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ey\src\resources\all\"/>
    </mc:Choice>
  </mc:AlternateContent>
  <xr:revisionPtr revIDLastSave="0" documentId="13_ncr:1_{DBDC2B80-749F-4DD8-A255-4A74408FABDB}" xr6:coauthVersionLast="47" xr6:coauthVersionMax="47" xr10:uidLastSave="{00000000-0000-0000-0000-000000000000}"/>
  <bookViews>
    <workbookView xWindow="28680" yWindow="-270" windowWidth="29040" windowHeight="15720" tabRatio="848" firstSheet="6" activeTab="8" xr2:uid="{B8412025-79D9-4CDA-BA28-F1EB6DED704A}"/>
  </bookViews>
  <sheets>
    <sheet name="Template version managment" sheetId="17" state="hidden" r:id="rId1"/>
    <sheet name="Executive summary" sheetId="14" state="hidden" r:id="rId2"/>
    <sheet name="Actual vs Budget" sheetId="13" state="hidden" r:id="rId3"/>
    <sheet name="Financial highlights" sheetId="12" state="hidden" r:id="rId4"/>
    <sheet name="Charts" sheetId="15" state="hidden" r:id="rId5"/>
    <sheet name="External Reporting Scheme" sheetId="11" state="hidden" r:id="rId6"/>
    <sheet name="P&amp;L" sheetId="1" r:id="rId7"/>
    <sheet name="BBS" sheetId="8" state="hidden" r:id="rId8"/>
    <sheet name="BS" sheetId="7" r:id="rId9"/>
    <sheet name="CF FOR Fainancial statments" sheetId="22" r:id="rId10"/>
    <sheet name="CF" sheetId="9" state="hidden" r:id="rId11"/>
    <sheet name="כרטסות Tools" sheetId="19" state="hidden" r:id="rId12"/>
    <sheet name="Payroll analytics" sheetId="10" state="hidden" r:id="rId13"/>
    <sheet name="Trial balance" sheetId="3" r:id="rId14"/>
    <sheet name="JE" sheetId="4" r:id="rId15"/>
    <sheet name="אלוקציה" sheetId="21" r:id="rId16"/>
    <sheet name="Index" sheetId="2" state="hidden" r:id="rId17"/>
    <sheet name="Benchmark Index" sheetId="16" state="hidden" r:id="rId18"/>
    <sheet name="LOG" sheetId="6" state="hidden" r:id="rId19"/>
  </sheets>
  <externalReferences>
    <externalReference r:id="rId20"/>
    <externalReference r:id="rId21"/>
    <externalReference r:id="rId22"/>
  </externalReferences>
  <definedNames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DCF1" hidden="1">{"Back Page",#N/A,FALSE,"Front and Back"}</definedName>
    <definedName name="__FDS_HYPERLINK_TOGGLE_STATE__" hidden="1">"ON"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DCF1" hidden="1">{"Back Page",#N/A,FALSE,"Front and Back"}</definedName>
    <definedName name="_Fill" hidden="1">#REF!</definedName>
    <definedName name="_xlnm._FilterDatabase" localSheetId="17" hidden="1">'Benchmark Index'!$F$5:$T$5</definedName>
    <definedName name="_xlnm._FilterDatabase" localSheetId="14" hidden="1">JE!$B$4:$I$4</definedName>
    <definedName name="_xlnm._FilterDatabase" localSheetId="13" hidden="1">'Trial balance'!$A$3:$BN$1755</definedName>
    <definedName name="_GSRATES_1" hidden="1">"CT300001Latest          "</definedName>
    <definedName name="_GSRATES_2" hidden="1">"H20070129Latest  USDEUR1000001"</definedName>
    <definedName name="_GSRATES_3" hidden="1">"H20060711Latest  EURUSD1000001"</definedName>
    <definedName name="_GSRATES_4" hidden="1">"H20051206Latest  USDEUR1000001"</definedName>
    <definedName name="_GSRATES_5" hidden="1">"H20060307Latest  GBPEUR1000001"</definedName>
    <definedName name="_GSRATES_6" hidden="1">"H20060714Latest  GBPUSD1000001"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Hlk8837652" localSheetId="12">'Payroll analytics'!$C$75</definedName>
    <definedName name="_Order1" hidden="1">255</definedName>
    <definedName name="_Order2" hidden="1">255</definedName>
    <definedName name="_Regression_Int" hidden="1">1</definedName>
    <definedName name="a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_DOCTOPS" hidden="1">"AAA_SET"</definedName>
    <definedName name="AAA_duser" hidden="1">"OFF"</definedName>
    <definedName name="aaaaaaaaaaaaa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aaaaaaaaaaaaaaaaaaaaaa" hidden="1">{"Front Page",#N/A,FALSE,"Front and Back"}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ppppppppppppppp" hidden="1">{"EUUTIGRP","COMPANIES",TRUE}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ccount_num">'Trial balance'!$B$4:$B$1762</definedName>
    <definedName name="anscount" hidden="1">3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" hidden="1">{"10yp profit and loss",#N/A,FALSE,"Celtel alternative 6"}</definedName>
    <definedName name="a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balance_bbs_01" localSheetId="17">[1]BBS!$J$12:$J$70</definedName>
    <definedName name="balance_bbs_01">BBS!$J$12:$J$69</definedName>
    <definedName name="balance_bbs_02" localSheetId="17">[1]BBS!$K$12:$K$70</definedName>
    <definedName name="balance_bbs_02">BBS!$K$12:$K$69</definedName>
    <definedName name="balance_bbs_03" localSheetId="17">[1]BBS!$L$12:$L$70</definedName>
    <definedName name="balance_bbs_03">BBS!$L$12:$L$69</definedName>
    <definedName name="balance_bbs_04" localSheetId="17">[1]BBS!$M$12:$M$70</definedName>
    <definedName name="balance_bbs_04">BBS!$M$12:$M$69</definedName>
    <definedName name="balance_bbs_05" localSheetId="17">[1]BBS!$N$12:$N$70</definedName>
    <definedName name="balance_bbs_05">BBS!$N$12:$N$69</definedName>
    <definedName name="balance_bbs_06" localSheetId="17">[1]BBS!$O$12:$O$70</definedName>
    <definedName name="balance_bbs_06">BBS!$O$12:$O$69</definedName>
    <definedName name="balance_bbs_07" localSheetId="17">[1]BBS!$P$12:$P$70</definedName>
    <definedName name="balance_bbs_07">BBS!$P$12:$P$69</definedName>
    <definedName name="balance_bbs_08" localSheetId="17">[1]BBS!$Q$12:$Q$70</definedName>
    <definedName name="balance_bbs_08">BBS!$Q$12:$Q$69</definedName>
    <definedName name="balance_bbs_09" localSheetId="17">[1]BBS!$R$12:$R$70</definedName>
    <definedName name="balance_bbs_09">BBS!$R$12:$R$69</definedName>
    <definedName name="balance_bbs_10" localSheetId="17">[1]BBS!$S$12:$S$70</definedName>
    <definedName name="balance_bbs_10">BBS!$S$12:$S$69</definedName>
    <definedName name="balance_bbs_11" localSheetId="17">[1]BBS!$T$12:$T$70</definedName>
    <definedName name="balance_bbs_11">BBS!$T$12:$T$69</definedName>
    <definedName name="balance_bbs_12" localSheetId="17">[1]BBS!$U$12:$U$70</definedName>
    <definedName name="balance_bbs_12">BBS!$U$12:$U$69</definedName>
    <definedName name="Balance_bpl_01" localSheetId="17">'[1]P&amp;L'!$BS$8:$BS$436</definedName>
    <definedName name="Balance_bpl_01">'P&amp;L'!$BS$8:$BS$277</definedName>
    <definedName name="Balance_bpl_02" localSheetId="17">'[1]P&amp;L'!$BT$8:$BT$436</definedName>
    <definedName name="Balance_bpl_02">'P&amp;L'!$BT$8:$BT$277</definedName>
    <definedName name="Balance_bpl_03" localSheetId="17">'[1]P&amp;L'!$BV$8:$BV$436</definedName>
    <definedName name="Balance_bpl_03">'P&amp;L'!$BV$8:$BV$277</definedName>
    <definedName name="Balance_bpl_04" localSheetId="17">'[1]P&amp;L'!$BX$8:$BX$436</definedName>
    <definedName name="Balance_bpl_04">'P&amp;L'!$BX$8:$BX$277</definedName>
    <definedName name="Balance_bpl_05" localSheetId="17">'[1]P&amp;L'!$BZ$8:$BZ$436</definedName>
    <definedName name="Balance_bpl_05">'P&amp;L'!$BZ$8:$BZ$277</definedName>
    <definedName name="Balance_bpl_06" localSheetId="17">'[1]P&amp;L'!$CB$8:$CB$436</definedName>
    <definedName name="Balance_bpl_06">'P&amp;L'!$CB$8:$CB$277</definedName>
    <definedName name="Balance_bpl_07" localSheetId="17">'[1]P&amp;L'!$CD$8:$CD$436</definedName>
    <definedName name="Balance_bpl_07">'P&amp;L'!$CD$8:$CD$277</definedName>
    <definedName name="Balance_bpl_08" localSheetId="17">'[1]P&amp;L'!$CF$8:$CF$436</definedName>
    <definedName name="Balance_bpl_08">'P&amp;L'!$CF$8:$CF$277</definedName>
    <definedName name="Balance_bpl_09" localSheetId="17">'[1]P&amp;L'!$CH$8:$CH$436</definedName>
    <definedName name="Balance_bpl_09">'P&amp;L'!$CH$8:$CH$277</definedName>
    <definedName name="Balance_bpl_10" localSheetId="17">'[1]P&amp;L'!$CJ$8:$CJ$436</definedName>
    <definedName name="Balance_bpl_10">'P&amp;L'!$CJ$8:$CJ$277</definedName>
    <definedName name="Balance_bpl_11" localSheetId="17">'[1]P&amp;L'!$CL$8:$CL$436</definedName>
    <definedName name="Balance_bpl_11">'P&amp;L'!$CL$8:$CL$277</definedName>
    <definedName name="Balance_bpl_12" localSheetId="17">'[1]P&amp;L'!$CN$8:$CN$436</definedName>
    <definedName name="Balance_bpl_12">'P&amp;L'!$CN$8:$CN$277</definedName>
    <definedName name="Balance_bplm_01">'P&amp;L'!$BS$8:$BS$277</definedName>
    <definedName name="Balance_bplm_02">'P&amp;L'!$BU$8:$BU$277</definedName>
    <definedName name="Balance_bplm_03" localSheetId="17">'[1]P&amp;L'!$BW$8:$BW$436</definedName>
    <definedName name="Balance_bplm_03">'P&amp;L'!$BW$8:$BW$277</definedName>
    <definedName name="Balance_bplm_04">'P&amp;L'!$BY$8:$BY$277</definedName>
    <definedName name="Balance_bplm_05">'P&amp;L'!$CA$8:$CA$277</definedName>
    <definedName name="Balance_bplm_06" localSheetId="17">'[1]P&amp;L'!$CC$8:$CC$436</definedName>
    <definedName name="Balance_bplm_06">'P&amp;L'!$CC$8:$CC$277</definedName>
    <definedName name="Balance_bplm_07">'P&amp;L'!$CE$8:$CE$277</definedName>
    <definedName name="Balance_bplm_08">'P&amp;L'!$CG$8:$CG$277</definedName>
    <definedName name="Balance_bplm_09" localSheetId="17">'[1]P&amp;L'!$CI$8:$CI$436</definedName>
    <definedName name="Balance_bplm_09">'P&amp;L'!$CI$8:$CI$277</definedName>
    <definedName name="Balance_bplm_10">'P&amp;L'!$CK$8:$CK$277</definedName>
    <definedName name="Balance_bplm_11">'P&amp;L'!$CM$8:$CM$277</definedName>
    <definedName name="Balance_bplm_12">'P&amp;L'!$CO$8:$CO$277</definedName>
    <definedName name="BG_Del" hidden="1">15</definedName>
    <definedName name="BG_Ins" hidden="1">4</definedName>
    <definedName name="BG_Mod" hidden="1">6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n" hidden="1">{"EUUTIGRP","COMPANIES",TRUE}</definedName>
    <definedName name="capital_10">"#REF!"</definedName>
    <definedName name="Cards_Selection" localSheetId="17">'[2]Trial balance'!$F$4:$F$2242</definedName>
    <definedName name="Cards_Selection">'Trial balance'!$F$4:$F$1762</definedName>
    <definedName name="Cards_selection_BBS" localSheetId="17">[1]BBS!$B$12:$B$70</definedName>
    <definedName name="Cards_selection_BBS">BBS!$B$12:$B$69</definedName>
    <definedName name="Cards_selection_BPL" localSheetId="17">'[1]P&amp;L'!$AS$8:$AS$436</definedName>
    <definedName name="Cards_selection_BPL">'P&amp;L'!$AS$8:$AS$277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c" hidden="1">{"10yp key data",#N/A,FALSE,"Market Data"}</definedName>
    <definedName name="Charts_AvgMonthlyCostPerHC" localSheetId="17">OFFSET([1]Charts!$C$132:$N$132,,,1,COUNTIF([1]Charts!$C$103:$N$103,1))</definedName>
    <definedName name="Charts_AvgMonthlyCostPerHC">OFFSET(Charts!$C$112:$N$112,,,1,COUNTIF(Charts!$C$82:$N$82,1))</definedName>
    <definedName name="Charts_cash_Diff" localSheetId="17">OFFSET([1]Charts!$C$128:$N$128,,,1,COUNTIF([1]Charts!$C$103:$N$103,1))</definedName>
    <definedName name="Charts_cash_Diff">OFFSET(Charts!$C$108:$N$108,,,1,COUNTIF(Charts!$C$82:$N$82,1))</definedName>
    <definedName name="Charts_CashEndOfPeriod" localSheetId="17">OFFSET([1]Charts!$C$107:$N$107,,,1,COUNTIF([1]Charts!$C$103:$N$103,1))</definedName>
    <definedName name="Charts_CashEndOfPeriod">OFFSET(Charts!$C$86:$N$86,,,1,COUNTIF(Charts!$C$82:$N$82,1))</definedName>
    <definedName name="Charts_changeInCash" localSheetId="17">OFFSET([1]Charts!$C$125:$N$125,,,1,COUNTIF([1]Charts!$C$103:$N$103,1))</definedName>
    <definedName name="Charts_changeInCash">OFFSET(Charts!$C$105:$N$105,,,1,COUNTIF(Charts!$C$82:$N$82,1))</definedName>
    <definedName name="Charts_COS" localSheetId="17">OFFSET([1]Charts!$C$110:$N$110,,,1,COUNTIF([1]Charts!$C$103:$N$103,1))</definedName>
    <definedName name="Charts_COS">OFFSET(Charts!$C$90:$N$90,,,1,COUNTIF(Charts!$C$82:$N$82,1))</definedName>
    <definedName name="Charts_EBITDA" localSheetId="17">OFFSET([1]Charts!$C$121:$N$121,,,1,COUNTIF([1]Charts!$C$103:$N$103,1))</definedName>
    <definedName name="Charts_EBITDA">OFFSET(Charts!$C$101:$N$101,,,1,COUNTIF(Charts!$C$82:$N$82,1))</definedName>
    <definedName name="Charts_month" localSheetId="17">OFFSET([1]Charts!$C$104:$N$104,,,1,COUNTIF([1]Charts!$103:$103,1))</definedName>
    <definedName name="Charts_month">OFFSET(Charts!$C$83:$N$83,,,1,COUNTIF(Charts!$82:$82,1))</definedName>
    <definedName name="Charts_Opex" localSheetId="17">OFFSET([1]Charts!$C$120:$N$120,,,1,COUNTIF([1]Charts!$C$103:$N$103,1))</definedName>
    <definedName name="Charts_Opex">OFFSET(Charts!$C$100:$N$100,,,1,COUNTIF(Charts!$C$82:$N$82,1))</definedName>
    <definedName name="Charts_OpexDivTotalHC" localSheetId="17">OFFSET([1]Charts!$C$131:$N$131,,,1,COUNTIF([1]Charts!$C$103:$N$103,1))</definedName>
    <definedName name="Charts_OpexDivTotalHC">OFFSET(Charts!$C$111:$N$111,,,1,COUNTIF(Charts!$C$82:$N$82,1))</definedName>
    <definedName name="Charts_OpexRow112" localSheetId="17">OFFSET([1]Charts!$C$112:$N$112,,,1,COUNTIF([1]Charts!$C$103:$N$103,1))</definedName>
    <definedName name="Charts_OpexRow112">OFFSET(Charts!$C$92:$N$92,,,1,COUNTIF(Charts!$C$82:$N$82,1))</definedName>
    <definedName name="Charts_OpexRow113" localSheetId="17">OFFSET([1]Charts!$C$113:$N$113,,,1,COUNTIF([1]Charts!$C$103:$N$103,1))</definedName>
    <definedName name="Charts_OpexRow113">OFFSET(Charts!$C$93:$N$93,,,1,COUNTIF(Charts!$C$82:$N$82,1))</definedName>
    <definedName name="Charts_OpexRow114" localSheetId="17">OFFSET([1]Charts!$C$114:$N$114,,,1,COUNTIF([1]Charts!$C$103:$N$103,1))</definedName>
    <definedName name="Charts_OpexRow114">OFFSET(Charts!$C$94:$N$94,,,1,COUNTIF(Charts!$C$82:$N$82,1))</definedName>
    <definedName name="Charts_OpexRow115" localSheetId="17">OFFSET([1]Charts!$C$115:$N$115,,,1,COUNTIF([1]Charts!$C$103:$N$103,1))</definedName>
    <definedName name="Charts_OpexRow115">OFFSET(Charts!$C$95:$N$95,,,1,COUNTIF(Charts!$C$82:$N$82,1))</definedName>
    <definedName name="Charts_OpexRow116" localSheetId="17">OFFSET([1]Charts!$C$116:$N$116,,,1,COUNTIF([1]Charts!$C$103:$N$103,1))</definedName>
    <definedName name="Charts_OpexRow116">OFFSET(Charts!$C$96:$N$96,,,1,COUNTIF(Charts!$C$82:$N$82,1))</definedName>
    <definedName name="Charts_OpexRow117" localSheetId="17">OFFSET([1]Charts!$C$117:$N$117,,,1,COUNTIF([1]Charts!$C$103:$N$103,1))</definedName>
    <definedName name="Charts_OpexRow117">OFFSET(Charts!$C$97:$N$97,,,1,COUNTIF(Charts!$C$82:$N$82,1))</definedName>
    <definedName name="Charts_OpexRow118" localSheetId="17">OFFSET([1]Charts!$C$118:$N$118,,,1,COUNTIF([1]Charts!$C$103:$N$103,1))</definedName>
    <definedName name="Charts_OpexRow118">OFFSET(Charts!$C$98:$N$98,,,1,COUNTIF(Charts!$C$82:$N$82,1))</definedName>
    <definedName name="Charts_revenue" localSheetId="17">OFFSET([1]Charts!$C$109:$N$109,,,1,COUNTIF([1]Charts!$C$103:$C$103,1))</definedName>
    <definedName name="Charts_revenue">OFFSET(Charts!$C$89:$N$89,,,1,COUNTIF(Charts!$C$82:$C$82,1))</definedName>
    <definedName name="Charts_TotalHC" localSheetId="17">OFFSET([1]Charts!$C$130:$N$130,,,1,COUNTIF([1]Charts!$C$103:$N$103,1))</definedName>
    <definedName name="Charts_TotalHC">OFFSET(Charts!$C$110:$N$110,,,1,COUNTIF(Charts!$C$82:$N$82,1))</definedName>
    <definedName name="Currency" localSheetId="17">[1]Index!$J$23:$J$28</definedName>
    <definedName name="Currency">Index!$R$22:$R$29</definedName>
    <definedName name="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CF" hidden="1">{#N/A,#N/A,TRUE,"Cover sheet";#N/A,#N/A,TRUE,"INPUTS";#N/A,#N/A,TRUE,"OUTPUTS";#N/A,#N/A,TRUE,"VALUATION"}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Main.SAPF4Help()</definedName>
    <definedName name="ddd" hidden="1">{#N/A,#N/A,FALSE,"מאזן בוחן";"כל_מאזן_בוחן",#N/A,FALSE,"מאזן בוחן"}</definedName>
    <definedName name="ddd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dddd" hidden="1">{"10yp tariffs",#N/A,FALSE,"Celtel alternative 6"}</definedName>
    <definedName name="dddddd" hidden="1">{"10yp profit and loss",#N/A,FALSE,"Celtel alternative 6"}</definedName>
    <definedName name="ddddddddddddddddddd" hidden="1">{"P and L Detail Page 1",#N/A,FALSE,"Data";"P and L Detail Page 2",#N/A,FALSE,"Data"}</definedName>
    <definedName name="df" hidden="1">{#N/A,#N/A,TRUE,"Cover sheet";#N/A,#N/A,TRUE,"INPUTS";#N/A,#N/A,TRUE,"OUTPUTS";#N/A,#N/A,TRUE,"VALUATION"}</definedName>
    <definedName name="dfa" hidden="1">{#N/A,#N/A,FALSE,"Spain MKT";#N/A,#N/A,FALSE,"Assumptions";#N/A,#N/A,FALSE,"Adve";#N/A,#N/A,FALSE,"E-Commerce";#N/A,#N/A,FALSE,"Opex";#N/A,#N/A,FALSE,"P&amp;L";#N/A,#N/A,FALSE,"FCF &amp; DCF"}</definedName>
    <definedName name="dfafa" hidden="1">#N/A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{#N/A,#N/A,TRUE,"Cover sheet";#N/A,#N/A,TRUE,"INPUTS";#N/A,#N/A,TRUE,"OUTPUTS";#N/A,#N/A,TRUE,"VALUATION"}</definedName>
    <definedName name="dfs" hidden="1">{#N/A,#N/A,FALSE,"inc state";#N/A,#N/A,FALSE,"Products";#N/A,#N/A,FALSE,"bal sht"}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e" hidden="1">{"budget992000 tariff and usage",#N/A,FALSE,"Celtel alternative 6"}</definedName>
    <definedName name="eeeee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nr" hidden="1">{"FTSE100","COMPANIES",TRUE}</definedName>
    <definedName name="Entity" localSheetId="17">[1]Index!$H$23:$H$28</definedName>
    <definedName name="Entity">Index!$P$22:$P$29</definedName>
    <definedName name="e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V__LASTREFTIME__" hidden="1">40163.5174884259</definedName>
    <definedName name="ExactAddinConnection" hidden="1">"001"</definedName>
    <definedName name="ExactAddinConnection.001" hidden="1">"SO-W2K-PRO;005;jank;1"</definedName>
    <definedName name="Excel_BuiltIn__FilterDatabase_10">"#REF!"</definedName>
    <definedName name="Extra_Months" localSheetId="17">[1]Index!$F$2:$L$14</definedName>
    <definedName name="Extra_Months">Index!$N$2:$T$14</definedName>
    <definedName name="f" hidden="1">{#N/A,#N/A,FALSE,"מאזן בוחן";"כל_מאזן_בוחן",#N/A,FALSE,"מאזן בוחן"}</definedName>
    <definedName name="fdasfds" hidden="1">{#N/A,#N/A,TRUE,"Cover sheet";#N/A,#N/A,TRUE,"INPUTS";#N/A,#N/A,TRUE,"OUTPUTS";#N/A,#N/A,TRUE,"VALUATION"}</definedName>
    <definedName name="fd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dsaf" hidden="1">{#N/A,#N/A,TRUE,"Cover sheet";#N/A,#N/A,TRUE,"INPUTS";#N/A,#N/A,TRUE,"OUTPUTS";#N/A,#N/A,TRUE,"VALUATION"}</definedName>
    <definedName name="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" hidden="1">Main.SAPF4Help()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jdalöfjdsalköfdjsalö" hidden="1">{#N/A,#N/A,TRUE,"Cover sheet";#N/A,#N/A,TRUE,"INPUTS";#N/A,#N/A,TRUE,"OUTPUTS";#N/A,#N/A,TRUE,"VALUATION"}</definedName>
    <definedName name="g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eneric_month">'Trial balance'!$I$4:$I$1762</definedName>
    <definedName name="Generic_month_BBS" localSheetId="17">[1]BBS!$I$12:$I$70</definedName>
    <definedName name="Generic_month_BBS">BBS!$I$12:$I$69</definedName>
    <definedName name="gg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hh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hhhsdf" hidden="1">{"up stand alones",#N/A,FALSE,"Acquiror"}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yundai" hidden="1">{#N/A,#N/A,TRUE,"Cover sheet";#N/A,#N/A,TRUE,"INPUTS";#N/A,#N/A,TRUE,"OUTPUTS";#N/A,#N/A,TRUE,"VALUATION"}</definedName>
    <definedName name="iii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ncome_tax">[3]Parameters!$C$64</definedName>
    <definedName name="Index_card_code" localSheetId="17">[1]Index!$B$2:$B$352</definedName>
    <definedName name="Index_card_code">Index!$J$3:$J$370</definedName>
    <definedName name="Index_Card_name" localSheetId="17">[1]Index!$A$2:$A$352</definedName>
    <definedName name="Index_Card_name">Index!$G$3:$G$370</definedName>
    <definedName name="Index_TB_Card_Type" localSheetId="17">[1]Index!$D$2:$D$352</definedName>
    <definedName name="Index_TB_Card_Type">Index!$L$3:$L$370</definedName>
    <definedName name="Interest_rate">[3]Parameters!$C$63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40876.5114583333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39637.5707060185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to2" hidden="1">{"up stand alones",#N/A,FALSE,"Acquiror"}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E_amount" localSheetId="17">[1]JE!$H$5:$H$1008</definedName>
    <definedName name="JE_amount">JE!$H$5:$H$449</definedName>
    <definedName name="JE_amount_NIS" localSheetId="17">[1]JE!$I$5:$I$1008</definedName>
    <definedName name="JE_amount_NIS">JE!$I$5:$I$449</definedName>
    <definedName name="JE_Entity" localSheetId="17">[1]JE!$C$5:$C$1008</definedName>
    <definedName name="JE_Entity">JE!$C$5:$C$449</definedName>
    <definedName name="JE_Ledger_number" localSheetId="17">[1]JE!$F$5:$F$1008</definedName>
    <definedName name="JE_Ledger_number">JE!$F$5:$F$449</definedName>
    <definedName name="JE_Month" localSheetId="17">[1]JE!$B$5:$B$1008</definedName>
    <definedName name="JE_Month">JE!$B$5:$B$449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hkjh" hidden="1">{#N/A,#N/A,FALSE,"ORIX CSC"}</definedName>
    <definedName name="km" hidden="1">{"Income sources",#N/A,FALSE,"budget Format - Peachtree"}</definedName>
    <definedName name="koch" hidden="1">{#N/A,#N/A,FALSE,"Full";#N/A,#N/A,FALSE,"Half";#N/A,#N/A,FALSE,"Op Expenses";#N/A,#N/A,FALSE,"Cap Charge";#N/A,#N/A,FALSE,"Cost C";#N/A,#N/A,FALSE,"PP&amp;E";#N/A,#N/A,FALSE,"R&amp;D"}</definedName>
    <definedName name="l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lkjlkjlkj" hidden="1">{"page1",#N/A,TRUE,"CSC";"page2",#N/A,TRUE,"CSC"}</definedName>
    <definedName name="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llllllllllllllllllllllllllllllll" hidden="1">{"Geographic P1",#N/A,FALSE,"Division &amp; Geog"}</definedName>
    <definedName name="LST_Curr">[3]Parameters!$B$9:$B$12</definedName>
    <definedName name="mk" hidden="1">{#N/A,#N/A,FALSE,"inc state";#N/A,#N/A,FALSE,"Products";#N/A,#N/A,FALSE,"bal sht"}</definedName>
    <definedName name="month_of_report" localSheetId="17">'[1]P&amp;L'!$I$2</definedName>
    <definedName name="month_of_report">'P&amp;L'!$I$2</definedName>
    <definedName name="MonthJE" localSheetId="17">[1]Index!$K$2:$K$14</definedName>
    <definedName name="MonthJE">Index!$S$2:$S$14</definedName>
    <definedName name="Months" localSheetId="17">[1]Index!$F$2:$F$14</definedName>
    <definedName name="Months">Index!$N$2:$N$14</definedName>
    <definedName name="name">"#REF!"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ew" hidden="1">{"CSC_1",#N/A,FALSE,"CSC Outputs";"CSC_2",#N/A,FALSE,"CSC Outputs"}</definedName>
    <definedName name="new_dfs" hidden="1">{#N/A,#N/A,FALSE,"inc state";#N/A,#N/A,FALSE,"Products";#N/A,#N/A,FALSE,"bal sht"}</definedName>
    <definedName name="new_mk" hidden="1">{#N/A,#N/A,FALSE,"inc state";#N/A,#N/A,FALSE,"Products";#N/A,#N/A,FALSE,"bal sht"}</definedName>
    <definedName name="new_report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hidden="1">{"Income sources",#N/A,FALSE,"budget Format - Peachtree"}</definedName>
    <definedName name="new_wrn.PRo._.Forma." hidden="1">{"Pro Forma",#N/A,FALSE,"budget Format - Peachtree"}</definedName>
    <definedName name="new_wrn.מאזן_בוחן_כללי." hidden="1">{#N/A,#N/A,FALSE,"מאזן בוחן";"כל_מאזן_בוחן",#N/A,FALSE,"מאזן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name" hidden="1">{#N/A,#N/A,TRUE,"Cover sheet";#N/A,#N/A,TRUE,"INPUTS";#N/A,#N/A,TRUE,"OUTPUTS";#N/A,#N/A,TRUE,"VALUATION"}</definedName>
    <definedName name="noidea" hidden="1">{#N/A,#N/A,FALSE,"Calc";#N/A,#N/A,FALSE,"Sensitivity";#N/A,#N/A,FALSE,"LT Earn.Dil.";#N/A,#N/A,FALSE,"Dil. AVP"}</definedName>
    <definedName name="o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ex_expense_Type" localSheetId="17">[1]Index!$C$2:$C$352</definedName>
    <definedName name="Opex_expense_Type">Index!$K$3:$K$370</definedName>
    <definedName name="OPEX_type_Selection" localSheetId="17">[1]Index!$F$23:$F$41</definedName>
    <definedName name="OPEX_type_Selection">Index!$N$22:$N$50</definedName>
    <definedName name="p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pitch" hidden="1">{#N/A,#N/A,TRUE,"Cover sheet";#N/A,#N/A,TRUE,"INPUTS";#N/A,#N/A,TRUE,"OUTPUTS";#N/A,#N/A,TRUE,"VALUATION"}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ONL" hidden="1">{#N/A,#N/A,TRUE,"Cover sheet";#N/A,#N/A,TRUE,"INPUTS";#N/A,#N/A,TRUE,"OUTPUTS";#N/A,#N/A,TRUE,"VALUATION"}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p" hidden="1">{"Geographic P1",#N/A,FALSE,"Division &amp; Geog"}</definedName>
    <definedName name="pppp" hidden="1">{"Five Year Record",#N/A,FALSE,"Front and Back"}</definedName>
    <definedName name="ppppppppppppppppppppppppppppp" hidden="1">{"FTSE100","COMPANIES",TRUE}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tich" hidden="1">{#N/A,#N/A,TRUE,"Cover sheet";#N/A,#N/A,TRUE,"INPUTS";#N/A,#N/A,TRUE,"OUTPUTS";#N/A,#N/A,TRUE,"VALUATION"}</definedName>
    <definedName name="q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q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qqqqqqqqqqqqqqqqqqqq" hidden="1">{"Five Year Record",#N/A,FALSE,"Front and Back"}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efg" hidden="1">{#N/A,#N/A,TRUE,"Cover sheet";#N/A,#N/A,TRUE,"INPUTS";#N/A,#N/A,TRUE,"OUTPUTS";#N/A,#N/A,TRUE,"VALUATION"}</definedName>
    <definedName name="rename_of_wrn.CSC" hidden="1">{"page1",#N/A,TRUE,"CSC";"page2",#N/A,TRUE,"CSC"}</definedName>
    <definedName name="report" hidden="1">{#N/A,#N/A,FALSE,"inc state";#N/A,#N/A,FALSE,"Products";#N/A,#N/A,FALSE,"bal sht"}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rrrrrrrrrrrrrr" hidden="1">{"Back Page",#N/A,FALSE,"Front and Back"}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APBEXrevision" hidden="1">1</definedName>
    <definedName name="SAPBEXsysID" hidden="1">"CLM"</definedName>
    <definedName name="SAPBEXwbID" hidden="1">"45NQDHM223FT6WTO5U4CNL7OG"</definedName>
    <definedName name="SAPFuncF4Help" hidden="1">Main.SAPF4Help()</definedName>
    <definedName name="sdf" hidden="1">{#N/A,#N/A,FALSE,"Contribution Analysis"}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0.1076</definedName>
    <definedName name="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B_Balance_01">'Trial balance'!$L$4:$L$1762</definedName>
    <definedName name="TB_Balance_02">'Trial balance'!$O$4:$O$1762</definedName>
    <definedName name="TB_Balance_03">'Trial balance'!$R$4:$R$1762</definedName>
    <definedName name="TB_Balance_04">'Trial balance'!$U$4:$U$1762</definedName>
    <definedName name="TB_Balance_05">'Trial balance'!$X$4:$X$1762</definedName>
    <definedName name="TB_Balance_06">'Trial balance'!$AA$4:$AA$1762</definedName>
    <definedName name="TB_Balance_07">'Trial balance'!$AD$4:$AD$1762</definedName>
    <definedName name="TB_Balance_08">'Trial balance'!$AG$4:$AG$1762</definedName>
    <definedName name="TB_Balance_09">'Trial balance'!$AJ$4:$AJ$1762</definedName>
    <definedName name="TB_Balance_10">'Trial balance'!$AM$4:$AM$1762</definedName>
    <definedName name="TB_Balance_11">'Trial balance'!$AP$4:$AP$1762</definedName>
    <definedName name="TB_Balance_12">'Trial balance'!$AS$4:$AS$1762</definedName>
    <definedName name="TB_Balance_12_Nis">'Trial balance'!$AV$4:$AV$1762</definedName>
    <definedName name="TB_Entity">'Trial balance'!$A$4:$A$1762</definedName>
    <definedName name="TBL_Departments">[3]Parameters!$B$18:$B$24</definedName>
    <definedName name="TBL_Exp_Types">[3]Parameters!$B$28:$B$48</definedName>
    <definedName name="TBL_Sites">[3]Parameters!$E$9:$E$12</definedName>
    <definedName name="TextRefCopyRangeCount" hidden="1">5</definedName>
    <definedName name="tonyIQ">"#REF!"</definedName>
    <definedName name="TravelP2" hidden="1">{"yyyy",#N/A,FALSE,"A&amp;M (2)";"uuu",#N/A,FALSE,"A&amp;M (2)"}</definedName>
    <definedName name="ttt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ttttttttttttttttttttttttttttttt" hidden="1">{"Geographic P1",#N/A,FALSE,"Division &amp; Geog"}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aluationBAAMultiple" hidden="1">{#N/A,#N/A,TRUE,"Cover sheet";#N/A,#N/A,TRUE,"INPUTS";#N/A,#N/A,TRUE,"OUTPUTS";#N/A,#N/A,TRUE,"VALUATION"}</definedName>
    <definedName name="VAT">[3]Parameters!$F$33</definedName>
    <definedName name="vg" hidden="1">{#N/A,#N/A,TRUE,"Cover sheet";#N/A,#N/A,TRUE,"DCF analysis";#N/A,#N/A,TRUE,"WACC calculation"}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vvvvvvvvvvvvvvvvvvvvvvvvv" hidden="1">{"Back Page",#N/A,FALSE,"Front and Back"}</definedName>
    <definedName name="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ert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1." hidden="1">{#N/A,#N/A,FALSE,"Calc";#N/A,#N/A,FALSE,"Sensitivity";#N/A,#N/A,FALSE,"LT Earn.Dil.";#N/A,#N/A,FALSE,"Dil. AVP"}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Models." hidden="1">{#N/A,#N/A,FALSE,"inc state";#N/A,#N/A,FALSE,"Products";#N/A,#N/A,FALSE,"bal sht"}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way." hidden="1">{"away stand alones",#N/A,FALSE,"Target"}</definedName>
    <definedName name="wrn.Back._.Page." hidden="1">{"Back Page",#N/A,FALSE,"Front and Back"}</definedName>
    <definedName name="wrn.Book." hidden="1">{"EVA",#N/A,FALSE,"SMT2";#N/A,#N/A,FALSE,"Summary";#N/A,#N/A,FALSE,"Graphs";#N/A,#N/A,FALSE,"4 Panel"}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 hidden="1">{"cash plan",#N/A,FALSE,"fccashflow"}</definedName>
    <definedName name="wrn.Cider." hidden="1">{#N/A,#N/A,FALSE,"Cider Segment";#N/A,#N/A,FALSE,"Bulmers";#N/A,#N/A,FALSE,"Ritz";#N/A,#N/A,FALSE,"Stag";#N/A,#N/A,FALSE,"Cider Others"}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solidated._.Set." hidden="1">{"Consolidated IS w Ratios",#N/A,FALSE,"Consolidated";"Consolidated CF",#N/A,FALSE,"Consolidated";"Consolidated DCF",#N/A,FALSE,"Consolidated"}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ntribution1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{"page1",#N/A,TRUE,"CSC";"page2",#N/A,TRUE,"CSC"}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3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etailed._.P._.and._.L." hidden="1">{"P and L Detail Page 1",#N/A,FALSE,"Data";"P and L Detail Page 2",#N/A,FALSE,"Data"}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quity._.comps." hidden="1">{"equity comps",#N/A,FALSE,"CS Comps";"equity comps",#N/A,FALSE,"PS Comps";"equity comps",#N/A,FALSE,"GIC_Comps";"equity comps",#N/A,FALSE,"GIC2_Comps"}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E._.Sensitivity." hidden="1">{"Far East Top",#N/A,FALSE,"FE Model";"Far East Mid",#N/A,FALSE,"FE Model";"Far East Base",#N/A,FALSE,"FE Model"}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eographic._.Trends." hidden="1">{"Geographic P1",#N/A,FALSE,"Division &amp; Geog"}</definedName>
    <definedName name="wrn.Globale." hidden="1">{#N/A,#N/A,TRUE,"Scenari";#N/A,#N/A,TRUE,"Wacc";#N/A,#N/A,TRUE,"DCF";#N/A,#N/A,TRUE,"TV";#N/A,#N/A,TRUE,"Ctrl";#N/A,#N/A,TRUE,"EVA ";#N/A,#N/A,TRUE,"Mista"}</definedName>
    <definedName name="wrn.Income._.and._.Cogs." hidden="1">{"Income sources",#N/A,FALSE,"budget Format - Peachtree"}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th._.America._.Set." hidden="1">{"NA Is w Ratios",#N/A,FALSE,"North America";"PF CFlow NA",#N/A,FALSE,"North America";"NA DCF Matrix",#N/A,FALSE,"North America"}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bscf." hidden="1">{"p_l",#N/A,FALSE,"Summary Accounts"}</definedName>
    <definedName name="wrn.PrimeCo." hidden="1">{"print 1",#N/A,FALSE,"PrimeCo PCS";"print 2",#N/A,FALSE,"PrimeCo PCS";"valuation",#N/A,FALSE,"PrimeCo PCS"}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standalone." hidden="1">{"standalone1",#N/A,FALSE,"DCFBase";"standalone2",#N/A,FALSE,"DCFBase"}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all." hidden="1">{"projections1",#N/A,FALSE,"projections";"dcf2",#N/A,FALSE,"dcf";"dcf no profit sharing",#N/A,FALSE,"dcf no profit sharing";"avp1",#N/A,FALSE,"avp"}</definedName>
    <definedName name="wrn.PRo._.Forma." hidden="1">{"Pro Forma",#N/A,FALSE,"budget Format - Peachtree"}</definedName>
    <definedName name="wrn.ratios." hidden="1">{"ratios",#N/A,FALSE,"Summary Accounts"}</definedName>
    <definedName name="wrn.sensitivity." hidden="1">{"sensitivity",#N/A,FALSE,"Sensitivity"}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hidden="1">{"Financials",#N/A,FALSE,"Financials";"AVP",#N/A,FALSE,"AVP";"DCF",#N/A,FALSE,"DCF";"CSC",#N/A,FALSE,"CSC";"Deal_Comp",#N/A,FALSE,"DealComp"}</definedName>
    <definedName name="wrn.Summary." hidden="1">{"Print Summary",#N/A,FALSE,"Bal_Graphs";"Print Summary",#N/A,FALSE,"DCF";"Print Summary",#N/A,FALSE,"Graphs";"Print 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est." hidden="1">{"test2",#N/A,TRUE,"Prices"}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comp." hidden="1">{"comp1",#N/A,FALSE,"COMPS";"footnotes",#N/A,FALSE,"COMPS"}</definedName>
    <definedName name="wrn.Tweety." hidden="1">{#N/A,#N/A,FALSE,"A&amp;E";#N/A,#N/A,FALSE,"HighTop";#N/A,#N/A,FALSE,"JG";#N/A,#N/A,FALSE,"RI";#N/A,#N/A,FALSE,"woHT";#N/A,#N/A,FALSE,"woHT&amp;JG"}</definedName>
    <definedName name="wrn.up." hidden="1">{"up stand alones",#N/A,FALSE,"Acquiror"}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ww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c" hidden="1">Main.SAPF4Help()</definedName>
    <definedName name="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xx" hidden="1">{"10yp graphs",#N/A,FALSE,"Market Data"}</definedName>
    <definedName name="xxxxxxxxxxxxxxxxxxxxxx" hidden="1">{"Geographic P1",#N/A,FALSE,"Division &amp; Geog"}</definedName>
    <definedName name="xxxxxxxxxxxxxxxxxxxxxxx" hidden="1">{"EUUTI","COMPANIES",TRUE}</definedName>
    <definedName name="y" hidden="1">#N/A</definedName>
    <definedName name="yhg" hidden="1">2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uuuuuu" hidden="1">{"ratios",#N/A,FALSE,"Summary Accounts"}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yyyy" hidden="1">{"p_l",#N/A,FALSE,"Summary Accounts"}</definedName>
    <definedName name="z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zzzz" hidden="1">{"EUUTI","COMPANIES",TRUE}</definedName>
    <definedName name="zzzzz" hidden="1">{"EUUTI","COMPANIES",TRUE}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" hidden="1">{#N/A,#N/A,FALSE,"מאזן בוחן";"כל_מאזן_בוחן",#N/A,FALSE,"מאזן בוחן"}</definedName>
    <definedName name="ככ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נת" hidden="1">{#N/A,#N/A,FALSE,"Aging Summary";#N/A,#N/A,FALSE,"Ratio Analysis";#N/A,#N/A,FALSE,"Test 120 Day Accts";#N/A,#N/A,FALSE,"Tickmarks"}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U38" i="3" l="1"/>
  <c r="AV38" i="3" s="1"/>
  <c r="I14" i="4"/>
  <c r="I15" i="4"/>
  <c r="I16" i="4"/>
  <c r="I18" i="4"/>
  <c r="I19" i="4"/>
  <c r="I24" i="4"/>
  <c r="I25" i="4"/>
  <c r="I26" i="4"/>
  <c r="I13" i="4"/>
  <c r="AV137" i="3"/>
  <c r="AV287" i="3"/>
  <c r="B11" i="22" l="1"/>
  <c r="B28" i="22"/>
  <c r="CQ45" i="7" l="1"/>
  <c r="G14" i="4" l="1"/>
  <c r="G15" i="4"/>
  <c r="G16" i="4"/>
  <c r="G17" i="4"/>
  <c r="E259" i="3"/>
  <c r="F259" i="3"/>
  <c r="F26" i="21"/>
  <c r="H19" i="4"/>
  <c r="G12" i="4"/>
  <c r="G13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H10" i="4" l="1"/>
  <c r="H11" i="4" s="1"/>
  <c r="I11" i="4"/>
  <c r="H8" i="4"/>
  <c r="H7" i="4" s="1"/>
  <c r="G6" i="4"/>
  <c r="G7" i="4"/>
  <c r="G8" i="4"/>
  <c r="G9" i="4"/>
  <c r="G10" i="4"/>
  <c r="G11" i="4"/>
  <c r="E252" i="3"/>
  <c r="F252" i="3"/>
  <c r="F251" i="3"/>
  <c r="E251" i="3"/>
  <c r="AR38" i="3"/>
  <c r="AS38" i="3" s="1"/>
  <c r="E38" i="3"/>
  <c r="F38" i="3"/>
  <c r="E39" i="3"/>
  <c r="F39" i="3"/>
  <c r="AR137" i="3"/>
  <c r="AS137" i="3" s="1"/>
  <c r="E137" i="3"/>
  <c r="F137" i="3"/>
  <c r="W15" i="10" l="1"/>
  <c r="W42" i="10"/>
  <c r="W43" i="10"/>
  <c r="W44" i="10"/>
  <c r="W45" i="10"/>
  <c r="AR94" i="3"/>
  <c r="AR137" i="1"/>
  <c r="AS137" i="1"/>
  <c r="AT137" i="1" s="1"/>
  <c r="AU137" i="1"/>
  <c r="BC137" i="1"/>
  <c r="BG137" i="1"/>
  <c r="BK137" i="1"/>
  <c r="BO137" i="1"/>
  <c r="BS137" i="1"/>
  <c r="BT137" i="1"/>
  <c r="BU137" i="1" s="1"/>
  <c r="BV137" i="1"/>
  <c r="BX137" i="1"/>
  <c r="BZ137" i="1"/>
  <c r="CB137" i="1"/>
  <c r="CD137" i="1"/>
  <c r="CF137" i="1"/>
  <c r="CH137" i="1"/>
  <c r="CJ137" i="1"/>
  <c r="CL137" i="1"/>
  <c r="CN137" i="1"/>
  <c r="AR138" i="1"/>
  <c r="AS138" i="1"/>
  <c r="AT138" i="1" s="1"/>
  <c r="AU138" i="1"/>
  <c r="BC138" i="1"/>
  <c r="BG138" i="1"/>
  <c r="BK138" i="1"/>
  <c r="BO138" i="1"/>
  <c r="BS138" i="1"/>
  <c r="BU138" i="1" s="1"/>
  <c r="BW138" i="1" s="1"/>
  <c r="BY138" i="1" s="1"/>
  <c r="CA138" i="1" s="1"/>
  <c r="CC138" i="1" s="1"/>
  <c r="CE138" i="1" s="1"/>
  <c r="CG138" i="1" s="1"/>
  <c r="CI138" i="1" s="1"/>
  <c r="CK138" i="1" s="1"/>
  <c r="CM138" i="1" s="1"/>
  <c r="CO138" i="1" s="1"/>
  <c r="BT138" i="1"/>
  <c r="BV138" i="1"/>
  <c r="BX138" i="1"/>
  <c r="BZ138" i="1"/>
  <c r="CB138" i="1"/>
  <c r="CD138" i="1"/>
  <c r="CF138" i="1"/>
  <c r="CH138" i="1"/>
  <c r="CJ138" i="1"/>
  <c r="CL138" i="1"/>
  <c r="CN138" i="1"/>
  <c r="AR139" i="1"/>
  <c r="AS139" i="1"/>
  <c r="AT139" i="1"/>
  <c r="AU139" i="1"/>
  <c r="BC139" i="1"/>
  <c r="BG139" i="1"/>
  <c r="BK139" i="1"/>
  <c r="BO139" i="1"/>
  <c r="BS139" i="1"/>
  <c r="BT139" i="1"/>
  <c r="BV139" i="1"/>
  <c r="BX139" i="1"/>
  <c r="BZ139" i="1"/>
  <c r="CB139" i="1"/>
  <c r="CD139" i="1"/>
  <c r="CF139" i="1"/>
  <c r="CH139" i="1"/>
  <c r="CJ139" i="1"/>
  <c r="CL139" i="1"/>
  <c r="CN139" i="1"/>
  <c r="AR181" i="3"/>
  <c r="AR11" i="3"/>
  <c r="AR13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30" i="3"/>
  <c r="AR31" i="3"/>
  <c r="AR32" i="3"/>
  <c r="AR33" i="3"/>
  <c r="AR34" i="3"/>
  <c r="AR35" i="3"/>
  <c r="AR36" i="3"/>
  <c r="AR37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6" i="3"/>
  <c r="AR87" i="3"/>
  <c r="AR88" i="3"/>
  <c r="AR89" i="3"/>
  <c r="AR91" i="3"/>
  <c r="AR92" i="3"/>
  <c r="AR93" i="3"/>
  <c r="AR96" i="3"/>
  <c r="AR97" i="3"/>
  <c r="AR98" i="3"/>
  <c r="AR99" i="3"/>
  <c r="AR101" i="3"/>
  <c r="AR102" i="3"/>
  <c r="AR103" i="3"/>
  <c r="AR104" i="3"/>
  <c r="AR105" i="3"/>
  <c r="AR106" i="3"/>
  <c r="AR107" i="3"/>
  <c r="AR108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50" i="3"/>
  <c r="AR251" i="3"/>
  <c r="AR252" i="3"/>
  <c r="AR253" i="3"/>
  <c r="AR254" i="3"/>
  <c r="AR255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15" i="3"/>
  <c r="E249" i="3"/>
  <c r="F249" i="3"/>
  <c r="F248" i="3"/>
  <c r="E248" i="3"/>
  <c r="AR155" i="3"/>
  <c r="AR138" i="3"/>
  <c r="BP139" i="1" l="1"/>
  <c r="BP138" i="1"/>
  <c r="BU139" i="1"/>
  <c r="BW139" i="1" s="1"/>
  <c r="BY139" i="1" s="1"/>
  <c r="CA139" i="1" s="1"/>
  <c r="CC139" i="1" s="1"/>
  <c r="CE139" i="1" s="1"/>
  <c r="CG139" i="1" s="1"/>
  <c r="CI139" i="1" s="1"/>
  <c r="CK139" i="1" s="1"/>
  <c r="CM139" i="1" s="1"/>
  <c r="CO139" i="1" s="1"/>
  <c r="BW137" i="1"/>
  <c r="BY137" i="1" s="1"/>
  <c r="CA137" i="1" s="1"/>
  <c r="CC137" i="1" s="1"/>
  <c r="CE137" i="1" s="1"/>
  <c r="CG137" i="1" s="1"/>
  <c r="CI137" i="1" s="1"/>
  <c r="CK137" i="1" s="1"/>
  <c r="CM137" i="1" s="1"/>
  <c r="CO137" i="1" s="1"/>
  <c r="BP137" i="1"/>
  <c r="AR109" i="3"/>
  <c r="AR64" i="3"/>
  <c r="AR110" i="3"/>
  <c r="AR90" i="3"/>
  <c r="AR14" i="3"/>
  <c r="AR95" i="3"/>
  <c r="AR224" i="3"/>
  <c r="AR12" i="3"/>
  <c r="AR249" i="3"/>
  <c r="AR85" i="3"/>
  <c r="AR100" i="3"/>
  <c r="C225" i="3"/>
  <c r="E86" i="3"/>
  <c r="F86" i="3"/>
  <c r="Q4" i="3"/>
  <c r="R4" i="3" s="1"/>
  <c r="Q5" i="3"/>
  <c r="R5" i="3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R118" i="3" s="1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162" i="3"/>
  <c r="R162" i="3" s="1"/>
  <c r="Q163" i="3"/>
  <c r="R163" i="3" s="1"/>
  <c r="Q164" i="3"/>
  <c r="R164" i="3" s="1"/>
  <c r="Q165" i="3"/>
  <c r="R165" i="3" s="1"/>
  <c r="Q166" i="3"/>
  <c r="R166" i="3" s="1"/>
  <c r="Q168" i="3"/>
  <c r="R168" i="3" s="1"/>
  <c r="Q169" i="3"/>
  <c r="R169" i="3" s="1"/>
  <c r="Q170" i="3"/>
  <c r="R170" i="3" s="1"/>
  <c r="Q171" i="3"/>
  <c r="R171" i="3" s="1"/>
  <c r="Q172" i="3"/>
  <c r="R172" i="3" s="1"/>
  <c r="Q173" i="3"/>
  <c r="R173" i="3" s="1"/>
  <c r="Q174" i="3"/>
  <c r="R174" i="3" s="1"/>
  <c r="Q175" i="3"/>
  <c r="R175" i="3" s="1"/>
  <c r="Q176" i="3"/>
  <c r="R176" i="3" s="1"/>
  <c r="Q177" i="3"/>
  <c r="R177" i="3" s="1"/>
  <c r="Q178" i="3"/>
  <c r="R178" i="3" s="1"/>
  <c r="Q179" i="3"/>
  <c r="R179" i="3" s="1"/>
  <c r="Q180" i="3"/>
  <c r="R180" i="3" s="1"/>
  <c r="Q181" i="3"/>
  <c r="R181" i="3" s="1"/>
  <c r="Q182" i="3"/>
  <c r="R182" i="3" s="1"/>
  <c r="Q183" i="3"/>
  <c r="R183" i="3" s="1"/>
  <c r="Q184" i="3"/>
  <c r="R184" i="3" s="1"/>
  <c r="Q185" i="3"/>
  <c r="R185" i="3" s="1"/>
  <c r="Q186" i="3"/>
  <c r="R186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30" i="3"/>
  <c r="AI31" i="3"/>
  <c r="AI32" i="3"/>
  <c r="AI33" i="3"/>
  <c r="AI34" i="3"/>
  <c r="AI35" i="3"/>
  <c r="AI36" i="3"/>
  <c r="AI37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J120" i="3" s="1"/>
  <c r="AI121" i="3"/>
  <c r="AJ121" i="3" s="1"/>
  <c r="AI122" i="3"/>
  <c r="AJ122" i="3" s="1"/>
  <c r="AI123" i="3"/>
  <c r="AJ123" i="3" s="1"/>
  <c r="AI124" i="3"/>
  <c r="AJ124" i="3" s="1"/>
  <c r="AI125" i="3"/>
  <c r="AJ125" i="3" s="1"/>
  <c r="AI126" i="3"/>
  <c r="AJ126" i="3" s="1"/>
  <c r="AI127" i="3"/>
  <c r="AJ127" i="3" s="1"/>
  <c r="AI128" i="3"/>
  <c r="AJ128" i="3" s="1"/>
  <c r="AI129" i="3"/>
  <c r="AJ129" i="3" s="1"/>
  <c r="AI130" i="3"/>
  <c r="AJ130" i="3" s="1"/>
  <c r="AI131" i="3"/>
  <c r="AJ131" i="3" s="1"/>
  <c r="AI132" i="3"/>
  <c r="AI133" i="3"/>
  <c r="AI134" i="3"/>
  <c r="AI135" i="3"/>
  <c r="AI136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R29" i="3" l="1"/>
  <c r="Z79" i="10"/>
  <c r="Z62" i="3" l="1"/>
  <c r="AA62" i="3" s="1"/>
  <c r="Z63" i="3"/>
  <c r="AA63" i="3" s="1"/>
  <c r="AJ71" i="3"/>
  <c r="AF71" i="3"/>
  <c r="AG71" i="3" s="1"/>
  <c r="AC71" i="3"/>
  <c r="AD71" i="3" s="1"/>
  <c r="Z71" i="3"/>
  <c r="AA71" i="3" s="1"/>
  <c r="W71" i="3"/>
  <c r="X71" i="3" s="1"/>
  <c r="T71" i="3"/>
  <c r="U71" i="3" s="1"/>
  <c r="N71" i="3"/>
  <c r="O71" i="3" s="1"/>
  <c r="K71" i="3"/>
  <c r="L71" i="3" s="1"/>
  <c r="H71" i="3"/>
  <c r="I71" i="3" s="1"/>
  <c r="BE216" i="3" l="1"/>
  <c r="BF216" i="3"/>
  <c r="BG216" i="3"/>
  <c r="BH216" i="3"/>
  <c r="BJ216" i="3"/>
  <c r="BM216" i="3"/>
  <c r="BE223" i="3"/>
  <c r="BF223" i="3"/>
  <c r="BG223" i="3"/>
  <c r="BH223" i="3"/>
  <c r="BJ223" i="3"/>
  <c r="BM223" i="3"/>
  <c r="BE224" i="3"/>
  <c r="BF224" i="3"/>
  <c r="BG224" i="3"/>
  <c r="BH224" i="3"/>
  <c r="BJ224" i="3"/>
  <c r="BM224" i="3"/>
  <c r="BE225" i="3"/>
  <c r="BF225" i="3"/>
  <c r="BG225" i="3"/>
  <c r="BH225" i="3"/>
  <c r="BJ225" i="3"/>
  <c r="BM225" i="3"/>
  <c r="BE226" i="3"/>
  <c r="BF226" i="3"/>
  <c r="BG226" i="3"/>
  <c r="BH226" i="3"/>
  <c r="BJ226" i="3"/>
  <c r="BM226" i="3"/>
  <c r="BE227" i="3"/>
  <c r="BF227" i="3"/>
  <c r="BG227" i="3"/>
  <c r="BH227" i="3"/>
  <c r="BJ227" i="3"/>
  <c r="BM227" i="3"/>
  <c r="BE228" i="3"/>
  <c r="BF228" i="3"/>
  <c r="BG228" i="3"/>
  <c r="BH228" i="3"/>
  <c r="BI228" i="3"/>
  <c r="BJ228" i="3"/>
  <c r="BK228" i="3"/>
  <c r="BL228" i="3"/>
  <c r="BM228" i="3"/>
  <c r="BE229" i="3"/>
  <c r="BF229" i="3"/>
  <c r="BG229" i="3"/>
  <c r="BH229" i="3"/>
  <c r="BJ229" i="3"/>
  <c r="BM229" i="3"/>
  <c r="BE230" i="3"/>
  <c r="BF230" i="3"/>
  <c r="BG230" i="3"/>
  <c r="BH230" i="3"/>
  <c r="BI230" i="3"/>
  <c r="BJ230" i="3"/>
  <c r="BK230" i="3"/>
  <c r="BL230" i="3"/>
  <c r="BM230" i="3"/>
  <c r="BE231" i="3"/>
  <c r="BF231" i="3"/>
  <c r="BG231" i="3"/>
  <c r="BH231" i="3"/>
  <c r="BI231" i="3"/>
  <c r="BJ231" i="3"/>
  <c r="BK231" i="3"/>
  <c r="BL231" i="3"/>
  <c r="BM231" i="3"/>
  <c r="BE232" i="3"/>
  <c r="BF232" i="3"/>
  <c r="BG232" i="3"/>
  <c r="BH232" i="3"/>
  <c r="BJ232" i="3"/>
  <c r="BM232" i="3"/>
  <c r="BE233" i="3"/>
  <c r="BF233" i="3"/>
  <c r="BG233" i="3"/>
  <c r="BH233" i="3"/>
  <c r="BJ233" i="3"/>
  <c r="BM233" i="3"/>
  <c r="BE234" i="3"/>
  <c r="BF234" i="3"/>
  <c r="BG234" i="3"/>
  <c r="BH234" i="3"/>
  <c r="BJ234" i="3"/>
  <c r="BM234" i="3"/>
  <c r="BE235" i="3"/>
  <c r="BF235" i="3"/>
  <c r="BG235" i="3"/>
  <c r="BH235" i="3"/>
  <c r="BJ235" i="3"/>
  <c r="BM235" i="3"/>
  <c r="BE236" i="3"/>
  <c r="BF236" i="3"/>
  <c r="BG236" i="3"/>
  <c r="BH236" i="3"/>
  <c r="BJ236" i="3"/>
  <c r="BM236" i="3"/>
  <c r="BE237" i="3"/>
  <c r="BF237" i="3"/>
  <c r="BG237" i="3"/>
  <c r="BH237" i="3"/>
  <c r="BI237" i="3"/>
  <c r="BJ237" i="3"/>
  <c r="BK237" i="3"/>
  <c r="BL237" i="3"/>
  <c r="BM237" i="3"/>
  <c r="BE238" i="3"/>
  <c r="BF238" i="3"/>
  <c r="BG238" i="3"/>
  <c r="BH238" i="3"/>
  <c r="BI238" i="3"/>
  <c r="BJ238" i="3"/>
  <c r="BK238" i="3"/>
  <c r="BL238" i="3"/>
  <c r="BM238" i="3"/>
  <c r="BE239" i="3"/>
  <c r="BF239" i="3"/>
  <c r="BG239" i="3"/>
  <c r="BH239" i="3"/>
  <c r="BI239" i="3"/>
  <c r="BJ239" i="3"/>
  <c r="BK239" i="3"/>
  <c r="BL239" i="3"/>
  <c r="BM239" i="3"/>
  <c r="BE240" i="3"/>
  <c r="BF240" i="3"/>
  <c r="BG240" i="3"/>
  <c r="BH240" i="3"/>
  <c r="BI240" i="3"/>
  <c r="BJ240" i="3"/>
  <c r="BK240" i="3"/>
  <c r="BL240" i="3"/>
  <c r="BM240" i="3"/>
  <c r="BE241" i="3"/>
  <c r="BF241" i="3"/>
  <c r="BG241" i="3"/>
  <c r="BH241" i="3"/>
  <c r="BI241" i="3"/>
  <c r="BJ241" i="3"/>
  <c r="BK241" i="3"/>
  <c r="BL241" i="3"/>
  <c r="BM241" i="3"/>
  <c r="BE242" i="3"/>
  <c r="BF242" i="3"/>
  <c r="BG242" i="3"/>
  <c r="BH242" i="3"/>
  <c r="BI242" i="3"/>
  <c r="BJ242" i="3"/>
  <c r="BK242" i="3"/>
  <c r="BL242" i="3"/>
  <c r="BM242" i="3"/>
  <c r="BE243" i="3"/>
  <c r="BF243" i="3"/>
  <c r="BG243" i="3"/>
  <c r="BH243" i="3"/>
  <c r="BI243" i="3"/>
  <c r="BJ243" i="3"/>
  <c r="BK243" i="3"/>
  <c r="BL243" i="3"/>
  <c r="BM243" i="3"/>
  <c r="BE244" i="3"/>
  <c r="BF244" i="3"/>
  <c r="BG244" i="3"/>
  <c r="BH244" i="3"/>
  <c r="BI244" i="3"/>
  <c r="BJ244" i="3"/>
  <c r="BK244" i="3"/>
  <c r="BL244" i="3"/>
  <c r="BM244" i="3"/>
  <c r="AR5" i="3"/>
  <c r="AS5" i="3" s="1"/>
  <c r="AR6" i="3"/>
  <c r="AS6" i="3" s="1"/>
  <c r="AR7" i="3"/>
  <c r="AS7" i="3" s="1"/>
  <c r="AR8" i="3"/>
  <c r="AS8" i="3" s="1"/>
  <c r="AR9" i="3"/>
  <c r="AS9" i="3" s="1"/>
  <c r="AR10" i="3"/>
  <c r="AS10" i="3" s="1"/>
  <c r="AS11" i="3"/>
  <c r="AS12" i="3"/>
  <c r="AS13" i="3"/>
  <c r="AS14" i="3"/>
  <c r="AS15" i="3"/>
  <c r="AS16" i="3"/>
  <c r="AS17" i="3"/>
  <c r="AS19" i="3"/>
  <c r="AS20" i="3"/>
  <c r="AS21" i="3"/>
  <c r="AS22" i="3"/>
  <c r="BN22" i="3" s="1"/>
  <c r="AS23" i="3"/>
  <c r="AS24" i="3"/>
  <c r="AS25" i="3"/>
  <c r="AS27" i="3"/>
  <c r="AS28" i="3"/>
  <c r="AS29" i="3"/>
  <c r="AS30" i="3"/>
  <c r="AS31" i="3"/>
  <c r="AS32" i="3"/>
  <c r="AS33" i="3"/>
  <c r="AS35" i="3"/>
  <c r="AS36" i="3"/>
  <c r="AS37" i="3"/>
  <c r="AS39" i="3"/>
  <c r="AS40" i="3"/>
  <c r="AS41" i="3"/>
  <c r="AS42" i="3"/>
  <c r="AS43" i="3"/>
  <c r="AS44" i="3"/>
  <c r="AS45" i="3"/>
  <c r="AS46" i="3"/>
  <c r="BN46" i="3" s="1"/>
  <c r="AS47" i="3"/>
  <c r="AS48" i="3"/>
  <c r="AS49" i="3"/>
  <c r="AS50" i="3"/>
  <c r="AS51" i="3"/>
  <c r="AS52" i="3"/>
  <c r="AS53" i="3"/>
  <c r="AS54" i="3"/>
  <c r="AS55" i="3"/>
  <c r="AS56" i="3"/>
  <c r="AS57" i="3"/>
  <c r="AS58" i="3"/>
  <c r="AS60" i="3"/>
  <c r="AS61" i="3"/>
  <c r="AS62" i="3"/>
  <c r="AS63" i="3"/>
  <c r="AS64" i="3"/>
  <c r="AS65" i="3"/>
  <c r="AS66" i="3"/>
  <c r="AS68" i="3"/>
  <c r="AS69" i="3"/>
  <c r="AS70" i="3"/>
  <c r="BN70" i="3" s="1"/>
  <c r="AS71" i="3"/>
  <c r="AS72" i="3"/>
  <c r="BN72" i="3" s="1"/>
  <c r="AS73" i="3"/>
  <c r="AS74" i="3"/>
  <c r="AS75" i="3"/>
  <c r="AS76" i="3"/>
  <c r="AS77" i="3"/>
  <c r="AS78" i="3"/>
  <c r="AS79" i="3"/>
  <c r="BN79" i="3" s="1"/>
  <c r="AS80" i="3"/>
  <c r="AS81" i="3"/>
  <c r="AS82" i="3"/>
  <c r="AS84" i="3"/>
  <c r="AS85" i="3"/>
  <c r="AS86" i="3"/>
  <c r="D9" i="21" s="1"/>
  <c r="AS87" i="3"/>
  <c r="D2" i="21" s="1"/>
  <c r="AS88" i="3"/>
  <c r="AS89" i="3"/>
  <c r="D10" i="21" s="1"/>
  <c r="AS90" i="3"/>
  <c r="D3" i="21" s="1"/>
  <c r="AS93" i="3"/>
  <c r="AS94" i="3"/>
  <c r="AS95" i="3"/>
  <c r="D5" i="21" s="1"/>
  <c r="AS96" i="3"/>
  <c r="AS97" i="3"/>
  <c r="AS98" i="3"/>
  <c r="AS100" i="3"/>
  <c r="AS101" i="3"/>
  <c r="AS102" i="3"/>
  <c r="AS103" i="3"/>
  <c r="AS104" i="3"/>
  <c r="D6" i="21" s="1"/>
  <c r="AS105" i="3"/>
  <c r="D7" i="21" s="1"/>
  <c r="AS106" i="3"/>
  <c r="D11" i="21" s="1"/>
  <c r="AS109" i="3"/>
  <c r="AS110" i="3"/>
  <c r="AS111" i="3"/>
  <c r="AS112" i="3"/>
  <c r="AS113" i="3"/>
  <c r="AS114" i="3"/>
  <c r="AS116" i="3"/>
  <c r="AS117" i="3"/>
  <c r="AS118" i="3"/>
  <c r="AS119" i="3"/>
  <c r="AS120" i="3"/>
  <c r="AS121" i="3"/>
  <c r="BN121" i="3" s="1"/>
  <c r="AS122" i="3"/>
  <c r="AS123" i="3"/>
  <c r="AS124" i="3"/>
  <c r="AS125" i="3"/>
  <c r="D13" i="21" s="1"/>
  <c r="AS126" i="3"/>
  <c r="D14" i="21" s="1"/>
  <c r="AS127" i="3"/>
  <c r="D15" i="21" s="1"/>
  <c r="AS128" i="3"/>
  <c r="AS129" i="3"/>
  <c r="AS130" i="3"/>
  <c r="AS131" i="3"/>
  <c r="AS132" i="3"/>
  <c r="AS133" i="3"/>
  <c r="AS134" i="3"/>
  <c r="AS135" i="3"/>
  <c r="AS136" i="3"/>
  <c r="AS138" i="3"/>
  <c r="AS139" i="3"/>
  <c r="BN139" i="3" s="1"/>
  <c r="AS142" i="3"/>
  <c r="AS143" i="3"/>
  <c r="AS144" i="3"/>
  <c r="AS145" i="3"/>
  <c r="AS146" i="3"/>
  <c r="AS147" i="3"/>
  <c r="AS149" i="3"/>
  <c r="AS150" i="3"/>
  <c r="AS151" i="3"/>
  <c r="AS152" i="3"/>
  <c r="AS153" i="3"/>
  <c r="AS154" i="3"/>
  <c r="AS155" i="3"/>
  <c r="AS158" i="3"/>
  <c r="BN158" i="3" s="1"/>
  <c r="AS159" i="3"/>
  <c r="AS160" i="3"/>
  <c r="AS161" i="3"/>
  <c r="AS162" i="3"/>
  <c r="AS163" i="3"/>
  <c r="AS165" i="3"/>
  <c r="AS166" i="3"/>
  <c r="AS167" i="3"/>
  <c r="AS168" i="3"/>
  <c r="AS169" i="3"/>
  <c r="AS170" i="3"/>
  <c r="AS171" i="3"/>
  <c r="AS174" i="3"/>
  <c r="AS175" i="3"/>
  <c r="AS176" i="3"/>
  <c r="AS177" i="3"/>
  <c r="AS178" i="3"/>
  <c r="AS179" i="3"/>
  <c r="AS182" i="3"/>
  <c r="AS183" i="3"/>
  <c r="AS184" i="3"/>
  <c r="AS185" i="3"/>
  <c r="AS186" i="3"/>
  <c r="AS187" i="3"/>
  <c r="AS190" i="3"/>
  <c r="AS191" i="3"/>
  <c r="AS192" i="3"/>
  <c r="AS193" i="3"/>
  <c r="AS194" i="3"/>
  <c r="AS195" i="3"/>
  <c r="AS198" i="3"/>
  <c r="AS199" i="3"/>
  <c r="AS200" i="3"/>
  <c r="AS201" i="3"/>
  <c r="AS202" i="3"/>
  <c r="AS203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1" i="3"/>
  <c r="AS222" i="3"/>
  <c r="AS223" i="3"/>
  <c r="AS224" i="3"/>
  <c r="AS225" i="3"/>
  <c r="AS226" i="3"/>
  <c r="AS227" i="3"/>
  <c r="AS229" i="3"/>
  <c r="AS230" i="3"/>
  <c r="BN230" i="3" s="1"/>
  <c r="AS231" i="3"/>
  <c r="BN231" i="3" s="1"/>
  <c r="AS232" i="3"/>
  <c r="AS233" i="3"/>
  <c r="AS234" i="3"/>
  <c r="AS235" i="3"/>
  <c r="AS237" i="3"/>
  <c r="BN237" i="3" s="1"/>
  <c r="AS238" i="3"/>
  <c r="BN238" i="3" s="1"/>
  <c r="AS239" i="3"/>
  <c r="BN239" i="3" s="1"/>
  <c r="AS240" i="3"/>
  <c r="BN240" i="3" s="1"/>
  <c r="AS241" i="3"/>
  <c r="BN241" i="3" s="1"/>
  <c r="AS242" i="3"/>
  <c r="BN242" i="3" s="1"/>
  <c r="AS243" i="3"/>
  <c r="BN243" i="3" s="1"/>
  <c r="AS245" i="3"/>
  <c r="AS246" i="3"/>
  <c r="AS247" i="3"/>
  <c r="AS248" i="3"/>
  <c r="AS249" i="3"/>
  <c r="AS250" i="3"/>
  <c r="AS251" i="3"/>
  <c r="AS252" i="3"/>
  <c r="AS253" i="3"/>
  <c r="AS254" i="3"/>
  <c r="AS255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R299" i="3"/>
  <c r="AS299" i="3" s="1"/>
  <c r="AR300" i="3"/>
  <c r="AS300" i="3" s="1"/>
  <c r="AR301" i="3"/>
  <c r="AS301" i="3" s="1"/>
  <c r="AR302" i="3"/>
  <c r="AS302" i="3" s="1"/>
  <c r="AR303" i="3"/>
  <c r="AS303" i="3" s="1"/>
  <c r="AR304" i="3"/>
  <c r="AS304" i="3" s="1"/>
  <c r="AR305" i="3"/>
  <c r="AS305" i="3" s="1"/>
  <c r="AR306" i="3"/>
  <c r="AS306" i="3" s="1"/>
  <c r="AR307" i="3"/>
  <c r="AS307" i="3" s="1"/>
  <c r="AR308" i="3"/>
  <c r="AS308" i="3" s="1"/>
  <c r="AR309" i="3"/>
  <c r="AS309" i="3" s="1"/>
  <c r="AR310" i="3"/>
  <c r="AS310" i="3" s="1"/>
  <c r="AR311" i="3"/>
  <c r="AS311" i="3" s="1"/>
  <c r="AR312" i="3"/>
  <c r="AS312" i="3" s="1"/>
  <c r="AR313" i="3"/>
  <c r="AS313" i="3" s="1"/>
  <c r="AR314" i="3"/>
  <c r="AS314" i="3" s="1"/>
  <c r="AR315" i="3"/>
  <c r="AS315" i="3" s="1"/>
  <c r="AR316" i="3"/>
  <c r="AS316" i="3" s="1"/>
  <c r="AR317" i="3"/>
  <c r="AS317" i="3" s="1"/>
  <c r="AR318" i="3"/>
  <c r="AS318" i="3" s="1"/>
  <c r="AR319" i="3"/>
  <c r="AS319" i="3" s="1"/>
  <c r="AR320" i="3"/>
  <c r="AS320" i="3" s="1"/>
  <c r="AR321" i="3"/>
  <c r="AS321" i="3" s="1"/>
  <c r="AR322" i="3"/>
  <c r="AS322" i="3" s="1"/>
  <c r="AR323" i="3"/>
  <c r="AS323" i="3" s="1"/>
  <c r="AR324" i="3"/>
  <c r="AS324" i="3" s="1"/>
  <c r="AR325" i="3"/>
  <c r="AS325" i="3" s="1"/>
  <c r="AR326" i="3"/>
  <c r="AS326" i="3" s="1"/>
  <c r="AR327" i="3"/>
  <c r="AS327" i="3" s="1"/>
  <c r="AR328" i="3"/>
  <c r="AS328" i="3" s="1"/>
  <c r="AR329" i="3"/>
  <c r="AS329" i="3" s="1"/>
  <c r="AR330" i="3"/>
  <c r="AS330" i="3" s="1"/>
  <c r="AR331" i="3"/>
  <c r="AS331" i="3" s="1"/>
  <c r="AR332" i="3"/>
  <c r="AS332" i="3" s="1"/>
  <c r="AR333" i="3"/>
  <c r="AS333" i="3" s="1"/>
  <c r="AR334" i="3"/>
  <c r="AS334" i="3" s="1"/>
  <c r="AR335" i="3"/>
  <c r="AS335" i="3" s="1"/>
  <c r="AR336" i="3"/>
  <c r="AS336" i="3" s="1"/>
  <c r="AR337" i="3"/>
  <c r="AS337" i="3" s="1"/>
  <c r="AR338" i="3"/>
  <c r="AS338" i="3" s="1"/>
  <c r="AR339" i="3"/>
  <c r="AS339" i="3" s="1"/>
  <c r="AR340" i="3"/>
  <c r="AS340" i="3" s="1"/>
  <c r="AR341" i="3"/>
  <c r="AS341" i="3" s="1"/>
  <c r="AR342" i="3"/>
  <c r="AS342" i="3" s="1"/>
  <c r="AR343" i="3"/>
  <c r="AS343" i="3" s="1"/>
  <c r="AR344" i="3"/>
  <c r="AS344" i="3" s="1"/>
  <c r="AR345" i="3"/>
  <c r="AS345" i="3" s="1"/>
  <c r="AR346" i="3"/>
  <c r="AS346" i="3" s="1"/>
  <c r="AR347" i="3"/>
  <c r="AS347" i="3" s="1"/>
  <c r="AR348" i="3"/>
  <c r="AS348" i="3" s="1"/>
  <c r="AR349" i="3"/>
  <c r="AS349" i="3" s="1"/>
  <c r="AR350" i="3"/>
  <c r="AS350" i="3" s="1"/>
  <c r="AR351" i="3"/>
  <c r="AS351" i="3" s="1"/>
  <c r="AR352" i="3"/>
  <c r="AS352" i="3" s="1"/>
  <c r="AR353" i="3"/>
  <c r="AS353" i="3" s="1"/>
  <c r="AR354" i="3"/>
  <c r="AS354" i="3" s="1"/>
  <c r="AR355" i="3"/>
  <c r="AS355" i="3" s="1"/>
  <c r="AR356" i="3"/>
  <c r="AS356" i="3" s="1"/>
  <c r="AR357" i="3"/>
  <c r="AS357" i="3" s="1"/>
  <c r="AR358" i="3"/>
  <c r="AS358" i="3" s="1"/>
  <c r="AR359" i="3"/>
  <c r="AS359" i="3" s="1"/>
  <c r="AR360" i="3"/>
  <c r="AS360" i="3" s="1"/>
  <c r="AR361" i="3"/>
  <c r="AS361" i="3" s="1"/>
  <c r="AR362" i="3"/>
  <c r="AS362" i="3" s="1"/>
  <c r="AR363" i="3"/>
  <c r="AS363" i="3" s="1"/>
  <c r="AR364" i="3"/>
  <c r="AS364" i="3" s="1"/>
  <c r="AR365" i="3"/>
  <c r="AS365" i="3" s="1"/>
  <c r="AR366" i="3"/>
  <c r="AS366" i="3" s="1"/>
  <c r="AR367" i="3"/>
  <c r="AS367" i="3" s="1"/>
  <c r="AR368" i="3"/>
  <c r="AS368" i="3" s="1"/>
  <c r="AR369" i="3"/>
  <c r="AS369" i="3" s="1"/>
  <c r="AR370" i="3"/>
  <c r="AS370" i="3" s="1"/>
  <c r="AR371" i="3"/>
  <c r="AS371" i="3" s="1"/>
  <c r="AR372" i="3"/>
  <c r="AS372" i="3" s="1"/>
  <c r="AR373" i="3"/>
  <c r="AS373" i="3" s="1"/>
  <c r="AR374" i="3"/>
  <c r="AS374" i="3" s="1"/>
  <c r="AR375" i="3"/>
  <c r="AS375" i="3" s="1"/>
  <c r="AR376" i="3"/>
  <c r="AS376" i="3" s="1"/>
  <c r="AR377" i="3"/>
  <c r="AS377" i="3" s="1"/>
  <c r="AR378" i="3"/>
  <c r="AS378" i="3" s="1"/>
  <c r="AR379" i="3"/>
  <c r="AS379" i="3" s="1"/>
  <c r="AR380" i="3"/>
  <c r="AS380" i="3" s="1"/>
  <c r="AR381" i="3"/>
  <c r="AS381" i="3" s="1"/>
  <c r="AR382" i="3"/>
  <c r="AS382" i="3" s="1"/>
  <c r="AR383" i="3"/>
  <c r="AS383" i="3" s="1"/>
  <c r="AR384" i="3"/>
  <c r="AS384" i="3" s="1"/>
  <c r="AR385" i="3"/>
  <c r="AS385" i="3" s="1"/>
  <c r="AR386" i="3"/>
  <c r="AS386" i="3" s="1"/>
  <c r="AR387" i="3"/>
  <c r="AS387" i="3" s="1"/>
  <c r="AR388" i="3"/>
  <c r="AS388" i="3" s="1"/>
  <c r="AR389" i="3"/>
  <c r="AS389" i="3" s="1"/>
  <c r="AR390" i="3"/>
  <c r="AS390" i="3" s="1"/>
  <c r="AR391" i="3"/>
  <c r="AS391" i="3" s="1"/>
  <c r="AR392" i="3"/>
  <c r="AS392" i="3" s="1"/>
  <c r="AR393" i="3"/>
  <c r="AS393" i="3" s="1"/>
  <c r="AR394" i="3"/>
  <c r="AS394" i="3" s="1"/>
  <c r="AR395" i="3"/>
  <c r="AS395" i="3" s="1"/>
  <c r="AR396" i="3"/>
  <c r="AS396" i="3" s="1"/>
  <c r="AR397" i="3"/>
  <c r="AS397" i="3" s="1"/>
  <c r="AR398" i="3"/>
  <c r="AS398" i="3" s="1"/>
  <c r="AR399" i="3"/>
  <c r="AS399" i="3" s="1"/>
  <c r="AR400" i="3"/>
  <c r="AS400" i="3" s="1"/>
  <c r="AR401" i="3"/>
  <c r="AS401" i="3" s="1"/>
  <c r="AR402" i="3"/>
  <c r="AS402" i="3" s="1"/>
  <c r="AR403" i="3"/>
  <c r="AS403" i="3" s="1"/>
  <c r="AR404" i="3"/>
  <c r="AS404" i="3" s="1"/>
  <c r="AR405" i="3"/>
  <c r="AS405" i="3" s="1"/>
  <c r="AR406" i="3"/>
  <c r="AS406" i="3" s="1"/>
  <c r="AR407" i="3"/>
  <c r="AS407" i="3" s="1"/>
  <c r="AR408" i="3"/>
  <c r="AS408" i="3" s="1"/>
  <c r="AR409" i="3"/>
  <c r="AS409" i="3" s="1"/>
  <c r="AR410" i="3"/>
  <c r="AS410" i="3" s="1"/>
  <c r="AR411" i="3"/>
  <c r="AS411" i="3" s="1"/>
  <c r="AR412" i="3"/>
  <c r="AS412" i="3" s="1"/>
  <c r="AR413" i="3"/>
  <c r="AS413" i="3" s="1"/>
  <c r="AR414" i="3"/>
  <c r="AS414" i="3" s="1"/>
  <c r="AR415" i="3"/>
  <c r="AS415" i="3" s="1"/>
  <c r="AR416" i="3"/>
  <c r="AS416" i="3" s="1"/>
  <c r="AR417" i="3"/>
  <c r="AS417" i="3" s="1"/>
  <c r="AR418" i="3"/>
  <c r="AS418" i="3" s="1"/>
  <c r="AR419" i="3"/>
  <c r="AS419" i="3" s="1"/>
  <c r="AR420" i="3"/>
  <c r="AS420" i="3" s="1"/>
  <c r="AR421" i="3"/>
  <c r="AS421" i="3" s="1"/>
  <c r="AR422" i="3"/>
  <c r="AS422" i="3" s="1"/>
  <c r="AR423" i="3"/>
  <c r="AS423" i="3" s="1"/>
  <c r="AR424" i="3"/>
  <c r="AS424" i="3" s="1"/>
  <c r="AU4" i="3"/>
  <c r="AV4" i="3" s="1"/>
  <c r="AU5" i="3"/>
  <c r="AV5" i="3" s="1"/>
  <c r="AU6" i="3"/>
  <c r="AV6" i="3" s="1"/>
  <c r="AU7" i="3"/>
  <c r="AV7" i="3" s="1"/>
  <c r="AU8" i="3"/>
  <c r="AV8" i="3" s="1"/>
  <c r="AU9" i="3"/>
  <c r="AV9" i="3" s="1"/>
  <c r="AU10" i="3"/>
  <c r="AV10" i="3" s="1"/>
  <c r="AU11" i="3"/>
  <c r="AV11" i="3" s="1"/>
  <c r="AU12" i="3"/>
  <c r="AV12" i="3" s="1"/>
  <c r="AU13" i="3"/>
  <c r="AV13" i="3" s="1"/>
  <c r="AU14" i="3"/>
  <c r="AV14" i="3" s="1"/>
  <c r="AU15" i="3"/>
  <c r="AV15" i="3" s="1"/>
  <c r="AU16" i="3"/>
  <c r="AV16" i="3" s="1"/>
  <c r="AU17" i="3"/>
  <c r="AV17" i="3" s="1"/>
  <c r="AU18" i="3"/>
  <c r="AV18" i="3" s="1"/>
  <c r="AU19" i="3"/>
  <c r="AV19" i="3" s="1"/>
  <c r="AU20" i="3"/>
  <c r="AV20" i="3" s="1"/>
  <c r="AU21" i="3"/>
  <c r="AV21" i="3" s="1"/>
  <c r="AU22" i="3"/>
  <c r="AV22" i="3" s="1"/>
  <c r="AU23" i="3"/>
  <c r="AV23" i="3" s="1"/>
  <c r="AU24" i="3"/>
  <c r="AV24" i="3" s="1"/>
  <c r="AU25" i="3"/>
  <c r="AV25" i="3" s="1"/>
  <c r="AU26" i="3"/>
  <c r="AV26" i="3" s="1"/>
  <c r="AU27" i="3"/>
  <c r="AV27" i="3" s="1"/>
  <c r="AU28" i="3"/>
  <c r="AV28" i="3" s="1"/>
  <c r="AU29" i="3"/>
  <c r="AV29" i="3" s="1"/>
  <c r="AU30" i="3"/>
  <c r="AV30" i="3" s="1"/>
  <c r="AU31" i="3"/>
  <c r="AV31" i="3" s="1"/>
  <c r="AU32" i="3"/>
  <c r="AV32" i="3" s="1"/>
  <c r="AU33" i="3"/>
  <c r="AV33" i="3" s="1"/>
  <c r="AU34" i="3"/>
  <c r="AV34" i="3" s="1"/>
  <c r="AU35" i="3"/>
  <c r="AV35" i="3" s="1"/>
  <c r="AU36" i="3"/>
  <c r="AV36" i="3" s="1"/>
  <c r="AU37" i="3"/>
  <c r="AV37" i="3" s="1"/>
  <c r="AU39" i="3"/>
  <c r="AV39" i="3" s="1"/>
  <c r="AU40" i="3"/>
  <c r="AV40" i="3" s="1"/>
  <c r="AU41" i="3"/>
  <c r="AV41" i="3" s="1"/>
  <c r="AU42" i="3"/>
  <c r="AV42" i="3" s="1"/>
  <c r="AU43" i="3"/>
  <c r="AV43" i="3" s="1"/>
  <c r="AU44" i="3"/>
  <c r="AV44" i="3" s="1"/>
  <c r="AU45" i="3"/>
  <c r="AV45" i="3" s="1"/>
  <c r="AU46" i="3"/>
  <c r="AV46" i="3" s="1"/>
  <c r="AU47" i="3"/>
  <c r="AV47" i="3" s="1"/>
  <c r="AU48" i="3"/>
  <c r="AV48" i="3" s="1"/>
  <c r="AU49" i="3"/>
  <c r="AV49" i="3" s="1"/>
  <c r="AU50" i="3"/>
  <c r="AV50" i="3" s="1"/>
  <c r="AU51" i="3"/>
  <c r="AV51" i="3" s="1"/>
  <c r="AU52" i="3"/>
  <c r="AV52" i="3" s="1"/>
  <c r="AU53" i="3"/>
  <c r="AV53" i="3" s="1"/>
  <c r="AU54" i="3"/>
  <c r="AV54" i="3" s="1"/>
  <c r="AU55" i="3"/>
  <c r="AV55" i="3" s="1"/>
  <c r="AU56" i="3"/>
  <c r="AV56" i="3" s="1"/>
  <c r="AU57" i="3"/>
  <c r="AV57" i="3" s="1"/>
  <c r="AU58" i="3"/>
  <c r="AV58" i="3" s="1"/>
  <c r="AU59" i="3"/>
  <c r="AV59" i="3" s="1"/>
  <c r="AU60" i="3"/>
  <c r="AV60" i="3" s="1"/>
  <c r="AU61" i="3"/>
  <c r="AV61" i="3" s="1"/>
  <c r="AU62" i="3"/>
  <c r="AV62" i="3" s="1"/>
  <c r="AU63" i="3"/>
  <c r="AV63" i="3" s="1"/>
  <c r="AU64" i="3"/>
  <c r="AV64" i="3" s="1"/>
  <c r="AU65" i="3"/>
  <c r="AV65" i="3" s="1"/>
  <c r="AU66" i="3"/>
  <c r="AV66" i="3" s="1"/>
  <c r="AU67" i="3"/>
  <c r="AV67" i="3" s="1"/>
  <c r="AU68" i="3"/>
  <c r="AV68" i="3" s="1"/>
  <c r="AU69" i="3"/>
  <c r="AV69" i="3" s="1"/>
  <c r="AU70" i="3"/>
  <c r="AV70" i="3" s="1"/>
  <c r="AU71" i="3"/>
  <c r="AV71" i="3" s="1"/>
  <c r="AU72" i="3"/>
  <c r="AV72" i="3" s="1"/>
  <c r="AU73" i="3"/>
  <c r="AV73" i="3" s="1"/>
  <c r="AU74" i="3"/>
  <c r="AV74" i="3" s="1"/>
  <c r="AU75" i="3"/>
  <c r="AV75" i="3" s="1"/>
  <c r="AU76" i="3"/>
  <c r="AV76" i="3" s="1"/>
  <c r="AU77" i="3"/>
  <c r="AV77" i="3" s="1"/>
  <c r="AU78" i="3"/>
  <c r="AV78" i="3" s="1"/>
  <c r="AU79" i="3"/>
  <c r="AV79" i="3" s="1"/>
  <c r="AU80" i="3"/>
  <c r="AV80" i="3" s="1"/>
  <c r="AU81" i="3"/>
  <c r="AV81" i="3" s="1"/>
  <c r="AU82" i="3"/>
  <c r="AV82" i="3" s="1"/>
  <c r="AU83" i="3"/>
  <c r="AV83" i="3" s="1"/>
  <c r="AU84" i="3"/>
  <c r="AV84" i="3" s="1"/>
  <c r="AU85" i="3"/>
  <c r="AV85" i="3" s="1"/>
  <c r="AU86" i="3"/>
  <c r="AV86" i="3" s="1"/>
  <c r="AU87" i="3"/>
  <c r="AV87" i="3" s="1"/>
  <c r="AU88" i="3"/>
  <c r="AV88" i="3" s="1"/>
  <c r="AU89" i="3"/>
  <c r="AV89" i="3" s="1"/>
  <c r="AU90" i="3"/>
  <c r="AV90" i="3" s="1"/>
  <c r="AU91" i="3"/>
  <c r="AV91" i="3" s="1"/>
  <c r="AU92" i="3"/>
  <c r="AV92" i="3" s="1"/>
  <c r="AU93" i="3"/>
  <c r="AV93" i="3" s="1"/>
  <c r="AU94" i="3"/>
  <c r="AV94" i="3" s="1"/>
  <c r="AU95" i="3"/>
  <c r="AV95" i="3" s="1"/>
  <c r="AU96" i="3"/>
  <c r="AV96" i="3" s="1"/>
  <c r="AU97" i="3"/>
  <c r="AV97" i="3" s="1"/>
  <c r="AU98" i="3"/>
  <c r="AV98" i="3" s="1"/>
  <c r="AU99" i="3"/>
  <c r="AV99" i="3" s="1"/>
  <c r="AU100" i="3"/>
  <c r="AV100" i="3" s="1"/>
  <c r="AU101" i="3"/>
  <c r="AV101" i="3" s="1"/>
  <c r="AU102" i="3"/>
  <c r="AV102" i="3" s="1"/>
  <c r="AU103" i="3"/>
  <c r="AV103" i="3" s="1"/>
  <c r="AU104" i="3"/>
  <c r="AV104" i="3" s="1"/>
  <c r="AU105" i="3"/>
  <c r="AV105" i="3" s="1"/>
  <c r="AU106" i="3"/>
  <c r="AV106" i="3" s="1"/>
  <c r="AU107" i="3"/>
  <c r="AV107" i="3" s="1"/>
  <c r="AU108" i="3"/>
  <c r="AV108" i="3" s="1"/>
  <c r="AU109" i="3"/>
  <c r="AV109" i="3" s="1"/>
  <c r="AU110" i="3"/>
  <c r="AV110" i="3" s="1"/>
  <c r="AU111" i="3"/>
  <c r="AV111" i="3" s="1"/>
  <c r="AU112" i="3"/>
  <c r="AV112" i="3" s="1"/>
  <c r="AU113" i="3"/>
  <c r="AV113" i="3" s="1"/>
  <c r="AU114" i="3"/>
  <c r="AV114" i="3" s="1"/>
  <c r="AU115" i="3"/>
  <c r="AV115" i="3" s="1"/>
  <c r="AU116" i="3"/>
  <c r="AV116" i="3" s="1"/>
  <c r="AU117" i="3"/>
  <c r="AV117" i="3" s="1"/>
  <c r="AU118" i="3"/>
  <c r="AV118" i="3" s="1"/>
  <c r="AU119" i="3"/>
  <c r="AV119" i="3" s="1"/>
  <c r="AU120" i="3"/>
  <c r="AV120" i="3" s="1"/>
  <c r="AU121" i="3"/>
  <c r="AV121" i="3" s="1"/>
  <c r="AU122" i="3"/>
  <c r="AV122" i="3" s="1"/>
  <c r="AU123" i="3"/>
  <c r="AV123" i="3" s="1"/>
  <c r="AU124" i="3"/>
  <c r="AV124" i="3" s="1"/>
  <c r="AU125" i="3"/>
  <c r="AV125" i="3" s="1"/>
  <c r="AU126" i="3"/>
  <c r="AV126" i="3" s="1"/>
  <c r="AU127" i="3"/>
  <c r="AV127" i="3" s="1"/>
  <c r="AU128" i="3"/>
  <c r="AV128" i="3" s="1"/>
  <c r="AU129" i="3"/>
  <c r="AV129" i="3" s="1"/>
  <c r="AU130" i="3"/>
  <c r="AV130" i="3" s="1"/>
  <c r="AU131" i="3"/>
  <c r="AV131" i="3" s="1"/>
  <c r="AU132" i="3"/>
  <c r="AV132" i="3" s="1"/>
  <c r="AU133" i="3"/>
  <c r="AV133" i="3" s="1"/>
  <c r="AU134" i="3"/>
  <c r="AV134" i="3" s="1"/>
  <c r="AU135" i="3"/>
  <c r="AV135" i="3" s="1"/>
  <c r="AU136" i="3"/>
  <c r="AV136" i="3" s="1"/>
  <c r="AU138" i="3"/>
  <c r="AV138" i="3" s="1"/>
  <c r="AU139" i="3"/>
  <c r="AV139" i="3" s="1"/>
  <c r="AU140" i="3"/>
  <c r="AV140" i="3" s="1"/>
  <c r="AU141" i="3"/>
  <c r="AV141" i="3" s="1"/>
  <c r="AU142" i="3"/>
  <c r="AV142" i="3" s="1"/>
  <c r="AU143" i="3"/>
  <c r="AV143" i="3" s="1"/>
  <c r="AU144" i="3"/>
  <c r="AV144" i="3" s="1"/>
  <c r="AU145" i="3"/>
  <c r="AV145" i="3" s="1"/>
  <c r="AU146" i="3"/>
  <c r="AV146" i="3" s="1"/>
  <c r="AU147" i="3"/>
  <c r="AV147" i="3" s="1"/>
  <c r="AU148" i="3"/>
  <c r="AV148" i="3" s="1"/>
  <c r="AU149" i="3"/>
  <c r="AV149" i="3" s="1"/>
  <c r="AU150" i="3"/>
  <c r="AV150" i="3" s="1"/>
  <c r="AU151" i="3"/>
  <c r="AV151" i="3" s="1"/>
  <c r="AU152" i="3"/>
  <c r="AV152" i="3" s="1"/>
  <c r="AU153" i="3"/>
  <c r="AV153" i="3" s="1"/>
  <c r="AU154" i="3"/>
  <c r="AV154" i="3" s="1"/>
  <c r="AU155" i="3"/>
  <c r="AV155" i="3" s="1"/>
  <c r="AU156" i="3"/>
  <c r="AV156" i="3" s="1"/>
  <c r="AU157" i="3"/>
  <c r="AV157" i="3" s="1"/>
  <c r="AU158" i="3"/>
  <c r="AV158" i="3" s="1"/>
  <c r="AU159" i="3"/>
  <c r="AV159" i="3" s="1"/>
  <c r="AU160" i="3"/>
  <c r="AV160" i="3" s="1"/>
  <c r="AU161" i="3"/>
  <c r="AV161" i="3" s="1"/>
  <c r="AU162" i="3"/>
  <c r="AV162" i="3" s="1"/>
  <c r="AU163" i="3"/>
  <c r="AV163" i="3" s="1"/>
  <c r="AU164" i="3"/>
  <c r="AV164" i="3" s="1"/>
  <c r="AU165" i="3"/>
  <c r="AV165" i="3" s="1"/>
  <c r="AU166" i="3"/>
  <c r="AV166" i="3" s="1"/>
  <c r="AU167" i="3"/>
  <c r="AV167" i="3" s="1"/>
  <c r="AU168" i="3"/>
  <c r="AV168" i="3" s="1"/>
  <c r="AU169" i="3"/>
  <c r="AV169" i="3" s="1"/>
  <c r="AU170" i="3"/>
  <c r="AV170" i="3" s="1"/>
  <c r="AU171" i="3"/>
  <c r="AV171" i="3" s="1"/>
  <c r="AU172" i="3"/>
  <c r="AV172" i="3" s="1"/>
  <c r="AU173" i="3"/>
  <c r="AV173" i="3" s="1"/>
  <c r="AU174" i="3"/>
  <c r="AV174" i="3" s="1"/>
  <c r="AU175" i="3"/>
  <c r="AV175" i="3" s="1"/>
  <c r="AU176" i="3"/>
  <c r="AV176" i="3" s="1"/>
  <c r="AU177" i="3"/>
  <c r="AV177" i="3" s="1"/>
  <c r="AU178" i="3"/>
  <c r="AV178" i="3" s="1"/>
  <c r="AU179" i="3"/>
  <c r="AV179" i="3" s="1"/>
  <c r="AU180" i="3"/>
  <c r="AV180" i="3" s="1"/>
  <c r="AU181" i="3"/>
  <c r="AV181" i="3" s="1"/>
  <c r="AU182" i="3"/>
  <c r="AV182" i="3" s="1"/>
  <c r="AU183" i="3"/>
  <c r="AV183" i="3" s="1"/>
  <c r="AU184" i="3"/>
  <c r="AV184" i="3" s="1"/>
  <c r="AU185" i="3"/>
  <c r="AV185" i="3" s="1"/>
  <c r="AU186" i="3"/>
  <c r="AV186" i="3" s="1"/>
  <c r="AU187" i="3"/>
  <c r="AV187" i="3" s="1"/>
  <c r="AU188" i="3"/>
  <c r="AV188" i="3" s="1"/>
  <c r="AU189" i="3"/>
  <c r="AV189" i="3" s="1"/>
  <c r="AU190" i="3"/>
  <c r="AV190" i="3" s="1"/>
  <c r="AU191" i="3"/>
  <c r="AV191" i="3" s="1"/>
  <c r="AU192" i="3"/>
  <c r="AV192" i="3" s="1"/>
  <c r="AU193" i="3"/>
  <c r="AV193" i="3" s="1"/>
  <c r="AU194" i="3"/>
  <c r="AV194" i="3" s="1"/>
  <c r="AU195" i="3"/>
  <c r="AV195" i="3" s="1"/>
  <c r="AU196" i="3"/>
  <c r="AV196" i="3" s="1"/>
  <c r="AU197" i="3"/>
  <c r="AV197" i="3" s="1"/>
  <c r="AU198" i="3"/>
  <c r="AV198" i="3" s="1"/>
  <c r="AU199" i="3"/>
  <c r="AV199" i="3" s="1"/>
  <c r="AU200" i="3"/>
  <c r="AV200" i="3" s="1"/>
  <c r="AU201" i="3"/>
  <c r="AV201" i="3" s="1"/>
  <c r="AU202" i="3"/>
  <c r="AV202" i="3" s="1"/>
  <c r="AU203" i="3"/>
  <c r="AV203" i="3" s="1"/>
  <c r="AU204" i="3"/>
  <c r="AV204" i="3" s="1"/>
  <c r="AU205" i="3"/>
  <c r="AV205" i="3" s="1"/>
  <c r="AU206" i="3"/>
  <c r="AV206" i="3" s="1"/>
  <c r="AU207" i="3"/>
  <c r="AV207" i="3" s="1"/>
  <c r="AU208" i="3"/>
  <c r="AV208" i="3" s="1"/>
  <c r="AU209" i="3"/>
  <c r="AV209" i="3" s="1"/>
  <c r="AU210" i="3"/>
  <c r="AV210" i="3" s="1"/>
  <c r="AU211" i="3"/>
  <c r="AV211" i="3" s="1"/>
  <c r="AU212" i="3"/>
  <c r="AV212" i="3" s="1"/>
  <c r="AU213" i="3"/>
  <c r="AV213" i="3" s="1"/>
  <c r="AU214" i="3"/>
  <c r="AV214" i="3" s="1"/>
  <c r="AU215" i="3"/>
  <c r="AV215" i="3" s="1"/>
  <c r="AU216" i="3"/>
  <c r="AV216" i="3" s="1"/>
  <c r="AU217" i="3"/>
  <c r="AV217" i="3" s="1"/>
  <c r="AU218" i="3"/>
  <c r="AV218" i="3" s="1"/>
  <c r="AU219" i="3"/>
  <c r="AV219" i="3" s="1"/>
  <c r="AU220" i="3"/>
  <c r="AV220" i="3" s="1"/>
  <c r="AU221" i="3"/>
  <c r="AV221" i="3" s="1"/>
  <c r="AU222" i="3"/>
  <c r="AV222" i="3" s="1"/>
  <c r="AU223" i="3"/>
  <c r="AV223" i="3" s="1"/>
  <c r="AU224" i="3"/>
  <c r="AV224" i="3" s="1"/>
  <c r="AU225" i="3"/>
  <c r="AV225" i="3" s="1"/>
  <c r="AU226" i="3"/>
  <c r="AV226" i="3" s="1"/>
  <c r="AU227" i="3"/>
  <c r="AV227" i="3" s="1"/>
  <c r="AU228" i="3"/>
  <c r="AV228" i="3" s="1"/>
  <c r="AU229" i="3"/>
  <c r="AV229" i="3" s="1"/>
  <c r="AU230" i="3"/>
  <c r="AV230" i="3" s="1"/>
  <c r="AU231" i="3"/>
  <c r="AV231" i="3" s="1"/>
  <c r="AU232" i="3"/>
  <c r="AV232" i="3" s="1"/>
  <c r="AU233" i="3"/>
  <c r="AV233" i="3" s="1"/>
  <c r="AU234" i="3"/>
  <c r="AV234" i="3" s="1"/>
  <c r="AU235" i="3"/>
  <c r="AV235" i="3" s="1"/>
  <c r="AU236" i="3"/>
  <c r="AV236" i="3" s="1"/>
  <c r="AU237" i="3"/>
  <c r="AV237" i="3" s="1"/>
  <c r="AU238" i="3"/>
  <c r="AV238" i="3" s="1"/>
  <c r="AU239" i="3"/>
  <c r="AV239" i="3" s="1"/>
  <c r="AU240" i="3"/>
  <c r="AV240" i="3" s="1"/>
  <c r="AU241" i="3"/>
  <c r="AV241" i="3" s="1"/>
  <c r="AU242" i="3"/>
  <c r="AV242" i="3" s="1"/>
  <c r="AU243" i="3"/>
  <c r="AV243" i="3" s="1"/>
  <c r="AU244" i="3"/>
  <c r="AV244" i="3" s="1"/>
  <c r="E156" i="3"/>
  <c r="F156" i="3"/>
  <c r="E157" i="3"/>
  <c r="F157" i="3"/>
  <c r="E158" i="3"/>
  <c r="F158" i="3"/>
  <c r="E159" i="3"/>
  <c r="F159" i="3"/>
  <c r="E141" i="3"/>
  <c r="F141" i="3"/>
  <c r="E139" i="3"/>
  <c r="F139" i="3"/>
  <c r="BN128" i="3" l="1"/>
  <c r="D16" i="21"/>
  <c r="BN44" i="3"/>
  <c r="AS228" i="3"/>
  <c r="BN228" i="3" s="1"/>
  <c r="AS197" i="3"/>
  <c r="AS189" i="3"/>
  <c r="AS181" i="3"/>
  <c r="AS173" i="3"/>
  <c r="AS108" i="3"/>
  <c r="D12" i="21" s="1"/>
  <c r="AS67" i="3"/>
  <c r="AS34" i="3"/>
  <c r="AS26" i="3"/>
  <c r="BN26" i="3" s="1"/>
  <c r="AS244" i="3"/>
  <c r="BN244" i="3" s="1"/>
  <c r="AS204" i="3"/>
  <c r="AS196" i="3"/>
  <c r="AS188" i="3"/>
  <c r="AS180" i="3"/>
  <c r="AS172" i="3"/>
  <c r="AS115" i="3"/>
  <c r="AS107" i="3"/>
  <c r="AS157" i="3"/>
  <c r="AS92" i="3"/>
  <c r="D4" i="21" s="1"/>
  <c r="AS59" i="3"/>
  <c r="AS18" i="3"/>
  <c r="AS220" i="3"/>
  <c r="AS164" i="3"/>
  <c r="AS156" i="3"/>
  <c r="BN156" i="3" s="1"/>
  <c r="AS99" i="3"/>
  <c r="AS91" i="3"/>
  <c r="AS141" i="3"/>
  <c r="BN141" i="3" s="1"/>
  <c r="AS236" i="3"/>
  <c r="AS148" i="3"/>
  <c r="AS140" i="3"/>
  <c r="AS83" i="3"/>
  <c r="D8" i="21" s="1"/>
  <c r="E128" i="3"/>
  <c r="F128" i="3"/>
  <c r="E121" i="3"/>
  <c r="F121" i="3"/>
  <c r="E79" i="3"/>
  <c r="F79" i="3"/>
  <c r="E72" i="3"/>
  <c r="F72" i="3"/>
  <c r="E70" i="3"/>
  <c r="F70" i="3"/>
  <c r="E46" i="3"/>
  <c r="F46" i="3"/>
  <c r="E44" i="3"/>
  <c r="F44" i="3"/>
  <c r="E230" i="3"/>
  <c r="F230" i="3"/>
  <c r="E197" i="3"/>
  <c r="F197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31" i="3"/>
  <c r="F231" i="3"/>
  <c r="E228" i="3"/>
  <c r="F228" i="3"/>
  <c r="E184" i="3"/>
  <c r="F184" i="3"/>
  <c r="E26" i="3"/>
  <c r="F26" i="3"/>
  <c r="E22" i="3"/>
  <c r="F22" i="3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C114" i="3"/>
  <c r="AI94" i="3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AJ6" i="3"/>
  <c r="BN6" i="3" s="1"/>
  <c r="AJ7" i="3"/>
  <c r="BN7" i="3" s="1"/>
  <c r="D17" i="21" l="1"/>
  <c r="E25" i="21" s="1"/>
  <c r="AI93" i="3"/>
  <c r="AI64" i="3"/>
  <c r="AE273" i="1"/>
  <c r="E24" i="21" l="1"/>
  <c r="H15" i="4" s="1"/>
  <c r="AR258" i="3" s="1"/>
  <c r="AS258" i="3" s="1"/>
  <c r="E23" i="21"/>
  <c r="H14" i="4" s="1"/>
  <c r="AR257" i="3" s="1"/>
  <c r="AS257" i="3" s="1"/>
  <c r="E22" i="21"/>
  <c r="AI29" i="3"/>
  <c r="AJ29" i="3" s="1"/>
  <c r="BN29" i="3" s="1"/>
  <c r="AI191" i="3"/>
  <c r="AJ191" i="3" s="1"/>
  <c r="Q35" i="10"/>
  <c r="AJ11" i="3"/>
  <c r="BN11" i="3" s="1"/>
  <c r="AJ12" i="3"/>
  <c r="BN12" i="3" s="1"/>
  <c r="AJ13" i="3"/>
  <c r="BN13" i="3" s="1"/>
  <c r="AJ14" i="3"/>
  <c r="BN14" i="3" s="1"/>
  <c r="AJ15" i="3"/>
  <c r="AJ16" i="3"/>
  <c r="AJ17" i="3"/>
  <c r="BN17" i="3" s="1"/>
  <c r="AJ19" i="3"/>
  <c r="BN19" i="3" s="1"/>
  <c r="AJ20" i="3"/>
  <c r="AJ21" i="3"/>
  <c r="BN21" i="3" s="1"/>
  <c r="AJ23" i="3"/>
  <c r="BN23" i="3" s="1"/>
  <c r="AJ24" i="3"/>
  <c r="BN24" i="3" s="1"/>
  <c r="AJ25" i="3"/>
  <c r="BN25" i="3" s="1"/>
  <c r="AJ27" i="3"/>
  <c r="BN27" i="3" s="1"/>
  <c r="AJ28" i="3"/>
  <c r="BN28" i="3" s="1"/>
  <c r="AJ30" i="3"/>
  <c r="BN30" i="3" s="1"/>
  <c r="AJ31" i="3"/>
  <c r="BN31" i="3" s="1"/>
  <c r="AJ32" i="3"/>
  <c r="BN32" i="3" s="1"/>
  <c r="AJ33" i="3"/>
  <c r="BN33" i="3" s="1"/>
  <c r="AJ34" i="3"/>
  <c r="BN34" i="3" s="1"/>
  <c r="AJ35" i="3"/>
  <c r="BN35" i="3" s="1"/>
  <c r="AJ37" i="3"/>
  <c r="BN37" i="3" s="1"/>
  <c r="AJ39" i="3"/>
  <c r="BN39" i="3" s="1"/>
  <c r="AJ40" i="3"/>
  <c r="BN40" i="3" s="1"/>
  <c r="AJ41" i="3"/>
  <c r="BN41" i="3" s="1"/>
  <c r="AJ42" i="3"/>
  <c r="BN42" i="3" s="1"/>
  <c r="AJ43" i="3"/>
  <c r="AJ45" i="3"/>
  <c r="BN45" i="3" s="1"/>
  <c r="AJ47" i="3"/>
  <c r="BN47" i="3" s="1"/>
  <c r="AJ48" i="3"/>
  <c r="BN48" i="3" s="1"/>
  <c r="AJ49" i="3"/>
  <c r="BN49" i="3" s="1"/>
  <c r="AJ50" i="3"/>
  <c r="BN50" i="3" s="1"/>
  <c r="AJ51" i="3"/>
  <c r="BN51" i="3" s="1"/>
  <c r="AJ52" i="3"/>
  <c r="BN52" i="3" s="1"/>
  <c r="AJ53" i="3"/>
  <c r="BN53" i="3" s="1"/>
  <c r="AJ54" i="3"/>
  <c r="BN54" i="3" s="1"/>
  <c r="AJ56" i="3"/>
  <c r="BN56" i="3" s="1"/>
  <c r="AJ57" i="3"/>
  <c r="BN57" i="3" s="1"/>
  <c r="AJ58" i="3"/>
  <c r="BN58" i="3" s="1"/>
  <c r="AJ59" i="3"/>
  <c r="BN59" i="3" s="1"/>
  <c r="AJ60" i="3"/>
  <c r="BN60" i="3" s="1"/>
  <c r="AJ61" i="3"/>
  <c r="AJ62" i="3"/>
  <c r="AJ63" i="3"/>
  <c r="BN63" i="3" s="1"/>
  <c r="AJ64" i="3"/>
  <c r="BN64" i="3" s="1"/>
  <c r="AJ65" i="3"/>
  <c r="BN65" i="3" s="1"/>
  <c r="AJ66" i="3"/>
  <c r="BN66" i="3" s="1"/>
  <c r="AJ67" i="3"/>
  <c r="BN67" i="3" s="1"/>
  <c r="AJ68" i="3"/>
  <c r="BN68" i="3" s="1"/>
  <c r="AJ69" i="3"/>
  <c r="BN69" i="3" s="1"/>
  <c r="BN71" i="3"/>
  <c r="AJ73" i="3"/>
  <c r="BN73" i="3" s="1"/>
  <c r="AJ74" i="3"/>
  <c r="BN74" i="3" s="1"/>
  <c r="AJ75" i="3"/>
  <c r="AJ76" i="3"/>
  <c r="BN76" i="3" s="1"/>
  <c r="BN77" i="3"/>
  <c r="AJ78" i="3"/>
  <c r="AJ80" i="3"/>
  <c r="AJ81" i="3"/>
  <c r="AJ82" i="3"/>
  <c r="AJ83" i="3"/>
  <c r="AJ84" i="3"/>
  <c r="BN84" i="3" s="1"/>
  <c r="AJ85" i="3"/>
  <c r="BN85" i="3" s="1"/>
  <c r="AJ86" i="3"/>
  <c r="AJ87" i="3"/>
  <c r="AJ88" i="3"/>
  <c r="AJ89" i="3"/>
  <c r="BN89" i="3" s="1"/>
  <c r="AJ91" i="3"/>
  <c r="BN91" i="3" s="1"/>
  <c r="AJ92" i="3"/>
  <c r="BN92" i="3" s="1"/>
  <c r="AJ93" i="3"/>
  <c r="AJ94" i="3"/>
  <c r="BN94" i="3" s="1"/>
  <c r="AJ95" i="3"/>
  <c r="BN95" i="3" s="1"/>
  <c r="AJ96" i="3"/>
  <c r="BN96" i="3" s="1"/>
  <c r="AJ97" i="3"/>
  <c r="AJ98" i="3"/>
  <c r="AJ99" i="3"/>
  <c r="BN99" i="3" s="1"/>
  <c r="AJ100" i="3"/>
  <c r="AJ101" i="3"/>
  <c r="AJ102" i="3"/>
  <c r="BN102" i="3" s="1"/>
  <c r="AJ103" i="3"/>
  <c r="AJ104" i="3"/>
  <c r="BN104" i="3" s="1"/>
  <c r="AJ105" i="3"/>
  <c r="BN105" i="3" s="1"/>
  <c r="AJ107" i="3"/>
  <c r="BN107" i="3" s="1"/>
  <c r="AJ108" i="3"/>
  <c r="BN108" i="3" s="1"/>
  <c r="AJ109" i="3"/>
  <c r="AJ110" i="3"/>
  <c r="BN110" i="3" s="1"/>
  <c r="AJ111" i="3"/>
  <c r="BN111" i="3" s="1"/>
  <c r="AJ112" i="3"/>
  <c r="BN112" i="3" s="1"/>
  <c r="AJ113" i="3"/>
  <c r="BN113" i="3" s="1"/>
  <c r="AJ114" i="3"/>
  <c r="AJ115" i="3"/>
  <c r="BN115" i="3" s="1"/>
  <c r="AJ116" i="3"/>
  <c r="BN116" i="3" s="1"/>
  <c r="AJ117" i="3"/>
  <c r="BN117" i="3" s="1"/>
  <c r="AJ118" i="3"/>
  <c r="BN118" i="3" s="1"/>
  <c r="AJ119" i="3"/>
  <c r="BN119" i="3" s="1"/>
  <c r="BN120" i="3"/>
  <c r="BN122" i="3"/>
  <c r="BN124" i="3"/>
  <c r="BN125" i="3"/>
  <c r="BN126" i="3"/>
  <c r="BN127" i="3"/>
  <c r="BN129" i="3"/>
  <c r="BN130" i="3"/>
  <c r="BN131" i="3"/>
  <c r="AJ132" i="3"/>
  <c r="BN132" i="3" s="1"/>
  <c r="AJ133" i="3"/>
  <c r="BN133" i="3" s="1"/>
  <c r="AJ134" i="3"/>
  <c r="BN134" i="3" s="1"/>
  <c r="AJ135" i="3"/>
  <c r="BN135" i="3" s="1"/>
  <c r="AJ136" i="3"/>
  <c r="BN136" i="3" s="1"/>
  <c r="AJ138" i="3"/>
  <c r="BN138" i="3" s="1"/>
  <c r="AJ140" i="3"/>
  <c r="BN140" i="3" s="1"/>
  <c r="AJ142" i="3"/>
  <c r="BN142" i="3" s="1"/>
  <c r="AJ143" i="3"/>
  <c r="BN143" i="3" s="1"/>
  <c r="AJ144" i="3"/>
  <c r="BN144" i="3" s="1"/>
  <c r="AJ145" i="3"/>
  <c r="BN145" i="3" s="1"/>
  <c r="AJ146" i="3"/>
  <c r="BN146" i="3" s="1"/>
  <c r="AJ147" i="3"/>
  <c r="BN147" i="3" s="1"/>
  <c r="AJ148" i="3"/>
  <c r="BN148" i="3" s="1"/>
  <c r="AJ149" i="3"/>
  <c r="BN149" i="3" s="1"/>
  <c r="AJ150" i="3"/>
  <c r="BN150" i="3" s="1"/>
  <c r="AJ151" i="3"/>
  <c r="BN151" i="3" s="1"/>
  <c r="AJ152" i="3"/>
  <c r="BN152" i="3" s="1"/>
  <c r="AJ153" i="3"/>
  <c r="BN153" i="3" s="1"/>
  <c r="AJ154" i="3"/>
  <c r="AJ155" i="3"/>
  <c r="AJ157" i="3"/>
  <c r="BN157" i="3" s="1"/>
  <c r="AJ159" i="3"/>
  <c r="BN159" i="3" s="1"/>
  <c r="AJ160" i="3"/>
  <c r="BN160" i="3" s="1"/>
  <c r="AJ162" i="3"/>
  <c r="BN162" i="3" s="1"/>
  <c r="AJ163" i="3"/>
  <c r="AJ164" i="3"/>
  <c r="BN164" i="3" s="1"/>
  <c r="AJ165" i="3"/>
  <c r="BN165" i="3" s="1"/>
  <c r="AJ166" i="3"/>
  <c r="BN166" i="3" s="1"/>
  <c r="AJ167" i="3"/>
  <c r="BN167" i="3" s="1"/>
  <c r="AJ168" i="3"/>
  <c r="BN168" i="3" s="1"/>
  <c r="AJ169" i="3"/>
  <c r="AJ170" i="3"/>
  <c r="AJ171" i="3"/>
  <c r="AJ172" i="3"/>
  <c r="AJ173" i="3"/>
  <c r="AJ174" i="3"/>
  <c r="AJ175" i="3"/>
  <c r="AJ176" i="3"/>
  <c r="AJ178" i="3"/>
  <c r="AJ179" i="3"/>
  <c r="AJ180" i="3"/>
  <c r="AJ181" i="3"/>
  <c r="AJ182" i="3"/>
  <c r="AJ183" i="3"/>
  <c r="AJ185" i="3"/>
  <c r="AJ186" i="3"/>
  <c r="AJ187" i="3"/>
  <c r="AJ188" i="3"/>
  <c r="AJ189" i="3"/>
  <c r="AJ190" i="3"/>
  <c r="AJ192" i="3"/>
  <c r="AJ193" i="3"/>
  <c r="AJ195" i="3"/>
  <c r="AJ196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9" i="3"/>
  <c r="AJ232" i="3"/>
  <c r="AJ233" i="3"/>
  <c r="AJ234" i="3"/>
  <c r="AJ235" i="3"/>
  <c r="AJ236" i="3"/>
  <c r="AJ245" i="3"/>
  <c r="AJ246" i="3"/>
  <c r="AJ247" i="3"/>
  <c r="AJ248" i="3"/>
  <c r="AJ249" i="3"/>
  <c r="AJ250" i="3"/>
  <c r="AJ251" i="3"/>
  <c r="AJ252" i="3"/>
  <c r="AJ253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1" i="3"/>
  <c r="AJ272" i="3"/>
  <c r="AJ273" i="3"/>
  <c r="AJ274" i="3"/>
  <c r="AJ275" i="3"/>
  <c r="AI276" i="3"/>
  <c r="AJ276" i="3" s="1"/>
  <c r="AI277" i="3"/>
  <c r="AJ277" i="3" s="1"/>
  <c r="AI278" i="3"/>
  <c r="AJ278" i="3" s="1"/>
  <c r="AI279" i="3"/>
  <c r="AJ279" i="3" s="1"/>
  <c r="AI280" i="3"/>
  <c r="AJ280" i="3" s="1"/>
  <c r="AI281" i="3"/>
  <c r="AJ281" i="3" s="1"/>
  <c r="AI282" i="3"/>
  <c r="AJ282" i="3" s="1"/>
  <c r="AI283" i="3"/>
  <c r="AJ283" i="3" s="1"/>
  <c r="AI284" i="3"/>
  <c r="AJ284" i="3" s="1"/>
  <c r="AI285" i="3"/>
  <c r="AJ285" i="3" s="1"/>
  <c r="AI286" i="3"/>
  <c r="AJ286" i="3" s="1"/>
  <c r="AI287" i="3"/>
  <c r="AJ287" i="3" s="1"/>
  <c r="AI288" i="3"/>
  <c r="AJ288" i="3" s="1"/>
  <c r="AI289" i="3"/>
  <c r="AJ289" i="3" s="1"/>
  <c r="AI290" i="3"/>
  <c r="AJ290" i="3" s="1"/>
  <c r="AI291" i="3"/>
  <c r="AJ291" i="3" s="1"/>
  <c r="AI292" i="3"/>
  <c r="AJ292" i="3" s="1"/>
  <c r="AI293" i="3"/>
  <c r="AJ293" i="3" s="1"/>
  <c r="AI294" i="3"/>
  <c r="AJ294" i="3" s="1"/>
  <c r="AI295" i="3"/>
  <c r="AJ295" i="3" s="1"/>
  <c r="AI296" i="3"/>
  <c r="AJ296" i="3" s="1"/>
  <c r="AI297" i="3"/>
  <c r="AJ297" i="3" s="1"/>
  <c r="AI298" i="3"/>
  <c r="AJ298" i="3" s="1"/>
  <c r="AI299" i="3"/>
  <c r="AJ299" i="3" s="1"/>
  <c r="AI300" i="3"/>
  <c r="AJ300" i="3" s="1"/>
  <c r="AI301" i="3"/>
  <c r="AJ301" i="3" s="1"/>
  <c r="AI302" i="3"/>
  <c r="AI303" i="3"/>
  <c r="AJ303" i="3" s="1"/>
  <c r="AI304" i="3"/>
  <c r="AJ304" i="3" s="1"/>
  <c r="AI305" i="3"/>
  <c r="AJ305" i="3" s="1"/>
  <c r="AI306" i="3"/>
  <c r="AJ306" i="3" s="1"/>
  <c r="AI307" i="3"/>
  <c r="AJ307" i="3" s="1"/>
  <c r="AI308" i="3"/>
  <c r="AJ308" i="3" s="1"/>
  <c r="AI309" i="3"/>
  <c r="AJ309" i="3" s="1"/>
  <c r="AI310" i="3"/>
  <c r="AJ310" i="3" s="1"/>
  <c r="AI311" i="3"/>
  <c r="AJ311" i="3" s="1"/>
  <c r="AI312" i="3"/>
  <c r="AJ312" i="3" s="1"/>
  <c r="AI313" i="3"/>
  <c r="AJ313" i="3" s="1"/>
  <c r="AI314" i="3"/>
  <c r="AJ314" i="3" s="1"/>
  <c r="AI315" i="3"/>
  <c r="AJ315" i="3" s="1"/>
  <c r="AI316" i="3"/>
  <c r="AJ316" i="3" s="1"/>
  <c r="AI317" i="3"/>
  <c r="AJ317" i="3" s="1"/>
  <c r="AI318" i="3"/>
  <c r="AI319" i="3"/>
  <c r="AJ319" i="3" s="1"/>
  <c r="AI320" i="3"/>
  <c r="AJ320" i="3" s="1"/>
  <c r="AI321" i="3"/>
  <c r="AJ321" i="3" s="1"/>
  <c r="AI322" i="3"/>
  <c r="AJ322" i="3" s="1"/>
  <c r="AI323" i="3"/>
  <c r="AJ323" i="3" s="1"/>
  <c r="AI324" i="3"/>
  <c r="AJ324" i="3" s="1"/>
  <c r="AI325" i="3"/>
  <c r="AJ325" i="3" s="1"/>
  <c r="AI326" i="3"/>
  <c r="AJ326" i="3" s="1"/>
  <c r="AI327" i="3"/>
  <c r="AI328" i="3"/>
  <c r="AJ328" i="3" s="1"/>
  <c r="AI329" i="3"/>
  <c r="AJ329" i="3" s="1"/>
  <c r="AI330" i="3"/>
  <c r="AJ330" i="3" s="1"/>
  <c r="AI331" i="3"/>
  <c r="AJ331" i="3" s="1"/>
  <c r="AI332" i="3"/>
  <c r="AJ332" i="3" s="1"/>
  <c r="AI333" i="3"/>
  <c r="AJ333" i="3" s="1"/>
  <c r="AI334" i="3"/>
  <c r="AI335" i="3"/>
  <c r="AI336" i="3"/>
  <c r="AJ336" i="3" s="1"/>
  <c r="AI337" i="3"/>
  <c r="AJ337" i="3" s="1"/>
  <c r="AI338" i="3"/>
  <c r="AJ338" i="3" s="1"/>
  <c r="AI339" i="3"/>
  <c r="AJ339" i="3" s="1"/>
  <c r="AI340" i="3"/>
  <c r="AJ340" i="3" s="1"/>
  <c r="AI341" i="3"/>
  <c r="AJ341" i="3" s="1"/>
  <c r="AI342" i="3"/>
  <c r="AJ342" i="3" s="1"/>
  <c r="AI343" i="3"/>
  <c r="AJ343" i="3" s="1"/>
  <c r="AI344" i="3"/>
  <c r="AJ344" i="3" s="1"/>
  <c r="AI345" i="3"/>
  <c r="AJ345" i="3" s="1"/>
  <c r="AI346" i="3"/>
  <c r="AJ346" i="3" s="1"/>
  <c r="AI347" i="3"/>
  <c r="AJ347" i="3" s="1"/>
  <c r="AI348" i="3"/>
  <c r="AJ348" i="3" s="1"/>
  <c r="AI349" i="3"/>
  <c r="AJ349" i="3" s="1"/>
  <c r="AI350" i="3"/>
  <c r="AJ350" i="3" s="1"/>
  <c r="AI351" i="3"/>
  <c r="AJ351" i="3" s="1"/>
  <c r="AI352" i="3"/>
  <c r="AJ352" i="3" s="1"/>
  <c r="AI353" i="3"/>
  <c r="AJ353" i="3" s="1"/>
  <c r="AI354" i="3"/>
  <c r="AJ354" i="3" s="1"/>
  <c r="AI355" i="3"/>
  <c r="AI356" i="3"/>
  <c r="AJ356" i="3" s="1"/>
  <c r="AI357" i="3"/>
  <c r="AJ357" i="3" s="1"/>
  <c r="AI358" i="3"/>
  <c r="AJ358" i="3" s="1"/>
  <c r="AI359" i="3"/>
  <c r="AJ359" i="3" s="1"/>
  <c r="AI360" i="3"/>
  <c r="AJ360" i="3" s="1"/>
  <c r="AI361" i="3"/>
  <c r="AJ361" i="3" s="1"/>
  <c r="AI362" i="3"/>
  <c r="AI363" i="3"/>
  <c r="AI364" i="3"/>
  <c r="AJ364" i="3" s="1"/>
  <c r="AI365" i="3"/>
  <c r="AJ365" i="3" s="1"/>
  <c r="AI366" i="3"/>
  <c r="AJ366" i="3" s="1"/>
  <c r="AI367" i="3"/>
  <c r="AJ367" i="3" s="1"/>
  <c r="AI368" i="3"/>
  <c r="AJ368" i="3" s="1"/>
  <c r="AI369" i="3"/>
  <c r="AJ369" i="3" s="1"/>
  <c r="AI370" i="3"/>
  <c r="AJ370" i="3" s="1"/>
  <c r="AI371" i="3"/>
  <c r="AI372" i="3"/>
  <c r="AJ372" i="3" s="1"/>
  <c r="AI373" i="3"/>
  <c r="AJ373" i="3" s="1"/>
  <c r="AI374" i="3"/>
  <c r="AJ374" i="3" s="1"/>
  <c r="AI375" i="3"/>
  <c r="AJ375" i="3" s="1"/>
  <c r="AI376" i="3"/>
  <c r="AJ376" i="3" s="1"/>
  <c r="AI377" i="3"/>
  <c r="AJ377" i="3" s="1"/>
  <c r="AI378" i="3"/>
  <c r="AI379" i="3"/>
  <c r="AJ379" i="3" s="1"/>
  <c r="AI380" i="3"/>
  <c r="AJ380" i="3" s="1"/>
  <c r="AI381" i="3"/>
  <c r="AJ381" i="3" s="1"/>
  <c r="AI382" i="3"/>
  <c r="AJ382" i="3" s="1"/>
  <c r="AI383" i="3"/>
  <c r="AJ383" i="3" s="1"/>
  <c r="AI384" i="3"/>
  <c r="AJ384" i="3" s="1"/>
  <c r="AI385" i="3"/>
  <c r="AJ385" i="3" s="1"/>
  <c r="AI386" i="3"/>
  <c r="AI387" i="3"/>
  <c r="AJ387" i="3" s="1"/>
  <c r="AI388" i="3"/>
  <c r="AJ388" i="3" s="1"/>
  <c r="AI389" i="3"/>
  <c r="AJ389" i="3" s="1"/>
  <c r="AI390" i="3"/>
  <c r="AJ390" i="3" s="1"/>
  <c r="AI391" i="3"/>
  <c r="AJ391" i="3" s="1"/>
  <c r="AI392" i="3"/>
  <c r="AJ392" i="3" s="1"/>
  <c r="AI393" i="3"/>
  <c r="AJ393" i="3" s="1"/>
  <c r="AI394" i="3"/>
  <c r="AJ394" i="3" s="1"/>
  <c r="AI395" i="3"/>
  <c r="AJ395" i="3" s="1"/>
  <c r="E166" i="3"/>
  <c r="F166" i="3"/>
  <c r="C166" i="3"/>
  <c r="E161" i="3"/>
  <c r="F161" i="3"/>
  <c r="C161" i="3"/>
  <c r="E155" i="3"/>
  <c r="F155" i="3"/>
  <c r="E154" i="3"/>
  <c r="F154" i="3"/>
  <c r="E136" i="3"/>
  <c r="F136" i="3"/>
  <c r="E138" i="3"/>
  <c r="F138" i="3"/>
  <c r="E120" i="3"/>
  <c r="F120" i="3"/>
  <c r="C120" i="3"/>
  <c r="E113" i="3"/>
  <c r="F113" i="3"/>
  <c r="E114" i="3"/>
  <c r="F114" i="3"/>
  <c r="E115" i="3"/>
  <c r="F115" i="3"/>
  <c r="C113" i="3"/>
  <c r="E101" i="3"/>
  <c r="F101" i="3"/>
  <c r="E100" i="3"/>
  <c r="F100" i="3"/>
  <c r="C101" i="3"/>
  <c r="C100" i="3"/>
  <c r="E80" i="3"/>
  <c r="F80" i="3"/>
  <c r="C80" i="3"/>
  <c r="E75" i="3"/>
  <c r="F75" i="3"/>
  <c r="C75" i="3"/>
  <c r="E62" i="3"/>
  <c r="F62" i="3"/>
  <c r="C62" i="3"/>
  <c r="E43" i="3"/>
  <c r="F43" i="3"/>
  <c r="E234" i="3"/>
  <c r="F234" i="3"/>
  <c r="E235" i="3"/>
  <c r="F235" i="3"/>
  <c r="E223" i="3"/>
  <c r="F223" i="3"/>
  <c r="E224" i="3"/>
  <c r="F224" i="3"/>
  <c r="E225" i="3"/>
  <c r="F225" i="3"/>
  <c r="E226" i="3"/>
  <c r="F226" i="3"/>
  <c r="E227" i="3"/>
  <c r="F227" i="3"/>
  <c r="E229" i="3"/>
  <c r="F229" i="3"/>
  <c r="E232" i="3"/>
  <c r="F232" i="3"/>
  <c r="E233" i="3"/>
  <c r="F233" i="3"/>
  <c r="E236" i="3"/>
  <c r="F236" i="3"/>
  <c r="C236" i="3"/>
  <c r="C233" i="3"/>
  <c r="C232" i="3"/>
  <c r="C229" i="3"/>
  <c r="C227" i="3"/>
  <c r="C226" i="3"/>
  <c r="C224" i="3"/>
  <c r="C223" i="3"/>
  <c r="E216" i="3"/>
  <c r="F216" i="3"/>
  <c r="E217" i="3"/>
  <c r="F217" i="3"/>
  <c r="C216" i="3"/>
  <c r="E199" i="3"/>
  <c r="F199" i="3"/>
  <c r="C199" i="3"/>
  <c r="Z183" i="3"/>
  <c r="AA183" i="3" s="1"/>
  <c r="E183" i="3"/>
  <c r="F183" i="3"/>
  <c r="C183" i="3"/>
  <c r="E26" i="21" l="1"/>
  <c r="H13" i="4"/>
  <c r="BN88" i="3"/>
  <c r="BN80" i="3"/>
  <c r="BN61" i="3"/>
  <c r="BN103" i="3"/>
  <c r="BN87" i="3"/>
  <c r="BN78" i="3"/>
  <c r="BN97" i="3"/>
  <c r="BN86" i="3"/>
  <c r="BN109" i="3"/>
  <c r="BN93" i="3"/>
  <c r="BN20" i="3"/>
  <c r="BN81" i="3"/>
  <c r="BN83" i="3"/>
  <c r="BN98" i="3"/>
  <c r="BN82" i="3"/>
  <c r="BK236" i="3"/>
  <c r="BL236" i="3"/>
  <c r="BI236" i="3"/>
  <c r="BN236" i="3"/>
  <c r="BI225" i="3"/>
  <c r="BK225" i="3"/>
  <c r="BL225" i="3"/>
  <c r="BN225" i="3"/>
  <c r="BN217" i="3"/>
  <c r="BI43" i="3"/>
  <c r="BN43" i="3"/>
  <c r="BI16" i="3"/>
  <c r="BN16" i="3"/>
  <c r="BN218" i="3"/>
  <c r="BI62" i="3"/>
  <c r="BN62" i="3"/>
  <c r="BI235" i="3"/>
  <c r="BK235" i="3"/>
  <c r="BL235" i="3"/>
  <c r="BN235" i="3"/>
  <c r="BK224" i="3"/>
  <c r="BL224" i="3"/>
  <c r="BI224" i="3"/>
  <c r="BN224" i="3"/>
  <c r="BK216" i="3"/>
  <c r="BL216" i="3"/>
  <c r="BI216" i="3"/>
  <c r="BN216" i="3"/>
  <c r="BI138" i="3"/>
  <c r="BI15" i="3"/>
  <c r="BN15" i="3"/>
  <c r="BI226" i="3"/>
  <c r="BK226" i="3"/>
  <c r="BL226" i="3"/>
  <c r="BN226" i="3"/>
  <c r="BI234" i="3"/>
  <c r="BK234" i="3"/>
  <c r="BL234" i="3"/>
  <c r="BN234" i="3"/>
  <c r="BI223" i="3"/>
  <c r="BL223" i="3"/>
  <c r="BK223" i="3"/>
  <c r="BN223" i="3"/>
  <c r="BI155" i="3"/>
  <c r="BN155" i="3"/>
  <c r="BI136" i="3"/>
  <c r="BI233" i="3"/>
  <c r="BK233" i="3"/>
  <c r="BL233" i="3"/>
  <c r="BN233" i="3"/>
  <c r="BN222" i="3"/>
  <c r="BI154" i="3"/>
  <c r="BN154" i="3"/>
  <c r="BI101" i="3"/>
  <c r="BN101" i="3"/>
  <c r="BN245" i="3"/>
  <c r="BK232" i="3"/>
  <c r="BL232" i="3"/>
  <c r="BI232" i="3"/>
  <c r="BN232" i="3"/>
  <c r="BN221" i="3"/>
  <c r="BI100" i="3"/>
  <c r="BN100" i="3"/>
  <c r="BI75" i="3"/>
  <c r="BN75" i="3"/>
  <c r="BN247" i="3"/>
  <c r="BI229" i="3"/>
  <c r="BK229" i="3"/>
  <c r="BL229" i="3"/>
  <c r="BN229" i="3"/>
  <c r="BN220" i="3"/>
  <c r="BN246" i="3"/>
  <c r="BN219" i="3"/>
  <c r="BI114" i="3"/>
  <c r="BN114" i="3"/>
  <c r="AJ386" i="3"/>
  <c r="AJ335" i="3"/>
  <c r="AJ327" i="3"/>
  <c r="AJ334" i="3"/>
  <c r="AJ270" i="3"/>
  <c r="AJ194" i="3"/>
  <c r="BN123" i="3"/>
  <c r="AJ55" i="3"/>
  <c r="BN55" i="3" s="1"/>
  <c r="AJ378" i="3"/>
  <c r="AJ318" i="3"/>
  <c r="AJ254" i="3"/>
  <c r="AJ177" i="3"/>
  <c r="AJ106" i="3"/>
  <c r="BN106" i="3" s="1"/>
  <c r="AJ36" i="3"/>
  <c r="BN36" i="3" s="1"/>
  <c r="AJ371" i="3"/>
  <c r="AJ355" i="3"/>
  <c r="AJ363" i="3"/>
  <c r="AJ362" i="3"/>
  <c r="AJ302" i="3"/>
  <c r="AJ227" i="3"/>
  <c r="AJ161" i="3"/>
  <c r="BN161" i="3" s="1"/>
  <c r="AJ90" i="3"/>
  <c r="BN90" i="3" s="1"/>
  <c r="AJ18" i="3"/>
  <c r="BN18" i="3" s="1"/>
  <c r="E15" i="3"/>
  <c r="F15" i="3"/>
  <c r="E16" i="3"/>
  <c r="F16" i="3"/>
  <c r="C16" i="3"/>
  <c r="C15" i="3"/>
  <c r="AR256" i="3" l="1"/>
  <c r="AS256" i="3" s="1"/>
  <c r="H16" i="4"/>
  <c r="AR259" i="3" s="1"/>
  <c r="AS259" i="3" s="1"/>
  <c r="BI227" i="3"/>
  <c r="BL227" i="3"/>
  <c r="BK227" i="3"/>
  <c r="BN227" i="3"/>
  <c r="J31" i="12"/>
  <c r="AA6" i="3"/>
  <c r="M9" i="10" l="1"/>
  <c r="M10" i="10"/>
  <c r="M11" i="10"/>
  <c r="M12" i="10"/>
  <c r="M13" i="10"/>
  <c r="M14" i="10"/>
  <c r="M15" i="10"/>
  <c r="M16" i="10"/>
  <c r="M51" i="10"/>
  <c r="AA102" i="3"/>
  <c r="BI102" i="3" s="1"/>
  <c r="AA287" i="3"/>
  <c r="AA327" i="3"/>
  <c r="I48" i="10"/>
  <c r="I49" i="10"/>
  <c r="Q246" i="3"/>
  <c r="Q47" i="3"/>
  <c r="R47" i="3" s="1"/>
  <c r="Q95" i="3"/>
  <c r="R95" i="3" s="1"/>
  <c r="I35" i="10"/>
  <c r="I11" i="10"/>
  <c r="CN131" i="1"/>
  <c r="CN132" i="1"/>
  <c r="CN133" i="1"/>
  <c r="CN134" i="1"/>
  <c r="CN135" i="1"/>
  <c r="CN136" i="1"/>
  <c r="CN140" i="1"/>
  <c r="CL132" i="1"/>
  <c r="CL133" i="1"/>
  <c r="CL134" i="1"/>
  <c r="CL135" i="1"/>
  <c r="CL136" i="1"/>
  <c r="CL140" i="1"/>
  <c r="CH133" i="1"/>
  <c r="CH134" i="1"/>
  <c r="CH135" i="1"/>
  <c r="CH136" i="1"/>
  <c r="CH140" i="1"/>
  <c r="CB133" i="1"/>
  <c r="CB134" i="1"/>
  <c r="CB135" i="1"/>
  <c r="CB136" i="1"/>
  <c r="CB140" i="1"/>
  <c r="BV131" i="1"/>
  <c r="BV132" i="1"/>
  <c r="BV133" i="1"/>
  <c r="BV134" i="1"/>
  <c r="BV135" i="1"/>
  <c r="BV136" i="1"/>
  <c r="Q103" i="3" l="1"/>
  <c r="R103" i="3" s="1"/>
  <c r="Q29" i="3"/>
  <c r="R29" i="3" s="1"/>
  <c r="Q167" i="3"/>
  <c r="R167" i="3" s="1"/>
  <c r="BV140" i="1"/>
  <c r="BV141" i="1"/>
  <c r="BG131" i="1" l="1"/>
  <c r="BG132" i="1"/>
  <c r="BG133" i="1"/>
  <c r="BG134" i="1"/>
  <c r="BG135" i="1"/>
  <c r="BG136" i="1"/>
  <c r="BG140" i="1"/>
  <c r="BC131" i="1"/>
  <c r="BC132" i="1"/>
  <c r="BC133" i="1"/>
  <c r="BC134" i="1"/>
  <c r="BC135" i="1"/>
  <c r="BC136" i="1"/>
  <c r="BC127" i="1" l="1"/>
  <c r="BC128" i="1"/>
  <c r="BC129" i="1"/>
  <c r="BC130" i="1"/>
  <c r="BC140" i="1"/>
  <c r="BC141" i="1"/>
  <c r="BC142" i="1"/>
  <c r="BC143" i="1"/>
  <c r="BC144" i="1"/>
  <c r="AZ273" i="1"/>
  <c r="BK255" i="1"/>
  <c r="BK254" i="1"/>
  <c r="BG255" i="1"/>
  <c r="BG254" i="1"/>
  <c r="BC256" i="1"/>
  <c r="BC255" i="1"/>
  <c r="BC25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40" i="1"/>
  <c r="AS141" i="1"/>
  <c r="BO125" i="1"/>
  <c r="BP125" i="1" s="1"/>
  <c r="BK125" i="1"/>
  <c r="BG125" i="1"/>
  <c r="BC125" i="1"/>
  <c r="BO145" i="1"/>
  <c r="BO144" i="1"/>
  <c r="BO143" i="1"/>
  <c r="BO142" i="1"/>
  <c r="BO141" i="1"/>
  <c r="BO140" i="1"/>
  <c r="BO136" i="1"/>
  <c r="BO135" i="1"/>
  <c r="BP135" i="1" s="1"/>
  <c r="BO134" i="1"/>
  <c r="BO133" i="1"/>
  <c r="BO132" i="1"/>
  <c r="BO131" i="1"/>
  <c r="BO130" i="1"/>
  <c r="BO129" i="1"/>
  <c r="BP129" i="1" s="1"/>
  <c r="BO128" i="1"/>
  <c r="BO127" i="1"/>
  <c r="BO126" i="1"/>
  <c r="BK145" i="1"/>
  <c r="BK144" i="1"/>
  <c r="BK143" i="1"/>
  <c r="BK142" i="1"/>
  <c r="BK141" i="1"/>
  <c r="BK140" i="1"/>
  <c r="BK136" i="1"/>
  <c r="BK135" i="1"/>
  <c r="BK134" i="1"/>
  <c r="BK133" i="1"/>
  <c r="BK132" i="1"/>
  <c r="BK131" i="1"/>
  <c r="BK130" i="1"/>
  <c r="BK129" i="1"/>
  <c r="BK128" i="1"/>
  <c r="BK127" i="1"/>
  <c r="BK126" i="1"/>
  <c r="BG146" i="1"/>
  <c r="BG145" i="1"/>
  <c r="BG144" i="1"/>
  <c r="BG143" i="1"/>
  <c r="BG142" i="1"/>
  <c r="BG141" i="1"/>
  <c r="BG130" i="1"/>
  <c r="BG129" i="1"/>
  <c r="BG128" i="1"/>
  <c r="BG127" i="1"/>
  <c r="BG126" i="1"/>
  <c r="BC145" i="1"/>
  <c r="BC146" i="1"/>
  <c r="BC126" i="1"/>
  <c r="L94" i="2"/>
  <c r="K94" i="2"/>
  <c r="I94" i="2"/>
  <c r="J94" i="2" s="1"/>
  <c r="L95" i="2"/>
  <c r="K95" i="2"/>
  <c r="I95" i="2"/>
  <c r="J95" i="2" s="1"/>
  <c r="C22" i="12"/>
  <c r="BK87" i="1"/>
  <c r="BK88" i="1"/>
  <c r="BK89" i="1"/>
  <c r="BK90" i="1"/>
  <c r="BK91" i="1"/>
  <c r="BK92" i="1"/>
  <c r="BK93" i="1"/>
  <c r="BK94" i="1"/>
  <c r="BK95" i="1"/>
  <c r="BK96" i="1"/>
  <c r="BK97" i="1"/>
  <c r="BK98" i="1"/>
  <c r="BK86" i="1"/>
  <c r="BG89" i="1"/>
  <c r="BG90" i="1"/>
  <c r="BG91" i="1"/>
  <c r="BG92" i="1"/>
  <c r="BG93" i="1"/>
  <c r="BG94" i="1"/>
  <c r="BG95" i="1"/>
  <c r="BG96" i="1"/>
  <c r="BG97" i="1"/>
  <c r="BG98" i="1"/>
  <c r="BG88" i="1"/>
  <c r="BG87" i="1"/>
  <c r="BG86" i="1"/>
  <c r="BC90" i="1"/>
  <c r="BC91" i="1"/>
  <c r="BC92" i="1"/>
  <c r="BC93" i="1"/>
  <c r="BC94" i="1"/>
  <c r="BC95" i="1"/>
  <c r="BC96" i="1"/>
  <c r="BC97" i="1"/>
  <c r="BC98" i="1"/>
  <c r="BC89" i="1"/>
  <c r="BC88" i="1"/>
  <c r="BC87" i="1"/>
  <c r="BC86" i="1"/>
  <c r="AV63" i="1"/>
  <c r="AS81" i="1"/>
  <c r="EI38" i="1"/>
  <c r="DW38" i="1"/>
  <c r="CN38" i="1"/>
  <c r="CL38" i="1"/>
  <c r="CJ38" i="1"/>
  <c r="CH38" i="1"/>
  <c r="CF38" i="1"/>
  <c r="CD38" i="1"/>
  <c r="CB38" i="1"/>
  <c r="BZ38" i="1"/>
  <c r="BX38" i="1"/>
  <c r="BV38" i="1"/>
  <c r="BT38" i="1"/>
  <c r="BS38" i="1"/>
  <c r="BO38" i="1"/>
  <c r="BK38" i="1"/>
  <c r="BG38" i="1"/>
  <c r="BC38" i="1"/>
  <c r="AU38" i="1"/>
  <c r="CT38" i="1" s="1"/>
  <c r="AS38" i="1"/>
  <c r="CR38" i="1" s="1"/>
  <c r="DK38" i="1" s="1"/>
  <c r="AR38" i="1"/>
  <c r="L28" i="2"/>
  <c r="K28" i="2"/>
  <c r="I28" i="2"/>
  <c r="J28" i="2" s="1"/>
  <c r="I29" i="2"/>
  <c r="J29" i="2" s="1"/>
  <c r="K29" i="2"/>
  <c r="L29" i="2"/>
  <c r="BP141" i="1" l="1"/>
  <c r="BP131" i="1"/>
  <c r="BP140" i="1"/>
  <c r="BP136" i="1"/>
  <c r="BP127" i="1"/>
  <c r="BP38" i="1"/>
  <c r="BP128" i="1"/>
  <c r="BP142" i="1"/>
  <c r="BP143" i="1"/>
  <c r="BP145" i="1"/>
  <c r="BP144" i="1"/>
  <c r="BP126" i="1"/>
  <c r="BP133" i="1"/>
  <c r="BP134" i="1"/>
  <c r="BP132" i="1"/>
  <c r="BP130" i="1"/>
  <c r="BU38" i="1"/>
  <c r="BW38" i="1" s="1"/>
  <c r="BY38" i="1" s="1"/>
  <c r="CA38" i="1" s="1"/>
  <c r="CC38" i="1" s="1"/>
  <c r="CE38" i="1" s="1"/>
  <c r="CG38" i="1" s="1"/>
  <c r="CI38" i="1" s="1"/>
  <c r="CK38" i="1" s="1"/>
  <c r="CM38" i="1" s="1"/>
  <c r="CO38" i="1" s="1"/>
  <c r="V266" i="1" l="1"/>
  <c r="C91" i="13" l="1"/>
  <c r="L32" i="19" l="1"/>
  <c r="L31" i="19"/>
  <c r="L30" i="19"/>
  <c r="L29" i="19"/>
  <c r="L28" i="19"/>
  <c r="L27" i="19"/>
  <c r="L26" i="19"/>
  <c r="L24" i="19"/>
  <c r="L26" i="2"/>
  <c r="K26" i="2"/>
  <c r="I26" i="2"/>
  <c r="J26" i="2" s="1"/>
  <c r="C96" i="12" l="1"/>
  <c r="C97" i="12"/>
  <c r="C98" i="12"/>
  <c r="C99" i="12"/>
  <c r="C100" i="12"/>
  <c r="C101" i="12"/>
  <c r="C102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56" i="12"/>
  <c r="C57" i="12"/>
  <c r="C58" i="12"/>
  <c r="C59" i="12"/>
  <c r="C60" i="12"/>
  <c r="C61" i="12"/>
  <c r="C62" i="12"/>
  <c r="C63" i="12"/>
  <c r="D31" i="12" l="1"/>
  <c r="E31" i="12"/>
  <c r="C55" i="12"/>
  <c r="E33" i="10"/>
  <c r="BO254" i="1"/>
  <c r="BP254" i="1" s="1"/>
  <c r="BO85" i="1"/>
  <c r="BP85" i="1" s="1"/>
  <c r="BO261" i="1"/>
  <c r="BP261" i="1" s="1"/>
  <c r="BO87" i="1"/>
  <c r="BP87" i="1" s="1"/>
  <c r="BO88" i="1"/>
  <c r="BP88" i="1" s="1"/>
  <c r="BO89" i="1"/>
  <c r="BP89" i="1" s="1"/>
  <c r="BO90" i="1"/>
  <c r="BP90" i="1" s="1"/>
  <c r="BO91" i="1"/>
  <c r="BP91" i="1" s="1"/>
  <c r="BO92" i="1"/>
  <c r="BP92" i="1" s="1"/>
  <c r="BO93" i="1"/>
  <c r="BP93" i="1" s="1"/>
  <c r="BO94" i="1"/>
  <c r="BP94" i="1" s="1"/>
  <c r="BO95" i="1"/>
  <c r="BP95" i="1" s="1"/>
  <c r="BO96" i="1"/>
  <c r="BP96" i="1" s="1"/>
  <c r="BO97" i="1"/>
  <c r="BP97" i="1" s="1"/>
  <c r="BO98" i="1"/>
  <c r="BP98" i="1" s="1"/>
  <c r="BO86" i="1"/>
  <c r="BP86" i="1" s="1"/>
  <c r="L41" i="2"/>
  <c r="K41" i="2"/>
  <c r="I41" i="2"/>
  <c r="J41" i="2" s="1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F245" i="3"/>
  <c r="F21" i="3"/>
  <c r="F25" i="3"/>
  <c r="F169" i="3"/>
  <c r="F175" i="3"/>
  <c r="F178" i="3"/>
  <c r="F190" i="3"/>
  <c r="F191" i="3"/>
  <c r="F192" i="3"/>
  <c r="F193" i="3"/>
  <c r="F194" i="3"/>
  <c r="F195" i="3"/>
  <c r="F196" i="3"/>
  <c r="F198" i="3"/>
  <c r="F201" i="3"/>
  <c r="F205" i="3"/>
  <c r="F207" i="3"/>
  <c r="F208" i="3"/>
  <c r="F209" i="3"/>
  <c r="F210" i="3"/>
  <c r="F211" i="3"/>
  <c r="F212" i="3"/>
  <c r="F177" i="3"/>
  <c r="F203" i="3"/>
  <c r="F204" i="3"/>
  <c r="F32" i="3"/>
  <c r="F61" i="3"/>
  <c r="F74" i="3"/>
  <c r="F76" i="3"/>
  <c r="F77" i="3"/>
  <c r="F82" i="3"/>
  <c r="F85" i="3"/>
  <c r="F88" i="3"/>
  <c r="F93" i="3"/>
  <c r="F96" i="3"/>
  <c r="F103" i="3"/>
  <c r="F109" i="3"/>
  <c r="F123" i="3"/>
  <c r="F124" i="3"/>
  <c r="F127" i="3"/>
  <c r="F129" i="3"/>
  <c r="F130" i="3"/>
  <c r="F142" i="3"/>
  <c r="F143" i="3"/>
  <c r="F144" i="3"/>
  <c r="F145" i="3"/>
  <c r="F148" i="3"/>
  <c r="F149" i="3"/>
  <c r="F150" i="3"/>
  <c r="F151" i="3"/>
  <c r="F152" i="3"/>
  <c r="F153" i="3"/>
  <c r="F160" i="3"/>
  <c r="F167" i="3"/>
  <c r="F246" i="3"/>
  <c r="F247" i="3"/>
  <c r="F14" i="3"/>
  <c r="F28" i="3"/>
  <c r="F200" i="3"/>
  <c r="F202" i="3"/>
  <c r="F206" i="3"/>
  <c r="F214" i="3"/>
  <c r="F215" i="3"/>
  <c r="F220" i="3"/>
  <c r="F221" i="3"/>
  <c r="F222" i="3"/>
  <c r="F213" i="3"/>
  <c r="F218" i="3"/>
  <c r="F219" i="3"/>
  <c r="F42" i="3"/>
  <c r="F54" i="3"/>
  <c r="F55" i="3"/>
  <c r="F65" i="3"/>
  <c r="F78" i="3"/>
  <c r="F91" i="3"/>
  <c r="F98" i="3"/>
  <c r="F110" i="3"/>
  <c r="F111" i="3"/>
  <c r="F112" i="3"/>
  <c r="F146" i="3"/>
  <c r="F147" i="3"/>
  <c r="F165" i="3"/>
  <c r="F250" i="3"/>
  <c r="F253" i="3"/>
  <c r="F254" i="3"/>
  <c r="F255" i="3"/>
  <c r="F256" i="3"/>
  <c r="F257" i="3"/>
  <c r="F258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4" i="3"/>
  <c r="F9" i="3"/>
  <c r="E64" i="3"/>
  <c r="E245" i="3"/>
  <c r="E21" i="3"/>
  <c r="E25" i="3"/>
  <c r="E169" i="3"/>
  <c r="E175" i="3"/>
  <c r="E178" i="3"/>
  <c r="E190" i="3"/>
  <c r="E191" i="3"/>
  <c r="E192" i="3"/>
  <c r="E193" i="3"/>
  <c r="E194" i="3"/>
  <c r="E195" i="3"/>
  <c r="E196" i="3"/>
  <c r="E198" i="3"/>
  <c r="E201" i="3"/>
  <c r="E205" i="3"/>
  <c r="E207" i="3"/>
  <c r="E208" i="3"/>
  <c r="E209" i="3"/>
  <c r="E210" i="3"/>
  <c r="E211" i="3"/>
  <c r="E212" i="3"/>
  <c r="E177" i="3"/>
  <c r="E203" i="3"/>
  <c r="E204" i="3"/>
  <c r="E32" i="3"/>
  <c r="E61" i="3"/>
  <c r="E74" i="3"/>
  <c r="E76" i="3"/>
  <c r="E77" i="3"/>
  <c r="E82" i="3"/>
  <c r="E85" i="3"/>
  <c r="E88" i="3"/>
  <c r="E93" i="3"/>
  <c r="E96" i="3"/>
  <c r="E103" i="3"/>
  <c r="E109" i="3"/>
  <c r="E123" i="3"/>
  <c r="E124" i="3"/>
  <c r="E127" i="3"/>
  <c r="E129" i="3"/>
  <c r="E130" i="3"/>
  <c r="E142" i="3"/>
  <c r="E143" i="3"/>
  <c r="E144" i="3"/>
  <c r="E145" i="3"/>
  <c r="E148" i="3"/>
  <c r="E149" i="3"/>
  <c r="E150" i="3"/>
  <c r="E151" i="3"/>
  <c r="E152" i="3"/>
  <c r="E153" i="3"/>
  <c r="E160" i="3"/>
  <c r="E167" i="3"/>
  <c r="E246" i="3"/>
  <c r="E247" i="3"/>
  <c r="E14" i="3"/>
  <c r="E28" i="3"/>
  <c r="E200" i="3"/>
  <c r="E202" i="3"/>
  <c r="E206" i="3"/>
  <c r="E214" i="3"/>
  <c r="E215" i="3"/>
  <c r="E220" i="3"/>
  <c r="E221" i="3"/>
  <c r="E222" i="3"/>
  <c r="E213" i="3"/>
  <c r="E218" i="3"/>
  <c r="E219" i="3"/>
  <c r="E42" i="3"/>
  <c r="E54" i="3"/>
  <c r="E55" i="3"/>
  <c r="E65" i="3"/>
  <c r="E78" i="3"/>
  <c r="E91" i="3"/>
  <c r="E98" i="3"/>
  <c r="E110" i="3"/>
  <c r="E111" i="3"/>
  <c r="E112" i="3"/>
  <c r="E146" i="3"/>
  <c r="E147" i="3"/>
  <c r="E165" i="3"/>
  <c r="E250" i="3"/>
  <c r="E253" i="3"/>
  <c r="E254" i="3"/>
  <c r="E255" i="3"/>
  <c r="E256" i="3"/>
  <c r="E257" i="3"/>
  <c r="E258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4" i="3"/>
  <c r="AU341" i="3" l="1"/>
  <c r="AV341" i="3" s="1"/>
  <c r="AO341" i="3"/>
  <c r="AP341" i="3" s="1"/>
  <c r="AL341" i="3"/>
  <c r="AM341" i="3" s="1"/>
  <c r="AF341" i="3"/>
  <c r="AG341" i="3" s="1"/>
  <c r="AC341" i="3"/>
  <c r="AD341" i="3" s="1"/>
  <c r="Z341" i="3"/>
  <c r="AA341" i="3" s="1"/>
  <c r="W341" i="3"/>
  <c r="X341" i="3" s="1"/>
  <c r="T341" i="3"/>
  <c r="U341" i="3" s="1"/>
  <c r="Q341" i="3"/>
  <c r="R341" i="3" s="1"/>
  <c r="N341" i="3"/>
  <c r="O341" i="3" s="1"/>
  <c r="K341" i="3"/>
  <c r="L341" i="3" s="1"/>
  <c r="H341" i="3"/>
  <c r="I341" i="3" s="1"/>
  <c r="BJ341" i="3" l="1"/>
  <c r="BF341" i="3"/>
  <c r="BH341" i="3"/>
  <c r="BD341" i="3"/>
  <c r="BL341" i="3"/>
  <c r="BC341" i="3"/>
  <c r="BM341" i="3"/>
  <c r="BE341" i="3"/>
  <c r="BG341" i="3"/>
  <c r="BK341" i="3"/>
  <c r="BI341" i="3"/>
  <c r="BN341" i="3" l="1"/>
  <c r="AU262" i="3"/>
  <c r="AV262" i="3" s="1"/>
  <c r="AO262" i="3"/>
  <c r="AP262" i="3" s="1"/>
  <c r="AL262" i="3"/>
  <c r="AM262" i="3" s="1"/>
  <c r="AF262" i="3"/>
  <c r="AG262" i="3" s="1"/>
  <c r="AC262" i="3"/>
  <c r="AD262" i="3" s="1"/>
  <c r="Z262" i="3"/>
  <c r="AA262" i="3" s="1"/>
  <c r="W262" i="3"/>
  <c r="X262" i="3" s="1"/>
  <c r="T262" i="3"/>
  <c r="U262" i="3" s="1"/>
  <c r="Q262" i="3"/>
  <c r="R262" i="3" s="1"/>
  <c r="N262" i="3"/>
  <c r="O262" i="3" s="1"/>
  <c r="K262" i="3"/>
  <c r="L262" i="3" s="1"/>
  <c r="H262" i="3"/>
  <c r="I262" i="3" s="1"/>
  <c r="AU319" i="3"/>
  <c r="AV319" i="3" s="1"/>
  <c r="AO319" i="3"/>
  <c r="AP319" i="3" s="1"/>
  <c r="AL319" i="3"/>
  <c r="AM319" i="3" s="1"/>
  <c r="AF319" i="3"/>
  <c r="AG319" i="3" s="1"/>
  <c r="AC319" i="3"/>
  <c r="AD319" i="3" s="1"/>
  <c r="Z319" i="3"/>
  <c r="AA319" i="3" s="1"/>
  <c r="W319" i="3"/>
  <c r="X319" i="3" s="1"/>
  <c r="T319" i="3"/>
  <c r="U319" i="3" s="1"/>
  <c r="Q319" i="3"/>
  <c r="R319" i="3" s="1"/>
  <c r="N319" i="3"/>
  <c r="O319" i="3" s="1"/>
  <c r="K319" i="3"/>
  <c r="L319" i="3" s="1"/>
  <c r="H319" i="3"/>
  <c r="I319" i="3" s="1"/>
  <c r="AU318" i="3"/>
  <c r="AV318" i="3" s="1"/>
  <c r="AO318" i="3"/>
  <c r="AP318" i="3" s="1"/>
  <c r="AL318" i="3"/>
  <c r="AM318" i="3" s="1"/>
  <c r="AF318" i="3"/>
  <c r="AG318" i="3" s="1"/>
  <c r="AC318" i="3"/>
  <c r="AD318" i="3" s="1"/>
  <c r="Z318" i="3"/>
  <c r="AA318" i="3" s="1"/>
  <c r="W318" i="3"/>
  <c r="X318" i="3" s="1"/>
  <c r="T318" i="3"/>
  <c r="U318" i="3" s="1"/>
  <c r="Q318" i="3"/>
  <c r="R318" i="3" s="1"/>
  <c r="N318" i="3"/>
  <c r="O318" i="3" s="1"/>
  <c r="K318" i="3"/>
  <c r="L318" i="3" s="1"/>
  <c r="H318" i="3"/>
  <c r="I318" i="3" s="1"/>
  <c r="BJ319" i="3" l="1"/>
  <c r="BJ318" i="3"/>
  <c r="BC262" i="3"/>
  <c r="BJ262" i="3"/>
  <c r="BE262" i="3"/>
  <c r="BG262" i="3"/>
  <c r="BD262" i="3"/>
  <c r="BK262" i="3"/>
  <c r="BI262" i="3"/>
  <c r="BL262" i="3"/>
  <c r="BF262" i="3"/>
  <c r="BM262" i="3"/>
  <c r="BH262" i="3"/>
  <c r="BE319" i="3"/>
  <c r="BD319" i="3"/>
  <c r="BL319" i="3"/>
  <c r="BG319" i="3"/>
  <c r="BK319" i="3"/>
  <c r="BI319" i="3"/>
  <c r="BF319" i="3"/>
  <c r="BM319" i="3"/>
  <c r="BH319" i="3"/>
  <c r="BC319" i="3"/>
  <c r="BD318" i="3"/>
  <c r="BE318" i="3"/>
  <c r="BG318" i="3"/>
  <c r="BC318" i="3"/>
  <c r="BK318" i="3"/>
  <c r="BI318" i="3"/>
  <c r="BL318" i="3"/>
  <c r="BF318" i="3"/>
  <c r="BM318" i="3"/>
  <c r="BH318" i="3"/>
  <c r="BN318" i="3" l="1"/>
  <c r="BN319" i="3"/>
  <c r="BN262" i="3"/>
  <c r="AO9" i="3"/>
  <c r="AP9" i="3" s="1"/>
  <c r="AL9" i="3"/>
  <c r="AM9" i="3" s="1"/>
  <c r="AJ9" i="3"/>
  <c r="BN9" i="3" s="1"/>
  <c r="AF9" i="3"/>
  <c r="AG9" i="3" s="1"/>
  <c r="AC9" i="3"/>
  <c r="AD9" i="3" s="1"/>
  <c r="Z9" i="3"/>
  <c r="AA9" i="3" s="1"/>
  <c r="W9" i="3"/>
  <c r="X9" i="3" s="1"/>
  <c r="T9" i="3"/>
  <c r="U9" i="3" s="1"/>
  <c r="N9" i="3"/>
  <c r="O9" i="3" s="1"/>
  <c r="K9" i="3"/>
  <c r="L9" i="3" s="1"/>
  <c r="H9" i="3"/>
  <c r="I9" i="3" s="1"/>
  <c r="E9" i="3"/>
  <c r="BM9" i="3" l="1"/>
  <c r="BE9" i="3"/>
  <c r="BJ9" i="3"/>
  <c r="BF9" i="3"/>
  <c r="BG9" i="3"/>
  <c r="BH9" i="3"/>
  <c r="BC9" i="3"/>
  <c r="BK9" i="3"/>
  <c r="BI9" i="3"/>
  <c r="BD9" i="3"/>
  <c r="BL9" i="3"/>
  <c r="Z18" i="3" l="1"/>
  <c r="AA18" i="3" s="1"/>
  <c r="BI18" i="3" s="1"/>
  <c r="Z19" i="3"/>
  <c r="AA19" i="3" s="1"/>
  <c r="BI19" i="3" s="1"/>
  <c r="Z20" i="3"/>
  <c r="AA20" i="3" s="1"/>
  <c r="H18" i="3"/>
  <c r="I18" i="3" s="1"/>
  <c r="H19" i="3"/>
  <c r="I19" i="3" s="1"/>
  <c r="H20" i="3"/>
  <c r="I20" i="3" s="1"/>
  <c r="T49" i="3"/>
  <c r="U49" i="3" s="1"/>
  <c r="K45" i="3"/>
  <c r="L45" i="3" s="1"/>
  <c r="BL45" i="3"/>
  <c r="AF45" i="3"/>
  <c r="AG45" i="3" s="1"/>
  <c r="AC45" i="3"/>
  <c r="AD45" i="3" s="1"/>
  <c r="Z45" i="3"/>
  <c r="AA45" i="3" s="1"/>
  <c r="W45" i="3"/>
  <c r="X45" i="3" s="1"/>
  <c r="T45" i="3"/>
  <c r="U45" i="3" s="1"/>
  <c r="N45" i="3"/>
  <c r="O45" i="3" s="1"/>
  <c r="H45" i="3"/>
  <c r="I45" i="3" s="1"/>
  <c r="BM45" i="3"/>
  <c r="BI20" i="3" l="1"/>
  <c r="BI45" i="3"/>
  <c r="BK45" i="3"/>
  <c r="BJ45" i="3"/>
  <c r="AU340" i="3" l="1"/>
  <c r="AV340" i="3" s="1"/>
  <c r="AO340" i="3"/>
  <c r="AP340" i="3" s="1"/>
  <c r="AL340" i="3"/>
  <c r="AM340" i="3" s="1"/>
  <c r="AF340" i="3"/>
  <c r="AG340" i="3" s="1"/>
  <c r="AC340" i="3"/>
  <c r="AD340" i="3" s="1"/>
  <c r="Z340" i="3"/>
  <c r="AA340" i="3" s="1"/>
  <c r="W340" i="3"/>
  <c r="X340" i="3" s="1"/>
  <c r="T340" i="3"/>
  <c r="U340" i="3" s="1"/>
  <c r="Q340" i="3"/>
  <c r="R340" i="3" s="1"/>
  <c r="N340" i="3"/>
  <c r="O340" i="3" s="1"/>
  <c r="K340" i="3"/>
  <c r="L340" i="3" s="1"/>
  <c r="H340" i="3"/>
  <c r="I340" i="3" s="1"/>
  <c r="BH340" i="3" l="1"/>
  <c r="BF340" i="3"/>
  <c r="BC340" i="3"/>
  <c r="BL340" i="3"/>
  <c r="BJ340" i="3"/>
  <c r="BK340" i="3"/>
  <c r="BI340" i="3"/>
  <c r="BD340" i="3"/>
  <c r="BE340" i="3"/>
  <c r="BM340" i="3"/>
  <c r="BN340" i="3"/>
  <c r="BG340" i="3"/>
  <c r="U35" i="10" l="1"/>
  <c r="E35" i="10"/>
  <c r="AO210" i="3" l="1"/>
  <c r="AP210" i="3" s="1"/>
  <c r="AL210" i="3"/>
  <c r="AM210" i="3" s="1"/>
  <c r="AF210" i="3"/>
  <c r="AG210" i="3" s="1"/>
  <c r="AC210" i="3"/>
  <c r="AD210" i="3" s="1"/>
  <c r="Z210" i="3"/>
  <c r="AA210" i="3" s="1"/>
  <c r="W210" i="3"/>
  <c r="X210" i="3" s="1"/>
  <c r="T210" i="3"/>
  <c r="U210" i="3" s="1"/>
  <c r="N210" i="3"/>
  <c r="O210" i="3" s="1"/>
  <c r="K210" i="3"/>
  <c r="L210" i="3" s="1"/>
  <c r="H210" i="3"/>
  <c r="I210" i="3" s="1"/>
  <c r="AO194" i="3"/>
  <c r="AP194" i="3" s="1"/>
  <c r="AL194" i="3"/>
  <c r="AM194" i="3" s="1"/>
  <c r="AF194" i="3"/>
  <c r="AG194" i="3" s="1"/>
  <c r="AC194" i="3"/>
  <c r="AD194" i="3" s="1"/>
  <c r="Z194" i="3"/>
  <c r="AA194" i="3" s="1"/>
  <c r="W194" i="3"/>
  <c r="X194" i="3" s="1"/>
  <c r="T194" i="3"/>
  <c r="U194" i="3" s="1"/>
  <c r="N194" i="3"/>
  <c r="O194" i="3" s="1"/>
  <c r="K194" i="3"/>
  <c r="L194" i="3" s="1"/>
  <c r="H194" i="3"/>
  <c r="I194" i="3" s="1"/>
  <c r="AO193" i="3"/>
  <c r="AP193" i="3" s="1"/>
  <c r="AL193" i="3"/>
  <c r="AM193" i="3" s="1"/>
  <c r="AF193" i="3"/>
  <c r="AG193" i="3" s="1"/>
  <c r="AC193" i="3"/>
  <c r="AD193" i="3" s="1"/>
  <c r="Z193" i="3"/>
  <c r="AA193" i="3" s="1"/>
  <c r="W193" i="3"/>
  <c r="X193" i="3" s="1"/>
  <c r="T193" i="3"/>
  <c r="U193" i="3" s="1"/>
  <c r="N193" i="3"/>
  <c r="O193" i="3" s="1"/>
  <c r="K193" i="3"/>
  <c r="L193" i="3" s="1"/>
  <c r="H193" i="3"/>
  <c r="I193" i="3" s="1"/>
  <c r="AO175" i="3"/>
  <c r="AP175" i="3" s="1"/>
  <c r="AL175" i="3"/>
  <c r="AM175" i="3" s="1"/>
  <c r="AF175" i="3"/>
  <c r="AG175" i="3" s="1"/>
  <c r="AC175" i="3"/>
  <c r="AD175" i="3" s="1"/>
  <c r="Z175" i="3"/>
  <c r="AA175" i="3" s="1"/>
  <c r="W175" i="3"/>
  <c r="X175" i="3" s="1"/>
  <c r="T175" i="3"/>
  <c r="U175" i="3" s="1"/>
  <c r="N175" i="3"/>
  <c r="O175" i="3" s="1"/>
  <c r="K175" i="3"/>
  <c r="L175" i="3" s="1"/>
  <c r="H175" i="3"/>
  <c r="I175" i="3" s="1"/>
  <c r="AO56" i="3"/>
  <c r="AP56" i="3" s="1"/>
  <c r="AL56" i="3"/>
  <c r="AM56" i="3" s="1"/>
  <c r="AF56" i="3"/>
  <c r="AG56" i="3" s="1"/>
  <c r="AC56" i="3"/>
  <c r="AD56" i="3" s="1"/>
  <c r="Z56" i="3"/>
  <c r="AA56" i="3" s="1"/>
  <c r="W56" i="3"/>
  <c r="X56" i="3" s="1"/>
  <c r="T56" i="3"/>
  <c r="U56" i="3" s="1"/>
  <c r="N56" i="3"/>
  <c r="O56" i="3" s="1"/>
  <c r="K56" i="3"/>
  <c r="L56" i="3" s="1"/>
  <c r="H56" i="3"/>
  <c r="I56" i="3" s="1"/>
  <c r="AO17" i="3"/>
  <c r="AP17" i="3" s="1"/>
  <c r="AL17" i="3"/>
  <c r="AM17" i="3" s="1"/>
  <c r="AF17" i="3"/>
  <c r="AG17" i="3" s="1"/>
  <c r="AC17" i="3"/>
  <c r="AD17" i="3" s="1"/>
  <c r="Z17" i="3"/>
  <c r="AA17" i="3" s="1"/>
  <c r="BI17" i="3" s="1"/>
  <c r="W17" i="3"/>
  <c r="X17" i="3" s="1"/>
  <c r="T17" i="3"/>
  <c r="U17" i="3" s="1"/>
  <c r="N17" i="3"/>
  <c r="O17" i="3" s="1"/>
  <c r="K17" i="3"/>
  <c r="L17" i="3" s="1"/>
  <c r="H17" i="3"/>
  <c r="I17" i="3" s="1"/>
  <c r="AO94" i="3"/>
  <c r="AP94" i="3" s="1"/>
  <c r="AL94" i="3"/>
  <c r="AM94" i="3" s="1"/>
  <c r="AF94" i="3"/>
  <c r="AG94" i="3" s="1"/>
  <c r="AC94" i="3"/>
  <c r="AD94" i="3" s="1"/>
  <c r="Z94" i="3"/>
  <c r="AA94" i="3" s="1"/>
  <c r="W94" i="3"/>
  <c r="X94" i="3" s="1"/>
  <c r="T94" i="3"/>
  <c r="U94" i="3" s="1"/>
  <c r="N94" i="3"/>
  <c r="O94" i="3" s="1"/>
  <c r="K94" i="3"/>
  <c r="L94" i="3" s="1"/>
  <c r="H94" i="3"/>
  <c r="I94" i="3" s="1"/>
  <c r="AO92" i="3"/>
  <c r="AP92" i="3" s="1"/>
  <c r="AL92" i="3"/>
  <c r="AM92" i="3" s="1"/>
  <c r="AF92" i="3"/>
  <c r="AG92" i="3" s="1"/>
  <c r="AC92" i="3"/>
  <c r="AD92" i="3" s="1"/>
  <c r="Z92" i="3"/>
  <c r="AA92" i="3" s="1"/>
  <c r="W92" i="3"/>
  <c r="X92" i="3" s="1"/>
  <c r="T92" i="3"/>
  <c r="U92" i="3" s="1"/>
  <c r="N92" i="3"/>
  <c r="O92" i="3" s="1"/>
  <c r="K92" i="3"/>
  <c r="L92" i="3" s="1"/>
  <c r="H92" i="3"/>
  <c r="I92" i="3" s="1"/>
  <c r="AO90" i="3"/>
  <c r="AP90" i="3" s="1"/>
  <c r="AL90" i="3"/>
  <c r="AM90" i="3" s="1"/>
  <c r="AF90" i="3"/>
  <c r="AG90" i="3" s="1"/>
  <c r="AC90" i="3"/>
  <c r="AD90" i="3" s="1"/>
  <c r="Z90" i="3"/>
  <c r="AA90" i="3" s="1"/>
  <c r="W90" i="3"/>
  <c r="X90" i="3" s="1"/>
  <c r="T90" i="3"/>
  <c r="U90" i="3" s="1"/>
  <c r="N90" i="3"/>
  <c r="O90" i="3" s="1"/>
  <c r="K90" i="3"/>
  <c r="L90" i="3" s="1"/>
  <c r="H90" i="3"/>
  <c r="I90" i="3" s="1"/>
  <c r="AO89" i="3"/>
  <c r="AP89" i="3" s="1"/>
  <c r="AL89" i="3"/>
  <c r="AM89" i="3" s="1"/>
  <c r="AF89" i="3"/>
  <c r="AG89" i="3" s="1"/>
  <c r="AC89" i="3"/>
  <c r="AD89" i="3" s="1"/>
  <c r="Z89" i="3"/>
  <c r="AA89" i="3" s="1"/>
  <c r="W89" i="3"/>
  <c r="X89" i="3" s="1"/>
  <c r="T89" i="3"/>
  <c r="U89" i="3" s="1"/>
  <c r="N89" i="3"/>
  <c r="O89" i="3" s="1"/>
  <c r="K89" i="3"/>
  <c r="L89" i="3" s="1"/>
  <c r="H89" i="3"/>
  <c r="I89" i="3" s="1"/>
  <c r="AO87" i="3"/>
  <c r="AP87" i="3" s="1"/>
  <c r="AL87" i="3"/>
  <c r="AM87" i="3" s="1"/>
  <c r="AF87" i="3"/>
  <c r="AG87" i="3" s="1"/>
  <c r="AC87" i="3"/>
  <c r="AD87" i="3" s="1"/>
  <c r="Z87" i="3"/>
  <c r="AA87" i="3" s="1"/>
  <c r="W87" i="3"/>
  <c r="X87" i="3" s="1"/>
  <c r="T87" i="3"/>
  <c r="U87" i="3" s="1"/>
  <c r="N87" i="3"/>
  <c r="O87" i="3" s="1"/>
  <c r="K87" i="3"/>
  <c r="L87" i="3" s="1"/>
  <c r="H87" i="3"/>
  <c r="I87" i="3" s="1"/>
  <c r="AO86" i="3"/>
  <c r="AP86" i="3" s="1"/>
  <c r="AL86" i="3"/>
  <c r="AM86" i="3" s="1"/>
  <c r="AF86" i="3"/>
  <c r="AG86" i="3" s="1"/>
  <c r="AC86" i="3"/>
  <c r="AD86" i="3" s="1"/>
  <c r="Z86" i="3"/>
  <c r="AA86" i="3" s="1"/>
  <c r="W86" i="3"/>
  <c r="X86" i="3" s="1"/>
  <c r="T86" i="3"/>
  <c r="U86" i="3" s="1"/>
  <c r="N86" i="3"/>
  <c r="O86" i="3" s="1"/>
  <c r="K86" i="3"/>
  <c r="L86" i="3" s="1"/>
  <c r="H86" i="3"/>
  <c r="I86" i="3" s="1"/>
  <c r="AO29" i="3"/>
  <c r="AP29" i="3" s="1"/>
  <c r="AL29" i="3"/>
  <c r="AM29" i="3" s="1"/>
  <c r="AF29" i="3"/>
  <c r="AG29" i="3" s="1"/>
  <c r="AC29" i="3"/>
  <c r="AD29" i="3" s="1"/>
  <c r="Z29" i="3"/>
  <c r="AA29" i="3" s="1"/>
  <c r="W29" i="3"/>
  <c r="X29" i="3" s="1"/>
  <c r="T29" i="3"/>
  <c r="U29" i="3" s="1"/>
  <c r="N29" i="3"/>
  <c r="O29" i="3" s="1"/>
  <c r="K29" i="3"/>
  <c r="L29" i="3" s="1"/>
  <c r="H29" i="3"/>
  <c r="I29" i="3" s="1"/>
  <c r="AO48" i="3"/>
  <c r="AP48" i="3" s="1"/>
  <c r="AL48" i="3"/>
  <c r="AM48" i="3" s="1"/>
  <c r="AF48" i="3"/>
  <c r="AG48" i="3" s="1"/>
  <c r="AC48" i="3"/>
  <c r="AD48" i="3" s="1"/>
  <c r="Z48" i="3"/>
  <c r="AA48" i="3" s="1"/>
  <c r="W48" i="3"/>
  <c r="X48" i="3" s="1"/>
  <c r="T48" i="3"/>
  <c r="U48" i="3" s="1"/>
  <c r="N48" i="3"/>
  <c r="O48" i="3" s="1"/>
  <c r="K48" i="3"/>
  <c r="L48" i="3" s="1"/>
  <c r="H48" i="3"/>
  <c r="I48" i="3" s="1"/>
  <c r="AO152" i="3"/>
  <c r="AP152" i="3" s="1"/>
  <c r="AL152" i="3"/>
  <c r="AM152" i="3" s="1"/>
  <c r="AF152" i="3"/>
  <c r="AG152" i="3" s="1"/>
  <c r="AC152" i="3"/>
  <c r="AD152" i="3" s="1"/>
  <c r="Z152" i="3"/>
  <c r="AA152" i="3" s="1"/>
  <c r="W152" i="3"/>
  <c r="X152" i="3" s="1"/>
  <c r="T152" i="3"/>
  <c r="U152" i="3" s="1"/>
  <c r="N152" i="3"/>
  <c r="O152" i="3" s="1"/>
  <c r="K152" i="3"/>
  <c r="L152" i="3" s="1"/>
  <c r="H152" i="3"/>
  <c r="I152" i="3" s="1"/>
  <c r="AO151" i="3"/>
  <c r="AP151" i="3" s="1"/>
  <c r="AL151" i="3"/>
  <c r="AM151" i="3" s="1"/>
  <c r="AF151" i="3"/>
  <c r="AG151" i="3" s="1"/>
  <c r="AC151" i="3"/>
  <c r="AD151" i="3" s="1"/>
  <c r="Z151" i="3"/>
  <c r="AA151" i="3" s="1"/>
  <c r="W151" i="3"/>
  <c r="X151" i="3" s="1"/>
  <c r="T151" i="3"/>
  <c r="U151" i="3" s="1"/>
  <c r="N151" i="3"/>
  <c r="O151" i="3" s="1"/>
  <c r="K151" i="3"/>
  <c r="L151" i="3" s="1"/>
  <c r="H151" i="3"/>
  <c r="I151" i="3" s="1"/>
  <c r="AO150" i="3"/>
  <c r="AP150" i="3" s="1"/>
  <c r="AL150" i="3"/>
  <c r="AM150" i="3" s="1"/>
  <c r="AF150" i="3"/>
  <c r="AG150" i="3" s="1"/>
  <c r="AC150" i="3"/>
  <c r="AD150" i="3" s="1"/>
  <c r="Z150" i="3"/>
  <c r="AA150" i="3" s="1"/>
  <c r="W150" i="3"/>
  <c r="X150" i="3" s="1"/>
  <c r="T150" i="3"/>
  <c r="U150" i="3" s="1"/>
  <c r="N150" i="3"/>
  <c r="O150" i="3" s="1"/>
  <c r="K150" i="3"/>
  <c r="L150" i="3" s="1"/>
  <c r="H150" i="3"/>
  <c r="I150" i="3" s="1"/>
  <c r="AO149" i="3"/>
  <c r="AP149" i="3" s="1"/>
  <c r="AL149" i="3"/>
  <c r="AM149" i="3" s="1"/>
  <c r="AF149" i="3"/>
  <c r="AG149" i="3" s="1"/>
  <c r="AC149" i="3"/>
  <c r="AD149" i="3" s="1"/>
  <c r="Z149" i="3"/>
  <c r="AA149" i="3" s="1"/>
  <c r="W149" i="3"/>
  <c r="X149" i="3" s="1"/>
  <c r="T149" i="3"/>
  <c r="U149" i="3" s="1"/>
  <c r="N149" i="3"/>
  <c r="O149" i="3" s="1"/>
  <c r="K149" i="3"/>
  <c r="L149" i="3" s="1"/>
  <c r="H149" i="3"/>
  <c r="I149" i="3" s="1"/>
  <c r="AO148" i="3"/>
  <c r="AP148" i="3" s="1"/>
  <c r="AL148" i="3"/>
  <c r="AM148" i="3" s="1"/>
  <c r="AF148" i="3"/>
  <c r="AG148" i="3" s="1"/>
  <c r="AC148" i="3"/>
  <c r="AD148" i="3" s="1"/>
  <c r="Z148" i="3"/>
  <c r="AA148" i="3" s="1"/>
  <c r="W148" i="3"/>
  <c r="X148" i="3" s="1"/>
  <c r="T148" i="3"/>
  <c r="U148" i="3" s="1"/>
  <c r="N148" i="3"/>
  <c r="O148" i="3" s="1"/>
  <c r="K148" i="3"/>
  <c r="L148" i="3" s="1"/>
  <c r="H148" i="3"/>
  <c r="I148" i="3" s="1"/>
  <c r="AO145" i="3"/>
  <c r="AP145" i="3" s="1"/>
  <c r="AL145" i="3"/>
  <c r="AM145" i="3" s="1"/>
  <c r="AF145" i="3"/>
  <c r="AG145" i="3" s="1"/>
  <c r="AC145" i="3"/>
  <c r="AD145" i="3" s="1"/>
  <c r="Z145" i="3"/>
  <c r="AA145" i="3" s="1"/>
  <c r="W145" i="3"/>
  <c r="X145" i="3" s="1"/>
  <c r="T145" i="3"/>
  <c r="U145" i="3" s="1"/>
  <c r="N145" i="3"/>
  <c r="O145" i="3" s="1"/>
  <c r="K145" i="3"/>
  <c r="L145" i="3" s="1"/>
  <c r="H145" i="3"/>
  <c r="I145" i="3" s="1"/>
  <c r="AO144" i="3"/>
  <c r="AP144" i="3" s="1"/>
  <c r="AL144" i="3"/>
  <c r="AM144" i="3" s="1"/>
  <c r="AF144" i="3"/>
  <c r="AG144" i="3" s="1"/>
  <c r="AC144" i="3"/>
  <c r="AD144" i="3" s="1"/>
  <c r="Z144" i="3"/>
  <c r="AA144" i="3" s="1"/>
  <c r="W144" i="3"/>
  <c r="X144" i="3" s="1"/>
  <c r="T144" i="3"/>
  <c r="U144" i="3" s="1"/>
  <c r="N144" i="3"/>
  <c r="O144" i="3" s="1"/>
  <c r="K144" i="3"/>
  <c r="L144" i="3" s="1"/>
  <c r="H144" i="3"/>
  <c r="I144" i="3" s="1"/>
  <c r="AO143" i="3"/>
  <c r="AP143" i="3" s="1"/>
  <c r="AL143" i="3"/>
  <c r="AM143" i="3" s="1"/>
  <c r="AF143" i="3"/>
  <c r="AG143" i="3" s="1"/>
  <c r="AC143" i="3"/>
  <c r="AD143" i="3" s="1"/>
  <c r="Z143" i="3"/>
  <c r="AA143" i="3" s="1"/>
  <c r="W143" i="3"/>
  <c r="X143" i="3" s="1"/>
  <c r="T143" i="3"/>
  <c r="U143" i="3" s="1"/>
  <c r="N143" i="3"/>
  <c r="O143" i="3" s="1"/>
  <c r="K143" i="3"/>
  <c r="L143" i="3" s="1"/>
  <c r="H143" i="3"/>
  <c r="I143" i="3" s="1"/>
  <c r="AO142" i="3"/>
  <c r="AP142" i="3" s="1"/>
  <c r="AL142" i="3"/>
  <c r="AM142" i="3" s="1"/>
  <c r="AF142" i="3"/>
  <c r="AG142" i="3" s="1"/>
  <c r="AC142" i="3"/>
  <c r="AD142" i="3" s="1"/>
  <c r="Z142" i="3"/>
  <c r="AA142" i="3" s="1"/>
  <c r="BI142" i="3" s="1"/>
  <c r="W142" i="3"/>
  <c r="X142" i="3" s="1"/>
  <c r="T142" i="3"/>
  <c r="U142" i="3" s="1"/>
  <c r="N142" i="3"/>
  <c r="O142" i="3" s="1"/>
  <c r="K142" i="3"/>
  <c r="L142" i="3" s="1"/>
  <c r="H142" i="3"/>
  <c r="I142" i="3" s="1"/>
  <c r="AO74" i="3"/>
  <c r="AP74" i="3" s="1"/>
  <c r="AL74" i="3"/>
  <c r="AM74" i="3" s="1"/>
  <c r="AF74" i="3"/>
  <c r="AG74" i="3" s="1"/>
  <c r="AC74" i="3"/>
  <c r="AD74" i="3" s="1"/>
  <c r="Z74" i="3"/>
  <c r="AA74" i="3" s="1"/>
  <c r="BI74" i="3" s="1"/>
  <c r="W74" i="3"/>
  <c r="X74" i="3" s="1"/>
  <c r="T74" i="3"/>
  <c r="U74" i="3" s="1"/>
  <c r="N74" i="3"/>
  <c r="O74" i="3" s="1"/>
  <c r="K74" i="3"/>
  <c r="L74" i="3" s="1"/>
  <c r="H74" i="3"/>
  <c r="I74" i="3" s="1"/>
  <c r="AO61" i="3"/>
  <c r="AP61" i="3" s="1"/>
  <c r="AL61" i="3"/>
  <c r="AM61" i="3" s="1"/>
  <c r="AF61" i="3"/>
  <c r="AG61" i="3" s="1"/>
  <c r="AC61" i="3"/>
  <c r="AD61" i="3" s="1"/>
  <c r="Z61" i="3"/>
  <c r="AA61" i="3" s="1"/>
  <c r="W61" i="3"/>
  <c r="X61" i="3" s="1"/>
  <c r="T61" i="3"/>
  <c r="U61" i="3" s="1"/>
  <c r="N61" i="3"/>
  <c r="O61" i="3" s="1"/>
  <c r="K61" i="3"/>
  <c r="L61" i="3" s="1"/>
  <c r="H61" i="3"/>
  <c r="I61" i="3" s="1"/>
  <c r="BN327" i="3"/>
  <c r="BE48" i="3" l="1"/>
  <c r="BE86" i="3"/>
  <c r="BM29" i="3"/>
  <c r="BM86" i="3"/>
  <c r="BM87" i="3"/>
  <c r="BM90" i="3"/>
  <c r="BM92" i="3"/>
  <c r="BM94" i="3"/>
  <c r="BE94" i="3"/>
  <c r="BH175" i="3"/>
  <c r="BG17" i="3"/>
  <c r="BM175" i="3"/>
  <c r="BM193" i="3"/>
  <c r="BM194" i="3"/>
  <c r="BE152" i="3"/>
  <c r="BM152" i="3"/>
  <c r="BM56" i="3"/>
  <c r="BH17" i="3"/>
  <c r="BM210" i="3"/>
  <c r="BE210" i="3"/>
  <c r="BF210" i="3"/>
  <c r="BG210" i="3"/>
  <c r="BH210" i="3"/>
  <c r="BJ210" i="3"/>
  <c r="BC210" i="3"/>
  <c r="BK210" i="3"/>
  <c r="BI210" i="3"/>
  <c r="BD210" i="3"/>
  <c r="BL210" i="3"/>
  <c r="BE193" i="3"/>
  <c r="BE194" i="3"/>
  <c r="BF175" i="3"/>
  <c r="BF193" i="3"/>
  <c r="BG194" i="3"/>
  <c r="BH193" i="3"/>
  <c r="BH194" i="3"/>
  <c r="BJ193" i="3"/>
  <c r="BJ194" i="3"/>
  <c r="BC193" i="3"/>
  <c r="BK193" i="3"/>
  <c r="BI193" i="3"/>
  <c r="BC194" i="3"/>
  <c r="BK194" i="3"/>
  <c r="BI194" i="3"/>
  <c r="BD193" i="3"/>
  <c r="BL193" i="3"/>
  <c r="BD194" i="3"/>
  <c r="BL194" i="3"/>
  <c r="BF194" i="3"/>
  <c r="BG193" i="3"/>
  <c r="BG175" i="3"/>
  <c r="BJ175" i="3"/>
  <c r="BC175" i="3"/>
  <c r="BK175" i="3"/>
  <c r="BI175" i="3"/>
  <c r="BD175" i="3"/>
  <c r="BL175" i="3"/>
  <c r="BE175" i="3"/>
  <c r="BE56" i="3"/>
  <c r="BF56" i="3"/>
  <c r="BG56" i="3"/>
  <c r="BH56" i="3"/>
  <c r="BJ56" i="3"/>
  <c r="BC56" i="3"/>
  <c r="BK56" i="3"/>
  <c r="BI56" i="3"/>
  <c r="BD56" i="3"/>
  <c r="BL56" i="3"/>
  <c r="BD17" i="3"/>
  <c r="BL17" i="3"/>
  <c r="BF17" i="3"/>
  <c r="BJ17" i="3"/>
  <c r="BC17" i="3"/>
  <c r="BK17" i="3"/>
  <c r="BE17" i="3"/>
  <c r="BM17" i="3"/>
  <c r="BE87" i="3"/>
  <c r="BE89" i="3"/>
  <c r="BE90" i="3"/>
  <c r="BE92" i="3"/>
  <c r="BM89" i="3"/>
  <c r="BF86" i="3"/>
  <c r="BF87" i="3"/>
  <c r="BF89" i="3"/>
  <c r="BF90" i="3"/>
  <c r="BF92" i="3"/>
  <c r="BF94" i="3"/>
  <c r="BG86" i="3"/>
  <c r="BG87" i="3"/>
  <c r="BG89" i="3"/>
  <c r="BG90" i="3"/>
  <c r="BG92" i="3"/>
  <c r="BG94" i="3"/>
  <c r="BH86" i="3"/>
  <c r="BH87" i="3"/>
  <c r="BH89" i="3"/>
  <c r="BH90" i="3"/>
  <c r="BH92" i="3"/>
  <c r="BH94" i="3"/>
  <c r="BJ86" i="3"/>
  <c r="BJ87" i="3"/>
  <c r="BJ89" i="3"/>
  <c r="BJ90" i="3"/>
  <c r="BJ92" i="3"/>
  <c r="BJ94" i="3"/>
  <c r="BC86" i="3"/>
  <c r="BK86" i="3"/>
  <c r="BI86" i="3"/>
  <c r="BC87" i="3"/>
  <c r="BK87" i="3"/>
  <c r="BI87" i="3"/>
  <c r="BC89" i="3"/>
  <c r="BK89" i="3"/>
  <c r="BI89" i="3"/>
  <c r="BC90" i="3"/>
  <c r="BI90" i="3"/>
  <c r="BK90" i="3"/>
  <c r="BC92" i="3"/>
  <c r="BK92" i="3"/>
  <c r="BI92" i="3"/>
  <c r="BC94" i="3"/>
  <c r="BK94" i="3"/>
  <c r="BI94" i="3"/>
  <c r="BD86" i="3"/>
  <c r="BL86" i="3"/>
  <c r="BD87" i="3"/>
  <c r="BL87" i="3"/>
  <c r="BD89" i="3"/>
  <c r="BL89" i="3"/>
  <c r="BD90" i="3"/>
  <c r="BL90" i="3"/>
  <c r="BD92" i="3"/>
  <c r="BL92" i="3"/>
  <c r="BD94" i="3"/>
  <c r="BL94" i="3"/>
  <c r="BM48" i="3"/>
  <c r="BE29" i="3"/>
  <c r="BF29" i="3"/>
  <c r="BG29" i="3"/>
  <c r="BH29" i="3"/>
  <c r="BJ29" i="3"/>
  <c r="BC29" i="3"/>
  <c r="BK29" i="3"/>
  <c r="BI29" i="3"/>
  <c r="BD29" i="3"/>
  <c r="BL29" i="3"/>
  <c r="BF48" i="3"/>
  <c r="BG48" i="3"/>
  <c r="BH48" i="3"/>
  <c r="BJ48" i="3"/>
  <c r="BC48" i="3"/>
  <c r="BK48" i="3"/>
  <c r="BI48" i="3"/>
  <c r="BD48" i="3"/>
  <c r="BL48" i="3"/>
  <c r="BM142" i="3"/>
  <c r="BE142" i="3"/>
  <c r="BE143" i="3"/>
  <c r="BE144" i="3"/>
  <c r="BE145" i="3"/>
  <c r="BE148" i="3"/>
  <c r="BE149" i="3"/>
  <c r="BE150" i="3"/>
  <c r="BE151" i="3"/>
  <c r="BM143" i="3"/>
  <c r="BM144" i="3"/>
  <c r="BM145" i="3"/>
  <c r="BM148" i="3"/>
  <c r="BM149" i="3"/>
  <c r="BM150" i="3"/>
  <c r="BM151" i="3"/>
  <c r="BF142" i="3"/>
  <c r="BF143" i="3"/>
  <c r="BF144" i="3"/>
  <c r="BF145" i="3"/>
  <c r="BF149" i="3"/>
  <c r="BF150" i="3"/>
  <c r="BF151" i="3"/>
  <c r="BF152" i="3"/>
  <c r="BG142" i="3"/>
  <c r="BG143" i="3"/>
  <c r="BG144" i="3"/>
  <c r="BG145" i="3"/>
  <c r="BG148" i="3"/>
  <c r="BG149" i="3"/>
  <c r="BG150" i="3"/>
  <c r="BG151" i="3"/>
  <c r="BG152" i="3"/>
  <c r="BH142" i="3"/>
  <c r="BH143" i="3"/>
  <c r="BH144" i="3"/>
  <c r="BH145" i="3"/>
  <c r="BH148" i="3"/>
  <c r="BH149" i="3"/>
  <c r="BH150" i="3"/>
  <c r="BH151" i="3"/>
  <c r="BH152" i="3"/>
  <c r="BJ142" i="3"/>
  <c r="BJ143" i="3"/>
  <c r="BJ144" i="3"/>
  <c r="BJ145" i="3"/>
  <c r="BJ148" i="3"/>
  <c r="BJ149" i="3"/>
  <c r="BJ150" i="3"/>
  <c r="BJ151" i="3"/>
  <c r="BJ152" i="3"/>
  <c r="BC142" i="3"/>
  <c r="BK142" i="3"/>
  <c r="BC143" i="3"/>
  <c r="BK143" i="3"/>
  <c r="BI143" i="3"/>
  <c r="BC144" i="3"/>
  <c r="BI144" i="3"/>
  <c r="BK144" i="3"/>
  <c r="BC145" i="3"/>
  <c r="BK145" i="3"/>
  <c r="BI145" i="3"/>
  <c r="BC148" i="3"/>
  <c r="BK148" i="3"/>
  <c r="BI148" i="3"/>
  <c r="BC149" i="3"/>
  <c r="BK149" i="3"/>
  <c r="BI149" i="3"/>
  <c r="BC150" i="3"/>
  <c r="BI150" i="3"/>
  <c r="BK150" i="3"/>
  <c r="BC151" i="3"/>
  <c r="BK151" i="3"/>
  <c r="BI151" i="3"/>
  <c r="BC152" i="3"/>
  <c r="BK152" i="3"/>
  <c r="BI152" i="3"/>
  <c r="BD142" i="3"/>
  <c r="BL142" i="3"/>
  <c r="BD143" i="3"/>
  <c r="BL143" i="3"/>
  <c r="BD144" i="3"/>
  <c r="BL144" i="3"/>
  <c r="BD145" i="3"/>
  <c r="BL145" i="3"/>
  <c r="BD148" i="3"/>
  <c r="BL148" i="3"/>
  <c r="BD149" i="3"/>
  <c r="BL149" i="3"/>
  <c r="BD150" i="3"/>
  <c r="BL150" i="3"/>
  <c r="BD151" i="3"/>
  <c r="BL151" i="3"/>
  <c r="BD152" i="3"/>
  <c r="BL152" i="3"/>
  <c r="BF148" i="3"/>
  <c r="BE61" i="3"/>
  <c r="BM61" i="3"/>
  <c r="BE74" i="3"/>
  <c r="BD74" i="3"/>
  <c r="BL74" i="3"/>
  <c r="BF74" i="3"/>
  <c r="BG74" i="3"/>
  <c r="BH74" i="3"/>
  <c r="BM74" i="3"/>
  <c r="BJ74" i="3"/>
  <c r="BC74" i="3"/>
  <c r="BK74" i="3"/>
  <c r="BF61" i="3"/>
  <c r="BG61" i="3"/>
  <c r="BH61" i="3"/>
  <c r="BJ61" i="3"/>
  <c r="BC61" i="3"/>
  <c r="BK61" i="3"/>
  <c r="BI61" i="3"/>
  <c r="BD61" i="3"/>
  <c r="BL61" i="3"/>
  <c r="Q34" i="10" l="1"/>
  <c r="E34" i="10" l="1"/>
  <c r="Q51" i="10"/>
  <c r="M18" i="10"/>
  <c r="I18" i="10"/>
  <c r="AU336" i="3" l="1"/>
  <c r="AV336" i="3" s="1"/>
  <c r="AO336" i="3"/>
  <c r="AP336" i="3" s="1"/>
  <c r="AL336" i="3"/>
  <c r="AM336" i="3" s="1"/>
  <c r="AF336" i="3"/>
  <c r="AG336" i="3" s="1"/>
  <c r="AC336" i="3"/>
  <c r="AD336" i="3" s="1"/>
  <c r="Z336" i="3"/>
  <c r="AA336" i="3" s="1"/>
  <c r="W336" i="3"/>
  <c r="X336" i="3" s="1"/>
  <c r="T336" i="3"/>
  <c r="U336" i="3" s="1"/>
  <c r="Q336" i="3"/>
  <c r="R336" i="3" s="1"/>
  <c r="N336" i="3"/>
  <c r="O336" i="3" s="1"/>
  <c r="K336" i="3"/>
  <c r="L336" i="3" s="1"/>
  <c r="H336" i="3"/>
  <c r="I336" i="3" s="1"/>
  <c r="AU335" i="3"/>
  <c r="AV335" i="3" s="1"/>
  <c r="AO335" i="3"/>
  <c r="AP335" i="3" s="1"/>
  <c r="AL335" i="3"/>
  <c r="AM335" i="3" s="1"/>
  <c r="AF335" i="3"/>
  <c r="AG335" i="3" s="1"/>
  <c r="AC335" i="3"/>
  <c r="AD335" i="3" s="1"/>
  <c r="Z335" i="3"/>
  <c r="AA335" i="3" s="1"/>
  <c r="W335" i="3"/>
  <c r="X335" i="3" s="1"/>
  <c r="T335" i="3"/>
  <c r="U335" i="3" s="1"/>
  <c r="Q335" i="3"/>
  <c r="R335" i="3" s="1"/>
  <c r="N335" i="3"/>
  <c r="O335" i="3" s="1"/>
  <c r="K335" i="3"/>
  <c r="L335" i="3" s="1"/>
  <c r="H335" i="3"/>
  <c r="I335" i="3" s="1"/>
  <c r="AU338" i="3"/>
  <c r="AV338" i="3" s="1"/>
  <c r="AO338" i="3"/>
  <c r="AP338" i="3" s="1"/>
  <c r="AL338" i="3"/>
  <c r="AM338" i="3" s="1"/>
  <c r="AF338" i="3"/>
  <c r="AG338" i="3" s="1"/>
  <c r="AC338" i="3"/>
  <c r="AD338" i="3" s="1"/>
  <c r="Z338" i="3"/>
  <c r="AA338" i="3" s="1"/>
  <c r="W338" i="3"/>
  <c r="X338" i="3" s="1"/>
  <c r="T338" i="3"/>
  <c r="U338" i="3" s="1"/>
  <c r="Q338" i="3"/>
  <c r="R338" i="3" s="1"/>
  <c r="N338" i="3"/>
  <c r="O338" i="3" s="1"/>
  <c r="K338" i="3"/>
  <c r="L338" i="3" s="1"/>
  <c r="H338" i="3"/>
  <c r="I338" i="3" s="1"/>
  <c r="AU337" i="3"/>
  <c r="AV337" i="3" s="1"/>
  <c r="AO337" i="3"/>
  <c r="AP337" i="3" s="1"/>
  <c r="AL337" i="3"/>
  <c r="AM337" i="3" s="1"/>
  <c r="AF337" i="3"/>
  <c r="AG337" i="3" s="1"/>
  <c r="AC337" i="3"/>
  <c r="AD337" i="3" s="1"/>
  <c r="Z337" i="3"/>
  <c r="AA337" i="3" s="1"/>
  <c r="W337" i="3"/>
  <c r="X337" i="3" s="1"/>
  <c r="T337" i="3"/>
  <c r="U337" i="3" s="1"/>
  <c r="Q337" i="3"/>
  <c r="R337" i="3" s="1"/>
  <c r="N337" i="3"/>
  <c r="O337" i="3" s="1"/>
  <c r="K337" i="3"/>
  <c r="L337" i="3" s="1"/>
  <c r="H337" i="3"/>
  <c r="I337" i="3" s="1"/>
  <c r="AU339" i="3"/>
  <c r="AV339" i="3" s="1"/>
  <c r="AO339" i="3"/>
  <c r="AP339" i="3" s="1"/>
  <c r="AL339" i="3"/>
  <c r="AM339" i="3" s="1"/>
  <c r="AF339" i="3"/>
  <c r="AG339" i="3" s="1"/>
  <c r="AC339" i="3"/>
  <c r="AD339" i="3" s="1"/>
  <c r="Z339" i="3"/>
  <c r="AA339" i="3" s="1"/>
  <c r="W339" i="3"/>
  <c r="X339" i="3" s="1"/>
  <c r="T339" i="3"/>
  <c r="U339" i="3" s="1"/>
  <c r="Q339" i="3"/>
  <c r="R339" i="3" s="1"/>
  <c r="N339" i="3"/>
  <c r="O339" i="3" s="1"/>
  <c r="K339" i="3"/>
  <c r="L339" i="3" s="1"/>
  <c r="H339" i="3"/>
  <c r="I339" i="3" s="1"/>
  <c r="BN339" i="3" l="1"/>
  <c r="BN337" i="3"/>
  <c r="BN338" i="3"/>
  <c r="BN335" i="3"/>
  <c r="BN336" i="3"/>
  <c r="BE335" i="3"/>
  <c r="BM335" i="3"/>
  <c r="BM338" i="3"/>
  <c r="BM337" i="3"/>
  <c r="BM336" i="3"/>
  <c r="BE336" i="3"/>
  <c r="BC339" i="3"/>
  <c r="BH339" i="3"/>
  <c r="BF339" i="3"/>
  <c r="BG339" i="3"/>
  <c r="BH338" i="3"/>
  <c r="BH337" i="3"/>
  <c r="BC337" i="3"/>
  <c r="BC338" i="3"/>
  <c r="BG337" i="3"/>
  <c r="BH336" i="3"/>
  <c r="BH335" i="3"/>
  <c r="BD335" i="3"/>
  <c r="BL335" i="3"/>
  <c r="BD336" i="3"/>
  <c r="BL336" i="3"/>
  <c r="BJ335" i="3"/>
  <c r="BJ336" i="3"/>
  <c r="BC335" i="3"/>
  <c r="BK335" i="3"/>
  <c r="BI335" i="3"/>
  <c r="BC336" i="3"/>
  <c r="BK336" i="3"/>
  <c r="BI336" i="3"/>
  <c r="BF335" i="3"/>
  <c r="BF336" i="3"/>
  <c r="BG335" i="3"/>
  <c r="BG336" i="3"/>
  <c r="BJ337" i="3"/>
  <c r="BJ338" i="3"/>
  <c r="BK338" i="3"/>
  <c r="BI338" i="3"/>
  <c r="BK337" i="3"/>
  <c r="BI337" i="3"/>
  <c r="BD337" i="3"/>
  <c r="BL337" i="3"/>
  <c r="BD338" i="3"/>
  <c r="BL338" i="3"/>
  <c r="BE337" i="3"/>
  <c r="BE338" i="3"/>
  <c r="BF337" i="3"/>
  <c r="BF338" i="3"/>
  <c r="BG338" i="3"/>
  <c r="BJ339" i="3"/>
  <c r="BL339" i="3"/>
  <c r="BD339" i="3"/>
  <c r="BE339" i="3"/>
  <c r="BM339" i="3"/>
  <c r="BK339" i="3"/>
  <c r="BI339" i="3"/>
  <c r="AO198" i="3" l="1"/>
  <c r="AP198" i="3" s="1"/>
  <c r="AL198" i="3"/>
  <c r="AM198" i="3" s="1"/>
  <c r="AF198" i="3"/>
  <c r="AG198" i="3" s="1"/>
  <c r="AC198" i="3"/>
  <c r="AD198" i="3" s="1"/>
  <c r="Z198" i="3"/>
  <c r="AA198" i="3" s="1"/>
  <c r="W198" i="3"/>
  <c r="X198" i="3" s="1"/>
  <c r="T198" i="3"/>
  <c r="U198" i="3" s="1"/>
  <c r="N198" i="3"/>
  <c r="O198" i="3" s="1"/>
  <c r="K198" i="3"/>
  <c r="L198" i="3" s="1"/>
  <c r="H198" i="3"/>
  <c r="I198" i="3" s="1"/>
  <c r="AO196" i="3"/>
  <c r="AP196" i="3" s="1"/>
  <c r="AL196" i="3"/>
  <c r="AM196" i="3" s="1"/>
  <c r="AF196" i="3"/>
  <c r="AG196" i="3" s="1"/>
  <c r="AC196" i="3"/>
  <c r="AD196" i="3" s="1"/>
  <c r="Z196" i="3"/>
  <c r="AA196" i="3" s="1"/>
  <c r="W196" i="3"/>
  <c r="X196" i="3" s="1"/>
  <c r="T196" i="3"/>
  <c r="U196" i="3" s="1"/>
  <c r="N196" i="3"/>
  <c r="O196" i="3" s="1"/>
  <c r="K196" i="3"/>
  <c r="L196" i="3" s="1"/>
  <c r="H196" i="3"/>
  <c r="I196" i="3" s="1"/>
  <c r="AO195" i="3"/>
  <c r="AP195" i="3" s="1"/>
  <c r="AL195" i="3"/>
  <c r="AM195" i="3" s="1"/>
  <c r="AF195" i="3"/>
  <c r="AG195" i="3" s="1"/>
  <c r="AC195" i="3"/>
  <c r="AD195" i="3" s="1"/>
  <c r="Z195" i="3"/>
  <c r="AA195" i="3" s="1"/>
  <c r="W195" i="3"/>
  <c r="X195" i="3" s="1"/>
  <c r="T195" i="3"/>
  <c r="U195" i="3" s="1"/>
  <c r="N195" i="3"/>
  <c r="O195" i="3" s="1"/>
  <c r="K195" i="3"/>
  <c r="L195" i="3" s="1"/>
  <c r="H195" i="3"/>
  <c r="I195" i="3" s="1"/>
  <c r="AO130" i="3"/>
  <c r="AP130" i="3" s="1"/>
  <c r="AL130" i="3"/>
  <c r="AM130" i="3" s="1"/>
  <c r="AF130" i="3"/>
  <c r="AG130" i="3" s="1"/>
  <c r="AC130" i="3"/>
  <c r="AD130" i="3" s="1"/>
  <c r="Z130" i="3"/>
  <c r="AA130" i="3" s="1"/>
  <c r="W130" i="3"/>
  <c r="X130" i="3" s="1"/>
  <c r="T130" i="3"/>
  <c r="U130" i="3" s="1"/>
  <c r="N130" i="3"/>
  <c r="O130" i="3" s="1"/>
  <c r="K130" i="3"/>
  <c r="L130" i="3" s="1"/>
  <c r="H130" i="3"/>
  <c r="I130" i="3" s="1"/>
  <c r="AO129" i="3"/>
  <c r="AP129" i="3" s="1"/>
  <c r="AL129" i="3"/>
  <c r="AM129" i="3" s="1"/>
  <c r="AF129" i="3"/>
  <c r="AG129" i="3" s="1"/>
  <c r="AC129" i="3"/>
  <c r="AD129" i="3" s="1"/>
  <c r="Z129" i="3"/>
  <c r="AA129" i="3" s="1"/>
  <c r="W129" i="3"/>
  <c r="X129" i="3" s="1"/>
  <c r="T129" i="3"/>
  <c r="U129" i="3" s="1"/>
  <c r="N129" i="3"/>
  <c r="O129" i="3" s="1"/>
  <c r="K129" i="3"/>
  <c r="L129" i="3" s="1"/>
  <c r="H129" i="3"/>
  <c r="I129" i="3" s="1"/>
  <c r="AO32" i="3"/>
  <c r="AP32" i="3" s="1"/>
  <c r="AL32" i="3"/>
  <c r="AM32" i="3" s="1"/>
  <c r="AF32" i="3"/>
  <c r="AG32" i="3" s="1"/>
  <c r="AC32" i="3"/>
  <c r="AD32" i="3" s="1"/>
  <c r="Z32" i="3"/>
  <c r="AA32" i="3" s="1"/>
  <c r="W32" i="3"/>
  <c r="X32" i="3" s="1"/>
  <c r="T32" i="3"/>
  <c r="U32" i="3" s="1"/>
  <c r="N32" i="3"/>
  <c r="O32" i="3" s="1"/>
  <c r="K32" i="3"/>
  <c r="L32" i="3" s="1"/>
  <c r="H32" i="3"/>
  <c r="I32" i="3" s="1"/>
  <c r="AO208" i="3"/>
  <c r="AP208" i="3" s="1"/>
  <c r="AL208" i="3"/>
  <c r="AM208" i="3" s="1"/>
  <c r="AF208" i="3"/>
  <c r="AG208" i="3" s="1"/>
  <c r="AC208" i="3"/>
  <c r="AD208" i="3" s="1"/>
  <c r="Z208" i="3"/>
  <c r="AA208" i="3" s="1"/>
  <c r="W208" i="3"/>
  <c r="X208" i="3" s="1"/>
  <c r="T208" i="3"/>
  <c r="U208" i="3" s="1"/>
  <c r="N208" i="3"/>
  <c r="O208" i="3" s="1"/>
  <c r="K208" i="3"/>
  <c r="L208" i="3" s="1"/>
  <c r="H208" i="3"/>
  <c r="I208" i="3" s="1"/>
  <c r="AO207" i="3"/>
  <c r="AP207" i="3" s="1"/>
  <c r="AL207" i="3"/>
  <c r="AM207" i="3" s="1"/>
  <c r="AF207" i="3"/>
  <c r="AG207" i="3" s="1"/>
  <c r="AC207" i="3"/>
  <c r="AD207" i="3" s="1"/>
  <c r="Z207" i="3"/>
  <c r="AA207" i="3" s="1"/>
  <c r="W207" i="3"/>
  <c r="X207" i="3" s="1"/>
  <c r="T207" i="3"/>
  <c r="U207" i="3" s="1"/>
  <c r="N207" i="3"/>
  <c r="O207" i="3" s="1"/>
  <c r="K207" i="3"/>
  <c r="L207" i="3" s="1"/>
  <c r="H207" i="3"/>
  <c r="I207" i="3" s="1"/>
  <c r="AO205" i="3"/>
  <c r="AP205" i="3" s="1"/>
  <c r="AL205" i="3"/>
  <c r="AM205" i="3" s="1"/>
  <c r="AF205" i="3"/>
  <c r="AG205" i="3" s="1"/>
  <c r="AC205" i="3"/>
  <c r="AD205" i="3" s="1"/>
  <c r="Z205" i="3"/>
  <c r="AA205" i="3" s="1"/>
  <c r="W205" i="3"/>
  <c r="X205" i="3" s="1"/>
  <c r="T205" i="3"/>
  <c r="U205" i="3" s="1"/>
  <c r="N205" i="3"/>
  <c r="O205" i="3" s="1"/>
  <c r="K205" i="3"/>
  <c r="L205" i="3" s="1"/>
  <c r="H205" i="3"/>
  <c r="I205" i="3" s="1"/>
  <c r="AO201" i="3"/>
  <c r="AP201" i="3" s="1"/>
  <c r="AL201" i="3"/>
  <c r="AM201" i="3" s="1"/>
  <c r="AF201" i="3"/>
  <c r="AG201" i="3" s="1"/>
  <c r="AC201" i="3"/>
  <c r="AD201" i="3" s="1"/>
  <c r="Z201" i="3"/>
  <c r="AA201" i="3" s="1"/>
  <c r="W201" i="3"/>
  <c r="X201" i="3" s="1"/>
  <c r="T201" i="3"/>
  <c r="U201" i="3" s="1"/>
  <c r="N201" i="3"/>
  <c r="O201" i="3" s="1"/>
  <c r="K201" i="3"/>
  <c r="L201" i="3" s="1"/>
  <c r="H201" i="3"/>
  <c r="I201" i="3" s="1"/>
  <c r="AO159" i="3"/>
  <c r="AP159" i="3" s="1"/>
  <c r="AL159" i="3"/>
  <c r="AM159" i="3" s="1"/>
  <c r="AF159" i="3"/>
  <c r="AG159" i="3" s="1"/>
  <c r="AC159" i="3"/>
  <c r="AD159" i="3" s="1"/>
  <c r="Z159" i="3"/>
  <c r="AA159" i="3" s="1"/>
  <c r="BI159" i="3" s="1"/>
  <c r="W159" i="3"/>
  <c r="X159" i="3" s="1"/>
  <c r="T159" i="3"/>
  <c r="U159" i="3" s="1"/>
  <c r="N159" i="3"/>
  <c r="O159" i="3" s="1"/>
  <c r="K159" i="3"/>
  <c r="L159" i="3" s="1"/>
  <c r="H159" i="3"/>
  <c r="I159" i="3" s="1"/>
  <c r="AO209" i="3"/>
  <c r="AP209" i="3" s="1"/>
  <c r="AL209" i="3"/>
  <c r="AM209" i="3" s="1"/>
  <c r="AF209" i="3"/>
  <c r="AG209" i="3" s="1"/>
  <c r="AC209" i="3"/>
  <c r="AD209" i="3" s="1"/>
  <c r="Z209" i="3"/>
  <c r="AA209" i="3" s="1"/>
  <c r="W209" i="3"/>
  <c r="X209" i="3" s="1"/>
  <c r="T209" i="3"/>
  <c r="U209" i="3" s="1"/>
  <c r="N209" i="3"/>
  <c r="O209" i="3" s="1"/>
  <c r="K209" i="3"/>
  <c r="L209" i="3" s="1"/>
  <c r="H209" i="3"/>
  <c r="I209" i="3" s="1"/>
  <c r="BI327" i="3"/>
  <c r="BJ130" i="3" l="1"/>
  <c r="BJ198" i="3"/>
  <c r="BJ129" i="3"/>
  <c r="BH159" i="3"/>
  <c r="BJ201" i="3"/>
  <c r="BJ32" i="3"/>
  <c r="BG159" i="3"/>
  <c r="BC159" i="3"/>
  <c r="BF159" i="3"/>
  <c r="BM198" i="3"/>
  <c r="BJ195" i="3"/>
  <c r="BJ196" i="3"/>
  <c r="BD201" i="3"/>
  <c r="BD205" i="3"/>
  <c r="BD207" i="3"/>
  <c r="BD208" i="3"/>
  <c r="BD32" i="3"/>
  <c r="BD129" i="3"/>
  <c r="BD130" i="3"/>
  <c r="BL201" i="3"/>
  <c r="BL205" i="3"/>
  <c r="BL207" i="3"/>
  <c r="BL208" i="3"/>
  <c r="BL32" i="3"/>
  <c r="BL129" i="3"/>
  <c r="BL130" i="3"/>
  <c r="BH209" i="3"/>
  <c r="BH205" i="3"/>
  <c r="BH208" i="3"/>
  <c r="BH129" i="3"/>
  <c r="BH130" i="3"/>
  <c r="BH195" i="3"/>
  <c r="BH196" i="3"/>
  <c r="BH198" i="3"/>
  <c r="BH201" i="3"/>
  <c r="BH207" i="3"/>
  <c r="BH32" i="3"/>
  <c r="BC209" i="3"/>
  <c r="BF205" i="3"/>
  <c r="BF207" i="3"/>
  <c r="BF208" i="3"/>
  <c r="BF32" i="3"/>
  <c r="BF129" i="3"/>
  <c r="BF130" i="3"/>
  <c r="BF195" i="3"/>
  <c r="BF196" i="3"/>
  <c r="BF198" i="3"/>
  <c r="BF209" i="3"/>
  <c r="BF201" i="3"/>
  <c r="BG209" i="3"/>
  <c r="BG208" i="3"/>
  <c r="BC32" i="3"/>
  <c r="BK32" i="3"/>
  <c r="BI32" i="3"/>
  <c r="BC129" i="3"/>
  <c r="BI129" i="3"/>
  <c r="BK129" i="3"/>
  <c r="BC130" i="3"/>
  <c r="BI130" i="3"/>
  <c r="BK130" i="3"/>
  <c r="BC195" i="3"/>
  <c r="BI195" i="3"/>
  <c r="BK195" i="3"/>
  <c r="BC196" i="3"/>
  <c r="BK196" i="3"/>
  <c r="BI196" i="3"/>
  <c r="BC198" i="3"/>
  <c r="BK198" i="3"/>
  <c r="BI198" i="3"/>
  <c r="BD195" i="3"/>
  <c r="BL195" i="3"/>
  <c r="BD196" i="3"/>
  <c r="BL196" i="3"/>
  <c r="BD198" i="3"/>
  <c r="BL198" i="3"/>
  <c r="BE32" i="3"/>
  <c r="BM32" i="3"/>
  <c r="BE129" i="3"/>
  <c r="BM129" i="3"/>
  <c r="BE130" i="3"/>
  <c r="BM130" i="3"/>
  <c r="BE195" i="3"/>
  <c r="BM195" i="3"/>
  <c r="BE196" i="3"/>
  <c r="BM196" i="3"/>
  <c r="BE198" i="3"/>
  <c r="BG32" i="3"/>
  <c r="BG129" i="3"/>
  <c r="BG130" i="3"/>
  <c r="BG195" i="3"/>
  <c r="BG196" i="3"/>
  <c r="BG198" i="3"/>
  <c r="BJ205" i="3"/>
  <c r="BJ207" i="3"/>
  <c r="BJ208" i="3"/>
  <c r="BC201" i="3"/>
  <c r="BK201" i="3"/>
  <c r="BI201" i="3"/>
  <c r="BC205" i="3"/>
  <c r="BI205" i="3"/>
  <c r="BK205" i="3"/>
  <c r="BC207" i="3"/>
  <c r="BK207" i="3"/>
  <c r="BI207" i="3"/>
  <c r="BC208" i="3"/>
  <c r="BK208" i="3"/>
  <c r="BI208" i="3"/>
  <c r="BE201" i="3"/>
  <c r="BM201" i="3"/>
  <c r="BE205" i="3"/>
  <c r="BM205" i="3"/>
  <c r="BE207" i="3"/>
  <c r="BM207" i="3"/>
  <c r="BE208" i="3"/>
  <c r="BM208" i="3"/>
  <c r="BG201" i="3"/>
  <c r="BG205" i="3"/>
  <c r="BG207" i="3"/>
  <c r="BJ209" i="3"/>
  <c r="BJ159" i="3"/>
  <c r="BL209" i="3"/>
  <c r="BD159" i="3"/>
  <c r="BL159" i="3"/>
  <c r="BK209" i="3"/>
  <c r="BI209" i="3"/>
  <c r="BD209" i="3"/>
  <c r="BE209" i="3"/>
  <c r="BM209" i="3"/>
  <c r="BE159" i="3"/>
  <c r="BM159" i="3"/>
  <c r="BK159" i="3"/>
  <c r="AU334" i="3" l="1"/>
  <c r="AV334" i="3" s="1"/>
  <c r="AO334" i="3"/>
  <c r="AP334" i="3" s="1"/>
  <c r="AL334" i="3"/>
  <c r="AM334" i="3" s="1"/>
  <c r="AF334" i="3"/>
  <c r="AG334" i="3" s="1"/>
  <c r="AC334" i="3"/>
  <c r="AD334" i="3" s="1"/>
  <c r="Z334" i="3"/>
  <c r="AA334" i="3" s="1"/>
  <c r="W334" i="3"/>
  <c r="X334" i="3" s="1"/>
  <c r="T334" i="3"/>
  <c r="U334" i="3" s="1"/>
  <c r="Q334" i="3"/>
  <c r="R334" i="3" s="1"/>
  <c r="N334" i="3"/>
  <c r="O334" i="3" s="1"/>
  <c r="K334" i="3"/>
  <c r="L334" i="3" s="1"/>
  <c r="H334" i="3"/>
  <c r="I334" i="3" s="1"/>
  <c r="AU333" i="3"/>
  <c r="AV333" i="3" s="1"/>
  <c r="AO333" i="3"/>
  <c r="AP333" i="3" s="1"/>
  <c r="AL333" i="3"/>
  <c r="AM333" i="3" s="1"/>
  <c r="AF333" i="3"/>
  <c r="AG333" i="3" s="1"/>
  <c r="AC333" i="3"/>
  <c r="AD333" i="3" s="1"/>
  <c r="Z333" i="3"/>
  <c r="AA333" i="3" s="1"/>
  <c r="W333" i="3"/>
  <c r="X333" i="3" s="1"/>
  <c r="T333" i="3"/>
  <c r="U333" i="3" s="1"/>
  <c r="Q333" i="3"/>
  <c r="R333" i="3" s="1"/>
  <c r="N333" i="3"/>
  <c r="O333" i="3" s="1"/>
  <c r="K333" i="3"/>
  <c r="L333" i="3" s="1"/>
  <c r="H333" i="3"/>
  <c r="I333" i="3" s="1"/>
  <c r="BN333" i="3" l="1"/>
  <c r="BN334" i="3"/>
  <c r="BI333" i="3"/>
  <c r="BI334" i="3"/>
  <c r="BD334" i="3"/>
  <c r="BL334" i="3"/>
  <c r="BD333" i="3"/>
  <c r="BL333" i="3"/>
  <c r="BH333" i="3"/>
  <c r="BH334" i="3"/>
  <c r="BE334" i="3"/>
  <c r="BE333" i="3"/>
  <c r="BM333" i="3"/>
  <c r="BM334" i="3"/>
  <c r="BF333" i="3"/>
  <c r="BJ333" i="3"/>
  <c r="BF334" i="3"/>
  <c r="BJ334" i="3"/>
  <c r="BC333" i="3"/>
  <c r="BG333" i="3"/>
  <c r="BK333" i="3"/>
  <c r="BC334" i="3"/>
  <c r="BG334" i="3"/>
  <c r="BK334" i="3"/>
  <c r="Z324" i="3" l="1"/>
  <c r="AA324" i="3" s="1"/>
  <c r="BH102" i="3" l="1"/>
  <c r="M49" i="10" l="1"/>
  <c r="M50" i="10"/>
  <c r="M48" i="10" l="1"/>
  <c r="AU321" i="3"/>
  <c r="AV321" i="3" s="1"/>
  <c r="AO321" i="3"/>
  <c r="AP321" i="3" s="1"/>
  <c r="AL321" i="3"/>
  <c r="AM321" i="3" s="1"/>
  <c r="AF321" i="3"/>
  <c r="AG321" i="3" s="1"/>
  <c r="AC321" i="3"/>
  <c r="AD321" i="3" s="1"/>
  <c r="Z321" i="3"/>
  <c r="AA321" i="3" s="1"/>
  <c r="W321" i="3"/>
  <c r="X321" i="3" s="1"/>
  <c r="T321" i="3"/>
  <c r="U321" i="3" s="1"/>
  <c r="Q321" i="3"/>
  <c r="R321" i="3" s="1"/>
  <c r="N321" i="3"/>
  <c r="O321" i="3" s="1"/>
  <c r="K321" i="3"/>
  <c r="L321" i="3" s="1"/>
  <c r="H321" i="3"/>
  <c r="I321" i="3" s="1"/>
  <c r="AU301" i="3"/>
  <c r="AV301" i="3" s="1"/>
  <c r="AO301" i="3"/>
  <c r="AP301" i="3" s="1"/>
  <c r="AL301" i="3"/>
  <c r="AM301" i="3" s="1"/>
  <c r="AF301" i="3"/>
  <c r="AG301" i="3" s="1"/>
  <c r="AC301" i="3"/>
  <c r="AD301" i="3" s="1"/>
  <c r="Z301" i="3"/>
  <c r="AA301" i="3" s="1"/>
  <c r="W301" i="3"/>
  <c r="X301" i="3" s="1"/>
  <c r="T301" i="3"/>
  <c r="U301" i="3" s="1"/>
  <c r="Q301" i="3"/>
  <c r="R301" i="3" s="1"/>
  <c r="N301" i="3"/>
  <c r="O301" i="3" s="1"/>
  <c r="K301" i="3"/>
  <c r="L301" i="3" s="1"/>
  <c r="H301" i="3"/>
  <c r="I301" i="3" s="1"/>
  <c r="AU267" i="3"/>
  <c r="AV267" i="3" s="1"/>
  <c r="AO267" i="3"/>
  <c r="AP267" i="3" s="1"/>
  <c r="AL267" i="3"/>
  <c r="AM267" i="3" s="1"/>
  <c r="AF267" i="3"/>
  <c r="AG267" i="3" s="1"/>
  <c r="AC267" i="3"/>
  <c r="AD267" i="3" s="1"/>
  <c r="Z267" i="3"/>
  <c r="AA267" i="3" s="1"/>
  <c r="W267" i="3"/>
  <c r="X267" i="3" s="1"/>
  <c r="T267" i="3"/>
  <c r="U267" i="3" s="1"/>
  <c r="Q267" i="3"/>
  <c r="R267" i="3" s="1"/>
  <c r="N267" i="3"/>
  <c r="O267" i="3" s="1"/>
  <c r="K267" i="3"/>
  <c r="L267" i="3" s="1"/>
  <c r="H267" i="3"/>
  <c r="I267" i="3" s="1"/>
  <c r="AU253" i="3"/>
  <c r="AV253" i="3" s="1"/>
  <c r="AO253" i="3"/>
  <c r="AP253" i="3" s="1"/>
  <c r="AL253" i="3"/>
  <c r="AM253" i="3" s="1"/>
  <c r="AF253" i="3"/>
  <c r="AG253" i="3" s="1"/>
  <c r="AC253" i="3"/>
  <c r="AD253" i="3" s="1"/>
  <c r="Z253" i="3"/>
  <c r="AA253" i="3" s="1"/>
  <c r="W253" i="3"/>
  <c r="X253" i="3" s="1"/>
  <c r="T253" i="3"/>
  <c r="U253" i="3" s="1"/>
  <c r="Q253" i="3"/>
  <c r="R253" i="3" s="1"/>
  <c r="N253" i="3"/>
  <c r="O253" i="3" s="1"/>
  <c r="K253" i="3"/>
  <c r="L253" i="3" s="1"/>
  <c r="H253" i="3"/>
  <c r="I253" i="3" s="1"/>
  <c r="AO147" i="3"/>
  <c r="AP147" i="3" s="1"/>
  <c r="AL147" i="3"/>
  <c r="AM147" i="3" s="1"/>
  <c r="AF147" i="3"/>
  <c r="AG147" i="3" s="1"/>
  <c r="AC147" i="3"/>
  <c r="AD147" i="3" s="1"/>
  <c r="Z147" i="3"/>
  <c r="AA147" i="3" s="1"/>
  <c r="W147" i="3"/>
  <c r="X147" i="3" s="1"/>
  <c r="T147" i="3"/>
  <c r="U147" i="3" s="1"/>
  <c r="N147" i="3"/>
  <c r="O147" i="3" s="1"/>
  <c r="K147" i="3"/>
  <c r="L147" i="3" s="1"/>
  <c r="H147" i="3"/>
  <c r="I147" i="3" s="1"/>
  <c r="AO202" i="3"/>
  <c r="AP202" i="3" s="1"/>
  <c r="AO219" i="3"/>
  <c r="AP219" i="3" s="1"/>
  <c r="AL219" i="3"/>
  <c r="AM219" i="3" s="1"/>
  <c r="BL219" i="3" s="1"/>
  <c r="AF219" i="3"/>
  <c r="AG219" i="3" s="1"/>
  <c r="AC219" i="3"/>
  <c r="AD219" i="3" s="1"/>
  <c r="Z219" i="3"/>
  <c r="AA219" i="3" s="1"/>
  <c r="W219" i="3"/>
  <c r="X219" i="3" s="1"/>
  <c r="T219" i="3"/>
  <c r="U219" i="3" s="1"/>
  <c r="N219" i="3"/>
  <c r="O219" i="3" s="1"/>
  <c r="K219" i="3"/>
  <c r="L219" i="3" s="1"/>
  <c r="H219" i="3"/>
  <c r="I219" i="3" s="1"/>
  <c r="AC202" i="3"/>
  <c r="AD202" i="3" s="1"/>
  <c r="Z202" i="3"/>
  <c r="AA202" i="3" s="1"/>
  <c r="W202" i="3"/>
  <c r="X202" i="3" s="1"/>
  <c r="T202" i="3"/>
  <c r="U202" i="3" s="1"/>
  <c r="BE219" i="3" l="1"/>
  <c r="BM219" i="3"/>
  <c r="BH219" i="3"/>
  <c r="BI219" i="3"/>
  <c r="BJ219" i="3"/>
  <c r="BK219" i="3"/>
  <c r="BF219" i="3"/>
  <c r="BG219" i="3"/>
  <c r="BN253" i="3"/>
  <c r="BN267" i="3"/>
  <c r="BN301" i="3"/>
  <c r="BN321" i="3"/>
  <c r="BE147" i="3"/>
  <c r="BE253" i="3"/>
  <c r="BE267" i="3"/>
  <c r="BE301" i="3"/>
  <c r="BE321" i="3"/>
  <c r="BH267" i="3"/>
  <c r="BM301" i="3"/>
  <c r="BI253" i="3"/>
  <c r="BH301" i="3"/>
  <c r="BJ321" i="3"/>
  <c r="BM267" i="3"/>
  <c r="BM253" i="3"/>
  <c r="BI147" i="3"/>
  <c r="BH321" i="3"/>
  <c r="BF321" i="3"/>
  <c r="BL321" i="3"/>
  <c r="BC321" i="3"/>
  <c r="BD321" i="3"/>
  <c r="BM321" i="3"/>
  <c r="BK321" i="3"/>
  <c r="BG321" i="3"/>
  <c r="BD301" i="3"/>
  <c r="BL301" i="3"/>
  <c r="BJ301" i="3"/>
  <c r="BG301" i="3"/>
  <c r="BC301" i="3"/>
  <c r="BK301" i="3"/>
  <c r="BF301" i="3"/>
  <c r="BJ267" i="3"/>
  <c r="BC267" i="3"/>
  <c r="BK267" i="3"/>
  <c r="BD267" i="3"/>
  <c r="BL267" i="3"/>
  <c r="BF267" i="3"/>
  <c r="BG267" i="3"/>
  <c r="BD253" i="3"/>
  <c r="BL253" i="3"/>
  <c r="BG253" i="3"/>
  <c r="BJ253" i="3"/>
  <c r="BC253" i="3"/>
  <c r="BK253" i="3"/>
  <c r="BF253" i="3"/>
  <c r="BK147" i="3"/>
  <c r="BG147" i="3"/>
  <c r="BC147" i="3"/>
  <c r="BD147" i="3"/>
  <c r="BJ147" i="3"/>
  <c r="BL147" i="3"/>
  <c r="BF147" i="3"/>
  <c r="BM147" i="3"/>
  <c r="BD219" i="3"/>
  <c r="H202" i="3"/>
  <c r="I202" i="3" s="1"/>
  <c r="AF202" i="3"/>
  <c r="AG202" i="3" s="1"/>
  <c r="BJ202" i="3" s="1"/>
  <c r="K202" i="3"/>
  <c r="L202" i="3" s="1"/>
  <c r="BN202" i="3"/>
  <c r="N202" i="3"/>
  <c r="O202" i="3" s="1"/>
  <c r="AL202" i="3"/>
  <c r="AM202" i="3" s="1"/>
  <c r="BM202" i="3" s="1"/>
  <c r="BC219" i="3"/>
  <c r="BG202" i="3"/>
  <c r="BI202" i="3" l="1"/>
  <c r="BI321" i="3"/>
  <c r="BI301" i="3"/>
  <c r="BI267" i="3"/>
  <c r="BE202" i="3"/>
  <c r="BH202" i="3"/>
  <c r="BH253" i="3"/>
  <c r="BH147" i="3"/>
  <c r="BD202" i="3"/>
  <c r="BC202" i="3"/>
  <c r="BK202" i="3"/>
  <c r="BF202" i="3"/>
  <c r="BL202" i="3"/>
  <c r="M17" i="10" l="1"/>
  <c r="M24" i="10"/>
  <c r="AO108" i="3"/>
  <c r="AP108" i="3" s="1"/>
  <c r="AL108" i="3"/>
  <c r="AM108" i="3" s="1"/>
  <c r="AF108" i="3"/>
  <c r="AG108" i="3" s="1"/>
  <c r="AC108" i="3"/>
  <c r="AD108" i="3" s="1"/>
  <c r="Z108" i="3"/>
  <c r="AA108" i="3" s="1"/>
  <c r="W108" i="3"/>
  <c r="X108" i="3" s="1"/>
  <c r="T108" i="3"/>
  <c r="U108" i="3" s="1"/>
  <c r="N108" i="3"/>
  <c r="O108" i="3" s="1"/>
  <c r="K108" i="3"/>
  <c r="L108" i="3" s="1"/>
  <c r="H108" i="3"/>
  <c r="I108" i="3" s="1"/>
  <c r="AO39" i="3"/>
  <c r="AP39" i="3" s="1"/>
  <c r="AL39" i="3"/>
  <c r="AM39" i="3" s="1"/>
  <c r="AF39" i="3"/>
  <c r="AG39" i="3" s="1"/>
  <c r="AC39" i="3"/>
  <c r="AD39" i="3" s="1"/>
  <c r="Z39" i="3"/>
  <c r="AA39" i="3" s="1"/>
  <c r="W39" i="3"/>
  <c r="X39" i="3" s="1"/>
  <c r="T39" i="3"/>
  <c r="U39" i="3" s="1"/>
  <c r="N39" i="3"/>
  <c r="O39" i="3" s="1"/>
  <c r="K39" i="3"/>
  <c r="L39" i="3" s="1"/>
  <c r="H39" i="3"/>
  <c r="I39" i="3" s="1"/>
  <c r="BI108" i="3" l="1"/>
  <c r="BH39" i="3"/>
  <c r="BE39" i="3"/>
  <c r="BE108" i="3"/>
  <c r="BD108" i="3"/>
  <c r="BL108" i="3"/>
  <c r="BF108" i="3"/>
  <c r="BJ108" i="3"/>
  <c r="BC108" i="3"/>
  <c r="BK108" i="3"/>
  <c r="BM108" i="3"/>
  <c r="BG108" i="3"/>
  <c r="BM39" i="3"/>
  <c r="BJ39" i="3"/>
  <c r="BL39" i="3"/>
  <c r="BD39" i="3"/>
  <c r="BC39" i="3"/>
  <c r="BK39" i="3"/>
  <c r="BF39" i="3"/>
  <c r="BG39" i="3"/>
  <c r="BH108" i="3" l="1"/>
  <c r="BI39" i="3"/>
  <c r="I24" i="10" l="1"/>
  <c r="AU332" i="3" l="1"/>
  <c r="AV332" i="3" s="1"/>
  <c r="AO332" i="3"/>
  <c r="AP332" i="3" s="1"/>
  <c r="AL332" i="3"/>
  <c r="AM332" i="3" s="1"/>
  <c r="AF332" i="3"/>
  <c r="AG332" i="3" s="1"/>
  <c r="AC332" i="3"/>
  <c r="AD332" i="3" s="1"/>
  <c r="Z332" i="3"/>
  <c r="AA332" i="3" s="1"/>
  <c r="W332" i="3"/>
  <c r="X332" i="3" s="1"/>
  <c r="T332" i="3"/>
  <c r="U332" i="3" s="1"/>
  <c r="Q332" i="3"/>
  <c r="R332" i="3" s="1"/>
  <c r="N332" i="3"/>
  <c r="O332" i="3" s="1"/>
  <c r="K332" i="3"/>
  <c r="L332" i="3" s="1"/>
  <c r="H332" i="3"/>
  <c r="I332" i="3" s="1"/>
  <c r="AU331" i="3"/>
  <c r="AV331" i="3" s="1"/>
  <c r="AO331" i="3"/>
  <c r="AP331" i="3" s="1"/>
  <c r="AL331" i="3"/>
  <c r="AM331" i="3" s="1"/>
  <c r="AF331" i="3"/>
  <c r="AG331" i="3" s="1"/>
  <c r="AC331" i="3"/>
  <c r="AD331" i="3" s="1"/>
  <c r="Z331" i="3"/>
  <c r="AA331" i="3" s="1"/>
  <c r="W331" i="3"/>
  <c r="X331" i="3" s="1"/>
  <c r="T331" i="3"/>
  <c r="U331" i="3" s="1"/>
  <c r="Q331" i="3"/>
  <c r="R331" i="3" s="1"/>
  <c r="N331" i="3"/>
  <c r="O331" i="3" s="1"/>
  <c r="K331" i="3"/>
  <c r="L331" i="3" s="1"/>
  <c r="H331" i="3"/>
  <c r="I331" i="3" s="1"/>
  <c r="AU330" i="3"/>
  <c r="AV330" i="3" s="1"/>
  <c r="AO330" i="3"/>
  <c r="AP330" i="3" s="1"/>
  <c r="AL330" i="3"/>
  <c r="AM330" i="3" s="1"/>
  <c r="AF330" i="3"/>
  <c r="AG330" i="3" s="1"/>
  <c r="AC330" i="3"/>
  <c r="AD330" i="3" s="1"/>
  <c r="Z330" i="3"/>
  <c r="AA330" i="3" s="1"/>
  <c r="W330" i="3"/>
  <c r="X330" i="3" s="1"/>
  <c r="T330" i="3"/>
  <c r="U330" i="3" s="1"/>
  <c r="Q330" i="3"/>
  <c r="R330" i="3" s="1"/>
  <c r="N330" i="3"/>
  <c r="O330" i="3" s="1"/>
  <c r="K330" i="3"/>
  <c r="L330" i="3" s="1"/>
  <c r="H330" i="3"/>
  <c r="I330" i="3" s="1"/>
  <c r="AU329" i="3"/>
  <c r="AV329" i="3" s="1"/>
  <c r="AO329" i="3"/>
  <c r="AP329" i="3" s="1"/>
  <c r="AL329" i="3"/>
  <c r="AM329" i="3" s="1"/>
  <c r="AF329" i="3"/>
  <c r="AG329" i="3" s="1"/>
  <c r="AC329" i="3"/>
  <c r="AD329" i="3" s="1"/>
  <c r="Z329" i="3"/>
  <c r="AA329" i="3" s="1"/>
  <c r="W329" i="3"/>
  <c r="X329" i="3" s="1"/>
  <c r="T329" i="3"/>
  <c r="U329" i="3" s="1"/>
  <c r="Q329" i="3"/>
  <c r="R329" i="3" s="1"/>
  <c r="N329" i="3"/>
  <c r="O329" i="3" s="1"/>
  <c r="K329" i="3"/>
  <c r="L329" i="3" s="1"/>
  <c r="H329" i="3"/>
  <c r="I329" i="3" s="1"/>
  <c r="AU328" i="3"/>
  <c r="AV328" i="3" s="1"/>
  <c r="AO328" i="3"/>
  <c r="AP328" i="3" s="1"/>
  <c r="AL328" i="3"/>
  <c r="AM328" i="3" s="1"/>
  <c r="AF328" i="3"/>
  <c r="AG328" i="3" s="1"/>
  <c r="AC328" i="3"/>
  <c r="AD328" i="3" s="1"/>
  <c r="Z328" i="3"/>
  <c r="AA328" i="3" s="1"/>
  <c r="W328" i="3"/>
  <c r="X328" i="3" s="1"/>
  <c r="T328" i="3"/>
  <c r="U328" i="3" s="1"/>
  <c r="Q328" i="3"/>
  <c r="R328" i="3" s="1"/>
  <c r="N328" i="3"/>
  <c r="O328" i="3" s="1"/>
  <c r="K328" i="3"/>
  <c r="L328" i="3" s="1"/>
  <c r="H328" i="3"/>
  <c r="I328" i="3" s="1"/>
  <c r="BN332" i="3" l="1"/>
  <c r="BN328" i="3"/>
  <c r="BN329" i="3"/>
  <c r="BN330" i="3"/>
  <c r="BN331" i="3"/>
  <c r="BI332" i="3"/>
  <c r="BI328" i="3"/>
  <c r="BI329" i="3"/>
  <c r="BI330" i="3"/>
  <c r="BI331" i="3"/>
  <c r="BE328" i="3"/>
  <c r="BE329" i="3"/>
  <c r="BE330" i="3"/>
  <c r="BE331" i="3"/>
  <c r="BE332" i="3"/>
  <c r="BH329" i="3"/>
  <c r="BH330" i="3"/>
  <c r="BH331" i="3"/>
  <c r="BH332" i="3"/>
  <c r="BH328" i="3"/>
  <c r="BD328" i="3"/>
  <c r="BL328" i="3"/>
  <c r="BD329" i="3"/>
  <c r="BL329" i="3"/>
  <c r="BD330" i="3"/>
  <c r="BL330" i="3"/>
  <c r="BD331" i="3"/>
  <c r="BL331" i="3"/>
  <c r="BD332" i="3"/>
  <c r="BL332" i="3"/>
  <c r="BM328" i="3"/>
  <c r="BM331" i="3"/>
  <c r="BJ328" i="3"/>
  <c r="BF329" i="3"/>
  <c r="BJ329" i="3"/>
  <c r="BF330" i="3"/>
  <c r="BJ330" i="3"/>
  <c r="BF331" i="3"/>
  <c r="BJ331" i="3"/>
  <c r="BF332" i="3"/>
  <c r="BJ332" i="3"/>
  <c r="BM329" i="3"/>
  <c r="BM330" i="3"/>
  <c r="BM332" i="3"/>
  <c r="BF328" i="3"/>
  <c r="BC328" i="3"/>
  <c r="BG328" i="3"/>
  <c r="BK328" i="3"/>
  <c r="BC329" i="3"/>
  <c r="BG329" i="3"/>
  <c r="BK329" i="3"/>
  <c r="BC330" i="3"/>
  <c r="BG330" i="3"/>
  <c r="BK330" i="3"/>
  <c r="BC331" i="3"/>
  <c r="BG331" i="3"/>
  <c r="BK331" i="3"/>
  <c r="BC332" i="3"/>
  <c r="BG332" i="3"/>
  <c r="BK332" i="3"/>
  <c r="Q327" i="3" l="1"/>
  <c r="R327" i="3" s="1"/>
  <c r="Q342" i="3"/>
  <c r="R342" i="3" s="1"/>
  <c r="BH327" i="3" l="1"/>
  <c r="BE327" i="3"/>
  <c r="F46" i="10" l="1"/>
  <c r="I50" i="10"/>
  <c r="I51" i="10"/>
  <c r="I16" i="10" l="1"/>
  <c r="AU256" i="3"/>
  <c r="AV256" i="3" s="1"/>
  <c r="AO256" i="3"/>
  <c r="AP256" i="3" s="1"/>
  <c r="AL256" i="3"/>
  <c r="AM256" i="3" s="1"/>
  <c r="AF256" i="3"/>
  <c r="AG256" i="3" s="1"/>
  <c r="AC256" i="3"/>
  <c r="AD256" i="3" s="1"/>
  <c r="Z256" i="3"/>
  <c r="AA256" i="3" s="1"/>
  <c r="W256" i="3"/>
  <c r="X256" i="3" s="1"/>
  <c r="T256" i="3"/>
  <c r="U256" i="3" s="1"/>
  <c r="Q256" i="3"/>
  <c r="R256" i="3" s="1"/>
  <c r="N256" i="3"/>
  <c r="O256" i="3" s="1"/>
  <c r="K256" i="3"/>
  <c r="L256" i="3" s="1"/>
  <c r="H256" i="3"/>
  <c r="I256" i="3" s="1"/>
  <c r="AU322" i="3"/>
  <c r="AV322" i="3" s="1"/>
  <c r="AO322" i="3"/>
  <c r="AP322" i="3" s="1"/>
  <c r="AL322" i="3"/>
  <c r="AM322" i="3" s="1"/>
  <c r="AF322" i="3"/>
  <c r="AG322" i="3" s="1"/>
  <c r="AC322" i="3"/>
  <c r="AD322" i="3" s="1"/>
  <c r="Z322" i="3"/>
  <c r="AA322" i="3" s="1"/>
  <c r="W322" i="3"/>
  <c r="X322" i="3" s="1"/>
  <c r="T322" i="3"/>
  <c r="U322" i="3" s="1"/>
  <c r="Q322" i="3"/>
  <c r="R322" i="3" s="1"/>
  <c r="N322" i="3"/>
  <c r="O322" i="3" s="1"/>
  <c r="K322" i="3"/>
  <c r="L322" i="3" s="1"/>
  <c r="H322" i="3"/>
  <c r="I322" i="3" s="1"/>
  <c r="AU254" i="3"/>
  <c r="AV254" i="3" s="1"/>
  <c r="AO254" i="3"/>
  <c r="AP254" i="3" s="1"/>
  <c r="AL254" i="3"/>
  <c r="AM254" i="3" s="1"/>
  <c r="AF254" i="3"/>
  <c r="AG254" i="3" s="1"/>
  <c r="AC254" i="3"/>
  <c r="AD254" i="3" s="1"/>
  <c r="Z254" i="3"/>
  <c r="AA254" i="3" s="1"/>
  <c r="W254" i="3"/>
  <c r="X254" i="3" s="1"/>
  <c r="T254" i="3"/>
  <c r="U254" i="3" s="1"/>
  <c r="Q254" i="3"/>
  <c r="N254" i="3"/>
  <c r="O254" i="3" s="1"/>
  <c r="K254" i="3"/>
  <c r="L254" i="3" s="1"/>
  <c r="H254" i="3"/>
  <c r="I254" i="3" s="1"/>
  <c r="AO165" i="3"/>
  <c r="AP165" i="3" s="1"/>
  <c r="AL165" i="3"/>
  <c r="AM165" i="3" s="1"/>
  <c r="AF165" i="3"/>
  <c r="AG165" i="3" s="1"/>
  <c r="AC165" i="3"/>
  <c r="AD165" i="3" s="1"/>
  <c r="Z165" i="3"/>
  <c r="AA165" i="3" s="1"/>
  <c r="W165" i="3"/>
  <c r="X165" i="3" s="1"/>
  <c r="T165" i="3"/>
  <c r="U165" i="3" s="1"/>
  <c r="N165" i="3"/>
  <c r="O165" i="3" s="1"/>
  <c r="K165" i="3"/>
  <c r="L165" i="3" s="1"/>
  <c r="H165" i="3"/>
  <c r="I165" i="3" s="1"/>
  <c r="AO146" i="3"/>
  <c r="AP146" i="3" s="1"/>
  <c r="AL146" i="3"/>
  <c r="AM146" i="3" s="1"/>
  <c r="AF146" i="3"/>
  <c r="AG146" i="3" s="1"/>
  <c r="AC146" i="3"/>
  <c r="AD146" i="3" s="1"/>
  <c r="Z146" i="3"/>
  <c r="AA146" i="3" s="1"/>
  <c r="W146" i="3"/>
  <c r="X146" i="3" s="1"/>
  <c r="T146" i="3"/>
  <c r="U146" i="3" s="1"/>
  <c r="N146" i="3"/>
  <c r="O146" i="3" s="1"/>
  <c r="K146" i="3"/>
  <c r="L146" i="3" s="1"/>
  <c r="H146" i="3"/>
  <c r="I146" i="3" s="1"/>
  <c r="AO112" i="3"/>
  <c r="AP112" i="3" s="1"/>
  <c r="AL112" i="3"/>
  <c r="AM112" i="3" s="1"/>
  <c r="AF112" i="3"/>
  <c r="AG112" i="3" s="1"/>
  <c r="AC112" i="3"/>
  <c r="AD112" i="3" s="1"/>
  <c r="Z112" i="3"/>
  <c r="AA112" i="3" s="1"/>
  <c r="W112" i="3"/>
  <c r="X112" i="3" s="1"/>
  <c r="T112" i="3"/>
  <c r="U112" i="3" s="1"/>
  <c r="N112" i="3"/>
  <c r="O112" i="3" s="1"/>
  <c r="K112" i="3"/>
  <c r="L112" i="3" s="1"/>
  <c r="H112" i="3"/>
  <c r="I112" i="3" s="1"/>
  <c r="AO111" i="3"/>
  <c r="AP111" i="3" s="1"/>
  <c r="AL111" i="3"/>
  <c r="AM111" i="3" s="1"/>
  <c r="AF111" i="3"/>
  <c r="AG111" i="3" s="1"/>
  <c r="AC111" i="3"/>
  <c r="AD111" i="3" s="1"/>
  <c r="Z111" i="3"/>
  <c r="AA111" i="3" s="1"/>
  <c r="W111" i="3"/>
  <c r="X111" i="3" s="1"/>
  <c r="T111" i="3"/>
  <c r="U111" i="3" s="1"/>
  <c r="N111" i="3"/>
  <c r="O111" i="3" s="1"/>
  <c r="K111" i="3"/>
  <c r="L111" i="3" s="1"/>
  <c r="H111" i="3"/>
  <c r="I111" i="3" s="1"/>
  <c r="AO110" i="3"/>
  <c r="AP110" i="3" s="1"/>
  <c r="AL110" i="3"/>
  <c r="AM110" i="3" s="1"/>
  <c r="AF110" i="3"/>
  <c r="AG110" i="3" s="1"/>
  <c r="AC110" i="3"/>
  <c r="AD110" i="3" s="1"/>
  <c r="Z110" i="3"/>
  <c r="AA110" i="3" s="1"/>
  <c r="W110" i="3"/>
  <c r="X110" i="3" s="1"/>
  <c r="T110" i="3"/>
  <c r="U110" i="3" s="1"/>
  <c r="N110" i="3"/>
  <c r="O110" i="3" s="1"/>
  <c r="K110" i="3"/>
  <c r="L110" i="3" s="1"/>
  <c r="H110" i="3"/>
  <c r="I110" i="3" s="1"/>
  <c r="AO98" i="3"/>
  <c r="AP98" i="3" s="1"/>
  <c r="AL98" i="3"/>
  <c r="AM98" i="3" s="1"/>
  <c r="AF98" i="3"/>
  <c r="AG98" i="3" s="1"/>
  <c r="AC98" i="3"/>
  <c r="AD98" i="3" s="1"/>
  <c r="Z98" i="3"/>
  <c r="AA98" i="3" s="1"/>
  <c r="W98" i="3"/>
  <c r="X98" i="3" s="1"/>
  <c r="T98" i="3"/>
  <c r="U98" i="3" s="1"/>
  <c r="N98" i="3"/>
  <c r="O98" i="3" s="1"/>
  <c r="K98" i="3"/>
  <c r="L98" i="3" s="1"/>
  <c r="H98" i="3"/>
  <c r="I98" i="3" s="1"/>
  <c r="H248" i="3"/>
  <c r="I248" i="3" s="1"/>
  <c r="K248" i="3"/>
  <c r="L248" i="3" s="1"/>
  <c r="N248" i="3"/>
  <c r="O248" i="3" s="1"/>
  <c r="Q248" i="3"/>
  <c r="T248" i="3"/>
  <c r="U248" i="3" s="1"/>
  <c r="W248" i="3"/>
  <c r="X248" i="3" s="1"/>
  <c r="Z248" i="3"/>
  <c r="AA248" i="3" s="1"/>
  <c r="AC248" i="3"/>
  <c r="AD248" i="3" s="1"/>
  <c r="AF248" i="3"/>
  <c r="AG248" i="3" s="1"/>
  <c r="AL248" i="3"/>
  <c r="AM248" i="3" s="1"/>
  <c r="AO248" i="3"/>
  <c r="AP248" i="3" s="1"/>
  <c r="AU248" i="3"/>
  <c r="AV248" i="3" s="1"/>
  <c r="H249" i="3"/>
  <c r="I249" i="3" s="1"/>
  <c r="K249" i="3"/>
  <c r="L249" i="3" s="1"/>
  <c r="N249" i="3"/>
  <c r="O249" i="3" s="1"/>
  <c r="Q249" i="3"/>
  <c r="T249" i="3"/>
  <c r="U249" i="3" s="1"/>
  <c r="W249" i="3"/>
  <c r="X249" i="3" s="1"/>
  <c r="Z249" i="3"/>
  <c r="AA249" i="3" s="1"/>
  <c r="AC249" i="3"/>
  <c r="AD249" i="3" s="1"/>
  <c r="AF249" i="3"/>
  <c r="AG249" i="3" s="1"/>
  <c r="AL249" i="3"/>
  <c r="AM249" i="3" s="1"/>
  <c r="AO249" i="3"/>
  <c r="AP249" i="3" s="1"/>
  <c r="AU249" i="3"/>
  <c r="AV249" i="3" s="1"/>
  <c r="H250" i="3"/>
  <c r="I250" i="3" s="1"/>
  <c r="K250" i="3"/>
  <c r="L250" i="3" s="1"/>
  <c r="N250" i="3"/>
  <c r="O250" i="3" s="1"/>
  <c r="Q250" i="3"/>
  <c r="T250" i="3"/>
  <c r="U250" i="3" s="1"/>
  <c r="W250" i="3"/>
  <c r="X250" i="3" s="1"/>
  <c r="Z250" i="3"/>
  <c r="AA250" i="3" s="1"/>
  <c r="AC250" i="3"/>
  <c r="AD250" i="3" s="1"/>
  <c r="AF250" i="3"/>
  <c r="AG250" i="3" s="1"/>
  <c r="AL250" i="3"/>
  <c r="AM250" i="3" s="1"/>
  <c r="AO250" i="3"/>
  <c r="AP250" i="3" s="1"/>
  <c r="AU250" i="3"/>
  <c r="AV250" i="3" s="1"/>
  <c r="H251" i="3"/>
  <c r="K251" i="3"/>
  <c r="L251" i="3" s="1"/>
  <c r="N251" i="3"/>
  <c r="O251" i="3" s="1"/>
  <c r="Q251" i="3"/>
  <c r="T251" i="3"/>
  <c r="U251" i="3" s="1"/>
  <c r="W251" i="3"/>
  <c r="X251" i="3" s="1"/>
  <c r="Z251" i="3"/>
  <c r="AA251" i="3" s="1"/>
  <c r="AC251" i="3"/>
  <c r="AD251" i="3" s="1"/>
  <c r="AF251" i="3"/>
  <c r="AG251" i="3" s="1"/>
  <c r="AL251" i="3"/>
  <c r="AM251" i="3" s="1"/>
  <c r="AO251" i="3"/>
  <c r="AP251" i="3" s="1"/>
  <c r="AU251" i="3"/>
  <c r="AV251" i="3" s="1"/>
  <c r="H252" i="3"/>
  <c r="I252" i="3" s="1"/>
  <c r="K252" i="3"/>
  <c r="L252" i="3" s="1"/>
  <c r="N252" i="3"/>
  <c r="O252" i="3" s="1"/>
  <c r="Q252" i="3"/>
  <c r="T252" i="3"/>
  <c r="U252" i="3" s="1"/>
  <c r="W252" i="3"/>
  <c r="X252" i="3" s="1"/>
  <c r="Z252" i="3"/>
  <c r="AA252" i="3" s="1"/>
  <c r="AC252" i="3"/>
  <c r="AD252" i="3" s="1"/>
  <c r="AF252" i="3"/>
  <c r="AG252" i="3" s="1"/>
  <c r="AL252" i="3"/>
  <c r="AM252" i="3" s="1"/>
  <c r="AO252" i="3"/>
  <c r="AP252" i="3" s="1"/>
  <c r="AU252" i="3"/>
  <c r="AV252" i="3" s="1"/>
  <c r="H255" i="3"/>
  <c r="I255" i="3" s="1"/>
  <c r="K255" i="3"/>
  <c r="L255" i="3" s="1"/>
  <c r="N255" i="3"/>
  <c r="O255" i="3" s="1"/>
  <c r="Q255" i="3"/>
  <c r="T255" i="3"/>
  <c r="U255" i="3" s="1"/>
  <c r="W255" i="3"/>
  <c r="X255" i="3" s="1"/>
  <c r="Z255" i="3"/>
  <c r="AA255" i="3" s="1"/>
  <c r="AC255" i="3"/>
  <c r="AD255" i="3" s="1"/>
  <c r="AF255" i="3"/>
  <c r="AG255" i="3" s="1"/>
  <c r="AL255" i="3"/>
  <c r="AM255" i="3" s="1"/>
  <c r="AO255" i="3"/>
  <c r="AP255" i="3" s="1"/>
  <c r="AU255" i="3"/>
  <c r="AV255" i="3" s="1"/>
  <c r="AO78" i="3"/>
  <c r="AP78" i="3" s="1"/>
  <c r="AL78" i="3"/>
  <c r="AM78" i="3" s="1"/>
  <c r="AF78" i="3"/>
  <c r="AG78" i="3" s="1"/>
  <c r="AC78" i="3"/>
  <c r="AD78" i="3" s="1"/>
  <c r="Z78" i="3"/>
  <c r="AA78" i="3" s="1"/>
  <c r="W78" i="3"/>
  <c r="X78" i="3" s="1"/>
  <c r="T78" i="3"/>
  <c r="U78" i="3" s="1"/>
  <c r="N78" i="3"/>
  <c r="O78" i="3" s="1"/>
  <c r="K78" i="3"/>
  <c r="L78" i="3" s="1"/>
  <c r="H78" i="3"/>
  <c r="I78" i="3" s="1"/>
  <c r="AO65" i="3"/>
  <c r="AP65" i="3" s="1"/>
  <c r="AL65" i="3"/>
  <c r="AM65" i="3" s="1"/>
  <c r="AF65" i="3"/>
  <c r="AG65" i="3" s="1"/>
  <c r="AC65" i="3"/>
  <c r="AD65" i="3" s="1"/>
  <c r="Z65" i="3"/>
  <c r="AA65" i="3" s="1"/>
  <c r="W65" i="3"/>
  <c r="X65" i="3" s="1"/>
  <c r="T65" i="3"/>
  <c r="U65" i="3" s="1"/>
  <c r="N65" i="3"/>
  <c r="O65" i="3" s="1"/>
  <c r="K65" i="3"/>
  <c r="L65" i="3" s="1"/>
  <c r="H65" i="3"/>
  <c r="I65" i="3" s="1"/>
  <c r="AO214" i="3"/>
  <c r="AP214" i="3" s="1"/>
  <c r="AL214" i="3"/>
  <c r="AM214" i="3" s="1"/>
  <c r="AF214" i="3"/>
  <c r="AG214" i="3" s="1"/>
  <c r="AC214" i="3"/>
  <c r="AD214" i="3" s="1"/>
  <c r="Z214" i="3"/>
  <c r="AA214" i="3" s="1"/>
  <c r="W214" i="3"/>
  <c r="X214" i="3" s="1"/>
  <c r="T214" i="3"/>
  <c r="U214" i="3" s="1"/>
  <c r="N214" i="3"/>
  <c r="O214" i="3" s="1"/>
  <c r="K214" i="3"/>
  <c r="L214" i="3" s="1"/>
  <c r="H214" i="3"/>
  <c r="I214" i="3" s="1"/>
  <c r="BN248" i="3" l="1"/>
  <c r="BN249" i="3"/>
  <c r="BN252" i="3"/>
  <c r="BN251" i="3"/>
  <c r="BN250" i="3"/>
  <c r="BN214" i="3"/>
  <c r="BN254" i="3"/>
  <c r="BN322" i="3"/>
  <c r="BN256" i="3"/>
  <c r="BN255" i="3"/>
  <c r="BI146" i="3"/>
  <c r="BI250" i="3"/>
  <c r="BI248" i="3"/>
  <c r="BI214" i="3"/>
  <c r="BI65" i="3"/>
  <c r="BI78" i="3"/>
  <c r="BI98" i="3"/>
  <c r="BI110" i="3"/>
  <c r="BI111" i="3"/>
  <c r="BI112" i="3"/>
  <c r="BI165" i="3"/>
  <c r="BI254" i="3"/>
  <c r="BI322" i="3"/>
  <c r="BI256" i="3"/>
  <c r="BI255" i="3"/>
  <c r="BI252" i="3"/>
  <c r="BI251" i="3"/>
  <c r="BI249" i="3"/>
  <c r="BE322" i="3"/>
  <c r="BE146" i="3"/>
  <c r="BE98" i="3"/>
  <c r="BE256" i="3"/>
  <c r="BH98" i="3"/>
  <c r="BH146" i="3"/>
  <c r="BH322" i="3"/>
  <c r="BH256" i="3"/>
  <c r="BD256" i="3"/>
  <c r="BL256" i="3"/>
  <c r="BJ251" i="3"/>
  <c r="BM250" i="3"/>
  <c r="I251" i="3"/>
  <c r="BC251" i="3" s="1"/>
  <c r="BM256" i="3"/>
  <c r="BF256" i="3"/>
  <c r="BJ256" i="3"/>
  <c r="BC256" i="3"/>
  <c r="BG256" i="3"/>
  <c r="BK256" i="3"/>
  <c r="BL251" i="3"/>
  <c r="R254" i="3"/>
  <c r="BE254" i="3" s="1"/>
  <c r="BK255" i="3"/>
  <c r="BG255" i="3"/>
  <c r="BD255" i="3"/>
  <c r="BJ254" i="3"/>
  <c r="BF322" i="3"/>
  <c r="BJ322" i="3"/>
  <c r="BC322" i="3"/>
  <c r="BG322" i="3"/>
  <c r="BK322" i="3"/>
  <c r="BD322" i="3"/>
  <c r="BL322" i="3"/>
  <c r="BM322" i="3"/>
  <c r="BE78" i="3"/>
  <c r="BD112" i="3"/>
  <c r="BL112" i="3"/>
  <c r="BD146" i="3"/>
  <c r="BL146" i="3"/>
  <c r="BE111" i="3"/>
  <c r="BJ250" i="3"/>
  <c r="BK249" i="3"/>
  <c r="BM251" i="3"/>
  <c r="BD251" i="3"/>
  <c r="BJ252" i="3"/>
  <c r="BD249" i="3"/>
  <c r="BM252" i="3"/>
  <c r="BG252" i="3"/>
  <c r="R250" i="3"/>
  <c r="BJ249" i="3"/>
  <c r="BG249" i="3"/>
  <c r="BD248" i="3"/>
  <c r="BD165" i="3"/>
  <c r="BE165" i="3"/>
  <c r="BC250" i="3"/>
  <c r="BL248" i="3"/>
  <c r="BC165" i="3"/>
  <c r="BD254" i="3"/>
  <c r="BC254" i="3"/>
  <c r="BG254" i="3"/>
  <c r="BL254" i="3"/>
  <c r="BM254" i="3"/>
  <c r="BK254" i="3"/>
  <c r="BL165" i="3"/>
  <c r="BL249" i="3"/>
  <c r="BK252" i="3"/>
  <c r="BM248" i="3"/>
  <c r="BC248" i="3"/>
  <c r="BM165" i="3"/>
  <c r="BJ165" i="3"/>
  <c r="BG248" i="3"/>
  <c r="BG165" i="3"/>
  <c r="BK165" i="3"/>
  <c r="BD214" i="3"/>
  <c r="BL214" i="3"/>
  <c r="BK65" i="3"/>
  <c r="BG78" i="3"/>
  <c r="BK78" i="3"/>
  <c r="BL255" i="3"/>
  <c r="R255" i="3"/>
  <c r="BJ248" i="3"/>
  <c r="BE110" i="3"/>
  <c r="BK251" i="3"/>
  <c r="BG250" i="3"/>
  <c r="BJ111" i="3"/>
  <c r="BE65" i="3"/>
  <c r="BJ255" i="3"/>
  <c r="BC255" i="3"/>
  <c r="BD252" i="3"/>
  <c r="BM255" i="3"/>
  <c r="BL252" i="3"/>
  <c r="BC252" i="3"/>
  <c r="BD250" i="3"/>
  <c r="BD65" i="3"/>
  <c r="BL65" i="3"/>
  <c r="BD78" i="3"/>
  <c r="BL78" i="3"/>
  <c r="BM98" i="3"/>
  <c r="BM110" i="3"/>
  <c r="R252" i="3"/>
  <c r="BE252" i="3" s="1"/>
  <c r="BG251" i="3"/>
  <c r="BL250" i="3"/>
  <c r="BM249" i="3"/>
  <c r="BC249" i="3"/>
  <c r="BK248" i="3"/>
  <c r="R251" i="3"/>
  <c r="BK250" i="3"/>
  <c r="R249" i="3"/>
  <c r="BE249" i="3" s="1"/>
  <c r="R248" i="3"/>
  <c r="BE248" i="3" s="1"/>
  <c r="BC98" i="3"/>
  <c r="BG98" i="3"/>
  <c r="BK98" i="3"/>
  <c r="BG110" i="3"/>
  <c r="BC146" i="3"/>
  <c r="BG146" i="3"/>
  <c r="BC110" i="3"/>
  <c r="BM111" i="3"/>
  <c r="BD98" i="3"/>
  <c r="BL98" i="3"/>
  <c r="BD110" i="3"/>
  <c r="BL110" i="3"/>
  <c r="BC112" i="3"/>
  <c r="BG112" i="3"/>
  <c r="BK112" i="3"/>
  <c r="BJ110" i="3"/>
  <c r="BK110" i="3"/>
  <c r="BC111" i="3"/>
  <c r="BG111" i="3"/>
  <c r="BK111" i="3"/>
  <c r="BM112" i="3"/>
  <c r="BM146" i="3"/>
  <c r="BF98" i="3"/>
  <c r="BJ98" i="3"/>
  <c r="BD111" i="3"/>
  <c r="BL111" i="3"/>
  <c r="BJ112" i="3"/>
  <c r="BF146" i="3"/>
  <c r="BJ146" i="3"/>
  <c r="BK146" i="3"/>
  <c r="BE214" i="3"/>
  <c r="BC65" i="3"/>
  <c r="BG65" i="3"/>
  <c r="BC78" i="3"/>
  <c r="BM65" i="3"/>
  <c r="BM78" i="3"/>
  <c r="BJ65" i="3"/>
  <c r="BJ78" i="3"/>
  <c r="BJ214" i="3"/>
  <c r="BM214" i="3"/>
  <c r="BC214" i="3"/>
  <c r="BG214" i="3"/>
  <c r="BK214" i="3"/>
  <c r="BH165" i="3" l="1"/>
  <c r="BE251" i="3"/>
  <c r="BH214" i="3"/>
  <c r="BH248" i="3"/>
  <c r="BF112" i="3"/>
  <c r="BE112" i="3"/>
  <c r="BF250" i="3"/>
  <c r="BE250" i="3"/>
  <c r="BH112" i="3"/>
  <c r="BH249" i="3"/>
  <c r="BH111" i="3"/>
  <c r="BH250" i="3"/>
  <c r="BF255" i="3"/>
  <c r="BE255" i="3"/>
  <c r="BH110" i="3"/>
  <c r="BH251" i="3"/>
  <c r="BH252" i="3"/>
  <c r="BH78" i="3"/>
  <c r="BH255" i="3"/>
  <c r="BH254" i="3"/>
  <c r="BH65" i="3"/>
  <c r="BF65" i="3"/>
  <c r="BF78" i="3"/>
  <c r="BF111" i="3"/>
  <c r="BF254" i="3"/>
  <c r="BF110" i="3"/>
  <c r="BF165" i="3"/>
  <c r="BF214" i="3"/>
  <c r="BF248" i="3"/>
  <c r="BF249" i="3"/>
  <c r="BF252" i="3"/>
  <c r="BF251" i="3"/>
  <c r="AO21" i="3" l="1"/>
  <c r="AP21" i="3" s="1"/>
  <c r="AL21" i="3"/>
  <c r="AM21" i="3" s="1"/>
  <c r="AF21" i="3"/>
  <c r="AG21" i="3" s="1"/>
  <c r="AC21" i="3"/>
  <c r="AD21" i="3" s="1"/>
  <c r="Z21" i="3"/>
  <c r="AA21" i="3" s="1"/>
  <c r="BI21" i="3" s="1"/>
  <c r="W21" i="3"/>
  <c r="X21" i="3" s="1"/>
  <c r="T21" i="3"/>
  <c r="U21" i="3" s="1"/>
  <c r="N21" i="3"/>
  <c r="O21" i="3" s="1"/>
  <c r="K21" i="3"/>
  <c r="L21" i="3" s="1"/>
  <c r="H21" i="3"/>
  <c r="I21" i="3" s="1"/>
  <c r="H25" i="3"/>
  <c r="I25" i="3" s="1"/>
  <c r="K25" i="3"/>
  <c r="L25" i="3" s="1"/>
  <c r="N25" i="3"/>
  <c r="O25" i="3" s="1"/>
  <c r="T25" i="3"/>
  <c r="U25" i="3" s="1"/>
  <c r="W25" i="3"/>
  <c r="X25" i="3" s="1"/>
  <c r="Z25" i="3"/>
  <c r="AA25" i="3" s="1"/>
  <c r="BI25" i="3" s="1"/>
  <c r="AC25" i="3"/>
  <c r="AD25" i="3" s="1"/>
  <c r="AF25" i="3"/>
  <c r="AG25" i="3" s="1"/>
  <c r="AL25" i="3"/>
  <c r="AM25" i="3" s="1"/>
  <c r="AO25" i="3"/>
  <c r="AP25" i="3" s="1"/>
  <c r="AO105" i="3"/>
  <c r="AP105" i="3" s="1"/>
  <c r="AL105" i="3"/>
  <c r="AM105" i="3" s="1"/>
  <c r="AF105" i="3"/>
  <c r="AG105" i="3" s="1"/>
  <c r="AC105" i="3"/>
  <c r="AD105" i="3" s="1"/>
  <c r="Z105" i="3"/>
  <c r="AA105" i="3" s="1"/>
  <c r="W105" i="3"/>
  <c r="X105" i="3" s="1"/>
  <c r="T105" i="3"/>
  <c r="U105" i="3" s="1"/>
  <c r="N105" i="3"/>
  <c r="O105" i="3" s="1"/>
  <c r="K105" i="3"/>
  <c r="L105" i="3" s="1"/>
  <c r="H105" i="3"/>
  <c r="I105" i="3" s="1"/>
  <c r="AO81" i="3"/>
  <c r="AP81" i="3" s="1"/>
  <c r="AL81" i="3"/>
  <c r="AM81" i="3" s="1"/>
  <c r="AF81" i="3"/>
  <c r="AG81" i="3" s="1"/>
  <c r="AC81" i="3"/>
  <c r="AD81" i="3" s="1"/>
  <c r="Z81" i="3"/>
  <c r="AA81" i="3" s="1"/>
  <c r="W81" i="3"/>
  <c r="X81" i="3" s="1"/>
  <c r="T81" i="3"/>
  <c r="U81" i="3" s="1"/>
  <c r="N81" i="3"/>
  <c r="O81" i="3" s="1"/>
  <c r="K81" i="3"/>
  <c r="L81" i="3" s="1"/>
  <c r="H81" i="3"/>
  <c r="I81" i="3" s="1"/>
  <c r="AO59" i="3"/>
  <c r="AP59" i="3" s="1"/>
  <c r="AL59" i="3"/>
  <c r="AM59" i="3" s="1"/>
  <c r="AF59" i="3"/>
  <c r="AG59" i="3" s="1"/>
  <c r="AC59" i="3"/>
  <c r="AD59" i="3" s="1"/>
  <c r="Z59" i="3"/>
  <c r="AA59" i="3" s="1"/>
  <c r="W59" i="3"/>
  <c r="X59" i="3" s="1"/>
  <c r="T59" i="3"/>
  <c r="U59" i="3" s="1"/>
  <c r="N59" i="3"/>
  <c r="O59" i="3" s="1"/>
  <c r="K59" i="3"/>
  <c r="L59" i="3" s="1"/>
  <c r="H59" i="3"/>
  <c r="I59" i="3" s="1"/>
  <c r="BI59" i="3" l="1"/>
  <c r="BI81" i="3"/>
  <c r="BI105" i="3"/>
  <c r="BL21" i="3"/>
  <c r="BL81" i="3"/>
  <c r="BK25" i="3"/>
  <c r="BJ25" i="3"/>
  <c r="BD25" i="3"/>
  <c r="BG25" i="3"/>
  <c r="BE81" i="3"/>
  <c r="BM25" i="3"/>
  <c r="BL25" i="3"/>
  <c r="BE105" i="3"/>
  <c r="BL105" i="3"/>
  <c r="BC25" i="3"/>
  <c r="BE21" i="3"/>
  <c r="BE59" i="3"/>
  <c r="BL59" i="3"/>
  <c r="BC21" i="3"/>
  <c r="BM21" i="3"/>
  <c r="BJ21" i="3"/>
  <c r="BD21" i="3"/>
  <c r="BG21" i="3"/>
  <c r="BK21" i="3"/>
  <c r="BC105" i="3"/>
  <c r="BM105" i="3"/>
  <c r="BJ105" i="3"/>
  <c r="BD105" i="3"/>
  <c r="BG105" i="3"/>
  <c r="BK105" i="3"/>
  <c r="BC81" i="3"/>
  <c r="BD81" i="3"/>
  <c r="BM81" i="3"/>
  <c r="BJ81" i="3"/>
  <c r="BG81" i="3"/>
  <c r="BK81" i="3"/>
  <c r="BC59" i="3"/>
  <c r="BM59" i="3"/>
  <c r="BJ59" i="3"/>
  <c r="BD59" i="3"/>
  <c r="BG59" i="3"/>
  <c r="BK59" i="3"/>
  <c r="BH59" i="3" l="1"/>
  <c r="BH21" i="3"/>
  <c r="BF25" i="3"/>
  <c r="BE25" i="3"/>
  <c r="BH25" i="3"/>
  <c r="BH105" i="3"/>
  <c r="BH81" i="3"/>
  <c r="BF21" i="3"/>
  <c r="BF81" i="3"/>
  <c r="BF59" i="3"/>
  <c r="BF105" i="3"/>
  <c r="AO52" i="3" l="1"/>
  <c r="AP52" i="3" s="1"/>
  <c r="AL52" i="3"/>
  <c r="AM52" i="3" s="1"/>
  <c r="AF52" i="3"/>
  <c r="AG52" i="3" s="1"/>
  <c r="AC52" i="3"/>
  <c r="AD52" i="3" s="1"/>
  <c r="Z52" i="3"/>
  <c r="AA52" i="3" s="1"/>
  <c r="W52" i="3"/>
  <c r="X52" i="3" s="1"/>
  <c r="T52" i="3"/>
  <c r="U52" i="3" s="1"/>
  <c r="N52" i="3"/>
  <c r="O52" i="3" s="1"/>
  <c r="K52" i="3"/>
  <c r="L52" i="3" s="1"/>
  <c r="H52" i="3"/>
  <c r="I52" i="3" s="1"/>
  <c r="AO13" i="3"/>
  <c r="AP13" i="3" s="1"/>
  <c r="AL13" i="3"/>
  <c r="AM13" i="3" s="1"/>
  <c r="AF13" i="3"/>
  <c r="AG13" i="3" s="1"/>
  <c r="AC13" i="3"/>
  <c r="AD13" i="3" s="1"/>
  <c r="Z13" i="3"/>
  <c r="AA13" i="3" s="1"/>
  <c r="W13" i="3"/>
  <c r="X13" i="3" s="1"/>
  <c r="T13" i="3"/>
  <c r="U13" i="3" s="1"/>
  <c r="N13" i="3"/>
  <c r="O13" i="3" s="1"/>
  <c r="K13" i="3"/>
  <c r="L13" i="3" s="1"/>
  <c r="H13" i="3"/>
  <c r="I13" i="3" s="1"/>
  <c r="BI13" i="3" l="1"/>
  <c r="BI52" i="3"/>
  <c r="BL13" i="3"/>
  <c r="BD13" i="3"/>
  <c r="BH13" i="3"/>
  <c r="BD52" i="3"/>
  <c r="BC52" i="3"/>
  <c r="BL52" i="3"/>
  <c r="BM52" i="3"/>
  <c r="BJ52" i="3"/>
  <c r="BG52" i="3"/>
  <c r="BK52" i="3"/>
  <c r="BJ13" i="3"/>
  <c r="BM13" i="3"/>
  <c r="BC13" i="3"/>
  <c r="BG13" i="3"/>
  <c r="BK13" i="3"/>
  <c r="BF52" i="3" l="1"/>
  <c r="BE52" i="3"/>
  <c r="BH52" i="3"/>
  <c r="BF13" i="3"/>
  <c r="BE13" i="3"/>
  <c r="H7" i="3"/>
  <c r="I7" i="3" s="1"/>
  <c r="BE7" i="3" s="1"/>
  <c r="H8" i="3"/>
  <c r="I8" i="3" s="1"/>
  <c r="BE8" i="3" s="1"/>
  <c r="H10" i="3"/>
  <c r="I10" i="3" s="1"/>
  <c r="BE10" i="3" s="1"/>
  <c r="H11" i="3"/>
  <c r="I11" i="3" s="1"/>
  <c r="BE11" i="3" s="1"/>
  <c r="H12" i="3"/>
  <c r="I12" i="3" s="1"/>
  <c r="BE12" i="3" s="1"/>
  <c r="H23" i="3"/>
  <c r="I23" i="3" s="1"/>
  <c r="BE23" i="3" s="1"/>
  <c r="H76" i="3"/>
  <c r="I76" i="3" s="1"/>
  <c r="BE76" i="3" s="1"/>
  <c r="BE77" i="3"/>
  <c r="H82" i="3"/>
  <c r="I82" i="3" s="1"/>
  <c r="BE82" i="3" s="1"/>
  <c r="H85" i="3"/>
  <c r="I85" i="3" s="1"/>
  <c r="BE85" i="3" s="1"/>
  <c r="H88" i="3"/>
  <c r="I88" i="3" s="1"/>
  <c r="BE88" i="3" s="1"/>
  <c r="H93" i="3"/>
  <c r="I93" i="3" s="1"/>
  <c r="BE93" i="3" s="1"/>
  <c r="H96" i="3"/>
  <c r="I96" i="3" s="1"/>
  <c r="BE96" i="3" s="1"/>
  <c r="H24" i="3"/>
  <c r="I24" i="3" s="1"/>
  <c r="BE24" i="3" s="1"/>
  <c r="H103" i="3"/>
  <c r="I103" i="3" s="1"/>
  <c r="BE103" i="3" s="1"/>
  <c r="H109" i="3"/>
  <c r="I109" i="3" s="1"/>
  <c r="BE109" i="3" s="1"/>
  <c r="H123" i="3"/>
  <c r="I123" i="3" s="1"/>
  <c r="BE123" i="3" s="1"/>
  <c r="H124" i="3"/>
  <c r="I124" i="3" s="1"/>
  <c r="BE124" i="3" s="1"/>
  <c r="H127" i="3"/>
  <c r="I127" i="3" s="1"/>
  <c r="H34" i="3"/>
  <c r="I34" i="3" s="1"/>
  <c r="H35" i="3"/>
  <c r="I35" i="3" s="1"/>
  <c r="H36" i="3"/>
  <c r="I36" i="3" s="1"/>
  <c r="H40" i="3"/>
  <c r="I40" i="3" s="1"/>
  <c r="H27" i="3"/>
  <c r="I27" i="3" s="1"/>
  <c r="H173" i="3"/>
  <c r="I173" i="3" s="1"/>
  <c r="H174" i="3"/>
  <c r="I174" i="3" s="1"/>
  <c r="H179" i="3"/>
  <c r="I179" i="3" s="1"/>
  <c r="H182" i="3"/>
  <c r="I182" i="3" s="1"/>
  <c r="H185" i="3"/>
  <c r="I185" i="3" s="1"/>
  <c r="H186" i="3"/>
  <c r="I186" i="3" s="1"/>
  <c r="H187" i="3"/>
  <c r="I187" i="3" s="1"/>
  <c r="H188" i="3"/>
  <c r="I188" i="3" s="1"/>
  <c r="H189" i="3"/>
  <c r="I189" i="3" s="1"/>
  <c r="H170" i="3"/>
  <c r="I170" i="3" s="1"/>
  <c r="H171" i="3"/>
  <c r="I171" i="3" s="1"/>
  <c r="H172" i="3"/>
  <c r="I172" i="3" s="1"/>
  <c r="H176" i="3"/>
  <c r="I176" i="3" s="1"/>
  <c r="H180" i="3"/>
  <c r="I180" i="3" s="1"/>
  <c r="H181" i="3"/>
  <c r="I181" i="3" s="1"/>
  <c r="H47" i="3"/>
  <c r="I47" i="3" s="1"/>
  <c r="H30" i="3"/>
  <c r="I30" i="3" s="1"/>
  <c r="H33" i="3"/>
  <c r="I33" i="3" s="1"/>
  <c r="H41" i="3"/>
  <c r="I41" i="3" s="1"/>
  <c r="H49" i="3"/>
  <c r="H50" i="3"/>
  <c r="I50" i="3" s="1"/>
  <c r="H51" i="3"/>
  <c r="I51" i="3" s="1"/>
  <c r="H53" i="3"/>
  <c r="I53" i="3" s="1"/>
  <c r="H95" i="3"/>
  <c r="I95" i="3" s="1"/>
  <c r="H97" i="3"/>
  <c r="I97" i="3" s="1"/>
  <c r="H102" i="3"/>
  <c r="I102" i="3" s="1"/>
  <c r="BE102" i="3" s="1"/>
  <c r="H104" i="3"/>
  <c r="I104" i="3" s="1"/>
  <c r="H60" i="3"/>
  <c r="I60" i="3" s="1"/>
  <c r="H63" i="3"/>
  <c r="I63" i="3" s="1"/>
  <c r="H64" i="3"/>
  <c r="I64" i="3" s="1"/>
  <c r="H66" i="3"/>
  <c r="I66" i="3" s="1"/>
  <c r="H67" i="3"/>
  <c r="I67" i="3" s="1"/>
  <c r="H68" i="3"/>
  <c r="I68" i="3" s="1"/>
  <c r="H69" i="3"/>
  <c r="I69" i="3" s="1"/>
  <c r="H73" i="3"/>
  <c r="I73" i="3" s="1"/>
  <c r="H106" i="3"/>
  <c r="I106" i="3" s="1"/>
  <c r="H115" i="3"/>
  <c r="I115" i="3" s="1"/>
  <c r="H116" i="3"/>
  <c r="I116" i="3" s="1"/>
  <c r="H117" i="3"/>
  <c r="I117" i="3" s="1"/>
  <c r="H118" i="3"/>
  <c r="I118" i="3" s="1"/>
  <c r="H119" i="3"/>
  <c r="I119" i="3" s="1"/>
  <c r="H122" i="3"/>
  <c r="I122" i="3" s="1"/>
  <c r="H125" i="3"/>
  <c r="I125" i="3" s="1"/>
  <c r="H126" i="3"/>
  <c r="I126" i="3" s="1"/>
  <c r="H131" i="3"/>
  <c r="I131" i="3" s="1"/>
  <c r="H132" i="3"/>
  <c r="I132" i="3" s="1"/>
  <c r="H133" i="3"/>
  <c r="I133" i="3" s="1"/>
  <c r="H134" i="3"/>
  <c r="I134" i="3" s="1"/>
  <c r="H135" i="3"/>
  <c r="I135" i="3" s="1"/>
  <c r="H140" i="3"/>
  <c r="I140" i="3" s="1"/>
  <c r="H162" i="3"/>
  <c r="I162" i="3" s="1"/>
  <c r="H163" i="3"/>
  <c r="I163" i="3" s="1"/>
  <c r="H164" i="3"/>
  <c r="I164" i="3" s="1"/>
  <c r="H168" i="3"/>
  <c r="I168" i="3" s="1"/>
  <c r="H37" i="3"/>
  <c r="I37" i="3" s="1"/>
  <c r="H84" i="3"/>
  <c r="I84" i="3" s="1"/>
  <c r="H245" i="3"/>
  <c r="I245" i="3" s="1"/>
  <c r="H99" i="3"/>
  <c r="I99" i="3" s="1"/>
  <c r="H31" i="3"/>
  <c r="I31" i="3" s="1"/>
  <c r="H57" i="3"/>
  <c r="I57" i="3" s="1"/>
  <c r="H83" i="3"/>
  <c r="I83" i="3" s="1"/>
  <c r="H107" i="3"/>
  <c r="I107" i="3" s="1"/>
  <c r="H58" i="3"/>
  <c r="I58" i="3" s="1"/>
  <c r="H169" i="3"/>
  <c r="I169" i="3" s="1"/>
  <c r="H178" i="3"/>
  <c r="I178" i="3" s="1"/>
  <c r="H190" i="3"/>
  <c r="I190" i="3" s="1"/>
  <c r="H191" i="3"/>
  <c r="I191" i="3" s="1"/>
  <c r="H192" i="3"/>
  <c r="I192" i="3" s="1"/>
  <c r="H211" i="3"/>
  <c r="I211" i="3" s="1"/>
  <c r="H212" i="3"/>
  <c r="I212" i="3" s="1"/>
  <c r="H177" i="3"/>
  <c r="I177" i="3" s="1"/>
  <c r="H203" i="3"/>
  <c r="I203" i="3" s="1"/>
  <c r="H204" i="3"/>
  <c r="I204" i="3" s="1"/>
  <c r="H153" i="3"/>
  <c r="I153" i="3" s="1"/>
  <c r="H157" i="3"/>
  <c r="I157" i="3" s="1"/>
  <c r="H160" i="3"/>
  <c r="I160" i="3" s="1"/>
  <c r="H167" i="3"/>
  <c r="I167" i="3" s="1"/>
  <c r="H246" i="3"/>
  <c r="I246" i="3" s="1"/>
  <c r="H247" i="3"/>
  <c r="I247" i="3" s="1"/>
  <c r="H14" i="3"/>
  <c r="I14" i="3" s="1"/>
  <c r="H28" i="3"/>
  <c r="I28" i="3" s="1"/>
  <c r="H200" i="3"/>
  <c r="I200" i="3" s="1"/>
  <c r="H206" i="3"/>
  <c r="I206" i="3" s="1"/>
  <c r="H215" i="3"/>
  <c r="I215" i="3" s="1"/>
  <c r="H217" i="3"/>
  <c r="I217" i="3" s="1"/>
  <c r="H220" i="3"/>
  <c r="I220" i="3" s="1"/>
  <c r="H221" i="3"/>
  <c r="I221" i="3" s="1"/>
  <c r="H222" i="3"/>
  <c r="I222" i="3" s="1"/>
  <c r="H213" i="3"/>
  <c r="I213" i="3" s="1"/>
  <c r="H218" i="3"/>
  <c r="I218" i="3" s="1"/>
  <c r="H42" i="3"/>
  <c r="I42" i="3" s="1"/>
  <c r="H54" i="3"/>
  <c r="I54" i="3" s="1"/>
  <c r="H55" i="3"/>
  <c r="I55" i="3" s="1"/>
  <c r="H91" i="3"/>
  <c r="I91" i="3" s="1"/>
  <c r="H257" i="3"/>
  <c r="I257" i="3" s="1"/>
  <c r="H258" i="3"/>
  <c r="I258" i="3" s="1"/>
  <c r="H259" i="3"/>
  <c r="I259" i="3" s="1"/>
  <c r="H260" i="3"/>
  <c r="I260" i="3" s="1"/>
  <c r="H261" i="3"/>
  <c r="I261" i="3" s="1"/>
  <c r="H263" i="3"/>
  <c r="I263" i="3" s="1"/>
  <c r="H264" i="3"/>
  <c r="I264" i="3" s="1"/>
  <c r="H265" i="3"/>
  <c r="I265" i="3" s="1"/>
  <c r="H266" i="3"/>
  <c r="I266" i="3" s="1"/>
  <c r="H268" i="3"/>
  <c r="I268" i="3" s="1"/>
  <c r="H269" i="3"/>
  <c r="I269" i="3" s="1"/>
  <c r="H270" i="3"/>
  <c r="I270" i="3" s="1"/>
  <c r="H271" i="3"/>
  <c r="I271" i="3" s="1"/>
  <c r="H272" i="3"/>
  <c r="I272" i="3" s="1"/>
  <c r="H273" i="3"/>
  <c r="I273" i="3" s="1"/>
  <c r="H274" i="3"/>
  <c r="I274" i="3" s="1"/>
  <c r="H275" i="3"/>
  <c r="I275" i="3" s="1"/>
  <c r="H276" i="3"/>
  <c r="I276" i="3" s="1"/>
  <c r="H277" i="3"/>
  <c r="I277" i="3" s="1"/>
  <c r="H278" i="3"/>
  <c r="I278" i="3" s="1"/>
  <c r="H279" i="3"/>
  <c r="I279" i="3" s="1"/>
  <c r="H280" i="3"/>
  <c r="I280" i="3" s="1"/>
  <c r="H281" i="3"/>
  <c r="I281" i="3" s="1"/>
  <c r="H282" i="3"/>
  <c r="I282" i="3" s="1"/>
  <c r="H283" i="3"/>
  <c r="I283" i="3" s="1"/>
  <c r="H284" i="3"/>
  <c r="I284" i="3" s="1"/>
  <c r="H285" i="3"/>
  <c r="I285" i="3" s="1"/>
  <c r="H286" i="3"/>
  <c r="I286" i="3" s="1"/>
  <c r="H287" i="3"/>
  <c r="I287" i="3" s="1"/>
  <c r="H288" i="3"/>
  <c r="I288" i="3" s="1"/>
  <c r="H289" i="3"/>
  <c r="I289" i="3" s="1"/>
  <c r="H290" i="3"/>
  <c r="I290" i="3" s="1"/>
  <c r="H291" i="3"/>
  <c r="I291" i="3" s="1"/>
  <c r="H292" i="3"/>
  <c r="I292" i="3" s="1"/>
  <c r="H293" i="3"/>
  <c r="I293" i="3" s="1"/>
  <c r="H294" i="3"/>
  <c r="I294" i="3" s="1"/>
  <c r="H295" i="3"/>
  <c r="I295" i="3" s="1"/>
  <c r="H296" i="3"/>
  <c r="I296" i="3" s="1"/>
  <c r="H297" i="3"/>
  <c r="I297" i="3" s="1"/>
  <c r="H298" i="3"/>
  <c r="I298" i="3" s="1"/>
  <c r="H299" i="3"/>
  <c r="I299" i="3" s="1"/>
  <c r="H300" i="3"/>
  <c r="I300" i="3" s="1"/>
  <c r="H302" i="3"/>
  <c r="I302" i="3" s="1"/>
  <c r="H303" i="3"/>
  <c r="I303" i="3" s="1"/>
  <c r="H304" i="3"/>
  <c r="I304" i="3" s="1"/>
  <c r="H305" i="3"/>
  <c r="I305" i="3" s="1"/>
  <c r="H306" i="3"/>
  <c r="I306" i="3" s="1"/>
  <c r="H307" i="3"/>
  <c r="I307" i="3" s="1"/>
  <c r="H308" i="3"/>
  <c r="I308" i="3" s="1"/>
  <c r="H309" i="3"/>
  <c r="I309" i="3" s="1"/>
  <c r="H310" i="3"/>
  <c r="I310" i="3" s="1"/>
  <c r="H311" i="3"/>
  <c r="I311" i="3" s="1"/>
  <c r="H312" i="3"/>
  <c r="I312" i="3" s="1"/>
  <c r="H313" i="3"/>
  <c r="I313" i="3" s="1"/>
  <c r="H314" i="3"/>
  <c r="I314" i="3" s="1"/>
  <c r="H315" i="3"/>
  <c r="I315" i="3" s="1"/>
  <c r="H316" i="3"/>
  <c r="I316" i="3" s="1"/>
  <c r="H317" i="3"/>
  <c r="I317" i="3" s="1"/>
  <c r="H320" i="3"/>
  <c r="I320" i="3" s="1"/>
  <c r="H323" i="3"/>
  <c r="I323" i="3" s="1"/>
  <c r="H324" i="3"/>
  <c r="I324" i="3" s="1"/>
  <c r="H325" i="3"/>
  <c r="I325" i="3" s="1"/>
  <c r="H326" i="3"/>
  <c r="I326" i="3" s="1"/>
  <c r="H342" i="3"/>
  <c r="I342" i="3" s="1"/>
  <c r="BE342" i="3" s="1"/>
  <c r="H343" i="3"/>
  <c r="I343" i="3" s="1"/>
  <c r="H344" i="3"/>
  <c r="I344" i="3" s="1"/>
  <c r="H345" i="3"/>
  <c r="I345" i="3" s="1"/>
  <c r="H346" i="3"/>
  <c r="I346" i="3" s="1"/>
  <c r="H347" i="3"/>
  <c r="I347" i="3" s="1"/>
  <c r="H348" i="3"/>
  <c r="I348" i="3" s="1"/>
  <c r="H349" i="3"/>
  <c r="I349" i="3" s="1"/>
  <c r="H350" i="3"/>
  <c r="I350" i="3" s="1"/>
  <c r="H351" i="3"/>
  <c r="I351" i="3" s="1"/>
  <c r="H352" i="3"/>
  <c r="I352" i="3" s="1"/>
  <c r="H353" i="3"/>
  <c r="I353" i="3" s="1"/>
  <c r="H354" i="3"/>
  <c r="I354" i="3" s="1"/>
  <c r="H355" i="3"/>
  <c r="I355" i="3" s="1"/>
  <c r="H356" i="3"/>
  <c r="I356" i="3" s="1"/>
  <c r="H357" i="3"/>
  <c r="I357" i="3" s="1"/>
  <c r="H358" i="3"/>
  <c r="I358" i="3" s="1"/>
  <c r="H359" i="3"/>
  <c r="I359" i="3" s="1"/>
  <c r="H360" i="3"/>
  <c r="I360" i="3" s="1"/>
  <c r="H361" i="3"/>
  <c r="I361" i="3" s="1"/>
  <c r="H362" i="3"/>
  <c r="I362" i="3" s="1"/>
  <c r="H363" i="3"/>
  <c r="I363" i="3" s="1"/>
  <c r="H364" i="3"/>
  <c r="I364" i="3" s="1"/>
  <c r="H365" i="3"/>
  <c r="I365" i="3" s="1"/>
  <c r="H366" i="3"/>
  <c r="I366" i="3" s="1"/>
  <c r="H367" i="3"/>
  <c r="I367" i="3" s="1"/>
  <c r="H368" i="3"/>
  <c r="I368" i="3" s="1"/>
  <c r="H369" i="3"/>
  <c r="I369" i="3" s="1"/>
  <c r="H370" i="3"/>
  <c r="I370" i="3" s="1"/>
  <c r="H371" i="3"/>
  <c r="I371" i="3" s="1"/>
  <c r="H372" i="3"/>
  <c r="I372" i="3" s="1"/>
  <c r="H373" i="3"/>
  <c r="I373" i="3" s="1"/>
  <c r="H374" i="3"/>
  <c r="I374" i="3" s="1"/>
  <c r="H375" i="3"/>
  <c r="I375" i="3" s="1"/>
  <c r="H376" i="3"/>
  <c r="I376" i="3" s="1"/>
  <c r="H377" i="3"/>
  <c r="I377" i="3" s="1"/>
  <c r="H378" i="3"/>
  <c r="I378" i="3" s="1"/>
  <c r="H379" i="3"/>
  <c r="I379" i="3" s="1"/>
  <c r="H380" i="3"/>
  <c r="I380" i="3" s="1"/>
  <c r="H381" i="3"/>
  <c r="I381" i="3" s="1"/>
  <c r="H382" i="3"/>
  <c r="I382" i="3" s="1"/>
  <c r="H383" i="3"/>
  <c r="I383" i="3" s="1"/>
  <c r="H384" i="3"/>
  <c r="I384" i="3" s="1"/>
  <c r="H385" i="3"/>
  <c r="I385" i="3" s="1"/>
  <c r="H386" i="3"/>
  <c r="I386" i="3" s="1"/>
  <c r="H387" i="3"/>
  <c r="I387" i="3" s="1"/>
  <c r="H388" i="3"/>
  <c r="I388" i="3" s="1"/>
  <c r="H389" i="3"/>
  <c r="I389" i="3" s="1"/>
  <c r="H390" i="3"/>
  <c r="I390" i="3" s="1"/>
  <c r="H391" i="3"/>
  <c r="I391" i="3" s="1"/>
  <c r="H392" i="3"/>
  <c r="I392" i="3" s="1"/>
  <c r="H393" i="3"/>
  <c r="I393" i="3" s="1"/>
  <c r="H394" i="3"/>
  <c r="I394" i="3" s="1"/>
  <c r="H395" i="3"/>
  <c r="I395" i="3" s="1"/>
  <c r="H396" i="3"/>
  <c r="I396" i="3" s="1"/>
  <c r="H397" i="3"/>
  <c r="I397" i="3" s="1"/>
  <c r="H398" i="3"/>
  <c r="I398" i="3" s="1"/>
  <c r="H399" i="3"/>
  <c r="I399" i="3" s="1"/>
  <c r="H400" i="3"/>
  <c r="I400" i="3" s="1"/>
  <c r="I49" i="3" l="1"/>
  <c r="U51" i="10" l="1"/>
  <c r="U50" i="10"/>
  <c r="U49" i="10"/>
  <c r="U48" i="10"/>
  <c r="U47" i="10"/>
  <c r="Q50" i="10" l="1"/>
  <c r="AU288" i="3" l="1"/>
  <c r="AV288" i="3" s="1"/>
  <c r="AO288" i="3"/>
  <c r="AP288" i="3" s="1"/>
  <c r="AL288" i="3"/>
  <c r="AM288" i="3" s="1"/>
  <c r="AF288" i="3"/>
  <c r="AG288" i="3" s="1"/>
  <c r="AC288" i="3"/>
  <c r="AD288" i="3" s="1"/>
  <c r="Z288" i="3"/>
  <c r="AA288" i="3" s="1"/>
  <c r="W288" i="3"/>
  <c r="X288" i="3" s="1"/>
  <c r="T288" i="3"/>
  <c r="U288" i="3" s="1"/>
  <c r="Q288" i="3"/>
  <c r="R288" i="3" s="1"/>
  <c r="BE288" i="3" s="1"/>
  <c r="N288" i="3"/>
  <c r="O288" i="3" s="1"/>
  <c r="K288" i="3"/>
  <c r="L288" i="3" s="1"/>
  <c r="AU294" i="3"/>
  <c r="AV294" i="3" s="1"/>
  <c r="AO294" i="3"/>
  <c r="AP294" i="3" s="1"/>
  <c r="AL294" i="3"/>
  <c r="AM294" i="3" s="1"/>
  <c r="AF294" i="3"/>
  <c r="AG294" i="3" s="1"/>
  <c r="AC294" i="3"/>
  <c r="AD294" i="3" s="1"/>
  <c r="Z294" i="3"/>
  <c r="AA294" i="3" s="1"/>
  <c r="W294" i="3"/>
  <c r="X294" i="3" s="1"/>
  <c r="T294" i="3"/>
  <c r="U294" i="3" s="1"/>
  <c r="Q294" i="3"/>
  <c r="R294" i="3" s="1"/>
  <c r="BE294" i="3" s="1"/>
  <c r="N294" i="3"/>
  <c r="O294" i="3" s="1"/>
  <c r="K294" i="3"/>
  <c r="L294" i="3" s="1"/>
  <c r="AU293" i="3"/>
  <c r="AV293" i="3" s="1"/>
  <c r="AO293" i="3"/>
  <c r="AP293" i="3" s="1"/>
  <c r="AL293" i="3"/>
  <c r="AM293" i="3" s="1"/>
  <c r="AF293" i="3"/>
  <c r="AG293" i="3" s="1"/>
  <c r="AC293" i="3"/>
  <c r="AD293" i="3" s="1"/>
  <c r="Z293" i="3"/>
  <c r="AA293" i="3" s="1"/>
  <c r="W293" i="3"/>
  <c r="X293" i="3" s="1"/>
  <c r="T293" i="3"/>
  <c r="U293" i="3" s="1"/>
  <c r="Q293" i="3"/>
  <c r="R293" i="3" s="1"/>
  <c r="BE293" i="3" s="1"/>
  <c r="N293" i="3"/>
  <c r="O293" i="3" s="1"/>
  <c r="K293" i="3"/>
  <c r="L293" i="3" s="1"/>
  <c r="AU292" i="3"/>
  <c r="AV292" i="3" s="1"/>
  <c r="AO292" i="3"/>
  <c r="AP292" i="3" s="1"/>
  <c r="AL292" i="3"/>
  <c r="AM292" i="3" s="1"/>
  <c r="AF292" i="3"/>
  <c r="AG292" i="3" s="1"/>
  <c r="AC292" i="3"/>
  <c r="AD292" i="3" s="1"/>
  <c r="Z292" i="3"/>
  <c r="AA292" i="3" s="1"/>
  <c r="W292" i="3"/>
  <c r="X292" i="3" s="1"/>
  <c r="T292" i="3"/>
  <c r="U292" i="3" s="1"/>
  <c r="Q292" i="3"/>
  <c r="R292" i="3" s="1"/>
  <c r="BE292" i="3" s="1"/>
  <c r="N292" i="3"/>
  <c r="O292" i="3" s="1"/>
  <c r="K292" i="3"/>
  <c r="L292" i="3" s="1"/>
  <c r="AU291" i="3"/>
  <c r="AV291" i="3" s="1"/>
  <c r="AO291" i="3"/>
  <c r="AP291" i="3" s="1"/>
  <c r="AL291" i="3"/>
  <c r="AM291" i="3" s="1"/>
  <c r="AF291" i="3"/>
  <c r="AG291" i="3" s="1"/>
  <c r="AC291" i="3"/>
  <c r="AD291" i="3" s="1"/>
  <c r="Z291" i="3"/>
  <c r="AA291" i="3" s="1"/>
  <c r="W291" i="3"/>
  <c r="X291" i="3" s="1"/>
  <c r="T291" i="3"/>
  <c r="U291" i="3" s="1"/>
  <c r="Q291" i="3"/>
  <c r="R291" i="3" s="1"/>
  <c r="BE291" i="3" s="1"/>
  <c r="N291" i="3"/>
  <c r="O291" i="3" s="1"/>
  <c r="K291" i="3"/>
  <c r="L291" i="3" s="1"/>
  <c r="AU290" i="3"/>
  <c r="AV290" i="3" s="1"/>
  <c r="AO290" i="3"/>
  <c r="AP290" i="3" s="1"/>
  <c r="AL290" i="3"/>
  <c r="AM290" i="3" s="1"/>
  <c r="AF290" i="3"/>
  <c r="AG290" i="3" s="1"/>
  <c r="AC290" i="3"/>
  <c r="AD290" i="3" s="1"/>
  <c r="Z290" i="3"/>
  <c r="AA290" i="3" s="1"/>
  <c r="W290" i="3"/>
  <c r="X290" i="3" s="1"/>
  <c r="T290" i="3"/>
  <c r="U290" i="3" s="1"/>
  <c r="Q290" i="3"/>
  <c r="R290" i="3" s="1"/>
  <c r="BE290" i="3" s="1"/>
  <c r="N290" i="3"/>
  <c r="O290" i="3" s="1"/>
  <c r="K290" i="3"/>
  <c r="L290" i="3" s="1"/>
  <c r="AU289" i="3"/>
  <c r="AV289" i="3" s="1"/>
  <c r="AO289" i="3"/>
  <c r="AP289" i="3" s="1"/>
  <c r="AL289" i="3"/>
  <c r="AM289" i="3" s="1"/>
  <c r="AF289" i="3"/>
  <c r="AG289" i="3" s="1"/>
  <c r="AC289" i="3"/>
  <c r="AD289" i="3" s="1"/>
  <c r="Z289" i="3"/>
  <c r="AA289" i="3" s="1"/>
  <c r="W289" i="3"/>
  <c r="X289" i="3" s="1"/>
  <c r="T289" i="3"/>
  <c r="U289" i="3" s="1"/>
  <c r="Q289" i="3"/>
  <c r="R289" i="3" s="1"/>
  <c r="BE289" i="3" s="1"/>
  <c r="N289" i="3"/>
  <c r="O289" i="3" s="1"/>
  <c r="K289" i="3"/>
  <c r="L289" i="3" s="1"/>
  <c r="BI290" i="3" l="1"/>
  <c r="BI292" i="3"/>
  <c r="BI294" i="3"/>
  <c r="BI289" i="3"/>
  <c r="BI291" i="3"/>
  <c r="BI293" i="3"/>
  <c r="BI288" i="3"/>
  <c r="BH294" i="3"/>
  <c r="BH290" i="3"/>
  <c r="BH292" i="3"/>
  <c r="BH289" i="3"/>
  <c r="BH291" i="3"/>
  <c r="BH293" i="3"/>
  <c r="BH288" i="3"/>
  <c r="BD288" i="3"/>
  <c r="BL288" i="3"/>
  <c r="BM288" i="3"/>
  <c r="BF288" i="3"/>
  <c r="BJ288" i="3"/>
  <c r="BC288" i="3"/>
  <c r="BG288" i="3"/>
  <c r="BK288" i="3"/>
  <c r="BJ292" i="3"/>
  <c r="BJ294" i="3"/>
  <c r="BJ289" i="3"/>
  <c r="BJ291" i="3"/>
  <c r="BJ290" i="3"/>
  <c r="BF289" i="3"/>
  <c r="BF290" i="3"/>
  <c r="BF291" i="3"/>
  <c r="BF292" i="3"/>
  <c r="BJ293" i="3"/>
  <c r="BD289" i="3"/>
  <c r="BL289" i="3"/>
  <c r="BD290" i="3"/>
  <c r="BL290" i="3"/>
  <c r="BD291" i="3"/>
  <c r="BL291" i="3"/>
  <c r="BD292" i="3"/>
  <c r="BD293" i="3"/>
  <c r="BL292" i="3"/>
  <c r="BL293" i="3"/>
  <c r="BD294" i="3"/>
  <c r="BL294" i="3"/>
  <c r="BF293" i="3"/>
  <c r="BF294" i="3"/>
  <c r="BM289" i="3"/>
  <c r="BM290" i="3"/>
  <c r="BM291" i="3"/>
  <c r="BM292" i="3"/>
  <c r="BM293" i="3"/>
  <c r="BM294" i="3"/>
  <c r="BC289" i="3"/>
  <c r="BG289" i="3"/>
  <c r="BK289" i="3"/>
  <c r="BC290" i="3"/>
  <c r="BG290" i="3"/>
  <c r="BK290" i="3"/>
  <c r="BC291" i="3"/>
  <c r="BG291" i="3"/>
  <c r="BK291" i="3"/>
  <c r="BC292" i="3"/>
  <c r="BG292" i="3"/>
  <c r="BK292" i="3"/>
  <c r="BC293" i="3"/>
  <c r="BG293" i="3"/>
  <c r="BK293" i="3"/>
  <c r="BC294" i="3"/>
  <c r="BG294" i="3"/>
  <c r="BK294" i="3"/>
  <c r="BN293" i="3" l="1"/>
  <c r="BN289" i="3"/>
  <c r="BN291" i="3"/>
  <c r="BN292" i="3"/>
  <c r="BN290" i="3"/>
  <c r="BN294" i="3"/>
  <c r="BN288" i="3"/>
  <c r="AO192" i="3"/>
  <c r="AP192" i="3" s="1"/>
  <c r="AL192" i="3"/>
  <c r="AM192" i="3" s="1"/>
  <c r="AF192" i="3"/>
  <c r="AG192" i="3" s="1"/>
  <c r="AC192" i="3"/>
  <c r="AD192" i="3" s="1"/>
  <c r="Z192" i="3"/>
  <c r="AA192" i="3" s="1"/>
  <c r="W192" i="3"/>
  <c r="X192" i="3" s="1"/>
  <c r="T192" i="3"/>
  <c r="U192" i="3" s="1"/>
  <c r="BE192" i="3"/>
  <c r="N192" i="3"/>
  <c r="O192" i="3" s="1"/>
  <c r="K192" i="3"/>
  <c r="L192" i="3" s="1"/>
  <c r="AO58" i="3"/>
  <c r="AP58" i="3" s="1"/>
  <c r="AL58" i="3"/>
  <c r="AM58" i="3" s="1"/>
  <c r="AF58" i="3"/>
  <c r="AG58" i="3" s="1"/>
  <c r="AC58" i="3"/>
  <c r="AD58" i="3" s="1"/>
  <c r="Z58" i="3"/>
  <c r="AA58" i="3" s="1"/>
  <c r="W58" i="3"/>
  <c r="X58" i="3" s="1"/>
  <c r="T58" i="3"/>
  <c r="U58" i="3" s="1"/>
  <c r="BE58" i="3"/>
  <c r="N58" i="3"/>
  <c r="O58" i="3" s="1"/>
  <c r="K58" i="3"/>
  <c r="L58" i="3" s="1"/>
  <c r="AO83" i="3"/>
  <c r="AP83" i="3" s="1"/>
  <c r="AL83" i="3"/>
  <c r="AM83" i="3" s="1"/>
  <c r="AF83" i="3"/>
  <c r="AG83" i="3" s="1"/>
  <c r="AC83" i="3"/>
  <c r="AD83" i="3" s="1"/>
  <c r="Z83" i="3"/>
  <c r="AA83" i="3" s="1"/>
  <c r="W83" i="3"/>
  <c r="X83" i="3" s="1"/>
  <c r="T83" i="3"/>
  <c r="U83" i="3" s="1"/>
  <c r="BE83" i="3"/>
  <c r="N83" i="3"/>
  <c r="O83" i="3" s="1"/>
  <c r="K83" i="3"/>
  <c r="L83" i="3" s="1"/>
  <c r="AO168" i="3"/>
  <c r="AP168" i="3" s="1"/>
  <c r="AL168" i="3"/>
  <c r="AM168" i="3" s="1"/>
  <c r="AF168" i="3"/>
  <c r="AG168" i="3" s="1"/>
  <c r="AC168" i="3"/>
  <c r="AD168" i="3" s="1"/>
  <c r="Z168" i="3"/>
  <c r="AA168" i="3" s="1"/>
  <c r="W168" i="3"/>
  <c r="X168" i="3" s="1"/>
  <c r="T168" i="3"/>
  <c r="U168" i="3" s="1"/>
  <c r="BE168" i="3"/>
  <c r="N168" i="3"/>
  <c r="O168" i="3" s="1"/>
  <c r="K168" i="3"/>
  <c r="L168" i="3" s="1"/>
  <c r="AO164" i="3"/>
  <c r="AP164" i="3" s="1"/>
  <c r="AL164" i="3"/>
  <c r="AM164" i="3" s="1"/>
  <c r="AF164" i="3"/>
  <c r="AG164" i="3" s="1"/>
  <c r="AC164" i="3"/>
  <c r="AD164" i="3" s="1"/>
  <c r="Z164" i="3"/>
  <c r="AA164" i="3" s="1"/>
  <c r="W164" i="3"/>
  <c r="X164" i="3" s="1"/>
  <c r="T164" i="3"/>
  <c r="U164" i="3" s="1"/>
  <c r="BE164" i="3"/>
  <c r="N164" i="3"/>
  <c r="O164" i="3" s="1"/>
  <c r="K164" i="3"/>
  <c r="L164" i="3" s="1"/>
  <c r="AO104" i="3"/>
  <c r="AP104" i="3" s="1"/>
  <c r="AL104" i="3"/>
  <c r="AM104" i="3" s="1"/>
  <c r="AF104" i="3"/>
  <c r="AG104" i="3" s="1"/>
  <c r="AC104" i="3"/>
  <c r="AD104" i="3" s="1"/>
  <c r="Z104" i="3"/>
  <c r="AA104" i="3" s="1"/>
  <c r="W104" i="3"/>
  <c r="X104" i="3" s="1"/>
  <c r="T104" i="3"/>
  <c r="U104" i="3" s="1"/>
  <c r="BE104" i="3"/>
  <c r="N104" i="3"/>
  <c r="O104" i="3" s="1"/>
  <c r="K104" i="3"/>
  <c r="L104" i="3" s="1"/>
  <c r="AO73" i="3"/>
  <c r="AP73" i="3" s="1"/>
  <c r="AL73" i="3"/>
  <c r="AM73" i="3" s="1"/>
  <c r="AF73" i="3"/>
  <c r="AG73" i="3" s="1"/>
  <c r="AC73" i="3"/>
  <c r="AD73" i="3" s="1"/>
  <c r="Z73" i="3"/>
  <c r="AA73" i="3" s="1"/>
  <c r="BI73" i="3" s="1"/>
  <c r="W73" i="3"/>
  <c r="X73" i="3" s="1"/>
  <c r="T73" i="3"/>
  <c r="U73" i="3" s="1"/>
  <c r="BE73" i="3"/>
  <c r="N73" i="3"/>
  <c r="O73" i="3" s="1"/>
  <c r="K73" i="3"/>
  <c r="L73" i="3" s="1"/>
  <c r="AO60" i="3"/>
  <c r="AP60" i="3" s="1"/>
  <c r="AL60" i="3"/>
  <c r="AM60" i="3" s="1"/>
  <c r="AF60" i="3"/>
  <c r="AG60" i="3" s="1"/>
  <c r="AC60" i="3"/>
  <c r="AD60" i="3" s="1"/>
  <c r="Z60" i="3"/>
  <c r="AA60" i="3" s="1"/>
  <c r="W60" i="3"/>
  <c r="X60" i="3" s="1"/>
  <c r="T60" i="3"/>
  <c r="U60" i="3" s="1"/>
  <c r="BE60" i="3"/>
  <c r="N60" i="3"/>
  <c r="O60" i="3" s="1"/>
  <c r="K60" i="3"/>
  <c r="L60" i="3" s="1"/>
  <c r="AO51" i="3"/>
  <c r="AP51" i="3" s="1"/>
  <c r="AL51" i="3"/>
  <c r="AM51" i="3" s="1"/>
  <c r="AF51" i="3"/>
  <c r="AG51" i="3" s="1"/>
  <c r="AC51" i="3"/>
  <c r="AD51" i="3" s="1"/>
  <c r="Z51" i="3"/>
  <c r="AA51" i="3" s="1"/>
  <c r="W51" i="3"/>
  <c r="X51" i="3" s="1"/>
  <c r="T51" i="3"/>
  <c r="U51" i="3" s="1"/>
  <c r="BE51" i="3"/>
  <c r="N51" i="3"/>
  <c r="O51" i="3" s="1"/>
  <c r="K51" i="3"/>
  <c r="L51" i="3" s="1"/>
  <c r="AO50" i="3"/>
  <c r="AP50" i="3" s="1"/>
  <c r="AL50" i="3"/>
  <c r="AM50" i="3" s="1"/>
  <c r="AF50" i="3"/>
  <c r="AG50" i="3" s="1"/>
  <c r="AC50" i="3"/>
  <c r="AD50" i="3" s="1"/>
  <c r="Z50" i="3"/>
  <c r="AA50" i="3" s="1"/>
  <c r="W50" i="3"/>
  <c r="X50" i="3" s="1"/>
  <c r="T50" i="3"/>
  <c r="U50" i="3" s="1"/>
  <c r="BE50" i="3"/>
  <c r="N50" i="3"/>
  <c r="O50" i="3" s="1"/>
  <c r="K50" i="3"/>
  <c r="L50" i="3" s="1"/>
  <c r="AO174" i="3"/>
  <c r="AP174" i="3" s="1"/>
  <c r="AL174" i="3"/>
  <c r="AM174" i="3" s="1"/>
  <c r="AF174" i="3"/>
  <c r="AG174" i="3" s="1"/>
  <c r="AC174" i="3"/>
  <c r="AD174" i="3" s="1"/>
  <c r="Z174" i="3"/>
  <c r="AA174" i="3" s="1"/>
  <c r="W174" i="3"/>
  <c r="X174" i="3" s="1"/>
  <c r="T174" i="3"/>
  <c r="U174" i="3" s="1"/>
  <c r="BE174" i="3"/>
  <c r="N174" i="3"/>
  <c r="O174" i="3" s="1"/>
  <c r="K174" i="3"/>
  <c r="L174" i="3" s="1"/>
  <c r="AO127" i="3"/>
  <c r="AP127" i="3" s="1"/>
  <c r="AL127" i="3"/>
  <c r="AM127" i="3" s="1"/>
  <c r="AF127" i="3"/>
  <c r="AG127" i="3" s="1"/>
  <c r="AC127" i="3"/>
  <c r="AD127" i="3" s="1"/>
  <c r="Z127" i="3"/>
  <c r="AA127" i="3" s="1"/>
  <c r="W127" i="3"/>
  <c r="X127" i="3" s="1"/>
  <c r="T127" i="3"/>
  <c r="U127" i="3" s="1"/>
  <c r="BE127" i="3"/>
  <c r="N127" i="3"/>
  <c r="O127" i="3" s="1"/>
  <c r="K127" i="3"/>
  <c r="L127" i="3" s="1"/>
  <c r="AO124" i="3"/>
  <c r="AP124" i="3" s="1"/>
  <c r="AL124" i="3"/>
  <c r="AM124" i="3" s="1"/>
  <c r="AF124" i="3"/>
  <c r="AG124" i="3" s="1"/>
  <c r="AC124" i="3"/>
  <c r="AD124" i="3" s="1"/>
  <c r="Z124" i="3"/>
  <c r="W124" i="3"/>
  <c r="X124" i="3" s="1"/>
  <c r="T124" i="3"/>
  <c r="U124" i="3" s="1"/>
  <c r="N124" i="3"/>
  <c r="O124" i="3" s="1"/>
  <c r="K124" i="3"/>
  <c r="L124" i="3" s="1"/>
  <c r="AO123" i="3"/>
  <c r="AP123" i="3" s="1"/>
  <c r="AL123" i="3"/>
  <c r="AM123" i="3" s="1"/>
  <c r="AF123" i="3"/>
  <c r="AG123" i="3" s="1"/>
  <c r="AC123" i="3"/>
  <c r="AD123" i="3" s="1"/>
  <c r="Z123" i="3"/>
  <c r="W123" i="3"/>
  <c r="X123" i="3" s="1"/>
  <c r="T123" i="3"/>
  <c r="U123" i="3" s="1"/>
  <c r="N123" i="3"/>
  <c r="O123" i="3" s="1"/>
  <c r="K123" i="3"/>
  <c r="L123" i="3" s="1"/>
  <c r="AA123" i="3" l="1"/>
  <c r="BH123" i="3" s="1"/>
  <c r="AA124" i="3"/>
  <c r="BI124" i="3" s="1"/>
  <c r="BI60" i="3"/>
  <c r="BI104" i="3"/>
  <c r="BI168" i="3"/>
  <c r="BI192" i="3"/>
  <c r="BI174" i="3"/>
  <c r="BI50" i="3"/>
  <c r="BI127" i="3"/>
  <c r="BI51" i="3"/>
  <c r="BI164" i="3"/>
  <c r="BI83" i="3"/>
  <c r="BI58" i="3"/>
  <c r="BH50" i="3"/>
  <c r="BH60" i="3"/>
  <c r="BH168" i="3"/>
  <c r="BH192" i="3"/>
  <c r="BH174" i="3"/>
  <c r="BH104" i="3"/>
  <c r="BH127" i="3"/>
  <c r="BH51" i="3"/>
  <c r="BH73" i="3"/>
  <c r="BH164" i="3"/>
  <c r="BH83" i="3"/>
  <c r="BH58" i="3"/>
  <c r="BD58" i="3"/>
  <c r="BL58" i="3"/>
  <c r="BD192" i="3"/>
  <c r="BL192" i="3"/>
  <c r="BF58" i="3"/>
  <c r="BJ58" i="3"/>
  <c r="BJ192" i="3"/>
  <c r="BF192" i="3"/>
  <c r="BM192" i="3"/>
  <c r="BC192" i="3"/>
  <c r="BG192" i="3"/>
  <c r="BK192" i="3"/>
  <c r="BM58" i="3"/>
  <c r="BC58" i="3"/>
  <c r="BG58" i="3"/>
  <c r="BK58" i="3"/>
  <c r="BF83" i="3"/>
  <c r="BJ83" i="3"/>
  <c r="BC83" i="3"/>
  <c r="BG83" i="3"/>
  <c r="BK83" i="3"/>
  <c r="BD83" i="3"/>
  <c r="BL83" i="3"/>
  <c r="BM83" i="3"/>
  <c r="BJ164" i="3"/>
  <c r="BJ168" i="3"/>
  <c r="BF164" i="3"/>
  <c r="BD164" i="3"/>
  <c r="BL164" i="3"/>
  <c r="BD168" i="3"/>
  <c r="BL168" i="3"/>
  <c r="BF168" i="3"/>
  <c r="BM164" i="3"/>
  <c r="BM168" i="3"/>
  <c r="BC164" i="3"/>
  <c r="BG164" i="3"/>
  <c r="BK164" i="3"/>
  <c r="BC168" i="3"/>
  <c r="BG168" i="3"/>
  <c r="BK168" i="3"/>
  <c r="BJ60" i="3"/>
  <c r="BF104" i="3"/>
  <c r="BC104" i="3"/>
  <c r="BK104" i="3"/>
  <c r="BM104" i="3"/>
  <c r="BG104" i="3"/>
  <c r="BD104" i="3"/>
  <c r="BL104" i="3"/>
  <c r="BJ104" i="3"/>
  <c r="BF60" i="3"/>
  <c r="BD60" i="3"/>
  <c r="BL60" i="3"/>
  <c r="BD73" i="3"/>
  <c r="BL73" i="3"/>
  <c r="BF73" i="3"/>
  <c r="BJ73" i="3"/>
  <c r="BM73" i="3"/>
  <c r="BC73" i="3"/>
  <c r="BG73" i="3"/>
  <c r="BK73" i="3"/>
  <c r="BM60" i="3"/>
  <c r="BC60" i="3"/>
  <c r="BG60" i="3"/>
  <c r="BK60" i="3"/>
  <c r="BG50" i="3"/>
  <c r="BC50" i="3"/>
  <c r="BD50" i="3"/>
  <c r="BL50" i="3"/>
  <c r="BD51" i="3"/>
  <c r="BL51" i="3"/>
  <c r="BJ51" i="3"/>
  <c r="BF50" i="3"/>
  <c r="BJ50" i="3"/>
  <c r="BF51" i="3"/>
  <c r="BM50" i="3"/>
  <c r="BM51" i="3"/>
  <c r="BK50" i="3"/>
  <c r="BC51" i="3"/>
  <c r="BG51" i="3"/>
  <c r="BK51" i="3"/>
  <c r="BD174" i="3"/>
  <c r="BL174" i="3"/>
  <c r="BF174" i="3"/>
  <c r="BJ174" i="3"/>
  <c r="BM174" i="3"/>
  <c r="BC174" i="3"/>
  <c r="BG174" i="3"/>
  <c r="BK174" i="3"/>
  <c r="BD124" i="3"/>
  <c r="BL124" i="3"/>
  <c r="BD127" i="3"/>
  <c r="BL127" i="3"/>
  <c r="BD123" i="3"/>
  <c r="BL123" i="3"/>
  <c r="BF123" i="3"/>
  <c r="BJ123" i="3"/>
  <c r="BF124" i="3"/>
  <c r="BJ124" i="3"/>
  <c r="BF127" i="3"/>
  <c r="BJ127" i="3"/>
  <c r="BM123" i="3"/>
  <c r="BM124" i="3"/>
  <c r="BM127" i="3"/>
  <c r="BC123" i="3"/>
  <c r="BG123" i="3"/>
  <c r="BK123" i="3"/>
  <c r="BC124" i="3"/>
  <c r="BG124" i="3"/>
  <c r="BK124" i="3"/>
  <c r="BC127" i="3"/>
  <c r="BG127" i="3"/>
  <c r="BK127" i="3"/>
  <c r="BH124" i="3" l="1"/>
  <c r="BI123" i="3"/>
  <c r="CN58" i="1"/>
  <c r="CL58" i="1"/>
  <c r="CJ58" i="1"/>
  <c r="CH58" i="1"/>
  <c r="CF58" i="1"/>
  <c r="CD58" i="1"/>
  <c r="CB58" i="1"/>
  <c r="BZ58" i="1"/>
  <c r="BX58" i="1"/>
  <c r="BV58" i="1"/>
  <c r="BT58" i="1"/>
  <c r="BS58" i="1"/>
  <c r="BO58" i="1"/>
  <c r="BK58" i="1"/>
  <c r="BG58" i="1"/>
  <c r="BC58" i="1"/>
  <c r="AU58" i="1"/>
  <c r="CT58" i="1" s="1"/>
  <c r="AS58" i="1"/>
  <c r="CR58" i="1" s="1"/>
  <c r="AR58" i="1"/>
  <c r="CN59" i="1"/>
  <c r="CL59" i="1"/>
  <c r="CJ59" i="1"/>
  <c r="CH59" i="1"/>
  <c r="CF59" i="1"/>
  <c r="CD59" i="1"/>
  <c r="CB59" i="1"/>
  <c r="BZ59" i="1"/>
  <c r="BX59" i="1"/>
  <c r="BV59" i="1"/>
  <c r="BT59" i="1"/>
  <c r="BS59" i="1"/>
  <c r="BO59" i="1"/>
  <c r="BK59" i="1"/>
  <c r="BG59" i="1"/>
  <c r="BC59" i="1"/>
  <c r="AU59" i="1"/>
  <c r="CT59" i="1" s="1"/>
  <c r="AS59" i="1"/>
  <c r="CR59" i="1" s="1"/>
  <c r="AR59" i="1"/>
  <c r="I65" i="2"/>
  <c r="J65" i="2" s="1"/>
  <c r="K65" i="2"/>
  <c r="L65" i="2"/>
  <c r="I66" i="2"/>
  <c r="J66" i="2" s="1"/>
  <c r="K66" i="2"/>
  <c r="L66" i="2"/>
  <c r="BP59" i="1" l="1"/>
  <c r="BP58" i="1"/>
  <c r="BU58" i="1"/>
  <c r="BW58" i="1" s="1"/>
  <c r="BY58" i="1" s="1"/>
  <c r="CA58" i="1" s="1"/>
  <c r="CC58" i="1" s="1"/>
  <c r="CE58" i="1" s="1"/>
  <c r="CG58" i="1" s="1"/>
  <c r="CI58" i="1" s="1"/>
  <c r="CK58" i="1" s="1"/>
  <c r="CM58" i="1" s="1"/>
  <c r="CO58" i="1" s="1"/>
  <c r="BU59" i="1"/>
  <c r="BW59" i="1" s="1"/>
  <c r="BY59" i="1" s="1"/>
  <c r="CA59" i="1" s="1"/>
  <c r="CC59" i="1" s="1"/>
  <c r="CE59" i="1" s="1"/>
  <c r="CG59" i="1" s="1"/>
  <c r="CI59" i="1" s="1"/>
  <c r="CK59" i="1" s="1"/>
  <c r="CM59" i="1" s="1"/>
  <c r="CO59" i="1" s="1"/>
  <c r="Q49" i="10" l="1"/>
  <c r="Q48" i="10" l="1"/>
  <c r="AU286" i="3" l="1"/>
  <c r="AV286" i="3" s="1"/>
  <c r="AO286" i="3"/>
  <c r="AP286" i="3" s="1"/>
  <c r="AL286" i="3"/>
  <c r="AM286" i="3" s="1"/>
  <c r="AF286" i="3"/>
  <c r="AG286" i="3" s="1"/>
  <c r="AC286" i="3"/>
  <c r="AD286" i="3" s="1"/>
  <c r="Z286" i="3"/>
  <c r="AA286" i="3" s="1"/>
  <c r="W286" i="3"/>
  <c r="X286" i="3" s="1"/>
  <c r="T286" i="3"/>
  <c r="U286" i="3" s="1"/>
  <c r="Q286" i="3"/>
  <c r="R286" i="3" s="1"/>
  <c r="BE286" i="3" s="1"/>
  <c r="N286" i="3"/>
  <c r="O286" i="3" s="1"/>
  <c r="K286" i="3"/>
  <c r="L286" i="3" s="1"/>
  <c r="AU285" i="3"/>
  <c r="AV285" i="3" s="1"/>
  <c r="AO285" i="3"/>
  <c r="AP285" i="3" s="1"/>
  <c r="AL285" i="3"/>
  <c r="AM285" i="3" s="1"/>
  <c r="AF285" i="3"/>
  <c r="AG285" i="3" s="1"/>
  <c r="AC285" i="3"/>
  <c r="AD285" i="3" s="1"/>
  <c r="Z285" i="3"/>
  <c r="AA285" i="3" s="1"/>
  <c r="W285" i="3"/>
  <c r="X285" i="3" s="1"/>
  <c r="T285" i="3"/>
  <c r="U285" i="3" s="1"/>
  <c r="Q285" i="3"/>
  <c r="R285" i="3" s="1"/>
  <c r="BE285" i="3" s="1"/>
  <c r="N285" i="3"/>
  <c r="O285" i="3" s="1"/>
  <c r="K285" i="3"/>
  <c r="L285" i="3" s="1"/>
  <c r="AU280" i="3"/>
  <c r="AV280" i="3" s="1"/>
  <c r="AO280" i="3"/>
  <c r="AP280" i="3" s="1"/>
  <c r="AL280" i="3"/>
  <c r="AM280" i="3" s="1"/>
  <c r="AF280" i="3"/>
  <c r="AG280" i="3" s="1"/>
  <c r="AC280" i="3"/>
  <c r="AD280" i="3" s="1"/>
  <c r="Z280" i="3"/>
  <c r="AA280" i="3" s="1"/>
  <c r="W280" i="3"/>
  <c r="X280" i="3" s="1"/>
  <c r="T280" i="3"/>
  <c r="U280" i="3" s="1"/>
  <c r="Q280" i="3"/>
  <c r="R280" i="3" s="1"/>
  <c r="BE280" i="3" s="1"/>
  <c r="N280" i="3"/>
  <c r="O280" i="3" s="1"/>
  <c r="K280" i="3"/>
  <c r="L280" i="3" s="1"/>
  <c r="AU279" i="3"/>
  <c r="AV279" i="3" s="1"/>
  <c r="AO279" i="3"/>
  <c r="AP279" i="3" s="1"/>
  <c r="AL279" i="3"/>
  <c r="AM279" i="3" s="1"/>
  <c r="AF279" i="3"/>
  <c r="AG279" i="3" s="1"/>
  <c r="AC279" i="3"/>
  <c r="AD279" i="3" s="1"/>
  <c r="Z279" i="3"/>
  <c r="AA279" i="3" s="1"/>
  <c r="W279" i="3"/>
  <c r="X279" i="3" s="1"/>
  <c r="T279" i="3"/>
  <c r="U279" i="3" s="1"/>
  <c r="Q279" i="3"/>
  <c r="N279" i="3"/>
  <c r="O279" i="3" s="1"/>
  <c r="K279" i="3"/>
  <c r="L279" i="3" s="1"/>
  <c r="AU275" i="3"/>
  <c r="AV275" i="3" s="1"/>
  <c r="AO275" i="3"/>
  <c r="AP275" i="3" s="1"/>
  <c r="AL275" i="3"/>
  <c r="AM275" i="3" s="1"/>
  <c r="AF275" i="3"/>
  <c r="AG275" i="3" s="1"/>
  <c r="AC275" i="3"/>
  <c r="AD275" i="3" s="1"/>
  <c r="Z275" i="3"/>
  <c r="AA275" i="3" s="1"/>
  <c r="W275" i="3"/>
  <c r="X275" i="3" s="1"/>
  <c r="T275" i="3"/>
  <c r="U275" i="3" s="1"/>
  <c r="Q275" i="3"/>
  <c r="R275" i="3" s="1"/>
  <c r="BE275" i="3" s="1"/>
  <c r="N275" i="3"/>
  <c r="O275" i="3" s="1"/>
  <c r="K275" i="3"/>
  <c r="L275" i="3" s="1"/>
  <c r="AU274" i="3"/>
  <c r="AV274" i="3" s="1"/>
  <c r="AO274" i="3"/>
  <c r="AP274" i="3" s="1"/>
  <c r="AL274" i="3"/>
  <c r="AM274" i="3" s="1"/>
  <c r="AF274" i="3"/>
  <c r="AG274" i="3" s="1"/>
  <c r="AC274" i="3"/>
  <c r="AD274" i="3" s="1"/>
  <c r="Z274" i="3"/>
  <c r="AA274" i="3" s="1"/>
  <c r="W274" i="3"/>
  <c r="X274" i="3" s="1"/>
  <c r="T274" i="3"/>
  <c r="U274" i="3" s="1"/>
  <c r="Q274" i="3"/>
  <c r="R274" i="3" s="1"/>
  <c r="BE274" i="3" s="1"/>
  <c r="N274" i="3"/>
  <c r="O274" i="3" s="1"/>
  <c r="K274" i="3"/>
  <c r="L274" i="3" s="1"/>
  <c r="AU266" i="3"/>
  <c r="AV266" i="3" s="1"/>
  <c r="AO266" i="3"/>
  <c r="AP266" i="3" s="1"/>
  <c r="AL266" i="3"/>
  <c r="AM266" i="3" s="1"/>
  <c r="AF266" i="3"/>
  <c r="AG266" i="3" s="1"/>
  <c r="AC266" i="3"/>
  <c r="AD266" i="3" s="1"/>
  <c r="Z266" i="3"/>
  <c r="AA266" i="3" s="1"/>
  <c r="W266" i="3"/>
  <c r="X266" i="3" s="1"/>
  <c r="T266" i="3"/>
  <c r="U266" i="3" s="1"/>
  <c r="Q266" i="3"/>
  <c r="R266" i="3" s="1"/>
  <c r="BE266" i="3" s="1"/>
  <c r="N266" i="3"/>
  <c r="O266" i="3" s="1"/>
  <c r="K266" i="3"/>
  <c r="L266" i="3" s="1"/>
  <c r="AO218" i="3"/>
  <c r="AP218" i="3" s="1"/>
  <c r="AL218" i="3"/>
  <c r="AM218" i="3" s="1"/>
  <c r="BL218" i="3" s="1"/>
  <c r="AF218" i="3"/>
  <c r="AG218" i="3" s="1"/>
  <c r="AC218" i="3"/>
  <c r="AD218" i="3" s="1"/>
  <c r="Z218" i="3"/>
  <c r="AA218" i="3" s="1"/>
  <c r="W218" i="3"/>
  <c r="X218" i="3" s="1"/>
  <c r="T218" i="3"/>
  <c r="U218" i="3" s="1"/>
  <c r="BE218" i="3"/>
  <c r="N218" i="3"/>
  <c r="O218" i="3" s="1"/>
  <c r="K218" i="3"/>
  <c r="L218" i="3" s="1"/>
  <c r="AO200" i="3"/>
  <c r="AP200" i="3" s="1"/>
  <c r="AL200" i="3"/>
  <c r="AM200" i="3" s="1"/>
  <c r="AF200" i="3"/>
  <c r="AG200" i="3" s="1"/>
  <c r="AC200" i="3"/>
  <c r="AD200" i="3" s="1"/>
  <c r="Z200" i="3"/>
  <c r="AA200" i="3" s="1"/>
  <c r="W200" i="3"/>
  <c r="X200" i="3" s="1"/>
  <c r="T200" i="3"/>
  <c r="U200" i="3" s="1"/>
  <c r="BE200" i="3"/>
  <c r="N200" i="3"/>
  <c r="O200" i="3" s="1"/>
  <c r="K200" i="3"/>
  <c r="L200" i="3" s="1"/>
  <c r="AO28" i="3"/>
  <c r="AP28" i="3" s="1"/>
  <c r="AL28" i="3"/>
  <c r="AM28" i="3" s="1"/>
  <c r="AF28" i="3"/>
  <c r="AG28" i="3" s="1"/>
  <c r="AC28" i="3"/>
  <c r="AD28" i="3" s="1"/>
  <c r="Z28" i="3"/>
  <c r="AA28" i="3" s="1"/>
  <c r="W28" i="3"/>
  <c r="X28" i="3" s="1"/>
  <c r="T28" i="3"/>
  <c r="U28" i="3" s="1"/>
  <c r="BE28" i="3"/>
  <c r="N28" i="3"/>
  <c r="O28" i="3" s="1"/>
  <c r="K28" i="3"/>
  <c r="L28" i="3" s="1"/>
  <c r="BG218" i="3" l="1"/>
  <c r="BJ218" i="3"/>
  <c r="BK218" i="3"/>
  <c r="BM218" i="3"/>
  <c r="BF218" i="3"/>
  <c r="BH218" i="3"/>
  <c r="BI218" i="3"/>
  <c r="BD279" i="3"/>
  <c r="BD274" i="3"/>
  <c r="BD280" i="3"/>
  <c r="BD218" i="3"/>
  <c r="BD275" i="3"/>
  <c r="BD285" i="3"/>
  <c r="BH286" i="3"/>
  <c r="BD286" i="3"/>
  <c r="BM286" i="3"/>
  <c r="BF286" i="3"/>
  <c r="BJ286" i="3"/>
  <c r="BC286" i="3"/>
  <c r="BG286" i="3"/>
  <c r="BH285" i="3"/>
  <c r="BM285" i="3"/>
  <c r="BF285" i="3"/>
  <c r="BJ285" i="3"/>
  <c r="BC285" i="3"/>
  <c r="BG285" i="3"/>
  <c r="BH280" i="3"/>
  <c r="BF280" i="3"/>
  <c r="BJ280" i="3"/>
  <c r="BM280" i="3"/>
  <c r="BC280" i="3"/>
  <c r="BG280" i="3"/>
  <c r="BJ279" i="3"/>
  <c r="BM279" i="3"/>
  <c r="BC279" i="3"/>
  <c r="BG279" i="3"/>
  <c r="BH275" i="3"/>
  <c r="BF275" i="3"/>
  <c r="BM275" i="3"/>
  <c r="BJ275" i="3"/>
  <c r="BC275" i="3"/>
  <c r="BG275" i="3"/>
  <c r="BH274" i="3"/>
  <c r="BM274" i="3"/>
  <c r="BF274" i="3"/>
  <c r="BJ274" i="3"/>
  <c r="BC274" i="3"/>
  <c r="BG274" i="3"/>
  <c r="BH266" i="3"/>
  <c r="BD266" i="3"/>
  <c r="BM266" i="3"/>
  <c r="BF266" i="3"/>
  <c r="BJ266" i="3"/>
  <c r="BC266" i="3"/>
  <c r="BG266" i="3"/>
  <c r="BC218" i="3"/>
  <c r="BH200" i="3"/>
  <c r="BD200" i="3"/>
  <c r="BM200" i="3"/>
  <c r="BF200" i="3"/>
  <c r="BJ200" i="3"/>
  <c r="BC200" i="3"/>
  <c r="BG200" i="3"/>
  <c r="BD28" i="3"/>
  <c r="BM28" i="3"/>
  <c r="BF28" i="3"/>
  <c r="BJ28" i="3"/>
  <c r="BC28" i="3"/>
  <c r="BG28" i="3"/>
  <c r="BH28" i="3" l="1"/>
  <c r="AO191" i="3"/>
  <c r="AP191" i="3" s="1"/>
  <c r="AL191" i="3"/>
  <c r="AM191" i="3" s="1"/>
  <c r="AF191" i="3"/>
  <c r="AG191" i="3" s="1"/>
  <c r="AC191" i="3"/>
  <c r="AD191" i="3" s="1"/>
  <c r="Z191" i="3"/>
  <c r="AA191" i="3" s="1"/>
  <c r="W191" i="3"/>
  <c r="X191" i="3" s="1"/>
  <c r="T191" i="3"/>
  <c r="U191" i="3" s="1"/>
  <c r="BE191" i="3"/>
  <c r="N191" i="3"/>
  <c r="O191" i="3" s="1"/>
  <c r="K191" i="3"/>
  <c r="L191" i="3" s="1"/>
  <c r="K211" i="3"/>
  <c r="L211" i="3" s="1"/>
  <c r="N211" i="3"/>
  <c r="O211" i="3" s="1"/>
  <c r="T211" i="3"/>
  <c r="W211" i="3"/>
  <c r="X211" i="3" s="1"/>
  <c r="Z211" i="3"/>
  <c r="AA211" i="3" s="1"/>
  <c r="AC211" i="3"/>
  <c r="AD211" i="3" s="1"/>
  <c r="AF211" i="3"/>
  <c r="AG211" i="3" s="1"/>
  <c r="AL211" i="3"/>
  <c r="AM211" i="3" s="1"/>
  <c r="AO211" i="3"/>
  <c r="AP211" i="3" s="1"/>
  <c r="AO31" i="3"/>
  <c r="AP31" i="3" s="1"/>
  <c r="AL31" i="3"/>
  <c r="AM31" i="3" s="1"/>
  <c r="AF31" i="3"/>
  <c r="AG31" i="3" s="1"/>
  <c r="AC31" i="3"/>
  <c r="AD31" i="3" s="1"/>
  <c r="Z31" i="3"/>
  <c r="AA31" i="3" s="1"/>
  <c r="W31" i="3"/>
  <c r="X31" i="3" s="1"/>
  <c r="T31" i="3"/>
  <c r="U31" i="3" s="1"/>
  <c r="BE31" i="3"/>
  <c r="N31" i="3"/>
  <c r="O31" i="3" s="1"/>
  <c r="K31" i="3"/>
  <c r="L31" i="3" s="1"/>
  <c r="AO99" i="3"/>
  <c r="AP99" i="3" s="1"/>
  <c r="AL99" i="3"/>
  <c r="AM99" i="3" s="1"/>
  <c r="AF99" i="3"/>
  <c r="AG99" i="3" s="1"/>
  <c r="AC99" i="3"/>
  <c r="AD99" i="3" s="1"/>
  <c r="Z99" i="3"/>
  <c r="AA99" i="3" s="1"/>
  <c r="W99" i="3"/>
  <c r="X99" i="3" s="1"/>
  <c r="T99" i="3"/>
  <c r="U99" i="3" s="1"/>
  <c r="BE99" i="3"/>
  <c r="N99" i="3"/>
  <c r="O99" i="3" s="1"/>
  <c r="K99" i="3"/>
  <c r="L99" i="3" s="1"/>
  <c r="AO63" i="3"/>
  <c r="AP63" i="3" s="1"/>
  <c r="AL63" i="3"/>
  <c r="AM63" i="3" s="1"/>
  <c r="AF63" i="3"/>
  <c r="AG63" i="3" s="1"/>
  <c r="AC63" i="3"/>
  <c r="AD63" i="3" s="1"/>
  <c r="W63" i="3"/>
  <c r="X63" i="3" s="1"/>
  <c r="T63" i="3"/>
  <c r="N63" i="3"/>
  <c r="O63" i="3" s="1"/>
  <c r="K63" i="3"/>
  <c r="L63" i="3" s="1"/>
  <c r="AO97" i="3"/>
  <c r="AP97" i="3" s="1"/>
  <c r="AL97" i="3"/>
  <c r="AM97" i="3" s="1"/>
  <c r="AF97" i="3"/>
  <c r="AG97" i="3" s="1"/>
  <c r="AC97" i="3"/>
  <c r="AD97" i="3" s="1"/>
  <c r="Z97" i="3"/>
  <c r="AA97" i="3" s="1"/>
  <c r="W97" i="3"/>
  <c r="X97" i="3" s="1"/>
  <c r="T97" i="3"/>
  <c r="N97" i="3"/>
  <c r="O97" i="3" s="1"/>
  <c r="K97" i="3"/>
  <c r="L97" i="3" s="1"/>
  <c r="AO71" i="3"/>
  <c r="AP71" i="3" s="1"/>
  <c r="AL71" i="3"/>
  <c r="AM71" i="3" s="1"/>
  <c r="BI71" i="3"/>
  <c r="AO69" i="3"/>
  <c r="AP69" i="3" s="1"/>
  <c r="AL69" i="3"/>
  <c r="AM69" i="3" s="1"/>
  <c r="AF69" i="3"/>
  <c r="AG69" i="3" s="1"/>
  <c r="AC69" i="3"/>
  <c r="AD69" i="3" s="1"/>
  <c r="Z69" i="3"/>
  <c r="AA69" i="3" s="1"/>
  <c r="BI69" i="3" s="1"/>
  <c r="W69" i="3"/>
  <c r="X69" i="3" s="1"/>
  <c r="T69" i="3"/>
  <c r="N69" i="3"/>
  <c r="O69" i="3" s="1"/>
  <c r="K69" i="3"/>
  <c r="L69" i="3" s="1"/>
  <c r="AO68" i="3"/>
  <c r="AP68" i="3" s="1"/>
  <c r="AL68" i="3"/>
  <c r="AM68" i="3" s="1"/>
  <c r="AF68" i="3"/>
  <c r="AG68" i="3" s="1"/>
  <c r="AC68" i="3"/>
  <c r="AD68" i="3" s="1"/>
  <c r="Z68" i="3"/>
  <c r="AA68" i="3" s="1"/>
  <c r="BI68" i="3" s="1"/>
  <c r="W68" i="3"/>
  <c r="X68" i="3" s="1"/>
  <c r="T68" i="3"/>
  <c r="N68" i="3"/>
  <c r="O68" i="3" s="1"/>
  <c r="K68" i="3"/>
  <c r="L68" i="3" s="1"/>
  <c r="AO53" i="3"/>
  <c r="AP53" i="3" s="1"/>
  <c r="AL53" i="3"/>
  <c r="AM53" i="3" s="1"/>
  <c r="AF53" i="3"/>
  <c r="AG53" i="3" s="1"/>
  <c r="AC53" i="3"/>
  <c r="AD53" i="3" s="1"/>
  <c r="Z53" i="3"/>
  <c r="AA53" i="3" s="1"/>
  <c r="W53" i="3"/>
  <c r="X53" i="3" s="1"/>
  <c r="T53" i="3"/>
  <c r="U53" i="3" s="1"/>
  <c r="BE53" i="3"/>
  <c r="N53" i="3"/>
  <c r="O53" i="3" s="1"/>
  <c r="K53" i="3"/>
  <c r="L53" i="3" s="1"/>
  <c r="BH99" i="3" l="1"/>
  <c r="BH191" i="3"/>
  <c r="BH31" i="3"/>
  <c r="BH53" i="3"/>
  <c r="BM211" i="3"/>
  <c r="BD211" i="3"/>
  <c r="BM191" i="3"/>
  <c r="BF191" i="3"/>
  <c r="BJ191" i="3"/>
  <c r="BC191" i="3"/>
  <c r="BG191" i="3"/>
  <c r="BD191" i="3"/>
  <c r="BJ211" i="3"/>
  <c r="BC211" i="3"/>
  <c r="BD31" i="3"/>
  <c r="BM31" i="3"/>
  <c r="BF31" i="3"/>
  <c r="BJ31" i="3"/>
  <c r="BC31" i="3"/>
  <c r="BG31" i="3"/>
  <c r="BD99" i="3"/>
  <c r="BM99" i="3"/>
  <c r="BF99" i="3"/>
  <c r="BJ99" i="3"/>
  <c r="BC99" i="3"/>
  <c r="BG99" i="3"/>
  <c r="BD63" i="3"/>
  <c r="BM63" i="3"/>
  <c r="BJ63" i="3"/>
  <c r="BC63" i="3"/>
  <c r="BJ97" i="3"/>
  <c r="BC97" i="3"/>
  <c r="BD97" i="3"/>
  <c r="BM97" i="3"/>
  <c r="BD71" i="3"/>
  <c r="BJ71" i="3"/>
  <c r="BM71" i="3"/>
  <c r="BC71" i="3"/>
  <c r="BD69" i="3"/>
  <c r="BJ69" i="3"/>
  <c r="BM69" i="3"/>
  <c r="BC69" i="3"/>
  <c r="BD68" i="3"/>
  <c r="BM68" i="3"/>
  <c r="BJ68" i="3"/>
  <c r="BC68" i="3"/>
  <c r="BD53" i="3"/>
  <c r="BM53" i="3"/>
  <c r="BF53" i="3"/>
  <c r="BJ53" i="3"/>
  <c r="BC53" i="3"/>
  <c r="BG53" i="3"/>
  <c r="AO12" i="3"/>
  <c r="AP12" i="3" s="1"/>
  <c r="AL12" i="3"/>
  <c r="AM12" i="3" s="1"/>
  <c r="AF12" i="3"/>
  <c r="AG12" i="3" s="1"/>
  <c r="AC12" i="3"/>
  <c r="AD12" i="3" s="1"/>
  <c r="Z12" i="3"/>
  <c r="W12" i="3"/>
  <c r="X12" i="3" s="1"/>
  <c r="T12" i="3"/>
  <c r="U12" i="3" s="1"/>
  <c r="N12" i="3"/>
  <c r="O12" i="3" s="1"/>
  <c r="K12" i="3"/>
  <c r="L12" i="3" s="1"/>
  <c r="AA12" i="3" l="1"/>
  <c r="BD12" i="3"/>
  <c r="BM12" i="3"/>
  <c r="BF12" i="3"/>
  <c r="BJ12" i="3"/>
  <c r="BC12" i="3"/>
  <c r="BG12" i="3"/>
  <c r="BH12" i="3" l="1"/>
  <c r="BI191" i="3"/>
  <c r="BI97" i="3"/>
  <c r="BK99" i="3"/>
  <c r="BI99" i="3"/>
  <c r="BK7" i="3"/>
  <c r="BK31" i="3"/>
  <c r="BI31" i="3"/>
  <c r="BK191" i="3"/>
  <c r="BK102" i="3"/>
  <c r="BK97" i="3"/>
  <c r="BK71" i="3"/>
  <c r="BK69" i="3"/>
  <c r="BK68" i="3"/>
  <c r="BK63" i="3"/>
  <c r="BL68" i="3"/>
  <c r="BL69" i="3"/>
  <c r="BL191" i="3"/>
  <c r="BL97" i="3"/>
  <c r="BL63" i="3"/>
  <c r="BK211" i="3"/>
  <c r="BL211" i="3"/>
  <c r="BL31" i="3"/>
  <c r="BL71" i="3"/>
  <c r="BL99" i="3"/>
  <c r="BI53" i="3" l="1"/>
  <c r="BK12" i="3"/>
  <c r="BI12" i="3"/>
  <c r="BL12" i="3"/>
  <c r="BK53" i="3"/>
  <c r="BL53" i="3"/>
  <c r="AU320" i="3" l="1"/>
  <c r="AV320" i="3" s="1"/>
  <c r="AO320" i="3"/>
  <c r="AP320" i="3" s="1"/>
  <c r="AL320" i="3"/>
  <c r="AM320" i="3" s="1"/>
  <c r="AF320" i="3"/>
  <c r="AG320" i="3" s="1"/>
  <c r="AC320" i="3"/>
  <c r="AD320" i="3" s="1"/>
  <c r="Z320" i="3"/>
  <c r="AA320" i="3" s="1"/>
  <c r="W320" i="3"/>
  <c r="X320" i="3" s="1"/>
  <c r="T320" i="3"/>
  <c r="U320" i="3" s="1"/>
  <c r="Q320" i="3"/>
  <c r="R320" i="3" s="1"/>
  <c r="BE320" i="3" s="1"/>
  <c r="N320" i="3"/>
  <c r="O320" i="3" s="1"/>
  <c r="K320" i="3"/>
  <c r="L320" i="3" s="1"/>
  <c r="AU317" i="3"/>
  <c r="AV317" i="3" s="1"/>
  <c r="AO317" i="3"/>
  <c r="AP317" i="3" s="1"/>
  <c r="AL317" i="3"/>
  <c r="AM317" i="3" s="1"/>
  <c r="AF317" i="3"/>
  <c r="AG317" i="3" s="1"/>
  <c r="AC317" i="3"/>
  <c r="AD317" i="3" s="1"/>
  <c r="Z317" i="3"/>
  <c r="AA317" i="3" s="1"/>
  <c r="W317" i="3"/>
  <c r="X317" i="3" s="1"/>
  <c r="T317" i="3"/>
  <c r="U317" i="3" s="1"/>
  <c r="Q317" i="3"/>
  <c r="R317" i="3" s="1"/>
  <c r="BE317" i="3" s="1"/>
  <c r="N317" i="3"/>
  <c r="O317" i="3" s="1"/>
  <c r="K317" i="3"/>
  <c r="L317" i="3" s="1"/>
  <c r="AU315" i="3"/>
  <c r="AV315" i="3" s="1"/>
  <c r="AO315" i="3"/>
  <c r="AP315" i="3" s="1"/>
  <c r="AL315" i="3"/>
  <c r="AM315" i="3" s="1"/>
  <c r="AF315" i="3"/>
  <c r="AG315" i="3" s="1"/>
  <c r="AC315" i="3"/>
  <c r="AD315" i="3" s="1"/>
  <c r="Z315" i="3"/>
  <c r="AA315" i="3" s="1"/>
  <c r="W315" i="3"/>
  <c r="X315" i="3" s="1"/>
  <c r="T315" i="3"/>
  <c r="U315" i="3" s="1"/>
  <c r="Q315" i="3"/>
  <c r="N315" i="3"/>
  <c r="O315" i="3" s="1"/>
  <c r="K315" i="3"/>
  <c r="L315" i="3" s="1"/>
  <c r="AU310" i="3"/>
  <c r="AV310" i="3" s="1"/>
  <c r="AO310" i="3"/>
  <c r="AP310" i="3" s="1"/>
  <c r="AL310" i="3"/>
  <c r="AM310" i="3" s="1"/>
  <c r="AF310" i="3"/>
  <c r="AG310" i="3" s="1"/>
  <c r="AC310" i="3"/>
  <c r="AD310" i="3" s="1"/>
  <c r="Z310" i="3"/>
  <c r="AA310" i="3" s="1"/>
  <c r="W310" i="3"/>
  <c r="X310" i="3" s="1"/>
  <c r="T310" i="3"/>
  <c r="U310" i="3" s="1"/>
  <c r="Q310" i="3"/>
  <c r="R310" i="3" s="1"/>
  <c r="BE310" i="3" s="1"/>
  <c r="N310" i="3"/>
  <c r="O310" i="3" s="1"/>
  <c r="K310" i="3"/>
  <c r="L310" i="3" s="1"/>
  <c r="K311" i="3"/>
  <c r="L311" i="3" s="1"/>
  <c r="N311" i="3"/>
  <c r="O311" i="3" s="1"/>
  <c r="Q311" i="3"/>
  <c r="T311" i="3"/>
  <c r="U311" i="3" s="1"/>
  <c r="W311" i="3"/>
  <c r="X311" i="3" s="1"/>
  <c r="Z311" i="3"/>
  <c r="AA311" i="3" s="1"/>
  <c r="AC311" i="3"/>
  <c r="AD311" i="3" s="1"/>
  <c r="AF311" i="3"/>
  <c r="AG311" i="3" s="1"/>
  <c r="AL311" i="3"/>
  <c r="AM311" i="3" s="1"/>
  <c r="AO311" i="3"/>
  <c r="AP311" i="3" s="1"/>
  <c r="AU311" i="3"/>
  <c r="AV311" i="3" s="1"/>
  <c r="AU276" i="3"/>
  <c r="AV276" i="3" s="1"/>
  <c r="AO276" i="3"/>
  <c r="AP276" i="3" s="1"/>
  <c r="AL276" i="3"/>
  <c r="AM276" i="3" s="1"/>
  <c r="AF276" i="3"/>
  <c r="AG276" i="3" s="1"/>
  <c r="AC276" i="3"/>
  <c r="AD276" i="3" s="1"/>
  <c r="Z276" i="3"/>
  <c r="AA276" i="3" s="1"/>
  <c r="W276" i="3"/>
  <c r="X276" i="3" s="1"/>
  <c r="T276" i="3"/>
  <c r="U276" i="3" s="1"/>
  <c r="Q276" i="3"/>
  <c r="R276" i="3" s="1"/>
  <c r="BE276" i="3" s="1"/>
  <c r="N276" i="3"/>
  <c r="O276" i="3" s="1"/>
  <c r="K276" i="3"/>
  <c r="L276" i="3" s="1"/>
  <c r="AU296" i="3"/>
  <c r="AV296" i="3" s="1"/>
  <c r="AO296" i="3"/>
  <c r="AP296" i="3" s="1"/>
  <c r="AL296" i="3"/>
  <c r="AM296" i="3" s="1"/>
  <c r="AF296" i="3"/>
  <c r="AG296" i="3" s="1"/>
  <c r="AC296" i="3"/>
  <c r="AD296" i="3" s="1"/>
  <c r="Z296" i="3"/>
  <c r="AA296" i="3" s="1"/>
  <c r="W296" i="3"/>
  <c r="X296" i="3" s="1"/>
  <c r="T296" i="3"/>
  <c r="U296" i="3" s="1"/>
  <c r="Q296" i="3"/>
  <c r="R296" i="3" s="1"/>
  <c r="BE296" i="3" s="1"/>
  <c r="N296" i="3"/>
  <c r="O296" i="3" s="1"/>
  <c r="K296" i="3"/>
  <c r="L296" i="3" s="1"/>
  <c r="AU273" i="3"/>
  <c r="AV273" i="3" s="1"/>
  <c r="AO273" i="3"/>
  <c r="AP273" i="3" s="1"/>
  <c r="AL273" i="3"/>
  <c r="AM273" i="3" s="1"/>
  <c r="AF273" i="3"/>
  <c r="AG273" i="3" s="1"/>
  <c r="AC273" i="3"/>
  <c r="AD273" i="3" s="1"/>
  <c r="Z273" i="3"/>
  <c r="AA273" i="3" s="1"/>
  <c r="W273" i="3"/>
  <c r="X273" i="3" s="1"/>
  <c r="T273" i="3"/>
  <c r="U273" i="3" s="1"/>
  <c r="Q273" i="3"/>
  <c r="R273" i="3" s="1"/>
  <c r="BE273" i="3" s="1"/>
  <c r="N273" i="3"/>
  <c r="O273" i="3" s="1"/>
  <c r="K273" i="3"/>
  <c r="L273" i="3" s="1"/>
  <c r="AU272" i="3"/>
  <c r="AV272" i="3" s="1"/>
  <c r="AO272" i="3"/>
  <c r="AP272" i="3" s="1"/>
  <c r="AL272" i="3"/>
  <c r="AM272" i="3" s="1"/>
  <c r="AF272" i="3"/>
  <c r="AG272" i="3" s="1"/>
  <c r="AC272" i="3"/>
  <c r="AD272" i="3" s="1"/>
  <c r="Z272" i="3"/>
  <c r="AA272" i="3" s="1"/>
  <c r="W272" i="3"/>
  <c r="X272" i="3" s="1"/>
  <c r="T272" i="3"/>
  <c r="U272" i="3" s="1"/>
  <c r="Q272" i="3"/>
  <c r="R272" i="3" s="1"/>
  <c r="BE272" i="3" s="1"/>
  <c r="N272" i="3"/>
  <c r="O272" i="3" s="1"/>
  <c r="K272" i="3"/>
  <c r="L272" i="3" s="1"/>
  <c r="AU271" i="3"/>
  <c r="AV271" i="3" s="1"/>
  <c r="AO271" i="3"/>
  <c r="AP271" i="3" s="1"/>
  <c r="AL271" i="3"/>
  <c r="AM271" i="3" s="1"/>
  <c r="AF271" i="3"/>
  <c r="AG271" i="3" s="1"/>
  <c r="AC271" i="3"/>
  <c r="AD271" i="3" s="1"/>
  <c r="Z271" i="3"/>
  <c r="AA271" i="3" s="1"/>
  <c r="W271" i="3"/>
  <c r="X271" i="3" s="1"/>
  <c r="T271" i="3"/>
  <c r="U271" i="3" s="1"/>
  <c r="Q271" i="3"/>
  <c r="R271" i="3" s="1"/>
  <c r="BE271" i="3" s="1"/>
  <c r="N271" i="3"/>
  <c r="O271" i="3" s="1"/>
  <c r="K271" i="3"/>
  <c r="L271" i="3" s="1"/>
  <c r="AU270" i="3"/>
  <c r="AV270" i="3" s="1"/>
  <c r="AO270" i="3"/>
  <c r="AP270" i="3" s="1"/>
  <c r="AL270" i="3"/>
  <c r="AM270" i="3" s="1"/>
  <c r="AF270" i="3"/>
  <c r="AG270" i="3" s="1"/>
  <c r="AC270" i="3"/>
  <c r="AD270" i="3" s="1"/>
  <c r="Z270" i="3"/>
  <c r="AA270" i="3" s="1"/>
  <c r="W270" i="3"/>
  <c r="X270" i="3" s="1"/>
  <c r="T270" i="3"/>
  <c r="U270" i="3" s="1"/>
  <c r="Q270" i="3"/>
  <c r="R270" i="3" s="1"/>
  <c r="BE270" i="3" s="1"/>
  <c r="N270" i="3"/>
  <c r="O270" i="3" s="1"/>
  <c r="K270" i="3"/>
  <c r="L270" i="3" s="1"/>
  <c r="AU269" i="3"/>
  <c r="AV269" i="3" s="1"/>
  <c r="AO269" i="3"/>
  <c r="AP269" i="3" s="1"/>
  <c r="AL269" i="3"/>
  <c r="AM269" i="3" s="1"/>
  <c r="BN269" i="3"/>
  <c r="AF269" i="3"/>
  <c r="AG269" i="3" s="1"/>
  <c r="AC269" i="3"/>
  <c r="AD269" i="3" s="1"/>
  <c r="Z269" i="3"/>
  <c r="AA269" i="3" s="1"/>
  <c r="W269" i="3"/>
  <c r="X269" i="3" s="1"/>
  <c r="T269" i="3"/>
  <c r="U269" i="3" s="1"/>
  <c r="Q269" i="3"/>
  <c r="R269" i="3" s="1"/>
  <c r="BE269" i="3" s="1"/>
  <c r="N269" i="3"/>
  <c r="O269" i="3" s="1"/>
  <c r="K269" i="3"/>
  <c r="L269" i="3" s="1"/>
  <c r="AU268" i="3"/>
  <c r="AV268" i="3" s="1"/>
  <c r="AO268" i="3"/>
  <c r="AP268" i="3" s="1"/>
  <c r="AL268" i="3"/>
  <c r="AM268" i="3" s="1"/>
  <c r="AF268" i="3"/>
  <c r="AG268" i="3" s="1"/>
  <c r="AC268" i="3"/>
  <c r="AD268" i="3" s="1"/>
  <c r="Z268" i="3"/>
  <c r="AA268" i="3" s="1"/>
  <c r="W268" i="3"/>
  <c r="X268" i="3" s="1"/>
  <c r="T268" i="3"/>
  <c r="U268" i="3" s="1"/>
  <c r="Q268" i="3"/>
  <c r="R268" i="3" s="1"/>
  <c r="BE268" i="3" s="1"/>
  <c r="N268" i="3"/>
  <c r="O268" i="3" s="1"/>
  <c r="K268" i="3"/>
  <c r="L268" i="3" s="1"/>
  <c r="AU259" i="3"/>
  <c r="AV259" i="3" s="1"/>
  <c r="AO259" i="3"/>
  <c r="AP259" i="3" s="1"/>
  <c r="AL259" i="3"/>
  <c r="AM259" i="3" s="1"/>
  <c r="AF259" i="3"/>
  <c r="AG259" i="3" s="1"/>
  <c r="AC259" i="3"/>
  <c r="AD259" i="3" s="1"/>
  <c r="Z259" i="3"/>
  <c r="AA259" i="3" s="1"/>
  <c r="W259" i="3"/>
  <c r="X259" i="3" s="1"/>
  <c r="T259" i="3"/>
  <c r="U259" i="3" s="1"/>
  <c r="Q259" i="3"/>
  <c r="R259" i="3" s="1"/>
  <c r="BE259" i="3" s="1"/>
  <c r="N259" i="3"/>
  <c r="O259" i="3" s="1"/>
  <c r="K259" i="3"/>
  <c r="L259" i="3" s="1"/>
  <c r="AU257" i="3"/>
  <c r="AV257" i="3" s="1"/>
  <c r="AO257" i="3"/>
  <c r="AP257" i="3" s="1"/>
  <c r="AL257" i="3"/>
  <c r="AM257" i="3" s="1"/>
  <c r="AF257" i="3"/>
  <c r="AG257" i="3" s="1"/>
  <c r="AC257" i="3"/>
  <c r="AD257" i="3" s="1"/>
  <c r="Z257" i="3"/>
  <c r="AA257" i="3" s="1"/>
  <c r="W257" i="3"/>
  <c r="X257" i="3" s="1"/>
  <c r="T257" i="3"/>
  <c r="U257" i="3" s="1"/>
  <c r="Q257" i="3"/>
  <c r="R257" i="3" s="1"/>
  <c r="BE257" i="3" s="1"/>
  <c r="N257" i="3"/>
  <c r="O257" i="3" s="1"/>
  <c r="K257" i="3"/>
  <c r="L257" i="3" s="1"/>
  <c r="AO91" i="3"/>
  <c r="AP91" i="3" s="1"/>
  <c r="AL91" i="3"/>
  <c r="AM91" i="3" s="1"/>
  <c r="AF91" i="3"/>
  <c r="AG91" i="3" s="1"/>
  <c r="AC91" i="3"/>
  <c r="AD91" i="3" s="1"/>
  <c r="Z91" i="3"/>
  <c r="AA91" i="3" s="1"/>
  <c r="W91" i="3"/>
  <c r="X91" i="3" s="1"/>
  <c r="T91" i="3"/>
  <c r="U91" i="3" s="1"/>
  <c r="BE91" i="3"/>
  <c r="N91" i="3"/>
  <c r="O91" i="3" s="1"/>
  <c r="K91" i="3"/>
  <c r="L91" i="3" s="1"/>
  <c r="AO213" i="3"/>
  <c r="AP213" i="3" s="1"/>
  <c r="AL213" i="3"/>
  <c r="AM213" i="3" s="1"/>
  <c r="AF213" i="3"/>
  <c r="AG213" i="3" s="1"/>
  <c r="AC213" i="3"/>
  <c r="AD213" i="3" s="1"/>
  <c r="Z213" i="3"/>
  <c r="AA213" i="3" s="1"/>
  <c r="W213" i="3"/>
  <c r="X213" i="3" s="1"/>
  <c r="T213" i="3"/>
  <c r="U213" i="3" s="1"/>
  <c r="BE213" i="3"/>
  <c r="N213" i="3"/>
  <c r="O213" i="3" s="1"/>
  <c r="K213" i="3"/>
  <c r="L213" i="3" s="1"/>
  <c r="K42" i="3"/>
  <c r="L42" i="3" s="1"/>
  <c r="N42" i="3"/>
  <c r="O42" i="3" s="1"/>
  <c r="T42" i="3"/>
  <c r="U42" i="3" s="1"/>
  <c r="W42" i="3"/>
  <c r="X42" i="3" s="1"/>
  <c r="Z42" i="3"/>
  <c r="AA42" i="3" s="1"/>
  <c r="AC42" i="3"/>
  <c r="AD42" i="3" s="1"/>
  <c r="AF42" i="3"/>
  <c r="AG42" i="3" s="1"/>
  <c r="AL42" i="3"/>
  <c r="AM42" i="3" s="1"/>
  <c r="AO42" i="3"/>
  <c r="AP42" i="3" s="1"/>
  <c r="BK269" i="3" l="1"/>
  <c r="BH213" i="3"/>
  <c r="BC42" i="3"/>
  <c r="BD213" i="3"/>
  <c r="BG42" i="3"/>
  <c r="BJ42" i="3"/>
  <c r="BM42" i="3"/>
  <c r="BD320" i="3"/>
  <c r="BC320" i="3"/>
  <c r="BM320" i="3"/>
  <c r="BF320" i="3"/>
  <c r="BJ320" i="3"/>
  <c r="BG320" i="3"/>
  <c r="BD317" i="3"/>
  <c r="BF317" i="3"/>
  <c r="BJ317" i="3"/>
  <c r="BM317" i="3"/>
  <c r="BC317" i="3"/>
  <c r="BG317" i="3"/>
  <c r="BM311" i="3"/>
  <c r="BC311" i="3"/>
  <c r="BJ311" i="3"/>
  <c r="BG311" i="3"/>
  <c r="BD311" i="3"/>
  <c r="BD42" i="3"/>
  <c r="BD315" i="3"/>
  <c r="BM315" i="3"/>
  <c r="BJ315" i="3"/>
  <c r="BC315" i="3"/>
  <c r="BG315" i="3"/>
  <c r="BD310" i="3"/>
  <c r="BM310" i="3"/>
  <c r="BF310" i="3"/>
  <c r="BJ310" i="3"/>
  <c r="BC310" i="3"/>
  <c r="BG310" i="3"/>
  <c r="BD276" i="3"/>
  <c r="BM276" i="3"/>
  <c r="BF276" i="3"/>
  <c r="BJ276" i="3"/>
  <c r="BC276" i="3"/>
  <c r="BG276" i="3"/>
  <c r="BD296" i="3"/>
  <c r="BF296" i="3"/>
  <c r="BJ296" i="3"/>
  <c r="BM296" i="3"/>
  <c r="BC296" i="3"/>
  <c r="BG296" i="3"/>
  <c r="BD273" i="3"/>
  <c r="BM273" i="3"/>
  <c r="BF273" i="3"/>
  <c r="BJ273" i="3"/>
  <c r="BC273" i="3"/>
  <c r="BG273" i="3"/>
  <c r="BD272" i="3"/>
  <c r="BM272" i="3"/>
  <c r="BF272" i="3"/>
  <c r="BJ272" i="3"/>
  <c r="BC272" i="3"/>
  <c r="BG272" i="3"/>
  <c r="BC271" i="3"/>
  <c r="BG271" i="3"/>
  <c r="BD271" i="3"/>
  <c r="BM271" i="3"/>
  <c r="BF271" i="3"/>
  <c r="BJ271" i="3"/>
  <c r="BD270" i="3"/>
  <c r="BJ270" i="3"/>
  <c r="BF270" i="3"/>
  <c r="BM270" i="3"/>
  <c r="BC270" i="3"/>
  <c r="BG270" i="3"/>
  <c r="BD269" i="3"/>
  <c r="BL269" i="3"/>
  <c r="BF269" i="3"/>
  <c r="BJ269" i="3"/>
  <c r="BM269" i="3"/>
  <c r="BC269" i="3"/>
  <c r="BG269" i="3"/>
  <c r="BD268" i="3"/>
  <c r="BM268" i="3"/>
  <c r="BF268" i="3"/>
  <c r="BJ268" i="3"/>
  <c r="BC268" i="3"/>
  <c r="BG268" i="3"/>
  <c r="BD259" i="3"/>
  <c r="BM259" i="3"/>
  <c r="BF259" i="3"/>
  <c r="BJ259" i="3"/>
  <c r="BC259" i="3"/>
  <c r="BG259" i="3"/>
  <c r="BD257" i="3"/>
  <c r="BM257" i="3"/>
  <c r="BF257" i="3"/>
  <c r="BJ257" i="3"/>
  <c r="BC257" i="3"/>
  <c r="BG257" i="3"/>
  <c r="BD91" i="3"/>
  <c r="BM91" i="3"/>
  <c r="BF91" i="3"/>
  <c r="BJ91" i="3"/>
  <c r="BC91" i="3"/>
  <c r="BG91" i="3"/>
  <c r="BM213" i="3"/>
  <c r="BF213" i="3"/>
  <c r="BJ213" i="3"/>
  <c r="BC213" i="3"/>
  <c r="BG213" i="3"/>
  <c r="BH91" i="3" l="1"/>
  <c r="BH257" i="3"/>
  <c r="BH272" i="3"/>
  <c r="BH271" i="3"/>
  <c r="BH268" i="3"/>
  <c r="BH310" i="3"/>
  <c r="BH317" i="3"/>
  <c r="BH320" i="3"/>
  <c r="BH269" i="3" l="1"/>
  <c r="BI269" i="3"/>
  <c r="BH296" i="3"/>
  <c r="BH270" i="3"/>
  <c r="BH276" i="3"/>
  <c r="BH259" i="3"/>
  <c r="BH273" i="3"/>
  <c r="AO169" i="3" l="1"/>
  <c r="AP169" i="3" s="1"/>
  <c r="AL169" i="3"/>
  <c r="AM169" i="3" s="1"/>
  <c r="AF169" i="3"/>
  <c r="AG169" i="3" s="1"/>
  <c r="AC169" i="3"/>
  <c r="AD169" i="3" s="1"/>
  <c r="Z169" i="3"/>
  <c r="AA169" i="3" s="1"/>
  <c r="W169" i="3"/>
  <c r="X169" i="3" s="1"/>
  <c r="T169" i="3"/>
  <c r="U169" i="3" s="1"/>
  <c r="BE169" i="3"/>
  <c r="N169" i="3"/>
  <c r="O169" i="3" s="1"/>
  <c r="K169" i="3"/>
  <c r="L169" i="3" s="1"/>
  <c r="AO122" i="3"/>
  <c r="AP122" i="3" s="1"/>
  <c r="AL122" i="3"/>
  <c r="AM122" i="3" s="1"/>
  <c r="AF122" i="3"/>
  <c r="AG122" i="3" s="1"/>
  <c r="AC122" i="3"/>
  <c r="AD122" i="3" s="1"/>
  <c r="Z122" i="3"/>
  <c r="AA122" i="3" s="1"/>
  <c r="W122" i="3"/>
  <c r="X122" i="3" s="1"/>
  <c r="T122" i="3"/>
  <c r="U122" i="3" s="1"/>
  <c r="BE122" i="3"/>
  <c r="N122" i="3"/>
  <c r="O122" i="3" s="1"/>
  <c r="K122" i="3"/>
  <c r="L122" i="3" s="1"/>
  <c r="AO67" i="3"/>
  <c r="AP67" i="3" s="1"/>
  <c r="AL67" i="3"/>
  <c r="AM67" i="3" s="1"/>
  <c r="AF67" i="3"/>
  <c r="AG67" i="3" s="1"/>
  <c r="AC67" i="3"/>
  <c r="AD67" i="3" s="1"/>
  <c r="Z67" i="3"/>
  <c r="AA67" i="3" s="1"/>
  <c r="BI67" i="3" s="1"/>
  <c r="W67" i="3"/>
  <c r="X67" i="3" s="1"/>
  <c r="T67" i="3"/>
  <c r="N67" i="3"/>
  <c r="O67" i="3" s="1"/>
  <c r="K67" i="3"/>
  <c r="L67" i="3" s="1"/>
  <c r="BK122" i="3" l="1"/>
  <c r="BK67" i="3"/>
  <c r="BK169" i="3"/>
  <c r="BD169" i="3"/>
  <c r="BL169" i="3"/>
  <c r="BM169" i="3"/>
  <c r="BF169" i="3"/>
  <c r="BJ169" i="3"/>
  <c r="BC169" i="3"/>
  <c r="BG169" i="3"/>
  <c r="BC122" i="3"/>
  <c r="BD122" i="3"/>
  <c r="BL122" i="3"/>
  <c r="BG122" i="3"/>
  <c r="BM122" i="3"/>
  <c r="BF122" i="3"/>
  <c r="BJ122" i="3"/>
  <c r="BD67" i="3"/>
  <c r="BL67" i="3"/>
  <c r="BM67" i="3"/>
  <c r="BJ67" i="3"/>
  <c r="BC67" i="3"/>
  <c r="AO109" i="3"/>
  <c r="AP109" i="3" s="1"/>
  <c r="AL109" i="3"/>
  <c r="AM109" i="3" s="1"/>
  <c r="AF109" i="3"/>
  <c r="AG109" i="3" s="1"/>
  <c r="AC109" i="3"/>
  <c r="AD109" i="3" s="1"/>
  <c r="Z109" i="3"/>
  <c r="AA109" i="3" s="1"/>
  <c r="W109" i="3"/>
  <c r="X109" i="3" s="1"/>
  <c r="T109" i="3"/>
  <c r="U109" i="3" s="1"/>
  <c r="N109" i="3"/>
  <c r="O109" i="3" s="1"/>
  <c r="K109" i="3"/>
  <c r="L109" i="3" s="1"/>
  <c r="AO40" i="3"/>
  <c r="AP40" i="3" s="1"/>
  <c r="AL40" i="3"/>
  <c r="AM40" i="3" s="1"/>
  <c r="AF40" i="3"/>
  <c r="AG40" i="3" s="1"/>
  <c r="AC40" i="3"/>
  <c r="AD40" i="3" s="1"/>
  <c r="Z40" i="3"/>
  <c r="AA40" i="3" s="1"/>
  <c r="W40" i="3"/>
  <c r="X40" i="3" s="1"/>
  <c r="T40" i="3"/>
  <c r="U40" i="3" s="1"/>
  <c r="BE40" i="3"/>
  <c r="N40" i="3"/>
  <c r="O40" i="3" s="1"/>
  <c r="K40" i="3"/>
  <c r="L40" i="3" s="1"/>
  <c r="Z7" i="3"/>
  <c r="BI211" i="3" l="1"/>
  <c r="BI169" i="3"/>
  <c r="BK40" i="3"/>
  <c r="BK109" i="3"/>
  <c r="BD40" i="3"/>
  <c r="BL40" i="3"/>
  <c r="BD109" i="3"/>
  <c r="BL109" i="3"/>
  <c r="BM109" i="3"/>
  <c r="BF109" i="3"/>
  <c r="BJ109" i="3"/>
  <c r="BC109" i="3"/>
  <c r="BG109" i="3"/>
  <c r="BM40" i="3"/>
  <c r="BF40" i="3"/>
  <c r="BJ40" i="3"/>
  <c r="BC40" i="3"/>
  <c r="BG40" i="3"/>
  <c r="BH169" i="3" l="1"/>
  <c r="BI109" i="3"/>
  <c r="AA7" i="3"/>
  <c r="BI63" i="3"/>
  <c r="L91" i="2"/>
  <c r="K91" i="2"/>
  <c r="I91" i="2"/>
  <c r="J91" i="2" s="1"/>
  <c r="L90" i="2"/>
  <c r="K90" i="2"/>
  <c r="I90" i="2"/>
  <c r="J90" i="2" s="1"/>
  <c r="L89" i="2"/>
  <c r="K89" i="2"/>
  <c r="I89" i="2"/>
  <c r="J89" i="2" s="1"/>
  <c r="L88" i="2"/>
  <c r="E8" i="3" s="1"/>
  <c r="K88" i="2"/>
  <c r="I88" i="2"/>
  <c r="J88" i="2" s="1"/>
  <c r="F8" i="3" l="1"/>
  <c r="BH40" i="3"/>
  <c r="BI40" i="3"/>
  <c r="BH122" i="3"/>
  <c r="BI122" i="3"/>
  <c r="BH7" i="3"/>
  <c r="BI7" i="3"/>
  <c r="BH109" i="3"/>
  <c r="T277" i="3" l="1"/>
  <c r="U277" i="3" s="1"/>
  <c r="T305" i="3"/>
  <c r="U305" i="3" s="1"/>
  <c r="T167" i="3"/>
  <c r="U167" i="3" s="1"/>
  <c r="T246" i="3"/>
  <c r="U246" i="3" s="1"/>
  <c r="T247" i="3"/>
  <c r="U247" i="3" s="1"/>
  <c r="T14" i="3"/>
  <c r="U14" i="3" s="1"/>
  <c r="T206" i="3"/>
  <c r="U206" i="3" s="1"/>
  <c r="T215" i="3"/>
  <c r="U215" i="3" s="1"/>
  <c r="T217" i="3"/>
  <c r="U217" i="3" s="1"/>
  <c r="T220" i="3"/>
  <c r="U220" i="3" s="1"/>
  <c r="T221" i="3"/>
  <c r="U221" i="3" s="1"/>
  <c r="T222" i="3"/>
  <c r="U222" i="3" s="1"/>
  <c r="T54" i="3"/>
  <c r="U54" i="3" s="1"/>
  <c r="T55" i="3"/>
  <c r="U55" i="3" s="1"/>
  <c r="T258" i="3"/>
  <c r="U258" i="3" s="1"/>
  <c r="T260" i="3"/>
  <c r="U260" i="3" s="1"/>
  <c r="T261" i="3"/>
  <c r="U261" i="3" s="1"/>
  <c r="T263" i="3"/>
  <c r="U263" i="3" s="1"/>
  <c r="T264" i="3"/>
  <c r="U264" i="3" s="1"/>
  <c r="T265" i="3"/>
  <c r="U265" i="3" s="1"/>
  <c r="T278" i="3"/>
  <c r="U278" i="3" s="1"/>
  <c r="T281" i="3"/>
  <c r="U281" i="3" s="1"/>
  <c r="T282" i="3"/>
  <c r="U282" i="3" s="1"/>
  <c r="T283" i="3"/>
  <c r="U283" i="3" s="1"/>
  <c r="T284" i="3"/>
  <c r="U284" i="3" s="1"/>
  <c r="T287" i="3"/>
  <c r="U287" i="3" s="1"/>
  <c r="T295" i="3"/>
  <c r="U295" i="3" s="1"/>
  <c r="T297" i="3"/>
  <c r="U297" i="3" s="1"/>
  <c r="T298" i="3"/>
  <c r="U298" i="3" s="1"/>
  <c r="T299" i="3"/>
  <c r="U299" i="3" s="1"/>
  <c r="T300" i="3"/>
  <c r="U300" i="3" s="1"/>
  <c r="T302" i="3"/>
  <c r="U302" i="3" s="1"/>
  <c r="T303" i="3"/>
  <c r="U303" i="3" s="1"/>
  <c r="T304" i="3"/>
  <c r="U304" i="3" s="1"/>
  <c r="T306" i="3"/>
  <c r="U306" i="3" s="1"/>
  <c r="T307" i="3"/>
  <c r="U307" i="3" s="1"/>
  <c r="T308" i="3"/>
  <c r="U308" i="3" s="1"/>
  <c r="T309" i="3"/>
  <c r="U309" i="3" s="1"/>
  <c r="T312" i="3"/>
  <c r="U312" i="3" s="1"/>
  <c r="T313" i="3"/>
  <c r="U313" i="3" s="1"/>
  <c r="T314" i="3"/>
  <c r="U314" i="3" s="1"/>
  <c r="T316" i="3"/>
  <c r="U316" i="3" s="1"/>
  <c r="T323" i="3"/>
  <c r="U323" i="3" s="1"/>
  <c r="T324" i="3"/>
  <c r="U324" i="3" s="1"/>
  <c r="AU323" i="3"/>
  <c r="AV323" i="3" s="1"/>
  <c r="AO323" i="3"/>
  <c r="AP323" i="3" s="1"/>
  <c r="AL323" i="3"/>
  <c r="AM323" i="3" s="1"/>
  <c r="AF323" i="3"/>
  <c r="AG323" i="3" s="1"/>
  <c r="AC323" i="3"/>
  <c r="AD323" i="3" s="1"/>
  <c r="Z323" i="3"/>
  <c r="AA323" i="3" s="1"/>
  <c r="W323" i="3"/>
  <c r="X323" i="3" s="1"/>
  <c r="Q323" i="3"/>
  <c r="N323" i="3"/>
  <c r="O323" i="3" s="1"/>
  <c r="K323" i="3"/>
  <c r="L323" i="3" s="1"/>
  <c r="AU316" i="3"/>
  <c r="AV316" i="3" s="1"/>
  <c r="AO316" i="3"/>
  <c r="AP316" i="3" s="1"/>
  <c r="AL316" i="3"/>
  <c r="AM316" i="3" s="1"/>
  <c r="AF316" i="3"/>
  <c r="AG316" i="3" s="1"/>
  <c r="AC316" i="3"/>
  <c r="AD316" i="3" s="1"/>
  <c r="Z316" i="3"/>
  <c r="AA316" i="3" s="1"/>
  <c r="W316" i="3"/>
  <c r="X316" i="3" s="1"/>
  <c r="Q316" i="3"/>
  <c r="N316" i="3"/>
  <c r="O316" i="3" s="1"/>
  <c r="K316" i="3"/>
  <c r="L316" i="3" s="1"/>
  <c r="K312" i="3"/>
  <c r="L312" i="3" s="1"/>
  <c r="N312" i="3"/>
  <c r="O312" i="3" s="1"/>
  <c r="W312" i="3"/>
  <c r="X312" i="3" s="1"/>
  <c r="Z312" i="3"/>
  <c r="AA312" i="3" s="1"/>
  <c r="AC312" i="3"/>
  <c r="AD312" i="3" s="1"/>
  <c r="AF312" i="3"/>
  <c r="AG312" i="3" s="1"/>
  <c r="AL312" i="3"/>
  <c r="AM312" i="3" s="1"/>
  <c r="AO312" i="3"/>
  <c r="AP312" i="3" s="1"/>
  <c r="AU312" i="3"/>
  <c r="AV312" i="3" s="1"/>
  <c r="AU307" i="3"/>
  <c r="AV307" i="3" s="1"/>
  <c r="AO307" i="3"/>
  <c r="AP307" i="3" s="1"/>
  <c r="AL307" i="3"/>
  <c r="AM307" i="3" s="1"/>
  <c r="AF307" i="3"/>
  <c r="AG307" i="3" s="1"/>
  <c r="AC307" i="3"/>
  <c r="AD307" i="3" s="1"/>
  <c r="Z307" i="3"/>
  <c r="AA307" i="3" s="1"/>
  <c r="W307" i="3"/>
  <c r="X307" i="3" s="1"/>
  <c r="Q307" i="3"/>
  <c r="N307" i="3"/>
  <c r="O307" i="3" s="1"/>
  <c r="K307" i="3"/>
  <c r="L307" i="3" s="1"/>
  <c r="AU305" i="3"/>
  <c r="AV305" i="3" s="1"/>
  <c r="AO305" i="3"/>
  <c r="AP305" i="3" s="1"/>
  <c r="AL305" i="3"/>
  <c r="AM305" i="3" s="1"/>
  <c r="AF305" i="3"/>
  <c r="AG305" i="3" s="1"/>
  <c r="AC305" i="3"/>
  <c r="AD305" i="3" s="1"/>
  <c r="Z305" i="3"/>
  <c r="AA305" i="3" s="1"/>
  <c r="W305" i="3"/>
  <c r="X305" i="3" s="1"/>
  <c r="Q305" i="3"/>
  <c r="N305" i="3"/>
  <c r="O305" i="3" s="1"/>
  <c r="K305" i="3"/>
  <c r="L305" i="3" s="1"/>
  <c r="AU304" i="3"/>
  <c r="AV304" i="3" s="1"/>
  <c r="AO304" i="3"/>
  <c r="AP304" i="3" s="1"/>
  <c r="AL304" i="3"/>
  <c r="AM304" i="3" s="1"/>
  <c r="AF304" i="3"/>
  <c r="AG304" i="3" s="1"/>
  <c r="AC304" i="3"/>
  <c r="AD304" i="3" s="1"/>
  <c r="Z304" i="3"/>
  <c r="AA304" i="3" s="1"/>
  <c r="W304" i="3"/>
  <c r="X304" i="3" s="1"/>
  <c r="Q304" i="3"/>
  <c r="N304" i="3"/>
  <c r="O304" i="3" s="1"/>
  <c r="K304" i="3"/>
  <c r="L304" i="3" s="1"/>
  <c r="AU303" i="3"/>
  <c r="AV303" i="3" s="1"/>
  <c r="AO303" i="3"/>
  <c r="AP303" i="3" s="1"/>
  <c r="AL303" i="3"/>
  <c r="AM303" i="3" s="1"/>
  <c r="AF303" i="3"/>
  <c r="AG303" i="3" s="1"/>
  <c r="AC303" i="3"/>
  <c r="AD303" i="3" s="1"/>
  <c r="Z303" i="3"/>
  <c r="AA303" i="3" s="1"/>
  <c r="W303" i="3"/>
  <c r="X303" i="3" s="1"/>
  <c r="Q303" i="3"/>
  <c r="N303" i="3"/>
  <c r="O303" i="3" s="1"/>
  <c r="K303" i="3"/>
  <c r="L303" i="3" s="1"/>
  <c r="AU302" i="3"/>
  <c r="AV302" i="3" s="1"/>
  <c r="AO302" i="3"/>
  <c r="AP302" i="3" s="1"/>
  <c r="AL302" i="3"/>
  <c r="AM302" i="3" s="1"/>
  <c r="AF302" i="3"/>
  <c r="AG302" i="3" s="1"/>
  <c r="AC302" i="3"/>
  <c r="AD302" i="3" s="1"/>
  <c r="Z302" i="3"/>
  <c r="AA302" i="3" s="1"/>
  <c r="W302" i="3"/>
  <c r="X302" i="3" s="1"/>
  <c r="Q302" i="3"/>
  <c r="N302" i="3"/>
  <c r="O302" i="3" s="1"/>
  <c r="K302" i="3"/>
  <c r="L302" i="3" s="1"/>
  <c r="AU300" i="3"/>
  <c r="AV300" i="3" s="1"/>
  <c r="AO300" i="3"/>
  <c r="AP300" i="3" s="1"/>
  <c r="AL300" i="3"/>
  <c r="AM300" i="3" s="1"/>
  <c r="AF300" i="3"/>
  <c r="AG300" i="3" s="1"/>
  <c r="AC300" i="3"/>
  <c r="AD300" i="3" s="1"/>
  <c r="Z300" i="3"/>
  <c r="AA300" i="3" s="1"/>
  <c r="W300" i="3"/>
  <c r="X300" i="3" s="1"/>
  <c r="Q300" i="3"/>
  <c r="N300" i="3"/>
  <c r="O300" i="3" s="1"/>
  <c r="K300" i="3"/>
  <c r="L300" i="3" s="1"/>
  <c r="AU299" i="3"/>
  <c r="AV299" i="3" s="1"/>
  <c r="AO299" i="3"/>
  <c r="AP299" i="3" s="1"/>
  <c r="AL299" i="3"/>
  <c r="AM299" i="3" s="1"/>
  <c r="AF299" i="3"/>
  <c r="AG299" i="3" s="1"/>
  <c r="AC299" i="3"/>
  <c r="AD299" i="3" s="1"/>
  <c r="Z299" i="3"/>
  <c r="AA299" i="3" s="1"/>
  <c r="W299" i="3"/>
  <c r="X299" i="3" s="1"/>
  <c r="Q299" i="3"/>
  <c r="N299" i="3"/>
  <c r="O299" i="3" s="1"/>
  <c r="K299" i="3"/>
  <c r="L299" i="3" s="1"/>
  <c r="AU298" i="3"/>
  <c r="AV298" i="3" s="1"/>
  <c r="AO298" i="3"/>
  <c r="AP298" i="3" s="1"/>
  <c r="AL298" i="3"/>
  <c r="AM298" i="3" s="1"/>
  <c r="AF298" i="3"/>
  <c r="AG298" i="3" s="1"/>
  <c r="AC298" i="3"/>
  <c r="AD298" i="3" s="1"/>
  <c r="Z298" i="3"/>
  <c r="AA298" i="3" s="1"/>
  <c r="W298" i="3"/>
  <c r="X298" i="3" s="1"/>
  <c r="Q298" i="3"/>
  <c r="N298" i="3"/>
  <c r="O298" i="3" s="1"/>
  <c r="K298" i="3"/>
  <c r="L298" i="3" s="1"/>
  <c r="AU297" i="3"/>
  <c r="AV297" i="3" s="1"/>
  <c r="AO297" i="3"/>
  <c r="AP297" i="3" s="1"/>
  <c r="AL297" i="3"/>
  <c r="AM297" i="3" s="1"/>
  <c r="AF297" i="3"/>
  <c r="AG297" i="3" s="1"/>
  <c r="AC297" i="3"/>
  <c r="AD297" i="3" s="1"/>
  <c r="Z297" i="3"/>
  <c r="AA297" i="3" s="1"/>
  <c r="W297" i="3"/>
  <c r="X297" i="3" s="1"/>
  <c r="Q297" i="3"/>
  <c r="N297" i="3"/>
  <c r="O297" i="3" s="1"/>
  <c r="K297" i="3"/>
  <c r="L297" i="3" s="1"/>
  <c r="AU295" i="3"/>
  <c r="AV295" i="3" s="1"/>
  <c r="AO295" i="3"/>
  <c r="AP295" i="3" s="1"/>
  <c r="AL295" i="3"/>
  <c r="AM295" i="3" s="1"/>
  <c r="AF295" i="3"/>
  <c r="AG295" i="3" s="1"/>
  <c r="AC295" i="3"/>
  <c r="AD295" i="3" s="1"/>
  <c r="Z295" i="3"/>
  <c r="AA295" i="3" s="1"/>
  <c r="W295" i="3"/>
  <c r="X295" i="3" s="1"/>
  <c r="Q295" i="3"/>
  <c r="N295" i="3"/>
  <c r="O295" i="3" s="1"/>
  <c r="K295" i="3"/>
  <c r="L295" i="3" s="1"/>
  <c r="L64" i="2"/>
  <c r="K64" i="2"/>
  <c r="I64" i="2"/>
  <c r="J64" i="2" s="1"/>
  <c r="AU278" i="3"/>
  <c r="AV278" i="3" s="1"/>
  <c r="AO278" i="3"/>
  <c r="AP278" i="3" s="1"/>
  <c r="AL278" i="3"/>
  <c r="AM278" i="3" s="1"/>
  <c r="AF278" i="3"/>
  <c r="AG278" i="3" s="1"/>
  <c r="AC278" i="3"/>
  <c r="AD278" i="3" s="1"/>
  <c r="Z278" i="3"/>
  <c r="AA278" i="3" s="1"/>
  <c r="W278" i="3"/>
  <c r="X278" i="3" s="1"/>
  <c r="Q278" i="3"/>
  <c r="N278" i="3"/>
  <c r="O278" i="3" s="1"/>
  <c r="K278" i="3"/>
  <c r="L278" i="3" s="1"/>
  <c r="AU261" i="3"/>
  <c r="AV261" i="3" s="1"/>
  <c r="AO261" i="3"/>
  <c r="AP261" i="3" s="1"/>
  <c r="AL261" i="3"/>
  <c r="AM261" i="3" s="1"/>
  <c r="AF261" i="3"/>
  <c r="AG261" i="3" s="1"/>
  <c r="AC261" i="3"/>
  <c r="AD261" i="3" s="1"/>
  <c r="Z261" i="3"/>
  <c r="AA261" i="3" s="1"/>
  <c r="W261" i="3"/>
  <c r="X261" i="3" s="1"/>
  <c r="Q261" i="3"/>
  <c r="N261" i="3"/>
  <c r="O261" i="3" s="1"/>
  <c r="K261" i="3"/>
  <c r="L261" i="3" s="1"/>
  <c r="AU260" i="3"/>
  <c r="AV260" i="3" s="1"/>
  <c r="AO260" i="3"/>
  <c r="AP260" i="3" s="1"/>
  <c r="AL260" i="3"/>
  <c r="AM260" i="3" s="1"/>
  <c r="AF260" i="3"/>
  <c r="AG260" i="3" s="1"/>
  <c r="AC260" i="3"/>
  <c r="AD260" i="3" s="1"/>
  <c r="Z260" i="3"/>
  <c r="AA260" i="3" s="1"/>
  <c r="W260" i="3"/>
  <c r="X260" i="3" s="1"/>
  <c r="Q260" i="3"/>
  <c r="N260" i="3"/>
  <c r="O260" i="3" s="1"/>
  <c r="K260" i="3"/>
  <c r="L260" i="3" s="1"/>
  <c r="AU258" i="3"/>
  <c r="AV258" i="3" s="1"/>
  <c r="AO258" i="3"/>
  <c r="AP258" i="3" s="1"/>
  <c r="AL258" i="3"/>
  <c r="AM258" i="3" s="1"/>
  <c r="AF258" i="3"/>
  <c r="AG258" i="3" s="1"/>
  <c r="AC258" i="3"/>
  <c r="AD258" i="3" s="1"/>
  <c r="Z258" i="3"/>
  <c r="AA258" i="3" s="1"/>
  <c r="W258" i="3"/>
  <c r="X258" i="3" s="1"/>
  <c r="Q258" i="3"/>
  <c r="N258" i="3"/>
  <c r="O258" i="3" s="1"/>
  <c r="K258" i="3"/>
  <c r="L258" i="3" s="1"/>
  <c r="AO55" i="3"/>
  <c r="AP55" i="3" s="1"/>
  <c r="AL55" i="3"/>
  <c r="AM55" i="3" s="1"/>
  <c r="AF55" i="3"/>
  <c r="AG55" i="3" s="1"/>
  <c r="AC55" i="3"/>
  <c r="AD55" i="3" s="1"/>
  <c r="Z55" i="3"/>
  <c r="AA55" i="3" s="1"/>
  <c r="W55" i="3"/>
  <c r="X55" i="3" s="1"/>
  <c r="N55" i="3"/>
  <c r="O55" i="3" s="1"/>
  <c r="K55" i="3"/>
  <c r="L55" i="3" s="1"/>
  <c r="AO222" i="3"/>
  <c r="AP222" i="3" s="1"/>
  <c r="AL222" i="3"/>
  <c r="AM222" i="3" s="1"/>
  <c r="BL222" i="3" s="1"/>
  <c r="AF222" i="3"/>
  <c r="AG222" i="3" s="1"/>
  <c r="AC222" i="3"/>
  <c r="AD222" i="3" s="1"/>
  <c r="Z222" i="3"/>
  <c r="AA222" i="3" s="1"/>
  <c r="W222" i="3"/>
  <c r="X222" i="3" s="1"/>
  <c r="N222" i="3"/>
  <c r="O222" i="3" s="1"/>
  <c r="K222" i="3"/>
  <c r="L222" i="3" s="1"/>
  <c r="BG222" i="3" l="1"/>
  <c r="BI222" i="3"/>
  <c r="BJ222" i="3"/>
  <c r="BK222" i="3"/>
  <c r="BM222" i="3"/>
  <c r="BM297" i="3"/>
  <c r="BM299" i="3"/>
  <c r="BD316" i="3"/>
  <c r="BD323" i="3"/>
  <c r="BJ261" i="3"/>
  <c r="BJ297" i="3"/>
  <c r="BJ298" i="3"/>
  <c r="BD222" i="3"/>
  <c r="BD312" i="3"/>
  <c r="BD302" i="3"/>
  <c r="BM312" i="3"/>
  <c r="BM316" i="3"/>
  <c r="BJ316" i="3"/>
  <c r="BJ323" i="3"/>
  <c r="BM323" i="3"/>
  <c r="BC316" i="3"/>
  <c r="BG316" i="3"/>
  <c r="BC323" i="3"/>
  <c r="BG323" i="3"/>
  <c r="BC312" i="3"/>
  <c r="BG312" i="3"/>
  <c r="BJ312" i="3"/>
  <c r="BD278" i="3"/>
  <c r="BD303" i="3"/>
  <c r="BD304" i="3"/>
  <c r="BD305" i="3"/>
  <c r="BD307" i="3"/>
  <c r="BM307" i="3"/>
  <c r="BJ307" i="3"/>
  <c r="BC307" i="3"/>
  <c r="BG307" i="3"/>
  <c r="BJ305" i="3"/>
  <c r="BJ303" i="3"/>
  <c r="BJ304" i="3"/>
  <c r="BM303" i="3"/>
  <c r="BM304" i="3"/>
  <c r="BM305" i="3"/>
  <c r="BC303" i="3"/>
  <c r="BG303" i="3"/>
  <c r="BC304" i="3"/>
  <c r="BG304" i="3"/>
  <c r="BC305" i="3"/>
  <c r="BG305" i="3"/>
  <c r="BJ302" i="3"/>
  <c r="BM302" i="3"/>
  <c r="BC302" i="3"/>
  <c r="BG302" i="3"/>
  <c r="BD261" i="3"/>
  <c r="BM300" i="3"/>
  <c r="BM298" i="3"/>
  <c r="BM295" i="3"/>
  <c r="BD295" i="3"/>
  <c r="BD297" i="3"/>
  <c r="BD298" i="3"/>
  <c r="BD299" i="3"/>
  <c r="BD300" i="3"/>
  <c r="BJ299" i="3"/>
  <c r="BJ300" i="3"/>
  <c r="BJ295" i="3"/>
  <c r="BC295" i="3"/>
  <c r="BG295" i="3"/>
  <c r="BC297" i="3"/>
  <c r="BG297" i="3"/>
  <c r="BC298" i="3"/>
  <c r="BG298" i="3"/>
  <c r="BC299" i="3"/>
  <c r="BG299" i="3"/>
  <c r="BC300" i="3"/>
  <c r="BG300" i="3"/>
  <c r="BD260" i="3"/>
  <c r="BJ278" i="3"/>
  <c r="BM278" i="3"/>
  <c r="BC278" i="3"/>
  <c r="BG278" i="3"/>
  <c r="BD258" i="3"/>
  <c r="BJ258" i="3"/>
  <c r="BJ260" i="3"/>
  <c r="BM258" i="3"/>
  <c r="BM260" i="3"/>
  <c r="BM261" i="3"/>
  <c r="BC258" i="3"/>
  <c r="BG258" i="3"/>
  <c r="BC260" i="3"/>
  <c r="BG260" i="3"/>
  <c r="BC261" i="3"/>
  <c r="BG261" i="3"/>
  <c r="BD55" i="3"/>
  <c r="BM55" i="3"/>
  <c r="BJ55" i="3"/>
  <c r="BC55" i="3"/>
  <c r="BG55" i="3"/>
  <c r="BC222" i="3"/>
  <c r="T84" i="3" l="1"/>
  <c r="W84" i="3"/>
  <c r="X84" i="3" s="1"/>
  <c r="Z84" i="3"/>
  <c r="AA84" i="3" s="1"/>
  <c r="AC84" i="3"/>
  <c r="AD84" i="3" s="1"/>
  <c r="AF84" i="3"/>
  <c r="AG84" i="3" s="1"/>
  <c r="AL84" i="3"/>
  <c r="AM84" i="3" s="1"/>
  <c r="AO84" i="3"/>
  <c r="AP84" i="3" s="1"/>
  <c r="BE84" i="3"/>
  <c r="N84" i="3"/>
  <c r="O84" i="3" s="1"/>
  <c r="K84" i="3"/>
  <c r="L84" i="3" s="1"/>
  <c r="T134" i="3"/>
  <c r="AO134" i="3"/>
  <c r="AP134" i="3" s="1"/>
  <c r="AL134" i="3"/>
  <c r="AM134" i="3" s="1"/>
  <c r="AF134" i="3"/>
  <c r="AG134" i="3" s="1"/>
  <c r="AC134" i="3"/>
  <c r="AD134" i="3" s="1"/>
  <c r="Z134" i="3"/>
  <c r="AA134" i="3" s="1"/>
  <c r="W134" i="3"/>
  <c r="X134" i="3" s="1"/>
  <c r="BE134" i="3"/>
  <c r="N134" i="3"/>
  <c r="O134" i="3" s="1"/>
  <c r="K134" i="3"/>
  <c r="L134" i="3" s="1"/>
  <c r="T64" i="3"/>
  <c r="T66" i="3"/>
  <c r="AO66" i="3"/>
  <c r="AP66" i="3" s="1"/>
  <c r="AL66" i="3"/>
  <c r="AM66" i="3" s="1"/>
  <c r="AF66" i="3"/>
  <c r="AG66" i="3" s="1"/>
  <c r="AC66" i="3"/>
  <c r="AD66" i="3" s="1"/>
  <c r="Z66" i="3"/>
  <c r="AA66" i="3" s="1"/>
  <c r="BI66" i="3" s="1"/>
  <c r="W66" i="3"/>
  <c r="X66" i="3" s="1"/>
  <c r="N66" i="3"/>
  <c r="O66" i="3" s="1"/>
  <c r="K66" i="3"/>
  <c r="L66" i="3" s="1"/>
  <c r="AO64" i="3"/>
  <c r="AP64" i="3" s="1"/>
  <c r="AL64" i="3"/>
  <c r="AM64" i="3" s="1"/>
  <c r="AF64" i="3"/>
  <c r="AG64" i="3" s="1"/>
  <c r="AC64" i="3"/>
  <c r="AD64" i="3" s="1"/>
  <c r="Z64" i="3"/>
  <c r="AA64" i="3" s="1"/>
  <c r="W64" i="3"/>
  <c r="X64" i="3" s="1"/>
  <c r="N64" i="3"/>
  <c r="O64" i="3" s="1"/>
  <c r="K64" i="3"/>
  <c r="L64" i="3" s="1"/>
  <c r="T35" i="3"/>
  <c r="T36" i="3"/>
  <c r="AO36" i="3"/>
  <c r="AP36" i="3" s="1"/>
  <c r="AL36" i="3"/>
  <c r="AM36" i="3" s="1"/>
  <c r="AF36" i="3"/>
  <c r="AG36" i="3" s="1"/>
  <c r="AC36" i="3"/>
  <c r="AD36" i="3" s="1"/>
  <c r="Z36" i="3"/>
  <c r="AA36" i="3" s="1"/>
  <c r="W36" i="3"/>
  <c r="X36" i="3" s="1"/>
  <c r="BE36" i="3"/>
  <c r="N36" i="3"/>
  <c r="O36" i="3" s="1"/>
  <c r="K36" i="3"/>
  <c r="L36" i="3" s="1"/>
  <c r="AO35" i="3"/>
  <c r="AP35" i="3" s="1"/>
  <c r="AL35" i="3"/>
  <c r="AM35" i="3" s="1"/>
  <c r="AF35" i="3"/>
  <c r="AG35" i="3" s="1"/>
  <c r="AC35" i="3"/>
  <c r="AD35" i="3" s="1"/>
  <c r="Z35" i="3"/>
  <c r="AA35" i="3" s="1"/>
  <c r="W35" i="3"/>
  <c r="X35" i="3" s="1"/>
  <c r="BE35" i="3"/>
  <c r="N35" i="3"/>
  <c r="O35" i="3" s="1"/>
  <c r="K35" i="3"/>
  <c r="L35" i="3" s="1"/>
  <c r="T34" i="3"/>
  <c r="AO34" i="3"/>
  <c r="AP34" i="3" s="1"/>
  <c r="AL34" i="3"/>
  <c r="AM34" i="3" s="1"/>
  <c r="AF34" i="3"/>
  <c r="AG34" i="3" s="1"/>
  <c r="AC34" i="3"/>
  <c r="AD34" i="3" s="1"/>
  <c r="Z34" i="3"/>
  <c r="AA34" i="3" s="1"/>
  <c r="W34" i="3"/>
  <c r="X34" i="3" s="1"/>
  <c r="BE34" i="3"/>
  <c r="N34" i="3"/>
  <c r="O34" i="3" s="1"/>
  <c r="K34" i="3"/>
  <c r="L34" i="3" s="1"/>
  <c r="T96" i="3"/>
  <c r="AO96" i="3"/>
  <c r="AP96" i="3" s="1"/>
  <c r="AL96" i="3"/>
  <c r="AM96" i="3" s="1"/>
  <c r="AF96" i="3"/>
  <c r="AG96" i="3" s="1"/>
  <c r="AC96" i="3"/>
  <c r="AD96" i="3" s="1"/>
  <c r="Z96" i="3"/>
  <c r="W96" i="3"/>
  <c r="X96" i="3" s="1"/>
  <c r="N96" i="3"/>
  <c r="O96" i="3" s="1"/>
  <c r="K96" i="3"/>
  <c r="L96" i="3" s="1"/>
  <c r="AA96" i="3" l="1"/>
  <c r="BH96" i="3" s="1"/>
  <c r="BI84" i="3"/>
  <c r="BI36" i="3"/>
  <c r="BI34" i="3"/>
  <c r="BI35" i="3"/>
  <c r="BI64" i="3"/>
  <c r="BI134" i="3"/>
  <c r="BH35" i="3"/>
  <c r="BH134" i="3"/>
  <c r="BH34" i="3"/>
  <c r="BH36" i="3"/>
  <c r="BH84" i="3"/>
  <c r="U97" i="3"/>
  <c r="U67" i="3"/>
  <c r="U68" i="3"/>
  <c r="U69" i="3"/>
  <c r="U63" i="3"/>
  <c r="U211" i="3"/>
  <c r="BG211" i="3" s="1"/>
  <c r="U34" i="3"/>
  <c r="BG34" i="3" s="1"/>
  <c r="BK64" i="3"/>
  <c r="BK84" i="3"/>
  <c r="BK36" i="3"/>
  <c r="BK34" i="3"/>
  <c r="BK35" i="3"/>
  <c r="BK66" i="3"/>
  <c r="BK96" i="3"/>
  <c r="BK134" i="3"/>
  <c r="BC84" i="3"/>
  <c r="BJ84" i="3"/>
  <c r="BD84" i="3"/>
  <c r="BL84" i="3"/>
  <c r="BM84" i="3"/>
  <c r="BD134" i="3"/>
  <c r="BL134" i="3"/>
  <c r="BM134" i="3"/>
  <c r="BJ134" i="3"/>
  <c r="BC134" i="3"/>
  <c r="U66" i="3"/>
  <c r="BG66" i="3" s="1"/>
  <c r="BD64" i="3"/>
  <c r="BL64" i="3"/>
  <c r="BD66" i="3"/>
  <c r="BL66" i="3"/>
  <c r="BM64" i="3"/>
  <c r="BM66" i="3"/>
  <c r="BJ64" i="3"/>
  <c r="BJ66" i="3"/>
  <c r="BC64" i="3"/>
  <c r="BC66" i="3"/>
  <c r="BJ96" i="3"/>
  <c r="BM36" i="3"/>
  <c r="BJ35" i="3"/>
  <c r="BJ36" i="3"/>
  <c r="BM35" i="3"/>
  <c r="BD35" i="3"/>
  <c r="BL35" i="3"/>
  <c r="BD36" i="3"/>
  <c r="BL36" i="3"/>
  <c r="BC35" i="3"/>
  <c r="BC36" i="3"/>
  <c r="BL34" i="3"/>
  <c r="BD34" i="3"/>
  <c r="BM34" i="3"/>
  <c r="BJ34" i="3"/>
  <c r="BC34" i="3"/>
  <c r="BM96" i="3"/>
  <c r="BD96" i="3"/>
  <c r="BL96" i="3"/>
  <c r="BC96" i="3"/>
  <c r="L61" i="2"/>
  <c r="K61" i="2"/>
  <c r="I61" i="2"/>
  <c r="J61" i="2" s="1"/>
  <c r="BI96" i="3" l="1"/>
  <c r="U96" i="3"/>
  <c r="BG96" i="3" s="1"/>
  <c r="U36" i="3"/>
  <c r="BF36" i="3" s="1"/>
  <c r="U64" i="3"/>
  <c r="BG64" i="3" s="1"/>
  <c r="U134" i="3"/>
  <c r="BF134" i="3" s="1"/>
  <c r="U84" i="3"/>
  <c r="BF84" i="3" s="1"/>
  <c r="BG69" i="3"/>
  <c r="BG97" i="3"/>
  <c r="BG67" i="3"/>
  <c r="BG68" i="3"/>
  <c r="BG63" i="3"/>
  <c r="U35" i="3"/>
  <c r="BF35" i="3" s="1"/>
  <c r="BG71" i="3"/>
  <c r="BF34" i="3"/>
  <c r="L31" i="2"/>
  <c r="K31" i="2"/>
  <c r="I31" i="2"/>
  <c r="J31" i="2" s="1"/>
  <c r="AR40" i="1"/>
  <c r="AS40" i="1"/>
  <c r="CR40" i="1" s="1"/>
  <c r="AU40" i="1"/>
  <c r="CT40" i="1" s="1"/>
  <c r="BC40" i="1"/>
  <c r="BG40" i="1"/>
  <c r="BK40" i="1"/>
  <c r="BO40" i="1"/>
  <c r="BS40" i="1"/>
  <c r="BT40" i="1"/>
  <c r="BV40" i="1"/>
  <c r="BX40" i="1"/>
  <c r="BZ40" i="1"/>
  <c r="CB40" i="1"/>
  <c r="CD40" i="1"/>
  <c r="CF40" i="1"/>
  <c r="CH40" i="1"/>
  <c r="CJ40" i="1"/>
  <c r="CL40" i="1"/>
  <c r="CN40" i="1"/>
  <c r="BF96" i="3" l="1"/>
  <c r="BG36" i="3"/>
  <c r="BG134" i="3"/>
  <c r="BG84" i="3"/>
  <c r="BP40" i="1"/>
  <c r="BG35" i="3"/>
  <c r="BU40" i="1"/>
  <c r="BW40" i="1" s="1"/>
  <c r="BY40" i="1" s="1"/>
  <c r="CA40" i="1" s="1"/>
  <c r="CC40" i="1" s="1"/>
  <c r="CE40" i="1" s="1"/>
  <c r="CG40" i="1" s="1"/>
  <c r="CI40" i="1" s="1"/>
  <c r="CK40" i="1" s="1"/>
  <c r="CM40" i="1" s="1"/>
  <c r="CO40" i="1" s="1"/>
  <c r="AO160" i="3" l="1"/>
  <c r="AP160" i="3" s="1"/>
  <c r="AL160" i="3"/>
  <c r="AM160" i="3" s="1"/>
  <c r="AF160" i="3"/>
  <c r="AG160" i="3" s="1"/>
  <c r="AC160" i="3"/>
  <c r="AD160" i="3" s="1"/>
  <c r="Z160" i="3"/>
  <c r="AA160" i="3" s="1"/>
  <c r="W160" i="3"/>
  <c r="X160" i="3" s="1"/>
  <c r="T160" i="3"/>
  <c r="U160" i="3" s="1"/>
  <c r="BE160" i="3"/>
  <c r="N160" i="3"/>
  <c r="O160" i="3" s="1"/>
  <c r="K160" i="3"/>
  <c r="L160" i="3" s="1"/>
  <c r="AO157" i="3"/>
  <c r="AP157" i="3" s="1"/>
  <c r="AL157" i="3"/>
  <c r="AM157" i="3" s="1"/>
  <c r="AF157" i="3"/>
  <c r="AG157" i="3" s="1"/>
  <c r="AC157" i="3"/>
  <c r="AD157" i="3" s="1"/>
  <c r="Z157" i="3"/>
  <c r="AA157" i="3" s="1"/>
  <c r="BI157" i="3" s="1"/>
  <c r="W157" i="3"/>
  <c r="X157" i="3" s="1"/>
  <c r="T157" i="3"/>
  <c r="U157" i="3" s="1"/>
  <c r="BE157" i="3"/>
  <c r="N157" i="3"/>
  <c r="O157" i="3" s="1"/>
  <c r="K157" i="3"/>
  <c r="L157" i="3" s="1"/>
  <c r="AO153" i="3"/>
  <c r="AP153" i="3" s="1"/>
  <c r="AL153" i="3"/>
  <c r="AM153" i="3" s="1"/>
  <c r="AF153" i="3"/>
  <c r="AG153" i="3" s="1"/>
  <c r="AC153" i="3"/>
  <c r="AD153" i="3" s="1"/>
  <c r="Z153" i="3"/>
  <c r="AA153" i="3" s="1"/>
  <c r="W153" i="3"/>
  <c r="X153" i="3" s="1"/>
  <c r="T153" i="3"/>
  <c r="U153" i="3" s="1"/>
  <c r="BE153" i="3"/>
  <c r="N153" i="3"/>
  <c r="O153" i="3" s="1"/>
  <c r="K153" i="3"/>
  <c r="L153" i="3" s="1"/>
  <c r="AO167" i="3"/>
  <c r="AP167" i="3" s="1"/>
  <c r="AL167" i="3"/>
  <c r="AM167" i="3" s="1"/>
  <c r="AF167" i="3"/>
  <c r="AG167" i="3" s="1"/>
  <c r="AC167" i="3"/>
  <c r="AD167" i="3" s="1"/>
  <c r="Z167" i="3"/>
  <c r="AA167" i="3" s="1"/>
  <c r="W167" i="3"/>
  <c r="X167" i="3" s="1"/>
  <c r="BE167" i="3"/>
  <c r="N167" i="3"/>
  <c r="O167" i="3" s="1"/>
  <c r="K167" i="3"/>
  <c r="L167" i="3" s="1"/>
  <c r="AU326" i="3"/>
  <c r="AV326" i="3" s="1"/>
  <c r="AO326" i="3"/>
  <c r="AP326" i="3" s="1"/>
  <c r="AL326" i="3"/>
  <c r="AM326" i="3" s="1"/>
  <c r="BN326" i="3"/>
  <c r="AF326" i="3"/>
  <c r="AG326" i="3" s="1"/>
  <c r="AC326" i="3"/>
  <c r="AD326" i="3" s="1"/>
  <c r="Z326" i="3"/>
  <c r="AA326" i="3" s="1"/>
  <c r="W326" i="3"/>
  <c r="X326" i="3" s="1"/>
  <c r="T326" i="3"/>
  <c r="U326" i="3" s="1"/>
  <c r="Q326" i="3"/>
  <c r="R326" i="3" s="1"/>
  <c r="BE326" i="3" s="1"/>
  <c r="N326" i="3"/>
  <c r="O326" i="3" s="1"/>
  <c r="K326" i="3"/>
  <c r="L326" i="3" s="1"/>
  <c r="AU325" i="3"/>
  <c r="AV325" i="3" s="1"/>
  <c r="AO325" i="3"/>
  <c r="AP325" i="3" s="1"/>
  <c r="AL325" i="3"/>
  <c r="AM325" i="3" s="1"/>
  <c r="BN325" i="3"/>
  <c r="AF325" i="3"/>
  <c r="AG325" i="3" s="1"/>
  <c r="AC325" i="3"/>
  <c r="AD325" i="3" s="1"/>
  <c r="Z325" i="3"/>
  <c r="AA325" i="3" s="1"/>
  <c r="W325" i="3"/>
  <c r="X325" i="3" s="1"/>
  <c r="T325" i="3"/>
  <c r="U325" i="3" s="1"/>
  <c r="Q325" i="3"/>
  <c r="R325" i="3" s="1"/>
  <c r="BE325" i="3" s="1"/>
  <c r="N325" i="3"/>
  <c r="O325" i="3" s="1"/>
  <c r="K325" i="3"/>
  <c r="L325" i="3" s="1"/>
  <c r="BI153" i="3" l="1"/>
  <c r="BI326" i="3"/>
  <c r="BI325" i="3"/>
  <c r="BI167" i="3"/>
  <c r="BI160" i="3"/>
  <c r="BH157" i="3"/>
  <c r="BH153" i="3"/>
  <c r="BH160" i="3"/>
  <c r="BH326" i="3"/>
  <c r="BH325" i="3"/>
  <c r="BH167" i="3"/>
  <c r="BK160" i="3"/>
  <c r="BK153" i="3"/>
  <c r="BK157" i="3"/>
  <c r="BK167" i="3"/>
  <c r="BK325" i="3"/>
  <c r="BK326" i="3"/>
  <c r="BD167" i="3"/>
  <c r="BL167" i="3"/>
  <c r="BL153" i="3"/>
  <c r="BL157" i="3"/>
  <c r="BL160" i="3"/>
  <c r="BJ153" i="3"/>
  <c r="BD153" i="3"/>
  <c r="BD157" i="3"/>
  <c r="BD160" i="3"/>
  <c r="BF153" i="3"/>
  <c r="BM153" i="3"/>
  <c r="BM157" i="3"/>
  <c r="BM160" i="3"/>
  <c r="BF157" i="3"/>
  <c r="BJ157" i="3"/>
  <c r="BF160" i="3"/>
  <c r="BJ160" i="3"/>
  <c r="BC153" i="3"/>
  <c r="BG153" i="3"/>
  <c r="BC157" i="3"/>
  <c r="BG157" i="3"/>
  <c r="BC160" i="3"/>
  <c r="BG160" i="3"/>
  <c r="BM167" i="3"/>
  <c r="BF167" i="3"/>
  <c r="BJ167" i="3"/>
  <c r="BC167" i="3"/>
  <c r="BG167" i="3"/>
  <c r="BC325" i="3"/>
  <c r="BG325" i="3"/>
  <c r="BC326" i="3"/>
  <c r="BG326" i="3"/>
  <c r="BD325" i="3"/>
  <c r="BL325" i="3"/>
  <c r="BD326" i="3"/>
  <c r="BL326" i="3"/>
  <c r="BM325" i="3"/>
  <c r="BM326" i="3"/>
  <c r="BF325" i="3"/>
  <c r="BJ325" i="3"/>
  <c r="BF326" i="3"/>
  <c r="BJ326" i="3"/>
  <c r="L30" i="2"/>
  <c r="K30" i="2"/>
  <c r="I30" i="2"/>
  <c r="J30" i="2" s="1"/>
  <c r="CN41" i="1"/>
  <c r="CL41" i="1"/>
  <c r="CJ41" i="1"/>
  <c r="CH41" i="1"/>
  <c r="CF41" i="1"/>
  <c r="CD41" i="1"/>
  <c r="CB41" i="1"/>
  <c r="BZ41" i="1"/>
  <c r="BX41" i="1"/>
  <c r="BV41" i="1"/>
  <c r="BT41" i="1"/>
  <c r="BS41" i="1"/>
  <c r="BO41" i="1"/>
  <c r="BK41" i="1"/>
  <c r="BG41" i="1"/>
  <c r="BC41" i="1"/>
  <c r="AU41" i="1"/>
  <c r="CT41" i="1" s="1"/>
  <c r="AS41" i="1"/>
  <c r="AR41" i="1"/>
  <c r="Q312" i="3"/>
  <c r="L84" i="2"/>
  <c r="K84" i="2"/>
  <c r="I84" i="2"/>
  <c r="J84" i="2" s="1"/>
  <c r="BP41" i="1" l="1"/>
  <c r="BU41" i="1"/>
  <c r="BW41" i="1" s="1"/>
  <c r="BY41" i="1" s="1"/>
  <c r="CA41" i="1" s="1"/>
  <c r="CC41" i="1" s="1"/>
  <c r="CE41" i="1" s="1"/>
  <c r="CG41" i="1" s="1"/>
  <c r="CI41" i="1" s="1"/>
  <c r="CK41" i="1" s="1"/>
  <c r="CM41" i="1" s="1"/>
  <c r="CO41" i="1" s="1"/>
  <c r="CR41" i="1"/>
  <c r="L60" i="2" l="1"/>
  <c r="K60" i="2"/>
  <c r="I60" i="2"/>
  <c r="J60" i="2" s="1"/>
  <c r="G5" i="4" l="1"/>
  <c r="R279" i="3" l="1"/>
  <c r="R315" i="3"/>
  <c r="R311" i="3"/>
  <c r="R261" i="3"/>
  <c r="R297" i="3"/>
  <c r="R302" i="3"/>
  <c r="R312" i="3"/>
  <c r="R323" i="3"/>
  <c r="R278" i="3"/>
  <c r="R298" i="3"/>
  <c r="R303" i="3"/>
  <c r="R307" i="3"/>
  <c r="R258" i="3"/>
  <c r="R299" i="3"/>
  <c r="R304" i="3"/>
  <c r="R260" i="3"/>
  <c r="R295" i="3"/>
  <c r="R300" i="3"/>
  <c r="R305" i="3"/>
  <c r="R316" i="3"/>
  <c r="BE222" i="3" l="1"/>
  <c r="BH222" i="3"/>
  <c r="BF222" i="3"/>
  <c r="BE315" i="3"/>
  <c r="BH315" i="3"/>
  <c r="BE323" i="3"/>
  <c r="BH323" i="3"/>
  <c r="BE299" i="3"/>
  <c r="BH299" i="3"/>
  <c r="BE258" i="3"/>
  <c r="BH258" i="3"/>
  <c r="BE297" i="3"/>
  <c r="BH297" i="3"/>
  <c r="BE278" i="3"/>
  <c r="BH278" i="3"/>
  <c r="BE304" i="3"/>
  <c r="BH304" i="3"/>
  <c r="BE279" i="3"/>
  <c r="BH279" i="3"/>
  <c r="BE316" i="3"/>
  <c r="BH316" i="3"/>
  <c r="BE305" i="3"/>
  <c r="BH305" i="3"/>
  <c r="BE55" i="3"/>
  <c r="BH55" i="3"/>
  <c r="BE260" i="3"/>
  <c r="BH260" i="3"/>
  <c r="BE42" i="3"/>
  <c r="BH42" i="3"/>
  <c r="BE312" i="3"/>
  <c r="BH312" i="3"/>
  <c r="BE302" i="3"/>
  <c r="BH302" i="3"/>
  <c r="BE307" i="3"/>
  <c r="BH307" i="3"/>
  <c r="BE261" i="3"/>
  <c r="BH261" i="3"/>
  <c r="BE300" i="3"/>
  <c r="BH300" i="3"/>
  <c r="BE303" i="3"/>
  <c r="BH303" i="3"/>
  <c r="BE295" i="3"/>
  <c r="BH295" i="3"/>
  <c r="BE298" i="3"/>
  <c r="BH298" i="3"/>
  <c r="BE311" i="3"/>
  <c r="BH311" i="3"/>
  <c r="BF299" i="3"/>
  <c r="BF258" i="3"/>
  <c r="BF303" i="3"/>
  <c r="BF312" i="3"/>
  <c r="BF55" i="3"/>
  <c r="BF315" i="3"/>
  <c r="BF305" i="3"/>
  <c r="BF298" i="3"/>
  <c r="BF42" i="3"/>
  <c r="BF300" i="3"/>
  <c r="BF260" i="3"/>
  <c r="BF302" i="3"/>
  <c r="BF261" i="3"/>
  <c r="BF279" i="3"/>
  <c r="BF316" i="3"/>
  <c r="BF295" i="3"/>
  <c r="BF304" i="3"/>
  <c r="BF307" i="3"/>
  <c r="BF278" i="3"/>
  <c r="BF323" i="3"/>
  <c r="BF297" i="3"/>
  <c r="BF311" i="3"/>
  <c r="T189" i="10"/>
  <c r="S189" i="10"/>
  <c r="R189" i="10"/>
  <c r="P189" i="10"/>
  <c r="O189" i="10"/>
  <c r="N189" i="10"/>
  <c r="L189" i="10"/>
  <c r="K189" i="10"/>
  <c r="J189" i="10"/>
  <c r="H189" i="10"/>
  <c r="G189" i="10"/>
  <c r="F189" i="10"/>
  <c r="U151" i="10"/>
  <c r="Q151" i="10"/>
  <c r="M151" i="10"/>
  <c r="I151" i="10"/>
  <c r="U150" i="10"/>
  <c r="Q150" i="10"/>
  <c r="M150" i="10"/>
  <c r="I150" i="10"/>
  <c r="U149" i="10"/>
  <c r="Q149" i="10"/>
  <c r="M149" i="10"/>
  <c r="I149" i="10"/>
  <c r="U148" i="10"/>
  <c r="Q148" i="10"/>
  <c r="M148" i="10"/>
  <c r="I148" i="10"/>
  <c r="U147" i="10"/>
  <c r="Q147" i="10"/>
  <c r="M147" i="10"/>
  <c r="I147" i="10"/>
  <c r="U146" i="10"/>
  <c r="Q146" i="10"/>
  <c r="M146" i="10"/>
  <c r="I146" i="10"/>
  <c r="U145" i="10"/>
  <c r="Q145" i="10"/>
  <c r="M145" i="10"/>
  <c r="I145" i="10"/>
  <c r="U144" i="10"/>
  <c r="Q144" i="10"/>
  <c r="M144" i="10"/>
  <c r="I144" i="10"/>
  <c r="U89" i="10"/>
  <c r="Q89" i="10"/>
  <c r="M89" i="10"/>
  <c r="I89" i="10"/>
  <c r="I86" i="2"/>
  <c r="J86" i="2" s="1"/>
  <c r="CN263" i="1" l="1"/>
  <c r="CL263" i="1"/>
  <c r="CJ263" i="1"/>
  <c r="CH263" i="1"/>
  <c r="CF263" i="1"/>
  <c r="CD263" i="1"/>
  <c r="CB263" i="1"/>
  <c r="BZ263" i="1"/>
  <c r="BX263" i="1"/>
  <c r="BV263" i="1"/>
  <c r="BT263" i="1"/>
  <c r="BS263" i="1"/>
  <c r="AU263" i="1"/>
  <c r="CT263" i="1" s="1"/>
  <c r="AS263" i="1"/>
  <c r="CR263" i="1" s="1"/>
  <c r="AR263" i="1"/>
  <c r="CN265" i="1"/>
  <c r="CL265" i="1"/>
  <c r="CJ265" i="1"/>
  <c r="CH265" i="1"/>
  <c r="CF265" i="1"/>
  <c r="CD265" i="1"/>
  <c r="CB265" i="1"/>
  <c r="BZ265" i="1"/>
  <c r="BX265" i="1"/>
  <c r="BV265" i="1"/>
  <c r="BT265" i="1"/>
  <c r="BS265" i="1"/>
  <c r="AU265" i="1"/>
  <c r="CT265" i="1" s="1"/>
  <c r="AS265" i="1"/>
  <c r="CR265" i="1" s="1"/>
  <c r="AR265" i="1"/>
  <c r="CN264" i="1"/>
  <c r="CL264" i="1"/>
  <c r="CJ264" i="1"/>
  <c r="CH264" i="1"/>
  <c r="CF264" i="1"/>
  <c r="CD264" i="1"/>
  <c r="CB264" i="1"/>
  <c r="BZ264" i="1"/>
  <c r="BX264" i="1"/>
  <c r="BV264" i="1"/>
  <c r="BT264" i="1"/>
  <c r="BS264" i="1"/>
  <c r="AU264" i="1"/>
  <c r="CT264" i="1" s="1"/>
  <c r="AS264" i="1"/>
  <c r="CR264" i="1" s="1"/>
  <c r="AR264" i="1"/>
  <c r="D81" i="1"/>
  <c r="E81" i="1"/>
  <c r="AU81" i="1" s="1"/>
  <c r="CT81" i="1" s="1"/>
  <c r="V81" i="1"/>
  <c r="W81" i="1"/>
  <c r="AR81" i="1"/>
  <c r="AT81" i="1"/>
  <c r="AV81" i="1"/>
  <c r="CU81" i="1" s="1"/>
  <c r="AX81" i="1"/>
  <c r="AY81" i="1"/>
  <c r="AZ81" i="1"/>
  <c r="BA81" i="1"/>
  <c r="BB81" i="1"/>
  <c r="BD81" i="1"/>
  <c r="BE81" i="1"/>
  <c r="BF81" i="1"/>
  <c r="BH81" i="1"/>
  <c r="BI81" i="1"/>
  <c r="BJ81" i="1"/>
  <c r="BL81" i="1"/>
  <c r="BM81" i="1"/>
  <c r="BN81" i="1"/>
  <c r="D83" i="1"/>
  <c r="AR83" i="1"/>
  <c r="AS83" i="1"/>
  <c r="AU83" i="1"/>
  <c r="CT83" i="1" s="1"/>
  <c r="AV83" i="1"/>
  <c r="CU83" i="1" s="1"/>
  <c r="D84" i="1"/>
  <c r="AR84" i="1"/>
  <c r="AS84" i="1"/>
  <c r="CR84" i="1" s="1"/>
  <c r="AU84" i="1"/>
  <c r="CT84" i="1" s="1"/>
  <c r="AV84" i="1"/>
  <c r="CU84" i="1" s="1"/>
  <c r="AR85" i="1"/>
  <c r="AS85" i="1"/>
  <c r="AU85" i="1"/>
  <c r="CT85" i="1" s="1"/>
  <c r="BS85" i="1"/>
  <c r="BT85" i="1"/>
  <c r="BU85" i="1" s="1"/>
  <c r="BV85" i="1"/>
  <c r="BW85" i="1" s="1"/>
  <c r="BX85" i="1"/>
  <c r="BY85" i="1" s="1"/>
  <c r="BZ85" i="1"/>
  <c r="CA85" i="1" s="1"/>
  <c r="CB85" i="1"/>
  <c r="CC85" i="1" s="1"/>
  <c r="CD85" i="1"/>
  <c r="CE85" i="1" s="1"/>
  <c r="CF85" i="1"/>
  <c r="CG85" i="1" s="1"/>
  <c r="CH85" i="1"/>
  <c r="CI85" i="1" s="1"/>
  <c r="CJ85" i="1"/>
  <c r="CK85" i="1" s="1"/>
  <c r="CL85" i="1"/>
  <c r="CM85" i="1" s="1"/>
  <c r="CN85" i="1"/>
  <c r="CO85" i="1" s="1"/>
  <c r="BE71" i="3" l="1"/>
  <c r="BH71" i="3"/>
  <c r="BE69" i="3"/>
  <c r="BH69" i="3"/>
  <c r="BE97" i="3"/>
  <c r="BH97" i="3"/>
  <c r="BE64" i="3"/>
  <c r="BH64" i="3"/>
  <c r="BE67" i="3"/>
  <c r="BH67" i="3"/>
  <c r="BE211" i="3"/>
  <c r="BH211" i="3"/>
  <c r="BE66" i="3"/>
  <c r="BH66" i="3"/>
  <c r="BE63" i="3"/>
  <c r="BH63" i="3"/>
  <c r="BE68" i="3"/>
  <c r="BH68" i="3"/>
  <c r="BF71" i="3"/>
  <c r="BF64" i="3"/>
  <c r="BF97" i="3"/>
  <c r="BF67" i="3"/>
  <c r="BF211" i="3"/>
  <c r="BF66" i="3"/>
  <c r="BF63" i="3"/>
  <c r="BF69" i="3"/>
  <c r="BF68" i="3"/>
  <c r="BU265" i="1"/>
  <c r="BW265" i="1" s="1"/>
  <c r="BY265" i="1" s="1"/>
  <c r="CA265" i="1" s="1"/>
  <c r="CC265" i="1" s="1"/>
  <c r="CE265" i="1" s="1"/>
  <c r="CG265" i="1" s="1"/>
  <c r="CI265" i="1" s="1"/>
  <c r="CK265" i="1" s="1"/>
  <c r="CM265" i="1" s="1"/>
  <c r="CO265" i="1" s="1"/>
  <c r="BU263" i="1"/>
  <c r="BW263" i="1" s="1"/>
  <c r="BY263" i="1" s="1"/>
  <c r="CA263" i="1" s="1"/>
  <c r="CC263" i="1" s="1"/>
  <c r="CE263" i="1" s="1"/>
  <c r="CG263" i="1" s="1"/>
  <c r="CI263" i="1" s="1"/>
  <c r="CK263" i="1" s="1"/>
  <c r="CM263" i="1" s="1"/>
  <c r="CO263" i="1" s="1"/>
  <c r="CR83" i="1"/>
  <c r="BU264" i="1"/>
  <c r="BW264" i="1" s="1"/>
  <c r="BY264" i="1" s="1"/>
  <c r="CA264" i="1" s="1"/>
  <c r="CC264" i="1" s="1"/>
  <c r="CE264" i="1" s="1"/>
  <c r="CG264" i="1" s="1"/>
  <c r="CI264" i="1" s="1"/>
  <c r="CK264" i="1" s="1"/>
  <c r="CM264" i="1" s="1"/>
  <c r="CO264" i="1" s="1"/>
  <c r="CR85" i="1"/>
  <c r="CR81" i="1"/>
  <c r="CS81" i="1" s="1"/>
  <c r="AR86" i="1"/>
  <c r="AS86" i="1"/>
  <c r="AU86" i="1"/>
  <c r="CT86" i="1" s="1"/>
  <c r="BS86" i="1"/>
  <c r="BT86" i="1"/>
  <c r="BV86" i="1"/>
  <c r="BX86" i="1"/>
  <c r="BZ86" i="1"/>
  <c r="CB86" i="1"/>
  <c r="CD86" i="1"/>
  <c r="CF86" i="1"/>
  <c r="CH86" i="1"/>
  <c r="CJ86" i="1"/>
  <c r="CL86" i="1"/>
  <c r="CN86" i="1"/>
  <c r="BU86" i="1" l="1"/>
  <c r="BW86" i="1" s="1"/>
  <c r="BY86" i="1" s="1"/>
  <c r="CA86" i="1" s="1"/>
  <c r="CC86" i="1" s="1"/>
  <c r="CE86" i="1" s="1"/>
  <c r="CG86" i="1" s="1"/>
  <c r="CI86" i="1" s="1"/>
  <c r="CK86" i="1" s="1"/>
  <c r="CM86" i="1" s="1"/>
  <c r="CO86" i="1" s="1"/>
  <c r="CR86" i="1"/>
  <c r="AR87" i="1" l="1"/>
  <c r="AS87" i="1"/>
  <c r="AU87" i="1"/>
  <c r="CT87" i="1" s="1"/>
  <c r="BS87" i="1"/>
  <c r="BT87" i="1"/>
  <c r="BV87" i="1"/>
  <c r="BX87" i="1"/>
  <c r="BZ87" i="1"/>
  <c r="CB87" i="1"/>
  <c r="CD87" i="1"/>
  <c r="CF87" i="1"/>
  <c r="CH87" i="1"/>
  <c r="CJ87" i="1"/>
  <c r="CL87" i="1"/>
  <c r="CN87" i="1"/>
  <c r="BU87" i="1" l="1"/>
  <c r="BW87" i="1" s="1"/>
  <c r="BY87" i="1" s="1"/>
  <c r="CA87" i="1" s="1"/>
  <c r="CC87" i="1" s="1"/>
  <c r="CE87" i="1" s="1"/>
  <c r="CG87" i="1" s="1"/>
  <c r="CI87" i="1" s="1"/>
  <c r="CK87" i="1" s="1"/>
  <c r="CM87" i="1" s="1"/>
  <c r="CO87" i="1" s="1"/>
  <c r="CR87" i="1"/>
  <c r="AR88" i="1"/>
  <c r="AS88" i="1"/>
  <c r="CR88" i="1" s="1"/>
  <c r="AU88" i="1"/>
  <c r="CT88" i="1" s="1"/>
  <c r="BS88" i="1"/>
  <c r="BT88" i="1"/>
  <c r="BV88" i="1"/>
  <c r="BX88" i="1"/>
  <c r="BZ88" i="1"/>
  <c r="CB88" i="1"/>
  <c r="CD88" i="1"/>
  <c r="CF88" i="1"/>
  <c r="CH88" i="1"/>
  <c r="CJ88" i="1"/>
  <c r="CL88" i="1"/>
  <c r="CN88" i="1"/>
  <c r="BU88" i="1" l="1"/>
  <c r="BW88" i="1" s="1"/>
  <c r="BY88" i="1" s="1"/>
  <c r="CA88" i="1" s="1"/>
  <c r="CC88" i="1" s="1"/>
  <c r="CE88" i="1" s="1"/>
  <c r="CG88" i="1" s="1"/>
  <c r="CI88" i="1" s="1"/>
  <c r="CK88" i="1" s="1"/>
  <c r="CM88" i="1" s="1"/>
  <c r="CO88" i="1" s="1"/>
  <c r="AR89" i="1"/>
  <c r="AS89" i="1"/>
  <c r="CR89" i="1" s="1"/>
  <c r="AU89" i="1"/>
  <c r="CT89" i="1" s="1"/>
  <c r="BS89" i="1"/>
  <c r="BT89" i="1"/>
  <c r="BV89" i="1"/>
  <c r="BX89" i="1"/>
  <c r="BZ89" i="1"/>
  <c r="CB89" i="1"/>
  <c r="CD89" i="1"/>
  <c r="CF89" i="1"/>
  <c r="CH89" i="1"/>
  <c r="CJ89" i="1"/>
  <c r="CL89" i="1"/>
  <c r="CN89" i="1"/>
  <c r="BU89" i="1" l="1"/>
  <c r="BW89" i="1" s="1"/>
  <c r="BY89" i="1" s="1"/>
  <c r="CA89" i="1" s="1"/>
  <c r="CC89" i="1" s="1"/>
  <c r="CE89" i="1" s="1"/>
  <c r="CG89" i="1" s="1"/>
  <c r="CI89" i="1" s="1"/>
  <c r="CK89" i="1" s="1"/>
  <c r="CM89" i="1" s="1"/>
  <c r="CO89" i="1" s="1"/>
  <c r="AR90" i="1"/>
  <c r="AS90" i="1"/>
  <c r="CR90" i="1" s="1"/>
  <c r="AU90" i="1"/>
  <c r="CT90" i="1" s="1"/>
  <c r="BS90" i="1"/>
  <c r="BT90" i="1"/>
  <c r="BV90" i="1"/>
  <c r="BX90" i="1"/>
  <c r="BZ90" i="1"/>
  <c r="CB90" i="1"/>
  <c r="CD90" i="1"/>
  <c r="CF90" i="1"/>
  <c r="CH90" i="1"/>
  <c r="CJ90" i="1"/>
  <c r="CL90" i="1"/>
  <c r="CN90" i="1"/>
  <c r="BU90" i="1" l="1"/>
  <c r="BW90" i="1" s="1"/>
  <c r="BY90" i="1" s="1"/>
  <c r="CA90" i="1" s="1"/>
  <c r="CC90" i="1" s="1"/>
  <c r="CE90" i="1" s="1"/>
  <c r="CG90" i="1" s="1"/>
  <c r="CI90" i="1" s="1"/>
  <c r="CK90" i="1" s="1"/>
  <c r="CM90" i="1" s="1"/>
  <c r="CO90" i="1" s="1"/>
  <c r="AR91" i="1"/>
  <c r="AS91" i="1"/>
  <c r="CR91" i="1" s="1"/>
  <c r="AU91" i="1"/>
  <c r="CT91" i="1" s="1"/>
  <c r="BS91" i="1"/>
  <c r="BT91" i="1"/>
  <c r="BV91" i="1"/>
  <c r="BX91" i="1"/>
  <c r="BZ91" i="1"/>
  <c r="CB91" i="1"/>
  <c r="CD91" i="1"/>
  <c r="CF91" i="1"/>
  <c r="CH91" i="1"/>
  <c r="CJ91" i="1"/>
  <c r="CL91" i="1"/>
  <c r="CN91" i="1"/>
  <c r="BU91" i="1" l="1"/>
  <c r="BW91" i="1" s="1"/>
  <c r="BY91" i="1" s="1"/>
  <c r="CA91" i="1" s="1"/>
  <c r="CC91" i="1" s="1"/>
  <c r="CE91" i="1" s="1"/>
  <c r="CG91" i="1" s="1"/>
  <c r="CI91" i="1" s="1"/>
  <c r="CK91" i="1" s="1"/>
  <c r="CM91" i="1" s="1"/>
  <c r="CO91" i="1" s="1"/>
  <c r="AR92" i="1"/>
  <c r="AS92" i="1"/>
  <c r="CR92" i="1" s="1"/>
  <c r="AU92" i="1"/>
  <c r="CT92" i="1" s="1"/>
  <c r="BS92" i="1"/>
  <c r="BT92" i="1"/>
  <c r="BV92" i="1"/>
  <c r="BX92" i="1"/>
  <c r="BZ92" i="1"/>
  <c r="CB92" i="1"/>
  <c r="CD92" i="1"/>
  <c r="CF92" i="1"/>
  <c r="CH92" i="1"/>
  <c r="CJ92" i="1"/>
  <c r="CL92" i="1"/>
  <c r="CN92" i="1"/>
  <c r="BU92" i="1" l="1"/>
  <c r="BW92" i="1" s="1"/>
  <c r="BY92" i="1" s="1"/>
  <c r="CA92" i="1" s="1"/>
  <c r="CC92" i="1" s="1"/>
  <c r="CE92" i="1" s="1"/>
  <c r="CG92" i="1" s="1"/>
  <c r="CI92" i="1" s="1"/>
  <c r="CK92" i="1" s="1"/>
  <c r="CM92" i="1" s="1"/>
  <c r="CO92" i="1" s="1"/>
  <c r="AR93" i="1" l="1"/>
  <c r="AS93" i="1"/>
  <c r="AU93" i="1"/>
  <c r="CT93" i="1" s="1"/>
  <c r="BS93" i="1"/>
  <c r="BT93" i="1"/>
  <c r="BV93" i="1"/>
  <c r="BX93" i="1"/>
  <c r="BZ93" i="1"/>
  <c r="CB93" i="1"/>
  <c r="CD93" i="1"/>
  <c r="CF93" i="1"/>
  <c r="CH93" i="1"/>
  <c r="CJ93" i="1"/>
  <c r="CL93" i="1"/>
  <c r="CN93" i="1"/>
  <c r="BU93" i="1" l="1"/>
  <c r="BW93" i="1" s="1"/>
  <c r="BY93" i="1" s="1"/>
  <c r="CA93" i="1" s="1"/>
  <c r="CC93" i="1" s="1"/>
  <c r="CE93" i="1" s="1"/>
  <c r="CG93" i="1" s="1"/>
  <c r="CI93" i="1" s="1"/>
  <c r="CK93" i="1" s="1"/>
  <c r="CM93" i="1" s="1"/>
  <c r="CO93" i="1" s="1"/>
  <c r="CR93" i="1"/>
  <c r="EI93" i="1" l="1"/>
  <c r="EO93" i="1"/>
  <c r="EL93" i="1"/>
  <c r="DN93" i="1"/>
  <c r="EC93" i="1"/>
  <c r="DQ93" i="1"/>
  <c r="DW93" i="1"/>
  <c r="DZ93" i="1"/>
  <c r="AR94" i="1"/>
  <c r="AS94" i="1"/>
  <c r="AU94" i="1"/>
  <c r="CT94" i="1" s="1"/>
  <c r="BS94" i="1"/>
  <c r="BT94" i="1"/>
  <c r="BV94" i="1"/>
  <c r="BX94" i="1"/>
  <c r="BZ94" i="1"/>
  <c r="CB94" i="1"/>
  <c r="CD94" i="1"/>
  <c r="CF94" i="1"/>
  <c r="CH94" i="1"/>
  <c r="CJ94" i="1"/>
  <c r="CL94" i="1"/>
  <c r="CN94" i="1"/>
  <c r="D95" i="1"/>
  <c r="ER93" i="1" l="1"/>
  <c r="EF93" i="1"/>
  <c r="CR94" i="1"/>
  <c r="BU94" i="1"/>
  <c r="BW94" i="1" s="1"/>
  <c r="BY94" i="1" s="1"/>
  <c r="CA94" i="1" s="1"/>
  <c r="CC94" i="1" s="1"/>
  <c r="CE94" i="1" s="1"/>
  <c r="CG94" i="1" s="1"/>
  <c r="CI94" i="1" s="1"/>
  <c r="CK94" i="1" s="1"/>
  <c r="CM94" i="1" s="1"/>
  <c r="CO94" i="1" s="1"/>
  <c r="AR95" i="1"/>
  <c r="AS95" i="1"/>
  <c r="CR95" i="1" s="1"/>
  <c r="DE95" i="1" s="1"/>
  <c r="AU95" i="1"/>
  <c r="CT95" i="1" s="1"/>
  <c r="BS95" i="1"/>
  <c r="BT95" i="1"/>
  <c r="BV95" i="1"/>
  <c r="BX95" i="1"/>
  <c r="BZ95" i="1"/>
  <c r="CB95" i="1"/>
  <c r="CD95" i="1"/>
  <c r="CF95" i="1"/>
  <c r="CH95" i="1"/>
  <c r="CJ95" i="1"/>
  <c r="CL95" i="1"/>
  <c r="CN95" i="1"/>
  <c r="D96" i="1"/>
  <c r="EL95" i="1" l="1"/>
  <c r="EO95" i="1"/>
  <c r="EI95" i="1"/>
  <c r="EO94" i="1"/>
  <c r="EL94" i="1"/>
  <c r="EI94" i="1"/>
  <c r="DW95" i="1"/>
  <c r="DQ95" i="1"/>
  <c r="DN95" i="1"/>
  <c r="EC95" i="1"/>
  <c r="DZ95" i="1"/>
  <c r="DK95" i="1"/>
  <c r="DQ94" i="1"/>
  <c r="DN94" i="1"/>
  <c r="EC94" i="1"/>
  <c r="DW94" i="1"/>
  <c r="DZ94" i="1"/>
  <c r="BU95" i="1"/>
  <c r="BW95" i="1" s="1"/>
  <c r="BY95" i="1" s="1"/>
  <c r="CA95" i="1" s="1"/>
  <c r="CC95" i="1" s="1"/>
  <c r="CE95" i="1" s="1"/>
  <c r="CG95" i="1" s="1"/>
  <c r="CI95" i="1" s="1"/>
  <c r="CK95" i="1" s="1"/>
  <c r="CM95" i="1" s="1"/>
  <c r="CO95" i="1" s="1"/>
  <c r="CY95" i="1"/>
  <c r="DB95" i="1"/>
  <c r="ER95" i="1" l="1"/>
  <c r="ER94" i="1"/>
  <c r="DT95" i="1"/>
  <c r="EF95" i="1"/>
  <c r="EF94" i="1"/>
  <c r="DH95" i="1"/>
  <c r="AR96" i="1"/>
  <c r="AS96" i="1"/>
  <c r="AU96" i="1"/>
  <c r="CT96" i="1" s="1"/>
  <c r="BS96" i="1"/>
  <c r="BT96" i="1"/>
  <c r="BV96" i="1"/>
  <c r="BX96" i="1"/>
  <c r="BZ96" i="1"/>
  <c r="CB96" i="1"/>
  <c r="CD96" i="1"/>
  <c r="CF96" i="1"/>
  <c r="CH96" i="1"/>
  <c r="CJ96" i="1"/>
  <c r="CL96" i="1"/>
  <c r="CN96" i="1"/>
  <c r="D97" i="1"/>
  <c r="BU96" i="1" l="1"/>
  <c r="BW96" i="1" s="1"/>
  <c r="BY96" i="1" s="1"/>
  <c r="CA96" i="1" s="1"/>
  <c r="CC96" i="1" s="1"/>
  <c r="CE96" i="1" s="1"/>
  <c r="CG96" i="1" s="1"/>
  <c r="CI96" i="1" s="1"/>
  <c r="CK96" i="1" s="1"/>
  <c r="CM96" i="1" s="1"/>
  <c r="CO96" i="1" s="1"/>
  <c r="CR96" i="1"/>
  <c r="EI96" i="1" l="1"/>
  <c r="EO96" i="1"/>
  <c r="EL96" i="1"/>
  <c r="DK96" i="1"/>
  <c r="DN96" i="1"/>
  <c r="EC96" i="1"/>
  <c r="DQ96" i="1"/>
  <c r="DW96" i="1"/>
  <c r="DZ96" i="1"/>
  <c r="DB96" i="1"/>
  <c r="DE96" i="1"/>
  <c r="CY96" i="1"/>
  <c r="AR97" i="1"/>
  <c r="AS97" i="1"/>
  <c r="AU97" i="1"/>
  <c r="CT97" i="1" s="1"/>
  <c r="BS97" i="1"/>
  <c r="BT97" i="1"/>
  <c r="BV97" i="1"/>
  <c r="BX97" i="1"/>
  <c r="BZ97" i="1"/>
  <c r="CB97" i="1"/>
  <c r="CD97" i="1"/>
  <c r="CF97" i="1"/>
  <c r="CH97" i="1"/>
  <c r="CJ97" i="1"/>
  <c r="CL97" i="1"/>
  <c r="CN97" i="1"/>
  <c r="D98" i="1"/>
  <c r="ER96" i="1" l="1"/>
  <c r="DT96" i="1"/>
  <c r="EF96" i="1"/>
  <c r="DH96" i="1"/>
  <c r="BU97" i="1"/>
  <c r="BW97" i="1" s="1"/>
  <c r="BY97" i="1" s="1"/>
  <c r="CA97" i="1" s="1"/>
  <c r="CC97" i="1" s="1"/>
  <c r="CE97" i="1" s="1"/>
  <c r="CG97" i="1" s="1"/>
  <c r="CI97" i="1" s="1"/>
  <c r="CK97" i="1" s="1"/>
  <c r="CM97" i="1" s="1"/>
  <c r="CO97" i="1" s="1"/>
  <c r="CR97" i="1"/>
  <c r="EL97" i="1" l="1"/>
  <c r="EO97" i="1"/>
  <c r="EI97" i="1"/>
  <c r="DK97" i="1"/>
  <c r="DW97" i="1"/>
  <c r="DZ97" i="1"/>
  <c r="DN97" i="1"/>
  <c r="EC97" i="1"/>
  <c r="DQ97" i="1"/>
  <c r="DE97" i="1"/>
  <c r="DB97" i="1"/>
  <c r="CY97" i="1"/>
  <c r="AR98" i="1"/>
  <c r="AS98" i="1"/>
  <c r="AU98" i="1"/>
  <c r="CT98" i="1" s="1"/>
  <c r="BS98" i="1"/>
  <c r="BS99" i="1" s="1"/>
  <c r="BT98" i="1"/>
  <c r="BT99" i="1" s="1"/>
  <c r="BV98" i="1"/>
  <c r="BV99" i="1" s="1"/>
  <c r="BX98" i="1"/>
  <c r="BX99" i="1" s="1"/>
  <c r="BZ98" i="1"/>
  <c r="BZ99" i="1" s="1"/>
  <c r="CB98" i="1"/>
  <c r="CB99" i="1" s="1"/>
  <c r="CD98" i="1"/>
  <c r="CD99" i="1" s="1"/>
  <c r="CF98" i="1"/>
  <c r="CF99" i="1" s="1"/>
  <c r="CH98" i="1"/>
  <c r="CH99" i="1" s="1"/>
  <c r="CJ98" i="1"/>
  <c r="CJ99" i="1" s="1"/>
  <c r="CL98" i="1"/>
  <c r="CL99" i="1" s="1"/>
  <c r="CN98" i="1"/>
  <c r="CN99" i="1" s="1"/>
  <c r="D99" i="1"/>
  <c r="E99" i="1"/>
  <c r="AU99" i="1" s="1"/>
  <c r="CT99" i="1" s="1"/>
  <c r="V99" i="1"/>
  <c r="W99" i="1"/>
  <c r="AR99" i="1"/>
  <c r="AS99" i="1"/>
  <c r="AT99" i="1" s="1"/>
  <c r="AV99" i="1"/>
  <c r="CU99" i="1" s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D100" i="1"/>
  <c r="AR100" i="1"/>
  <c r="AS100" i="1"/>
  <c r="AU100" i="1"/>
  <c r="CT100" i="1" s="1"/>
  <c r="AV100" i="1"/>
  <c r="CU100" i="1" s="1"/>
  <c r="D101" i="1"/>
  <c r="AR101" i="1"/>
  <c r="AS101" i="1"/>
  <c r="CR101" i="1" s="1"/>
  <c r="AU101" i="1"/>
  <c r="CT101" i="1" s="1"/>
  <c r="AV101" i="1"/>
  <c r="CU101" i="1" s="1"/>
  <c r="D102" i="1"/>
  <c r="AR102" i="1"/>
  <c r="AS102" i="1"/>
  <c r="AU102" i="1"/>
  <c r="CT102" i="1" s="1"/>
  <c r="AV102" i="1"/>
  <c r="CU102" i="1" s="1"/>
  <c r="ER97" i="1" l="1"/>
  <c r="EF97" i="1"/>
  <c r="DT97" i="1"/>
  <c r="DH97" i="1"/>
  <c r="BU98" i="1"/>
  <c r="BW98" i="1" s="1"/>
  <c r="BW99" i="1" s="1"/>
  <c r="CR98" i="1"/>
  <c r="CR102" i="1"/>
  <c r="CR100" i="1"/>
  <c r="CR99" i="1"/>
  <c r="CS99" i="1" s="1"/>
  <c r="AR103" i="1"/>
  <c r="AS103" i="1"/>
  <c r="CR103" i="1" s="1"/>
  <c r="AU103" i="1"/>
  <c r="CT103" i="1" s="1"/>
  <c r="BC103" i="1"/>
  <c r="BG103" i="1"/>
  <c r="BK103" i="1"/>
  <c r="BO103" i="1"/>
  <c r="BP103" i="1" s="1"/>
  <c r="BS103" i="1"/>
  <c r="BT103" i="1"/>
  <c r="BU103" i="1" s="1"/>
  <c r="BV103" i="1"/>
  <c r="BW103" i="1" s="1"/>
  <c r="BX103" i="1"/>
  <c r="BY103" i="1" s="1"/>
  <c r="BZ103" i="1"/>
  <c r="CA103" i="1" s="1"/>
  <c r="CB103" i="1"/>
  <c r="CC103" i="1" s="1"/>
  <c r="CD103" i="1"/>
  <c r="CE103" i="1" s="1"/>
  <c r="CF103" i="1"/>
  <c r="CG103" i="1" s="1"/>
  <c r="CH103" i="1"/>
  <c r="CI103" i="1" s="1"/>
  <c r="CJ103" i="1"/>
  <c r="CK103" i="1" s="1"/>
  <c r="CL103" i="1"/>
  <c r="CM103" i="1" s="1"/>
  <c r="CN103" i="1"/>
  <c r="CO103" i="1" s="1"/>
  <c r="CY98" i="1" l="1"/>
  <c r="EO98" i="1"/>
  <c r="EL98" i="1"/>
  <c r="EI98" i="1"/>
  <c r="DB98" i="1"/>
  <c r="BU99" i="1"/>
  <c r="BY98" i="1"/>
  <c r="BY99" i="1" s="1"/>
  <c r="DK98" i="1"/>
  <c r="DQ98" i="1"/>
  <c r="DZ98" i="1"/>
  <c r="DW98" i="1"/>
  <c r="DN98" i="1"/>
  <c r="EC98" i="1"/>
  <c r="DE98" i="1"/>
  <c r="ER98" i="1" l="1"/>
  <c r="DH98" i="1"/>
  <c r="CA98" i="1"/>
  <c r="CC98" i="1" s="1"/>
  <c r="EF98" i="1"/>
  <c r="DT98" i="1"/>
  <c r="CA99" i="1" l="1"/>
  <c r="CE98" i="1"/>
  <c r="CC99" i="1"/>
  <c r="AR104" i="1"/>
  <c r="AS104" i="1"/>
  <c r="CR104" i="1" s="1"/>
  <c r="AU104" i="1"/>
  <c r="CT104" i="1" s="1"/>
  <c r="BC104" i="1"/>
  <c r="BG104" i="1"/>
  <c r="BK104" i="1"/>
  <c r="BO104" i="1"/>
  <c r="BS104" i="1"/>
  <c r="BT104" i="1"/>
  <c r="BV104" i="1"/>
  <c r="BX104" i="1"/>
  <c r="BZ104" i="1"/>
  <c r="CB104" i="1"/>
  <c r="CD104" i="1"/>
  <c r="CF104" i="1"/>
  <c r="CH104" i="1"/>
  <c r="CJ104" i="1"/>
  <c r="CL104" i="1"/>
  <c r="CN104" i="1"/>
  <c r="BU104" i="1" l="1"/>
  <c r="BW104" i="1" s="1"/>
  <c r="BY104" i="1" s="1"/>
  <c r="CA104" i="1" s="1"/>
  <c r="CC104" i="1" s="1"/>
  <c r="CE104" i="1" s="1"/>
  <c r="CG104" i="1" s="1"/>
  <c r="CI104" i="1" s="1"/>
  <c r="CK104" i="1" s="1"/>
  <c r="CM104" i="1" s="1"/>
  <c r="CO104" i="1" s="1"/>
  <c r="BP104" i="1"/>
  <c r="CG98" i="1"/>
  <c r="CE99" i="1"/>
  <c r="CI98" i="1" l="1"/>
  <c r="CG99" i="1"/>
  <c r="CI99" i="1" l="1"/>
  <c r="CK98" i="1"/>
  <c r="AR105" i="1"/>
  <c r="AS105" i="1"/>
  <c r="AU105" i="1"/>
  <c r="CT105" i="1" s="1"/>
  <c r="BC105" i="1"/>
  <c r="BG105" i="1"/>
  <c r="BK105" i="1"/>
  <c r="BO105" i="1"/>
  <c r="BS105" i="1"/>
  <c r="BT105" i="1"/>
  <c r="BV105" i="1"/>
  <c r="BX105" i="1"/>
  <c r="BZ105" i="1"/>
  <c r="CB105" i="1"/>
  <c r="CD105" i="1"/>
  <c r="CF105" i="1"/>
  <c r="CH105" i="1"/>
  <c r="CJ105" i="1"/>
  <c r="CL105" i="1"/>
  <c r="CN105" i="1"/>
  <c r="BU105" i="1" l="1"/>
  <c r="BW105" i="1" s="1"/>
  <c r="BY105" i="1" s="1"/>
  <c r="CA105" i="1" s="1"/>
  <c r="CC105" i="1" s="1"/>
  <c r="CE105" i="1" s="1"/>
  <c r="CG105" i="1" s="1"/>
  <c r="CI105" i="1" s="1"/>
  <c r="CK105" i="1" s="1"/>
  <c r="CM105" i="1" s="1"/>
  <c r="CO105" i="1" s="1"/>
  <c r="BP105" i="1"/>
  <c r="CR105" i="1"/>
  <c r="CM98" i="1"/>
  <c r="CK99" i="1"/>
  <c r="CO98" i="1" l="1"/>
  <c r="CO99" i="1" s="1"/>
  <c r="CM99" i="1"/>
  <c r="AR106" i="1"/>
  <c r="AS106" i="1"/>
  <c r="AU106" i="1"/>
  <c r="CT106" i="1" s="1"/>
  <c r="BC106" i="1"/>
  <c r="BG106" i="1"/>
  <c r="BK106" i="1"/>
  <c r="BO106" i="1"/>
  <c r="BS106" i="1"/>
  <c r="BT106" i="1"/>
  <c r="BV106" i="1"/>
  <c r="BX106" i="1"/>
  <c r="BZ106" i="1"/>
  <c r="CB106" i="1"/>
  <c r="CD106" i="1"/>
  <c r="CF106" i="1"/>
  <c r="CH106" i="1"/>
  <c r="CJ106" i="1"/>
  <c r="CL106" i="1"/>
  <c r="CN106" i="1"/>
  <c r="AR107" i="1"/>
  <c r="AS107" i="1"/>
  <c r="AU107" i="1"/>
  <c r="CT107" i="1" s="1"/>
  <c r="BC107" i="1"/>
  <c r="BG107" i="1"/>
  <c r="BK107" i="1"/>
  <c r="BO107" i="1"/>
  <c r="BS107" i="1"/>
  <c r="BT107" i="1"/>
  <c r="BV107" i="1"/>
  <c r="BX107" i="1"/>
  <c r="BZ107" i="1"/>
  <c r="CB107" i="1"/>
  <c r="CD107" i="1"/>
  <c r="CF107" i="1"/>
  <c r="CH107" i="1"/>
  <c r="CJ107" i="1"/>
  <c r="CL107" i="1"/>
  <c r="CN107" i="1"/>
  <c r="AR108" i="1"/>
  <c r="AS108" i="1"/>
  <c r="AU108" i="1"/>
  <c r="CT108" i="1" s="1"/>
  <c r="BC108" i="1"/>
  <c r="BG108" i="1"/>
  <c r="BK108" i="1"/>
  <c r="BO108" i="1"/>
  <c r="BS108" i="1"/>
  <c r="BT108" i="1"/>
  <c r="BV108" i="1"/>
  <c r="BX108" i="1"/>
  <c r="BZ108" i="1"/>
  <c r="CB108" i="1"/>
  <c r="CD108" i="1"/>
  <c r="CF108" i="1"/>
  <c r="CH108" i="1"/>
  <c r="CJ108" i="1"/>
  <c r="CL108" i="1"/>
  <c r="CN108" i="1"/>
  <c r="AR109" i="1"/>
  <c r="AS109" i="1"/>
  <c r="AU109" i="1"/>
  <c r="CT109" i="1" s="1"/>
  <c r="BC109" i="1"/>
  <c r="BG109" i="1"/>
  <c r="BK109" i="1"/>
  <c r="BO109" i="1"/>
  <c r="BS109" i="1"/>
  <c r="BT109" i="1"/>
  <c r="BV109" i="1"/>
  <c r="BX109" i="1"/>
  <c r="BZ109" i="1"/>
  <c r="CB109" i="1"/>
  <c r="CD109" i="1"/>
  <c r="CF109" i="1"/>
  <c r="CH109" i="1"/>
  <c r="CJ109" i="1"/>
  <c r="CL109" i="1"/>
  <c r="CN109" i="1"/>
  <c r="AR110" i="1"/>
  <c r="AS110" i="1"/>
  <c r="CR110" i="1" s="1"/>
  <c r="AU110" i="1"/>
  <c r="CT110" i="1" s="1"/>
  <c r="BC110" i="1"/>
  <c r="BG110" i="1"/>
  <c r="BK110" i="1"/>
  <c r="BO110" i="1"/>
  <c r="BS110" i="1"/>
  <c r="BT110" i="1"/>
  <c r="BV110" i="1"/>
  <c r="BX110" i="1"/>
  <c r="BZ110" i="1"/>
  <c r="CB110" i="1"/>
  <c r="CD110" i="1"/>
  <c r="CF110" i="1"/>
  <c r="CH110" i="1"/>
  <c r="CJ110" i="1"/>
  <c r="CL110" i="1"/>
  <c r="CN110" i="1"/>
  <c r="AR111" i="1"/>
  <c r="AS111" i="1"/>
  <c r="AU111" i="1"/>
  <c r="CT111" i="1" s="1"/>
  <c r="BC111" i="1"/>
  <c r="BG111" i="1"/>
  <c r="BK111" i="1"/>
  <c r="BO111" i="1"/>
  <c r="BS111" i="1"/>
  <c r="BT111" i="1"/>
  <c r="BV111" i="1"/>
  <c r="BX111" i="1"/>
  <c r="BZ111" i="1"/>
  <c r="CB111" i="1"/>
  <c r="CD111" i="1"/>
  <c r="CF111" i="1"/>
  <c r="CH111" i="1"/>
  <c r="CJ111" i="1"/>
  <c r="CL111" i="1"/>
  <c r="CN111" i="1"/>
  <c r="BU110" i="1" l="1"/>
  <c r="BW110" i="1" s="1"/>
  <c r="BY110" i="1" s="1"/>
  <c r="CA110" i="1" s="1"/>
  <c r="CC110" i="1" s="1"/>
  <c r="CE110" i="1" s="1"/>
  <c r="CG110" i="1" s="1"/>
  <c r="CI110" i="1" s="1"/>
  <c r="CK110" i="1" s="1"/>
  <c r="CM110" i="1" s="1"/>
  <c r="CO110" i="1" s="1"/>
  <c r="BU111" i="1"/>
  <c r="BW111" i="1" s="1"/>
  <c r="BY111" i="1" s="1"/>
  <c r="CA111" i="1" s="1"/>
  <c r="CC111" i="1" s="1"/>
  <c r="CE111" i="1" s="1"/>
  <c r="CG111" i="1" s="1"/>
  <c r="CI111" i="1" s="1"/>
  <c r="CK111" i="1" s="1"/>
  <c r="CM111" i="1" s="1"/>
  <c r="CO111" i="1" s="1"/>
  <c r="CR107" i="1"/>
  <c r="BU109" i="1"/>
  <c r="BW109" i="1" s="1"/>
  <c r="BY109" i="1" s="1"/>
  <c r="CA109" i="1" s="1"/>
  <c r="CC109" i="1" s="1"/>
  <c r="CE109" i="1" s="1"/>
  <c r="CG109" i="1" s="1"/>
  <c r="CI109" i="1" s="1"/>
  <c r="CK109" i="1" s="1"/>
  <c r="CM109" i="1" s="1"/>
  <c r="CO109" i="1" s="1"/>
  <c r="BU108" i="1"/>
  <c r="BW108" i="1" s="1"/>
  <c r="BY108" i="1" s="1"/>
  <c r="CA108" i="1" s="1"/>
  <c r="CC108" i="1" s="1"/>
  <c r="CE108" i="1" s="1"/>
  <c r="CG108" i="1" s="1"/>
  <c r="CI108" i="1" s="1"/>
  <c r="CK108" i="1" s="1"/>
  <c r="CM108" i="1" s="1"/>
  <c r="CO108" i="1" s="1"/>
  <c r="CR109" i="1"/>
  <c r="CR106" i="1"/>
  <c r="BP111" i="1"/>
  <c r="BP108" i="1"/>
  <c r="BU107" i="1"/>
  <c r="BW107" i="1" s="1"/>
  <c r="BY107" i="1" s="1"/>
  <c r="CA107" i="1" s="1"/>
  <c r="CC107" i="1" s="1"/>
  <c r="CE107" i="1" s="1"/>
  <c r="CG107" i="1" s="1"/>
  <c r="CI107" i="1" s="1"/>
  <c r="CK107" i="1" s="1"/>
  <c r="CM107" i="1" s="1"/>
  <c r="CO107" i="1" s="1"/>
  <c r="BP110" i="1"/>
  <c r="BP107" i="1"/>
  <c r="BU106" i="1"/>
  <c r="BW106" i="1" s="1"/>
  <c r="BY106" i="1" s="1"/>
  <c r="CA106" i="1" s="1"/>
  <c r="CC106" i="1" s="1"/>
  <c r="CE106" i="1" s="1"/>
  <c r="CG106" i="1" s="1"/>
  <c r="CI106" i="1" s="1"/>
  <c r="CK106" i="1" s="1"/>
  <c r="CM106" i="1" s="1"/>
  <c r="CO106" i="1" s="1"/>
  <c r="CR111" i="1"/>
  <c r="BP109" i="1"/>
  <c r="CR108" i="1"/>
  <c r="BP106" i="1"/>
  <c r="AR112" i="1" l="1"/>
  <c r="AS112" i="1"/>
  <c r="CR112" i="1" s="1"/>
  <c r="AU112" i="1"/>
  <c r="CT112" i="1" s="1"/>
  <c r="BC112" i="1"/>
  <c r="BG112" i="1"/>
  <c r="BK112" i="1"/>
  <c r="BO112" i="1"/>
  <c r="BS112" i="1"/>
  <c r="BT112" i="1"/>
  <c r="BV112" i="1"/>
  <c r="BX112" i="1"/>
  <c r="BZ112" i="1"/>
  <c r="CB112" i="1"/>
  <c r="CD112" i="1"/>
  <c r="CF112" i="1"/>
  <c r="CH112" i="1"/>
  <c r="CJ112" i="1"/>
  <c r="CL112" i="1"/>
  <c r="CN112" i="1"/>
  <c r="AR113" i="1"/>
  <c r="AS113" i="1"/>
  <c r="CR113" i="1" s="1"/>
  <c r="AU113" i="1"/>
  <c r="CT113" i="1" s="1"/>
  <c r="BC113" i="1"/>
  <c r="BG113" i="1"/>
  <c r="BK113" i="1"/>
  <c r="BO113" i="1"/>
  <c r="BS113" i="1"/>
  <c r="BT113" i="1"/>
  <c r="BV113" i="1"/>
  <c r="BX113" i="1"/>
  <c r="BZ113" i="1"/>
  <c r="CB113" i="1"/>
  <c r="CD113" i="1"/>
  <c r="CF113" i="1"/>
  <c r="CH113" i="1"/>
  <c r="CJ113" i="1"/>
  <c r="CL113" i="1"/>
  <c r="CN113" i="1"/>
  <c r="BU113" i="1" l="1"/>
  <c r="BW113" i="1" s="1"/>
  <c r="BY113" i="1" s="1"/>
  <c r="CA113" i="1" s="1"/>
  <c r="CC113" i="1" s="1"/>
  <c r="CE113" i="1" s="1"/>
  <c r="CG113" i="1" s="1"/>
  <c r="CI113" i="1" s="1"/>
  <c r="CK113" i="1" s="1"/>
  <c r="CM113" i="1" s="1"/>
  <c r="CO113" i="1" s="1"/>
  <c r="BU112" i="1"/>
  <c r="BW112" i="1" s="1"/>
  <c r="BY112" i="1" s="1"/>
  <c r="CA112" i="1" s="1"/>
  <c r="CC112" i="1" s="1"/>
  <c r="CE112" i="1" s="1"/>
  <c r="CG112" i="1" s="1"/>
  <c r="CI112" i="1" s="1"/>
  <c r="CK112" i="1" s="1"/>
  <c r="CM112" i="1" s="1"/>
  <c r="CO112" i="1" s="1"/>
  <c r="BP112" i="1"/>
  <c r="BP113" i="1"/>
  <c r="AR114" i="1" l="1"/>
  <c r="AS114" i="1"/>
  <c r="AU114" i="1"/>
  <c r="CT114" i="1" s="1"/>
  <c r="BC114" i="1"/>
  <c r="BG114" i="1"/>
  <c r="BK114" i="1"/>
  <c r="BO114" i="1"/>
  <c r="BS114" i="1"/>
  <c r="BT114" i="1"/>
  <c r="BV114" i="1"/>
  <c r="BX114" i="1"/>
  <c r="BZ114" i="1"/>
  <c r="CB114" i="1"/>
  <c r="CD114" i="1"/>
  <c r="CF114" i="1"/>
  <c r="CH114" i="1"/>
  <c r="CJ114" i="1"/>
  <c r="CL114" i="1"/>
  <c r="CN114" i="1"/>
  <c r="BU114" i="1" l="1"/>
  <c r="BW114" i="1" s="1"/>
  <c r="BY114" i="1" s="1"/>
  <c r="CA114" i="1" s="1"/>
  <c r="CC114" i="1" s="1"/>
  <c r="CE114" i="1" s="1"/>
  <c r="CG114" i="1" s="1"/>
  <c r="CI114" i="1" s="1"/>
  <c r="CK114" i="1" s="1"/>
  <c r="CM114" i="1" s="1"/>
  <c r="CO114" i="1" s="1"/>
  <c r="BP114" i="1"/>
  <c r="CR114" i="1"/>
  <c r="AR115" i="1" l="1"/>
  <c r="AS115" i="1"/>
  <c r="AU115" i="1"/>
  <c r="CT115" i="1" s="1"/>
  <c r="BC115" i="1"/>
  <c r="BG115" i="1"/>
  <c r="BK115" i="1"/>
  <c r="BO115" i="1"/>
  <c r="BS115" i="1"/>
  <c r="BT115" i="1"/>
  <c r="BV115" i="1"/>
  <c r="BX115" i="1"/>
  <c r="BZ115" i="1"/>
  <c r="CB115" i="1"/>
  <c r="CD115" i="1"/>
  <c r="CF115" i="1"/>
  <c r="CH115" i="1"/>
  <c r="CJ115" i="1"/>
  <c r="CL115" i="1"/>
  <c r="CN115" i="1"/>
  <c r="AR116" i="1"/>
  <c r="AS116" i="1"/>
  <c r="AU116" i="1"/>
  <c r="CT116" i="1" s="1"/>
  <c r="BC116" i="1"/>
  <c r="BG116" i="1"/>
  <c r="BK116" i="1"/>
  <c r="BO116" i="1"/>
  <c r="BS116" i="1"/>
  <c r="BT116" i="1"/>
  <c r="BV116" i="1"/>
  <c r="BX116" i="1"/>
  <c r="BZ116" i="1"/>
  <c r="CB116" i="1"/>
  <c r="CD116" i="1"/>
  <c r="CF116" i="1"/>
  <c r="CH116" i="1"/>
  <c r="CJ116" i="1"/>
  <c r="CL116" i="1"/>
  <c r="CN116" i="1"/>
  <c r="D117" i="1"/>
  <c r="AR117" i="1"/>
  <c r="AS117" i="1"/>
  <c r="CR117" i="1" s="1"/>
  <c r="DE117" i="1" s="1"/>
  <c r="AU117" i="1"/>
  <c r="CT117" i="1" s="1"/>
  <c r="BC117" i="1"/>
  <c r="BG117" i="1"/>
  <c r="BK117" i="1"/>
  <c r="BO117" i="1"/>
  <c r="BS117" i="1"/>
  <c r="BT117" i="1"/>
  <c r="BV117" i="1"/>
  <c r="BX117" i="1"/>
  <c r="BZ117" i="1"/>
  <c r="CB117" i="1"/>
  <c r="CD117" i="1"/>
  <c r="CF117" i="1"/>
  <c r="CH117" i="1"/>
  <c r="CJ117" i="1"/>
  <c r="CL117" i="1"/>
  <c r="CN117" i="1"/>
  <c r="D118" i="1"/>
  <c r="EO117" i="1" l="1"/>
  <c r="EI117" i="1"/>
  <c r="EL117" i="1"/>
  <c r="EC117" i="1"/>
  <c r="DQ117" i="1"/>
  <c r="DZ117" i="1"/>
  <c r="DN117" i="1"/>
  <c r="DK117" i="1"/>
  <c r="DW117" i="1"/>
  <c r="BU115" i="1"/>
  <c r="BW115" i="1" s="1"/>
  <c r="BY115" i="1" s="1"/>
  <c r="CA115" i="1" s="1"/>
  <c r="CC115" i="1" s="1"/>
  <c r="CE115" i="1" s="1"/>
  <c r="CG115" i="1" s="1"/>
  <c r="CI115" i="1" s="1"/>
  <c r="CK115" i="1" s="1"/>
  <c r="CM115" i="1" s="1"/>
  <c r="CO115" i="1" s="1"/>
  <c r="CR116" i="1"/>
  <c r="BU116" i="1"/>
  <c r="BW116" i="1" s="1"/>
  <c r="BY116" i="1" s="1"/>
  <c r="CA116" i="1" s="1"/>
  <c r="CC116" i="1" s="1"/>
  <c r="CE116" i="1" s="1"/>
  <c r="CG116" i="1" s="1"/>
  <c r="CI116" i="1" s="1"/>
  <c r="CK116" i="1" s="1"/>
  <c r="CM116" i="1" s="1"/>
  <c r="CO116" i="1" s="1"/>
  <c r="BP116" i="1"/>
  <c r="BU117" i="1"/>
  <c r="BW117" i="1" s="1"/>
  <c r="BY117" i="1" s="1"/>
  <c r="CA117" i="1" s="1"/>
  <c r="CC117" i="1" s="1"/>
  <c r="CE117" i="1" s="1"/>
  <c r="CG117" i="1" s="1"/>
  <c r="CI117" i="1" s="1"/>
  <c r="CK117" i="1" s="1"/>
  <c r="CM117" i="1" s="1"/>
  <c r="CO117" i="1" s="1"/>
  <c r="CR115" i="1"/>
  <c r="CY117" i="1"/>
  <c r="BP117" i="1"/>
  <c r="BP115" i="1"/>
  <c r="DB117" i="1"/>
  <c r="ER117" i="1" l="1"/>
  <c r="EF117" i="1"/>
  <c r="DT117" i="1"/>
  <c r="DH117" i="1"/>
  <c r="AR118" i="1"/>
  <c r="AS118" i="1"/>
  <c r="AU118" i="1"/>
  <c r="CT118" i="1" s="1"/>
  <c r="BC118" i="1"/>
  <c r="BG118" i="1"/>
  <c r="BK118" i="1"/>
  <c r="BO118" i="1"/>
  <c r="BS118" i="1"/>
  <c r="BT118" i="1"/>
  <c r="BV118" i="1"/>
  <c r="BX118" i="1"/>
  <c r="BZ118" i="1"/>
  <c r="CB118" i="1"/>
  <c r="CD118" i="1"/>
  <c r="CF118" i="1"/>
  <c r="CH118" i="1"/>
  <c r="CJ118" i="1"/>
  <c r="CL118" i="1"/>
  <c r="CN118" i="1"/>
  <c r="D119" i="1"/>
  <c r="BU118" i="1" l="1"/>
  <c r="BW118" i="1" s="1"/>
  <c r="BY118" i="1" s="1"/>
  <c r="CA118" i="1" s="1"/>
  <c r="CC118" i="1" s="1"/>
  <c r="CE118" i="1" s="1"/>
  <c r="CG118" i="1" s="1"/>
  <c r="CI118" i="1" s="1"/>
  <c r="CK118" i="1" s="1"/>
  <c r="CM118" i="1" s="1"/>
  <c r="CO118" i="1" s="1"/>
  <c r="BP118" i="1"/>
  <c r="CR118" i="1"/>
  <c r="EL118" i="1" l="1"/>
  <c r="EI118" i="1"/>
  <c r="EO118" i="1"/>
  <c r="DK118" i="1"/>
  <c r="EC118" i="1"/>
  <c r="DQ118" i="1"/>
  <c r="DW118" i="1"/>
  <c r="DZ118" i="1"/>
  <c r="DN118" i="1"/>
  <c r="DE118" i="1"/>
  <c r="CY118" i="1"/>
  <c r="DB118" i="1"/>
  <c r="AR119" i="1"/>
  <c r="AS119" i="1"/>
  <c r="AU119" i="1"/>
  <c r="CT119" i="1" s="1"/>
  <c r="BC119" i="1"/>
  <c r="BG119" i="1"/>
  <c r="BK119" i="1"/>
  <c r="BO119" i="1"/>
  <c r="BS119" i="1"/>
  <c r="BT119" i="1"/>
  <c r="BV119" i="1"/>
  <c r="BX119" i="1"/>
  <c r="BZ119" i="1"/>
  <c r="CB119" i="1"/>
  <c r="CD119" i="1"/>
  <c r="CF119" i="1"/>
  <c r="CH119" i="1"/>
  <c r="CJ119" i="1"/>
  <c r="CL119" i="1"/>
  <c r="CN119" i="1"/>
  <c r="D120" i="1"/>
  <c r="AR120" i="1"/>
  <c r="AS120" i="1"/>
  <c r="CR120" i="1" s="1"/>
  <c r="AU120" i="1"/>
  <c r="CT120" i="1" s="1"/>
  <c r="BC120" i="1"/>
  <c r="BG120" i="1"/>
  <c r="BK120" i="1"/>
  <c r="BO120" i="1"/>
  <c r="BS120" i="1"/>
  <c r="BT120" i="1"/>
  <c r="BV120" i="1"/>
  <c r="BX120" i="1"/>
  <c r="BZ120" i="1"/>
  <c r="CB120" i="1"/>
  <c r="CD120" i="1"/>
  <c r="CF120" i="1"/>
  <c r="CH120" i="1"/>
  <c r="CJ120" i="1"/>
  <c r="CL120" i="1"/>
  <c r="CN120" i="1"/>
  <c r="D121" i="1"/>
  <c r="E121" i="1"/>
  <c r="AU121" i="1" s="1"/>
  <c r="CT121" i="1" s="1"/>
  <c r="V121" i="1"/>
  <c r="W121" i="1"/>
  <c r="AR121" i="1"/>
  <c r="AS121" i="1"/>
  <c r="CR121" i="1" s="1"/>
  <c r="AV121" i="1"/>
  <c r="CU121" i="1" s="1"/>
  <c r="AX121" i="1"/>
  <c r="AY121" i="1"/>
  <c r="AZ121" i="1"/>
  <c r="BA121" i="1"/>
  <c r="BB121" i="1"/>
  <c r="BD121" i="1"/>
  <c r="BE121" i="1"/>
  <c r="BF121" i="1"/>
  <c r="BH121" i="1"/>
  <c r="BI121" i="1"/>
  <c r="BJ121" i="1"/>
  <c r="BL121" i="1"/>
  <c r="BM121" i="1"/>
  <c r="BN121" i="1"/>
  <c r="D122" i="1"/>
  <c r="AR122" i="1"/>
  <c r="AS122" i="1"/>
  <c r="AU122" i="1"/>
  <c r="CT122" i="1" s="1"/>
  <c r="AV122" i="1"/>
  <c r="CU122" i="1" s="1"/>
  <c r="D123" i="1"/>
  <c r="AR123" i="1"/>
  <c r="AS123" i="1"/>
  <c r="AU123" i="1"/>
  <c r="CT123" i="1" s="1"/>
  <c r="AV123" i="1"/>
  <c r="CU123" i="1" s="1"/>
  <c r="D124" i="1"/>
  <c r="AR124" i="1"/>
  <c r="AS124" i="1"/>
  <c r="AU124" i="1"/>
  <c r="CT124" i="1" s="1"/>
  <c r="AV124" i="1"/>
  <c r="CU124" i="1" s="1"/>
  <c r="D125" i="1"/>
  <c r="CR119" i="1" l="1"/>
  <c r="EL119" i="1" s="1"/>
  <c r="EI119" i="1"/>
  <c r="ER118" i="1"/>
  <c r="EI120" i="1"/>
  <c r="EL120" i="1"/>
  <c r="EO120" i="1"/>
  <c r="EO119" i="1"/>
  <c r="DE119" i="1"/>
  <c r="DK119" i="1"/>
  <c r="DW119" i="1"/>
  <c r="DZ119" i="1"/>
  <c r="EC119" i="1"/>
  <c r="DW120" i="1"/>
  <c r="DN119" i="1"/>
  <c r="DQ120" i="1"/>
  <c r="EC120" i="1"/>
  <c r="DN120" i="1"/>
  <c r="DQ119" i="1"/>
  <c r="DZ120" i="1"/>
  <c r="EF118" i="1"/>
  <c r="BG121" i="1"/>
  <c r="DT118" i="1"/>
  <c r="DK120" i="1"/>
  <c r="BK121" i="1"/>
  <c r="CN121" i="1"/>
  <c r="CF121" i="1"/>
  <c r="BT121" i="1"/>
  <c r="BX121" i="1"/>
  <c r="CJ121" i="1"/>
  <c r="CB121" i="1"/>
  <c r="BU119" i="1"/>
  <c r="BW119" i="1" s="1"/>
  <c r="BY119" i="1" s="1"/>
  <c r="CA119" i="1" s="1"/>
  <c r="CC119" i="1" s="1"/>
  <c r="CE119" i="1" s="1"/>
  <c r="CG119" i="1" s="1"/>
  <c r="CI119" i="1" s="1"/>
  <c r="CK119" i="1" s="1"/>
  <c r="CM119" i="1" s="1"/>
  <c r="CO119" i="1" s="1"/>
  <c r="CL121" i="1"/>
  <c r="CD121" i="1"/>
  <c r="BV121" i="1"/>
  <c r="CH121" i="1"/>
  <c r="BZ121" i="1"/>
  <c r="BU120" i="1"/>
  <c r="BW120" i="1" s="1"/>
  <c r="BY120" i="1" s="1"/>
  <c r="BC121" i="1"/>
  <c r="BP120" i="1"/>
  <c r="CR124" i="1"/>
  <c r="CR122" i="1"/>
  <c r="BS121" i="1"/>
  <c r="BP119" i="1"/>
  <c r="DH118" i="1"/>
  <c r="BO121" i="1"/>
  <c r="CR123" i="1"/>
  <c r="CY119" i="1"/>
  <c r="DB119" i="1"/>
  <c r="AR125" i="1"/>
  <c r="CR125" i="1"/>
  <c r="AU125" i="1"/>
  <c r="CT125" i="1" s="1"/>
  <c r="BS125" i="1"/>
  <c r="BT125" i="1"/>
  <c r="BU125" i="1" s="1"/>
  <c r="BV125" i="1"/>
  <c r="BW125" i="1" s="1"/>
  <c r="BX125" i="1"/>
  <c r="BY125" i="1" s="1"/>
  <c r="BZ125" i="1"/>
  <c r="CA125" i="1" s="1"/>
  <c r="CB125" i="1"/>
  <c r="CC125" i="1" s="1"/>
  <c r="CD125" i="1"/>
  <c r="CE125" i="1" s="1"/>
  <c r="CF125" i="1"/>
  <c r="CG125" i="1" s="1"/>
  <c r="CH125" i="1"/>
  <c r="CI125" i="1" s="1"/>
  <c r="CJ125" i="1"/>
  <c r="CK125" i="1" s="1"/>
  <c r="CL125" i="1"/>
  <c r="CM125" i="1" s="1"/>
  <c r="CN125" i="1"/>
  <c r="CO125" i="1" s="1"/>
  <c r="D126" i="1"/>
  <c r="ER120" i="1" l="1"/>
  <c r="ER119" i="1"/>
  <c r="DT119" i="1"/>
  <c r="DT120" i="1"/>
  <c r="EF120" i="1"/>
  <c r="EF119" i="1"/>
  <c r="BP121" i="1"/>
  <c r="BW121" i="1"/>
  <c r="BU121" i="1"/>
  <c r="DH119" i="1"/>
  <c r="BY121" i="1"/>
  <c r="CA120" i="1"/>
  <c r="CC120" i="1" l="1"/>
  <c r="CA121" i="1"/>
  <c r="CC121" i="1" l="1"/>
  <c r="CE120" i="1"/>
  <c r="AR126" i="1"/>
  <c r="CR126" i="1"/>
  <c r="AU126" i="1"/>
  <c r="CT126" i="1" s="1"/>
  <c r="BS126" i="1"/>
  <c r="BT126" i="1"/>
  <c r="BV126" i="1"/>
  <c r="BX126" i="1"/>
  <c r="BZ126" i="1"/>
  <c r="CB126" i="1"/>
  <c r="CD126" i="1"/>
  <c r="CF126" i="1"/>
  <c r="CH126" i="1"/>
  <c r="CJ126" i="1"/>
  <c r="CL126" i="1"/>
  <c r="CN126" i="1"/>
  <c r="D127" i="1"/>
  <c r="BU126" i="1" l="1"/>
  <c r="BW126" i="1" s="1"/>
  <c r="BY126" i="1" s="1"/>
  <c r="CA126" i="1" s="1"/>
  <c r="CC126" i="1" s="1"/>
  <c r="CE126" i="1" s="1"/>
  <c r="CG126" i="1" s="1"/>
  <c r="CI126" i="1" s="1"/>
  <c r="CK126" i="1" s="1"/>
  <c r="CM126" i="1" s="1"/>
  <c r="CO126" i="1" s="1"/>
  <c r="CG120" i="1"/>
  <c r="CE121" i="1"/>
  <c r="CG121" i="1" l="1"/>
  <c r="CI120" i="1"/>
  <c r="CK120" i="1" l="1"/>
  <c r="CI121" i="1"/>
  <c r="AR127" i="1"/>
  <c r="CR127" i="1"/>
  <c r="AU127" i="1"/>
  <c r="CT127" i="1" s="1"/>
  <c r="BS127" i="1"/>
  <c r="BT127" i="1"/>
  <c r="BV127" i="1"/>
  <c r="BX127" i="1"/>
  <c r="BZ127" i="1"/>
  <c r="CB127" i="1"/>
  <c r="CD127" i="1"/>
  <c r="CF127" i="1"/>
  <c r="CH127" i="1"/>
  <c r="CJ127" i="1"/>
  <c r="CL127" i="1"/>
  <c r="CN127" i="1"/>
  <c r="BU127" i="1" l="1"/>
  <c r="BW127" i="1" s="1"/>
  <c r="BY127" i="1" s="1"/>
  <c r="CA127" i="1" s="1"/>
  <c r="CC127" i="1" s="1"/>
  <c r="CE127" i="1" s="1"/>
  <c r="CG127" i="1" s="1"/>
  <c r="CI127" i="1" s="1"/>
  <c r="CK127" i="1" s="1"/>
  <c r="CM127" i="1" s="1"/>
  <c r="CO127" i="1" s="1"/>
  <c r="CK121" i="1"/>
  <c r="CM120" i="1"/>
  <c r="CO120" i="1" l="1"/>
  <c r="CO121" i="1" s="1"/>
  <c r="CM121" i="1"/>
  <c r="AR128" i="1"/>
  <c r="CR128" i="1"/>
  <c r="AU128" i="1"/>
  <c r="CT128" i="1" s="1"/>
  <c r="BS128" i="1"/>
  <c r="BT128" i="1"/>
  <c r="BV128" i="1"/>
  <c r="BX128" i="1"/>
  <c r="BZ128" i="1"/>
  <c r="CB128" i="1"/>
  <c r="CD128" i="1"/>
  <c r="CF128" i="1"/>
  <c r="CH128" i="1"/>
  <c r="CJ128" i="1"/>
  <c r="CL128" i="1"/>
  <c r="CN128" i="1"/>
  <c r="BU128" i="1" l="1"/>
  <c r="BW128" i="1" l="1"/>
  <c r="BY128" i="1" s="1"/>
  <c r="CA128" i="1" s="1"/>
  <c r="CC128" i="1" s="1"/>
  <c r="CE128" i="1" s="1"/>
  <c r="CG128" i="1" s="1"/>
  <c r="CI128" i="1" s="1"/>
  <c r="CK128" i="1" s="1"/>
  <c r="CM128" i="1" s="1"/>
  <c r="CO128" i="1" s="1"/>
  <c r="AR129" i="1"/>
  <c r="CR129" i="1"/>
  <c r="AU129" i="1"/>
  <c r="CT129" i="1" s="1"/>
  <c r="BS129" i="1"/>
  <c r="BT129" i="1"/>
  <c r="BV129" i="1"/>
  <c r="BX129" i="1"/>
  <c r="BZ129" i="1"/>
  <c r="CB129" i="1"/>
  <c r="CD129" i="1"/>
  <c r="CF129" i="1"/>
  <c r="CH129" i="1"/>
  <c r="CJ129" i="1"/>
  <c r="CL129" i="1"/>
  <c r="CN129" i="1"/>
  <c r="BU129" i="1" l="1"/>
  <c r="BW129" i="1" l="1"/>
  <c r="BY129" i="1" s="1"/>
  <c r="CA129" i="1" s="1"/>
  <c r="CC129" i="1" s="1"/>
  <c r="CE129" i="1" s="1"/>
  <c r="CG129" i="1" s="1"/>
  <c r="CI129" i="1" s="1"/>
  <c r="CK129" i="1" s="1"/>
  <c r="CM129" i="1" s="1"/>
  <c r="CO129" i="1" s="1"/>
  <c r="AR130" i="1"/>
  <c r="AU130" i="1"/>
  <c r="CT130" i="1" s="1"/>
  <c r="BS130" i="1"/>
  <c r="BT130" i="1"/>
  <c r="BV130" i="1"/>
  <c r="BX130" i="1"/>
  <c r="BZ130" i="1"/>
  <c r="CB130" i="1"/>
  <c r="CD130" i="1"/>
  <c r="CF130" i="1"/>
  <c r="CH130" i="1"/>
  <c r="CJ130" i="1"/>
  <c r="CL130" i="1"/>
  <c r="CN130" i="1"/>
  <c r="BU130" i="1" l="1"/>
  <c r="BW130" i="1" s="1"/>
  <c r="BY130" i="1"/>
  <c r="CA130" i="1" s="1"/>
  <c r="CR130" i="1"/>
  <c r="CC130" i="1" l="1"/>
  <c r="CE130" i="1" s="1"/>
  <c r="CG130" i="1" s="1"/>
  <c r="CI130" i="1" s="1"/>
  <c r="CK130" i="1" s="1"/>
  <c r="CM130" i="1" s="1"/>
  <c r="CO130" i="1" s="1"/>
  <c r="AR131" i="1"/>
  <c r="CR131" i="1"/>
  <c r="AU131" i="1"/>
  <c r="CT131" i="1" s="1"/>
  <c r="BS131" i="1"/>
  <c r="BT131" i="1"/>
  <c r="BX131" i="1"/>
  <c r="BZ131" i="1"/>
  <c r="CB131" i="1"/>
  <c r="CD131" i="1"/>
  <c r="CF131" i="1"/>
  <c r="CH131" i="1"/>
  <c r="CJ131" i="1"/>
  <c r="CL131" i="1"/>
  <c r="BU131" i="1" l="1"/>
  <c r="BW131" i="1" s="1"/>
  <c r="BY131" i="1" s="1"/>
  <c r="CA131" i="1" s="1"/>
  <c r="CC131" i="1"/>
  <c r="CE131" i="1" s="1"/>
  <c r="CG131" i="1" s="1"/>
  <c r="CI131" i="1" s="1"/>
  <c r="CK131" i="1" s="1"/>
  <c r="CM131" i="1" s="1"/>
  <c r="CO131" i="1" s="1"/>
  <c r="AR132" i="1"/>
  <c r="CR132" i="1"/>
  <c r="AU132" i="1"/>
  <c r="CT132" i="1" s="1"/>
  <c r="BS132" i="1"/>
  <c r="BT132" i="1"/>
  <c r="BX132" i="1"/>
  <c r="BZ132" i="1"/>
  <c r="CB132" i="1"/>
  <c r="CD132" i="1"/>
  <c r="CF132" i="1"/>
  <c r="CH132" i="1"/>
  <c r="CJ132" i="1"/>
  <c r="BU132" i="1" l="1"/>
  <c r="BW132" i="1" s="1"/>
  <c r="BY132" i="1" s="1"/>
  <c r="CA132" i="1" s="1"/>
  <c r="CC132" i="1"/>
  <c r="CE132" i="1" s="1"/>
  <c r="CG132" i="1" s="1"/>
  <c r="CI132" i="1" s="1"/>
  <c r="CK132" i="1" s="1"/>
  <c r="CM132" i="1" s="1"/>
  <c r="CO132" i="1" s="1"/>
  <c r="AR133" i="1"/>
  <c r="AU133" i="1"/>
  <c r="CT133" i="1" s="1"/>
  <c r="BS133" i="1"/>
  <c r="BT133" i="1"/>
  <c r="BX133" i="1"/>
  <c r="BZ133" i="1"/>
  <c r="CD133" i="1"/>
  <c r="CF133" i="1"/>
  <c r="CJ133" i="1"/>
  <c r="BU133" i="1" l="1"/>
  <c r="BW133" i="1" s="1"/>
  <c r="BY133" i="1" s="1"/>
  <c r="CA133" i="1" s="1"/>
  <c r="CR133" i="1"/>
  <c r="CC133" i="1" l="1"/>
  <c r="CE133" i="1" s="1"/>
  <c r="CG133" i="1" s="1"/>
  <c r="CI133" i="1" s="1"/>
  <c r="CK133" i="1" s="1"/>
  <c r="CM133" i="1" s="1"/>
  <c r="CO133" i="1" s="1"/>
  <c r="AR134" i="1"/>
  <c r="AU134" i="1"/>
  <c r="CT134" i="1" s="1"/>
  <c r="BS134" i="1"/>
  <c r="BT134" i="1"/>
  <c r="BX134" i="1"/>
  <c r="BZ134" i="1"/>
  <c r="CD134" i="1"/>
  <c r="CF134" i="1"/>
  <c r="CJ134" i="1"/>
  <c r="BU134" i="1" l="1"/>
  <c r="BW134" i="1" s="1"/>
  <c r="BY134" i="1" s="1"/>
  <c r="CA134" i="1"/>
  <c r="CR134" i="1"/>
  <c r="CC134" i="1" l="1"/>
  <c r="CE134" i="1" s="1"/>
  <c r="CG134" i="1" s="1"/>
  <c r="CI134" i="1" s="1"/>
  <c r="CK134" i="1" s="1"/>
  <c r="CM134" i="1" s="1"/>
  <c r="CO134" i="1" s="1"/>
  <c r="AR135" i="1"/>
  <c r="CR135" i="1"/>
  <c r="AU135" i="1"/>
  <c r="CT135" i="1" s="1"/>
  <c r="BS135" i="1"/>
  <c r="BT135" i="1"/>
  <c r="BX135" i="1"/>
  <c r="BZ135" i="1"/>
  <c r="CD135" i="1"/>
  <c r="CF135" i="1"/>
  <c r="CJ135" i="1"/>
  <c r="BU135" i="1" l="1"/>
  <c r="BW135" i="1" s="1"/>
  <c r="BY135" i="1" s="1"/>
  <c r="CA135" i="1" s="1"/>
  <c r="AR136" i="1"/>
  <c r="CR136" i="1"/>
  <c r="AU136" i="1"/>
  <c r="CT136" i="1" s="1"/>
  <c r="BS136" i="1"/>
  <c r="BT136" i="1"/>
  <c r="BX136" i="1"/>
  <c r="BZ136" i="1"/>
  <c r="CD136" i="1"/>
  <c r="CF136" i="1"/>
  <c r="CJ136" i="1"/>
  <c r="BU136" i="1" l="1"/>
  <c r="BW136" i="1" s="1"/>
  <c r="BY136" i="1"/>
  <c r="CA136" i="1" s="1"/>
  <c r="CC135" i="1"/>
  <c r="CE135" i="1" s="1"/>
  <c r="CG135" i="1" s="1"/>
  <c r="CI135" i="1" s="1"/>
  <c r="CK135" i="1" s="1"/>
  <c r="CM135" i="1" s="1"/>
  <c r="CO135" i="1" s="1"/>
  <c r="CT137" i="1" l="1"/>
  <c r="CC136" i="1" l="1"/>
  <c r="CR137" i="1"/>
  <c r="CE136" i="1" l="1"/>
  <c r="CG136" i="1" s="1"/>
  <c r="CI136" i="1" s="1"/>
  <c r="CK136" i="1" s="1"/>
  <c r="CM136" i="1" s="1"/>
  <c r="CO136" i="1" s="1"/>
  <c r="CR138" i="1"/>
  <c r="CT138" i="1"/>
  <c r="CT139" i="1" l="1"/>
  <c r="CR139" i="1" l="1"/>
  <c r="AR140" i="1" l="1"/>
  <c r="CR140" i="1"/>
  <c r="AU140" i="1"/>
  <c r="CT140" i="1" s="1"/>
  <c r="BS140" i="1"/>
  <c r="BT140" i="1"/>
  <c r="BX140" i="1"/>
  <c r="BZ140" i="1"/>
  <c r="CD140" i="1"/>
  <c r="CF140" i="1"/>
  <c r="CJ140" i="1"/>
  <c r="BU140" i="1" l="1"/>
  <c r="BW140" i="1" s="1"/>
  <c r="BY140" i="1" s="1"/>
  <c r="CA140" i="1" s="1"/>
  <c r="AR141" i="1" l="1"/>
  <c r="AU141" i="1"/>
  <c r="CT141" i="1" s="1"/>
  <c r="BS141" i="1"/>
  <c r="BT141" i="1"/>
  <c r="BX141" i="1"/>
  <c r="BZ141" i="1"/>
  <c r="CB141" i="1"/>
  <c r="CD141" i="1"/>
  <c r="CF141" i="1"/>
  <c r="CH141" i="1"/>
  <c r="CJ141" i="1"/>
  <c r="CL141" i="1"/>
  <c r="CN141" i="1"/>
  <c r="D142" i="1"/>
  <c r="CC140" i="1" l="1"/>
  <c r="CE140" i="1" s="1"/>
  <c r="CG140" i="1" s="1"/>
  <c r="CI140" i="1" s="1"/>
  <c r="CK140" i="1" s="1"/>
  <c r="CM140" i="1" s="1"/>
  <c r="CO140" i="1" s="1"/>
  <c r="BU141" i="1"/>
  <c r="BW141" i="1" s="1"/>
  <c r="BY141" i="1" s="1"/>
  <c r="CA141" i="1" s="1"/>
  <c r="CC141" i="1" s="1"/>
  <c r="CE141" i="1" s="1"/>
  <c r="CG141" i="1" s="1"/>
  <c r="CI141" i="1" s="1"/>
  <c r="CK141" i="1" s="1"/>
  <c r="CM141" i="1" s="1"/>
  <c r="CO141" i="1" s="1"/>
  <c r="CR141" i="1"/>
  <c r="AR142" i="1" l="1"/>
  <c r="AS142" i="1"/>
  <c r="AU142" i="1"/>
  <c r="CT142" i="1" s="1"/>
  <c r="BS142" i="1"/>
  <c r="BT142" i="1"/>
  <c r="BV142" i="1"/>
  <c r="BX142" i="1"/>
  <c r="BZ142" i="1"/>
  <c r="CB142" i="1"/>
  <c r="CD142" i="1"/>
  <c r="CF142" i="1"/>
  <c r="CH142" i="1"/>
  <c r="CJ142" i="1"/>
  <c r="CL142" i="1"/>
  <c r="CN142" i="1"/>
  <c r="D143" i="1"/>
  <c r="CR142" i="1" l="1"/>
  <c r="DE142" i="1" s="1"/>
  <c r="EC142" i="1"/>
  <c r="DQ142" i="1"/>
  <c r="DN142" i="1"/>
  <c r="DZ142" i="1"/>
  <c r="BU142" i="1"/>
  <c r="BW142" i="1" s="1"/>
  <c r="BY142" i="1" s="1"/>
  <c r="CA142" i="1" s="1"/>
  <c r="CC142" i="1" s="1"/>
  <c r="CE142" i="1" s="1"/>
  <c r="CG142" i="1" s="1"/>
  <c r="CI142" i="1" s="1"/>
  <c r="CK142" i="1" s="1"/>
  <c r="CM142" i="1" s="1"/>
  <c r="CO142" i="1" s="1"/>
  <c r="DB142" i="1"/>
  <c r="DW142" i="1" l="1"/>
  <c r="EF142" i="1" s="1"/>
  <c r="EL142" i="1"/>
  <c r="EO142" i="1"/>
  <c r="CY142" i="1"/>
  <c r="DH142" i="1" s="1"/>
  <c r="DK142" i="1"/>
  <c r="DT142" i="1" s="1"/>
  <c r="EI142" i="1"/>
  <c r="AR143" i="1"/>
  <c r="AS143" i="1"/>
  <c r="AU143" i="1"/>
  <c r="CT143" i="1" s="1"/>
  <c r="BS143" i="1"/>
  <c r="BT143" i="1"/>
  <c r="BV143" i="1"/>
  <c r="BX143" i="1"/>
  <c r="BZ143" i="1"/>
  <c r="CB143" i="1"/>
  <c r="CD143" i="1"/>
  <c r="CF143" i="1"/>
  <c r="CH143" i="1"/>
  <c r="CJ143" i="1"/>
  <c r="CL143" i="1"/>
  <c r="CN143" i="1"/>
  <c r="D144" i="1"/>
  <c r="ER142" i="1" l="1"/>
  <c r="CR143" i="1"/>
  <c r="DE143" i="1" s="1"/>
  <c r="BU143" i="1"/>
  <c r="BW143" i="1" s="1"/>
  <c r="BY143" i="1" s="1"/>
  <c r="CA143" i="1" s="1"/>
  <c r="CC143" i="1" s="1"/>
  <c r="CE143" i="1" s="1"/>
  <c r="CG143" i="1" s="1"/>
  <c r="CI143" i="1" s="1"/>
  <c r="CK143" i="1" s="1"/>
  <c r="CM143" i="1" s="1"/>
  <c r="CO143" i="1" s="1"/>
  <c r="DK143" i="1" l="1"/>
  <c r="DB143" i="1"/>
  <c r="DN143" i="1"/>
  <c r="EC143" i="1"/>
  <c r="DQ143" i="1"/>
  <c r="DW143" i="1"/>
  <c r="DZ143" i="1"/>
  <c r="CY143" i="1"/>
  <c r="DH143" i="1" s="1"/>
  <c r="EI143" i="1"/>
  <c r="EL143" i="1"/>
  <c r="EO143" i="1"/>
  <c r="AR144" i="1"/>
  <c r="AS144" i="1"/>
  <c r="AU144" i="1"/>
  <c r="CT144" i="1" s="1"/>
  <c r="BS144" i="1"/>
  <c r="BT144" i="1"/>
  <c r="BV144" i="1"/>
  <c r="BX144" i="1"/>
  <c r="BZ144" i="1"/>
  <c r="CB144" i="1"/>
  <c r="CD144" i="1"/>
  <c r="CF144" i="1"/>
  <c r="CH144" i="1"/>
  <c r="CJ144" i="1"/>
  <c r="CL144" i="1"/>
  <c r="CN144" i="1"/>
  <c r="D145" i="1"/>
  <c r="DT143" i="1" l="1"/>
  <c r="EF143" i="1"/>
  <c r="ER143" i="1"/>
  <c r="CR144" i="1"/>
  <c r="DE144" i="1" s="1"/>
  <c r="EO144" i="1"/>
  <c r="EL144" i="1"/>
  <c r="EI144" i="1"/>
  <c r="DZ144" i="1"/>
  <c r="DQ144" i="1"/>
  <c r="DW144" i="1"/>
  <c r="EC144" i="1"/>
  <c r="DN144" i="1"/>
  <c r="BU144" i="1"/>
  <c r="BW144" i="1" s="1"/>
  <c r="BY144" i="1" s="1"/>
  <c r="CA144" i="1" s="1"/>
  <c r="CC144" i="1" s="1"/>
  <c r="CE144" i="1" s="1"/>
  <c r="CG144" i="1" s="1"/>
  <c r="CI144" i="1" s="1"/>
  <c r="CK144" i="1" s="1"/>
  <c r="CM144" i="1" s="1"/>
  <c r="CO144" i="1" s="1"/>
  <c r="DB144" i="1" l="1"/>
  <c r="CY144" i="1"/>
  <c r="DK144" i="1"/>
  <c r="DT144" i="1" s="1"/>
  <c r="ER144" i="1"/>
  <c r="EF144" i="1"/>
  <c r="AR145" i="1"/>
  <c r="AS145" i="1"/>
  <c r="AU145" i="1"/>
  <c r="CT145" i="1" s="1"/>
  <c r="BS145" i="1"/>
  <c r="BT145" i="1"/>
  <c r="BV145" i="1"/>
  <c r="BX145" i="1"/>
  <c r="BZ145" i="1"/>
  <c r="CB145" i="1"/>
  <c r="CD145" i="1"/>
  <c r="CF145" i="1"/>
  <c r="CH145" i="1"/>
  <c r="CJ145" i="1"/>
  <c r="CL145" i="1"/>
  <c r="CN145" i="1"/>
  <c r="D146" i="1"/>
  <c r="DH144" i="1" l="1"/>
  <c r="CR145" i="1"/>
  <c r="DE145" i="1" s="1"/>
  <c r="EL145" i="1"/>
  <c r="EI145" i="1"/>
  <c r="DZ145" i="1"/>
  <c r="DW145" i="1"/>
  <c r="EC145" i="1"/>
  <c r="BU145" i="1"/>
  <c r="BW145" i="1" s="1"/>
  <c r="BY145" i="1" s="1"/>
  <c r="CA145" i="1" s="1"/>
  <c r="CC145" i="1" s="1"/>
  <c r="CE145" i="1" s="1"/>
  <c r="CG145" i="1" s="1"/>
  <c r="CI145" i="1" s="1"/>
  <c r="CK145" i="1" s="1"/>
  <c r="CM145" i="1" s="1"/>
  <c r="CO145" i="1" s="1"/>
  <c r="CY145" i="1"/>
  <c r="DB145" i="1"/>
  <c r="EO145" i="1" l="1"/>
  <c r="ER145" i="1" s="1"/>
  <c r="DQ145" i="1"/>
  <c r="DK145" i="1"/>
  <c r="DN145" i="1"/>
  <c r="EF145" i="1"/>
  <c r="DH145" i="1"/>
  <c r="AR146" i="1"/>
  <c r="AS146" i="1"/>
  <c r="AU146" i="1"/>
  <c r="CT146" i="1" s="1"/>
  <c r="BS146" i="1"/>
  <c r="BT146" i="1"/>
  <c r="BV146" i="1"/>
  <c r="BX146" i="1"/>
  <c r="BZ146" i="1"/>
  <c r="CB146" i="1"/>
  <c r="CD146" i="1"/>
  <c r="CF146" i="1"/>
  <c r="CH146" i="1"/>
  <c r="CJ146" i="1"/>
  <c r="CL146" i="1"/>
  <c r="CN146" i="1"/>
  <c r="D147" i="1"/>
  <c r="DT145" i="1" l="1"/>
  <c r="CR146" i="1"/>
  <c r="DE146" i="1" s="1"/>
  <c r="EL146" i="1"/>
  <c r="EI146" i="1"/>
  <c r="EC146" i="1"/>
  <c r="DZ146" i="1"/>
  <c r="DW146" i="1"/>
  <c r="DQ146" i="1"/>
  <c r="BU146" i="1"/>
  <c r="BW146" i="1" s="1"/>
  <c r="BY146" i="1" s="1"/>
  <c r="CA146" i="1" s="1"/>
  <c r="CC146" i="1" s="1"/>
  <c r="CE146" i="1" s="1"/>
  <c r="CG146" i="1" s="1"/>
  <c r="CI146" i="1" s="1"/>
  <c r="CK146" i="1" s="1"/>
  <c r="CM146" i="1" s="1"/>
  <c r="CO146" i="1" s="1"/>
  <c r="CY146" i="1"/>
  <c r="DB146" i="1"/>
  <c r="DK146" i="1" l="1"/>
  <c r="EO146" i="1"/>
  <c r="ER146" i="1" s="1"/>
  <c r="DN146" i="1"/>
  <c r="EF146" i="1"/>
  <c r="DH146" i="1"/>
  <c r="AR147" i="1"/>
  <c r="AS147" i="1"/>
  <c r="AU147" i="1"/>
  <c r="CT147" i="1" s="1"/>
  <c r="BS147" i="1"/>
  <c r="BT147" i="1"/>
  <c r="BV147" i="1"/>
  <c r="BX147" i="1"/>
  <c r="BZ147" i="1"/>
  <c r="CB147" i="1"/>
  <c r="CD147" i="1"/>
  <c r="CF147" i="1"/>
  <c r="CH147" i="1"/>
  <c r="CJ147" i="1"/>
  <c r="CL147" i="1"/>
  <c r="CN147" i="1"/>
  <c r="D148" i="1"/>
  <c r="DT146" i="1" l="1"/>
  <c r="CR147" i="1"/>
  <c r="DE147" i="1" s="1"/>
  <c r="EO147" i="1"/>
  <c r="EL147" i="1"/>
  <c r="EI147" i="1"/>
  <c r="DQ147" i="1"/>
  <c r="DW147" i="1"/>
  <c r="EC147" i="1"/>
  <c r="DN147" i="1"/>
  <c r="DZ147" i="1"/>
  <c r="DK147" i="1"/>
  <c r="BU147" i="1"/>
  <c r="BW147" i="1" s="1"/>
  <c r="BY147" i="1" s="1"/>
  <c r="CA147" i="1" s="1"/>
  <c r="CC147" i="1" s="1"/>
  <c r="CE147" i="1" s="1"/>
  <c r="CG147" i="1" s="1"/>
  <c r="CI147" i="1" s="1"/>
  <c r="CK147" i="1" s="1"/>
  <c r="CM147" i="1" s="1"/>
  <c r="CO147" i="1" s="1"/>
  <c r="CY147" i="1"/>
  <c r="DB147" i="1"/>
  <c r="ER147" i="1" l="1"/>
  <c r="DT147" i="1"/>
  <c r="EF147" i="1"/>
  <c r="DH147" i="1"/>
  <c r="AR148" i="1"/>
  <c r="AS148" i="1"/>
  <c r="AU148" i="1"/>
  <c r="CT148" i="1" s="1"/>
  <c r="BS148" i="1"/>
  <c r="BT148" i="1"/>
  <c r="BV148" i="1"/>
  <c r="BX148" i="1"/>
  <c r="BZ148" i="1"/>
  <c r="CB148" i="1"/>
  <c r="CD148" i="1"/>
  <c r="CF148" i="1"/>
  <c r="CH148" i="1"/>
  <c r="CJ148" i="1"/>
  <c r="CL148" i="1"/>
  <c r="CN148" i="1"/>
  <c r="D149" i="1"/>
  <c r="CR148" i="1" l="1"/>
  <c r="DE148" i="1" s="1"/>
  <c r="EO148" i="1"/>
  <c r="EL148" i="1"/>
  <c r="EI148" i="1"/>
  <c r="DZ148" i="1"/>
  <c r="EC148" i="1"/>
  <c r="DW148" i="1"/>
  <c r="DN148" i="1"/>
  <c r="DQ148" i="1"/>
  <c r="DK148" i="1"/>
  <c r="BU148" i="1"/>
  <c r="BW148" i="1" s="1"/>
  <c r="BY148" i="1" s="1"/>
  <c r="CA148" i="1" s="1"/>
  <c r="CC148" i="1" s="1"/>
  <c r="CE148" i="1" s="1"/>
  <c r="CG148" i="1" s="1"/>
  <c r="CI148" i="1" s="1"/>
  <c r="CK148" i="1" s="1"/>
  <c r="CM148" i="1" s="1"/>
  <c r="CO148" i="1" s="1"/>
  <c r="CY148" i="1"/>
  <c r="DB148" i="1"/>
  <c r="ER148" i="1" l="1"/>
  <c r="EF148" i="1"/>
  <c r="DT148" i="1"/>
  <c r="DH148" i="1"/>
  <c r="AR149" i="1"/>
  <c r="AS149" i="1"/>
  <c r="AU149" i="1"/>
  <c r="CT149" i="1" s="1"/>
  <c r="BS149" i="1"/>
  <c r="BT149" i="1"/>
  <c r="BV149" i="1"/>
  <c r="BX149" i="1"/>
  <c r="BZ149" i="1"/>
  <c r="CB149" i="1"/>
  <c r="CD149" i="1"/>
  <c r="CF149" i="1"/>
  <c r="CH149" i="1"/>
  <c r="CJ149" i="1"/>
  <c r="CL149" i="1"/>
  <c r="CN149" i="1"/>
  <c r="D150" i="1"/>
  <c r="CR149" i="1" l="1"/>
  <c r="DE149" i="1" s="1"/>
  <c r="EO149" i="1"/>
  <c r="EI149" i="1"/>
  <c r="EL149" i="1"/>
  <c r="DW149" i="1"/>
  <c r="DQ149" i="1"/>
  <c r="EC149" i="1"/>
  <c r="DN149" i="1"/>
  <c r="DZ149" i="1"/>
  <c r="DK149" i="1"/>
  <c r="BU149" i="1"/>
  <c r="BW149" i="1" s="1"/>
  <c r="BY149" i="1" s="1"/>
  <c r="CA149" i="1" s="1"/>
  <c r="CC149" i="1" s="1"/>
  <c r="CE149" i="1" s="1"/>
  <c r="CG149" i="1" s="1"/>
  <c r="CI149" i="1" s="1"/>
  <c r="CK149" i="1" s="1"/>
  <c r="CM149" i="1" s="1"/>
  <c r="CO149" i="1" s="1"/>
  <c r="CY149" i="1"/>
  <c r="DB149" i="1"/>
  <c r="ER149" i="1" l="1"/>
  <c r="DT149" i="1"/>
  <c r="EF149" i="1"/>
  <c r="DH149" i="1"/>
  <c r="AR150" i="1"/>
  <c r="AS150" i="1"/>
  <c r="AU150" i="1"/>
  <c r="CT150" i="1" s="1"/>
  <c r="BS150" i="1"/>
  <c r="BT150" i="1"/>
  <c r="BV150" i="1"/>
  <c r="BX150" i="1"/>
  <c r="BZ150" i="1"/>
  <c r="CB150" i="1"/>
  <c r="CD150" i="1"/>
  <c r="CF150" i="1"/>
  <c r="CH150" i="1"/>
  <c r="CJ150" i="1"/>
  <c r="CL150" i="1"/>
  <c r="CN150" i="1"/>
  <c r="D151" i="1"/>
  <c r="BU150" i="1" l="1"/>
  <c r="BW150" i="1" s="1"/>
  <c r="BY150" i="1" s="1"/>
  <c r="CA150" i="1" s="1"/>
  <c r="CC150" i="1" s="1"/>
  <c r="CE150" i="1" s="1"/>
  <c r="CG150" i="1" s="1"/>
  <c r="CI150" i="1" s="1"/>
  <c r="CK150" i="1" s="1"/>
  <c r="CM150" i="1" s="1"/>
  <c r="CO150" i="1" s="1"/>
  <c r="CR150" i="1"/>
  <c r="EO150" i="1" l="1"/>
  <c r="EL150" i="1"/>
  <c r="EI150" i="1"/>
  <c r="DQ150" i="1"/>
  <c r="DZ150" i="1"/>
  <c r="DN150" i="1"/>
  <c r="EC150" i="1"/>
  <c r="DW150" i="1"/>
  <c r="DE150" i="1"/>
  <c r="DK150" i="1"/>
  <c r="CY150" i="1"/>
  <c r="DB150" i="1"/>
  <c r="AR151" i="1"/>
  <c r="AS151" i="1"/>
  <c r="AU151" i="1"/>
  <c r="CT151" i="1" s="1"/>
  <c r="BS151" i="1"/>
  <c r="BT151" i="1"/>
  <c r="BT152" i="1" s="1"/>
  <c r="BV151" i="1"/>
  <c r="BV152" i="1" s="1"/>
  <c r="BX151" i="1"/>
  <c r="BX152" i="1" s="1"/>
  <c r="BZ151" i="1"/>
  <c r="BZ152" i="1" s="1"/>
  <c r="CB151" i="1"/>
  <c r="CB152" i="1" s="1"/>
  <c r="CD151" i="1"/>
  <c r="CD152" i="1" s="1"/>
  <c r="CF151" i="1"/>
  <c r="CF152" i="1" s="1"/>
  <c r="CH151" i="1"/>
  <c r="CH152" i="1" s="1"/>
  <c r="CJ151" i="1"/>
  <c r="CJ152" i="1" s="1"/>
  <c r="CL151" i="1"/>
  <c r="CL152" i="1" s="1"/>
  <c r="CN151" i="1"/>
  <c r="CN152" i="1" s="1"/>
  <c r="D152" i="1"/>
  <c r="E152" i="1"/>
  <c r="AU152" i="1" s="1"/>
  <c r="CT152" i="1" s="1"/>
  <c r="V152" i="1"/>
  <c r="W152" i="1"/>
  <c r="AR152" i="1"/>
  <c r="AS152" i="1"/>
  <c r="AV152" i="1"/>
  <c r="CU152" i="1" s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D153" i="1"/>
  <c r="AR153" i="1"/>
  <c r="AS153" i="1"/>
  <c r="AU153" i="1"/>
  <c r="CT153" i="1" s="1"/>
  <c r="AV153" i="1"/>
  <c r="CU153" i="1" s="1"/>
  <c r="D154" i="1"/>
  <c r="AR154" i="1"/>
  <c r="AS154" i="1"/>
  <c r="CR154" i="1" s="1"/>
  <c r="AU154" i="1"/>
  <c r="CT154" i="1" s="1"/>
  <c r="AV154" i="1"/>
  <c r="CU154" i="1" s="1"/>
  <c r="D155" i="1"/>
  <c r="AR155" i="1"/>
  <c r="AS155" i="1"/>
  <c r="AU155" i="1"/>
  <c r="CT155" i="1" s="1"/>
  <c r="AV155" i="1"/>
  <c r="CU155" i="1" s="1"/>
  <c r="D156" i="1"/>
  <c r="AR156" i="1"/>
  <c r="AS156" i="1"/>
  <c r="CR156" i="1" s="1"/>
  <c r="AU156" i="1"/>
  <c r="CT156" i="1" s="1"/>
  <c r="AV156" i="1"/>
  <c r="CU156" i="1" s="1"/>
  <c r="D157" i="1"/>
  <c r="AR157" i="1"/>
  <c r="AS157" i="1"/>
  <c r="AU157" i="1"/>
  <c r="CT157" i="1" s="1"/>
  <c r="AV157" i="1"/>
  <c r="CU157" i="1" s="1"/>
  <c r="D158" i="1"/>
  <c r="AR158" i="1"/>
  <c r="AS158" i="1"/>
  <c r="CR158" i="1" s="1"/>
  <c r="AU158" i="1"/>
  <c r="CT158" i="1" s="1"/>
  <c r="AV158" i="1"/>
  <c r="CU158" i="1" s="1"/>
  <c r="D159" i="1"/>
  <c r="CR151" i="1" l="1"/>
  <c r="DE151" i="1" s="1"/>
  <c r="EL151" i="1"/>
  <c r="EO151" i="1"/>
  <c r="EI151" i="1"/>
  <c r="ER150" i="1"/>
  <c r="DW151" i="1"/>
  <c r="DQ151" i="1"/>
  <c r="EC151" i="1"/>
  <c r="DN151" i="1"/>
  <c r="DZ151" i="1"/>
  <c r="DT150" i="1"/>
  <c r="EF150" i="1"/>
  <c r="BU151" i="1"/>
  <c r="BW151" i="1" s="1"/>
  <c r="BS152" i="1"/>
  <c r="DH150" i="1"/>
  <c r="DK151" i="1"/>
  <c r="CR157" i="1"/>
  <c r="CR155" i="1"/>
  <c r="DB151" i="1"/>
  <c r="CY151" i="1"/>
  <c r="CR153" i="1"/>
  <c r="AT152" i="1"/>
  <c r="CR152" i="1"/>
  <c r="CS152" i="1" s="1"/>
  <c r="AR159" i="1"/>
  <c r="AS159" i="1"/>
  <c r="AU159" i="1"/>
  <c r="CT159" i="1" s="1"/>
  <c r="BC159" i="1"/>
  <c r="BG159" i="1"/>
  <c r="BK159" i="1"/>
  <c r="BO159" i="1"/>
  <c r="BS159" i="1"/>
  <c r="BT159" i="1"/>
  <c r="BU159" i="1" s="1"/>
  <c r="BV159" i="1"/>
  <c r="BW159" i="1" s="1"/>
  <c r="BX159" i="1"/>
  <c r="BY159" i="1" s="1"/>
  <c r="BZ159" i="1"/>
  <c r="CA159" i="1" s="1"/>
  <c r="CB159" i="1"/>
  <c r="CC159" i="1" s="1"/>
  <c r="CD159" i="1"/>
  <c r="CE159" i="1" s="1"/>
  <c r="CF159" i="1"/>
  <c r="CG159" i="1" s="1"/>
  <c r="CH159" i="1"/>
  <c r="CI159" i="1" s="1"/>
  <c r="CJ159" i="1"/>
  <c r="CK159" i="1" s="1"/>
  <c r="CL159" i="1"/>
  <c r="CM159" i="1" s="1"/>
  <c r="CN159" i="1"/>
  <c r="CO159" i="1" s="1"/>
  <c r="D160" i="1"/>
  <c r="BP159" i="1" l="1"/>
  <c r="ER151" i="1"/>
  <c r="EF151" i="1"/>
  <c r="BU152" i="1"/>
  <c r="DT151" i="1"/>
  <c r="CR159" i="1"/>
  <c r="DH151" i="1"/>
  <c r="BY151" i="1"/>
  <c r="BW152" i="1"/>
  <c r="EO159" i="1" l="1"/>
  <c r="ER159" i="1" s="1"/>
  <c r="EI159" i="1"/>
  <c r="EL159" i="1"/>
  <c r="DQ159" i="1"/>
  <c r="DT159" i="1" s="1"/>
  <c r="DZ159" i="1"/>
  <c r="DN159" i="1"/>
  <c r="DW159" i="1"/>
  <c r="EC159" i="1"/>
  <c r="EF159" i="1" s="1"/>
  <c r="DE159" i="1"/>
  <c r="DH159" i="1" s="1"/>
  <c r="DK159" i="1"/>
  <c r="CY159" i="1"/>
  <c r="DB159" i="1"/>
  <c r="CA151" i="1"/>
  <c r="BY152" i="1"/>
  <c r="CC151" i="1" l="1"/>
  <c r="CA152" i="1"/>
  <c r="AR160" i="1"/>
  <c r="AS160" i="1"/>
  <c r="CR160" i="1" s="1"/>
  <c r="DZ160" i="1" s="1"/>
  <c r="AU160" i="1"/>
  <c r="CT160" i="1" s="1"/>
  <c r="BC160" i="1"/>
  <c r="BG160" i="1"/>
  <c r="BK160" i="1"/>
  <c r="BO160" i="1"/>
  <c r="BS160" i="1"/>
  <c r="BT160" i="1"/>
  <c r="BV160" i="1"/>
  <c r="BX160" i="1"/>
  <c r="BZ160" i="1"/>
  <c r="CB160" i="1"/>
  <c r="CD160" i="1"/>
  <c r="CF160" i="1"/>
  <c r="CH160" i="1"/>
  <c r="CJ160" i="1"/>
  <c r="CL160" i="1"/>
  <c r="CN160" i="1"/>
  <c r="D161" i="1"/>
  <c r="EO160" i="1" l="1"/>
  <c r="EI160" i="1"/>
  <c r="EL160" i="1"/>
  <c r="DQ160" i="1"/>
  <c r="DW160" i="1"/>
  <c r="EC160" i="1"/>
  <c r="DN160" i="1"/>
  <c r="CY160" i="1"/>
  <c r="DK160" i="1"/>
  <c r="DE160" i="1"/>
  <c r="DB160" i="1"/>
  <c r="BU160" i="1"/>
  <c r="BW160" i="1" s="1"/>
  <c r="BY160" i="1" s="1"/>
  <c r="CA160" i="1" s="1"/>
  <c r="CC160" i="1" s="1"/>
  <c r="CE160" i="1" s="1"/>
  <c r="CG160" i="1" s="1"/>
  <c r="CI160" i="1" s="1"/>
  <c r="CK160" i="1" s="1"/>
  <c r="CM160" i="1" s="1"/>
  <c r="CO160" i="1" s="1"/>
  <c r="BP160" i="1"/>
  <c r="CE151" i="1"/>
  <c r="CC152" i="1"/>
  <c r="ER160" i="1" l="1"/>
  <c r="DT160" i="1"/>
  <c r="EF160" i="1"/>
  <c r="DH160" i="1"/>
  <c r="CG151" i="1"/>
  <c r="CE152" i="1"/>
  <c r="CI151" i="1" l="1"/>
  <c r="CG152" i="1"/>
  <c r="AR161" i="1"/>
  <c r="AS161" i="1"/>
  <c r="CR161" i="1" s="1"/>
  <c r="DK161" i="1" s="1"/>
  <c r="AU161" i="1"/>
  <c r="CT161" i="1" s="1"/>
  <c r="BC161" i="1"/>
  <c r="BG161" i="1"/>
  <c r="BK161" i="1"/>
  <c r="BO161" i="1"/>
  <c r="BS161" i="1"/>
  <c r="BT161" i="1"/>
  <c r="BV161" i="1"/>
  <c r="BX161" i="1"/>
  <c r="BZ161" i="1"/>
  <c r="CB161" i="1"/>
  <c r="CD161" i="1"/>
  <c r="CF161" i="1"/>
  <c r="CH161" i="1"/>
  <c r="CJ161" i="1"/>
  <c r="CL161" i="1"/>
  <c r="CN161" i="1"/>
  <c r="D162" i="1"/>
  <c r="EO161" i="1" l="1"/>
  <c r="EL161" i="1"/>
  <c r="EI161" i="1"/>
  <c r="EC161" i="1"/>
  <c r="DZ161" i="1"/>
  <c r="DW161" i="1"/>
  <c r="DQ161" i="1"/>
  <c r="DN161" i="1"/>
  <c r="DB161" i="1"/>
  <c r="CY161" i="1"/>
  <c r="DE161" i="1"/>
  <c r="BP161" i="1"/>
  <c r="BU161" i="1"/>
  <c r="BW161" i="1" s="1"/>
  <c r="BY161" i="1" s="1"/>
  <c r="CA161" i="1" s="1"/>
  <c r="CC161" i="1" s="1"/>
  <c r="CE161" i="1" s="1"/>
  <c r="CG161" i="1" s="1"/>
  <c r="CI161" i="1" s="1"/>
  <c r="CK161" i="1" s="1"/>
  <c r="CM161" i="1" s="1"/>
  <c r="CO161" i="1" s="1"/>
  <c r="CK151" i="1"/>
  <c r="CI152" i="1"/>
  <c r="ER161" i="1" l="1"/>
  <c r="DT161" i="1"/>
  <c r="EF161" i="1"/>
  <c r="DH161" i="1"/>
  <c r="CM151" i="1"/>
  <c r="CK152" i="1"/>
  <c r="CO151" i="1" l="1"/>
  <c r="CO152" i="1" s="1"/>
  <c r="CM152" i="1"/>
  <c r="AR162" i="1"/>
  <c r="AS162" i="1"/>
  <c r="CR162" i="1" s="1"/>
  <c r="DN162" i="1" s="1"/>
  <c r="AU162" i="1"/>
  <c r="CT162" i="1" s="1"/>
  <c r="BC162" i="1"/>
  <c r="BG162" i="1"/>
  <c r="BK162" i="1"/>
  <c r="BO162" i="1"/>
  <c r="BS162" i="1"/>
  <c r="BT162" i="1"/>
  <c r="BV162" i="1"/>
  <c r="BX162" i="1"/>
  <c r="BZ162" i="1"/>
  <c r="CB162" i="1"/>
  <c r="CD162" i="1"/>
  <c r="CF162" i="1"/>
  <c r="CH162" i="1"/>
  <c r="CJ162" i="1"/>
  <c r="CL162" i="1"/>
  <c r="CN162" i="1"/>
  <c r="D163" i="1"/>
  <c r="AR163" i="1"/>
  <c r="AS163" i="1"/>
  <c r="AU163" i="1"/>
  <c r="CT163" i="1" s="1"/>
  <c r="BC163" i="1"/>
  <c r="BG163" i="1"/>
  <c r="BK163" i="1"/>
  <c r="BO163" i="1"/>
  <c r="BS163" i="1"/>
  <c r="BT163" i="1"/>
  <c r="BV163" i="1"/>
  <c r="BX163" i="1"/>
  <c r="BZ163" i="1"/>
  <c r="CB163" i="1"/>
  <c r="CD163" i="1"/>
  <c r="CF163" i="1"/>
  <c r="CH163" i="1"/>
  <c r="CJ163" i="1"/>
  <c r="CL163" i="1"/>
  <c r="CN163" i="1"/>
  <c r="D164" i="1"/>
  <c r="AR164" i="1"/>
  <c r="AS164" i="1"/>
  <c r="CR164" i="1" s="1"/>
  <c r="DK164" i="1" s="1"/>
  <c r="AU164" i="1"/>
  <c r="CT164" i="1" s="1"/>
  <c r="BC164" i="1"/>
  <c r="BG164" i="1"/>
  <c r="BK164" i="1"/>
  <c r="BO164" i="1"/>
  <c r="BS164" i="1"/>
  <c r="BT164" i="1"/>
  <c r="BV164" i="1"/>
  <c r="BX164" i="1"/>
  <c r="BZ164" i="1"/>
  <c r="CB164" i="1"/>
  <c r="CD164" i="1"/>
  <c r="CF164" i="1"/>
  <c r="CH164" i="1"/>
  <c r="CJ164" i="1"/>
  <c r="CL164" i="1"/>
  <c r="CN164" i="1"/>
  <c r="D165" i="1"/>
  <c r="AR165" i="1"/>
  <c r="AS165" i="1"/>
  <c r="CR165" i="1" s="1"/>
  <c r="DE165" i="1" s="1"/>
  <c r="AU165" i="1"/>
  <c r="CT165" i="1" s="1"/>
  <c r="BC165" i="1"/>
  <c r="BG165" i="1"/>
  <c r="BK165" i="1"/>
  <c r="BO165" i="1"/>
  <c r="BS165" i="1"/>
  <c r="BT165" i="1"/>
  <c r="BV165" i="1"/>
  <c r="BX165" i="1"/>
  <c r="BZ165" i="1"/>
  <c r="CB165" i="1"/>
  <c r="CD165" i="1"/>
  <c r="CF165" i="1"/>
  <c r="CH165" i="1"/>
  <c r="CJ165" i="1"/>
  <c r="CL165" i="1"/>
  <c r="CN165" i="1"/>
  <c r="D166" i="1"/>
  <c r="AR166" i="1"/>
  <c r="AS166" i="1"/>
  <c r="CR166" i="1" s="1"/>
  <c r="DE166" i="1" s="1"/>
  <c r="AU166" i="1"/>
  <c r="CT166" i="1" s="1"/>
  <c r="BC166" i="1"/>
  <c r="BG166" i="1"/>
  <c r="BK166" i="1"/>
  <c r="BO166" i="1"/>
  <c r="BS166" i="1"/>
  <c r="BT166" i="1"/>
  <c r="BV166" i="1"/>
  <c r="BX166" i="1"/>
  <c r="BZ166" i="1"/>
  <c r="CB166" i="1"/>
  <c r="CD166" i="1"/>
  <c r="CF166" i="1"/>
  <c r="CH166" i="1"/>
  <c r="CJ166" i="1"/>
  <c r="CL166" i="1"/>
  <c r="CN166" i="1"/>
  <c r="D167" i="1"/>
  <c r="AR167" i="1"/>
  <c r="AS167" i="1"/>
  <c r="AU167" i="1"/>
  <c r="CT167" i="1" s="1"/>
  <c r="BC167" i="1"/>
  <c r="BG167" i="1"/>
  <c r="BK167" i="1"/>
  <c r="BO167" i="1"/>
  <c r="BS167" i="1"/>
  <c r="BT167" i="1"/>
  <c r="BV167" i="1"/>
  <c r="BX167" i="1"/>
  <c r="BZ167" i="1"/>
  <c r="CB167" i="1"/>
  <c r="CD167" i="1"/>
  <c r="CF167" i="1"/>
  <c r="CH167" i="1"/>
  <c r="CJ167" i="1"/>
  <c r="CL167" i="1"/>
  <c r="CN167" i="1"/>
  <c r="D168" i="1"/>
  <c r="AR168" i="1"/>
  <c r="AS168" i="1"/>
  <c r="CR168" i="1" s="1"/>
  <c r="DE168" i="1" s="1"/>
  <c r="AU168" i="1"/>
  <c r="CT168" i="1" s="1"/>
  <c r="BC168" i="1"/>
  <c r="BG168" i="1"/>
  <c r="BK168" i="1"/>
  <c r="BO168" i="1"/>
  <c r="BS168" i="1"/>
  <c r="BT168" i="1"/>
  <c r="BV168" i="1"/>
  <c r="BX168" i="1"/>
  <c r="BZ168" i="1"/>
  <c r="CB168" i="1"/>
  <c r="CD168" i="1"/>
  <c r="CF168" i="1"/>
  <c r="CH168" i="1"/>
  <c r="CJ168" i="1"/>
  <c r="CL168" i="1"/>
  <c r="CN168" i="1"/>
  <c r="D169" i="1"/>
  <c r="EO162" i="1" l="1"/>
  <c r="EL162" i="1"/>
  <c r="EI162" i="1"/>
  <c r="EI168" i="1"/>
  <c r="EI166" i="1"/>
  <c r="EI165" i="1"/>
  <c r="EI164" i="1"/>
  <c r="EL168" i="1"/>
  <c r="EL166" i="1"/>
  <c r="EL165" i="1"/>
  <c r="EL164" i="1"/>
  <c r="EO168" i="1"/>
  <c r="EO166" i="1"/>
  <c r="EO165" i="1"/>
  <c r="EO164" i="1"/>
  <c r="EC162" i="1"/>
  <c r="DZ162" i="1"/>
  <c r="DW162" i="1"/>
  <c r="DQ162" i="1"/>
  <c r="DZ166" i="1"/>
  <c r="DK166" i="1"/>
  <c r="DQ166" i="1"/>
  <c r="EC166" i="1"/>
  <c r="DZ165" i="1"/>
  <c r="DW164" i="1"/>
  <c r="DQ168" i="1"/>
  <c r="DN166" i="1"/>
  <c r="DQ165" i="1"/>
  <c r="DW165" i="1"/>
  <c r="DW168" i="1"/>
  <c r="DW166" i="1"/>
  <c r="EC165" i="1"/>
  <c r="DN165" i="1"/>
  <c r="DZ168" i="1"/>
  <c r="EC164" i="1"/>
  <c r="DN164" i="1"/>
  <c r="DZ164" i="1"/>
  <c r="EC168" i="1"/>
  <c r="DN168" i="1"/>
  <c r="DQ164" i="1"/>
  <c r="DK165" i="1"/>
  <c r="DB162" i="1"/>
  <c r="DK162" i="1"/>
  <c r="DK168" i="1"/>
  <c r="CY164" i="1"/>
  <c r="DE164" i="1"/>
  <c r="DB164" i="1"/>
  <c r="DE162" i="1"/>
  <c r="BU167" i="1"/>
  <c r="BW167" i="1" s="1"/>
  <c r="BY167" i="1" s="1"/>
  <c r="CA167" i="1" s="1"/>
  <c r="CC167" i="1" s="1"/>
  <c r="CE167" i="1" s="1"/>
  <c r="CG167" i="1" s="1"/>
  <c r="CI167" i="1" s="1"/>
  <c r="CK167" i="1" s="1"/>
  <c r="CM167" i="1" s="1"/>
  <c r="CO167" i="1" s="1"/>
  <c r="BU165" i="1"/>
  <c r="BW165" i="1" s="1"/>
  <c r="BY165" i="1" s="1"/>
  <c r="CA165" i="1" s="1"/>
  <c r="CC165" i="1" s="1"/>
  <c r="CE165" i="1" s="1"/>
  <c r="CG165" i="1" s="1"/>
  <c r="CI165" i="1" s="1"/>
  <c r="CK165" i="1" s="1"/>
  <c r="CM165" i="1" s="1"/>
  <c r="CO165" i="1" s="1"/>
  <c r="BU166" i="1"/>
  <c r="BW166" i="1" s="1"/>
  <c r="BY166" i="1" s="1"/>
  <c r="CA166" i="1" s="1"/>
  <c r="CC166" i="1" s="1"/>
  <c r="CE166" i="1" s="1"/>
  <c r="CG166" i="1" s="1"/>
  <c r="CI166" i="1" s="1"/>
  <c r="CK166" i="1" s="1"/>
  <c r="CM166" i="1" s="1"/>
  <c r="CO166" i="1" s="1"/>
  <c r="CR163" i="1"/>
  <c r="BU163" i="1"/>
  <c r="BW163" i="1" s="1"/>
  <c r="BY163" i="1" s="1"/>
  <c r="CA163" i="1" s="1"/>
  <c r="CC163" i="1" s="1"/>
  <c r="CE163" i="1" s="1"/>
  <c r="CG163" i="1" s="1"/>
  <c r="CI163" i="1" s="1"/>
  <c r="CK163" i="1" s="1"/>
  <c r="CM163" i="1" s="1"/>
  <c r="CO163" i="1" s="1"/>
  <c r="CR167" i="1"/>
  <c r="CY166" i="1"/>
  <c r="CY162" i="1"/>
  <c r="BP166" i="1"/>
  <c r="BU168" i="1"/>
  <c r="BW168" i="1" s="1"/>
  <c r="BY168" i="1" s="1"/>
  <c r="CA168" i="1" s="1"/>
  <c r="CC168" i="1" s="1"/>
  <c r="CE168" i="1" s="1"/>
  <c r="CG168" i="1" s="1"/>
  <c r="CI168" i="1" s="1"/>
  <c r="CK168" i="1" s="1"/>
  <c r="CM168" i="1" s="1"/>
  <c r="CO168" i="1" s="1"/>
  <c r="CY168" i="1"/>
  <c r="BP168" i="1"/>
  <c r="DB166" i="1"/>
  <c r="CY165" i="1"/>
  <c r="BP165" i="1"/>
  <c r="BU164" i="1"/>
  <c r="BW164" i="1" s="1"/>
  <c r="BY164" i="1" s="1"/>
  <c r="CA164" i="1" s="1"/>
  <c r="CC164" i="1" s="1"/>
  <c r="CE164" i="1" s="1"/>
  <c r="CG164" i="1" s="1"/>
  <c r="CI164" i="1" s="1"/>
  <c r="CK164" i="1" s="1"/>
  <c r="CM164" i="1" s="1"/>
  <c r="CO164" i="1" s="1"/>
  <c r="DB168" i="1"/>
  <c r="BP167" i="1"/>
  <c r="DB165" i="1"/>
  <c r="BP164" i="1"/>
  <c r="BU162" i="1"/>
  <c r="BW162" i="1" s="1"/>
  <c r="BY162" i="1" s="1"/>
  <c r="CA162" i="1" s="1"/>
  <c r="CC162" i="1" s="1"/>
  <c r="CE162" i="1" s="1"/>
  <c r="CG162" i="1" s="1"/>
  <c r="CI162" i="1" s="1"/>
  <c r="CK162" i="1" s="1"/>
  <c r="CM162" i="1" s="1"/>
  <c r="CO162" i="1" s="1"/>
  <c r="BP163" i="1"/>
  <c r="BP162" i="1"/>
  <c r="ER165" i="1" l="1"/>
  <c r="DT162" i="1"/>
  <c r="ER166" i="1"/>
  <c r="ER162" i="1"/>
  <c r="DT164" i="1"/>
  <c r="ER164" i="1"/>
  <c r="ER168" i="1"/>
  <c r="EF162" i="1"/>
  <c r="EO167" i="1"/>
  <c r="EL167" i="1"/>
  <c r="EI167" i="1"/>
  <c r="EO163" i="1"/>
  <c r="EL163" i="1"/>
  <c r="EI163" i="1"/>
  <c r="EF168" i="1"/>
  <c r="EF165" i="1"/>
  <c r="DT166" i="1"/>
  <c r="DT165" i="1"/>
  <c r="EF164" i="1"/>
  <c r="EF166" i="1"/>
  <c r="DT168" i="1"/>
  <c r="DQ167" i="1"/>
  <c r="DW167" i="1"/>
  <c r="DZ167" i="1"/>
  <c r="DN167" i="1"/>
  <c r="EC167" i="1"/>
  <c r="DW163" i="1"/>
  <c r="DZ163" i="1"/>
  <c r="DN163" i="1"/>
  <c r="EC163" i="1"/>
  <c r="DQ163" i="1"/>
  <c r="DE167" i="1"/>
  <c r="DK167" i="1"/>
  <c r="DE163" i="1"/>
  <c r="DK163" i="1"/>
  <c r="DH164" i="1"/>
  <c r="DB163" i="1"/>
  <c r="DH162" i="1"/>
  <c r="DH166" i="1"/>
  <c r="CY167" i="1"/>
  <c r="DB167" i="1"/>
  <c r="CY163" i="1"/>
  <c r="DH168" i="1"/>
  <c r="DH165" i="1"/>
  <c r="AR169" i="1"/>
  <c r="AS169" i="1"/>
  <c r="CR169" i="1" s="1"/>
  <c r="DK169" i="1" s="1"/>
  <c r="AU169" i="1"/>
  <c r="CT169" i="1" s="1"/>
  <c r="BC169" i="1"/>
  <c r="BG169" i="1"/>
  <c r="BK169" i="1"/>
  <c r="BO169" i="1"/>
  <c r="BS169" i="1"/>
  <c r="BT169" i="1"/>
  <c r="BV169" i="1"/>
  <c r="BX169" i="1"/>
  <c r="BZ169" i="1"/>
  <c r="CB169" i="1"/>
  <c r="CD169" i="1"/>
  <c r="CF169" i="1"/>
  <c r="CH169" i="1"/>
  <c r="CJ169" i="1"/>
  <c r="CL169" i="1"/>
  <c r="CN169" i="1"/>
  <c r="D170" i="1"/>
  <c r="AR170" i="1"/>
  <c r="AS170" i="1"/>
  <c r="AU170" i="1"/>
  <c r="CT170" i="1" s="1"/>
  <c r="BC170" i="1"/>
  <c r="BG170" i="1"/>
  <c r="BK170" i="1"/>
  <c r="BO170" i="1"/>
  <c r="BS170" i="1"/>
  <c r="BT170" i="1"/>
  <c r="BV170" i="1"/>
  <c r="BX170" i="1"/>
  <c r="BZ170" i="1"/>
  <c r="CB170" i="1"/>
  <c r="CD170" i="1"/>
  <c r="CF170" i="1"/>
  <c r="CH170" i="1"/>
  <c r="CJ170" i="1"/>
  <c r="CL170" i="1"/>
  <c r="CN170" i="1"/>
  <c r="D171" i="1"/>
  <c r="AR171" i="1"/>
  <c r="AS171" i="1"/>
  <c r="CR171" i="1" s="1"/>
  <c r="DE171" i="1" s="1"/>
  <c r="AU171" i="1"/>
  <c r="CT171" i="1" s="1"/>
  <c r="BC171" i="1"/>
  <c r="BG171" i="1"/>
  <c r="BK171" i="1"/>
  <c r="BO171" i="1"/>
  <c r="BS171" i="1"/>
  <c r="BT171" i="1"/>
  <c r="BV171" i="1"/>
  <c r="BX171" i="1"/>
  <c r="BZ171" i="1"/>
  <c r="CB171" i="1"/>
  <c r="CD171" i="1"/>
  <c r="CF171" i="1"/>
  <c r="CH171" i="1"/>
  <c r="CJ171" i="1"/>
  <c r="CL171" i="1"/>
  <c r="CN171" i="1"/>
  <c r="D172" i="1"/>
  <c r="AR172" i="1"/>
  <c r="AS172" i="1"/>
  <c r="CR172" i="1" s="1"/>
  <c r="DE172" i="1" s="1"/>
  <c r="AU172" i="1"/>
  <c r="CT172" i="1" s="1"/>
  <c r="BC172" i="1"/>
  <c r="BG172" i="1"/>
  <c r="BK172" i="1"/>
  <c r="BO172" i="1"/>
  <c r="BS172" i="1"/>
  <c r="BT172" i="1"/>
  <c r="BV172" i="1"/>
  <c r="BX172" i="1"/>
  <c r="BZ172" i="1"/>
  <c r="CB172" i="1"/>
  <c r="CD172" i="1"/>
  <c r="CF172" i="1"/>
  <c r="CH172" i="1"/>
  <c r="CJ172" i="1"/>
  <c r="CL172" i="1"/>
  <c r="CN172" i="1"/>
  <c r="D173" i="1"/>
  <c r="AR173" i="1"/>
  <c r="AS173" i="1"/>
  <c r="AU173" i="1"/>
  <c r="CT173" i="1" s="1"/>
  <c r="BC173" i="1"/>
  <c r="BG173" i="1"/>
  <c r="BK173" i="1"/>
  <c r="BO173" i="1"/>
  <c r="BS173" i="1"/>
  <c r="BT173" i="1"/>
  <c r="BV173" i="1"/>
  <c r="BX173" i="1"/>
  <c r="BZ173" i="1"/>
  <c r="CB173" i="1"/>
  <c r="CD173" i="1"/>
  <c r="CF173" i="1"/>
  <c r="CH173" i="1"/>
  <c r="CJ173" i="1"/>
  <c r="CL173" i="1"/>
  <c r="CN173" i="1"/>
  <c r="D174" i="1"/>
  <c r="AR174" i="1"/>
  <c r="AS174" i="1"/>
  <c r="AU174" i="1"/>
  <c r="CT174" i="1" s="1"/>
  <c r="BC174" i="1"/>
  <c r="BG174" i="1"/>
  <c r="BK174" i="1"/>
  <c r="BO174" i="1"/>
  <c r="BS174" i="1"/>
  <c r="BT174" i="1"/>
  <c r="BV174" i="1"/>
  <c r="BX174" i="1"/>
  <c r="BZ174" i="1"/>
  <c r="CB174" i="1"/>
  <c r="CD174" i="1"/>
  <c r="CF174" i="1"/>
  <c r="CH174" i="1"/>
  <c r="CJ174" i="1"/>
  <c r="CL174" i="1"/>
  <c r="CN174" i="1"/>
  <c r="D175" i="1"/>
  <c r="E175" i="1"/>
  <c r="AU175" i="1" s="1"/>
  <c r="CT175" i="1" s="1"/>
  <c r="V175" i="1"/>
  <c r="W175" i="1"/>
  <c r="AR175" i="1"/>
  <c r="AS175" i="1"/>
  <c r="CR175" i="1" s="1"/>
  <c r="CS175" i="1" s="1"/>
  <c r="AV175" i="1"/>
  <c r="CU175" i="1" s="1"/>
  <c r="AX175" i="1"/>
  <c r="AY175" i="1"/>
  <c r="AZ175" i="1"/>
  <c r="BA175" i="1"/>
  <c r="BB175" i="1"/>
  <c r="BD175" i="1"/>
  <c r="BE175" i="1"/>
  <c r="BF175" i="1"/>
  <c r="BH175" i="1"/>
  <c r="BI175" i="1"/>
  <c r="BJ175" i="1"/>
  <c r="BL175" i="1"/>
  <c r="BM175" i="1"/>
  <c r="BN175" i="1"/>
  <c r="D176" i="1"/>
  <c r="AR176" i="1"/>
  <c r="AS176" i="1"/>
  <c r="AU176" i="1"/>
  <c r="CT176" i="1" s="1"/>
  <c r="AV176" i="1"/>
  <c r="CU176" i="1" s="1"/>
  <c r="D177" i="1"/>
  <c r="AR177" i="1"/>
  <c r="AS177" i="1"/>
  <c r="AU177" i="1"/>
  <c r="CT177" i="1" s="1"/>
  <c r="AV177" i="1"/>
  <c r="CU177" i="1" s="1"/>
  <c r="D178" i="1"/>
  <c r="AR178" i="1"/>
  <c r="AS178" i="1"/>
  <c r="AU178" i="1"/>
  <c r="CT178" i="1" s="1"/>
  <c r="AV178" i="1"/>
  <c r="CU178" i="1" s="1"/>
  <c r="D179" i="1"/>
  <c r="AR179" i="1"/>
  <c r="AS179" i="1"/>
  <c r="CR179" i="1" s="1"/>
  <c r="AU179" i="1"/>
  <c r="CT179" i="1" s="1"/>
  <c r="AV179" i="1"/>
  <c r="CU179" i="1" s="1"/>
  <c r="D180" i="1"/>
  <c r="EI171" i="1" l="1"/>
  <c r="EI172" i="1"/>
  <c r="EI169" i="1"/>
  <c r="EL172" i="1"/>
  <c r="EL171" i="1"/>
  <c r="EL169" i="1"/>
  <c r="ER163" i="1"/>
  <c r="EO172" i="1"/>
  <c r="EO171" i="1"/>
  <c r="EO169" i="1"/>
  <c r="ER167" i="1"/>
  <c r="DT163" i="1"/>
  <c r="DT167" i="1"/>
  <c r="EF163" i="1"/>
  <c r="EF167" i="1"/>
  <c r="DW172" i="1"/>
  <c r="DQ172" i="1"/>
  <c r="DZ171" i="1"/>
  <c r="DW171" i="1"/>
  <c r="EC172" i="1"/>
  <c r="DN172" i="1"/>
  <c r="DQ171" i="1"/>
  <c r="DZ172" i="1"/>
  <c r="EC171" i="1"/>
  <c r="DN171" i="1"/>
  <c r="DZ169" i="1"/>
  <c r="DW169" i="1"/>
  <c r="DQ169" i="1"/>
  <c r="EC169" i="1"/>
  <c r="DN169" i="1"/>
  <c r="DK171" i="1"/>
  <c r="DK172" i="1"/>
  <c r="DH163" i="1"/>
  <c r="DE169" i="1"/>
  <c r="DB169" i="1"/>
  <c r="BU169" i="1"/>
  <c r="BW169" i="1" s="1"/>
  <c r="BY169" i="1" s="1"/>
  <c r="CA169" i="1" s="1"/>
  <c r="CC169" i="1" s="1"/>
  <c r="CE169" i="1" s="1"/>
  <c r="CG169" i="1" s="1"/>
  <c r="CI169" i="1" s="1"/>
  <c r="CK169" i="1" s="1"/>
  <c r="CM169" i="1" s="1"/>
  <c r="CO169" i="1" s="1"/>
  <c r="CN175" i="1"/>
  <c r="CL175" i="1"/>
  <c r="CD175" i="1"/>
  <c r="BV175" i="1"/>
  <c r="CH175" i="1"/>
  <c r="BU171" i="1"/>
  <c r="BW171" i="1" s="1"/>
  <c r="BY171" i="1" s="1"/>
  <c r="CA171" i="1" s="1"/>
  <c r="CC171" i="1" s="1"/>
  <c r="CE171" i="1" s="1"/>
  <c r="CG171" i="1" s="1"/>
  <c r="CI171" i="1" s="1"/>
  <c r="CK171" i="1" s="1"/>
  <c r="CM171" i="1" s="1"/>
  <c r="CO171" i="1" s="1"/>
  <c r="BX175" i="1"/>
  <c r="DH167" i="1"/>
  <c r="CY171" i="1"/>
  <c r="CR177" i="1"/>
  <c r="BT175" i="1"/>
  <c r="BG175" i="1"/>
  <c r="CR173" i="1"/>
  <c r="BU173" i="1"/>
  <c r="BW173" i="1" s="1"/>
  <c r="BY173" i="1" s="1"/>
  <c r="CA173" i="1" s="1"/>
  <c r="CC173" i="1" s="1"/>
  <c r="CE173" i="1" s="1"/>
  <c r="CG173" i="1" s="1"/>
  <c r="CI173" i="1" s="1"/>
  <c r="CK173" i="1" s="1"/>
  <c r="CM173" i="1" s="1"/>
  <c r="CO173" i="1" s="1"/>
  <c r="BU174" i="1"/>
  <c r="BW174" i="1" s="1"/>
  <c r="CR178" i="1"/>
  <c r="CF175" i="1"/>
  <c r="BZ175" i="1"/>
  <c r="CR176" i="1"/>
  <c r="BP174" i="1"/>
  <c r="BP173" i="1"/>
  <c r="BU172" i="1"/>
  <c r="BW172" i="1" s="1"/>
  <c r="BY172" i="1" s="1"/>
  <c r="CA172" i="1" s="1"/>
  <c r="CC172" i="1" s="1"/>
  <c r="CE172" i="1" s="1"/>
  <c r="CG172" i="1" s="1"/>
  <c r="CI172" i="1" s="1"/>
  <c r="CK172" i="1" s="1"/>
  <c r="CM172" i="1" s="1"/>
  <c r="CO172" i="1" s="1"/>
  <c r="BC175" i="1"/>
  <c r="CR170" i="1"/>
  <c r="BU170" i="1"/>
  <c r="BW170" i="1" s="1"/>
  <c r="BY170" i="1" s="1"/>
  <c r="CA170" i="1" s="1"/>
  <c r="CC170" i="1" s="1"/>
  <c r="CE170" i="1" s="1"/>
  <c r="CG170" i="1" s="1"/>
  <c r="CI170" i="1" s="1"/>
  <c r="CK170" i="1" s="1"/>
  <c r="CM170" i="1" s="1"/>
  <c r="CO170" i="1" s="1"/>
  <c r="BP170" i="1"/>
  <c r="BS175" i="1"/>
  <c r="DB171" i="1"/>
  <c r="AT175" i="1"/>
  <c r="CR174" i="1"/>
  <c r="CJ175" i="1"/>
  <c r="CB175" i="1"/>
  <c r="BK175" i="1"/>
  <c r="BP172" i="1"/>
  <c r="CY172" i="1"/>
  <c r="CY169" i="1"/>
  <c r="BP169" i="1"/>
  <c r="DB172" i="1"/>
  <c r="BP171" i="1"/>
  <c r="BO175" i="1"/>
  <c r="AR180" i="1"/>
  <c r="AS180" i="1"/>
  <c r="CR180" i="1" s="1"/>
  <c r="DE180" i="1" s="1"/>
  <c r="DH180" i="1" s="1"/>
  <c r="AU180" i="1"/>
  <c r="CT180" i="1" s="1"/>
  <c r="BS180" i="1"/>
  <c r="BT180" i="1"/>
  <c r="BU180" i="1" s="1"/>
  <c r="BV180" i="1"/>
  <c r="BW180" i="1" s="1"/>
  <c r="BX180" i="1"/>
  <c r="BY180" i="1" s="1"/>
  <c r="BZ180" i="1"/>
  <c r="CA180" i="1" s="1"/>
  <c r="CB180" i="1"/>
  <c r="CC180" i="1" s="1"/>
  <c r="CD180" i="1"/>
  <c r="CE180" i="1" s="1"/>
  <c r="CF180" i="1"/>
  <c r="CG180" i="1" s="1"/>
  <c r="CH180" i="1"/>
  <c r="CI180" i="1" s="1"/>
  <c r="CJ180" i="1"/>
  <c r="CK180" i="1" s="1"/>
  <c r="CL180" i="1"/>
  <c r="CM180" i="1" s="1"/>
  <c r="CN180" i="1"/>
  <c r="CO180" i="1" s="1"/>
  <c r="D181" i="1"/>
  <c r="ER171" i="1" l="1"/>
  <c r="ER169" i="1"/>
  <c r="ER172" i="1"/>
  <c r="EO180" i="1"/>
  <c r="ER180" i="1" s="1"/>
  <c r="EI180" i="1"/>
  <c r="EO174" i="1"/>
  <c r="EI174" i="1"/>
  <c r="EL174" i="1"/>
  <c r="DB170" i="1"/>
  <c r="EO170" i="1"/>
  <c r="EI170" i="1"/>
  <c r="EL170" i="1"/>
  <c r="EL180" i="1"/>
  <c r="EO173" i="1"/>
  <c r="EL173" i="1"/>
  <c r="EI173" i="1"/>
  <c r="EF171" i="1"/>
  <c r="EF172" i="1"/>
  <c r="DT171" i="1"/>
  <c r="DT172" i="1"/>
  <c r="DT169" i="1"/>
  <c r="EF169" i="1"/>
  <c r="DW180" i="1"/>
  <c r="DZ173" i="1"/>
  <c r="DN173" i="1"/>
  <c r="EC173" i="1"/>
  <c r="DQ173" i="1"/>
  <c r="DW173" i="1"/>
  <c r="DQ180" i="1"/>
  <c r="DT180" i="1" s="1"/>
  <c r="EC180" i="1"/>
  <c r="EF180" i="1" s="1"/>
  <c r="DN180" i="1"/>
  <c r="DZ180" i="1"/>
  <c r="DZ174" i="1"/>
  <c r="DN174" i="1"/>
  <c r="EC174" i="1"/>
  <c r="DQ174" i="1"/>
  <c r="DW174" i="1"/>
  <c r="DW170" i="1"/>
  <c r="DZ170" i="1"/>
  <c r="DN170" i="1"/>
  <c r="EC170" i="1"/>
  <c r="DQ170" i="1"/>
  <c r="DE174" i="1"/>
  <c r="DK174" i="1"/>
  <c r="DK180" i="1"/>
  <c r="DE170" i="1"/>
  <c r="DK170" i="1"/>
  <c r="DE173" i="1"/>
  <c r="DK173" i="1"/>
  <c r="DB173" i="1"/>
  <c r="BP175" i="1"/>
  <c r="BW175" i="1"/>
  <c r="BY174" i="1"/>
  <c r="BY175" i="1" s="1"/>
  <c r="BU175" i="1"/>
  <c r="DH171" i="1"/>
  <c r="DB180" i="1"/>
  <c r="CY173" i="1"/>
  <c r="DB174" i="1"/>
  <c r="CY174" i="1"/>
  <c r="CY170" i="1"/>
  <c r="DH172" i="1"/>
  <c r="CY180" i="1"/>
  <c r="DH169" i="1"/>
  <c r="ER173" i="1" l="1"/>
  <c r="ER174" i="1"/>
  <c r="EI175" i="1"/>
  <c r="EL175" i="1"/>
  <c r="EO175" i="1"/>
  <c r="ER170" i="1"/>
  <c r="DT173" i="1"/>
  <c r="DT174" i="1"/>
  <c r="DQ175" i="1"/>
  <c r="CA174" i="1"/>
  <c r="CA175" i="1" s="1"/>
  <c r="DZ175" i="1"/>
  <c r="EF174" i="1"/>
  <c r="DW175" i="1"/>
  <c r="DN175" i="1"/>
  <c r="EF173" i="1"/>
  <c r="EF170" i="1"/>
  <c r="EC175" i="1"/>
  <c r="DE175" i="1"/>
  <c r="DK175" i="1"/>
  <c r="DT170" i="1"/>
  <c r="DB175" i="1"/>
  <c r="DH173" i="1"/>
  <c r="CY175" i="1"/>
  <c r="DH170" i="1"/>
  <c r="DH174" i="1"/>
  <c r="CC174" i="1" l="1"/>
  <c r="CE174" i="1" s="1"/>
  <c r="DT175" i="1"/>
  <c r="ER175" i="1"/>
  <c r="EF175" i="1"/>
  <c r="DH175" i="1"/>
  <c r="AR181" i="1"/>
  <c r="AS181" i="1"/>
  <c r="CR181" i="1" s="1"/>
  <c r="DE181" i="1" s="1"/>
  <c r="AU181" i="1"/>
  <c r="CT181" i="1" s="1"/>
  <c r="BS181" i="1"/>
  <c r="BT181" i="1"/>
  <c r="BV181" i="1"/>
  <c r="BX181" i="1"/>
  <c r="BZ181" i="1"/>
  <c r="CB181" i="1"/>
  <c r="CD181" i="1"/>
  <c r="CF181" i="1"/>
  <c r="CH181" i="1"/>
  <c r="CJ181" i="1"/>
  <c r="CL181" i="1"/>
  <c r="CN181" i="1"/>
  <c r="D182" i="1"/>
  <c r="CC175" i="1" l="1"/>
  <c r="EO181" i="1"/>
  <c r="EL181" i="1"/>
  <c r="EI181" i="1"/>
  <c r="DW181" i="1"/>
  <c r="EC181" i="1"/>
  <c r="DK181" i="1"/>
  <c r="DZ181" i="1"/>
  <c r="DN181" i="1"/>
  <c r="DQ181" i="1"/>
  <c r="DB181" i="1"/>
  <c r="BU181" i="1"/>
  <c r="BW181" i="1" s="1"/>
  <c r="BY181" i="1" s="1"/>
  <c r="CA181" i="1" s="1"/>
  <c r="CC181" i="1" s="1"/>
  <c r="CE181" i="1" s="1"/>
  <c r="CG181" i="1" s="1"/>
  <c r="CI181" i="1" s="1"/>
  <c r="CK181" i="1" s="1"/>
  <c r="CM181" i="1" s="1"/>
  <c r="CO181" i="1" s="1"/>
  <c r="CY181" i="1"/>
  <c r="CG174" i="1"/>
  <c r="CE175" i="1"/>
  <c r="ER181" i="1" l="1"/>
  <c r="EF181" i="1"/>
  <c r="DT181" i="1"/>
  <c r="DH181" i="1"/>
  <c r="CI174" i="1"/>
  <c r="CG175" i="1"/>
  <c r="CK174" i="1" l="1"/>
  <c r="CI175" i="1"/>
  <c r="AR182" i="1"/>
  <c r="AS182" i="1"/>
  <c r="CR182" i="1" s="1"/>
  <c r="DE182" i="1" s="1"/>
  <c r="AU182" i="1"/>
  <c r="CT182" i="1" s="1"/>
  <c r="BS182" i="1"/>
  <c r="BT182" i="1"/>
  <c r="BV182" i="1"/>
  <c r="BX182" i="1"/>
  <c r="BZ182" i="1"/>
  <c r="CB182" i="1"/>
  <c r="CD182" i="1"/>
  <c r="CF182" i="1"/>
  <c r="CH182" i="1"/>
  <c r="CJ182" i="1"/>
  <c r="CL182" i="1"/>
  <c r="CN182" i="1"/>
  <c r="D183" i="1"/>
  <c r="EO182" i="1" l="1"/>
  <c r="EL182" i="1"/>
  <c r="EI182" i="1"/>
  <c r="DZ182" i="1"/>
  <c r="DW182" i="1"/>
  <c r="DQ182" i="1"/>
  <c r="EC182" i="1"/>
  <c r="DN182" i="1"/>
  <c r="DK182" i="1"/>
  <c r="BU182" i="1"/>
  <c r="BW182" i="1" s="1"/>
  <c r="BY182" i="1" s="1"/>
  <c r="CA182" i="1" s="1"/>
  <c r="CC182" i="1" s="1"/>
  <c r="CE182" i="1" s="1"/>
  <c r="CG182" i="1" s="1"/>
  <c r="CI182" i="1" s="1"/>
  <c r="CK182" i="1" s="1"/>
  <c r="CM182" i="1" s="1"/>
  <c r="CO182" i="1" s="1"/>
  <c r="CY182" i="1"/>
  <c r="DB182" i="1"/>
  <c r="CM174" i="1"/>
  <c r="CK175" i="1"/>
  <c r="ER182" i="1" l="1"/>
  <c r="EF182" i="1"/>
  <c r="DT182" i="1"/>
  <c r="DH182" i="1"/>
  <c r="CO174" i="1"/>
  <c r="CO175" i="1" s="1"/>
  <c r="CM175" i="1"/>
  <c r="AR183" i="1"/>
  <c r="AS183" i="1"/>
  <c r="CR183" i="1" s="1"/>
  <c r="DE183" i="1" s="1"/>
  <c r="AU183" i="1"/>
  <c r="CT183" i="1" s="1"/>
  <c r="BS183" i="1"/>
  <c r="BT183" i="1"/>
  <c r="BV183" i="1"/>
  <c r="BX183" i="1"/>
  <c r="BZ183" i="1"/>
  <c r="CB183" i="1"/>
  <c r="CD183" i="1"/>
  <c r="CF183" i="1"/>
  <c r="CH183" i="1"/>
  <c r="CJ183" i="1"/>
  <c r="CL183" i="1"/>
  <c r="CN183" i="1"/>
  <c r="D184" i="1"/>
  <c r="EO183" i="1" l="1"/>
  <c r="EL183" i="1"/>
  <c r="EI183" i="1"/>
  <c r="DZ183" i="1"/>
  <c r="DW183" i="1"/>
  <c r="EC183" i="1"/>
  <c r="DN183" i="1"/>
  <c r="DK183" i="1"/>
  <c r="DQ183" i="1"/>
  <c r="BU183" i="1"/>
  <c r="BW183" i="1" s="1"/>
  <c r="BY183" i="1" s="1"/>
  <c r="CA183" i="1" s="1"/>
  <c r="CC183" i="1" s="1"/>
  <c r="CE183" i="1" s="1"/>
  <c r="CG183" i="1" s="1"/>
  <c r="CI183" i="1" s="1"/>
  <c r="CK183" i="1" s="1"/>
  <c r="CM183" i="1" s="1"/>
  <c r="CO183" i="1" s="1"/>
  <c r="CY183" i="1"/>
  <c r="DB183" i="1"/>
  <c r="ER183" i="1" l="1"/>
  <c r="DT183" i="1"/>
  <c r="EF183" i="1"/>
  <c r="DH183" i="1"/>
  <c r="AR184" i="1"/>
  <c r="AS184" i="1"/>
  <c r="CR184" i="1" s="1"/>
  <c r="DE184" i="1" s="1"/>
  <c r="AU184" i="1"/>
  <c r="CT184" i="1" s="1"/>
  <c r="BS184" i="1"/>
  <c r="BT184" i="1"/>
  <c r="BV184" i="1"/>
  <c r="BX184" i="1"/>
  <c r="BZ184" i="1"/>
  <c r="CB184" i="1"/>
  <c r="CD184" i="1"/>
  <c r="CF184" i="1"/>
  <c r="CH184" i="1"/>
  <c r="CJ184" i="1"/>
  <c r="CL184" i="1"/>
  <c r="CN184" i="1"/>
  <c r="D185" i="1"/>
  <c r="EI184" i="1" l="1"/>
  <c r="EL184" i="1"/>
  <c r="EO184" i="1"/>
  <c r="DQ184" i="1"/>
  <c r="DN184" i="1"/>
  <c r="EC184" i="1"/>
  <c r="DZ184" i="1"/>
  <c r="DK184" i="1"/>
  <c r="DW184" i="1"/>
  <c r="BU184" i="1"/>
  <c r="BW184" i="1" s="1"/>
  <c r="BY184" i="1" s="1"/>
  <c r="CA184" i="1" s="1"/>
  <c r="CC184" i="1" s="1"/>
  <c r="CE184" i="1" s="1"/>
  <c r="CG184" i="1" s="1"/>
  <c r="CI184" i="1" s="1"/>
  <c r="CK184" i="1" s="1"/>
  <c r="CM184" i="1" s="1"/>
  <c r="CO184" i="1" s="1"/>
  <c r="CY184" i="1"/>
  <c r="DB184" i="1"/>
  <c r="ER184" i="1" l="1"/>
  <c r="DT184" i="1"/>
  <c r="EF184" i="1"/>
  <c r="DH184" i="1"/>
  <c r="AR185" i="1"/>
  <c r="AS185" i="1"/>
  <c r="CR185" i="1" s="1"/>
  <c r="DE185" i="1" s="1"/>
  <c r="AU185" i="1"/>
  <c r="CT185" i="1" s="1"/>
  <c r="BS185" i="1"/>
  <c r="BT185" i="1"/>
  <c r="BV185" i="1"/>
  <c r="BX185" i="1"/>
  <c r="BZ185" i="1"/>
  <c r="CB185" i="1"/>
  <c r="CD185" i="1"/>
  <c r="CF185" i="1"/>
  <c r="CH185" i="1"/>
  <c r="CJ185" i="1"/>
  <c r="CL185" i="1"/>
  <c r="CN185" i="1"/>
  <c r="D186" i="1"/>
  <c r="EO185" i="1" l="1"/>
  <c r="EL185" i="1"/>
  <c r="EI185" i="1"/>
  <c r="DZ185" i="1"/>
  <c r="DW185" i="1"/>
  <c r="DQ185" i="1"/>
  <c r="DK185" i="1"/>
  <c r="EC185" i="1"/>
  <c r="DN185" i="1"/>
  <c r="BU185" i="1"/>
  <c r="BW185" i="1" s="1"/>
  <c r="BY185" i="1" s="1"/>
  <c r="CA185" i="1" s="1"/>
  <c r="CC185" i="1" s="1"/>
  <c r="CE185" i="1" s="1"/>
  <c r="CG185" i="1" s="1"/>
  <c r="CI185" i="1" s="1"/>
  <c r="CK185" i="1" s="1"/>
  <c r="CM185" i="1" s="1"/>
  <c r="CO185" i="1" s="1"/>
  <c r="CY185" i="1"/>
  <c r="DB185" i="1"/>
  <c r="ER185" i="1" l="1"/>
  <c r="EF185" i="1"/>
  <c r="DT185" i="1"/>
  <c r="DH185" i="1"/>
  <c r="AR186" i="1"/>
  <c r="AS186" i="1"/>
  <c r="CR186" i="1" s="1"/>
  <c r="DE186" i="1" s="1"/>
  <c r="AU186" i="1"/>
  <c r="CT186" i="1" s="1"/>
  <c r="BS186" i="1"/>
  <c r="BT186" i="1"/>
  <c r="BV186" i="1"/>
  <c r="BX186" i="1"/>
  <c r="BZ186" i="1"/>
  <c r="CB186" i="1"/>
  <c r="CD186" i="1"/>
  <c r="CF186" i="1"/>
  <c r="CH186" i="1"/>
  <c r="CJ186" i="1"/>
  <c r="CL186" i="1"/>
  <c r="CN186" i="1"/>
  <c r="D187" i="1"/>
  <c r="EO186" i="1" l="1"/>
  <c r="EL186" i="1"/>
  <c r="EI186" i="1"/>
  <c r="DW186" i="1"/>
  <c r="DQ186" i="1"/>
  <c r="EC186" i="1"/>
  <c r="DN186" i="1"/>
  <c r="DZ186" i="1"/>
  <c r="DK186" i="1"/>
  <c r="BU186" i="1"/>
  <c r="BW186" i="1" s="1"/>
  <c r="BY186" i="1" s="1"/>
  <c r="CA186" i="1" s="1"/>
  <c r="CC186" i="1" s="1"/>
  <c r="CE186" i="1" s="1"/>
  <c r="CG186" i="1" s="1"/>
  <c r="CI186" i="1" s="1"/>
  <c r="CK186" i="1" s="1"/>
  <c r="CM186" i="1" s="1"/>
  <c r="CO186" i="1" s="1"/>
  <c r="CY186" i="1"/>
  <c r="DB186" i="1"/>
  <c r="ER186" i="1" l="1"/>
  <c r="DT186" i="1"/>
  <c r="EF186" i="1"/>
  <c r="DH186" i="1"/>
  <c r="AR187" i="1"/>
  <c r="AS187" i="1"/>
  <c r="AU187" i="1"/>
  <c r="CT187" i="1" s="1"/>
  <c r="BS187" i="1"/>
  <c r="BT187" i="1"/>
  <c r="BV187" i="1"/>
  <c r="BX187" i="1"/>
  <c r="BZ187" i="1"/>
  <c r="CB187" i="1"/>
  <c r="CD187" i="1"/>
  <c r="CF187" i="1"/>
  <c r="CH187" i="1"/>
  <c r="CJ187" i="1"/>
  <c r="CL187" i="1"/>
  <c r="CN187" i="1"/>
  <c r="D188" i="1"/>
  <c r="BU187" i="1" l="1"/>
  <c r="BW187" i="1" s="1"/>
  <c r="BY187" i="1" s="1"/>
  <c r="CA187" i="1" s="1"/>
  <c r="CC187" i="1" s="1"/>
  <c r="CE187" i="1" s="1"/>
  <c r="CG187" i="1" s="1"/>
  <c r="CI187" i="1" s="1"/>
  <c r="CK187" i="1" s="1"/>
  <c r="CM187" i="1" s="1"/>
  <c r="CO187" i="1" s="1"/>
  <c r="CR187" i="1"/>
  <c r="EO187" i="1" l="1"/>
  <c r="EL187" i="1"/>
  <c r="EI187" i="1"/>
  <c r="DQ187" i="1"/>
  <c r="DW187" i="1"/>
  <c r="DZ187" i="1"/>
  <c r="DN187" i="1"/>
  <c r="EC187" i="1"/>
  <c r="DE187" i="1"/>
  <c r="DK187" i="1"/>
  <c r="DB187" i="1"/>
  <c r="CY187" i="1"/>
  <c r="AR188" i="1"/>
  <c r="AS188" i="1"/>
  <c r="AU188" i="1"/>
  <c r="CT188" i="1" s="1"/>
  <c r="BS188" i="1"/>
  <c r="BT188" i="1"/>
  <c r="BV188" i="1"/>
  <c r="BX188" i="1"/>
  <c r="BZ188" i="1"/>
  <c r="CB188" i="1"/>
  <c r="CD188" i="1"/>
  <c r="CF188" i="1"/>
  <c r="CH188" i="1"/>
  <c r="CJ188" i="1"/>
  <c r="CL188" i="1"/>
  <c r="CN188" i="1"/>
  <c r="D189" i="1"/>
  <c r="ER187" i="1" l="1"/>
  <c r="EF187" i="1"/>
  <c r="DT187" i="1"/>
  <c r="BU188" i="1"/>
  <c r="BW188" i="1" s="1"/>
  <c r="BY188" i="1" s="1"/>
  <c r="CA188" i="1" s="1"/>
  <c r="CC188" i="1" s="1"/>
  <c r="CE188" i="1" s="1"/>
  <c r="CG188" i="1" s="1"/>
  <c r="CI188" i="1" s="1"/>
  <c r="CK188" i="1" s="1"/>
  <c r="CM188" i="1" s="1"/>
  <c r="CO188" i="1" s="1"/>
  <c r="CR188" i="1"/>
  <c r="DH187" i="1"/>
  <c r="EL188" i="1" l="1"/>
  <c r="EI188" i="1"/>
  <c r="EO188" i="1"/>
  <c r="DB188" i="1"/>
  <c r="DW188" i="1"/>
  <c r="DQ188" i="1"/>
  <c r="DZ188" i="1"/>
  <c r="DN188" i="1"/>
  <c r="EC188" i="1"/>
  <c r="DE188" i="1"/>
  <c r="DK188" i="1"/>
  <c r="CY188" i="1"/>
  <c r="AR189" i="1"/>
  <c r="AS189" i="1"/>
  <c r="CR189" i="1" s="1"/>
  <c r="DE189" i="1" s="1"/>
  <c r="AU189" i="1"/>
  <c r="CT189" i="1" s="1"/>
  <c r="BS189" i="1"/>
  <c r="BT189" i="1"/>
  <c r="BV189" i="1"/>
  <c r="BX189" i="1"/>
  <c r="BZ189" i="1"/>
  <c r="CB189" i="1"/>
  <c r="CD189" i="1"/>
  <c r="CF189" i="1"/>
  <c r="CH189" i="1"/>
  <c r="CJ189" i="1"/>
  <c r="CL189" i="1"/>
  <c r="CN189" i="1"/>
  <c r="D190" i="1"/>
  <c r="EI189" i="1" l="1"/>
  <c r="ER188" i="1"/>
  <c r="EL189" i="1"/>
  <c r="EO189" i="1"/>
  <c r="EF188" i="1"/>
  <c r="DW189" i="1"/>
  <c r="DN189" i="1"/>
  <c r="EC189" i="1"/>
  <c r="DQ189" i="1"/>
  <c r="DZ189" i="1"/>
  <c r="DK189" i="1"/>
  <c r="DT188" i="1"/>
  <c r="DH188" i="1"/>
  <c r="BU189" i="1"/>
  <c r="BW189" i="1" s="1"/>
  <c r="BY189" i="1" s="1"/>
  <c r="CA189" i="1" s="1"/>
  <c r="CC189" i="1" s="1"/>
  <c r="CE189" i="1" s="1"/>
  <c r="CG189" i="1" s="1"/>
  <c r="CI189" i="1" s="1"/>
  <c r="CK189" i="1" s="1"/>
  <c r="CM189" i="1" s="1"/>
  <c r="CO189" i="1" s="1"/>
  <c r="CY189" i="1"/>
  <c r="DB189" i="1"/>
  <c r="ER189" i="1" l="1"/>
  <c r="EF189" i="1"/>
  <c r="DT189" i="1"/>
  <c r="DH189" i="1"/>
  <c r="AR190" i="1"/>
  <c r="AS190" i="1"/>
  <c r="CR190" i="1" s="1"/>
  <c r="DE190" i="1" s="1"/>
  <c r="AU190" i="1"/>
  <c r="CT190" i="1" s="1"/>
  <c r="BS190" i="1"/>
  <c r="BT190" i="1"/>
  <c r="BV190" i="1"/>
  <c r="BX190" i="1"/>
  <c r="BZ190" i="1"/>
  <c r="CB190" i="1"/>
  <c r="CD190" i="1"/>
  <c r="CF190" i="1"/>
  <c r="CH190" i="1"/>
  <c r="CJ190" i="1"/>
  <c r="CL190" i="1"/>
  <c r="CN190" i="1"/>
  <c r="D191" i="1"/>
  <c r="EO190" i="1" l="1"/>
  <c r="EI190" i="1"/>
  <c r="EL190" i="1"/>
  <c r="DQ190" i="1"/>
  <c r="DN190" i="1"/>
  <c r="DZ190" i="1"/>
  <c r="DK190" i="1"/>
  <c r="EC190" i="1"/>
  <c r="DW190" i="1"/>
  <c r="BU190" i="1"/>
  <c r="BW190" i="1" s="1"/>
  <c r="BY190" i="1" s="1"/>
  <c r="CA190" i="1" s="1"/>
  <c r="CC190" i="1" s="1"/>
  <c r="CE190" i="1" s="1"/>
  <c r="CG190" i="1" s="1"/>
  <c r="CI190" i="1" s="1"/>
  <c r="CK190" i="1" s="1"/>
  <c r="CM190" i="1" s="1"/>
  <c r="CO190" i="1" s="1"/>
  <c r="CY190" i="1"/>
  <c r="DB190" i="1"/>
  <c r="ER190" i="1" l="1"/>
  <c r="DT190" i="1"/>
  <c r="EF190" i="1"/>
  <c r="DH190" i="1"/>
  <c r="AR191" i="1"/>
  <c r="AS191" i="1"/>
  <c r="CR191" i="1" s="1"/>
  <c r="DE191" i="1" s="1"/>
  <c r="AU191" i="1"/>
  <c r="CT191" i="1" s="1"/>
  <c r="BS191" i="1"/>
  <c r="BT191" i="1"/>
  <c r="BV191" i="1"/>
  <c r="BX191" i="1"/>
  <c r="BZ191" i="1"/>
  <c r="CB191" i="1"/>
  <c r="CD191" i="1"/>
  <c r="CF191" i="1"/>
  <c r="CH191" i="1"/>
  <c r="CJ191" i="1"/>
  <c r="CL191" i="1"/>
  <c r="CN191" i="1"/>
  <c r="D192" i="1"/>
  <c r="EO191" i="1" l="1"/>
  <c r="EL191" i="1"/>
  <c r="EI191" i="1"/>
  <c r="DQ191" i="1"/>
  <c r="DN191" i="1"/>
  <c r="EC191" i="1"/>
  <c r="DZ191" i="1"/>
  <c r="DK191" i="1"/>
  <c r="DW191" i="1"/>
  <c r="BU191" i="1"/>
  <c r="BW191" i="1" s="1"/>
  <c r="BY191" i="1" s="1"/>
  <c r="CA191" i="1" s="1"/>
  <c r="CC191" i="1" s="1"/>
  <c r="CE191" i="1" s="1"/>
  <c r="CG191" i="1" s="1"/>
  <c r="CI191" i="1" s="1"/>
  <c r="CK191" i="1" s="1"/>
  <c r="CM191" i="1" s="1"/>
  <c r="CO191" i="1" s="1"/>
  <c r="CY191" i="1"/>
  <c r="DB191" i="1"/>
  <c r="ER191" i="1" l="1"/>
  <c r="DT191" i="1"/>
  <c r="EF191" i="1"/>
  <c r="DH191" i="1"/>
  <c r="AR192" i="1"/>
  <c r="AS192" i="1"/>
  <c r="CR192" i="1" s="1"/>
  <c r="DE192" i="1" s="1"/>
  <c r="AU192" i="1"/>
  <c r="CT192" i="1" s="1"/>
  <c r="BS192" i="1"/>
  <c r="BT192" i="1"/>
  <c r="BV192" i="1"/>
  <c r="BX192" i="1"/>
  <c r="BZ192" i="1"/>
  <c r="CB192" i="1"/>
  <c r="CD192" i="1"/>
  <c r="CF192" i="1"/>
  <c r="CH192" i="1"/>
  <c r="CJ192" i="1"/>
  <c r="CL192" i="1"/>
  <c r="CN192" i="1"/>
  <c r="D193" i="1"/>
  <c r="EO192" i="1" l="1"/>
  <c r="EI192" i="1"/>
  <c r="EL192" i="1"/>
  <c r="DQ192" i="1"/>
  <c r="DW192" i="1"/>
  <c r="DZ192" i="1"/>
  <c r="DK192" i="1"/>
  <c r="EC192" i="1"/>
  <c r="DN192" i="1"/>
  <c r="BU192" i="1"/>
  <c r="BW192" i="1" s="1"/>
  <c r="BY192" i="1" s="1"/>
  <c r="CA192" i="1" s="1"/>
  <c r="CC192" i="1" s="1"/>
  <c r="CE192" i="1" s="1"/>
  <c r="CG192" i="1" s="1"/>
  <c r="CI192" i="1" s="1"/>
  <c r="CK192" i="1" s="1"/>
  <c r="CM192" i="1" s="1"/>
  <c r="CO192" i="1" s="1"/>
  <c r="CY192" i="1"/>
  <c r="DB192" i="1"/>
  <c r="ER192" i="1" l="1"/>
  <c r="EF192" i="1"/>
  <c r="DT192" i="1"/>
  <c r="DH192" i="1"/>
  <c r="AR193" i="1"/>
  <c r="AS193" i="1"/>
  <c r="CR193" i="1" s="1"/>
  <c r="DE193" i="1" s="1"/>
  <c r="AU193" i="1"/>
  <c r="CT193" i="1" s="1"/>
  <c r="BS193" i="1"/>
  <c r="BT193" i="1"/>
  <c r="BV193" i="1"/>
  <c r="BX193" i="1"/>
  <c r="BZ193" i="1"/>
  <c r="CB193" i="1"/>
  <c r="CD193" i="1"/>
  <c r="CF193" i="1"/>
  <c r="CH193" i="1"/>
  <c r="CJ193" i="1"/>
  <c r="CL193" i="1"/>
  <c r="CN193" i="1"/>
  <c r="D194" i="1"/>
  <c r="EO193" i="1" l="1"/>
  <c r="EL193" i="1"/>
  <c r="EI193" i="1"/>
  <c r="DW193" i="1"/>
  <c r="DQ193" i="1"/>
  <c r="EC193" i="1"/>
  <c r="DN193" i="1"/>
  <c r="DZ193" i="1"/>
  <c r="DK193" i="1"/>
  <c r="BU193" i="1"/>
  <c r="BW193" i="1" s="1"/>
  <c r="BY193" i="1" s="1"/>
  <c r="CA193" i="1" s="1"/>
  <c r="CC193" i="1" s="1"/>
  <c r="CE193" i="1" s="1"/>
  <c r="CG193" i="1" s="1"/>
  <c r="CI193" i="1" s="1"/>
  <c r="CK193" i="1" s="1"/>
  <c r="CM193" i="1" s="1"/>
  <c r="CO193" i="1" s="1"/>
  <c r="CY193" i="1"/>
  <c r="DB193" i="1"/>
  <c r="ER193" i="1" l="1"/>
  <c r="DT193" i="1"/>
  <c r="EF193" i="1"/>
  <c r="DH193" i="1"/>
  <c r="AR194" i="1"/>
  <c r="AS194" i="1"/>
  <c r="CR194" i="1" s="1"/>
  <c r="DE194" i="1" s="1"/>
  <c r="AU194" i="1"/>
  <c r="CT194" i="1" s="1"/>
  <c r="BS194" i="1"/>
  <c r="BT194" i="1"/>
  <c r="BV194" i="1"/>
  <c r="BX194" i="1"/>
  <c r="BZ194" i="1"/>
  <c r="CB194" i="1"/>
  <c r="CD194" i="1"/>
  <c r="CF194" i="1"/>
  <c r="CH194" i="1"/>
  <c r="CJ194" i="1"/>
  <c r="CL194" i="1"/>
  <c r="CN194" i="1"/>
  <c r="D195" i="1"/>
  <c r="EO194" i="1" l="1"/>
  <c r="EL194" i="1"/>
  <c r="EI194" i="1"/>
  <c r="DK194" i="1"/>
  <c r="DW194" i="1"/>
  <c r="DZ194" i="1"/>
  <c r="DQ194" i="1"/>
  <c r="EC194" i="1"/>
  <c r="DN194" i="1"/>
  <c r="BU194" i="1"/>
  <c r="BW194" i="1" s="1"/>
  <c r="BY194" i="1" s="1"/>
  <c r="CA194" i="1" s="1"/>
  <c r="CC194" i="1" s="1"/>
  <c r="CE194" i="1" s="1"/>
  <c r="CG194" i="1" s="1"/>
  <c r="CI194" i="1" s="1"/>
  <c r="CK194" i="1" s="1"/>
  <c r="CM194" i="1" s="1"/>
  <c r="CO194" i="1" s="1"/>
  <c r="CY194" i="1"/>
  <c r="DB194" i="1"/>
  <c r="ER194" i="1" l="1"/>
  <c r="EF194" i="1"/>
  <c r="DT194" i="1"/>
  <c r="DH194" i="1"/>
  <c r="AR195" i="1"/>
  <c r="AS195" i="1"/>
  <c r="CR195" i="1" s="1"/>
  <c r="DE195" i="1" s="1"/>
  <c r="DE196" i="1" s="1"/>
  <c r="AU195" i="1"/>
  <c r="CT195" i="1" s="1"/>
  <c r="BS195" i="1"/>
  <c r="BT195" i="1"/>
  <c r="BT196" i="1" s="1"/>
  <c r="BV195" i="1"/>
  <c r="BV196" i="1" s="1"/>
  <c r="BX195" i="1"/>
  <c r="BX196" i="1" s="1"/>
  <c r="BZ195" i="1"/>
  <c r="BZ196" i="1" s="1"/>
  <c r="CB195" i="1"/>
  <c r="CB196" i="1" s="1"/>
  <c r="CD195" i="1"/>
  <c r="CD196" i="1" s="1"/>
  <c r="CF195" i="1"/>
  <c r="CF196" i="1" s="1"/>
  <c r="CH195" i="1"/>
  <c r="CH196" i="1" s="1"/>
  <c r="CJ195" i="1"/>
  <c r="CJ196" i="1" s="1"/>
  <c r="CL195" i="1"/>
  <c r="CL196" i="1" s="1"/>
  <c r="CN195" i="1"/>
  <c r="CN196" i="1" s="1"/>
  <c r="D196" i="1"/>
  <c r="E196" i="1"/>
  <c r="AU196" i="1" s="1"/>
  <c r="CT196" i="1" s="1"/>
  <c r="V196" i="1"/>
  <c r="W196" i="1"/>
  <c r="AR196" i="1"/>
  <c r="AS196" i="1"/>
  <c r="AT196" i="1" s="1"/>
  <c r="AV196" i="1"/>
  <c r="CU196" i="1" s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D197" i="1"/>
  <c r="AR197" i="1"/>
  <c r="AS197" i="1"/>
  <c r="AU197" i="1"/>
  <c r="CT197" i="1" s="1"/>
  <c r="AV197" i="1"/>
  <c r="CU197" i="1" s="1"/>
  <c r="D198" i="1"/>
  <c r="AR198" i="1"/>
  <c r="AS198" i="1"/>
  <c r="AU198" i="1"/>
  <c r="CT198" i="1" s="1"/>
  <c r="AV198" i="1"/>
  <c r="CU198" i="1" s="1"/>
  <c r="D199" i="1"/>
  <c r="AR199" i="1"/>
  <c r="AS199" i="1"/>
  <c r="AU199" i="1"/>
  <c r="CT199" i="1" s="1"/>
  <c r="AV199" i="1"/>
  <c r="CU199" i="1" s="1"/>
  <c r="D200" i="1"/>
  <c r="AR200" i="1"/>
  <c r="AS200" i="1"/>
  <c r="AU200" i="1"/>
  <c r="CT200" i="1" s="1"/>
  <c r="AV200" i="1"/>
  <c r="CU200" i="1" s="1"/>
  <c r="D201" i="1"/>
  <c r="AR201" i="1"/>
  <c r="AS201" i="1"/>
  <c r="AU201" i="1"/>
  <c r="CT201" i="1" s="1"/>
  <c r="AV201" i="1"/>
  <c r="CU201" i="1" s="1"/>
  <c r="EO195" i="1" l="1"/>
  <c r="EO196" i="1" s="1"/>
  <c r="EL195" i="1"/>
  <c r="EL196" i="1" s="1"/>
  <c r="EI195" i="1"/>
  <c r="EI196" i="1" s="1"/>
  <c r="DW195" i="1"/>
  <c r="DW196" i="1" s="1"/>
  <c r="DQ195" i="1"/>
  <c r="DQ196" i="1" s="1"/>
  <c r="DZ195" i="1"/>
  <c r="DZ196" i="1" s="1"/>
  <c r="DK195" i="1"/>
  <c r="DK196" i="1" s="1"/>
  <c r="EC195" i="1"/>
  <c r="EC196" i="1" s="1"/>
  <c r="DN195" i="1"/>
  <c r="DN196" i="1" s="1"/>
  <c r="BU195" i="1"/>
  <c r="BW195" i="1" s="1"/>
  <c r="BY195" i="1" s="1"/>
  <c r="BS196" i="1"/>
  <c r="CR200" i="1"/>
  <c r="CR198" i="1"/>
  <c r="CR197" i="1"/>
  <c r="CR201" i="1"/>
  <c r="CR199" i="1"/>
  <c r="CR196" i="1"/>
  <c r="CS196" i="1" s="1"/>
  <c r="CY195" i="1"/>
  <c r="CY196" i="1" s="1"/>
  <c r="DB195" i="1"/>
  <c r="DB196" i="1" s="1"/>
  <c r="AR202" i="1"/>
  <c r="AS202" i="1"/>
  <c r="CR202" i="1" s="1"/>
  <c r="AU202" i="1"/>
  <c r="CT202" i="1" s="1"/>
  <c r="BC202" i="1"/>
  <c r="BG202" i="1"/>
  <c r="BK202" i="1"/>
  <c r="BO202" i="1"/>
  <c r="BS202" i="1"/>
  <c r="BT202" i="1"/>
  <c r="BU202" i="1" s="1"/>
  <c r="BV202" i="1"/>
  <c r="BW202" i="1" s="1"/>
  <c r="BX202" i="1"/>
  <c r="BY202" i="1" s="1"/>
  <c r="BZ202" i="1"/>
  <c r="CA202" i="1" s="1"/>
  <c r="CB202" i="1"/>
  <c r="CC202" i="1" s="1"/>
  <c r="CD202" i="1"/>
  <c r="CE202" i="1" s="1"/>
  <c r="CF202" i="1"/>
  <c r="CG202" i="1" s="1"/>
  <c r="CH202" i="1"/>
  <c r="CI202" i="1" s="1"/>
  <c r="CJ202" i="1"/>
  <c r="CK202" i="1" s="1"/>
  <c r="CL202" i="1"/>
  <c r="CM202" i="1" s="1"/>
  <c r="CN202" i="1"/>
  <c r="CO202" i="1" s="1"/>
  <c r="BP202" i="1" l="1"/>
  <c r="ER195" i="1"/>
  <c r="ER196" i="1" s="1"/>
  <c r="BU196" i="1"/>
  <c r="EF195" i="1"/>
  <c r="EF196" i="1" s="1"/>
  <c r="DT195" i="1"/>
  <c r="DT196" i="1" s="1"/>
  <c r="BW196" i="1"/>
  <c r="DH195" i="1"/>
  <c r="DH196" i="1" s="1"/>
  <c r="CA195" i="1"/>
  <c r="BY196" i="1"/>
  <c r="CC195" i="1" l="1"/>
  <c r="CA196" i="1"/>
  <c r="CE195" i="1" l="1"/>
  <c r="CC196" i="1"/>
  <c r="AR203" i="1"/>
  <c r="AS203" i="1"/>
  <c r="CR203" i="1" s="1"/>
  <c r="AU203" i="1"/>
  <c r="CT203" i="1" s="1"/>
  <c r="BC203" i="1"/>
  <c r="BG203" i="1"/>
  <c r="BK203" i="1"/>
  <c r="BO203" i="1"/>
  <c r="BS203" i="1"/>
  <c r="BT203" i="1"/>
  <c r="BV203" i="1"/>
  <c r="BX203" i="1"/>
  <c r="BZ203" i="1"/>
  <c r="CB203" i="1"/>
  <c r="CD203" i="1"/>
  <c r="CF203" i="1"/>
  <c r="CH203" i="1"/>
  <c r="CJ203" i="1"/>
  <c r="CL203" i="1"/>
  <c r="CN203" i="1"/>
  <c r="BP203" i="1" l="1"/>
  <c r="BU203" i="1"/>
  <c r="BW203" i="1" s="1"/>
  <c r="BY203" i="1" s="1"/>
  <c r="CA203" i="1" s="1"/>
  <c r="CC203" i="1" s="1"/>
  <c r="CE203" i="1" s="1"/>
  <c r="CG203" i="1" s="1"/>
  <c r="CI203" i="1" s="1"/>
  <c r="CK203" i="1" s="1"/>
  <c r="CM203" i="1" s="1"/>
  <c r="CO203" i="1" s="1"/>
  <c r="CG195" i="1"/>
  <c r="CE196" i="1"/>
  <c r="CI195" i="1" l="1"/>
  <c r="CG196" i="1"/>
  <c r="CK195" i="1" l="1"/>
  <c r="CI196" i="1"/>
  <c r="AR204" i="1"/>
  <c r="AS204" i="1"/>
  <c r="CR204" i="1" s="1"/>
  <c r="AU204" i="1"/>
  <c r="CT204" i="1" s="1"/>
  <c r="BC204" i="1"/>
  <c r="BG204" i="1"/>
  <c r="BK204" i="1"/>
  <c r="BO204" i="1"/>
  <c r="BS204" i="1"/>
  <c r="BT204" i="1"/>
  <c r="BV204" i="1"/>
  <c r="BX204" i="1"/>
  <c r="BZ204" i="1"/>
  <c r="CB204" i="1"/>
  <c r="CD204" i="1"/>
  <c r="CF204" i="1"/>
  <c r="CH204" i="1"/>
  <c r="CJ204" i="1"/>
  <c r="CL204" i="1"/>
  <c r="CN204" i="1"/>
  <c r="BU204" i="1" l="1"/>
  <c r="BW204" i="1" s="1"/>
  <c r="BY204" i="1" s="1"/>
  <c r="CA204" i="1" s="1"/>
  <c r="CC204" i="1" s="1"/>
  <c r="CE204" i="1" s="1"/>
  <c r="CG204" i="1" s="1"/>
  <c r="CI204" i="1" s="1"/>
  <c r="CK204" i="1" s="1"/>
  <c r="CM204" i="1" s="1"/>
  <c r="CO204" i="1" s="1"/>
  <c r="BP204" i="1"/>
  <c r="CM195" i="1"/>
  <c r="CK196" i="1"/>
  <c r="CO195" i="1" l="1"/>
  <c r="CO196" i="1" s="1"/>
  <c r="CM196" i="1"/>
  <c r="AR205" i="1"/>
  <c r="AS205" i="1"/>
  <c r="CR205" i="1" s="1"/>
  <c r="AU205" i="1"/>
  <c r="CT205" i="1" s="1"/>
  <c r="BC205" i="1"/>
  <c r="BG205" i="1"/>
  <c r="BK205" i="1"/>
  <c r="BO205" i="1"/>
  <c r="BS205" i="1"/>
  <c r="BT205" i="1"/>
  <c r="BV205" i="1"/>
  <c r="BX205" i="1"/>
  <c r="BZ205" i="1"/>
  <c r="CB205" i="1"/>
  <c r="CD205" i="1"/>
  <c r="CF205" i="1"/>
  <c r="CH205" i="1"/>
  <c r="CJ205" i="1"/>
  <c r="CL205" i="1"/>
  <c r="CN205" i="1"/>
  <c r="BU205" i="1" l="1"/>
  <c r="BW205" i="1" s="1"/>
  <c r="BY205" i="1" s="1"/>
  <c r="CA205" i="1" s="1"/>
  <c r="CC205" i="1" s="1"/>
  <c r="CE205" i="1" s="1"/>
  <c r="CG205" i="1" s="1"/>
  <c r="CI205" i="1" s="1"/>
  <c r="CK205" i="1" s="1"/>
  <c r="CM205" i="1" s="1"/>
  <c r="CO205" i="1" s="1"/>
  <c r="BP205" i="1"/>
  <c r="AR206" i="1" l="1"/>
  <c r="AS206" i="1"/>
  <c r="AU206" i="1"/>
  <c r="CT206" i="1" s="1"/>
  <c r="BC206" i="1"/>
  <c r="BG206" i="1"/>
  <c r="BK206" i="1"/>
  <c r="BO206" i="1"/>
  <c r="BS206" i="1"/>
  <c r="BT206" i="1"/>
  <c r="BV206" i="1"/>
  <c r="BX206" i="1"/>
  <c r="BZ206" i="1"/>
  <c r="CB206" i="1"/>
  <c r="CD206" i="1"/>
  <c r="CF206" i="1"/>
  <c r="CH206" i="1"/>
  <c r="CJ206" i="1"/>
  <c r="CL206" i="1"/>
  <c r="CN206" i="1"/>
  <c r="AR207" i="1"/>
  <c r="AS207" i="1"/>
  <c r="AU207" i="1"/>
  <c r="CT207" i="1" s="1"/>
  <c r="BC207" i="1"/>
  <c r="BG207" i="1"/>
  <c r="BK207" i="1"/>
  <c r="BO207" i="1"/>
  <c r="BS207" i="1"/>
  <c r="BT207" i="1"/>
  <c r="BV207" i="1"/>
  <c r="BX207" i="1"/>
  <c r="BZ207" i="1"/>
  <c r="CB207" i="1"/>
  <c r="CD207" i="1"/>
  <c r="CF207" i="1"/>
  <c r="CH207" i="1"/>
  <c r="CJ207" i="1"/>
  <c r="CL207" i="1"/>
  <c r="CN207" i="1"/>
  <c r="AR208" i="1"/>
  <c r="AS208" i="1"/>
  <c r="AU208" i="1"/>
  <c r="CT208" i="1" s="1"/>
  <c r="BC208" i="1"/>
  <c r="BG208" i="1"/>
  <c r="BK208" i="1"/>
  <c r="BO208" i="1"/>
  <c r="BS208" i="1"/>
  <c r="BT208" i="1"/>
  <c r="BV208" i="1"/>
  <c r="BX208" i="1"/>
  <c r="BZ208" i="1"/>
  <c r="CB208" i="1"/>
  <c r="CD208" i="1"/>
  <c r="CF208" i="1"/>
  <c r="CH208" i="1"/>
  <c r="CJ208" i="1"/>
  <c r="CL208" i="1"/>
  <c r="CN208" i="1"/>
  <c r="AR209" i="1"/>
  <c r="AS209" i="1"/>
  <c r="CR209" i="1" s="1"/>
  <c r="AU209" i="1"/>
  <c r="CT209" i="1" s="1"/>
  <c r="BC209" i="1"/>
  <c r="BG209" i="1"/>
  <c r="BK209" i="1"/>
  <c r="BO209" i="1"/>
  <c r="BS209" i="1"/>
  <c r="BT209" i="1"/>
  <c r="BV209" i="1"/>
  <c r="BX209" i="1"/>
  <c r="BZ209" i="1"/>
  <c r="CB209" i="1"/>
  <c r="CD209" i="1"/>
  <c r="CF209" i="1"/>
  <c r="CH209" i="1"/>
  <c r="CJ209" i="1"/>
  <c r="CL209" i="1"/>
  <c r="CN209" i="1"/>
  <c r="BU208" i="1" l="1"/>
  <c r="BW208" i="1" s="1"/>
  <c r="BY208" i="1" s="1"/>
  <c r="CA208" i="1" s="1"/>
  <c r="CC208" i="1" s="1"/>
  <c r="CE208" i="1" s="1"/>
  <c r="CG208" i="1" s="1"/>
  <c r="CI208" i="1" s="1"/>
  <c r="CK208" i="1" s="1"/>
  <c r="CM208" i="1" s="1"/>
  <c r="CO208" i="1" s="1"/>
  <c r="BU206" i="1"/>
  <c r="BW206" i="1" s="1"/>
  <c r="BY206" i="1" s="1"/>
  <c r="CA206" i="1" s="1"/>
  <c r="CC206" i="1" s="1"/>
  <c r="CE206" i="1" s="1"/>
  <c r="CG206" i="1" s="1"/>
  <c r="CI206" i="1" s="1"/>
  <c r="CK206" i="1" s="1"/>
  <c r="CM206" i="1" s="1"/>
  <c r="CO206" i="1" s="1"/>
  <c r="BU207" i="1"/>
  <c r="BW207" i="1" s="1"/>
  <c r="BY207" i="1" s="1"/>
  <c r="CA207" i="1" s="1"/>
  <c r="CC207" i="1" s="1"/>
  <c r="CE207" i="1" s="1"/>
  <c r="CG207" i="1" s="1"/>
  <c r="CI207" i="1" s="1"/>
  <c r="CK207" i="1" s="1"/>
  <c r="CM207" i="1" s="1"/>
  <c r="CO207" i="1" s="1"/>
  <c r="BU209" i="1"/>
  <c r="BW209" i="1" s="1"/>
  <c r="BY209" i="1" s="1"/>
  <c r="CA209" i="1" s="1"/>
  <c r="CC209" i="1" s="1"/>
  <c r="CE209" i="1" s="1"/>
  <c r="CG209" i="1" s="1"/>
  <c r="CI209" i="1" s="1"/>
  <c r="CK209" i="1" s="1"/>
  <c r="CM209" i="1" s="1"/>
  <c r="CO209" i="1" s="1"/>
  <c r="CR208" i="1"/>
  <c r="CR206" i="1"/>
  <c r="BP207" i="1"/>
  <c r="BP209" i="1"/>
  <c r="BP208" i="1"/>
  <c r="CR207" i="1"/>
  <c r="BP206" i="1"/>
  <c r="AR210" i="1" l="1"/>
  <c r="AS210" i="1"/>
  <c r="AU210" i="1"/>
  <c r="CT210" i="1" s="1"/>
  <c r="BC210" i="1"/>
  <c r="BG210" i="1"/>
  <c r="BK210" i="1"/>
  <c r="BO210" i="1"/>
  <c r="BS210" i="1"/>
  <c r="BT210" i="1"/>
  <c r="BV210" i="1"/>
  <c r="BX210" i="1"/>
  <c r="BZ210" i="1"/>
  <c r="CB210" i="1"/>
  <c r="CD210" i="1"/>
  <c r="CF210" i="1"/>
  <c r="CH210" i="1"/>
  <c r="CJ210" i="1"/>
  <c r="CL210" i="1"/>
  <c r="CN210" i="1"/>
  <c r="AR211" i="1"/>
  <c r="AS211" i="1"/>
  <c r="AU211" i="1"/>
  <c r="CT211" i="1" s="1"/>
  <c r="BC211" i="1"/>
  <c r="BG211" i="1"/>
  <c r="BK211" i="1"/>
  <c r="BO211" i="1"/>
  <c r="BS211" i="1"/>
  <c r="BT211" i="1"/>
  <c r="BV211" i="1"/>
  <c r="BX211" i="1"/>
  <c r="BZ211" i="1"/>
  <c r="CB211" i="1"/>
  <c r="CD211" i="1"/>
  <c r="CF211" i="1"/>
  <c r="CH211" i="1"/>
  <c r="CJ211" i="1"/>
  <c r="CL211" i="1"/>
  <c r="CN211" i="1"/>
  <c r="AR212" i="1"/>
  <c r="AS212" i="1"/>
  <c r="AU212" i="1"/>
  <c r="CT212" i="1" s="1"/>
  <c r="BC212" i="1"/>
  <c r="BG212" i="1"/>
  <c r="BK212" i="1"/>
  <c r="BO212" i="1"/>
  <c r="BS212" i="1"/>
  <c r="BT212" i="1"/>
  <c r="BV212" i="1"/>
  <c r="BX212" i="1"/>
  <c r="BZ212" i="1"/>
  <c r="CB212" i="1"/>
  <c r="CD212" i="1"/>
  <c r="CF212" i="1"/>
  <c r="CH212" i="1"/>
  <c r="CJ212" i="1"/>
  <c r="CL212" i="1"/>
  <c r="CN212" i="1"/>
  <c r="AR213" i="1"/>
  <c r="AS213" i="1"/>
  <c r="CR213" i="1" s="1"/>
  <c r="AU213" i="1"/>
  <c r="CT213" i="1" s="1"/>
  <c r="BC213" i="1"/>
  <c r="BG213" i="1"/>
  <c r="BK213" i="1"/>
  <c r="BO213" i="1"/>
  <c r="BS213" i="1"/>
  <c r="BT213" i="1"/>
  <c r="BV213" i="1"/>
  <c r="BX213" i="1"/>
  <c r="BZ213" i="1"/>
  <c r="CB213" i="1"/>
  <c r="CD213" i="1"/>
  <c r="CF213" i="1"/>
  <c r="CH213" i="1"/>
  <c r="CJ213" i="1"/>
  <c r="CL213" i="1"/>
  <c r="CN213" i="1"/>
  <c r="BU213" i="1" l="1"/>
  <c r="BW213" i="1" s="1"/>
  <c r="BY213" i="1" s="1"/>
  <c r="CA213" i="1" s="1"/>
  <c r="CC213" i="1" s="1"/>
  <c r="CE213" i="1" s="1"/>
  <c r="CG213" i="1" s="1"/>
  <c r="CI213" i="1" s="1"/>
  <c r="CK213" i="1" s="1"/>
  <c r="CM213" i="1" s="1"/>
  <c r="CO213" i="1" s="1"/>
  <c r="BU210" i="1"/>
  <c r="BW210" i="1" s="1"/>
  <c r="BY210" i="1" s="1"/>
  <c r="CA210" i="1" s="1"/>
  <c r="CC210" i="1" s="1"/>
  <c r="CE210" i="1" s="1"/>
  <c r="CG210" i="1" s="1"/>
  <c r="CI210" i="1" s="1"/>
  <c r="CK210" i="1" s="1"/>
  <c r="CM210" i="1" s="1"/>
  <c r="CO210" i="1" s="1"/>
  <c r="BU212" i="1"/>
  <c r="BW212" i="1" s="1"/>
  <c r="BY212" i="1" s="1"/>
  <c r="CA212" i="1" s="1"/>
  <c r="CC212" i="1" s="1"/>
  <c r="CE212" i="1" s="1"/>
  <c r="CG212" i="1" s="1"/>
  <c r="CI212" i="1" s="1"/>
  <c r="CK212" i="1" s="1"/>
  <c r="CM212" i="1" s="1"/>
  <c r="CO212" i="1" s="1"/>
  <c r="BU211" i="1"/>
  <c r="BW211" i="1" s="1"/>
  <c r="BY211" i="1" s="1"/>
  <c r="CA211" i="1" s="1"/>
  <c r="CC211" i="1" s="1"/>
  <c r="CE211" i="1" s="1"/>
  <c r="CG211" i="1" s="1"/>
  <c r="CI211" i="1" s="1"/>
  <c r="CK211" i="1" s="1"/>
  <c r="CM211" i="1" s="1"/>
  <c r="CO211" i="1" s="1"/>
  <c r="BP213" i="1"/>
  <c r="BP212" i="1"/>
  <c r="CR211" i="1"/>
  <c r="BP210" i="1"/>
  <c r="CR212" i="1"/>
  <c r="BP211" i="1"/>
  <c r="CR210" i="1"/>
  <c r="AR214" i="1" l="1"/>
  <c r="AS214" i="1"/>
  <c r="AU214" i="1"/>
  <c r="CT214" i="1" s="1"/>
  <c r="BC214" i="1"/>
  <c r="BG214" i="1"/>
  <c r="BK214" i="1"/>
  <c r="BO214" i="1"/>
  <c r="BS214" i="1"/>
  <c r="BT214" i="1"/>
  <c r="BV214" i="1"/>
  <c r="BX214" i="1"/>
  <c r="BZ214" i="1"/>
  <c r="CB214" i="1"/>
  <c r="CD214" i="1"/>
  <c r="CF214" i="1"/>
  <c r="CH214" i="1"/>
  <c r="CJ214" i="1"/>
  <c r="CL214" i="1"/>
  <c r="CN214" i="1"/>
  <c r="AR215" i="1"/>
  <c r="AS215" i="1"/>
  <c r="AU215" i="1"/>
  <c r="CT215" i="1" s="1"/>
  <c r="BC215" i="1"/>
  <c r="BG215" i="1"/>
  <c r="BK215" i="1"/>
  <c r="BO215" i="1"/>
  <c r="BS215" i="1"/>
  <c r="BT215" i="1"/>
  <c r="BV215" i="1"/>
  <c r="BX215" i="1"/>
  <c r="BZ215" i="1"/>
  <c r="CB215" i="1"/>
  <c r="CD215" i="1"/>
  <c r="CF215" i="1"/>
  <c r="CH215" i="1"/>
  <c r="CJ215" i="1"/>
  <c r="CL215" i="1"/>
  <c r="CN215" i="1"/>
  <c r="BU214" i="1" l="1"/>
  <c r="BW214" i="1" s="1"/>
  <c r="BY214" i="1" s="1"/>
  <c r="CA214" i="1" s="1"/>
  <c r="CC214" i="1" s="1"/>
  <c r="CE214" i="1" s="1"/>
  <c r="CG214" i="1" s="1"/>
  <c r="CI214" i="1" s="1"/>
  <c r="CK214" i="1" s="1"/>
  <c r="CM214" i="1" s="1"/>
  <c r="CO214" i="1" s="1"/>
  <c r="CR215" i="1"/>
  <c r="BU215" i="1"/>
  <c r="BW215" i="1" s="1"/>
  <c r="BY215" i="1" s="1"/>
  <c r="CA215" i="1" s="1"/>
  <c r="CC215" i="1" s="1"/>
  <c r="CE215" i="1" s="1"/>
  <c r="CG215" i="1" s="1"/>
  <c r="CI215" i="1" s="1"/>
  <c r="CK215" i="1" s="1"/>
  <c r="CM215" i="1" s="1"/>
  <c r="CO215" i="1" s="1"/>
  <c r="BP215" i="1"/>
  <c r="CR214" i="1"/>
  <c r="BP214" i="1"/>
  <c r="AR216" i="1" l="1"/>
  <c r="AS216" i="1"/>
  <c r="AU216" i="1"/>
  <c r="CT216" i="1" s="1"/>
  <c r="BC216" i="1"/>
  <c r="BG216" i="1"/>
  <c r="BK216" i="1"/>
  <c r="BO216" i="1"/>
  <c r="BS216" i="1"/>
  <c r="BT216" i="1"/>
  <c r="BV216" i="1"/>
  <c r="BX216" i="1"/>
  <c r="BZ216" i="1"/>
  <c r="CB216" i="1"/>
  <c r="CD216" i="1"/>
  <c r="CF216" i="1"/>
  <c r="CH216" i="1"/>
  <c r="CJ216" i="1"/>
  <c r="CL216" i="1"/>
  <c r="CN216" i="1"/>
  <c r="AR217" i="1"/>
  <c r="AS217" i="1"/>
  <c r="AU217" i="1"/>
  <c r="CT217" i="1" s="1"/>
  <c r="BC217" i="1"/>
  <c r="BG217" i="1"/>
  <c r="BK217" i="1"/>
  <c r="BO217" i="1"/>
  <c r="BS217" i="1"/>
  <c r="BT217" i="1"/>
  <c r="BV217" i="1"/>
  <c r="BX217" i="1"/>
  <c r="BZ217" i="1"/>
  <c r="CB217" i="1"/>
  <c r="CD217" i="1"/>
  <c r="CF217" i="1"/>
  <c r="CH217" i="1"/>
  <c r="CJ217" i="1"/>
  <c r="CL217" i="1"/>
  <c r="CN217" i="1"/>
  <c r="AR218" i="1"/>
  <c r="AS218" i="1"/>
  <c r="AU218" i="1"/>
  <c r="CT218" i="1" s="1"/>
  <c r="BC218" i="1"/>
  <c r="BG218" i="1"/>
  <c r="BK218" i="1"/>
  <c r="BO218" i="1"/>
  <c r="BS218" i="1"/>
  <c r="BT218" i="1"/>
  <c r="BV218" i="1"/>
  <c r="BX218" i="1"/>
  <c r="BZ218" i="1"/>
  <c r="CB218" i="1"/>
  <c r="CD218" i="1"/>
  <c r="CF218" i="1"/>
  <c r="CH218" i="1"/>
  <c r="CJ218" i="1"/>
  <c r="CL218" i="1"/>
  <c r="CN218" i="1"/>
  <c r="D219" i="1"/>
  <c r="AR219" i="1"/>
  <c r="AS219" i="1"/>
  <c r="AU219" i="1"/>
  <c r="CT219" i="1" s="1"/>
  <c r="BC219" i="1"/>
  <c r="BG219" i="1"/>
  <c r="BK219" i="1"/>
  <c r="BO219" i="1"/>
  <c r="BS219" i="1"/>
  <c r="BT219" i="1"/>
  <c r="BV219" i="1"/>
  <c r="BX219" i="1"/>
  <c r="BZ219" i="1"/>
  <c r="CB219" i="1"/>
  <c r="CD219" i="1"/>
  <c r="CF219" i="1"/>
  <c r="CH219" i="1"/>
  <c r="CJ219" i="1"/>
  <c r="CL219" i="1"/>
  <c r="CN219" i="1"/>
  <c r="D220" i="1"/>
  <c r="BU216" i="1" l="1"/>
  <c r="BW216" i="1" s="1"/>
  <c r="BY216" i="1" s="1"/>
  <c r="CA216" i="1" s="1"/>
  <c r="CC216" i="1" s="1"/>
  <c r="CE216" i="1" s="1"/>
  <c r="CG216" i="1" s="1"/>
  <c r="CI216" i="1" s="1"/>
  <c r="CK216" i="1" s="1"/>
  <c r="CM216" i="1" s="1"/>
  <c r="CO216" i="1" s="1"/>
  <c r="BU219" i="1"/>
  <c r="BW219" i="1" s="1"/>
  <c r="BY219" i="1" s="1"/>
  <c r="CA219" i="1" s="1"/>
  <c r="CC219" i="1" s="1"/>
  <c r="CE219" i="1" s="1"/>
  <c r="CG219" i="1" s="1"/>
  <c r="CI219" i="1" s="1"/>
  <c r="CK219" i="1" s="1"/>
  <c r="CM219" i="1" s="1"/>
  <c r="CO219" i="1" s="1"/>
  <c r="BU218" i="1"/>
  <c r="BW218" i="1" s="1"/>
  <c r="BY218" i="1" s="1"/>
  <c r="CA218" i="1" s="1"/>
  <c r="CC218" i="1" s="1"/>
  <c r="CE218" i="1" s="1"/>
  <c r="CG218" i="1" s="1"/>
  <c r="CI218" i="1" s="1"/>
  <c r="CK218" i="1" s="1"/>
  <c r="CM218" i="1" s="1"/>
  <c r="CO218" i="1" s="1"/>
  <c r="BU217" i="1"/>
  <c r="BW217" i="1" s="1"/>
  <c r="BY217" i="1" s="1"/>
  <c r="CA217" i="1" s="1"/>
  <c r="CC217" i="1" s="1"/>
  <c r="CE217" i="1" s="1"/>
  <c r="CG217" i="1" s="1"/>
  <c r="CI217" i="1" s="1"/>
  <c r="CK217" i="1" s="1"/>
  <c r="CM217" i="1" s="1"/>
  <c r="CO217" i="1" s="1"/>
  <c r="CR218" i="1"/>
  <c r="BP219" i="1"/>
  <c r="BP218" i="1"/>
  <c r="CR217" i="1"/>
  <c r="BP216" i="1"/>
  <c r="CR219" i="1"/>
  <c r="BP217" i="1"/>
  <c r="CR216" i="1"/>
  <c r="EI218" i="1" l="1"/>
  <c r="EO218" i="1"/>
  <c r="EL218" i="1"/>
  <c r="EL219" i="1"/>
  <c r="EI219" i="1"/>
  <c r="EO219" i="1"/>
  <c r="DZ218" i="1"/>
  <c r="DN218" i="1"/>
  <c r="EC218" i="1"/>
  <c r="DQ218" i="1"/>
  <c r="DW218" i="1"/>
  <c r="DW219" i="1"/>
  <c r="DZ219" i="1"/>
  <c r="DN219" i="1"/>
  <c r="EC219" i="1"/>
  <c r="DQ219" i="1"/>
  <c r="DE219" i="1"/>
  <c r="DK219" i="1"/>
  <c r="DK218" i="1"/>
  <c r="CY219" i="1"/>
  <c r="DB219" i="1"/>
  <c r="AR220" i="1"/>
  <c r="AS220" i="1"/>
  <c r="AU220" i="1"/>
  <c r="CT220" i="1" s="1"/>
  <c r="BC220" i="1"/>
  <c r="BG220" i="1"/>
  <c r="BK220" i="1"/>
  <c r="BO220" i="1"/>
  <c r="BS220" i="1"/>
  <c r="BT220" i="1"/>
  <c r="BV220" i="1"/>
  <c r="BX220" i="1"/>
  <c r="BZ220" i="1"/>
  <c r="CB220" i="1"/>
  <c r="CD220" i="1"/>
  <c r="CF220" i="1"/>
  <c r="CH220" i="1"/>
  <c r="CJ220" i="1"/>
  <c r="CL220" i="1"/>
  <c r="CN220" i="1"/>
  <c r="D221" i="1"/>
  <c r="ER219" i="1" l="1"/>
  <c r="ER218" i="1"/>
  <c r="EF219" i="1"/>
  <c r="DT218" i="1"/>
  <c r="DT219" i="1"/>
  <c r="EF218" i="1"/>
  <c r="BU220" i="1"/>
  <c r="BW220" i="1" s="1"/>
  <c r="BY220" i="1" s="1"/>
  <c r="CA220" i="1" s="1"/>
  <c r="CC220" i="1" s="1"/>
  <c r="CE220" i="1" s="1"/>
  <c r="CG220" i="1" s="1"/>
  <c r="CI220" i="1" s="1"/>
  <c r="CK220" i="1" s="1"/>
  <c r="CM220" i="1" s="1"/>
  <c r="CO220" i="1" s="1"/>
  <c r="DH219" i="1"/>
  <c r="BP220" i="1"/>
  <c r="CR220" i="1"/>
  <c r="EO220" i="1" l="1"/>
  <c r="EL220" i="1"/>
  <c r="EI220" i="1"/>
  <c r="DQ220" i="1"/>
  <c r="DW220" i="1"/>
  <c r="DZ220" i="1"/>
  <c r="DN220" i="1"/>
  <c r="EC220" i="1"/>
  <c r="DE220" i="1"/>
  <c r="DK220" i="1"/>
  <c r="CY220" i="1"/>
  <c r="DB220" i="1"/>
  <c r="AR221" i="1"/>
  <c r="AS221" i="1"/>
  <c r="CR221" i="1" s="1"/>
  <c r="DE221" i="1" s="1"/>
  <c r="AU221" i="1"/>
  <c r="CT221" i="1" s="1"/>
  <c r="BC221" i="1"/>
  <c r="BC222" i="1" s="1"/>
  <c r="BG221" i="1"/>
  <c r="BG222" i="1" s="1"/>
  <c r="BK221" i="1"/>
  <c r="BK222" i="1" s="1"/>
  <c r="BO221" i="1"/>
  <c r="BS221" i="1"/>
  <c r="BS222" i="1" s="1"/>
  <c r="BT221" i="1"/>
  <c r="BT222" i="1" s="1"/>
  <c r="BV221" i="1"/>
  <c r="BV222" i="1" s="1"/>
  <c r="BX221" i="1"/>
  <c r="BX222" i="1" s="1"/>
  <c r="BZ221" i="1"/>
  <c r="BZ222" i="1" s="1"/>
  <c r="CB221" i="1"/>
  <c r="CB222" i="1" s="1"/>
  <c r="CD221" i="1"/>
  <c r="CD222" i="1" s="1"/>
  <c r="CF221" i="1"/>
  <c r="CF222" i="1" s="1"/>
  <c r="CH221" i="1"/>
  <c r="CH222" i="1" s="1"/>
  <c r="CJ221" i="1"/>
  <c r="CJ222" i="1" s="1"/>
  <c r="CL221" i="1"/>
  <c r="CL222" i="1" s="1"/>
  <c r="CN221" i="1"/>
  <c r="CN222" i="1" s="1"/>
  <c r="D222" i="1"/>
  <c r="E222" i="1"/>
  <c r="AU222" i="1" s="1"/>
  <c r="CT222" i="1" s="1"/>
  <c r="V222" i="1"/>
  <c r="W222" i="1"/>
  <c r="AR222" i="1"/>
  <c r="AS222" i="1"/>
  <c r="AV222" i="1"/>
  <c r="CU222" i="1" s="1"/>
  <c r="AX222" i="1"/>
  <c r="AY222" i="1"/>
  <c r="AZ222" i="1"/>
  <c r="BA222" i="1"/>
  <c r="BB222" i="1"/>
  <c r="BD222" i="1"/>
  <c r="BE222" i="1"/>
  <c r="BF222" i="1"/>
  <c r="BH222" i="1"/>
  <c r="BI222" i="1"/>
  <c r="BJ222" i="1"/>
  <c r="BL222" i="1"/>
  <c r="BM222" i="1"/>
  <c r="BN222" i="1"/>
  <c r="D223" i="1"/>
  <c r="AR223" i="1"/>
  <c r="AS223" i="1"/>
  <c r="AU223" i="1"/>
  <c r="CT223" i="1" s="1"/>
  <c r="AV223" i="1"/>
  <c r="CU223" i="1" s="1"/>
  <c r="D224" i="1"/>
  <c r="AR224" i="1"/>
  <c r="AS224" i="1"/>
  <c r="AU224" i="1"/>
  <c r="CT224" i="1" s="1"/>
  <c r="AV224" i="1"/>
  <c r="CU224" i="1" s="1"/>
  <c r="D225" i="1"/>
  <c r="AR225" i="1"/>
  <c r="AS225" i="1"/>
  <c r="AU225" i="1"/>
  <c r="CT225" i="1" s="1"/>
  <c r="AV225" i="1"/>
  <c r="CU225" i="1" s="1"/>
  <c r="I77" i="2"/>
  <c r="I78" i="2"/>
  <c r="I79" i="2"/>
  <c r="I80" i="2"/>
  <c r="EI221" i="1" l="1"/>
  <c r="EO221" i="1"/>
  <c r="ER220" i="1"/>
  <c r="EL221" i="1"/>
  <c r="EC221" i="1"/>
  <c r="DZ221" i="1"/>
  <c r="DT220" i="1"/>
  <c r="DW221" i="1"/>
  <c r="DN221" i="1"/>
  <c r="DQ221" i="1"/>
  <c r="EF220" i="1"/>
  <c r="DK221" i="1"/>
  <c r="BU221" i="1"/>
  <c r="BW221" i="1" s="1"/>
  <c r="BW222" i="1" s="1"/>
  <c r="BP221" i="1"/>
  <c r="BP222" i="1" s="1"/>
  <c r="DH220" i="1"/>
  <c r="CR224" i="1"/>
  <c r="CY221" i="1"/>
  <c r="CR225" i="1"/>
  <c r="DB221" i="1"/>
  <c r="BO222" i="1"/>
  <c r="CR223" i="1"/>
  <c r="CR222" i="1"/>
  <c r="C90" i="13"/>
  <c r="C89" i="13"/>
  <c r="C88" i="13"/>
  <c r="C87" i="13"/>
  <c r="C86" i="13"/>
  <c r="C85" i="13"/>
  <c r="H85" i="13" s="1"/>
  <c r="M85" i="13" s="1"/>
  <c r="C84" i="13"/>
  <c r="C83" i="13"/>
  <c r="C82" i="13"/>
  <c r="C81" i="13"/>
  <c r="C80" i="13"/>
  <c r="C79" i="13"/>
  <c r="C78" i="13"/>
  <c r="C77" i="13"/>
  <c r="C76" i="13"/>
  <c r="C74" i="13"/>
  <c r="C73" i="13"/>
  <c r="ER221" i="1" l="1"/>
  <c r="EF221" i="1"/>
  <c r="BU222" i="1"/>
  <c r="DT221" i="1"/>
  <c r="BY221" i="1"/>
  <c r="CA221" i="1" s="1"/>
  <c r="DH221" i="1"/>
  <c r="H88" i="13"/>
  <c r="M88" i="13" s="1"/>
  <c r="H89" i="13"/>
  <c r="M89" i="13" s="1"/>
  <c r="H84" i="13"/>
  <c r="M84" i="13" s="1"/>
  <c r="H86" i="13"/>
  <c r="M86" i="13" s="1"/>
  <c r="H87" i="13"/>
  <c r="M87" i="13" s="1"/>
  <c r="H78" i="13"/>
  <c r="M78" i="13" s="1"/>
  <c r="H79" i="13"/>
  <c r="M79" i="13" s="1"/>
  <c r="H80" i="13"/>
  <c r="M80" i="13" s="1"/>
  <c r="H81" i="13"/>
  <c r="M81" i="13" s="1"/>
  <c r="H76" i="13"/>
  <c r="M76" i="13" s="1"/>
  <c r="H77" i="13"/>
  <c r="M77" i="13" s="1"/>
  <c r="H82" i="13"/>
  <c r="M82" i="13" s="1"/>
  <c r="H83" i="13"/>
  <c r="M83" i="13" s="1"/>
  <c r="L79" i="2"/>
  <c r="K79" i="2"/>
  <c r="J79" i="2"/>
  <c r="L72" i="2"/>
  <c r="K72" i="2"/>
  <c r="I72" i="2"/>
  <c r="J72" i="2" s="1"/>
  <c r="L71" i="2"/>
  <c r="K71" i="2"/>
  <c r="I71" i="2"/>
  <c r="J71" i="2" s="1"/>
  <c r="L70" i="2"/>
  <c r="K70" i="2"/>
  <c r="I70" i="2"/>
  <c r="J70" i="2" s="1"/>
  <c r="L69" i="2"/>
  <c r="K69" i="2"/>
  <c r="I69" i="2"/>
  <c r="J69" i="2" s="1"/>
  <c r="L68" i="2"/>
  <c r="K68" i="2"/>
  <c r="I68" i="2"/>
  <c r="J68" i="2" s="1"/>
  <c r="L63" i="2"/>
  <c r="K63" i="2"/>
  <c r="I63" i="2"/>
  <c r="J63" i="2" s="1"/>
  <c r="L62" i="2"/>
  <c r="K62" i="2"/>
  <c r="I62" i="2"/>
  <c r="J62" i="2" s="1"/>
  <c r="L59" i="2"/>
  <c r="K59" i="2"/>
  <c r="I59" i="2"/>
  <c r="J59" i="2" s="1"/>
  <c r="L58" i="2"/>
  <c r="K58" i="2"/>
  <c r="I58" i="2"/>
  <c r="J58" i="2" s="1"/>
  <c r="L49" i="2"/>
  <c r="K49" i="2"/>
  <c r="I49" i="2"/>
  <c r="J49" i="2" s="1"/>
  <c r="L48" i="2"/>
  <c r="K48" i="2"/>
  <c r="I48" i="2"/>
  <c r="J48" i="2" s="1"/>
  <c r="L47" i="2"/>
  <c r="K47" i="2"/>
  <c r="I47" i="2"/>
  <c r="J47" i="2" s="1"/>
  <c r="L46" i="2"/>
  <c r="K46" i="2"/>
  <c r="I46" i="2"/>
  <c r="J46" i="2" s="1"/>
  <c r="L33" i="2"/>
  <c r="K33" i="2"/>
  <c r="I33" i="2"/>
  <c r="J33" i="2" s="1"/>
  <c r="L32" i="2"/>
  <c r="K32" i="2"/>
  <c r="I32" i="2"/>
  <c r="J32" i="2" s="1"/>
  <c r="F99" i="3" l="1"/>
  <c r="F107" i="3"/>
  <c r="E7" i="3"/>
  <c r="E107" i="3"/>
  <c r="E81" i="3"/>
  <c r="E97" i="3"/>
  <c r="E99" i="3"/>
  <c r="E116" i="3"/>
  <c r="E117" i="3"/>
  <c r="E118" i="3"/>
  <c r="E119" i="3"/>
  <c r="E122" i="3"/>
  <c r="F7" i="3"/>
  <c r="F97" i="3"/>
  <c r="F118" i="3"/>
  <c r="F119" i="3"/>
  <c r="F122" i="3"/>
  <c r="F116" i="3"/>
  <c r="F117" i="3"/>
  <c r="BY222" i="1"/>
  <c r="CA222" i="1"/>
  <c r="CC221" i="1"/>
  <c r="AJ63" i="7"/>
  <c r="AJ61" i="7"/>
  <c r="AJ60" i="7"/>
  <c r="AJ59" i="7"/>
  <c r="AJ58" i="7"/>
  <c r="AJ54" i="7"/>
  <c r="AJ53" i="7"/>
  <c r="AJ52" i="7"/>
  <c r="AJ49" i="7"/>
  <c r="AJ48" i="7"/>
  <c r="AJ47" i="7"/>
  <c r="AJ46" i="7"/>
  <c r="AJ45" i="7"/>
  <c r="AJ44" i="7"/>
  <c r="AJ43" i="7"/>
  <c r="AJ42" i="7"/>
  <c r="AJ41" i="7"/>
  <c r="AJ40" i="7"/>
  <c r="AJ33" i="7"/>
  <c r="EG38" i="1" l="1"/>
  <c r="EM38" i="1"/>
  <c r="EJ38" i="1"/>
  <c r="DU38" i="1"/>
  <c r="EA38" i="1"/>
  <c r="DX38" i="1"/>
  <c r="DI38" i="1"/>
  <c r="DO38" i="1"/>
  <c r="DL38" i="1"/>
  <c r="CE221" i="1"/>
  <c r="CC222" i="1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3" i="2"/>
  <c r="I92" i="2"/>
  <c r="I87" i="2"/>
  <c r="I85" i="2"/>
  <c r="I83" i="2"/>
  <c r="I82" i="2"/>
  <c r="I81" i="2"/>
  <c r="I76" i="2"/>
  <c r="I75" i="2"/>
  <c r="I74" i="2"/>
  <c r="I73" i="2"/>
  <c r="I67" i="2"/>
  <c r="I57" i="2"/>
  <c r="I56" i="2"/>
  <c r="I55" i="2"/>
  <c r="I54" i="2"/>
  <c r="I53" i="2"/>
  <c r="I52" i="2"/>
  <c r="I51" i="2"/>
  <c r="I50" i="2"/>
  <c r="I45" i="2"/>
  <c r="I44" i="2"/>
  <c r="I43" i="2"/>
  <c r="I42" i="2"/>
  <c r="I40" i="2"/>
  <c r="I39" i="2"/>
  <c r="I38" i="2"/>
  <c r="I37" i="2"/>
  <c r="I36" i="2"/>
  <c r="I35" i="2"/>
  <c r="I34" i="2"/>
  <c r="I27" i="2"/>
  <c r="I25" i="2"/>
  <c r="I24" i="2"/>
  <c r="I23" i="2"/>
  <c r="J23" i="2" s="1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EP38" i="1" l="1"/>
  <c r="ED38" i="1"/>
  <c r="DR38" i="1"/>
  <c r="F5" i="3"/>
  <c r="CE222" i="1"/>
  <c r="CG221" i="1"/>
  <c r="L143" i="2"/>
  <c r="K143" i="2"/>
  <c r="J143" i="2"/>
  <c r="BO12" i="1"/>
  <c r="BO11" i="1"/>
  <c r="BO10" i="1"/>
  <c r="BO9" i="1"/>
  <c r="BO8" i="1"/>
  <c r="BK12" i="1"/>
  <c r="BK11" i="1"/>
  <c r="BK10" i="1"/>
  <c r="BK9" i="1"/>
  <c r="BK8" i="1"/>
  <c r="BC12" i="1"/>
  <c r="BC11" i="1"/>
  <c r="BC10" i="1"/>
  <c r="BC9" i="1"/>
  <c r="BC8" i="1"/>
  <c r="BG9" i="1"/>
  <c r="BG10" i="1"/>
  <c r="BG11" i="1"/>
  <c r="BG12" i="1"/>
  <c r="BG8" i="1"/>
  <c r="BC18" i="1"/>
  <c r="BG18" i="1"/>
  <c r="BK18" i="1"/>
  <c r="BO18" i="1"/>
  <c r="BC19" i="1"/>
  <c r="BG19" i="1"/>
  <c r="BK19" i="1"/>
  <c r="BO19" i="1"/>
  <c r="BC20" i="1"/>
  <c r="BG20" i="1"/>
  <c r="BK20" i="1"/>
  <c r="BO20" i="1"/>
  <c r="BC21" i="1"/>
  <c r="BG21" i="1"/>
  <c r="BK21" i="1"/>
  <c r="BO21" i="1"/>
  <c r="BC22" i="1"/>
  <c r="BG22" i="1"/>
  <c r="BK22" i="1"/>
  <c r="BO22" i="1"/>
  <c r="BC23" i="1"/>
  <c r="BG23" i="1"/>
  <c r="BK23" i="1"/>
  <c r="BO23" i="1"/>
  <c r="BC24" i="1"/>
  <c r="BG24" i="1"/>
  <c r="BK24" i="1"/>
  <c r="BO24" i="1"/>
  <c r="BC25" i="1"/>
  <c r="BG25" i="1"/>
  <c r="BK25" i="1"/>
  <c r="BO25" i="1"/>
  <c r="BO17" i="1"/>
  <c r="BO16" i="1"/>
  <c r="BP16" i="1" s="1"/>
  <c r="BK17" i="1"/>
  <c r="BK16" i="1"/>
  <c r="BG17" i="1"/>
  <c r="BG16" i="1"/>
  <c r="BC35" i="1"/>
  <c r="BG35" i="1"/>
  <c r="BK35" i="1"/>
  <c r="BO35" i="1"/>
  <c r="BC36" i="1"/>
  <c r="BG36" i="1"/>
  <c r="BK36" i="1"/>
  <c r="BO36" i="1"/>
  <c r="BC37" i="1"/>
  <c r="BG37" i="1"/>
  <c r="BK37" i="1"/>
  <c r="BO37" i="1"/>
  <c r="BC39" i="1"/>
  <c r="BG39" i="1"/>
  <c r="BK39" i="1"/>
  <c r="BO39" i="1"/>
  <c r="BC42" i="1"/>
  <c r="BG42" i="1"/>
  <c r="BK42" i="1"/>
  <c r="BO42" i="1"/>
  <c r="BC43" i="1"/>
  <c r="BG43" i="1"/>
  <c r="BK43" i="1"/>
  <c r="BO43" i="1"/>
  <c r="BO34" i="1"/>
  <c r="BO33" i="1"/>
  <c r="BP33" i="1" s="1"/>
  <c r="BK34" i="1"/>
  <c r="BK33" i="1"/>
  <c r="BG34" i="1"/>
  <c r="BG33" i="1"/>
  <c r="BC49" i="1"/>
  <c r="BG49" i="1"/>
  <c r="BK49" i="1"/>
  <c r="BO49" i="1"/>
  <c r="BC50" i="1"/>
  <c r="BG50" i="1"/>
  <c r="BK50" i="1"/>
  <c r="BO50" i="1"/>
  <c r="BC51" i="1"/>
  <c r="BG51" i="1"/>
  <c r="BK51" i="1"/>
  <c r="BO51" i="1"/>
  <c r="BC52" i="1"/>
  <c r="BG52" i="1"/>
  <c r="BK52" i="1"/>
  <c r="BO52" i="1"/>
  <c r="BC53" i="1"/>
  <c r="BG53" i="1"/>
  <c r="BK53" i="1"/>
  <c r="BO53" i="1"/>
  <c r="BC60" i="1"/>
  <c r="BG60" i="1"/>
  <c r="BK60" i="1"/>
  <c r="BO60" i="1"/>
  <c r="BO48" i="1"/>
  <c r="BO47" i="1"/>
  <c r="BP47" i="1" s="1"/>
  <c r="BK48" i="1"/>
  <c r="BK47" i="1"/>
  <c r="BG48" i="1"/>
  <c r="BG47" i="1"/>
  <c r="BC66" i="1"/>
  <c r="BG66" i="1"/>
  <c r="BK66" i="1"/>
  <c r="BO66" i="1"/>
  <c r="BC67" i="1"/>
  <c r="BG67" i="1"/>
  <c r="BK67" i="1"/>
  <c r="BO67" i="1"/>
  <c r="BC68" i="1"/>
  <c r="BG68" i="1"/>
  <c r="BK68" i="1"/>
  <c r="BO68" i="1"/>
  <c r="BC69" i="1"/>
  <c r="BG69" i="1"/>
  <c r="BK69" i="1"/>
  <c r="BO69" i="1"/>
  <c r="BC70" i="1"/>
  <c r="BG70" i="1"/>
  <c r="BK70" i="1"/>
  <c r="BO70" i="1"/>
  <c r="BC71" i="1"/>
  <c r="BG71" i="1"/>
  <c r="BK71" i="1"/>
  <c r="BO71" i="1"/>
  <c r="BC72" i="1"/>
  <c r="BG72" i="1"/>
  <c r="BK72" i="1"/>
  <c r="BO72" i="1"/>
  <c r="BC73" i="1"/>
  <c r="BG73" i="1"/>
  <c r="BK73" i="1"/>
  <c r="BO73" i="1"/>
  <c r="BC74" i="1"/>
  <c r="BG74" i="1"/>
  <c r="BK74" i="1"/>
  <c r="BO74" i="1"/>
  <c r="BC75" i="1"/>
  <c r="BG75" i="1"/>
  <c r="BK75" i="1"/>
  <c r="BO75" i="1"/>
  <c r="BC76" i="1"/>
  <c r="BG76" i="1"/>
  <c r="BK76" i="1"/>
  <c r="BO76" i="1"/>
  <c r="BC80" i="1"/>
  <c r="BG80" i="1"/>
  <c r="BK80" i="1"/>
  <c r="BO80" i="1"/>
  <c r="BO65" i="1"/>
  <c r="BO64" i="1"/>
  <c r="BK65" i="1"/>
  <c r="BK64" i="1"/>
  <c r="BG65" i="1"/>
  <c r="BG64" i="1"/>
  <c r="BC65" i="1"/>
  <c r="BC64" i="1"/>
  <c r="BC48" i="1"/>
  <c r="BC47" i="1"/>
  <c r="BC34" i="1"/>
  <c r="BC33" i="1"/>
  <c r="BC17" i="1"/>
  <c r="BC16" i="1"/>
  <c r="C54" i="13"/>
  <c r="C55" i="13"/>
  <c r="C56" i="13"/>
  <c r="H56" i="13" s="1"/>
  <c r="M56" i="13" s="1"/>
  <c r="C57" i="13"/>
  <c r="H57" i="13" s="1"/>
  <c r="M57" i="13" s="1"/>
  <c r="C58" i="13"/>
  <c r="H58" i="13" s="1"/>
  <c r="M58" i="13" s="1"/>
  <c r="C59" i="13"/>
  <c r="H59" i="13" s="1"/>
  <c r="M59" i="13" s="1"/>
  <c r="C60" i="13"/>
  <c r="H60" i="13" s="1"/>
  <c r="M60" i="13" s="1"/>
  <c r="C61" i="13"/>
  <c r="H61" i="13" s="1"/>
  <c r="M61" i="13" s="1"/>
  <c r="C62" i="13"/>
  <c r="C63" i="13"/>
  <c r="C64" i="13"/>
  <c r="H64" i="13" s="1"/>
  <c r="M64" i="13" s="1"/>
  <c r="C65" i="13"/>
  <c r="H65" i="13" s="1"/>
  <c r="M65" i="13" s="1"/>
  <c r="C66" i="13"/>
  <c r="H66" i="13" s="1"/>
  <c r="M66" i="13" s="1"/>
  <c r="C67" i="13"/>
  <c r="H67" i="13" s="1"/>
  <c r="M67" i="13" s="1"/>
  <c r="C68" i="13"/>
  <c r="H68" i="13" s="1"/>
  <c r="M68" i="13" s="1"/>
  <c r="C69" i="13"/>
  <c r="H69" i="13" s="1"/>
  <c r="M69" i="13" s="1"/>
  <c r="C70" i="13"/>
  <c r="C72" i="13"/>
  <c r="H72" i="13" s="1"/>
  <c r="M72" i="13" s="1"/>
  <c r="H74" i="13"/>
  <c r="M74" i="13" s="1"/>
  <c r="F1756" i="3"/>
  <c r="F1757" i="3"/>
  <c r="F1758" i="3"/>
  <c r="F1759" i="3"/>
  <c r="F1760" i="3"/>
  <c r="F1761" i="3"/>
  <c r="F1762" i="3"/>
  <c r="E1756" i="3"/>
  <c r="E1757" i="3"/>
  <c r="E1758" i="3"/>
  <c r="E1759" i="3"/>
  <c r="E1760" i="3"/>
  <c r="E1761" i="3"/>
  <c r="E1762" i="3"/>
  <c r="J145" i="2"/>
  <c r="J146" i="2"/>
  <c r="J137" i="2"/>
  <c r="J135" i="2"/>
  <c r="J121" i="2"/>
  <c r="J136" i="2"/>
  <c r="J133" i="2"/>
  <c r="F57" i="3" s="1"/>
  <c r="J134" i="2"/>
  <c r="J126" i="2"/>
  <c r="J124" i="2"/>
  <c r="J123" i="2"/>
  <c r="J122" i="2"/>
  <c r="J119" i="2"/>
  <c r="J118" i="2"/>
  <c r="J116" i="2"/>
  <c r="F20" i="3" s="1"/>
  <c r="J38" i="2"/>
  <c r="J82" i="2"/>
  <c r="J51" i="2"/>
  <c r="J73" i="2"/>
  <c r="D23" i="15"/>
  <c r="E23" i="15"/>
  <c r="F23" i="15"/>
  <c r="G23" i="15"/>
  <c r="H23" i="15"/>
  <c r="I23" i="15"/>
  <c r="J23" i="15"/>
  <c r="K23" i="15"/>
  <c r="L23" i="15"/>
  <c r="M23" i="15"/>
  <c r="N23" i="15"/>
  <c r="C26" i="15"/>
  <c r="C29" i="15" s="1"/>
  <c r="C23" i="15"/>
  <c r="J9" i="7"/>
  <c r="K28" i="7" s="1"/>
  <c r="AS16" i="1"/>
  <c r="CR16" i="1" s="1"/>
  <c r="AS33" i="1"/>
  <c r="CR33" i="1" s="1"/>
  <c r="AS64" i="1"/>
  <c r="CR64" i="1" s="1"/>
  <c r="AS261" i="1"/>
  <c r="CR261" i="1" s="1"/>
  <c r="AS268" i="1"/>
  <c r="CR268" i="1" s="1"/>
  <c r="D8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4" i="2"/>
  <c r="J25" i="2"/>
  <c r="J27" i="2"/>
  <c r="F63" i="3" s="1"/>
  <c r="F64" i="3"/>
  <c r="J34" i="2"/>
  <c r="J35" i="2"/>
  <c r="J36" i="2"/>
  <c r="F6" i="3" s="1"/>
  <c r="J37" i="2"/>
  <c r="J39" i="2"/>
  <c r="J40" i="2"/>
  <c r="J42" i="2"/>
  <c r="J43" i="2"/>
  <c r="J44" i="2"/>
  <c r="J45" i="2"/>
  <c r="J50" i="2"/>
  <c r="J52" i="2"/>
  <c r="J53" i="2"/>
  <c r="J54" i="2"/>
  <c r="J55" i="2"/>
  <c r="J56" i="2"/>
  <c r="J57" i="2"/>
  <c r="J67" i="2"/>
  <c r="J74" i="2"/>
  <c r="J75" i="2"/>
  <c r="J76" i="2"/>
  <c r="F94" i="3" s="1"/>
  <c r="J77" i="2"/>
  <c r="J78" i="2"/>
  <c r="J80" i="2"/>
  <c r="J81" i="2"/>
  <c r="J83" i="2"/>
  <c r="F81" i="3" s="1"/>
  <c r="J85" i="2"/>
  <c r="J87" i="2"/>
  <c r="J92" i="2"/>
  <c r="J93" i="2"/>
  <c r="J96" i="2"/>
  <c r="J97" i="2"/>
  <c r="J98" i="2"/>
  <c r="J99" i="2"/>
  <c r="J100" i="2"/>
  <c r="J101" i="2"/>
  <c r="J102" i="2"/>
  <c r="J103" i="2"/>
  <c r="J104" i="2"/>
  <c r="J105" i="2"/>
  <c r="F163" i="3" s="1"/>
  <c r="J106" i="2"/>
  <c r="J107" i="2"/>
  <c r="J108" i="2"/>
  <c r="J109" i="2"/>
  <c r="J110" i="2"/>
  <c r="J111" i="2"/>
  <c r="J112" i="2"/>
  <c r="F18" i="3" s="1"/>
  <c r="J113" i="2"/>
  <c r="J114" i="2"/>
  <c r="J115" i="2"/>
  <c r="F19" i="3" s="1"/>
  <c r="J117" i="2"/>
  <c r="J120" i="2"/>
  <c r="J125" i="2"/>
  <c r="J127" i="2"/>
  <c r="J128" i="2"/>
  <c r="J129" i="2"/>
  <c r="J130" i="2"/>
  <c r="F45" i="3" s="1"/>
  <c r="J131" i="2"/>
  <c r="J132" i="2"/>
  <c r="J138" i="2"/>
  <c r="J139" i="2"/>
  <c r="F56" i="3" s="1"/>
  <c r="J140" i="2"/>
  <c r="F58" i="3" s="1"/>
  <c r="J141" i="2"/>
  <c r="J142" i="2"/>
  <c r="J144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K4" i="2"/>
  <c r="K5" i="2"/>
  <c r="D12" i="1"/>
  <c r="D13" i="1"/>
  <c r="D14" i="1"/>
  <c r="D15" i="1"/>
  <c r="D25" i="1"/>
  <c r="D26" i="1"/>
  <c r="D27" i="1"/>
  <c r="D28" i="1"/>
  <c r="D29" i="1"/>
  <c r="D30" i="1"/>
  <c r="D31" i="1"/>
  <c r="D32" i="1"/>
  <c r="D44" i="1"/>
  <c r="D45" i="1"/>
  <c r="D46" i="1"/>
  <c r="D61" i="1"/>
  <c r="D62" i="1"/>
  <c r="D63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6" i="1"/>
  <c r="D257" i="1"/>
  <c r="D258" i="1"/>
  <c r="D259" i="1"/>
  <c r="D260" i="1"/>
  <c r="D266" i="1"/>
  <c r="D267" i="1"/>
  <c r="D269" i="1"/>
  <c r="D270" i="1"/>
  <c r="D271" i="1"/>
  <c r="D272" i="1"/>
  <c r="D273" i="1"/>
  <c r="D274" i="1"/>
  <c r="D275" i="1"/>
  <c r="D276" i="1"/>
  <c r="D277" i="1"/>
  <c r="D278" i="1"/>
  <c r="C53" i="13"/>
  <c r="H53" i="13" s="1"/>
  <c r="M53" i="13" s="1"/>
  <c r="AS254" i="1"/>
  <c r="CR254" i="1" s="1"/>
  <c r="AS255" i="1"/>
  <c r="CR255" i="1" s="1"/>
  <c r="AS262" i="1"/>
  <c r="CR262" i="1" s="1"/>
  <c r="K250" i="1"/>
  <c r="O250" i="1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AS256" i="1"/>
  <c r="CR256" i="1" s="1"/>
  <c r="EO256" i="1" s="1"/>
  <c r="AU256" i="1"/>
  <c r="CT256" i="1" s="1"/>
  <c r="BS256" i="1"/>
  <c r="BT256" i="1"/>
  <c r="BV256" i="1"/>
  <c r="BX256" i="1"/>
  <c r="BZ256" i="1"/>
  <c r="CB256" i="1"/>
  <c r="CD256" i="1"/>
  <c r="CF256" i="1"/>
  <c r="CH256" i="1"/>
  <c r="CJ256" i="1"/>
  <c r="CL256" i="1"/>
  <c r="CN256" i="1"/>
  <c r="AR256" i="1"/>
  <c r="Q16" i="2"/>
  <c r="AS8" i="1"/>
  <c r="CR8" i="1" s="1"/>
  <c r="AS9" i="1"/>
  <c r="CR9" i="1" s="1"/>
  <c r="AS10" i="1"/>
  <c r="CR10" i="1" s="1"/>
  <c r="AS11" i="1"/>
  <c r="CR11" i="1" s="1"/>
  <c r="AS12" i="1"/>
  <c r="CR12" i="1" s="1"/>
  <c r="AS13" i="1"/>
  <c r="AS14" i="1"/>
  <c r="CR14" i="1" s="1"/>
  <c r="AS15" i="1"/>
  <c r="CR15" i="1" s="1"/>
  <c r="AS17" i="1"/>
  <c r="CR17" i="1" s="1"/>
  <c r="AS19" i="1"/>
  <c r="CR19" i="1" s="1"/>
  <c r="AS20" i="1"/>
  <c r="CR20" i="1" s="1"/>
  <c r="AS21" i="1"/>
  <c r="CR21" i="1" s="1"/>
  <c r="AS23" i="1"/>
  <c r="CR23" i="1" s="1"/>
  <c r="AS24" i="1"/>
  <c r="CR24" i="1" s="1"/>
  <c r="AS25" i="1"/>
  <c r="CR25" i="1" s="1"/>
  <c r="EO25" i="1" s="1"/>
  <c r="AS26" i="1"/>
  <c r="AS27" i="1"/>
  <c r="CR27" i="1" s="1"/>
  <c r="AS28" i="1"/>
  <c r="AS29" i="1"/>
  <c r="CR29" i="1" s="1"/>
  <c r="AS30" i="1"/>
  <c r="CR30" i="1" s="1"/>
  <c r="AS31" i="1"/>
  <c r="CR31" i="1" s="1"/>
  <c r="AS32" i="1"/>
  <c r="AS34" i="1"/>
  <c r="CR34" i="1" s="1"/>
  <c r="AS35" i="1"/>
  <c r="CR35" i="1" s="1"/>
  <c r="AS36" i="1"/>
  <c r="CR36" i="1" s="1"/>
  <c r="AS37" i="1"/>
  <c r="CR37" i="1" s="1"/>
  <c r="AS39" i="1"/>
  <c r="CR39" i="1" s="1"/>
  <c r="AS42" i="1"/>
  <c r="CR42" i="1" s="1"/>
  <c r="AS43" i="1"/>
  <c r="CR43" i="1" s="1"/>
  <c r="AS44" i="1"/>
  <c r="AS45" i="1"/>
  <c r="CR45" i="1" s="1"/>
  <c r="AS46" i="1"/>
  <c r="CR46" i="1" s="1"/>
  <c r="AS47" i="1"/>
  <c r="CR47" i="1" s="1"/>
  <c r="AS48" i="1"/>
  <c r="CR48" i="1" s="1"/>
  <c r="AS49" i="1"/>
  <c r="CR49" i="1" s="1"/>
  <c r="AS50" i="1"/>
  <c r="CR50" i="1" s="1"/>
  <c r="AS51" i="1"/>
  <c r="CR51" i="1" s="1"/>
  <c r="AS52" i="1"/>
  <c r="CR52" i="1" s="1"/>
  <c r="AS53" i="1"/>
  <c r="CR53" i="1" s="1"/>
  <c r="AS60" i="1"/>
  <c r="AS61" i="1"/>
  <c r="AS62" i="1"/>
  <c r="CR62" i="1" s="1"/>
  <c r="AS63" i="1"/>
  <c r="CR63" i="1" s="1"/>
  <c r="AS65" i="1"/>
  <c r="CR65" i="1" s="1"/>
  <c r="AS66" i="1"/>
  <c r="CR66" i="1" s="1"/>
  <c r="AS67" i="1"/>
  <c r="CR67" i="1" s="1"/>
  <c r="AS68" i="1"/>
  <c r="CR68" i="1" s="1"/>
  <c r="AS69" i="1"/>
  <c r="CR69" i="1" s="1"/>
  <c r="AS70" i="1"/>
  <c r="CR70" i="1" s="1"/>
  <c r="AS71" i="1"/>
  <c r="CR71" i="1" s="1"/>
  <c r="AS72" i="1"/>
  <c r="CR72" i="1" s="1"/>
  <c r="AS73" i="1"/>
  <c r="CR73" i="1" s="1"/>
  <c r="AS74" i="1"/>
  <c r="CR74" i="1" s="1"/>
  <c r="AS75" i="1"/>
  <c r="CR75" i="1" s="1"/>
  <c r="AS76" i="1"/>
  <c r="CR76" i="1" s="1"/>
  <c r="AS80" i="1"/>
  <c r="CR80" i="1" s="1"/>
  <c r="AS226" i="1"/>
  <c r="CR226" i="1" s="1"/>
  <c r="AS227" i="1"/>
  <c r="CR227" i="1" s="1"/>
  <c r="EL227" i="1" s="1"/>
  <c r="AS228" i="1"/>
  <c r="CR228" i="1" s="1"/>
  <c r="DW228" i="1" s="1"/>
  <c r="AS229" i="1"/>
  <c r="CR229" i="1" s="1"/>
  <c r="AS230" i="1"/>
  <c r="CR230" i="1" s="1"/>
  <c r="AS231" i="1"/>
  <c r="CR231" i="1" s="1"/>
  <c r="AS232" i="1"/>
  <c r="CR232" i="1" s="1"/>
  <c r="DW232" i="1" s="1"/>
  <c r="AS233" i="1"/>
  <c r="CR233" i="1" s="1"/>
  <c r="AS234" i="1"/>
  <c r="CR234" i="1" s="1"/>
  <c r="AS235" i="1"/>
  <c r="CR235" i="1" s="1"/>
  <c r="AS236" i="1"/>
  <c r="CR236" i="1" s="1"/>
  <c r="DZ236" i="1" s="1"/>
  <c r="AS237" i="1"/>
  <c r="CR237" i="1" s="1"/>
  <c r="AS238" i="1"/>
  <c r="CR238" i="1" s="1"/>
  <c r="AS239" i="1"/>
  <c r="CR239" i="1" s="1"/>
  <c r="AS240" i="1"/>
  <c r="CR240" i="1" s="1"/>
  <c r="DZ240" i="1" s="1"/>
  <c r="AS241" i="1"/>
  <c r="CR241" i="1" s="1"/>
  <c r="AS242" i="1"/>
  <c r="CR242" i="1" s="1"/>
  <c r="AS243" i="1"/>
  <c r="AS244" i="1"/>
  <c r="CR244" i="1" s="1"/>
  <c r="AS245" i="1"/>
  <c r="CR245" i="1" s="1"/>
  <c r="AS246" i="1"/>
  <c r="CR246" i="1" s="1"/>
  <c r="AS247" i="1"/>
  <c r="CR247" i="1" s="1"/>
  <c r="AS248" i="1"/>
  <c r="CR248" i="1" s="1"/>
  <c r="AS249" i="1"/>
  <c r="AS250" i="1"/>
  <c r="CR250" i="1" s="1"/>
  <c r="AS251" i="1"/>
  <c r="AS252" i="1"/>
  <c r="CR252" i="1" s="1"/>
  <c r="AS253" i="1"/>
  <c r="CR253" i="1" s="1"/>
  <c r="AS257" i="1"/>
  <c r="CR257" i="1" s="1"/>
  <c r="AS258" i="1"/>
  <c r="CR258" i="1" s="1"/>
  <c r="AS259" i="1"/>
  <c r="CR259" i="1" s="1"/>
  <c r="AS260" i="1"/>
  <c r="AT260" i="1" s="1"/>
  <c r="AS266" i="1"/>
  <c r="CR266" i="1" s="1"/>
  <c r="AS267" i="1"/>
  <c r="CR267" i="1" s="1"/>
  <c r="AS269" i="1"/>
  <c r="CR269" i="1" s="1"/>
  <c r="AS270" i="1"/>
  <c r="CR270" i="1" s="1"/>
  <c r="BS8" i="1"/>
  <c r="BS12" i="1"/>
  <c r="BS9" i="1"/>
  <c r="BS10" i="1"/>
  <c r="BS11" i="1"/>
  <c r="BS16" i="1"/>
  <c r="BS17" i="1"/>
  <c r="BS18" i="1"/>
  <c r="BS19" i="1"/>
  <c r="BS20" i="1"/>
  <c r="BS21" i="1"/>
  <c r="BS22" i="1"/>
  <c r="BS23" i="1"/>
  <c r="BS24" i="1"/>
  <c r="BS25" i="1"/>
  <c r="BS33" i="1"/>
  <c r="BS34" i="1"/>
  <c r="BS35" i="1"/>
  <c r="BS36" i="1"/>
  <c r="BS37" i="1"/>
  <c r="BS39" i="1"/>
  <c r="BS42" i="1"/>
  <c r="BS43" i="1"/>
  <c r="BS47" i="1"/>
  <c r="BS48" i="1"/>
  <c r="BS49" i="1"/>
  <c r="BS50" i="1"/>
  <c r="BS51" i="1"/>
  <c r="BS52" i="1"/>
  <c r="BS53" i="1"/>
  <c r="BS60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80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54" i="1"/>
  <c r="BS255" i="1"/>
  <c r="BS257" i="1"/>
  <c r="BS261" i="1"/>
  <c r="BS262" i="1"/>
  <c r="BS268" i="1"/>
  <c r="BS273" i="1"/>
  <c r="AZ277" i="1"/>
  <c r="BS277" i="1" s="1"/>
  <c r="AS18" i="1"/>
  <c r="CR18" i="1" s="1"/>
  <c r="AS22" i="1"/>
  <c r="CR22" i="1" s="1"/>
  <c r="AS271" i="1"/>
  <c r="AT271" i="1" s="1"/>
  <c r="AS272" i="1"/>
  <c r="CR272" i="1" s="1"/>
  <c r="AS273" i="1"/>
  <c r="AT273" i="1" s="1"/>
  <c r="AS274" i="1"/>
  <c r="CR274" i="1" s="1"/>
  <c r="AS275" i="1"/>
  <c r="AT275" i="1" s="1"/>
  <c r="AS276" i="1"/>
  <c r="CR276" i="1" s="1"/>
  <c r="AS277" i="1"/>
  <c r="BT8" i="1"/>
  <c r="BV8" i="1"/>
  <c r="BX8" i="1"/>
  <c r="BZ8" i="1"/>
  <c r="CB8" i="1"/>
  <c r="CD8" i="1"/>
  <c r="CF8" i="1"/>
  <c r="CH8" i="1"/>
  <c r="CJ8" i="1"/>
  <c r="CL8" i="1"/>
  <c r="CN8" i="1"/>
  <c r="BT9" i="1"/>
  <c r="BV9" i="1"/>
  <c r="BX9" i="1"/>
  <c r="BZ9" i="1"/>
  <c r="CB9" i="1"/>
  <c r="CD9" i="1"/>
  <c r="CF9" i="1"/>
  <c r="CH9" i="1"/>
  <c r="CJ9" i="1"/>
  <c r="CL9" i="1"/>
  <c r="CN9" i="1"/>
  <c r="BT10" i="1"/>
  <c r="BV10" i="1"/>
  <c r="BX10" i="1"/>
  <c r="BZ10" i="1"/>
  <c r="CB10" i="1"/>
  <c r="CD10" i="1"/>
  <c r="CF10" i="1"/>
  <c r="CH10" i="1"/>
  <c r="CJ10" i="1"/>
  <c r="CL10" i="1"/>
  <c r="CN10" i="1"/>
  <c r="BT11" i="1"/>
  <c r="BV11" i="1"/>
  <c r="BX11" i="1"/>
  <c r="BZ11" i="1"/>
  <c r="CB11" i="1"/>
  <c r="CD11" i="1"/>
  <c r="CF11" i="1"/>
  <c r="CH11" i="1"/>
  <c r="CJ11" i="1"/>
  <c r="CL11" i="1"/>
  <c r="CN11" i="1"/>
  <c r="BT12" i="1"/>
  <c r="BV12" i="1"/>
  <c r="BX12" i="1"/>
  <c r="BZ12" i="1"/>
  <c r="CB12" i="1"/>
  <c r="CD12" i="1"/>
  <c r="CF12" i="1"/>
  <c r="CH12" i="1"/>
  <c r="CJ12" i="1"/>
  <c r="CL12" i="1"/>
  <c r="CN12" i="1"/>
  <c r="CN16" i="1"/>
  <c r="CO16" i="1" s="1"/>
  <c r="BT17" i="1"/>
  <c r="BV17" i="1"/>
  <c r="BX17" i="1"/>
  <c r="BZ17" i="1"/>
  <c r="CB17" i="1"/>
  <c r="CD17" i="1"/>
  <c r="CF17" i="1"/>
  <c r="CH17" i="1"/>
  <c r="CJ17" i="1"/>
  <c r="CL17" i="1"/>
  <c r="CN17" i="1"/>
  <c r="BT18" i="1"/>
  <c r="BV18" i="1"/>
  <c r="BX18" i="1"/>
  <c r="BZ18" i="1"/>
  <c r="CB18" i="1"/>
  <c r="CD18" i="1"/>
  <c r="CF18" i="1"/>
  <c r="CH18" i="1"/>
  <c r="CJ18" i="1"/>
  <c r="CL18" i="1"/>
  <c r="CN18" i="1"/>
  <c r="BT19" i="1"/>
  <c r="BV19" i="1"/>
  <c r="BX19" i="1"/>
  <c r="BZ19" i="1"/>
  <c r="CB19" i="1"/>
  <c r="CD19" i="1"/>
  <c r="CF19" i="1"/>
  <c r="CH19" i="1"/>
  <c r="CJ19" i="1"/>
  <c r="CL19" i="1"/>
  <c r="CN19" i="1"/>
  <c r="BT20" i="1"/>
  <c r="BV20" i="1"/>
  <c r="BX20" i="1"/>
  <c r="BZ20" i="1"/>
  <c r="CB20" i="1"/>
  <c r="CD20" i="1"/>
  <c r="CF20" i="1"/>
  <c r="CH20" i="1"/>
  <c r="CJ20" i="1"/>
  <c r="CL20" i="1"/>
  <c r="CN20" i="1"/>
  <c r="BT21" i="1"/>
  <c r="BV21" i="1"/>
  <c r="BX21" i="1"/>
  <c r="BZ21" i="1"/>
  <c r="CB21" i="1"/>
  <c r="CD21" i="1"/>
  <c r="CF21" i="1"/>
  <c r="CH21" i="1"/>
  <c r="CJ21" i="1"/>
  <c r="CL21" i="1"/>
  <c r="CN21" i="1"/>
  <c r="BT22" i="1"/>
  <c r="BV22" i="1"/>
  <c r="BX22" i="1"/>
  <c r="BZ22" i="1"/>
  <c r="CB22" i="1"/>
  <c r="CD22" i="1"/>
  <c r="CF22" i="1"/>
  <c r="CH22" i="1"/>
  <c r="CJ22" i="1"/>
  <c r="CL22" i="1"/>
  <c r="CN22" i="1"/>
  <c r="BT23" i="1"/>
  <c r="BV23" i="1"/>
  <c r="BX23" i="1"/>
  <c r="BZ23" i="1"/>
  <c r="CB23" i="1"/>
  <c r="CD23" i="1"/>
  <c r="CF23" i="1"/>
  <c r="CH23" i="1"/>
  <c r="CJ23" i="1"/>
  <c r="CL23" i="1"/>
  <c r="CN23" i="1"/>
  <c r="BT24" i="1"/>
  <c r="BV24" i="1"/>
  <c r="BX24" i="1"/>
  <c r="BZ24" i="1"/>
  <c r="CB24" i="1"/>
  <c r="CD24" i="1"/>
  <c r="CF24" i="1"/>
  <c r="CH24" i="1"/>
  <c r="CJ24" i="1"/>
  <c r="CL24" i="1"/>
  <c r="CN24" i="1"/>
  <c r="BT25" i="1"/>
  <c r="BV25" i="1"/>
  <c r="BX25" i="1"/>
  <c r="BZ25" i="1"/>
  <c r="CB25" i="1"/>
  <c r="CD25" i="1"/>
  <c r="CF25" i="1"/>
  <c r="CH25" i="1"/>
  <c r="CJ25" i="1"/>
  <c r="CL25" i="1"/>
  <c r="CN25" i="1"/>
  <c r="CN33" i="1"/>
  <c r="CO33" i="1" s="1"/>
  <c r="BT34" i="1"/>
  <c r="BV34" i="1"/>
  <c r="BX34" i="1"/>
  <c r="BZ34" i="1"/>
  <c r="CB34" i="1"/>
  <c r="CD34" i="1"/>
  <c r="CF34" i="1"/>
  <c r="CH34" i="1"/>
  <c r="CJ34" i="1"/>
  <c r="CL34" i="1"/>
  <c r="CN34" i="1"/>
  <c r="BT35" i="1"/>
  <c r="BV35" i="1"/>
  <c r="BX35" i="1"/>
  <c r="BZ35" i="1"/>
  <c r="CB35" i="1"/>
  <c r="CD35" i="1"/>
  <c r="CF35" i="1"/>
  <c r="CH35" i="1"/>
  <c r="CJ35" i="1"/>
  <c r="CL35" i="1"/>
  <c r="CN35" i="1"/>
  <c r="BT36" i="1"/>
  <c r="BV36" i="1"/>
  <c r="BX36" i="1"/>
  <c r="BZ36" i="1"/>
  <c r="CB36" i="1"/>
  <c r="CD36" i="1"/>
  <c r="CF36" i="1"/>
  <c r="CH36" i="1"/>
  <c r="CJ36" i="1"/>
  <c r="CL36" i="1"/>
  <c r="CN36" i="1"/>
  <c r="BT37" i="1"/>
  <c r="BV37" i="1"/>
  <c r="BX37" i="1"/>
  <c r="BZ37" i="1"/>
  <c r="CB37" i="1"/>
  <c r="CD37" i="1"/>
  <c r="CF37" i="1"/>
  <c r="CH37" i="1"/>
  <c r="CJ37" i="1"/>
  <c r="CL37" i="1"/>
  <c r="CN37" i="1"/>
  <c r="BT39" i="1"/>
  <c r="BV39" i="1"/>
  <c r="BX39" i="1"/>
  <c r="BZ39" i="1"/>
  <c r="CB39" i="1"/>
  <c r="CD39" i="1"/>
  <c r="CF39" i="1"/>
  <c r="CH39" i="1"/>
  <c r="CJ39" i="1"/>
  <c r="CL39" i="1"/>
  <c r="CN39" i="1"/>
  <c r="BT42" i="1"/>
  <c r="BV42" i="1"/>
  <c r="BX42" i="1"/>
  <c r="BZ42" i="1"/>
  <c r="CB42" i="1"/>
  <c r="CD42" i="1"/>
  <c r="CF42" i="1"/>
  <c r="CH42" i="1"/>
  <c r="CJ42" i="1"/>
  <c r="CL42" i="1"/>
  <c r="CN42" i="1"/>
  <c r="BT43" i="1"/>
  <c r="BV43" i="1"/>
  <c r="BX43" i="1"/>
  <c r="BZ43" i="1"/>
  <c r="CB43" i="1"/>
  <c r="CD43" i="1"/>
  <c r="CF43" i="1"/>
  <c r="CH43" i="1"/>
  <c r="CJ43" i="1"/>
  <c r="CL43" i="1"/>
  <c r="CN43" i="1"/>
  <c r="CN47" i="1"/>
  <c r="CO47" i="1" s="1"/>
  <c r="BT48" i="1"/>
  <c r="BV48" i="1"/>
  <c r="BX48" i="1"/>
  <c r="BZ48" i="1"/>
  <c r="CB48" i="1"/>
  <c r="CD48" i="1"/>
  <c r="CF48" i="1"/>
  <c r="CH48" i="1"/>
  <c r="CJ48" i="1"/>
  <c r="CL48" i="1"/>
  <c r="CN48" i="1"/>
  <c r="BT49" i="1"/>
  <c r="BV49" i="1"/>
  <c r="BX49" i="1"/>
  <c r="BZ49" i="1"/>
  <c r="CB49" i="1"/>
  <c r="CD49" i="1"/>
  <c r="CF49" i="1"/>
  <c r="CH49" i="1"/>
  <c r="CJ49" i="1"/>
  <c r="CL49" i="1"/>
  <c r="CN49" i="1"/>
  <c r="BT50" i="1"/>
  <c r="BV50" i="1"/>
  <c r="BX50" i="1"/>
  <c r="BZ50" i="1"/>
  <c r="CB50" i="1"/>
  <c r="CD50" i="1"/>
  <c r="CF50" i="1"/>
  <c r="CH50" i="1"/>
  <c r="CJ50" i="1"/>
  <c r="CL50" i="1"/>
  <c r="CN50" i="1"/>
  <c r="BT51" i="1"/>
  <c r="BV51" i="1"/>
  <c r="BX51" i="1"/>
  <c r="BZ51" i="1"/>
  <c r="CB51" i="1"/>
  <c r="CD51" i="1"/>
  <c r="CF51" i="1"/>
  <c r="CH51" i="1"/>
  <c r="CJ51" i="1"/>
  <c r="CL51" i="1"/>
  <c r="CN51" i="1"/>
  <c r="BT52" i="1"/>
  <c r="BV52" i="1"/>
  <c r="BX52" i="1"/>
  <c r="BZ52" i="1"/>
  <c r="CB52" i="1"/>
  <c r="CD52" i="1"/>
  <c r="CF52" i="1"/>
  <c r="CH52" i="1"/>
  <c r="CJ52" i="1"/>
  <c r="CL52" i="1"/>
  <c r="CN52" i="1"/>
  <c r="BT53" i="1"/>
  <c r="BV53" i="1"/>
  <c r="BX53" i="1"/>
  <c r="BZ53" i="1"/>
  <c r="CB53" i="1"/>
  <c r="CD53" i="1"/>
  <c r="CF53" i="1"/>
  <c r="CH53" i="1"/>
  <c r="CJ53" i="1"/>
  <c r="CL53" i="1"/>
  <c r="CN53" i="1"/>
  <c r="BT60" i="1"/>
  <c r="BV60" i="1"/>
  <c r="BX60" i="1"/>
  <c r="BZ60" i="1"/>
  <c r="CB60" i="1"/>
  <c r="CD60" i="1"/>
  <c r="CF60" i="1"/>
  <c r="CH60" i="1"/>
  <c r="CJ60" i="1"/>
  <c r="CL60" i="1"/>
  <c r="CN60" i="1"/>
  <c r="CN64" i="1"/>
  <c r="CO64" i="1" s="1"/>
  <c r="BT65" i="1"/>
  <c r="BV65" i="1"/>
  <c r="BX65" i="1"/>
  <c r="BZ65" i="1"/>
  <c r="CB65" i="1"/>
  <c r="CD65" i="1"/>
  <c r="CF65" i="1"/>
  <c r="CH65" i="1"/>
  <c r="CJ65" i="1"/>
  <c r="CL65" i="1"/>
  <c r="CN65" i="1"/>
  <c r="BT66" i="1"/>
  <c r="BV66" i="1"/>
  <c r="BX66" i="1"/>
  <c r="BZ66" i="1"/>
  <c r="CB66" i="1"/>
  <c r="CD66" i="1"/>
  <c r="CF66" i="1"/>
  <c r="CH66" i="1"/>
  <c r="CJ66" i="1"/>
  <c r="CL66" i="1"/>
  <c r="CN66" i="1"/>
  <c r="BT67" i="1"/>
  <c r="BV67" i="1"/>
  <c r="BX67" i="1"/>
  <c r="BZ67" i="1"/>
  <c r="CB67" i="1"/>
  <c r="CD67" i="1"/>
  <c r="CF67" i="1"/>
  <c r="CH67" i="1"/>
  <c r="CJ67" i="1"/>
  <c r="CL67" i="1"/>
  <c r="CN67" i="1"/>
  <c r="BT68" i="1"/>
  <c r="BV68" i="1"/>
  <c r="BX68" i="1"/>
  <c r="BZ68" i="1"/>
  <c r="CB68" i="1"/>
  <c r="CD68" i="1"/>
  <c r="CF68" i="1"/>
  <c r="CH68" i="1"/>
  <c r="CJ68" i="1"/>
  <c r="CL68" i="1"/>
  <c r="CN68" i="1"/>
  <c r="BT69" i="1"/>
  <c r="BV69" i="1"/>
  <c r="BX69" i="1"/>
  <c r="BZ69" i="1"/>
  <c r="CB69" i="1"/>
  <c r="CD69" i="1"/>
  <c r="CF69" i="1"/>
  <c r="CH69" i="1"/>
  <c r="CJ69" i="1"/>
  <c r="CL69" i="1"/>
  <c r="CN69" i="1"/>
  <c r="BT70" i="1"/>
  <c r="BV70" i="1"/>
  <c r="BX70" i="1"/>
  <c r="BZ70" i="1"/>
  <c r="CB70" i="1"/>
  <c r="CD70" i="1"/>
  <c r="CF70" i="1"/>
  <c r="CH70" i="1"/>
  <c r="CJ70" i="1"/>
  <c r="CL70" i="1"/>
  <c r="CN70" i="1"/>
  <c r="BT71" i="1"/>
  <c r="BV71" i="1"/>
  <c r="BX71" i="1"/>
  <c r="BZ71" i="1"/>
  <c r="CB71" i="1"/>
  <c r="CD71" i="1"/>
  <c r="CF71" i="1"/>
  <c r="CH71" i="1"/>
  <c r="CJ71" i="1"/>
  <c r="CL71" i="1"/>
  <c r="CN71" i="1"/>
  <c r="BT72" i="1"/>
  <c r="BV72" i="1"/>
  <c r="BX72" i="1"/>
  <c r="BZ72" i="1"/>
  <c r="CB72" i="1"/>
  <c r="CD72" i="1"/>
  <c r="CF72" i="1"/>
  <c r="CH72" i="1"/>
  <c r="CJ72" i="1"/>
  <c r="CL72" i="1"/>
  <c r="CN72" i="1"/>
  <c r="BT73" i="1"/>
  <c r="BV73" i="1"/>
  <c r="BX73" i="1"/>
  <c r="BZ73" i="1"/>
  <c r="CB73" i="1"/>
  <c r="CD73" i="1"/>
  <c r="CF73" i="1"/>
  <c r="CH73" i="1"/>
  <c r="CJ73" i="1"/>
  <c r="CL73" i="1"/>
  <c r="CN73" i="1"/>
  <c r="BT74" i="1"/>
  <c r="BV74" i="1"/>
  <c r="BX74" i="1"/>
  <c r="BZ74" i="1"/>
  <c r="CB74" i="1"/>
  <c r="CD74" i="1"/>
  <c r="CF74" i="1"/>
  <c r="CH74" i="1"/>
  <c r="CJ74" i="1"/>
  <c r="CL74" i="1"/>
  <c r="CN74" i="1"/>
  <c r="BT75" i="1"/>
  <c r="BV75" i="1"/>
  <c r="BX75" i="1"/>
  <c r="BZ75" i="1"/>
  <c r="CB75" i="1"/>
  <c r="CD75" i="1"/>
  <c r="CF75" i="1"/>
  <c r="CH75" i="1"/>
  <c r="CJ75" i="1"/>
  <c r="CL75" i="1"/>
  <c r="CN75" i="1"/>
  <c r="BT76" i="1"/>
  <c r="BV76" i="1"/>
  <c r="BX76" i="1"/>
  <c r="BZ76" i="1"/>
  <c r="CB76" i="1"/>
  <c r="CD76" i="1"/>
  <c r="CF76" i="1"/>
  <c r="CH76" i="1"/>
  <c r="CJ76" i="1"/>
  <c r="CL76" i="1"/>
  <c r="CN76" i="1"/>
  <c r="BT80" i="1"/>
  <c r="BV80" i="1"/>
  <c r="BX80" i="1"/>
  <c r="BZ80" i="1"/>
  <c r="CB80" i="1"/>
  <c r="CD80" i="1"/>
  <c r="CF80" i="1"/>
  <c r="CH80" i="1"/>
  <c r="CJ80" i="1"/>
  <c r="CL80" i="1"/>
  <c r="CN80" i="1"/>
  <c r="CN227" i="1"/>
  <c r="CO227" i="1" s="1"/>
  <c r="BT228" i="1"/>
  <c r="BV228" i="1"/>
  <c r="BX228" i="1"/>
  <c r="BZ228" i="1"/>
  <c r="CB228" i="1"/>
  <c r="CD228" i="1"/>
  <c r="CF228" i="1"/>
  <c r="CH228" i="1"/>
  <c r="CJ228" i="1"/>
  <c r="CL228" i="1"/>
  <c r="CN228" i="1"/>
  <c r="BT229" i="1"/>
  <c r="BV229" i="1"/>
  <c r="BX229" i="1"/>
  <c r="BZ229" i="1"/>
  <c r="CB229" i="1"/>
  <c r="CD229" i="1"/>
  <c r="CF229" i="1"/>
  <c r="CH229" i="1"/>
  <c r="CJ229" i="1"/>
  <c r="CL229" i="1"/>
  <c r="CN229" i="1"/>
  <c r="BT230" i="1"/>
  <c r="BV230" i="1"/>
  <c r="BX230" i="1"/>
  <c r="BZ230" i="1"/>
  <c r="CB230" i="1"/>
  <c r="CD230" i="1"/>
  <c r="CF230" i="1"/>
  <c r="CH230" i="1"/>
  <c r="CJ230" i="1"/>
  <c r="CL230" i="1"/>
  <c r="CN230" i="1"/>
  <c r="BT231" i="1"/>
  <c r="BV231" i="1"/>
  <c r="BX231" i="1"/>
  <c r="BZ231" i="1"/>
  <c r="CB231" i="1"/>
  <c r="CD231" i="1"/>
  <c r="CF231" i="1"/>
  <c r="CH231" i="1"/>
  <c r="CJ231" i="1"/>
  <c r="CL231" i="1"/>
  <c r="CN231" i="1"/>
  <c r="BT232" i="1"/>
  <c r="BV232" i="1"/>
  <c r="BX232" i="1"/>
  <c r="BZ232" i="1"/>
  <c r="CB232" i="1"/>
  <c r="CD232" i="1"/>
  <c r="CF232" i="1"/>
  <c r="CH232" i="1"/>
  <c r="CJ232" i="1"/>
  <c r="CL232" i="1"/>
  <c r="CN232" i="1"/>
  <c r="BT233" i="1"/>
  <c r="BV233" i="1"/>
  <c r="BX233" i="1"/>
  <c r="BZ233" i="1"/>
  <c r="CB233" i="1"/>
  <c r="CD233" i="1"/>
  <c r="CF233" i="1"/>
  <c r="CH233" i="1"/>
  <c r="CJ233" i="1"/>
  <c r="CL233" i="1"/>
  <c r="CN233" i="1"/>
  <c r="BT234" i="1"/>
  <c r="BV234" i="1"/>
  <c r="BX234" i="1"/>
  <c r="BZ234" i="1"/>
  <c r="CB234" i="1"/>
  <c r="CD234" i="1"/>
  <c r="CF234" i="1"/>
  <c r="CH234" i="1"/>
  <c r="CJ234" i="1"/>
  <c r="CL234" i="1"/>
  <c r="CN234" i="1"/>
  <c r="BT235" i="1"/>
  <c r="BV235" i="1"/>
  <c r="BX235" i="1"/>
  <c r="BZ235" i="1"/>
  <c r="CB235" i="1"/>
  <c r="CD235" i="1"/>
  <c r="CF235" i="1"/>
  <c r="CH235" i="1"/>
  <c r="CJ235" i="1"/>
  <c r="CL235" i="1"/>
  <c r="CN235" i="1"/>
  <c r="BT236" i="1"/>
  <c r="BV236" i="1"/>
  <c r="BX236" i="1"/>
  <c r="BZ236" i="1"/>
  <c r="CB236" i="1"/>
  <c r="CD236" i="1"/>
  <c r="CF236" i="1"/>
  <c r="CH236" i="1"/>
  <c r="CJ236" i="1"/>
  <c r="CL236" i="1"/>
  <c r="CN236" i="1"/>
  <c r="BT237" i="1"/>
  <c r="BV237" i="1"/>
  <c r="BX237" i="1"/>
  <c r="BZ237" i="1"/>
  <c r="CB237" i="1"/>
  <c r="CD237" i="1"/>
  <c r="CF237" i="1"/>
  <c r="CH237" i="1"/>
  <c r="CJ237" i="1"/>
  <c r="CL237" i="1"/>
  <c r="CN237" i="1"/>
  <c r="BT238" i="1"/>
  <c r="BV238" i="1"/>
  <c r="BX238" i="1"/>
  <c r="BZ238" i="1"/>
  <c r="CB238" i="1"/>
  <c r="CD238" i="1"/>
  <c r="CF238" i="1"/>
  <c r="CH238" i="1"/>
  <c r="CJ238" i="1"/>
  <c r="CL238" i="1"/>
  <c r="CN238" i="1"/>
  <c r="BT239" i="1"/>
  <c r="BV239" i="1"/>
  <c r="BX239" i="1"/>
  <c r="BZ239" i="1"/>
  <c r="CB239" i="1"/>
  <c r="CD239" i="1"/>
  <c r="CF239" i="1"/>
  <c r="CH239" i="1"/>
  <c r="CJ239" i="1"/>
  <c r="CL239" i="1"/>
  <c r="CN239" i="1"/>
  <c r="BT240" i="1"/>
  <c r="BV240" i="1"/>
  <c r="BX240" i="1"/>
  <c r="BZ240" i="1"/>
  <c r="CB240" i="1"/>
  <c r="CD240" i="1"/>
  <c r="CF240" i="1"/>
  <c r="CH240" i="1"/>
  <c r="CJ240" i="1"/>
  <c r="CL240" i="1"/>
  <c r="CN240" i="1"/>
  <c r="BT241" i="1"/>
  <c r="BV241" i="1"/>
  <c r="BX241" i="1"/>
  <c r="BZ241" i="1"/>
  <c r="CB241" i="1"/>
  <c r="CD241" i="1"/>
  <c r="CF241" i="1"/>
  <c r="CH241" i="1"/>
  <c r="CJ241" i="1"/>
  <c r="CL241" i="1"/>
  <c r="CN241" i="1"/>
  <c r="BT242" i="1"/>
  <c r="BV242" i="1"/>
  <c r="BX242" i="1"/>
  <c r="BZ242" i="1"/>
  <c r="CB242" i="1"/>
  <c r="CD242" i="1"/>
  <c r="CF242" i="1"/>
  <c r="CH242" i="1"/>
  <c r="CJ242" i="1"/>
  <c r="CL242" i="1"/>
  <c r="CN242" i="1"/>
  <c r="BT254" i="1"/>
  <c r="BV254" i="1"/>
  <c r="BX254" i="1"/>
  <c r="BZ254" i="1"/>
  <c r="CB254" i="1"/>
  <c r="CD254" i="1"/>
  <c r="CF254" i="1"/>
  <c r="CH254" i="1"/>
  <c r="CJ254" i="1"/>
  <c r="CL254" i="1"/>
  <c r="CN254" i="1"/>
  <c r="BT255" i="1"/>
  <c r="BV255" i="1"/>
  <c r="BX255" i="1"/>
  <c r="BZ255" i="1"/>
  <c r="CB255" i="1"/>
  <c r="CD255" i="1"/>
  <c r="CF255" i="1"/>
  <c r="CH255" i="1"/>
  <c r="CJ255" i="1"/>
  <c r="CL255" i="1"/>
  <c r="CN255" i="1"/>
  <c r="BT257" i="1"/>
  <c r="BV257" i="1"/>
  <c r="BX257" i="1"/>
  <c r="BZ257" i="1"/>
  <c r="CB257" i="1"/>
  <c r="CD257" i="1"/>
  <c r="CF257" i="1"/>
  <c r="CH257" i="1"/>
  <c r="CJ257" i="1"/>
  <c r="CL257" i="1"/>
  <c r="CN257" i="1"/>
  <c r="BT261" i="1"/>
  <c r="BV261" i="1"/>
  <c r="BX261" i="1"/>
  <c r="BZ261" i="1"/>
  <c r="CB261" i="1"/>
  <c r="CD261" i="1"/>
  <c r="CF261" i="1"/>
  <c r="CH261" i="1"/>
  <c r="CJ261" i="1"/>
  <c r="CL261" i="1"/>
  <c r="CN261" i="1"/>
  <c r="BT262" i="1"/>
  <c r="BV262" i="1"/>
  <c r="BX262" i="1"/>
  <c r="BZ262" i="1"/>
  <c r="CB262" i="1"/>
  <c r="CD262" i="1"/>
  <c r="CF262" i="1"/>
  <c r="CH262" i="1"/>
  <c r="CJ262" i="1"/>
  <c r="CL262" i="1"/>
  <c r="CN262" i="1"/>
  <c r="BT268" i="1"/>
  <c r="BV268" i="1"/>
  <c r="BX268" i="1"/>
  <c r="BZ268" i="1"/>
  <c r="CB268" i="1"/>
  <c r="CD268" i="1"/>
  <c r="CF268" i="1"/>
  <c r="CH268" i="1"/>
  <c r="CJ268" i="1"/>
  <c r="CL268" i="1"/>
  <c r="CN268" i="1"/>
  <c r="AZ13" i="1"/>
  <c r="AZ26" i="1"/>
  <c r="AZ44" i="1"/>
  <c r="AZ61" i="1"/>
  <c r="AZ243" i="1"/>
  <c r="AZ258" i="1"/>
  <c r="AZ266" i="1"/>
  <c r="BA13" i="1"/>
  <c r="BA26" i="1"/>
  <c r="BA44" i="1"/>
  <c r="BA61" i="1"/>
  <c r="BA243" i="1"/>
  <c r="BA258" i="1"/>
  <c r="BA266" i="1"/>
  <c r="BB13" i="1"/>
  <c r="BB26" i="1"/>
  <c r="BB44" i="1"/>
  <c r="BB61" i="1"/>
  <c r="BB243" i="1"/>
  <c r="BB258" i="1"/>
  <c r="BB266" i="1"/>
  <c r="BD13" i="1"/>
  <c r="BD26" i="1"/>
  <c r="BD44" i="1"/>
  <c r="BD61" i="1"/>
  <c r="BD243" i="1"/>
  <c r="BD258" i="1"/>
  <c r="BD266" i="1"/>
  <c r="BE13" i="1"/>
  <c r="BE26" i="1"/>
  <c r="BE44" i="1"/>
  <c r="BE61" i="1"/>
  <c r="BE243" i="1"/>
  <c r="BE258" i="1"/>
  <c r="BE266" i="1"/>
  <c r="BF13" i="1"/>
  <c r="BF26" i="1"/>
  <c r="BF44" i="1"/>
  <c r="BF61" i="1"/>
  <c r="BF243" i="1"/>
  <c r="BF258" i="1"/>
  <c r="BF266" i="1"/>
  <c r="BH13" i="1"/>
  <c r="BH26" i="1"/>
  <c r="BH44" i="1"/>
  <c r="BH61" i="1"/>
  <c r="BH243" i="1"/>
  <c r="BH258" i="1"/>
  <c r="BH266" i="1"/>
  <c r="BI13" i="1"/>
  <c r="BI26" i="1"/>
  <c r="BI44" i="1"/>
  <c r="BI61" i="1"/>
  <c r="BI243" i="1"/>
  <c r="BI258" i="1"/>
  <c r="BI266" i="1"/>
  <c r="BJ13" i="1"/>
  <c r="BJ26" i="1"/>
  <c r="BJ44" i="1"/>
  <c r="BJ61" i="1"/>
  <c r="BJ243" i="1"/>
  <c r="BJ258" i="1"/>
  <c r="BJ266" i="1"/>
  <c r="BL13" i="1"/>
  <c r="BL26" i="1"/>
  <c r="BL44" i="1"/>
  <c r="BL61" i="1"/>
  <c r="BL243" i="1"/>
  <c r="BL258" i="1"/>
  <c r="BL266" i="1"/>
  <c r="BM13" i="1"/>
  <c r="BM26" i="1"/>
  <c r="BM44" i="1"/>
  <c r="BM61" i="1"/>
  <c r="BM243" i="1"/>
  <c r="BM258" i="1"/>
  <c r="BM266" i="1"/>
  <c r="BN277" i="1"/>
  <c r="CN277" i="1" s="1"/>
  <c r="CO277" i="1" s="1"/>
  <c r="H6" i="1"/>
  <c r="P16" i="2"/>
  <c r="AU255" i="1"/>
  <c r="CT255" i="1" s="1"/>
  <c r="K109" i="2"/>
  <c r="AR255" i="1"/>
  <c r="K10" i="2"/>
  <c r="K9" i="2"/>
  <c r="K8" i="2"/>
  <c r="K7" i="2"/>
  <c r="AU11" i="1"/>
  <c r="CT11" i="1" s="1"/>
  <c r="K6" i="2"/>
  <c r="AR11" i="1"/>
  <c r="CQ11" i="1" s="1"/>
  <c r="AU10" i="1"/>
  <c r="CT10" i="1" s="1"/>
  <c r="AR10" i="1"/>
  <c r="CQ10" i="1" s="1"/>
  <c r="AU9" i="1"/>
  <c r="CT9" i="1" s="1"/>
  <c r="AR9" i="1"/>
  <c r="CQ9" i="1" s="1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A1" i="16"/>
  <c r="K3" i="2"/>
  <c r="L3" i="2"/>
  <c r="L4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2" i="2"/>
  <c r="K142" i="2"/>
  <c r="L141" i="2"/>
  <c r="K141" i="2"/>
  <c r="L140" i="2"/>
  <c r="E58" i="3" s="1"/>
  <c r="K140" i="2"/>
  <c r="L139" i="2"/>
  <c r="E56" i="3" s="1"/>
  <c r="K139" i="2"/>
  <c r="L138" i="2"/>
  <c r="K138" i="2"/>
  <c r="L137" i="2"/>
  <c r="K137" i="2"/>
  <c r="L136" i="2"/>
  <c r="K136" i="2"/>
  <c r="L135" i="2"/>
  <c r="K135" i="2"/>
  <c r="L134" i="2"/>
  <c r="K134" i="2"/>
  <c r="L133" i="2"/>
  <c r="E57" i="3" s="1"/>
  <c r="K133" i="2"/>
  <c r="L132" i="2"/>
  <c r="K132" i="2"/>
  <c r="L131" i="2"/>
  <c r="K131" i="2"/>
  <c r="L130" i="2"/>
  <c r="E45" i="3" s="1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E20" i="3" s="1"/>
  <c r="K116" i="2"/>
  <c r="L115" i="2"/>
  <c r="E19" i="3" s="1"/>
  <c r="K115" i="2"/>
  <c r="L114" i="2"/>
  <c r="K114" i="2"/>
  <c r="L113" i="2"/>
  <c r="K113" i="2"/>
  <c r="L112" i="2"/>
  <c r="E18" i="3" s="1"/>
  <c r="K112" i="2"/>
  <c r="L111" i="2"/>
  <c r="K111" i="2"/>
  <c r="L110" i="2"/>
  <c r="K110" i="2"/>
  <c r="L109" i="2"/>
  <c r="L108" i="2"/>
  <c r="K108" i="2"/>
  <c r="L107" i="2"/>
  <c r="K107" i="2"/>
  <c r="L106" i="2"/>
  <c r="K106" i="2"/>
  <c r="L105" i="2"/>
  <c r="E163" i="3" s="1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3" i="2"/>
  <c r="K93" i="2"/>
  <c r="L92" i="2"/>
  <c r="K92" i="2"/>
  <c r="L87" i="2"/>
  <c r="K87" i="2"/>
  <c r="L86" i="2"/>
  <c r="K86" i="2"/>
  <c r="L85" i="2"/>
  <c r="K85" i="2"/>
  <c r="L83" i="2"/>
  <c r="K83" i="2"/>
  <c r="L82" i="2"/>
  <c r="K82" i="2"/>
  <c r="L81" i="2"/>
  <c r="K81" i="2"/>
  <c r="L80" i="2"/>
  <c r="K80" i="2"/>
  <c r="L78" i="2"/>
  <c r="K78" i="2"/>
  <c r="L77" i="2"/>
  <c r="K77" i="2"/>
  <c r="L76" i="2"/>
  <c r="E94" i="3" s="1"/>
  <c r="K76" i="2"/>
  <c r="L75" i="2"/>
  <c r="K75" i="2"/>
  <c r="L74" i="2"/>
  <c r="K74" i="2"/>
  <c r="L73" i="2"/>
  <c r="K73" i="2"/>
  <c r="L67" i="2"/>
  <c r="K67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5" i="2"/>
  <c r="K45" i="2"/>
  <c r="L44" i="2"/>
  <c r="K44" i="2"/>
  <c r="L43" i="2"/>
  <c r="K43" i="2"/>
  <c r="L42" i="2"/>
  <c r="K42" i="2"/>
  <c r="L40" i="2"/>
  <c r="K40" i="2"/>
  <c r="L39" i="2"/>
  <c r="K39" i="2"/>
  <c r="L38" i="2"/>
  <c r="K38" i="2"/>
  <c r="L37" i="2"/>
  <c r="K37" i="2"/>
  <c r="L36" i="2"/>
  <c r="E6" i="3" s="1"/>
  <c r="K36" i="2"/>
  <c r="L35" i="2"/>
  <c r="K35" i="2"/>
  <c r="L34" i="2"/>
  <c r="K34" i="2"/>
  <c r="L27" i="2"/>
  <c r="E63" i="3" s="1"/>
  <c r="K27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L9" i="2"/>
  <c r="L8" i="2"/>
  <c r="L7" i="2"/>
  <c r="L6" i="2"/>
  <c r="L5" i="2"/>
  <c r="BP266" i="1"/>
  <c r="BO266" i="1"/>
  <c r="BP258" i="1"/>
  <c r="BP243" i="1"/>
  <c r="BO258" i="1"/>
  <c r="BO243" i="1"/>
  <c r="AU43" i="1"/>
  <c r="CT43" i="1" s="1"/>
  <c r="AR43" i="1"/>
  <c r="AU42" i="1"/>
  <c r="CT42" i="1" s="1"/>
  <c r="AR42" i="1"/>
  <c r="AU39" i="1"/>
  <c r="CT39" i="1" s="1"/>
  <c r="AR39" i="1"/>
  <c r="AU37" i="1"/>
  <c r="CT37" i="1" s="1"/>
  <c r="AR37" i="1"/>
  <c r="AU36" i="1"/>
  <c r="CT36" i="1" s="1"/>
  <c r="AR36" i="1"/>
  <c r="AU35" i="1"/>
  <c r="CT35" i="1" s="1"/>
  <c r="AR35" i="1"/>
  <c r="A7" i="13"/>
  <c r="H6" i="13" s="1"/>
  <c r="I83" i="11"/>
  <c r="I82" i="11"/>
  <c r="CB9" i="7"/>
  <c r="CC9" i="7" s="1"/>
  <c r="BV9" i="7"/>
  <c r="BW9" i="7" s="1"/>
  <c r="R30" i="12"/>
  <c r="R41" i="12"/>
  <c r="R54" i="12"/>
  <c r="Q41" i="12"/>
  <c r="C2" i="12"/>
  <c r="AJ32" i="7"/>
  <c r="AJ29" i="7"/>
  <c r="AJ28" i="7"/>
  <c r="AJ25" i="7"/>
  <c r="AJ24" i="7"/>
  <c r="AJ23" i="7"/>
  <c r="AJ22" i="7"/>
  <c r="AJ21" i="7"/>
  <c r="AJ18" i="7"/>
  <c r="AJ17" i="7"/>
  <c r="AJ16" i="7"/>
  <c r="AJ15" i="7"/>
  <c r="AJ14" i="7"/>
  <c r="AJ13" i="7"/>
  <c r="BC273" i="1"/>
  <c r="CD62" i="7"/>
  <c r="CA62" i="7"/>
  <c r="BX62" i="7"/>
  <c r="BU62" i="7"/>
  <c r="BR62" i="7"/>
  <c r="BO62" i="7"/>
  <c r="BL62" i="7"/>
  <c r="BI62" i="7"/>
  <c r="BF62" i="7"/>
  <c r="BC62" i="7"/>
  <c r="AZ62" i="7"/>
  <c r="AW62" i="7"/>
  <c r="BS9" i="7"/>
  <c r="BT9" i="7" s="1"/>
  <c r="BY9" i="7"/>
  <c r="BZ9" i="7" s="1"/>
  <c r="I1" i="4"/>
  <c r="H1" i="4"/>
  <c r="C3" i="11"/>
  <c r="G81" i="11" s="1"/>
  <c r="A1" i="12"/>
  <c r="BB61" i="9"/>
  <c r="BA61" i="9"/>
  <c r="AZ61" i="9"/>
  <c r="AY61" i="9"/>
  <c r="AX61" i="9"/>
  <c r="AW61" i="9"/>
  <c r="AV61" i="9"/>
  <c r="AU61" i="9"/>
  <c r="AT61" i="9"/>
  <c r="AS61" i="9"/>
  <c r="AR61" i="9"/>
  <c r="AQ61" i="9"/>
  <c r="T61" i="9" s="1"/>
  <c r="W13" i="1"/>
  <c r="W26" i="1"/>
  <c r="W44" i="1"/>
  <c r="W61" i="1"/>
  <c r="W243" i="1"/>
  <c r="W258" i="1"/>
  <c r="W266" i="1"/>
  <c r="AT63" i="7"/>
  <c r="BD9" i="7"/>
  <c r="BE9" i="7" s="1"/>
  <c r="BP9" i="7"/>
  <c r="BQ9" i="7" s="1"/>
  <c r="BM9" i="7"/>
  <c r="BN9" i="7" s="1"/>
  <c r="BJ9" i="7"/>
  <c r="BK9" i="7" s="1"/>
  <c r="BG9" i="7"/>
  <c r="BH9" i="7" s="1"/>
  <c r="BA9" i="7"/>
  <c r="BB9" i="7" s="1"/>
  <c r="AX9" i="7"/>
  <c r="AY9" i="7" s="1"/>
  <c r="AV9" i="7"/>
  <c r="BN44" i="1"/>
  <c r="BN61" i="1"/>
  <c r="BN243" i="1"/>
  <c r="BK243" i="1"/>
  <c r="BG243" i="1"/>
  <c r="BC243" i="1"/>
  <c r="AY44" i="1"/>
  <c r="AY61" i="1"/>
  <c r="AY243" i="1"/>
  <c r="DG273" i="1"/>
  <c r="DF273" i="1"/>
  <c r="E243" i="1"/>
  <c r="C23" i="12"/>
  <c r="E61" i="1"/>
  <c r="E44" i="1"/>
  <c r="C18" i="12" s="1"/>
  <c r="U182" i="10"/>
  <c r="Q182" i="10"/>
  <c r="M182" i="10"/>
  <c r="I182" i="10"/>
  <c r="U181" i="10"/>
  <c r="Q181" i="10"/>
  <c r="M181" i="10"/>
  <c r="I181" i="10"/>
  <c r="U180" i="10"/>
  <c r="Q180" i="10"/>
  <c r="M180" i="10"/>
  <c r="I180" i="10"/>
  <c r="U179" i="10"/>
  <c r="Q179" i="10"/>
  <c r="M179" i="10"/>
  <c r="I179" i="10"/>
  <c r="U178" i="10"/>
  <c r="Q178" i="10"/>
  <c r="M178" i="10"/>
  <c r="I178" i="10"/>
  <c r="U177" i="10"/>
  <c r="Q177" i="10"/>
  <c r="M177" i="10"/>
  <c r="I177" i="10"/>
  <c r="U176" i="10"/>
  <c r="Q176" i="10"/>
  <c r="M176" i="10"/>
  <c r="I176" i="10"/>
  <c r="U175" i="10"/>
  <c r="Q175" i="10"/>
  <c r="M175" i="10"/>
  <c r="I175" i="10"/>
  <c r="U174" i="10"/>
  <c r="Q174" i="10"/>
  <c r="M174" i="10"/>
  <c r="I174" i="10"/>
  <c r="U173" i="10"/>
  <c r="Q173" i="10"/>
  <c r="M173" i="10"/>
  <c r="I173" i="10"/>
  <c r="U172" i="10"/>
  <c r="Q172" i="10"/>
  <c r="M172" i="10"/>
  <c r="I172" i="10"/>
  <c r="U171" i="10"/>
  <c r="Q171" i="10"/>
  <c r="M171" i="10"/>
  <c r="I171" i="10"/>
  <c r="U170" i="10"/>
  <c r="Q170" i="10"/>
  <c r="M170" i="10"/>
  <c r="I170" i="10"/>
  <c r="U169" i="10"/>
  <c r="Q169" i="10"/>
  <c r="M169" i="10"/>
  <c r="I169" i="10"/>
  <c r="U168" i="10"/>
  <c r="Q168" i="10"/>
  <c r="M168" i="10"/>
  <c r="I168" i="10"/>
  <c r="U167" i="10"/>
  <c r="Q167" i="10"/>
  <c r="M167" i="10"/>
  <c r="I167" i="10"/>
  <c r="U166" i="10"/>
  <c r="Q166" i="10"/>
  <c r="M166" i="10"/>
  <c r="I166" i="10"/>
  <c r="U165" i="10"/>
  <c r="Q165" i="10"/>
  <c r="M165" i="10"/>
  <c r="I165" i="10"/>
  <c r="U156" i="10"/>
  <c r="Q156" i="10"/>
  <c r="M156" i="10"/>
  <c r="I156" i="10"/>
  <c r="U155" i="10"/>
  <c r="Q155" i="10"/>
  <c r="M155" i="10"/>
  <c r="I155" i="10"/>
  <c r="U154" i="10"/>
  <c r="Q154" i="10"/>
  <c r="M154" i="10"/>
  <c r="I154" i="10"/>
  <c r="U153" i="10"/>
  <c r="Q153" i="10"/>
  <c r="M153" i="10"/>
  <c r="I153" i="10"/>
  <c r="U152" i="10"/>
  <c r="Q152" i="10"/>
  <c r="M152" i="10"/>
  <c r="I152" i="10"/>
  <c r="U141" i="10"/>
  <c r="Q141" i="10"/>
  <c r="M141" i="10"/>
  <c r="I141" i="10"/>
  <c r="U140" i="10"/>
  <c r="Q140" i="10"/>
  <c r="M140" i="10"/>
  <c r="I140" i="10"/>
  <c r="U139" i="10"/>
  <c r="Q139" i="10"/>
  <c r="M139" i="10"/>
  <c r="I139" i="10"/>
  <c r="U130" i="10"/>
  <c r="Q130" i="10"/>
  <c r="M130" i="10"/>
  <c r="I130" i="10"/>
  <c r="U129" i="10"/>
  <c r="Q129" i="10"/>
  <c r="M129" i="10"/>
  <c r="I129" i="10"/>
  <c r="U128" i="10"/>
  <c r="Q128" i="10"/>
  <c r="M128" i="10"/>
  <c r="I128" i="10"/>
  <c r="U127" i="10"/>
  <c r="Q127" i="10"/>
  <c r="M127" i="10"/>
  <c r="I127" i="10"/>
  <c r="U126" i="10"/>
  <c r="Q126" i="10"/>
  <c r="M126" i="10"/>
  <c r="I126" i="10"/>
  <c r="U125" i="10"/>
  <c r="Q125" i="10"/>
  <c r="M125" i="10"/>
  <c r="I125" i="10"/>
  <c r="U124" i="10"/>
  <c r="Q124" i="10"/>
  <c r="M124" i="10"/>
  <c r="I124" i="10"/>
  <c r="U123" i="10"/>
  <c r="Q123" i="10"/>
  <c r="M123" i="10"/>
  <c r="I123" i="10"/>
  <c r="U122" i="10"/>
  <c r="Q122" i="10"/>
  <c r="M122" i="10"/>
  <c r="I122" i="10"/>
  <c r="U121" i="10"/>
  <c r="Q121" i="10"/>
  <c r="M121" i="10"/>
  <c r="I121" i="10"/>
  <c r="U120" i="10"/>
  <c r="Q120" i="10"/>
  <c r="M120" i="10"/>
  <c r="I120" i="10"/>
  <c r="U119" i="10"/>
  <c r="Q119" i="10"/>
  <c r="M119" i="10"/>
  <c r="I119" i="10"/>
  <c r="U118" i="10"/>
  <c r="Q118" i="10"/>
  <c r="M118" i="10"/>
  <c r="I118" i="10"/>
  <c r="U117" i="10"/>
  <c r="Q117" i="10"/>
  <c r="M117" i="10"/>
  <c r="I117" i="10"/>
  <c r="U116" i="10"/>
  <c r="Q116" i="10"/>
  <c r="M116" i="10"/>
  <c r="I116" i="10"/>
  <c r="U115" i="10"/>
  <c r="Q115" i="10"/>
  <c r="M115" i="10"/>
  <c r="I115" i="10"/>
  <c r="U114" i="10"/>
  <c r="Q114" i="10"/>
  <c r="M114" i="10"/>
  <c r="I114" i="10"/>
  <c r="U113" i="10"/>
  <c r="Q113" i="10"/>
  <c r="M113" i="10"/>
  <c r="I113" i="10"/>
  <c r="U104" i="10"/>
  <c r="Q104" i="10"/>
  <c r="M104" i="10"/>
  <c r="I104" i="10"/>
  <c r="U103" i="10"/>
  <c r="Q103" i="10"/>
  <c r="M103" i="10"/>
  <c r="I103" i="10"/>
  <c r="U102" i="10"/>
  <c r="Q102" i="10"/>
  <c r="M102" i="10"/>
  <c r="I102" i="10"/>
  <c r="U101" i="10"/>
  <c r="Q101" i="10"/>
  <c r="M101" i="10"/>
  <c r="I101" i="10"/>
  <c r="U100" i="10"/>
  <c r="Q100" i="10"/>
  <c r="M100" i="10"/>
  <c r="I100" i="10"/>
  <c r="U99" i="10"/>
  <c r="Q99" i="10"/>
  <c r="M99" i="10"/>
  <c r="I99" i="10"/>
  <c r="U98" i="10"/>
  <c r="Q98" i="10"/>
  <c r="M98" i="10"/>
  <c r="I98" i="10"/>
  <c r="U97" i="10"/>
  <c r="Q97" i="10"/>
  <c r="M97" i="10"/>
  <c r="I97" i="10"/>
  <c r="U96" i="10"/>
  <c r="Q96" i="10"/>
  <c r="M96" i="10"/>
  <c r="I96" i="10"/>
  <c r="U95" i="10"/>
  <c r="Q95" i="10"/>
  <c r="M95" i="10"/>
  <c r="I95" i="10"/>
  <c r="U94" i="10"/>
  <c r="Q94" i="10"/>
  <c r="M94" i="10"/>
  <c r="I94" i="10"/>
  <c r="U93" i="10"/>
  <c r="Q93" i="10"/>
  <c r="M93" i="10"/>
  <c r="I93" i="10"/>
  <c r="U92" i="10"/>
  <c r="Q92" i="10"/>
  <c r="M92" i="10"/>
  <c r="I92" i="10"/>
  <c r="U91" i="10"/>
  <c r="Q91" i="10"/>
  <c r="M91" i="10"/>
  <c r="I91" i="10"/>
  <c r="U90" i="10"/>
  <c r="Q90" i="10"/>
  <c r="M90" i="10"/>
  <c r="I90" i="10"/>
  <c r="U88" i="10"/>
  <c r="Q88" i="10"/>
  <c r="M88" i="10"/>
  <c r="I88" i="10"/>
  <c r="U87" i="10"/>
  <c r="Q87" i="10"/>
  <c r="M87" i="10"/>
  <c r="I87" i="10"/>
  <c r="U78" i="10"/>
  <c r="Q78" i="10"/>
  <c r="M78" i="10"/>
  <c r="I78" i="10"/>
  <c r="U77" i="10"/>
  <c r="Q77" i="10"/>
  <c r="M77" i="10"/>
  <c r="I77" i="10"/>
  <c r="U76" i="10"/>
  <c r="Q76" i="10"/>
  <c r="M76" i="10"/>
  <c r="I76" i="10"/>
  <c r="U75" i="10"/>
  <c r="Q75" i="10"/>
  <c r="M75" i="10"/>
  <c r="I75" i="10"/>
  <c r="U65" i="10"/>
  <c r="Q65" i="10"/>
  <c r="M65" i="10"/>
  <c r="I65" i="10"/>
  <c r="U64" i="10"/>
  <c r="Q64" i="10"/>
  <c r="M64" i="10"/>
  <c r="I64" i="10"/>
  <c r="U63" i="10"/>
  <c r="Q63" i="10"/>
  <c r="M63" i="10"/>
  <c r="I63" i="10"/>
  <c r="U62" i="10"/>
  <c r="Q62" i="10"/>
  <c r="M62" i="10"/>
  <c r="I62" i="10"/>
  <c r="U61" i="10"/>
  <c r="Q61" i="10"/>
  <c r="M61" i="10"/>
  <c r="I61" i="10"/>
  <c r="U60" i="10"/>
  <c r="Q60" i="10"/>
  <c r="M60" i="10"/>
  <c r="I60" i="10"/>
  <c r="U59" i="10"/>
  <c r="Q59" i="10"/>
  <c r="M59" i="10"/>
  <c r="I59" i="10"/>
  <c r="U58" i="10"/>
  <c r="Q58" i="10"/>
  <c r="M58" i="10"/>
  <c r="I58" i="10"/>
  <c r="U57" i="10"/>
  <c r="Q57" i="10"/>
  <c r="M57" i="10"/>
  <c r="I57" i="10"/>
  <c r="U56" i="10"/>
  <c r="Q56" i="10"/>
  <c r="M56" i="10"/>
  <c r="I56" i="10"/>
  <c r="U55" i="10"/>
  <c r="Q55" i="10"/>
  <c r="M55" i="10"/>
  <c r="I55" i="10"/>
  <c r="U54" i="10"/>
  <c r="Q54" i="10"/>
  <c r="M54" i="10"/>
  <c r="I54" i="10"/>
  <c r="U53" i="10"/>
  <c r="Q53" i="10"/>
  <c r="M53" i="10"/>
  <c r="I53" i="10"/>
  <c r="U52" i="10"/>
  <c r="Q52" i="10"/>
  <c r="M52" i="10"/>
  <c r="I52" i="10"/>
  <c r="Q47" i="10"/>
  <c r="M47" i="10"/>
  <c r="I47" i="10"/>
  <c r="U38" i="10"/>
  <c r="Q38" i="10"/>
  <c r="M38" i="10"/>
  <c r="I38" i="10"/>
  <c r="U37" i="10"/>
  <c r="Q37" i="10"/>
  <c r="M37" i="10"/>
  <c r="I37" i="10"/>
  <c r="U36" i="10"/>
  <c r="Q36" i="10"/>
  <c r="M36" i="10"/>
  <c r="I36" i="10"/>
  <c r="U34" i="10"/>
  <c r="M34" i="10"/>
  <c r="I34" i="10"/>
  <c r="U33" i="10"/>
  <c r="Q33" i="10"/>
  <c r="M33" i="10"/>
  <c r="I33" i="10"/>
  <c r="U8" i="10"/>
  <c r="Q8" i="10"/>
  <c r="M8" i="10"/>
  <c r="I17" i="10"/>
  <c r="I15" i="10"/>
  <c r="I12" i="10"/>
  <c r="I10" i="10"/>
  <c r="I9" i="10"/>
  <c r="I8" i="10"/>
  <c r="H5" i="14"/>
  <c r="E5" i="14"/>
  <c r="D5" i="14" s="1"/>
  <c r="C2" i="14"/>
  <c r="H90" i="13"/>
  <c r="M90" i="13" s="1"/>
  <c r="H75" i="13"/>
  <c r="M75" i="13" s="1"/>
  <c r="H73" i="13"/>
  <c r="M73" i="13" s="1"/>
  <c r="H70" i="13"/>
  <c r="M70" i="13" s="1"/>
  <c r="H63" i="13"/>
  <c r="M63" i="13" s="1"/>
  <c r="H55" i="13"/>
  <c r="M55" i="13" s="1"/>
  <c r="H54" i="13"/>
  <c r="M54" i="13" s="1"/>
  <c r="K7" i="9"/>
  <c r="H91" i="13"/>
  <c r="M91" i="13" s="1"/>
  <c r="C41" i="13"/>
  <c r="H41" i="13" s="1"/>
  <c r="M41" i="13" s="1"/>
  <c r="H39" i="13"/>
  <c r="M39" i="13" s="1"/>
  <c r="C2" i="13"/>
  <c r="I6" i="13"/>
  <c r="I51" i="13" s="1"/>
  <c r="H92" i="13"/>
  <c r="M92" i="13" s="1"/>
  <c r="H62" i="13"/>
  <c r="M62" i="13" s="1"/>
  <c r="H49" i="13"/>
  <c r="M49" i="13" s="1"/>
  <c r="H26" i="13"/>
  <c r="M26" i="13" s="1"/>
  <c r="H18" i="13"/>
  <c r="M18" i="13" s="1"/>
  <c r="H17" i="13"/>
  <c r="M17" i="13" s="1"/>
  <c r="H16" i="13"/>
  <c r="M16" i="13" s="1"/>
  <c r="H15" i="13"/>
  <c r="M15" i="13" s="1"/>
  <c r="H14" i="13"/>
  <c r="M14" i="13" s="1"/>
  <c r="H27" i="13"/>
  <c r="M27" i="13" s="1"/>
  <c r="H11" i="13"/>
  <c r="M11" i="13" s="1"/>
  <c r="H10" i="13"/>
  <c r="M10" i="13" s="1"/>
  <c r="H9" i="13"/>
  <c r="M9" i="13" s="1"/>
  <c r="H8" i="13"/>
  <c r="M8" i="13" s="1"/>
  <c r="P52" i="13"/>
  <c r="O52" i="13"/>
  <c r="N52" i="13"/>
  <c r="K52" i="13"/>
  <c r="J52" i="13"/>
  <c r="I52" i="13"/>
  <c r="F52" i="13"/>
  <c r="E52" i="13"/>
  <c r="D52" i="13"/>
  <c r="D6" i="13"/>
  <c r="P40" i="13"/>
  <c r="O40" i="13"/>
  <c r="N40" i="13"/>
  <c r="K40" i="13"/>
  <c r="J40" i="13"/>
  <c r="I40" i="13"/>
  <c r="F40" i="13"/>
  <c r="E40" i="13"/>
  <c r="D40" i="13"/>
  <c r="H36" i="13"/>
  <c r="M36" i="13" s="1"/>
  <c r="H35" i="13"/>
  <c r="M35" i="13" s="1"/>
  <c r="H34" i="13"/>
  <c r="M34" i="13" s="1"/>
  <c r="H33" i="13"/>
  <c r="M33" i="13" s="1"/>
  <c r="H32" i="13"/>
  <c r="M32" i="13" s="1"/>
  <c r="H31" i="13"/>
  <c r="M31" i="13" s="1"/>
  <c r="H30" i="13"/>
  <c r="M30" i="13" s="1"/>
  <c r="P29" i="13"/>
  <c r="O29" i="13"/>
  <c r="N29" i="13"/>
  <c r="K29" i="13"/>
  <c r="J29" i="13"/>
  <c r="I29" i="13"/>
  <c r="F29" i="13"/>
  <c r="E29" i="13"/>
  <c r="D29" i="13"/>
  <c r="C42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Q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Q30" i="12"/>
  <c r="Q29" i="12"/>
  <c r="Q40" i="12" s="1"/>
  <c r="Q53" i="12" s="1"/>
  <c r="O30" i="12"/>
  <c r="N30" i="12"/>
  <c r="M30" i="12"/>
  <c r="L30" i="12"/>
  <c r="K30" i="12"/>
  <c r="J30" i="12"/>
  <c r="I30" i="12"/>
  <c r="H30" i="12"/>
  <c r="G30" i="12"/>
  <c r="F30" i="12"/>
  <c r="E30" i="12"/>
  <c r="D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B1" i="11"/>
  <c r="B34" i="11" s="1"/>
  <c r="E44" i="10"/>
  <c r="J44" i="10" s="1"/>
  <c r="E108" i="10"/>
  <c r="E188" i="10"/>
  <c r="J188" i="10" s="1"/>
  <c r="E107" i="10"/>
  <c r="S107" i="10" s="1"/>
  <c r="E160" i="10"/>
  <c r="T160" i="10" s="1"/>
  <c r="E136" i="10"/>
  <c r="T136" i="10" s="1"/>
  <c r="E184" i="10"/>
  <c r="N184" i="10" s="1"/>
  <c r="E189" i="10"/>
  <c r="E187" i="10"/>
  <c r="E186" i="10"/>
  <c r="L186" i="10" s="1"/>
  <c r="E185" i="10"/>
  <c r="O185" i="10" s="1"/>
  <c r="E163" i="10"/>
  <c r="G163" i="10" s="1"/>
  <c r="E162" i="10"/>
  <c r="O162" i="10" s="1"/>
  <c r="E161" i="10"/>
  <c r="E159" i="10"/>
  <c r="S159" i="10" s="1"/>
  <c r="E158" i="10"/>
  <c r="S158" i="10" s="1"/>
  <c r="E137" i="10"/>
  <c r="R137" i="10" s="1"/>
  <c r="E135" i="10"/>
  <c r="O135" i="10" s="1"/>
  <c r="E134" i="10"/>
  <c r="R134" i="10" s="1"/>
  <c r="E133" i="10"/>
  <c r="J133" i="10" s="1"/>
  <c r="E132" i="10"/>
  <c r="S132" i="10" s="1"/>
  <c r="E111" i="10"/>
  <c r="O111" i="10" s="1"/>
  <c r="E110" i="10"/>
  <c r="O110" i="10" s="1"/>
  <c r="E109" i="10"/>
  <c r="K109" i="10" s="1"/>
  <c r="E106" i="10"/>
  <c r="O106" i="10" s="1"/>
  <c r="E85" i="10"/>
  <c r="J85" i="10" s="1"/>
  <c r="E84" i="10"/>
  <c r="H84" i="10" s="1"/>
  <c r="E83" i="10"/>
  <c r="E82" i="10"/>
  <c r="F82" i="10" s="1"/>
  <c r="E81" i="10"/>
  <c r="J81" i="10" s="1"/>
  <c r="E80" i="10"/>
  <c r="E72" i="10"/>
  <c r="K72" i="10" s="1"/>
  <c r="E71" i="10"/>
  <c r="N71" i="10" s="1"/>
  <c r="E70" i="10"/>
  <c r="F70" i="10" s="1"/>
  <c r="E69" i="10"/>
  <c r="E68" i="10"/>
  <c r="S68" i="10" s="1"/>
  <c r="E67" i="10"/>
  <c r="E45" i="10"/>
  <c r="J45" i="10" s="1"/>
  <c r="E43" i="10"/>
  <c r="P43" i="10" s="1"/>
  <c r="E42" i="10"/>
  <c r="E41" i="10"/>
  <c r="T41" i="10" s="1"/>
  <c r="E40" i="10"/>
  <c r="T40" i="10" s="1"/>
  <c r="E31" i="10"/>
  <c r="S31" i="10" s="1"/>
  <c r="E30" i="10"/>
  <c r="J30" i="10" s="1"/>
  <c r="E29" i="10"/>
  <c r="P29" i="10" s="1"/>
  <c r="E28" i="10"/>
  <c r="E4" i="10" s="1"/>
  <c r="E27" i="10"/>
  <c r="P27" i="10" s="1"/>
  <c r="E26" i="10"/>
  <c r="C183" i="10"/>
  <c r="C157" i="10"/>
  <c r="C131" i="10"/>
  <c r="C105" i="10"/>
  <c r="C79" i="10"/>
  <c r="C66" i="10"/>
  <c r="C39" i="10"/>
  <c r="C25" i="10"/>
  <c r="AP57" i="9"/>
  <c r="AP45" i="9"/>
  <c r="AP37" i="9"/>
  <c r="Y57" i="9"/>
  <c r="Y45" i="9"/>
  <c r="Y37" i="9"/>
  <c r="AP23" i="9"/>
  <c r="Y23" i="9"/>
  <c r="AV278" i="1"/>
  <c r="CU278" i="1" s="1"/>
  <c r="AU278" i="1"/>
  <c r="CT278" i="1" s="1"/>
  <c r="AS278" i="1"/>
  <c r="CR278" i="1" s="1"/>
  <c r="AR278" i="1"/>
  <c r="AV277" i="1"/>
  <c r="CU277" i="1" s="1"/>
  <c r="AU277" i="1"/>
  <c r="CT277" i="1" s="1"/>
  <c r="AR277" i="1"/>
  <c r="AV276" i="1"/>
  <c r="CU276" i="1" s="1"/>
  <c r="AU276" i="1"/>
  <c r="CT276" i="1" s="1"/>
  <c r="AR276" i="1"/>
  <c r="AV275" i="1"/>
  <c r="CU275" i="1" s="1"/>
  <c r="AU275" i="1"/>
  <c r="CT275" i="1" s="1"/>
  <c r="AR275" i="1"/>
  <c r="AV274" i="1"/>
  <c r="CU274" i="1" s="1"/>
  <c r="AU274" i="1"/>
  <c r="CT274" i="1" s="1"/>
  <c r="AR274" i="1"/>
  <c r="AV273" i="1"/>
  <c r="CU273" i="1" s="1"/>
  <c r="AU273" i="1"/>
  <c r="CT273" i="1" s="1"/>
  <c r="AR273" i="1"/>
  <c r="AV272" i="1"/>
  <c r="CU272" i="1" s="1"/>
  <c r="AU272" i="1"/>
  <c r="CT272" i="1" s="1"/>
  <c r="AR272" i="1"/>
  <c r="AV271" i="1"/>
  <c r="CU271" i="1" s="1"/>
  <c r="AU271" i="1"/>
  <c r="CT271" i="1" s="1"/>
  <c r="AR271" i="1"/>
  <c r="AV270" i="1"/>
  <c r="CU270" i="1" s="1"/>
  <c r="AU270" i="1"/>
  <c r="CT270" i="1" s="1"/>
  <c r="AR270" i="1"/>
  <c r="AV269" i="1"/>
  <c r="CU269" i="1" s="1"/>
  <c r="AU269" i="1"/>
  <c r="CT269" i="1" s="1"/>
  <c r="AR269" i="1"/>
  <c r="AU268" i="1"/>
  <c r="CT268" i="1" s="1"/>
  <c r="AR268" i="1"/>
  <c r="AV267" i="1"/>
  <c r="CU267" i="1" s="1"/>
  <c r="AU267" i="1"/>
  <c r="CT267" i="1" s="1"/>
  <c r="AR267" i="1"/>
  <c r="AV266" i="1"/>
  <c r="CU266" i="1" s="1"/>
  <c r="AU266" i="1"/>
  <c r="CT266" i="1" s="1"/>
  <c r="AR266" i="1"/>
  <c r="AU262" i="1"/>
  <c r="CT262" i="1" s="1"/>
  <c r="AR262" i="1"/>
  <c r="AU261" i="1"/>
  <c r="CT261" i="1" s="1"/>
  <c r="AR261" i="1"/>
  <c r="AV260" i="1"/>
  <c r="CU260" i="1" s="1"/>
  <c r="AU260" i="1"/>
  <c r="CT260" i="1" s="1"/>
  <c r="AR260" i="1"/>
  <c r="AV259" i="1"/>
  <c r="CU259" i="1" s="1"/>
  <c r="AU259" i="1"/>
  <c r="CT259" i="1" s="1"/>
  <c r="AR259" i="1"/>
  <c r="AV258" i="1"/>
  <c r="CU258" i="1" s="1"/>
  <c r="AU258" i="1"/>
  <c r="CT258" i="1" s="1"/>
  <c r="AR258" i="1"/>
  <c r="AU257" i="1"/>
  <c r="CT257" i="1" s="1"/>
  <c r="AR257" i="1"/>
  <c r="AU254" i="1"/>
  <c r="CT254" i="1" s="1"/>
  <c r="AR254" i="1"/>
  <c r="AV253" i="1"/>
  <c r="CU253" i="1" s="1"/>
  <c r="AU253" i="1"/>
  <c r="CT253" i="1" s="1"/>
  <c r="AR253" i="1"/>
  <c r="AV252" i="1"/>
  <c r="CU252" i="1" s="1"/>
  <c r="AU252" i="1"/>
  <c r="CT252" i="1" s="1"/>
  <c r="AR252" i="1"/>
  <c r="AV251" i="1"/>
  <c r="CU251" i="1" s="1"/>
  <c r="AU251" i="1"/>
  <c r="CT251" i="1" s="1"/>
  <c r="AR251" i="1"/>
  <c r="CQ251" i="1" s="1"/>
  <c r="AV250" i="1"/>
  <c r="CU250" i="1" s="1"/>
  <c r="AU250" i="1"/>
  <c r="CT250" i="1" s="1"/>
  <c r="AR250" i="1"/>
  <c r="AV249" i="1"/>
  <c r="CU249" i="1" s="1"/>
  <c r="AU249" i="1"/>
  <c r="CT249" i="1" s="1"/>
  <c r="AR249" i="1"/>
  <c r="AV248" i="1"/>
  <c r="CU248" i="1" s="1"/>
  <c r="AU248" i="1"/>
  <c r="CT248" i="1" s="1"/>
  <c r="AR248" i="1"/>
  <c r="AV247" i="1"/>
  <c r="CU247" i="1" s="1"/>
  <c r="AU247" i="1"/>
  <c r="CT247" i="1" s="1"/>
  <c r="AR247" i="1"/>
  <c r="AV246" i="1"/>
  <c r="CU246" i="1" s="1"/>
  <c r="AU246" i="1"/>
  <c r="CT246" i="1" s="1"/>
  <c r="AR246" i="1"/>
  <c r="AV245" i="1"/>
  <c r="CU245" i="1" s="1"/>
  <c r="AU245" i="1"/>
  <c r="CT245" i="1" s="1"/>
  <c r="AR245" i="1"/>
  <c r="AV244" i="1"/>
  <c r="CU244" i="1" s="1"/>
  <c r="AU244" i="1"/>
  <c r="CT244" i="1" s="1"/>
  <c r="AR244" i="1"/>
  <c r="AV243" i="1"/>
  <c r="CU243" i="1" s="1"/>
  <c r="AR243" i="1"/>
  <c r="AU242" i="1"/>
  <c r="CT242" i="1" s="1"/>
  <c r="AR242" i="1"/>
  <c r="AU241" i="1"/>
  <c r="CT241" i="1" s="1"/>
  <c r="AR241" i="1"/>
  <c r="AU240" i="1"/>
  <c r="CT240" i="1" s="1"/>
  <c r="AR240" i="1"/>
  <c r="AU239" i="1"/>
  <c r="CT239" i="1" s="1"/>
  <c r="AR239" i="1"/>
  <c r="AU238" i="1"/>
  <c r="CT238" i="1" s="1"/>
  <c r="AR238" i="1"/>
  <c r="AU237" i="1"/>
  <c r="CT237" i="1" s="1"/>
  <c r="AR237" i="1"/>
  <c r="AU236" i="1"/>
  <c r="CT236" i="1" s="1"/>
  <c r="AR236" i="1"/>
  <c r="AU235" i="1"/>
  <c r="CT235" i="1" s="1"/>
  <c r="AR235" i="1"/>
  <c r="AU234" i="1"/>
  <c r="CT234" i="1" s="1"/>
  <c r="AR234" i="1"/>
  <c r="AU233" i="1"/>
  <c r="CT233" i="1" s="1"/>
  <c r="AR233" i="1"/>
  <c r="AU232" i="1"/>
  <c r="CT232" i="1" s="1"/>
  <c r="AR232" i="1"/>
  <c r="AU231" i="1"/>
  <c r="CT231" i="1" s="1"/>
  <c r="AR231" i="1"/>
  <c r="AU230" i="1"/>
  <c r="CT230" i="1" s="1"/>
  <c r="AR230" i="1"/>
  <c r="AU229" i="1"/>
  <c r="CT229" i="1" s="1"/>
  <c r="AR229" i="1"/>
  <c r="AU228" i="1"/>
  <c r="CT228" i="1" s="1"/>
  <c r="AR228" i="1"/>
  <c r="AU227" i="1"/>
  <c r="CT227" i="1" s="1"/>
  <c r="AR227" i="1"/>
  <c r="AV226" i="1"/>
  <c r="CU226" i="1" s="1"/>
  <c r="AU226" i="1"/>
  <c r="CT226" i="1" s="1"/>
  <c r="AR226" i="1"/>
  <c r="AU80" i="1"/>
  <c r="CT80" i="1" s="1"/>
  <c r="AR80" i="1"/>
  <c r="AU76" i="1"/>
  <c r="CT76" i="1" s="1"/>
  <c r="AR76" i="1"/>
  <c r="AU75" i="1"/>
  <c r="CT75" i="1" s="1"/>
  <c r="AR75" i="1"/>
  <c r="AU74" i="1"/>
  <c r="CT74" i="1" s="1"/>
  <c r="AR74" i="1"/>
  <c r="AU73" i="1"/>
  <c r="CT73" i="1" s="1"/>
  <c r="AR73" i="1"/>
  <c r="AU72" i="1"/>
  <c r="CT72" i="1" s="1"/>
  <c r="AR72" i="1"/>
  <c r="AU71" i="1"/>
  <c r="CT71" i="1" s="1"/>
  <c r="AR71" i="1"/>
  <c r="AU70" i="1"/>
  <c r="CT70" i="1" s="1"/>
  <c r="AR70" i="1"/>
  <c r="AU69" i="1"/>
  <c r="CT69" i="1" s="1"/>
  <c r="AR69" i="1"/>
  <c r="AU68" i="1"/>
  <c r="CT68" i="1" s="1"/>
  <c r="AR68" i="1"/>
  <c r="AU67" i="1"/>
  <c r="CT67" i="1" s="1"/>
  <c r="AR67" i="1"/>
  <c r="AU66" i="1"/>
  <c r="CT66" i="1" s="1"/>
  <c r="AR66" i="1"/>
  <c r="AU65" i="1"/>
  <c r="CT65" i="1" s="1"/>
  <c r="AR65" i="1"/>
  <c r="AU64" i="1"/>
  <c r="CT64" i="1" s="1"/>
  <c r="AR64" i="1"/>
  <c r="CU63" i="1"/>
  <c r="AU63" i="1"/>
  <c r="CT63" i="1" s="1"/>
  <c r="AR63" i="1"/>
  <c r="AV62" i="1"/>
  <c r="CU62" i="1" s="1"/>
  <c r="AU62" i="1"/>
  <c r="CT62" i="1" s="1"/>
  <c r="AR62" i="1"/>
  <c r="AV61" i="1"/>
  <c r="CU61" i="1" s="1"/>
  <c r="AR61" i="1"/>
  <c r="AU60" i="1"/>
  <c r="CT60" i="1" s="1"/>
  <c r="AR60" i="1"/>
  <c r="AU53" i="1"/>
  <c r="CT53" i="1" s="1"/>
  <c r="AR53" i="1"/>
  <c r="AU52" i="1"/>
  <c r="CT52" i="1" s="1"/>
  <c r="AR52" i="1"/>
  <c r="AU51" i="1"/>
  <c r="CT51" i="1" s="1"/>
  <c r="AR51" i="1"/>
  <c r="AU50" i="1"/>
  <c r="CT50" i="1" s="1"/>
  <c r="AR50" i="1"/>
  <c r="AU49" i="1"/>
  <c r="CT49" i="1" s="1"/>
  <c r="AR49" i="1"/>
  <c r="AU48" i="1"/>
  <c r="CT48" i="1" s="1"/>
  <c r="AR48" i="1"/>
  <c r="AU47" i="1"/>
  <c r="CT47" i="1" s="1"/>
  <c r="AR47" i="1"/>
  <c r="AV46" i="1"/>
  <c r="CU46" i="1" s="1"/>
  <c r="AU46" i="1"/>
  <c r="CT46" i="1" s="1"/>
  <c r="AR46" i="1"/>
  <c r="AV45" i="1"/>
  <c r="CU45" i="1" s="1"/>
  <c r="AU45" i="1"/>
  <c r="CT45" i="1" s="1"/>
  <c r="AR45" i="1"/>
  <c r="AV44" i="1"/>
  <c r="CU44" i="1" s="1"/>
  <c r="AR44" i="1"/>
  <c r="AU34" i="1"/>
  <c r="CT34" i="1" s="1"/>
  <c r="AR34" i="1"/>
  <c r="AU33" i="1"/>
  <c r="CT33" i="1" s="1"/>
  <c r="AR33" i="1"/>
  <c r="AV32" i="1"/>
  <c r="CU32" i="1" s="1"/>
  <c r="AU32" i="1"/>
  <c r="CT32" i="1" s="1"/>
  <c r="AR32" i="1"/>
  <c r="AV31" i="1"/>
  <c r="CU31" i="1" s="1"/>
  <c r="AU31" i="1"/>
  <c r="CT31" i="1" s="1"/>
  <c r="AR31" i="1"/>
  <c r="AV30" i="1"/>
  <c r="CU30" i="1" s="1"/>
  <c r="AU30" i="1"/>
  <c r="CT30" i="1" s="1"/>
  <c r="AR30" i="1"/>
  <c r="AV29" i="1"/>
  <c r="CU29" i="1" s="1"/>
  <c r="AU29" i="1"/>
  <c r="CT29" i="1" s="1"/>
  <c r="AR29" i="1"/>
  <c r="AV28" i="1"/>
  <c r="CU28" i="1" s="1"/>
  <c r="AU28" i="1"/>
  <c r="CT28" i="1" s="1"/>
  <c r="AR28" i="1"/>
  <c r="AV27" i="1"/>
  <c r="CU27" i="1" s="1"/>
  <c r="AU27" i="1"/>
  <c r="CT27" i="1" s="1"/>
  <c r="AR27" i="1"/>
  <c r="AV26" i="1"/>
  <c r="CU26" i="1" s="1"/>
  <c r="AU26" i="1"/>
  <c r="CT26" i="1" s="1"/>
  <c r="AR26" i="1"/>
  <c r="AU25" i="1"/>
  <c r="CT25" i="1" s="1"/>
  <c r="AR25" i="1"/>
  <c r="AU24" i="1"/>
  <c r="CT24" i="1" s="1"/>
  <c r="AR24" i="1"/>
  <c r="AU23" i="1"/>
  <c r="CT23" i="1" s="1"/>
  <c r="AR23" i="1"/>
  <c r="AU22" i="1"/>
  <c r="CT22" i="1" s="1"/>
  <c r="AR22" i="1"/>
  <c r="AU21" i="1"/>
  <c r="CT21" i="1" s="1"/>
  <c r="AR21" i="1"/>
  <c r="AU20" i="1"/>
  <c r="CT20" i="1" s="1"/>
  <c r="AR20" i="1"/>
  <c r="AU19" i="1"/>
  <c r="CT19" i="1" s="1"/>
  <c r="AR19" i="1"/>
  <c r="AU18" i="1"/>
  <c r="CT18" i="1" s="1"/>
  <c r="AR18" i="1"/>
  <c r="AU17" i="1"/>
  <c r="CT17" i="1" s="1"/>
  <c r="AR17" i="1"/>
  <c r="AU16" i="1"/>
  <c r="CT16" i="1" s="1"/>
  <c r="AR16" i="1"/>
  <c r="AV15" i="1"/>
  <c r="CU15" i="1" s="1"/>
  <c r="AU15" i="1"/>
  <c r="CT15" i="1" s="1"/>
  <c r="AR15" i="1"/>
  <c r="AV14" i="1"/>
  <c r="CU14" i="1" s="1"/>
  <c r="AU14" i="1"/>
  <c r="CT14" i="1" s="1"/>
  <c r="AR14" i="1"/>
  <c r="AV13" i="1"/>
  <c r="CU13" i="1" s="1"/>
  <c r="AU13" i="1"/>
  <c r="CT13" i="1" s="1"/>
  <c r="AR13" i="1"/>
  <c r="CQ13" i="1" s="1"/>
  <c r="AU12" i="1"/>
  <c r="CT12" i="1" s="1"/>
  <c r="AR12" i="1"/>
  <c r="CQ12" i="1" s="1"/>
  <c r="AU8" i="1"/>
  <c r="CT8" i="1" s="1"/>
  <c r="AR8" i="1"/>
  <c r="CQ8" i="1" s="1"/>
  <c r="AV7" i="1"/>
  <c r="CU7" i="1" s="1"/>
  <c r="AU7" i="1"/>
  <c r="CT7" i="1" s="1"/>
  <c r="AT7" i="1"/>
  <c r="CS7" i="1" s="1"/>
  <c r="AS7" i="1"/>
  <c r="CR7" i="1" s="1"/>
  <c r="AR7" i="1"/>
  <c r="CQ7" i="1" s="1"/>
  <c r="J2" i="9"/>
  <c r="E4" i="8"/>
  <c r="D2" i="7"/>
  <c r="BM277" i="1"/>
  <c r="CL277" i="1" s="1"/>
  <c r="CM277" i="1" s="1"/>
  <c r="CL227" i="1"/>
  <c r="CM227" i="1" s="1"/>
  <c r="CL64" i="1"/>
  <c r="CM64" i="1" s="1"/>
  <c r="CL47" i="1"/>
  <c r="CM47" i="1" s="1"/>
  <c r="CL33" i="1"/>
  <c r="CM33" i="1" s="1"/>
  <c r="CL16" i="1"/>
  <c r="CM16" i="1" s="1"/>
  <c r="BL277" i="1"/>
  <c r="CJ277" i="1" s="1"/>
  <c r="CK277" i="1" s="1"/>
  <c r="CJ227" i="1"/>
  <c r="CK227" i="1" s="1"/>
  <c r="CJ64" i="1"/>
  <c r="CK64" i="1" s="1"/>
  <c r="CJ47" i="1"/>
  <c r="CK47" i="1" s="1"/>
  <c r="CJ33" i="1"/>
  <c r="CK33" i="1" s="1"/>
  <c r="CJ16" i="1"/>
  <c r="CK16" i="1" s="1"/>
  <c r="BJ277" i="1"/>
  <c r="CH277" i="1" s="1"/>
  <c r="CI277" i="1" s="1"/>
  <c r="CH227" i="1"/>
  <c r="CI227" i="1" s="1"/>
  <c r="CH64" i="1"/>
  <c r="CI64" i="1" s="1"/>
  <c r="CH47" i="1"/>
  <c r="CI47" i="1" s="1"/>
  <c r="CH33" i="1"/>
  <c r="CI33" i="1" s="1"/>
  <c r="CH16" i="1"/>
  <c r="CI16" i="1" s="1"/>
  <c r="BI277" i="1"/>
  <c r="CF277" i="1" s="1"/>
  <c r="CG277" i="1" s="1"/>
  <c r="CF227" i="1"/>
  <c r="CG227" i="1" s="1"/>
  <c r="CF64" i="1"/>
  <c r="CG64" i="1" s="1"/>
  <c r="CF47" i="1"/>
  <c r="CG47" i="1" s="1"/>
  <c r="CF33" i="1"/>
  <c r="CG33" i="1" s="1"/>
  <c r="CF16" i="1"/>
  <c r="CG16" i="1" s="1"/>
  <c r="BH277" i="1"/>
  <c r="CD277" i="1" s="1"/>
  <c r="CE277" i="1" s="1"/>
  <c r="CD227" i="1"/>
  <c r="CE227" i="1" s="1"/>
  <c r="CD64" i="1"/>
  <c r="CE64" i="1" s="1"/>
  <c r="CD47" i="1"/>
  <c r="CE47" i="1" s="1"/>
  <c r="CD33" i="1"/>
  <c r="CE33" i="1" s="1"/>
  <c r="CD16" i="1"/>
  <c r="CE16" i="1" s="1"/>
  <c r="BF277" i="1"/>
  <c r="CB277" i="1" s="1"/>
  <c r="CC277" i="1" s="1"/>
  <c r="CB227" i="1"/>
  <c r="CC227" i="1" s="1"/>
  <c r="CB64" i="1"/>
  <c r="CC64" i="1" s="1"/>
  <c r="CB47" i="1"/>
  <c r="CC47" i="1" s="1"/>
  <c r="CB33" i="1"/>
  <c r="CC33" i="1" s="1"/>
  <c r="CB16" i="1"/>
  <c r="CC16" i="1" s="1"/>
  <c r="BE277" i="1"/>
  <c r="BZ277" i="1" s="1"/>
  <c r="CA277" i="1" s="1"/>
  <c r="BZ227" i="1"/>
  <c r="CA227" i="1" s="1"/>
  <c r="BZ64" i="1"/>
  <c r="CA64" i="1" s="1"/>
  <c r="BZ47" i="1"/>
  <c r="CA47" i="1" s="1"/>
  <c r="BZ33" i="1"/>
  <c r="CA33" i="1" s="1"/>
  <c r="BZ16" i="1"/>
  <c r="CA16" i="1" s="1"/>
  <c r="BD277" i="1"/>
  <c r="BX277" i="1" s="1"/>
  <c r="BY277" i="1" s="1"/>
  <c r="BX227" i="1"/>
  <c r="BY227" i="1" s="1"/>
  <c r="BX64" i="1"/>
  <c r="BY64" i="1" s="1"/>
  <c r="BX47" i="1"/>
  <c r="BY47" i="1" s="1"/>
  <c r="BX33" i="1"/>
  <c r="BY33" i="1" s="1"/>
  <c r="BX16" i="1"/>
  <c r="BY16" i="1" s="1"/>
  <c r="BB277" i="1"/>
  <c r="BV277" i="1" s="1"/>
  <c r="BW277" i="1" s="1"/>
  <c r="BV227" i="1"/>
  <c r="BW227" i="1" s="1"/>
  <c r="BV64" i="1"/>
  <c r="BW64" i="1" s="1"/>
  <c r="BV47" i="1"/>
  <c r="BW47" i="1" s="1"/>
  <c r="BV33" i="1"/>
  <c r="BW33" i="1" s="1"/>
  <c r="BV16" i="1"/>
  <c r="BW16" i="1" s="1"/>
  <c r="BT227" i="1"/>
  <c r="BU227" i="1" s="1"/>
  <c r="BT64" i="1"/>
  <c r="BU64" i="1" s="1"/>
  <c r="BT47" i="1"/>
  <c r="BU47" i="1" s="1"/>
  <c r="BT33" i="1"/>
  <c r="BU33" i="1" s="1"/>
  <c r="BT16" i="1"/>
  <c r="BU16" i="1" s="1"/>
  <c r="BA277" i="1"/>
  <c r="BT277" i="1" s="1"/>
  <c r="BU277" i="1" s="1"/>
  <c r="U55" i="8"/>
  <c r="U50" i="8"/>
  <c r="T55" i="8"/>
  <c r="T50" i="8"/>
  <c r="S55" i="8"/>
  <c r="S50" i="8"/>
  <c r="R55" i="8"/>
  <c r="R50" i="8"/>
  <c r="Q55" i="8"/>
  <c r="Q50" i="8"/>
  <c r="P55" i="8"/>
  <c r="P50" i="8"/>
  <c r="O55" i="8"/>
  <c r="O50" i="8"/>
  <c r="N55" i="8"/>
  <c r="N50" i="8"/>
  <c r="M55" i="8"/>
  <c r="M50" i="8"/>
  <c r="L55" i="8"/>
  <c r="L50" i="8"/>
  <c r="K55" i="8"/>
  <c r="K50" i="8"/>
  <c r="J55" i="8"/>
  <c r="J50" i="8"/>
  <c r="I63" i="8"/>
  <c r="I55" i="8"/>
  <c r="I50" i="8"/>
  <c r="U34" i="8"/>
  <c r="U30" i="8"/>
  <c r="U26" i="8"/>
  <c r="U19" i="8"/>
  <c r="T34" i="8"/>
  <c r="T30" i="8"/>
  <c r="T26" i="8"/>
  <c r="T19" i="8"/>
  <c r="S34" i="8"/>
  <c r="S30" i="8"/>
  <c r="S26" i="8"/>
  <c r="S19" i="8"/>
  <c r="R34" i="8"/>
  <c r="R30" i="8"/>
  <c r="R26" i="8"/>
  <c r="R19" i="8"/>
  <c r="Q34" i="8"/>
  <c r="Q30" i="8"/>
  <c r="Q26" i="8"/>
  <c r="Q19" i="8"/>
  <c r="P34" i="8"/>
  <c r="P30" i="8"/>
  <c r="P26" i="8"/>
  <c r="P19" i="8"/>
  <c r="O34" i="8"/>
  <c r="O30" i="8"/>
  <c r="O26" i="8"/>
  <c r="O19" i="8"/>
  <c r="N34" i="8"/>
  <c r="N30" i="8"/>
  <c r="N26" i="8"/>
  <c r="N19" i="8"/>
  <c r="M34" i="8"/>
  <c r="M30" i="8"/>
  <c r="M26" i="8"/>
  <c r="M19" i="8"/>
  <c r="L34" i="8"/>
  <c r="L30" i="8"/>
  <c r="L26" i="8"/>
  <c r="L19" i="8"/>
  <c r="K34" i="8"/>
  <c r="K30" i="8"/>
  <c r="K26" i="8"/>
  <c r="K19" i="8"/>
  <c r="J34" i="8"/>
  <c r="J30" i="8"/>
  <c r="J26" i="8"/>
  <c r="J19" i="8"/>
  <c r="I34" i="8"/>
  <c r="I30" i="8"/>
  <c r="I26" i="8"/>
  <c r="I19" i="8"/>
  <c r="AX243" i="1"/>
  <c r="AX61" i="1"/>
  <c r="AX44" i="1"/>
  <c r="BN26" i="1"/>
  <c r="AY26" i="1"/>
  <c r="AX26" i="1"/>
  <c r="AY277" i="1"/>
  <c r="AX277" i="1"/>
  <c r="BN266" i="1"/>
  <c r="BK266" i="1"/>
  <c r="BG266" i="1"/>
  <c r="BC266" i="1"/>
  <c r="AY266" i="1"/>
  <c r="AX266" i="1"/>
  <c r="BN258" i="1"/>
  <c r="BK258" i="1"/>
  <c r="BG258" i="1"/>
  <c r="BC258" i="1"/>
  <c r="AY258" i="1"/>
  <c r="AX258" i="1"/>
  <c r="BN13" i="1"/>
  <c r="AY13" i="1"/>
  <c r="AX13" i="1"/>
  <c r="V13" i="1"/>
  <c r="V26" i="1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Q477" i="3"/>
  <c r="R477" i="3" s="1"/>
  <c r="R17" i="2"/>
  <c r="Q17" i="2"/>
  <c r="P17" i="2"/>
  <c r="O17" i="2"/>
  <c r="R16" i="2"/>
  <c r="O16" i="2"/>
  <c r="W277" i="1"/>
  <c r="V277" i="1"/>
  <c r="V258" i="1"/>
  <c r="V243" i="1"/>
  <c r="V61" i="1"/>
  <c r="V44" i="1"/>
  <c r="H71" i="13"/>
  <c r="M71" i="13" s="1"/>
  <c r="R273" i="1"/>
  <c r="I138" i="1"/>
  <c r="Q78" i="1"/>
  <c r="I139" i="1"/>
  <c r="I133" i="1"/>
  <c r="I132" i="1"/>
  <c r="Q40" i="1"/>
  <c r="I59" i="1"/>
  <c r="I141" i="1"/>
  <c r="I57" i="1"/>
  <c r="I140" i="1"/>
  <c r="I58" i="1"/>
  <c r="I142" i="1"/>
  <c r="I134" i="1"/>
  <c r="I55" i="1"/>
  <c r="I38" i="1"/>
  <c r="I131" i="1"/>
  <c r="I79" i="1"/>
  <c r="I41" i="1"/>
  <c r="I78" i="1"/>
  <c r="I135" i="1"/>
  <c r="I136" i="1"/>
  <c r="I40" i="1"/>
  <c r="I137" i="1"/>
  <c r="Q38" i="1"/>
  <c r="BK81" i="1" l="1"/>
  <c r="BP64" i="1"/>
  <c r="BO277" i="1"/>
  <c r="CR60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AT222" i="1"/>
  <c r="CS222" i="1"/>
  <c r="F38" i="1"/>
  <c r="AV38" i="1" s="1"/>
  <c r="CU38" i="1" s="1"/>
  <c r="D38" i="1"/>
  <c r="CS38" i="1"/>
  <c r="AT38" i="1"/>
  <c r="D110" i="1"/>
  <c r="D111" i="1"/>
  <c r="D112" i="1"/>
  <c r="D114" i="1"/>
  <c r="D113" i="1"/>
  <c r="D115" i="1"/>
  <c r="D116" i="1"/>
  <c r="D218" i="1"/>
  <c r="E71" i="3"/>
  <c r="E73" i="3"/>
  <c r="E66" i="3"/>
  <c r="E67" i="3"/>
  <c r="E68" i="3"/>
  <c r="E69" i="3"/>
  <c r="E95" i="3"/>
  <c r="E102" i="3"/>
  <c r="E87" i="3"/>
  <c r="E104" i="3"/>
  <c r="E105" i="3"/>
  <c r="E90" i="3"/>
  <c r="E92" i="3"/>
  <c r="E23" i="3"/>
  <c r="E24" i="3"/>
  <c r="E83" i="3"/>
  <c r="E108" i="3"/>
  <c r="E84" i="3"/>
  <c r="E40" i="3"/>
  <c r="E41" i="3"/>
  <c r="E132" i="3"/>
  <c r="E133" i="3"/>
  <c r="E134" i="3"/>
  <c r="E135" i="3"/>
  <c r="E140" i="3"/>
  <c r="E131" i="3"/>
  <c r="E168" i="3"/>
  <c r="E162" i="3"/>
  <c r="E164" i="3"/>
  <c r="F17" i="3"/>
  <c r="F31" i="3"/>
  <c r="E10" i="3"/>
  <c r="E11" i="3"/>
  <c r="E35" i="3"/>
  <c r="E36" i="3"/>
  <c r="F83" i="3"/>
  <c r="F108" i="3"/>
  <c r="E5" i="3"/>
  <c r="E89" i="3"/>
  <c r="E106" i="3"/>
  <c r="E125" i="3"/>
  <c r="E126" i="3"/>
  <c r="E60" i="3"/>
  <c r="E59" i="3"/>
  <c r="E17" i="3"/>
  <c r="E31" i="3"/>
  <c r="E30" i="3"/>
  <c r="E37" i="3"/>
  <c r="E33" i="3"/>
  <c r="E34" i="3"/>
  <c r="E12" i="3"/>
  <c r="E27" i="3"/>
  <c r="E13" i="3"/>
  <c r="E173" i="3"/>
  <c r="E185" i="3"/>
  <c r="E172" i="3"/>
  <c r="E186" i="3"/>
  <c r="E176" i="3"/>
  <c r="E174" i="3"/>
  <c r="E187" i="3"/>
  <c r="E180" i="3"/>
  <c r="E188" i="3"/>
  <c r="E181" i="3"/>
  <c r="E179" i="3"/>
  <c r="E189" i="3"/>
  <c r="E47" i="3"/>
  <c r="E182" i="3"/>
  <c r="E170" i="3"/>
  <c r="E48" i="3"/>
  <c r="E171" i="3"/>
  <c r="E29" i="3"/>
  <c r="E49" i="3"/>
  <c r="E50" i="3"/>
  <c r="E51" i="3"/>
  <c r="E52" i="3"/>
  <c r="E53" i="3"/>
  <c r="CR32" i="1"/>
  <c r="BA33" i="9"/>
  <c r="BA36" i="9"/>
  <c r="BA34" i="9"/>
  <c r="BA31" i="9"/>
  <c r="BA35" i="9"/>
  <c r="AZ22" i="9"/>
  <c r="AZ20" i="9"/>
  <c r="AZ19" i="9"/>
  <c r="AZ21" i="9"/>
  <c r="BA32" i="9"/>
  <c r="F66" i="3"/>
  <c r="F67" i="3"/>
  <c r="F68" i="3"/>
  <c r="F69" i="3"/>
  <c r="F71" i="3"/>
  <c r="F73" i="3"/>
  <c r="F49" i="3"/>
  <c r="F50" i="3"/>
  <c r="F51" i="3"/>
  <c r="F52" i="3"/>
  <c r="F53" i="3"/>
  <c r="F10" i="3"/>
  <c r="F11" i="3"/>
  <c r="F125" i="3"/>
  <c r="F126" i="3"/>
  <c r="F134" i="3"/>
  <c r="F135" i="3"/>
  <c r="F140" i="3"/>
  <c r="F131" i="3"/>
  <c r="F132" i="3"/>
  <c r="F133" i="3"/>
  <c r="F59" i="3"/>
  <c r="F60" i="3"/>
  <c r="F186" i="3"/>
  <c r="F176" i="3"/>
  <c r="F174" i="3"/>
  <c r="F187" i="3"/>
  <c r="F180" i="3"/>
  <c r="F188" i="3"/>
  <c r="F181" i="3"/>
  <c r="F179" i="3"/>
  <c r="F189" i="3"/>
  <c r="F47" i="3"/>
  <c r="F182" i="3"/>
  <c r="F170" i="3"/>
  <c r="F48" i="3"/>
  <c r="F171" i="3"/>
  <c r="F29" i="3"/>
  <c r="F27" i="3"/>
  <c r="F13" i="3"/>
  <c r="F173" i="3"/>
  <c r="F185" i="3"/>
  <c r="F172" i="3"/>
  <c r="F34" i="3"/>
  <c r="F37" i="3"/>
  <c r="F30" i="3"/>
  <c r="F33" i="3"/>
  <c r="F35" i="3"/>
  <c r="F36" i="3"/>
  <c r="F84" i="3"/>
  <c r="F40" i="3"/>
  <c r="F41" i="3"/>
  <c r="F162" i="3"/>
  <c r="F164" i="3"/>
  <c r="F168" i="3"/>
  <c r="F102" i="3"/>
  <c r="F87" i="3"/>
  <c r="F104" i="3"/>
  <c r="F105" i="3"/>
  <c r="F90" i="3"/>
  <c r="F92" i="3"/>
  <c r="F95" i="3"/>
  <c r="F89" i="3"/>
  <c r="F106" i="3"/>
  <c r="F23" i="3"/>
  <c r="F24" i="3"/>
  <c r="BK61" i="1"/>
  <c r="D24" i="1"/>
  <c r="BK44" i="1"/>
  <c r="R27" i="10"/>
  <c r="T27" i="10"/>
  <c r="S27" i="10"/>
  <c r="N27" i="10"/>
  <c r="O27" i="10"/>
  <c r="K26" i="10"/>
  <c r="H26" i="10"/>
  <c r="J26" i="10"/>
  <c r="L26" i="10"/>
  <c r="G26" i="10"/>
  <c r="L27" i="10"/>
  <c r="H27" i="10"/>
  <c r="K27" i="10"/>
  <c r="J27" i="10"/>
  <c r="BK26" i="1"/>
  <c r="EI227" i="1"/>
  <c r="EO232" i="1"/>
  <c r="EL232" i="1"/>
  <c r="EO228" i="1"/>
  <c r="EO240" i="1"/>
  <c r="EO236" i="1"/>
  <c r="EL240" i="1"/>
  <c r="BG81" i="1"/>
  <c r="F12" i="3"/>
  <c r="BC277" i="1"/>
  <c r="BO81" i="1"/>
  <c r="K48" i="7"/>
  <c r="AP47" i="9"/>
  <c r="Y47" i="9"/>
  <c r="D58" i="1"/>
  <c r="F59" i="1"/>
  <c r="AV59" i="1" s="1"/>
  <c r="CU59" i="1" s="1"/>
  <c r="F58" i="1"/>
  <c r="AV58" i="1" s="1"/>
  <c r="CU58" i="1" s="1"/>
  <c r="D59" i="1"/>
  <c r="CS59" i="1"/>
  <c r="AT58" i="1"/>
  <c r="AT59" i="1"/>
  <c r="CS58" i="1"/>
  <c r="CS121" i="1"/>
  <c r="AT121" i="1"/>
  <c r="T80" i="10"/>
  <c r="L80" i="10"/>
  <c r="K14" i="7"/>
  <c r="D57" i="1"/>
  <c r="F57" i="1"/>
  <c r="D103" i="1"/>
  <c r="D104" i="1"/>
  <c r="D105" i="1"/>
  <c r="D106" i="1"/>
  <c r="D107" i="1"/>
  <c r="D108" i="1"/>
  <c r="D109" i="1"/>
  <c r="D40" i="1"/>
  <c r="F40" i="1"/>
  <c r="AV40" i="1" s="1"/>
  <c r="CU40" i="1" s="1"/>
  <c r="CS40" i="1"/>
  <c r="AT40" i="1"/>
  <c r="D41" i="1"/>
  <c r="F78" i="1"/>
  <c r="D78" i="1"/>
  <c r="F41" i="1"/>
  <c r="AV41" i="1" s="1"/>
  <c r="CU41" i="1" s="1"/>
  <c r="AT41" i="1"/>
  <c r="CS41" i="1"/>
  <c r="S85" i="10"/>
  <c r="D53" i="1"/>
  <c r="F55" i="1"/>
  <c r="D55" i="1"/>
  <c r="D54" i="1"/>
  <c r="D56" i="1"/>
  <c r="D60" i="1"/>
  <c r="D71" i="1"/>
  <c r="D73" i="1"/>
  <c r="D76" i="1"/>
  <c r="D74" i="1"/>
  <c r="D254" i="1"/>
  <c r="F254" i="1"/>
  <c r="AV254" i="1" s="1"/>
  <c r="CU254" i="1" s="1"/>
  <c r="D70" i="1"/>
  <c r="D72" i="1"/>
  <c r="D75" i="1"/>
  <c r="D80" i="1"/>
  <c r="J163" i="10"/>
  <c r="BU76" i="1"/>
  <c r="BW76" i="1" s="1"/>
  <c r="BY76" i="1" s="1"/>
  <c r="CA76" i="1" s="1"/>
  <c r="CC76" i="1" s="1"/>
  <c r="CE76" i="1" s="1"/>
  <c r="CG76" i="1" s="1"/>
  <c r="CI76" i="1" s="1"/>
  <c r="CK76" i="1" s="1"/>
  <c r="CM76" i="1" s="1"/>
  <c r="CO76" i="1" s="1"/>
  <c r="H417" i="3"/>
  <c r="I417" i="3" s="1"/>
  <c r="T417" i="3"/>
  <c r="U417" i="3" s="1"/>
  <c r="AF417" i="3"/>
  <c r="AG417" i="3" s="1"/>
  <c r="N418" i="3"/>
  <c r="O418" i="3" s="1"/>
  <c r="Z418" i="3"/>
  <c r="AA418" i="3" s="1"/>
  <c r="AL418" i="3"/>
  <c r="AM418" i="3" s="1"/>
  <c r="H419" i="3"/>
  <c r="I419" i="3" s="1"/>
  <c r="T419" i="3"/>
  <c r="U419" i="3" s="1"/>
  <c r="AF419" i="3"/>
  <c r="AG419" i="3" s="1"/>
  <c r="N420" i="3"/>
  <c r="O420" i="3" s="1"/>
  <c r="Z420" i="3"/>
  <c r="AA420" i="3" s="1"/>
  <c r="AL420" i="3"/>
  <c r="AM420" i="3" s="1"/>
  <c r="H421" i="3"/>
  <c r="I421" i="3" s="1"/>
  <c r="T421" i="3"/>
  <c r="U421" i="3" s="1"/>
  <c r="AF421" i="3"/>
  <c r="AG421" i="3" s="1"/>
  <c r="N422" i="3"/>
  <c r="O422" i="3" s="1"/>
  <c r="Z422" i="3"/>
  <c r="AA422" i="3" s="1"/>
  <c r="AL422" i="3"/>
  <c r="AM422" i="3" s="1"/>
  <c r="H423" i="3"/>
  <c r="I423" i="3" s="1"/>
  <c r="T423" i="3"/>
  <c r="U423" i="3" s="1"/>
  <c r="AF423" i="3"/>
  <c r="AG423" i="3" s="1"/>
  <c r="N424" i="3"/>
  <c r="O424" i="3" s="1"/>
  <c r="Z424" i="3"/>
  <c r="AA424" i="3" s="1"/>
  <c r="AL424" i="3"/>
  <c r="AM424" i="3" s="1"/>
  <c r="H425" i="3"/>
  <c r="I425" i="3" s="1"/>
  <c r="T425" i="3"/>
  <c r="U425" i="3" s="1"/>
  <c r="AF425" i="3"/>
  <c r="AG425" i="3" s="1"/>
  <c r="AR425" i="3"/>
  <c r="AS425" i="3" s="1"/>
  <c r="N426" i="3"/>
  <c r="O426" i="3" s="1"/>
  <c r="Z426" i="3"/>
  <c r="AA426" i="3" s="1"/>
  <c r="AL426" i="3"/>
  <c r="AM426" i="3" s="1"/>
  <c r="H427" i="3"/>
  <c r="I427" i="3" s="1"/>
  <c r="T427" i="3"/>
  <c r="U427" i="3" s="1"/>
  <c r="AF427" i="3"/>
  <c r="AG427" i="3" s="1"/>
  <c r="AR427" i="3"/>
  <c r="AS427" i="3" s="1"/>
  <c r="N428" i="3"/>
  <c r="O428" i="3" s="1"/>
  <c r="Z428" i="3"/>
  <c r="AA428" i="3" s="1"/>
  <c r="AL428" i="3"/>
  <c r="AM428" i="3" s="1"/>
  <c r="H429" i="3"/>
  <c r="I429" i="3" s="1"/>
  <c r="T429" i="3"/>
  <c r="U429" i="3" s="1"/>
  <c r="AF429" i="3"/>
  <c r="AG429" i="3" s="1"/>
  <c r="AR429" i="3"/>
  <c r="AS429" i="3" s="1"/>
  <c r="N430" i="3"/>
  <c r="O430" i="3" s="1"/>
  <c r="Z430" i="3"/>
  <c r="AA430" i="3" s="1"/>
  <c r="AL430" i="3"/>
  <c r="AM430" i="3" s="1"/>
  <c r="H431" i="3"/>
  <c r="I431" i="3" s="1"/>
  <c r="T431" i="3"/>
  <c r="U431" i="3" s="1"/>
  <c r="AF431" i="3"/>
  <c r="AG431" i="3" s="1"/>
  <c r="AR431" i="3"/>
  <c r="AS431" i="3" s="1"/>
  <c r="N432" i="3"/>
  <c r="O432" i="3" s="1"/>
  <c r="Z432" i="3"/>
  <c r="AA432" i="3" s="1"/>
  <c r="AL432" i="3"/>
  <c r="AM432" i="3" s="1"/>
  <c r="H433" i="3"/>
  <c r="I433" i="3" s="1"/>
  <c r="T433" i="3"/>
  <c r="U433" i="3" s="1"/>
  <c r="AF433" i="3"/>
  <c r="AG433" i="3" s="1"/>
  <c r="AR433" i="3"/>
  <c r="AS433" i="3" s="1"/>
  <c r="N434" i="3"/>
  <c r="O434" i="3" s="1"/>
  <c r="Z434" i="3"/>
  <c r="AA434" i="3" s="1"/>
  <c r="AL434" i="3"/>
  <c r="AM434" i="3" s="1"/>
  <c r="H435" i="3"/>
  <c r="I435" i="3" s="1"/>
  <c r="T435" i="3"/>
  <c r="U435" i="3" s="1"/>
  <c r="AF435" i="3"/>
  <c r="AG435" i="3" s="1"/>
  <c r="AR435" i="3"/>
  <c r="AS435" i="3" s="1"/>
  <c r="N436" i="3"/>
  <c r="O436" i="3" s="1"/>
  <c r="Z436" i="3"/>
  <c r="AA436" i="3" s="1"/>
  <c r="AL436" i="3"/>
  <c r="AM436" i="3" s="1"/>
  <c r="H437" i="3"/>
  <c r="I437" i="3" s="1"/>
  <c r="T437" i="3"/>
  <c r="U437" i="3" s="1"/>
  <c r="AF437" i="3"/>
  <c r="AG437" i="3" s="1"/>
  <c r="AR437" i="3"/>
  <c r="AS437" i="3" s="1"/>
  <c r="N438" i="3"/>
  <c r="O438" i="3" s="1"/>
  <c r="Z438" i="3"/>
  <c r="AA438" i="3" s="1"/>
  <c r="AL438" i="3"/>
  <c r="AM438" i="3" s="1"/>
  <c r="H439" i="3"/>
  <c r="I439" i="3" s="1"/>
  <c r="T439" i="3"/>
  <c r="U439" i="3" s="1"/>
  <c r="AF439" i="3"/>
  <c r="AG439" i="3" s="1"/>
  <c r="AR439" i="3"/>
  <c r="AS439" i="3" s="1"/>
  <c r="N440" i="3"/>
  <c r="O440" i="3" s="1"/>
  <c r="Z440" i="3"/>
  <c r="AA440" i="3" s="1"/>
  <c r="AL440" i="3"/>
  <c r="AM440" i="3" s="1"/>
  <c r="H441" i="3"/>
  <c r="I441" i="3" s="1"/>
  <c r="T441" i="3"/>
  <c r="U441" i="3" s="1"/>
  <c r="AF441" i="3"/>
  <c r="AG441" i="3" s="1"/>
  <c r="AR441" i="3"/>
  <c r="AS441" i="3" s="1"/>
  <c r="N442" i="3"/>
  <c r="O442" i="3" s="1"/>
  <c r="Z442" i="3"/>
  <c r="AA442" i="3" s="1"/>
  <c r="AL442" i="3"/>
  <c r="AM442" i="3" s="1"/>
  <c r="H443" i="3"/>
  <c r="I443" i="3" s="1"/>
  <c r="T443" i="3"/>
  <c r="U443" i="3" s="1"/>
  <c r="AF443" i="3"/>
  <c r="AG443" i="3" s="1"/>
  <c r="AR443" i="3"/>
  <c r="AS443" i="3" s="1"/>
  <c r="N444" i="3"/>
  <c r="O444" i="3" s="1"/>
  <c r="Z444" i="3"/>
  <c r="AA444" i="3" s="1"/>
  <c r="AL444" i="3"/>
  <c r="AM444" i="3" s="1"/>
  <c r="H445" i="3"/>
  <c r="I445" i="3" s="1"/>
  <c r="T445" i="3"/>
  <c r="U445" i="3" s="1"/>
  <c r="AF445" i="3"/>
  <c r="AG445" i="3" s="1"/>
  <c r="AR445" i="3"/>
  <c r="AS445" i="3" s="1"/>
  <c r="N446" i="3"/>
  <c r="O446" i="3" s="1"/>
  <c r="Z446" i="3"/>
  <c r="AA446" i="3" s="1"/>
  <c r="AL446" i="3"/>
  <c r="AM446" i="3" s="1"/>
  <c r="H447" i="3"/>
  <c r="I447" i="3" s="1"/>
  <c r="T447" i="3"/>
  <c r="U447" i="3" s="1"/>
  <c r="AF447" i="3"/>
  <c r="AG447" i="3" s="1"/>
  <c r="AR447" i="3"/>
  <c r="AS447" i="3" s="1"/>
  <c r="AY447" i="3" s="1"/>
  <c r="N448" i="3"/>
  <c r="O448" i="3" s="1"/>
  <c r="Z448" i="3"/>
  <c r="AA448" i="3" s="1"/>
  <c r="AL448" i="3"/>
  <c r="AM448" i="3" s="1"/>
  <c r="H449" i="3"/>
  <c r="I449" i="3" s="1"/>
  <c r="T449" i="3"/>
  <c r="U449" i="3" s="1"/>
  <c r="AF449" i="3"/>
  <c r="AG449" i="3" s="1"/>
  <c r="AR449" i="3"/>
  <c r="AS449" i="3" s="1"/>
  <c r="AY449" i="3" s="1"/>
  <c r="N450" i="3"/>
  <c r="O450" i="3" s="1"/>
  <c r="Z450" i="3"/>
  <c r="AA450" i="3" s="1"/>
  <c r="AL450" i="3"/>
  <c r="AM450" i="3" s="1"/>
  <c r="H451" i="3"/>
  <c r="I451" i="3" s="1"/>
  <c r="T451" i="3"/>
  <c r="U451" i="3" s="1"/>
  <c r="AF451" i="3"/>
  <c r="AG451" i="3" s="1"/>
  <c r="AR451" i="3"/>
  <c r="AS451" i="3" s="1"/>
  <c r="AY451" i="3" s="1"/>
  <c r="N452" i="3"/>
  <c r="O452" i="3" s="1"/>
  <c r="Z452" i="3"/>
  <c r="AA452" i="3" s="1"/>
  <c r="AL452" i="3"/>
  <c r="AM452" i="3" s="1"/>
  <c r="H453" i="3"/>
  <c r="I453" i="3" s="1"/>
  <c r="T453" i="3"/>
  <c r="U453" i="3" s="1"/>
  <c r="AF453" i="3"/>
  <c r="AG453" i="3" s="1"/>
  <c r="AR453" i="3"/>
  <c r="AS453" i="3" s="1"/>
  <c r="AY453" i="3" s="1"/>
  <c r="N454" i="3"/>
  <c r="O454" i="3" s="1"/>
  <c r="Z454" i="3"/>
  <c r="AA454" i="3" s="1"/>
  <c r="AL454" i="3"/>
  <c r="AM454" i="3" s="1"/>
  <c r="H455" i="3"/>
  <c r="I455" i="3" s="1"/>
  <c r="T455" i="3"/>
  <c r="U455" i="3" s="1"/>
  <c r="AF455" i="3"/>
  <c r="AG455" i="3" s="1"/>
  <c r="AR455" i="3"/>
  <c r="AS455" i="3" s="1"/>
  <c r="AY455" i="3" s="1"/>
  <c r="N456" i="3"/>
  <c r="O456" i="3" s="1"/>
  <c r="Z456" i="3"/>
  <c r="AA456" i="3" s="1"/>
  <c r="AL456" i="3"/>
  <c r="AM456" i="3" s="1"/>
  <c r="H457" i="3"/>
  <c r="I457" i="3" s="1"/>
  <c r="T457" i="3"/>
  <c r="U457" i="3" s="1"/>
  <c r="AF457" i="3"/>
  <c r="AG457" i="3" s="1"/>
  <c r="AR457" i="3"/>
  <c r="AS457" i="3" s="1"/>
  <c r="AY457" i="3" s="1"/>
  <c r="N458" i="3"/>
  <c r="O458" i="3" s="1"/>
  <c r="Z458" i="3"/>
  <c r="AA458" i="3" s="1"/>
  <c r="AL458" i="3"/>
  <c r="AM458" i="3" s="1"/>
  <c r="H459" i="3"/>
  <c r="I459" i="3" s="1"/>
  <c r="T459" i="3"/>
  <c r="U459" i="3" s="1"/>
  <c r="AF459" i="3"/>
  <c r="AG459" i="3" s="1"/>
  <c r="AR459" i="3"/>
  <c r="AS459" i="3" s="1"/>
  <c r="AY459" i="3" s="1"/>
  <c r="N460" i="3"/>
  <c r="O460" i="3" s="1"/>
  <c r="Z460" i="3"/>
  <c r="AA460" i="3" s="1"/>
  <c r="AL460" i="3"/>
  <c r="AM460" i="3" s="1"/>
  <c r="H461" i="3"/>
  <c r="I461" i="3" s="1"/>
  <c r="T461" i="3"/>
  <c r="U461" i="3" s="1"/>
  <c r="AF461" i="3"/>
  <c r="AG461" i="3" s="1"/>
  <c r="AR461" i="3"/>
  <c r="AS461" i="3" s="1"/>
  <c r="AY461" i="3" s="1"/>
  <c r="N462" i="3"/>
  <c r="O462" i="3" s="1"/>
  <c r="Z462" i="3"/>
  <c r="AA462" i="3" s="1"/>
  <c r="AL462" i="3"/>
  <c r="AM462" i="3" s="1"/>
  <c r="H463" i="3"/>
  <c r="I463" i="3" s="1"/>
  <c r="T463" i="3"/>
  <c r="U463" i="3" s="1"/>
  <c r="AF463" i="3"/>
  <c r="AG463" i="3" s="1"/>
  <c r="AR463" i="3"/>
  <c r="AS463" i="3" s="1"/>
  <c r="AY463" i="3" s="1"/>
  <c r="N464" i="3"/>
  <c r="O464" i="3" s="1"/>
  <c r="Z464" i="3"/>
  <c r="AA464" i="3" s="1"/>
  <c r="AL464" i="3"/>
  <c r="AM464" i="3" s="1"/>
  <c r="N465" i="3"/>
  <c r="O465" i="3" s="1"/>
  <c r="AL465" i="3"/>
  <c r="AM465" i="3" s="1"/>
  <c r="T466" i="3"/>
  <c r="U466" i="3" s="1"/>
  <c r="AR466" i="3"/>
  <c r="AS466" i="3" s="1"/>
  <c r="AY466" i="3" s="1"/>
  <c r="Z467" i="3"/>
  <c r="AA467" i="3" s="1"/>
  <c r="H468" i="3"/>
  <c r="I468" i="3" s="1"/>
  <c r="AF468" i="3"/>
  <c r="AG468" i="3" s="1"/>
  <c r="N469" i="3"/>
  <c r="O469" i="3" s="1"/>
  <c r="AL469" i="3"/>
  <c r="AM469" i="3" s="1"/>
  <c r="T470" i="3"/>
  <c r="U470" i="3" s="1"/>
  <c r="AR470" i="3"/>
  <c r="AS470" i="3" s="1"/>
  <c r="AY470" i="3" s="1"/>
  <c r="Z471" i="3"/>
  <c r="AA471" i="3" s="1"/>
  <c r="H472" i="3"/>
  <c r="I472" i="3" s="1"/>
  <c r="AF472" i="3"/>
  <c r="AG472" i="3" s="1"/>
  <c r="N473" i="3"/>
  <c r="O473" i="3" s="1"/>
  <c r="AL473" i="3"/>
  <c r="AM473" i="3" s="1"/>
  <c r="T474" i="3"/>
  <c r="U474" i="3" s="1"/>
  <c r="AR474" i="3"/>
  <c r="AS474" i="3" s="1"/>
  <c r="AY474" i="3" s="1"/>
  <c r="Z475" i="3"/>
  <c r="AA475" i="3" s="1"/>
  <c r="H476" i="3"/>
  <c r="I476" i="3" s="1"/>
  <c r="AF476" i="3"/>
  <c r="AG476" i="3" s="1"/>
  <c r="N477" i="3"/>
  <c r="O477" i="3" s="1"/>
  <c r="K417" i="3"/>
  <c r="L417" i="3" s="1"/>
  <c r="W417" i="3"/>
  <c r="X417" i="3" s="1"/>
  <c r="AI417" i="3"/>
  <c r="AJ417" i="3" s="1"/>
  <c r="AU418" i="3"/>
  <c r="AV418" i="3" s="1"/>
  <c r="Q418" i="3"/>
  <c r="R418" i="3" s="1"/>
  <c r="AC418" i="3"/>
  <c r="AD418" i="3" s="1"/>
  <c r="AO418" i="3"/>
  <c r="AP418" i="3" s="1"/>
  <c r="K419" i="3"/>
  <c r="L419" i="3" s="1"/>
  <c r="W419" i="3"/>
  <c r="X419" i="3" s="1"/>
  <c r="AI419" i="3"/>
  <c r="AJ419" i="3" s="1"/>
  <c r="AU420" i="3"/>
  <c r="AV420" i="3" s="1"/>
  <c r="Q420" i="3"/>
  <c r="R420" i="3" s="1"/>
  <c r="AC420" i="3"/>
  <c r="AD420" i="3" s="1"/>
  <c r="AO420" i="3"/>
  <c r="AP420" i="3" s="1"/>
  <c r="K421" i="3"/>
  <c r="L421" i="3" s="1"/>
  <c r="W421" i="3"/>
  <c r="X421" i="3" s="1"/>
  <c r="AI421" i="3"/>
  <c r="AJ421" i="3" s="1"/>
  <c r="AU422" i="3"/>
  <c r="AV422" i="3" s="1"/>
  <c r="Q422" i="3"/>
  <c r="R422" i="3" s="1"/>
  <c r="AC422" i="3"/>
  <c r="AD422" i="3" s="1"/>
  <c r="AO422" i="3"/>
  <c r="AP422" i="3" s="1"/>
  <c r="K423" i="3"/>
  <c r="L423" i="3" s="1"/>
  <c r="W423" i="3"/>
  <c r="X423" i="3" s="1"/>
  <c r="AI423" i="3"/>
  <c r="AJ423" i="3" s="1"/>
  <c r="AU424" i="3"/>
  <c r="AV424" i="3" s="1"/>
  <c r="Q424" i="3"/>
  <c r="R424" i="3" s="1"/>
  <c r="AC424" i="3"/>
  <c r="AD424" i="3" s="1"/>
  <c r="AO424" i="3"/>
  <c r="AP424" i="3" s="1"/>
  <c r="K425" i="3"/>
  <c r="L425" i="3" s="1"/>
  <c r="W425" i="3"/>
  <c r="X425" i="3" s="1"/>
  <c r="AI425" i="3"/>
  <c r="AJ425" i="3" s="1"/>
  <c r="AU426" i="3"/>
  <c r="AV426" i="3" s="1"/>
  <c r="Q426" i="3"/>
  <c r="R426" i="3" s="1"/>
  <c r="AC426" i="3"/>
  <c r="AD426" i="3" s="1"/>
  <c r="AO426" i="3"/>
  <c r="AP426" i="3" s="1"/>
  <c r="K427" i="3"/>
  <c r="L427" i="3" s="1"/>
  <c r="W427" i="3"/>
  <c r="X427" i="3" s="1"/>
  <c r="AI427" i="3"/>
  <c r="AJ427" i="3" s="1"/>
  <c r="AU428" i="3"/>
  <c r="AV428" i="3" s="1"/>
  <c r="Q428" i="3"/>
  <c r="R428" i="3" s="1"/>
  <c r="AC428" i="3"/>
  <c r="AD428" i="3" s="1"/>
  <c r="AO428" i="3"/>
  <c r="AP428" i="3" s="1"/>
  <c r="K429" i="3"/>
  <c r="L429" i="3" s="1"/>
  <c r="W429" i="3"/>
  <c r="X429" i="3" s="1"/>
  <c r="AI429" i="3"/>
  <c r="AJ429" i="3" s="1"/>
  <c r="AU430" i="3"/>
  <c r="AV430" i="3" s="1"/>
  <c r="Q430" i="3"/>
  <c r="R430" i="3" s="1"/>
  <c r="AC430" i="3"/>
  <c r="AD430" i="3" s="1"/>
  <c r="AO430" i="3"/>
  <c r="AP430" i="3" s="1"/>
  <c r="K431" i="3"/>
  <c r="L431" i="3" s="1"/>
  <c r="W431" i="3"/>
  <c r="X431" i="3" s="1"/>
  <c r="AI431" i="3"/>
  <c r="AJ431" i="3" s="1"/>
  <c r="AU432" i="3"/>
  <c r="AV432" i="3" s="1"/>
  <c r="Q432" i="3"/>
  <c r="R432" i="3" s="1"/>
  <c r="AC432" i="3"/>
  <c r="AD432" i="3" s="1"/>
  <c r="AO432" i="3"/>
  <c r="AP432" i="3" s="1"/>
  <c r="K433" i="3"/>
  <c r="L433" i="3" s="1"/>
  <c r="W433" i="3"/>
  <c r="X433" i="3" s="1"/>
  <c r="AI433" i="3"/>
  <c r="AJ433" i="3" s="1"/>
  <c r="AU434" i="3"/>
  <c r="AV434" i="3" s="1"/>
  <c r="Q434" i="3"/>
  <c r="R434" i="3" s="1"/>
  <c r="AC434" i="3"/>
  <c r="AD434" i="3" s="1"/>
  <c r="AO434" i="3"/>
  <c r="AP434" i="3" s="1"/>
  <c r="K435" i="3"/>
  <c r="L435" i="3" s="1"/>
  <c r="W435" i="3"/>
  <c r="X435" i="3" s="1"/>
  <c r="AI435" i="3"/>
  <c r="AJ435" i="3" s="1"/>
  <c r="AU436" i="3"/>
  <c r="AV436" i="3" s="1"/>
  <c r="Q436" i="3"/>
  <c r="R436" i="3" s="1"/>
  <c r="AC436" i="3"/>
  <c r="AD436" i="3" s="1"/>
  <c r="AO436" i="3"/>
  <c r="AP436" i="3" s="1"/>
  <c r="K437" i="3"/>
  <c r="L437" i="3" s="1"/>
  <c r="W437" i="3"/>
  <c r="X437" i="3" s="1"/>
  <c r="AI437" i="3"/>
  <c r="AJ437" i="3" s="1"/>
  <c r="AU438" i="3"/>
  <c r="AV438" i="3" s="1"/>
  <c r="Q438" i="3"/>
  <c r="R438" i="3" s="1"/>
  <c r="AC438" i="3"/>
  <c r="AD438" i="3" s="1"/>
  <c r="AO438" i="3"/>
  <c r="AP438" i="3" s="1"/>
  <c r="K439" i="3"/>
  <c r="L439" i="3" s="1"/>
  <c r="W439" i="3"/>
  <c r="X439" i="3" s="1"/>
  <c r="AI439" i="3"/>
  <c r="AJ439" i="3" s="1"/>
  <c r="AU440" i="3"/>
  <c r="AV440" i="3" s="1"/>
  <c r="Q440" i="3"/>
  <c r="R440" i="3" s="1"/>
  <c r="AC440" i="3"/>
  <c r="AD440" i="3" s="1"/>
  <c r="AO440" i="3"/>
  <c r="AP440" i="3" s="1"/>
  <c r="K441" i="3"/>
  <c r="L441" i="3" s="1"/>
  <c r="W441" i="3"/>
  <c r="X441" i="3" s="1"/>
  <c r="AI441" i="3"/>
  <c r="AJ441" i="3" s="1"/>
  <c r="AU442" i="3"/>
  <c r="AV442" i="3" s="1"/>
  <c r="Q442" i="3"/>
  <c r="R442" i="3" s="1"/>
  <c r="AC442" i="3"/>
  <c r="AD442" i="3" s="1"/>
  <c r="AO442" i="3"/>
  <c r="AP442" i="3" s="1"/>
  <c r="K443" i="3"/>
  <c r="L443" i="3" s="1"/>
  <c r="W443" i="3"/>
  <c r="X443" i="3" s="1"/>
  <c r="AI443" i="3"/>
  <c r="AJ443" i="3" s="1"/>
  <c r="AU444" i="3"/>
  <c r="AV444" i="3" s="1"/>
  <c r="Q444" i="3"/>
  <c r="R444" i="3" s="1"/>
  <c r="AC444" i="3"/>
  <c r="AD444" i="3" s="1"/>
  <c r="AO444" i="3"/>
  <c r="AP444" i="3" s="1"/>
  <c r="K445" i="3"/>
  <c r="L445" i="3" s="1"/>
  <c r="W445" i="3"/>
  <c r="X445" i="3" s="1"/>
  <c r="AI445" i="3"/>
  <c r="AJ445" i="3" s="1"/>
  <c r="AU446" i="3"/>
  <c r="AV446" i="3" s="1"/>
  <c r="Q446" i="3"/>
  <c r="R446" i="3" s="1"/>
  <c r="AC446" i="3"/>
  <c r="AD446" i="3" s="1"/>
  <c r="AO446" i="3"/>
  <c r="AP446" i="3" s="1"/>
  <c r="K447" i="3"/>
  <c r="L447" i="3" s="1"/>
  <c r="W447" i="3"/>
  <c r="X447" i="3" s="1"/>
  <c r="AI447" i="3"/>
  <c r="AJ447" i="3" s="1"/>
  <c r="AU448" i="3"/>
  <c r="AV448" i="3" s="1"/>
  <c r="Q448" i="3"/>
  <c r="R448" i="3" s="1"/>
  <c r="AC448" i="3"/>
  <c r="AD448" i="3" s="1"/>
  <c r="AO448" i="3"/>
  <c r="AP448" i="3" s="1"/>
  <c r="K449" i="3"/>
  <c r="L449" i="3" s="1"/>
  <c r="W449" i="3"/>
  <c r="X449" i="3" s="1"/>
  <c r="AI449" i="3"/>
  <c r="AJ449" i="3" s="1"/>
  <c r="AU450" i="3"/>
  <c r="AV450" i="3" s="1"/>
  <c r="Q450" i="3"/>
  <c r="R450" i="3" s="1"/>
  <c r="AC450" i="3"/>
  <c r="AD450" i="3" s="1"/>
  <c r="AO450" i="3"/>
  <c r="AP450" i="3" s="1"/>
  <c r="K451" i="3"/>
  <c r="L451" i="3" s="1"/>
  <c r="W451" i="3"/>
  <c r="X451" i="3" s="1"/>
  <c r="AI451" i="3"/>
  <c r="AJ451" i="3" s="1"/>
  <c r="AU452" i="3"/>
  <c r="AV452" i="3" s="1"/>
  <c r="Q452" i="3"/>
  <c r="R452" i="3" s="1"/>
  <c r="AC452" i="3"/>
  <c r="AD452" i="3" s="1"/>
  <c r="AO452" i="3"/>
  <c r="AP452" i="3" s="1"/>
  <c r="K453" i="3"/>
  <c r="L453" i="3" s="1"/>
  <c r="W453" i="3"/>
  <c r="X453" i="3" s="1"/>
  <c r="AI453" i="3"/>
  <c r="AJ453" i="3" s="1"/>
  <c r="AU454" i="3"/>
  <c r="AV454" i="3" s="1"/>
  <c r="Q454" i="3"/>
  <c r="R454" i="3" s="1"/>
  <c r="AC454" i="3"/>
  <c r="AD454" i="3" s="1"/>
  <c r="AO454" i="3"/>
  <c r="AP454" i="3" s="1"/>
  <c r="K455" i="3"/>
  <c r="L455" i="3" s="1"/>
  <c r="W455" i="3"/>
  <c r="X455" i="3" s="1"/>
  <c r="AI455" i="3"/>
  <c r="AJ455" i="3" s="1"/>
  <c r="AU456" i="3"/>
  <c r="AV456" i="3" s="1"/>
  <c r="Q456" i="3"/>
  <c r="R456" i="3" s="1"/>
  <c r="AC456" i="3"/>
  <c r="AD456" i="3" s="1"/>
  <c r="AO456" i="3"/>
  <c r="AP456" i="3" s="1"/>
  <c r="K457" i="3"/>
  <c r="L457" i="3" s="1"/>
  <c r="W457" i="3"/>
  <c r="X457" i="3" s="1"/>
  <c r="AI457" i="3"/>
  <c r="AJ457" i="3" s="1"/>
  <c r="AU458" i="3"/>
  <c r="AV458" i="3" s="1"/>
  <c r="Q458" i="3"/>
  <c r="R458" i="3" s="1"/>
  <c r="AC458" i="3"/>
  <c r="AD458" i="3" s="1"/>
  <c r="AO458" i="3"/>
  <c r="AP458" i="3" s="1"/>
  <c r="K459" i="3"/>
  <c r="L459" i="3" s="1"/>
  <c r="W459" i="3"/>
  <c r="X459" i="3" s="1"/>
  <c r="AI459" i="3"/>
  <c r="AJ459" i="3" s="1"/>
  <c r="AU460" i="3"/>
  <c r="AV460" i="3" s="1"/>
  <c r="Q460" i="3"/>
  <c r="R460" i="3" s="1"/>
  <c r="AC460" i="3"/>
  <c r="AD460" i="3" s="1"/>
  <c r="AO460" i="3"/>
  <c r="AP460" i="3" s="1"/>
  <c r="K461" i="3"/>
  <c r="L461" i="3" s="1"/>
  <c r="W461" i="3"/>
  <c r="X461" i="3" s="1"/>
  <c r="AI461" i="3"/>
  <c r="AJ461" i="3" s="1"/>
  <c r="AU462" i="3"/>
  <c r="AV462" i="3" s="1"/>
  <c r="Q462" i="3"/>
  <c r="R462" i="3" s="1"/>
  <c r="AC462" i="3"/>
  <c r="AD462" i="3" s="1"/>
  <c r="AO462" i="3"/>
  <c r="AP462" i="3" s="1"/>
  <c r="K463" i="3"/>
  <c r="L463" i="3" s="1"/>
  <c r="W463" i="3"/>
  <c r="X463" i="3" s="1"/>
  <c r="AI463" i="3"/>
  <c r="AJ463" i="3" s="1"/>
  <c r="AU464" i="3"/>
  <c r="AV464" i="3" s="1"/>
  <c r="Q464" i="3"/>
  <c r="R464" i="3" s="1"/>
  <c r="AC464" i="3"/>
  <c r="AD464" i="3" s="1"/>
  <c r="AO464" i="3"/>
  <c r="AP464" i="3" s="1"/>
  <c r="Q465" i="3"/>
  <c r="R465" i="3" s="1"/>
  <c r="AO465" i="3"/>
  <c r="AP465" i="3" s="1"/>
  <c r="W466" i="3"/>
  <c r="X466" i="3" s="1"/>
  <c r="AU467" i="3"/>
  <c r="AV467" i="3" s="1"/>
  <c r="AC467" i="3"/>
  <c r="AD467" i="3" s="1"/>
  <c r="K468" i="3"/>
  <c r="L468" i="3" s="1"/>
  <c r="AI468" i="3"/>
  <c r="AJ468" i="3" s="1"/>
  <c r="Q469" i="3"/>
  <c r="R469" i="3" s="1"/>
  <c r="AO469" i="3"/>
  <c r="AP469" i="3" s="1"/>
  <c r="W470" i="3"/>
  <c r="X470" i="3" s="1"/>
  <c r="AU471" i="3"/>
  <c r="AV471" i="3" s="1"/>
  <c r="AC471" i="3"/>
  <c r="AD471" i="3" s="1"/>
  <c r="K472" i="3"/>
  <c r="L472" i="3" s="1"/>
  <c r="AI472" i="3"/>
  <c r="AJ472" i="3" s="1"/>
  <c r="Q473" i="3"/>
  <c r="R473" i="3" s="1"/>
  <c r="AO473" i="3"/>
  <c r="AP473" i="3" s="1"/>
  <c r="W474" i="3"/>
  <c r="X474" i="3" s="1"/>
  <c r="AU475" i="3"/>
  <c r="AV475" i="3" s="1"/>
  <c r="AC475" i="3"/>
  <c r="AD475" i="3" s="1"/>
  <c r="K476" i="3"/>
  <c r="L476" i="3" s="1"/>
  <c r="AI476" i="3"/>
  <c r="AJ476" i="3" s="1"/>
  <c r="Q324" i="3"/>
  <c r="R324" i="3" s="1"/>
  <c r="AU314" i="3"/>
  <c r="AV314" i="3" s="1"/>
  <c r="W314" i="3"/>
  <c r="X314" i="3" s="1"/>
  <c r="K314" i="3"/>
  <c r="L314" i="3" s="1"/>
  <c r="AU313" i="3"/>
  <c r="AV313" i="3" s="1"/>
  <c r="W313" i="3"/>
  <c r="X313" i="3" s="1"/>
  <c r="K313" i="3"/>
  <c r="L313" i="3" s="1"/>
  <c r="AU309" i="3"/>
  <c r="AV309" i="3" s="1"/>
  <c r="W309" i="3"/>
  <c r="X309" i="3" s="1"/>
  <c r="K309" i="3"/>
  <c r="L309" i="3" s="1"/>
  <c r="AU306" i="3"/>
  <c r="AV306" i="3" s="1"/>
  <c r="K306" i="3"/>
  <c r="L306" i="3" s="1"/>
  <c r="AF314" i="3"/>
  <c r="AG314" i="3" s="1"/>
  <c r="AF313" i="3"/>
  <c r="AG313" i="3" s="1"/>
  <c r="AF309" i="3"/>
  <c r="AG309" i="3" s="1"/>
  <c r="AF306" i="3"/>
  <c r="AG306" i="3" s="1"/>
  <c r="AO314" i="3"/>
  <c r="AP314" i="3" s="1"/>
  <c r="AC314" i="3"/>
  <c r="AD314" i="3" s="1"/>
  <c r="Q314" i="3"/>
  <c r="R314" i="3" s="1"/>
  <c r="BE314" i="3" s="1"/>
  <c r="AO313" i="3"/>
  <c r="AP313" i="3" s="1"/>
  <c r="AC313" i="3"/>
  <c r="AD313" i="3" s="1"/>
  <c r="Q313" i="3"/>
  <c r="R313" i="3" s="1"/>
  <c r="BE313" i="3" s="1"/>
  <c r="AO309" i="3"/>
  <c r="AP309" i="3" s="1"/>
  <c r="AC309" i="3"/>
  <c r="AD309" i="3" s="1"/>
  <c r="Q309" i="3"/>
  <c r="R309" i="3" s="1"/>
  <c r="BE309" i="3" s="1"/>
  <c r="AO306" i="3"/>
  <c r="AP306" i="3" s="1"/>
  <c r="AC306" i="3"/>
  <c r="AD306" i="3" s="1"/>
  <c r="Q306" i="3"/>
  <c r="R306" i="3" s="1"/>
  <c r="BE306" i="3" s="1"/>
  <c r="Z309" i="3"/>
  <c r="AA309" i="3" s="1"/>
  <c r="AL306" i="3"/>
  <c r="AM306" i="3" s="1"/>
  <c r="N306" i="3"/>
  <c r="O306" i="3" s="1"/>
  <c r="Q287" i="3"/>
  <c r="R287" i="3" s="1"/>
  <c r="AL314" i="3"/>
  <c r="AM314" i="3" s="1"/>
  <c r="Z314" i="3"/>
  <c r="AA314" i="3" s="1"/>
  <c r="N314" i="3"/>
  <c r="O314" i="3" s="1"/>
  <c r="AL313" i="3"/>
  <c r="AM313" i="3" s="1"/>
  <c r="Z313" i="3"/>
  <c r="AA313" i="3" s="1"/>
  <c r="N313" i="3"/>
  <c r="O313" i="3" s="1"/>
  <c r="AL309" i="3"/>
  <c r="AM309" i="3" s="1"/>
  <c r="N309" i="3"/>
  <c r="O309" i="3" s="1"/>
  <c r="Z306" i="3"/>
  <c r="AA306" i="3" s="1"/>
  <c r="W306" i="3"/>
  <c r="X306" i="3" s="1"/>
  <c r="AL282" i="3"/>
  <c r="AM282" i="3" s="1"/>
  <c r="Z282" i="3"/>
  <c r="AA282" i="3" s="1"/>
  <c r="N282" i="3"/>
  <c r="O282" i="3" s="1"/>
  <c r="AL265" i="3"/>
  <c r="AM265" i="3" s="1"/>
  <c r="Z265" i="3"/>
  <c r="AA265" i="3" s="1"/>
  <c r="N265" i="3"/>
  <c r="O265" i="3" s="1"/>
  <c r="AU282" i="3"/>
  <c r="AV282" i="3" s="1"/>
  <c r="W282" i="3"/>
  <c r="X282" i="3" s="1"/>
  <c r="K282" i="3"/>
  <c r="L282" i="3" s="1"/>
  <c r="AU265" i="3"/>
  <c r="AV265" i="3" s="1"/>
  <c r="W265" i="3"/>
  <c r="X265" i="3" s="1"/>
  <c r="AF282" i="3"/>
  <c r="AG282" i="3" s="1"/>
  <c r="AF265" i="3"/>
  <c r="AG265" i="3" s="1"/>
  <c r="AO282" i="3"/>
  <c r="AP282" i="3" s="1"/>
  <c r="AC282" i="3"/>
  <c r="AD282" i="3" s="1"/>
  <c r="Q282" i="3"/>
  <c r="R282" i="3" s="1"/>
  <c r="BE282" i="3" s="1"/>
  <c r="AO265" i="3"/>
  <c r="AP265" i="3" s="1"/>
  <c r="AC265" i="3"/>
  <c r="AD265" i="3" s="1"/>
  <c r="Q265" i="3"/>
  <c r="R265" i="3" s="1"/>
  <c r="BE265" i="3" s="1"/>
  <c r="K265" i="3"/>
  <c r="L265" i="3" s="1"/>
  <c r="W54" i="3"/>
  <c r="X54" i="3" s="1"/>
  <c r="AF54" i="3"/>
  <c r="AG54" i="3" s="1"/>
  <c r="AO54" i="3"/>
  <c r="AP54" i="3" s="1"/>
  <c r="AC54" i="3"/>
  <c r="AD54" i="3" s="1"/>
  <c r="BE54" i="3"/>
  <c r="K54" i="3"/>
  <c r="L54" i="3" s="1"/>
  <c r="BC54" i="3" s="1"/>
  <c r="AL54" i="3"/>
  <c r="AM54" i="3" s="1"/>
  <c r="Z54" i="3"/>
  <c r="AA54" i="3" s="1"/>
  <c r="N54" i="3"/>
  <c r="O54" i="3" s="1"/>
  <c r="W220" i="3"/>
  <c r="X220" i="3" s="1"/>
  <c r="BG220" i="3" s="1"/>
  <c r="K220" i="3"/>
  <c r="L220" i="3" s="1"/>
  <c r="W217" i="3"/>
  <c r="X217" i="3" s="1"/>
  <c r="BG217" i="3" s="1"/>
  <c r="K217" i="3"/>
  <c r="L217" i="3" s="1"/>
  <c r="W14" i="3"/>
  <c r="X14" i="3" s="1"/>
  <c r="K14" i="3"/>
  <c r="L14" i="3" s="1"/>
  <c r="AF220" i="3"/>
  <c r="AG220" i="3" s="1"/>
  <c r="AF217" i="3"/>
  <c r="AG217" i="3" s="1"/>
  <c r="AF14" i="3"/>
  <c r="AG14" i="3" s="1"/>
  <c r="AO220" i="3"/>
  <c r="AP220" i="3" s="1"/>
  <c r="AC220" i="3"/>
  <c r="AD220" i="3" s="1"/>
  <c r="AO217" i="3"/>
  <c r="AP217" i="3" s="1"/>
  <c r="AC217" i="3"/>
  <c r="AD217" i="3" s="1"/>
  <c r="AO14" i="3"/>
  <c r="AP14" i="3" s="1"/>
  <c r="AC14" i="3"/>
  <c r="AD14" i="3" s="1"/>
  <c r="BE14" i="3"/>
  <c r="AL14" i="3"/>
  <c r="AM14" i="3" s="1"/>
  <c r="N14" i="3"/>
  <c r="O14" i="3" s="1"/>
  <c r="AL220" i="3"/>
  <c r="AM220" i="3" s="1"/>
  <c r="BL220" i="3" s="1"/>
  <c r="Z220" i="3"/>
  <c r="AA220" i="3" s="1"/>
  <c r="N220" i="3"/>
  <c r="O220" i="3" s="1"/>
  <c r="AL217" i="3"/>
  <c r="AM217" i="3" s="1"/>
  <c r="BL217" i="3" s="1"/>
  <c r="Z217" i="3"/>
  <c r="AA217" i="3" s="1"/>
  <c r="N217" i="3"/>
  <c r="O217" i="3" s="1"/>
  <c r="Z14" i="3"/>
  <c r="AA14" i="3" s="1"/>
  <c r="W203" i="3"/>
  <c r="X203" i="3" s="1"/>
  <c r="K203" i="3"/>
  <c r="L203" i="3" s="1"/>
  <c r="AF190" i="3"/>
  <c r="AG190" i="3" s="1"/>
  <c r="T190" i="3"/>
  <c r="U190" i="3" s="1"/>
  <c r="AO178" i="3"/>
  <c r="AP178" i="3" s="1"/>
  <c r="AC178" i="3"/>
  <c r="AD178" i="3" s="1"/>
  <c r="BE178" i="3"/>
  <c r="AL57" i="3"/>
  <c r="AM57" i="3" s="1"/>
  <c r="Z57" i="3"/>
  <c r="AA57" i="3" s="1"/>
  <c r="N57" i="3"/>
  <c r="O57" i="3" s="1"/>
  <c r="AL95" i="3"/>
  <c r="AM95" i="3" s="1"/>
  <c r="Z95" i="3"/>
  <c r="AA95" i="3" s="1"/>
  <c r="N95" i="3"/>
  <c r="O95" i="3" s="1"/>
  <c r="W132" i="3"/>
  <c r="X132" i="3" s="1"/>
  <c r="K132" i="3"/>
  <c r="L132" i="3" s="1"/>
  <c r="AO47" i="3"/>
  <c r="AP47" i="3" s="1"/>
  <c r="AC47" i="3"/>
  <c r="AD47" i="3" s="1"/>
  <c r="BE47" i="3"/>
  <c r="AL180" i="3"/>
  <c r="AM180" i="3" s="1"/>
  <c r="Z180" i="3"/>
  <c r="AA180" i="3" s="1"/>
  <c r="N180" i="3"/>
  <c r="O180" i="3" s="1"/>
  <c r="W186" i="3"/>
  <c r="X186" i="3" s="1"/>
  <c r="K186" i="3"/>
  <c r="L186" i="3" s="1"/>
  <c r="AF185" i="3"/>
  <c r="AG185" i="3" s="1"/>
  <c r="T185" i="3"/>
  <c r="U185" i="3" s="1"/>
  <c r="AO103" i="3"/>
  <c r="AP103" i="3" s="1"/>
  <c r="AC103" i="3"/>
  <c r="AD103" i="3" s="1"/>
  <c r="AO24" i="3"/>
  <c r="AP24" i="3" s="1"/>
  <c r="AC24" i="3"/>
  <c r="AD24" i="3" s="1"/>
  <c r="AO93" i="3"/>
  <c r="AP93" i="3" s="1"/>
  <c r="AC93" i="3"/>
  <c r="AD93" i="3" s="1"/>
  <c r="AO77" i="3"/>
  <c r="AP77" i="3" s="1"/>
  <c r="AF203" i="3"/>
  <c r="AG203" i="3" s="1"/>
  <c r="T203" i="3"/>
  <c r="U203" i="3" s="1"/>
  <c r="AO190" i="3"/>
  <c r="AP190" i="3" s="1"/>
  <c r="AC190" i="3"/>
  <c r="AD190" i="3" s="1"/>
  <c r="BE190" i="3"/>
  <c r="AL178" i="3"/>
  <c r="AM178" i="3" s="1"/>
  <c r="Z178" i="3"/>
  <c r="AA178" i="3" s="1"/>
  <c r="N178" i="3"/>
  <c r="O178" i="3" s="1"/>
  <c r="W57" i="3"/>
  <c r="X57" i="3" s="1"/>
  <c r="K57" i="3"/>
  <c r="L57" i="3" s="1"/>
  <c r="W95" i="3"/>
  <c r="X95" i="3" s="1"/>
  <c r="K95" i="3"/>
  <c r="L95" i="3" s="1"/>
  <c r="AF132" i="3"/>
  <c r="AG132" i="3" s="1"/>
  <c r="T132" i="3"/>
  <c r="U132" i="3" s="1"/>
  <c r="AL47" i="3"/>
  <c r="AM47" i="3" s="1"/>
  <c r="Z47" i="3"/>
  <c r="AA47" i="3" s="1"/>
  <c r="N47" i="3"/>
  <c r="O47" i="3" s="1"/>
  <c r="W180" i="3"/>
  <c r="X180" i="3" s="1"/>
  <c r="K180" i="3"/>
  <c r="L180" i="3" s="1"/>
  <c r="AF186" i="3"/>
  <c r="AG186" i="3" s="1"/>
  <c r="T186" i="3"/>
  <c r="U186" i="3" s="1"/>
  <c r="AO185" i="3"/>
  <c r="AP185" i="3" s="1"/>
  <c r="AC185" i="3"/>
  <c r="AD185" i="3" s="1"/>
  <c r="BE185" i="3"/>
  <c r="AL103" i="3"/>
  <c r="AM103" i="3" s="1"/>
  <c r="Z103" i="3"/>
  <c r="N103" i="3"/>
  <c r="O103" i="3" s="1"/>
  <c r="AL24" i="3"/>
  <c r="AM24" i="3" s="1"/>
  <c r="Z24" i="3"/>
  <c r="N24" i="3"/>
  <c r="O24" i="3" s="1"/>
  <c r="AL93" i="3"/>
  <c r="AM93" i="3" s="1"/>
  <c r="Z93" i="3"/>
  <c r="N93" i="3"/>
  <c r="O93" i="3" s="1"/>
  <c r="AL77" i="3"/>
  <c r="AM77" i="3" s="1"/>
  <c r="AO203" i="3"/>
  <c r="AP203" i="3" s="1"/>
  <c r="AC203" i="3"/>
  <c r="AD203" i="3" s="1"/>
  <c r="BE203" i="3"/>
  <c r="AL190" i="3"/>
  <c r="AM190" i="3" s="1"/>
  <c r="Z190" i="3"/>
  <c r="AA190" i="3" s="1"/>
  <c r="N190" i="3"/>
  <c r="O190" i="3" s="1"/>
  <c r="W178" i="3"/>
  <c r="X178" i="3" s="1"/>
  <c r="K178" i="3"/>
  <c r="L178" i="3" s="1"/>
  <c r="AF57" i="3"/>
  <c r="AG57" i="3" s="1"/>
  <c r="T57" i="3"/>
  <c r="U57" i="3" s="1"/>
  <c r="AF95" i="3"/>
  <c r="AG95" i="3" s="1"/>
  <c r="T95" i="3"/>
  <c r="U95" i="3" s="1"/>
  <c r="AO132" i="3"/>
  <c r="AP132" i="3" s="1"/>
  <c r="AC132" i="3"/>
  <c r="AD132" i="3" s="1"/>
  <c r="BE132" i="3"/>
  <c r="W47" i="3"/>
  <c r="X47" i="3" s="1"/>
  <c r="K47" i="3"/>
  <c r="L47" i="3" s="1"/>
  <c r="AF180" i="3"/>
  <c r="AG180" i="3" s="1"/>
  <c r="T180" i="3"/>
  <c r="U180" i="3" s="1"/>
  <c r="AO186" i="3"/>
  <c r="AP186" i="3" s="1"/>
  <c r="AC186" i="3"/>
  <c r="AD186" i="3" s="1"/>
  <c r="BE186" i="3"/>
  <c r="AL185" i="3"/>
  <c r="AM185" i="3" s="1"/>
  <c r="Z185" i="3"/>
  <c r="AA185" i="3" s="1"/>
  <c r="N185" i="3"/>
  <c r="O185" i="3" s="1"/>
  <c r="W103" i="3"/>
  <c r="X103" i="3" s="1"/>
  <c r="K103" i="3"/>
  <c r="L103" i="3" s="1"/>
  <c r="W24" i="3"/>
  <c r="X24" i="3" s="1"/>
  <c r="K24" i="3"/>
  <c r="L24" i="3" s="1"/>
  <c r="W93" i="3"/>
  <c r="X93" i="3" s="1"/>
  <c r="K93" i="3"/>
  <c r="L93" i="3" s="1"/>
  <c r="AL203" i="3"/>
  <c r="AM203" i="3" s="1"/>
  <c r="Z203" i="3"/>
  <c r="AA203" i="3" s="1"/>
  <c r="N203" i="3"/>
  <c r="O203" i="3" s="1"/>
  <c r="W190" i="3"/>
  <c r="X190" i="3" s="1"/>
  <c r="K190" i="3"/>
  <c r="L190" i="3" s="1"/>
  <c r="AF178" i="3"/>
  <c r="AG178" i="3" s="1"/>
  <c r="T178" i="3"/>
  <c r="U178" i="3" s="1"/>
  <c r="AO57" i="3"/>
  <c r="AP57" i="3" s="1"/>
  <c r="AC57" i="3"/>
  <c r="AD57" i="3" s="1"/>
  <c r="BE57" i="3"/>
  <c r="AO95" i="3"/>
  <c r="AP95" i="3" s="1"/>
  <c r="AC95" i="3"/>
  <c r="AD95" i="3" s="1"/>
  <c r="BE95" i="3"/>
  <c r="AL132" i="3"/>
  <c r="AM132" i="3" s="1"/>
  <c r="Z132" i="3"/>
  <c r="AA132" i="3" s="1"/>
  <c r="N132" i="3"/>
  <c r="O132" i="3" s="1"/>
  <c r="AF47" i="3"/>
  <c r="AG47" i="3" s="1"/>
  <c r="T47" i="3"/>
  <c r="U47" i="3" s="1"/>
  <c r="AO180" i="3"/>
  <c r="AP180" i="3" s="1"/>
  <c r="AC180" i="3"/>
  <c r="AD180" i="3" s="1"/>
  <c r="BE180" i="3"/>
  <c r="AL186" i="3"/>
  <c r="AM186" i="3" s="1"/>
  <c r="Z186" i="3"/>
  <c r="AA186" i="3" s="1"/>
  <c r="N186" i="3"/>
  <c r="O186" i="3" s="1"/>
  <c r="W185" i="3"/>
  <c r="X185" i="3" s="1"/>
  <c r="K185" i="3"/>
  <c r="L185" i="3" s="1"/>
  <c r="AF103" i="3"/>
  <c r="AG103" i="3" s="1"/>
  <c r="T103" i="3"/>
  <c r="U103" i="3" s="1"/>
  <c r="AF24" i="3"/>
  <c r="AG24" i="3" s="1"/>
  <c r="T24" i="3"/>
  <c r="U24" i="3" s="1"/>
  <c r="AF93" i="3"/>
  <c r="AG93" i="3" s="1"/>
  <c r="T93" i="3"/>
  <c r="U93" i="3" s="1"/>
  <c r="W49" i="3"/>
  <c r="X49" i="3" s="1"/>
  <c r="K49" i="3"/>
  <c r="L49" i="3" s="1"/>
  <c r="AF49" i="3"/>
  <c r="AG49" i="3" s="1"/>
  <c r="AO49" i="3"/>
  <c r="AP49" i="3" s="1"/>
  <c r="AC49" i="3"/>
  <c r="AD49" i="3" s="1"/>
  <c r="AL49" i="3"/>
  <c r="AM49" i="3" s="1"/>
  <c r="Z49" i="3"/>
  <c r="N49" i="3"/>
  <c r="O49" i="3" s="1"/>
  <c r="K27" i="3"/>
  <c r="L27" i="3" s="1"/>
  <c r="BC27" i="3" s="1"/>
  <c r="AI1762" i="3"/>
  <c r="AJ1762" i="3" s="1"/>
  <c r="W1762" i="3"/>
  <c r="X1762" i="3" s="1"/>
  <c r="K1762" i="3"/>
  <c r="L1762" i="3" s="1"/>
  <c r="AO1761" i="3"/>
  <c r="AP1761" i="3" s="1"/>
  <c r="AC1761" i="3"/>
  <c r="AD1761" i="3" s="1"/>
  <c r="Q1761" i="3"/>
  <c r="R1761" i="3" s="1"/>
  <c r="AU1761" i="3"/>
  <c r="AV1761" i="3" s="1"/>
  <c r="AI1760" i="3"/>
  <c r="AJ1760" i="3" s="1"/>
  <c r="W1760" i="3"/>
  <c r="X1760" i="3" s="1"/>
  <c r="K1760" i="3"/>
  <c r="L1760" i="3" s="1"/>
  <c r="AO1759" i="3"/>
  <c r="AP1759" i="3" s="1"/>
  <c r="AC1759" i="3"/>
  <c r="AD1759" i="3" s="1"/>
  <c r="Q1759" i="3"/>
  <c r="R1759" i="3" s="1"/>
  <c r="AU1759" i="3"/>
  <c r="AV1759" i="3" s="1"/>
  <c r="AI1758" i="3"/>
  <c r="AJ1758" i="3" s="1"/>
  <c r="W1758" i="3"/>
  <c r="X1758" i="3" s="1"/>
  <c r="K1758" i="3"/>
  <c r="L1758" i="3" s="1"/>
  <c r="AO1757" i="3"/>
  <c r="AP1757" i="3" s="1"/>
  <c r="AC1757" i="3"/>
  <c r="AD1757" i="3" s="1"/>
  <c r="Q1757" i="3"/>
  <c r="R1757" i="3" s="1"/>
  <c r="AU1757" i="3"/>
  <c r="AV1757" i="3" s="1"/>
  <c r="AI1756" i="3"/>
  <c r="AJ1756" i="3" s="1"/>
  <c r="W1756" i="3"/>
  <c r="X1756" i="3" s="1"/>
  <c r="K1756" i="3"/>
  <c r="L1756" i="3" s="1"/>
  <c r="AI1755" i="3"/>
  <c r="AJ1755" i="3" s="1"/>
  <c r="W1755" i="3"/>
  <c r="X1755" i="3" s="1"/>
  <c r="K1755" i="3"/>
  <c r="L1755" i="3" s="1"/>
  <c r="AO1754" i="3"/>
  <c r="AC1754" i="3"/>
  <c r="Q1754" i="3"/>
  <c r="R1754" i="3" s="1"/>
  <c r="AU1754" i="3"/>
  <c r="AI1753" i="3"/>
  <c r="AJ1753" i="3" s="1"/>
  <c r="W1753" i="3"/>
  <c r="X1753" i="3" s="1"/>
  <c r="K1753" i="3"/>
  <c r="L1753" i="3" s="1"/>
  <c r="AO1752" i="3"/>
  <c r="AP1752" i="3" s="1"/>
  <c r="AC1752" i="3"/>
  <c r="AD1752" i="3" s="1"/>
  <c r="Q1752" i="3"/>
  <c r="R1752" i="3" s="1"/>
  <c r="AU1752" i="3"/>
  <c r="AV1752" i="3" s="1"/>
  <c r="AI1751" i="3"/>
  <c r="AJ1751" i="3" s="1"/>
  <c r="W1751" i="3"/>
  <c r="X1751" i="3" s="1"/>
  <c r="K1751" i="3"/>
  <c r="L1751" i="3" s="1"/>
  <c r="AO1750" i="3"/>
  <c r="AP1750" i="3" s="1"/>
  <c r="AC1750" i="3"/>
  <c r="AD1750" i="3" s="1"/>
  <c r="Q1750" i="3"/>
  <c r="R1750" i="3" s="1"/>
  <c r="AU1750" i="3"/>
  <c r="AV1750" i="3" s="1"/>
  <c r="AI1749" i="3"/>
  <c r="AJ1749" i="3" s="1"/>
  <c r="W1749" i="3"/>
  <c r="X1749" i="3" s="1"/>
  <c r="K1749" i="3"/>
  <c r="L1749" i="3" s="1"/>
  <c r="AO1748" i="3"/>
  <c r="AP1748" i="3" s="1"/>
  <c r="AC1748" i="3"/>
  <c r="AD1748" i="3" s="1"/>
  <c r="Q1748" i="3"/>
  <c r="R1748" i="3" s="1"/>
  <c r="AU1748" i="3"/>
  <c r="AV1748" i="3" s="1"/>
  <c r="AI1747" i="3"/>
  <c r="AJ1747" i="3" s="1"/>
  <c r="W1747" i="3"/>
  <c r="X1747" i="3" s="1"/>
  <c r="K1747" i="3"/>
  <c r="L1747" i="3" s="1"/>
  <c r="AO1746" i="3"/>
  <c r="AP1746" i="3" s="1"/>
  <c r="AC1746" i="3"/>
  <c r="AD1746" i="3" s="1"/>
  <c r="Q1746" i="3"/>
  <c r="R1746" i="3" s="1"/>
  <c r="AU1746" i="3"/>
  <c r="AV1746" i="3" s="1"/>
  <c r="AI1745" i="3"/>
  <c r="AJ1745" i="3" s="1"/>
  <c r="W1745" i="3"/>
  <c r="X1745" i="3" s="1"/>
  <c r="K1745" i="3"/>
  <c r="L1745" i="3" s="1"/>
  <c r="AO1744" i="3"/>
  <c r="AP1744" i="3" s="1"/>
  <c r="AC1744" i="3"/>
  <c r="AD1744" i="3" s="1"/>
  <c r="Q1744" i="3"/>
  <c r="R1744" i="3" s="1"/>
  <c r="AU1744" i="3"/>
  <c r="AV1744" i="3" s="1"/>
  <c r="AI1743" i="3"/>
  <c r="AJ1743" i="3" s="1"/>
  <c r="W1743" i="3"/>
  <c r="X1743" i="3" s="1"/>
  <c r="K1743" i="3"/>
  <c r="L1743" i="3" s="1"/>
  <c r="AO1742" i="3"/>
  <c r="AP1742" i="3" s="1"/>
  <c r="AC1742" i="3"/>
  <c r="AD1742" i="3" s="1"/>
  <c r="Q1742" i="3"/>
  <c r="R1742" i="3" s="1"/>
  <c r="AU1742" i="3"/>
  <c r="AV1742" i="3" s="1"/>
  <c r="AI1741" i="3"/>
  <c r="AJ1741" i="3" s="1"/>
  <c r="W1741" i="3"/>
  <c r="X1741" i="3" s="1"/>
  <c r="K1741" i="3"/>
  <c r="L1741" i="3" s="1"/>
  <c r="AO1740" i="3"/>
  <c r="AP1740" i="3" s="1"/>
  <c r="AC1740" i="3"/>
  <c r="AD1740" i="3" s="1"/>
  <c r="Q1740" i="3"/>
  <c r="R1740" i="3" s="1"/>
  <c r="AU1740" i="3"/>
  <c r="AV1740" i="3" s="1"/>
  <c r="AI1739" i="3"/>
  <c r="AJ1739" i="3" s="1"/>
  <c r="AR1762" i="3"/>
  <c r="AS1762" i="3" s="1"/>
  <c r="AY1762" i="3" s="1"/>
  <c r="AF1762" i="3"/>
  <c r="AG1762" i="3" s="1"/>
  <c r="T1762" i="3"/>
  <c r="U1762" i="3" s="1"/>
  <c r="H1762" i="3"/>
  <c r="I1762" i="3" s="1"/>
  <c r="AL1761" i="3"/>
  <c r="AM1761" i="3" s="1"/>
  <c r="Z1761" i="3"/>
  <c r="AA1761" i="3" s="1"/>
  <c r="N1761" i="3"/>
  <c r="O1761" i="3" s="1"/>
  <c r="AR1760" i="3"/>
  <c r="AS1760" i="3" s="1"/>
  <c r="AY1760" i="3" s="1"/>
  <c r="AF1760" i="3"/>
  <c r="AG1760" i="3" s="1"/>
  <c r="T1760" i="3"/>
  <c r="U1760" i="3" s="1"/>
  <c r="H1760" i="3"/>
  <c r="I1760" i="3" s="1"/>
  <c r="AL1759" i="3"/>
  <c r="AM1759" i="3" s="1"/>
  <c r="Z1759" i="3"/>
  <c r="AA1759" i="3" s="1"/>
  <c r="N1759" i="3"/>
  <c r="O1759" i="3" s="1"/>
  <c r="AR1758" i="3"/>
  <c r="AS1758" i="3" s="1"/>
  <c r="AY1758" i="3" s="1"/>
  <c r="AF1758" i="3"/>
  <c r="AG1758" i="3" s="1"/>
  <c r="T1758" i="3"/>
  <c r="U1758" i="3" s="1"/>
  <c r="H1758" i="3"/>
  <c r="I1758" i="3" s="1"/>
  <c r="AL1757" i="3"/>
  <c r="AM1757" i="3" s="1"/>
  <c r="Z1757" i="3"/>
  <c r="AA1757" i="3" s="1"/>
  <c r="N1757" i="3"/>
  <c r="O1757" i="3" s="1"/>
  <c r="AR1756" i="3"/>
  <c r="AS1756" i="3" s="1"/>
  <c r="AY1756" i="3" s="1"/>
  <c r="AF1756" i="3"/>
  <c r="AG1756" i="3" s="1"/>
  <c r="T1756" i="3"/>
  <c r="U1756" i="3" s="1"/>
  <c r="H1756" i="3"/>
  <c r="I1756" i="3" s="1"/>
  <c r="AR1755" i="3"/>
  <c r="AS1755" i="3" s="1"/>
  <c r="AY1755" i="3" s="1"/>
  <c r="AF1755" i="3"/>
  <c r="AG1755" i="3" s="1"/>
  <c r="T1755" i="3"/>
  <c r="U1755" i="3" s="1"/>
  <c r="H1755" i="3"/>
  <c r="I1755" i="3" s="1"/>
  <c r="AL1754" i="3"/>
  <c r="AM1754" i="3" s="1"/>
  <c r="Z1754" i="3"/>
  <c r="AA1754" i="3" s="1"/>
  <c r="N1754" i="3"/>
  <c r="AR1753" i="3"/>
  <c r="AS1753" i="3" s="1"/>
  <c r="AY1753" i="3" s="1"/>
  <c r="AF1753" i="3"/>
  <c r="AG1753" i="3" s="1"/>
  <c r="T1753" i="3"/>
  <c r="U1753" i="3" s="1"/>
  <c r="H1753" i="3"/>
  <c r="I1753" i="3" s="1"/>
  <c r="AL1752" i="3"/>
  <c r="AM1752" i="3" s="1"/>
  <c r="Z1752" i="3"/>
  <c r="AA1752" i="3" s="1"/>
  <c r="N1752" i="3"/>
  <c r="O1752" i="3" s="1"/>
  <c r="AR1751" i="3"/>
  <c r="AS1751" i="3" s="1"/>
  <c r="AY1751" i="3" s="1"/>
  <c r="AF1751" i="3"/>
  <c r="AG1751" i="3" s="1"/>
  <c r="T1751" i="3"/>
  <c r="U1751" i="3" s="1"/>
  <c r="H1751" i="3"/>
  <c r="I1751" i="3" s="1"/>
  <c r="AL1750" i="3"/>
  <c r="AM1750" i="3" s="1"/>
  <c r="Z1750" i="3"/>
  <c r="AA1750" i="3" s="1"/>
  <c r="N1750" i="3"/>
  <c r="O1750" i="3" s="1"/>
  <c r="AR1749" i="3"/>
  <c r="AS1749" i="3" s="1"/>
  <c r="AY1749" i="3" s="1"/>
  <c r="AF1749" i="3"/>
  <c r="AG1749" i="3" s="1"/>
  <c r="T1749" i="3"/>
  <c r="U1749" i="3" s="1"/>
  <c r="H1749" i="3"/>
  <c r="I1749" i="3" s="1"/>
  <c r="AL1748" i="3"/>
  <c r="AM1748" i="3" s="1"/>
  <c r="Z1748" i="3"/>
  <c r="AA1748" i="3" s="1"/>
  <c r="N1748" i="3"/>
  <c r="O1748" i="3" s="1"/>
  <c r="AR1747" i="3"/>
  <c r="AS1747" i="3" s="1"/>
  <c r="AY1747" i="3" s="1"/>
  <c r="AF1747" i="3"/>
  <c r="AG1747" i="3" s="1"/>
  <c r="T1747" i="3"/>
  <c r="U1747" i="3" s="1"/>
  <c r="H1747" i="3"/>
  <c r="I1747" i="3" s="1"/>
  <c r="AL1746" i="3"/>
  <c r="AM1746" i="3" s="1"/>
  <c r="Z1746" i="3"/>
  <c r="AA1746" i="3" s="1"/>
  <c r="N1746" i="3"/>
  <c r="O1746" i="3" s="1"/>
  <c r="AR1745" i="3"/>
  <c r="AS1745" i="3" s="1"/>
  <c r="AY1745" i="3" s="1"/>
  <c r="AF1745" i="3"/>
  <c r="AG1745" i="3" s="1"/>
  <c r="T1745" i="3"/>
  <c r="U1745" i="3" s="1"/>
  <c r="H1745" i="3"/>
  <c r="I1745" i="3" s="1"/>
  <c r="AL1744" i="3"/>
  <c r="AM1744" i="3" s="1"/>
  <c r="Z1744" i="3"/>
  <c r="AA1744" i="3" s="1"/>
  <c r="N1744" i="3"/>
  <c r="O1744" i="3" s="1"/>
  <c r="AR1743" i="3"/>
  <c r="AS1743" i="3" s="1"/>
  <c r="AY1743" i="3" s="1"/>
  <c r="AF1743" i="3"/>
  <c r="AG1743" i="3" s="1"/>
  <c r="T1743" i="3"/>
  <c r="U1743" i="3" s="1"/>
  <c r="H1743" i="3"/>
  <c r="I1743" i="3" s="1"/>
  <c r="AL1742" i="3"/>
  <c r="AM1742" i="3" s="1"/>
  <c r="Z1742" i="3"/>
  <c r="AA1742" i="3" s="1"/>
  <c r="N1742" i="3"/>
  <c r="O1742" i="3" s="1"/>
  <c r="AR1741" i="3"/>
  <c r="AS1741" i="3" s="1"/>
  <c r="AY1741" i="3" s="1"/>
  <c r="AF1741" i="3"/>
  <c r="AG1741" i="3" s="1"/>
  <c r="T1741" i="3"/>
  <c r="U1741" i="3" s="1"/>
  <c r="H1741" i="3"/>
  <c r="I1741" i="3" s="1"/>
  <c r="AL1740" i="3"/>
  <c r="AM1740" i="3" s="1"/>
  <c r="Z1740" i="3"/>
  <c r="AA1740" i="3" s="1"/>
  <c r="N1740" i="3"/>
  <c r="O1740" i="3" s="1"/>
  <c r="AR1739" i="3"/>
  <c r="AS1739" i="3" s="1"/>
  <c r="AY1739" i="3" s="1"/>
  <c r="AO1762" i="3"/>
  <c r="AP1762" i="3" s="1"/>
  <c r="AC1762" i="3"/>
  <c r="AD1762" i="3" s="1"/>
  <c r="Q1762" i="3"/>
  <c r="R1762" i="3" s="1"/>
  <c r="AU1762" i="3"/>
  <c r="AV1762" i="3" s="1"/>
  <c r="AI1761" i="3"/>
  <c r="AJ1761" i="3" s="1"/>
  <c r="W1761" i="3"/>
  <c r="X1761" i="3" s="1"/>
  <c r="K1761" i="3"/>
  <c r="L1761" i="3" s="1"/>
  <c r="AO1760" i="3"/>
  <c r="AP1760" i="3" s="1"/>
  <c r="AC1760" i="3"/>
  <c r="AD1760" i="3" s="1"/>
  <c r="Q1760" i="3"/>
  <c r="R1760" i="3" s="1"/>
  <c r="AU1760" i="3"/>
  <c r="AV1760" i="3" s="1"/>
  <c r="AI1759" i="3"/>
  <c r="AJ1759" i="3" s="1"/>
  <c r="W1759" i="3"/>
  <c r="X1759" i="3" s="1"/>
  <c r="K1759" i="3"/>
  <c r="L1759" i="3" s="1"/>
  <c r="AO1758" i="3"/>
  <c r="AP1758" i="3" s="1"/>
  <c r="AC1758" i="3"/>
  <c r="AD1758" i="3" s="1"/>
  <c r="Q1758" i="3"/>
  <c r="R1758" i="3" s="1"/>
  <c r="AU1758" i="3"/>
  <c r="AV1758" i="3" s="1"/>
  <c r="AI1757" i="3"/>
  <c r="AJ1757" i="3" s="1"/>
  <c r="W1757" i="3"/>
  <c r="X1757" i="3" s="1"/>
  <c r="K1757" i="3"/>
  <c r="L1757" i="3" s="1"/>
  <c r="AO1756" i="3"/>
  <c r="AP1756" i="3" s="1"/>
  <c r="AC1756" i="3"/>
  <c r="AD1756" i="3" s="1"/>
  <c r="Q1756" i="3"/>
  <c r="R1756" i="3" s="1"/>
  <c r="AU1756" i="3"/>
  <c r="AV1756" i="3" s="1"/>
  <c r="AO1755" i="3"/>
  <c r="AP1755" i="3" s="1"/>
  <c r="AC1755" i="3"/>
  <c r="AD1755" i="3" s="1"/>
  <c r="Q1755" i="3"/>
  <c r="R1755" i="3" s="1"/>
  <c r="AU1755" i="3"/>
  <c r="AV1755" i="3" s="1"/>
  <c r="AI1754" i="3"/>
  <c r="AJ1754" i="3" s="1"/>
  <c r="W1754" i="3"/>
  <c r="X1754" i="3" s="1"/>
  <c r="K1754" i="3"/>
  <c r="AO1753" i="3"/>
  <c r="AP1753" i="3" s="1"/>
  <c r="AC1753" i="3"/>
  <c r="AD1753" i="3" s="1"/>
  <c r="Q1753" i="3"/>
  <c r="R1753" i="3" s="1"/>
  <c r="AU1753" i="3"/>
  <c r="AV1753" i="3" s="1"/>
  <c r="AI1752" i="3"/>
  <c r="AJ1752" i="3" s="1"/>
  <c r="W1752" i="3"/>
  <c r="X1752" i="3" s="1"/>
  <c r="K1752" i="3"/>
  <c r="L1752" i="3" s="1"/>
  <c r="AO1751" i="3"/>
  <c r="AP1751" i="3" s="1"/>
  <c r="AC1751" i="3"/>
  <c r="AD1751" i="3" s="1"/>
  <c r="Q1751" i="3"/>
  <c r="R1751" i="3" s="1"/>
  <c r="AU1751" i="3"/>
  <c r="AV1751" i="3" s="1"/>
  <c r="AI1750" i="3"/>
  <c r="AJ1750" i="3" s="1"/>
  <c r="W1750" i="3"/>
  <c r="X1750" i="3" s="1"/>
  <c r="K1750" i="3"/>
  <c r="L1750" i="3" s="1"/>
  <c r="AO1749" i="3"/>
  <c r="AP1749" i="3" s="1"/>
  <c r="AC1749" i="3"/>
  <c r="AD1749" i="3" s="1"/>
  <c r="Q1749" i="3"/>
  <c r="R1749" i="3" s="1"/>
  <c r="AU1749" i="3"/>
  <c r="AV1749" i="3" s="1"/>
  <c r="AI1748" i="3"/>
  <c r="AJ1748" i="3" s="1"/>
  <c r="W1748" i="3"/>
  <c r="X1748" i="3" s="1"/>
  <c r="K1748" i="3"/>
  <c r="L1748" i="3" s="1"/>
  <c r="AO1747" i="3"/>
  <c r="AP1747" i="3" s="1"/>
  <c r="AC1747" i="3"/>
  <c r="AD1747" i="3" s="1"/>
  <c r="Q1747" i="3"/>
  <c r="R1747" i="3" s="1"/>
  <c r="AU1747" i="3"/>
  <c r="AV1747" i="3" s="1"/>
  <c r="AI1746" i="3"/>
  <c r="AJ1746" i="3" s="1"/>
  <c r="W1746" i="3"/>
  <c r="X1746" i="3" s="1"/>
  <c r="K1746" i="3"/>
  <c r="L1746" i="3" s="1"/>
  <c r="AO1745" i="3"/>
  <c r="AP1745" i="3" s="1"/>
  <c r="AC1745" i="3"/>
  <c r="AD1745" i="3" s="1"/>
  <c r="Q1745" i="3"/>
  <c r="R1745" i="3" s="1"/>
  <c r="AU1745" i="3"/>
  <c r="AV1745" i="3" s="1"/>
  <c r="AI1744" i="3"/>
  <c r="AJ1744" i="3" s="1"/>
  <c r="W1744" i="3"/>
  <c r="X1744" i="3" s="1"/>
  <c r="K1744" i="3"/>
  <c r="L1744" i="3" s="1"/>
  <c r="AO1743" i="3"/>
  <c r="AP1743" i="3" s="1"/>
  <c r="AC1743" i="3"/>
  <c r="AD1743" i="3" s="1"/>
  <c r="Q1743" i="3"/>
  <c r="R1743" i="3" s="1"/>
  <c r="AU1743" i="3"/>
  <c r="AV1743" i="3" s="1"/>
  <c r="AI1742" i="3"/>
  <c r="AJ1742" i="3" s="1"/>
  <c r="W1742" i="3"/>
  <c r="X1742" i="3" s="1"/>
  <c r="K1742" i="3"/>
  <c r="L1742" i="3" s="1"/>
  <c r="AO1741" i="3"/>
  <c r="AP1741" i="3" s="1"/>
  <c r="AC1741" i="3"/>
  <c r="AD1741" i="3" s="1"/>
  <c r="Q1741" i="3"/>
  <c r="R1741" i="3" s="1"/>
  <c r="AU1741" i="3"/>
  <c r="AV1741" i="3" s="1"/>
  <c r="AI1740" i="3"/>
  <c r="AJ1740" i="3" s="1"/>
  <c r="AL1762" i="3"/>
  <c r="AM1762" i="3" s="1"/>
  <c r="Z1762" i="3"/>
  <c r="AA1762" i="3" s="1"/>
  <c r="N1762" i="3"/>
  <c r="O1762" i="3" s="1"/>
  <c r="AR1761" i="3"/>
  <c r="AS1761" i="3" s="1"/>
  <c r="AY1761" i="3" s="1"/>
  <c r="AF1761" i="3"/>
  <c r="AG1761" i="3" s="1"/>
  <c r="T1761" i="3"/>
  <c r="U1761" i="3" s="1"/>
  <c r="H1761" i="3"/>
  <c r="I1761" i="3" s="1"/>
  <c r="AL1760" i="3"/>
  <c r="AM1760" i="3" s="1"/>
  <c r="Z1760" i="3"/>
  <c r="AA1760" i="3" s="1"/>
  <c r="N1760" i="3"/>
  <c r="O1760" i="3" s="1"/>
  <c r="AR1759" i="3"/>
  <c r="AS1759" i="3" s="1"/>
  <c r="AY1759" i="3" s="1"/>
  <c r="AF1759" i="3"/>
  <c r="AG1759" i="3" s="1"/>
  <c r="T1759" i="3"/>
  <c r="U1759" i="3" s="1"/>
  <c r="H1759" i="3"/>
  <c r="I1759" i="3" s="1"/>
  <c r="AL1758" i="3"/>
  <c r="AM1758" i="3" s="1"/>
  <c r="Z1758" i="3"/>
  <c r="AA1758" i="3" s="1"/>
  <c r="N1758" i="3"/>
  <c r="O1758" i="3" s="1"/>
  <c r="AR1757" i="3"/>
  <c r="AS1757" i="3" s="1"/>
  <c r="AY1757" i="3" s="1"/>
  <c r="AF1757" i="3"/>
  <c r="AG1757" i="3" s="1"/>
  <c r="T1757" i="3"/>
  <c r="U1757" i="3" s="1"/>
  <c r="H1757" i="3"/>
  <c r="I1757" i="3" s="1"/>
  <c r="AL1756" i="3"/>
  <c r="AM1756" i="3" s="1"/>
  <c r="Z1756" i="3"/>
  <c r="AA1756" i="3" s="1"/>
  <c r="N1756" i="3"/>
  <c r="O1756" i="3" s="1"/>
  <c r="AL1755" i="3"/>
  <c r="AM1755" i="3" s="1"/>
  <c r="Z1755" i="3"/>
  <c r="AA1755" i="3" s="1"/>
  <c r="N1755" i="3"/>
  <c r="O1755" i="3" s="1"/>
  <c r="AR1754" i="3"/>
  <c r="AS1754" i="3" s="1"/>
  <c r="AY1754" i="3" s="1"/>
  <c r="AF1754" i="3"/>
  <c r="T1754" i="3"/>
  <c r="U1754" i="3" s="1"/>
  <c r="H1754" i="3"/>
  <c r="I1754" i="3" s="1"/>
  <c r="AL1753" i="3"/>
  <c r="AM1753" i="3" s="1"/>
  <c r="Z1753" i="3"/>
  <c r="AA1753" i="3" s="1"/>
  <c r="N1753" i="3"/>
  <c r="O1753" i="3" s="1"/>
  <c r="AR1752" i="3"/>
  <c r="AS1752" i="3" s="1"/>
  <c r="AY1752" i="3" s="1"/>
  <c r="AF1752" i="3"/>
  <c r="AG1752" i="3" s="1"/>
  <c r="T1752" i="3"/>
  <c r="U1752" i="3" s="1"/>
  <c r="H1752" i="3"/>
  <c r="I1752" i="3" s="1"/>
  <c r="AL1751" i="3"/>
  <c r="AM1751" i="3" s="1"/>
  <c r="Z1751" i="3"/>
  <c r="AA1751" i="3" s="1"/>
  <c r="N1751" i="3"/>
  <c r="O1751" i="3" s="1"/>
  <c r="AR1750" i="3"/>
  <c r="AS1750" i="3" s="1"/>
  <c r="AY1750" i="3" s="1"/>
  <c r="AF1750" i="3"/>
  <c r="AG1750" i="3" s="1"/>
  <c r="T1750" i="3"/>
  <c r="U1750" i="3" s="1"/>
  <c r="H1750" i="3"/>
  <c r="I1750" i="3" s="1"/>
  <c r="AL1749" i="3"/>
  <c r="AM1749" i="3" s="1"/>
  <c r="Z1749" i="3"/>
  <c r="AA1749" i="3" s="1"/>
  <c r="N1749" i="3"/>
  <c r="O1749" i="3" s="1"/>
  <c r="AR1748" i="3"/>
  <c r="AS1748" i="3" s="1"/>
  <c r="AY1748" i="3" s="1"/>
  <c r="AF1748" i="3"/>
  <c r="AG1748" i="3" s="1"/>
  <c r="T1748" i="3"/>
  <c r="U1748" i="3" s="1"/>
  <c r="H1748" i="3"/>
  <c r="I1748" i="3" s="1"/>
  <c r="AL1747" i="3"/>
  <c r="AM1747" i="3" s="1"/>
  <c r="Z1747" i="3"/>
  <c r="AA1747" i="3" s="1"/>
  <c r="N1747" i="3"/>
  <c r="O1747" i="3" s="1"/>
  <c r="AR1746" i="3"/>
  <c r="AS1746" i="3" s="1"/>
  <c r="AY1746" i="3" s="1"/>
  <c r="AF1746" i="3"/>
  <c r="AG1746" i="3" s="1"/>
  <c r="T1746" i="3"/>
  <c r="U1746" i="3" s="1"/>
  <c r="H1746" i="3"/>
  <c r="I1746" i="3" s="1"/>
  <c r="AL1745" i="3"/>
  <c r="AM1745" i="3" s="1"/>
  <c r="Z1745" i="3"/>
  <c r="AA1745" i="3" s="1"/>
  <c r="N1745" i="3"/>
  <c r="O1745" i="3" s="1"/>
  <c r="AR1744" i="3"/>
  <c r="AS1744" i="3" s="1"/>
  <c r="AY1744" i="3" s="1"/>
  <c r="AF1744" i="3"/>
  <c r="AG1744" i="3" s="1"/>
  <c r="T1744" i="3"/>
  <c r="U1744" i="3" s="1"/>
  <c r="H1744" i="3"/>
  <c r="I1744" i="3" s="1"/>
  <c r="AL1743" i="3"/>
  <c r="AM1743" i="3" s="1"/>
  <c r="Z1743" i="3"/>
  <c r="AA1743" i="3" s="1"/>
  <c r="N1743" i="3"/>
  <c r="O1743" i="3" s="1"/>
  <c r="AR1742" i="3"/>
  <c r="AS1742" i="3" s="1"/>
  <c r="AY1742" i="3" s="1"/>
  <c r="AF1742" i="3"/>
  <c r="AG1742" i="3" s="1"/>
  <c r="T1742" i="3"/>
  <c r="U1742" i="3" s="1"/>
  <c r="H1742" i="3"/>
  <c r="I1742" i="3" s="1"/>
  <c r="AL1741" i="3"/>
  <c r="AM1741" i="3" s="1"/>
  <c r="Z1741" i="3"/>
  <c r="AA1741" i="3" s="1"/>
  <c r="N1741" i="3"/>
  <c r="O1741" i="3" s="1"/>
  <c r="AR1740" i="3"/>
  <c r="AS1740" i="3" s="1"/>
  <c r="AY1740" i="3" s="1"/>
  <c r="K1740" i="3"/>
  <c r="L1740" i="3" s="1"/>
  <c r="AF1739" i="3"/>
  <c r="AG1739" i="3" s="1"/>
  <c r="T1739" i="3"/>
  <c r="U1739" i="3" s="1"/>
  <c r="H1739" i="3"/>
  <c r="I1739" i="3" s="1"/>
  <c r="AL1738" i="3"/>
  <c r="AM1738" i="3" s="1"/>
  <c r="Z1738" i="3"/>
  <c r="AA1738" i="3" s="1"/>
  <c r="N1738" i="3"/>
  <c r="O1738" i="3" s="1"/>
  <c r="AR1737" i="3"/>
  <c r="AS1737" i="3" s="1"/>
  <c r="AY1737" i="3" s="1"/>
  <c r="AF1737" i="3"/>
  <c r="AG1737" i="3" s="1"/>
  <c r="T1737" i="3"/>
  <c r="U1737" i="3" s="1"/>
  <c r="H1737" i="3"/>
  <c r="I1737" i="3" s="1"/>
  <c r="AL1736" i="3"/>
  <c r="AM1736" i="3" s="1"/>
  <c r="Z1736" i="3"/>
  <c r="AA1736" i="3" s="1"/>
  <c r="N1736" i="3"/>
  <c r="O1736" i="3" s="1"/>
  <c r="AR1735" i="3"/>
  <c r="AS1735" i="3" s="1"/>
  <c r="AY1735" i="3" s="1"/>
  <c r="AF1735" i="3"/>
  <c r="AG1735" i="3" s="1"/>
  <c r="T1735" i="3"/>
  <c r="U1735" i="3" s="1"/>
  <c r="H1735" i="3"/>
  <c r="I1735" i="3" s="1"/>
  <c r="AL1734" i="3"/>
  <c r="AM1734" i="3" s="1"/>
  <c r="Z1734" i="3"/>
  <c r="AA1734" i="3" s="1"/>
  <c r="N1734" i="3"/>
  <c r="O1734" i="3" s="1"/>
  <c r="AR1733" i="3"/>
  <c r="AS1733" i="3" s="1"/>
  <c r="AY1733" i="3" s="1"/>
  <c r="AF1733" i="3"/>
  <c r="AG1733" i="3" s="1"/>
  <c r="T1733" i="3"/>
  <c r="U1733" i="3" s="1"/>
  <c r="H1733" i="3"/>
  <c r="I1733" i="3" s="1"/>
  <c r="AL1732" i="3"/>
  <c r="AM1732" i="3" s="1"/>
  <c r="Z1732" i="3"/>
  <c r="AA1732" i="3" s="1"/>
  <c r="N1732" i="3"/>
  <c r="O1732" i="3" s="1"/>
  <c r="AR1731" i="3"/>
  <c r="AS1731" i="3" s="1"/>
  <c r="AY1731" i="3" s="1"/>
  <c r="AF1731" i="3"/>
  <c r="AG1731" i="3" s="1"/>
  <c r="T1731" i="3"/>
  <c r="U1731" i="3" s="1"/>
  <c r="H1731" i="3"/>
  <c r="I1731" i="3" s="1"/>
  <c r="AL1730" i="3"/>
  <c r="AM1730" i="3" s="1"/>
  <c r="Z1730" i="3"/>
  <c r="AA1730" i="3" s="1"/>
  <c r="N1730" i="3"/>
  <c r="O1730" i="3" s="1"/>
  <c r="AR1729" i="3"/>
  <c r="AS1729" i="3" s="1"/>
  <c r="AY1729" i="3" s="1"/>
  <c r="AF1729" i="3"/>
  <c r="AG1729" i="3" s="1"/>
  <c r="T1729" i="3"/>
  <c r="U1729" i="3" s="1"/>
  <c r="H1729" i="3"/>
  <c r="I1729" i="3" s="1"/>
  <c r="AL1728" i="3"/>
  <c r="AM1728" i="3" s="1"/>
  <c r="Z1728" i="3"/>
  <c r="AA1728" i="3" s="1"/>
  <c r="N1728" i="3"/>
  <c r="O1728" i="3" s="1"/>
  <c r="AR1727" i="3"/>
  <c r="AS1727" i="3" s="1"/>
  <c r="AY1727" i="3" s="1"/>
  <c r="AF1727" i="3"/>
  <c r="AG1727" i="3" s="1"/>
  <c r="T1727" i="3"/>
  <c r="U1727" i="3" s="1"/>
  <c r="H1727" i="3"/>
  <c r="I1727" i="3" s="1"/>
  <c r="AL1726" i="3"/>
  <c r="AM1726" i="3" s="1"/>
  <c r="Z1726" i="3"/>
  <c r="AA1726" i="3" s="1"/>
  <c r="N1726" i="3"/>
  <c r="O1726" i="3" s="1"/>
  <c r="AR1725" i="3"/>
  <c r="AS1725" i="3" s="1"/>
  <c r="AY1725" i="3" s="1"/>
  <c r="AF1725" i="3"/>
  <c r="AG1725" i="3" s="1"/>
  <c r="T1725" i="3"/>
  <c r="U1725" i="3" s="1"/>
  <c r="H1725" i="3"/>
  <c r="I1725" i="3" s="1"/>
  <c r="AL1724" i="3"/>
  <c r="AM1724" i="3" s="1"/>
  <c r="Z1724" i="3"/>
  <c r="AA1724" i="3" s="1"/>
  <c r="N1724" i="3"/>
  <c r="O1724" i="3" s="1"/>
  <c r="AR1723" i="3"/>
  <c r="AS1723" i="3" s="1"/>
  <c r="AY1723" i="3" s="1"/>
  <c r="AF1723" i="3"/>
  <c r="AG1723" i="3" s="1"/>
  <c r="T1723" i="3"/>
  <c r="U1723" i="3" s="1"/>
  <c r="H1723" i="3"/>
  <c r="I1723" i="3" s="1"/>
  <c r="AL1722" i="3"/>
  <c r="AM1722" i="3" s="1"/>
  <c r="Z1722" i="3"/>
  <c r="AA1722" i="3" s="1"/>
  <c r="N1722" i="3"/>
  <c r="O1722" i="3" s="1"/>
  <c r="AR1721" i="3"/>
  <c r="AS1721" i="3" s="1"/>
  <c r="AY1721" i="3" s="1"/>
  <c r="AF1721" i="3"/>
  <c r="AG1721" i="3" s="1"/>
  <c r="T1721" i="3"/>
  <c r="U1721" i="3" s="1"/>
  <c r="H1721" i="3"/>
  <c r="I1721" i="3" s="1"/>
  <c r="AL1720" i="3"/>
  <c r="AM1720" i="3" s="1"/>
  <c r="Z1720" i="3"/>
  <c r="AA1720" i="3" s="1"/>
  <c r="N1720" i="3"/>
  <c r="O1720" i="3" s="1"/>
  <c r="AR1719" i="3"/>
  <c r="AS1719" i="3" s="1"/>
  <c r="AY1719" i="3" s="1"/>
  <c r="AF1719" i="3"/>
  <c r="AG1719" i="3" s="1"/>
  <c r="T1719" i="3"/>
  <c r="U1719" i="3" s="1"/>
  <c r="H1719" i="3"/>
  <c r="I1719" i="3" s="1"/>
  <c r="AL1718" i="3"/>
  <c r="AM1718" i="3" s="1"/>
  <c r="Z1718" i="3"/>
  <c r="AA1718" i="3" s="1"/>
  <c r="N1718" i="3"/>
  <c r="O1718" i="3" s="1"/>
  <c r="AR1717" i="3"/>
  <c r="AS1717" i="3" s="1"/>
  <c r="AY1717" i="3" s="1"/>
  <c r="AF1717" i="3"/>
  <c r="AG1717" i="3" s="1"/>
  <c r="T1717" i="3"/>
  <c r="U1717" i="3" s="1"/>
  <c r="H1717" i="3"/>
  <c r="I1717" i="3" s="1"/>
  <c r="AL1716" i="3"/>
  <c r="AM1716" i="3" s="1"/>
  <c r="Z1716" i="3"/>
  <c r="AA1716" i="3" s="1"/>
  <c r="N1716" i="3"/>
  <c r="O1716" i="3" s="1"/>
  <c r="AR1715" i="3"/>
  <c r="AS1715" i="3" s="1"/>
  <c r="AY1715" i="3" s="1"/>
  <c r="AF1740" i="3"/>
  <c r="AG1740" i="3" s="1"/>
  <c r="H1740" i="3"/>
  <c r="I1740" i="3" s="1"/>
  <c r="AC1739" i="3"/>
  <c r="AD1739" i="3" s="1"/>
  <c r="Q1739" i="3"/>
  <c r="R1739" i="3" s="1"/>
  <c r="AU1739" i="3"/>
  <c r="AV1739" i="3" s="1"/>
  <c r="AI1738" i="3"/>
  <c r="AJ1738" i="3" s="1"/>
  <c r="W1738" i="3"/>
  <c r="X1738" i="3" s="1"/>
  <c r="K1738" i="3"/>
  <c r="L1738" i="3" s="1"/>
  <c r="AO1737" i="3"/>
  <c r="AP1737" i="3" s="1"/>
  <c r="AC1737" i="3"/>
  <c r="AD1737" i="3" s="1"/>
  <c r="Q1737" i="3"/>
  <c r="R1737" i="3" s="1"/>
  <c r="AU1737" i="3"/>
  <c r="AV1737" i="3" s="1"/>
  <c r="AI1736" i="3"/>
  <c r="AJ1736" i="3" s="1"/>
  <c r="W1736" i="3"/>
  <c r="X1736" i="3" s="1"/>
  <c r="K1736" i="3"/>
  <c r="L1736" i="3" s="1"/>
  <c r="AO1735" i="3"/>
  <c r="AP1735" i="3" s="1"/>
  <c r="AC1735" i="3"/>
  <c r="AD1735" i="3" s="1"/>
  <c r="Q1735" i="3"/>
  <c r="R1735" i="3" s="1"/>
  <c r="AU1735" i="3"/>
  <c r="AV1735" i="3" s="1"/>
  <c r="AI1734" i="3"/>
  <c r="AJ1734" i="3" s="1"/>
  <c r="W1734" i="3"/>
  <c r="X1734" i="3" s="1"/>
  <c r="K1734" i="3"/>
  <c r="L1734" i="3" s="1"/>
  <c r="AO1733" i="3"/>
  <c r="AP1733" i="3" s="1"/>
  <c r="AC1733" i="3"/>
  <c r="AD1733" i="3" s="1"/>
  <c r="Q1733" i="3"/>
  <c r="R1733" i="3" s="1"/>
  <c r="AU1733" i="3"/>
  <c r="AV1733" i="3" s="1"/>
  <c r="AI1732" i="3"/>
  <c r="AJ1732" i="3" s="1"/>
  <c r="W1732" i="3"/>
  <c r="X1732" i="3" s="1"/>
  <c r="K1732" i="3"/>
  <c r="L1732" i="3" s="1"/>
  <c r="AO1731" i="3"/>
  <c r="AP1731" i="3" s="1"/>
  <c r="AC1731" i="3"/>
  <c r="AD1731" i="3" s="1"/>
  <c r="Q1731" i="3"/>
  <c r="R1731" i="3" s="1"/>
  <c r="AU1731" i="3"/>
  <c r="AV1731" i="3" s="1"/>
  <c r="AI1730" i="3"/>
  <c r="AJ1730" i="3" s="1"/>
  <c r="W1730" i="3"/>
  <c r="X1730" i="3" s="1"/>
  <c r="K1730" i="3"/>
  <c r="L1730" i="3" s="1"/>
  <c r="AO1729" i="3"/>
  <c r="AP1729" i="3" s="1"/>
  <c r="AC1729" i="3"/>
  <c r="AD1729" i="3" s="1"/>
  <c r="Q1729" i="3"/>
  <c r="R1729" i="3" s="1"/>
  <c r="AU1729" i="3"/>
  <c r="AV1729" i="3" s="1"/>
  <c r="AI1728" i="3"/>
  <c r="AJ1728" i="3" s="1"/>
  <c r="W1728" i="3"/>
  <c r="X1728" i="3" s="1"/>
  <c r="K1728" i="3"/>
  <c r="L1728" i="3" s="1"/>
  <c r="AO1727" i="3"/>
  <c r="AP1727" i="3" s="1"/>
  <c r="AC1727" i="3"/>
  <c r="AD1727" i="3" s="1"/>
  <c r="Q1727" i="3"/>
  <c r="R1727" i="3" s="1"/>
  <c r="AU1727" i="3"/>
  <c r="AV1727" i="3" s="1"/>
  <c r="AI1726" i="3"/>
  <c r="AJ1726" i="3" s="1"/>
  <c r="W1726" i="3"/>
  <c r="X1726" i="3" s="1"/>
  <c r="K1726" i="3"/>
  <c r="L1726" i="3" s="1"/>
  <c r="AO1725" i="3"/>
  <c r="AP1725" i="3" s="1"/>
  <c r="AC1725" i="3"/>
  <c r="AD1725" i="3" s="1"/>
  <c r="Q1725" i="3"/>
  <c r="R1725" i="3" s="1"/>
  <c r="AU1725" i="3"/>
  <c r="AV1725" i="3" s="1"/>
  <c r="AI1724" i="3"/>
  <c r="AJ1724" i="3" s="1"/>
  <c r="W1724" i="3"/>
  <c r="X1724" i="3" s="1"/>
  <c r="K1724" i="3"/>
  <c r="L1724" i="3" s="1"/>
  <c r="AO1723" i="3"/>
  <c r="AP1723" i="3" s="1"/>
  <c r="AC1723" i="3"/>
  <c r="AD1723" i="3" s="1"/>
  <c r="Q1723" i="3"/>
  <c r="R1723" i="3" s="1"/>
  <c r="AU1723" i="3"/>
  <c r="AV1723" i="3" s="1"/>
  <c r="AI1722" i="3"/>
  <c r="AJ1722" i="3" s="1"/>
  <c r="W1722" i="3"/>
  <c r="X1722" i="3" s="1"/>
  <c r="K1722" i="3"/>
  <c r="L1722" i="3" s="1"/>
  <c r="AO1721" i="3"/>
  <c r="AP1721" i="3" s="1"/>
  <c r="AC1721" i="3"/>
  <c r="AD1721" i="3" s="1"/>
  <c r="Q1721" i="3"/>
  <c r="R1721" i="3" s="1"/>
  <c r="AU1721" i="3"/>
  <c r="AV1721" i="3" s="1"/>
  <c r="AI1720" i="3"/>
  <c r="AJ1720" i="3" s="1"/>
  <c r="W1720" i="3"/>
  <c r="X1720" i="3" s="1"/>
  <c r="K1720" i="3"/>
  <c r="L1720" i="3" s="1"/>
  <c r="AO1719" i="3"/>
  <c r="AP1719" i="3" s="1"/>
  <c r="AC1719" i="3"/>
  <c r="AD1719" i="3" s="1"/>
  <c r="Q1719" i="3"/>
  <c r="R1719" i="3" s="1"/>
  <c r="AU1719" i="3"/>
  <c r="AV1719" i="3" s="1"/>
  <c r="AI1718" i="3"/>
  <c r="AJ1718" i="3" s="1"/>
  <c r="W1718" i="3"/>
  <c r="X1718" i="3" s="1"/>
  <c r="K1718" i="3"/>
  <c r="L1718" i="3" s="1"/>
  <c r="AO1717" i="3"/>
  <c r="AP1717" i="3" s="1"/>
  <c r="AC1717" i="3"/>
  <c r="AD1717" i="3" s="1"/>
  <c r="Q1717" i="3"/>
  <c r="R1717" i="3" s="1"/>
  <c r="AU1717" i="3"/>
  <c r="AV1717" i="3" s="1"/>
  <c r="AI1716" i="3"/>
  <c r="AJ1716" i="3" s="1"/>
  <c r="W1716" i="3"/>
  <c r="X1716" i="3" s="1"/>
  <c r="K1716" i="3"/>
  <c r="L1716" i="3" s="1"/>
  <c r="AO1715" i="3"/>
  <c r="AP1715" i="3" s="1"/>
  <c r="AC1715" i="3"/>
  <c r="AD1715" i="3" s="1"/>
  <c r="Q1715" i="3"/>
  <c r="R1715" i="3" s="1"/>
  <c r="W1740" i="3"/>
  <c r="X1740" i="3" s="1"/>
  <c r="AO1739" i="3"/>
  <c r="AP1739" i="3" s="1"/>
  <c r="Z1739" i="3"/>
  <c r="AA1739" i="3" s="1"/>
  <c r="N1739" i="3"/>
  <c r="O1739" i="3" s="1"/>
  <c r="AR1738" i="3"/>
  <c r="AS1738" i="3" s="1"/>
  <c r="AY1738" i="3" s="1"/>
  <c r="AF1738" i="3"/>
  <c r="AG1738" i="3" s="1"/>
  <c r="T1738" i="3"/>
  <c r="U1738" i="3" s="1"/>
  <c r="H1738" i="3"/>
  <c r="I1738" i="3" s="1"/>
  <c r="AL1737" i="3"/>
  <c r="AM1737" i="3" s="1"/>
  <c r="Z1737" i="3"/>
  <c r="AA1737" i="3" s="1"/>
  <c r="N1737" i="3"/>
  <c r="O1737" i="3" s="1"/>
  <c r="AR1736" i="3"/>
  <c r="AS1736" i="3" s="1"/>
  <c r="AY1736" i="3" s="1"/>
  <c r="AF1736" i="3"/>
  <c r="AG1736" i="3" s="1"/>
  <c r="T1736" i="3"/>
  <c r="U1736" i="3" s="1"/>
  <c r="H1736" i="3"/>
  <c r="I1736" i="3" s="1"/>
  <c r="AL1735" i="3"/>
  <c r="AM1735" i="3" s="1"/>
  <c r="Z1735" i="3"/>
  <c r="AA1735" i="3" s="1"/>
  <c r="N1735" i="3"/>
  <c r="O1735" i="3" s="1"/>
  <c r="AR1734" i="3"/>
  <c r="AS1734" i="3" s="1"/>
  <c r="AY1734" i="3" s="1"/>
  <c r="AF1734" i="3"/>
  <c r="AG1734" i="3" s="1"/>
  <c r="T1734" i="3"/>
  <c r="U1734" i="3" s="1"/>
  <c r="H1734" i="3"/>
  <c r="I1734" i="3" s="1"/>
  <c r="AL1733" i="3"/>
  <c r="AM1733" i="3" s="1"/>
  <c r="Z1733" i="3"/>
  <c r="AA1733" i="3" s="1"/>
  <c r="N1733" i="3"/>
  <c r="O1733" i="3" s="1"/>
  <c r="AR1732" i="3"/>
  <c r="AS1732" i="3" s="1"/>
  <c r="AY1732" i="3" s="1"/>
  <c r="AF1732" i="3"/>
  <c r="AG1732" i="3" s="1"/>
  <c r="T1732" i="3"/>
  <c r="U1732" i="3" s="1"/>
  <c r="H1732" i="3"/>
  <c r="I1732" i="3" s="1"/>
  <c r="AL1731" i="3"/>
  <c r="AM1731" i="3" s="1"/>
  <c r="Z1731" i="3"/>
  <c r="AA1731" i="3" s="1"/>
  <c r="N1731" i="3"/>
  <c r="O1731" i="3" s="1"/>
  <c r="AR1730" i="3"/>
  <c r="AS1730" i="3" s="1"/>
  <c r="AY1730" i="3" s="1"/>
  <c r="AF1730" i="3"/>
  <c r="AG1730" i="3" s="1"/>
  <c r="T1730" i="3"/>
  <c r="U1730" i="3" s="1"/>
  <c r="H1730" i="3"/>
  <c r="I1730" i="3" s="1"/>
  <c r="AL1729" i="3"/>
  <c r="AM1729" i="3" s="1"/>
  <c r="BM1729" i="3" s="1"/>
  <c r="Z1729" i="3"/>
  <c r="AA1729" i="3" s="1"/>
  <c r="N1729" i="3"/>
  <c r="O1729" i="3" s="1"/>
  <c r="AR1728" i="3"/>
  <c r="AS1728" i="3" s="1"/>
  <c r="AY1728" i="3" s="1"/>
  <c r="AF1728" i="3"/>
  <c r="AG1728" i="3" s="1"/>
  <c r="T1728" i="3"/>
  <c r="U1728" i="3" s="1"/>
  <c r="H1728" i="3"/>
  <c r="I1728" i="3" s="1"/>
  <c r="AL1727" i="3"/>
  <c r="AM1727" i="3" s="1"/>
  <c r="Z1727" i="3"/>
  <c r="AA1727" i="3" s="1"/>
  <c r="N1727" i="3"/>
  <c r="O1727" i="3" s="1"/>
  <c r="AR1726" i="3"/>
  <c r="AS1726" i="3" s="1"/>
  <c r="AY1726" i="3" s="1"/>
  <c r="AF1726" i="3"/>
  <c r="AG1726" i="3" s="1"/>
  <c r="T1726" i="3"/>
  <c r="U1726" i="3" s="1"/>
  <c r="H1726" i="3"/>
  <c r="I1726" i="3" s="1"/>
  <c r="AL1725" i="3"/>
  <c r="AM1725" i="3" s="1"/>
  <c r="Z1725" i="3"/>
  <c r="AA1725" i="3" s="1"/>
  <c r="N1725" i="3"/>
  <c r="O1725" i="3" s="1"/>
  <c r="AR1724" i="3"/>
  <c r="AS1724" i="3" s="1"/>
  <c r="AY1724" i="3" s="1"/>
  <c r="AF1724" i="3"/>
  <c r="AG1724" i="3" s="1"/>
  <c r="T1724" i="3"/>
  <c r="U1724" i="3" s="1"/>
  <c r="H1724" i="3"/>
  <c r="I1724" i="3" s="1"/>
  <c r="AL1723" i="3"/>
  <c r="AM1723" i="3" s="1"/>
  <c r="Z1723" i="3"/>
  <c r="AA1723" i="3" s="1"/>
  <c r="N1723" i="3"/>
  <c r="O1723" i="3" s="1"/>
  <c r="AR1722" i="3"/>
  <c r="AS1722" i="3" s="1"/>
  <c r="AY1722" i="3" s="1"/>
  <c r="AF1722" i="3"/>
  <c r="AG1722" i="3" s="1"/>
  <c r="T1722" i="3"/>
  <c r="U1722" i="3" s="1"/>
  <c r="H1722" i="3"/>
  <c r="I1722" i="3" s="1"/>
  <c r="AL1721" i="3"/>
  <c r="AM1721" i="3" s="1"/>
  <c r="Z1721" i="3"/>
  <c r="AA1721" i="3" s="1"/>
  <c r="N1721" i="3"/>
  <c r="O1721" i="3" s="1"/>
  <c r="AR1720" i="3"/>
  <c r="AS1720" i="3" s="1"/>
  <c r="AY1720" i="3" s="1"/>
  <c r="AF1720" i="3"/>
  <c r="AG1720" i="3" s="1"/>
  <c r="T1720" i="3"/>
  <c r="U1720" i="3" s="1"/>
  <c r="H1720" i="3"/>
  <c r="I1720" i="3" s="1"/>
  <c r="AL1719" i="3"/>
  <c r="AM1719" i="3" s="1"/>
  <c r="Z1719" i="3"/>
  <c r="AA1719" i="3" s="1"/>
  <c r="N1719" i="3"/>
  <c r="O1719" i="3" s="1"/>
  <c r="AR1718" i="3"/>
  <c r="AS1718" i="3" s="1"/>
  <c r="AY1718" i="3" s="1"/>
  <c r="AF1718" i="3"/>
  <c r="AG1718" i="3" s="1"/>
  <c r="T1718" i="3"/>
  <c r="U1718" i="3" s="1"/>
  <c r="H1718" i="3"/>
  <c r="I1718" i="3" s="1"/>
  <c r="AL1717" i="3"/>
  <c r="AM1717" i="3" s="1"/>
  <c r="Z1717" i="3"/>
  <c r="AA1717" i="3" s="1"/>
  <c r="T1740" i="3"/>
  <c r="U1740" i="3" s="1"/>
  <c r="AL1739" i="3"/>
  <c r="AM1739" i="3" s="1"/>
  <c r="W1739" i="3"/>
  <c r="X1739" i="3" s="1"/>
  <c r="K1739" i="3"/>
  <c r="L1739" i="3" s="1"/>
  <c r="AO1738" i="3"/>
  <c r="AP1738" i="3" s="1"/>
  <c r="AC1738" i="3"/>
  <c r="AD1738" i="3" s="1"/>
  <c r="Q1738" i="3"/>
  <c r="R1738" i="3" s="1"/>
  <c r="AU1738" i="3"/>
  <c r="AV1738" i="3" s="1"/>
  <c r="AI1737" i="3"/>
  <c r="AJ1737" i="3" s="1"/>
  <c r="W1737" i="3"/>
  <c r="X1737" i="3" s="1"/>
  <c r="K1737" i="3"/>
  <c r="L1737" i="3" s="1"/>
  <c r="AO1736" i="3"/>
  <c r="AP1736" i="3" s="1"/>
  <c r="AC1736" i="3"/>
  <c r="AD1736" i="3" s="1"/>
  <c r="Q1736" i="3"/>
  <c r="R1736" i="3" s="1"/>
  <c r="AU1736" i="3"/>
  <c r="AV1736" i="3" s="1"/>
  <c r="AI1735" i="3"/>
  <c r="AJ1735" i="3" s="1"/>
  <c r="W1735" i="3"/>
  <c r="X1735" i="3" s="1"/>
  <c r="K1735" i="3"/>
  <c r="L1735" i="3" s="1"/>
  <c r="AO1734" i="3"/>
  <c r="AP1734" i="3" s="1"/>
  <c r="AC1734" i="3"/>
  <c r="AD1734" i="3" s="1"/>
  <c r="Q1734" i="3"/>
  <c r="R1734" i="3" s="1"/>
  <c r="AU1734" i="3"/>
  <c r="AV1734" i="3" s="1"/>
  <c r="AI1733" i="3"/>
  <c r="AJ1733" i="3" s="1"/>
  <c r="W1733" i="3"/>
  <c r="X1733" i="3" s="1"/>
  <c r="K1733" i="3"/>
  <c r="L1733" i="3" s="1"/>
  <c r="AO1732" i="3"/>
  <c r="AP1732" i="3" s="1"/>
  <c r="AC1732" i="3"/>
  <c r="AD1732" i="3" s="1"/>
  <c r="Q1732" i="3"/>
  <c r="R1732" i="3" s="1"/>
  <c r="AU1732" i="3"/>
  <c r="AV1732" i="3" s="1"/>
  <c r="AI1731" i="3"/>
  <c r="AJ1731" i="3" s="1"/>
  <c r="W1731" i="3"/>
  <c r="X1731" i="3" s="1"/>
  <c r="K1731" i="3"/>
  <c r="L1731" i="3" s="1"/>
  <c r="AO1730" i="3"/>
  <c r="AP1730" i="3" s="1"/>
  <c r="AC1730" i="3"/>
  <c r="AD1730" i="3" s="1"/>
  <c r="Q1730" i="3"/>
  <c r="R1730" i="3" s="1"/>
  <c r="BF1730" i="3" s="1"/>
  <c r="AU1730" i="3"/>
  <c r="AV1730" i="3" s="1"/>
  <c r="AI1729" i="3"/>
  <c r="AJ1729" i="3" s="1"/>
  <c r="W1729" i="3"/>
  <c r="X1729" i="3" s="1"/>
  <c r="K1729" i="3"/>
  <c r="L1729" i="3" s="1"/>
  <c r="AO1728" i="3"/>
  <c r="AP1728" i="3" s="1"/>
  <c r="AC1728" i="3"/>
  <c r="AD1728" i="3" s="1"/>
  <c r="Q1728" i="3"/>
  <c r="R1728" i="3" s="1"/>
  <c r="AU1728" i="3"/>
  <c r="AV1728" i="3" s="1"/>
  <c r="AI1727" i="3"/>
  <c r="AJ1727" i="3" s="1"/>
  <c r="W1727" i="3"/>
  <c r="X1727" i="3" s="1"/>
  <c r="K1727" i="3"/>
  <c r="L1727" i="3" s="1"/>
  <c r="AO1726" i="3"/>
  <c r="AP1726" i="3" s="1"/>
  <c r="AC1726" i="3"/>
  <c r="AD1726" i="3" s="1"/>
  <c r="Q1726" i="3"/>
  <c r="R1726" i="3" s="1"/>
  <c r="AU1726" i="3"/>
  <c r="AV1726" i="3" s="1"/>
  <c r="AI1725" i="3"/>
  <c r="AJ1725" i="3" s="1"/>
  <c r="W1725" i="3"/>
  <c r="X1725" i="3" s="1"/>
  <c r="K1725" i="3"/>
  <c r="L1725" i="3" s="1"/>
  <c r="AO1724" i="3"/>
  <c r="AP1724" i="3" s="1"/>
  <c r="AC1724" i="3"/>
  <c r="AD1724" i="3" s="1"/>
  <c r="Q1724" i="3"/>
  <c r="R1724" i="3" s="1"/>
  <c r="AU1724" i="3"/>
  <c r="AV1724" i="3" s="1"/>
  <c r="AI1723" i="3"/>
  <c r="AJ1723" i="3" s="1"/>
  <c r="W1723" i="3"/>
  <c r="X1723" i="3" s="1"/>
  <c r="K1723" i="3"/>
  <c r="L1723" i="3" s="1"/>
  <c r="AO1722" i="3"/>
  <c r="AP1722" i="3" s="1"/>
  <c r="AC1722" i="3"/>
  <c r="AD1722" i="3" s="1"/>
  <c r="Q1722" i="3"/>
  <c r="R1722" i="3" s="1"/>
  <c r="AU1722" i="3"/>
  <c r="AV1722" i="3" s="1"/>
  <c r="AI1721" i="3"/>
  <c r="AJ1721" i="3" s="1"/>
  <c r="W1721" i="3"/>
  <c r="X1721" i="3" s="1"/>
  <c r="K1721" i="3"/>
  <c r="L1721" i="3" s="1"/>
  <c r="AO1720" i="3"/>
  <c r="AP1720" i="3" s="1"/>
  <c r="AC1720" i="3"/>
  <c r="AD1720" i="3" s="1"/>
  <c r="Q1720" i="3"/>
  <c r="R1720" i="3" s="1"/>
  <c r="AU1720" i="3"/>
  <c r="AV1720" i="3" s="1"/>
  <c r="AI1719" i="3"/>
  <c r="AJ1719" i="3" s="1"/>
  <c r="W1719" i="3"/>
  <c r="X1719" i="3" s="1"/>
  <c r="K1719" i="3"/>
  <c r="L1719" i="3" s="1"/>
  <c r="AO1718" i="3"/>
  <c r="AP1718" i="3" s="1"/>
  <c r="AC1718" i="3"/>
  <c r="AD1718" i="3" s="1"/>
  <c r="Q1718" i="3"/>
  <c r="R1718" i="3" s="1"/>
  <c r="AU1718" i="3"/>
  <c r="AV1718" i="3" s="1"/>
  <c r="AI1717" i="3"/>
  <c r="AJ1717" i="3" s="1"/>
  <c r="W1717" i="3"/>
  <c r="X1717" i="3" s="1"/>
  <c r="K1717" i="3"/>
  <c r="L1717" i="3" s="1"/>
  <c r="AO1716" i="3"/>
  <c r="AP1716" i="3" s="1"/>
  <c r="AC1716" i="3"/>
  <c r="AD1716" i="3" s="1"/>
  <c r="Q1716" i="3"/>
  <c r="R1716" i="3" s="1"/>
  <c r="AU1716" i="3"/>
  <c r="AV1716" i="3" s="1"/>
  <c r="T1716" i="3"/>
  <c r="U1716" i="3" s="1"/>
  <c r="AF1715" i="3"/>
  <c r="AG1715" i="3" s="1"/>
  <c r="BJ1715" i="3" s="1"/>
  <c r="N1715" i="3"/>
  <c r="O1715" i="3" s="1"/>
  <c r="AR1714" i="3"/>
  <c r="AS1714" i="3" s="1"/>
  <c r="AY1714" i="3" s="1"/>
  <c r="AF1714" i="3"/>
  <c r="AG1714" i="3" s="1"/>
  <c r="T1714" i="3"/>
  <c r="U1714" i="3" s="1"/>
  <c r="H1714" i="3"/>
  <c r="I1714" i="3" s="1"/>
  <c r="AL1713" i="3"/>
  <c r="AM1713" i="3" s="1"/>
  <c r="Z1713" i="3"/>
  <c r="AA1713" i="3" s="1"/>
  <c r="N1713" i="3"/>
  <c r="O1713" i="3" s="1"/>
  <c r="AR1712" i="3"/>
  <c r="AS1712" i="3" s="1"/>
  <c r="AY1712" i="3" s="1"/>
  <c r="AF1712" i="3"/>
  <c r="AG1712" i="3" s="1"/>
  <c r="T1712" i="3"/>
  <c r="U1712" i="3" s="1"/>
  <c r="H1712" i="3"/>
  <c r="I1712" i="3" s="1"/>
  <c r="AL1711" i="3"/>
  <c r="AM1711" i="3" s="1"/>
  <c r="Z1711" i="3"/>
  <c r="AA1711" i="3" s="1"/>
  <c r="N1711" i="3"/>
  <c r="O1711" i="3" s="1"/>
  <c r="AR1710" i="3"/>
  <c r="AS1710" i="3" s="1"/>
  <c r="AY1710" i="3" s="1"/>
  <c r="AF1710" i="3"/>
  <c r="AG1710" i="3" s="1"/>
  <c r="T1710" i="3"/>
  <c r="U1710" i="3" s="1"/>
  <c r="H1710" i="3"/>
  <c r="I1710" i="3" s="1"/>
  <c r="AL1709" i="3"/>
  <c r="AM1709" i="3" s="1"/>
  <c r="Z1709" i="3"/>
  <c r="AA1709" i="3" s="1"/>
  <c r="N1709" i="3"/>
  <c r="O1709" i="3" s="1"/>
  <c r="AR1708" i="3"/>
  <c r="AS1708" i="3" s="1"/>
  <c r="AY1708" i="3" s="1"/>
  <c r="AF1708" i="3"/>
  <c r="AG1708" i="3" s="1"/>
  <c r="T1708" i="3"/>
  <c r="U1708" i="3" s="1"/>
  <c r="H1708" i="3"/>
  <c r="I1708" i="3" s="1"/>
  <c r="AL1707" i="3"/>
  <c r="AM1707" i="3" s="1"/>
  <c r="Z1707" i="3"/>
  <c r="AA1707" i="3" s="1"/>
  <c r="N1707" i="3"/>
  <c r="O1707" i="3" s="1"/>
  <c r="AR1706" i="3"/>
  <c r="AS1706" i="3" s="1"/>
  <c r="AY1706" i="3" s="1"/>
  <c r="AF1706" i="3"/>
  <c r="AG1706" i="3" s="1"/>
  <c r="T1706" i="3"/>
  <c r="U1706" i="3" s="1"/>
  <c r="H1706" i="3"/>
  <c r="I1706" i="3" s="1"/>
  <c r="AL1705" i="3"/>
  <c r="AM1705" i="3" s="1"/>
  <c r="Z1705" i="3"/>
  <c r="AA1705" i="3" s="1"/>
  <c r="N1705" i="3"/>
  <c r="O1705" i="3" s="1"/>
  <c r="AR1704" i="3"/>
  <c r="AS1704" i="3" s="1"/>
  <c r="AY1704" i="3" s="1"/>
  <c r="AF1704" i="3"/>
  <c r="AG1704" i="3" s="1"/>
  <c r="T1704" i="3"/>
  <c r="U1704" i="3" s="1"/>
  <c r="H1704" i="3"/>
  <c r="I1704" i="3" s="1"/>
  <c r="AL1703" i="3"/>
  <c r="AM1703" i="3" s="1"/>
  <c r="Z1703" i="3"/>
  <c r="AA1703" i="3" s="1"/>
  <c r="N1703" i="3"/>
  <c r="O1703" i="3" s="1"/>
  <c r="AR1702" i="3"/>
  <c r="AS1702" i="3" s="1"/>
  <c r="AY1702" i="3" s="1"/>
  <c r="AF1702" i="3"/>
  <c r="AG1702" i="3" s="1"/>
  <c r="T1702" i="3"/>
  <c r="U1702" i="3" s="1"/>
  <c r="H1702" i="3"/>
  <c r="I1702" i="3" s="1"/>
  <c r="AL1701" i="3"/>
  <c r="AM1701" i="3" s="1"/>
  <c r="Z1701" i="3"/>
  <c r="AA1701" i="3" s="1"/>
  <c r="N1701" i="3"/>
  <c r="O1701" i="3" s="1"/>
  <c r="AR1700" i="3"/>
  <c r="AS1700" i="3" s="1"/>
  <c r="AY1700" i="3" s="1"/>
  <c r="AF1700" i="3"/>
  <c r="AG1700" i="3" s="1"/>
  <c r="T1700" i="3"/>
  <c r="U1700" i="3" s="1"/>
  <c r="H1700" i="3"/>
  <c r="I1700" i="3" s="1"/>
  <c r="AL1699" i="3"/>
  <c r="AM1699" i="3" s="1"/>
  <c r="Z1699" i="3"/>
  <c r="AA1699" i="3" s="1"/>
  <c r="N1699" i="3"/>
  <c r="O1699" i="3" s="1"/>
  <c r="AR1698" i="3"/>
  <c r="AS1698" i="3" s="1"/>
  <c r="AY1698" i="3" s="1"/>
  <c r="AF1698" i="3"/>
  <c r="AG1698" i="3" s="1"/>
  <c r="T1698" i="3"/>
  <c r="U1698" i="3" s="1"/>
  <c r="H1698" i="3"/>
  <c r="I1698" i="3" s="1"/>
  <c r="AL1697" i="3"/>
  <c r="AM1697" i="3" s="1"/>
  <c r="Z1697" i="3"/>
  <c r="AA1697" i="3" s="1"/>
  <c r="N1697" i="3"/>
  <c r="O1697" i="3" s="1"/>
  <c r="AR1696" i="3"/>
  <c r="AS1696" i="3" s="1"/>
  <c r="AY1696" i="3" s="1"/>
  <c r="AF1696" i="3"/>
  <c r="AG1696" i="3" s="1"/>
  <c r="T1696" i="3"/>
  <c r="U1696" i="3" s="1"/>
  <c r="H1696" i="3"/>
  <c r="I1696" i="3" s="1"/>
  <c r="AL1695" i="3"/>
  <c r="AM1695" i="3" s="1"/>
  <c r="Z1695" i="3"/>
  <c r="AA1695" i="3" s="1"/>
  <c r="N1695" i="3"/>
  <c r="O1695" i="3" s="1"/>
  <c r="AR1694" i="3"/>
  <c r="AS1694" i="3" s="1"/>
  <c r="AY1694" i="3" s="1"/>
  <c r="AF1694" i="3"/>
  <c r="AG1694" i="3" s="1"/>
  <c r="T1694" i="3"/>
  <c r="U1694" i="3" s="1"/>
  <c r="H1694" i="3"/>
  <c r="I1694" i="3" s="1"/>
  <c r="AL1693" i="3"/>
  <c r="AM1693" i="3" s="1"/>
  <c r="Z1693" i="3"/>
  <c r="AA1693" i="3" s="1"/>
  <c r="N1693" i="3"/>
  <c r="O1693" i="3" s="1"/>
  <c r="AR1692" i="3"/>
  <c r="AS1692" i="3" s="1"/>
  <c r="AY1692" i="3" s="1"/>
  <c r="AF1692" i="3"/>
  <c r="AG1692" i="3" s="1"/>
  <c r="T1692" i="3"/>
  <c r="U1692" i="3" s="1"/>
  <c r="H1692" i="3"/>
  <c r="I1692" i="3" s="1"/>
  <c r="AL1691" i="3"/>
  <c r="AM1691" i="3" s="1"/>
  <c r="Z1691" i="3"/>
  <c r="AA1691" i="3" s="1"/>
  <c r="N1691" i="3"/>
  <c r="O1691" i="3" s="1"/>
  <c r="AR1690" i="3"/>
  <c r="AS1690" i="3" s="1"/>
  <c r="AY1690" i="3" s="1"/>
  <c r="AF1690" i="3"/>
  <c r="AG1690" i="3" s="1"/>
  <c r="T1690" i="3"/>
  <c r="U1690" i="3" s="1"/>
  <c r="N1717" i="3"/>
  <c r="O1717" i="3" s="1"/>
  <c r="H1716" i="3"/>
  <c r="I1716" i="3" s="1"/>
  <c r="Z1715" i="3"/>
  <c r="AA1715" i="3" s="1"/>
  <c r="K1715" i="3"/>
  <c r="L1715" i="3" s="1"/>
  <c r="AO1714" i="3"/>
  <c r="AP1714" i="3" s="1"/>
  <c r="AC1714" i="3"/>
  <c r="AD1714" i="3" s="1"/>
  <c r="Q1714" i="3"/>
  <c r="R1714" i="3" s="1"/>
  <c r="AU1714" i="3"/>
  <c r="AV1714" i="3" s="1"/>
  <c r="AI1713" i="3"/>
  <c r="AJ1713" i="3" s="1"/>
  <c r="W1713" i="3"/>
  <c r="X1713" i="3" s="1"/>
  <c r="K1713" i="3"/>
  <c r="L1713" i="3" s="1"/>
  <c r="AO1712" i="3"/>
  <c r="AP1712" i="3" s="1"/>
  <c r="AC1712" i="3"/>
  <c r="AD1712" i="3" s="1"/>
  <c r="Q1712" i="3"/>
  <c r="R1712" i="3" s="1"/>
  <c r="AU1712" i="3"/>
  <c r="AV1712" i="3" s="1"/>
  <c r="AI1711" i="3"/>
  <c r="AJ1711" i="3" s="1"/>
  <c r="W1711" i="3"/>
  <c r="X1711" i="3" s="1"/>
  <c r="K1711" i="3"/>
  <c r="L1711" i="3" s="1"/>
  <c r="AO1710" i="3"/>
  <c r="AP1710" i="3" s="1"/>
  <c r="AC1710" i="3"/>
  <c r="AD1710" i="3" s="1"/>
  <c r="Q1710" i="3"/>
  <c r="R1710" i="3" s="1"/>
  <c r="AU1710" i="3"/>
  <c r="AV1710" i="3" s="1"/>
  <c r="AI1709" i="3"/>
  <c r="AJ1709" i="3" s="1"/>
  <c r="W1709" i="3"/>
  <c r="X1709" i="3" s="1"/>
  <c r="K1709" i="3"/>
  <c r="L1709" i="3" s="1"/>
  <c r="AO1708" i="3"/>
  <c r="AP1708" i="3" s="1"/>
  <c r="AC1708" i="3"/>
  <c r="AD1708" i="3" s="1"/>
  <c r="Q1708" i="3"/>
  <c r="R1708" i="3" s="1"/>
  <c r="AU1708" i="3"/>
  <c r="AV1708" i="3" s="1"/>
  <c r="AI1707" i="3"/>
  <c r="AJ1707" i="3" s="1"/>
  <c r="W1707" i="3"/>
  <c r="X1707" i="3" s="1"/>
  <c r="K1707" i="3"/>
  <c r="L1707" i="3" s="1"/>
  <c r="AO1706" i="3"/>
  <c r="AP1706" i="3" s="1"/>
  <c r="AC1706" i="3"/>
  <c r="AD1706" i="3" s="1"/>
  <c r="Q1706" i="3"/>
  <c r="R1706" i="3" s="1"/>
  <c r="AU1706" i="3"/>
  <c r="AV1706" i="3" s="1"/>
  <c r="AI1705" i="3"/>
  <c r="AJ1705" i="3" s="1"/>
  <c r="W1705" i="3"/>
  <c r="X1705" i="3" s="1"/>
  <c r="K1705" i="3"/>
  <c r="L1705" i="3" s="1"/>
  <c r="AO1704" i="3"/>
  <c r="AP1704" i="3" s="1"/>
  <c r="AC1704" i="3"/>
  <c r="AD1704" i="3" s="1"/>
  <c r="Q1704" i="3"/>
  <c r="R1704" i="3" s="1"/>
  <c r="AU1704" i="3"/>
  <c r="AV1704" i="3" s="1"/>
  <c r="AI1703" i="3"/>
  <c r="AJ1703" i="3" s="1"/>
  <c r="W1703" i="3"/>
  <c r="X1703" i="3" s="1"/>
  <c r="K1703" i="3"/>
  <c r="L1703" i="3" s="1"/>
  <c r="AO1702" i="3"/>
  <c r="AP1702" i="3" s="1"/>
  <c r="AC1702" i="3"/>
  <c r="AD1702" i="3" s="1"/>
  <c r="Q1702" i="3"/>
  <c r="R1702" i="3" s="1"/>
  <c r="AU1702" i="3"/>
  <c r="AV1702" i="3" s="1"/>
  <c r="AI1701" i="3"/>
  <c r="AJ1701" i="3" s="1"/>
  <c r="W1701" i="3"/>
  <c r="X1701" i="3" s="1"/>
  <c r="K1701" i="3"/>
  <c r="L1701" i="3" s="1"/>
  <c r="AO1700" i="3"/>
  <c r="AP1700" i="3" s="1"/>
  <c r="AC1700" i="3"/>
  <c r="AD1700" i="3" s="1"/>
  <c r="Q1700" i="3"/>
  <c r="R1700" i="3" s="1"/>
  <c r="AU1700" i="3"/>
  <c r="AV1700" i="3" s="1"/>
  <c r="AI1699" i="3"/>
  <c r="AJ1699" i="3" s="1"/>
  <c r="W1699" i="3"/>
  <c r="X1699" i="3" s="1"/>
  <c r="K1699" i="3"/>
  <c r="L1699" i="3" s="1"/>
  <c r="AO1698" i="3"/>
  <c r="AP1698" i="3" s="1"/>
  <c r="AC1698" i="3"/>
  <c r="AD1698" i="3" s="1"/>
  <c r="Q1698" i="3"/>
  <c r="R1698" i="3" s="1"/>
  <c r="AU1698" i="3"/>
  <c r="AV1698" i="3" s="1"/>
  <c r="AI1697" i="3"/>
  <c r="AJ1697" i="3" s="1"/>
  <c r="W1697" i="3"/>
  <c r="X1697" i="3" s="1"/>
  <c r="K1697" i="3"/>
  <c r="L1697" i="3" s="1"/>
  <c r="AO1696" i="3"/>
  <c r="AP1696" i="3" s="1"/>
  <c r="AC1696" i="3"/>
  <c r="AD1696" i="3" s="1"/>
  <c r="Q1696" i="3"/>
  <c r="R1696" i="3" s="1"/>
  <c r="AU1696" i="3"/>
  <c r="AV1696" i="3" s="1"/>
  <c r="AI1695" i="3"/>
  <c r="AJ1695" i="3" s="1"/>
  <c r="W1695" i="3"/>
  <c r="X1695" i="3" s="1"/>
  <c r="K1695" i="3"/>
  <c r="L1695" i="3" s="1"/>
  <c r="AO1694" i="3"/>
  <c r="AP1694" i="3" s="1"/>
  <c r="AC1694" i="3"/>
  <c r="AD1694" i="3" s="1"/>
  <c r="Q1694" i="3"/>
  <c r="R1694" i="3" s="1"/>
  <c r="AU1694" i="3"/>
  <c r="AV1694" i="3" s="1"/>
  <c r="AI1693" i="3"/>
  <c r="AJ1693" i="3" s="1"/>
  <c r="W1693" i="3"/>
  <c r="X1693" i="3" s="1"/>
  <c r="K1693" i="3"/>
  <c r="L1693" i="3" s="1"/>
  <c r="AO1692" i="3"/>
  <c r="AP1692" i="3" s="1"/>
  <c r="AC1692" i="3"/>
  <c r="AD1692" i="3" s="1"/>
  <c r="Q1692" i="3"/>
  <c r="R1692" i="3" s="1"/>
  <c r="AU1692" i="3"/>
  <c r="AV1692" i="3" s="1"/>
  <c r="AI1691" i="3"/>
  <c r="AJ1691" i="3" s="1"/>
  <c r="W1691" i="3"/>
  <c r="X1691" i="3" s="1"/>
  <c r="K1691" i="3"/>
  <c r="L1691" i="3" s="1"/>
  <c r="AO1690" i="3"/>
  <c r="AP1690" i="3" s="1"/>
  <c r="AR1716" i="3"/>
  <c r="AS1716" i="3" s="1"/>
  <c r="AY1716" i="3" s="1"/>
  <c r="AL1715" i="3"/>
  <c r="AM1715" i="3" s="1"/>
  <c r="W1715" i="3"/>
  <c r="X1715" i="3" s="1"/>
  <c r="H1715" i="3"/>
  <c r="I1715" i="3" s="1"/>
  <c r="AL1714" i="3"/>
  <c r="AM1714" i="3" s="1"/>
  <c r="Z1714" i="3"/>
  <c r="AA1714" i="3" s="1"/>
  <c r="N1714" i="3"/>
  <c r="O1714" i="3" s="1"/>
  <c r="AR1713" i="3"/>
  <c r="AS1713" i="3" s="1"/>
  <c r="AY1713" i="3" s="1"/>
  <c r="AF1713" i="3"/>
  <c r="AG1713" i="3" s="1"/>
  <c r="T1713" i="3"/>
  <c r="U1713" i="3" s="1"/>
  <c r="H1713" i="3"/>
  <c r="I1713" i="3" s="1"/>
  <c r="AL1712" i="3"/>
  <c r="AM1712" i="3" s="1"/>
  <c r="Z1712" i="3"/>
  <c r="AA1712" i="3" s="1"/>
  <c r="N1712" i="3"/>
  <c r="O1712" i="3" s="1"/>
  <c r="AR1711" i="3"/>
  <c r="AS1711" i="3" s="1"/>
  <c r="AY1711" i="3" s="1"/>
  <c r="AF1711" i="3"/>
  <c r="AG1711" i="3" s="1"/>
  <c r="T1711" i="3"/>
  <c r="U1711" i="3" s="1"/>
  <c r="H1711" i="3"/>
  <c r="I1711" i="3" s="1"/>
  <c r="AL1710" i="3"/>
  <c r="AM1710" i="3" s="1"/>
  <c r="Z1710" i="3"/>
  <c r="AA1710" i="3" s="1"/>
  <c r="N1710" i="3"/>
  <c r="O1710" i="3" s="1"/>
  <c r="AR1709" i="3"/>
  <c r="AS1709" i="3" s="1"/>
  <c r="AY1709" i="3" s="1"/>
  <c r="AF1709" i="3"/>
  <c r="AG1709" i="3" s="1"/>
  <c r="T1709" i="3"/>
  <c r="U1709" i="3" s="1"/>
  <c r="H1709" i="3"/>
  <c r="I1709" i="3" s="1"/>
  <c r="AL1708" i="3"/>
  <c r="AM1708" i="3" s="1"/>
  <c r="Z1708" i="3"/>
  <c r="AA1708" i="3" s="1"/>
  <c r="N1708" i="3"/>
  <c r="O1708" i="3" s="1"/>
  <c r="AR1707" i="3"/>
  <c r="AS1707" i="3" s="1"/>
  <c r="AY1707" i="3" s="1"/>
  <c r="AF1707" i="3"/>
  <c r="AG1707" i="3" s="1"/>
  <c r="T1707" i="3"/>
  <c r="U1707" i="3" s="1"/>
  <c r="H1707" i="3"/>
  <c r="I1707" i="3" s="1"/>
  <c r="AL1706" i="3"/>
  <c r="AM1706" i="3" s="1"/>
  <c r="Z1706" i="3"/>
  <c r="AA1706" i="3" s="1"/>
  <c r="N1706" i="3"/>
  <c r="O1706" i="3" s="1"/>
  <c r="AR1705" i="3"/>
  <c r="AS1705" i="3" s="1"/>
  <c r="AY1705" i="3" s="1"/>
  <c r="AF1705" i="3"/>
  <c r="AG1705" i="3" s="1"/>
  <c r="T1705" i="3"/>
  <c r="U1705" i="3" s="1"/>
  <c r="H1705" i="3"/>
  <c r="I1705" i="3" s="1"/>
  <c r="AL1704" i="3"/>
  <c r="AM1704" i="3" s="1"/>
  <c r="Z1704" i="3"/>
  <c r="AA1704" i="3" s="1"/>
  <c r="N1704" i="3"/>
  <c r="O1704" i="3" s="1"/>
  <c r="AR1703" i="3"/>
  <c r="AS1703" i="3" s="1"/>
  <c r="AY1703" i="3" s="1"/>
  <c r="AF1703" i="3"/>
  <c r="AG1703" i="3" s="1"/>
  <c r="T1703" i="3"/>
  <c r="U1703" i="3" s="1"/>
  <c r="H1703" i="3"/>
  <c r="I1703" i="3" s="1"/>
  <c r="AL1702" i="3"/>
  <c r="AM1702" i="3" s="1"/>
  <c r="Z1702" i="3"/>
  <c r="AA1702" i="3" s="1"/>
  <c r="N1702" i="3"/>
  <c r="O1702" i="3" s="1"/>
  <c r="AR1701" i="3"/>
  <c r="AS1701" i="3" s="1"/>
  <c r="AY1701" i="3" s="1"/>
  <c r="AF1701" i="3"/>
  <c r="AG1701" i="3" s="1"/>
  <c r="T1701" i="3"/>
  <c r="U1701" i="3" s="1"/>
  <c r="H1701" i="3"/>
  <c r="I1701" i="3" s="1"/>
  <c r="AL1700" i="3"/>
  <c r="AM1700" i="3" s="1"/>
  <c r="Z1700" i="3"/>
  <c r="AA1700" i="3" s="1"/>
  <c r="N1700" i="3"/>
  <c r="O1700" i="3" s="1"/>
  <c r="AR1699" i="3"/>
  <c r="AS1699" i="3" s="1"/>
  <c r="AY1699" i="3" s="1"/>
  <c r="AF1699" i="3"/>
  <c r="AG1699" i="3" s="1"/>
  <c r="T1699" i="3"/>
  <c r="U1699" i="3" s="1"/>
  <c r="H1699" i="3"/>
  <c r="I1699" i="3" s="1"/>
  <c r="AL1698" i="3"/>
  <c r="AM1698" i="3" s="1"/>
  <c r="Z1698" i="3"/>
  <c r="AA1698" i="3" s="1"/>
  <c r="N1698" i="3"/>
  <c r="O1698" i="3" s="1"/>
  <c r="AR1697" i="3"/>
  <c r="AS1697" i="3" s="1"/>
  <c r="AY1697" i="3" s="1"/>
  <c r="AF1697" i="3"/>
  <c r="AG1697" i="3" s="1"/>
  <c r="T1697" i="3"/>
  <c r="U1697" i="3" s="1"/>
  <c r="H1697" i="3"/>
  <c r="I1697" i="3" s="1"/>
  <c r="AL1696" i="3"/>
  <c r="AM1696" i="3" s="1"/>
  <c r="Z1696" i="3"/>
  <c r="AA1696" i="3" s="1"/>
  <c r="N1696" i="3"/>
  <c r="O1696" i="3" s="1"/>
  <c r="AR1695" i="3"/>
  <c r="AS1695" i="3" s="1"/>
  <c r="AY1695" i="3" s="1"/>
  <c r="AF1695" i="3"/>
  <c r="AG1695" i="3" s="1"/>
  <c r="T1695" i="3"/>
  <c r="U1695" i="3" s="1"/>
  <c r="H1695" i="3"/>
  <c r="I1695" i="3" s="1"/>
  <c r="AL1694" i="3"/>
  <c r="AM1694" i="3" s="1"/>
  <c r="Z1694" i="3"/>
  <c r="AA1694" i="3" s="1"/>
  <c r="N1694" i="3"/>
  <c r="O1694" i="3" s="1"/>
  <c r="AR1693" i="3"/>
  <c r="AS1693" i="3" s="1"/>
  <c r="AY1693" i="3" s="1"/>
  <c r="AF1693" i="3"/>
  <c r="AG1693" i="3" s="1"/>
  <c r="T1693" i="3"/>
  <c r="U1693" i="3" s="1"/>
  <c r="H1693" i="3"/>
  <c r="I1693" i="3" s="1"/>
  <c r="AL1692" i="3"/>
  <c r="AM1692" i="3" s="1"/>
  <c r="Z1692" i="3"/>
  <c r="AA1692" i="3" s="1"/>
  <c r="N1692" i="3"/>
  <c r="O1692" i="3" s="1"/>
  <c r="AR1691" i="3"/>
  <c r="AS1691" i="3" s="1"/>
  <c r="AY1691" i="3" s="1"/>
  <c r="AF1716" i="3"/>
  <c r="AG1716" i="3" s="1"/>
  <c r="AI1715" i="3"/>
  <c r="AJ1715" i="3" s="1"/>
  <c r="BK1715" i="3" s="1"/>
  <c r="T1715" i="3"/>
  <c r="U1715" i="3" s="1"/>
  <c r="AU1715" i="3"/>
  <c r="AV1715" i="3" s="1"/>
  <c r="AI1714" i="3"/>
  <c r="AJ1714" i="3" s="1"/>
  <c r="BK1714" i="3" s="1"/>
  <c r="W1714" i="3"/>
  <c r="X1714" i="3" s="1"/>
  <c r="BG1714" i="3" s="1"/>
  <c r="K1714" i="3"/>
  <c r="L1714" i="3" s="1"/>
  <c r="BC1714" i="3" s="1"/>
  <c r="AO1713" i="3"/>
  <c r="AP1713" i="3" s="1"/>
  <c r="BM1713" i="3" s="1"/>
  <c r="AC1713" i="3"/>
  <c r="AD1713" i="3" s="1"/>
  <c r="BI1713" i="3" s="1"/>
  <c r="Q1713" i="3"/>
  <c r="R1713" i="3" s="1"/>
  <c r="BE1713" i="3" s="1"/>
  <c r="AU1713" i="3"/>
  <c r="AV1713" i="3" s="1"/>
  <c r="AI1712" i="3"/>
  <c r="AJ1712" i="3" s="1"/>
  <c r="BK1712" i="3" s="1"/>
  <c r="W1712" i="3"/>
  <c r="X1712" i="3" s="1"/>
  <c r="BG1712" i="3" s="1"/>
  <c r="K1712" i="3"/>
  <c r="L1712" i="3" s="1"/>
  <c r="BC1712" i="3" s="1"/>
  <c r="AO1711" i="3"/>
  <c r="AP1711" i="3" s="1"/>
  <c r="BM1711" i="3" s="1"/>
  <c r="AC1711" i="3"/>
  <c r="AD1711" i="3" s="1"/>
  <c r="BI1711" i="3" s="1"/>
  <c r="Q1711" i="3"/>
  <c r="R1711" i="3" s="1"/>
  <c r="AU1711" i="3"/>
  <c r="AV1711" i="3" s="1"/>
  <c r="AI1710" i="3"/>
  <c r="AJ1710" i="3" s="1"/>
  <c r="BK1710" i="3" s="1"/>
  <c r="W1710" i="3"/>
  <c r="X1710" i="3" s="1"/>
  <c r="BG1710" i="3" s="1"/>
  <c r="K1710" i="3"/>
  <c r="L1710" i="3" s="1"/>
  <c r="BC1710" i="3" s="1"/>
  <c r="AO1709" i="3"/>
  <c r="AP1709" i="3" s="1"/>
  <c r="BM1709" i="3" s="1"/>
  <c r="AC1709" i="3"/>
  <c r="AD1709" i="3" s="1"/>
  <c r="BI1709" i="3" s="1"/>
  <c r="Q1709" i="3"/>
  <c r="R1709" i="3" s="1"/>
  <c r="BE1709" i="3" s="1"/>
  <c r="AU1709" i="3"/>
  <c r="AV1709" i="3" s="1"/>
  <c r="AI1708" i="3"/>
  <c r="AJ1708" i="3" s="1"/>
  <c r="BK1708" i="3" s="1"/>
  <c r="W1708" i="3"/>
  <c r="X1708" i="3" s="1"/>
  <c r="BG1708" i="3" s="1"/>
  <c r="K1708" i="3"/>
  <c r="L1708" i="3" s="1"/>
  <c r="BC1708" i="3" s="1"/>
  <c r="AO1707" i="3"/>
  <c r="AP1707" i="3" s="1"/>
  <c r="BM1707" i="3" s="1"/>
  <c r="AC1707" i="3"/>
  <c r="AD1707" i="3" s="1"/>
  <c r="BI1707" i="3" s="1"/>
  <c r="Q1707" i="3"/>
  <c r="R1707" i="3" s="1"/>
  <c r="BE1707" i="3" s="1"/>
  <c r="AU1707" i="3"/>
  <c r="AV1707" i="3" s="1"/>
  <c r="AI1706" i="3"/>
  <c r="AJ1706" i="3" s="1"/>
  <c r="BK1706" i="3" s="1"/>
  <c r="W1706" i="3"/>
  <c r="X1706" i="3" s="1"/>
  <c r="BG1706" i="3" s="1"/>
  <c r="K1706" i="3"/>
  <c r="L1706" i="3" s="1"/>
  <c r="BC1706" i="3" s="1"/>
  <c r="AO1705" i="3"/>
  <c r="AP1705" i="3" s="1"/>
  <c r="BM1705" i="3" s="1"/>
  <c r="AC1705" i="3"/>
  <c r="AD1705" i="3" s="1"/>
  <c r="BI1705" i="3" s="1"/>
  <c r="Q1705" i="3"/>
  <c r="R1705" i="3" s="1"/>
  <c r="BE1705" i="3" s="1"/>
  <c r="AU1705" i="3"/>
  <c r="AV1705" i="3" s="1"/>
  <c r="AI1704" i="3"/>
  <c r="AJ1704" i="3" s="1"/>
  <c r="BK1704" i="3" s="1"/>
  <c r="W1704" i="3"/>
  <c r="X1704" i="3" s="1"/>
  <c r="BG1704" i="3" s="1"/>
  <c r="K1704" i="3"/>
  <c r="L1704" i="3" s="1"/>
  <c r="AO1703" i="3"/>
  <c r="AP1703" i="3" s="1"/>
  <c r="AC1703" i="3"/>
  <c r="AD1703" i="3" s="1"/>
  <c r="BI1703" i="3" s="1"/>
  <c r="Q1703" i="3"/>
  <c r="R1703" i="3" s="1"/>
  <c r="AU1703" i="3"/>
  <c r="AV1703" i="3" s="1"/>
  <c r="AI1702" i="3"/>
  <c r="AJ1702" i="3" s="1"/>
  <c r="BK1702" i="3" s="1"/>
  <c r="W1702" i="3"/>
  <c r="X1702" i="3" s="1"/>
  <c r="BG1702" i="3" s="1"/>
  <c r="K1702" i="3"/>
  <c r="L1702" i="3" s="1"/>
  <c r="BC1702" i="3" s="1"/>
  <c r="AO1701" i="3"/>
  <c r="AP1701" i="3" s="1"/>
  <c r="AC1701" i="3"/>
  <c r="AD1701" i="3" s="1"/>
  <c r="Q1701" i="3"/>
  <c r="R1701" i="3" s="1"/>
  <c r="BE1701" i="3" s="1"/>
  <c r="AU1701" i="3"/>
  <c r="AV1701" i="3" s="1"/>
  <c r="AI1700" i="3"/>
  <c r="AJ1700" i="3" s="1"/>
  <c r="BK1700" i="3" s="1"/>
  <c r="W1700" i="3"/>
  <c r="X1700" i="3" s="1"/>
  <c r="BG1700" i="3" s="1"/>
  <c r="K1700" i="3"/>
  <c r="L1700" i="3" s="1"/>
  <c r="BC1700" i="3" s="1"/>
  <c r="AO1699" i="3"/>
  <c r="AP1699" i="3" s="1"/>
  <c r="AC1699" i="3"/>
  <c r="AD1699" i="3" s="1"/>
  <c r="BI1699" i="3" s="1"/>
  <c r="Q1699" i="3"/>
  <c r="R1699" i="3" s="1"/>
  <c r="AU1699" i="3"/>
  <c r="AV1699" i="3" s="1"/>
  <c r="AI1698" i="3"/>
  <c r="AJ1698" i="3" s="1"/>
  <c r="BK1698" i="3" s="1"/>
  <c r="W1698" i="3"/>
  <c r="X1698" i="3" s="1"/>
  <c r="BG1698" i="3" s="1"/>
  <c r="K1698" i="3"/>
  <c r="L1698" i="3" s="1"/>
  <c r="BC1698" i="3" s="1"/>
  <c r="AO1697" i="3"/>
  <c r="AP1697" i="3" s="1"/>
  <c r="BM1697" i="3" s="1"/>
  <c r="AC1697" i="3"/>
  <c r="AD1697" i="3" s="1"/>
  <c r="Q1697" i="3"/>
  <c r="R1697" i="3" s="1"/>
  <c r="AU1697" i="3"/>
  <c r="AV1697" i="3" s="1"/>
  <c r="AI1696" i="3"/>
  <c r="AJ1696" i="3" s="1"/>
  <c r="BK1696" i="3" s="1"/>
  <c r="W1696" i="3"/>
  <c r="X1696" i="3" s="1"/>
  <c r="BG1696" i="3" s="1"/>
  <c r="K1696" i="3"/>
  <c r="L1696" i="3" s="1"/>
  <c r="BC1696" i="3" s="1"/>
  <c r="AO1695" i="3"/>
  <c r="AP1695" i="3" s="1"/>
  <c r="BM1695" i="3" s="1"/>
  <c r="AC1695" i="3"/>
  <c r="AD1695" i="3" s="1"/>
  <c r="BI1695" i="3" s="1"/>
  <c r="Q1695" i="3"/>
  <c r="R1695" i="3" s="1"/>
  <c r="AU1695" i="3"/>
  <c r="AV1695" i="3" s="1"/>
  <c r="AI1694" i="3"/>
  <c r="AJ1694" i="3" s="1"/>
  <c r="BK1694" i="3" s="1"/>
  <c r="W1694" i="3"/>
  <c r="X1694" i="3" s="1"/>
  <c r="BG1694" i="3" s="1"/>
  <c r="K1694" i="3"/>
  <c r="L1694" i="3" s="1"/>
  <c r="BC1694" i="3" s="1"/>
  <c r="AO1693" i="3"/>
  <c r="AP1693" i="3" s="1"/>
  <c r="BM1693" i="3" s="1"/>
  <c r="AC1693" i="3"/>
  <c r="AD1693" i="3" s="1"/>
  <c r="Q1693" i="3"/>
  <c r="R1693" i="3" s="1"/>
  <c r="BE1693" i="3" s="1"/>
  <c r="AU1693" i="3"/>
  <c r="AV1693" i="3" s="1"/>
  <c r="AI1692" i="3"/>
  <c r="AJ1692" i="3" s="1"/>
  <c r="BK1692" i="3" s="1"/>
  <c r="W1692" i="3"/>
  <c r="X1692" i="3" s="1"/>
  <c r="AC1691" i="3"/>
  <c r="AD1691" i="3" s="1"/>
  <c r="AU1691" i="3"/>
  <c r="AV1691" i="3" s="1"/>
  <c r="Z1690" i="3"/>
  <c r="AA1690" i="3" s="1"/>
  <c r="K1690" i="3"/>
  <c r="L1690" i="3" s="1"/>
  <c r="AO1689" i="3"/>
  <c r="AP1689" i="3" s="1"/>
  <c r="AC1689" i="3"/>
  <c r="AD1689" i="3" s="1"/>
  <c r="Q1689" i="3"/>
  <c r="R1689" i="3" s="1"/>
  <c r="AU1689" i="3"/>
  <c r="AV1689" i="3" s="1"/>
  <c r="AI1688" i="3"/>
  <c r="AJ1688" i="3" s="1"/>
  <c r="W1688" i="3"/>
  <c r="X1688" i="3" s="1"/>
  <c r="K1688" i="3"/>
  <c r="L1688" i="3" s="1"/>
  <c r="AO1687" i="3"/>
  <c r="AP1687" i="3" s="1"/>
  <c r="AC1687" i="3"/>
  <c r="AD1687" i="3" s="1"/>
  <c r="Q1687" i="3"/>
  <c r="R1687" i="3" s="1"/>
  <c r="AU1687" i="3"/>
  <c r="AV1687" i="3" s="1"/>
  <c r="AI1686" i="3"/>
  <c r="AJ1686" i="3" s="1"/>
  <c r="W1686" i="3"/>
  <c r="X1686" i="3" s="1"/>
  <c r="K1686" i="3"/>
  <c r="L1686" i="3" s="1"/>
  <c r="AO1685" i="3"/>
  <c r="AP1685" i="3" s="1"/>
  <c r="AC1685" i="3"/>
  <c r="AD1685" i="3" s="1"/>
  <c r="Q1685" i="3"/>
  <c r="R1685" i="3" s="1"/>
  <c r="AU1685" i="3"/>
  <c r="AV1685" i="3" s="1"/>
  <c r="AI1684" i="3"/>
  <c r="AJ1684" i="3" s="1"/>
  <c r="W1684" i="3"/>
  <c r="X1684" i="3" s="1"/>
  <c r="K1684" i="3"/>
  <c r="L1684" i="3" s="1"/>
  <c r="AO1683" i="3"/>
  <c r="AP1683" i="3" s="1"/>
  <c r="AC1683" i="3"/>
  <c r="AD1683" i="3" s="1"/>
  <c r="Q1683" i="3"/>
  <c r="R1683" i="3" s="1"/>
  <c r="AU1683" i="3"/>
  <c r="AV1683" i="3" s="1"/>
  <c r="AI1682" i="3"/>
  <c r="AJ1682" i="3" s="1"/>
  <c r="W1682" i="3"/>
  <c r="X1682" i="3" s="1"/>
  <c r="K1682" i="3"/>
  <c r="L1682" i="3" s="1"/>
  <c r="AO1681" i="3"/>
  <c r="AP1681" i="3" s="1"/>
  <c r="AC1681" i="3"/>
  <c r="AD1681" i="3" s="1"/>
  <c r="Q1681" i="3"/>
  <c r="R1681" i="3" s="1"/>
  <c r="AU1681" i="3"/>
  <c r="AV1681" i="3" s="1"/>
  <c r="AI1680" i="3"/>
  <c r="AJ1680" i="3" s="1"/>
  <c r="W1680" i="3"/>
  <c r="X1680" i="3" s="1"/>
  <c r="K1680" i="3"/>
  <c r="L1680" i="3" s="1"/>
  <c r="AO1679" i="3"/>
  <c r="AP1679" i="3" s="1"/>
  <c r="AC1679" i="3"/>
  <c r="AD1679" i="3" s="1"/>
  <c r="Q1679" i="3"/>
  <c r="R1679" i="3" s="1"/>
  <c r="AU1679" i="3"/>
  <c r="AV1679" i="3" s="1"/>
  <c r="AI1678" i="3"/>
  <c r="AJ1678" i="3" s="1"/>
  <c r="W1678" i="3"/>
  <c r="X1678" i="3" s="1"/>
  <c r="K1678" i="3"/>
  <c r="L1678" i="3" s="1"/>
  <c r="AO1677" i="3"/>
  <c r="AP1677" i="3" s="1"/>
  <c r="AC1677" i="3"/>
  <c r="AD1677" i="3" s="1"/>
  <c r="Q1677" i="3"/>
  <c r="R1677" i="3" s="1"/>
  <c r="AU1677" i="3"/>
  <c r="AV1677" i="3" s="1"/>
  <c r="AI1676" i="3"/>
  <c r="AJ1676" i="3" s="1"/>
  <c r="W1676" i="3"/>
  <c r="X1676" i="3" s="1"/>
  <c r="K1676" i="3"/>
  <c r="L1676" i="3" s="1"/>
  <c r="AO1675" i="3"/>
  <c r="AP1675" i="3" s="1"/>
  <c r="AC1675" i="3"/>
  <c r="AD1675" i="3" s="1"/>
  <c r="Q1675" i="3"/>
  <c r="R1675" i="3" s="1"/>
  <c r="AU1675" i="3"/>
  <c r="AV1675" i="3" s="1"/>
  <c r="AI1674" i="3"/>
  <c r="AJ1674" i="3" s="1"/>
  <c r="W1674" i="3"/>
  <c r="X1674" i="3" s="1"/>
  <c r="K1674" i="3"/>
  <c r="L1674" i="3" s="1"/>
  <c r="AO1673" i="3"/>
  <c r="AP1673" i="3" s="1"/>
  <c r="AC1673" i="3"/>
  <c r="AD1673" i="3" s="1"/>
  <c r="Q1673" i="3"/>
  <c r="R1673" i="3" s="1"/>
  <c r="AU1673" i="3"/>
  <c r="AV1673" i="3" s="1"/>
  <c r="AI1672" i="3"/>
  <c r="AJ1672" i="3" s="1"/>
  <c r="W1672" i="3"/>
  <c r="X1672" i="3" s="1"/>
  <c r="K1672" i="3"/>
  <c r="L1672" i="3" s="1"/>
  <c r="AO1671" i="3"/>
  <c r="AP1671" i="3" s="1"/>
  <c r="AC1671" i="3"/>
  <c r="AD1671" i="3" s="1"/>
  <c r="Q1671" i="3"/>
  <c r="R1671" i="3" s="1"/>
  <c r="AU1671" i="3"/>
  <c r="AV1671" i="3" s="1"/>
  <c r="AI1670" i="3"/>
  <c r="AJ1670" i="3" s="1"/>
  <c r="W1670" i="3"/>
  <c r="X1670" i="3" s="1"/>
  <c r="K1670" i="3"/>
  <c r="L1670" i="3" s="1"/>
  <c r="AO1669" i="3"/>
  <c r="AP1669" i="3" s="1"/>
  <c r="AC1669" i="3"/>
  <c r="AD1669" i="3" s="1"/>
  <c r="Q1669" i="3"/>
  <c r="R1669" i="3" s="1"/>
  <c r="AU1669" i="3"/>
  <c r="AV1669" i="3" s="1"/>
  <c r="AI1668" i="3"/>
  <c r="AJ1668" i="3" s="1"/>
  <c r="W1668" i="3"/>
  <c r="X1668" i="3" s="1"/>
  <c r="K1668" i="3"/>
  <c r="L1668" i="3" s="1"/>
  <c r="AO1667" i="3"/>
  <c r="AP1667" i="3" s="1"/>
  <c r="AC1667" i="3"/>
  <c r="AD1667" i="3" s="1"/>
  <c r="Q1667" i="3"/>
  <c r="R1667" i="3" s="1"/>
  <c r="AU1667" i="3"/>
  <c r="AV1667" i="3" s="1"/>
  <c r="AI1666" i="3"/>
  <c r="AJ1666" i="3" s="1"/>
  <c r="W1666" i="3"/>
  <c r="X1666" i="3" s="1"/>
  <c r="K1666" i="3"/>
  <c r="L1666" i="3" s="1"/>
  <c r="AO1665" i="3"/>
  <c r="AP1665" i="3" s="1"/>
  <c r="K1692" i="3"/>
  <c r="L1692" i="3" s="1"/>
  <c r="T1691" i="3"/>
  <c r="U1691" i="3" s="1"/>
  <c r="AL1690" i="3"/>
  <c r="AM1690" i="3" s="1"/>
  <c r="W1690" i="3"/>
  <c r="X1690" i="3" s="1"/>
  <c r="H1690" i="3"/>
  <c r="I1690" i="3" s="1"/>
  <c r="AL1689" i="3"/>
  <c r="AM1689" i="3" s="1"/>
  <c r="Z1689" i="3"/>
  <c r="AA1689" i="3" s="1"/>
  <c r="N1689" i="3"/>
  <c r="O1689" i="3" s="1"/>
  <c r="AR1688" i="3"/>
  <c r="AS1688" i="3" s="1"/>
  <c r="AY1688" i="3" s="1"/>
  <c r="AF1688" i="3"/>
  <c r="AG1688" i="3" s="1"/>
  <c r="T1688" i="3"/>
  <c r="U1688" i="3" s="1"/>
  <c r="H1688" i="3"/>
  <c r="I1688" i="3" s="1"/>
  <c r="AL1687" i="3"/>
  <c r="AM1687" i="3" s="1"/>
  <c r="Z1687" i="3"/>
  <c r="AA1687" i="3" s="1"/>
  <c r="N1687" i="3"/>
  <c r="O1687" i="3" s="1"/>
  <c r="AR1686" i="3"/>
  <c r="AS1686" i="3" s="1"/>
  <c r="AY1686" i="3" s="1"/>
  <c r="AF1686" i="3"/>
  <c r="AG1686" i="3" s="1"/>
  <c r="T1686" i="3"/>
  <c r="U1686" i="3" s="1"/>
  <c r="H1686" i="3"/>
  <c r="I1686" i="3" s="1"/>
  <c r="AL1685" i="3"/>
  <c r="AM1685" i="3" s="1"/>
  <c r="Z1685" i="3"/>
  <c r="AA1685" i="3" s="1"/>
  <c r="N1685" i="3"/>
  <c r="O1685" i="3" s="1"/>
  <c r="AR1684" i="3"/>
  <c r="AS1684" i="3" s="1"/>
  <c r="AY1684" i="3" s="1"/>
  <c r="AF1684" i="3"/>
  <c r="AG1684" i="3" s="1"/>
  <c r="T1684" i="3"/>
  <c r="U1684" i="3" s="1"/>
  <c r="H1684" i="3"/>
  <c r="I1684" i="3" s="1"/>
  <c r="AL1683" i="3"/>
  <c r="AM1683" i="3" s="1"/>
  <c r="Z1683" i="3"/>
  <c r="AA1683" i="3" s="1"/>
  <c r="N1683" i="3"/>
  <c r="O1683" i="3" s="1"/>
  <c r="AR1682" i="3"/>
  <c r="AS1682" i="3" s="1"/>
  <c r="AY1682" i="3" s="1"/>
  <c r="AF1682" i="3"/>
  <c r="AG1682" i="3" s="1"/>
  <c r="T1682" i="3"/>
  <c r="U1682" i="3" s="1"/>
  <c r="H1682" i="3"/>
  <c r="I1682" i="3" s="1"/>
  <c r="AL1681" i="3"/>
  <c r="AM1681" i="3" s="1"/>
  <c r="Z1681" i="3"/>
  <c r="AA1681" i="3" s="1"/>
  <c r="N1681" i="3"/>
  <c r="O1681" i="3" s="1"/>
  <c r="AR1680" i="3"/>
  <c r="AS1680" i="3" s="1"/>
  <c r="AY1680" i="3" s="1"/>
  <c r="AF1680" i="3"/>
  <c r="AG1680" i="3" s="1"/>
  <c r="T1680" i="3"/>
  <c r="U1680" i="3" s="1"/>
  <c r="H1680" i="3"/>
  <c r="I1680" i="3" s="1"/>
  <c r="AL1679" i="3"/>
  <c r="AM1679" i="3" s="1"/>
  <c r="Z1679" i="3"/>
  <c r="AA1679" i="3" s="1"/>
  <c r="N1679" i="3"/>
  <c r="O1679" i="3" s="1"/>
  <c r="AR1678" i="3"/>
  <c r="AS1678" i="3" s="1"/>
  <c r="AY1678" i="3" s="1"/>
  <c r="AF1678" i="3"/>
  <c r="AG1678" i="3" s="1"/>
  <c r="T1678" i="3"/>
  <c r="U1678" i="3" s="1"/>
  <c r="H1678" i="3"/>
  <c r="I1678" i="3" s="1"/>
  <c r="AL1677" i="3"/>
  <c r="AM1677" i="3" s="1"/>
  <c r="Z1677" i="3"/>
  <c r="AA1677" i="3" s="1"/>
  <c r="N1677" i="3"/>
  <c r="O1677" i="3" s="1"/>
  <c r="AR1676" i="3"/>
  <c r="AS1676" i="3" s="1"/>
  <c r="AY1676" i="3" s="1"/>
  <c r="AF1676" i="3"/>
  <c r="AG1676" i="3" s="1"/>
  <c r="T1676" i="3"/>
  <c r="U1676" i="3" s="1"/>
  <c r="H1676" i="3"/>
  <c r="I1676" i="3" s="1"/>
  <c r="AL1675" i="3"/>
  <c r="AM1675" i="3" s="1"/>
  <c r="Z1675" i="3"/>
  <c r="AA1675" i="3" s="1"/>
  <c r="N1675" i="3"/>
  <c r="O1675" i="3" s="1"/>
  <c r="AR1674" i="3"/>
  <c r="AS1674" i="3" s="1"/>
  <c r="AY1674" i="3" s="1"/>
  <c r="AF1674" i="3"/>
  <c r="AG1674" i="3" s="1"/>
  <c r="T1674" i="3"/>
  <c r="U1674" i="3" s="1"/>
  <c r="H1674" i="3"/>
  <c r="I1674" i="3" s="1"/>
  <c r="AL1673" i="3"/>
  <c r="AM1673" i="3" s="1"/>
  <c r="Z1673" i="3"/>
  <c r="AA1673" i="3" s="1"/>
  <c r="N1673" i="3"/>
  <c r="O1673" i="3" s="1"/>
  <c r="AR1672" i="3"/>
  <c r="AS1672" i="3" s="1"/>
  <c r="AY1672" i="3" s="1"/>
  <c r="AF1672" i="3"/>
  <c r="AG1672" i="3" s="1"/>
  <c r="T1672" i="3"/>
  <c r="U1672" i="3" s="1"/>
  <c r="H1672" i="3"/>
  <c r="I1672" i="3" s="1"/>
  <c r="AL1671" i="3"/>
  <c r="AM1671" i="3" s="1"/>
  <c r="Z1671" i="3"/>
  <c r="AA1671" i="3" s="1"/>
  <c r="N1671" i="3"/>
  <c r="O1671" i="3" s="1"/>
  <c r="AR1670" i="3"/>
  <c r="AS1670" i="3" s="1"/>
  <c r="AY1670" i="3" s="1"/>
  <c r="AF1670" i="3"/>
  <c r="AG1670" i="3" s="1"/>
  <c r="T1670" i="3"/>
  <c r="U1670" i="3" s="1"/>
  <c r="H1670" i="3"/>
  <c r="I1670" i="3" s="1"/>
  <c r="AL1669" i="3"/>
  <c r="AM1669" i="3" s="1"/>
  <c r="Z1669" i="3"/>
  <c r="AA1669" i="3" s="1"/>
  <c r="N1669" i="3"/>
  <c r="O1669" i="3" s="1"/>
  <c r="AR1668" i="3"/>
  <c r="AS1668" i="3" s="1"/>
  <c r="AY1668" i="3" s="1"/>
  <c r="AF1668" i="3"/>
  <c r="AG1668" i="3" s="1"/>
  <c r="T1668" i="3"/>
  <c r="U1668" i="3" s="1"/>
  <c r="H1668" i="3"/>
  <c r="I1668" i="3" s="1"/>
  <c r="AL1667" i="3"/>
  <c r="AM1667" i="3" s="1"/>
  <c r="Z1667" i="3"/>
  <c r="AA1667" i="3" s="1"/>
  <c r="N1667" i="3"/>
  <c r="O1667" i="3" s="1"/>
  <c r="AR1666" i="3"/>
  <c r="AS1666" i="3" s="1"/>
  <c r="AY1666" i="3" s="1"/>
  <c r="AF1666" i="3"/>
  <c r="AG1666" i="3" s="1"/>
  <c r="T1666" i="3"/>
  <c r="U1666" i="3" s="1"/>
  <c r="H1666" i="3"/>
  <c r="I1666" i="3" s="1"/>
  <c r="AL1665" i="3"/>
  <c r="AM1665" i="3" s="1"/>
  <c r="AO1691" i="3"/>
  <c r="AP1691" i="3" s="1"/>
  <c r="Q1691" i="3"/>
  <c r="R1691" i="3" s="1"/>
  <c r="AI1690" i="3"/>
  <c r="AJ1690" i="3" s="1"/>
  <c r="BK1690" i="3" s="1"/>
  <c r="Q1690" i="3"/>
  <c r="R1690" i="3" s="1"/>
  <c r="AU1690" i="3"/>
  <c r="AV1690" i="3" s="1"/>
  <c r="AI1689" i="3"/>
  <c r="AJ1689" i="3" s="1"/>
  <c r="W1689" i="3"/>
  <c r="X1689" i="3" s="1"/>
  <c r="K1689" i="3"/>
  <c r="L1689" i="3" s="1"/>
  <c r="AO1688" i="3"/>
  <c r="AP1688" i="3" s="1"/>
  <c r="AC1688" i="3"/>
  <c r="AD1688" i="3" s="1"/>
  <c r="Q1688" i="3"/>
  <c r="R1688" i="3" s="1"/>
  <c r="AU1688" i="3"/>
  <c r="AV1688" i="3" s="1"/>
  <c r="AI1687" i="3"/>
  <c r="AJ1687" i="3" s="1"/>
  <c r="W1687" i="3"/>
  <c r="X1687" i="3" s="1"/>
  <c r="K1687" i="3"/>
  <c r="L1687" i="3" s="1"/>
  <c r="AO1686" i="3"/>
  <c r="AP1686" i="3" s="1"/>
  <c r="AC1686" i="3"/>
  <c r="AD1686" i="3" s="1"/>
  <c r="Q1686" i="3"/>
  <c r="R1686" i="3" s="1"/>
  <c r="AU1686" i="3"/>
  <c r="AV1686" i="3" s="1"/>
  <c r="AI1685" i="3"/>
  <c r="AJ1685" i="3" s="1"/>
  <c r="W1685" i="3"/>
  <c r="X1685" i="3" s="1"/>
  <c r="K1685" i="3"/>
  <c r="L1685" i="3" s="1"/>
  <c r="AO1684" i="3"/>
  <c r="AP1684" i="3" s="1"/>
  <c r="AC1684" i="3"/>
  <c r="AD1684" i="3" s="1"/>
  <c r="Q1684" i="3"/>
  <c r="R1684" i="3" s="1"/>
  <c r="AU1684" i="3"/>
  <c r="AV1684" i="3" s="1"/>
  <c r="AI1683" i="3"/>
  <c r="AJ1683" i="3" s="1"/>
  <c r="W1683" i="3"/>
  <c r="X1683" i="3" s="1"/>
  <c r="K1683" i="3"/>
  <c r="L1683" i="3" s="1"/>
  <c r="AO1682" i="3"/>
  <c r="AP1682" i="3" s="1"/>
  <c r="AC1682" i="3"/>
  <c r="AD1682" i="3" s="1"/>
  <c r="Q1682" i="3"/>
  <c r="R1682" i="3" s="1"/>
  <c r="AU1682" i="3"/>
  <c r="AV1682" i="3" s="1"/>
  <c r="AI1681" i="3"/>
  <c r="AJ1681" i="3" s="1"/>
  <c r="W1681" i="3"/>
  <c r="X1681" i="3" s="1"/>
  <c r="K1681" i="3"/>
  <c r="L1681" i="3" s="1"/>
  <c r="AO1680" i="3"/>
  <c r="AP1680" i="3" s="1"/>
  <c r="AC1680" i="3"/>
  <c r="AD1680" i="3" s="1"/>
  <c r="Q1680" i="3"/>
  <c r="R1680" i="3" s="1"/>
  <c r="AU1680" i="3"/>
  <c r="AV1680" i="3" s="1"/>
  <c r="AI1679" i="3"/>
  <c r="AJ1679" i="3" s="1"/>
  <c r="W1679" i="3"/>
  <c r="X1679" i="3" s="1"/>
  <c r="K1679" i="3"/>
  <c r="L1679" i="3" s="1"/>
  <c r="AO1678" i="3"/>
  <c r="AP1678" i="3" s="1"/>
  <c r="AC1678" i="3"/>
  <c r="AD1678" i="3" s="1"/>
  <c r="Q1678" i="3"/>
  <c r="R1678" i="3" s="1"/>
  <c r="AU1678" i="3"/>
  <c r="AV1678" i="3" s="1"/>
  <c r="AI1677" i="3"/>
  <c r="AJ1677" i="3" s="1"/>
  <c r="W1677" i="3"/>
  <c r="X1677" i="3" s="1"/>
  <c r="K1677" i="3"/>
  <c r="L1677" i="3" s="1"/>
  <c r="AO1676" i="3"/>
  <c r="AP1676" i="3" s="1"/>
  <c r="AC1676" i="3"/>
  <c r="AD1676" i="3" s="1"/>
  <c r="Q1676" i="3"/>
  <c r="R1676" i="3" s="1"/>
  <c r="AU1676" i="3"/>
  <c r="AV1676" i="3" s="1"/>
  <c r="AI1675" i="3"/>
  <c r="AJ1675" i="3" s="1"/>
  <c r="W1675" i="3"/>
  <c r="X1675" i="3" s="1"/>
  <c r="K1675" i="3"/>
  <c r="L1675" i="3" s="1"/>
  <c r="AO1674" i="3"/>
  <c r="AP1674" i="3" s="1"/>
  <c r="AC1674" i="3"/>
  <c r="AD1674" i="3" s="1"/>
  <c r="Q1674" i="3"/>
  <c r="R1674" i="3" s="1"/>
  <c r="AU1674" i="3"/>
  <c r="AV1674" i="3" s="1"/>
  <c r="AI1673" i="3"/>
  <c r="AJ1673" i="3" s="1"/>
  <c r="W1673" i="3"/>
  <c r="X1673" i="3" s="1"/>
  <c r="K1673" i="3"/>
  <c r="L1673" i="3" s="1"/>
  <c r="AO1672" i="3"/>
  <c r="AP1672" i="3" s="1"/>
  <c r="AC1672" i="3"/>
  <c r="AD1672" i="3" s="1"/>
  <c r="Q1672" i="3"/>
  <c r="R1672" i="3" s="1"/>
  <c r="AU1672" i="3"/>
  <c r="AV1672" i="3" s="1"/>
  <c r="AI1671" i="3"/>
  <c r="AJ1671" i="3" s="1"/>
  <c r="W1671" i="3"/>
  <c r="X1671" i="3" s="1"/>
  <c r="K1671" i="3"/>
  <c r="L1671" i="3" s="1"/>
  <c r="AO1670" i="3"/>
  <c r="AP1670" i="3" s="1"/>
  <c r="AC1670" i="3"/>
  <c r="AD1670" i="3" s="1"/>
  <c r="Q1670" i="3"/>
  <c r="R1670" i="3" s="1"/>
  <c r="AU1670" i="3"/>
  <c r="AV1670" i="3" s="1"/>
  <c r="AI1669" i="3"/>
  <c r="AJ1669" i="3" s="1"/>
  <c r="W1669" i="3"/>
  <c r="X1669" i="3" s="1"/>
  <c r="K1669" i="3"/>
  <c r="L1669" i="3" s="1"/>
  <c r="AO1668" i="3"/>
  <c r="AP1668" i="3" s="1"/>
  <c r="AC1668" i="3"/>
  <c r="AD1668" i="3" s="1"/>
  <c r="Q1668" i="3"/>
  <c r="R1668" i="3" s="1"/>
  <c r="AU1668" i="3"/>
  <c r="AV1668" i="3" s="1"/>
  <c r="AF1691" i="3"/>
  <c r="AG1691" i="3" s="1"/>
  <c r="H1691" i="3"/>
  <c r="I1691" i="3" s="1"/>
  <c r="AC1690" i="3"/>
  <c r="AD1690" i="3" s="1"/>
  <c r="N1690" i="3"/>
  <c r="O1690" i="3" s="1"/>
  <c r="AR1689" i="3"/>
  <c r="AS1689" i="3" s="1"/>
  <c r="AY1689" i="3" s="1"/>
  <c r="AF1689" i="3"/>
  <c r="AG1689" i="3" s="1"/>
  <c r="T1689" i="3"/>
  <c r="U1689" i="3" s="1"/>
  <c r="H1689" i="3"/>
  <c r="I1689" i="3" s="1"/>
  <c r="AL1688" i="3"/>
  <c r="AM1688" i="3" s="1"/>
  <c r="Z1688" i="3"/>
  <c r="AA1688" i="3" s="1"/>
  <c r="N1688" i="3"/>
  <c r="O1688" i="3" s="1"/>
  <c r="AR1687" i="3"/>
  <c r="AS1687" i="3" s="1"/>
  <c r="AY1687" i="3" s="1"/>
  <c r="AF1687" i="3"/>
  <c r="AG1687" i="3" s="1"/>
  <c r="T1687" i="3"/>
  <c r="U1687" i="3" s="1"/>
  <c r="H1687" i="3"/>
  <c r="I1687" i="3" s="1"/>
  <c r="AL1686" i="3"/>
  <c r="AM1686" i="3" s="1"/>
  <c r="Z1686" i="3"/>
  <c r="AA1686" i="3" s="1"/>
  <c r="N1686" i="3"/>
  <c r="O1686" i="3" s="1"/>
  <c r="AR1685" i="3"/>
  <c r="AS1685" i="3" s="1"/>
  <c r="AY1685" i="3" s="1"/>
  <c r="AF1685" i="3"/>
  <c r="AG1685" i="3" s="1"/>
  <c r="T1685" i="3"/>
  <c r="U1685" i="3" s="1"/>
  <c r="H1685" i="3"/>
  <c r="I1685" i="3" s="1"/>
  <c r="AL1684" i="3"/>
  <c r="AM1684" i="3" s="1"/>
  <c r="Z1684" i="3"/>
  <c r="AA1684" i="3" s="1"/>
  <c r="N1684" i="3"/>
  <c r="O1684" i="3" s="1"/>
  <c r="AR1683" i="3"/>
  <c r="AS1683" i="3" s="1"/>
  <c r="AY1683" i="3" s="1"/>
  <c r="AF1683" i="3"/>
  <c r="AG1683" i="3" s="1"/>
  <c r="T1683" i="3"/>
  <c r="U1683" i="3" s="1"/>
  <c r="H1683" i="3"/>
  <c r="I1683" i="3" s="1"/>
  <c r="AL1682" i="3"/>
  <c r="AM1682" i="3" s="1"/>
  <c r="Z1682" i="3"/>
  <c r="AA1682" i="3" s="1"/>
  <c r="N1682" i="3"/>
  <c r="O1682" i="3" s="1"/>
  <c r="AR1681" i="3"/>
  <c r="AS1681" i="3" s="1"/>
  <c r="AY1681" i="3" s="1"/>
  <c r="AF1681" i="3"/>
  <c r="AG1681" i="3" s="1"/>
  <c r="T1681" i="3"/>
  <c r="U1681" i="3" s="1"/>
  <c r="H1681" i="3"/>
  <c r="I1681" i="3" s="1"/>
  <c r="AL1680" i="3"/>
  <c r="AM1680" i="3" s="1"/>
  <c r="Z1680" i="3"/>
  <c r="AA1680" i="3" s="1"/>
  <c r="N1680" i="3"/>
  <c r="O1680" i="3" s="1"/>
  <c r="AR1679" i="3"/>
  <c r="AS1679" i="3" s="1"/>
  <c r="AY1679" i="3" s="1"/>
  <c r="AF1679" i="3"/>
  <c r="AG1679" i="3" s="1"/>
  <c r="T1679" i="3"/>
  <c r="U1679" i="3" s="1"/>
  <c r="H1679" i="3"/>
  <c r="I1679" i="3" s="1"/>
  <c r="AL1678" i="3"/>
  <c r="AM1678" i="3" s="1"/>
  <c r="Z1678" i="3"/>
  <c r="AA1678" i="3" s="1"/>
  <c r="N1678" i="3"/>
  <c r="O1678" i="3" s="1"/>
  <c r="AR1677" i="3"/>
  <c r="AS1677" i="3" s="1"/>
  <c r="AY1677" i="3" s="1"/>
  <c r="AF1677" i="3"/>
  <c r="AG1677" i="3" s="1"/>
  <c r="T1677" i="3"/>
  <c r="U1677" i="3" s="1"/>
  <c r="H1677" i="3"/>
  <c r="I1677" i="3" s="1"/>
  <c r="AL1676" i="3"/>
  <c r="AM1676" i="3" s="1"/>
  <c r="Z1676" i="3"/>
  <c r="AA1676" i="3" s="1"/>
  <c r="N1676" i="3"/>
  <c r="O1676" i="3" s="1"/>
  <c r="AR1675" i="3"/>
  <c r="AS1675" i="3" s="1"/>
  <c r="AY1675" i="3" s="1"/>
  <c r="AF1675" i="3"/>
  <c r="AG1675" i="3" s="1"/>
  <c r="T1675" i="3"/>
  <c r="U1675" i="3" s="1"/>
  <c r="H1675" i="3"/>
  <c r="I1675" i="3" s="1"/>
  <c r="AL1674" i="3"/>
  <c r="AM1674" i="3" s="1"/>
  <c r="Z1674" i="3"/>
  <c r="AA1674" i="3" s="1"/>
  <c r="N1674" i="3"/>
  <c r="O1674" i="3" s="1"/>
  <c r="AR1673" i="3"/>
  <c r="AS1673" i="3" s="1"/>
  <c r="AY1673" i="3" s="1"/>
  <c r="AF1673" i="3"/>
  <c r="AG1673" i="3" s="1"/>
  <c r="T1673" i="3"/>
  <c r="U1673" i="3" s="1"/>
  <c r="H1673" i="3"/>
  <c r="I1673" i="3" s="1"/>
  <c r="AL1672" i="3"/>
  <c r="AM1672" i="3" s="1"/>
  <c r="Z1672" i="3"/>
  <c r="AA1672" i="3" s="1"/>
  <c r="N1672" i="3"/>
  <c r="O1672" i="3" s="1"/>
  <c r="AR1671" i="3"/>
  <c r="AS1671" i="3" s="1"/>
  <c r="AY1671" i="3" s="1"/>
  <c r="AF1671" i="3"/>
  <c r="AG1671" i="3" s="1"/>
  <c r="T1671" i="3"/>
  <c r="U1671" i="3" s="1"/>
  <c r="H1671" i="3"/>
  <c r="I1671" i="3" s="1"/>
  <c r="AL1670" i="3"/>
  <c r="AM1670" i="3" s="1"/>
  <c r="Z1670" i="3"/>
  <c r="AA1670" i="3" s="1"/>
  <c r="N1670" i="3"/>
  <c r="O1670" i="3" s="1"/>
  <c r="AR1669" i="3"/>
  <c r="AS1669" i="3" s="1"/>
  <c r="AY1669" i="3" s="1"/>
  <c r="AF1669" i="3"/>
  <c r="AG1669" i="3" s="1"/>
  <c r="T1669" i="3"/>
  <c r="U1669" i="3" s="1"/>
  <c r="H1669" i="3"/>
  <c r="I1669" i="3" s="1"/>
  <c r="AL1668" i="3"/>
  <c r="AM1668" i="3" s="1"/>
  <c r="Z1668" i="3"/>
  <c r="AA1668" i="3" s="1"/>
  <c r="N1668" i="3"/>
  <c r="O1668" i="3" s="1"/>
  <c r="AR1667" i="3"/>
  <c r="AS1667" i="3" s="1"/>
  <c r="AY1667" i="3" s="1"/>
  <c r="AF1667" i="3"/>
  <c r="AG1667" i="3" s="1"/>
  <c r="T1667" i="3"/>
  <c r="U1667" i="3" s="1"/>
  <c r="H1667" i="3"/>
  <c r="I1667" i="3" s="1"/>
  <c r="AO1666" i="3"/>
  <c r="AP1666" i="3" s="1"/>
  <c r="Q1666" i="3"/>
  <c r="R1666" i="3" s="1"/>
  <c r="AI1665" i="3"/>
  <c r="AJ1665" i="3" s="1"/>
  <c r="W1665" i="3"/>
  <c r="X1665" i="3" s="1"/>
  <c r="K1665" i="3"/>
  <c r="L1665" i="3" s="1"/>
  <c r="AO1664" i="3"/>
  <c r="AP1664" i="3" s="1"/>
  <c r="AC1664" i="3"/>
  <c r="AD1664" i="3" s="1"/>
  <c r="Q1664" i="3"/>
  <c r="R1664" i="3" s="1"/>
  <c r="AU1664" i="3"/>
  <c r="AV1664" i="3" s="1"/>
  <c r="AI1663" i="3"/>
  <c r="AJ1663" i="3" s="1"/>
  <c r="W1663" i="3"/>
  <c r="X1663" i="3" s="1"/>
  <c r="K1663" i="3"/>
  <c r="L1663" i="3" s="1"/>
  <c r="AO1662" i="3"/>
  <c r="AP1662" i="3" s="1"/>
  <c r="AC1662" i="3"/>
  <c r="AD1662" i="3" s="1"/>
  <c r="Q1662" i="3"/>
  <c r="R1662" i="3" s="1"/>
  <c r="AU1662" i="3"/>
  <c r="AV1662" i="3" s="1"/>
  <c r="AI1661" i="3"/>
  <c r="AJ1661" i="3" s="1"/>
  <c r="W1661" i="3"/>
  <c r="X1661" i="3" s="1"/>
  <c r="K1661" i="3"/>
  <c r="L1661" i="3" s="1"/>
  <c r="AO1660" i="3"/>
  <c r="AP1660" i="3" s="1"/>
  <c r="AC1660" i="3"/>
  <c r="AD1660" i="3" s="1"/>
  <c r="Q1660" i="3"/>
  <c r="R1660" i="3" s="1"/>
  <c r="AU1660" i="3"/>
  <c r="AV1660" i="3" s="1"/>
  <c r="AI1659" i="3"/>
  <c r="AJ1659" i="3" s="1"/>
  <c r="W1659" i="3"/>
  <c r="X1659" i="3" s="1"/>
  <c r="K1659" i="3"/>
  <c r="L1659" i="3" s="1"/>
  <c r="AO1658" i="3"/>
  <c r="AP1658" i="3" s="1"/>
  <c r="AC1658" i="3"/>
  <c r="AD1658" i="3" s="1"/>
  <c r="Q1658" i="3"/>
  <c r="R1658" i="3" s="1"/>
  <c r="AU1658" i="3"/>
  <c r="AV1658" i="3" s="1"/>
  <c r="AI1657" i="3"/>
  <c r="AJ1657" i="3" s="1"/>
  <c r="W1657" i="3"/>
  <c r="X1657" i="3" s="1"/>
  <c r="K1657" i="3"/>
  <c r="L1657" i="3" s="1"/>
  <c r="AO1656" i="3"/>
  <c r="AP1656" i="3" s="1"/>
  <c r="AC1656" i="3"/>
  <c r="AD1656" i="3" s="1"/>
  <c r="Q1656" i="3"/>
  <c r="R1656" i="3" s="1"/>
  <c r="AU1656" i="3"/>
  <c r="AV1656" i="3" s="1"/>
  <c r="AI1655" i="3"/>
  <c r="AJ1655" i="3" s="1"/>
  <c r="W1655" i="3"/>
  <c r="X1655" i="3" s="1"/>
  <c r="K1655" i="3"/>
  <c r="L1655" i="3" s="1"/>
  <c r="AO1654" i="3"/>
  <c r="AP1654" i="3" s="1"/>
  <c r="AC1654" i="3"/>
  <c r="AD1654" i="3" s="1"/>
  <c r="Q1654" i="3"/>
  <c r="R1654" i="3" s="1"/>
  <c r="AU1654" i="3"/>
  <c r="AV1654" i="3" s="1"/>
  <c r="AI1653" i="3"/>
  <c r="AJ1653" i="3" s="1"/>
  <c r="W1653" i="3"/>
  <c r="X1653" i="3" s="1"/>
  <c r="K1653" i="3"/>
  <c r="L1653" i="3" s="1"/>
  <c r="AO1652" i="3"/>
  <c r="AP1652" i="3" s="1"/>
  <c r="AC1652" i="3"/>
  <c r="AD1652" i="3" s="1"/>
  <c r="Q1652" i="3"/>
  <c r="R1652" i="3" s="1"/>
  <c r="AU1652" i="3"/>
  <c r="AV1652" i="3" s="1"/>
  <c r="AI1651" i="3"/>
  <c r="AJ1651" i="3" s="1"/>
  <c r="W1651" i="3"/>
  <c r="X1651" i="3" s="1"/>
  <c r="K1651" i="3"/>
  <c r="L1651" i="3" s="1"/>
  <c r="AO1650" i="3"/>
  <c r="AP1650" i="3" s="1"/>
  <c r="AC1650" i="3"/>
  <c r="AD1650" i="3" s="1"/>
  <c r="Q1650" i="3"/>
  <c r="R1650" i="3" s="1"/>
  <c r="AU1650" i="3"/>
  <c r="AV1650" i="3" s="1"/>
  <c r="AI1649" i="3"/>
  <c r="AJ1649" i="3" s="1"/>
  <c r="W1649" i="3"/>
  <c r="X1649" i="3" s="1"/>
  <c r="K1649" i="3"/>
  <c r="L1649" i="3" s="1"/>
  <c r="AO1648" i="3"/>
  <c r="AP1648" i="3" s="1"/>
  <c r="AC1648" i="3"/>
  <c r="AD1648" i="3" s="1"/>
  <c r="Q1648" i="3"/>
  <c r="R1648" i="3" s="1"/>
  <c r="AU1648" i="3"/>
  <c r="AV1648" i="3" s="1"/>
  <c r="AI1647" i="3"/>
  <c r="AJ1647" i="3" s="1"/>
  <c r="W1647" i="3"/>
  <c r="X1647" i="3" s="1"/>
  <c r="K1647" i="3"/>
  <c r="L1647" i="3" s="1"/>
  <c r="AO1646" i="3"/>
  <c r="AP1646" i="3" s="1"/>
  <c r="AC1646" i="3"/>
  <c r="AD1646" i="3" s="1"/>
  <c r="Q1646" i="3"/>
  <c r="R1646" i="3" s="1"/>
  <c r="AU1646" i="3"/>
  <c r="AV1646" i="3" s="1"/>
  <c r="AI1645" i="3"/>
  <c r="AJ1645" i="3" s="1"/>
  <c r="W1645" i="3"/>
  <c r="X1645" i="3" s="1"/>
  <c r="K1645" i="3"/>
  <c r="L1645" i="3" s="1"/>
  <c r="AO1644" i="3"/>
  <c r="AP1644" i="3" s="1"/>
  <c r="AC1644" i="3"/>
  <c r="AD1644" i="3" s="1"/>
  <c r="Q1644" i="3"/>
  <c r="R1644" i="3" s="1"/>
  <c r="AU1644" i="3"/>
  <c r="AV1644" i="3" s="1"/>
  <c r="AI1643" i="3"/>
  <c r="AJ1643" i="3" s="1"/>
  <c r="W1643" i="3"/>
  <c r="X1643" i="3" s="1"/>
  <c r="K1643" i="3"/>
  <c r="L1643" i="3" s="1"/>
  <c r="AO1642" i="3"/>
  <c r="AP1642" i="3" s="1"/>
  <c r="AC1642" i="3"/>
  <c r="AD1642" i="3" s="1"/>
  <c r="Q1642" i="3"/>
  <c r="R1642" i="3" s="1"/>
  <c r="AU1642" i="3"/>
  <c r="AV1642" i="3" s="1"/>
  <c r="AI1641" i="3"/>
  <c r="AJ1641" i="3" s="1"/>
  <c r="W1641" i="3"/>
  <c r="X1641" i="3" s="1"/>
  <c r="K1641" i="3"/>
  <c r="L1641" i="3" s="1"/>
  <c r="AO1640" i="3"/>
  <c r="AP1640" i="3" s="1"/>
  <c r="AC1640" i="3"/>
  <c r="AD1640" i="3" s="1"/>
  <c r="Q1640" i="3"/>
  <c r="R1640" i="3" s="1"/>
  <c r="AU1640" i="3"/>
  <c r="AV1640" i="3" s="1"/>
  <c r="AI1639" i="3"/>
  <c r="AJ1639" i="3" s="1"/>
  <c r="W1639" i="3"/>
  <c r="X1639" i="3" s="1"/>
  <c r="K1639" i="3"/>
  <c r="L1639" i="3" s="1"/>
  <c r="AO1638" i="3"/>
  <c r="AP1638" i="3" s="1"/>
  <c r="AC1638" i="3"/>
  <c r="AD1638" i="3" s="1"/>
  <c r="Q1638" i="3"/>
  <c r="R1638" i="3" s="1"/>
  <c r="AU1638" i="3"/>
  <c r="AV1638" i="3" s="1"/>
  <c r="AI1637" i="3"/>
  <c r="AJ1637" i="3" s="1"/>
  <c r="W1637" i="3"/>
  <c r="X1637" i="3" s="1"/>
  <c r="K1637" i="3"/>
  <c r="L1637" i="3" s="1"/>
  <c r="AO1636" i="3"/>
  <c r="AP1636" i="3" s="1"/>
  <c r="AC1636" i="3"/>
  <c r="AD1636" i="3" s="1"/>
  <c r="Q1636" i="3"/>
  <c r="R1636" i="3" s="1"/>
  <c r="AU1636" i="3"/>
  <c r="AV1636" i="3" s="1"/>
  <c r="AI1635" i="3"/>
  <c r="AJ1635" i="3" s="1"/>
  <c r="W1635" i="3"/>
  <c r="X1635" i="3" s="1"/>
  <c r="K1635" i="3"/>
  <c r="L1635" i="3" s="1"/>
  <c r="AO1634" i="3"/>
  <c r="AP1634" i="3" s="1"/>
  <c r="AC1634" i="3"/>
  <c r="AD1634" i="3" s="1"/>
  <c r="Q1634" i="3"/>
  <c r="R1634" i="3" s="1"/>
  <c r="AU1634" i="3"/>
  <c r="AV1634" i="3" s="1"/>
  <c r="AI1633" i="3"/>
  <c r="AJ1633" i="3" s="1"/>
  <c r="W1633" i="3"/>
  <c r="X1633" i="3" s="1"/>
  <c r="K1633" i="3"/>
  <c r="L1633" i="3" s="1"/>
  <c r="AO1632" i="3"/>
  <c r="AP1632" i="3" s="1"/>
  <c r="AC1632" i="3"/>
  <c r="AD1632" i="3" s="1"/>
  <c r="Q1632" i="3"/>
  <c r="R1632" i="3" s="1"/>
  <c r="AU1632" i="3"/>
  <c r="AV1632" i="3" s="1"/>
  <c r="AI1631" i="3"/>
  <c r="AJ1631" i="3" s="1"/>
  <c r="W1631" i="3"/>
  <c r="X1631" i="3" s="1"/>
  <c r="K1631" i="3"/>
  <c r="L1631" i="3" s="1"/>
  <c r="AO1630" i="3"/>
  <c r="AP1630" i="3" s="1"/>
  <c r="AC1630" i="3"/>
  <c r="AD1630" i="3" s="1"/>
  <c r="Q1630" i="3"/>
  <c r="R1630" i="3" s="1"/>
  <c r="AU1630" i="3"/>
  <c r="AV1630" i="3" s="1"/>
  <c r="AI1629" i="3"/>
  <c r="AJ1629" i="3" s="1"/>
  <c r="W1629" i="3"/>
  <c r="X1629" i="3" s="1"/>
  <c r="K1629" i="3"/>
  <c r="L1629" i="3" s="1"/>
  <c r="AO1628" i="3"/>
  <c r="AP1628" i="3" s="1"/>
  <c r="AC1628" i="3"/>
  <c r="AD1628" i="3" s="1"/>
  <c r="Q1628" i="3"/>
  <c r="R1628" i="3" s="1"/>
  <c r="AU1628" i="3"/>
  <c r="AV1628" i="3" s="1"/>
  <c r="AI1627" i="3"/>
  <c r="AJ1627" i="3" s="1"/>
  <c r="W1627" i="3"/>
  <c r="X1627" i="3" s="1"/>
  <c r="K1627" i="3"/>
  <c r="L1627" i="3" s="1"/>
  <c r="AO1626" i="3"/>
  <c r="AP1626" i="3" s="1"/>
  <c r="AC1626" i="3"/>
  <c r="AD1626" i="3" s="1"/>
  <c r="Q1626" i="3"/>
  <c r="R1626" i="3" s="1"/>
  <c r="AU1626" i="3"/>
  <c r="AV1626" i="3" s="1"/>
  <c r="AI1625" i="3"/>
  <c r="AJ1625" i="3" s="1"/>
  <c r="W1625" i="3"/>
  <c r="X1625" i="3" s="1"/>
  <c r="K1625" i="3"/>
  <c r="L1625" i="3" s="1"/>
  <c r="AI1667" i="3"/>
  <c r="AJ1667" i="3" s="1"/>
  <c r="AL1666" i="3"/>
  <c r="AM1666" i="3" s="1"/>
  <c r="N1666" i="3"/>
  <c r="O1666" i="3" s="1"/>
  <c r="AF1665" i="3"/>
  <c r="AG1665" i="3" s="1"/>
  <c r="T1665" i="3"/>
  <c r="U1665" i="3" s="1"/>
  <c r="H1665" i="3"/>
  <c r="I1665" i="3" s="1"/>
  <c r="AL1664" i="3"/>
  <c r="AM1664" i="3" s="1"/>
  <c r="Z1664" i="3"/>
  <c r="AA1664" i="3" s="1"/>
  <c r="N1664" i="3"/>
  <c r="O1664" i="3" s="1"/>
  <c r="AR1663" i="3"/>
  <c r="AS1663" i="3" s="1"/>
  <c r="AY1663" i="3" s="1"/>
  <c r="AF1663" i="3"/>
  <c r="AG1663" i="3" s="1"/>
  <c r="T1663" i="3"/>
  <c r="U1663" i="3" s="1"/>
  <c r="H1663" i="3"/>
  <c r="I1663" i="3" s="1"/>
  <c r="AL1662" i="3"/>
  <c r="AM1662" i="3" s="1"/>
  <c r="Z1662" i="3"/>
  <c r="AA1662" i="3" s="1"/>
  <c r="N1662" i="3"/>
  <c r="O1662" i="3" s="1"/>
  <c r="AR1661" i="3"/>
  <c r="AS1661" i="3" s="1"/>
  <c r="AY1661" i="3" s="1"/>
  <c r="AF1661" i="3"/>
  <c r="AG1661" i="3" s="1"/>
  <c r="T1661" i="3"/>
  <c r="U1661" i="3" s="1"/>
  <c r="H1661" i="3"/>
  <c r="I1661" i="3" s="1"/>
  <c r="AL1660" i="3"/>
  <c r="AM1660" i="3" s="1"/>
  <c r="Z1660" i="3"/>
  <c r="AA1660" i="3" s="1"/>
  <c r="N1660" i="3"/>
  <c r="O1660" i="3" s="1"/>
  <c r="AR1659" i="3"/>
  <c r="AS1659" i="3" s="1"/>
  <c r="AY1659" i="3" s="1"/>
  <c r="AF1659" i="3"/>
  <c r="AG1659" i="3" s="1"/>
  <c r="T1659" i="3"/>
  <c r="U1659" i="3" s="1"/>
  <c r="H1659" i="3"/>
  <c r="I1659" i="3" s="1"/>
  <c r="AL1658" i="3"/>
  <c r="AM1658" i="3" s="1"/>
  <c r="Z1658" i="3"/>
  <c r="AA1658" i="3" s="1"/>
  <c r="N1658" i="3"/>
  <c r="O1658" i="3" s="1"/>
  <c r="AR1657" i="3"/>
  <c r="AS1657" i="3" s="1"/>
  <c r="AY1657" i="3" s="1"/>
  <c r="AF1657" i="3"/>
  <c r="AG1657" i="3" s="1"/>
  <c r="T1657" i="3"/>
  <c r="U1657" i="3" s="1"/>
  <c r="H1657" i="3"/>
  <c r="I1657" i="3" s="1"/>
  <c r="AL1656" i="3"/>
  <c r="AM1656" i="3" s="1"/>
  <c r="Z1656" i="3"/>
  <c r="AA1656" i="3" s="1"/>
  <c r="N1656" i="3"/>
  <c r="O1656" i="3" s="1"/>
  <c r="AR1655" i="3"/>
  <c r="AS1655" i="3" s="1"/>
  <c r="AY1655" i="3" s="1"/>
  <c r="AF1655" i="3"/>
  <c r="AG1655" i="3" s="1"/>
  <c r="T1655" i="3"/>
  <c r="U1655" i="3" s="1"/>
  <c r="H1655" i="3"/>
  <c r="I1655" i="3" s="1"/>
  <c r="AL1654" i="3"/>
  <c r="AM1654" i="3" s="1"/>
  <c r="Z1654" i="3"/>
  <c r="AA1654" i="3" s="1"/>
  <c r="N1654" i="3"/>
  <c r="O1654" i="3" s="1"/>
  <c r="AR1653" i="3"/>
  <c r="AS1653" i="3" s="1"/>
  <c r="AY1653" i="3" s="1"/>
  <c r="AF1653" i="3"/>
  <c r="AG1653" i="3" s="1"/>
  <c r="T1653" i="3"/>
  <c r="U1653" i="3" s="1"/>
  <c r="H1653" i="3"/>
  <c r="I1653" i="3" s="1"/>
  <c r="AL1652" i="3"/>
  <c r="AM1652" i="3" s="1"/>
  <c r="Z1652" i="3"/>
  <c r="AA1652" i="3" s="1"/>
  <c r="N1652" i="3"/>
  <c r="O1652" i="3" s="1"/>
  <c r="AR1651" i="3"/>
  <c r="AS1651" i="3" s="1"/>
  <c r="AY1651" i="3" s="1"/>
  <c r="AF1651" i="3"/>
  <c r="AG1651" i="3" s="1"/>
  <c r="T1651" i="3"/>
  <c r="U1651" i="3" s="1"/>
  <c r="H1651" i="3"/>
  <c r="I1651" i="3" s="1"/>
  <c r="AL1650" i="3"/>
  <c r="AM1650" i="3" s="1"/>
  <c r="Z1650" i="3"/>
  <c r="AA1650" i="3" s="1"/>
  <c r="N1650" i="3"/>
  <c r="O1650" i="3" s="1"/>
  <c r="AR1649" i="3"/>
  <c r="AS1649" i="3" s="1"/>
  <c r="AY1649" i="3" s="1"/>
  <c r="AF1649" i="3"/>
  <c r="AG1649" i="3" s="1"/>
  <c r="T1649" i="3"/>
  <c r="U1649" i="3" s="1"/>
  <c r="H1649" i="3"/>
  <c r="I1649" i="3" s="1"/>
  <c r="AL1648" i="3"/>
  <c r="AM1648" i="3" s="1"/>
  <c r="Z1648" i="3"/>
  <c r="AA1648" i="3" s="1"/>
  <c r="N1648" i="3"/>
  <c r="O1648" i="3" s="1"/>
  <c r="AR1647" i="3"/>
  <c r="AS1647" i="3" s="1"/>
  <c r="AY1647" i="3" s="1"/>
  <c r="AF1647" i="3"/>
  <c r="AG1647" i="3" s="1"/>
  <c r="T1647" i="3"/>
  <c r="U1647" i="3" s="1"/>
  <c r="H1647" i="3"/>
  <c r="I1647" i="3" s="1"/>
  <c r="AL1646" i="3"/>
  <c r="AM1646" i="3" s="1"/>
  <c r="Z1646" i="3"/>
  <c r="AA1646" i="3" s="1"/>
  <c r="N1646" i="3"/>
  <c r="O1646" i="3" s="1"/>
  <c r="AR1645" i="3"/>
  <c r="AS1645" i="3" s="1"/>
  <c r="AY1645" i="3" s="1"/>
  <c r="AF1645" i="3"/>
  <c r="AG1645" i="3" s="1"/>
  <c r="T1645" i="3"/>
  <c r="U1645" i="3" s="1"/>
  <c r="H1645" i="3"/>
  <c r="I1645" i="3" s="1"/>
  <c r="AL1644" i="3"/>
  <c r="AM1644" i="3" s="1"/>
  <c r="Z1644" i="3"/>
  <c r="AA1644" i="3" s="1"/>
  <c r="N1644" i="3"/>
  <c r="O1644" i="3" s="1"/>
  <c r="AR1643" i="3"/>
  <c r="AS1643" i="3" s="1"/>
  <c r="AY1643" i="3" s="1"/>
  <c r="AF1643" i="3"/>
  <c r="AG1643" i="3" s="1"/>
  <c r="T1643" i="3"/>
  <c r="U1643" i="3" s="1"/>
  <c r="H1643" i="3"/>
  <c r="I1643" i="3" s="1"/>
  <c r="AL1642" i="3"/>
  <c r="AM1642" i="3" s="1"/>
  <c r="Z1642" i="3"/>
  <c r="AA1642" i="3" s="1"/>
  <c r="N1642" i="3"/>
  <c r="O1642" i="3" s="1"/>
  <c r="AR1641" i="3"/>
  <c r="AS1641" i="3" s="1"/>
  <c r="AY1641" i="3" s="1"/>
  <c r="AF1641" i="3"/>
  <c r="AG1641" i="3" s="1"/>
  <c r="T1641" i="3"/>
  <c r="U1641" i="3" s="1"/>
  <c r="H1641" i="3"/>
  <c r="I1641" i="3" s="1"/>
  <c r="AL1640" i="3"/>
  <c r="AM1640" i="3" s="1"/>
  <c r="Z1640" i="3"/>
  <c r="AA1640" i="3" s="1"/>
  <c r="N1640" i="3"/>
  <c r="O1640" i="3" s="1"/>
  <c r="AR1639" i="3"/>
  <c r="AS1639" i="3" s="1"/>
  <c r="AY1639" i="3" s="1"/>
  <c r="AF1639" i="3"/>
  <c r="AG1639" i="3" s="1"/>
  <c r="T1639" i="3"/>
  <c r="U1639" i="3" s="1"/>
  <c r="H1639" i="3"/>
  <c r="I1639" i="3" s="1"/>
  <c r="AL1638" i="3"/>
  <c r="AM1638" i="3" s="1"/>
  <c r="Z1638" i="3"/>
  <c r="AA1638" i="3" s="1"/>
  <c r="N1638" i="3"/>
  <c r="O1638" i="3" s="1"/>
  <c r="AR1637" i="3"/>
  <c r="AS1637" i="3" s="1"/>
  <c r="AY1637" i="3" s="1"/>
  <c r="AF1637" i="3"/>
  <c r="AG1637" i="3" s="1"/>
  <c r="T1637" i="3"/>
  <c r="U1637" i="3" s="1"/>
  <c r="H1637" i="3"/>
  <c r="I1637" i="3" s="1"/>
  <c r="AL1636" i="3"/>
  <c r="AM1636" i="3" s="1"/>
  <c r="Z1636" i="3"/>
  <c r="AA1636" i="3" s="1"/>
  <c r="N1636" i="3"/>
  <c r="O1636" i="3" s="1"/>
  <c r="AR1635" i="3"/>
  <c r="AS1635" i="3" s="1"/>
  <c r="AY1635" i="3" s="1"/>
  <c r="AF1635" i="3"/>
  <c r="AG1635" i="3" s="1"/>
  <c r="T1635" i="3"/>
  <c r="U1635" i="3" s="1"/>
  <c r="H1635" i="3"/>
  <c r="I1635" i="3" s="1"/>
  <c r="AL1634" i="3"/>
  <c r="AM1634" i="3" s="1"/>
  <c r="Z1634" i="3"/>
  <c r="AA1634" i="3" s="1"/>
  <c r="N1634" i="3"/>
  <c r="O1634" i="3" s="1"/>
  <c r="AR1633" i="3"/>
  <c r="AS1633" i="3" s="1"/>
  <c r="AY1633" i="3" s="1"/>
  <c r="AF1633" i="3"/>
  <c r="AG1633" i="3" s="1"/>
  <c r="T1633" i="3"/>
  <c r="U1633" i="3" s="1"/>
  <c r="H1633" i="3"/>
  <c r="I1633" i="3" s="1"/>
  <c r="AL1632" i="3"/>
  <c r="AM1632" i="3" s="1"/>
  <c r="Z1632" i="3"/>
  <c r="AA1632" i="3" s="1"/>
  <c r="N1632" i="3"/>
  <c r="O1632" i="3" s="1"/>
  <c r="AR1631" i="3"/>
  <c r="AS1631" i="3" s="1"/>
  <c r="AY1631" i="3" s="1"/>
  <c r="AF1631" i="3"/>
  <c r="AG1631" i="3" s="1"/>
  <c r="T1631" i="3"/>
  <c r="U1631" i="3" s="1"/>
  <c r="H1631" i="3"/>
  <c r="I1631" i="3" s="1"/>
  <c r="AL1630" i="3"/>
  <c r="AM1630" i="3" s="1"/>
  <c r="Z1630" i="3"/>
  <c r="AA1630" i="3" s="1"/>
  <c r="N1630" i="3"/>
  <c r="O1630" i="3" s="1"/>
  <c r="AR1629" i="3"/>
  <c r="AS1629" i="3" s="1"/>
  <c r="AY1629" i="3" s="1"/>
  <c r="AF1629" i="3"/>
  <c r="AG1629" i="3" s="1"/>
  <c r="T1629" i="3"/>
  <c r="U1629" i="3" s="1"/>
  <c r="H1629" i="3"/>
  <c r="I1629" i="3" s="1"/>
  <c r="AL1628" i="3"/>
  <c r="AM1628" i="3" s="1"/>
  <c r="Z1628" i="3"/>
  <c r="AA1628" i="3" s="1"/>
  <c r="N1628" i="3"/>
  <c r="O1628" i="3" s="1"/>
  <c r="AR1627" i="3"/>
  <c r="AS1627" i="3" s="1"/>
  <c r="AY1627" i="3" s="1"/>
  <c r="AF1627" i="3"/>
  <c r="AG1627" i="3" s="1"/>
  <c r="T1627" i="3"/>
  <c r="U1627" i="3" s="1"/>
  <c r="H1627" i="3"/>
  <c r="I1627" i="3" s="1"/>
  <c r="AL1626" i="3"/>
  <c r="AM1626" i="3" s="1"/>
  <c r="Z1626" i="3"/>
  <c r="AA1626" i="3" s="1"/>
  <c r="N1626" i="3"/>
  <c r="O1626" i="3" s="1"/>
  <c r="AR1625" i="3"/>
  <c r="AS1625" i="3" s="1"/>
  <c r="AY1625" i="3" s="1"/>
  <c r="AF1625" i="3"/>
  <c r="AG1625" i="3" s="1"/>
  <c r="T1625" i="3"/>
  <c r="U1625" i="3" s="1"/>
  <c r="H1625" i="3"/>
  <c r="I1625" i="3" s="1"/>
  <c r="AL1624" i="3"/>
  <c r="AM1624" i="3" s="1"/>
  <c r="Z1624" i="3"/>
  <c r="AA1624" i="3" s="1"/>
  <c r="N1624" i="3"/>
  <c r="O1624" i="3" s="1"/>
  <c r="AR1623" i="3"/>
  <c r="AS1623" i="3" s="1"/>
  <c r="AY1623" i="3" s="1"/>
  <c r="AF1623" i="3"/>
  <c r="AG1623" i="3" s="1"/>
  <c r="T1623" i="3"/>
  <c r="U1623" i="3" s="1"/>
  <c r="H1623" i="3"/>
  <c r="I1623" i="3" s="1"/>
  <c r="AL1622" i="3"/>
  <c r="AM1622" i="3" s="1"/>
  <c r="Z1622" i="3"/>
  <c r="AA1622" i="3" s="1"/>
  <c r="N1622" i="3"/>
  <c r="O1622" i="3" s="1"/>
  <c r="AR1621" i="3"/>
  <c r="AS1621" i="3" s="1"/>
  <c r="AY1621" i="3" s="1"/>
  <c r="AF1621" i="3"/>
  <c r="AG1621" i="3" s="1"/>
  <c r="T1621" i="3"/>
  <c r="U1621" i="3" s="1"/>
  <c r="H1621" i="3"/>
  <c r="I1621" i="3" s="1"/>
  <c r="AL1620" i="3"/>
  <c r="AM1620" i="3" s="1"/>
  <c r="Z1620" i="3"/>
  <c r="AA1620" i="3" s="1"/>
  <c r="N1620" i="3"/>
  <c r="O1620" i="3" s="1"/>
  <c r="AR1619" i="3"/>
  <c r="AS1619" i="3" s="1"/>
  <c r="AY1619" i="3" s="1"/>
  <c r="AF1619" i="3"/>
  <c r="AG1619" i="3" s="1"/>
  <c r="T1619" i="3"/>
  <c r="U1619" i="3" s="1"/>
  <c r="H1619" i="3"/>
  <c r="I1619" i="3" s="1"/>
  <c r="AL1618" i="3"/>
  <c r="AM1618" i="3" s="1"/>
  <c r="Z1618" i="3"/>
  <c r="AA1618" i="3" s="1"/>
  <c r="N1618" i="3"/>
  <c r="O1618" i="3" s="1"/>
  <c r="W1667" i="3"/>
  <c r="X1667" i="3" s="1"/>
  <c r="AC1666" i="3"/>
  <c r="AD1666" i="3" s="1"/>
  <c r="AU1666" i="3"/>
  <c r="AV1666" i="3" s="1"/>
  <c r="AC1665" i="3"/>
  <c r="AD1665" i="3" s="1"/>
  <c r="Q1665" i="3"/>
  <c r="R1665" i="3" s="1"/>
  <c r="AU1665" i="3"/>
  <c r="AV1665" i="3" s="1"/>
  <c r="AI1664" i="3"/>
  <c r="AJ1664" i="3" s="1"/>
  <c r="W1664" i="3"/>
  <c r="X1664" i="3" s="1"/>
  <c r="K1664" i="3"/>
  <c r="L1664" i="3" s="1"/>
  <c r="AO1663" i="3"/>
  <c r="AP1663" i="3" s="1"/>
  <c r="AC1663" i="3"/>
  <c r="AD1663" i="3" s="1"/>
  <c r="Q1663" i="3"/>
  <c r="R1663" i="3" s="1"/>
  <c r="AU1663" i="3"/>
  <c r="AV1663" i="3" s="1"/>
  <c r="AI1662" i="3"/>
  <c r="AJ1662" i="3" s="1"/>
  <c r="W1662" i="3"/>
  <c r="X1662" i="3" s="1"/>
  <c r="K1662" i="3"/>
  <c r="L1662" i="3" s="1"/>
  <c r="AO1661" i="3"/>
  <c r="AP1661" i="3" s="1"/>
  <c r="AC1661" i="3"/>
  <c r="AD1661" i="3" s="1"/>
  <c r="Q1661" i="3"/>
  <c r="R1661" i="3" s="1"/>
  <c r="AU1661" i="3"/>
  <c r="AV1661" i="3" s="1"/>
  <c r="AI1660" i="3"/>
  <c r="AJ1660" i="3" s="1"/>
  <c r="W1660" i="3"/>
  <c r="X1660" i="3" s="1"/>
  <c r="K1660" i="3"/>
  <c r="L1660" i="3" s="1"/>
  <c r="AO1659" i="3"/>
  <c r="AP1659" i="3" s="1"/>
  <c r="AC1659" i="3"/>
  <c r="AD1659" i="3" s="1"/>
  <c r="Q1659" i="3"/>
  <c r="R1659" i="3" s="1"/>
  <c r="AU1659" i="3"/>
  <c r="AV1659" i="3" s="1"/>
  <c r="AI1658" i="3"/>
  <c r="AJ1658" i="3" s="1"/>
  <c r="W1658" i="3"/>
  <c r="X1658" i="3" s="1"/>
  <c r="K1658" i="3"/>
  <c r="L1658" i="3" s="1"/>
  <c r="AO1657" i="3"/>
  <c r="AP1657" i="3" s="1"/>
  <c r="AC1657" i="3"/>
  <c r="AD1657" i="3" s="1"/>
  <c r="Q1657" i="3"/>
  <c r="R1657" i="3" s="1"/>
  <c r="AU1657" i="3"/>
  <c r="AV1657" i="3" s="1"/>
  <c r="AI1656" i="3"/>
  <c r="AJ1656" i="3" s="1"/>
  <c r="W1656" i="3"/>
  <c r="X1656" i="3" s="1"/>
  <c r="K1656" i="3"/>
  <c r="L1656" i="3" s="1"/>
  <c r="AO1655" i="3"/>
  <c r="AP1655" i="3" s="1"/>
  <c r="AC1655" i="3"/>
  <c r="AD1655" i="3" s="1"/>
  <c r="Q1655" i="3"/>
  <c r="R1655" i="3" s="1"/>
  <c r="AU1655" i="3"/>
  <c r="AV1655" i="3" s="1"/>
  <c r="AI1654" i="3"/>
  <c r="AJ1654" i="3" s="1"/>
  <c r="W1654" i="3"/>
  <c r="X1654" i="3" s="1"/>
  <c r="K1654" i="3"/>
  <c r="L1654" i="3" s="1"/>
  <c r="AO1653" i="3"/>
  <c r="AP1653" i="3" s="1"/>
  <c r="AC1653" i="3"/>
  <c r="AD1653" i="3" s="1"/>
  <c r="Q1653" i="3"/>
  <c r="R1653" i="3" s="1"/>
  <c r="AU1653" i="3"/>
  <c r="AV1653" i="3" s="1"/>
  <c r="AI1652" i="3"/>
  <c r="AJ1652" i="3" s="1"/>
  <c r="W1652" i="3"/>
  <c r="X1652" i="3" s="1"/>
  <c r="K1652" i="3"/>
  <c r="L1652" i="3" s="1"/>
  <c r="AO1651" i="3"/>
  <c r="AP1651" i="3" s="1"/>
  <c r="AC1651" i="3"/>
  <c r="AD1651" i="3" s="1"/>
  <c r="Q1651" i="3"/>
  <c r="R1651" i="3" s="1"/>
  <c r="AU1651" i="3"/>
  <c r="AV1651" i="3" s="1"/>
  <c r="AI1650" i="3"/>
  <c r="AJ1650" i="3" s="1"/>
  <c r="W1650" i="3"/>
  <c r="X1650" i="3" s="1"/>
  <c r="K1650" i="3"/>
  <c r="L1650" i="3" s="1"/>
  <c r="AO1649" i="3"/>
  <c r="AP1649" i="3" s="1"/>
  <c r="AC1649" i="3"/>
  <c r="AD1649" i="3" s="1"/>
  <c r="Q1649" i="3"/>
  <c r="R1649" i="3" s="1"/>
  <c r="AU1649" i="3"/>
  <c r="AV1649" i="3" s="1"/>
  <c r="AI1648" i="3"/>
  <c r="AJ1648" i="3" s="1"/>
  <c r="W1648" i="3"/>
  <c r="X1648" i="3" s="1"/>
  <c r="K1648" i="3"/>
  <c r="L1648" i="3" s="1"/>
  <c r="AO1647" i="3"/>
  <c r="AP1647" i="3" s="1"/>
  <c r="AC1647" i="3"/>
  <c r="AD1647" i="3" s="1"/>
  <c r="Q1647" i="3"/>
  <c r="R1647" i="3" s="1"/>
  <c r="AU1647" i="3"/>
  <c r="AV1647" i="3" s="1"/>
  <c r="AI1646" i="3"/>
  <c r="AJ1646" i="3" s="1"/>
  <c r="W1646" i="3"/>
  <c r="X1646" i="3" s="1"/>
  <c r="K1646" i="3"/>
  <c r="L1646" i="3" s="1"/>
  <c r="AO1645" i="3"/>
  <c r="AP1645" i="3" s="1"/>
  <c r="AC1645" i="3"/>
  <c r="AD1645" i="3" s="1"/>
  <c r="Q1645" i="3"/>
  <c r="R1645" i="3" s="1"/>
  <c r="AU1645" i="3"/>
  <c r="AV1645" i="3" s="1"/>
  <c r="AI1644" i="3"/>
  <c r="AJ1644" i="3" s="1"/>
  <c r="W1644" i="3"/>
  <c r="X1644" i="3" s="1"/>
  <c r="K1644" i="3"/>
  <c r="L1644" i="3" s="1"/>
  <c r="AO1643" i="3"/>
  <c r="AP1643" i="3" s="1"/>
  <c r="AC1643" i="3"/>
  <c r="AD1643" i="3" s="1"/>
  <c r="Q1643" i="3"/>
  <c r="R1643" i="3" s="1"/>
  <c r="AU1643" i="3"/>
  <c r="AV1643" i="3" s="1"/>
  <c r="AI1642" i="3"/>
  <c r="AJ1642" i="3" s="1"/>
  <c r="W1642" i="3"/>
  <c r="X1642" i="3" s="1"/>
  <c r="K1642" i="3"/>
  <c r="L1642" i="3" s="1"/>
  <c r="AO1641" i="3"/>
  <c r="AP1641" i="3" s="1"/>
  <c r="AC1641" i="3"/>
  <c r="AD1641" i="3" s="1"/>
  <c r="Q1641" i="3"/>
  <c r="R1641" i="3" s="1"/>
  <c r="AU1641" i="3"/>
  <c r="AV1641" i="3" s="1"/>
  <c r="AI1640" i="3"/>
  <c r="AJ1640" i="3" s="1"/>
  <c r="W1640" i="3"/>
  <c r="X1640" i="3" s="1"/>
  <c r="K1640" i="3"/>
  <c r="L1640" i="3" s="1"/>
  <c r="AO1639" i="3"/>
  <c r="AP1639" i="3" s="1"/>
  <c r="AC1639" i="3"/>
  <c r="AD1639" i="3" s="1"/>
  <c r="Q1639" i="3"/>
  <c r="R1639" i="3" s="1"/>
  <c r="AU1639" i="3"/>
  <c r="AV1639" i="3" s="1"/>
  <c r="K1667" i="3"/>
  <c r="L1667" i="3" s="1"/>
  <c r="Z1666" i="3"/>
  <c r="AA1666" i="3" s="1"/>
  <c r="AR1665" i="3"/>
  <c r="AS1665" i="3" s="1"/>
  <c r="Z1665" i="3"/>
  <c r="AA1665" i="3" s="1"/>
  <c r="N1665" i="3"/>
  <c r="O1665" i="3" s="1"/>
  <c r="AR1664" i="3"/>
  <c r="AS1664" i="3" s="1"/>
  <c r="AY1664" i="3" s="1"/>
  <c r="AF1664" i="3"/>
  <c r="AG1664" i="3" s="1"/>
  <c r="T1664" i="3"/>
  <c r="U1664" i="3" s="1"/>
  <c r="H1664" i="3"/>
  <c r="I1664" i="3" s="1"/>
  <c r="AL1663" i="3"/>
  <c r="AM1663" i="3" s="1"/>
  <c r="Z1663" i="3"/>
  <c r="AA1663" i="3" s="1"/>
  <c r="N1663" i="3"/>
  <c r="O1663" i="3" s="1"/>
  <c r="AR1662" i="3"/>
  <c r="AS1662" i="3" s="1"/>
  <c r="AY1662" i="3" s="1"/>
  <c r="AF1662" i="3"/>
  <c r="AG1662" i="3" s="1"/>
  <c r="T1662" i="3"/>
  <c r="U1662" i="3" s="1"/>
  <c r="H1662" i="3"/>
  <c r="I1662" i="3" s="1"/>
  <c r="AL1661" i="3"/>
  <c r="AM1661" i="3" s="1"/>
  <c r="BL1661" i="3" s="1"/>
  <c r="Z1661" i="3"/>
  <c r="AA1661" i="3" s="1"/>
  <c r="N1661" i="3"/>
  <c r="O1661" i="3" s="1"/>
  <c r="AR1660" i="3"/>
  <c r="AS1660" i="3" s="1"/>
  <c r="AY1660" i="3" s="1"/>
  <c r="AF1660" i="3"/>
  <c r="AG1660" i="3" s="1"/>
  <c r="T1660" i="3"/>
  <c r="U1660" i="3" s="1"/>
  <c r="H1660" i="3"/>
  <c r="I1660" i="3" s="1"/>
  <c r="AL1659" i="3"/>
  <c r="AM1659" i="3" s="1"/>
  <c r="Z1659" i="3"/>
  <c r="AA1659" i="3" s="1"/>
  <c r="N1659" i="3"/>
  <c r="O1659" i="3" s="1"/>
  <c r="AR1658" i="3"/>
  <c r="AS1658" i="3" s="1"/>
  <c r="AY1658" i="3" s="1"/>
  <c r="AF1658" i="3"/>
  <c r="AG1658" i="3" s="1"/>
  <c r="T1658" i="3"/>
  <c r="U1658" i="3" s="1"/>
  <c r="H1658" i="3"/>
  <c r="I1658" i="3" s="1"/>
  <c r="AL1657" i="3"/>
  <c r="AM1657" i="3" s="1"/>
  <c r="Z1657" i="3"/>
  <c r="AA1657" i="3" s="1"/>
  <c r="N1657" i="3"/>
  <c r="O1657" i="3" s="1"/>
  <c r="AR1656" i="3"/>
  <c r="AS1656" i="3" s="1"/>
  <c r="AY1656" i="3" s="1"/>
  <c r="AF1656" i="3"/>
  <c r="AG1656" i="3" s="1"/>
  <c r="T1656" i="3"/>
  <c r="U1656" i="3" s="1"/>
  <c r="H1656" i="3"/>
  <c r="I1656" i="3" s="1"/>
  <c r="AL1655" i="3"/>
  <c r="AM1655" i="3" s="1"/>
  <c r="Z1655" i="3"/>
  <c r="AA1655" i="3" s="1"/>
  <c r="N1655" i="3"/>
  <c r="O1655" i="3" s="1"/>
  <c r="AR1654" i="3"/>
  <c r="AS1654" i="3" s="1"/>
  <c r="AY1654" i="3" s="1"/>
  <c r="AF1654" i="3"/>
  <c r="AG1654" i="3" s="1"/>
  <c r="T1654" i="3"/>
  <c r="U1654" i="3" s="1"/>
  <c r="H1654" i="3"/>
  <c r="I1654" i="3" s="1"/>
  <c r="AL1653" i="3"/>
  <c r="AM1653" i="3" s="1"/>
  <c r="Z1653" i="3"/>
  <c r="AA1653" i="3" s="1"/>
  <c r="N1653" i="3"/>
  <c r="O1653" i="3" s="1"/>
  <c r="AR1652" i="3"/>
  <c r="AS1652" i="3" s="1"/>
  <c r="AY1652" i="3" s="1"/>
  <c r="AF1652" i="3"/>
  <c r="AG1652" i="3" s="1"/>
  <c r="T1652" i="3"/>
  <c r="U1652" i="3" s="1"/>
  <c r="H1652" i="3"/>
  <c r="I1652" i="3" s="1"/>
  <c r="AL1651" i="3"/>
  <c r="AM1651" i="3" s="1"/>
  <c r="Z1651" i="3"/>
  <c r="AA1651" i="3" s="1"/>
  <c r="N1651" i="3"/>
  <c r="O1651" i="3" s="1"/>
  <c r="AR1650" i="3"/>
  <c r="AS1650" i="3" s="1"/>
  <c r="AY1650" i="3" s="1"/>
  <c r="AF1650" i="3"/>
  <c r="AG1650" i="3" s="1"/>
  <c r="T1650" i="3"/>
  <c r="U1650" i="3" s="1"/>
  <c r="H1650" i="3"/>
  <c r="I1650" i="3" s="1"/>
  <c r="AL1649" i="3"/>
  <c r="AM1649" i="3" s="1"/>
  <c r="Z1649" i="3"/>
  <c r="AA1649" i="3" s="1"/>
  <c r="N1649" i="3"/>
  <c r="O1649" i="3" s="1"/>
  <c r="AR1648" i="3"/>
  <c r="AS1648" i="3" s="1"/>
  <c r="AY1648" i="3" s="1"/>
  <c r="AF1648" i="3"/>
  <c r="AG1648" i="3" s="1"/>
  <c r="T1648" i="3"/>
  <c r="U1648" i="3" s="1"/>
  <c r="H1648" i="3"/>
  <c r="I1648" i="3" s="1"/>
  <c r="AL1647" i="3"/>
  <c r="AM1647" i="3" s="1"/>
  <c r="Z1647" i="3"/>
  <c r="AA1647" i="3" s="1"/>
  <c r="N1647" i="3"/>
  <c r="O1647" i="3" s="1"/>
  <c r="AR1646" i="3"/>
  <c r="AS1646" i="3" s="1"/>
  <c r="AY1646" i="3" s="1"/>
  <c r="AF1646" i="3"/>
  <c r="AG1646" i="3" s="1"/>
  <c r="T1646" i="3"/>
  <c r="U1646" i="3" s="1"/>
  <c r="H1646" i="3"/>
  <c r="I1646" i="3" s="1"/>
  <c r="AL1645" i="3"/>
  <c r="AM1645" i="3" s="1"/>
  <c r="Z1645" i="3"/>
  <c r="AA1645" i="3" s="1"/>
  <c r="N1645" i="3"/>
  <c r="O1645" i="3" s="1"/>
  <c r="AR1644" i="3"/>
  <c r="AS1644" i="3" s="1"/>
  <c r="AY1644" i="3" s="1"/>
  <c r="AF1644" i="3"/>
  <c r="AG1644" i="3" s="1"/>
  <c r="T1644" i="3"/>
  <c r="U1644" i="3" s="1"/>
  <c r="H1644" i="3"/>
  <c r="I1644" i="3" s="1"/>
  <c r="AL1643" i="3"/>
  <c r="AM1643" i="3" s="1"/>
  <c r="Z1643" i="3"/>
  <c r="AA1643" i="3" s="1"/>
  <c r="N1643" i="3"/>
  <c r="O1643" i="3" s="1"/>
  <c r="AR1642" i="3"/>
  <c r="AS1642" i="3" s="1"/>
  <c r="AY1642" i="3" s="1"/>
  <c r="AF1642" i="3"/>
  <c r="AG1642" i="3" s="1"/>
  <c r="T1642" i="3"/>
  <c r="U1642" i="3" s="1"/>
  <c r="H1642" i="3"/>
  <c r="I1642" i="3" s="1"/>
  <c r="AL1641" i="3"/>
  <c r="AM1641" i="3" s="1"/>
  <c r="Z1641" i="3"/>
  <c r="AA1641" i="3" s="1"/>
  <c r="N1641" i="3"/>
  <c r="O1641" i="3" s="1"/>
  <c r="AR1640" i="3"/>
  <c r="AS1640" i="3" s="1"/>
  <c r="AY1640" i="3" s="1"/>
  <c r="AF1640" i="3"/>
  <c r="AG1640" i="3" s="1"/>
  <c r="T1640" i="3"/>
  <c r="U1640" i="3" s="1"/>
  <c r="H1640" i="3"/>
  <c r="I1640" i="3" s="1"/>
  <c r="AL1639" i="3"/>
  <c r="AM1639" i="3" s="1"/>
  <c r="Z1639" i="3"/>
  <c r="AA1639" i="3" s="1"/>
  <c r="N1639" i="3"/>
  <c r="O1639" i="3" s="1"/>
  <c r="AR1638" i="3"/>
  <c r="AS1638" i="3" s="1"/>
  <c r="AY1638" i="3" s="1"/>
  <c r="AF1638" i="3"/>
  <c r="AG1638" i="3" s="1"/>
  <c r="T1638" i="3"/>
  <c r="U1638" i="3" s="1"/>
  <c r="H1638" i="3"/>
  <c r="I1638" i="3" s="1"/>
  <c r="AL1637" i="3"/>
  <c r="AM1637" i="3" s="1"/>
  <c r="Z1637" i="3"/>
  <c r="AA1637" i="3" s="1"/>
  <c r="N1637" i="3"/>
  <c r="O1637" i="3" s="1"/>
  <c r="AR1636" i="3"/>
  <c r="AS1636" i="3" s="1"/>
  <c r="AY1636" i="3" s="1"/>
  <c r="AF1636" i="3"/>
  <c r="AG1636" i="3" s="1"/>
  <c r="T1636" i="3"/>
  <c r="U1636" i="3" s="1"/>
  <c r="H1636" i="3"/>
  <c r="I1636" i="3" s="1"/>
  <c r="AL1635" i="3"/>
  <c r="AM1635" i="3" s="1"/>
  <c r="Z1635" i="3"/>
  <c r="AA1635" i="3" s="1"/>
  <c r="N1635" i="3"/>
  <c r="O1635" i="3" s="1"/>
  <c r="AR1634" i="3"/>
  <c r="AS1634" i="3" s="1"/>
  <c r="AY1634" i="3" s="1"/>
  <c r="AF1634" i="3"/>
  <c r="AG1634" i="3" s="1"/>
  <c r="T1634" i="3"/>
  <c r="U1634" i="3" s="1"/>
  <c r="H1634" i="3"/>
  <c r="I1634" i="3" s="1"/>
  <c r="AL1633" i="3"/>
  <c r="AM1633" i="3" s="1"/>
  <c r="Z1633" i="3"/>
  <c r="AA1633" i="3" s="1"/>
  <c r="N1633" i="3"/>
  <c r="O1633" i="3" s="1"/>
  <c r="AR1632" i="3"/>
  <c r="AS1632" i="3" s="1"/>
  <c r="AY1632" i="3" s="1"/>
  <c r="AF1632" i="3"/>
  <c r="AG1632" i="3" s="1"/>
  <c r="T1632" i="3"/>
  <c r="U1632" i="3" s="1"/>
  <c r="H1632" i="3"/>
  <c r="I1632" i="3" s="1"/>
  <c r="AL1631" i="3"/>
  <c r="AM1631" i="3" s="1"/>
  <c r="Z1631" i="3"/>
  <c r="AA1631" i="3" s="1"/>
  <c r="N1631" i="3"/>
  <c r="O1631" i="3" s="1"/>
  <c r="AR1630" i="3"/>
  <c r="AS1630" i="3" s="1"/>
  <c r="AY1630" i="3" s="1"/>
  <c r="AF1630" i="3"/>
  <c r="AG1630" i="3" s="1"/>
  <c r="T1630" i="3"/>
  <c r="U1630" i="3" s="1"/>
  <c r="H1630" i="3"/>
  <c r="I1630" i="3" s="1"/>
  <c r="AL1629" i="3"/>
  <c r="AM1629" i="3" s="1"/>
  <c r="Z1629" i="3"/>
  <c r="AA1629" i="3" s="1"/>
  <c r="N1629" i="3"/>
  <c r="O1629" i="3" s="1"/>
  <c r="AR1628" i="3"/>
  <c r="AS1628" i="3" s="1"/>
  <c r="AY1628" i="3" s="1"/>
  <c r="AF1628" i="3"/>
  <c r="AG1628" i="3" s="1"/>
  <c r="T1628" i="3"/>
  <c r="U1628" i="3" s="1"/>
  <c r="H1628" i="3"/>
  <c r="I1628" i="3" s="1"/>
  <c r="AL1627" i="3"/>
  <c r="AM1627" i="3" s="1"/>
  <c r="Z1627" i="3"/>
  <c r="AA1627" i="3" s="1"/>
  <c r="N1627" i="3"/>
  <c r="O1627" i="3" s="1"/>
  <c r="AR1626" i="3"/>
  <c r="AS1626" i="3" s="1"/>
  <c r="AY1626" i="3" s="1"/>
  <c r="AF1626" i="3"/>
  <c r="AG1626" i="3" s="1"/>
  <c r="T1626" i="3"/>
  <c r="U1626" i="3" s="1"/>
  <c r="H1626" i="3"/>
  <c r="I1626" i="3" s="1"/>
  <c r="AL1625" i="3"/>
  <c r="AM1625" i="3" s="1"/>
  <c r="Z1625" i="3"/>
  <c r="AA1625" i="3" s="1"/>
  <c r="N1625" i="3"/>
  <c r="O1625" i="3" s="1"/>
  <c r="AR1624" i="3"/>
  <c r="AS1624" i="3" s="1"/>
  <c r="AY1624" i="3" s="1"/>
  <c r="AF1624" i="3"/>
  <c r="AG1624" i="3" s="1"/>
  <c r="T1624" i="3"/>
  <c r="U1624" i="3" s="1"/>
  <c r="H1624" i="3"/>
  <c r="I1624" i="3" s="1"/>
  <c r="AL1623" i="3"/>
  <c r="AM1623" i="3" s="1"/>
  <c r="Z1623" i="3"/>
  <c r="AA1623" i="3" s="1"/>
  <c r="N1623" i="3"/>
  <c r="O1623" i="3" s="1"/>
  <c r="AR1622" i="3"/>
  <c r="AS1622" i="3" s="1"/>
  <c r="AY1622" i="3" s="1"/>
  <c r="AF1622" i="3"/>
  <c r="AG1622" i="3" s="1"/>
  <c r="T1622" i="3"/>
  <c r="U1622" i="3" s="1"/>
  <c r="H1622" i="3"/>
  <c r="I1622" i="3" s="1"/>
  <c r="AL1621" i="3"/>
  <c r="AM1621" i="3" s="1"/>
  <c r="Z1621" i="3"/>
  <c r="AA1621" i="3" s="1"/>
  <c r="N1621" i="3"/>
  <c r="O1621" i="3" s="1"/>
  <c r="AR1620" i="3"/>
  <c r="AS1620" i="3" s="1"/>
  <c r="AY1620" i="3" s="1"/>
  <c r="AF1620" i="3"/>
  <c r="AG1620" i="3" s="1"/>
  <c r="T1620" i="3"/>
  <c r="U1620" i="3" s="1"/>
  <c r="AO1637" i="3"/>
  <c r="AP1637" i="3" s="1"/>
  <c r="AI1636" i="3"/>
  <c r="AJ1636" i="3" s="1"/>
  <c r="AC1635" i="3"/>
  <c r="AD1635" i="3" s="1"/>
  <c r="BI1635" i="3" s="1"/>
  <c r="W1634" i="3"/>
  <c r="X1634" i="3" s="1"/>
  <c r="BH1634" i="3" s="1"/>
  <c r="Q1633" i="3"/>
  <c r="R1633" i="3" s="1"/>
  <c r="K1632" i="3"/>
  <c r="L1632" i="3" s="1"/>
  <c r="AU1631" i="3"/>
  <c r="AV1631" i="3" s="1"/>
  <c r="AO1629" i="3"/>
  <c r="AP1629" i="3" s="1"/>
  <c r="AI1628" i="3"/>
  <c r="AJ1628" i="3" s="1"/>
  <c r="AC1627" i="3"/>
  <c r="AD1627" i="3" s="1"/>
  <c r="W1626" i="3"/>
  <c r="X1626" i="3" s="1"/>
  <c r="Q1625" i="3"/>
  <c r="R1625" i="3" s="1"/>
  <c r="AC1624" i="3"/>
  <c r="AD1624" i="3" s="1"/>
  <c r="AU1624" i="3"/>
  <c r="AV1624" i="3" s="1"/>
  <c r="W1623" i="3"/>
  <c r="X1623" i="3" s="1"/>
  <c r="AO1622" i="3"/>
  <c r="AP1622" i="3" s="1"/>
  <c r="Q1622" i="3"/>
  <c r="R1622" i="3" s="1"/>
  <c r="AI1621" i="3"/>
  <c r="AJ1621" i="3" s="1"/>
  <c r="K1621" i="3"/>
  <c r="L1621" i="3" s="1"/>
  <c r="BC1621" i="3" s="1"/>
  <c r="AC1620" i="3"/>
  <c r="AD1620" i="3" s="1"/>
  <c r="H1620" i="3"/>
  <c r="I1620" i="3" s="1"/>
  <c r="AI1619" i="3"/>
  <c r="AJ1619" i="3" s="1"/>
  <c r="Q1619" i="3"/>
  <c r="R1619" i="3" s="1"/>
  <c r="AR1618" i="3"/>
  <c r="AS1618" i="3" s="1"/>
  <c r="AY1618" i="3" s="1"/>
  <c r="AC1618" i="3"/>
  <c r="AD1618" i="3" s="1"/>
  <c r="K1618" i="3"/>
  <c r="L1618" i="3" s="1"/>
  <c r="AO1617" i="3"/>
  <c r="AP1617" i="3" s="1"/>
  <c r="AC1617" i="3"/>
  <c r="AD1617" i="3" s="1"/>
  <c r="Q1617" i="3"/>
  <c r="R1617" i="3" s="1"/>
  <c r="AU1617" i="3"/>
  <c r="AV1617" i="3" s="1"/>
  <c r="AI1616" i="3"/>
  <c r="AJ1616" i="3" s="1"/>
  <c r="W1616" i="3"/>
  <c r="X1616" i="3" s="1"/>
  <c r="K1616" i="3"/>
  <c r="L1616" i="3" s="1"/>
  <c r="AO1615" i="3"/>
  <c r="AP1615" i="3" s="1"/>
  <c r="AC1615" i="3"/>
  <c r="AD1615" i="3" s="1"/>
  <c r="Q1615" i="3"/>
  <c r="R1615" i="3" s="1"/>
  <c r="AU1615" i="3"/>
  <c r="AV1615" i="3" s="1"/>
  <c r="AI1614" i="3"/>
  <c r="AJ1614" i="3" s="1"/>
  <c r="W1614" i="3"/>
  <c r="X1614" i="3" s="1"/>
  <c r="K1614" i="3"/>
  <c r="L1614" i="3" s="1"/>
  <c r="AO1613" i="3"/>
  <c r="AP1613" i="3" s="1"/>
  <c r="AC1613" i="3"/>
  <c r="AD1613" i="3" s="1"/>
  <c r="Q1613" i="3"/>
  <c r="R1613" i="3" s="1"/>
  <c r="AU1613" i="3"/>
  <c r="AV1613" i="3" s="1"/>
  <c r="AI1612" i="3"/>
  <c r="AJ1612" i="3" s="1"/>
  <c r="W1612" i="3"/>
  <c r="X1612" i="3" s="1"/>
  <c r="K1612" i="3"/>
  <c r="L1612" i="3" s="1"/>
  <c r="AO1611" i="3"/>
  <c r="AP1611" i="3" s="1"/>
  <c r="AC1611" i="3"/>
  <c r="AD1611" i="3" s="1"/>
  <c r="Q1611" i="3"/>
  <c r="R1611" i="3" s="1"/>
  <c r="AU1611" i="3"/>
  <c r="AV1611" i="3" s="1"/>
  <c r="AI1610" i="3"/>
  <c r="AJ1610" i="3" s="1"/>
  <c r="W1610" i="3"/>
  <c r="X1610" i="3" s="1"/>
  <c r="K1610" i="3"/>
  <c r="L1610" i="3" s="1"/>
  <c r="AO1609" i="3"/>
  <c r="AP1609" i="3" s="1"/>
  <c r="AC1609" i="3"/>
  <c r="AD1609" i="3" s="1"/>
  <c r="Q1609" i="3"/>
  <c r="R1609" i="3" s="1"/>
  <c r="AU1609" i="3"/>
  <c r="AV1609" i="3" s="1"/>
  <c r="AI1608" i="3"/>
  <c r="AJ1608" i="3" s="1"/>
  <c r="W1608" i="3"/>
  <c r="X1608" i="3" s="1"/>
  <c r="K1608" i="3"/>
  <c r="L1608" i="3" s="1"/>
  <c r="AO1607" i="3"/>
  <c r="AP1607" i="3" s="1"/>
  <c r="AC1607" i="3"/>
  <c r="AD1607" i="3" s="1"/>
  <c r="Q1607" i="3"/>
  <c r="R1607" i="3" s="1"/>
  <c r="AU1607" i="3"/>
  <c r="AV1607" i="3" s="1"/>
  <c r="AI1606" i="3"/>
  <c r="AJ1606" i="3" s="1"/>
  <c r="W1606" i="3"/>
  <c r="X1606" i="3" s="1"/>
  <c r="K1606" i="3"/>
  <c r="L1606" i="3" s="1"/>
  <c r="AO1605" i="3"/>
  <c r="AP1605" i="3" s="1"/>
  <c r="AC1605" i="3"/>
  <c r="AD1605" i="3" s="1"/>
  <c r="Q1605" i="3"/>
  <c r="R1605" i="3" s="1"/>
  <c r="AU1605" i="3"/>
  <c r="AV1605" i="3" s="1"/>
  <c r="AI1604" i="3"/>
  <c r="AJ1604" i="3" s="1"/>
  <c r="W1604" i="3"/>
  <c r="X1604" i="3" s="1"/>
  <c r="K1604" i="3"/>
  <c r="L1604" i="3" s="1"/>
  <c r="AO1603" i="3"/>
  <c r="AP1603" i="3" s="1"/>
  <c r="AC1603" i="3"/>
  <c r="AD1603" i="3" s="1"/>
  <c r="Q1603" i="3"/>
  <c r="R1603" i="3" s="1"/>
  <c r="AU1603" i="3"/>
  <c r="AV1603" i="3" s="1"/>
  <c r="AI1602" i="3"/>
  <c r="AJ1602" i="3" s="1"/>
  <c r="W1602" i="3"/>
  <c r="X1602" i="3" s="1"/>
  <c r="K1602" i="3"/>
  <c r="L1602" i="3" s="1"/>
  <c r="AO1601" i="3"/>
  <c r="AP1601" i="3" s="1"/>
  <c r="AC1601" i="3"/>
  <c r="AD1601" i="3" s="1"/>
  <c r="Q1601" i="3"/>
  <c r="R1601" i="3" s="1"/>
  <c r="AU1601" i="3"/>
  <c r="AV1601" i="3" s="1"/>
  <c r="AI1600" i="3"/>
  <c r="AJ1600" i="3" s="1"/>
  <c r="W1600" i="3"/>
  <c r="X1600" i="3" s="1"/>
  <c r="K1600" i="3"/>
  <c r="L1600" i="3" s="1"/>
  <c r="AO1599" i="3"/>
  <c r="AP1599" i="3" s="1"/>
  <c r="AC1599" i="3"/>
  <c r="AD1599" i="3" s="1"/>
  <c r="Q1599" i="3"/>
  <c r="R1599" i="3" s="1"/>
  <c r="AU1599" i="3"/>
  <c r="AV1599" i="3" s="1"/>
  <c r="AI1598" i="3"/>
  <c r="AJ1598" i="3" s="1"/>
  <c r="W1598" i="3"/>
  <c r="X1598" i="3" s="1"/>
  <c r="K1598" i="3"/>
  <c r="L1598" i="3" s="1"/>
  <c r="AO1597" i="3"/>
  <c r="AP1597" i="3" s="1"/>
  <c r="AC1597" i="3"/>
  <c r="AD1597" i="3" s="1"/>
  <c r="Q1597" i="3"/>
  <c r="R1597" i="3" s="1"/>
  <c r="AU1597" i="3"/>
  <c r="AV1597" i="3" s="1"/>
  <c r="AI1596" i="3"/>
  <c r="AJ1596" i="3" s="1"/>
  <c r="W1596" i="3"/>
  <c r="X1596" i="3" s="1"/>
  <c r="K1596" i="3"/>
  <c r="L1596" i="3" s="1"/>
  <c r="AO1595" i="3"/>
  <c r="AP1595" i="3" s="1"/>
  <c r="AC1595" i="3"/>
  <c r="AD1595" i="3" s="1"/>
  <c r="Q1595" i="3"/>
  <c r="R1595" i="3" s="1"/>
  <c r="AU1595" i="3"/>
  <c r="AV1595" i="3" s="1"/>
  <c r="AI1594" i="3"/>
  <c r="AJ1594" i="3" s="1"/>
  <c r="W1594" i="3"/>
  <c r="X1594" i="3" s="1"/>
  <c r="K1594" i="3"/>
  <c r="L1594" i="3" s="1"/>
  <c r="AO1593" i="3"/>
  <c r="AP1593" i="3" s="1"/>
  <c r="AC1593" i="3"/>
  <c r="AD1593" i="3" s="1"/>
  <c r="Q1593" i="3"/>
  <c r="R1593" i="3" s="1"/>
  <c r="AU1593" i="3"/>
  <c r="AV1593" i="3" s="1"/>
  <c r="AI1592" i="3"/>
  <c r="AJ1592" i="3" s="1"/>
  <c r="W1592" i="3"/>
  <c r="X1592" i="3" s="1"/>
  <c r="K1592" i="3"/>
  <c r="L1592" i="3" s="1"/>
  <c r="AO1591" i="3"/>
  <c r="AP1591" i="3" s="1"/>
  <c r="AC1591" i="3"/>
  <c r="AD1591" i="3" s="1"/>
  <c r="Q1591" i="3"/>
  <c r="R1591" i="3" s="1"/>
  <c r="AU1591" i="3"/>
  <c r="AV1591" i="3" s="1"/>
  <c r="AI1590" i="3"/>
  <c r="AJ1590" i="3" s="1"/>
  <c r="W1590" i="3"/>
  <c r="X1590" i="3" s="1"/>
  <c r="K1590" i="3"/>
  <c r="L1590" i="3" s="1"/>
  <c r="AO1589" i="3"/>
  <c r="AP1589" i="3" s="1"/>
  <c r="AC1589" i="3"/>
  <c r="AD1589" i="3" s="1"/>
  <c r="Q1589" i="3"/>
  <c r="R1589" i="3" s="1"/>
  <c r="AU1589" i="3"/>
  <c r="AV1589" i="3" s="1"/>
  <c r="AI1588" i="3"/>
  <c r="AJ1588" i="3" s="1"/>
  <c r="W1588" i="3"/>
  <c r="X1588" i="3" s="1"/>
  <c r="K1588" i="3"/>
  <c r="L1588" i="3" s="1"/>
  <c r="AO1587" i="3"/>
  <c r="AP1587" i="3" s="1"/>
  <c r="AC1587" i="3"/>
  <c r="AD1587" i="3" s="1"/>
  <c r="Q1587" i="3"/>
  <c r="R1587" i="3" s="1"/>
  <c r="AU1587" i="3"/>
  <c r="AV1587" i="3" s="1"/>
  <c r="AI1586" i="3"/>
  <c r="AJ1586" i="3" s="1"/>
  <c r="W1586" i="3"/>
  <c r="X1586" i="3" s="1"/>
  <c r="K1586" i="3"/>
  <c r="L1586" i="3" s="1"/>
  <c r="AO1585" i="3"/>
  <c r="AP1585" i="3" s="1"/>
  <c r="AC1585" i="3"/>
  <c r="AD1585" i="3" s="1"/>
  <c r="Q1585" i="3"/>
  <c r="R1585" i="3" s="1"/>
  <c r="AU1585" i="3"/>
  <c r="AV1585" i="3" s="1"/>
  <c r="AI1584" i="3"/>
  <c r="AJ1584" i="3" s="1"/>
  <c r="W1584" i="3"/>
  <c r="X1584" i="3" s="1"/>
  <c r="K1584" i="3"/>
  <c r="L1584" i="3" s="1"/>
  <c r="AO1583" i="3"/>
  <c r="AP1583" i="3" s="1"/>
  <c r="AC1583" i="3"/>
  <c r="AD1583" i="3" s="1"/>
  <c r="Q1583" i="3"/>
  <c r="R1583" i="3" s="1"/>
  <c r="AU1583" i="3"/>
  <c r="AV1583" i="3" s="1"/>
  <c r="AI1582" i="3"/>
  <c r="AJ1582" i="3" s="1"/>
  <c r="W1582" i="3"/>
  <c r="X1582" i="3" s="1"/>
  <c r="K1582" i="3"/>
  <c r="L1582" i="3" s="1"/>
  <c r="AO1581" i="3"/>
  <c r="AP1581" i="3" s="1"/>
  <c r="AC1581" i="3"/>
  <c r="AD1581" i="3" s="1"/>
  <c r="Q1581" i="3"/>
  <c r="R1581" i="3" s="1"/>
  <c r="AU1581" i="3"/>
  <c r="AV1581" i="3" s="1"/>
  <c r="AI1580" i="3"/>
  <c r="AJ1580" i="3" s="1"/>
  <c r="W1580" i="3"/>
  <c r="X1580" i="3" s="1"/>
  <c r="K1580" i="3"/>
  <c r="L1580" i="3" s="1"/>
  <c r="AO1579" i="3"/>
  <c r="AP1579" i="3" s="1"/>
  <c r="AC1579" i="3"/>
  <c r="AD1579" i="3" s="1"/>
  <c r="Q1579" i="3"/>
  <c r="R1579" i="3" s="1"/>
  <c r="AU1579" i="3"/>
  <c r="AV1579" i="3" s="1"/>
  <c r="AI1578" i="3"/>
  <c r="AJ1578" i="3" s="1"/>
  <c r="W1578" i="3"/>
  <c r="X1578" i="3" s="1"/>
  <c r="K1578" i="3"/>
  <c r="L1578" i="3" s="1"/>
  <c r="AO1577" i="3"/>
  <c r="AP1577" i="3" s="1"/>
  <c r="AC1577" i="3"/>
  <c r="AD1577" i="3" s="1"/>
  <c r="Q1577" i="3"/>
  <c r="R1577" i="3" s="1"/>
  <c r="AU1577" i="3"/>
  <c r="AV1577" i="3" s="1"/>
  <c r="AI1638" i="3"/>
  <c r="AJ1638" i="3" s="1"/>
  <c r="AC1637" i="3"/>
  <c r="AD1637" i="3" s="1"/>
  <c r="W1636" i="3"/>
  <c r="X1636" i="3" s="1"/>
  <c r="Q1635" i="3"/>
  <c r="R1635" i="3" s="1"/>
  <c r="K1634" i="3"/>
  <c r="L1634" i="3" s="1"/>
  <c r="AU1633" i="3"/>
  <c r="AV1633" i="3" s="1"/>
  <c r="AO1631" i="3"/>
  <c r="AP1631" i="3" s="1"/>
  <c r="AI1630" i="3"/>
  <c r="AJ1630" i="3" s="1"/>
  <c r="AC1629" i="3"/>
  <c r="AD1629" i="3" s="1"/>
  <c r="W1628" i="3"/>
  <c r="X1628" i="3" s="1"/>
  <c r="Q1627" i="3"/>
  <c r="R1627" i="3" s="1"/>
  <c r="K1626" i="3"/>
  <c r="L1626" i="3" s="1"/>
  <c r="AU1625" i="3"/>
  <c r="AV1625" i="3" s="1"/>
  <c r="W1624" i="3"/>
  <c r="X1624" i="3" s="1"/>
  <c r="AO1623" i="3"/>
  <c r="AP1623" i="3" s="1"/>
  <c r="Q1623" i="3"/>
  <c r="R1623" i="3" s="1"/>
  <c r="AI1622" i="3"/>
  <c r="AJ1622" i="3" s="1"/>
  <c r="K1622" i="3"/>
  <c r="L1622" i="3" s="1"/>
  <c r="AC1621" i="3"/>
  <c r="AD1621" i="3" s="1"/>
  <c r="AU1621" i="3"/>
  <c r="AV1621" i="3" s="1"/>
  <c r="W1620" i="3"/>
  <c r="X1620" i="3" s="1"/>
  <c r="BG1620" i="3" s="1"/>
  <c r="AU1620" i="3"/>
  <c r="AV1620" i="3" s="1"/>
  <c r="AC1619" i="3"/>
  <c r="AD1619" i="3" s="1"/>
  <c r="N1619" i="3"/>
  <c r="O1619" i="3" s="1"/>
  <c r="AO1618" i="3"/>
  <c r="AP1618" i="3" s="1"/>
  <c r="BM1618" i="3" s="1"/>
  <c r="W1618" i="3"/>
  <c r="X1618" i="3" s="1"/>
  <c r="BH1618" i="3" s="1"/>
  <c r="H1618" i="3"/>
  <c r="I1618" i="3" s="1"/>
  <c r="AL1617" i="3"/>
  <c r="AM1617" i="3" s="1"/>
  <c r="Z1617" i="3"/>
  <c r="AA1617" i="3" s="1"/>
  <c r="N1617" i="3"/>
  <c r="O1617" i="3" s="1"/>
  <c r="AR1616" i="3"/>
  <c r="AS1616" i="3" s="1"/>
  <c r="AY1616" i="3" s="1"/>
  <c r="AF1616" i="3"/>
  <c r="AG1616" i="3" s="1"/>
  <c r="T1616" i="3"/>
  <c r="U1616" i="3" s="1"/>
  <c r="H1616" i="3"/>
  <c r="I1616" i="3" s="1"/>
  <c r="AL1615" i="3"/>
  <c r="AM1615" i="3" s="1"/>
  <c r="Z1615" i="3"/>
  <c r="AA1615" i="3" s="1"/>
  <c r="N1615" i="3"/>
  <c r="O1615" i="3" s="1"/>
  <c r="AR1614" i="3"/>
  <c r="AS1614" i="3" s="1"/>
  <c r="AY1614" i="3" s="1"/>
  <c r="AF1614" i="3"/>
  <c r="AG1614" i="3" s="1"/>
  <c r="T1614" i="3"/>
  <c r="U1614" i="3" s="1"/>
  <c r="H1614" i="3"/>
  <c r="I1614" i="3" s="1"/>
  <c r="AL1613" i="3"/>
  <c r="AM1613" i="3" s="1"/>
  <c r="Z1613" i="3"/>
  <c r="AA1613" i="3" s="1"/>
  <c r="N1613" i="3"/>
  <c r="O1613" i="3" s="1"/>
  <c r="AR1612" i="3"/>
  <c r="AS1612" i="3" s="1"/>
  <c r="AY1612" i="3" s="1"/>
  <c r="AF1612" i="3"/>
  <c r="AG1612" i="3" s="1"/>
  <c r="T1612" i="3"/>
  <c r="U1612" i="3" s="1"/>
  <c r="H1612" i="3"/>
  <c r="I1612" i="3" s="1"/>
  <c r="AL1611" i="3"/>
  <c r="AM1611" i="3" s="1"/>
  <c r="Z1611" i="3"/>
  <c r="AA1611" i="3" s="1"/>
  <c r="N1611" i="3"/>
  <c r="O1611" i="3" s="1"/>
  <c r="AR1610" i="3"/>
  <c r="AS1610" i="3" s="1"/>
  <c r="AY1610" i="3" s="1"/>
  <c r="AF1610" i="3"/>
  <c r="AG1610" i="3" s="1"/>
  <c r="T1610" i="3"/>
  <c r="U1610" i="3" s="1"/>
  <c r="H1610" i="3"/>
  <c r="I1610" i="3" s="1"/>
  <c r="AL1609" i="3"/>
  <c r="AM1609" i="3" s="1"/>
  <c r="Z1609" i="3"/>
  <c r="AA1609" i="3" s="1"/>
  <c r="N1609" i="3"/>
  <c r="O1609" i="3" s="1"/>
  <c r="AR1608" i="3"/>
  <c r="AS1608" i="3" s="1"/>
  <c r="AY1608" i="3" s="1"/>
  <c r="AF1608" i="3"/>
  <c r="AG1608" i="3" s="1"/>
  <c r="T1608" i="3"/>
  <c r="U1608" i="3" s="1"/>
  <c r="H1608" i="3"/>
  <c r="I1608" i="3" s="1"/>
  <c r="AL1607" i="3"/>
  <c r="AM1607" i="3" s="1"/>
  <c r="Z1607" i="3"/>
  <c r="AA1607" i="3" s="1"/>
  <c r="N1607" i="3"/>
  <c r="O1607" i="3" s="1"/>
  <c r="AR1606" i="3"/>
  <c r="AS1606" i="3" s="1"/>
  <c r="AY1606" i="3" s="1"/>
  <c r="AF1606" i="3"/>
  <c r="AG1606" i="3" s="1"/>
  <c r="T1606" i="3"/>
  <c r="U1606" i="3" s="1"/>
  <c r="H1606" i="3"/>
  <c r="I1606" i="3" s="1"/>
  <c r="AL1605" i="3"/>
  <c r="AM1605" i="3" s="1"/>
  <c r="Z1605" i="3"/>
  <c r="AA1605" i="3" s="1"/>
  <c r="N1605" i="3"/>
  <c r="O1605" i="3" s="1"/>
  <c r="AR1604" i="3"/>
  <c r="AS1604" i="3" s="1"/>
  <c r="AY1604" i="3" s="1"/>
  <c r="AF1604" i="3"/>
  <c r="AG1604" i="3" s="1"/>
  <c r="T1604" i="3"/>
  <c r="U1604" i="3" s="1"/>
  <c r="H1604" i="3"/>
  <c r="I1604" i="3" s="1"/>
  <c r="AL1603" i="3"/>
  <c r="AM1603" i="3" s="1"/>
  <c r="Z1603" i="3"/>
  <c r="AA1603" i="3" s="1"/>
  <c r="N1603" i="3"/>
  <c r="O1603" i="3" s="1"/>
  <c r="AR1602" i="3"/>
  <c r="AS1602" i="3" s="1"/>
  <c r="AY1602" i="3" s="1"/>
  <c r="AF1602" i="3"/>
  <c r="AG1602" i="3" s="1"/>
  <c r="T1602" i="3"/>
  <c r="U1602" i="3" s="1"/>
  <c r="H1602" i="3"/>
  <c r="I1602" i="3" s="1"/>
  <c r="AL1601" i="3"/>
  <c r="AM1601" i="3" s="1"/>
  <c r="Z1601" i="3"/>
  <c r="AA1601" i="3" s="1"/>
  <c r="N1601" i="3"/>
  <c r="O1601" i="3" s="1"/>
  <c r="AR1600" i="3"/>
  <c r="AS1600" i="3" s="1"/>
  <c r="AY1600" i="3" s="1"/>
  <c r="AF1600" i="3"/>
  <c r="AG1600" i="3" s="1"/>
  <c r="T1600" i="3"/>
  <c r="U1600" i="3" s="1"/>
  <c r="H1600" i="3"/>
  <c r="I1600" i="3" s="1"/>
  <c r="AL1599" i="3"/>
  <c r="AM1599" i="3" s="1"/>
  <c r="Z1599" i="3"/>
  <c r="AA1599" i="3" s="1"/>
  <c r="N1599" i="3"/>
  <c r="O1599" i="3" s="1"/>
  <c r="AR1598" i="3"/>
  <c r="AS1598" i="3" s="1"/>
  <c r="AY1598" i="3" s="1"/>
  <c r="AF1598" i="3"/>
  <c r="AG1598" i="3" s="1"/>
  <c r="T1598" i="3"/>
  <c r="U1598" i="3" s="1"/>
  <c r="H1598" i="3"/>
  <c r="I1598" i="3" s="1"/>
  <c r="AL1597" i="3"/>
  <c r="AM1597" i="3" s="1"/>
  <c r="Z1597" i="3"/>
  <c r="AA1597" i="3" s="1"/>
  <c r="N1597" i="3"/>
  <c r="O1597" i="3" s="1"/>
  <c r="AR1596" i="3"/>
  <c r="AS1596" i="3" s="1"/>
  <c r="AY1596" i="3" s="1"/>
  <c r="AF1596" i="3"/>
  <c r="AG1596" i="3" s="1"/>
  <c r="T1596" i="3"/>
  <c r="U1596" i="3" s="1"/>
  <c r="H1596" i="3"/>
  <c r="I1596" i="3" s="1"/>
  <c r="AL1595" i="3"/>
  <c r="AM1595" i="3" s="1"/>
  <c r="Z1595" i="3"/>
  <c r="AA1595" i="3" s="1"/>
  <c r="N1595" i="3"/>
  <c r="O1595" i="3" s="1"/>
  <c r="AR1594" i="3"/>
  <c r="AS1594" i="3" s="1"/>
  <c r="AY1594" i="3" s="1"/>
  <c r="AF1594" i="3"/>
  <c r="AG1594" i="3" s="1"/>
  <c r="T1594" i="3"/>
  <c r="U1594" i="3" s="1"/>
  <c r="H1594" i="3"/>
  <c r="I1594" i="3" s="1"/>
  <c r="AL1593" i="3"/>
  <c r="AM1593" i="3" s="1"/>
  <c r="Z1593" i="3"/>
  <c r="AA1593" i="3" s="1"/>
  <c r="N1593" i="3"/>
  <c r="O1593" i="3" s="1"/>
  <c r="AR1592" i="3"/>
  <c r="AS1592" i="3" s="1"/>
  <c r="AY1592" i="3" s="1"/>
  <c r="AF1592" i="3"/>
  <c r="AG1592" i="3" s="1"/>
  <c r="T1592" i="3"/>
  <c r="U1592" i="3" s="1"/>
  <c r="H1592" i="3"/>
  <c r="I1592" i="3" s="1"/>
  <c r="AL1591" i="3"/>
  <c r="AM1591" i="3" s="1"/>
  <c r="Z1591" i="3"/>
  <c r="AA1591" i="3" s="1"/>
  <c r="N1591" i="3"/>
  <c r="O1591" i="3" s="1"/>
  <c r="AR1590" i="3"/>
  <c r="AS1590" i="3" s="1"/>
  <c r="AY1590" i="3" s="1"/>
  <c r="AF1590" i="3"/>
  <c r="AG1590" i="3" s="1"/>
  <c r="T1590" i="3"/>
  <c r="U1590" i="3" s="1"/>
  <c r="H1590" i="3"/>
  <c r="I1590" i="3" s="1"/>
  <c r="AL1589" i="3"/>
  <c r="AM1589" i="3" s="1"/>
  <c r="Z1589" i="3"/>
  <c r="AA1589" i="3" s="1"/>
  <c r="N1589" i="3"/>
  <c r="O1589" i="3" s="1"/>
  <c r="AR1588" i="3"/>
  <c r="AS1588" i="3" s="1"/>
  <c r="AY1588" i="3" s="1"/>
  <c r="AF1588" i="3"/>
  <c r="AG1588" i="3" s="1"/>
  <c r="T1588" i="3"/>
  <c r="U1588" i="3" s="1"/>
  <c r="H1588" i="3"/>
  <c r="I1588" i="3" s="1"/>
  <c r="AL1587" i="3"/>
  <c r="AM1587" i="3" s="1"/>
  <c r="Z1587" i="3"/>
  <c r="AA1587" i="3" s="1"/>
  <c r="N1587" i="3"/>
  <c r="O1587" i="3" s="1"/>
  <c r="AR1586" i="3"/>
  <c r="AS1586" i="3" s="1"/>
  <c r="AY1586" i="3" s="1"/>
  <c r="AF1586" i="3"/>
  <c r="AG1586" i="3" s="1"/>
  <c r="T1586" i="3"/>
  <c r="U1586" i="3" s="1"/>
  <c r="H1586" i="3"/>
  <c r="I1586" i="3" s="1"/>
  <c r="AL1585" i="3"/>
  <c r="AM1585" i="3" s="1"/>
  <c r="Z1585" i="3"/>
  <c r="AA1585" i="3" s="1"/>
  <c r="N1585" i="3"/>
  <c r="O1585" i="3" s="1"/>
  <c r="AR1584" i="3"/>
  <c r="AS1584" i="3" s="1"/>
  <c r="AY1584" i="3" s="1"/>
  <c r="AF1584" i="3"/>
  <c r="AG1584" i="3" s="1"/>
  <c r="T1584" i="3"/>
  <c r="U1584" i="3" s="1"/>
  <c r="H1584" i="3"/>
  <c r="I1584" i="3" s="1"/>
  <c r="AL1583" i="3"/>
  <c r="AM1583" i="3" s="1"/>
  <c r="Z1583" i="3"/>
  <c r="AA1583" i="3" s="1"/>
  <c r="N1583" i="3"/>
  <c r="O1583" i="3" s="1"/>
  <c r="AR1582" i="3"/>
  <c r="AS1582" i="3" s="1"/>
  <c r="AY1582" i="3" s="1"/>
  <c r="AF1582" i="3"/>
  <c r="AG1582" i="3" s="1"/>
  <c r="T1582" i="3"/>
  <c r="U1582" i="3" s="1"/>
  <c r="H1582" i="3"/>
  <c r="I1582" i="3" s="1"/>
  <c r="AL1581" i="3"/>
  <c r="AM1581" i="3" s="1"/>
  <c r="Z1581" i="3"/>
  <c r="AA1581" i="3" s="1"/>
  <c r="N1581" i="3"/>
  <c r="O1581" i="3" s="1"/>
  <c r="AR1580" i="3"/>
  <c r="AS1580" i="3" s="1"/>
  <c r="AY1580" i="3" s="1"/>
  <c r="AF1580" i="3"/>
  <c r="AG1580" i="3" s="1"/>
  <c r="T1580" i="3"/>
  <c r="U1580" i="3" s="1"/>
  <c r="H1580" i="3"/>
  <c r="I1580" i="3" s="1"/>
  <c r="AL1579" i="3"/>
  <c r="AM1579" i="3" s="1"/>
  <c r="Z1579" i="3"/>
  <c r="AA1579" i="3" s="1"/>
  <c r="N1579" i="3"/>
  <c r="O1579" i="3" s="1"/>
  <c r="AR1578" i="3"/>
  <c r="AS1578" i="3" s="1"/>
  <c r="AY1578" i="3" s="1"/>
  <c r="AF1578" i="3"/>
  <c r="AG1578" i="3" s="1"/>
  <c r="T1578" i="3"/>
  <c r="U1578" i="3" s="1"/>
  <c r="H1578" i="3"/>
  <c r="I1578" i="3" s="1"/>
  <c r="AL1577" i="3"/>
  <c r="AM1577" i="3" s="1"/>
  <c r="Z1577" i="3"/>
  <c r="AA1577" i="3" s="1"/>
  <c r="N1577" i="3"/>
  <c r="O1577" i="3" s="1"/>
  <c r="AR1576" i="3"/>
  <c r="AS1576" i="3" s="1"/>
  <c r="AY1576" i="3" s="1"/>
  <c r="W1638" i="3"/>
  <c r="X1638" i="3" s="1"/>
  <c r="Q1637" i="3"/>
  <c r="R1637" i="3" s="1"/>
  <c r="K1636" i="3"/>
  <c r="L1636" i="3" s="1"/>
  <c r="AU1635" i="3"/>
  <c r="AV1635" i="3" s="1"/>
  <c r="AO1633" i="3"/>
  <c r="AP1633" i="3" s="1"/>
  <c r="AI1632" i="3"/>
  <c r="AJ1632" i="3" s="1"/>
  <c r="AC1631" i="3"/>
  <c r="AD1631" i="3" s="1"/>
  <c r="W1630" i="3"/>
  <c r="X1630" i="3" s="1"/>
  <c r="Q1629" i="3"/>
  <c r="R1629" i="3" s="1"/>
  <c r="K1628" i="3"/>
  <c r="L1628" i="3" s="1"/>
  <c r="AU1627" i="3"/>
  <c r="AV1627" i="3" s="1"/>
  <c r="AO1625" i="3"/>
  <c r="AP1625" i="3" s="1"/>
  <c r="AO1624" i="3"/>
  <c r="AP1624" i="3" s="1"/>
  <c r="Q1624" i="3"/>
  <c r="R1624" i="3" s="1"/>
  <c r="AI1623" i="3"/>
  <c r="AJ1623" i="3" s="1"/>
  <c r="K1623" i="3"/>
  <c r="L1623" i="3" s="1"/>
  <c r="AC1622" i="3"/>
  <c r="AD1622" i="3" s="1"/>
  <c r="BI1622" i="3" s="1"/>
  <c r="AU1622" i="3"/>
  <c r="AV1622" i="3" s="1"/>
  <c r="W1621" i="3"/>
  <c r="X1621" i="3" s="1"/>
  <c r="AO1620" i="3"/>
  <c r="AP1620" i="3" s="1"/>
  <c r="Q1620" i="3"/>
  <c r="R1620" i="3" s="1"/>
  <c r="AO1619" i="3"/>
  <c r="AP1619" i="3" s="1"/>
  <c r="Z1619" i="3"/>
  <c r="AA1619" i="3" s="1"/>
  <c r="K1619" i="3"/>
  <c r="L1619" i="3" s="1"/>
  <c r="AI1618" i="3"/>
  <c r="AJ1618" i="3" s="1"/>
  <c r="T1618" i="3"/>
  <c r="U1618" i="3" s="1"/>
  <c r="AU1618" i="3"/>
  <c r="AV1618" i="3" s="1"/>
  <c r="AI1617" i="3"/>
  <c r="AJ1617" i="3" s="1"/>
  <c r="W1617" i="3"/>
  <c r="X1617" i="3" s="1"/>
  <c r="K1617" i="3"/>
  <c r="L1617" i="3" s="1"/>
  <c r="AO1616" i="3"/>
  <c r="AP1616" i="3" s="1"/>
  <c r="AC1616" i="3"/>
  <c r="AD1616" i="3" s="1"/>
  <c r="Q1616" i="3"/>
  <c r="R1616" i="3" s="1"/>
  <c r="AU1616" i="3"/>
  <c r="AV1616" i="3" s="1"/>
  <c r="AI1615" i="3"/>
  <c r="AJ1615" i="3" s="1"/>
  <c r="W1615" i="3"/>
  <c r="X1615" i="3" s="1"/>
  <c r="K1615" i="3"/>
  <c r="L1615" i="3" s="1"/>
  <c r="AO1614" i="3"/>
  <c r="AP1614" i="3" s="1"/>
  <c r="AC1614" i="3"/>
  <c r="AD1614" i="3" s="1"/>
  <c r="Q1614" i="3"/>
  <c r="R1614" i="3" s="1"/>
  <c r="AU1614" i="3"/>
  <c r="AV1614" i="3" s="1"/>
  <c r="AI1613" i="3"/>
  <c r="AJ1613" i="3" s="1"/>
  <c r="W1613" i="3"/>
  <c r="X1613" i="3" s="1"/>
  <c r="K1613" i="3"/>
  <c r="L1613" i="3" s="1"/>
  <c r="AO1612" i="3"/>
  <c r="AP1612" i="3" s="1"/>
  <c r="AC1612" i="3"/>
  <c r="AD1612" i="3" s="1"/>
  <c r="Q1612" i="3"/>
  <c r="R1612" i="3" s="1"/>
  <c r="AU1612" i="3"/>
  <c r="AV1612" i="3" s="1"/>
  <c r="AI1611" i="3"/>
  <c r="AJ1611" i="3" s="1"/>
  <c r="W1611" i="3"/>
  <c r="X1611" i="3" s="1"/>
  <c r="K1611" i="3"/>
  <c r="L1611" i="3" s="1"/>
  <c r="AO1610" i="3"/>
  <c r="AP1610" i="3" s="1"/>
  <c r="AC1610" i="3"/>
  <c r="AD1610" i="3" s="1"/>
  <c r="Q1610" i="3"/>
  <c r="R1610" i="3" s="1"/>
  <c r="AU1610" i="3"/>
  <c r="AV1610" i="3" s="1"/>
  <c r="AI1609" i="3"/>
  <c r="AJ1609" i="3" s="1"/>
  <c r="W1609" i="3"/>
  <c r="X1609" i="3" s="1"/>
  <c r="K1609" i="3"/>
  <c r="L1609" i="3" s="1"/>
  <c r="AO1608" i="3"/>
  <c r="AP1608" i="3" s="1"/>
  <c r="AC1608" i="3"/>
  <c r="AD1608" i="3" s="1"/>
  <c r="Q1608" i="3"/>
  <c r="R1608" i="3" s="1"/>
  <c r="AU1608" i="3"/>
  <c r="AV1608" i="3" s="1"/>
  <c r="AI1607" i="3"/>
  <c r="AJ1607" i="3" s="1"/>
  <c r="W1607" i="3"/>
  <c r="X1607" i="3" s="1"/>
  <c r="K1607" i="3"/>
  <c r="L1607" i="3" s="1"/>
  <c r="AO1606" i="3"/>
  <c r="AP1606" i="3" s="1"/>
  <c r="AC1606" i="3"/>
  <c r="AD1606" i="3" s="1"/>
  <c r="Q1606" i="3"/>
  <c r="R1606" i="3" s="1"/>
  <c r="AU1606" i="3"/>
  <c r="AV1606" i="3" s="1"/>
  <c r="AI1605" i="3"/>
  <c r="AJ1605" i="3" s="1"/>
  <c r="W1605" i="3"/>
  <c r="X1605" i="3" s="1"/>
  <c r="K1605" i="3"/>
  <c r="L1605" i="3" s="1"/>
  <c r="AO1604" i="3"/>
  <c r="AP1604" i="3" s="1"/>
  <c r="AC1604" i="3"/>
  <c r="AD1604" i="3" s="1"/>
  <c r="Q1604" i="3"/>
  <c r="R1604" i="3" s="1"/>
  <c r="AU1604" i="3"/>
  <c r="AV1604" i="3" s="1"/>
  <c r="AI1603" i="3"/>
  <c r="AJ1603" i="3" s="1"/>
  <c r="W1603" i="3"/>
  <c r="X1603" i="3" s="1"/>
  <c r="K1603" i="3"/>
  <c r="L1603" i="3" s="1"/>
  <c r="AO1602" i="3"/>
  <c r="AP1602" i="3" s="1"/>
  <c r="AC1602" i="3"/>
  <c r="AD1602" i="3" s="1"/>
  <c r="Q1602" i="3"/>
  <c r="R1602" i="3" s="1"/>
  <c r="AU1602" i="3"/>
  <c r="AV1602" i="3" s="1"/>
  <c r="AI1601" i="3"/>
  <c r="AJ1601" i="3" s="1"/>
  <c r="W1601" i="3"/>
  <c r="X1601" i="3" s="1"/>
  <c r="K1601" i="3"/>
  <c r="L1601" i="3" s="1"/>
  <c r="AO1600" i="3"/>
  <c r="AP1600" i="3" s="1"/>
  <c r="AC1600" i="3"/>
  <c r="AD1600" i="3" s="1"/>
  <c r="Q1600" i="3"/>
  <c r="R1600" i="3" s="1"/>
  <c r="AU1600" i="3"/>
  <c r="AV1600" i="3" s="1"/>
  <c r="AI1599" i="3"/>
  <c r="AJ1599" i="3" s="1"/>
  <c r="W1599" i="3"/>
  <c r="X1599" i="3" s="1"/>
  <c r="K1599" i="3"/>
  <c r="L1599" i="3" s="1"/>
  <c r="AO1598" i="3"/>
  <c r="AP1598" i="3" s="1"/>
  <c r="AC1598" i="3"/>
  <c r="AD1598" i="3" s="1"/>
  <c r="Q1598" i="3"/>
  <c r="R1598" i="3" s="1"/>
  <c r="AU1598" i="3"/>
  <c r="AV1598" i="3" s="1"/>
  <c r="AI1597" i="3"/>
  <c r="AJ1597" i="3" s="1"/>
  <c r="W1597" i="3"/>
  <c r="X1597" i="3" s="1"/>
  <c r="K1597" i="3"/>
  <c r="L1597" i="3" s="1"/>
  <c r="AO1596" i="3"/>
  <c r="AP1596" i="3" s="1"/>
  <c r="AC1596" i="3"/>
  <c r="AD1596" i="3" s="1"/>
  <c r="Q1596" i="3"/>
  <c r="R1596" i="3" s="1"/>
  <c r="AU1596" i="3"/>
  <c r="AV1596" i="3" s="1"/>
  <c r="AI1595" i="3"/>
  <c r="AJ1595" i="3" s="1"/>
  <c r="W1595" i="3"/>
  <c r="X1595" i="3" s="1"/>
  <c r="K1595" i="3"/>
  <c r="L1595" i="3" s="1"/>
  <c r="AO1594" i="3"/>
  <c r="AP1594" i="3" s="1"/>
  <c r="AC1594" i="3"/>
  <c r="AD1594" i="3" s="1"/>
  <c r="Q1594" i="3"/>
  <c r="R1594" i="3" s="1"/>
  <c r="AU1594" i="3"/>
  <c r="AV1594" i="3" s="1"/>
  <c r="AI1593" i="3"/>
  <c r="AJ1593" i="3" s="1"/>
  <c r="W1593" i="3"/>
  <c r="X1593" i="3" s="1"/>
  <c r="K1593" i="3"/>
  <c r="L1593" i="3" s="1"/>
  <c r="AO1592" i="3"/>
  <c r="AP1592" i="3" s="1"/>
  <c r="AC1592" i="3"/>
  <c r="AD1592" i="3" s="1"/>
  <c r="Q1592" i="3"/>
  <c r="R1592" i="3" s="1"/>
  <c r="AU1592" i="3"/>
  <c r="AV1592" i="3" s="1"/>
  <c r="AI1591" i="3"/>
  <c r="AJ1591" i="3" s="1"/>
  <c r="W1591" i="3"/>
  <c r="X1591" i="3" s="1"/>
  <c r="K1591" i="3"/>
  <c r="L1591" i="3" s="1"/>
  <c r="AO1590" i="3"/>
  <c r="AP1590" i="3" s="1"/>
  <c r="AC1590" i="3"/>
  <c r="AD1590" i="3" s="1"/>
  <c r="Q1590" i="3"/>
  <c r="R1590" i="3" s="1"/>
  <c r="AU1590" i="3"/>
  <c r="AV1590" i="3" s="1"/>
  <c r="AI1589" i="3"/>
  <c r="AJ1589" i="3" s="1"/>
  <c r="W1589" i="3"/>
  <c r="X1589" i="3" s="1"/>
  <c r="K1589" i="3"/>
  <c r="L1589" i="3" s="1"/>
  <c r="AO1588" i="3"/>
  <c r="AP1588" i="3" s="1"/>
  <c r="AC1588" i="3"/>
  <c r="AD1588" i="3" s="1"/>
  <c r="Q1588" i="3"/>
  <c r="R1588" i="3" s="1"/>
  <c r="AU1588" i="3"/>
  <c r="AV1588" i="3" s="1"/>
  <c r="AI1587" i="3"/>
  <c r="AJ1587" i="3" s="1"/>
  <c r="W1587" i="3"/>
  <c r="X1587" i="3" s="1"/>
  <c r="K1587" i="3"/>
  <c r="L1587" i="3" s="1"/>
  <c r="AO1586" i="3"/>
  <c r="AP1586" i="3" s="1"/>
  <c r="AC1586" i="3"/>
  <c r="AD1586" i="3" s="1"/>
  <c r="Q1586" i="3"/>
  <c r="R1586" i="3" s="1"/>
  <c r="AU1586" i="3"/>
  <c r="AV1586" i="3" s="1"/>
  <c r="AI1585" i="3"/>
  <c r="AJ1585" i="3" s="1"/>
  <c r="W1585" i="3"/>
  <c r="X1585" i="3" s="1"/>
  <c r="K1585" i="3"/>
  <c r="L1585" i="3" s="1"/>
  <c r="AO1584" i="3"/>
  <c r="AP1584" i="3" s="1"/>
  <c r="AC1584" i="3"/>
  <c r="AD1584" i="3" s="1"/>
  <c r="Q1584" i="3"/>
  <c r="R1584" i="3" s="1"/>
  <c r="AU1584" i="3"/>
  <c r="AV1584" i="3" s="1"/>
  <c r="AI1583" i="3"/>
  <c r="AJ1583" i="3" s="1"/>
  <c r="W1583" i="3"/>
  <c r="X1583" i="3" s="1"/>
  <c r="K1583" i="3"/>
  <c r="L1583" i="3" s="1"/>
  <c r="AO1582" i="3"/>
  <c r="AP1582" i="3" s="1"/>
  <c r="AC1582" i="3"/>
  <c r="AD1582" i="3" s="1"/>
  <c r="Q1582" i="3"/>
  <c r="R1582" i="3" s="1"/>
  <c r="AU1582" i="3"/>
  <c r="AV1582" i="3" s="1"/>
  <c r="AI1581" i="3"/>
  <c r="AJ1581" i="3" s="1"/>
  <c r="W1581" i="3"/>
  <c r="X1581" i="3" s="1"/>
  <c r="K1581" i="3"/>
  <c r="L1581" i="3" s="1"/>
  <c r="AO1580" i="3"/>
  <c r="AP1580" i="3" s="1"/>
  <c r="AC1580" i="3"/>
  <c r="AD1580" i="3" s="1"/>
  <c r="Q1580" i="3"/>
  <c r="R1580" i="3" s="1"/>
  <c r="AU1580" i="3"/>
  <c r="AV1580" i="3" s="1"/>
  <c r="AI1579" i="3"/>
  <c r="AJ1579" i="3" s="1"/>
  <c r="W1579" i="3"/>
  <c r="X1579" i="3" s="1"/>
  <c r="K1579" i="3"/>
  <c r="L1579" i="3" s="1"/>
  <c r="AO1578" i="3"/>
  <c r="AP1578" i="3" s="1"/>
  <c r="K1638" i="3"/>
  <c r="L1638" i="3" s="1"/>
  <c r="BC1638" i="3" s="1"/>
  <c r="AU1637" i="3"/>
  <c r="AV1637" i="3" s="1"/>
  <c r="AO1635" i="3"/>
  <c r="AP1635" i="3" s="1"/>
  <c r="AI1634" i="3"/>
  <c r="AJ1634" i="3" s="1"/>
  <c r="AC1633" i="3"/>
  <c r="AD1633" i="3" s="1"/>
  <c r="W1632" i="3"/>
  <c r="X1632" i="3" s="1"/>
  <c r="Q1631" i="3"/>
  <c r="R1631" i="3" s="1"/>
  <c r="K1630" i="3"/>
  <c r="L1630" i="3" s="1"/>
  <c r="AU1629" i="3"/>
  <c r="AV1629" i="3" s="1"/>
  <c r="AO1627" i="3"/>
  <c r="AP1627" i="3" s="1"/>
  <c r="AI1626" i="3"/>
  <c r="AJ1626" i="3" s="1"/>
  <c r="AC1625" i="3"/>
  <c r="AD1625" i="3" s="1"/>
  <c r="AI1624" i="3"/>
  <c r="AJ1624" i="3" s="1"/>
  <c r="K1624" i="3"/>
  <c r="L1624" i="3" s="1"/>
  <c r="BD1624" i="3" s="1"/>
  <c r="AC1623" i="3"/>
  <c r="AD1623" i="3" s="1"/>
  <c r="AU1623" i="3"/>
  <c r="AV1623" i="3" s="1"/>
  <c r="W1622" i="3"/>
  <c r="X1622" i="3" s="1"/>
  <c r="AO1621" i="3"/>
  <c r="AP1621" i="3" s="1"/>
  <c r="BM1621" i="3" s="1"/>
  <c r="Q1621" i="3"/>
  <c r="R1621" i="3" s="1"/>
  <c r="AI1620" i="3"/>
  <c r="AJ1620" i="3" s="1"/>
  <c r="K1620" i="3"/>
  <c r="L1620" i="3" s="1"/>
  <c r="AL1619" i="3"/>
  <c r="AM1619" i="3" s="1"/>
  <c r="W1619" i="3"/>
  <c r="X1619" i="3" s="1"/>
  <c r="AU1619" i="3"/>
  <c r="AV1619" i="3" s="1"/>
  <c r="AF1618" i="3"/>
  <c r="AG1618" i="3" s="1"/>
  <c r="Q1618" i="3"/>
  <c r="R1618" i="3" s="1"/>
  <c r="AR1617" i="3"/>
  <c r="AS1617" i="3" s="1"/>
  <c r="AY1617" i="3" s="1"/>
  <c r="AF1617" i="3"/>
  <c r="AG1617" i="3" s="1"/>
  <c r="T1617" i="3"/>
  <c r="U1617" i="3" s="1"/>
  <c r="H1617" i="3"/>
  <c r="I1617" i="3" s="1"/>
  <c r="AL1616" i="3"/>
  <c r="AM1616" i="3" s="1"/>
  <c r="Z1616" i="3"/>
  <c r="AA1616" i="3" s="1"/>
  <c r="N1616" i="3"/>
  <c r="O1616" i="3" s="1"/>
  <c r="AR1615" i="3"/>
  <c r="AS1615" i="3" s="1"/>
  <c r="AY1615" i="3" s="1"/>
  <c r="AF1615" i="3"/>
  <c r="AG1615" i="3" s="1"/>
  <c r="T1615" i="3"/>
  <c r="U1615" i="3" s="1"/>
  <c r="H1615" i="3"/>
  <c r="I1615" i="3" s="1"/>
  <c r="AL1614" i="3"/>
  <c r="AM1614" i="3" s="1"/>
  <c r="Z1614" i="3"/>
  <c r="AA1614" i="3" s="1"/>
  <c r="N1614" i="3"/>
  <c r="O1614" i="3" s="1"/>
  <c r="AR1613" i="3"/>
  <c r="AS1613" i="3" s="1"/>
  <c r="AY1613" i="3" s="1"/>
  <c r="AF1613" i="3"/>
  <c r="AG1613" i="3" s="1"/>
  <c r="T1613" i="3"/>
  <c r="U1613" i="3" s="1"/>
  <c r="H1613" i="3"/>
  <c r="I1613" i="3" s="1"/>
  <c r="AL1612" i="3"/>
  <c r="AM1612" i="3" s="1"/>
  <c r="Z1612" i="3"/>
  <c r="AA1612" i="3" s="1"/>
  <c r="N1612" i="3"/>
  <c r="O1612" i="3" s="1"/>
  <c r="AR1611" i="3"/>
  <c r="AS1611" i="3" s="1"/>
  <c r="AY1611" i="3" s="1"/>
  <c r="AF1611" i="3"/>
  <c r="AG1611" i="3" s="1"/>
  <c r="T1611" i="3"/>
  <c r="U1611" i="3" s="1"/>
  <c r="H1611" i="3"/>
  <c r="I1611" i="3" s="1"/>
  <c r="AL1610" i="3"/>
  <c r="AM1610" i="3" s="1"/>
  <c r="Z1610" i="3"/>
  <c r="AA1610" i="3" s="1"/>
  <c r="N1610" i="3"/>
  <c r="O1610" i="3" s="1"/>
  <c r="AR1609" i="3"/>
  <c r="AS1609" i="3" s="1"/>
  <c r="AY1609" i="3" s="1"/>
  <c r="AF1609" i="3"/>
  <c r="AG1609" i="3" s="1"/>
  <c r="T1609" i="3"/>
  <c r="U1609" i="3" s="1"/>
  <c r="H1609" i="3"/>
  <c r="I1609" i="3" s="1"/>
  <c r="AL1608" i="3"/>
  <c r="AM1608" i="3" s="1"/>
  <c r="Z1608" i="3"/>
  <c r="AA1608" i="3" s="1"/>
  <c r="N1608" i="3"/>
  <c r="O1608" i="3" s="1"/>
  <c r="AR1607" i="3"/>
  <c r="AS1607" i="3" s="1"/>
  <c r="AY1607" i="3" s="1"/>
  <c r="AF1607" i="3"/>
  <c r="AG1607" i="3" s="1"/>
  <c r="T1607" i="3"/>
  <c r="U1607" i="3" s="1"/>
  <c r="H1607" i="3"/>
  <c r="I1607" i="3" s="1"/>
  <c r="AL1606" i="3"/>
  <c r="AM1606" i="3" s="1"/>
  <c r="Z1606" i="3"/>
  <c r="AA1606" i="3" s="1"/>
  <c r="N1606" i="3"/>
  <c r="O1606" i="3" s="1"/>
  <c r="AR1605" i="3"/>
  <c r="AS1605" i="3" s="1"/>
  <c r="AY1605" i="3" s="1"/>
  <c r="AF1605" i="3"/>
  <c r="AG1605" i="3" s="1"/>
  <c r="T1605" i="3"/>
  <c r="U1605" i="3" s="1"/>
  <c r="H1605" i="3"/>
  <c r="I1605" i="3" s="1"/>
  <c r="AL1604" i="3"/>
  <c r="AM1604" i="3" s="1"/>
  <c r="Z1604" i="3"/>
  <c r="AA1604" i="3" s="1"/>
  <c r="N1604" i="3"/>
  <c r="O1604" i="3" s="1"/>
  <c r="AR1603" i="3"/>
  <c r="AS1603" i="3" s="1"/>
  <c r="AY1603" i="3" s="1"/>
  <c r="AF1603" i="3"/>
  <c r="AG1603" i="3" s="1"/>
  <c r="T1603" i="3"/>
  <c r="U1603" i="3" s="1"/>
  <c r="H1603" i="3"/>
  <c r="I1603" i="3" s="1"/>
  <c r="AL1602" i="3"/>
  <c r="AM1602" i="3" s="1"/>
  <c r="Z1602" i="3"/>
  <c r="AA1602" i="3" s="1"/>
  <c r="N1602" i="3"/>
  <c r="O1602" i="3" s="1"/>
  <c r="AR1601" i="3"/>
  <c r="AS1601" i="3" s="1"/>
  <c r="AY1601" i="3" s="1"/>
  <c r="AF1601" i="3"/>
  <c r="AG1601" i="3" s="1"/>
  <c r="T1601" i="3"/>
  <c r="U1601" i="3" s="1"/>
  <c r="H1601" i="3"/>
  <c r="I1601" i="3" s="1"/>
  <c r="AL1600" i="3"/>
  <c r="AM1600" i="3" s="1"/>
  <c r="Z1600" i="3"/>
  <c r="AA1600" i="3" s="1"/>
  <c r="N1600" i="3"/>
  <c r="O1600" i="3" s="1"/>
  <c r="AR1599" i="3"/>
  <c r="AS1599" i="3" s="1"/>
  <c r="AY1599" i="3" s="1"/>
  <c r="AF1599" i="3"/>
  <c r="AG1599" i="3" s="1"/>
  <c r="T1599" i="3"/>
  <c r="U1599" i="3" s="1"/>
  <c r="H1599" i="3"/>
  <c r="I1599" i="3" s="1"/>
  <c r="AL1598" i="3"/>
  <c r="AM1598" i="3" s="1"/>
  <c r="Z1598" i="3"/>
  <c r="AA1598" i="3" s="1"/>
  <c r="N1598" i="3"/>
  <c r="O1598" i="3" s="1"/>
  <c r="AR1597" i="3"/>
  <c r="AS1597" i="3" s="1"/>
  <c r="AY1597" i="3" s="1"/>
  <c r="AF1597" i="3"/>
  <c r="AG1597" i="3" s="1"/>
  <c r="T1597" i="3"/>
  <c r="U1597" i="3" s="1"/>
  <c r="H1597" i="3"/>
  <c r="I1597" i="3" s="1"/>
  <c r="AL1596" i="3"/>
  <c r="AM1596" i="3" s="1"/>
  <c r="Z1596" i="3"/>
  <c r="AA1596" i="3" s="1"/>
  <c r="N1596" i="3"/>
  <c r="O1596" i="3" s="1"/>
  <c r="AR1595" i="3"/>
  <c r="AS1595" i="3" s="1"/>
  <c r="AY1595" i="3" s="1"/>
  <c r="AF1595" i="3"/>
  <c r="AG1595" i="3" s="1"/>
  <c r="T1595" i="3"/>
  <c r="U1595" i="3" s="1"/>
  <c r="H1595" i="3"/>
  <c r="I1595" i="3" s="1"/>
  <c r="AL1594" i="3"/>
  <c r="AM1594" i="3" s="1"/>
  <c r="Z1594" i="3"/>
  <c r="AA1594" i="3" s="1"/>
  <c r="N1594" i="3"/>
  <c r="O1594" i="3" s="1"/>
  <c r="AR1593" i="3"/>
  <c r="AS1593" i="3" s="1"/>
  <c r="AY1593" i="3" s="1"/>
  <c r="AF1593" i="3"/>
  <c r="AG1593" i="3" s="1"/>
  <c r="T1593" i="3"/>
  <c r="U1593" i="3" s="1"/>
  <c r="H1593" i="3"/>
  <c r="I1593" i="3" s="1"/>
  <c r="AL1592" i="3"/>
  <c r="AM1592" i="3" s="1"/>
  <c r="Z1592" i="3"/>
  <c r="AA1592" i="3" s="1"/>
  <c r="N1592" i="3"/>
  <c r="O1592" i="3" s="1"/>
  <c r="AR1591" i="3"/>
  <c r="AS1591" i="3" s="1"/>
  <c r="AY1591" i="3" s="1"/>
  <c r="AF1591" i="3"/>
  <c r="AG1591" i="3" s="1"/>
  <c r="T1591" i="3"/>
  <c r="U1591" i="3" s="1"/>
  <c r="H1591" i="3"/>
  <c r="I1591" i="3" s="1"/>
  <c r="AL1590" i="3"/>
  <c r="AM1590" i="3" s="1"/>
  <c r="Z1590" i="3"/>
  <c r="AA1590" i="3" s="1"/>
  <c r="N1590" i="3"/>
  <c r="O1590" i="3" s="1"/>
  <c r="AR1589" i="3"/>
  <c r="AS1589" i="3" s="1"/>
  <c r="AY1589" i="3" s="1"/>
  <c r="AF1589" i="3"/>
  <c r="AG1589" i="3" s="1"/>
  <c r="T1589" i="3"/>
  <c r="U1589" i="3" s="1"/>
  <c r="H1589" i="3"/>
  <c r="I1589" i="3" s="1"/>
  <c r="AL1588" i="3"/>
  <c r="AM1588" i="3" s="1"/>
  <c r="Z1588" i="3"/>
  <c r="AA1588" i="3" s="1"/>
  <c r="N1588" i="3"/>
  <c r="O1588" i="3" s="1"/>
  <c r="AR1587" i="3"/>
  <c r="AS1587" i="3" s="1"/>
  <c r="AY1587" i="3" s="1"/>
  <c r="AF1587" i="3"/>
  <c r="AG1587" i="3" s="1"/>
  <c r="T1587" i="3"/>
  <c r="U1587" i="3" s="1"/>
  <c r="H1587" i="3"/>
  <c r="I1587" i="3" s="1"/>
  <c r="AL1586" i="3"/>
  <c r="AM1586" i="3" s="1"/>
  <c r="Z1586" i="3"/>
  <c r="AA1586" i="3" s="1"/>
  <c r="N1586" i="3"/>
  <c r="O1586" i="3" s="1"/>
  <c r="AR1585" i="3"/>
  <c r="AS1585" i="3" s="1"/>
  <c r="AY1585" i="3" s="1"/>
  <c r="AF1585" i="3"/>
  <c r="AG1585" i="3" s="1"/>
  <c r="T1585" i="3"/>
  <c r="U1585" i="3" s="1"/>
  <c r="H1585" i="3"/>
  <c r="I1585" i="3" s="1"/>
  <c r="AL1584" i="3"/>
  <c r="AM1584" i="3" s="1"/>
  <c r="Z1584" i="3"/>
  <c r="AA1584" i="3" s="1"/>
  <c r="N1584" i="3"/>
  <c r="O1584" i="3" s="1"/>
  <c r="AR1583" i="3"/>
  <c r="AS1583" i="3" s="1"/>
  <c r="AY1583" i="3" s="1"/>
  <c r="AF1583" i="3"/>
  <c r="AG1583" i="3" s="1"/>
  <c r="T1583" i="3"/>
  <c r="U1583" i="3" s="1"/>
  <c r="H1583" i="3"/>
  <c r="I1583" i="3" s="1"/>
  <c r="AL1582" i="3"/>
  <c r="AM1582" i="3" s="1"/>
  <c r="Z1582" i="3"/>
  <c r="AA1582" i="3" s="1"/>
  <c r="N1582" i="3"/>
  <c r="O1582" i="3" s="1"/>
  <c r="AR1581" i="3"/>
  <c r="AS1581" i="3" s="1"/>
  <c r="AY1581" i="3" s="1"/>
  <c r="AF1581" i="3"/>
  <c r="AG1581" i="3" s="1"/>
  <c r="T1581" i="3"/>
  <c r="U1581" i="3" s="1"/>
  <c r="H1581" i="3"/>
  <c r="I1581" i="3" s="1"/>
  <c r="AL1580" i="3"/>
  <c r="AM1580" i="3" s="1"/>
  <c r="Z1580" i="3"/>
  <c r="AA1580" i="3" s="1"/>
  <c r="N1580" i="3"/>
  <c r="O1580" i="3" s="1"/>
  <c r="AR1579" i="3"/>
  <c r="AS1579" i="3" s="1"/>
  <c r="AY1579" i="3" s="1"/>
  <c r="AF1579" i="3"/>
  <c r="AG1579" i="3" s="1"/>
  <c r="T1579" i="3"/>
  <c r="U1579" i="3" s="1"/>
  <c r="H1579" i="3"/>
  <c r="I1579" i="3" s="1"/>
  <c r="AL1578" i="3"/>
  <c r="AM1578" i="3" s="1"/>
  <c r="N1578" i="3"/>
  <c r="O1578" i="3" s="1"/>
  <c r="BD1578" i="3" s="1"/>
  <c r="AF1577" i="3"/>
  <c r="AG1577" i="3" s="1"/>
  <c r="BJ1577" i="3" s="1"/>
  <c r="H1577" i="3"/>
  <c r="I1577" i="3" s="1"/>
  <c r="AF1576" i="3"/>
  <c r="AG1576" i="3" s="1"/>
  <c r="T1576" i="3"/>
  <c r="U1576" i="3" s="1"/>
  <c r="H1576" i="3"/>
  <c r="I1576" i="3" s="1"/>
  <c r="AL1575" i="3"/>
  <c r="AM1575" i="3" s="1"/>
  <c r="Z1575" i="3"/>
  <c r="AA1575" i="3" s="1"/>
  <c r="N1575" i="3"/>
  <c r="O1575" i="3" s="1"/>
  <c r="AR1574" i="3"/>
  <c r="AS1574" i="3" s="1"/>
  <c r="AY1574" i="3" s="1"/>
  <c r="AF1574" i="3"/>
  <c r="AG1574" i="3" s="1"/>
  <c r="T1574" i="3"/>
  <c r="U1574" i="3" s="1"/>
  <c r="H1574" i="3"/>
  <c r="I1574" i="3" s="1"/>
  <c r="AL1573" i="3"/>
  <c r="AM1573" i="3" s="1"/>
  <c r="Z1573" i="3"/>
  <c r="AA1573" i="3" s="1"/>
  <c r="N1573" i="3"/>
  <c r="O1573" i="3" s="1"/>
  <c r="AR1572" i="3"/>
  <c r="AS1572" i="3" s="1"/>
  <c r="AY1572" i="3" s="1"/>
  <c r="AF1572" i="3"/>
  <c r="AG1572" i="3" s="1"/>
  <c r="T1572" i="3"/>
  <c r="U1572" i="3" s="1"/>
  <c r="H1572" i="3"/>
  <c r="I1572" i="3" s="1"/>
  <c r="AL1571" i="3"/>
  <c r="AM1571" i="3" s="1"/>
  <c r="Z1571" i="3"/>
  <c r="AA1571" i="3" s="1"/>
  <c r="N1571" i="3"/>
  <c r="O1571" i="3" s="1"/>
  <c r="AR1570" i="3"/>
  <c r="AS1570" i="3" s="1"/>
  <c r="AY1570" i="3" s="1"/>
  <c r="AF1570" i="3"/>
  <c r="AG1570" i="3" s="1"/>
  <c r="T1570" i="3"/>
  <c r="U1570" i="3" s="1"/>
  <c r="H1570" i="3"/>
  <c r="I1570" i="3" s="1"/>
  <c r="AL1569" i="3"/>
  <c r="AM1569" i="3" s="1"/>
  <c r="Z1569" i="3"/>
  <c r="AA1569" i="3" s="1"/>
  <c r="N1569" i="3"/>
  <c r="O1569" i="3" s="1"/>
  <c r="AR1568" i="3"/>
  <c r="AS1568" i="3" s="1"/>
  <c r="AY1568" i="3" s="1"/>
  <c r="AF1568" i="3"/>
  <c r="AG1568" i="3" s="1"/>
  <c r="T1568" i="3"/>
  <c r="U1568" i="3" s="1"/>
  <c r="H1568" i="3"/>
  <c r="I1568" i="3" s="1"/>
  <c r="AL1567" i="3"/>
  <c r="AM1567" i="3" s="1"/>
  <c r="Z1567" i="3"/>
  <c r="AA1567" i="3" s="1"/>
  <c r="N1567" i="3"/>
  <c r="O1567" i="3" s="1"/>
  <c r="AR1566" i="3"/>
  <c r="AS1566" i="3" s="1"/>
  <c r="AY1566" i="3" s="1"/>
  <c r="AF1566" i="3"/>
  <c r="AG1566" i="3" s="1"/>
  <c r="T1566" i="3"/>
  <c r="U1566" i="3" s="1"/>
  <c r="H1566" i="3"/>
  <c r="I1566" i="3" s="1"/>
  <c r="AL1565" i="3"/>
  <c r="AM1565" i="3" s="1"/>
  <c r="Z1565" i="3"/>
  <c r="AA1565" i="3" s="1"/>
  <c r="N1565" i="3"/>
  <c r="O1565" i="3" s="1"/>
  <c r="AR1564" i="3"/>
  <c r="AS1564" i="3" s="1"/>
  <c r="AY1564" i="3" s="1"/>
  <c r="AF1564" i="3"/>
  <c r="AG1564" i="3" s="1"/>
  <c r="T1564" i="3"/>
  <c r="U1564" i="3" s="1"/>
  <c r="H1564" i="3"/>
  <c r="I1564" i="3" s="1"/>
  <c r="AL1563" i="3"/>
  <c r="AM1563" i="3" s="1"/>
  <c r="Z1563" i="3"/>
  <c r="AA1563" i="3" s="1"/>
  <c r="N1563" i="3"/>
  <c r="O1563" i="3" s="1"/>
  <c r="AR1562" i="3"/>
  <c r="AS1562" i="3" s="1"/>
  <c r="AY1562" i="3" s="1"/>
  <c r="AF1562" i="3"/>
  <c r="AG1562" i="3" s="1"/>
  <c r="T1562" i="3"/>
  <c r="U1562" i="3" s="1"/>
  <c r="H1562" i="3"/>
  <c r="I1562" i="3" s="1"/>
  <c r="AL1561" i="3"/>
  <c r="AM1561" i="3" s="1"/>
  <c r="Z1561" i="3"/>
  <c r="AA1561" i="3" s="1"/>
  <c r="N1561" i="3"/>
  <c r="O1561" i="3" s="1"/>
  <c r="AR1560" i="3"/>
  <c r="AS1560" i="3" s="1"/>
  <c r="AY1560" i="3" s="1"/>
  <c r="AF1560" i="3"/>
  <c r="AG1560" i="3" s="1"/>
  <c r="T1560" i="3"/>
  <c r="U1560" i="3" s="1"/>
  <c r="H1560" i="3"/>
  <c r="I1560" i="3" s="1"/>
  <c r="AL1559" i="3"/>
  <c r="AM1559" i="3" s="1"/>
  <c r="Z1559" i="3"/>
  <c r="AA1559" i="3" s="1"/>
  <c r="N1559" i="3"/>
  <c r="O1559" i="3" s="1"/>
  <c r="AR1558" i="3"/>
  <c r="AS1558" i="3" s="1"/>
  <c r="AY1558" i="3" s="1"/>
  <c r="AF1558" i="3"/>
  <c r="AG1558" i="3" s="1"/>
  <c r="T1558" i="3"/>
  <c r="U1558" i="3" s="1"/>
  <c r="H1558" i="3"/>
  <c r="I1558" i="3" s="1"/>
  <c r="AL1557" i="3"/>
  <c r="AM1557" i="3" s="1"/>
  <c r="Z1557" i="3"/>
  <c r="AA1557" i="3" s="1"/>
  <c r="N1557" i="3"/>
  <c r="O1557" i="3" s="1"/>
  <c r="AR1556" i="3"/>
  <c r="AS1556" i="3" s="1"/>
  <c r="AY1556" i="3" s="1"/>
  <c r="AF1556" i="3"/>
  <c r="AG1556" i="3" s="1"/>
  <c r="T1556" i="3"/>
  <c r="U1556" i="3" s="1"/>
  <c r="H1556" i="3"/>
  <c r="I1556" i="3" s="1"/>
  <c r="AL1555" i="3"/>
  <c r="AM1555" i="3" s="1"/>
  <c r="Z1555" i="3"/>
  <c r="AA1555" i="3" s="1"/>
  <c r="N1555" i="3"/>
  <c r="O1555" i="3" s="1"/>
  <c r="AR1554" i="3"/>
  <c r="AS1554" i="3" s="1"/>
  <c r="AY1554" i="3" s="1"/>
  <c r="AF1554" i="3"/>
  <c r="AG1554" i="3" s="1"/>
  <c r="T1554" i="3"/>
  <c r="U1554" i="3" s="1"/>
  <c r="H1554" i="3"/>
  <c r="I1554" i="3" s="1"/>
  <c r="AL1553" i="3"/>
  <c r="AM1553" i="3" s="1"/>
  <c r="Z1553" i="3"/>
  <c r="AA1553" i="3" s="1"/>
  <c r="N1553" i="3"/>
  <c r="O1553" i="3" s="1"/>
  <c r="AR1552" i="3"/>
  <c r="AS1552" i="3" s="1"/>
  <c r="AY1552" i="3" s="1"/>
  <c r="AF1552" i="3"/>
  <c r="AG1552" i="3" s="1"/>
  <c r="T1552" i="3"/>
  <c r="U1552" i="3" s="1"/>
  <c r="H1552" i="3"/>
  <c r="I1552" i="3" s="1"/>
  <c r="AL1551" i="3"/>
  <c r="AM1551" i="3" s="1"/>
  <c r="Z1551" i="3"/>
  <c r="AA1551" i="3" s="1"/>
  <c r="N1551" i="3"/>
  <c r="O1551" i="3" s="1"/>
  <c r="AR1550" i="3"/>
  <c r="AS1550" i="3" s="1"/>
  <c r="AY1550" i="3" s="1"/>
  <c r="AF1550" i="3"/>
  <c r="AG1550" i="3" s="1"/>
  <c r="T1550" i="3"/>
  <c r="U1550" i="3" s="1"/>
  <c r="H1550" i="3"/>
  <c r="I1550" i="3" s="1"/>
  <c r="AL1549" i="3"/>
  <c r="AM1549" i="3" s="1"/>
  <c r="Z1549" i="3"/>
  <c r="AA1549" i="3" s="1"/>
  <c r="N1549" i="3"/>
  <c r="O1549" i="3" s="1"/>
  <c r="AR1548" i="3"/>
  <c r="AS1548" i="3" s="1"/>
  <c r="AY1548" i="3" s="1"/>
  <c r="AF1548" i="3"/>
  <c r="AG1548" i="3" s="1"/>
  <c r="T1548" i="3"/>
  <c r="U1548" i="3" s="1"/>
  <c r="H1548" i="3"/>
  <c r="I1548" i="3" s="1"/>
  <c r="AL1547" i="3"/>
  <c r="AM1547" i="3" s="1"/>
  <c r="Z1547" i="3"/>
  <c r="AA1547" i="3" s="1"/>
  <c r="N1547" i="3"/>
  <c r="O1547" i="3" s="1"/>
  <c r="AR1546" i="3"/>
  <c r="AS1546" i="3" s="1"/>
  <c r="AY1546" i="3" s="1"/>
  <c r="AF1546" i="3"/>
  <c r="AG1546" i="3" s="1"/>
  <c r="T1546" i="3"/>
  <c r="U1546" i="3" s="1"/>
  <c r="H1546" i="3"/>
  <c r="I1546" i="3" s="1"/>
  <c r="AL1545" i="3"/>
  <c r="AM1545" i="3" s="1"/>
  <c r="Z1545" i="3"/>
  <c r="AA1545" i="3" s="1"/>
  <c r="N1545" i="3"/>
  <c r="O1545" i="3" s="1"/>
  <c r="AR1544" i="3"/>
  <c r="AS1544" i="3" s="1"/>
  <c r="AY1544" i="3" s="1"/>
  <c r="AF1544" i="3"/>
  <c r="AG1544" i="3" s="1"/>
  <c r="T1544" i="3"/>
  <c r="U1544" i="3" s="1"/>
  <c r="H1544" i="3"/>
  <c r="I1544" i="3" s="1"/>
  <c r="AL1543" i="3"/>
  <c r="AM1543" i="3" s="1"/>
  <c r="Z1543" i="3"/>
  <c r="AA1543" i="3" s="1"/>
  <c r="N1543" i="3"/>
  <c r="O1543" i="3" s="1"/>
  <c r="AR1542" i="3"/>
  <c r="AS1542" i="3" s="1"/>
  <c r="AY1542" i="3" s="1"/>
  <c r="AF1542" i="3"/>
  <c r="AG1542" i="3" s="1"/>
  <c r="T1542" i="3"/>
  <c r="U1542" i="3" s="1"/>
  <c r="H1542" i="3"/>
  <c r="I1542" i="3" s="1"/>
  <c r="AL1541" i="3"/>
  <c r="AM1541" i="3" s="1"/>
  <c r="Z1541" i="3"/>
  <c r="AA1541" i="3" s="1"/>
  <c r="N1541" i="3"/>
  <c r="O1541" i="3" s="1"/>
  <c r="AR1540" i="3"/>
  <c r="AS1540" i="3" s="1"/>
  <c r="AY1540" i="3" s="1"/>
  <c r="AF1540" i="3"/>
  <c r="AG1540" i="3" s="1"/>
  <c r="T1540" i="3"/>
  <c r="U1540" i="3" s="1"/>
  <c r="H1540" i="3"/>
  <c r="I1540" i="3" s="1"/>
  <c r="AL1539" i="3"/>
  <c r="AM1539" i="3" s="1"/>
  <c r="Z1539" i="3"/>
  <c r="AA1539" i="3" s="1"/>
  <c r="N1539" i="3"/>
  <c r="O1539" i="3" s="1"/>
  <c r="AR1538" i="3"/>
  <c r="AS1538" i="3" s="1"/>
  <c r="AY1538" i="3" s="1"/>
  <c r="AF1538" i="3"/>
  <c r="AG1538" i="3" s="1"/>
  <c r="T1538" i="3"/>
  <c r="U1538" i="3" s="1"/>
  <c r="H1538" i="3"/>
  <c r="I1538" i="3" s="1"/>
  <c r="AL1537" i="3"/>
  <c r="AM1537" i="3" s="1"/>
  <c r="Z1537" i="3"/>
  <c r="AA1537" i="3" s="1"/>
  <c r="N1537" i="3"/>
  <c r="O1537" i="3" s="1"/>
  <c r="AR1536" i="3"/>
  <c r="AS1536" i="3" s="1"/>
  <c r="AY1536" i="3" s="1"/>
  <c r="AF1536" i="3"/>
  <c r="AG1536" i="3" s="1"/>
  <c r="T1536" i="3"/>
  <c r="U1536" i="3" s="1"/>
  <c r="H1536" i="3"/>
  <c r="I1536" i="3" s="1"/>
  <c r="AL1535" i="3"/>
  <c r="AM1535" i="3" s="1"/>
  <c r="Z1535" i="3"/>
  <c r="AA1535" i="3" s="1"/>
  <c r="N1535" i="3"/>
  <c r="O1535" i="3" s="1"/>
  <c r="AR1534" i="3"/>
  <c r="AS1534" i="3" s="1"/>
  <c r="AY1534" i="3" s="1"/>
  <c r="AF1534" i="3"/>
  <c r="AG1534" i="3" s="1"/>
  <c r="T1534" i="3"/>
  <c r="U1534" i="3" s="1"/>
  <c r="H1534" i="3"/>
  <c r="I1534" i="3" s="1"/>
  <c r="AL1533" i="3"/>
  <c r="AM1533" i="3" s="1"/>
  <c r="Z1533" i="3"/>
  <c r="AA1533" i="3" s="1"/>
  <c r="N1533" i="3"/>
  <c r="O1533" i="3" s="1"/>
  <c r="AR1532" i="3"/>
  <c r="AS1532" i="3" s="1"/>
  <c r="AY1532" i="3" s="1"/>
  <c r="AF1532" i="3"/>
  <c r="AG1532" i="3" s="1"/>
  <c r="T1532" i="3"/>
  <c r="U1532" i="3" s="1"/>
  <c r="H1532" i="3"/>
  <c r="I1532" i="3" s="1"/>
  <c r="AL1531" i="3"/>
  <c r="AM1531" i="3" s="1"/>
  <c r="Z1531" i="3"/>
  <c r="AA1531" i="3" s="1"/>
  <c r="N1531" i="3"/>
  <c r="O1531" i="3" s="1"/>
  <c r="AR1530" i="3"/>
  <c r="AS1530" i="3" s="1"/>
  <c r="AY1530" i="3" s="1"/>
  <c r="AF1530" i="3"/>
  <c r="AG1530" i="3" s="1"/>
  <c r="T1530" i="3"/>
  <c r="U1530" i="3" s="1"/>
  <c r="H1530" i="3"/>
  <c r="I1530" i="3" s="1"/>
  <c r="AL1529" i="3"/>
  <c r="AM1529" i="3" s="1"/>
  <c r="Z1529" i="3"/>
  <c r="AA1529" i="3" s="1"/>
  <c r="N1529" i="3"/>
  <c r="O1529" i="3" s="1"/>
  <c r="AR1528" i="3"/>
  <c r="AS1528" i="3" s="1"/>
  <c r="AY1528" i="3" s="1"/>
  <c r="AF1528" i="3"/>
  <c r="AG1528" i="3" s="1"/>
  <c r="T1528" i="3"/>
  <c r="U1528" i="3" s="1"/>
  <c r="H1528" i="3"/>
  <c r="I1528" i="3" s="1"/>
  <c r="AL1527" i="3"/>
  <c r="AM1527" i="3" s="1"/>
  <c r="AC1578" i="3"/>
  <c r="AD1578" i="3" s="1"/>
  <c r="AU1578" i="3"/>
  <c r="AV1578" i="3" s="1"/>
  <c r="W1577" i="3"/>
  <c r="X1577" i="3" s="1"/>
  <c r="AO1576" i="3"/>
  <c r="AP1576" i="3" s="1"/>
  <c r="AC1576" i="3"/>
  <c r="AD1576" i="3" s="1"/>
  <c r="Q1576" i="3"/>
  <c r="R1576" i="3" s="1"/>
  <c r="AU1576" i="3"/>
  <c r="AV1576" i="3" s="1"/>
  <c r="AI1575" i="3"/>
  <c r="AJ1575" i="3" s="1"/>
  <c r="W1575" i="3"/>
  <c r="X1575" i="3" s="1"/>
  <c r="K1575" i="3"/>
  <c r="L1575" i="3" s="1"/>
  <c r="AO1574" i="3"/>
  <c r="AP1574" i="3" s="1"/>
  <c r="AC1574" i="3"/>
  <c r="AD1574" i="3" s="1"/>
  <c r="Q1574" i="3"/>
  <c r="R1574" i="3" s="1"/>
  <c r="AU1574" i="3"/>
  <c r="AV1574" i="3" s="1"/>
  <c r="AI1573" i="3"/>
  <c r="AJ1573" i="3" s="1"/>
  <c r="W1573" i="3"/>
  <c r="X1573" i="3" s="1"/>
  <c r="K1573" i="3"/>
  <c r="L1573" i="3" s="1"/>
  <c r="AO1572" i="3"/>
  <c r="AP1572" i="3" s="1"/>
  <c r="AC1572" i="3"/>
  <c r="AD1572" i="3" s="1"/>
  <c r="Q1572" i="3"/>
  <c r="R1572" i="3" s="1"/>
  <c r="AU1572" i="3"/>
  <c r="AV1572" i="3" s="1"/>
  <c r="AI1571" i="3"/>
  <c r="AJ1571" i="3" s="1"/>
  <c r="W1571" i="3"/>
  <c r="X1571" i="3" s="1"/>
  <c r="K1571" i="3"/>
  <c r="L1571" i="3" s="1"/>
  <c r="AO1570" i="3"/>
  <c r="AP1570" i="3" s="1"/>
  <c r="AC1570" i="3"/>
  <c r="AD1570" i="3" s="1"/>
  <c r="Q1570" i="3"/>
  <c r="R1570" i="3" s="1"/>
  <c r="AU1570" i="3"/>
  <c r="AV1570" i="3" s="1"/>
  <c r="AI1569" i="3"/>
  <c r="AJ1569" i="3" s="1"/>
  <c r="W1569" i="3"/>
  <c r="X1569" i="3" s="1"/>
  <c r="K1569" i="3"/>
  <c r="L1569" i="3" s="1"/>
  <c r="AO1568" i="3"/>
  <c r="AP1568" i="3" s="1"/>
  <c r="AC1568" i="3"/>
  <c r="AD1568" i="3" s="1"/>
  <c r="Q1568" i="3"/>
  <c r="R1568" i="3" s="1"/>
  <c r="AU1568" i="3"/>
  <c r="AV1568" i="3" s="1"/>
  <c r="AI1567" i="3"/>
  <c r="AJ1567" i="3" s="1"/>
  <c r="BL1567" i="3" s="1"/>
  <c r="W1567" i="3"/>
  <c r="X1567" i="3" s="1"/>
  <c r="K1567" i="3"/>
  <c r="L1567" i="3" s="1"/>
  <c r="AO1566" i="3"/>
  <c r="AP1566" i="3" s="1"/>
  <c r="AC1566" i="3"/>
  <c r="AD1566" i="3" s="1"/>
  <c r="Q1566" i="3"/>
  <c r="R1566" i="3" s="1"/>
  <c r="AU1566" i="3"/>
  <c r="AV1566" i="3" s="1"/>
  <c r="AI1565" i="3"/>
  <c r="AJ1565" i="3" s="1"/>
  <c r="W1565" i="3"/>
  <c r="X1565" i="3" s="1"/>
  <c r="BH1565" i="3" s="1"/>
  <c r="K1565" i="3"/>
  <c r="L1565" i="3" s="1"/>
  <c r="AO1564" i="3"/>
  <c r="AP1564" i="3" s="1"/>
  <c r="AC1564" i="3"/>
  <c r="AD1564" i="3" s="1"/>
  <c r="Q1564" i="3"/>
  <c r="R1564" i="3" s="1"/>
  <c r="AU1564" i="3"/>
  <c r="AV1564" i="3" s="1"/>
  <c r="AI1563" i="3"/>
  <c r="AJ1563" i="3" s="1"/>
  <c r="W1563" i="3"/>
  <c r="X1563" i="3" s="1"/>
  <c r="K1563" i="3"/>
  <c r="L1563" i="3" s="1"/>
  <c r="AO1562" i="3"/>
  <c r="AP1562" i="3" s="1"/>
  <c r="AC1562" i="3"/>
  <c r="AD1562" i="3" s="1"/>
  <c r="Q1562" i="3"/>
  <c r="R1562" i="3" s="1"/>
  <c r="AU1562" i="3"/>
  <c r="AV1562" i="3" s="1"/>
  <c r="AI1561" i="3"/>
  <c r="AJ1561" i="3" s="1"/>
  <c r="W1561" i="3"/>
  <c r="X1561" i="3" s="1"/>
  <c r="K1561" i="3"/>
  <c r="L1561" i="3" s="1"/>
  <c r="AO1560" i="3"/>
  <c r="AP1560" i="3" s="1"/>
  <c r="AC1560" i="3"/>
  <c r="AD1560" i="3" s="1"/>
  <c r="Q1560" i="3"/>
  <c r="R1560" i="3" s="1"/>
  <c r="AU1560" i="3"/>
  <c r="AV1560" i="3" s="1"/>
  <c r="AI1559" i="3"/>
  <c r="AJ1559" i="3" s="1"/>
  <c r="W1559" i="3"/>
  <c r="X1559" i="3" s="1"/>
  <c r="K1559" i="3"/>
  <c r="L1559" i="3" s="1"/>
  <c r="AO1558" i="3"/>
  <c r="AP1558" i="3" s="1"/>
  <c r="AC1558" i="3"/>
  <c r="AD1558" i="3" s="1"/>
  <c r="Q1558" i="3"/>
  <c r="R1558" i="3" s="1"/>
  <c r="AU1558" i="3"/>
  <c r="AV1558" i="3" s="1"/>
  <c r="AI1557" i="3"/>
  <c r="AJ1557" i="3" s="1"/>
  <c r="W1557" i="3"/>
  <c r="X1557" i="3" s="1"/>
  <c r="K1557" i="3"/>
  <c r="L1557" i="3" s="1"/>
  <c r="AO1556" i="3"/>
  <c r="AP1556" i="3" s="1"/>
  <c r="AC1556" i="3"/>
  <c r="AD1556" i="3" s="1"/>
  <c r="Q1556" i="3"/>
  <c r="R1556" i="3" s="1"/>
  <c r="AU1556" i="3"/>
  <c r="AV1556" i="3" s="1"/>
  <c r="AI1555" i="3"/>
  <c r="AJ1555" i="3" s="1"/>
  <c r="W1555" i="3"/>
  <c r="X1555" i="3" s="1"/>
  <c r="K1555" i="3"/>
  <c r="L1555" i="3" s="1"/>
  <c r="AO1554" i="3"/>
  <c r="AP1554" i="3" s="1"/>
  <c r="AC1554" i="3"/>
  <c r="AD1554" i="3" s="1"/>
  <c r="Q1554" i="3"/>
  <c r="R1554" i="3" s="1"/>
  <c r="AU1554" i="3"/>
  <c r="AV1554" i="3" s="1"/>
  <c r="AI1553" i="3"/>
  <c r="AJ1553" i="3" s="1"/>
  <c r="W1553" i="3"/>
  <c r="X1553" i="3" s="1"/>
  <c r="K1553" i="3"/>
  <c r="L1553" i="3" s="1"/>
  <c r="AO1552" i="3"/>
  <c r="AP1552" i="3" s="1"/>
  <c r="AC1552" i="3"/>
  <c r="AD1552" i="3" s="1"/>
  <c r="Q1552" i="3"/>
  <c r="R1552" i="3" s="1"/>
  <c r="AU1552" i="3"/>
  <c r="AV1552" i="3" s="1"/>
  <c r="AI1551" i="3"/>
  <c r="AJ1551" i="3" s="1"/>
  <c r="W1551" i="3"/>
  <c r="X1551" i="3" s="1"/>
  <c r="K1551" i="3"/>
  <c r="L1551" i="3" s="1"/>
  <c r="AO1550" i="3"/>
  <c r="AP1550" i="3" s="1"/>
  <c r="AC1550" i="3"/>
  <c r="AD1550" i="3" s="1"/>
  <c r="Q1550" i="3"/>
  <c r="R1550" i="3" s="1"/>
  <c r="AU1550" i="3"/>
  <c r="AV1550" i="3" s="1"/>
  <c r="AI1549" i="3"/>
  <c r="AJ1549" i="3" s="1"/>
  <c r="W1549" i="3"/>
  <c r="X1549" i="3" s="1"/>
  <c r="K1549" i="3"/>
  <c r="L1549" i="3" s="1"/>
  <c r="AO1548" i="3"/>
  <c r="AP1548" i="3" s="1"/>
  <c r="AC1548" i="3"/>
  <c r="AD1548" i="3" s="1"/>
  <c r="Q1548" i="3"/>
  <c r="R1548" i="3" s="1"/>
  <c r="AU1548" i="3"/>
  <c r="AV1548" i="3" s="1"/>
  <c r="AI1547" i="3"/>
  <c r="AJ1547" i="3" s="1"/>
  <c r="W1547" i="3"/>
  <c r="X1547" i="3" s="1"/>
  <c r="K1547" i="3"/>
  <c r="L1547" i="3" s="1"/>
  <c r="BD1547" i="3" s="1"/>
  <c r="AO1546" i="3"/>
  <c r="AP1546" i="3" s="1"/>
  <c r="AC1546" i="3"/>
  <c r="AD1546" i="3" s="1"/>
  <c r="Q1546" i="3"/>
  <c r="R1546" i="3" s="1"/>
  <c r="AU1546" i="3"/>
  <c r="AV1546" i="3" s="1"/>
  <c r="AI1545" i="3"/>
  <c r="AJ1545" i="3" s="1"/>
  <c r="W1545" i="3"/>
  <c r="X1545" i="3" s="1"/>
  <c r="K1545" i="3"/>
  <c r="L1545" i="3" s="1"/>
  <c r="AO1544" i="3"/>
  <c r="AP1544" i="3" s="1"/>
  <c r="AC1544" i="3"/>
  <c r="AD1544" i="3" s="1"/>
  <c r="Q1544" i="3"/>
  <c r="R1544" i="3" s="1"/>
  <c r="AU1544" i="3"/>
  <c r="AV1544" i="3" s="1"/>
  <c r="AI1543" i="3"/>
  <c r="AJ1543" i="3" s="1"/>
  <c r="W1543" i="3"/>
  <c r="X1543" i="3" s="1"/>
  <c r="K1543" i="3"/>
  <c r="L1543" i="3" s="1"/>
  <c r="AO1542" i="3"/>
  <c r="AP1542" i="3" s="1"/>
  <c r="AC1542" i="3"/>
  <c r="AD1542" i="3" s="1"/>
  <c r="BJ1542" i="3" s="1"/>
  <c r="Q1542" i="3"/>
  <c r="R1542" i="3" s="1"/>
  <c r="AU1542" i="3"/>
  <c r="AV1542" i="3" s="1"/>
  <c r="AI1541" i="3"/>
  <c r="AJ1541" i="3" s="1"/>
  <c r="W1541" i="3"/>
  <c r="X1541" i="3" s="1"/>
  <c r="K1541" i="3"/>
  <c r="L1541" i="3" s="1"/>
  <c r="AO1540" i="3"/>
  <c r="AP1540" i="3" s="1"/>
  <c r="AC1540" i="3"/>
  <c r="AD1540" i="3" s="1"/>
  <c r="Q1540" i="3"/>
  <c r="R1540" i="3" s="1"/>
  <c r="AU1540" i="3"/>
  <c r="AV1540" i="3" s="1"/>
  <c r="AI1539" i="3"/>
  <c r="AJ1539" i="3" s="1"/>
  <c r="W1539" i="3"/>
  <c r="X1539" i="3" s="1"/>
  <c r="K1539" i="3"/>
  <c r="L1539" i="3" s="1"/>
  <c r="AO1538" i="3"/>
  <c r="AP1538" i="3" s="1"/>
  <c r="AC1538" i="3"/>
  <c r="AD1538" i="3" s="1"/>
  <c r="Q1538" i="3"/>
  <c r="R1538" i="3" s="1"/>
  <c r="AU1538" i="3"/>
  <c r="AV1538" i="3" s="1"/>
  <c r="AI1537" i="3"/>
  <c r="AJ1537" i="3" s="1"/>
  <c r="W1537" i="3"/>
  <c r="X1537" i="3" s="1"/>
  <c r="K1537" i="3"/>
  <c r="L1537" i="3" s="1"/>
  <c r="AO1536" i="3"/>
  <c r="AP1536" i="3" s="1"/>
  <c r="AC1536" i="3"/>
  <c r="AD1536" i="3" s="1"/>
  <c r="Q1536" i="3"/>
  <c r="R1536" i="3" s="1"/>
  <c r="AU1536" i="3"/>
  <c r="AV1536" i="3" s="1"/>
  <c r="AI1535" i="3"/>
  <c r="AJ1535" i="3" s="1"/>
  <c r="W1535" i="3"/>
  <c r="X1535" i="3" s="1"/>
  <c r="K1535" i="3"/>
  <c r="L1535" i="3" s="1"/>
  <c r="AO1534" i="3"/>
  <c r="AP1534" i="3" s="1"/>
  <c r="AC1534" i="3"/>
  <c r="AD1534" i="3" s="1"/>
  <c r="Q1534" i="3"/>
  <c r="R1534" i="3" s="1"/>
  <c r="AU1534" i="3"/>
  <c r="AV1534" i="3" s="1"/>
  <c r="AI1533" i="3"/>
  <c r="AJ1533" i="3" s="1"/>
  <c r="W1533" i="3"/>
  <c r="X1533" i="3" s="1"/>
  <c r="K1533" i="3"/>
  <c r="L1533" i="3" s="1"/>
  <c r="AO1532" i="3"/>
  <c r="AP1532" i="3" s="1"/>
  <c r="AC1532" i="3"/>
  <c r="AD1532" i="3" s="1"/>
  <c r="Q1532" i="3"/>
  <c r="R1532" i="3" s="1"/>
  <c r="AU1532" i="3"/>
  <c r="AV1532" i="3" s="1"/>
  <c r="AI1531" i="3"/>
  <c r="AJ1531" i="3" s="1"/>
  <c r="W1531" i="3"/>
  <c r="X1531" i="3" s="1"/>
  <c r="K1531" i="3"/>
  <c r="L1531" i="3" s="1"/>
  <c r="AO1530" i="3"/>
  <c r="AP1530" i="3" s="1"/>
  <c r="AC1530" i="3"/>
  <c r="AD1530" i="3" s="1"/>
  <c r="Q1530" i="3"/>
  <c r="R1530" i="3" s="1"/>
  <c r="AU1530" i="3"/>
  <c r="AV1530" i="3" s="1"/>
  <c r="AI1529" i="3"/>
  <c r="AJ1529" i="3" s="1"/>
  <c r="W1529" i="3"/>
  <c r="X1529" i="3" s="1"/>
  <c r="K1529" i="3"/>
  <c r="L1529" i="3" s="1"/>
  <c r="AO1528" i="3"/>
  <c r="AP1528" i="3" s="1"/>
  <c r="AC1528" i="3"/>
  <c r="AD1528" i="3" s="1"/>
  <c r="Q1528" i="3"/>
  <c r="R1528" i="3" s="1"/>
  <c r="AU1528" i="3"/>
  <c r="AV1528" i="3" s="1"/>
  <c r="AI1527" i="3"/>
  <c r="AJ1527" i="3" s="1"/>
  <c r="W1527" i="3"/>
  <c r="X1527" i="3" s="1"/>
  <c r="Z1578" i="3"/>
  <c r="AA1578" i="3" s="1"/>
  <c r="AR1577" i="3"/>
  <c r="AS1577" i="3" s="1"/>
  <c r="AY1577" i="3" s="1"/>
  <c r="T1577" i="3"/>
  <c r="U1577" i="3" s="1"/>
  <c r="AL1576" i="3"/>
  <c r="AM1576" i="3" s="1"/>
  <c r="Z1576" i="3"/>
  <c r="AA1576" i="3" s="1"/>
  <c r="N1576" i="3"/>
  <c r="O1576" i="3" s="1"/>
  <c r="AR1575" i="3"/>
  <c r="AS1575" i="3" s="1"/>
  <c r="AY1575" i="3" s="1"/>
  <c r="AF1575" i="3"/>
  <c r="AG1575" i="3" s="1"/>
  <c r="T1575" i="3"/>
  <c r="U1575" i="3" s="1"/>
  <c r="H1575" i="3"/>
  <c r="I1575" i="3" s="1"/>
  <c r="AL1574" i="3"/>
  <c r="AM1574" i="3" s="1"/>
  <c r="Z1574" i="3"/>
  <c r="AA1574" i="3" s="1"/>
  <c r="N1574" i="3"/>
  <c r="O1574" i="3" s="1"/>
  <c r="AR1573" i="3"/>
  <c r="AS1573" i="3" s="1"/>
  <c r="AY1573" i="3" s="1"/>
  <c r="AF1573" i="3"/>
  <c r="AG1573" i="3" s="1"/>
  <c r="T1573" i="3"/>
  <c r="U1573" i="3" s="1"/>
  <c r="H1573" i="3"/>
  <c r="I1573" i="3" s="1"/>
  <c r="AL1572" i="3"/>
  <c r="AM1572" i="3" s="1"/>
  <c r="Z1572" i="3"/>
  <c r="AA1572" i="3" s="1"/>
  <c r="N1572" i="3"/>
  <c r="O1572" i="3" s="1"/>
  <c r="AR1571" i="3"/>
  <c r="AS1571" i="3" s="1"/>
  <c r="AY1571" i="3" s="1"/>
  <c r="AF1571" i="3"/>
  <c r="AG1571" i="3" s="1"/>
  <c r="T1571" i="3"/>
  <c r="U1571" i="3" s="1"/>
  <c r="H1571" i="3"/>
  <c r="I1571" i="3" s="1"/>
  <c r="AL1570" i="3"/>
  <c r="AM1570" i="3" s="1"/>
  <c r="Z1570" i="3"/>
  <c r="AA1570" i="3" s="1"/>
  <c r="N1570" i="3"/>
  <c r="O1570" i="3" s="1"/>
  <c r="AR1569" i="3"/>
  <c r="AS1569" i="3" s="1"/>
  <c r="AY1569" i="3" s="1"/>
  <c r="AF1569" i="3"/>
  <c r="AG1569" i="3" s="1"/>
  <c r="T1569" i="3"/>
  <c r="U1569" i="3" s="1"/>
  <c r="H1569" i="3"/>
  <c r="I1569" i="3" s="1"/>
  <c r="AL1568" i="3"/>
  <c r="AM1568" i="3" s="1"/>
  <c r="Z1568" i="3"/>
  <c r="AA1568" i="3" s="1"/>
  <c r="N1568" i="3"/>
  <c r="O1568" i="3" s="1"/>
  <c r="AR1567" i="3"/>
  <c r="AS1567" i="3" s="1"/>
  <c r="AY1567" i="3" s="1"/>
  <c r="AF1567" i="3"/>
  <c r="AG1567" i="3" s="1"/>
  <c r="T1567" i="3"/>
  <c r="U1567" i="3" s="1"/>
  <c r="H1567" i="3"/>
  <c r="I1567" i="3" s="1"/>
  <c r="AL1566" i="3"/>
  <c r="AM1566" i="3" s="1"/>
  <c r="Z1566" i="3"/>
  <c r="AA1566" i="3" s="1"/>
  <c r="N1566" i="3"/>
  <c r="O1566" i="3" s="1"/>
  <c r="AR1565" i="3"/>
  <c r="AS1565" i="3" s="1"/>
  <c r="AY1565" i="3" s="1"/>
  <c r="AF1565" i="3"/>
  <c r="AG1565" i="3" s="1"/>
  <c r="T1565" i="3"/>
  <c r="U1565" i="3" s="1"/>
  <c r="H1565" i="3"/>
  <c r="I1565" i="3" s="1"/>
  <c r="AL1564" i="3"/>
  <c r="AM1564" i="3" s="1"/>
  <c r="Z1564" i="3"/>
  <c r="AA1564" i="3" s="1"/>
  <c r="N1564" i="3"/>
  <c r="O1564" i="3" s="1"/>
  <c r="AR1563" i="3"/>
  <c r="AS1563" i="3" s="1"/>
  <c r="AY1563" i="3" s="1"/>
  <c r="AF1563" i="3"/>
  <c r="AG1563" i="3" s="1"/>
  <c r="T1563" i="3"/>
  <c r="U1563" i="3" s="1"/>
  <c r="H1563" i="3"/>
  <c r="I1563" i="3" s="1"/>
  <c r="AL1562" i="3"/>
  <c r="AM1562" i="3" s="1"/>
  <c r="Z1562" i="3"/>
  <c r="AA1562" i="3" s="1"/>
  <c r="N1562" i="3"/>
  <c r="O1562" i="3" s="1"/>
  <c r="AR1561" i="3"/>
  <c r="AS1561" i="3" s="1"/>
  <c r="AY1561" i="3" s="1"/>
  <c r="AF1561" i="3"/>
  <c r="AG1561" i="3" s="1"/>
  <c r="T1561" i="3"/>
  <c r="U1561" i="3" s="1"/>
  <c r="H1561" i="3"/>
  <c r="I1561" i="3" s="1"/>
  <c r="AL1560" i="3"/>
  <c r="AM1560" i="3" s="1"/>
  <c r="Z1560" i="3"/>
  <c r="AA1560" i="3" s="1"/>
  <c r="N1560" i="3"/>
  <c r="O1560" i="3" s="1"/>
  <c r="AR1559" i="3"/>
  <c r="AS1559" i="3" s="1"/>
  <c r="AY1559" i="3" s="1"/>
  <c r="AF1559" i="3"/>
  <c r="AG1559" i="3" s="1"/>
  <c r="T1559" i="3"/>
  <c r="U1559" i="3" s="1"/>
  <c r="H1559" i="3"/>
  <c r="I1559" i="3" s="1"/>
  <c r="AL1558" i="3"/>
  <c r="AM1558" i="3" s="1"/>
  <c r="Z1558" i="3"/>
  <c r="AA1558" i="3" s="1"/>
  <c r="N1558" i="3"/>
  <c r="O1558" i="3" s="1"/>
  <c r="AR1557" i="3"/>
  <c r="AS1557" i="3" s="1"/>
  <c r="AY1557" i="3" s="1"/>
  <c r="AF1557" i="3"/>
  <c r="AG1557" i="3" s="1"/>
  <c r="T1557" i="3"/>
  <c r="U1557" i="3" s="1"/>
  <c r="H1557" i="3"/>
  <c r="I1557" i="3" s="1"/>
  <c r="AL1556" i="3"/>
  <c r="AM1556" i="3" s="1"/>
  <c r="Z1556" i="3"/>
  <c r="AA1556" i="3" s="1"/>
  <c r="N1556" i="3"/>
  <c r="O1556" i="3" s="1"/>
  <c r="AR1555" i="3"/>
  <c r="AS1555" i="3" s="1"/>
  <c r="AY1555" i="3" s="1"/>
  <c r="AF1555" i="3"/>
  <c r="AG1555" i="3" s="1"/>
  <c r="T1555" i="3"/>
  <c r="U1555" i="3" s="1"/>
  <c r="H1555" i="3"/>
  <c r="I1555" i="3" s="1"/>
  <c r="AL1554" i="3"/>
  <c r="AM1554" i="3" s="1"/>
  <c r="Z1554" i="3"/>
  <c r="AA1554" i="3" s="1"/>
  <c r="N1554" i="3"/>
  <c r="O1554" i="3" s="1"/>
  <c r="AR1553" i="3"/>
  <c r="AS1553" i="3" s="1"/>
  <c r="AY1553" i="3" s="1"/>
  <c r="AF1553" i="3"/>
  <c r="AG1553" i="3" s="1"/>
  <c r="T1553" i="3"/>
  <c r="U1553" i="3" s="1"/>
  <c r="H1553" i="3"/>
  <c r="I1553" i="3" s="1"/>
  <c r="AL1552" i="3"/>
  <c r="AM1552" i="3" s="1"/>
  <c r="Z1552" i="3"/>
  <c r="AA1552" i="3" s="1"/>
  <c r="N1552" i="3"/>
  <c r="O1552" i="3" s="1"/>
  <c r="AR1551" i="3"/>
  <c r="AS1551" i="3" s="1"/>
  <c r="AY1551" i="3" s="1"/>
  <c r="AF1551" i="3"/>
  <c r="AG1551" i="3" s="1"/>
  <c r="T1551" i="3"/>
  <c r="U1551" i="3" s="1"/>
  <c r="H1551" i="3"/>
  <c r="I1551" i="3" s="1"/>
  <c r="AL1550" i="3"/>
  <c r="AM1550" i="3" s="1"/>
  <c r="Z1550" i="3"/>
  <c r="AA1550" i="3" s="1"/>
  <c r="N1550" i="3"/>
  <c r="O1550" i="3" s="1"/>
  <c r="AR1549" i="3"/>
  <c r="AS1549" i="3" s="1"/>
  <c r="AY1549" i="3" s="1"/>
  <c r="AF1549" i="3"/>
  <c r="AG1549" i="3" s="1"/>
  <c r="T1549" i="3"/>
  <c r="U1549" i="3" s="1"/>
  <c r="H1549" i="3"/>
  <c r="I1549" i="3" s="1"/>
  <c r="AL1548" i="3"/>
  <c r="AM1548" i="3" s="1"/>
  <c r="Z1548" i="3"/>
  <c r="AA1548" i="3" s="1"/>
  <c r="N1548" i="3"/>
  <c r="O1548" i="3" s="1"/>
  <c r="AR1547" i="3"/>
  <c r="AS1547" i="3" s="1"/>
  <c r="AY1547" i="3" s="1"/>
  <c r="AF1547" i="3"/>
  <c r="AG1547" i="3" s="1"/>
  <c r="T1547" i="3"/>
  <c r="U1547" i="3" s="1"/>
  <c r="H1547" i="3"/>
  <c r="I1547" i="3" s="1"/>
  <c r="AL1546" i="3"/>
  <c r="AM1546" i="3" s="1"/>
  <c r="Z1546" i="3"/>
  <c r="AA1546" i="3" s="1"/>
  <c r="N1546" i="3"/>
  <c r="O1546" i="3" s="1"/>
  <c r="AR1545" i="3"/>
  <c r="AS1545" i="3" s="1"/>
  <c r="AY1545" i="3" s="1"/>
  <c r="AF1545" i="3"/>
  <c r="AG1545" i="3" s="1"/>
  <c r="T1545" i="3"/>
  <c r="U1545" i="3" s="1"/>
  <c r="H1545" i="3"/>
  <c r="I1545" i="3" s="1"/>
  <c r="AL1544" i="3"/>
  <c r="AM1544" i="3" s="1"/>
  <c r="Z1544" i="3"/>
  <c r="AA1544" i="3" s="1"/>
  <c r="N1544" i="3"/>
  <c r="O1544" i="3" s="1"/>
  <c r="AR1543" i="3"/>
  <c r="AS1543" i="3" s="1"/>
  <c r="AY1543" i="3" s="1"/>
  <c r="AF1543" i="3"/>
  <c r="AG1543" i="3" s="1"/>
  <c r="T1543" i="3"/>
  <c r="U1543" i="3" s="1"/>
  <c r="H1543" i="3"/>
  <c r="I1543" i="3" s="1"/>
  <c r="AL1542" i="3"/>
  <c r="AM1542" i="3" s="1"/>
  <c r="Z1542" i="3"/>
  <c r="AA1542" i="3" s="1"/>
  <c r="N1542" i="3"/>
  <c r="O1542" i="3" s="1"/>
  <c r="AR1541" i="3"/>
  <c r="AS1541" i="3" s="1"/>
  <c r="AY1541" i="3" s="1"/>
  <c r="AF1541" i="3"/>
  <c r="AG1541" i="3" s="1"/>
  <c r="T1541" i="3"/>
  <c r="U1541" i="3" s="1"/>
  <c r="H1541" i="3"/>
  <c r="I1541" i="3" s="1"/>
  <c r="AL1540" i="3"/>
  <c r="AM1540" i="3" s="1"/>
  <c r="Z1540" i="3"/>
  <c r="AA1540" i="3" s="1"/>
  <c r="N1540" i="3"/>
  <c r="O1540" i="3" s="1"/>
  <c r="AR1539" i="3"/>
  <c r="AS1539" i="3" s="1"/>
  <c r="AY1539" i="3" s="1"/>
  <c r="AF1539" i="3"/>
  <c r="AG1539" i="3" s="1"/>
  <c r="T1539" i="3"/>
  <c r="U1539" i="3" s="1"/>
  <c r="H1539" i="3"/>
  <c r="I1539" i="3" s="1"/>
  <c r="AL1538" i="3"/>
  <c r="AM1538" i="3" s="1"/>
  <c r="Z1538" i="3"/>
  <c r="AA1538" i="3" s="1"/>
  <c r="N1538" i="3"/>
  <c r="O1538" i="3" s="1"/>
  <c r="AR1537" i="3"/>
  <c r="AS1537" i="3" s="1"/>
  <c r="AY1537" i="3" s="1"/>
  <c r="AF1537" i="3"/>
  <c r="AG1537" i="3" s="1"/>
  <c r="T1537" i="3"/>
  <c r="U1537" i="3" s="1"/>
  <c r="H1537" i="3"/>
  <c r="I1537" i="3" s="1"/>
  <c r="AL1536" i="3"/>
  <c r="AM1536" i="3" s="1"/>
  <c r="Z1536" i="3"/>
  <c r="AA1536" i="3" s="1"/>
  <c r="N1536" i="3"/>
  <c r="O1536" i="3" s="1"/>
  <c r="AR1535" i="3"/>
  <c r="AS1535" i="3" s="1"/>
  <c r="AY1535" i="3" s="1"/>
  <c r="AF1535" i="3"/>
  <c r="AG1535" i="3" s="1"/>
  <c r="T1535" i="3"/>
  <c r="U1535" i="3" s="1"/>
  <c r="H1535" i="3"/>
  <c r="I1535" i="3" s="1"/>
  <c r="AL1534" i="3"/>
  <c r="AM1534" i="3" s="1"/>
  <c r="Z1534" i="3"/>
  <c r="AA1534" i="3" s="1"/>
  <c r="N1534" i="3"/>
  <c r="O1534" i="3" s="1"/>
  <c r="AR1533" i="3"/>
  <c r="AS1533" i="3" s="1"/>
  <c r="AY1533" i="3" s="1"/>
  <c r="AF1533" i="3"/>
  <c r="AG1533" i="3" s="1"/>
  <c r="T1533" i="3"/>
  <c r="U1533" i="3" s="1"/>
  <c r="H1533" i="3"/>
  <c r="I1533" i="3" s="1"/>
  <c r="AL1532" i="3"/>
  <c r="AM1532" i="3" s="1"/>
  <c r="Z1532" i="3"/>
  <c r="AA1532" i="3" s="1"/>
  <c r="N1532" i="3"/>
  <c r="O1532" i="3" s="1"/>
  <c r="AR1531" i="3"/>
  <c r="AS1531" i="3" s="1"/>
  <c r="AY1531" i="3" s="1"/>
  <c r="AF1531" i="3"/>
  <c r="AG1531" i="3" s="1"/>
  <c r="T1531" i="3"/>
  <c r="U1531" i="3" s="1"/>
  <c r="Q1578" i="3"/>
  <c r="R1578" i="3" s="1"/>
  <c r="AI1577" i="3"/>
  <c r="AJ1577" i="3" s="1"/>
  <c r="BL1577" i="3" s="1"/>
  <c r="K1577" i="3"/>
  <c r="L1577" i="3" s="1"/>
  <c r="AI1576" i="3"/>
  <c r="AJ1576" i="3" s="1"/>
  <c r="W1576" i="3"/>
  <c r="X1576" i="3" s="1"/>
  <c r="K1576" i="3"/>
  <c r="L1576" i="3" s="1"/>
  <c r="AO1575" i="3"/>
  <c r="AP1575" i="3" s="1"/>
  <c r="AC1575" i="3"/>
  <c r="AD1575" i="3" s="1"/>
  <c r="Q1575" i="3"/>
  <c r="R1575" i="3" s="1"/>
  <c r="AU1575" i="3"/>
  <c r="AV1575" i="3" s="1"/>
  <c r="AI1574" i="3"/>
  <c r="AJ1574" i="3" s="1"/>
  <c r="W1574" i="3"/>
  <c r="X1574" i="3" s="1"/>
  <c r="K1574" i="3"/>
  <c r="L1574" i="3" s="1"/>
  <c r="AO1573" i="3"/>
  <c r="AP1573" i="3" s="1"/>
  <c r="AC1573" i="3"/>
  <c r="AD1573" i="3" s="1"/>
  <c r="Q1573" i="3"/>
  <c r="R1573" i="3" s="1"/>
  <c r="AU1573" i="3"/>
  <c r="AV1573" i="3" s="1"/>
  <c r="AI1572" i="3"/>
  <c r="AJ1572" i="3" s="1"/>
  <c r="W1572" i="3"/>
  <c r="X1572" i="3" s="1"/>
  <c r="K1572" i="3"/>
  <c r="L1572" i="3" s="1"/>
  <c r="AO1571" i="3"/>
  <c r="AP1571" i="3" s="1"/>
  <c r="AC1571" i="3"/>
  <c r="AD1571" i="3" s="1"/>
  <c r="Q1571" i="3"/>
  <c r="R1571" i="3" s="1"/>
  <c r="AU1571" i="3"/>
  <c r="AV1571" i="3" s="1"/>
  <c r="AI1570" i="3"/>
  <c r="AJ1570" i="3" s="1"/>
  <c r="W1570" i="3"/>
  <c r="X1570" i="3" s="1"/>
  <c r="K1570" i="3"/>
  <c r="L1570" i="3" s="1"/>
  <c r="AO1569" i="3"/>
  <c r="AP1569" i="3" s="1"/>
  <c r="AC1569" i="3"/>
  <c r="AD1569" i="3" s="1"/>
  <c r="Q1569" i="3"/>
  <c r="R1569" i="3" s="1"/>
  <c r="AU1569" i="3"/>
  <c r="AV1569" i="3" s="1"/>
  <c r="AI1568" i="3"/>
  <c r="AJ1568" i="3" s="1"/>
  <c r="W1568" i="3"/>
  <c r="X1568" i="3" s="1"/>
  <c r="K1568" i="3"/>
  <c r="L1568" i="3" s="1"/>
  <c r="AO1567" i="3"/>
  <c r="AP1567" i="3" s="1"/>
  <c r="AC1567" i="3"/>
  <c r="AD1567" i="3" s="1"/>
  <c r="Q1567" i="3"/>
  <c r="R1567" i="3" s="1"/>
  <c r="AU1567" i="3"/>
  <c r="AV1567" i="3" s="1"/>
  <c r="AI1566" i="3"/>
  <c r="AJ1566" i="3" s="1"/>
  <c r="W1566" i="3"/>
  <c r="X1566" i="3" s="1"/>
  <c r="K1566" i="3"/>
  <c r="L1566" i="3" s="1"/>
  <c r="AO1565" i="3"/>
  <c r="AP1565" i="3" s="1"/>
  <c r="AC1565" i="3"/>
  <c r="AD1565" i="3" s="1"/>
  <c r="Q1565" i="3"/>
  <c r="R1565" i="3" s="1"/>
  <c r="AU1565" i="3"/>
  <c r="AV1565" i="3" s="1"/>
  <c r="AI1564" i="3"/>
  <c r="AJ1564" i="3" s="1"/>
  <c r="W1564" i="3"/>
  <c r="X1564" i="3" s="1"/>
  <c r="K1564" i="3"/>
  <c r="L1564" i="3" s="1"/>
  <c r="AO1563" i="3"/>
  <c r="AP1563" i="3" s="1"/>
  <c r="AC1563" i="3"/>
  <c r="AD1563" i="3" s="1"/>
  <c r="Q1563" i="3"/>
  <c r="R1563" i="3" s="1"/>
  <c r="AU1563" i="3"/>
  <c r="AV1563" i="3" s="1"/>
  <c r="AI1562" i="3"/>
  <c r="AJ1562" i="3" s="1"/>
  <c r="W1562" i="3"/>
  <c r="X1562" i="3" s="1"/>
  <c r="K1562" i="3"/>
  <c r="L1562" i="3" s="1"/>
  <c r="AO1561" i="3"/>
  <c r="AP1561" i="3" s="1"/>
  <c r="AC1561" i="3"/>
  <c r="AD1561" i="3" s="1"/>
  <c r="Q1561" i="3"/>
  <c r="R1561" i="3" s="1"/>
  <c r="AU1561" i="3"/>
  <c r="AV1561" i="3" s="1"/>
  <c r="AI1560" i="3"/>
  <c r="AJ1560" i="3" s="1"/>
  <c r="W1560" i="3"/>
  <c r="X1560" i="3" s="1"/>
  <c r="K1560" i="3"/>
  <c r="L1560" i="3" s="1"/>
  <c r="AO1559" i="3"/>
  <c r="AP1559" i="3" s="1"/>
  <c r="AC1559" i="3"/>
  <c r="AD1559" i="3" s="1"/>
  <c r="Q1559" i="3"/>
  <c r="R1559" i="3" s="1"/>
  <c r="AU1559" i="3"/>
  <c r="AV1559" i="3" s="1"/>
  <c r="AI1558" i="3"/>
  <c r="AJ1558" i="3" s="1"/>
  <c r="W1558" i="3"/>
  <c r="X1558" i="3" s="1"/>
  <c r="K1558" i="3"/>
  <c r="L1558" i="3" s="1"/>
  <c r="AO1557" i="3"/>
  <c r="AP1557" i="3" s="1"/>
  <c r="AC1557" i="3"/>
  <c r="AD1557" i="3" s="1"/>
  <c r="Q1557" i="3"/>
  <c r="R1557" i="3" s="1"/>
  <c r="AU1557" i="3"/>
  <c r="AV1557" i="3" s="1"/>
  <c r="AI1556" i="3"/>
  <c r="AJ1556" i="3" s="1"/>
  <c r="W1556" i="3"/>
  <c r="X1556" i="3" s="1"/>
  <c r="K1556" i="3"/>
  <c r="L1556" i="3" s="1"/>
  <c r="AO1555" i="3"/>
  <c r="AP1555" i="3" s="1"/>
  <c r="AC1555" i="3"/>
  <c r="AD1555" i="3" s="1"/>
  <c r="Q1555" i="3"/>
  <c r="R1555" i="3" s="1"/>
  <c r="AU1555" i="3"/>
  <c r="AV1555" i="3" s="1"/>
  <c r="AI1554" i="3"/>
  <c r="AJ1554" i="3" s="1"/>
  <c r="W1554" i="3"/>
  <c r="X1554" i="3" s="1"/>
  <c r="K1554" i="3"/>
  <c r="L1554" i="3" s="1"/>
  <c r="AO1553" i="3"/>
  <c r="AP1553" i="3" s="1"/>
  <c r="AC1553" i="3"/>
  <c r="AD1553" i="3" s="1"/>
  <c r="Q1553" i="3"/>
  <c r="R1553" i="3" s="1"/>
  <c r="AU1553" i="3"/>
  <c r="AV1553" i="3" s="1"/>
  <c r="AI1552" i="3"/>
  <c r="AJ1552" i="3" s="1"/>
  <c r="W1552" i="3"/>
  <c r="X1552" i="3" s="1"/>
  <c r="K1552" i="3"/>
  <c r="L1552" i="3" s="1"/>
  <c r="AO1551" i="3"/>
  <c r="AP1551" i="3" s="1"/>
  <c r="AC1551" i="3"/>
  <c r="AD1551" i="3" s="1"/>
  <c r="Q1551" i="3"/>
  <c r="R1551" i="3" s="1"/>
  <c r="AU1551" i="3"/>
  <c r="AV1551" i="3" s="1"/>
  <c r="AI1550" i="3"/>
  <c r="AJ1550" i="3" s="1"/>
  <c r="W1550" i="3"/>
  <c r="X1550" i="3" s="1"/>
  <c r="K1550" i="3"/>
  <c r="L1550" i="3" s="1"/>
  <c r="AO1549" i="3"/>
  <c r="AP1549" i="3" s="1"/>
  <c r="AC1549" i="3"/>
  <c r="AD1549" i="3" s="1"/>
  <c r="Q1549" i="3"/>
  <c r="R1549" i="3" s="1"/>
  <c r="AU1549" i="3"/>
  <c r="AV1549" i="3" s="1"/>
  <c r="AI1548" i="3"/>
  <c r="AJ1548" i="3" s="1"/>
  <c r="W1548" i="3"/>
  <c r="X1548" i="3" s="1"/>
  <c r="K1548" i="3"/>
  <c r="L1548" i="3" s="1"/>
  <c r="AO1547" i="3"/>
  <c r="AP1547" i="3" s="1"/>
  <c r="AC1547" i="3"/>
  <c r="AD1547" i="3" s="1"/>
  <c r="Q1547" i="3"/>
  <c r="R1547" i="3" s="1"/>
  <c r="AU1547" i="3"/>
  <c r="AV1547" i="3" s="1"/>
  <c r="AI1546" i="3"/>
  <c r="AJ1546" i="3" s="1"/>
  <c r="W1546" i="3"/>
  <c r="X1546" i="3" s="1"/>
  <c r="K1546" i="3"/>
  <c r="L1546" i="3" s="1"/>
  <c r="AO1545" i="3"/>
  <c r="AP1545" i="3" s="1"/>
  <c r="AC1545" i="3"/>
  <c r="AD1545" i="3" s="1"/>
  <c r="Q1545" i="3"/>
  <c r="R1545" i="3" s="1"/>
  <c r="AU1545" i="3"/>
  <c r="AV1545" i="3" s="1"/>
  <c r="AI1544" i="3"/>
  <c r="AJ1544" i="3" s="1"/>
  <c r="W1544" i="3"/>
  <c r="X1544" i="3" s="1"/>
  <c r="K1544" i="3"/>
  <c r="L1544" i="3" s="1"/>
  <c r="AO1543" i="3"/>
  <c r="AP1543" i="3" s="1"/>
  <c r="AC1543" i="3"/>
  <c r="AD1543" i="3" s="1"/>
  <c r="Q1543" i="3"/>
  <c r="R1543" i="3" s="1"/>
  <c r="AU1543" i="3"/>
  <c r="AV1543" i="3" s="1"/>
  <c r="AI1542" i="3"/>
  <c r="AJ1542" i="3" s="1"/>
  <c r="W1542" i="3"/>
  <c r="X1542" i="3" s="1"/>
  <c r="K1542" i="3"/>
  <c r="L1542" i="3" s="1"/>
  <c r="AO1541" i="3"/>
  <c r="AP1541" i="3" s="1"/>
  <c r="AC1541" i="3"/>
  <c r="AD1541" i="3" s="1"/>
  <c r="Q1541" i="3"/>
  <c r="R1541" i="3" s="1"/>
  <c r="AU1541" i="3"/>
  <c r="AV1541" i="3" s="1"/>
  <c r="AI1540" i="3"/>
  <c r="AJ1540" i="3" s="1"/>
  <c r="W1540" i="3"/>
  <c r="X1540" i="3" s="1"/>
  <c r="K1540" i="3"/>
  <c r="L1540" i="3" s="1"/>
  <c r="AO1539" i="3"/>
  <c r="AP1539" i="3" s="1"/>
  <c r="AC1539" i="3"/>
  <c r="AD1539" i="3" s="1"/>
  <c r="Q1539" i="3"/>
  <c r="R1539" i="3" s="1"/>
  <c r="AU1539" i="3"/>
  <c r="AV1539" i="3" s="1"/>
  <c r="AI1538" i="3"/>
  <c r="AJ1538" i="3" s="1"/>
  <c r="W1538" i="3"/>
  <c r="X1538" i="3" s="1"/>
  <c r="K1538" i="3"/>
  <c r="L1538" i="3" s="1"/>
  <c r="AO1537" i="3"/>
  <c r="AP1537" i="3" s="1"/>
  <c r="AC1537" i="3"/>
  <c r="AD1537" i="3" s="1"/>
  <c r="Q1537" i="3"/>
  <c r="R1537" i="3" s="1"/>
  <c r="AU1537" i="3"/>
  <c r="AV1537" i="3" s="1"/>
  <c r="AI1536" i="3"/>
  <c r="AJ1536" i="3" s="1"/>
  <c r="W1536" i="3"/>
  <c r="X1536" i="3" s="1"/>
  <c r="K1536" i="3"/>
  <c r="L1536" i="3" s="1"/>
  <c r="AO1535" i="3"/>
  <c r="AP1535" i="3" s="1"/>
  <c r="AC1535" i="3"/>
  <c r="AD1535" i="3" s="1"/>
  <c r="Q1535" i="3"/>
  <c r="R1535" i="3" s="1"/>
  <c r="AU1535" i="3"/>
  <c r="AV1535" i="3" s="1"/>
  <c r="AI1534" i="3"/>
  <c r="AJ1534" i="3" s="1"/>
  <c r="W1534" i="3"/>
  <c r="X1534" i="3" s="1"/>
  <c r="K1534" i="3"/>
  <c r="L1534" i="3" s="1"/>
  <c r="AO1533" i="3"/>
  <c r="AP1533" i="3" s="1"/>
  <c r="AC1533" i="3"/>
  <c r="AD1533" i="3" s="1"/>
  <c r="Q1533" i="3"/>
  <c r="R1533" i="3" s="1"/>
  <c r="AU1533" i="3"/>
  <c r="AV1533" i="3" s="1"/>
  <c r="AI1532" i="3"/>
  <c r="AJ1532" i="3" s="1"/>
  <c r="W1532" i="3"/>
  <c r="X1532" i="3" s="1"/>
  <c r="K1532" i="3"/>
  <c r="L1532" i="3" s="1"/>
  <c r="AO1531" i="3"/>
  <c r="AP1531" i="3" s="1"/>
  <c r="AC1531" i="3"/>
  <c r="AD1531" i="3" s="1"/>
  <c r="Q1531" i="3"/>
  <c r="R1531" i="3" s="1"/>
  <c r="AU1531" i="3"/>
  <c r="AV1531" i="3" s="1"/>
  <c r="AI1530" i="3"/>
  <c r="AJ1530" i="3" s="1"/>
  <c r="W1530" i="3"/>
  <c r="X1530" i="3" s="1"/>
  <c r="K1530" i="3"/>
  <c r="L1530" i="3" s="1"/>
  <c r="AO1529" i="3"/>
  <c r="AP1529" i="3" s="1"/>
  <c r="AC1529" i="3"/>
  <c r="AD1529" i="3" s="1"/>
  <c r="Q1529" i="3"/>
  <c r="R1529" i="3" s="1"/>
  <c r="N1530" i="3"/>
  <c r="O1530" i="3" s="1"/>
  <c r="H1529" i="3"/>
  <c r="I1529" i="3" s="1"/>
  <c r="Z1528" i="3"/>
  <c r="AA1528" i="3" s="1"/>
  <c r="AR1527" i="3"/>
  <c r="AS1527" i="3" s="1"/>
  <c r="AY1527" i="3" s="1"/>
  <c r="Z1527" i="3"/>
  <c r="AA1527" i="3" s="1"/>
  <c r="K1527" i="3"/>
  <c r="L1527" i="3" s="1"/>
  <c r="AO1526" i="3"/>
  <c r="AP1526" i="3" s="1"/>
  <c r="AC1526" i="3"/>
  <c r="AD1526" i="3" s="1"/>
  <c r="Q1526" i="3"/>
  <c r="R1526" i="3" s="1"/>
  <c r="AU1526" i="3"/>
  <c r="AV1526" i="3" s="1"/>
  <c r="AI1525" i="3"/>
  <c r="AJ1525" i="3" s="1"/>
  <c r="W1525" i="3"/>
  <c r="X1525" i="3" s="1"/>
  <c r="K1525" i="3"/>
  <c r="L1525" i="3" s="1"/>
  <c r="AO1524" i="3"/>
  <c r="AP1524" i="3" s="1"/>
  <c r="AC1524" i="3"/>
  <c r="AD1524" i="3" s="1"/>
  <c r="Q1524" i="3"/>
  <c r="R1524" i="3" s="1"/>
  <c r="AU1524" i="3"/>
  <c r="AV1524" i="3" s="1"/>
  <c r="AI1523" i="3"/>
  <c r="AJ1523" i="3" s="1"/>
  <c r="W1523" i="3"/>
  <c r="X1523" i="3" s="1"/>
  <c r="K1523" i="3"/>
  <c r="L1523" i="3" s="1"/>
  <c r="AO1522" i="3"/>
  <c r="AP1522" i="3" s="1"/>
  <c r="AC1522" i="3"/>
  <c r="AD1522" i="3" s="1"/>
  <c r="Q1522" i="3"/>
  <c r="R1522" i="3" s="1"/>
  <c r="AU1522" i="3"/>
  <c r="AV1522" i="3" s="1"/>
  <c r="AI1521" i="3"/>
  <c r="AJ1521" i="3" s="1"/>
  <c r="W1521" i="3"/>
  <c r="X1521" i="3" s="1"/>
  <c r="K1521" i="3"/>
  <c r="L1521" i="3" s="1"/>
  <c r="AO1520" i="3"/>
  <c r="AP1520" i="3" s="1"/>
  <c r="AC1520" i="3"/>
  <c r="AD1520" i="3" s="1"/>
  <c r="Q1520" i="3"/>
  <c r="R1520" i="3" s="1"/>
  <c r="AU1520" i="3"/>
  <c r="AV1520" i="3" s="1"/>
  <c r="AI1519" i="3"/>
  <c r="AJ1519" i="3" s="1"/>
  <c r="W1519" i="3"/>
  <c r="X1519" i="3" s="1"/>
  <c r="K1519" i="3"/>
  <c r="L1519" i="3" s="1"/>
  <c r="AO1518" i="3"/>
  <c r="AP1518" i="3" s="1"/>
  <c r="AC1518" i="3"/>
  <c r="AD1518" i="3" s="1"/>
  <c r="Q1518" i="3"/>
  <c r="R1518" i="3" s="1"/>
  <c r="AU1518" i="3"/>
  <c r="AV1518" i="3" s="1"/>
  <c r="AI1517" i="3"/>
  <c r="AJ1517" i="3" s="1"/>
  <c r="W1517" i="3"/>
  <c r="X1517" i="3" s="1"/>
  <c r="K1517" i="3"/>
  <c r="L1517" i="3" s="1"/>
  <c r="AO1516" i="3"/>
  <c r="AP1516" i="3" s="1"/>
  <c r="AC1516" i="3"/>
  <c r="AD1516" i="3" s="1"/>
  <c r="Q1516" i="3"/>
  <c r="R1516" i="3" s="1"/>
  <c r="AU1516" i="3"/>
  <c r="AV1516" i="3" s="1"/>
  <c r="AI1515" i="3"/>
  <c r="AJ1515" i="3" s="1"/>
  <c r="W1515" i="3"/>
  <c r="X1515" i="3" s="1"/>
  <c r="K1515" i="3"/>
  <c r="L1515" i="3" s="1"/>
  <c r="AO1514" i="3"/>
  <c r="AP1514" i="3" s="1"/>
  <c r="AC1514" i="3"/>
  <c r="AD1514" i="3" s="1"/>
  <c r="Q1514" i="3"/>
  <c r="R1514" i="3" s="1"/>
  <c r="AU1514" i="3"/>
  <c r="AV1514" i="3" s="1"/>
  <c r="AI1513" i="3"/>
  <c r="AJ1513" i="3" s="1"/>
  <c r="W1513" i="3"/>
  <c r="X1513" i="3" s="1"/>
  <c r="K1513" i="3"/>
  <c r="L1513" i="3" s="1"/>
  <c r="AO1512" i="3"/>
  <c r="AP1512" i="3" s="1"/>
  <c r="AC1512" i="3"/>
  <c r="AD1512" i="3" s="1"/>
  <c r="Q1512" i="3"/>
  <c r="R1512" i="3" s="1"/>
  <c r="AU1512" i="3"/>
  <c r="AV1512" i="3" s="1"/>
  <c r="AI1511" i="3"/>
  <c r="AJ1511" i="3" s="1"/>
  <c r="W1511" i="3"/>
  <c r="X1511" i="3" s="1"/>
  <c r="K1511" i="3"/>
  <c r="L1511" i="3" s="1"/>
  <c r="AO1510" i="3"/>
  <c r="AP1510" i="3" s="1"/>
  <c r="AC1510" i="3"/>
  <c r="AD1510" i="3" s="1"/>
  <c r="Q1510" i="3"/>
  <c r="R1510" i="3" s="1"/>
  <c r="AU1510" i="3"/>
  <c r="AV1510" i="3" s="1"/>
  <c r="AI1509" i="3"/>
  <c r="AJ1509" i="3" s="1"/>
  <c r="W1509" i="3"/>
  <c r="X1509" i="3" s="1"/>
  <c r="K1509" i="3"/>
  <c r="L1509" i="3" s="1"/>
  <c r="AO1508" i="3"/>
  <c r="AP1508" i="3" s="1"/>
  <c r="AC1508" i="3"/>
  <c r="AD1508" i="3" s="1"/>
  <c r="Q1508" i="3"/>
  <c r="R1508" i="3" s="1"/>
  <c r="AU1508" i="3"/>
  <c r="AV1508" i="3" s="1"/>
  <c r="AI1507" i="3"/>
  <c r="AJ1507" i="3" s="1"/>
  <c r="W1507" i="3"/>
  <c r="X1507" i="3" s="1"/>
  <c r="K1507" i="3"/>
  <c r="L1507" i="3" s="1"/>
  <c r="AO1506" i="3"/>
  <c r="AP1506" i="3" s="1"/>
  <c r="AC1506" i="3"/>
  <c r="AD1506" i="3" s="1"/>
  <c r="Q1506" i="3"/>
  <c r="R1506" i="3" s="1"/>
  <c r="AU1506" i="3"/>
  <c r="AV1506" i="3" s="1"/>
  <c r="AI1505" i="3"/>
  <c r="AJ1505" i="3" s="1"/>
  <c r="W1505" i="3"/>
  <c r="X1505" i="3" s="1"/>
  <c r="K1505" i="3"/>
  <c r="L1505" i="3" s="1"/>
  <c r="AO1504" i="3"/>
  <c r="AP1504" i="3" s="1"/>
  <c r="AC1504" i="3"/>
  <c r="AD1504" i="3" s="1"/>
  <c r="Q1504" i="3"/>
  <c r="R1504" i="3" s="1"/>
  <c r="AU1504" i="3"/>
  <c r="AV1504" i="3" s="1"/>
  <c r="AI1503" i="3"/>
  <c r="AJ1503" i="3" s="1"/>
  <c r="W1503" i="3"/>
  <c r="X1503" i="3" s="1"/>
  <c r="K1503" i="3"/>
  <c r="L1503" i="3" s="1"/>
  <c r="AO1502" i="3"/>
  <c r="AP1502" i="3" s="1"/>
  <c r="AC1502" i="3"/>
  <c r="AD1502" i="3" s="1"/>
  <c r="Q1502" i="3"/>
  <c r="R1502" i="3" s="1"/>
  <c r="AU1502" i="3"/>
  <c r="AV1502" i="3" s="1"/>
  <c r="AI1501" i="3"/>
  <c r="AJ1501" i="3" s="1"/>
  <c r="W1501" i="3"/>
  <c r="X1501" i="3" s="1"/>
  <c r="K1501" i="3"/>
  <c r="L1501" i="3" s="1"/>
  <c r="AO1500" i="3"/>
  <c r="AP1500" i="3" s="1"/>
  <c r="AC1500" i="3"/>
  <c r="AD1500" i="3" s="1"/>
  <c r="Q1500" i="3"/>
  <c r="R1500" i="3" s="1"/>
  <c r="AU1500" i="3"/>
  <c r="AV1500" i="3" s="1"/>
  <c r="AI1499" i="3"/>
  <c r="AJ1499" i="3" s="1"/>
  <c r="W1499" i="3"/>
  <c r="X1499" i="3" s="1"/>
  <c r="K1499" i="3"/>
  <c r="L1499" i="3" s="1"/>
  <c r="AO1498" i="3"/>
  <c r="AP1498" i="3" s="1"/>
  <c r="AC1498" i="3"/>
  <c r="AD1498" i="3" s="1"/>
  <c r="Q1498" i="3"/>
  <c r="R1498" i="3" s="1"/>
  <c r="AU1498" i="3"/>
  <c r="AV1498" i="3" s="1"/>
  <c r="AI1497" i="3"/>
  <c r="AJ1497" i="3" s="1"/>
  <c r="W1497" i="3"/>
  <c r="X1497" i="3" s="1"/>
  <c r="K1497" i="3"/>
  <c r="L1497" i="3" s="1"/>
  <c r="AO1496" i="3"/>
  <c r="AP1496" i="3" s="1"/>
  <c r="AC1496" i="3"/>
  <c r="AD1496" i="3" s="1"/>
  <c r="Q1496" i="3"/>
  <c r="R1496" i="3" s="1"/>
  <c r="AU1496" i="3"/>
  <c r="AV1496" i="3" s="1"/>
  <c r="AI1495" i="3"/>
  <c r="AJ1495" i="3" s="1"/>
  <c r="W1495" i="3"/>
  <c r="X1495" i="3" s="1"/>
  <c r="K1495" i="3"/>
  <c r="L1495" i="3" s="1"/>
  <c r="AO1494" i="3"/>
  <c r="AP1494" i="3" s="1"/>
  <c r="AC1494" i="3"/>
  <c r="AD1494" i="3" s="1"/>
  <c r="Q1494" i="3"/>
  <c r="R1494" i="3" s="1"/>
  <c r="AU1494" i="3"/>
  <c r="AV1494" i="3" s="1"/>
  <c r="AI1493" i="3"/>
  <c r="AJ1493" i="3" s="1"/>
  <c r="W1493" i="3"/>
  <c r="X1493" i="3" s="1"/>
  <c r="K1493" i="3"/>
  <c r="L1493" i="3" s="1"/>
  <c r="AO1492" i="3"/>
  <c r="AP1492" i="3" s="1"/>
  <c r="AC1492" i="3"/>
  <c r="AD1492" i="3" s="1"/>
  <c r="Q1492" i="3"/>
  <c r="R1492" i="3" s="1"/>
  <c r="AU1492" i="3"/>
  <c r="AV1492" i="3" s="1"/>
  <c r="AI1491" i="3"/>
  <c r="AJ1491" i="3" s="1"/>
  <c r="W1491" i="3"/>
  <c r="X1491" i="3" s="1"/>
  <c r="K1491" i="3"/>
  <c r="L1491" i="3" s="1"/>
  <c r="AO1490" i="3"/>
  <c r="AP1490" i="3" s="1"/>
  <c r="AC1490" i="3"/>
  <c r="AD1490" i="3" s="1"/>
  <c r="Q1490" i="3"/>
  <c r="R1490" i="3" s="1"/>
  <c r="AU1490" i="3"/>
  <c r="AV1490" i="3" s="1"/>
  <c r="AI1489" i="3"/>
  <c r="AJ1489" i="3" s="1"/>
  <c r="W1489" i="3"/>
  <c r="X1489" i="3" s="1"/>
  <c r="K1489" i="3"/>
  <c r="L1489" i="3" s="1"/>
  <c r="AO1488" i="3"/>
  <c r="AP1488" i="3" s="1"/>
  <c r="AC1488" i="3"/>
  <c r="AD1488" i="3" s="1"/>
  <c r="Q1488" i="3"/>
  <c r="R1488" i="3" s="1"/>
  <c r="AU1488" i="3"/>
  <c r="AV1488" i="3" s="1"/>
  <c r="AI1487" i="3"/>
  <c r="AJ1487" i="3" s="1"/>
  <c r="W1487" i="3"/>
  <c r="X1487" i="3" s="1"/>
  <c r="K1487" i="3"/>
  <c r="L1487" i="3" s="1"/>
  <c r="AO1486" i="3"/>
  <c r="AP1486" i="3" s="1"/>
  <c r="AC1486" i="3"/>
  <c r="AD1486" i="3" s="1"/>
  <c r="Q1486" i="3"/>
  <c r="R1486" i="3" s="1"/>
  <c r="AU1486" i="3"/>
  <c r="AV1486" i="3" s="1"/>
  <c r="AI1485" i="3"/>
  <c r="AJ1485" i="3" s="1"/>
  <c r="W1485" i="3"/>
  <c r="X1485" i="3" s="1"/>
  <c r="K1485" i="3"/>
  <c r="L1485" i="3" s="1"/>
  <c r="AO1484" i="3"/>
  <c r="AP1484" i="3" s="1"/>
  <c r="AC1484" i="3"/>
  <c r="AD1484" i="3" s="1"/>
  <c r="Q1484" i="3"/>
  <c r="R1484" i="3" s="1"/>
  <c r="AU1484" i="3"/>
  <c r="AV1484" i="3" s="1"/>
  <c r="AI1483" i="3"/>
  <c r="AJ1483" i="3" s="1"/>
  <c r="W1483" i="3"/>
  <c r="X1483" i="3" s="1"/>
  <c r="K1483" i="3"/>
  <c r="L1483" i="3" s="1"/>
  <c r="AO1482" i="3"/>
  <c r="AP1482" i="3" s="1"/>
  <c r="AC1482" i="3"/>
  <c r="AD1482" i="3" s="1"/>
  <c r="Q1482" i="3"/>
  <c r="R1482" i="3" s="1"/>
  <c r="AU1482" i="3"/>
  <c r="AV1482" i="3" s="1"/>
  <c r="AI1481" i="3"/>
  <c r="AJ1481" i="3" s="1"/>
  <c r="W1481" i="3"/>
  <c r="X1481" i="3" s="1"/>
  <c r="K1481" i="3"/>
  <c r="L1481" i="3" s="1"/>
  <c r="AO1480" i="3"/>
  <c r="AP1480" i="3" s="1"/>
  <c r="AC1480" i="3"/>
  <c r="AD1480" i="3" s="1"/>
  <c r="Q1480" i="3"/>
  <c r="R1480" i="3" s="1"/>
  <c r="AU1480" i="3"/>
  <c r="AV1480" i="3" s="1"/>
  <c r="AI1479" i="3"/>
  <c r="AJ1479" i="3" s="1"/>
  <c r="W1479" i="3"/>
  <c r="X1479" i="3" s="1"/>
  <c r="K1479" i="3"/>
  <c r="L1479" i="3" s="1"/>
  <c r="AO1478" i="3"/>
  <c r="AP1478" i="3" s="1"/>
  <c r="AC1478" i="3"/>
  <c r="AD1478" i="3" s="1"/>
  <c r="Q1478" i="3"/>
  <c r="R1478" i="3" s="1"/>
  <c r="AU1478" i="3"/>
  <c r="AV1478" i="3" s="1"/>
  <c r="H1531" i="3"/>
  <c r="I1531" i="3" s="1"/>
  <c r="AR1529" i="3"/>
  <c r="AS1529" i="3" s="1"/>
  <c r="AY1529" i="3" s="1"/>
  <c r="AU1529" i="3"/>
  <c r="AV1529" i="3" s="1"/>
  <c r="W1528" i="3"/>
  <c r="X1528" i="3" s="1"/>
  <c r="AO1527" i="3"/>
  <c r="AP1527" i="3" s="1"/>
  <c r="T1527" i="3"/>
  <c r="U1527" i="3" s="1"/>
  <c r="H1527" i="3"/>
  <c r="I1527" i="3" s="1"/>
  <c r="AL1526" i="3"/>
  <c r="AM1526" i="3" s="1"/>
  <c r="Z1526" i="3"/>
  <c r="AA1526" i="3" s="1"/>
  <c r="N1526" i="3"/>
  <c r="O1526" i="3" s="1"/>
  <c r="AR1525" i="3"/>
  <c r="AS1525" i="3" s="1"/>
  <c r="AY1525" i="3" s="1"/>
  <c r="AF1525" i="3"/>
  <c r="AG1525" i="3" s="1"/>
  <c r="T1525" i="3"/>
  <c r="U1525" i="3" s="1"/>
  <c r="H1525" i="3"/>
  <c r="I1525" i="3" s="1"/>
  <c r="AL1524" i="3"/>
  <c r="AM1524" i="3" s="1"/>
  <c r="Z1524" i="3"/>
  <c r="AA1524" i="3" s="1"/>
  <c r="N1524" i="3"/>
  <c r="O1524" i="3" s="1"/>
  <c r="AR1523" i="3"/>
  <c r="AS1523" i="3" s="1"/>
  <c r="AY1523" i="3" s="1"/>
  <c r="AF1523" i="3"/>
  <c r="AG1523" i="3" s="1"/>
  <c r="T1523" i="3"/>
  <c r="U1523" i="3" s="1"/>
  <c r="H1523" i="3"/>
  <c r="I1523" i="3" s="1"/>
  <c r="AL1522" i="3"/>
  <c r="AM1522" i="3" s="1"/>
  <c r="Z1522" i="3"/>
  <c r="AA1522" i="3" s="1"/>
  <c r="N1522" i="3"/>
  <c r="O1522" i="3" s="1"/>
  <c r="AR1521" i="3"/>
  <c r="AS1521" i="3" s="1"/>
  <c r="AY1521" i="3" s="1"/>
  <c r="AF1521" i="3"/>
  <c r="AG1521" i="3" s="1"/>
  <c r="T1521" i="3"/>
  <c r="U1521" i="3" s="1"/>
  <c r="H1521" i="3"/>
  <c r="I1521" i="3" s="1"/>
  <c r="AL1520" i="3"/>
  <c r="AM1520" i="3" s="1"/>
  <c r="Z1520" i="3"/>
  <c r="AA1520" i="3" s="1"/>
  <c r="N1520" i="3"/>
  <c r="O1520" i="3" s="1"/>
  <c r="AR1519" i="3"/>
  <c r="AS1519" i="3" s="1"/>
  <c r="AY1519" i="3" s="1"/>
  <c r="AF1519" i="3"/>
  <c r="AG1519" i="3" s="1"/>
  <c r="T1519" i="3"/>
  <c r="U1519" i="3" s="1"/>
  <c r="H1519" i="3"/>
  <c r="I1519" i="3" s="1"/>
  <c r="AL1518" i="3"/>
  <c r="AM1518" i="3" s="1"/>
  <c r="Z1518" i="3"/>
  <c r="AA1518" i="3" s="1"/>
  <c r="N1518" i="3"/>
  <c r="O1518" i="3" s="1"/>
  <c r="AR1517" i="3"/>
  <c r="AS1517" i="3" s="1"/>
  <c r="AY1517" i="3" s="1"/>
  <c r="AF1517" i="3"/>
  <c r="AG1517" i="3" s="1"/>
  <c r="T1517" i="3"/>
  <c r="U1517" i="3" s="1"/>
  <c r="H1517" i="3"/>
  <c r="I1517" i="3" s="1"/>
  <c r="AL1516" i="3"/>
  <c r="AM1516" i="3" s="1"/>
  <c r="Z1516" i="3"/>
  <c r="AA1516" i="3" s="1"/>
  <c r="N1516" i="3"/>
  <c r="O1516" i="3" s="1"/>
  <c r="AR1515" i="3"/>
  <c r="AS1515" i="3" s="1"/>
  <c r="AY1515" i="3" s="1"/>
  <c r="AF1515" i="3"/>
  <c r="AG1515" i="3" s="1"/>
  <c r="T1515" i="3"/>
  <c r="U1515" i="3" s="1"/>
  <c r="H1515" i="3"/>
  <c r="I1515" i="3" s="1"/>
  <c r="AL1514" i="3"/>
  <c r="AM1514" i="3" s="1"/>
  <c r="Z1514" i="3"/>
  <c r="AA1514" i="3" s="1"/>
  <c r="N1514" i="3"/>
  <c r="O1514" i="3" s="1"/>
  <c r="AR1513" i="3"/>
  <c r="AS1513" i="3" s="1"/>
  <c r="AY1513" i="3" s="1"/>
  <c r="AF1513" i="3"/>
  <c r="AG1513" i="3" s="1"/>
  <c r="T1513" i="3"/>
  <c r="U1513" i="3" s="1"/>
  <c r="H1513" i="3"/>
  <c r="I1513" i="3" s="1"/>
  <c r="AL1512" i="3"/>
  <c r="AM1512" i="3" s="1"/>
  <c r="Z1512" i="3"/>
  <c r="AA1512" i="3" s="1"/>
  <c r="N1512" i="3"/>
  <c r="O1512" i="3" s="1"/>
  <c r="AR1511" i="3"/>
  <c r="AS1511" i="3" s="1"/>
  <c r="AY1511" i="3" s="1"/>
  <c r="AF1511" i="3"/>
  <c r="AG1511" i="3" s="1"/>
  <c r="T1511" i="3"/>
  <c r="U1511" i="3" s="1"/>
  <c r="H1511" i="3"/>
  <c r="I1511" i="3" s="1"/>
  <c r="AL1510" i="3"/>
  <c r="AM1510" i="3" s="1"/>
  <c r="Z1510" i="3"/>
  <c r="AA1510" i="3" s="1"/>
  <c r="N1510" i="3"/>
  <c r="O1510" i="3" s="1"/>
  <c r="AR1509" i="3"/>
  <c r="AS1509" i="3" s="1"/>
  <c r="AY1509" i="3" s="1"/>
  <c r="AF1509" i="3"/>
  <c r="AG1509" i="3" s="1"/>
  <c r="T1509" i="3"/>
  <c r="U1509" i="3" s="1"/>
  <c r="H1509" i="3"/>
  <c r="I1509" i="3" s="1"/>
  <c r="AL1508" i="3"/>
  <c r="AM1508" i="3" s="1"/>
  <c r="Z1508" i="3"/>
  <c r="AA1508" i="3" s="1"/>
  <c r="N1508" i="3"/>
  <c r="O1508" i="3" s="1"/>
  <c r="AR1507" i="3"/>
  <c r="AS1507" i="3" s="1"/>
  <c r="AY1507" i="3" s="1"/>
  <c r="AF1507" i="3"/>
  <c r="AG1507" i="3" s="1"/>
  <c r="T1507" i="3"/>
  <c r="U1507" i="3" s="1"/>
  <c r="H1507" i="3"/>
  <c r="I1507" i="3" s="1"/>
  <c r="AL1506" i="3"/>
  <c r="AM1506" i="3" s="1"/>
  <c r="Z1506" i="3"/>
  <c r="AA1506" i="3" s="1"/>
  <c r="N1506" i="3"/>
  <c r="O1506" i="3" s="1"/>
  <c r="AR1505" i="3"/>
  <c r="AS1505" i="3" s="1"/>
  <c r="AY1505" i="3" s="1"/>
  <c r="AF1505" i="3"/>
  <c r="AG1505" i="3" s="1"/>
  <c r="T1505" i="3"/>
  <c r="U1505" i="3" s="1"/>
  <c r="H1505" i="3"/>
  <c r="I1505" i="3" s="1"/>
  <c r="AL1504" i="3"/>
  <c r="AM1504" i="3" s="1"/>
  <c r="Z1504" i="3"/>
  <c r="AA1504" i="3" s="1"/>
  <c r="N1504" i="3"/>
  <c r="O1504" i="3" s="1"/>
  <c r="AR1503" i="3"/>
  <c r="AS1503" i="3" s="1"/>
  <c r="AY1503" i="3" s="1"/>
  <c r="AF1503" i="3"/>
  <c r="AG1503" i="3" s="1"/>
  <c r="T1503" i="3"/>
  <c r="U1503" i="3" s="1"/>
  <c r="H1503" i="3"/>
  <c r="I1503" i="3" s="1"/>
  <c r="AL1502" i="3"/>
  <c r="AM1502" i="3" s="1"/>
  <c r="Z1502" i="3"/>
  <c r="AA1502" i="3" s="1"/>
  <c r="N1502" i="3"/>
  <c r="O1502" i="3" s="1"/>
  <c r="AR1501" i="3"/>
  <c r="AS1501" i="3" s="1"/>
  <c r="AY1501" i="3" s="1"/>
  <c r="AF1501" i="3"/>
  <c r="AG1501" i="3" s="1"/>
  <c r="T1501" i="3"/>
  <c r="U1501" i="3" s="1"/>
  <c r="H1501" i="3"/>
  <c r="I1501" i="3" s="1"/>
  <c r="AL1500" i="3"/>
  <c r="AM1500" i="3" s="1"/>
  <c r="Z1500" i="3"/>
  <c r="AA1500" i="3" s="1"/>
  <c r="N1500" i="3"/>
  <c r="O1500" i="3" s="1"/>
  <c r="AR1499" i="3"/>
  <c r="AS1499" i="3" s="1"/>
  <c r="AY1499" i="3" s="1"/>
  <c r="AF1499" i="3"/>
  <c r="AG1499" i="3" s="1"/>
  <c r="T1499" i="3"/>
  <c r="U1499" i="3" s="1"/>
  <c r="H1499" i="3"/>
  <c r="I1499" i="3" s="1"/>
  <c r="AL1498" i="3"/>
  <c r="AM1498" i="3" s="1"/>
  <c r="Z1498" i="3"/>
  <c r="AA1498" i="3" s="1"/>
  <c r="N1498" i="3"/>
  <c r="O1498" i="3" s="1"/>
  <c r="AR1497" i="3"/>
  <c r="AS1497" i="3" s="1"/>
  <c r="AY1497" i="3" s="1"/>
  <c r="AF1497" i="3"/>
  <c r="AG1497" i="3" s="1"/>
  <c r="T1497" i="3"/>
  <c r="U1497" i="3" s="1"/>
  <c r="H1497" i="3"/>
  <c r="I1497" i="3" s="1"/>
  <c r="AL1496" i="3"/>
  <c r="AM1496" i="3" s="1"/>
  <c r="Z1496" i="3"/>
  <c r="AA1496" i="3" s="1"/>
  <c r="N1496" i="3"/>
  <c r="O1496" i="3" s="1"/>
  <c r="AR1495" i="3"/>
  <c r="AS1495" i="3" s="1"/>
  <c r="AY1495" i="3" s="1"/>
  <c r="AF1495" i="3"/>
  <c r="AG1495" i="3" s="1"/>
  <c r="T1495" i="3"/>
  <c r="U1495" i="3" s="1"/>
  <c r="H1495" i="3"/>
  <c r="I1495" i="3" s="1"/>
  <c r="AL1494" i="3"/>
  <c r="AM1494" i="3" s="1"/>
  <c r="Z1494" i="3"/>
  <c r="AA1494" i="3" s="1"/>
  <c r="N1494" i="3"/>
  <c r="O1494" i="3" s="1"/>
  <c r="AR1493" i="3"/>
  <c r="AS1493" i="3" s="1"/>
  <c r="AY1493" i="3" s="1"/>
  <c r="AF1493" i="3"/>
  <c r="AG1493" i="3" s="1"/>
  <c r="T1493" i="3"/>
  <c r="U1493" i="3" s="1"/>
  <c r="H1493" i="3"/>
  <c r="I1493" i="3" s="1"/>
  <c r="AL1492" i="3"/>
  <c r="AM1492" i="3" s="1"/>
  <c r="Z1492" i="3"/>
  <c r="AA1492" i="3" s="1"/>
  <c r="N1492" i="3"/>
  <c r="O1492" i="3" s="1"/>
  <c r="AR1491" i="3"/>
  <c r="AS1491" i="3" s="1"/>
  <c r="AY1491" i="3" s="1"/>
  <c r="AF1491" i="3"/>
  <c r="AG1491" i="3" s="1"/>
  <c r="T1491" i="3"/>
  <c r="U1491" i="3" s="1"/>
  <c r="H1491" i="3"/>
  <c r="I1491" i="3" s="1"/>
  <c r="AL1490" i="3"/>
  <c r="AM1490" i="3" s="1"/>
  <c r="Z1490" i="3"/>
  <c r="AA1490" i="3" s="1"/>
  <c r="N1490" i="3"/>
  <c r="O1490" i="3" s="1"/>
  <c r="AR1489" i="3"/>
  <c r="AS1489" i="3" s="1"/>
  <c r="AY1489" i="3" s="1"/>
  <c r="AF1489" i="3"/>
  <c r="AG1489" i="3" s="1"/>
  <c r="T1489" i="3"/>
  <c r="U1489" i="3" s="1"/>
  <c r="H1489" i="3"/>
  <c r="I1489" i="3" s="1"/>
  <c r="AL1488" i="3"/>
  <c r="AM1488" i="3" s="1"/>
  <c r="Z1488" i="3"/>
  <c r="AA1488" i="3" s="1"/>
  <c r="N1488" i="3"/>
  <c r="O1488" i="3" s="1"/>
  <c r="AR1487" i="3"/>
  <c r="AS1487" i="3" s="1"/>
  <c r="AY1487" i="3" s="1"/>
  <c r="AF1487" i="3"/>
  <c r="AG1487" i="3" s="1"/>
  <c r="T1487" i="3"/>
  <c r="U1487" i="3" s="1"/>
  <c r="H1487" i="3"/>
  <c r="I1487" i="3" s="1"/>
  <c r="AL1486" i="3"/>
  <c r="AM1486" i="3" s="1"/>
  <c r="Z1486" i="3"/>
  <c r="AA1486" i="3" s="1"/>
  <c r="N1486" i="3"/>
  <c r="O1486" i="3" s="1"/>
  <c r="AR1485" i="3"/>
  <c r="AS1485" i="3" s="1"/>
  <c r="AY1485" i="3" s="1"/>
  <c r="AF1485" i="3"/>
  <c r="AG1485" i="3" s="1"/>
  <c r="T1485" i="3"/>
  <c r="U1485" i="3" s="1"/>
  <c r="H1485" i="3"/>
  <c r="I1485" i="3" s="1"/>
  <c r="AL1484" i="3"/>
  <c r="AM1484" i="3" s="1"/>
  <c r="Z1484" i="3"/>
  <c r="AA1484" i="3" s="1"/>
  <c r="N1484" i="3"/>
  <c r="O1484" i="3" s="1"/>
  <c r="AR1483" i="3"/>
  <c r="AS1483" i="3" s="1"/>
  <c r="AY1483" i="3" s="1"/>
  <c r="AF1483" i="3"/>
  <c r="AG1483" i="3" s="1"/>
  <c r="T1483" i="3"/>
  <c r="U1483" i="3" s="1"/>
  <c r="H1483" i="3"/>
  <c r="I1483" i="3" s="1"/>
  <c r="AL1482" i="3"/>
  <c r="AM1482" i="3" s="1"/>
  <c r="Z1482" i="3"/>
  <c r="AA1482" i="3" s="1"/>
  <c r="N1482" i="3"/>
  <c r="O1482" i="3" s="1"/>
  <c r="AR1481" i="3"/>
  <c r="AS1481" i="3" s="1"/>
  <c r="AY1481" i="3" s="1"/>
  <c r="AF1481" i="3"/>
  <c r="AG1481" i="3" s="1"/>
  <c r="T1481" i="3"/>
  <c r="U1481" i="3" s="1"/>
  <c r="H1481" i="3"/>
  <c r="I1481" i="3" s="1"/>
  <c r="AL1480" i="3"/>
  <c r="AM1480" i="3" s="1"/>
  <c r="Z1480" i="3"/>
  <c r="AA1480" i="3" s="1"/>
  <c r="N1480" i="3"/>
  <c r="O1480" i="3" s="1"/>
  <c r="AR1479" i="3"/>
  <c r="AS1479" i="3" s="1"/>
  <c r="AY1479" i="3" s="1"/>
  <c r="AF1479" i="3"/>
  <c r="AG1479" i="3" s="1"/>
  <c r="T1479" i="3"/>
  <c r="U1479" i="3" s="1"/>
  <c r="H1479" i="3"/>
  <c r="I1479" i="3" s="1"/>
  <c r="AL1478" i="3"/>
  <c r="AM1478" i="3" s="1"/>
  <c r="Z1478" i="3"/>
  <c r="AA1478" i="3" s="1"/>
  <c r="N1478" i="3"/>
  <c r="O1478" i="3" s="1"/>
  <c r="AR1477" i="3"/>
  <c r="AS1477" i="3" s="1"/>
  <c r="AY1477" i="3" s="1"/>
  <c r="AF1477" i="3"/>
  <c r="AG1477" i="3" s="1"/>
  <c r="T1477" i="3"/>
  <c r="U1477" i="3" s="1"/>
  <c r="H1477" i="3"/>
  <c r="I1477" i="3" s="1"/>
  <c r="AL1530" i="3"/>
  <c r="AM1530" i="3" s="1"/>
  <c r="AF1529" i="3"/>
  <c r="AG1529" i="3" s="1"/>
  <c r="AL1528" i="3"/>
  <c r="AM1528" i="3" s="1"/>
  <c r="N1528" i="3"/>
  <c r="O1528" i="3" s="1"/>
  <c r="AF1527" i="3"/>
  <c r="AG1527" i="3" s="1"/>
  <c r="Q1527" i="3"/>
  <c r="R1527" i="3" s="1"/>
  <c r="AU1527" i="3"/>
  <c r="AV1527" i="3" s="1"/>
  <c r="AI1526" i="3"/>
  <c r="AJ1526" i="3" s="1"/>
  <c r="W1526" i="3"/>
  <c r="X1526" i="3" s="1"/>
  <c r="K1526" i="3"/>
  <c r="L1526" i="3" s="1"/>
  <c r="AO1525" i="3"/>
  <c r="AP1525" i="3" s="1"/>
  <c r="AC1525" i="3"/>
  <c r="AD1525" i="3" s="1"/>
  <c r="Q1525" i="3"/>
  <c r="R1525" i="3" s="1"/>
  <c r="AU1525" i="3"/>
  <c r="AV1525" i="3" s="1"/>
  <c r="AI1524" i="3"/>
  <c r="AJ1524" i="3" s="1"/>
  <c r="W1524" i="3"/>
  <c r="X1524" i="3" s="1"/>
  <c r="K1524" i="3"/>
  <c r="L1524" i="3" s="1"/>
  <c r="AO1523" i="3"/>
  <c r="AP1523" i="3" s="1"/>
  <c r="AC1523" i="3"/>
  <c r="AD1523" i="3" s="1"/>
  <c r="Q1523" i="3"/>
  <c r="R1523" i="3" s="1"/>
  <c r="AU1523" i="3"/>
  <c r="AV1523" i="3" s="1"/>
  <c r="AI1522" i="3"/>
  <c r="AJ1522" i="3" s="1"/>
  <c r="W1522" i="3"/>
  <c r="X1522" i="3" s="1"/>
  <c r="K1522" i="3"/>
  <c r="L1522" i="3" s="1"/>
  <c r="AO1521" i="3"/>
  <c r="AP1521" i="3" s="1"/>
  <c r="AC1521" i="3"/>
  <c r="AD1521" i="3" s="1"/>
  <c r="Q1521" i="3"/>
  <c r="R1521" i="3" s="1"/>
  <c r="AU1521" i="3"/>
  <c r="AV1521" i="3" s="1"/>
  <c r="AI1520" i="3"/>
  <c r="AJ1520" i="3" s="1"/>
  <c r="W1520" i="3"/>
  <c r="X1520" i="3" s="1"/>
  <c r="K1520" i="3"/>
  <c r="L1520" i="3" s="1"/>
  <c r="AO1519" i="3"/>
  <c r="AP1519" i="3" s="1"/>
  <c r="AC1519" i="3"/>
  <c r="AD1519" i="3" s="1"/>
  <c r="Q1519" i="3"/>
  <c r="R1519" i="3" s="1"/>
  <c r="AU1519" i="3"/>
  <c r="AV1519" i="3" s="1"/>
  <c r="AI1518" i="3"/>
  <c r="AJ1518" i="3" s="1"/>
  <c r="W1518" i="3"/>
  <c r="X1518" i="3" s="1"/>
  <c r="K1518" i="3"/>
  <c r="L1518" i="3" s="1"/>
  <c r="AO1517" i="3"/>
  <c r="AP1517" i="3" s="1"/>
  <c r="AC1517" i="3"/>
  <c r="AD1517" i="3" s="1"/>
  <c r="Q1517" i="3"/>
  <c r="R1517" i="3" s="1"/>
  <c r="AU1517" i="3"/>
  <c r="AV1517" i="3" s="1"/>
  <c r="AI1516" i="3"/>
  <c r="AJ1516" i="3" s="1"/>
  <c r="W1516" i="3"/>
  <c r="X1516" i="3" s="1"/>
  <c r="K1516" i="3"/>
  <c r="L1516" i="3" s="1"/>
  <c r="AO1515" i="3"/>
  <c r="AP1515" i="3" s="1"/>
  <c r="AC1515" i="3"/>
  <c r="AD1515" i="3" s="1"/>
  <c r="Q1515" i="3"/>
  <c r="R1515" i="3" s="1"/>
  <c r="AU1515" i="3"/>
  <c r="AV1515" i="3" s="1"/>
  <c r="AI1514" i="3"/>
  <c r="AJ1514" i="3" s="1"/>
  <c r="W1514" i="3"/>
  <c r="X1514" i="3" s="1"/>
  <c r="K1514" i="3"/>
  <c r="L1514" i="3" s="1"/>
  <c r="AO1513" i="3"/>
  <c r="AP1513" i="3" s="1"/>
  <c r="AC1513" i="3"/>
  <c r="AD1513" i="3" s="1"/>
  <c r="Q1513" i="3"/>
  <c r="R1513" i="3" s="1"/>
  <c r="AU1513" i="3"/>
  <c r="AV1513" i="3" s="1"/>
  <c r="AI1512" i="3"/>
  <c r="AJ1512" i="3" s="1"/>
  <c r="W1512" i="3"/>
  <c r="X1512" i="3" s="1"/>
  <c r="K1512" i="3"/>
  <c r="L1512" i="3" s="1"/>
  <c r="AO1511" i="3"/>
  <c r="AP1511" i="3" s="1"/>
  <c r="AC1511" i="3"/>
  <c r="AD1511" i="3" s="1"/>
  <c r="Q1511" i="3"/>
  <c r="R1511" i="3" s="1"/>
  <c r="AU1511" i="3"/>
  <c r="AV1511" i="3" s="1"/>
  <c r="AI1510" i="3"/>
  <c r="AJ1510" i="3" s="1"/>
  <c r="W1510" i="3"/>
  <c r="X1510" i="3" s="1"/>
  <c r="K1510" i="3"/>
  <c r="L1510" i="3" s="1"/>
  <c r="AO1509" i="3"/>
  <c r="AP1509" i="3" s="1"/>
  <c r="AC1509" i="3"/>
  <c r="AD1509" i="3" s="1"/>
  <c r="Q1509" i="3"/>
  <c r="R1509" i="3" s="1"/>
  <c r="AU1509" i="3"/>
  <c r="AV1509" i="3" s="1"/>
  <c r="AI1508" i="3"/>
  <c r="AJ1508" i="3" s="1"/>
  <c r="W1508" i="3"/>
  <c r="X1508" i="3" s="1"/>
  <c r="K1508" i="3"/>
  <c r="L1508" i="3" s="1"/>
  <c r="AO1507" i="3"/>
  <c r="AP1507" i="3" s="1"/>
  <c r="AC1507" i="3"/>
  <c r="AD1507" i="3" s="1"/>
  <c r="Q1507" i="3"/>
  <c r="R1507" i="3" s="1"/>
  <c r="AU1507" i="3"/>
  <c r="AV1507" i="3" s="1"/>
  <c r="AI1506" i="3"/>
  <c r="AJ1506" i="3" s="1"/>
  <c r="W1506" i="3"/>
  <c r="X1506" i="3" s="1"/>
  <c r="K1506" i="3"/>
  <c r="L1506" i="3" s="1"/>
  <c r="AO1505" i="3"/>
  <c r="AP1505" i="3" s="1"/>
  <c r="AC1505" i="3"/>
  <c r="AD1505" i="3" s="1"/>
  <c r="Q1505" i="3"/>
  <c r="R1505" i="3" s="1"/>
  <c r="AU1505" i="3"/>
  <c r="AV1505" i="3" s="1"/>
  <c r="AI1504" i="3"/>
  <c r="AJ1504" i="3" s="1"/>
  <c r="W1504" i="3"/>
  <c r="X1504" i="3" s="1"/>
  <c r="K1504" i="3"/>
  <c r="L1504" i="3" s="1"/>
  <c r="AO1503" i="3"/>
  <c r="AP1503" i="3" s="1"/>
  <c r="AC1503" i="3"/>
  <c r="AD1503" i="3" s="1"/>
  <c r="Q1503" i="3"/>
  <c r="R1503" i="3" s="1"/>
  <c r="AU1503" i="3"/>
  <c r="AV1503" i="3" s="1"/>
  <c r="AI1502" i="3"/>
  <c r="AJ1502" i="3" s="1"/>
  <c r="W1502" i="3"/>
  <c r="X1502" i="3" s="1"/>
  <c r="K1502" i="3"/>
  <c r="L1502" i="3" s="1"/>
  <c r="AO1501" i="3"/>
  <c r="AP1501" i="3" s="1"/>
  <c r="AC1501" i="3"/>
  <c r="AD1501" i="3" s="1"/>
  <c r="Q1501" i="3"/>
  <c r="R1501" i="3" s="1"/>
  <c r="AU1501" i="3"/>
  <c r="AV1501" i="3" s="1"/>
  <c r="AI1500" i="3"/>
  <c r="AJ1500" i="3" s="1"/>
  <c r="W1500" i="3"/>
  <c r="X1500" i="3" s="1"/>
  <c r="K1500" i="3"/>
  <c r="L1500" i="3" s="1"/>
  <c r="AO1499" i="3"/>
  <c r="AP1499" i="3" s="1"/>
  <c r="AC1499" i="3"/>
  <c r="AD1499" i="3" s="1"/>
  <c r="Q1499" i="3"/>
  <c r="R1499" i="3" s="1"/>
  <c r="AU1499" i="3"/>
  <c r="AV1499" i="3" s="1"/>
  <c r="AI1498" i="3"/>
  <c r="AJ1498" i="3" s="1"/>
  <c r="W1498" i="3"/>
  <c r="X1498" i="3" s="1"/>
  <c r="K1498" i="3"/>
  <c r="L1498" i="3" s="1"/>
  <c r="AO1497" i="3"/>
  <c r="AP1497" i="3" s="1"/>
  <c r="AC1497" i="3"/>
  <c r="AD1497" i="3" s="1"/>
  <c r="Q1497" i="3"/>
  <c r="R1497" i="3" s="1"/>
  <c r="AU1497" i="3"/>
  <c r="AV1497" i="3" s="1"/>
  <c r="AI1496" i="3"/>
  <c r="AJ1496" i="3" s="1"/>
  <c r="W1496" i="3"/>
  <c r="X1496" i="3" s="1"/>
  <c r="K1496" i="3"/>
  <c r="L1496" i="3" s="1"/>
  <c r="AO1495" i="3"/>
  <c r="AP1495" i="3" s="1"/>
  <c r="AC1495" i="3"/>
  <c r="AD1495" i="3" s="1"/>
  <c r="Q1495" i="3"/>
  <c r="R1495" i="3" s="1"/>
  <c r="AU1495" i="3"/>
  <c r="AV1495" i="3" s="1"/>
  <c r="AI1494" i="3"/>
  <c r="AJ1494" i="3" s="1"/>
  <c r="W1494" i="3"/>
  <c r="X1494" i="3" s="1"/>
  <c r="K1494" i="3"/>
  <c r="L1494" i="3" s="1"/>
  <c r="AO1493" i="3"/>
  <c r="AP1493" i="3" s="1"/>
  <c r="AC1493" i="3"/>
  <c r="AD1493" i="3" s="1"/>
  <c r="Q1493" i="3"/>
  <c r="R1493" i="3" s="1"/>
  <c r="AU1493" i="3"/>
  <c r="AV1493" i="3" s="1"/>
  <c r="AI1492" i="3"/>
  <c r="AJ1492" i="3" s="1"/>
  <c r="W1492" i="3"/>
  <c r="X1492" i="3" s="1"/>
  <c r="K1492" i="3"/>
  <c r="L1492" i="3" s="1"/>
  <c r="AO1491" i="3"/>
  <c r="AP1491" i="3" s="1"/>
  <c r="AC1491" i="3"/>
  <c r="AD1491" i="3" s="1"/>
  <c r="Q1491" i="3"/>
  <c r="R1491" i="3" s="1"/>
  <c r="AU1491" i="3"/>
  <c r="AV1491" i="3" s="1"/>
  <c r="AI1490" i="3"/>
  <c r="AJ1490" i="3" s="1"/>
  <c r="W1490" i="3"/>
  <c r="X1490" i="3" s="1"/>
  <c r="K1490" i="3"/>
  <c r="L1490" i="3" s="1"/>
  <c r="AO1489" i="3"/>
  <c r="AP1489" i="3" s="1"/>
  <c r="AC1489" i="3"/>
  <c r="AD1489" i="3" s="1"/>
  <c r="Q1489" i="3"/>
  <c r="R1489" i="3" s="1"/>
  <c r="AU1489" i="3"/>
  <c r="AV1489" i="3" s="1"/>
  <c r="AI1488" i="3"/>
  <c r="AJ1488" i="3" s="1"/>
  <c r="W1488" i="3"/>
  <c r="X1488" i="3" s="1"/>
  <c r="K1488" i="3"/>
  <c r="L1488" i="3" s="1"/>
  <c r="AO1487" i="3"/>
  <c r="AP1487" i="3" s="1"/>
  <c r="AC1487" i="3"/>
  <c r="AD1487" i="3" s="1"/>
  <c r="Q1487" i="3"/>
  <c r="R1487" i="3" s="1"/>
  <c r="AU1487" i="3"/>
  <c r="AV1487" i="3" s="1"/>
  <c r="AI1486" i="3"/>
  <c r="AJ1486" i="3" s="1"/>
  <c r="W1486" i="3"/>
  <c r="X1486" i="3" s="1"/>
  <c r="K1486" i="3"/>
  <c r="L1486" i="3" s="1"/>
  <c r="AO1485" i="3"/>
  <c r="AP1485" i="3" s="1"/>
  <c r="AC1485" i="3"/>
  <c r="AD1485" i="3" s="1"/>
  <c r="Q1485" i="3"/>
  <c r="R1485" i="3" s="1"/>
  <c r="AU1485" i="3"/>
  <c r="AV1485" i="3" s="1"/>
  <c r="AI1484" i="3"/>
  <c r="AJ1484" i="3" s="1"/>
  <c r="W1484" i="3"/>
  <c r="X1484" i="3" s="1"/>
  <c r="K1484" i="3"/>
  <c r="L1484" i="3" s="1"/>
  <c r="AO1483" i="3"/>
  <c r="AP1483" i="3" s="1"/>
  <c r="AC1483" i="3"/>
  <c r="AD1483" i="3" s="1"/>
  <c r="Q1483" i="3"/>
  <c r="R1483" i="3" s="1"/>
  <c r="AU1483" i="3"/>
  <c r="AV1483" i="3" s="1"/>
  <c r="AI1482" i="3"/>
  <c r="AJ1482" i="3" s="1"/>
  <c r="W1482" i="3"/>
  <c r="X1482" i="3" s="1"/>
  <c r="K1482" i="3"/>
  <c r="L1482" i="3" s="1"/>
  <c r="AO1481" i="3"/>
  <c r="AP1481" i="3" s="1"/>
  <c r="AC1481" i="3"/>
  <c r="AD1481" i="3" s="1"/>
  <c r="Q1481" i="3"/>
  <c r="R1481" i="3" s="1"/>
  <c r="AU1481" i="3"/>
  <c r="AV1481" i="3" s="1"/>
  <c r="AI1480" i="3"/>
  <c r="AJ1480" i="3" s="1"/>
  <c r="W1480" i="3"/>
  <c r="X1480" i="3" s="1"/>
  <c r="Z1530" i="3"/>
  <c r="AA1530" i="3" s="1"/>
  <c r="T1529" i="3"/>
  <c r="U1529" i="3" s="1"/>
  <c r="AI1528" i="3"/>
  <c r="AJ1528" i="3" s="1"/>
  <c r="K1528" i="3"/>
  <c r="L1528" i="3" s="1"/>
  <c r="AC1527" i="3"/>
  <c r="AD1527" i="3" s="1"/>
  <c r="N1527" i="3"/>
  <c r="O1527" i="3" s="1"/>
  <c r="AR1526" i="3"/>
  <c r="AS1526" i="3" s="1"/>
  <c r="AY1526" i="3" s="1"/>
  <c r="AF1526" i="3"/>
  <c r="AG1526" i="3" s="1"/>
  <c r="T1526" i="3"/>
  <c r="U1526" i="3" s="1"/>
  <c r="H1526" i="3"/>
  <c r="I1526" i="3" s="1"/>
  <c r="AL1525" i="3"/>
  <c r="AM1525" i="3" s="1"/>
  <c r="Z1525" i="3"/>
  <c r="AA1525" i="3" s="1"/>
  <c r="N1525" i="3"/>
  <c r="O1525" i="3" s="1"/>
  <c r="AR1524" i="3"/>
  <c r="AS1524" i="3" s="1"/>
  <c r="AY1524" i="3" s="1"/>
  <c r="AF1524" i="3"/>
  <c r="AG1524" i="3" s="1"/>
  <c r="T1524" i="3"/>
  <c r="U1524" i="3" s="1"/>
  <c r="H1524" i="3"/>
  <c r="I1524" i="3" s="1"/>
  <c r="AL1523" i="3"/>
  <c r="AM1523" i="3" s="1"/>
  <c r="Z1523" i="3"/>
  <c r="AA1523" i="3" s="1"/>
  <c r="N1523" i="3"/>
  <c r="O1523" i="3" s="1"/>
  <c r="AR1522" i="3"/>
  <c r="AS1522" i="3" s="1"/>
  <c r="AY1522" i="3" s="1"/>
  <c r="AF1522" i="3"/>
  <c r="AG1522" i="3" s="1"/>
  <c r="T1522" i="3"/>
  <c r="U1522" i="3" s="1"/>
  <c r="H1522" i="3"/>
  <c r="I1522" i="3" s="1"/>
  <c r="AL1521" i="3"/>
  <c r="AM1521" i="3" s="1"/>
  <c r="Z1521" i="3"/>
  <c r="AA1521" i="3" s="1"/>
  <c r="N1521" i="3"/>
  <c r="O1521" i="3" s="1"/>
  <c r="AR1520" i="3"/>
  <c r="AS1520" i="3" s="1"/>
  <c r="AY1520" i="3" s="1"/>
  <c r="AF1520" i="3"/>
  <c r="AG1520" i="3" s="1"/>
  <c r="T1520" i="3"/>
  <c r="U1520" i="3" s="1"/>
  <c r="H1520" i="3"/>
  <c r="I1520" i="3" s="1"/>
  <c r="AL1519" i="3"/>
  <c r="AM1519" i="3" s="1"/>
  <c r="Z1519" i="3"/>
  <c r="AA1519" i="3" s="1"/>
  <c r="N1519" i="3"/>
  <c r="O1519" i="3" s="1"/>
  <c r="AR1518" i="3"/>
  <c r="AS1518" i="3" s="1"/>
  <c r="AY1518" i="3" s="1"/>
  <c r="AF1518" i="3"/>
  <c r="AG1518" i="3" s="1"/>
  <c r="T1518" i="3"/>
  <c r="U1518" i="3" s="1"/>
  <c r="H1518" i="3"/>
  <c r="I1518" i="3" s="1"/>
  <c r="AL1517" i="3"/>
  <c r="AM1517" i="3" s="1"/>
  <c r="Z1517" i="3"/>
  <c r="AA1517" i="3" s="1"/>
  <c r="N1517" i="3"/>
  <c r="O1517" i="3" s="1"/>
  <c r="AR1516" i="3"/>
  <c r="AS1516" i="3" s="1"/>
  <c r="AY1516" i="3" s="1"/>
  <c r="AF1516" i="3"/>
  <c r="AG1516" i="3" s="1"/>
  <c r="T1516" i="3"/>
  <c r="U1516" i="3" s="1"/>
  <c r="H1516" i="3"/>
  <c r="I1516" i="3" s="1"/>
  <c r="AL1515" i="3"/>
  <c r="AM1515" i="3" s="1"/>
  <c r="Z1515" i="3"/>
  <c r="AA1515" i="3" s="1"/>
  <c r="N1515" i="3"/>
  <c r="O1515" i="3" s="1"/>
  <c r="AR1514" i="3"/>
  <c r="AS1514" i="3" s="1"/>
  <c r="AY1514" i="3" s="1"/>
  <c r="AF1514" i="3"/>
  <c r="AG1514" i="3" s="1"/>
  <c r="T1514" i="3"/>
  <c r="U1514" i="3" s="1"/>
  <c r="H1514" i="3"/>
  <c r="I1514" i="3" s="1"/>
  <c r="AL1513" i="3"/>
  <c r="AM1513" i="3" s="1"/>
  <c r="Z1513" i="3"/>
  <c r="AA1513" i="3" s="1"/>
  <c r="N1513" i="3"/>
  <c r="O1513" i="3" s="1"/>
  <c r="AR1512" i="3"/>
  <c r="AS1512" i="3" s="1"/>
  <c r="AY1512" i="3" s="1"/>
  <c r="AF1512" i="3"/>
  <c r="AG1512" i="3" s="1"/>
  <c r="T1512" i="3"/>
  <c r="U1512" i="3" s="1"/>
  <c r="H1512" i="3"/>
  <c r="I1512" i="3" s="1"/>
  <c r="AL1511" i="3"/>
  <c r="AM1511" i="3" s="1"/>
  <c r="Z1511" i="3"/>
  <c r="AA1511" i="3" s="1"/>
  <c r="N1511" i="3"/>
  <c r="O1511" i="3" s="1"/>
  <c r="AR1510" i="3"/>
  <c r="AS1510" i="3" s="1"/>
  <c r="AY1510" i="3" s="1"/>
  <c r="AF1510" i="3"/>
  <c r="AG1510" i="3" s="1"/>
  <c r="T1510" i="3"/>
  <c r="U1510" i="3" s="1"/>
  <c r="H1510" i="3"/>
  <c r="I1510" i="3" s="1"/>
  <c r="AL1509" i="3"/>
  <c r="AM1509" i="3" s="1"/>
  <c r="Z1509" i="3"/>
  <c r="AA1509" i="3" s="1"/>
  <c r="N1509" i="3"/>
  <c r="O1509" i="3" s="1"/>
  <c r="AR1508" i="3"/>
  <c r="AS1508" i="3" s="1"/>
  <c r="AY1508" i="3" s="1"/>
  <c r="AF1508" i="3"/>
  <c r="AG1508" i="3" s="1"/>
  <c r="T1508" i="3"/>
  <c r="U1508" i="3" s="1"/>
  <c r="H1508" i="3"/>
  <c r="I1508" i="3" s="1"/>
  <c r="AL1507" i="3"/>
  <c r="AM1507" i="3" s="1"/>
  <c r="Z1507" i="3"/>
  <c r="AA1507" i="3" s="1"/>
  <c r="N1507" i="3"/>
  <c r="O1507" i="3" s="1"/>
  <c r="AR1506" i="3"/>
  <c r="AS1506" i="3" s="1"/>
  <c r="AY1506" i="3" s="1"/>
  <c r="AF1506" i="3"/>
  <c r="AG1506" i="3" s="1"/>
  <c r="T1506" i="3"/>
  <c r="U1506" i="3" s="1"/>
  <c r="H1506" i="3"/>
  <c r="I1506" i="3" s="1"/>
  <c r="AL1505" i="3"/>
  <c r="AM1505" i="3" s="1"/>
  <c r="Z1505" i="3"/>
  <c r="AA1505" i="3" s="1"/>
  <c r="N1505" i="3"/>
  <c r="O1505" i="3" s="1"/>
  <c r="AR1504" i="3"/>
  <c r="AS1504" i="3" s="1"/>
  <c r="AY1504" i="3" s="1"/>
  <c r="AF1504" i="3"/>
  <c r="AG1504" i="3" s="1"/>
  <c r="T1504" i="3"/>
  <c r="U1504" i="3" s="1"/>
  <c r="H1504" i="3"/>
  <c r="I1504" i="3" s="1"/>
  <c r="AL1503" i="3"/>
  <c r="AM1503" i="3" s="1"/>
  <c r="Z1503" i="3"/>
  <c r="AA1503" i="3" s="1"/>
  <c r="N1503" i="3"/>
  <c r="O1503" i="3" s="1"/>
  <c r="AR1502" i="3"/>
  <c r="AS1502" i="3" s="1"/>
  <c r="AY1502" i="3" s="1"/>
  <c r="AF1502" i="3"/>
  <c r="AG1502" i="3" s="1"/>
  <c r="T1502" i="3"/>
  <c r="U1502" i="3" s="1"/>
  <c r="H1502" i="3"/>
  <c r="I1502" i="3" s="1"/>
  <c r="AL1501" i="3"/>
  <c r="AM1501" i="3" s="1"/>
  <c r="Z1501" i="3"/>
  <c r="AA1501" i="3" s="1"/>
  <c r="N1501" i="3"/>
  <c r="O1501" i="3" s="1"/>
  <c r="AR1500" i="3"/>
  <c r="AS1500" i="3" s="1"/>
  <c r="AY1500" i="3" s="1"/>
  <c r="AF1500" i="3"/>
  <c r="AG1500" i="3" s="1"/>
  <c r="T1500" i="3"/>
  <c r="U1500" i="3" s="1"/>
  <c r="H1500" i="3"/>
  <c r="I1500" i="3" s="1"/>
  <c r="AL1499" i="3"/>
  <c r="AM1499" i="3" s="1"/>
  <c r="Z1499" i="3"/>
  <c r="AA1499" i="3" s="1"/>
  <c r="N1499" i="3"/>
  <c r="O1499" i="3" s="1"/>
  <c r="AR1498" i="3"/>
  <c r="AS1498" i="3" s="1"/>
  <c r="AY1498" i="3" s="1"/>
  <c r="AF1498" i="3"/>
  <c r="AG1498" i="3" s="1"/>
  <c r="T1498" i="3"/>
  <c r="U1498" i="3" s="1"/>
  <c r="H1498" i="3"/>
  <c r="I1498" i="3" s="1"/>
  <c r="AL1497" i="3"/>
  <c r="AM1497" i="3" s="1"/>
  <c r="Z1497" i="3"/>
  <c r="AA1497" i="3" s="1"/>
  <c r="N1497" i="3"/>
  <c r="O1497" i="3" s="1"/>
  <c r="AR1496" i="3"/>
  <c r="AS1496" i="3" s="1"/>
  <c r="AY1496" i="3" s="1"/>
  <c r="AF1496" i="3"/>
  <c r="AG1496" i="3" s="1"/>
  <c r="T1496" i="3"/>
  <c r="U1496" i="3" s="1"/>
  <c r="H1496" i="3"/>
  <c r="I1496" i="3" s="1"/>
  <c r="AL1495" i="3"/>
  <c r="AM1495" i="3" s="1"/>
  <c r="Z1495" i="3"/>
  <c r="AA1495" i="3" s="1"/>
  <c r="N1495" i="3"/>
  <c r="O1495" i="3" s="1"/>
  <c r="AR1494" i="3"/>
  <c r="AS1494" i="3" s="1"/>
  <c r="AY1494" i="3" s="1"/>
  <c r="AF1494" i="3"/>
  <c r="AG1494" i="3" s="1"/>
  <c r="T1494" i="3"/>
  <c r="U1494" i="3" s="1"/>
  <c r="H1494" i="3"/>
  <c r="I1494" i="3" s="1"/>
  <c r="AL1493" i="3"/>
  <c r="AM1493" i="3" s="1"/>
  <c r="Z1493" i="3"/>
  <c r="AA1493" i="3" s="1"/>
  <c r="N1493" i="3"/>
  <c r="O1493" i="3" s="1"/>
  <c r="AR1492" i="3"/>
  <c r="AS1492" i="3" s="1"/>
  <c r="AY1492" i="3" s="1"/>
  <c r="AF1492" i="3"/>
  <c r="AG1492" i="3" s="1"/>
  <c r="T1492" i="3"/>
  <c r="U1492" i="3" s="1"/>
  <c r="H1492" i="3"/>
  <c r="I1492" i="3" s="1"/>
  <c r="AL1491" i="3"/>
  <c r="AM1491" i="3" s="1"/>
  <c r="Z1491" i="3"/>
  <c r="AA1491" i="3" s="1"/>
  <c r="N1491" i="3"/>
  <c r="O1491" i="3" s="1"/>
  <c r="AR1490" i="3"/>
  <c r="AS1490" i="3" s="1"/>
  <c r="AY1490" i="3" s="1"/>
  <c r="AF1490" i="3"/>
  <c r="AG1490" i="3" s="1"/>
  <c r="T1490" i="3"/>
  <c r="U1490" i="3" s="1"/>
  <c r="H1490" i="3"/>
  <c r="I1490" i="3" s="1"/>
  <c r="AL1489" i="3"/>
  <c r="AM1489" i="3" s="1"/>
  <c r="Z1489" i="3"/>
  <c r="AA1489" i="3" s="1"/>
  <c r="N1489" i="3"/>
  <c r="O1489" i="3" s="1"/>
  <c r="AR1488" i="3"/>
  <c r="AS1488" i="3" s="1"/>
  <c r="AY1488" i="3" s="1"/>
  <c r="AF1488" i="3"/>
  <c r="AG1488" i="3" s="1"/>
  <c r="T1488" i="3"/>
  <c r="U1488" i="3" s="1"/>
  <c r="H1488" i="3"/>
  <c r="I1488" i="3" s="1"/>
  <c r="AL1487" i="3"/>
  <c r="AM1487" i="3" s="1"/>
  <c r="Z1487" i="3"/>
  <c r="AA1487" i="3" s="1"/>
  <c r="N1487" i="3"/>
  <c r="O1487" i="3" s="1"/>
  <c r="AR1486" i="3"/>
  <c r="AS1486" i="3" s="1"/>
  <c r="AY1486" i="3" s="1"/>
  <c r="AF1486" i="3"/>
  <c r="AG1486" i="3" s="1"/>
  <c r="T1486" i="3"/>
  <c r="U1486" i="3" s="1"/>
  <c r="H1486" i="3"/>
  <c r="I1486" i="3" s="1"/>
  <c r="AL1485" i="3"/>
  <c r="AM1485" i="3" s="1"/>
  <c r="Z1485" i="3"/>
  <c r="AA1485" i="3" s="1"/>
  <c r="N1485" i="3"/>
  <c r="O1485" i="3" s="1"/>
  <c r="AR1484" i="3"/>
  <c r="AS1484" i="3" s="1"/>
  <c r="AY1484" i="3" s="1"/>
  <c r="AF1484" i="3"/>
  <c r="AG1484" i="3" s="1"/>
  <c r="T1484" i="3"/>
  <c r="U1484" i="3" s="1"/>
  <c r="H1484" i="3"/>
  <c r="I1484" i="3" s="1"/>
  <c r="AL1483" i="3"/>
  <c r="AM1483" i="3" s="1"/>
  <c r="Z1483" i="3"/>
  <c r="AA1483" i="3" s="1"/>
  <c r="N1483" i="3"/>
  <c r="O1483" i="3" s="1"/>
  <c r="AR1482" i="3"/>
  <c r="AS1482" i="3" s="1"/>
  <c r="AY1482" i="3" s="1"/>
  <c r="AF1482" i="3"/>
  <c r="AG1482" i="3" s="1"/>
  <c r="T1482" i="3"/>
  <c r="U1482" i="3" s="1"/>
  <c r="H1482" i="3"/>
  <c r="I1482" i="3" s="1"/>
  <c r="AL1481" i="3"/>
  <c r="AM1481" i="3" s="1"/>
  <c r="Z1481" i="3"/>
  <c r="AA1481" i="3" s="1"/>
  <c r="N1481" i="3"/>
  <c r="O1481" i="3" s="1"/>
  <c r="AR1480" i="3"/>
  <c r="AS1480" i="3" s="1"/>
  <c r="AY1480" i="3" s="1"/>
  <c r="AF1480" i="3"/>
  <c r="AG1480" i="3" s="1"/>
  <c r="T1480" i="3"/>
  <c r="U1480" i="3" s="1"/>
  <c r="H1480" i="3"/>
  <c r="I1480" i="3" s="1"/>
  <c r="AL1479" i="3"/>
  <c r="AM1479" i="3" s="1"/>
  <c r="Z1479" i="3"/>
  <c r="AA1479" i="3" s="1"/>
  <c r="N1479" i="3"/>
  <c r="O1479" i="3" s="1"/>
  <c r="AR1478" i="3"/>
  <c r="AS1478" i="3" s="1"/>
  <c r="AY1478" i="3" s="1"/>
  <c r="AF1478" i="3"/>
  <c r="AG1478" i="3" s="1"/>
  <c r="T1478" i="3"/>
  <c r="U1478" i="3" s="1"/>
  <c r="Q1479" i="3"/>
  <c r="R1479" i="3" s="1"/>
  <c r="K1478" i="3"/>
  <c r="L1478" i="3" s="1"/>
  <c r="AI1477" i="3"/>
  <c r="AJ1477" i="3" s="1"/>
  <c r="BK1477" i="3" s="1"/>
  <c r="Q1477" i="3"/>
  <c r="R1477" i="3" s="1"/>
  <c r="AR1476" i="3"/>
  <c r="AS1476" i="3" s="1"/>
  <c r="AY1476" i="3" s="1"/>
  <c r="AF1476" i="3"/>
  <c r="AG1476" i="3" s="1"/>
  <c r="T1476" i="3"/>
  <c r="U1476" i="3" s="1"/>
  <c r="H1476" i="3"/>
  <c r="I1476" i="3" s="1"/>
  <c r="AL1475" i="3"/>
  <c r="AM1475" i="3" s="1"/>
  <c r="Z1475" i="3"/>
  <c r="AA1475" i="3" s="1"/>
  <c r="N1475" i="3"/>
  <c r="O1475" i="3" s="1"/>
  <c r="AR1474" i="3"/>
  <c r="AS1474" i="3" s="1"/>
  <c r="AY1474" i="3" s="1"/>
  <c r="AF1474" i="3"/>
  <c r="AG1474" i="3" s="1"/>
  <c r="T1474" i="3"/>
  <c r="U1474" i="3" s="1"/>
  <c r="H1474" i="3"/>
  <c r="I1474" i="3" s="1"/>
  <c r="AL1473" i="3"/>
  <c r="AM1473" i="3" s="1"/>
  <c r="Z1473" i="3"/>
  <c r="AA1473" i="3" s="1"/>
  <c r="N1473" i="3"/>
  <c r="O1473" i="3" s="1"/>
  <c r="AR1472" i="3"/>
  <c r="AS1472" i="3" s="1"/>
  <c r="AY1472" i="3" s="1"/>
  <c r="AF1472" i="3"/>
  <c r="AG1472" i="3" s="1"/>
  <c r="T1472" i="3"/>
  <c r="U1472" i="3" s="1"/>
  <c r="H1472" i="3"/>
  <c r="I1472" i="3" s="1"/>
  <c r="AL1471" i="3"/>
  <c r="AM1471" i="3" s="1"/>
  <c r="Z1471" i="3"/>
  <c r="AA1471" i="3" s="1"/>
  <c r="N1471" i="3"/>
  <c r="O1471" i="3" s="1"/>
  <c r="AR1470" i="3"/>
  <c r="AS1470" i="3" s="1"/>
  <c r="AY1470" i="3" s="1"/>
  <c r="AF1470" i="3"/>
  <c r="AG1470" i="3" s="1"/>
  <c r="T1470" i="3"/>
  <c r="U1470" i="3" s="1"/>
  <c r="H1470" i="3"/>
  <c r="I1470" i="3" s="1"/>
  <c r="AL1469" i="3"/>
  <c r="AM1469" i="3" s="1"/>
  <c r="Z1469" i="3"/>
  <c r="AA1469" i="3" s="1"/>
  <c r="N1469" i="3"/>
  <c r="O1469" i="3" s="1"/>
  <c r="AR1468" i="3"/>
  <c r="AS1468" i="3" s="1"/>
  <c r="AY1468" i="3" s="1"/>
  <c r="AF1468" i="3"/>
  <c r="AG1468" i="3" s="1"/>
  <c r="T1468" i="3"/>
  <c r="U1468" i="3" s="1"/>
  <c r="H1468" i="3"/>
  <c r="I1468" i="3" s="1"/>
  <c r="AL1467" i="3"/>
  <c r="AM1467" i="3" s="1"/>
  <c r="Z1467" i="3"/>
  <c r="AA1467" i="3" s="1"/>
  <c r="N1467" i="3"/>
  <c r="O1467" i="3" s="1"/>
  <c r="AR1466" i="3"/>
  <c r="AS1466" i="3" s="1"/>
  <c r="AY1466" i="3" s="1"/>
  <c r="AF1466" i="3"/>
  <c r="AG1466" i="3" s="1"/>
  <c r="T1466" i="3"/>
  <c r="U1466" i="3" s="1"/>
  <c r="H1466" i="3"/>
  <c r="I1466" i="3" s="1"/>
  <c r="AL1465" i="3"/>
  <c r="AM1465" i="3" s="1"/>
  <c r="Z1465" i="3"/>
  <c r="AA1465" i="3" s="1"/>
  <c r="N1465" i="3"/>
  <c r="O1465" i="3" s="1"/>
  <c r="AR1464" i="3"/>
  <c r="AS1464" i="3" s="1"/>
  <c r="AY1464" i="3" s="1"/>
  <c r="AF1464" i="3"/>
  <c r="AG1464" i="3" s="1"/>
  <c r="T1464" i="3"/>
  <c r="U1464" i="3" s="1"/>
  <c r="H1464" i="3"/>
  <c r="I1464" i="3" s="1"/>
  <c r="AL1463" i="3"/>
  <c r="AM1463" i="3" s="1"/>
  <c r="Z1463" i="3"/>
  <c r="AA1463" i="3" s="1"/>
  <c r="N1463" i="3"/>
  <c r="O1463" i="3" s="1"/>
  <c r="AR1462" i="3"/>
  <c r="AS1462" i="3" s="1"/>
  <c r="AY1462" i="3" s="1"/>
  <c r="AF1462" i="3"/>
  <c r="AG1462" i="3" s="1"/>
  <c r="T1462" i="3"/>
  <c r="U1462" i="3" s="1"/>
  <c r="H1462" i="3"/>
  <c r="I1462" i="3" s="1"/>
  <c r="AL1461" i="3"/>
  <c r="AM1461" i="3" s="1"/>
  <c r="Z1461" i="3"/>
  <c r="AA1461" i="3" s="1"/>
  <c r="N1461" i="3"/>
  <c r="O1461" i="3" s="1"/>
  <c r="AR1460" i="3"/>
  <c r="AS1460" i="3" s="1"/>
  <c r="AY1460" i="3" s="1"/>
  <c r="AF1460" i="3"/>
  <c r="AG1460" i="3" s="1"/>
  <c r="T1460" i="3"/>
  <c r="U1460" i="3" s="1"/>
  <c r="H1460" i="3"/>
  <c r="I1460" i="3" s="1"/>
  <c r="AL1459" i="3"/>
  <c r="AM1459" i="3" s="1"/>
  <c r="Z1459" i="3"/>
  <c r="AA1459" i="3" s="1"/>
  <c r="N1459" i="3"/>
  <c r="O1459" i="3" s="1"/>
  <c r="AR1458" i="3"/>
  <c r="AS1458" i="3" s="1"/>
  <c r="AY1458" i="3" s="1"/>
  <c r="AF1458" i="3"/>
  <c r="AG1458" i="3" s="1"/>
  <c r="T1458" i="3"/>
  <c r="U1458" i="3" s="1"/>
  <c r="H1458" i="3"/>
  <c r="I1458" i="3" s="1"/>
  <c r="AL1457" i="3"/>
  <c r="AM1457" i="3" s="1"/>
  <c r="Z1457" i="3"/>
  <c r="AA1457" i="3" s="1"/>
  <c r="N1457" i="3"/>
  <c r="O1457" i="3" s="1"/>
  <c r="AR1456" i="3"/>
  <c r="AS1456" i="3" s="1"/>
  <c r="AY1456" i="3" s="1"/>
  <c r="AF1456" i="3"/>
  <c r="AG1456" i="3" s="1"/>
  <c r="T1456" i="3"/>
  <c r="U1456" i="3" s="1"/>
  <c r="H1456" i="3"/>
  <c r="I1456" i="3" s="1"/>
  <c r="AL1455" i="3"/>
  <c r="AM1455" i="3" s="1"/>
  <c r="Z1455" i="3"/>
  <c r="AA1455" i="3" s="1"/>
  <c r="N1455" i="3"/>
  <c r="O1455" i="3" s="1"/>
  <c r="AR1454" i="3"/>
  <c r="AS1454" i="3" s="1"/>
  <c r="AY1454" i="3" s="1"/>
  <c r="AF1454" i="3"/>
  <c r="AG1454" i="3" s="1"/>
  <c r="T1454" i="3"/>
  <c r="U1454" i="3" s="1"/>
  <c r="H1454" i="3"/>
  <c r="I1454" i="3" s="1"/>
  <c r="AL1453" i="3"/>
  <c r="AM1453" i="3" s="1"/>
  <c r="Z1453" i="3"/>
  <c r="AA1453" i="3" s="1"/>
  <c r="N1453" i="3"/>
  <c r="O1453" i="3" s="1"/>
  <c r="AR1452" i="3"/>
  <c r="AS1452" i="3" s="1"/>
  <c r="AY1452" i="3" s="1"/>
  <c r="AF1452" i="3"/>
  <c r="AG1452" i="3" s="1"/>
  <c r="T1452" i="3"/>
  <c r="U1452" i="3" s="1"/>
  <c r="H1452" i="3"/>
  <c r="I1452" i="3" s="1"/>
  <c r="AL1451" i="3"/>
  <c r="AM1451" i="3" s="1"/>
  <c r="Z1451" i="3"/>
  <c r="AA1451" i="3" s="1"/>
  <c r="N1451" i="3"/>
  <c r="O1451" i="3" s="1"/>
  <c r="AR1450" i="3"/>
  <c r="AS1450" i="3" s="1"/>
  <c r="AY1450" i="3" s="1"/>
  <c r="AF1450" i="3"/>
  <c r="AG1450" i="3" s="1"/>
  <c r="T1450" i="3"/>
  <c r="U1450" i="3" s="1"/>
  <c r="H1450" i="3"/>
  <c r="I1450" i="3" s="1"/>
  <c r="AL1449" i="3"/>
  <c r="AM1449" i="3" s="1"/>
  <c r="Z1449" i="3"/>
  <c r="AA1449" i="3" s="1"/>
  <c r="N1449" i="3"/>
  <c r="O1449" i="3" s="1"/>
  <c r="AR1448" i="3"/>
  <c r="AS1448" i="3" s="1"/>
  <c r="AY1448" i="3" s="1"/>
  <c r="AF1448" i="3"/>
  <c r="AG1448" i="3" s="1"/>
  <c r="T1448" i="3"/>
  <c r="U1448" i="3" s="1"/>
  <c r="H1448" i="3"/>
  <c r="I1448" i="3" s="1"/>
  <c r="AL1447" i="3"/>
  <c r="AM1447" i="3" s="1"/>
  <c r="Z1447" i="3"/>
  <c r="AA1447" i="3" s="1"/>
  <c r="N1447" i="3"/>
  <c r="O1447" i="3" s="1"/>
  <c r="AR1446" i="3"/>
  <c r="AS1446" i="3" s="1"/>
  <c r="AY1446" i="3" s="1"/>
  <c r="AF1446" i="3"/>
  <c r="AG1446" i="3" s="1"/>
  <c r="T1446" i="3"/>
  <c r="U1446" i="3" s="1"/>
  <c r="H1446" i="3"/>
  <c r="I1446" i="3" s="1"/>
  <c r="AL1445" i="3"/>
  <c r="AM1445" i="3" s="1"/>
  <c r="Z1445" i="3"/>
  <c r="AA1445" i="3" s="1"/>
  <c r="N1445" i="3"/>
  <c r="O1445" i="3" s="1"/>
  <c r="AR1444" i="3"/>
  <c r="AS1444" i="3" s="1"/>
  <c r="AY1444" i="3" s="1"/>
  <c r="AF1444" i="3"/>
  <c r="AG1444" i="3" s="1"/>
  <c r="T1444" i="3"/>
  <c r="U1444" i="3" s="1"/>
  <c r="H1444" i="3"/>
  <c r="I1444" i="3" s="1"/>
  <c r="AL1443" i="3"/>
  <c r="AM1443" i="3" s="1"/>
  <c r="Z1443" i="3"/>
  <c r="AA1443" i="3" s="1"/>
  <c r="N1443" i="3"/>
  <c r="O1443" i="3" s="1"/>
  <c r="AR1442" i="3"/>
  <c r="AS1442" i="3" s="1"/>
  <c r="AY1442" i="3" s="1"/>
  <c r="AF1442" i="3"/>
  <c r="AG1442" i="3" s="1"/>
  <c r="T1442" i="3"/>
  <c r="U1442" i="3" s="1"/>
  <c r="H1442" i="3"/>
  <c r="I1442" i="3" s="1"/>
  <c r="AL1441" i="3"/>
  <c r="AM1441" i="3" s="1"/>
  <c r="Z1441" i="3"/>
  <c r="AA1441" i="3" s="1"/>
  <c r="N1441" i="3"/>
  <c r="O1441" i="3" s="1"/>
  <c r="AR1440" i="3"/>
  <c r="AS1440" i="3" s="1"/>
  <c r="AY1440" i="3" s="1"/>
  <c r="AF1440" i="3"/>
  <c r="AG1440" i="3" s="1"/>
  <c r="T1440" i="3"/>
  <c r="U1440" i="3" s="1"/>
  <c r="H1440" i="3"/>
  <c r="I1440" i="3" s="1"/>
  <c r="AL1439" i="3"/>
  <c r="AM1439" i="3" s="1"/>
  <c r="Z1439" i="3"/>
  <c r="AA1439" i="3" s="1"/>
  <c r="N1439" i="3"/>
  <c r="O1439" i="3" s="1"/>
  <c r="AR1438" i="3"/>
  <c r="AS1438" i="3" s="1"/>
  <c r="AY1438" i="3" s="1"/>
  <c r="AF1438" i="3"/>
  <c r="AG1438" i="3" s="1"/>
  <c r="T1438" i="3"/>
  <c r="U1438" i="3" s="1"/>
  <c r="H1438" i="3"/>
  <c r="I1438" i="3" s="1"/>
  <c r="AL1437" i="3"/>
  <c r="AM1437" i="3" s="1"/>
  <c r="Z1437" i="3"/>
  <c r="AA1437" i="3" s="1"/>
  <c r="N1437" i="3"/>
  <c r="O1437" i="3" s="1"/>
  <c r="AR1436" i="3"/>
  <c r="AS1436" i="3" s="1"/>
  <c r="AY1436" i="3" s="1"/>
  <c r="AF1436" i="3"/>
  <c r="AG1436" i="3" s="1"/>
  <c r="T1436" i="3"/>
  <c r="U1436" i="3" s="1"/>
  <c r="H1436" i="3"/>
  <c r="I1436" i="3" s="1"/>
  <c r="AL1435" i="3"/>
  <c r="AM1435" i="3" s="1"/>
  <c r="Z1435" i="3"/>
  <c r="AA1435" i="3" s="1"/>
  <c r="N1435" i="3"/>
  <c r="O1435" i="3" s="1"/>
  <c r="AR1434" i="3"/>
  <c r="AS1434" i="3" s="1"/>
  <c r="AY1434" i="3" s="1"/>
  <c r="AF1434" i="3"/>
  <c r="AG1434" i="3" s="1"/>
  <c r="T1434" i="3"/>
  <c r="U1434" i="3" s="1"/>
  <c r="H1434" i="3"/>
  <c r="I1434" i="3" s="1"/>
  <c r="AL1433" i="3"/>
  <c r="AM1433" i="3" s="1"/>
  <c r="Z1433" i="3"/>
  <c r="AA1433" i="3" s="1"/>
  <c r="N1433" i="3"/>
  <c r="O1433" i="3" s="1"/>
  <c r="AR1432" i="3"/>
  <c r="AS1432" i="3" s="1"/>
  <c r="AY1432" i="3" s="1"/>
  <c r="AF1432" i="3"/>
  <c r="AG1432" i="3" s="1"/>
  <c r="T1432" i="3"/>
  <c r="U1432" i="3" s="1"/>
  <c r="H1432" i="3"/>
  <c r="I1432" i="3" s="1"/>
  <c r="AL1431" i="3"/>
  <c r="AM1431" i="3" s="1"/>
  <c r="Z1431" i="3"/>
  <c r="AA1431" i="3" s="1"/>
  <c r="N1431" i="3"/>
  <c r="O1431" i="3" s="1"/>
  <c r="AR1430" i="3"/>
  <c r="AS1430" i="3" s="1"/>
  <c r="AY1430" i="3" s="1"/>
  <c r="AF1430" i="3"/>
  <c r="AG1430" i="3" s="1"/>
  <c r="T1430" i="3"/>
  <c r="U1430" i="3" s="1"/>
  <c r="H1430" i="3"/>
  <c r="I1430" i="3" s="1"/>
  <c r="AL1429" i="3"/>
  <c r="AM1429" i="3" s="1"/>
  <c r="Z1429" i="3"/>
  <c r="AA1429" i="3" s="1"/>
  <c r="N1429" i="3"/>
  <c r="O1429" i="3" s="1"/>
  <c r="AR1428" i="3"/>
  <c r="AS1428" i="3" s="1"/>
  <c r="AY1428" i="3" s="1"/>
  <c r="AF1428" i="3"/>
  <c r="AG1428" i="3" s="1"/>
  <c r="T1428" i="3"/>
  <c r="U1428" i="3" s="1"/>
  <c r="H1428" i="3"/>
  <c r="I1428" i="3" s="1"/>
  <c r="AL1427" i="3"/>
  <c r="AM1427" i="3" s="1"/>
  <c r="Z1427" i="3"/>
  <c r="AA1427" i="3" s="1"/>
  <c r="N1427" i="3"/>
  <c r="O1427" i="3" s="1"/>
  <c r="AR1426" i="3"/>
  <c r="AS1426" i="3" s="1"/>
  <c r="AY1426" i="3" s="1"/>
  <c r="AF1426" i="3"/>
  <c r="AG1426" i="3" s="1"/>
  <c r="T1426" i="3"/>
  <c r="U1426" i="3" s="1"/>
  <c r="H1426" i="3"/>
  <c r="I1426" i="3" s="1"/>
  <c r="AL1425" i="3"/>
  <c r="AM1425" i="3" s="1"/>
  <c r="Z1425" i="3"/>
  <c r="AA1425" i="3" s="1"/>
  <c r="N1425" i="3"/>
  <c r="O1425" i="3" s="1"/>
  <c r="AR1424" i="3"/>
  <c r="AS1424" i="3" s="1"/>
  <c r="AY1424" i="3" s="1"/>
  <c r="AF1424" i="3"/>
  <c r="AG1424" i="3" s="1"/>
  <c r="T1424" i="3"/>
  <c r="U1424" i="3" s="1"/>
  <c r="H1424" i="3"/>
  <c r="I1424" i="3" s="1"/>
  <c r="AL1423" i="3"/>
  <c r="AM1423" i="3" s="1"/>
  <c r="Z1423" i="3"/>
  <c r="AA1423" i="3" s="1"/>
  <c r="N1423" i="3"/>
  <c r="O1423" i="3" s="1"/>
  <c r="AR1422" i="3"/>
  <c r="AS1422" i="3" s="1"/>
  <c r="AY1422" i="3" s="1"/>
  <c r="AF1422" i="3"/>
  <c r="AG1422" i="3" s="1"/>
  <c r="T1422" i="3"/>
  <c r="U1422" i="3" s="1"/>
  <c r="H1422" i="3"/>
  <c r="I1422" i="3" s="1"/>
  <c r="AL1421" i="3"/>
  <c r="AM1421" i="3" s="1"/>
  <c r="Z1421" i="3"/>
  <c r="AA1421" i="3" s="1"/>
  <c r="N1421" i="3"/>
  <c r="O1421" i="3" s="1"/>
  <c r="AR1420" i="3"/>
  <c r="AS1420" i="3" s="1"/>
  <c r="AY1420" i="3" s="1"/>
  <c r="AF1420" i="3"/>
  <c r="AG1420" i="3" s="1"/>
  <c r="T1420" i="3"/>
  <c r="U1420" i="3" s="1"/>
  <c r="H1420" i="3"/>
  <c r="I1420" i="3" s="1"/>
  <c r="AL1419" i="3"/>
  <c r="AM1419" i="3" s="1"/>
  <c r="Z1419" i="3"/>
  <c r="AA1419" i="3" s="1"/>
  <c r="N1419" i="3"/>
  <c r="O1419" i="3" s="1"/>
  <c r="AR1418" i="3"/>
  <c r="AS1418" i="3" s="1"/>
  <c r="AY1418" i="3" s="1"/>
  <c r="AF1418" i="3"/>
  <c r="AG1418" i="3" s="1"/>
  <c r="T1418" i="3"/>
  <c r="U1418" i="3" s="1"/>
  <c r="H1418" i="3"/>
  <c r="I1418" i="3" s="1"/>
  <c r="AL1417" i="3"/>
  <c r="AM1417" i="3" s="1"/>
  <c r="Z1417" i="3"/>
  <c r="AA1417" i="3" s="1"/>
  <c r="N1417" i="3"/>
  <c r="O1417" i="3" s="1"/>
  <c r="AR1416" i="3"/>
  <c r="AS1416" i="3" s="1"/>
  <c r="AY1416" i="3" s="1"/>
  <c r="AF1416" i="3"/>
  <c r="AG1416" i="3" s="1"/>
  <c r="T1416" i="3"/>
  <c r="U1416" i="3" s="1"/>
  <c r="H1416" i="3"/>
  <c r="I1416" i="3" s="1"/>
  <c r="AL1415" i="3"/>
  <c r="AM1415" i="3" s="1"/>
  <c r="Z1415" i="3"/>
  <c r="AA1415" i="3" s="1"/>
  <c r="N1415" i="3"/>
  <c r="O1415" i="3" s="1"/>
  <c r="AR1414" i="3"/>
  <c r="AS1414" i="3" s="1"/>
  <c r="AY1414" i="3" s="1"/>
  <c r="AF1414" i="3"/>
  <c r="AG1414" i="3" s="1"/>
  <c r="T1414" i="3"/>
  <c r="U1414" i="3" s="1"/>
  <c r="H1414" i="3"/>
  <c r="I1414" i="3" s="1"/>
  <c r="AL1413" i="3"/>
  <c r="AM1413" i="3" s="1"/>
  <c r="Z1413" i="3"/>
  <c r="AA1413" i="3" s="1"/>
  <c r="N1413" i="3"/>
  <c r="O1413" i="3" s="1"/>
  <c r="AR1412" i="3"/>
  <c r="AS1412" i="3" s="1"/>
  <c r="AY1412" i="3" s="1"/>
  <c r="AF1412" i="3"/>
  <c r="AG1412" i="3" s="1"/>
  <c r="T1412" i="3"/>
  <c r="U1412" i="3" s="1"/>
  <c r="H1412" i="3"/>
  <c r="I1412" i="3" s="1"/>
  <c r="AL1411" i="3"/>
  <c r="AM1411" i="3" s="1"/>
  <c r="Z1411" i="3"/>
  <c r="AA1411" i="3" s="1"/>
  <c r="N1411" i="3"/>
  <c r="O1411" i="3" s="1"/>
  <c r="AR1410" i="3"/>
  <c r="AS1410" i="3" s="1"/>
  <c r="AY1410" i="3" s="1"/>
  <c r="AF1410" i="3"/>
  <c r="AG1410" i="3" s="1"/>
  <c r="T1410" i="3"/>
  <c r="U1410" i="3" s="1"/>
  <c r="H1410" i="3"/>
  <c r="I1410" i="3" s="1"/>
  <c r="AL1409" i="3"/>
  <c r="AM1409" i="3" s="1"/>
  <c r="Z1409" i="3"/>
  <c r="AA1409" i="3" s="1"/>
  <c r="N1409" i="3"/>
  <c r="O1409" i="3" s="1"/>
  <c r="AR1408" i="3"/>
  <c r="AS1408" i="3" s="1"/>
  <c r="AY1408" i="3" s="1"/>
  <c r="AF1408" i="3"/>
  <c r="AG1408" i="3" s="1"/>
  <c r="T1408" i="3"/>
  <c r="U1408" i="3" s="1"/>
  <c r="H1408" i="3"/>
  <c r="I1408" i="3" s="1"/>
  <c r="AL1407" i="3"/>
  <c r="AM1407" i="3" s="1"/>
  <c r="Z1407" i="3"/>
  <c r="AA1407" i="3" s="1"/>
  <c r="N1407" i="3"/>
  <c r="O1407" i="3" s="1"/>
  <c r="AR1406" i="3"/>
  <c r="AS1406" i="3" s="1"/>
  <c r="AY1406" i="3" s="1"/>
  <c r="AF1406" i="3"/>
  <c r="AG1406" i="3" s="1"/>
  <c r="T1406" i="3"/>
  <c r="U1406" i="3" s="1"/>
  <c r="H1406" i="3"/>
  <c r="I1406" i="3" s="1"/>
  <c r="AL1405" i="3"/>
  <c r="AM1405" i="3" s="1"/>
  <c r="Z1405" i="3"/>
  <c r="AA1405" i="3" s="1"/>
  <c r="N1405" i="3"/>
  <c r="O1405" i="3" s="1"/>
  <c r="AR1404" i="3"/>
  <c r="AS1404" i="3" s="1"/>
  <c r="AY1404" i="3" s="1"/>
  <c r="AF1404" i="3"/>
  <c r="AG1404" i="3" s="1"/>
  <c r="T1404" i="3"/>
  <c r="U1404" i="3" s="1"/>
  <c r="H1404" i="3"/>
  <c r="I1404" i="3" s="1"/>
  <c r="AL1403" i="3"/>
  <c r="AM1403" i="3" s="1"/>
  <c r="Z1403" i="3"/>
  <c r="AA1403" i="3" s="1"/>
  <c r="N1403" i="3"/>
  <c r="O1403" i="3" s="1"/>
  <c r="AR1402" i="3"/>
  <c r="AS1402" i="3" s="1"/>
  <c r="AY1402" i="3" s="1"/>
  <c r="AF1402" i="3"/>
  <c r="AG1402" i="3" s="1"/>
  <c r="T1402" i="3"/>
  <c r="U1402" i="3" s="1"/>
  <c r="H1402" i="3"/>
  <c r="I1402" i="3" s="1"/>
  <c r="AL1401" i="3"/>
  <c r="AM1401" i="3" s="1"/>
  <c r="Z1401" i="3"/>
  <c r="AA1401" i="3" s="1"/>
  <c r="N1401" i="3"/>
  <c r="O1401" i="3" s="1"/>
  <c r="AR1400" i="3"/>
  <c r="AS1400" i="3" s="1"/>
  <c r="AY1400" i="3" s="1"/>
  <c r="AF1400" i="3"/>
  <c r="AG1400" i="3" s="1"/>
  <c r="T1400" i="3"/>
  <c r="U1400" i="3" s="1"/>
  <c r="H1400" i="3"/>
  <c r="I1400" i="3" s="1"/>
  <c r="AL1399" i="3"/>
  <c r="AM1399" i="3" s="1"/>
  <c r="Z1399" i="3"/>
  <c r="AA1399" i="3" s="1"/>
  <c r="N1399" i="3"/>
  <c r="O1399" i="3" s="1"/>
  <c r="AR1398" i="3"/>
  <c r="AS1398" i="3" s="1"/>
  <c r="AY1398" i="3" s="1"/>
  <c r="AF1398" i="3"/>
  <c r="AG1398" i="3" s="1"/>
  <c r="T1398" i="3"/>
  <c r="U1398" i="3" s="1"/>
  <c r="H1398" i="3"/>
  <c r="I1398" i="3" s="1"/>
  <c r="AL1397" i="3"/>
  <c r="AM1397" i="3" s="1"/>
  <c r="Z1397" i="3"/>
  <c r="AA1397" i="3" s="1"/>
  <c r="N1397" i="3"/>
  <c r="O1397" i="3" s="1"/>
  <c r="AR1396" i="3"/>
  <c r="AS1396" i="3" s="1"/>
  <c r="AY1396" i="3" s="1"/>
  <c r="AF1396" i="3"/>
  <c r="AG1396" i="3" s="1"/>
  <c r="T1396" i="3"/>
  <c r="U1396" i="3" s="1"/>
  <c r="H1396" i="3"/>
  <c r="I1396" i="3" s="1"/>
  <c r="AL1395" i="3"/>
  <c r="AM1395" i="3" s="1"/>
  <c r="Z1395" i="3"/>
  <c r="AA1395" i="3" s="1"/>
  <c r="N1395" i="3"/>
  <c r="O1395" i="3" s="1"/>
  <c r="AR1394" i="3"/>
  <c r="AS1394" i="3" s="1"/>
  <c r="AY1394" i="3" s="1"/>
  <c r="AF1394" i="3"/>
  <c r="AG1394" i="3" s="1"/>
  <c r="T1394" i="3"/>
  <c r="U1394" i="3" s="1"/>
  <c r="H1394" i="3"/>
  <c r="I1394" i="3" s="1"/>
  <c r="AL1393" i="3"/>
  <c r="AM1393" i="3" s="1"/>
  <c r="Z1393" i="3"/>
  <c r="AA1393" i="3" s="1"/>
  <c r="N1393" i="3"/>
  <c r="O1393" i="3" s="1"/>
  <c r="AR1392" i="3"/>
  <c r="AS1392" i="3" s="1"/>
  <c r="AY1392" i="3" s="1"/>
  <c r="AF1392" i="3"/>
  <c r="AG1392" i="3" s="1"/>
  <c r="T1392" i="3"/>
  <c r="U1392" i="3" s="1"/>
  <c r="H1392" i="3"/>
  <c r="I1392" i="3" s="1"/>
  <c r="AL1391" i="3"/>
  <c r="AM1391" i="3" s="1"/>
  <c r="Z1391" i="3"/>
  <c r="AA1391" i="3" s="1"/>
  <c r="N1391" i="3"/>
  <c r="O1391" i="3" s="1"/>
  <c r="AR1390" i="3"/>
  <c r="AS1390" i="3" s="1"/>
  <c r="AY1390" i="3" s="1"/>
  <c r="AF1390" i="3"/>
  <c r="AG1390" i="3" s="1"/>
  <c r="T1390" i="3"/>
  <c r="U1390" i="3" s="1"/>
  <c r="H1390" i="3"/>
  <c r="I1390" i="3" s="1"/>
  <c r="AL1389" i="3"/>
  <c r="AM1389" i="3" s="1"/>
  <c r="Z1389" i="3"/>
  <c r="AA1389" i="3" s="1"/>
  <c r="N1389" i="3"/>
  <c r="O1389" i="3" s="1"/>
  <c r="AR1388" i="3"/>
  <c r="AS1388" i="3" s="1"/>
  <c r="AY1388" i="3" s="1"/>
  <c r="AF1388" i="3"/>
  <c r="AG1388" i="3" s="1"/>
  <c r="T1388" i="3"/>
  <c r="U1388" i="3" s="1"/>
  <c r="H1388" i="3"/>
  <c r="I1388" i="3" s="1"/>
  <c r="AL1387" i="3"/>
  <c r="AM1387" i="3" s="1"/>
  <c r="Z1387" i="3"/>
  <c r="AA1387" i="3" s="1"/>
  <c r="N1387" i="3"/>
  <c r="O1387" i="3" s="1"/>
  <c r="AR1386" i="3"/>
  <c r="AS1386" i="3" s="1"/>
  <c r="AY1386" i="3" s="1"/>
  <c r="AF1386" i="3"/>
  <c r="AG1386" i="3" s="1"/>
  <c r="T1386" i="3"/>
  <c r="U1386" i="3" s="1"/>
  <c r="H1386" i="3"/>
  <c r="I1386" i="3" s="1"/>
  <c r="AL1385" i="3"/>
  <c r="AM1385" i="3" s="1"/>
  <c r="Z1385" i="3"/>
  <c r="AA1385" i="3" s="1"/>
  <c r="N1385" i="3"/>
  <c r="O1385" i="3" s="1"/>
  <c r="AR1384" i="3"/>
  <c r="AS1384" i="3" s="1"/>
  <c r="AY1384" i="3" s="1"/>
  <c r="AF1384" i="3"/>
  <c r="AG1384" i="3" s="1"/>
  <c r="T1384" i="3"/>
  <c r="U1384" i="3" s="1"/>
  <c r="H1384" i="3"/>
  <c r="I1384" i="3" s="1"/>
  <c r="AL1383" i="3"/>
  <c r="AM1383" i="3" s="1"/>
  <c r="Z1383" i="3"/>
  <c r="AA1383" i="3" s="1"/>
  <c r="N1383" i="3"/>
  <c r="O1383" i="3" s="1"/>
  <c r="AR1382" i="3"/>
  <c r="AS1382" i="3" s="1"/>
  <c r="AY1382" i="3" s="1"/>
  <c r="AF1382" i="3"/>
  <c r="AG1382" i="3" s="1"/>
  <c r="T1382" i="3"/>
  <c r="U1382" i="3" s="1"/>
  <c r="H1382" i="3"/>
  <c r="I1382" i="3" s="1"/>
  <c r="AL1381" i="3"/>
  <c r="AM1381" i="3" s="1"/>
  <c r="Z1381" i="3"/>
  <c r="AA1381" i="3" s="1"/>
  <c r="K1480" i="3"/>
  <c r="L1480" i="3" s="1"/>
  <c r="AU1479" i="3"/>
  <c r="AV1479" i="3" s="1"/>
  <c r="H1478" i="3"/>
  <c r="I1478" i="3" s="1"/>
  <c r="AC1477" i="3"/>
  <c r="AD1477" i="3" s="1"/>
  <c r="N1477" i="3"/>
  <c r="O1477" i="3" s="1"/>
  <c r="AO1476" i="3"/>
  <c r="AP1476" i="3" s="1"/>
  <c r="AC1476" i="3"/>
  <c r="AD1476" i="3" s="1"/>
  <c r="Q1476" i="3"/>
  <c r="R1476" i="3" s="1"/>
  <c r="AU1476" i="3"/>
  <c r="AV1476" i="3" s="1"/>
  <c r="AI1475" i="3"/>
  <c r="AJ1475" i="3" s="1"/>
  <c r="W1475" i="3"/>
  <c r="X1475" i="3" s="1"/>
  <c r="K1475" i="3"/>
  <c r="L1475" i="3" s="1"/>
  <c r="AO1474" i="3"/>
  <c r="AP1474" i="3" s="1"/>
  <c r="AC1474" i="3"/>
  <c r="AD1474" i="3" s="1"/>
  <c r="Q1474" i="3"/>
  <c r="R1474" i="3" s="1"/>
  <c r="AU1474" i="3"/>
  <c r="AV1474" i="3" s="1"/>
  <c r="AI1473" i="3"/>
  <c r="AJ1473" i="3" s="1"/>
  <c r="W1473" i="3"/>
  <c r="X1473" i="3" s="1"/>
  <c r="K1473" i="3"/>
  <c r="L1473" i="3" s="1"/>
  <c r="AO1472" i="3"/>
  <c r="AP1472" i="3" s="1"/>
  <c r="AC1472" i="3"/>
  <c r="AD1472" i="3" s="1"/>
  <c r="Q1472" i="3"/>
  <c r="R1472" i="3" s="1"/>
  <c r="AU1472" i="3"/>
  <c r="AV1472" i="3" s="1"/>
  <c r="AI1471" i="3"/>
  <c r="AJ1471" i="3" s="1"/>
  <c r="W1471" i="3"/>
  <c r="X1471" i="3" s="1"/>
  <c r="K1471" i="3"/>
  <c r="L1471" i="3" s="1"/>
  <c r="AO1470" i="3"/>
  <c r="AP1470" i="3" s="1"/>
  <c r="AC1470" i="3"/>
  <c r="AD1470" i="3" s="1"/>
  <c r="Q1470" i="3"/>
  <c r="R1470" i="3" s="1"/>
  <c r="AU1470" i="3"/>
  <c r="AV1470" i="3" s="1"/>
  <c r="AI1469" i="3"/>
  <c r="AJ1469" i="3" s="1"/>
  <c r="W1469" i="3"/>
  <c r="X1469" i="3" s="1"/>
  <c r="K1469" i="3"/>
  <c r="L1469" i="3" s="1"/>
  <c r="AO1468" i="3"/>
  <c r="AP1468" i="3" s="1"/>
  <c r="AC1468" i="3"/>
  <c r="AD1468" i="3" s="1"/>
  <c r="Q1468" i="3"/>
  <c r="R1468" i="3" s="1"/>
  <c r="AU1468" i="3"/>
  <c r="AV1468" i="3" s="1"/>
  <c r="AI1467" i="3"/>
  <c r="AJ1467" i="3" s="1"/>
  <c r="W1467" i="3"/>
  <c r="X1467" i="3" s="1"/>
  <c r="K1467" i="3"/>
  <c r="L1467" i="3" s="1"/>
  <c r="AO1466" i="3"/>
  <c r="AP1466" i="3" s="1"/>
  <c r="AC1466" i="3"/>
  <c r="AD1466" i="3" s="1"/>
  <c r="Q1466" i="3"/>
  <c r="R1466" i="3" s="1"/>
  <c r="AU1466" i="3"/>
  <c r="AV1466" i="3" s="1"/>
  <c r="AI1465" i="3"/>
  <c r="AJ1465" i="3" s="1"/>
  <c r="W1465" i="3"/>
  <c r="X1465" i="3" s="1"/>
  <c r="K1465" i="3"/>
  <c r="L1465" i="3" s="1"/>
  <c r="AO1464" i="3"/>
  <c r="AP1464" i="3" s="1"/>
  <c r="AC1464" i="3"/>
  <c r="AD1464" i="3" s="1"/>
  <c r="Q1464" i="3"/>
  <c r="R1464" i="3" s="1"/>
  <c r="AU1464" i="3"/>
  <c r="AV1464" i="3" s="1"/>
  <c r="AI1463" i="3"/>
  <c r="AJ1463" i="3" s="1"/>
  <c r="W1463" i="3"/>
  <c r="X1463" i="3" s="1"/>
  <c r="K1463" i="3"/>
  <c r="L1463" i="3" s="1"/>
  <c r="AO1462" i="3"/>
  <c r="AP1462" i="3" s="1"/>
  <c r="AC1462" i="3"/>
  <c r="AD1462" i="3" s="1"/>
  <c r="Q1462" i="3"/>
  <c r="R1462" i="3" s="1"/>
  <c r="AU1462" i="3"/>
  <c r="AV1462" i="3" s="1"/>
  <c r="AI1461" i="3"/>
  <c r="AJ1461" i="3" s="1"/>
  <c r="W1461" i="3"/>
  <c r="X1461" i="3" s="1"/>
  <c r="K1461" i="3"/>
  <c r="L1461" i="3" s="1"/>
  <c r="AO1460" i="3"/>
  <c r="AP1460" i="3" s="1"/>
  <c r="AC1460" i="3"/>
  <c r="AD1460" i="3" s="1"/>
  <c r="Q1460" i="3"/>
  <c r="R1460" i="3" s="1"/>
  <c r="AU1460" i="3"/>
  <c r="AV1460" i="3" s="1"/>
  <c r="AI1459" i="3"/>
  <c r="AJ1459" i="3" s="1"/>
  <c r="W1459" i="3"/>
  <c r="X1459" i="3" s="1"/>
  <c r="K1459" i="3"/>
  <c r="L1459" i="3" s="1"/>
  <c r="AO1458" i="3"/>
  <c r="AP1458" i="3" s="1"/>
  <c r="AC1458" i="3"/>
  <c r="AD1458" i="3" s="1"/>
  <c r="Q1458" i="3"/>
  <c r="R1458" i="3" s="1"/>
  <c r="AU1458" i="3"/>
  <c r="AV1458" i="3" s="1"/>
  <c r="AI1457" i="3"/>
  <c r="AJ1457" i="3" s="1"/>
  <c r="W1457" i="3"/>
  <c r="X1457" i="3" s="1"/>
  <c r="K1457" i="3"/>
  <c r="L1457" i="3" s="1"/>
  <c r="AO1456" i="3"/>
  <c r="AP1456" i="3" s="1"/>
  <c r="AC1456" i="3"/>
  <c r="AD1456" i="3" s="1"/>
  <c r="Q1456" i="3"/>
  <c r="R1456" i="3" s="1"/>
  <c r="AU1456" i="3"/>
  <c r="AV1456" i="3" s="1"/>
  <c r="AI1455" i="3"/>
  <c r="AJ1455" i="3" s="1"/>
  <c r="W1455" i="3"/>
  <c r="X1455" i="3" s="1"/>
  <c r="K1455" i="3"/>
  <c r="L1455" i="3" s="1"/>
  <c r="AO1454" i="3"/>
  <c r="AP1454" i="3" s="1"/>
  <c r="AC1454" i="3"/>
  <c r="AD1454" i="3" s="1"/>
  <c r="Q1454" i="3"/>
  <c r="R1454" i="3" s="1"/>
  <c r="AU1454" i="3"/>
  <c r="AV1454" i="3" s="1"/>
  <c r="AI1453" i="3"/>
  <c r="AJ1453" i="3" s="1"/>
  <c r="W1453" i="3"/>
  <c r="X1453" i="3" s="1"/>
  <c r="K1453" i="3"/>
  <c r="L1453" i="3" s="1"/>
  <c r="AO1452" i="3"/>
  <c r="AP1452" i="3" s="1"/>
  <c r="AC1452" i="3"/>
  <c r="AD1452" i="3" s="1"/>
  <c r="Q1452" i="3"/>
  <c r="R1452" i="3" s="1"/>
  <c r="AU1452" i="3"/>
  <c r="AV1452" i="3" s="1"/>
  <c r="AI1451" i="3"/>
  <c r="AJ1451" i="3" s="1"/>
  <c r="W1451" i="3"/>
  <c r="X1451" i="3" s="1"/>
  <c r="K1451" i="3"/>
  <c r="L1451" i="3" s="1"/>
  <c r="AO1450" i="3"/>
  <c r="AP1450" i="3" s="1"/>
  <c r="AC1450" i="3"/>
  <c r="AD1450" i="3" s="1"/>
  <c r="Q1450" i="3"/>
  <c r="R1450" i="3" s="1"/>
  <c r="AU1450" i="3"/>
  <c r="AV1450" i="3" s="1"/>
  <c r="AI1449" i="3"/>
  <c r="AJ1449" i="3" s="1"/>
  <c r="W1449" i="3"/>
  <c r="X1449" i="3" s="1"/>
  <c r="K1449" i="3"/>
  <c r="L1449" i="3" s="1"/>
  <c r="AO1448" i="3"/>
  <c r="AP1448" i="3" s="1"/>
  <c r="AC1448" i="3"/>
  <c r="AD1448" i="3" s="1"/>
  <c r="Q1448" i="3"/>
  <c r="R1448" i="3" s="1"/>
  <c r="AU1448" i="3"/>
  <c r="AV1448" i="3" s="1"/>
  <c r="AI1447" i="3"/>
  <c r="AJ1447" i="3" s="1"/>
  <c r="W1447" i="3"/>
  <c r="X1447" i="3" s="1"/>
  <c r="K1447" i="3"/>
  <c r="L1447" i="3" s="1"/>
  <c r="AO1446" i="3"/>
  <c r="AP1446" i="3" s="1"/>
  <c r="AC1446" i="3"/>
  <c r="AD1446" i="3" s="1"/>
  <c r="Q1446" i="3"/>
  <c r="R1446" i="3" s="1"/>
  <c r="AU1446" i="3"/>
  <c r="AV1446" i="3" s="1"/>
  <c r="AI1445" i="3"/>
  <c r="AJ1445" i="3" s="1"/>
  <c r="W1445" i="3"/>
  <c r="X1445" i="3" s="1"/>
  <c r="K1445" i="3"/>
  <c r="L1445" i="3" s="1"/>
  <c r="AO1444" i="3"/>
  <c r="AP1444" i="3" s="1"/>
  <c r="AC1444" i="3"/>
  <c r="AD1444" i="3" s="1"/>
  <c r="Q1444" i="3"/>
  <c r="R1444" i="3" s="1"/>
  <c r="AU1444" i="3"/>
  <c r="AV1444" i="3" s="1"/>
  <c r="AI1443" i="3"/>
  <c r="AJ1443" i="3" s="1"/>
  <c r="W1443" i="3"/>
  <c r="X1443" i="3" s="1"/>
  <c r="K1443" i="3"/>
  <c r="L1443" i="3" s="1"/>
  <c r="AO1442" i="3"/>
  <c r="AP1442" i="3" s="1"/>
  <c r="AC1442" i="3"/>
  <c r="AD1442" i="3" s="1"/>
  <c r="Q1442" i="3"/>
  <c r="R1442" i="3" s="1"/>
  <c r="AU1442" i="3"/>
  <c r="AV1442" i="3" s="1"/>
  <c r="AI1441" i="3"/>
  <c r="AJ1441" i="3" s="1"/>
  <c r="W1441" i="3"/>
  <c r="X1441" i="3" s="1"/>
  <c r="K1441" i="3"/>
  <c r="L1441" i="3" s="1"/>
  <c r="AO1440" i="3"/>
  <c r="AP1440" i="3" s="1"/>
  <c r="AC1440" i="3"/>
  <c r="AD1440" i="3" s="1"/>
  <c r="Q1440" i="3"/>
  <c r="R1440" i="3" s="1"/>
  <c r="AU1440" i="3"/>
  <c r="AV1440" i="3" s="1"/>
  <c r="AI1439" i="3"/>
  <c r="AJ1439" i="3" s="1"/>
  <c r="W1439" i="3"/>
  <c r="X1439" i="3" s="1"/>
  <c r="K1439" i="3"/>
  <c r="L1439" i="3" s="1"/>
  <c r="AO1438" i="3"/>
  <c r="AP1438" i="3" s="1"/>
  <c r="AC1438" i="3"/>
  <c r="AD1438" i="3" s="1"/>
  <c r="Q1438" i="3"/>
  <c r="R1438" i="3" s="1"/>
  <c r="AU1438" i="3"/>
  <c r="AV1438" i="3" s="1"/>
  <c r="AI1437" i="3"/>
  <c r="AJ1437" i="3" s="1"/>
  <c r="W1437" i="3"/>
  <c r="X1437" i="3" s="1"/>
  <c r="K1437" i="3"/>
  <c r="L1437" i="3" s="1"/>
  <c r="AO1436" i="3"/>
  <c r="AP1436" i="3" s="1"/>
  <c r="AC1436" i="3"/>
  <c r="AD1436" i="3" s="1"/>
  <c r="Q1436" i="3"/>
  <c r="R1436" i="3" s="1"/>
  <c r="AU1436" i="3"/>
  <c r="AV1436" i="3" s="1"/>
  <c r="AI1435" i="3"/>
  <c r="AJ1435" i="3" s="1"/>
  <c r="W1435" i="3"/>
  <c r="X1435" i="3" s="1"/>
  <c r="K1435" i="3"/>
  <c r="L1435" i="3" s="1"/>
  <c r="AO1434" i="3"/>
  <c r="AP1434" i="3" s="1"/>
  <c r="AC1434" i="3"/>
  <c r="AD1434" i="3" s="1"/>
  <c r="Q1434" i="3"/>
  <c r="R1434" i="3" s="1"/>
  <c r="AU1434" i="3"/>
  <c r="AV1434" i="3" s="1"/>
  <c r="AI1433" i="3"/>
  <c r="AJ1433" i="3" s="1"/>
  <c r="W1433" i="3"/>
  <c r="X1433" i="3" s="1"/>
  <c r="K1433" i="3"/>
  <c r="L1433" i="3" s="1"/>
  <c r="AO1432" i="3"/>
  <c r="AP1432" i="3" s="1"/>
  <c r="AC1432" i="3"/>
  <c r="AD1432" i="3" s="1"/>
  <c r="Q1432" i="3"/>
  <c r="R1432" i="3" s="1"/>
  <c r="AU1432" i="3"/>
  <c r="AV1432" i="3" s="1"/>
  <c r="AI1431" i="3"/>
  <c r="AJ1431" i="3" s="1"/>
  <c r="W1431" i="3"/>
  <c r="X1431" i="3" s="1"/>
  <c r="K1431" i="3"/>
  <c r="L1431" i="3" s="1"/>
  <c r="AO1430" i="3"/>
  <c r="AP1430" i="3" s="1"/>
  <c r="AC1430" i="3"/>
  <c r="AD1430" i="3" s="1"/>
  <c r="Q1430" i="3"/>
  <c r="R1430" i="3" s="1"/>
  <c r="AU1430" i="3"/>
  <c r="AV1430" i="3" s="1"/>
  <c r="AI1429" i="3"/>
  <c r="AJ1429" i="3" s="1"/>
  <c r="W1429" i="3"/>
  <c r="X1429" i="3" s="1"/>
  <c r="K1429" i="3"/>
  <c r="L1429" i="3" s="1"/>
  <c r="AO1428" i="3"/>
  <c r="AP1428" i="3" s="1"/>
  <c r="AC1428" i="3"/>
  <c r="AD1428" i="3" s="1"/>
  <c r="Q1428" i="3"/>
  <c r="R1428" i="3" s="1"/>
  <c r="AU1428" i="3"/>
  <c r="AV1428" i="3" s="1"/>
  <c r="AI1427" i="3"/>
  <c r="AJ1427" i="3" s="1"/>
  <c r="W1427" i="3"/>
  <c r="X1427" i="3" s="1"/>
  <c r="K1427" i="3"/>
  <c r="L1427" i="3" s="1"/>
  <c r="AO1426" i="3"/>
  <c r="AP1426" i="3" s="1"/>
  <c r="AC1426" i="3"/>
  <c r="AD1426" i="3" s="1"/>
  <c r="Q1426" i="3"/>
  <c r="R1426" i="3" s="1"/>
  <c r="AU1426" i="3"/>
  <c r="AV1426" i="3" s="1"/>
  <c r="AI1425" i="3"/>
  <c r="AJ1425" i="3" s="1"/>
  <c r="W1425" i="3"/>
  <c r="X1425" i="3" s="1"/>
  <c r="K1425" i="3"/>
  <c r="L1425" i="3" s="1"/>
  <c r="AO1424" i="3"/>
  <c r="AP1424" i="3" s="1"/>
  <c r="AC1424" i="3"/>
  <c r="AD1424" i="3" s="1"/>
  <c r="Q1424" i="3"/>
  <c r="R1424" i="3" s="1"/>
  <c r="AU1424" i="3"/>
  <c r="AV1424" i="3" s="1"/>
  <c r="AI1423" i="3"/>
  <c r="AJ1423" i="3" s="1"/>
  <c r="W1423" i="3"/>
  <c r="X1423" i="3" s="1"/>
  <c r="K1423" i="3"/>
  <c r="L1423" i="3" s="1"/>
  <c r="AO1422" i="3"/>
  <c r="AP1422" i="3" s="1"/>
  <c r="AC1422" i="3"/>
  <c r="AD1422" i="3" s="1"/>
  <c r="Q1422" i="3"/>
  <c r="R1422" i="3" s="1"/>
  <c r="AU1422" i="3"/>
  <c r="AV1422" i="3" s="1"/>
  <c r="AI1421" i="3"/>
  <c r="AJ1421" i="3" s="1"/>
  <c r="W1421" i="3"/>
  <c r="X1421" i="3" s="1"/>
  <c r="K1421" i="3"/>
  <c r="L1421" i="3" s="1"/>
  <c r="AO1420" i="3"/>
  <c r="AP1420" i="3" s="1"/>
  <c r="AC1420" i="3"/>
  <c r="AD1420" i="3" s="1"/>
  <c r="Q1420" i="3"/>
  <c r="R1420" i="3" s="1"/>
  <c r="AU1420" i="3"/>
  <c r="AV1420" i="3" s="1"/>
  <c r="AI1419" i="3"/>
  <c r="AJ1419" i="3" s="1"/>
  <c r="W1419" i="3"/>
  <c r="X1419" i="3" s="1"/>
  <c r="K1419" i="3"/>
  <c r="L1419" i="3" s="1"/>
  <c r="AO1418" i="3"/>
  <c r="AP1418" i="3" s="1"/>
  <c r="AC1418" i="3"/>
  <c r="AD1418" i="3" s="1"/>
  <c r="Q1418" i="3"/>
  <c r="R1418" i="3" s="1"/>
  <c r="AU1418" i="3"/>
  <c r="AV1418" i="3" s="1"/>
  <c r="AI1417" i="3"/>
  <c r="AJ1417" i="3" s="1"/>
  <c r="W1417" i="3"/>
  <c r="X1417" i="3" s="1"/>
  <c r="K1417" i="3"/>
  <c r="L1417" i="3" s="1"/>
  <c r="AO1416" i="3"/>
  <c r="AP1416" i="3" s="1"/>
  <c r="AC1416" i="3"/>
  <c r="AD1416" i="3" s="1"/>
  <c r="Q1416" i="3"/>
  <c r="R1416" i="3" s="1"/>
  <c r="AU1416" i="3"/>
  <c r="AV1416" i="3" s="1"/>
  <c r="AI1415" i="3"/>
  <c r="AJ1415" i="3" s="1"/>
  <c r="W1415" i="3"/>
  <c r="X1415" i="3" s="1"/>
  <c r="K1415" i="3"/>
  <c r="L1415" i="3" s="1"/>
  <c r="AO1414" i="3"/>
  <c r="AP1414" i="3" s="1"/>
  <c r="AC1414" i="3"/>
  <c r="AD1414" i="3" s="1"/>
  <c r="Q1414" i="3"/>
  <c r="R1414" i="3" s="1"/>
  <c r="AU1414" i="3"/>
  <c r="AV1414" i="3" s="1"/>
  <c r="AI1413" i="3"/>
  <c r="AJ1413" i="3" s="1"/>
  <c r="W1413" i="3"/>
  <c r="X1413" i="3" s="1"/>
  <c r="K1413" i="3"/>
  <c r="L1413" i="3" s="1"/>
  <c r="AO1412" i="3"/>
  <c r="AP1412" i="3" s="1"/>
  <c r="AC1412" i="3"/>
  <c r="AD1412" i="3" s="1"/>
  <c r="Q1412" i="3"/>
  <c r="R1412" i="3" s="1"/>
  <c r="AU1412" i="3"/>
  <c r="AV1412" i="3" s="1"/>
  <c r="AI1411" i="3"/>
  <c r="AJ1411" i="3" s="1"/>
  <c r="W1411" i="3"/>
  <c r="X1411" i="3" s="1"/>
  <c r="K1411" i="3"/>
  <c r="L1411" i="3" s="1"/>
  <c r="AO1410" i="3"/>
  <c r="AP1410" i="3" s="1"/>
  <c r="AC1410" i="3"/>
  <c r="AD1410" i="3" s="1"/>
  <c r="Q1410" i="3"/>
  <c r="R1410" i="3" s="1"/>
  <c r="AU1410" i="3"/>
  <c r="AV1410" i="3" s="1"/>
  <c r="AI1409" i="3"/>
  <c r="AJ1409" i="3" s="1"/>
  <c r="W1409" i="3"/>
  <c r="X1409" i="3" s="1"/>
  <c r="K1409" i="3"/>
  <c r="L1409" i="3" s="1"/>
  <c r="AO1408" i="3"/>
  <c r="AP1408" i="3" s="1"/>
  <c r="AC1408" i="3"/>
  <c r="AD1408" i="3" s="1"/>
  <c r="Q1408" i="3"/>
  <c r="R1408" i="3" s="1"/>
  <c r="AU1408" i="3"/>
  <c r="AV1408" i="3" s="1"/>
  <c r="AI1407" i="3"/>
  <c r="AJ1407" i="3" s="1"/>
  <c r="W1407" i="3"/>
  <c r="X1407" i="3" s="1"/>
  <c r="K1407" i="3"/>
  <c r="L1407" i="3" s="1"/>
  <c r="AO1406" i="3"/>
  <c r="AP1406" i="3" s="1"/>
  <c r="AC1406" i="3"/>
  <c r="AD1406" i="3" s="1"/>
  <c r="Q1406" i="3"/>
  <c r="R1406" i="3" s="1"/>
  <c r="AU1406" i="3"/>
  <c r="AV1406" i="3" s="1"/>
  <c r="AI1405" i="3"/>
  <c r="AJ1405" i="3" s="1"/>
  <c r="W1405" i="3"/>
  <c r="X1405" i="3" s="1"/>
  <c r="K1405" i="3"/>
  <c r="L1405" i="3" s="1"/>
  <c r="AO1404" i="3"/>
  <c r="AP1404" i="3" s="1"/>
  <c r="AC1404" i="3"/>
  <c r="AD1404" i="3" s="1"/>
  <c r="Q1404" i="3"/>
  <c r="R1404" i="3" s="1"/>
  <c r="AU1404" i="3"/>
  <c r="AV1404" i="3" s="1"/>
  <c r="AI1403" i="3"/>
  <c r="AJ1403" i="3" s="1"/>
  <c r="W1403" i="3"/>
  <c r="X1403" i="3" s="1"/>
  <c r="K1403" i="3"/>
  <c r="L1403" i="3" s="1"/>
  <c r="AO1402" i="3"/>
  <c r="AP1402" i="3" s="1"/>
  <c r="AC1402" i="3"/>
  <c r="AD1402" i="3" s="1"/>
  <c r="Q1402" i="3"/>
  <c r="R1402" i="3" s="1"/>
  <c r="AU1402" i="3"/>
  <c r="AV1402" i="3" s="1"/>
  <c r="AI1401" i="3"/>
  <c r="AJ1401" i="3" s="1"/>
  <c r="W1401" i="3"/>
  <c r="X1401" i="3" s="1"/>
  <c r="K1401" i="3"/>
  <c r="L1401" i="3" s="1"/>
  <c r="AO1400" i="3"/>
  <c r="AP1400" i="3" s="1"/>
  <c r="AC1400" i="3"/>
  <c r="AD1400" i="3" s="1"/>
  <c r="Q1400" i="3"/>
  <c r="R1400" i="3" s="1"/>
  <c r="AU1400" i="3"/>
  <c r="AV1400" i="3" s="1"/>
  <c r="AI1399" i="3"/>
  <c r="AJ1399" i="3" s="1"/>
  <c r="W1399" i="3"/>
  <c r="X1399" i="3" s="1"/>
  <c r="K1399" i="3"/>
  <c r="L1399" i="3" s="1"/>
  <c r="AO1398" i="3"/>
  <c r="AP1398" i="3" s="1"/>
  <c r="AC1398" i="3"/>
  <c r="AD1398" i="3" s="1"/>
  <c r="Q1398" i="3"/>
  <c r="R1398" i="3" s="1"/>
  <c r="AU1398" i="3"/>
  <c r="AV1398" i="3" s="1"/>
  <c r="AI1397" i="3"/>
  <c r="AJ1397" i="3" s="1"/>
  <c r="W1397" i="3"/>
  <c r="X1397" i="3" s="1"/>
  <c r="K1397" i="3"/>
  <c r="L1397" i="3" s="1"/>
  <c r="AO1396" i="3"/>
  <c r="AP1396" i="3" s="1"/>
  <c r="AC1396" i="3"/>
  <c r="AD1396" i="3" s="1"/>
  <c r="Q1396" i="3"/>
  <c r="R1396" i="3" s="1"/>
  <c r="AU1396" i="3"/>
  <c r="AV1396" i="3" s="1"/>
  <c r="AI1395" i="3"/>
  <c r="AJ1395" i="3" s="1"/>
  <c r="W1395" i="3"/>
  <c r="X1395" i="3" s="1"/>
  <c r="K1395" i="3"/>
  <c r="L1395" i="3" s="1"/>
  <c r="AO1394" i="3"/>
  <c r="AP1394" i="3" s="1"/>
  <c r="AC1394" i="3"/>
  <c r="AD1394" i="3" s="1"/>
  <c r="Q1394" i="3"/>
  <c r="R1394" i="3" s="1"/>
  <c r="AU1394" i="3"/>
  <c r="AV1394" i="3" s="1"/>
  <c r="AI1393" i="3"/>
  <c r="AJ1393" i="3" s="1"/>
  <c r="W1393" i="3"/>
  <c r="X1393" i="3" s="1"/>
  <c r="K1393" i="3"/>
  <c r="L1393" i="3" s="1"/>
  <c r="AO1392" i="3"/>
  <c r="AP1392" i="3" s="1"/>
  <c r="AC1392" i="3"/>
  <c r="AD1392" i="3" s="1"/>
  <c r="Q1392" i="3"/>
  <c r="R1392" i="3" s="1"/>
  <c r="AU1392" i="3"/>
  <c r="AV1392" i="3" s="1"/>
  <c r="AI1391" i="3"/>
  <c r="AJ1391" i="3" s="1"/>
  <c r="W1391" i="3"/>
  <c r="X1391" i="3" s="1"/>
  <c r="K1391" i="3"/>
  <c r="L1391" i="3" s="1"/>
  <c r="AO1390" i="3"/>
  <c r="AP1390" i="3" s="1"/>
  <c r="AC1390" i="3"/>
  <c r="AD1390" i="3" s="1"/>
  <c r="Q1390" i="3"/>
  <c r="R1390" i="3" s="1"/>
  <c r="AU1390" i="3"/>
  <c r="AV1390" i="3" s="1"/>
  <c r="AI1389" i="3"/>
  <c r="AJ1389" i="3" s="1"/>
  <c r="W1389" i="3"/>
  <c r="X1389" i="3" s="1"/>
  <c r="K1389" i="3"/>
  <c r="L1389" i="3" s="1"/>
  <c r="AO1388" i="3"/>
  <c r="AP1388" i="3" s="1"/>
  <c r="AC1388" i="3"/>
  <c r="AD1388" i="3" s="1"/>
  <c r="Q1388" i="3"/>
  <c r="R1388" i="3" s="1"/>
  <c r="AU1388" i="3"/>
  <c r="AV1388" i="3" s="1"/>
  <c r="AI1387" i="3"/>
  <c r="AJ1387" i="3" s="1"/>
  <c r="W1387" i="3"/>
  <c r="X1387" i="3" s="1"/>
  <c r="K1387" i="3"/>
  <c r="L1387" i="3" s="1"/>
  <c r="AO1386" i="3"/>
  <c r="AP1386" i="3" s="1"/>
  <c r="AC1386" i="3"/>
  <c r="AD1386" i="3" s="1"/>
  <c r="Q1386" i="3"/>
  <c r="R1386" i="3" s="1"/>
  <c r="AU1386" i="3"/>
  <c r="AV1386" i="3" s="1"/>
  <c r="AI1385" i="3"/>
  <c r="AJ1385" i="3" s="1"/>
  <c r="W1385" i="3"/>
  <c r="X1385" i="3" s="1"/>
  <c r="K1385" i="3"/>
  <c r="L1385" i="3" s="1"/>
  <c r="AO1384" i="3"/>
  <c r="AP1384" i="3" s="1"/>
  <c r="AC1384" i="3"/>
  <c r="AD1384" i="3" s="1"/>
  <c r="Q1384" i="3"/>
  <c r="R1384" i="3" s="1"/>
  <c r="AU1384" i="3"/>
  <c r="AV1384" i="3" s="1"/>
  <c r="AI1383" i="3"/>
  <c r="AJ1383" i="3" s="1"/>
  <c r="W1383" i="3"/>
  <c r="X1383" i="3" s="1"/>
  <c r="K1383" i="3"/>
  <c r="L1383" i="3" s="1"/>
  <c r="AO1382" i="3"/>
  <c r="AP1382" i="3" s="1"/>
  <c r="AC1382" i="3"/>
  <c r="AD1382" i="3" s="1"/>
  <c r="Q1382" i="3"/>
  <c r="R1382" i="3" s="1"/>
  <c r="AU1382" i="3"/>
  <c r="AV1382" i="3" s="1"/>
  <c r="AI1381" i="3"/>
  <c r="AJ1381" i="3" s="1"/>
  <c r="W1381" i="3"/>
  <c r="X1381" i="3" s="1"/>
  <c r="K1381" i="3"/>
  <c r="L1381" i="3" s="1"/>
  <c r="AO1479" i="3"/>
  <c r="AP1479" i="3" s="1"/>
  <c r="AI1478" i="3"/>
  <c r="AJ1478" i="3" s="1"/>
  <c r="AO1477" i="3"/>
  <c r="AP1477" i="3" s="1"/>
  <c r="Z1477" i="3"/>
  <c r="AA1477" i="3" s="1"/>
  <c r="K1477" i="3"/>
  <c r="L1477" i="3" s="1"/>
  <c r="BC1477" i="3" s="1"/>
  <c r="AL1476" i="3"/>
  <c r="AM1476" i="3" s="1"/>
  <c r="Z1476" i="3"/>
  <c r="AA1476" i="3" s="1"/>
  <c r="N1476" i="3"/>
  <c r="O1476" i="3" s="1"/>
  <c r="AR1475" i="3"/>
  <c r="AS1475" i="3" s="1"/>
  <c r="AY1475" i="3" s="1"/>
  <c r="AF1475" i="3"/>
  <c r="AG1475" i="3" s="1"/>
  <c r="T1475" i="3"/>
  <c r="U1475" i="3" s="1"/>
  <c r="H1475" i="3"/>
  <c r="I1475" i="3" s="1"/>
  <c r="AL1474" i="3"/>
  <c r="AM1474" i="3" s="1"/>
  <c r="Z1474" i="3"/>
  <c r="AA1474" i="3" s="1"/>
  <c r="N1474" i="3"/>
  <c r="O1474" i="3" s="1"/>
  <c r="AR1473" i="3"/>
  <c r="AS1473" i="3" s="1"/>
  <c r="AY1473" i="3" s="1"/>
  <c r="AF1473" i="3"/>
  <c r="AG1473" i="3" s="1"/>
  <c r="T1473" i="3"/>
  <c r="U1473" i="3" s="1"/>
  <c r="H1473" i="3"/>
  <c r="I1473" i="3" s="1"/>
  <c r="AL1472" i="3"/>
  <c r="AM1472" i="3" s="1"/>
  <c r="Z1472" i="3"/>
  <c r="AA1472" i="3" s="1"/>
  <c r="N1472" i="3"/>
  <c r="O1472" i="3" s="1"/>
  <c r="AR1471" i="3"/>
  <c r="AS1471" i="3" s="1"/>
  <c r="AY1471" i="3" s="1"/>
  <c r="AF1471" i="3"/>
  <c r="AG1471" i="3" s="1"/>
  <c r="T1471" i="3"/>
  <c r="U1471" i="3" s="1"/>
  <c r="H1471" i="3"/>
  <c r="I1471" i="3" s="1"/>
  <c r="AL1470" i="3"/>
  <c r="AM1470" i="3" s="1"/>
  <c r="Z1470" i="3"/>
  <c r="AA1470" i="3" s="1"/>
  <c r="N1470" i="3"/>
  <c r="O1470" i="3" s="1"/>
  <c r="AR1469" i="3"/>
  <c r="AS1469" i="3" s="1"/>
  <c r="AY1469" i="3" s="1"/>
  <c r="AF1469" i="3"/>
  <c r="AG1469" i="3" s="1"/>
  <c r="T1469" i="3"/>
  <c r="U1469" i="3" s="1"/>
  <c r="H1469" i="3"/>
  <c r="I1469" i="3" s="1"/>
  <c r="AL1468" i="3"/>
  <c r="AM1468" i="3" s="1"/>
  <c r="Z1468" i="3"/>
  <c r="AA1468" i="3" s="1"/>
  <c r="N1468" i="3"/>
  <c r="O1468" i="3" s="1"/>
  <c r="AR1467" i="3"/>
  <c r="AS1467" i="3" s="1"/>
  <c r="AY1467" i="3" s="1"/>
  <c r="AF1467" i="3"/>
  <c r="AG1467" i="3" s="1"/>
  <c r="T1467" i="3"/>
  <c r="U1467" i="3" s="1"/>
  <c r="H1467" i="3"/>
  <c r="I1467" i="3" s="1"/>
  <c r="AL1466" i="3"/>
  <c r="AM1466" i="3" s="1"/>
  <c r="Z1466" i="3"/>
  <c r="AA1466" i="3" s="1"/>
  <c r="N1466" i="3"/>
  <c r="O1466" i="3" s="1"/>
  <c r="AR1465" i="3"/>
  <c r="AS1465" i="3" s="1"/>
  <c r="AY1465" i="3" s="1"/>
  <c r="AF1465" i="3"/>
  <c r="AG1465" i="3" s="1"/>
  <c r="T1465" i="3"/>
  <c r="U1465" i="3" s="1"/>
  <c r="H1465" i="3"/>
  <c r="I1465" i="3" s="1"/>
  <c r="AL1464" i="3"/>
  <c r="AM1464" i="3" s="1"/>
  <c r="Z1464" i="3"/>
  <c r="AA1464" i="3" s="1"/>
  <c r="N1464" i="3"/>
  <c r="O1464" i="3" s="1"/>
  <c r="AR1463" i="3"/>
  <c r="AS1463" i="3" s="1"/>
  <c r="AY1463" i="3" s="1"/>
  <c r="AF1463" i="3"/>
  <c r="AG1463" i="3" s="1"/>
  <c r="T1463" i="3"/>
  <c r="U1463" i="3" s="1"/>
  <c r="H1463" i="3"/>
  <c r="I1463" i="3" s="1"/>
  <c r="AL1462" i="3"/>
  <c r="AM1462" i="3" s="1"/>
  <c r="Z1462" i="3"/>
  <c r="AA1462" i="3" s="1"/>
  <c r="N1462" i="3"/>
  <c r="O1462" i="3" s="1"/>
  <c r="AR1461" i="3"/>
  <c r="AS1461" i="3" s="1"/>
  <c r="AY1461" i="3" s="1"/>
  <c r="AF1461" i="3"/>
  <c r="AG1461" i="3" s="1"/>
  <c r="T1461" i="3"/>
  <c r="U1461" i="3" s="1"/>
  <c r="H1461" i="3"/>
  <c r="I1461" i="3" s="1"/>
  <c r="AL1460" i="3"/>
  <c r="AM1460" i="3" s="1"/>
  <c r="Z1460" i="3"/>
  <c r="AA1460" i="3" s="1"/>
  <c r="N1460" i="3"/>
  <c r="O1460" i="3" s="1"/>
  <c r="AR1459" i="3"/>
  <c r="AS1459" i="3" s="1"/>
  <c r="AY1459" i="3" s="1"/>
  <c r="AF1459" i="3"/>
  <c r="AG1459" i="3" s="1"/>
  <c r="T1459" i="3"/>
  <c r="U1459" i="3" s="1"/>
  <c r="H1459" i="3"/>
  <c r="I1459" i="3" s="1"/>
  <c r="AL1458" i="3"/>
  <c r="AM1458" i="3" s="1"/>
  <c r="Z1458" i="3"/>
  <c r="AA1458" i="3" s="1"/>
  <c r="N1458" i="3"/>
  <c r="O1458" i="3" s="1"/>
  <c r="AR1457" i="3"/>
  <c r="AS1457" i="3" s="1"/>
  <c r="AY1457" i="3" s="1"/>
  <c r="AF1457" i="3"/>
  <c r="AG1457" i="3" s="1"/>
  <c r="T1457" i="3"/>
  <c r="U1457" i="3" s="1"/>
  <c r="H1457" i="3"/>
  <c r="I1457" i="3" s="1"/>
  <c r="AL1456" i="3"/>
  <c r="AM1456" i="3" s="1"/>
  <c r="Z1456" i="3"/>
  <c r="AA1456" i="3" s="1"/>
  <c r="N1456" i="3"/>
  <c r="O1456" i="3" s="1"/>
  <c r="AR1455" i="3"/>
  <c r="AS1455" i="3" s="1"/>
  <c r="AY1455" i="3" s="1"/>
  <c r="AF1455" i="3"/>
  <c r="AG1455" i="3" s="1"/>
  <c r="T1455" i="3"/>
  <c r="U1455" i="3" s="1"/>
  <c r="H1455" i="3"/>
  <c r="I1455" i="3" s="1"/>
  <c r="AL1454" i="3"/>
  <c r="AM1454" i="3" s="1"/>
  <c r="Z1454" i="3"/>
  <c r="AA1454" i="3" s="1"/>
  <c r="N1454" i="3"/>
  <c r="O1454" i="3" s="1"/>
  <c r="AR1453" i="3"/>
  <c r="AS1453" i="3" s="1"/>
  <c r="AY1453" i="3" s="1"/>
  <c r="AF1453" i="3"/>
  <c r="AG1453" i="3" s="1"/>
  <c r="T1453" i="3"/>
  <c r="U1453" i="3" s="1"/>
  <c r="H1453" i="3"/>
  <c r="I1453" i="3" s="1"/>
  <c r="AL1452" i="3"/>
  <c r="AM1452" i="3" s="1"/>
  <c r="Z1452" i="3"/>
  <c r="AA1452" i="3" s="1"/>
  <c r="N1452" i="3"/>
  <c r="O1452" i="3" s="1"/>
  <c r="AR1451" i="3"/>
  <c r="AS1451" i="3" s="1"/>
  <c r="AY1451" i="3" s="1"/>
  <c r="AF1451" i="3"/>
  <c r="AG1451" i="3" s="1"/>
  <c r="T1451" i="3"/>
  <c r="U1451" i="3" s="1"/>
  <c r="H1451" i="3"/>
  <c r="I1451" i="3" s="1"/>
  <c r="AL1450" i="3"/>
  <c r="AM1450" i="3" s="1"/>
  <c r="Z1450" i="3"/>
  <c r="AA1450" i="3" s="1"/>
  <c r="N1450" i="3"/>
  <c r="O1450" i="3" s="1"/>
  <c r="AR1449" i="3"/>
  <c r="AS1449" i="3" s="1"/>
  <c r="AY1449" i="3" s="1"/>
  <c r="AF1449" i="3"/>
  <c r="AG1449" i="3" s="1"/>
  <c r="T1449" i="3"/>
  <c r="U1449" i="3" s="1"/>
  <c r="H1449" i="3"/>
  <c r="I1449" i="3" s="1"/>
  <c r="AL1448" i="3"/>
  <c r="AM1448" i="3" s="1"/>
  <c r="Z1448" i="3"/>
  <c r="AA1448" i="3" s="1"/>
  <c r="N1448" i="3"/>
  <c r="O1448" i="3" s="1"/>
  <c r="AR1447" i="3"/>
  <c r="AS1447" i="3" s="1"/>
  <c r="AY1447" i="3" s="1"/>
  <c r="AF1447" i="3"/>
  <c r="AG1447" i="3" s="1"/>
  <c r="T1447" i="3"/>
  <c r="U1447" i="3" s="1"/>
  <c r="H1447" i="3"/>
  <c r="I1447" i="3" s="1"/>
  <c r="AL1446" i="3"/>
  <c r="AM1446" i="3" s="1"/>
  <c r="Z1446" i="3"/>
  <c r="AA1446" i="3" s="1"/>
  <c r="N1446" i="3"/>
  <c r="O1446" i="3" s="1"/>
  <c r="AR1445" i="3"/>
  <c r="AS1445" i="3" s="1"/>
  <c r="AY1445" i="3" s="1"/>
  <c r="AF1445" i="3"/>
  <c r="AG1445" i="3" s="1"/>
  <c r="T1445" i="3"/>
  <c r="U1445" i="3" s="1"/>
  <c r="H1445" i="3"/>
  <c r="I1445" i="3" s="1"/>
  <c r="AL1444" i="3"/>
  <c r="AM1444" i="3" s="1"/>
  <c r="Z1444" i="3"/>
  <c r="AA1444" i="3" s="1"/>
  <c r="N1444" i="3"/>
  <c r="O1444" i="3" s="1"/>
  <c r="AR1443" i="3"/>
  <c r="AS1443" i="3" s="1"/>
  <c r="AY1443" i="3" s="1"/>
  <c r="AF1443" i="3"/>
  <c r="AG1443" i="3" s="1"/>
  <c r="T1443" i="3"/>
  <c r="U1443" i="3" s="1"/>
  <c r="H1443" i="3"/>
  <c r="I1443" i="3" s="1"/>
  <c r="AL1442" i="3"/>
  <c r="AM1442" i="3" s="1"/>
  <c r="Z1442" i="3"/>
  <c r="AA1442" i="3" s="1"/>
  <c r="N1442" i="3"/>
  <c r="O1442" i="3" s="1"/>
  <c r="AR1441" i="3"/>
  <c r="AS1441" i="3" s="1"/>
  <c r="AY1441" i="3" s="1"/>
  <c r="AF1441" i="3"/>
  <c r="AG1441" i="3" s="1"/>
  <c r="T1441" i="3"/>
  <c r="U1441" i="3" s="1"/>
  <c r="H1441" i="3"/>
  <c r="I1441" i="3" s="1"/>
  <c r="AL1440" i="3"/>
  <c r="AM1440" i="3" s="1"/>
  <c r="Z1440" i="3"/>
  <c r="AA1440" i="3" s="1"/>
  <c r="N1440" i="3"/>
  <c r="O1440" i="3" s="1"/>
  <c r="AR1439" i="3"/>
  <c r="AS1439" i="3" s="1"/>
  <c r="AY1439" i="3" s="1"/>
  <c r="AF1439" i="3"/>
  <c r="AG1439" i="3" s="1"/>
  <c r="T1439" i="3"/>
  <c r="U1439" i="3" s="1"/>
  <c r="H1439" i="3"/>
  <c r="I1439" i="3" s="1"/>
  <c r="AL1438" i="3"/>
  <c r="AM1438" i="3" s="1"/>
  <c r="Z1438" i="3"/>
  <c r="AA1438" i="3" s="1"/>
  <c r="N1438" i="3"/>
  <c r="O1438" i="3" s="1"/>
  <c r="AR1437" i="3"/>
  <c r="AS1437" i="3" s="1"/>
  <c r="AY1437" i="3" s="1"/>
  <c r="AF1437" i="3"/>
  <c r="AG1437" i="3" s="1"/>
  <c r="T1437" i="3"/>
  <c r="U1437" i="3" s="1"/>
  <c r="H1437" i="3"/>
  <c r="I1437" i="3" s="1"/>
  <c r="AL1436" i="3"/>
  <c r="AM1436" i="3" s="1"/>
  <c r="Z1436" i="3"/>
  <c r="AA1436" i="3" s="1"/>
  <c r="N1436" i="3"/>
  <c r="O1436" i="3" s="1"/>
  <c r="AR1435" i="3"/>
  <c r="AS1435" i="3" s="1"/>
  <c r="AY1435" i="3" s="1"/>
  <c r="AF1435" i="3"/>
  <c r="AG1435" i="3" s="1"/>
  <c r="T1435" i="3"/>
  <c r="U1435" i="3" s="1"/>
  <c r="H1435" i="3"/>
  <c r="I1435" i="3" s="1"/>
  <c r="AL1434" i="3"/>
  <c r="AM1434" i="3" s="1"/>
  <c r="Z1434" i="3"/>
  <c r="AA1434" i="3" s="1"/>
  <c r="N1434" i="3"/>
  <c r="O1434" i="3" s="1"/>
  <c r="AR1433" i="3"/>
  <c r="AS1433" i="3" s="1"/>
  <c r="AY1433" i="3" s="1"/>
  <c r="AF1433" i="3"/>
  <c r="AG1433" i="3" s="1"/>
  <c r="T1433" i="3"/>
  <c r="U1433" i="3" s="1"/>
  <c r="H1433" i="3"/>
  <c r="I1433" i="3" s="1"/>
  <c r="AL1432" i="3"/>
  <c r="AM1432" i="3" s="1"/>
  <c r="Z1432" i="3"/>
  <c r="AA1432" i="3" s="1"/>
  <c r="N1432" i="3"/>
  <c r="O1432" i="3" s="1"/>
  <c r="AR1431" i="3"/>
  <c r="AS1431" i="3" s="1"/>
  <c r="AY1431" i="3" s="1"/>
  <c r="AF1431" i="3"/>
  <c r="AG1431" i="3" s="1"/>
  <c r="T1431" i="3"/>
  <c r="U1431" i="3" s="1"/>
  <c r="H1431" i="3"/>
  <c r="I1431" i="3" s="1"/>
  <c r="AL1430" i="3"/>
  <c r="AM1430" i="3" s="1"/>
  <c r="Z1430" i="3"/>
  <c r="AA1430" i="3" s="1"/>
  <c r="N1430" i="3"/>
  <c r="O1430" i="3" s="1"/>
  <c r="AR1429" i="3"/>
  <c r="AS1429" i="3" s="1"/>
  <c r="AY1429" i="3" s="1"/>
  <c r="AF1429" i="3"/>
  <c r="AG1429" i="3" s="1"/>
  <c r="T1429" i="3"/>
  <c r="U1429" i="3" s="1"/>
  <c r="H1429" i="3"/>
  <c r="I1429" i="3" s="1"/>
  <c r="AL1428" i="3"/>
  <c r="AM1428" i="3" s="1"/>
  <c r="Z1428" i="3"/>
  <c r="AA1428" i="3" s="1"/>
  <c r="N1428" i="3"/>
  <c r="O1428" i="3" s="1"/>
  <c r="AR1427" i="3"/>
  <c r="AS1427" i="3" s="1"/>
  <c r="AY1427" i="3" s="1"/>
  <c r="AF1427" i="3"/>
  <c r="AG1427" i="3" s="1"/>
  <c r="T1427" i="3"/>
  <c r="U1427" i="3" s="1"/>
  <c r="H1427" i="3"/>
  <c r="I1427" i="3" s="1"/>
  <c r="AL1426" i="3"/>
  <c r="AM1426" i="3" s="1"/>
  <c r="Z1426" i="3"/>
  <c r="AA1426" i="3" s="1"/>
  <c r="N1426" i="3"/>
  <c r="O1426" i="3" s="1"/>
  <c r="AR1425" i="3"/>
  <c r="AS1425" i="3" s="1"/>
  <c r="AY1425" i="3" s="1"/>
  <c r="AF1425" i="3"/>
  <c r="AG1425" i="3" s="1"/>
  <c r="T1425" i="3"/>
  <c r="U1425" i="3" s="1"/>
  <c r="H1425" i="3"/>
  <c r="I1425" i="3" s="1"/>
  <c r="AL1424" i="3"/>
  <c r="AM1424" i="3" s="1"/>
  <c r="Z1424" i="3"/>
  <c r="AA1424" i="3" s="1"/>
  <c r="N1424" i="3"/>
  <c r="O1424" i="3" s="1"/>
  <c r="AR1423" i="3"/>
  <c r="AS1423" i="3" s="1"/>
  <c r="AY1423" i="3" s="1"/>
  <c r="AF1423" i="3"/>
  <c r="AG1423" i="3" s="1"/>
  <c r="T1423" i="3"/>
  <c r="U1423" i="3" s="1"/>
  <c r="H1423" i="3"/>
  <c r="I1423" i="3" s="1"/>
  <c r="AL1422" i="3"/>
  <c r="AM1422" i="3" s="1"/>
  <c r="Z1422" i="3"/>
  <c r="AA1422" i="3" s="1"/>
  <c r="N1422" i="3"/>
  <c r="O1422" i="3" s="1"/>
  <c r="AR1421" i="3"/>
  <c r="AS1421" i="3" s="1"/>
  <c r="AY1421" i="3" s="1"/>
  <c r="AF1421" i="3"/>
  <c r="AG1421" i="3" s="1"/>
  <c r="T1421" i="3"/>
  <c r="U1421" i="3" s="1"/>
  <c r="H1421" i="3"/>
  <c r="I1421" i="3" s="1"/>
  <c r="AL1420" i="3"/>
  <c r="AM1420" i="3" s="1"/>
  <c r="Z1420" i="3"/>
  <c r="AA1420" i="3" s="1"/>
  <c r="N1420" i="3"/>
  <c r="O1420" i="3" s="1"/>
  <c r="AR1419" i="3"/>
  <c r="AS1419" i="3" s="1"/>
  <c r="AY1419" i="3" s="1"/>
  <c r="AF1419" i="3"/>
  <c r="AG1419" i="3" s="1"/>
  <c r="T1419" i="3"/>
  <c r="U1419" i="3" s="1"/>
  <c r="H1419" i="3"/>
  <c r="I1419" i="3" s="1"/>
  <c r="AL1418" i="3"/>
  <c r="AM1418" i="3" s="1"/>
  <c r="Z1418" i="3"/>
  <c r="AA1418" i="3" s="1"/>
  <c r="N1418" i="3"/>
  <c r="O1418" i="3" s="1"/>
  <c r="AR1417" i="3"/>
  <c r="AS1417" i="3" s="1"/>
  <c r="AY1417" i="3" s="1"/>
  <c r="AF1417" i="3"/>
  <c r="AG1417" i="3" s="1"/>
  <c r="T1417" i="3"/>
  <c r="U1417" i="3" s="1"/>
  <c r="H1417" i="3"/>
  <c r="I1417" i="3" s="1"/>
  <c r="AL1416" i="3"/>
  <c r="AM1416" i="3" s="1"/>
  <c r="Z1416" i="3"/>
  <c r="AA1416" i="3" s="1"/>
  <c r="N1416" i="3"/>
  <c r="O1416" i="3" s="1"/>
  <c r="AR1415" i="3"/>
  <c r="AS1415" i="3" s="1"/>
  <c r="AY1415" i="3" s="1"/>
  <c r="AF1415" i="3"/>
  <c r="AG1415" i="3" s="1"/>
  <c r="T1415" i="3"/>
  <c r="U1415" i="3" s="1"/>
  <c r="H1415" i="3"/>
  <c r="I1415" i="3" s="1"/>
  <c r="AL1414" i="3"/>
  <c r="AM1414" i="3" s="1"/>
  <c r="Z1414" i="3"/>
  <c r="AA1414" i="3" s="1"/>
  <c r="N1414" i="3"/>
  <c r="O1414" i="3" s="1"/>
  <c r="AR1413" i="3"/>
  <c r="AS1413" i="3" s="1"/>
  <c r="AY1413" i="3" s="1"/>
  <c r="AF1413" i="3"/>
  <c r="AG1413" i="3" s="1"/>
  <c r="T1413" i="3"/>
  <c r="U1413" i="3" s="1"/>
  <c r="H1413" i="3"/>
  <c r="I1413" i="3" s="1"/>
  <c r="AL1412" i="3"/>
  <c r="AM1412" i="3" s="1"/>
  <c r="Z1412" i="3"/>
  <c r="AA1412" i="3" s="1"/>
  <c r="N1412" i="3"/>
  <c r="O1412" i="3" s="1"/>
  <c r="AR1411" i="3"/>
  <c r="AS1411" i="3" s="1"/>
  <c r="AY1411" i="3" s="1"/>
  <c r="AF1411" i="3"/>
  <c r="AG1411" i="3" s="1"/>
  <c r="T1411" i="3"/>
  <c r="U1411" i="3" s="1"/>
  <c r="H1411" i="3"/>
  <c r="I1411" i="3" s="1"/>
  <c r="AL1410" i="3"/>
  <c r="AM1410" i="3" s="1"/>
  <c r="Z1410" i="3"/>
  <c r="AA1410" i="3" s="1"/>
  <c r="N1410" i="3"/>
  <c r="O1410" i="3" s="1"/>
  <c r="AR1409" i="3"/>
  <c r="AS1409" i="3" s="1"/>
  <c r="AY1409" i="3" s="1"/>
  <c r="AF1409" i="3"/>
  <c r="AG1409" i="3" s="1"/>
  <c r="T1409" i="3"/>
  <c r="U1409" i="3" s="1"/>
  <c r="H1409" i="3"/>
  <c r="I1409" i="3" s="1"/>
  <c r="AL1408" i="3"/>
  <c r="AM1408" i="3" s="1"/>
  <c r="Z1408" i="3"/>
  <c r="AA1408" i="3" s="1"/>
  <c r="N1408" i="3"/>
  <c r="O1408" i="3" s="1"/>
  <c r="AR1407" i="3"/>
  <c r="AS1407" i="3" s="1"/>
  <c r="AY1407" i="3" s="1"/>
  <c r="AF1407" i="3"/>
  <c r="AG1407" i="3" s="1"/>
  <c r="T1407" i="3"/>
  <c r="U1407" i="3" s="1"/>
  <c r="H1407" i="3"/>
  <c r="I1407" i="3" s="1"/>
  <c r="AL1406" i="3"/>
  <c r="AM1406" i="3" s="1"/>
  <c r="Z1406" i="3"/>
  <c r="AA1406" i="3" s="1"/>
  <c r="N1406" i="3"/>
  <c r="O1406" i="3" s="1"/>
  <c r="AR1405" i="3"/>
  <c r="AS1405" i="3" s="1"/>
  <c r="AY1405" i="3" s="1"/>
  <c r="AF1405" i="3"/>
  <c r="AG1405" i="3" s="1"/>
  <c r="T1405" i="3"/>
  <c r="U1405" i="3" s="1"/>
  <c r="H1405" i="3"/>
  <c r="I1405" i="3" s="1"/>
  <c r="AL1404" i="3"/>
  <c r="AM1404" i="3" s="1"/>
  <c r="Z1404" i="3"/>
  <c r="AA1404" i="3" s="1"/>
  <c r="N1404" i="3"/>
  <c r="O1404" i="3" s="1"/>
  <c r="AR1403" i="3"/>
  <c r="AS1403" i="3" s="1"/>
  <c r="AY1403" i="3" s="1"/>
  <c r="AF1403" i="3"/>
  <c r="AG1403" i="3" s="1"/>
  <c r="T1403" i="3"/>
  <c r="U1403" i="3" s="1"/>
  <c r="H1403" i="3"/>
  <c r="I1403" i="3" s="1"/>
  <c r="AL1402" i="3"/>
  <c r="AM1402" i="3" s="1"/>
  <c r="Z1402" i="3"/>
  <c r="AA1402" i="3" s="1"/>
  <c r="N1402" i="3"/>
  <c r="O1402" i="3" s="1"/>
  <c r="AR1401" i="3"/>
  <c r="AS1401" i="3" s="1"/>
  <c r="AY1401" i="3" s="1"/>
  <c r="AF1401" i="3"/>
  <c r="AG1401" i="3" s="1"/>
  <c r="T1401" i="3"/>
  <c r="U1401" i="3" s="1"/>
  <c r="H1401" i="3"/>
  <c r="I1401" i="3" s="1"/>
  <c r="AL1400" i="3"/>
  <c r="AM1400" i="3" s="1"/>
  <c r="Z1400" i="3"/>
  <c r="AA1400" i="3" s="1"/>
  <c r="N1400" i="3"/>
  <c r="O1400" i="3" s="1"/>
  <c r="AR1399" i="3"/>
  <c r="AS1399" i="3" s="1"/>
  <c r="AY1399" i="3" s="1"/>
  <c r="AF1399" i="3"/>
  <c r="AG1399" i="3" s="1"/>
  <c r="T1399" i="3"/>
  <c r="U1399" i="3" s="1"/>
  <c r="H1399" i="3"/>
  <c r="I1399" i="3" s="1"/>
  <c r="AL1398" i="3"/>
  <c r="AM1398" i="3" s="1"/>
  <c r="Z1398" i="3"/>
  <c r="AA1398" i="3" s="1"/>
  <c r="N1398" i="3"/>
  <c r="O1398" i="3" s="1"/>
  <c r="AR1397" i="3"/>
  <c r="AS1397" i="3" s="1"/>
  <c r="AY1397" i="3" s="1"/>
  <c r="AF1397" i="3"/>
  <c r="AG1397" i="3" s="1"/>
  <c r="T1397" i="3"/>
  <c r="U1397" i="3" s="1"/>
  <c r="H1397" i="3"/>
  <c r="I1397" i="3" s="1"/>
  <c r="AL1396" i="3"/>
  <c r="AM1396" i="3" s="1"/>
  <c r="Z1396" i="3"/>
  <c r="AA1396" i="3" s="1"/>
  <c r="N1396" i="3"/>
  <c r="O1396" i="3" s="1"/>
  <c r="AR1395" i="3"/>
  <c r="AS1395" i="3" s="1"/>
  <c r="AY1395" i="3" s="1"/>
  <c r="AF1395" i="3"/>
  <c r="AG1395" i="3" s="1"/>
  <c r="T1395" i="3"/>
  <c r="U1395" i="3" s="1"/>
  <c r="H1395" i="3"/>
  <c r="I1395" i="3" s="1"/>
  <c r="AL1394" i="3"/>
  <c r="AM1394" i="3" s="1"/>
  <c r="Z1394" i="3"/>
  <c r="AA1394" i="3" s="1"/>
  <c r="N1394" i="3"/>
  <c r="O1394" i="3" s="1"/>
  <c r="AR1393" i="3"/>
  <c r="AS1393" i="3" s="1"/>
  <c r="AY1393" i="3" s="1"/>
  <c r="AF1393" i="3"/>
  <c r="AG1393" i="3" s="1"/>
  <c r="T1393" i="3"/>
  <c r="U1393" i="3" s="1"/>
  <c r="H1393" i="3"/>
  <c r="I1393" i="3" s="1"/>
  <c r="AL1392" i="3"/>
  <c r="AM1392" i="3" s="1"/>
  <c r="Z1392" i="3"/>
  <c r="AA1392" i="3" s="1"/>
  <c r="N1392" i="3"/>
  <c r="O1392" i="3" s="1"/>
  <c r="AR1391" i="3"/>
  <c r="AS1391" i="3" s="1"/>
  <c r="AY1391" i="3" s="1"/>
  <c r="AF1391" i="3"/>
  <c r="AG1391" i="3" s="1"/>
  <c r="T1391" i="3"/>
  <c r="U1391" i="3" s="1"/>
  <c r="H1391" i="3"/>
  <c r="I1391" i="3" s="1"/>
  <c r="AL1390" i="3"/>
  <c r="AM1390" i="3" s="1"/>
  <c r="Z1390" i="3"/>
  <c r="AA1390" i="3" s="1"/>
  <c r="N1390" i="3"/>
  <c r="O1390" i="3" s="1"/>
  <c r="AR1389" i="3"/>
  <c r="AS1389" i="3" s="1"/>
  <c r="AY1389" i="3" s="1"/>
  <c r="AF1389" i="3"/>
  <c r="AG1389" i="3" s="1"/>
  <c r="T1389" i="3"/>
  <c r="U1389" i="3" s="1"/>
  <c r="H1389" i="3"/>
  <c r="I1389" i="3" s="1"/>
  <c r="AL1388" i="3"/>
  <c r="AM1388" i="3" s="1"/>
  <c r="Z1388" i="3"/>
  <c r="AA1388" i="3" s="1"/>
  <c r="N1388" i="3"/>
  <c r="O1388" i="3" s="1"/>
  <c r="AR1387" i="3"/>
  <c r="AS1387" i="3" s="1"/>
  <c r="AY1387" i="3" s="1"/>
  <c r="AC1479" i="3"/>
  <c r="AD1479" i="3" s="1"/>
  <c r="W1478" i="3"/>
  <c r="X1478" i="3" s="1"/>
  <c r="AL1477" i="3"/>
  <c r="AM1477" i="3" s="1"/>
  <c r="W1477" i="3"/>
  <c r="X1477" i="3" s="1"/>
  <c r="AU1477" i="3"/>
  <c r="AV1477" i="3" s="1"/>
  <c r="AI1476" i="3"/>
  <c r="AJ1476" i="3" s="1"/>
  <c r="W1476" i="3"/>
  <c r="X1476" i="3" s="1"/>
  <c r="K1476" i="3"/>
  <c r="L1476" i="3" s="1"/>
  <c r="AO1475" i="3"/>
  <c r="AP1475" i="3" s="1"/>
  <c r="AC1475" i="3"/>
  <c r="AD1475" i="3" s="1"/>
  <c r="Q1475" i="3"/>
  <c r="R1475" i="3" s="1"/>
  <c r="AU1475" i="3"/>
  <c r="AV1475" i="3" s="1"/>
  <c r="AI1474" i="3"/>
  <c r="AJ1474" i="3" s="1"/>
  <c r="W1474" i="3"/>
  <c r="X1474" i="3" s="1"/>
  <c r="K1474" i="3"/>
  <c r="L1474" i="3" s="1"/>
  <c r="AO1473" i="3"/>
  <c r="AP1473" i="3" s="1"/>
  <c r="AC1473" i="3"/>
  <c r="AD1473" i="3" s="1"/>
  <c r="Q1473" i="3"/>
  <c r="R1473" i="3" s="1"/>
  <c r="AU1473" i="3"/>
  <c r="AV1473" i="3" s="1"/>
  <c r="AI1472" i="3"/>
  <c r="AJ1472" i="3" s="1"/>
  <c r="W1472" i="3"/>
  <c r="X1472" i="3" s="1"/>
  <c r="K1472" i="3"/>
  <c r="L1472" i="3" s="1"/>
  <c r="AO1471" i="3"/>
  <c r="AP1471" i="3" s="1"/>
  <c r="AC1471" i="3"/>
  <c r="AD1471" i="3" s="1"/>
  <c r="Q1471" i="3"/>
  <c r="R1471" i="3" s="1"/>
  <c r="AU1471" i="3"/>
  <c r="AV1471" i="3" s="1"/>
  <c r="AI1470" i="3"/>
  <c r="AJ1470" i="3" s="1"/>
  <c r="W1470" i="3"/>
  <c r="X1470" i="3" s="1"/>
  <c r="K1470" i="3"/>
  <c r="L1470" i="3" s="1"/>
  <c r="AO1469" i="3"/>
  <c r="AP1469" i="3" s="1"/>
  <c r="AC1469" i="3"/>
  <c r="AD1469" i="3" s="1"/>
  <c r="Q1469" i="3"/>
  <c r="R1469" i="3" s="1"/>
  <c r="AU1469" i="3"/>
  <c r="AV1469" i="3" s="1"/>
  <c r="AI1468" i="3"/>
  <c r="AJ1468" i="3" s="1"/>
  <c r="W1468" i="3"/>
  <c r="X1468" i="3" s="1"/>
  <c r="K1468" i="3"/>
  <c r="L1468" i="3" s="1"/>
  <c r="AO1467" i="3"/>
  <c r="AP1467" i="3" s="1"/>
  <c r="AC1467" i="3"/>
  <c r="AD1467" i="3" s="1"/>
  <c r="Q1467" i="3"/>
  <c r="R1467" i="3" s="1"/>
  <c r="AU1467" i="3"/>
  <c r="AV1467" i="3" s="1"/>
  <c r="AI1466" i="3"/>
  <c r="AJ1466" i="3" s="1"/>
  <c r="W1466" i="3"/>
  <c r="X1466" i="3" s="1"/>
  <c r="K1466" i="3"/>
  <c r="L1466" i="3" s="1"/>
  <c r="AO1465" i="3"/>
  <c r="AP1465" i="3" s="1"/>
  <c r="AC1465" i="3"/>
  <c r="AD1465" i="3" s="1"/>
  <c r="Q1465" i="3"/>
  <c r="R1465" i="3" s="1"/>
  <c r="AU1465" i="3"/>
  <c r="AV1465" i="3" s="1"/>
  <c r="AI1464" i="3"/>
  <c r="AJ1464" i="3" s="1"/>
  <c r="W1464" i="3"/>
  <c r="X1464" i="3" s="1"/>
  <c r="K1464" i="3"/>
  <c r="L1464" i="3" s="1"/>
  <c r="AO1463" i="3"/>
  <c r="AP1463" i="3" s="1"/>
  <c r="AC1463" i="3"/>
  <c r="AD1463" i="3" s="1"/>
  <c r="Q1463" i="3"/>
  <c r="R1463" i="3" s="1"/>
  <c r="AU1463" i="3"/>
  <c r="AV1463" i="3" s="1"/>
  <c r="AI1462" i="3"/>
  <c r="AJ1462" i="3" s="1"/>
  <c r="W1462" i="3"/>
  <c r="X1462" i="3" s="1"/>
  <c r="K1462" i="3"/>
  <c r="L1462" i="3" s="1"/>
  <c r="AO1461" i="3"/>
  <c r="AP1461" i="3" s="1"/>
  <c r="AC1461" i="3"/>
  <c r="AD1461" i="3" s="1"/>
  <c r="Q1461" i="3"/>
  <c r="R1461" i="3" s="1"/>
  <c r="AU1461" i="3"/>
  <c r="AV1461" i="3" s="1"/>
  <c r="AI1460" i="3"/>
  <c r="AJ1460" i="3" s="1"/>
  <c r="W1460" i="3"/>
  <c r="X1460" i="3" s="1"/>
  <c r="K1460" i="3"/>
  <c r="L1460" i="3" s="1"/>
  <c r="AO1459" i="3"/>
  <c r="AP1459" i="3" s="1"/>
  <c r="AC1459" i="3"/>
  <c r="AD1459" i="3" s="1"/>
  <c r="Q1459" i="3"/>
  <c r="R1459" i="3" s="1"/>
  <c r="AU1459" i="3"/>
  <c r="AV1459" i="3" s="1"/>
  <c r="AI1458" i="3"/>
  <c r="AJ1458" i="3" s="1"/>
  <c r="W1458" i="3"/>
  <c r="X1458" i="3" s="1"/>
  <c r="K1458" i="3"/>
  <c r="L1458" i="3" s="1"/>
  <c r="AO1457" i="3"/>
  <c r="AP1457" i="3" s="1"/>
  <c r="AC1457" i="3"/>
  <c r="AD1457" i="3" s="1"/>
  <c r="Q1457" i="3"/>
  <c r="R1457" i="3" s="1"/>
  <c r="AU1457" i="3"/>
  <c r="AV1457" i="3" s="1"/>
  <c r="AI1456" i="3"/>
  <c r="AJ1456" i="3" s="1"/>
  <c r="W1456" i="3"/>
  <c r="X1456" i="3" s="1"/>
  <c r="K1456" i="3"/>
  <c r="L1456" i="3" s="1"/>
  <c r="AO1455" i="3"/>
  <c r="AP1455" i="3" s="1"/>
  <c r="AC1455" i="3"/>
  <c r="AD1455" i="3" s="1"/>
  <c r="Q1455" i="3"/>
  <c r="R1455" i="3" s="1"/>
  <c r="AU1455" i="3"/>
  <c r="AV1455" i="3" s="1"/>
  <c r="AI1454" i="3"/>
  <c r="AJ1454" i="3" s="1"/>
  <c r="W1454" i="3"/>
  <c r="X1454" i="3" s="1"/>
  <c r="K1454" i="3"/>
  <c r="L1454" i="3" s="1"/>
  <c r="AO1453" i="3"/>
  <c r="AP1453" i="3" s="1"/>
  <c r="AC1453" i="3"/>
  <c r="AD1453" i="3" s="1"/>
  <c r="Q1453" i="3"/>
  <c r="R1453" i="3" s="1"/>
  <c r="AU1453" i="3"/>
  <c r="AV1453" i="3" s="1"/>
  <c r="AI1452" i="3"/>
  <c r="AJ1452" i="3" s="1"/>
  <c r="W1452" i="3"/>
  <c r="X1452" i="3" s="1"/>
  <c r="K1452" i="3"/>
  <c r="L1452" i="3" s="1"/>
  <c r="AO1451" i="3"/>
  <c r="AP1451" i="3" s="1"/>
  <c r="AC1451" i="3"/>
  <c r="AD1451" i="3" s="1"/>
  <c r="Q1451" i="3"/>
  <c r="R1451" i="3" s="1"/>
  <c r="AU1451" i="3"/>
  <c r="AV1451" i="3" s="1"/>
  <c r="AI1450" i="3"/>
  <c r="AJ1450" i="3" s="1"/>
  <c r="W1450" i="3"/>
  <c r="X1450" i="3" s="1"/>
  <c r="K1450" i="3"/>
  <c r="L1450" i="3" s="1"/>
  <c r="AO1449" i="3"/>
  <c r="AP1449" i="3" s="1"/>
  <c r="AC1449" i="3"/>
  <c r="AD1449" i="3" s="1"/>
  <c r="Q1449" i="3"/>
  <c r="R1449" i="3" s="1"/>
  <c r="AU1449" i="3"/>
  <c r="AV1449" i="3" s="1"/>
  <c r="AI1448" i="3"/>
  <c r="AJ1448" i="3" s="1"/>
  <c r="W1448" i="3"/>
  <c r="X1448" i="3" s="1"/>
  <c r="K1448" i="3"/>
  <c r="L1448" i="3" s="1"/>
  <c r="AO1447" i="3"/>
  <c r="AP1447" i="3" s="1"/>
  <c r="AC1447" i="3"/>
  <c r="AD1447" i="3" s="1"/>
  <c r="Q1447" i="3"/>
  <c r="R1447" i="3" s="1"/>
  <c r="AU1447" i="3"/>
  <c r="AV1447" i="3" s="1"/>
  <c r="AI1446" i="3"/>
  <c r="AJ1446" i="3" s="1"/>
  <c r="W1446" i="3"/>
  <c r="X1446" i="3" s="1"/>
  <c r="K1446" i="3"/>
  <c r="L1446" i="3" s="1"/>
  <c r="AO1445" i="3"/>
  <c r="AP1445" i="3" s="1"/>
  <c r="AC1445" i="3"/>
  <c r="AD1445" i="3" s="1"/>
  <c r="Q1445" i="3"/>
  <c r="R1445" i="3" s="1"/>
  <c r="AU1445" i="3"/>
  <c r="AV1445" i="3" s="1"/>
  <c r="AI1444" i="3"/>
  <c r="AJ1444" i="3" s="1"/>
  <c r="W1444" i="3"/>
  <c r="X1444" i="3" s="1"/>
  <c r="K1444" i="3"/>
  <c r="L1444" i="3" s="1"/>
  <c r="AO1443" i="3"/>
  <c r="AP1443" i="3" s="1"/>
  <c r="AC1443" i="3"/>
  <c r="AD1443" i="3" s="1"/>
  <c r="Q1443" i="3"/>
  <c r="R1443" i="3" s="1"/>
  <c r="AU1443" i="3"/>
  <c r="AV1443" i="3" s="1"/>
  <c r="AI1442" i="3"/>
  <c r="AJ1442" i="3" s="1"/>
  <c r="W1442" i="3"/>
  <c r="X1442" i="3" s="1"/>
  <c r="K1442" i="3"/>
  <c r="L1442" i="3" s="1"/>
  <c r="AO1441" i="3"/>
  <c r="AP1441" i="3" s="1"/>
  <c r="AC1441" i="3"/>
  <c r="AD1441" i="3" s="1"/>
  <c r="Q1441" i="3"/>
  <c r="R1441" i="3" s="1"/>
  <c r="AU1441" i="3"/>
  <c r="AV1441" i="3" s="1"/>
  <c r="AI1440" i="3"/>
  <c r="AJ1440" i="3" s="1"/>
  <c r="W1440" i="3"/>
  <c r="X1440" i="3" s="1"/>
  <c r="K1440" i="3"/>
  <c r="L1440" i="3" s="1"/>
  <c r="AO1439" i="3"/>
  <c r="AP1439" i="3" s="1"/>
  <c r="AC1439" i="3"/>
  <c r="AD1439" i="3" s="1"/>
  <c r="Q1439" i="3"/>
  <c r="R1439" i="3" s="1"/>
  <c r="AU1439" i="3"/>
  <c r="AV1439" i="3" s="1"/>
  <c r="AI1438" i="3"/>
  <c r="AJ1438" i="3" s="1"/>
  <c r="W1438" i="3"/>
  <c r="X1438" i="3" s="1"/>
  <c r="K1438" i="3"/>
  <c r="L1438" i="3" s="1"/>
  <c r="AO1437" i="3"/>
  <c r="AP1437" i="3" s="1"/>
  <c r="AC1437" i="3"/>
  <c r="AD1437" i="3" s="1"/>
  <c r="Q1437" i="3"/>
  <c r="R1437" i="3" s="1"/>
  <c r="AU1437" i="3"/>
  <c r="AV1437" i="3" s="1"/>
  <c r="AI1436" i="3"/>
  <c r="AJ1436" i="3" s="1"/>
  <c r="W1436" i="3"/>
  <c r="X1436" i="3" s="1"/>
  <c r="K1436" i="3"/>
  <c r="L1436" i="3" s="1"/>
  <c r="AO1435" i="3"/>
  <c r="AP1435" i="3" s="1"/>
  <c r="AC1435" i="3"/>
  <c r="AD1435" i="3" s="1"/>
  <c r="Q1435" i="3"/>
  <c r="R1435" i="3" s="1"/>
  <c r="AU1435" i="3"/>
  <c r="AV1435" i="3" s="1"/>
  <c r="AI1434" i="3"/>
  <c r="AJ1434" i="3" s="1"/>
  <c r="W1434" i="3"/>
  <c r="X1434" i="3" s="1"/>
  <c r="K1434" i="3"/>
  <c r="L1434" i="3" s="1"/>
  <c r="AO1433" i="3"/>
  <c r="AP1433" i="3" s="1"/>
  <c r="AC1433" i="3"/>
  <c r="AD1433" i="3" s="1"/>
  <c r="Q1433" i="3"/>
  <c r="R1433" i="3" s="1"/>
  <c r="AU1433" i="3"/>
  <c r="AV1433" i="3" s="1"/>
  <c r="AI1432" i="3"/>
  <c r="AJ1432" i="3" s="1"/>
  <c r="W1432" i="3"/>
  <c r="X1432" i="3" s="1"/>
  <c r="K1432" i="3"/>
  <c r="L1432" i="3" s="1"/>
  <c r="AO1431" i="3"/>
  <c r="AP1431" i="3" s="1"/>
  <c r="AC1431" i="3"/>
  <c r="AD1431" i="3" s="1"/>
  <c r="Q1431" i="3"/>
  <c r="R1431" i="3" s="1"/>
  <c r="AU1431" i="3"/>
  <c r="AV1431" i="3" s="1"/>
  <c r="AI1430" i="3"/>
  <c r="AJ1430" i="3" s="1"/>
  <c r="W1430" i="3"/>
  <c r="X1430" i="3" s="1"/>
  <c r="K1430" i="3"/>
  <c r="L1430" i="3" s="1"/>
  <c r="AO1429" i="3"/>
  <c r="AP1429" i="3" s="1"/>
  <c r="AC1429" i="3"/>
  <c r="AD1429" i="3" s="1"/>
  <c r="Q1429" i="3"/>
  <c r="R1429" i="3" s="1"/>
  <c r="AU1429" i="3"/>
  <c r="AV1429" i="3" s="1"/>
  <c r="AI1428" i="3"/>
  <c r="AJ1428" i="3" s="1"/>
  <c r="W1428" i="3"/>
  <c r="X1428" i="3" s="1"/>
  <c r="K1428" i="3"/>
  <c r="L1428" i="3" s="1"/>
  <c r="AO1427" i="3"/>
  <c r="AP1427" i="3" s="1"/>
  <c r="AC1427" i="3"/>
  <c r="AD1427" i="3" s="1"/>
  <c r="Q1427" i="3"/>
  <c r="R1427" i="3" s="1"/>
  <c r="AU1427" i="3"/>
  <c r="AV1427" i="3" s="1"/>
  <c r="AI1426" i="3"/>
  <c r="AJ1426" i="3" s="1"/>
  <c r="W1426" i="3"/>
  <c r="X1426" i="3" s="1"/>
  <c r="K1426" i="3"/>
  <c r="L1426" i="3" s="1"/>
  <c r="AO1425" i="3"/>
  <c r="AP1425" i="3" s="1"/>
  <c r="AC1425" i="3"/>
  <c r="AD1425" i="3" s="1"/>
  <c r="Q1425" i="3"/>
  <c r="R1425" i="3" s="1"/>
  <c r="AU1425" i="3"/>
  <c r="AV1425" i="3" s="1"/>
  <c r="AI1424" i="3"/>
  <c r="AJ1424" i="3" s="1"/>
  <c r="W1424" i="3"/>
  <c r="X1424" i="3" s="1"/>
  <c r="K1424" i="3"/>
  <c r="L1424" i="3" s="1"/>
  <c r="AO1423" i="3"/>
  <c r="AP1423" i="3" s="1"/>
  <c r="AC1423" i="3"/>
  <c r="AD1423" i="3" s="1"/>
  <c r="Q1423" i="3"/>
  <c r="R1423" i="3" s="1"/>
  <c r="AU1423" i="3"/>
  <c r="AV1423" i="3" s="1"/>
  <c r="AI1422" i="3"/>
  <c r="AJ1422" i="3" s="1"/>
  <c r="W1422" i="3"/>
  <c r="X1422" i="3" s="1"/>
  <c r="K1422" i="3"/>
  <c r="L1422" i="3" s="1"/>
  <c r="AO1421" i="3"/>
  <c r="AP1421" i="3" s="1"/>
  <c r="AC1421" i="3"/>
  <c r="AD1421" i="3" s="1"/>
  <c r="Q1421" i="3"/>
  <c r="R1421" i="3" s="1"/>
  <c r="AU1421" i="3"/>
  <c r="AV1421" i="3" s="1"/>
  <c r="AI1420" i="3"/>
  <c r="AJ1420" i="3" s="1"/>
  <c r="W1420" i="3"/>
  <c r="X1420" i="3" s="1"/>
  <c r="K1420" i="3"/>
  <c r="L1420" i="3" s="1"/>
  <c r="AO1419" i="3"/>
  <c r="AP1419" i="3" s="1"/>
  <c r="AC1419" i="3"/>
  <c r="AD1419" i="3" s="1"/>
  <c r="Q1419" i="3"/>
  <c r="R1419" i="3" s="1"/>
  <c r="AU1419" i="3"/>
  <c r="AV1419" i="3" s="1"/>
  <c r="AI1418" i="3"/>
  <c r="AJ1418" i="3" s="1"/>
  <c r="W1418" i="3"/>
  <c r="X1418" i="3" s="1"/>
  <c r="K1418" i="3"/>
  <c r="L1418" i="3" s="1"/>
  <c r="AO1417" i="3"/>
  <c r="AP1417" i="3" s="1"/>
  <c r="AC1417" i="3"/>
  <c r="AD1417" i="3" s="1"/>
  <c r="Q1417" i="3"/>
  <c r="R1417" i="3" s="1"/>
  <c r="AU1417" i="3"/>
  <c r="AV1417" i="3" s="1"/>
  <c r="AI1416" i="3"/>
  <c r="AJ1416" i="3" s="1"/>
  <c r="W1416" i="3"/>
  <c r="X1416" i="3" s="1"/>
  <c r="K1416" i="3"/>
  <c r="L1416" i="3" s="1"/>
  <c r="AO1415" i="3"/>
  <c r="AP1415" i="3" s="1"/>
  <c r="AC1415" i="3"/>
  <c r="AD1415" i="3" s="1"/>
  <c r="Q1415" i="3"/>
  <c r="R1415" i="3" s="1"/>
  <c r="AU1415" i="3"/>
  <c r="AV1415" i="3" s="1"/>
  <c r="AI1414" i="3"/>
  <c r="AJ1414" i="3" s="1"/>
  <c r="W1414" i="3"/>
  <c r="X1414" i="3" s="1"/>
  <c r="K1414" i="3"/>
  <c r="L1414" i="3" s="1"/>
  <c r="AO1413" i="3"/>
  <c r="AP1413" i="3" s="1"/>
  <c r="AC1413" i="3"/>
  <c r="AD1413" i="3" s="1"/>
  <c r="Q1413" i="3"/>
  <c r="R1413" i="3" s="1"/>
  <c r="AU1413" i="3"/>
  <c r="AV1413" i="3" s="1"/>
  <c r="AI1412" i="3"/>
  <c r="AJ1412" i="3" s="1"/>
  <c r="W1412" i="3"/>
  <c r="X1412" i="3" s="1"/>
  <c r="K1412" i="3"/>
  <c r="L1412" i="3" s="1"/>
  <c r="AO1411" i="3"/>
  <c r="AP1411" i="3" s="1"/>
  <c r="AC1411" i="3"/>
  <c r="AD1411" i="3" s="1"/>
  <c r="Q1411" i="3"/>
  <c r="R1411" i="3" s="1"/>
  <c r="AU1411" i="3"/>
  <c r="AV1411" i="3" s="1"/>
  <c r="AI1410" i="3"/>
  <c r="AJ1410" i="3" s="1"/>
  <c r="W1410" i="3"/>
  <c r="X1410" i="3" s="1"/>
  <c r="K1410" i="3"/>
  <c r="L1410" i="3" s="1"/>
  <c r="AO1409" i="3"/>
  <c r="AP1409" i="3" s="1"/>
  <c r="AC1409" i="3"/>
  <c r="AD1409" i="3" s="1"/>
  <c r="Q1409" i="3"/>
  <c r="R1409" i="3" s="1"/>
  <c r="AU1409" i="3"/>
  <c r="AV1409" i="3" s="1"/>
  <c r="AI1408" i="3"/>
  <c r="AJ1408" i="3" s="1"/>
  <c r="W1408" i="3"/>
  <c r="X1408" i="3" s="1"/>
  <c r="K1408" i="3"/>
  <c r="L1408" i="3" s="1"/>
  <c r="AO1407" i="3"/>
  <c r="AP1407" i="3" s="1"/>
  <c r="AC1407" i="3"/>
  <c r="AD1407" i="3" s="1"/>
  <c r="Q1407" i="3"/>
  <c r="R1407" i="3" s="1"/>
  <c r="AU1407" i="3"/>
  <c r="AV1407" i="3" s="1"/>
  <c r="AI1406" i="3"/>
  <c r="AJ1406" i="3" s="1"/>
  <c r="W1406" i="3"/>
  <c r="X1406" i="3" s="1"/>
  <c r="K1406" i="3"/>
  <c r="L1406" i="3" s="1"/>
  <c r="AO1405" i="3"/>
  <c r="AP1405" i="3" s="1"/>
  <c r="AC1405" i="3"/>
  <c r="AD1405" i="3" s="1"/>
  <c r="Q1405" i="3"/>
  <c r="R1405" i="3" s="1"/>
  <c r="AU1405" i="3"/>
  <c r="AV1405" i="3" s="1"/>
  <c r="AI1404" i="3"/>
  <c r="AJ1404" i="3" s="1"/>
  <c r="W1404" i="3"/>
  <c r="X1404" i="3" s="1"/>
  <c r="K1404" i="3"/>
  <c r="L1404" i="3" s="1"/>
  <c r="AO1403" i="3"/>
  <c r="AP1403" i="3" s="1"/>
  <c r="AC1403" i="3"/>
  <c r="AD1403" i="3" s="1"/>
  <c r="Q1403" i="3"/>
  <c r="R1403" i="3" s="1"/>
  <c r="AU1403" i="3"/>
  <c r="AV1403" i="3" s="1"/>
  <c r="AI1402" i="3"/>
  <c r="AJ1402" i="3" s="1"/>
  <c r="W1402" i="3"/>
  <c r="X1402" i="3" s="1"/>
  <c r="K1402" i="3"/>
  <c r="L1402" i="3" s="1"/>
  <c r="AO1401" i="3"/>
  <c r="AP1401" i="3" s="1"/>
  <c r="AC1401" i="3"/>
  <c r="AD1401" i="3" s="1"/>
  <c r="Q1401" i="3"/>
  <c r="R1401" i="3" s="1"/>
  <c r="AU1401" i="3"/>
  <c r="AV1401" i="3" s="1"/>
  <c r="AI1400" i="3"/>
  <c r="AJ1400" i="3" s="1"/>
  <c r="W1400" i="3"/>
  <c r="X1400" i="3" s="1"/>
  <c r="K1400" i="3"/>
  <c r="L1400" i="3" s="1"/>
  <c r="AO1399" i="3"/>
  <c r="AP1399" i="3" s="1"/>
  <c r="AC1399" i="3"/>
  <c r="AD1399" i="3" s="1"/>
  <c r="Q1399" i="3"/>
  <c r="R1399" i="3" s="1"/>
  <c r="AU1399" i="3"/>
  <c r="AV1399" i="3" s="1"/>
  <c r="AI1398" i="3"/>
  <c r="AJ1398" i="3" s="1"/>
  <c r="W1398" i="3"/>
  <c r="X1398" i="3" s="1"/>
  <c r="K1398" i="3"/>
  <c r="L1398" i="3" s="1"/>
  <c r="AO1397" i="3"/>
  <c r="AP1397" i="3" s="1"/>
  <c r="AC1397" i="3"/>
  <c r="AD1397" i="3" s="1"/>
  <c r="Q1397" i="3"/>
  <c r="R1397" i="3" s="1"/>
  <c r="AU1397" i="3"/>
  <c r="AV1397" i="3" s="1"/>
  <c r="AI1396" i="3"/>
  <c r="AJ1396" i="3" s="1"/>
  <c r="W1396" i="3"/>
  <c r="X1396" i="3" s="1"/>
  <c r="K1396" i="3"/>
  <c r="L1396" i="3" s="1"/>
  <c r="AO1395" i="3"/>
  <c r="AP1395" i="3" s="1"/>
  <c r="AC1395" i="3"/>
  <c r="AD1395" i="3" s="1"/>
  <c r="Q1395" i="3"/>
  <c r="R1395" i="3" s="1"/>
  <c r="AU1395" i="3"/>
  <c r="AV1395" i="3" s="1"/>
  <c r="AI1394" i="3"/>
  <c r="AJ1394" i="3" s="1"/>
  <c r="W1394" i="3"/>
  <c r="X1394" i="3" s="1"/>
  <c r="K1394" i="3"/>
  <c r="L1394" i="3" s="1"/>
  <c r="AO1393" i="3"/>
  <c r="AP1393" i="3" s="1"/>
  <c r="AC1393" i="3"/>
  <c r="AD1393" i="3" s="1"/>
  <c r="Q1393" i="3"/>
  <c r="R1393" i="3" s="1"/>
  <c r="AU1393" i="3"/>
  <c r="AV1393" i="3" s="1"/>
  <c r="AI1392" i="3"/>
  <c r="AJ1392" i="3" s="1"/>
  <c r="W1392" i="3"/>
  <c r="X1392" i="3" s="1"/>
  <c r="K1392" i="3"/>
  <c r="L1392" i="3" s="1"/>
  <c r="AO1391" i="3"/>
  <c r="AP1391" i="3" s="1"/>
  <c r="AC1391" i="3"/>
  <c r="AD1391" i="3" s="1"/>
  <c r="Q1391" i="3"/>
  <c r="R1391" i="3" s="1"/>
  <c r="AU1391" i="3"/>
  <c r="AV1391" i="3" s="1"/>
  <c r="AI1390" i="3"/>
  <c r="AJ1390" i="3" s="1"/>
  <c r="W1390" i="3"/>
  <c r="X1390" i="3" s="1"/>
  <c r="K1390" i="3"/>
  <c r="L1390" i="3" s="1"/>
  <c r="AO1389" i="3"/>
  <c r="AP1389" i="3" s="1"/>
  <c r="AC1389" i="3"/>
  <c r="AD1389" i="3" s="1"/>
  <c r="Q1389" i="3"/>
  <c r="R1389" i="3" s="1"/>
  <c r="AU1389" i="3"/>
  <c r="AV1389" i="3" s="1"/>
  <c r="AI1388" i="3"/>
  <c r="AJ1388" i="3" s="1"/>
  <c r="W1388" i="3"/>
  <c r="X1388" i="3" s="1"/>
  <c r="K1388" i="3"/>
  <c r="L1388" i="3" s="1"/>
  <c r="T1387" i="3"/>
  <c r="U1387" i="3" s="1"/>
  <c r="AL1386" i="3"/>
  <c r="AM1386" i="3" s="1"/>
  <c r="N1386" i="3"/>
  <c r="O1386" i="3" s="1"/>
  <c r="AF1385" i="3"/>
  <c r="AG1385" i="3" s="1"/>
  <c r="H1385" i="3"/>
  <c r="I1385" i="3" s="1"/>
  <c r="Z1384" i="3"/>
  <c r="AA1384" i="3" s="1"/>
  <c r="AR1383" i="3"/>
  <c r="AS1383" i="3" s="1"/>
  <c r="AY1383" i="3" s="1"/>
  <c r="T1383" i="3"/>
  <c r="U1383" i="3" s="1"/>
  <c r="AL1382" i="3"/>
  <c r="AM1382" i="3" s="1"/>
  <c r="N1382" i="3"/>
  <c r="O1382" i="3" s="1"/>
  <c r="AF1381" i="3"/>
  <c r="AG1381" i="3" s="1"/>
  <c r="N1381" i="3"/>
  <c r="O1381" i="3" s="1"/>
  <c r="AO1380" i="3"/>
  <c r="AP1380" i="3" s="1"/>
  <c r="AC1380" i="3"/>
  <c r="AD1380" i="3" s="1"/>
  <c r="Q1380" i="3"/>
  <c r="R1380" i="3" s="1"/>
  <c r="AU1380" i="3"/>
  <c r="AV1380" i="3" s="1"/>
  <c r="AI1379" i="3"/>
  <c r="AJ1379" i="3" s="1"/>
  <c r="W1379" i="3"/>
  <c r="X1379" i="3" s="1"/>
  <c r="K1379" i="3"/>
  <c r="L1379" i="3" s="1"/>
  <c r="AO1378" i="3"/>
  <c r="AP1378" i="3" s="1"/>
  <c r="AC1378" i="3"/>
  <c r="AD1378" i="3" s="1"/>
  <c r="Q1378" i="3"/>
  <c r="R1378" i="3" s="1"/>
  <c r="AU1378" i="3"/>
  <c r="AV1378" i="3" s="1"/>
  <c r="AI1377" i="3"/>
  <c r="AJ1377" i="3" s="1"/>
  <c r="W1377" i="3"/>
  <c r="X1377" i="3" s="1"/>
  <c r="K1377" i="3"/>
  <c r="L1377" i="3" s="1"/>
  <c r="AO1376" i="3"/>
  <c r="AP1376" i="3" s="1"/>
  <c r="AC1376" i="3"/>
  <c r="AD1376" i="3" s="1"/>
  <c r="Q1376" i="3"/>
  <c r="R1376" i="3" s="1"/>
  <c r="AU1376" i="3"/>
  <c r="AV1376" i="3" s="1"/>
  <c r="AI1375" i="3"/>
  <c r="AJ1375" i="3" s="1"/>
  <c r="W1375" i="3"/>
  <c r="X1375" i="3" s="1"/>
  <c r="K1375" i="3"/>
  <c r="L1375" i="3" s="1"/>
  <c r="AO1374" i="3"/>
  <c r="AP1374" i="3" s="1"/>
  <c r="AC1374" i="3"/>
  <c r="AD1374" i="3" s="1"/>
  <c r="Q1374" i="3"/>
  <c r="R1374" i="3" s="1"/>
  <c r="AU1374" i="3"/>
  <c r="AV1374" i="3" s="1"/>
  <c r="AI1373" i="3"/>
  <c r="AJ1373" i="3" s="1"/>
  <c r="W1373" i="3"/>
  <c r="X1373" i="3" s="1"/>
  <c r="K1373" i="3"/>
  <c r="L1373" i="3" s="1"/>
  <c r="AO1372" i="3"/>
  <c r="AP1372" i="3" s="1"/>
  <c r="AC1372" i="3"/>
  <c r="AD1372" i="3" s="1"/>
  <c r="Q1372" i="3"/>
  <c r="R1372" i="3" s="1"/>
  <c r="AU1372" i="3"/>
  <c r="AV1372" i="3" s="1"/>
  <c r="AI1371" i="3"/>
  <c r="AJ1371" i="3" s="1"/>
  <c r="W1371" i="3"/>
  <c r="X1371" i="3" s="1"/>
  <c r="K1371" i="3"/>
  <c r="L1371" i="3" s="1"/>
  <c r="AO1370" i="3"/>
  <c r="AP1370" i="3" s="1"/>
  <c r="AC1370" i="3"/>
  <c r="AD1370" i="3" s="1"/>
  <c r="Q1370" i="3"/>
  <c r="R1370" i="3" s="1"/>
  <c r="AU1370" i="3"/>
  <c r="AV1370" i="3" s="1"/>
  <c r="AI1369" i="3"/>
  <c r="AJ1369" i="3" s="1"/>
  <c r="W1369" i="3"/>
  <c r="X1369" i="3" s="1"/>
  <c r="K1369" i="3"/>
  <c r="L1369" i="3" s="1"/>
  <c r="AO1368" i="3"/>
  <c r="AP1368" i="3" s="1"/>
  <c r="AC1368" i="3"/>
  <c r="AD1368" i="3" s="1"/>
  <c r="Q1368" i="3"/>
  <c r="R1368" i="3" s="1"/>
  <c r="AU1368" i="3"/>
  <c r="AV1368" i="3" s="1"/>
  <c r="AI1367" i="3"/>
  <c r="AJ1367" i="3" s="1"/>
  <c r="W1367" i="3"/>
  <c r="X1367" i="3" s="1"/>
  <c r="K1367" i="3"/>
  <c r="L1367" i="3" s="1"/>
  <c r="AO1366" i="3"/>
  <c r="AP1366" i="3" s="1"/>
  <c r="AC1366" i="3"/>
  <c r="AD1366" i="3" s="1"/>
  <c r="Q1366" i="3"/>
  <c r="R1366" i="3" s="1"/>
  <c r="AU1366" i="3"/>
  <c r="AV1366" i="3" s="1"/>
  <c r="AI1365" i="3"/>
  <c r="AJ1365" i="3" s="1"/>
  <c r="W1365" i="3"/>
  <c r="X1365" i="3" s="1"/>
  <c r="K1365" i="3"/>
  <c r="L1365" i="3" s="1"/>
  <c r="AO1364" i="3"/>
  <c r="AP1364" i="3" s="1"/>
  <c r="AC1364" i="3"/>
  <c r="AD1364" i="3" s="1"/>
  <c r="Q1364" i="3"/>
  <c r="R1364" i="3" s="1"/>
  <c r="AU1364" i="3"/>
  <c r="AV1364" i="3" s="1"/>
  <c r="AI1363" i="3"/>
  <c r="AJ1363" i="3" s="1"/>
  <c r="W1363" i="3"/>
  <c r="X1363" i="3" s="1"/>
  <c r="K1363" i="3"/>
  <c r="L1363" i="3" s="1"/>
  <c r="AO1362" i="3"/>
  <c r="AP1362" i="3" s="1"/>
  <c r="AC1362" i="3"/>
  <c r="AD1362" i="3" s="1"/>
  <c r="Q1362" i="3"/>
  <c r="R1362" i="3" s="1"/>
  <c r="AU1362" i="3"/>
  <c r="AV1362" i="3" s="1"/>
  <c r="AI1361" i="3"/>
  <c r="AJ1361" i="3" s="1"/>
  <c r="W1361" i="3"/>
  <c r="X1361" i="3" s="1"/>
  <c r="K1361" i="3"/>
  <c r="L1361" i="3" s="1"/>
  <c r="AO1360" i="3"/>
  <c r="AP1360" i="3" s="1"/>
  <c r="AC1360" i="3"/>
  <c r="AD1360" i="3" s="1"/>
  <c r="Q1360" i="3"/>
  <c r="R1360" i="3" s="1"/>
  <c r="AU1360" i="3"/>
  <c r="AV1360" i="3" s="1"/>
  <c r="AI1359" i="3"/>
  <c r="AJ1359" i="3" s="1"/>
  <c r="W1359" i="3"/>
  <c r="X1359" i="3" s="1"/>
  <c r="K1359" i="3"/>
  <c r="L1359" i="3" s="1"/>
  <c r="AO1358" i="3"/>
  <c r="AP1358" i="3" s="1"/>
  <c r="AC1358" i="3"/>
  <c r="AD1358" i="3" s="1"/>
  <c r="Q1358" i="3"/>
  <c r="R1358" i="3" s="1"/>
  <c r="AU1358" i="3"/>
  <c r="AV1358" i="3" s="1"/>
  <c r="AI1357" i="3"/>
  <c r="AJ1357" i="3" s="1"/>
  <c r="W1357" i="3"/>
  <c r="X1357" i="3" s="1"/>
  <c r="K1357" i="3"/>
  <c r="L1357" i="3" s="1"/>
  <c r="AO1356" i="3"/>
  <c r="AP1356" i="3" s="1"/>
  <c r="AC1356" i="3"/>
  <c r="AD1356" i="3" s="1"/>
  <c r="Q1356" i="3"/>
  <c r="R1356" i="3" s="1"/>
  <c r="AU1356" i="3"/>
  <c r="AV1356" i="3" s="1"/>
  <c r="AI1355" i="3"/>
  <c r="AJ1355" i="3" s="1"/>
  <c r="W1355" i="3"/>
  <c r="X1355" i="3" s="1"/>
  <c r="K1355" i="3"/>
  <c r="L1355" i="3" s="1"/>
  <c r="AO1354" i="3"/>
  <c r="AP1354" i="3" s="1"/>
  <c r="AC1354" i="3"/>
  <c r="AD1354" i="3" s="1"/>
  <c r="Q1354" i="3"/>
  <c r="R1354" i="3" s="1"/>
  <c r="AU1354" i="3"/>
  <c r="AV1354" i="3" s="1"/>
  <c r="AI1353" i="3"/>
  <c r="AJ1353" i="3" s="1"/>
  <c r="W1353" i="3"/>
  <c r="X1353" i="3" s="1"/>
  <c r="K1353" i="3"/>
  <c r="L1353" i="3" s="1"/>
  <c r="AO1352" i="3"/>
  <c r="AP1352" i="3" s="1"/>
  <c r="AC1352" i="3"/>
  <c r="AD1352" i="3" s="1"/>
  <c r="Q1352" i="3"/>
  <c r="R1352" i="3" s="1"/>
  <c r="AU1352" i="3"/>
  <c r="AV1352" i="3" s="1"/>
  <c r="AI1351" i="3"/>
  <c r="AJ1351" i="3" s="1"/>
  <c r="W1351" i="3"/>
  <c r="X1351" i="3" s="1"/>
  <c r="K1351" i="3"/>
  <c r="L1351" i="3" s="1"/>
  <c r="AO1350" i="3"/>
  <c r="AP1350" i="3" s="1"/>
  <c r="AC1350" i="3"/>
  <c r="AD1350" i="3" s="1"/>
  <c r="Q1350" i="3"/>
  <c r="R1350" i="3" s="1"/>
  <c r="AU1350" i="3"/>
  <c r="AV1350" i="3" s="1"/>
  <c r="AI1349" i="3"/>
  <c r="AJ1349" i="3" s="1"/>
  <c r="W1349" i="3"/>
  <c r="X1349" i="3" s="1"/>
  <c r="K1349" i="3"/>
  <c r="L1349" i="3" s="1"/>
  <c r="AO1348" i="3"/>
  <c r="AP1348" i="3" s="1"/>
  <c r="AC1348" i="3"/>
  <c r="AD1348" i="3" s="1"/>
  <c r="Q1348" i="3"/>
  <c r="R1348" i="3" s="1"/>
  <c r="AU1348" i="3"/>
  <c r="AV1348" i="3" s="1"/>
  <c r="AI1347" i="3"/>
  <c r="AJ1347" i="3" s="1"/>
  <c r="W1347" i="3"/>
  <c r="X1347" i="3" s="1"/>
  <c r="K1347" i="3"/>
  <c r="L1347" i="3" s="1"/>
  <c r="AO1346" i="3"/>
  <c r="AP1346" i="3" s="1"/>
  <c r="AC1346" i="3"/>
  <c r="AD1346" i="3" s="1"/>
  <c r="Q1346" i="3"/>
  <c r="R1346" i="3" s="1"/>
  <c r="AU1346" i="3"/>
  <c r="AV1346" i="3" s="1"/>
  <c r="AI1345" i="3"/>
  <c r="AJ1345" i="3" s="1"/>
  <c r="W1345" i="3"/>
  <c r="X1345" i="3" s="1"/>
  <c r="K1345" i="3"/>
  <c r="L1345" i="3" s="1"/>
  <c r="AO1344" i="3"/>
  <c r="AP1344" i="3" s="1"/>
  <c r="AC1344" i="3"/>
  <c r="AD1344" i="3" s="1"/>
  <c r="Q1344" i="3"/>
  <c r="R1344" i="3" s="1"/>
  <c r="AU1344" i="3"/>
  <c r="AV1344" i="3" s="1"/>
  <c r="AI1343" i="3"/>
  <c r="AJ1343" i="3" s="1"/>
  <c r="W1343" i="3"/>
  <c r="X1343" i="3" s="1"/>
  <c r="K1343" i="3"/>
  <c r="L1343" i="3" s="1"/>
  <c r="AO1342" i="3"/>
  <c r="AP1342" i="3" s="1"/>
  <c r="AC1342" i="3"/>
  <c r="AD1342" i="3" s="1"/>
  <c r="Q1342" i="3"/>
  <c r="R1342" i="3" s="1"/>
  <c r="AU1342" i="3"/>
  <c r="AV1342" i="3" s="1"/>
  <c r="AI1341" i="3"/>
  <c r="AJ1341" i="3" s="1"/>
  <c r="W1341" i="3"/>
  <c r="X1341" i="3" s="1"/>
  <c r="K1341" i="3"/>
  <c r="L1341" i="3" s="1"/>
  <c r="AO1340" i="3"/>
  <c r="AP1340" i="3" s="1"/>
  <c r="AC1340" i="3"/>
  <c r="AD1340" i="3" s="1"/>
  <c r="Q1340" i="3"/>
  <c r="R1340" i="3" s="1"/>
  <c r="AU1340" i="3"/>
  <c r="AV1340" i="3" s="1"/>
  <c r="AI1339" i="3"/>
  <c r="AJ1339" i="3" s="1"/>
  <c r="W1339" i="3"/>
  <c r="X1339" i="3" s="1"/>
  <c r="K1339" i="3"/>
  <c r="L1339" i="3" s="1"/>
  <c r="AO1338" i="3"/>
  <c r="AP1338" i="3" s="1"/>
  <c r="AC1338" i="3"/>
  <c r="AD1338" i="3" s="1"/>
  <c r="Q1338" i="3"/>
  <c r="R1338" i="3" s="1"/>
  <c r="AU1338" i="3"/>
  <c r="AV1338" i="3" s="1"/>
  <c r="AI1337" i="3"/>
  <c r="AJ1337" i="3" s="1"/>
  <c r="W1337" i="3"/>
  <c r="X1337" i="3" s="1"/>
  <c r="K1337" i="3"/>
  <c r="L1337" i="3" s="1"/>
  <c r="AO1336" i="3"/>
  <c r="AP1336" i="3" s="1"/>
  <c r="AC1336" i="3"/>
  <c r="AD1336" i="3" s="1"/>
  <c r="Q1336" i="3"/>
  <c r="R1336" i="3" s="1"/>
  <c r="AU1336" i="3"/>
  <c r="AV1336" i="3" s="1"/>
  <c r="AI1335" i="3"/>
  <c r="AJ1335" i="3" s="1"/>
  <c r="W1335" i="3"/>
  <c r="X1335" i="3" s="1"/>
  <c r="K1335" i="3"/>
  <c r="L1335" i="3" s="1"/>
  <c r="AO1334" i="3"/>
  <c r="AP1334" i="3" s="1"/>
  <c r="AC1334" i="3"/>
  <c r="AD1334" i="3" s="1"/>
  <c r="Q1334" i="3"/>
  <c r="R1334" i="3" s="1"/>
  <c r="AU1334" i="3"/>
  <c r="AV1334" i="3" s="1"/>
  <c r="AI1333" i="3"/>
  <c r="AJ1333" i="3" s="1"/>
  <c r="W1333" i="3"/>
  <c r="X1333" i="3" s="1"/>
  <c r="K1333" i="3"/>
  <c r="L1333" i="3" s="1"/>
  <c r="AO1332" i="3"/>
  <c r="AP1332" i="3" s="1"/>
  <c r="AC1332" i="3"/>
  <c r="AD1332" i="3" s="1"/>
  <c r="Q1332" i="3"/>
  <c r="R1332" i="3" s="1"/>
  <c r="AU1332" i="3"/>
  <c r="AV1332" i="3" s="1"/>
  <c r="AI1331" i="3"/>
  <c r="AJ1331" i="3" s="1"/>
  <c r="W1331" i="3"/>
  <c r="X1331" i="3" s="1"/>
  <c r="K1331" i="3"/>
  <c r="L1331" i="3" s="1"/>
  <c r="AO1330" i="3"/>
  <c r="AP1330" i="3" s="1"/>
  <c r="AC1330" i="3"/>
  <c r="AD1330" i="3" s="1"/>
  <c r="Q1330" i="3"/>
  <c r="R1330" i="3" s="1"/>
  <c r="AU1330" i="3"/>
  <c r="AV1330" i="3" s="1"/>
  <c r="AI1329" i="3"/>
  <c r="AJ1329" i="3" s="1"/>
  <c r="W1329" i="3"/>
  <c r="X1329" i="3" s="1"/>
  <c r="K1329" i="3"/>
  <c r="L1329" i="3" s="1"/>
  <c r="AO1328" i="3"/>
  <c r="AP1328" i="3" s="1"/>
  <c r="AC1328" i="3"/>
  <c r="AD1328" i="3" s="1"/>
  <c r="Q1328" i="3"/>
  <c r="R1328" i="3" s="1"/>
  <c r="AU1328" i="3"/>
  <c r="AV1328" i="3" s="1"/>
  <c r="AI1327" i="3"/>
  <c r="AJ1327" i="3" s="1"/>
  <c r="W1327" i="3"/>
  <c r="X1327" i="3" s="1"/>
  <c r="K1327" i="3"/>
  <c r="L1327" i="3" s="1"/>
  <c r="AO1326" i="3"/>
  <c r="AP1326" i="3" s="1"/>
  <c r="AC1326" i="3"/>
  <c r="AD1326" i="3" s="1"/>
  <c r="Q1326" i="3"/>
  <c r="R1326" i="3" s="1"/>
  <c r="AU1326" i="3"/>
  <c r="AV1326" i="3" s="1"/>
  <c r="AI1325" i="3"/>
  <c r="AJ1325" i="3" s="1"/>
  <c r="W1325" i="3"/>
  <c r="X1325" i="3" s="1"/>
  <c r="K1325" i="3"/>
  <c r="L1325" i="3" s="1"/>
  <c r="AO1324" i="3"/>
  <c r="AP1324" i="3" s="1"/>
  <c r="AC1324" i="3"/>
  <c r="AD1324" i="3" s="1"/>
  <c r="Q1324" i="3"/>
  <c r="R1324" i="3" s="1"/>
  <c r="AU1324" i="3"/>
  <c r="AV1324" i="3" s="1"/>
  <c r="AI1323" i="3"/>
  <c r="AJ1323" i="3" s="1"/>
  <c r="W1323" i="3"/>
  <c r="X1323" i="3" s="1"/>
  <c r="K1323" i="3"/>
  <c r="L1323" i="3" s="1"/>
  <c r="AO1322" i="3"/>
  <c r="AP1322" i="3" s="1"/>
  <c r="AC1322" i="3"/>
  <c r="AD1322" i="3" s="1"/>
  <c r="Q1322" i="3"/>
  <c r="R1322" i="3" s="1"/>
  <c r="AU1322" i="3"/>
  <c r="AV1322" i="3" s="1"/>
  <c r="AI1321" i="3"/>
  <c r="AJ1321" i="3" s="1"/>
  <c r="W1321" i="3"/>
  <c r="X1321" i="3" s="1"/>
  <c r="K1321" i="3"/>
  <c r="L1321" i="3" s="1"/>
  <c r="AO1320" i="3"/>
  <c r="AP1320" i="3" s="1"/>
  <c r="AC1320" i="3"/>
  <c r="AD1320" i="3" s="1"/>
  <c r="Q1320" i="3"/>
  <c r="R1320" i="3" s="1"/>
  <c r="AU1320" i="3"/>
  <c r="AV1320" i="3" s="1"/>
  <c r="AI1319" i="3"/>
  <c r="AJ1319" i="3" s="1"/>
  <c r="W1319" i="3"/>
  <c r="X1319" i="3" s="1"/>
  <c r="K1319" i="3"/>
  <c r="L1319" i="3" s="1"/>
  <c r="AO1318" i="3"/>
  <c r="AP1318" i="3" s="1"/>
  <c r="AC1318" i="3"/>
  <c r="AD1318" i="3" s="1"/>
  <c r="Q1318" i="3"/>
  <c r="R1318" i="3" s="1"/>
  <c r="AU1318" i="3"/>
  <c r="AV1318" i="3" s="1"/>
  <c r="AI1317" i="3"/>
  <c r="AJ1317" i="3" s="1"/>
  <c r="W1317" i="3"/>
  <c r="X1317" i="3" s="1"/>
  <c r="K1317" i="3"/>
  <c r="L1317" i="3" s="1"/>
  <c r="AO1316" i="3"/>
  <c r="AP1316" i="3" s="1"/>
  <c r="AC1316" i="3"/>
  <c r="AD1316" i="3" s="1"/>
  <c r="Q1316" i="3"/>
  <c r="R1316" i="3" s="1"/>
  <c r="AU1316" i="3"/>
  <c r="AV1316" i="3" s="1"/>
  <c r="AI1315" i="3"/>
  <c r="AJ1315" i="3" s="1"/>
  <c r="W1315" i="3"/>
  <c r="X1315" i="3" s="1"/>
  <c r="K1315" i="3"/>
  <c r="L1315" i="3" s="1"/>
  <c r="AO1314" i="3"/>
  <c r="AP1314" i="3" s="1"/>
  <c r="AC1314" i="3"/>
  <c r="AD1314" i="3" s="1"/>
  <c r="Q1314" i="3"/>
  <c r="R1314" i="3" s="1"/>
  <c r="AU1314" i="3"/>
  <c r="AV1314" i="3" s="1"/>
  <c r="AI1313" i="3"/>
  <c r="AJ1313" i="3" s="1"/>
  <c r="W1313" i="3"/>
  <c r="X1313" i="3" s="1"/>
  <c r="K1313" i="3"/>
  <c r="L1313" i="3" s="1"/>
  <c r="AO1312" i="3"/>
  <c r="AP1312" i="3" s="1"/>
  <c r="AC1312" i="3"/>
  <c r="AD1312" i="3" s="1"/>
  <c r="Q1312" i="3"/>
  <c r="R1312" i="3" s="1"/>
  <c r="AU1312" i="3"/>
  <c r="AV1312" i="3" s="1"/>
  <c r="AI1311" i="3"/>
  <c r="AJ1311" i="3" s="1"/>
  <c r="W1311" i="3"/>
  <c r="X1311" i="3" s="1"/>
  <c r="K1311" i="3"/>
  <c r="L1311" i="3" s="1"/>
  <c r="AO1310" i="3"/>
  <c r="AP1310" i="3" s="1"/>
  <c r="AC1310" i="3"/>
  <c r="AD1310" i="3" s="1"/>
  <c r="Q1310" i="3"/>
  <c r="R1310" i="3" s="1"/>
  <c r="AU1310" i="3"/>
  <c r="AV1310" i="3" s="1"/>
  <c r="AI1309" i="3"/>
  <c r="AJ1309" i="3" s="1"/>
  <c r="W1309" i="3"/>
  <c r="X1309" i="3" s="1"/>
  <c r="K1309" i="3"/>
  <c r="L1309" i="3" s="1"/>
  <c r="AO1308" i="3"/>
  <c r="AP1308" i="3" s="1"/>
  <c r="AC1308" i="3"/>
  <c r="AD1308" i="3" s="1"/>
  <c r="Q1308" i="3"/>
  <c r="R1308" i="3" s="1"/>
  <c r="AU1308" i="3"/>
  <c r="AV1308" i="3" s="1"/>
  <c r="AI1307" i="3"/>
  <c r="AJ1307" i="3" s="1"/>
  <c r="W1307" i="3"/>
  <c r="X1307" i="3" s="1"/>
  <c r="K1307" i="3"/>
  <c r="L1307" i="3" s="1"/>
  <c r="AO1306" i="3"/>
  <c r="AP1306" i="3" s="1"/>
  <c r="AC1306" i="3"/>
  <c r="AD1306" i="3" s="1"/>
  <c r="Q1306" i="3"/>
  <c r="R1306" i="3" s="1"/>
  <c r="AU1306" i="3"/>
  <c r="AV1306" i="3" s="1"/>
  <c r="AI1305" i="3"/>
  <c r="AJ1305" i="3" s="1"/>
  <c r="W1305" i="3"/>
  <c r="X1305" i="3" s="1"/>
  <c r="K1305" i="3"/>
  <c r="L1305" i="3" s="1"/>
  <c r="AO1304" i="3"/>
  <c r="AP1304" i="3" s="1"/>
  <c r="AC1304" i="3"/>
  <c r="AD1304" i="3" s="1"/>
  <c r="Q1304" i="3"/>
  <c r="R1304" i="3" s="1"/>
  <c r="AU1304" i="3"/>
  <c r="AV1304" i="3" s="1"/>
  <c r="AI1303" i="3"/>
  <c r="AJ1303" i="3" s="1"/>
  <c r="W1303" i="3"/>
  <c r="X1303" i="3" s="1"/>
  <c r="K1303" i="3"/>
  <c r="L1303" i="3" s="1"/>
  <c r="AO1302" i="3"/>
  <c r="AP1302" i="3" s="1"/>
  <c r="AC1302" i="3"/>
  <c r="AD1302" i="3" s="1"/>
  <c r="Q1302" i="3"/>
  <c r="R1302" i="3" s="1"/>
  <c r="AU1302" i="3"/>
  <c r="AV1302" i="3" s="1"/>
  <c r="AI1301" i="3"/>
  <c r="AJ1301" i="3" s="1"/>
  <c r="W1301" i="3"/>
  <c r="X1301" i="3" s="1"/>
  <c r="K1301" i="3"/>
  <c r="L1301" i="3" s="1"/>
  <c r="AO1300" i="3"/>
  <c r="AP1300" i="3" s="1"/>
  <c r="AC1300" i="3"/>
  <c r="AD1300" i="3" s="1"/>
  <c r="Q1300" i="3"/>
  <c r="R1300" i="3" s="1"/>
  <c r="AU1300" i="3"/>
  <c r="AV1300" i="3" s="1"/>
  <c r="AI1299" i="3"/>
  <c r="AJ1299" i="3" s="1"/>
  <c r="W1299" i="3"/>
  <c r="X1299" i="3" s="1"/>
  <c r="K1299" i="3"/>
  <c r="L1299" i="3" s="1"/>
  <c r="AO1298" i="3"/>
  <c r="AP1298" i="3" s="1"/>
  <c r="AC1298" i="3"/>
  <c r="AD1298" i="3" s="1"/>
  <c r="Q1298" i="3"/>
  <c r="R1298" i="3" s="1"/>
  <c r="AU1298" i="3"/>
  <c r="AV1298" i="3" s="1"/>
  <c r="AI1297" i="3"/>
  <c r="AJ1297" i="3" s="1"/>
  <c r="W1297" i="3"/>
  <c r="X1297" i="3" s="1"/>
  <c r="K1297" i="3"/>
  <c r="L1297" i="3" s="1"/>
  <c r="AO1296" i="3"/>
  <c r="AP1296" i="3" s="1"/>
  <c r="AC1296" i="3"/>
  <c r="AD1296" i="3" s="1"/>
  <c r="Q1296" i="3"/>
  <c r="R1296" i="3" s="1"/>
  <c r="AU1296" i="3"/>
  <c r="AV1296" i="3" s="1"/>
  <c r="AI1295" i="3"/>
  <c r="AJ1295" i="3" s="1"/>
  <c r="W1295" i="3"/>
  <c r="X1295" i="3" s="1"/>
  <c r="K1295" i="3"/>
  <c r="L1295" i="3" s="1"/>
  <c r="AO1294" i="3"/>
  <c r="AP1294" i="3" s="1"/>
  <c r="AC1294" i="3"/>
  <c r="AD1294" i="3" s="1"/>
  <c r="Q1294" i="3"/>
  <c r="R1294" i="3" s="1"/>
  <c r="AU1294" i="3"/>
  <c r="AV1294" i="3" s="1"/>
  <c r="AI1293" i="3"/>
  <c r="AJ1293" i="3" s="1"/>
  <c r="W1293" i="3"/>
  <c r="X1293" i="3" s="1"/>
  <c r="K1293" i="3"/>
  <c r="L1293" i="3" s="1"/>
  <c r="AO1292" i="3"/>
  <c r="AP1292" i="3" s="1"/>
  <c r="AC1292" i="3"/>
  <c r="AD1292" i="3" s="1"/>
  <c r="Q1292" i="3"/>
  <c r="R1292" i="3" s="1"/>
  <c r="AU1292" i="3"/>
  <c r="AV1292" i="3" s="1"/>
  <c r="AI1291" i="3"/>
  <c r="AJ1291" i="3" s="1"/>
  <c r="W1291" i="3"/>
  <c r="X1291" i="3" s="1"/>
  <c r="K1291" i="3"/>
  <c r="L1291" i="3" s="1"/>
  <c r="AO1290" i="3"/>
  <c r="AP1290" i="3" s="1"/>
  <c r="AC1290" i="3"/>
  <c r="AD1290" i="3" s="1"/>
  <c r="Q1290" i="3"/>
  <c r="R1290" i="3" s="1"/>
  <c r="AU1290" i="3"/>
  <c r="AV1290" i="3" s="1"/>
  <c r="AI1289" i="3"/>
  <c r="AJ1289" i="3" s="1"/>
  <c r="W1289" i="3"/>
  <c r="X1289" i="3" s="1"/>
  <c r="K1289" i="3"/>
  <c r="L1289" i="3" s="1"/>
  <c r="AO1288" i="3"/>
  <c r="AP1288" i="3" s="1"/>
  <c r="AC1288" i="3"/>
  <c r="AD1288" i="3" s="1"/>
  <c r="Q1288" i="3"/>
  <c r="R1288" i="3" s="1"/>
  <c r="AU1288" i="3"/>
  <c r="AV1288" i="3" s="1"/>
  <c r="AI1287" i="3"/>
  <c r="AJ1287" i="3" s="1"/>
  <c r="W1287" i="3"/>
  <c r="X1287" i="3" s="1"/>
  <c r="K1287" i="3"/>
  <c r="L1287" i="3" s="1"/>
  <c r="AO1387" i="3"/>
  <c r="AP1387" i="3" s="1"/>
  <c r="Q1387" i="3"/>
  <c r="R1387" i="3" s="1"/>
  <c r="AI1386" i="3"/>
  <c r="AJ1386" i="3" s="1"/>
  <c r="BK1386" i="3" s="1"/>
  <c r="K1386" i="3"/>
  <c r="L1386" i="3" s="1"/>
  <c r="AC1385" i="3"/>
  <c r="AD1385" i="3" s="1"/>
  <c r="AU1385" i="3"/>
  <c r="AV1385" i="3" s="1"/>
  <c r="W1384" i="3"/>
  <c r="X1384" i="3" s="1"/>
  <c r="AO1383" i="3"/>
  <c r="AP1383" i="3" s="1"/>
  <c r="Q1383" i="3"/>
  <c r="R1383" i="3" s="1"/>
  <c r="AI1382" i="3"/>
  <c r="AJ1382" i="3" s="1"/>
  <c r="K1382" i="3"/>
  <c r="L1382" i="3" s="1"/>
  <c r="BC1382" i="3" s="1"/>
  <c r="AC1381" i="3"/>
  <c r="AD1381" i="3" s="1"/>
  <c r="H1381" i="3"/>
  <c r="I1381" i="3" s="1"/>
  <c r="AL1380" i="3"/>
  <c r="AM1380" i="3" s="1"/>
  <c r="Z1380" i="3"/>
  <c r="AA1380" i="3" s="1"/>
  <c r="N1380" i="3"/>
  <c r="O1380" i="3" s="1"/>
  <c r="AR1379" i="3"/>
  <c r="AS1379" i="3" s="1"/>
  <c r="AY1379" i="3" s="1"/>
  <c r="AF1379" i="3"/>
  <c r="AG1379" i="3" s="1"/>
  <c r="T1379" i="3"/>
  <c r="U1379" i="3" s="1"/>
  <c r="H1379" i="3"/>
  <c r="I1379" i="3" s="1"/>
  <c r="AL1378" i="3"/>
  <c r="AM1378" i="3" s="1"/>
  <c r="Z1378" i="3"/>
  <c r="AA1378" i="3" s="1"/>
  <c r="N1378" i="3"/>
  <c r="O1378" i="3" s="1"/>
  <c r="AR1377" i="3"/>
  <c r="AS1377" i="3" s="1"/>
  <c r="AY1377" i="3" s="1"/>
  <c r="AF1377" i="3"/>
  <c r="AG1377" i="3" s="1"/>
  <c r="T1377" i="3"/>
  <c r="U1377" i="3" s="1"/>
  <c r="H1377" i="3"/>
  <c r="I1377" i="3" s="1"/>
  <c r="AL1376" i="3"/>
  <c r="AM1376" i="3" s="1"/>
  <c r="Z1376" i="3"/>
  <c r="AA1376" i="3" s="1"/>
  <c r="N1376" i="3"/>
  <c r="O1376" i="3" s="1"/>
  <c r="AR1375" i="3"/>
  <c r="AS1375" i="3" s="1"/>
  <c r="AY1375" i="3" s="1"/>
  <c r="AF1375" i="3"/>
  <c r="AG1375" i="3" s="1"/>
  <c r="T1375" i="3"/>
  <c r="U1375" i="3" s="1"/>
  <c r="H1375" i="3"/>
  <c r="I1375" i="3" s="1"/>
  <c r="AL1374" i="3"/>
  <c r="AM1374" i="3" s="1"/>
  <c r="Z1374" i="3"/>
  <c r="AA1374" i="3" s="1"/>
  <c r="N1374" i="3"/>
  <c r="O1374" i="3" s="1"/>
  <c r="AR1373" i="3"/>
  <c r="AS1373" i="3" s="1"/>
  <c r="AY1373" i="3" s="1"/>
  <c r="AF1373" i="3"/>
  <c r="AG1373" i="3" s="1"/>
  <c r="T1373" i="3"/>
  <c r="U1373" i="3" s="1"/>
  <c r="H1373" i="3"/>
  <c r="I1373" i="3" s="1"/>
  <c r="AL1372" i="3"/>
  <c r="AM1372" i="3" s="1"/>
  <c r="Z1372" i="3"/>
  <c r="AA1372" i="3" s="1"/>
  <c r="N1372" i="3"/>
  <c r="O1372" i="3" s="1"/>
  <c r="AR1371" i="3"/>
  <c r="AS1371" i="3" s="1"/>
  <c r="AY1371" i="3" s="1"/>
  <c r="AF1371" i="3"/>
  <c r="AG1371" i="3" s="1"/>
  <c r="T1371" i="3"/>
  <c r="U1371" i="3" s="1"/>
  <c r="H1371" i="3"/>
  <c r="I1371" i="3" s="1"/>
  <c r="AL1370" i="3"/>
  <c r="AM1370" i="3" s="1"/>
  <c r="Z1370" i="3"/>
  <c r="AA1370" i="3" s="1"/>
  <c r="N1370" i="3"/>
  <c r="O1370" i="3" s="1"/>
  <c r="AR1369" i="3"/>
  <c r="AS1369" i="3" s="1"/>
  <c r="AY1369" i="3" s="1"/>
  <c r="AF1369" i="3"/>
  <c r="AG1369" i="3" s="1"/>
  <c r="T1369" i="3"/>
  <c r="U1369" i="3" s="1"/>
  <c r="H1369" i="3"/>
  <c r="I1369" i="3" s="1"/>
  <c r="AL1368" i="3"/>
  <c r="AM1368" i="3" s="1"/>
  <c r="Z1368" i="3"/>
  <c r="AA1368" i="3" s="1"/>
  <c r="N1368" i="3"/>
  <c r="O1368" i="3" s="1"/>
  <c r="AR1367" i="3"/>
  <c r="AS1367" i="3" s="1"/>
  <c r="AY1367" i="3" s="1"/>
  <c r="AF1367" i="3"/>
  <c r="AG1367" i="3" s="1"/>
  <c r="T1367" i="3"/>
  <c r="U1367" i="3" s="1"/>
  <c r="H1367" i="3"/>
  <c r="I1367" i="3" s="1"/>
  <c r="AL1366" i="3"/>
  <c r="AM1366" i="3" s="1"/>
  <c r="Z1366" i="3"/>
  <c r="AA1366" i="3" s="1"/>
  <c r="N1366" i="3"/>
  <c r="O1366" i="3" s="1"/>
  <c r="AR1365" i="3"/>
  <c r="AS1365" i="3" s="1"/>
  <c r="AY1365" i="3" s="1"/>
  <c r="AF1365" i="3"/>
  <c r="AG1365" i="3" s="1"/>
  <c r="T1365" i="3"/>
  <c r="U1365" i="3" s="1"/>
  <c r="H1365" i="3"/>
  <c r="I1365" i="3" s="1"/>
  <c r="AL1364" i="3"/>
  <c r="AM1364" i="3" s="1"/>
  <c r="Z1364" i="3"/>
  <c r="AA1364" i="3" s="1"/>
  <c r="N1364" i="3"/>
  <c r="O1364" i="3" s="1"/>
  <c r="AR1363" i="3"/>
  <c r="AS1363" i="3" s="1"/>
  <c r="AY1363" i="3" s="1"/>
  <c r="AF1363" i="3"/>
  <c r="AG1363" i="3" s="1"/>
  <c r="T1363" i="3"/>
  <c r="U1363" i="3" s="1"/>
  <c r="H1363" i="3"/>
  <c r="I1363" i="3" s="1"/>
  <c r="AL1362" i="3"/>
  <c r="AM1362" i="3" s="1"/>
  <c r="Z1362" i="3"/>
  <c r="AA1362" i="3" s="1"/>
  <c r="N1362" i="3"/>
  <c r="O1362" i="3" s="1"/>
  <c r="AR1361" i="3"/>
  <c r="AS1361" i="3" s="1"/>
  <c r="AY1361" i="3" s="1"/>
  <c r="AF1361" i="3"/>
  <c r="AG1361" i="3" s="1"/>
  <c r="T1361" i="3"/>
  <c r="U1361" i="3" s="1"/>
  <c r="H1361" i="3"/>
  <c r="I1361" i="3" s="1"/>
  <c r="AL1360" i="3"/>
  <c r="AM1360" i="3" s="1"/>
  <c r="Z1360" i="3"/>
  <c r="AA1360" i="3" s="1"/>
  <c r="N1360" i="3"/>
  <c r="O1360" i="3" s="1"/>
  <c r="AR1359" i="3"/>
  <c r="AS1359" i="3" s="1"/>
  <c r="AY1359" i="3" s="1"/>
  <c r="AF1359" i="3"/>
  <c r="AG1359" i="3" s="1"/>
  <c r="T1359" i="3"/>
  <c r="U1359" i="3" s="1"/>
  <c r="H1359" i="3"/>
  <c r="I1359" i="3" s="1"/>
  <c r="AL1358" i="3"/>
  <c r="AM1358" i="3" s="1"/>
  <c r="Z1358" i="3"/>
  <c r="AA1358" i="3" s="1"/>
  <c r="N1358" i="3"/>
  <c r="O1358" i="3" s="1"/>
  <c r="AR1357" i="3"/>
  <c r="AS1357" i="3" s="1"/>
  <c r="AY1357" i="3" s="1"/>
  <c r="AF1357" i="3"/>
  <c r="AG1357" i="3" s="1"/>
  <c r="T1357" i="3"/>
  <c r="U1357" i="3" s="1"/>
  <c r="H1357" i="3"/>
  <c r="I1357" i="3" s="1"/>
  <c r="AL1356" i="3"/>
  <c r="AM1356" i="3" s="1"/>
  <c r="Z1356" i="3"/>
  <c r="AA1356" i="3" s="1"/>
  <c r="N1356" i="3"/>
  <c r="O1356" i="3" s="1"/>
  <c r="AR1355" i="3"/>
  <c r="AS1355" i="3" s="1"/>
  <c r="AY1355" i="3" s="1"/>
  <c r="AF1355" i="3"/>
  <c r="AG1355" i="3" s="1"/>
  <c r="T1355" i="3"/>
  <c r="U1355" i="3" s="1"/>
  <c r="H1355" i="3"/>
  <c r="I1355" i="3" s="1"/>
  <c r="AL1354" i="3"/>
  <c r="AM1354" i="3" s="1"/>
  <c r="Z1354" i="3"/>
  <c r="AA1354" i="3" s="1"/>
  <c r="N1354" i="3"/>
  <c r="O1354" i="3" s="1"/>
  <c r="AR1353" i="3"/>
  <c r="AS1353" i="3" s="1"/>
  <c r="AY1353" i="3" s="1"/>
  <c r="AF1353" i="3"/>
  <c r="AG1353" i="3" s="1"/>
  <c r="T1353" i="3"/>
  <c r="U1353" i="3" s="1"/>
  <c r="H1353" i="3"/>
  <c r="I1353" i="3" s="1"/>
  <c r="AL1352" i="3"/>
  <c r="AM1352" i="3" s="1"/>
  <c r="Z1352" i="3"/>
  <c r="AA1352" i="3" s="1"/>
  <c r="N1352" i="3"/>
  <c r="O1352" i="3" s="1"/>
  <c r="AR1351" i="3"/>
  <c r="AS1351" i="3" s="1"/>
  <c r="AY1351" i="3" s="1"/>
  <c r="AF1351" i="3"/>
  <c r="AG1351" i="3" s="1"/>
  <c r="T1351" i="3"/>
  <c r="U1351" i="3" s="1"/>
  <c r="H1351" i="3"/>
  <c r="I1351" i="3" s="1"/>
  <c r="AL1350" i="3"/>
  <c r="AM1350" i="3" s="1"/>
  <c r="Z1350" i="3"/>
  <c r="AA1350" i="3" s="1"/>
  <c r="N1350" i="3"/>
  <c r="O1350" i="3" s="1"/>
  <c r="AR1349" i="3"/>
  <c r="AS1349" i="3" s="1"/>
  <c r="AY1349" i="3" s="1"/>
  <c r="AF1349" i="3"/>
  <c r="AG1349" i="3" s="1"/>
  <c r="T1349" i="3"/>
  <c r="U1349" i="3" s="1"/>
  <c r="H1349" i="3"/>
  <c r="I1349" i="3" s="1"/>
  <c r="AL1348" i="3"/>
  <c r="AM1348" i="3" s="1"/>
  <c r="Z1348" i="3"/>
  <c r="AA1348" i="3" s="1"/>
  <c r="N1348" i="3"/>
  <c r="O1348" i="3" s="1"/>
  <c r="AR1347" i="3"/>
  <c r="AS1347" i="3" s="1"/>
  <c r="AY1347" i="3" s="1"/>
  <c r="AF1347" i="3"/>
  <c r="AG1347" i="3" s="1"/>
  <c r="T1347" i="3"/>
  <c r="U1347" i="3" s="1"/>
  <c r="H1347" i="3"/>
  <c r="I1347" i="3" s="1"/>
  <c r="AL1346" i="3"/>
  <c r="AM1346" i="3" s="1"/>
  <c r="Z1346" i="3"/>
  <c r="AA1346" i="3" s="1"/>
  <c r="N1346" i="3"/>
  <c r="O1346" i="3" s="1"/>
  <c r="AR1345" i="3"/>
  <c r="AS1345" i="3" s="1"/>
  <c r="AY1345" i="3" s="1"/>
  <c r="AF1345" i="3"/>
  <c r="AG1345" i="3" s="1"/>
  <c r="T1345" i="3"/>
  <c r="U1345" i="3" s="1"/>
  <c r="H1345" i="3"/>
  <c r="I1345" i="3" s="1"/>
  <c r="AL1344" i="3"/>
  <c r="AM1344" i="3" s="1"/>
  <c r="Z1344" i="3"/>
  <c r="AA1344" i="3" s="1"/>
  <c r="N1344" i="3"/>
  <c r="O1344" i="3" s="1"/>
  <c r="AR1343" i="3"/>
  <c r="AS1343" i="3" s="1"/>
  <c r="AY1343" i="3" s="1"/>
  <c r="AF1343" i="3"/>
  <c r="AG1343" i="3" s="1"/>
  <c r="T1343" i="3"/>
  <c r="U1343" i="3" s="1"/>
  <c r="H1343" i="3"/>
  <c r="I1343" i="3" s="1"/>
  <c r="AL1342" i="3"/>
  <c r="AM1342" i="3" s="1"/>
  <c r="Z1342" i="3"/>
  <c r="AA1342" i="3" s="1"/>
  <c r="N1342" i="3"/>
  <c r="O1342" i="3" s="1"/>
  <c r="AR1341" i="3"/>
  <c r="AS1341" i="3" s="1"/>
  <c r="AY1341" i="3" s="1"/>
  <c r="AF1341" i="3"/>
  <c r="AG1341" i="3" s="1"/>
  <c r="T1341" i="3"/>
  <c r="U1341" i="3" s="1"/>
  <c r="H1341" i="3"/>
  <c r="I1341" i="3" s="1"/>
  <c r="AL1340" i="3"/>
  <c r="AM1340" i="3" s="1"/>
  <c r="Z1340" i="3"/>
  <c r="AA1340" i="3" s="1"/>
  <c r="N1340" i="3"/>
  <c r="O1340" i="3" s="1"/>
  <c r="AR1339" i="3"/>
  <c r="AS1339" i="3" s="1"/>
  <c r="AY1339" i="3" s="1"/>
  <c r="AF1339" i="3"/>
  <c r="AG1339" i="3" s="1"/>
  <c r="T1339" i="3"/>
  <c r="U1339" i="3" s="1"/>
  <c r="H1339" i="3"/>
  <c r="I1339" i="3" s="1"/>
  <c r="AL1338" i="3"/>
  <c r="AM1338" i="3" s="1"/>
  <c r="Z1338" i="3"/>
  <c r="AA1338" i="3" s="1"/>
  <c r="N1338" i="3"/>
  <c r="O1338" i="3" s="1"/>
  <c r="AR1337" i="3"/>
  <c r="AS1337" i="3" s="1"/>
  <c r="AY1337" i="3" s="1"/>
  <c r="AF1337" i="3"/>
  <c r="AG1337" i="3" s="1"/>
  <c r="T1337" i="3"/>
  <c r="U1337" i="3" s="1"/>
  <c r="H1337" i="3"/>
  <c r="I1337" i="3" s="1"/>
  <c r="AL1336" i="3"/>
  <c r="AM1336" i="3" s="1"/>
  <c r="Z1336" i="3"/>
  <c r="AA1336" i="3" s="1"/>
  <c r="N1336" i="3"/>
  <c r="O1336" i="3" s="1"/>
  <c r="AR1335" i="3"/>
  <c r="AS1335" i="3" s="1"/>
  <c r="AY1335" i="3" s="1"/>
  <c r="AF1335" i="3"/>
  <c r="AG1335" i="3" s="1"/>
  <c r="T1335" i="3"/>
  <c r="U1335" i="3" s="1"/>
  <c r="H1335" i="3"/>
  <c r="I1335" i="3" s="1"/>
  <c r="AL1334" i="3"/>
  <c r="AM1334" i="3" s="1"/>
  <c r="Z1334" i="3"/>
  <c r="AA1334" i="3" s="1"/>
  <c r="N1334" i="3"/>
  <c r="O1334" i="3" s="1"/>
  <c r="AR1333" i="3"/>
  <c r="AS1333" i="3" s="1"/>
  <c r="AY1333" i="3" s="1"/>
  <c r="AF1333" i="3"/>
  <c r="AG1333" i="3" s="1"/>
  <c r="T1333" i="3"/>
  <c r="U1333" i="3" s="1"/>
  <c r="H1333" i="3"/>
  <c r="I1333" i="3" s="1"/>
  <c r="AL1332" i="3"/>
  <c r="AM1332" i="3" s="1"/>
  <c r="Z1332" i="3"/>
  <c r="AA1332" i="3" s="1"/>
  <c r="N1332" i="3"/>
  <c r="O1332" i="3" s="1"/>
  <c r="AR1331" i="3"/>
  <c r="AS1331" i="3" s="1"/>
  <c r="AY1331" i="3" s="1"/>
  <c r="AF1331" i="3"/>
  <c r="AG1331" i="3" s="1"/>
  <c r="T1331" i="3"/>
  <c r="U1331" i="3" s="1"/>
  <c r="H1331" i="3"/>
  <c r="I1331" i="3" s="1"/>
  <c r="AL1330" i="3"/>
  <c r="AM1330" i="3" s="1"/>
  <c r="Z1330" i="3"/>
  <c r="AA1330" i="3" s="1"/>
  <c r="N1330" i="3"/>
  <c r="O1330" i="3" s="1"/>
  <c r="AR1329" i="3"/>
  <c r="AS1329" i="3" s="1"/>
  <c r="AY1329" i="3" s="1"/>
  <c r="AF1329" i="3"/>
  <c r="AG1329" i="3" s="1"/>
  <c r="T1329" i="3"/>
  <c r="U1329" i="3" s="1"/>
  <c r="H1329" i="3"/>
  <c r="I1329" i="3" s="1"/>
  <c r="AL1328" i="3"/>
  <c r="AM1328" i="3" s="1"/>
  <c r="Z1328" i="3"/>
  <c r="AA1328" i="3" s="1"/>
  <c r="N1328" i="3"/>
  <c r="O1328" i="3" s="1"/>
  <c r="AR1327" i="3"/>
  <c r="AS1327" i="3" s="1"/>
  <c r="AY1327" i="3" s="1"/>
  <c r="AF1327" i="3"/>
  <c r="AG1327" i="3" s="1"/>
  <c r="T1327" i="3"/>
  <c r="U1327" i="3" s="1"/>
  <c r="H1327" i="3"/>
  <c r="I1327" i="3" s="1"/>
  <c r="AL1326" i="3"/>
  <c r="AM1326" i="3" s="1"/>
  <c r="Z1326" i="3"/>
  <c r="AA1326" i="3" s="1"/>
  <c r="N1326" i="3"/>
  <c r="O1326" i="3" s="1"/>
  <c r="AR1325" i="3"/>
  <c r="AS1325" i="3" s="1"/>
  <c r="AY1325" i="3" s="1"/>
  <c r="AF1325" i="3"/>
  <c r="AG1325" i="3" s="1"/>
  <c r="T1325" i="3"/>
  <c r="U1325" i="3" s="1"/>
  <c r="H1325" i="3"/>
  <c r="I1325" i="3" s="1"/>
  <c r="AL1324" i="3"/>
  <c r="AM1324" i="3" s="1"/>
  <c r="Z1324" i="3"/>
  <c r="AA1324" i="3" s="1"/>
  <c r="N1324" i="3"/>
  <c r="O1324" i="3" s="1"/>
  <c r="AR1323" i="3"/>
  <c r="AS1323" i="3" s="1"/>
  <c r="AY1323" i="3" s="1"/>
  <c r="AF1323" i="3"/>
  <c r="AG1323" i="3" s="1"/>
  <c r="T1323" i="3"/>
  <c r="U1323" i="3" s="1"/>
  <c r="H1323" i="3"/>
  <c r="I1323" i="3" s="1"/>
  <c r="AL1322" i="3"/>
  <c r="AM1322" i="3" s="1"/>
  <c r="Z1322" i="3"/>
  <c r="AA1322" i="3" s="1"/>
  <c r="N1322" i="3"/>
  <c r="O1322" i="3" s="1"/>
  <c r="AR1321" i="3"/>
  <c r="AS1321" i="3" s="1"/>
  <c r="AY1321" i="3" s="1"/>
  <c r="AF1321" i="3"/>
  <c r="AG1321" i="3" s="1"/>
  <c r="T1321" i="3"/>
  <c r="U1321" i="3" s="1"/>
  <c r="H1321" i="3"/>
  <c r="I1321" i="3" s="1"/>
  <c r="AL1320" i="3"/>
  <c r="AM1320" i="3" s="1"/>
  <c r="Z1320" i="3"/>
  <c r="AA1320" i="3" s="1"/>
  <c r="N1320" i="3"/>
  <c r="O1320" i="3" s="1"/>
  <c r="AR1319" i="3"/>
  <c r="AS1319" i="3" s="1"/>
  <c r="AY1319" i="3" s="1"/>
  <c r="AF1319" i="3"/>
  <c r="AG1319" i="3" s="1"/>
  <c r="T1319" i="3"/>
  <c r="U1319" i="3" s="1"/>
  <c r="H1319" i="3"/>
  <c r="I1319" i="3" s="1"/>
  <c r="AL1318" i="3"/>
  <c r="AM1318" i="3" s="1"/>
  <c r="Z1318" i="3"/>
  <c r="AA1318" i="3" s="1"/>
  <c r="N1318" i="3"/>
  <c r="O1318" i="3" s="1"/>
  <c r="AR1317" i="3"/>
  <c r="AS1317" i="3" s="1"/>
  <c r="AY1317" i="3" s="1"/>
  <c r="AF1317" i="3"/>
  <c r="AG1317" i="3" s="1"/>
  <c r="T1317" i="3"/>
  <c r="U1317" i="3" s="1"/>
  <c r="H1317" i="3"/>
  <c r="I1317" i="3" s="1"/>
  <c r="AL1316" i="3"/>
  <c r="AM1316" i="3" s="1"/>
  <c r="Z1316" i="3"/>
  <c r="AA1316" i="3" s="1"/>
  <c r="N1316" i="3"/>
  <c r="O1316" i="3" s="1"/>
  <c r="AR1315" i="3"/>
  <c r="AS1315" i="3" s="1"/>
  <c r="AY1315" i="3" s="1"/>
  <c r="AF1315" i="3"/>
  <c r="AG1315" i="3" s="1"/>
  <c r="T1315" i="3"/>
  <c r="U1315" i="3" s="1"/>
  <c r="H1315" i="3"/>
  <c r="I1315" i="3" s="1"/>
  <c r="AL1314" i="3"/>
  <c r="AM1314" i="3" s="1"/>
  <c r="Z1314" i="3"/>
  <c r="AA1314" i="3" s="1"/>
  <c r="N1314" i="3"/>
  <c r="O1314" i="3" s="1"/>
  <c r="AR1313" i="3"/>
  <c r="AS1313" i="3" s="1"/>
  <c r="AY1313" i="3" s="1"/>
  <c r="AF1313" i="3"/>
  <c r="AG1313" i="3" s="1"/>
  <c r="T1313" i="3"/>
  <c r="U1313" i="3" s="1"/>
  <c r="H1313" i="3"/>
  <c r="I1313" i="3" s="1"/>
  <c r="AL1312" i="3"/>
  <c r="AM1312" i="3" s="1"/>
  <c r="Z1312" i="3"/>
  <c r="AA1312" i="3" s="1"/>
  <c r="N1312" i="3"/>
  <c r="O1312" i="3" s="1"/>
  <c r="AR1311" i="3"/>
  <c r="AS1311" i="3" s="1"/>
  <c r="AY1311" i="3" s="1"/>
  <c r="AF1311" i="3"/>
  <c r="AG1311" i="3" s="1"/>
  <c r="T1311" i="3"/>
  <c r="U1311" i="3" s="1"/>
  <c r="H1311" i="3"/>
  <c r="I1311" i="3" s="1"/>
  <c r="AL1310" i="3"/>
  <c r="AM1310" i="3" s="1"/>
  <c r="Z1310" i="3"/>
  <c r="AA1310" i="3" s="1"/>
  <c r="N1310" i="3"/>
  <c r="O1310" i="3" s="1"/>
  <c r="AR1309" i="3"/>
  <c r="AS1309" i="3" s="1"/>
  <c r="AY1309" i="3" s="1"/>
  <c r="AF1309" i="3"/>
  <c r="AG1309" i="3" s="1"/>
  <c r="T1309" i="3"/>
  <c r="U1309" i="3" s="1"/>
  <c r="H1309" i="3"/>
  <c r="I1309" i="3" s="1"/>
  <c r="AL1308" i="3"/>
  <c r="AM1308" i="3" s="1"/>
  <c r="Z1308" i="3"/>
  <c r="AA1308" i="3" s="1"/>
  <c r="N1308" i="3"/>
  <c r="O1308" i="3" s="1"/>
  <c r="AR1307" i="3"/>
  <c r="AS1307" i="3" s="1"/>
  <c r="AY1307" i="3" s="1"/>
  <c r="AF1307" i="3"/>
  <c r="AG1307" i="3" s="1"/>
  <c r="T1307" i="3"/>
  <c r="U1307" i="3" s="1"/>
  <c r="H1307" i="3"/>
  <c r="I1307" i="3" s="1"/>
  <c r="AL1306" i="3"/>
  <c r="AM1306" i="3" s="1"/>
  <c r="Z1306" i="3"/>
  <c r="AA1306" i="3" s="1"/>
  <c r="N1306" i="3"/>
  <c r="O1306" i="3" s="1"/>
  <c r="AR1305" i="3"/>
  <c r="AS1305" i="3" s="1"/>
  <c r="AY1305" i="3" s="1"/>
  <c r="AF1305" i="3"/>
  <c r="AG1305" i="3" s="1"/>
  <c r="T1305" i="3"/>
  <c r="U1305" i="3" s="1"/>
  <c r="H1305" i="3"/>
  <c r="I1305" i="3" s="1"/>
  <c r="AL1304" i="3"/>
  <c r="AM1304" i="3" s="1"/>
  <c r="Z1304" i="3"/>
  <c r="AA1304" i="3" s="1"/>
  <c r="N1304" i="3"/>
  <c r="O1304" i="3" s="1"/>
  <c r="AR1303" i="3"/>
  <c r="AS1303" i="3" s="1"/>
  <c r="AY1303" i="3" s="1"/>
  <c r="AF1303" i="3"/>
  <c r="AG1303" i="3" s="1"/>
  <c r="T1303" i="3"/>
  <c r="U1303" i="3" s="1"/>
  <c r="H1303" i="3"/>
  <c r="I1303" i="3" s="1"/>
  <c r="AL1302" i="3"/>
  <c r="AM1302" i="3" s="1"/>
  <c r="Z1302" i="3"/>
  <c r="AA1302" i="3" s="1"/>
  <c r="N1302" i="3"/>
  <c r="O1302" i="3" s="1"/>
  <c r="AR1301" i="3"/>
  <c r="AS1301" i="3" s="1"/>
  <c r="AY1301" i="3" s="1"/>
  <c r="AF1301" i="3"/>
  <c r="AG1301" i="3" s="1"/>
  <c r="T1301" i="3"/>
  <c r="U1301" i="3" s="1"/>
  <c r="H1301" i="3"/>
  <c r="I1301" i="3" s="1"/>
  <c r="AL1300" i="3"/>
  <c r="AM1300" i="3" s="1"/>
  <c r="Z1300" i="3"/>
  <c r="AA1300" i="3" s="1"/>
  <c r="N1300" i="3"/>
  <c r="O1300" i="3" s="1"/>
  <c r="AR1299" i="3"/>
  <c r="AS1299" i="3" s="1"/>
  <c r="AY1299" i="3" s="1"/>
  <c r="AF1299" i="3"/>
  <c r="AG1299" i="3" s="1"/>
  <c r="T1299" i="3"/>
  <c r="U1299" i="3" s="1"/>
  <c r="H1299" i="3"/>
  <c r="I1299" i="3" s="1"/>
  <c r="AL1298" i="3"/>
  <c r="AM1298" i="3" s="1"/>
  <c r="Z1298" i="3"/>
  <c r="AA1298" i="3" s="1"/>
  <c r="N1298" i="3"/>
  <c r="O1298" i="3" s="1"/>
  <c r="AR1297" i="3"/>
  <c r="AS1297" i="3" s="1"/>
  <c r="AY1297" i="3" s="1"/>
  <c r="AF1297" i="3"/>
  <c r="AG1297" i="3" s="1"/>
  <c r="T1297" i="3"/>
  <c r="U1297" i="3" s="1"/>
  <c r="H1297" i="3"/>
  <c r="I1297" i="3" s="1"/>
  <c r="AL1296" i="3"/>
  <c r="AM1296" i="3" s="1"/>
  <c r="Z1296" i="3"/>
  <c r="AA1296" i="3" s="1"/>
  <c r="N1296" i="3"/>
  <c r="O1296" i="3" s="1"/>
  <c r="AR1295" i="3"/>
  <c r="AS1295" i="3" s="1"/>
  <c r="AY1295" i="3" s="1"/>
  <c r="AF1295" i="3"/>
  <c r="AG1295" i="3" s="1"/>
  <c r="T1295" i="3"/>
  <c r="U1295" i="3" s="1"/>
  <c r="H1295" i="3"/>
  <c r="I1295" i="3" s="1"/>
  <c r="AL1294" i="3"/>
  <c r="AM1294" i="3" s="1"/>
  <c r="Z1294" i="3"/>
  <c r="AA1294" i="3" s="1"/>
  <c r="N1294" i="3"/>
  <c r="O1294" i="3" s="1"/>
  <c r="AR1293" i="3"/>
  <c r="AS1293" i="3" s="1"/>
  <c r="AY1293" i="3" s="1"/>
  <c r="AF1293" i="3"/>
  <c r="AG1293" i="3" s="1"/>
  <c r="T1293" i="3"/>
  <c r="U1293" i="3" s="1"/>
  <c r="H1293" i="3"/>
  <c r="I1293" i="3" s="1"/>
  <c r="AL1292" i="3"/>
  <c r="AM1292" i="3" s="1"/>
  <c r="Z1292" i="3"/>
  <c r="AA1292" i="3" s="1"/>
  <c r="N1292" i="3"/>
  <c r="O1292" i="3" s="1"/>
  <c r="AR1291" i="3"/>
  <c r="AS1291" i="3" s="1"/>
  <c r="AY1291" i="3" s="1"/>
  <c r="AF1291" i="3"/>
  <c r="AG1291" i="3" s="1"/>
  <c r="T1291" i="3"/>
  <c r="U1291" i="3" s="1"/>
  <c r="H1291" i="3"/>
  <c r="I1291" i="3" s="1"/>
  <c r="AL1290" i="3"/>
  <c r="AM1290" i="3" s="1"/>
  <c r="Z1290" i="3"/>
  <c r="AA1290" i="3" s="1"/>
  <c r="N1290" i="3"/>
  <c r="O1290" i="3" s="1"/>
  <c r="AR1289" i="3"/>
  <c r="AS1289" i="3" s="1"/>
  <c r="AY1289" i="3" s="1"/>
  <c r="AF1289" i="3"/>
  <c r="AG1289" i="3" s="1"/>
  <c r="T1289" i="3"/>
  <c r="U1289" i="3" s="1"/>
  <c r="H1289" i="3"/>
  <c r="I1289" i="3" s="1"/>
  <c r="AL1288" i="3"/>
  <c r="AM1288" i="3" s="1"/>
  <c r="Z1288" i="3"/>
  <c r="AA1288" i="3" s="1"/>
  <c r="N1288" i="3"/>
  <c r="O1288" i="3" s="1"/>
  <c r="AR1287" i="3"/>
  <c r="AS1287" i="3" s="1"/>
  <c r="AY1287" i="3" s="1"/>
  <c r="AF1287" i="3"/>
  <c r="AG1287" i="3" s="1"/>
  <c r="T1287" i="3"/>
  <c r="U1287" i="3" s="1"/>
  <c r="H1287" i="3"/>
  <c r="I1287" i="3" s="1"/>
  <c r="AF1387" i="3"/>
  <c r="AG1387" i="3" s="1"/>
  <c r="H1387" i="3"/>
  <c r="I1387" i="3" s="1"/>
  <c r="Z1386" i="3"/>
  <c r="AA1386" i="3" s="1"/>
  <c r="AR1385" i="3"/>
  <c r="AS1385" i="3" s="1"/>
  <c r="AY1385" i="3" s="1"/>
  <c r="T1385" i="3"/>
  <c r="U1385" i="3" s="1"/>
  <c r="AL1384" i="3"/>
  <c r="AM1384" i="3" s="1"/>
  <c r="N1384" i="3"/>
  <c r="O1384" i="3" s="1"/>
  <c r="AF1383" i="3"/>
  <c r="AG1383" i="3" s="1"/>
  <c r="H1383" i="3"/>
  <c r="I1383" i="3" s="1"/>
  <c r="Z1382" i="3"/>
  <c r="AA1382" i="3" s="1"/>
  <c r="AR1381" i="3"/>
  <c r="AS1381" i="3" s="1"/>
  <c r="AY1381" i="3" s="1"/>
  <c r="T1381" i="3"/>
  <c r="U1381" i="3" s="1"/>
  <c r="AU1381" i="3"/>
  <c r="AV1381" i="3" s="1"/>
  <c r="AI1380" i="3"/>
  <c r="AJ1380" i="3" s="1"/>
  <c r="W1380" i="3"/>
  <c r="X1380" i="3" s="1"/>
  <c r="K1380" i="3"/>
  <c r="L1380" i="3" s="1"/>
  <c r="AO1379" i="3"/>
  <c r="AP1379" i="3" s="1"/>
  <c r="AC1379" i="3"/>
  <c r="AD1379" i="3" s="1"/>
  <c r="Q1379" i="3"/>
  <c r="R1379" i="3" s="1"/>
  <c r="AU1379" i="3"/>
  <c r="AV1379" i="3" s="1"/>
  <c r="AI1378" i="3"/>
  <c r="AJ1378" i="3" s="1"/>
  <c r="W1378" i="3"/>
  <c r="X1378" i="3" s="1"/>
  <c r="K1378" i="3"/>
  <c r="L1378" i="3" s="1"/>
  <c r="AO1377" i="3"/>
  <c r="AP1377" i="3" s="1"/>
  <c r="AC1377" i="3"/>
  <c r="AD1377" i="3" s="1"/>
  <c r="Q1377" i="3"/>
  <c r="R1377" i="3" s="1"/>
  <c r="AU1377" i="3"/>
  <c r="AV1377" i="3" s="1"/>
  <c r="AI1376" i="3"/>
  <c r="AJ1376" i="3" s="1"/>
  <c r="W1376" i="3"/>
  <c r="X1376" i="3" s="1"/>
  <c r="K1376" i="3"/>
  <c r="L1376" i="3" s="1"/>
  <c r="AO1375" i="3"/>
  <c r="AP1375" i="3" s="1"/>
  <c r="AC1375" i="3"/>
  <c r="AD1375" i="3" s="1"/>
  <c r="Q1375" i="3"/>
  <c r="R1375" i="3" s="1"/>
  <c r="AU1375" i="3"/>
  <c r="AV1375" i="3" s="1"/>
  <c r="AI1374" i="3"/>
  <c r="AJ1374" i="3" s="1"/>
  <c r="W1374" i="3"/>
  <c r="X1374" i="3" s="1"/>
  <c r="K1374" i="3"/>
  <c r="L1374" i="3" s="1"/>
  <c r="AO1373" i="3"/>
  <c r="AP1373" i="3" s="1"/>
  <c r="AC1373" i="3"/>
  <c r="AD1373" i="3" s="1"/>
  <c r="Q1373" i="3"/>
  <c r="R1373" i="3" s="1"/>
  <c r="AU1373" i="3"/>
  <c r="AV1373" i="3" s="1"/>
  <c r="AI1372" i="3"/>
  <c r="AJ1372" i="3" s="1"/>
  <c r="W1372" i="3"/>
  <c r="X1372" i="3" s="1"/>
  <c r="K1372" i="3"/>
  <c r="L1372" i="3" s="1"/>
  <c r="AO1371" i="3"/>
  <c r="AP1371" i="3" s="1"/>
  <c r="AC1371" i="3"/>
  <c r="AD1371" i="3" s="1"/>
  <c r="Q1371" i="3"/>
  <c r="R1371" i="3" s="1"/>
  <c r="AU1371" i="3"/>
  <c r="AV1371" i="3" s="1"/>
  <c r="AI1370" i="3"/>
  <c r="AJ1370" i="3" s="1"/>
  <c r="W1370" i="3"/>
  <c r="X1370" i="3" s="1"/>
  <c r="K1370" i="3"/>
  <c r="L1370" i="3" s="1"/>
  <c r="AO1369" i="3"/>
  <c r="AP1369" i="3" s="1"/>
  <c r="AC1369" i="3"/>
  <c r="AD1369" i="3" s="1"/>
  <c r="Q1369" i="3"/>
  <c r="R1369" i="3" s="1"/>
  <c r="AU1369" i="3"/>
  <c r="AV1369" i="3" s="1"/>
  <c r="AI1368" i="3"/>
  <c r="AJ1368" i="3" s="1"/>
  <c r="W1368" i="3"/>
  <c r="X1368" i="3" s="1"/>
  <c r="K1368" i="3"/>
  <c r="L1368" i="3" s="1"/>
  <c r="AO1367" i="3"/>
  <c r="AP1367" i="3" s="1"/>
  <c r="AC1367" i="3"/>
  <c r="AD1367" i="3" s="1"/>
  <c r="Q1367" i="3"/>
  <c r="R1367" i="3" s="1"/>
  <c r="AU1367" i="3"/>
  <c r="AV1367" i="3" s="1"/>
  <c r="AI1366" i="3"/>
  <c r="AJ1366" i="3" s="1"/>
  <c r="W1366" i="3"/>
  <c r="X1366" i="3" s="1"/>
  <c r="K1366" i="3"/>
  <c r="L1366" i="3" s="1"/>
  <c r="AO1365" i="3"/>
  <c r="AP1365" i="3" s="1"/>
  <c r="AC1365" i="3"/>
  <c r="AD1365" i="3" s="1"/>
  <c r="Q1365" i="3"/>
  <c r="R1365" i="3" s="1"/>
  <c r="AU1365" i="3"/>
  <c r="AV1365" i="3" s="1"/>
  <c r="AI1364" i="3"/>
  <c r="AJ1364" i="3" s="1"/>
  <c r="W1364" i="3"/>
  <c r="X1364" i="3" s="1"/>
  <c r="K1364" i="3"/>
  <c r="L1364" i="3" s="1"/>
  <c r="AO1363" i="3"/>
  <c r="AP1363" i="3" s="1"/>
  <c r="AC1363" i="3"/>
  <c r="AD1363" i="3" s="1"/>
  <c r="Q1363" i="3"/>
  <c r="R1363" i="3" s="1"/>
  <c r="AU1363" i="3"/>
  <c r="AV1363" i="3" s="1"/>
  <c r="AI1362" i="3"/>
  <c r="AJ1362" i="3" s="1"/>
  <c r="W1362" i="3"/>
  <c r="X1362" i="3" s="1"/>
  <c r="K1362" i="3"/>
  <c r="L1362" i="3" s="1"/>
  <c r="AO1361" i="3"/>
  <c r="AP1361" i="3" s="1"/>
  <c r="AC1361" i="3"/>
  <c r="AD1361" i="3" s="1"/>
  <c r="Q1361" i="3"/>
  <c r="R1361" i="3" s="1"/>
  <c r="AU1361" i="3"/>
  <c r="AV1361" i="3" s="1"/>
  <c r="AI1360" i="3"/>
  <c r="AJ1360" i="3" s="1"/>
  <c r="W1360" i="3"/>
  <c r="X1360" i="3" s="1"/>
  <c r="K1360" i="3"/>
  <c r="L1360" i="3" s="1"/>
  <c r="AO1359" i="3"/>
  <c r="AP1359" i="3" s="1"/>
  <c r="AC1359" i="3"/>
  <c r="AD1359" i="3" s="1"/>
  <c r="Q1359" i="3"/>
  <c r="R1359" i="3" s="1"/>
  <c r="AU1359" i="3"/>
  <c r="AV1359" i="3" s="1"/>
  <c r="AI1358" i="3"/>
  <c r="AJ1358" i="3" s="1"/>
  <c r="W1358" i="3"/>
  <c r="X1358" i="3" s="1"/>
  <c r="K1358" i="3"/>
  <c r="L1358" i="3" s="1"/>
  <c r="AO1357" i="3"/>
  <c r="AP1357" i="3" s="1"/>
  <c r="AC1357" i="3"/>
  <c r="AD1357" i="3" s="1"/>
  <c r="Q1357" i="3"/>
  <c r="R1357" i="3" s="1"/>
  <c r="AU1357" i="3"/>
  <c r="AV1357" i="3" s="1"/>
  <c r="AI1356" i="3"/>
  <c r="AJ1356" i="3" s="1"/>
  <c r="W1356" i="3"/>
  <c r="X1356" i="3" s="1"/>
  <c r="K1356" i="3"/>
  <c r="L1356" i="3" s="1"/>
  <c r="AO1355" i="3"/>
  <c r="AP1355" i="3" s="1"/>
  <c r="AC1355" i="3"/>
  <c r="AD1355" i="3" s="1"/>
  <c r="Q1355" i="3"/>
  <c r="R1355" i="3" s="1"/>
  <c r="AU1355" i="3"/>
  <c r="AV1355" i="3" s="1"/>
  <c r="AI1354" i="3"/>
  <c r="AJ1354" i="3" s="1"/>
  <c r="W1354" i="3"/>
  <c r="X1354" i="3" s="1"/>
  <c r="K1354" i="3"/>
  <c r="L1354" i="3" s="1"/>
  <c r="AO1353" i="3"/>
  <c r="AP1353" i="3" s="1"/>
  <c r="AC1353" i="3"/>
  <c r="AD1353" i="3" s="1"/>
  <c r="Q1353" i="3"/>
  <c r="R1353" i="3" s="1"/>
  <c r="AU1353" i="3"/>
  <c r="AV1353" i="3" s="1"/>
  <c r="AI1352" i="3"/>
  <c r="AJ1352" i="3" s="1"/>
  <c r="W1352" i="3"/>
  <c r="X1352" i="3" s="1"/>
  <c r="K1352" i="3"/>
  <c r="L1352" i="3" s="1"/>
  <c r="AO1351" i="3"/>
  <c r="AP1351" i="3" s="1"/>
  <c r="AC1351" i="3"/>
  <c r="AD1351" i="3" s="1"/>
  <c r="Q1351" i="3"/>
  <c r="R1351" i="3" s="1"/>
  <c r="AU1351" i="3"/>
  <c r="AV1351" i="3" s="1"/>
  <c r="AI1350" i="3"/>
  <c r="AJ1350" i="3" s="1"/>
  <c r="W1350" i="3"/>
  <c r="X1350" i="3" s="1"/>
  <c r="K1350" i="3"/>
  <c r="L1350" i="3" s="1"/>
  <c r="AO1349" i="3"/>
  <c r="AP1349" i="3" s="1"/>
  <c r="AC1349" i="3"/>
  <c r="AD1349" i="3" s="1"/>
  <c r="Q1349" i="3"/>
  <c r="R1349" i="3" s="1"/>
  <c r="AU1349" i="3"/>
  <c r="AV1349" i="3" s="1"/>
  <c r="AI1348" i="3"/>
  <c r="AJ1348" i="3" s="1"/>
  <c r="W1348" i="3"/>
  <c r="X1348" i="3" s="1"/>
  <c r="K1348" i="3"/>
  <c r="L1348" i="3" s="1"/>
  <c r="AO1347" i="3"/>
  <c r="AP1347" i="3" s="1"/>
  <c r="AC1347" i="3"/>
  <c r="AD1347" i="3" s="1"/>
  <c r="Q1347" i="3"/>
  <c r="R1347" i="3" s="1"/>
  <c r="AU1347" i="3"/>
  <c r="AV1347" i="3" s="1"/>
  <c r="AI1346" i="3"/>
  <c r="AJ1346" i="3" s="1"/>
  <c r="W1346" i="3"/>
  <c r="X1346" i="3" s="1"/>
  <c r="K1346" i="3"/>
  <c r="L1346" i="3" s="1"/>
  <c r="AO1345" i="3"/>
  <c r="AP1345" i="3" s="1"/>
  <c r="AC1345" i="3"/>
  <c r="AD1345" i="3" s="1"/>
  <c r="Q1345" i="3"/>
  <c r="R1345" i="3" s="1"/>
  <c r="AU1345" i="3"/>
  <c r="AV1345" i="3" s="1"/>
  <c r="AI1344" i="3"/>
  <c r="AJ1344" i="3" s="1"/>
  <c r="W1344" i="3"/>
  <c r="X1344" i="3" s="1"/>
  <c r="K1344" i="3"/>
  <c r="L1344" i="3" s="1"/>
  <c r="AO1343" i="3"/>
  <c r="AP1343" i="3" s="1"/>
  <c r="AC1343" i="3"/>
  <c r="AD1343" i="3" s="1"/>
  <c r="Q1343" i="3"/>
  <c r="R1343" i="3" s="1"/>
  <c r="AU1343" i="3"/>
  <c r="AV1343" i="3" s="1"/>
  <c r="AI1342" i="3"/>
  <c r="AJ1342" i="3" s="1"/>
  <c r="W1342" i="3"/>
  <c r="X1342" i="3" s="1"/>
  <c r="K1342" i="3"/>
  <c r="L1342" i="3" s="1"/>
  <c r="AO1341" i="3"/>
  <c r="AP1341" i="3" s="1"/>
  <c r="AC1341" i="3"/>
  <c r="AD1341" i="3" s="1"/>
  <c r="Q1341" i="3"/>
  <c r="R1341" i="3" s="1"/>
  <c r="AU1341" i="3"/>
  <c r="AV1341" i="3" s="1"/>
  <c r="AI1340" i="3"/>
  <c r="AJ1340" i="3" s="1"/>
  <c r="W1340" i="3"/>
  <c r="X1340" i="3" s="1"/>
  <c r="K1340" i="3"/>
  <c r="L1340" i="3" s="1"/>
  <c r="AO1339" i="3"/>
  <c r="AP1339" i="3" s="1"/>
  <c r="AC1339" i="3"/>
  <c r="AD1339" i="3" s="1"/>
  <c r="Q1339" i="3"/>
  <c r="R1339" i="3" s="1"/>
  <c r="AU1339" i="3"/>
  <c r="AV1339" i="3" s="1"/>
  <c r="AI1338" i="3"/>
  <c r="AJ1338" i="3" s="1"/>
  <c r="W1338" i="3"/>
  <c r="X1338" i="3" s="1"/>
  <c r="K1338" i="3"/>
  <c r="L1338" i="3" s="1"/>
  <c r="AO1337" i="3"/>
  <c r="AP1337" i="3" s="1"/>
  <c r="AC1337" i="3"/>
  <c r="AD1337" i="3" s="1"/>
  <c r="Q1337" i="3"/>
  <c r="R1337" i="3" s="1"/>
  <c r="AU1337" i="3"/>
  <c r="AV1337" i="3" s="1"/>
  <c r="AI1336" i="3"/>
  <c r="AJ1336" i="3" s="1"/>
  <c r="W1336" i="3"/>
  <c r="X1336" i="3" s="1"/>
  <c r="K1336" i="3"/>
  <c r="L1336" i="3" s="1"/>
  <c r="AO1335" i="3"/>
  <c r="AP1335" i="3" s="1"/>
  <c r="AC1335" i="3"/>
  <c r="AD1335" i="3" s="1"/>
  <c r="Q1335" i="3"/>
  <c r="R1335" i="3" s="1"/>
  <c r="AU1335" i="3"/>
  <c r="AV1335" i="3" s="1"/>
  <c r="AI1334" i="3"/>
  <c r="AJ1334" i="3" s="1"/>
  <c r="W1334" i="3"/>
  <c r="X1334" i="3" s="1"/>
  <c r="K1334" i="3"/>
  <c r="L1334" i="3" s="1"/>
  <c r="AO1333" i="3"/>
  <c r="AP1333" i="3" s="1"/>
  <c r="AC1333" i="3"/>
  <c r="AD1333" i="3" s="1"/>
  <c r="Q1333" i="3"/>
  <c r="R1333" i="3" s="1"/>
  <c r="AU1333" i="3"/>
  <c r="AV1333" i="3" s="1"/>
  <c r="AI1332" i="3"/>
  <c r="AJ1332" i="3" s="1"/>
  <c r="W1332" i="3"/>
  <c r="X1332" i="3" s="1"/>
  <c r="K1332" i="3"/>
  <c r="L1332" i="3" s="1"/>
  <c r="AO1331" i="3"/>
  <c r="AP1331" i="3" s="1"/>
  <c r="AC1331" i="3"/>
  <c r="AD1331" i="3" s="1"/>
  <c r="Q1331" i="3"/>
  <c r="R1331" i="3" s="1"/>
  <c r="AU1331" i="3"/>
  <c r="AV1331" i="3" s="1"/>
  <c r="AI1330" i="3"/>
  <c r="AJ1330" i="3" s="1"/>
  <c r="W1330" i="3"/>
  <c r="X1330" i="3" s="1"/>
  <c r="K1330" i="3"/>
  <c r="L1330" i="3" s="1"/>
  <c r="AO1329" i="3"/>
  <c r="AP1329" i="3" s="1"/>
  <c r="AC1329" i="3"/>
  <c r="AD1329" i="3" s="1"/>
  <c r="Q1329" i="3"/>
  <c r="R1329" i="3" s="1"/>
  <c r="AU1329" i="3"/>
  <c r="AV1329" i="3" s="1"/>
  <c r="AI1328" i="3"/>
  <c r="AJ1328" i="3" s="1"/>
  <c r="W1328" i="3"/>
  <c r="X1328" i="3" s="1"/>
  <c r="K1328" i="3"/>
  <c r="L1328" i="3" s="1"/>
  <c r="AO1327" i="3"/>
  <c r="AP1327" i="3" s="1"/>
  <c r="AC1327" i="3"/>
  <c r="AD1327" i="3" s="1"/>
  <c r="Q1327" i="3"/>
  <c r="R1327" i="3" s="1"/>
  <c r="AU1327" i="3"/>
  <c r="AV1327" i="3" s="1"/>
  <c r="AI1326" i="3"/>
  <c r="AJ1326" i="3" s="1"/>
  <c r="W1326" i="3"/>
  <c r="X1326" i="3" s="1"/>
  <c r="K1326" i="3"/>
  <c r="L1326" i="3" s="1"/>
  <c r="AO1325" i="3"/>
  <c r="AP1325" i="3" s="1"/>
  <c r="AC1325" i="3"/>
  <c r="AD1325" i="3" s="1"/>
  <c r="Q1325" i="3"/>
  <c r="R1325" i="3" s="1"/>
  <c r="AU1325" i="3"/>
  <c r="AV1325" i="3" s="1"/>
  <c r="AI1324" i="3"/>
  <c r="AJ1324" i="3" s="1"/>
  <c r="W1324" i="3"/>
  <c r="X1324" i="3" s="1"/>
  <c r="K1324" i="3"/>
  <c r="L1324" i="3" s="1"/>
  <c r="AO1323" i="3"/>
  <c r="AP1323" i="3" s="1"/>
  <c r="AC1323" i="3"/>
  <c r="AD1323" i="3" s="1"/>
  <c r="Q1323" i="3"/>
  <c r="R1323" i="3" s="1"/>
  <c r="AU1323" i="3"/>
  <c r="AV1323" i="3" s="1"/>
  <c r="AI1322" i="3"/>
  <c r="AJ1322" i="3" s="1"/>
  <c r="W1322" i="3"/>
  <c r="X1322" i="3" s="1"/>
  <c r="K1322" i="3"/>
  <c r="L1322" i="3" s="1"/>
  <c r="AO1321" i="3"/>
  <c r="AP1321" i="3" s="1"/>
  <c r="AC1321" i="3"/>
  <c r="AD1321" i="3" s="1"/>
  <c r="Q1321" i="3"/>
  <c r="R1321" i="3" s="1"/>
  <c r="AU1321" i="3"/>
  <c r="AV1321" i="3" s="1"/>
  <c r="AI1320" i="3"/>
  <c r="AJ1320" i="3" s="1"/>
  <c r="W1320" i="3"/>
  <c r="X1320" i="3" s="1"/>
  <c r="K1320" i="3"/>
  <c r="L1320" i="3" s="1"/>
  <c r="AO1319" i="3"/>
  <c r="AP1319" i="3" s="1"/>
  <c r="AC1319" i="3"/>
  <c r="AD1319" i="3" s="1"/>
  <c r="Q1319" i="3"/>
  <c r="R1319" i="3" s="1"/>
  <c r="AU1319" i="3"/>
  <c r="AV1319" i="3" s="1"/>
  <c r="AI1318" i="3"/>
  <c r="AJ1318" i="3" s="1"/>
  <c r="W1318" i="3"/>
  <c r="X1318" i="3" s="1"/>
  <c r="K1318" i="3"/>
  <c r="L1318" i="3" s="1"/>
  <c r="AO1317" i="3"/>
  <c r="AP1317" i="3" s="1"/>
  <c r="AC1317" i="3"/>
  <c r="AD1317" i="3" s="1"/>
  <c r="Q1317" i="3"/>
  <c r="R1317" i="3" s="1"/>
  <c r="AU1317" i="3"/>
  <c r="AV1317" i="3" s="1"/>
  <c r="AI1316" i="3"/>
  <c r="AJ1316" i="3" s="1"/>
  <c r="W1316" i="3"/>
  <c r="X1316" i="3" s="1"/>
  <c r="K1316" i="3"/>
  <c r="L1316" i="3" s="1"/>
  <c r="AO1315" i="3"/>
  <c r="AP1315" i="3" s="1"/>
  <c r="AC1315" i="3"/>
  <c r="AD1315" i="3" s="1"/>
  <c r="Q1315" i="3"/>
  <c r="R1315" i="3" s="1"/>
  <c r="AU1315" i="3"/>
  <c r="AV1315" i="3" s="1"/>
  <c r="AI1314" i="3"/>
  <c r="AJ1314" i="3" s="1"/>
  <c r="W1314" i="3"/>
  <c r="X1314" i="3" s="1"/>
  <c r="K1314" i="3"/>
  <c r="L1314" i="3" s="1"/>
  <c r="AO1313" i="3"/>
  <c r="AP1313" i="3" s="1"/>
  <c r="AC1313" i="3"/>
  <c r="AD1313" i="3" s="1"/>
  <c r="Q1313" i="3"/>
  <c r="R1313" i="3" s="1"/>
  <c r="AU1313" i="3"/>
  <c r="AV1313" i="3" s="1"/>
  <c r="AI1312" i="3"/>
  <c r="AJ1312" i="3" s="1"/>
  <c r="W1312" i="3"/>
  <c r="X1312" i="3" s="1"/>
  <c r="K1312" i="3"/>
  <c r="L1312" i="3" s="1"/>
  <c r="AO1311" i="3"/>
  <c r="AP1311" i="3" s="1"/>
  <c r="AC1311" i="3"/>
  <c r="AD1311" i="3" s="1"/>
  <c r="Q1311" i="3"/>
  <c r="R1311" i="3" s="1"/>
  <c r="AU1311" i="3"/>
  <c r="AV1311" i="3" s="1"/>
  <c r="AI1310" i="3"/>
  <c r="AJ1310" i="3" s="1"/>
  <c r="W1310" i="3"/>
  <c r="X1310" i="3" s="1"/>
  <c r="K1310" i="3"/>
  <c r="L1310" i="3" s="1"/>
  <c r="AO1309" i="3"/>
  <c r="AP1309" i="3" s="1"/>
  <c r="AC1309" i="3"/>
  <c r="AD1309" i="3" s="1"/>
  <c r="Q1309" i="3"/>
  <c r="R1309" i="3" s="1"/>
  <c r="AU1309" i="3"/>
  <c r="AV1309" i="3" s="1"/>
  <c r="AI1308" i="3"/>
  <c r="AJ1308" i="3" s="1"/>
  <c r="W1308" i="3"/>
  <c r="X1308" i="3" s="1"/>
  <c r="K1308" i="3"/>
  <c r="L1308" i="3" s="1"/>
  <c r="AO1307" i="3"/>
  <c r="AP1307" i="3" s="1"/>
  <c r="AC1307" i="3"/>
  <c r="AD1307" i="3" s="1"/>
  <c r="Q1307" i="3"/>
  <c r="R1307" i="3" s="1"/>
  <c r="AU1307" i="3"/>
  <c r="AV1307" i="3" s="1"/>
  <c r="AI1306" i="3"/>
  <c r="AJ1306" i="3" s="1"/>
  <c r="W1306" i="3"/>
  <c r="X1306" i="3" s="1"/>
  <c r="K1306" i="3"/>
  <c r="L1306" i="3" s="1"/>
  <c r="AO1305" i="3"/>
  <c r="AP1305" i="3" s="1"/>
  <c r="AC1305" i="3"/>
  <c r="AD1305" i="3" s="1"/>
  <c r="Q1305" i="3"/>
  <c r="R1305" i="3" s="1"/>
  <c r="AU1305" i="3"/>
  <c r="AV1305" i="3" s="1"/>
  <c r="AI1304" i="3"/>
  <c r="AJ1304" i="3" s="1"/>
  <c r="W1304" i="3"/>
  <c r="X1304" i="3" s="1"/>
  <c r="K1304" i="3"/>
  <c r="L1304" i="3" s="1"/>
  <c r="AO1303" i="3"/>
  <c r="AP1303" i="3" s="1"/>
  <c r="AC1303" i="3"/>
  <c r="AD1303" i="3" s="1"/>
  <c r="Q1303" i="3"/>
  <c r="R1303" i="3" s="1"/>
  <c r="AU1303" i="3"/>
  <c r="AV1303" i="3" s="1"/>
  <c r="AI1302" i="3"/>
  <c r="AJ1302" i="3" s="1"/>
  <c r="W1302" i="3"/>
  <c r="X1302" i="3" s="1"/>
  <c r="K1302" i="3"/>
  <c r="L1302" i="3" s="1"/>
  <c r="AO1301" i="3"/>
  <c r="AP1301" i="3" s="1"/>
  <c r="AC1301" i="3"/>
  <c r="AD1301" i="3" s="1"/>
  <c r="Q1301" i="3"/>
  <c r="R1301" i="3" s="1"/>
  <c r="AU1301" i="3"/>
  <c r="AV1301" i="3" s="1"/>
  <c r="AI1300" i="3"/>
  <c r="AJ1300" i="3" s="1"/>
  <c r="W1300" i="3"/>
  <c r="X1300" i="3" s="1"/>
  <c r="K1300" i="3"/>
  <c r="L1300" i="3" s="1"/>
  <c r="AO1299" i="3"/>
  <c r="AP1299" i="3" s="1"/>
  <c r="AC1299" i="3"/>
  <c r="AD1299" i="3" s="1"/>
  <c r="Q1299" i="3"/>
  <c r="R1299" i="3" s="1"/>
  <c r="AU1299" i="3"/>
  <c r="AV1299" i="3" s="1"/>
  <c r="AI1298" i="3"/>
  <c r="AJ1298" i="3" s="1"/>
  <c r="W1298" i="3"/>
  <c r="X1298" i="3" s="1"/>
  <c r="K1298" i="3"/>
  <c r="L1298" i="3" s="1"/>
  <c r="AO1297" i="3"/>
  <c r="AP1297" i="3" s="1"/>
  <c r="AC1297" i="3"/>
  <c r="AD1297" i="3" s="1"/>
  <c r="Q1297" i="3"/>
  <c r="R1297" i="3" s="1"/>
  <c r="AU1297" i="3"/>
  <c r="AV1297" i="3" s="1"/>
  <c r="AI1296" i="3"/>
  <c r="AJ1296" i="3" s="1"/>
  <c r="W1296" i="3"/>
  <c r="X1296" i="3" s="1"/>
  <c r="K1296" i="3"/>
  <c r="L1296" i="3" s="1"/>
  <c r="AO1295" i="3"/>
  <c r="AP1295" i="3" s="1"/>
  <c r="AC1295" i="3"/>
  <c r="AD1295" i="3" s="1"/>
  <c r="Q1295" i="3"/>
  <c r="R1295" i="3" s="1"/>
  <c r="AU1295" i="3"/>
  <c r="AV1295" i="3" s="1"/>
  <c r="AI1294" i="3"/>
  <c r="AJ1294" i="3" s="1"/>
  <c r="W1294" i="3"/>
  <c r="X1294" i="3" s="1"/>
  <c r="K1294" i="3"/>
  <c r="L1294" i="3" s="1"/>
  <c r="AO1293" i="3"/>
  <c r="AP1293" i="3" s="1"/>
  <c r="AC1293" i="3"/>
  <c r="AD1293" i="3" s="1"/>
  <c r="Q1293" i="3"/>
  <c r="R1293" i="3" s="1"/>
  <c r="AU1293" i="3"/>
  <c r="AV1293" i="3" s="1"/>
  <c r="AI1292" i="3"/>
  <c r="AJ1292" i="3" s="1"/>
  <c r="AC1387" i="3"/>
  <c r="AD1387" i="3" s="1"/>
  <c r="AU1387" i="3"/>
  <c r="AV1387" i="3" s="1"/>
  <c r="W1386" i="3"/>
  <c r="X1386" i="3" s="1"/>
  <c r="AO1385" i="3"/>
  <c r="AP1385" i="3" s="1"/>
  <c r="Q1385" i="3"/>
  <c r="R1385" i="3" s="1"/>
  <c r="AI1384" i="3"/>
  <c r="AJ1384" i="3" s="1"/>
  <c r="K1384" i="3"/>
  <c r="L1384" i="3" s="1"/>
  <c r="AC1383" i="3"/>
  <c r="AD1383" i="3" s="1"/>
  <c r="AU1383" i="3"/>
  <c r="AV1383" i="3" s="1"/>
  <c r="W1382" i="3"/>
  <c r="X1382" i="3" s="1"/>
  <c r="AO1381" i="3"/>
  <c r="AP1381" i="3" s="1"/>
  <c r="Q1381" i="3"/>
  <c r="R1381" i="3" s="1"/>
  <c r="AR1380" i="3"/>
  <c r="AS1380" i="3" s="1"/>
  <c r="AY1380" i="3" s="1"/>
  <c r="AF1380" i="3"/>
  <c r="AG1380" i="3" s="1"/>
  <c r="T1380" i="3"/>
  <c r="U1380" i="3" s="1"/>
  <c r="H1380" i="3"/>
  <c r="I1380" i="3" s="1"/>
  <c r="AL1379" i="3"/>
  <c r="AM1379" i="3" s="1"/>
  <c r="Z1379" i="3"/>
  <c r="AA1379" i="3" s="1"/>
  <c r="N1379" i="3"/>
  <c r="O1379" i="3" s="1"/>
  <c r="AR1378" i="3"/>
  <c r="AS1378" i="3" s="1"/>
  <c r="AY1378" i="3" s="1"/>
  <c r="AF1378" i="3"/>
  <c r="AG1378" i="3" s="1"/>
  <c r="T1378" i="3"/>
  <c r="U1378" i="3" s="1"/>
  <c r="H1378" i="3"/>
  <c r="I1378" i="3" s="1"/>
  <c r="AL1377" i="3"/>
  <c r="AM1377" i="3" s="1"/>
  <c r="Z1377" i="3"/>
  <c r="AA1377" i="3" s="1"/>
  <c r="N1377" i="3"/>
  <c r="O1377" i="3" s="1"/>
  <c r="AR1376" i="3"/>
  <c r="AS1376" i="3" s="1"/>
  <c r="AY1376" i="3" s="1"/>
  <c r="AF1376" i="3"/>
  <c r="AG1376" i="3" s="1"/>
  <c r="T1376" i="3"/>
  <c r="U1376" i="3" s="1"/>
  <c r="H1376" i="3"/>
  <c r="I1376" i="3" s="1"/>
  <c r="AL1375" i="3"/>
  <c r="AM1375" i="3" s="1"/>
  <c r="Z1375" i="3"/>
  <c r="AA1375" i="3" s="1"/>
  <c r="N1375" i="3"/>
  <c r="O1375" i="3" s="1"/>
  <c r="AR1374" i="3"/>
  <c r="AS1374" i="3" s="1"/>
  <c r="AY1374" i="3" s="1"/>
  <c r="AF1374" i="3"/>
  <c r="AG1374" i="3" s="1"/>
  <c r="T1374" i="3"/>
  <c r="U1374" i="3" s="1"/>
  <c r="H1374" i="3"/>
  <c r="I1374" i="3" s="1"/>
  <c r="AL1373" i="3"/>
  <c r="AM1373" i="3" s="1"/>
  <c r="Z1373" i="3"/>
  <c r="AA1373" i="3" s="1"/>
  <c r="N1373" i="3"/>
  <c r="O1373" i="3" s="1"/>
  <c r="AR1372" i="3"/>
  <c r="AS1372" i="3" s="1"/>
  <c r="AY1372" i="3" s="1"/>
  <c r="AF1372" i="3"/>
  <c r="AG1372" i="3" s="1"/>
  <c r="T1372" i="3"/>
  <c r="U1372" i="3" s="1"/>
  <c r="H1372" i="3"/>
  <c r="I1372" i="3" s="1"/>
  <c r="AL1371" i="3"/>
  <c r="AM1371" i="3" s="1"/>
  <c r="Z1371" i="3"/>
  <c r="AA1371" i="3" s="1"/>
  <c r="N1371" i="3"/>
  <c r="O1371" i="3" s="1"/>
  <c r="AR1370" i="3"/>
  <c r="AS1370" i="3" s="1"/>
  <c r="AY1370" i="3" s="1"/>
  <c r="AF1370" i="3"/>
  <c r="AG1370" i="3" s="1"/>
  <c r="T1370" i="3"/>
  <c r="U1370" i="3" s="1"/>
  <c r="H1370" i="3"/>
  <c r="I1370" i="3" s="1"/>
  <c r="AL1369" i="3"/>
  <c r="AM1369" i="3" s="1"/>
  <c r="Z1369" i="3"/>
  <c r="AA1369" i="3" s="1"/>
  <c r="N1369" i="3"/>
  <c r="O1369" i="3" s="1"/>
  <c r="AR1368" i="3"/>
  <c r="AS1368" i="3" s="1"/>
  <c r="AY1368" i="3" s="1"/>
  <c r="AF1368" i="3"/>
  <c r="AG1368" i="3" s="1"/>
  <c r="T1368" i="3"/>
  <c r="U1368" i="3" s="1"/>
  <c r="H1368" i="3"/>
  <c r="I1368" i="3" s="1"/>
  <c r="AL1367" i="3"/>
  <c r="AM1367" i="3" s="1"/>
  <c r="Z1367" i="3"/>
  <c r="AA1367" i="3" s="1"/>
  <c r="N1367" i="3"/>
  <c r="O1367" i="3" s="1"/>
  <c r="AR1366" i="3"/>
  <c r="AS1366" i="3" s="1"/>
  <c r="AY1366" i="3" s="1"/>
  <c r="AF1366" i="3"/>
  <c r="AG1366" i="3" s="1"/>
  <c r="T1366" i="3"/>
  <c r="U1366" i="3" s="1"/>
  <c r="H1366" i="3"/>
  <c r="I1366" i="3" s="1"/>
  <c r="AL1365" i="3"/>
  <c r="AM1365" i="3" s="1"/>
  <c r="Z1365" i="3"/>
  <c r="AA1365" i="3" s="1"/>
  <c r="N1365" i="3"/>
  <c r="O1365" i="3" s="1"/>
  <c r="AR1364" i="3"/>
  <c r="AS1364" i="3" s="1"/>
  <c r="AY1364" i="3" s="1"/>
  <c r="AF1364" i="3"/>
  <c r="AG1364" i="3" s="1"/>
  <c r="T1364" i="3"/>
  <c r="U1364" i="3" s="1"/>
  <c r="H1364" i="3"/>
  <c r="I1364" i="3" s="1"/>
  <c r="AL1363" i="3"/>
  <c r="AM1363" i="3" s="1"/>
  <c r="Z1363" i="3"/>
  <c r="AA1363" i="3" s="1"/>
  <c r="N1363" i="3"/>
  <c r="O1363" i="3" s="1"/>
  <c r="AR1362" i="3"/>
  <c r="AS1362" i="3" s="1"/>
  <c r="AY1362" i="3" s="1"/>
  <c r="AF1362" i="3"/>
  <c r="AG1362" i="3" s="1"/>
  <c r="T1362" i="3"/>
  <c r="U1362" i="3" s="1"/>
  <c r="H1362" i="3"/>
  <c r="I1362" i="3" s="1"/>
  <c r="AL1361" i="3"/>
  <c r="AM1361" i="3" s="1"/>
  <c r="Z1361" i="3"/>
  <c r="AA1361" i="3" s="1"/>
  <c r="N1361" i="3"/>
  <c r="O1361" i="3" s="1"/>
  <c r="AR1360" i="3"/>
  <c r="AS1360" i="3" s="1"/>
  <c r="AY1360" i="3" s="1"/>
  <c r="AF1360" i="3"/>
  <c r="AG1360" i="3" s="1"/>
  <c r="T1360" i="3"/>
  <c r="U1360" i="3" s="1"/>
  <c r="H1360" i="3"/>
  <c r="I1360" i="3" s="1"/>
  <c r="AL1359" i="3"/>
  <c r="AM1359" i="3" s="1"/>
  <c r="Z1359" i="3"/>
  <c r="AA1359" i="3" s="1"/>
  <c r="N1359" i="3"/>
  <c r="O1359" i="3" s="1"/>
  <c r="AR1358" i="3"/>
  <c r="AS1358" i="3" s="1"/>
  <c r="AY1358" i="3" s="1"/>
  <c r="AF1358" i="3"/>
  <c r="AG1358" i="3" s="1"/>
  <c r="T1358" i="3"/>
  <c r="U1358" i="3" s="1"/>
  <c r="H1358" i="3"/>
  <c r="I1358" i="3" s="1"/>
  <c r="AL1357" i="3"/>
  <c r="AM1357" i="3" s="1"/>
  <c r="Z1357" i="3"/>
  <c r="AA1357" i="3" s="1"/>
  <c r="N1357" i="3"/>
  <c r="O1357" i="3" s="1"/>
  <c r="AR1356" i="3"/>
  <c r="AS1356" i="3" s="1"/>
  <c r="AY1356" i="3" s="1"/>
  <c r="AF1356" i="3"/>
  <c r="AG1356" i="3" s="1"/>
  <c r="T1356" i="3"/>
  <c r="U1356" i="3" s="1"/>
  <c r="H1356" i="3"/>
  <c r="I1356" i="3" s="1"/>
  <c r="AL1355" i="3"/>
  <c r="AM1355" i="3" s="1"/>
  <c r="Z1355" i="3"/>
  <c r="AA1355" i="3" s="1"/>
  <c r="N1355" i="3"/>
  <c r="O1355" i="3" s="1"/>
  <c r="AR1354" i="3"/>
  <c r="AS1354" i="3" s="1"/>
  <c r="AY1354" i="3" s="1"/>
  <c r="AF1354" i="3"/>
  <c r="AG1354" i="3" s="1"/>
  <c r="T1354" i="3"/>
  <c r="U1354" i="3" s="1"/>
  <c r="H1354" i="3"/>
  <c r="I1354" i="3" s="1"/>
  <c r="AL1353" i="3"/>
  <c r="AM1353" i="3" s="1"/>
  <c r="Z1353" i="3"/>
  <c r="AA1353" i="3" s="1"/>
  <c r="N1353" i="3"/>
  <c r="O1353" i="3" s="1"/>
  <c r="AR1352" i="3"/>
  <c r="AS1352" i="3" s="1"/>
  <c r="AY1352" i="3" s="1"/>
  <c r="AF1352" i="3"/>
  <c r="AG1352" i="3" s="1"/>
  <c r="T1352" i="3"/>
  <c r="U1352" i="3" s="1"/>
  <c r="H1352" i="3"/>
  <c r="I1352" i="3" s="1"/>
  <c r="AL1351" i="3"/>
  <c r="AM1351" i="3" s="1"/>
  <c r="Z1351" i="3"/>
  <c r="AA1351" i="3" s="1"/>
  <c r="N1351" i="3"/>
  <c r="O1351" i="3" s="1"/>
  <c r="AR1350" i="3"/>
  <c r="AS1350" i="3" s="1"/>
  <c r="AY1350" i="3" s="1"/>
  <c r="AF1350" i="3"/>
  <c r="AG1350" i="3" s="1"/>
  <c r="T1350" i="3"/>
  <c r="U1350" i="3" s="1"/>
  <c r="H1350" i="3"/>
  <c r="I1350" i="3" s="1"/>
  <c r="AL1349" i="3"/>
  <c r="AM1349" i="3" s="1"/>
  <c r="Z1349" i="3"/>
  <c r="AA1349" i="3" s="1"/>
  <c r="N1349" i="3"/>
  <c r="O1349" i="3" s="1"/>
  <c r="AR1348" i="3"/>
  <c r="AS1348" i="3" s="1"/>
  <c r="AY1348" i="3" s="1"/>
  <c r="AF1348" i="3"/>
  <c r="AG1348" i="3" s="1"/>
  <c r="T1348" i="3"/>
  <c r="U1348" i="3" s="1"/>
  <c r="H1348" i="3"/>
  <c r="I1348" i="3" s="1"/>
  <c r="AL1347" i="3"/>
  <c r="AM1347" i="3" s="1"/>
  <c r="Z1347" i="3"/>
  <c r="AA1347" i="3" s="1"/>
  <c r="N1347" i="3"/>
  <c r="O1347" i="3" s="1"/>
  <c r="AR1346" i="3"/>
  <c r="AS1346" i="3" s="1"/>
  <c r="AY1346" i="3" s="1"/>
  <c r="AF1346" i="3"/>
  <c r="AG1346" i="3" s="1"/>
  <c r="T1346" i="3"/>
  <c r="U1346" i="3" s="1"/>
  <c r="H1346" i="3"/>
  <c r="I1346" i="3" s="1"/>
  <c r="AL1345" i="3"/>
  <c r="AM1345" i="3" s="1"/>
  <c r="Z1345" i="3"/>
  <c r="AA1345" i="3" s="1"/>
  <c r="N1345" i="3"/>
  <c r="O1345" i="3" s="1"/>
  <c r="AR1344" i="3"/>
  <c r="AS1344" i="3" s="1"/>
  <c r="AY1344" i="3" s="1"/>
  <c r="AF1344" i="3"/>
  <c r="AG1344" i="3" s="1"/>
  <c r="T1344" i="3"/>
  <c r="U1344" i="3" s="1"/>
  <c r="H1344" i="3"/>
  <c r="I1344" i="3" s="1"/>
  <c r="AL1343" i="3"/>
  <c r="AM1343" i="3" s="1"/>
  <c r="Z1343" i="3"/>
  <c r="AA1343" i="3" s="1"/>
  <c r="N1343" i="3"/>
  <c r="O1343" i="3" s="1"/>
  <c r="AR1342" i="3"/>
  <c r="AS1342" i="3" s="1"/>
  <c r="AY1342" i="3" s="1"/>
  <c r="AF1342" i="3"/>
  <c r="AG1342" i="3" s="1"/>
  <c r="T1342" i="3"/>
  <c r="U1342" i="3" s="1"/>
  <c r="H1342" i="3"/>
  <c r="I1342" i="3" s="1"/>
  <c r="AL1341" i="3"/>
  <c r="AM1341" i="3" s="1"/>
  <c r="Z1341" i="3"/>
  <c r="AA1341" i="3" s="1"/>
  <c r="N1341" i="3"/>
  <c r="O1341" i="3" s="1"/>
  <c r="AR1340" i="3"/>
  <c r="AS1340" i="3" s="1"/>
  <c r="AY1340" i="3" s="1"/>
  <c r="AF1340" i="3"/>
  <c r="AG1340" i="3" s="1"/>
  <c r="T1340" i="3"/>
  <c r="U1340" i="3" s="1"/>
  <c r="H1340" i="3"/>
  <c r="I1340" i="3" s="1"/>
  <c r="AL1339" i="3"/>
  <c r="AM1339" i="3" s="1"/>
  <c r="Z1339" i="3"/>
  <c r="AA1339" i="3" s="1"/>
  <c r="N1339" i="3"/>
  <c r="O1339" i="3" s="1"/>
  <c r="AR1338" i="3"/>
  <c r="AS1338" i="3" s="1"/>
  <c r="AY1338" i="3" s="1"/>
  <c r="AF1338" i="3"/>
  <c r="AG1338" i="3" s="1"/>
  <c r="T1338" i="3"/>
  <c r="U1338" i="3" s="1"/>
  <c r="H1338" i="3"/>
  <c r="I1338" i="3" s="1"/>
  <c r="AL1337" i="3"/>
  <c r="AM1337" i="3" s="1"/>
  <c r="Z1337" i="3"/>
  <c r="AA1337" i="3" s="1"/>
  <c r="N1337" i="3"/>
  <c r="O1337" i="3" s="1"/>
  <c r="AR1336" i="3"/>
  <c r="AS1336" i="3" s="1"/>
  <c r="AY1336" i="3" s="1"/>
  <c r="AF1336" i="3"/>
  <c r="AG1336" i="3" s="1"/>
  <c r="T1336" i="3"/>
  <c r="U1336" i="3" s="1"/>
  <c r="H1336" i="3"/>
  <c r="I1336" i="3" s="1"/>
  <c r="AL1335" i="3"/>
  <c r="AM1335" i="3" s="1"/>
  <c r="Z1335" i="3"/>
  <c r="AA1335" i="3" s="1"/>
  <c r="N1335" i="3"/>
  <c r="O1335" i="3" s="1"/>
  <c r="AR1334" i="3"/>
  <c r="AS1334" i="3" s="1"/>
  <c r="AY1334" i="3" s="1"/>
  <c r="AF1334" i="3"/>
  <c r="AG1334" i="3" s="1"/>
  <c r="T1334" i="3"/>
  <c r="U1334" i="3" s="1"/>
  <c r="H1334" i="3"/>
  <c r="I1334" i="3" s="1"/>
  <c r="AL1333" i="3"/>
  <c r="AM1333" i="3" s="1"/>
  <c r="Z1333" i="3"/>
  <c r="AA1333" i="3" s="1"/>
  <c r="N1333" i="3"/>
  <c r="O1333" i="3" s="1"/>
  <c r="AR1332" i="3"/>
  <c r="AS1332" i="3" s="1"/>
  <c r="AY1332" i="3" s="1"/>
  <c r="AF1332" i="3"/>
  <c r="AG1332" i="3" s="1"/>
  <c r="T1332" i="3"/>
  <c r="U1332" i="3" s="1"/>
  <c r="H1332" i="3"/>
  <c r="I1332" i="3" s="1"/>
  <c r="AL1331" i="3"/>
  <c r="AM1331" i="3" s="1"/>
  <c r="Z1331" i="3"/>
  <c r="AA1331" i="3" s="1"/>
  <c r="N1331" i="3"/>
  <c r="O1331" i="3" s="1"/>
  <c r="AR1330" i="3"/>
  <c r="AS1330" i="3" s="1"/>
  <c r="AY1330" i="3" s="1"/>
  <c r="AF1330" i="3"/>
  <c r="AG1330" i="3" s="1"/>
  <c r="T1330" i="3"/>
  <c r="U1330" i="3" s="1"/>
  <c r="H1330" i="3"/>
  <c r="I1330" i="3" s="1"/>
  <c r="AL1329" i="3"/>
  <c r="AM1329" i="3" s="1"/>
  <c r="Z1329" i="3"/>
  <c r="AA1329" i="3" s="1"/>
  <c r="N1329" i="3"/>
  <c r="O1329" i="3" s="1"/>
  <c r="AR1328" i="3"/>
  <c r="AS1328" i="3" s="1"/>
  <c r="AY1328" i="3" s="1"/>
  <c r="AF1328" i="3"/>
  <c r="AG1328" i="3" s="1"/>
  <c r="T1328" i="3"/>
  <c r="U1328" i="3" s="1"/>
  <c r="H1328" i="3"/>
  <c r="I1328" i="3" s="1"/>
  <c r="AL1327" i="3"/>
  <c r="AM1327" i="3" s="1"/>
  <c r="Z1327" i="3"/>
  <c r="AA1327" i="3" s="1"/>
  <c r="N1327" i="3"/>
  <c r="O1327" i="3" s="1"/>
  <c r="AR1326" i="3"/>
  <c r="AS1326" i="3" s="1"/>
  <c r="AY1326" i="3" s="1"/>
  <c r="AF1326" i="3"/>
  <c r="AG1326" i="3" s="1"/>
  <c r="T1326" i="3"/>
  <c r="U1326" i="3" s="1"/>
  <c r="H1326" i="3"/>
  <c r="I1326" i="3" s="1"/>
  <c r="AL1325" i="3"/>
  <c r="AM1325" i="3" s="1"/>
  <c r="Z1325" i="3"/>
  <c r="AA1325" i="3" s="1"/>
  <c r="N1325" i="3"/>
  <c r="O1325" i="3" s="1"/>
  <c r="AR1324" i="3"/>
  <c r="AS1324" i="3" s="1"/>
  <c r="AY1324" i="3" s="1"/>
  <c r="AF1324" i="3"/>
  <c r="AG1324" i="3" s="1"/>
  <c r="T1324" i="3"/>
  <c r="U1324" i="3" s="1"/>
  <c r="H1324" i="3"/>
  <c r="I1324" i="3" s="1"/>
  <c r="AL1323" i="3"/>
  <c r="AM1323" i="3" s="1"/>
  <c r="Z1323" i="3"/>
  <c r="AA1323" i="3" s="1"/>
  <c r="N1323" i="3"/>
  <c r="O1323" i="3" s="1"/>
  <c r="AR1322" i="3"/>
  <c r="AS1322" i="3" s="1"/>
  <c r="AY1322" i="3" s="1"/>
  <c r="AF1322" i="3"/>
  <c r="AG1322" i="3" s="1"/>
  <c r="T1322" i="3"/>
  <c r="U1322" i="3" s="1"/>
  <c r="H1322" i="3"/>
  <c r="I1322" i="3" s="1"/>
  <c r="AL1321" i="3"/>
  <c r="AM1321" i="3" s="1"/>
  <c r="Z1321" i="3"/>
  <c r="AA1321" i="3" s="1"/>
  <c r="N1321" i="3"/>
  <c r="O1321" i="3" s="1"/>
  <c r="AR1320" i="3"/>
  <c r="AS1320" i="3" s="1"/>
  <c r="AY1320" i="3" s="1"/>
  <c r="AF1320" i="3"/>
  <c r="AG1320" i="3" s="1"/>
  <c r="T1320" i="3"/>
  <c r="U1320" i="3" s="1"/>
  <c r="H1320" i="3"/>
  <c r="I1320" i="3" s="1"/>
  <c r="AL1319" i="3"/>
  <c r="AM1319" i="3" s="1"/>
  <c r="Z1319" i="3"/>
  <c r="AA1319" i="3" s="1"/>
  <c r="N1319" i="3"/>
  <c r="O1319" i="3" s="1"/>
  <c r="AR1318" i="3"/>
  <c r="AS1318" i="3" s="1"/>
  <c r="AY1318" i="3" s="1"/>
  <c r="AF1318" i="3"/>
  <c r="AG1318" i="3" s="1"/>
  <c r="T1318" i="3"/>
  <c r="U1318" i="3" s="1"/>
  <c r="H1318" i="3"/>
  <c r="I1318" i="3" s="1"/>
  <c r="AL1317" i="3"/>
  <c r="AM1317" i="3" s="1"/>
  <c r="Z1317" i="3"/>
  <c r="AA1317" i="3" s="1"/>
  <c r="N1317" i="3"/>
  <c r="O1317" i="3" s="1"/>
  <c r="AR1316" i="3"/>
  <c r="AS1316" i="3" s="1"/>
  <c r="AY1316" i="3" s="1"/>
  <c r="AF1316" i="3"/>
  <c r="AG1316" i="3" s="1"/>
  <c r="T1316" i="3"/>
  <c r="U1316" i="3" s="1"/>
  <c r="H1316" i="3"/>
  <c r="I1316" i="3" s="1"/>
  <c r="AL1315" i="3"/>
  <c r="AM1315" i="3" s="1"/>
  <c r="Z1315" i="3"/>
  <c r="AA1315" i="3" s="1"/>
  <c r="N1315" i="3"/>
  <c r="O1315" i="3" s="1"/>
  <c r="AR1314" i="3"/>
  <c r="AS1314" i="3" s="1"/>
  <c r="AY1314" i="3" s="1"/>
  <c r="AF1314" i="3"/>
  <c r="AG1314" i="3" s="1"/>
  <c r="T1314" i="3"/>
  <c r="U1314" i="3" s="1"/>
  <c r="H1314" i="3"/>
  <c r="I1314" i="3" s="1"/>
  <c r="AL1313" i="3"/>
  <c r="AM1313" i="3" s="1"/>
  <c r="Z1313" i="3"/>
  <c r="AA1313" i="3" s="1"/>
  <c r="N1313" i="3"/>
  <c r="O1313" i="3" s="1"/>
  <c r="AR1312" i="3"/>
  <c r="AS1312" i="3" s="1"/>
  <c r="AY1312" i="3" s="1"/>
  <c r="AF1312" i="3"/>
  <c r="AG1312" i="3" s="1"/>
  <c r="T1312" i="3"/>
  <c r="U1312" i="3" s="1"/>
  <c r="H1312" i="3"/>
  <c r="I1312" i="3" s="1"/>
  <c r="AL1311" i="3"/>
  <c r="AM1311" i="3" s="1"/>
  <c r="Z1311" i="3"/>
  <c r="AA1311" i="3" s="1"/>
  <c r="N1311" i="3"/>
  <c r="O1311" i="3" s="1"/>
  <c r="AR1310" i="3"/>
  <c r="AS1310" i="3" s="1"/>
  <c r="AY1310" i="3" s="1"/>
  <c r="AF1310" i="3"/>
  <c r="AG1310" i="3" s="1"/>
  <c r="T1310" i="3"/>
  <c r="U1310" i="3" s="1"/>
  <c r="H1310" i="3"/>
  <c r="I1310" i="3" s="1"/>
  <c r="AL1309" i="3"/>
  <c r="AM1309" i="3" s="1"/>
  <c r="Z1309" i="3"/>
  <c r="AA1309" i="3" s="1"/>
  <c r="N1309" i="3"/>
  <c r="O1309" i="3" s="1"/>
  <c r="AR1308" i="3"/>
  <c r="AS1308" i="3" s="1"/>
  <c r="AY1308" i="3" s="1"/>
  <c r="AF1308" i="3"/>
  <c r="AG1308" i="3" s="1"/>
  <c r="T1308" i="3"/>
  <c r="U1308" i="3" s="1"/>
  <c r="H1308" i="3"/>
  <c r="I1308" i="3" s="1"/>
  <c r="AL1307" i="3"/>
  <c r="AM1307" i="3" s="1"/>
  <c r="Z1307" i="3"/>
  <c r="AA1307" i="3" s="1"/>
  <c r="N1307" i="3"/>
  <c r="O1307" i="3" s="1"/>
  <c r="AR1306" i="3"/>
  <c r="AS1306" i="3" s="1"/>
  <c r="AY1306" i="3" s="1"/>
  <c r="AF1306" i="3"/>
  <c r="AG1306" i="3" s="1"/>
  <c r="T1306" i="3"/>
  <c r="U1306" i="3" s="1"/>
  <c r="H1306" i="3"/>
  <c r="I1306" i="3" s="1"/>
  <c r="AL1305" i="3"/>
  <c r="AM1305" i="3" s="1"/>
  <c r="Z1305" i="3"/>
  <c r="AA1305" i="3" s="1"/>
  <c r="N1305" i="3"/>
  <c r="O1305" i="3" s="1"/>
  <c r="AR1304" i="3"/>
  <c r="AS1304" i="3" s="1"/>
  <c r="AY1304" i="3" s="1"/>
  <c r="AF1304" i="3"/>
  <c r="AG1304" i="3" s="1"/>
  <c r="T1304" i="3"/>
  <c r="U1304" i="3" s="1"/>
  <c r="H1304" i="3"/>
  <c r="I1304" i="3" s="1"/>
  <c r="AL1303" i="3"/>
  <c r="AM1303" i="3" s="1"/>
  <c r="Z1303" i="3"/>
  <c r="AA1303" i="3" s="1"/>
  <c r="N1303" i="3"/>
  <c r="O1303" i="3" s="1"/>
  <c r="AR1302" i="3"/>
  <c r="AS1302" i="3" s="1"/>
  <c r="AY1302" i="3" s="1"/>
  <c r="AF1302" i="3"/>
  <c r="AG1302" i="3" s="1"/>
  <c r="T1302" i="3"/>
  <c r="U1302" i="3" s="1"/>
  <c r="H1302" i="3"/>
  <c r="I1302" i="3" s="1"/>
  <c r="AL1301" i="3"/>
  <c r="AM1301" i="3" s="1"/>
  <c r="Z1301" i="3"/>
  <c r="AA1301" i="3" s="1"/>
  <c r="N1301" i="3"/>
  <c r="O1301" i="3" s="1"/>
  <c r="AR1300" i="3"/>
  <c r="AS1300" i="3" s="1"/>
  <c r="AY1300" i="3" s="1"/>
  <c r="AF1300" i="3"/>
  <c r="AG1300" i="3" s="1"/>
  <c r="T1300" i="3"/>
  <c r="U1300" i="3" s="1"/>
  <c r="H1300" i="3"/>
  <c r="I1300" i="3" s="1"/>
  <c r="AL1299" i="3"/>
  <c r="AM1299" i="3" s="1"/>
  <c r="Z1299" i="3"/>
  <c r="AA1299" i="3" s="1"/>
  <c r="N1299" i="3"/>
  <c r="O1299" i="3" s="1"/>
  <c r="AR1298" i="3"/>
  <c r="AS1298" i="3" s="1"/>
  <c r="AY1298" i="3" s="1"/>
  <c r="AF1298" i="3"/>
  <c r="AG1298" i="3" s="1"/>
  <c r="T1298" i="3"/>
  <c r="U1298" i="3" s="1"/>
  <c r="H1298" i="3"/>
  <c r="I1298" i="3" s="1"/>
  <c r="AL1297" i="3"/>
  <c r="AM1297" i="3" s="1"/>
  <c r="Z1297" i="3"/>
  <c r="AA1297" i="3" s="1"/>
  <c r="N1297" i="3"/>
  <c r="O1297" i="3" s="1"/>
  <c r="AR1296" i="3"/>
  <c r="AS1296" i="3" s="1"/>
  <c r="AY1296" i="3" s="1"/>
  <c r="AF1296" i="3"/>
  <c r="AG1296" i="3" s="1"/>
  <c r="T1296" i="3"/>
  <c r="U1296" i="3" s="1"/>
  <c r="H1296" i="3"/>
  <c r="I1296" i="3" s="1"/>
  <c r="AL1295" i="3"/>
  <c r="AM1295" i="3" s="1"/>
  <c r="Z1295" i="3"/>
  <c r="AA1295" i="3" s="1"/>
  <c r="N1295" i="3"/>
  <c r="O1295" i="3" s="1"/>
  <c r="AR1294" i="3"/>
  <c r="AS1294" i="3" s="1"/>
  <c r="AY1294" i="3" s="1"/>
  <c r="AF1294" i="3"/>
  <c r="AG1294" i="3" s="1"/>
  <c r="Z1293" i="3"/>
  <c r="AA1293" i="3" s="1"/>
  <c r="W1292" i="3"/>
  <c r="X1292" i="3" s="1"/>
  <c r="AO1291" i="3"/>
  <c r="AP1291" i="3" s="1"/>
  <c r="Q1291" i="3"/>
  <c r="R1291" i="3" s="1"/>
  <c r="AI1290" i="3"/>
  <c r="AJ1290" i="3" s="1"/>
  <c r="K1290" i="3"/>
  <c r="L1290" i="3" s="1"/>
  <c r="AC1289" i="3"/>
  <c r="AD1289" i="3" s="1"/>
  <c r="AU1289" i="3"/>
  <c r="AV1289" i="3" s="1"/>
  <c r="W1288" i="3"/>
  <c r="X1288" i="3" s="1"/>
  <c r="AO1287" i="3"/>
  <c r="AP1287" i="3" s="1"/>
  <c r="Q1287" i="3"/>
  <c r="R1287" i="3" s="1"/>
  <c r="AO1286" i="3"/>
  <c r="AP1286" i="3" s="1"/>
  <c r="AC1286" i="3"/>
  <c r="AD1286" i="3" s="1"/>
  <c r="Q1286" i="3"/>
  <c r="R1286" i="3" s="1"/>
  <c r="AU1286" i="3"/>
  <c r="AV1286" i="3" s="1"/>
  <c r="AI1285" i="3"/>
  <c r="AJ1285" i="3" s="1"/>
  <c r="W1285" i="3"/>
  <c r="X1285" i="3" s="1"/>
  <c r="K1285" i="3"/>
  <c r="L1285" i="3" s="1"/>
  <c r="AO1284" i="3"/>
  <c r="AP1284" i="3" s="1"/>
  <c r="AC1284" i="3"/>
  <c r="AD1284" i="3" s="1"/>
  <c r="Q1284" i="3"/>
  <c r="R1284" i="3" s="1"/>
  <c r="AU1284" i="3"/>
  <c r="AV1284" i="3" s="1"/>
  <c r="AI1283" i="3"/>
  <c r="AJ1283" i="3" s="1"/>
  <c r="W1283" i="3"/>
  <c r="X1283" i="3" s="1"/>
  <c r="K1283" i="3"/>
  <c r="L1283" i="3" s="1"/>
  <c r="AO1282" i="3"/>
  <c r="AP1282" i="3" s="1"/>
  <c r="AC1282" i="3"/>
  <c r="AD1282" i="3" s="1"/>
  <c r="Q1282" i="3"/>
  <c r="R1282" i="3" s="1"/>
  <c r="AU1282" i="3"/>
  <c r="AV1282" i="3" s="1"/>
  <c r="AI1281" i="3"/>
  <c r="AJ1281" i="3" s="1"/>
  <c r="W1281" i="3"/>
  <c r="X1281" i="3" s="1"/>
  <c r="K1281" i="3"/>
  <c r="L1281" i="3" s="1"/>
  <c r="AO1280" i="3"/>
  <c r="AP1280" i="3" s="1"/>
  <c r="AC1280" i="3"/>
  <c r="AD1280" i="3" s="1"/>
  <c r="Q1280" i="3"/>
  <c r="R1280" i="3" s="1"/>
  <c r="AU1280" i="3"/>
  <c r="AV1280" i="3" s="1"/>
  <c r="AI1279" i="3"/>
  <c r="AJ1279" i="3" s="1"/>
  <c r="W1279" i="3"/>
  <c r="X1279" i="3" s="1"/>
  <c r="K1279" i="3"/>
  <c r="L1279" i="3" s="1"/>
  <c r="AO1278" i="3"/>
  <c r="AP1278" i="3" s="1"/>
  <c r="AC1278" i="3"/>
  <c r="AD1278" i="3" s="1"/>
  <c r="Q1278" i="3"/>
  <c r="R1278" i="3" s="1"/>
  <c r="AU1278" i="3"/>
  <c r="AV1278" i="3" s="1"/>
  <c r="AI1277" i="3"/>
  <c r="AJ1277" i="3" s="1"/>
  <c r="W1277" i="3"/>
  <c r="X1277" i="3" s="1"/>
  <c r="K1277" i="3"/>
  <c r="L1277" i="3" s="1"/>
  <c r="AO1276" i="3"/>
  <c r="AP1276" i="3" s="1"/>
  <c r="AC1276" i="3"/>
  <c r="AD1276" i="3" s="1"/>
  <c r="Q1276" i="3"/>
  <c r="R1276" i="3" s="1"/>
  <c r="AU1276" i="3"/>
  <c r="AV1276" i="3" s="1"/>
  <c r="AI1275" i="3"/>
  <c r="AJ1275" i="3" s="1"/>
  <c r="W1275" i="3"/>
  <c r="X1275" i="3" s="1"/>
  <c r="K1275" i="3"/>
  <c r="L1275" i="3" s="1"/>
  <c r="AO1274" i="3"/>
  <c r="AP1274" i="3" s="1"/>
  <c r="AC1274" i="3"/>
  <c r="AD1274" i="3" s="1"/>
  <c r="Q1274" i="3"/>
  <c r="R1274" i="3" s="1"/>
  <c r="AU1274" i="3"/>
  <c r="AV1274" i="3" s="1"/>
  <c r="AI1273" i="3"/>
  <c r="AJ1273" i="3" s="1"/>
  <c r="W1273" i="3"/>
  <c r="X1273" i="3" s="1"/>
  <c r="K1273" i="3"/>
  <c r="L1273" i="3" s="1"/>
  <c r="AO1272" i="3"/>
  <c r="AP1272" i="3" s="1"/>
  <c r="AC1272" i="3"/>
  <c r="AD1272" i="3" s="1"/>
  <c r="Q1272" i="3"/>
  <c r="R1272" i="3" s="1"/>
  <c r="AU1272" i="3"/>
  <c r="AV1272" i="3" s="1"/>
  <c r="AI1271" i="3"/>
  <c r="AJ1271" i="3" s="1"/>
  <c r="W1271" i="3"/>
  <c r="X1271" i="3" s="1"/>
  <c r="K1271" i="3"/>
  <c r="L1271" i="3" s="1"/>
  <c r="AO1270" i="3"/>
  <c r="AP1270" i="3" s="1"/>
  <c r="AC1270" i="3"/>
  <c r="AD1270" i="3" s="1"/>
  <c r="Q1270" i="3"/>
  <c r="R1270" i="3" s="1"/>
  <c r="AU1270" i="3"/>
  <c r="AV1270" i="3" s="1"/>
  <c r="AI1269" i="3"/>
  <c r="AJ1269" i="3" s="1"/>
  <c r="W1269" i="3"/>
  <c r="X1269" i="3" s="1"/>
  <c r="K1269" i="3"/>
  <c r="L1269" i="3" s="1"/>
  <c r="AO1268" i="3"/>
  <c r="AP1268" i="3" s="1"/>
  <c r="AC1268" i="3"/>
  <c r="AD1268" i="3" s="1"/>
  <c r="Q1268" i="3"/>
  <c r="R1268" i="3" s="1"/>
  <c r="AU1268" i="3"/>
  <c r="AV1268" i="3" s="1"/>
  <c r="AI1267" i="3"/>
  <c r="AJ1267" i="3" s="1"/>
  <c r="W1267" i="3"/>
  <c r="X1267" i="3" s="1"/>
  <c r="K1267" i="3"/>
  <c r="L1267" i="3" s="1"/>
  <c r="AO1266" i="3"/>
  <c r="AP1266" i="3" s="1"/>
  <c r="AC1266" i="3"/>
  <c r="AD1266" i="3" s="1"/>
  <c r="Q1266" i="3"/>
  <c r="R1266" i="3" s="1"/>
  <c r="AU1266" i="3"/>
  <c r="AV1266" i="3" s="1"/>
  <c r="AI1265" i="3"/>
  <c r="AJ1265" i="3" s="1"/>
  <c r="W1265" i="3"/>
  <c r="X1265" i="3" s="1"/>
  <c r="K1265" i="3"/>
  <c r="L1265" i="3" s="1"/>
  <c r="AO1264" i="3"/>
  <c r="AP1264" i="3" s="1"/>
  <c r="AC1264" i="3"/>
  <c r="AD1264" i="3" s="1"/>
  <c r="Q1264" i="3"/>
  <c r="R1264" i="3" s="1"/>
  <c r="AU1264" i="3"/>
  <c r="AV1264" i="3" s="1"/>
  <c r="AO10" i="3"/>
  <c r="AP10" i="3" s="1"/>
  <c r="AO82" i="3"/>
  <c r="AP82" i="3" s="1"/>
  <c r="AO27" i="3"/>
  <c r="AP27" i="3" s="1"/>
  <c r="AO182" i="3"/>
  <c r="AP182" i="3" s="1"/>
  <c r="AO170" i="3"/>
  <c r="AP170" i="3" s="1"/>
  <c r="AO176" i="3"/>
  <c r="AP176" i="3" s="1"/>
  <c r="AO41" i="3"/>
  <c r="AP41" i="3" s="1"/>
  <c r="AO116" i="3"/>
  <c r="AP116" i="3" s="1"/>
  <c r="AO125" i="3"/>
  <c r="AP125" i="3" s="1"/>
  <c r="AO135" i="3"/>
  <c r="AP135" i="3" s="1"/>
  <c r="AO107" i="3"/>
  <c r="AP107" i="3" s="1"/>
  <c r="AO177" i="3"/>
  <c r="AP177" i="3" s="1"/>
  <c r="AO206" i="3"/>
  <c r="AP206" i="3" s="1"/>
  <c r="AO263" i="3"/>
  <c r="AP263" i="3" s="1"/>
  <c r="AO283" i="3"/>
  <c r="AP283" i="3" s="1"/>
  <c r="AO345" i="3"/>
  <c r="AP345" i="3" s="1"/>
  <c r="AO349" i="3"/>
  <c r="AP349" i="3" s="1"/>
  <c r="AO353" i="3"/>
  <c r="AP353" i="3" s="1"/>
  <c r="AO357" i="3"/>
  <c r="AP357" i="3" s="1"/>
  <c r="AO361" i="3"/>
  <c r="AP361" i="3" s="1"/>
  <c r="AO365" i="3"/>
  <c r="AP365" i="3" s="1"/>
  <c r="AO369" i="3"/>
  <c r="AP369" i="3" s="1"/>
  <c r="AO373" i="3"/>
  <c r="AP373" i="3" s="1"/>
  <c r="AO377" i="3"/>
  <c r="AP377" i="3" s="1"/>
  <c r="AO381" i="3"/>
  <c r="AP381" i="3" s="1"/>
  <c r="AO385" i="3"/>
  <c r="AP385" i="3" s="1"/>
  <c r="AO389" i="3"/>
  <c r="AP389" i="3" s="1"/>
  <c r="AO393" i="3"/>
  <c r="AP393" i="3" s="1"/>
  <c r="AO397" i="3"/>
  <c r="AP397" i="3" s="1"/>
  <c r="AO401" i="3"/>
  <c r="AP401" i="3" s="1"/>
  <c r="AO405" i="3"/>
  <c r="AP405" i="3" s="1"/>
  <c r="AO409" i="3"/>
  <c r="AP409" i="3" s="1"/>
  <c r="AO413" i="3"/>
  <c r="AP413" i="3" s="1"/>
  <c r="Z5" i="3"/>
  <c r="AA5" i="3" s="1"/>
  <c r="Z23" i="3"/>
  <c r="Z88" i="3"/>
  <c r="Z188" i="3"/>
  <c r="AA188" i="3" s="1"/>
  <c r="Z30" i="3"/>
  <c r="AA30" i="3" s="1"/>
  <c r="Z106" i="3"/>
  <c r="AA106" i="3" s="1"/>
  <c r="Z118" i="3"/>
  <c r="AA118" i="3" s="1"/>
  <c r="Z131" i="3"/>
  <c r="AA131" i="3" s="1"/>
  <c r="Z162" i="3"/>
  <c r="AA162" i="3" s="1"/>
  <c r="Z246" i="3"/>
  <c r="AA246" i="3" s="1"/>
  <c r="Z221" i="3"/>
  <c r="AA221" i="3" s="1"/>
  <c r="Z277" i="3"/>
  <c r="AA277" i="3" s="1"/>
  <c r="Z308" i="3"/>
  <c r="AA308" i="3" s="1"/>
  <c r="Z343" i="3"/>
  <c r="AA343" i="3" s="1"/>
  <c r="Z347" i="3"/>
  <c r="AA347" i="3" s="1"/>
  <c r="Z351" i="3"/>
  <c r="AA351" i="3" s="1"/>
  <c r="Z355" i="3"/>
  <c r="AA355" i="3" s="1"/>
  <c r="Z359" i="3"/>
  <c r="AA359" i="3" s="1"/>
  <c r="Z363" i="3"/>
  <c r="AA363" i="3" s="1"/>
  <c r="Z367" i="3"/>
  <c r="AA367" i="3" s="1"/>
  <c r="Z371" i="3"/>
  <c r="AA371" i="3" s="1"/>
  <c r="Z375" i="3"/>
  <c r="AA375" i="3" s="1"/>
  <c r="Z379" i="3"/>
  <c r="AA379" i="3" s="1"/>
  <c r="Z383" i="3"/>
  <c r="AA383" i="3" s="1"/>
  <c r="Z387" i="3"/>
  <c r="AA387" i="3" s="1"/>
  <c r="Z391" i="3"/>
  <c r="AA391" i="3" s="1"/>
  <c r="Z395" i="3"/>
  <c r="AA395" i="3" s="1"/>
  <c r="Z399" i="3"/>
  <c r="AA399" i="3" s="1"/>
  <c r="Z403" i="3"/>
  <c r="AA403" i="3" s="1"/>
  <c r="Z407" i="3"/>
  <c r="AA407" i="3" s="1"/>
  <c r="Z411" i="3"/>
  <c r="AA411" i="3" s="1"/>
  <c r="Z415" i="3"/>
  <c r="AA415" i="3" s="1"/>
  <c r="W10" i="3"/>
  <c r="X10" i="3" s="1"/>
  <c r="W82" i="3"/>
  <c r="X82" i="3" s="1"/>
  <c r="W27" i="3"/>
  <c r="X27" i="3" s="1"/>
  <c r="W182" i="3"/>
  <c r="X182" i="3" s="1"/>
  <c r="W170" i="3"/>
  <c r="X170" i="3" s="1"/>
  <c r="W176" i="3"/>
  <c r="X176" i="3" s="1"/>
  <c r="W41" i="3"/>
  <c r="X41" i="3" s="1"/>
  <c r="W116" i="3"/>
  <c r="X116" i="3" s="1"/>
  <c r="W125" i="3"/>
  <c r="X125" i="3" s="1"/>
  <c r="W135" i="3"/>
  <c r="X135" i="3" s="1"/>
  <c r="W107" i="3"/>
  <c r="X107" i="3" s="1"/>
  <c r="W177" i="3"/>
  <c r="X177" i="3" s="1"/>
  <c r="W206" i="3"/>
  <c r="X206" i="3" s="1"/>
  <c r="BG206" i="3" s="1"/>
  <c r="W263" i="3"/>
  <c r="X263" i="3" s="1"/>
  <c r="BG263" i="3" s="1"/>
  <c r="W283" i="3"/>
  <c r="X283" i="3" s="1"/>
  <c r="BG283" i="3" s="1"/>
  <c r="W345" i="3"/>
  <c r="X345" i="3" s="1"/>
  <c r="W349" i="3"/>
  <c r="X349" i="3" s="1"/>
  <c r="W353" i="3"/>
  <c r="X353" i="3" s="1"/>
  <c r="W357" i="3"/>
  <c r="X357" i="3" s="1"/>
  <c r="W361" i="3"/>
  <c r="X361" i="3" s="1"/>
  <c r="W365" i="3"/>
  <c r="X365" i="3" s="1"/>
  <c r="W369" i="3"/>
  <c r="X369" i="3" s="1"/>
  <c r="W373" i="3"/>
  <c r="X373" i="3" s="1"/>
  <c r="W377" i="3"/>
  <c r="X377" i="3" s="1"/>
  <c r="W381" i="3"/>
  <c r="X381" i="3" s="1"/>
  <c r="W385" i="3"/>
  <c r="X385" i="3" s="1"/>
  <c r="W389" i="3"/>
  <c r="X389" i="3" s="1"/>
  <c r="W393" i="3"/>
  <c r="X393" i="3" s="1"/>
  <c r="W397" i="3"/>
  <c r="X397" i="3" s="1"/>
  <c r="W401" i="3"/>
  <c r="X401" i="3" s="1"/>
  <c r="W405" i="3"/>
  <c r="X405" i="3" s="1"/>
  <c r="W409" i="3"/>
  <c r="X409" i="3" s="1"/>
  <c r="W413" i="3"/>
  <c r="X413" i="3" s="1"/>
  <c r="H5" i="3"/>
  <c r="I5" i="3" s="1"/>
  <c r="H403" i="3"/>
  <c r="I403" i="3" s="1"/>
  <c r="H407" i="3"/>
  <c r="I407" i="3" s="1"/>
  <c r="H411" i="3"/>
  <c r="I411" i="3" s="1"/>
  <c r="H415" i="3"/>
  <c r="I415" i="3" s="1"/>
  <c r="AU263" i="3"/>
  <c r="AV263" i="3" s="1"/>
  <c r="AU283" i="3"/>
  <c r="AV283" i="3" s="1"/>
  <c r="AU345" i="3"/>
  <c r="AV345" i="3" s="1"/>
  <c r="AU349" i="3"/>
  <c r="AV349" i="3" s="1"/>
  <c r="AU353" i="3"/>
  <c r="AV353" i="3" s="1"/>
  <c r="AU357" i="3"/>
  <c r="AV357" i="3" s="1"/>
  <c r="AU361" i="3"/>
  <c r="AV361" i="3" s="1"/>
  <c r="AU365" i="3"/>
  <c r="AV365" i="3" s="1"/>
  <c r="AU369" i="3"/>
  <c r="AV369" i="3" s="1"/>
  <c r="AU373" i="3"/>
  <c r="AV373" i="3" s="1"/>
  <c r="AU377" i="3"/>
  <c r="AV377" i="3" s="1"/>
  <c r="AU381" i="3"/>
  <c r="AV381" i="3" s="1"/>
  <c r="AU385" i="3"/>
  <c r="AV385" i="3" s="1"/>
  <c r="AU389" i="3"/>
  <c r="AV389" i="3" s="1"/>
  <c r="AU393" i="3"/>
  <c r="AV393" i="3" s="1"/>
  <c r="AU397" i="3"/>
  <c r="AV397" i="3" s="1"/>
  <c r="AU401" i="3"/>
  <c r="AV401" i="3" s="1"/>
  <c r="AU405" i="3"/>
  <c r="AV405" i="3" s="1"/>
  <c r="AU409" i="3"/>
  <c r="AV409" i="3" s="1"/>
  <c r="AU413" i="3"/>
  <c r="AV413" i="3" s="1"/>
  <c r="AL5" i="3"/>
  <c r="AM5" i="3" s="1"/>
  <c r="AL23" i="3"/>
  <c r="AM23" i="3" s="1"/>
  <c r="AL88" i="3"/>
  <c r="AM88" i="3" s="1"/>
  <c r="AL188" i="3"/>
  <c r="AM188" i="3" s="1"/>
  <c r="AL30" i="3"/>
  <c r="AM30" i="3" s="1"/>
  <c r="AL106" i="3"/>
  <c r="AM106" i="3" s="1"/>
  <c r="AL118" i="3"/>
  <c r="AM118" i="3" s="1"/>
  <c r="AL131" i="3"/>
  <c r="AM131" i="3" s="1"/>
  <c r="AL162" i="3"/>
  <c r="AM162" i="3" s="1"/>
  <c r="AL246" i="3"/>
  <c r="AL221" i="3"/>
  <c r="AM221" i="3" s="1"/>
  <c r="BL221" i="3" s="1"/>
  <c r="AL277" i="3"/>
  <c r="AM277" i="3" s="1"/>
  <c r="AL308" i="3"/>
  <c r="AM308" i="3" s="1"/>
  <c r="AL343" i="3"/>
  <c r="AM343" i="3" s="1"/>
  <c r="AL347" i="3"/>
  <c r="AM347" i="3" s="1"/>
  <c r="AL351" i="3"/>
  <c r="AM351" i="3" s="1"/>
  <c r="AL355" i="3"/>
  <c r="AM355" i="3" s="1"/>
  <c r="AL359" i="3"/>
  <c r="AM359" i="3" s="1"/>
  <c r="AL363" i="3"/>
  <c r="AM363" i="3" s="1"/>
  <c r="AL367" i="3"/>
  <c r="AM367" i="3" s="1"/>
  <c r="AL371" i="3"/>
  <c r="AM371" i="3" s="1"/>
  <c r="AL375" i="3"/>
  <c r="AM375" i="3" s="1"/>
  <c r="T1294" i="3"/>
  <c r="U1294" i="3" s="1"/>
  <c r="N1293" i="3"/>
  <c r="O1293" i="3" s="1"/>
  <c r="T1292" i="3"/>
  <c r="U1292" i="3" s="1"/>
  <c r="AL1291" i="3"/>
  <c r="AM1291" i="3" s="1"/>
  <c r="N1291" i="3"/>
  <c r="O1291" i="3" s="1"/>
  <c r="AF1290" i="3"/>
  <c r="AG1290" i="3" s="1"/>
  <c r="H1290" i="3"/>
  <c r="I1290" i="3" s="1"/>
  <c r="Z1289" i="3"/>
  <c r="AA1289" i="3" s="1"/>
  <c r="AR1288" i="3"/>
  <c r="AS1288" i="3" s="1"/>
  <c r="AY1288" i="3" s="1"/>
  <c r="T1288" i="3"/>
  <c r="U1288" i="3" s="1"/>
  <c r="AL1287" i="3"/>
  <c r="AM1287" i="3" s="1"/>
  <c r="N1287" i="3"/>
  <c r="O1287" i="3" s="1"/>
  <c r="AL1286" i="3"/>
  <c r="AM1286" i="3" s="1"/>
  <c r="Z1286" i="3"/>
  <c r="AA1286" i="3" s="1"/>
  <c r="N1286" i="3"/>
  <c r="O1286" i="3" s="1"/>
  <c r="AR1285" i="3"/>
  <c r="AS1285" i="3" s="1"/>
  <c r="AY1285" i="3" s="1"/>
  <c r="AF1285" i="3"/>
  <c r="AG1285" i="3" s="1"/>
  <c r="T1285" i="3"/>
  <c r="U1285" i="3" s="1"/>
  <c r="H1285" i="3"/>
  <c r="I1285" i="3" s="1"/>
  <c r="AL1284" i="3"/>
  <c r="AM1284" i="3" s="1"/>
  <c r="Z1284" i="3"/>
  <c r="AA1284" i="3" s="1"/>
  <c r="N1284" i="3"/>
  <c r="O1284" i="3" s="1"/>
  <c r="AR1283" i="3"/>
  <c r="AS1283" i="3" s="1"/>
  <c r="AY1283" i="3" s="1"/>
  <c r="AF1283" i="3"/>
  <c r="AG1283" i="3" s="1"/>
  <c r="T1283" i="3"/>
  <c r="U1283" i="3" s="1"/>
  <c r="H1283" i="3"/>
  <c r="I1283" i="3" s="1"/>
  <c r="AL1282" i="3"/>
  <c r="AM1282" i="3" s="1"/>
  <c r="Z1282" i="3"/>
  <c r="AA1282" i="3" s="1"/>
  <c r="N1282" i="3"/>
  <c r="O1282" i="3" s="1"/>
  <c r="AR1281" i="3"/>
  <c r="AS1281" i="3" s="1"/>
  <c r="AY1281" i="3" s="1"/>
  <c r="AF1281" i="3"/>
  <c r="AG1281" i="3" s="1"/>
  <c r="T1281" i="3"/>
  <c r="U1281" i="3" s="1"/>
  <c r="H1281" i="3"/>
  <c r="I1281" i="3" s="1"/>
  <c r="AL1280" i="3"/>
  <c r="AM1280" i="3" s="1"/>
  <c r="Z1280" i="3"/>
  <c r="AA1280" i="3" s="1"/>
  <c r="N1280" i="3"/>
  <c r="O1280" i="3" s="1"/>
  <c r="AR1279" i="3"/>
  <c r="AS1279" i="3" s="1"/>
  <c r="AY1279" i="3" s="1"/>
  <c r="AF1279" i="3"/>
  <c r="AG1279" i="3" s="1"/>
  <c r="T1279" i="3"/>
  <c r="U1279" i="3" s="1"/>
  <c r="H1279" i="3"/>
  <c r="I1279" i="3" s="1"/>
  <c r="AL1278" i="3"/>
  <c r="AM1278" i="3" s="1"/>
  <c r="Z1278" i="3"/>
  <c r="AA1278" i="3" s="1"/>
  <c r="N1278" i="3"/>
  <c r="O1278" i="3" s="1"/>
  <c r="AR1277" i="3"/>
  <c r="AS1277" i="3" s="1"/>
  <c r="AY1277" i="3" s="1"/>
  <c r="AF1277" i="3"/>
  <c r="AG1277" i="3" s="1"/>
  <c r="T1277" i="3"/>
  <c r="U1277" i="3" s="1"/>
  <c r="H1277" i="3"/>
  <c r="I1277" i="3" s="1"/>
  <c r="AL1276" i="3"/>
  <c r="AM1276" i="3" s="1"/>
  <c r="Z1276" i="3"/>
  <c r="AA1276" i="3" s="1"/>
  <c r="N1276" i="3"/>
  <c r="O1276" i="3" s="1"/>
  <c r="AR1275" i="3"/>
  <c r="AS1275" i="3" s="1"/>
  <c r="AY1275" i="3" s="1"/>
  <c r="AF1275" i="3"/>
  <c r="AG1275" i="3" s="1"/>
  <c r="T1275" i="3"/>
  <c r="U1275" i="3" s="1"/>
  <c r="H1275" i="3"/>
  <c r="I1275" i="3" s="1"/>
  <c r="AL1274" i="3"/>
  <c r="AM1274" i="3" s="1"/>
  <c r="Z1274" i="3"/>
  <c r="AA1274" i="3" s="1"/>
  <c r="N1274" i="3"/>
  <c r="O1274" i="3" s="1"/>
  <c r="AR1273" i="3"/>
  <c r="AS1273" i="3" s="1"/>
  <c r="AY1273" i="3" s="1"/>
  <c r="AF1273" i="3"/>
  <c r="AG1273" i="3" s="1"/>
  <c r="T1273" i="3"/>
  <c r="U1273" i="3" s="1"/>
  <c r="H1273" i="3"/>
  <c r="I1273" i="3" s="1"/>
  <c r="AL1272" i="3"/>
  <c r="AM1272" i="3" s="1"/>
  <c r="Z1272" i="3"/>
  <c r="AA1272" i="3" s="1"/>
  <c r="N1272" i="3"/>
  <c r="O1272" i="3" s="1"/>
  <c r="AR1271" i="3"/>
  <c r="AS1271" i="3" s="1"/>
  <c r="AY1271" i="3" s="1"/>
  <c r="AF1271" i="3"/>
  <c r="AG1271" i="3" s="1"/>
  <c r="T1271" i="3"/>
  <c r="U1271" i="3" s="1"/>
  <c r="H1271" i="3"/>
  <c r="I1271" i="3" s="1"/>
  <c r="AL1270" i="3"/>
  <c r="AM1270" i="3" s="1"/>
  <c r="Z1270" i="3"/>
  <c r="AA1270" i="3" s="1"/>
  <c r="N1270" i="3"/>
  <c r="O1270" i="3" s="1"/>
  <c r="AR1269" i="3"/>
  <c r="AS1269" i="3" s="1"/>
  <c r="AY1269" i="3" s="1"/>
  <c r="AF1269" i="3"/>
  <c r="AG1269" i="3" s="1"/>
  <c r="T1269" i="3"/>
  <c r="U1269" i="3" s="1"/>
  <c r="H1269" i="3"/>
  <c r="I1269" i="3" s="1"/>
  <c r="AL1268" i="3"/>
  <c r="AM1268" i="3" s="1"/>
  <c r="Z1268" i="3"/>
  <c r="AA1268" i="3" s="1"/>
  <c r="N1268" i="3"/>
  <c r="O1268" i="3" s="1"/>
  <c r="AR1267" i="3"/>
  <c r="AS1267" i="3" s="1"/>
  <c r="AY1267" i="3" s="1"/>
  <c r="AF1267" i="3"/>
  <c r="AG1267" i="3" s="1"/>
  <c r="T1267" i="3"/>
  <c r="U1267" i="3" s="1"/>
  <c r="H1267" i="3"/>
  <c r="I1267" i="3" s="1"/>
  <c r="AL1266" i="3"/>
  <c r="AM1266" i="3" s="1"/>
  <c r="Z1266" i="3"/>
  <c r="AA1266" i="3" s="1"/>
  <c r="N1266" i="3"/>
  <c r="O1266" i="3" s="1"/>
  <c r="AR1265" i="3"/>
  <c r="AS1265" i="3" s="1"/>
  <c r="AY1265" i="3" s="1"/>
  <c r="AF1265" i="3"/>
  <c r="AG1265" i="3" s="1"/>
  <c r="T1265" i="3"/>
  <c r="U1265" i="3" s="1"/>
  <c r="H1265" i="3"/>
  <c r="I1265" i="3" s="1"/>
  <c r="AL1264" i="3"/>
  <c r="AM1264" i="3" s="1"/>
  <c r="Z1264" i="3"/>
  <c r="AA1264" i="3" s="1"/>
  <c r="N1264" i="3"/>
  <c r="O1264" i="3" s="1"/>
  <c r="AO4" i="3"/>
  <c r="AP4" i="3" s="1"/>
  <c r="AO11" i="3"/>
  <c r="AP11" i="3" s="1"/>
  <c r="AO85" i="3"/>
  <c r="AP85" i="3" s="1"/>
  <c r="AO173" i="3"/>
  <c r="AP173" i="3" s="1"/>
  <c r="AO187" i="3"/>
  <c r="AP187" i="3" s="1"/>
  <c r="AO171" i="3"/>
  <c r="AP171" i="3" s="1"/>
  <c r="AO181" i="3"/>
  <c r="AP181" i="3" s="1"/>
  <c r="AO117" i="3"/>
  <c r="AP117" i="3" s="1"/>
  <c r="AO126" i="3"/>
  <c r="AP126" i="3" s="1"/>
  <c r="AO140" i="3"/>
  <c r="AP140" i="3" s="1"/>
  <c r="AO37" i="3"/>
  <c r="AP37" i="3" s="1"/>
  <c r="AO204" i="3"/>
  <c r="AP204" i="3" s="1"/>
  <c r="AO215" i="3"/>
  <c r="AP215" i="3" s="1"/>
  <c r="AO264" i="3"/>
  <c r="AP264" i="3" s="1"/>
  <c r="AO284" i="3"/>
  <c r="AP284" i="3" s="1"/>
  <c r="AO342" i="3"/>
  <c r="AP342" i="3" s="1"/>
  <c r="AO346" i="3"/>
  <c r="AP346" i="3" s="1"/>
  <c r="AO350" i="3"/>
  <c r="AP350" i="3" s="1"/>
  <c r="AO354" i="3"/>
  <c r="AP354" i="3" s="1"/>
  <c r="AO358" i="3"/>
  <c r="AP358" i="3" s="1"/>
  <c r="AO362" i="3"/>
  <c r="AP362" i="3" s="1"/>
  <c r="AO366" i="3"/>
  <c r="AP366" i="3" s="1"/>
  <c r="AO370" i="3"/>
  <c r="AP370" i="3" s="1"/>
  <c r="AO374" i="3"/>
  <c r="AP374" i="3" s="1"/>
  <c r="AO378" i="3"/>
  <c r="AP378" i="3" s="1"/>
  <c r="AO382" i="3"/>
  <c r="AP382" i="3" s="1"/>
  <c r="AO386" i="3"/>
  <c r="AP386" i="3" s="1"/>
  <c r="AO390" i="3"/>
  <c r="AP390" i="3" s="1"/>
  <c r="AO394" i="3"/>
  <c r="AP394" i="3" s="1"/>
  <c r="AO398" i="3"/>
  <c r="AP398" i="3" s="1"/>
  <c r="AO402" i="3"/>
  <c r="AP402" i="3" s="1"/>
  <c r="AO406" i="3"/>
  <c r="AP406" i="3" s="1"/>
  <c r="AO410" i="3"/>
  <c r="AP410" i="3" s="1"/>
  <c r="AO414" i="3"/>
  <c r="AP414" i="3" s="1"/>
  <c r="Z8" i="3"/>
  <c r="Z76" i="3"/>
  <c r="Z179" i="3"/>
  <c r="AA179" i="3" s="1"/>
  <c r="Z189" i="3"/>
  <c r="AA189" i="3" s="1"/>
  <c r="Z172" i="3"/>
  <c r="AA172" i="3" s="1"/>
  <c r="Z33" i="3"/>
  <c r="AA33" i="3" s="1"/>
  <c r="Z115" i="3"/>
  <c r="AA115" i="3" s="1"/>
  <c r="Z119" i="3"/>
  <c r="AA119" i="3" s="1"/>
  <c r="Z133" i="3"/>
  <c r="AA133" i="3" s="1"/>
  <c r="Z163" i="3"/>
  <c r="AA163" i="3" s="1"/>
  <c r="Z245" i="3"/>
  <c r="AA245" i="3" s="1"/>
  <c r="Z212" i="3"/>
  <c r="AA212" i="3" s="1"/>
  <c r="Z247" i="3"/>
  <c r="AA247" i="3" s="1"/>
  <c r="Z281" i="3"/>
  <c r="AA281" i="3" s="1"/>
  <c r="Z344" i="3"/>
  <c r="AA344" i="3" s="1"/>
  <c r="Z348" i="3"/>
  <c r="AA348" i="3" s="1"/>
  <c r="Z352" i="3"/>
  <c r="AA352" i="3" s="1"/>
  <c r="Z356" i="3"/>
  <c r="AA356" i="3" s="1"/>
  <c r="Z360" i="3"/>
  <c r="AA360" i="3" s="1"/>
  <c r="Z364" i="3"/>
  <c r="AA364" i="3" s="1"/>
  <c r="Z368" i="3"/>
  <c r="AA368" i="3" s="1"/>
  <c r="Z372" i="3"/>
  <c r="AA372" i="3" s="1"/>
  <c r="Z376" i="3"/>
  <c r="AA376" i="3" s="1"/>
  <c r="Z380" i="3"/>
  <c r="AA380" i="3" s="1"/>
  <c r="Z384" i="3"/>
  <c r="AA384" i="3" s="1"/>
  <c r="Z388" i="3"/>
  <c r="AA388" i="3" s="1"/>
  <c r="Z392" i="3"/>
  <c r="AA392" i="3" s="1"/>
  <c r="Z396" i="3"/>
  <c r="AA396" i="3" s="1"/>
  <c r="Z400" i="3"/>
  <c r="AA400" i="3" s="1"/>
  <c r="Z404" i="3"/>
  <c r="AA404" i="3" s="1"/>
  <c r="Z408" i="3"/>
  <c r="AA408" i="3" s="1"/>
  <c r="Z412" i="3"/>
  <c r="AA412" i="3" s="1"/>
  <c r="Z416" i="3"/>
  <c r="AA416" i="3" s="1"/>
  <c r="W4" i="3"/>
  <c r="X4" i="3" s="1"/>
  <c r="W11" i="3"/>
  <c r="X11" i="3" s="1"/>
  <c r="W85" i="3"/>
  <c r="X85" i="3" s="1"/>
  <c r="W173" i="3"/>
  <c r="X173" i="3" s="1"/>
  <c r="W187" i="3"/>
  <c r="X187" i="3" s="1"/>
  <c r="W171" i="3"/>
  <c r="X171" i="3" s="1"/>
  <c r="W181" i="3"/>
  <c r="X181" i="3" s="1"/>
  <c r="W117" i="3"/>
  <c r="X117" i="3" s="1"/>
  <c r="W126" i="3"/>
  <c r="X126" i="3" s="1"/>
  <c r="W140" i="3"/>
  <c r="X140" i="3" s="1"/>
  <c r="W37" i="3"/>
  <c r="X37" i="3" s="1"/>
  <c r="W204" i="3"/>
  <c r="X204" i="3" s="1"/>
  <c r="W215" i="3"/>
  <c r="X215" i="3" s="1"/>
  <c r="W264" i="3"/>
  <c r="X264" i="3" s="1"/>
  <c r="W284" i="3"/>
  <c r="X284" i="3" s="1"/>
  <c r="BG284" i="3" s="1"/>
  <c r="W342" i="3"/>
  <c r="X342" i="3" s="1"/>
  <c r="W346" i="3"/>
  <c r="X346" i="3" s="1"/>
  <c r="W350" i="3"/>
  <c r="X350" i="3" s="1"/>
  <c r="W354" i="3"/>
  <c r="X354" i="3" s="1"/>
  <c r="W358" i="3"/>
  <c r="X358" i="3" s="1"/>
  <c r="W362" i="3"/>
  <c r="X362" i="3" s="1"/>
  <c r="W366" i="3"/>
  <c r="X366" i="3" s="1"/>
  <c r="W370" i="3"/>
  <c r="X370" i="3" s="1"/>
  <c r="W374" i="3"/>
  <c r="X374" i="3" s="1"/>
  <c r="W378" i="3"/>
  <c r="X378" i="3" s="1"/>
  <c r="W382" i="3"/>
  <c r="X382" i="3" s="1"/>
  <c r="W386" i="3"/>
  <c r="X386" i="3" s="1"/>
  <c r="W390" i="3"/>
  <c r="X390" i="3" s="1"/>
  <c r="W394" i="3"/>
  <c r="X394" i="3" s="1"/>
  <c r="W398" i="3"/>
  <c r="X398" i="3" s="1"/>
  <c r="W402" i="3"/>
  <c r="X402" i="3" s="1"/>
  <c r="W406" i="3"/>
  <c r="X406" i="3" s="1"/>
  <c r="W410" i="3"/>
  <c r="X410" i="3" s="1"/>
  <c r="W414" i="3"/>
  <c r="X414" i="3" s="1"/>
  <c r="H404" i="3"/>
  <c r="I404" i="3" s="1"/>
  <c r="H408" i="3"/>
  <c r="I408" i="3" s="1"/>
  <c r="H412" i="3"/>
  <c r="I412" i="3" s="1"/>
  <c r="H416" i="3"/>
  <c r="I416" i="3" s="1"/>
  <c r="AU264" i="3"/>
  <c r="AV264" i="3" s="1"/>
  <c r="AU284" i="3"/>
  <c r="AV284" i="3" s="1"/>
  <c r="AU342" i="3"/>
  <c r="AV342" i="3" s="1"/>
  <c r="AU346" i="3"/>
  <c r="AV346" i="3" s="1"/>
  <c r="AU350" i="3"/>
  <c r="AV350" i="3" s="1"/>
  <c r="AU354" i="3"/>
  <c r="AV354" i="3" s="1"/>
  <c r="AU358" i="3"/>
  <c r="AV358" i="3" s="1"/>
  <c r="AU362" i="3"/>
  <c r="AV362" i="3" s="1"/>
  <c r="AU366" i="3"/>
  <c r="AV366" i="3" s="1"/>
  <c r="AU370" i="3"/>
  <c r="AV370" i="3" s="1"/>
  <c r="AU374" i="3"/>
  <c r="AV374" i="3" s="1"/>
  <c r="AU378" i="3"/>
  <c r="AV378" i="3" s="1"/>
  <c r="AU382" i="3"/>
  <c r="AV382" i="3" s="1"/>
  <c r="AU386" i="3"/>
  <c r="AV386" i="3" s="1"/>
  <c r="AU390" i="3"/>
  <c r="AV390" i="3" s="1"/>
  <c r="AU394" i="3"/>
  <c r="AV394" i="3" s="1"/>
  <c r="AU398" i="3"/>
  <c r="AV398" i="3" s="1"/>
  <c r="AU402" i="3"/>
  <c r="AV402" i="3" s="1"/>
  <c r="AU406" i="3"/>
  <c r="AV406" i="3" s="1"/>
  <c r="AU410" i="3"/>
  <c r="AV410" i="3" s="1"/>
  <c r="AU414" i="3"/>
  <c r="AV414" i="3" s="1"/>
  <c r="AL8" i="3"/>
  <c r="AM8" i="3" s="1"/>
  <c r="AL76" i="3"/>
  <c r="AM76" i="3" s="1"/>
  <c r="AL179" i="3"/>
  <c r="AM179" i="3" s="1"/>
  <c r="AL189" i="3"/>
  <c r="AM189" i="3" s="1"/>
  <c r="AL172" i="3"/>
  <c r="AM172" i="3" s="1"/>
  <c r="AL33" i="3"/>
  <c r="AM33" i="3" s="1"/>
  <c r="AL115" i="3"/>
  <c r="AM115" i="3" s="1"/>
  <c r="AL119" i="3"/>
  <c r="AM119" i="3" s="1"/>
  <c r="AL133" i="3"/>
  <c r="AM133" i="3" s="1"/>
  <c r="AL163" i="3"/>
  <c r="AM163" i="3" s="1"/>
  <c r="AL245" i="3"/>
  <c r="AM245" i="3" s="1"/>
  <c r="BL245" i="3" s="1"/>
  <c r="AL212" i="3"/>
  <c r="AM212" i="3" s="1"/>
  <c r="AL247" i="3"/>
  <c r="AM247" i="3" s="1"/>
  <c r="BL247" i="3" s="1"/>
  <c r="AL281" i="3"/>
  <c r="AM281" i="3" s="1"/>
  <c r="H1294" i="3"/>
  <c r="I1294" i="3" s="1"/>
  <c r="AR1292" i="3"/>
  <c r="AS1292" i="3" s="1"/>
  <c r="AY1292" i="3" s="1"/>
  <c r="K1292" i="3"/>
  <c r="L1292" i="3" s="1"/>
  <c r="AC1291" i="3"/>
  <c r="AD1291" i="3" s="1"/>
  <c r="AU1291" i="3"/>
  <c r="AV1291" i="3" s="1"/>
  <c r="W1290" i="3"/>
  <c r="X1290" i="3" s="1"/>
  <c r="AO1289" i="3"/>
  <c r="AP1289" i="3" s="1"/>
  <c r="Q1289" i="3"/>
  <c r="R1289" i="3" s="1"/>
  <c r="AI1288" i="3"/>
  <c r="AJ1288" i="3" s="1"/>
  <c r="K1288" i="3"/>
  <c r="L1288" i="3" s="1"/>
  <c r="AC1287" i="3"/>
  <c r="AD1287" i="3" s="1"/>
  <c r="AU1287" i="3"/>
  <c r="AV1287" i="3" s="1"/>
  <c r="AI1286" i="3"/>
  <c r="AJ1286" i="3" s="1"/>
  <c r="W1286" i="3"/>
  <c r="X1286" i="3" s="1"/>
  <c r="K1286" i="3"/>
  <c r="L1286" i="3" s="1"/>
  <c r="AO1285" i="3"/>
  <c r="AP1285" i="3" s="1"/>
  <c r="AC1285" i="3"/>
  <c r="AD1285" i="3" s="1"/>
  <c r="Q1285" i="3"/>
  <c r="R1285" i="3" s="1"/>
  <c r="AU1285" i="3"/>
  <c r="AV1285" i="3" s="1"/>
  <c r="AI1284" i="3"/>
  <c r="AJ1284" i="3" s="1"/>
  <c r="W1284" i="3"/>
  <c r="X1284" i="3" s="1"/>
  <c r="K1284" i="3"/>
  <c r="L1284" i="3" s="1"/>
  <c r="AO1283" i="3"/>
  <c r="AP1283" i="3" s="1"/>
  <c r="AC1283" i="3"/>
  <c r="AD1283" i="3" s="1"/>
  <c r="Q1283" i="3"/>
  <c r="R1283" i="3" s="1"/>
  <c r="AU1283" i="3"/>
  <c r="AV1283" i="3" s="1"/>
  <c r="AI1282" i="3"/>
  <c r="AJ1282" i="3" s="1"/>
  <c r="W1282" i="3"/>
  <c r="X1282" i="3" s="1"/>
  <c r="K1282" i="3"/>
  <c r="L1282" i="3" s="1"/>
  <c r="AO1281" i="3"/>
  <c r="AP1281" i="3" s="1"/>
  <c r="AC1281" i="3"/>
  <c r="AD1281" i="3" s="1"/>
  <c r="Q1281" i="3"/>
  <c r="R1281" i="3" s="1"/>
  <c r="AU1281" i="3"/>
  <c r="AV1281" i="3" s="1"/>
  <c r="AI1280" i="3"/>
  <c r="AJ1280" i="3" s="1"/>
  <c r="W1280" i="3"/>
  <c r="X1280" i="3" s="1"/>
  <c r="K1280" i="3"/>
  <c r="L1280" i="3" s="1"/>
  <c r="AO1279" i="3"/>
  <c r="AP1279" i="3" s="1"/>
  <c r="AC1279" i="3"/>
  <c r="AD1279" i="3" s="1"/>
  <c r="Q1279" i="3"/>
  <c r="R1279" i="3" s="1"/>
  <c r="AU1279" i="3"/>
  <c r="AV1279" i="3" s="1"/>
  <c r="AI1278" i="3"/>
  <c r="AJ1278" i="3" s="1"/>
  <c r="W1278" i="3"/>
  <c r="X1278" i="3" s="1"/>
  <c r="K1278" i="3"/>
  <c r="L1278" i="3" s="1"/>
  <c r="AO1277" i="3"/>
  <c r="AP1277" i="3" s="1"/>
  <c r="AC1277" i="3"/>
  <c r="AD1277" i="3" s="1"/>
  <c r="Q1277" i="3"/>
  <c r="R1277" i="3" s="1"/>
  <c r="AU1277" i="3"/>
  <c r="AV1277" i="3" s="1"/>
  <c r="AI1276" i="3"/>
  <c r="AJ1276" i="3" s="1"/>
  <c r="W1276" i="3"/>
  <c r="X1276" i="3" s="1"/>
  <c r="K1276" i="3"/>
  <c r="L1276" i="3" s="1"/>
  <c r="AO1275" i="3"/>
  <c r="AP1275" i="3" s="1"/>
  <c r="AC1275" i="3"/>
  <c r="AD1275" i="3" s="1"/>
  <c r="Q1275" i="3"/>
  <c r="R1275" i="3" s="1"/>
  <c r="AU1275" i="3"/>
  <c r="AV1275" i="3" s="1"/>
  <c r="AI1274" i="3"/>
  <c r="AJ1274" i="3" s="1"/>
  <c r="W1274" i="3"/>
  <c r="X1274" i="3" s="1"/>
  <c r="K1274" i="3"/>
  <c r="L1274" i="3" s="1"/>
  <c r="AO1273" i="3"/>
  <c r="AP1273" i="3" s="1"/>
  <c r="AC1273" i="3"/>
  <c r="AD1273" i="3" s="1"/>
  <c r="Q1273" i="3"/>
  <c r="R1273" i="3" s="1"/>
  <c r="AU1273" i="3"/>
  <c r="AV1273" i="3" s="1"/>
  <c r="AI1272" i="3"/>
  <c r="AJ1272" i="3" s="1"/>
  <c r="W1272" i="3"/>
  <c r="X1272" i="3" s="1"/>
  <c r="K1272" i="3"/>
  <c r="L1272" i="3" s="1"/>
  <c r="AO1271" i="3"/>
  <c r="AP1271" i="3" s="1"/>
  <c r="AC1271" i="3"/>
  <c r="AD1271" i="3" s="1"/>
  <c r="Q1271" i="3"/>
  <c r="R1271" i="3" s="1"/>
  <c r="AU1271" i="3"/>
  <c r="AV1271" i="3" s="1"/>
  <c r="AI1270" i="3"/>
  <c r="AJ1270" i="3" s="1"/>
  <c r="W1270" i="3"/>
  <c r="X1270" i="3" s="1"/>
  <c r="K1270" i="3"/>
  <c r="L1270" i="3" s="1"/>
  <c r="AO1269" i="3"/>
  <c r="AP1269" i="3" s="1"/>
  <c r="AC1269" i="3"/>
  <c r="AD1269" i="3" s="1"/>
  <c r="Q1269" i="3"/>
  <c r="R1269" i="3" s="1"/>
  <c r="AU1269" i="3"/>
  <c r="AV1269" i="3" s="1"/>
  <c r="AI1268" i="3"/>
  <c r="AJ1268" i="3" s="1"/>
  <c r="W1268" i="3"/>
  <c r="X1268" i="3" s="1"/>
  <c r="K1268" i="3"/>
  <c r="L1268" i="3" s="1"/>
  <c r="AO1267" i="3"/>
  <c r="AP1267" i="3" s="1"/>
  <c r="AC1267" i="3"/>
  <c r="AD1267" i="3" s="1"/>
  <c r="Q1267" i="3"/>
  <c r="R1267" i="3" s="1"/>
  <c r="AU1267" i="3"/>
  <c r="AV1267" i="3" s="1"/>
  <c r="AI1266" i="3"/>
  <c r="AJ1266" i="3" s="1"/>
  <c r="W1266" i="3"/>
  <c r="X1266" i="3" s="1"/>
  <c r="K1266" i="3"/>
  <c r="L1266" i="3" s="1"/>
  <c r="AO1265" i="3"/>
  <c r="AP1265" i="3" s="1"/>
  <c r="AC1265" i="3"/>
  <c r="AD1265" i="3" s="1"/>
  <c r="Q1265" i="3"/>
  <c r="R1265" i="3" s="1"/>
  <c r="AU1265" i="3"/>
  <c r="AV1265" i="3" s="1"/>
  <c r="AI1264" i="3"/>
  <c r="AJ1264" i="3" s="1"/>
  <c r="W1264" i="3"/>
  <c r="X1264" i="3" s="1"/>
  <c r="K1264" i="3"/>
  <c r="L1264" i="3" s="1"/>
  <c r="AO5" i="3"/>
  <c r="AP5" i="3" s="1"/>
  <c r="AO23" i="3"/>
  <c r="AP23" i="3" s="1"/>
  <c r="AO88" i="3"/>
  <c r="AP88" i="3" s="1"/>
  <c r="AO188" i="3"/>
  <c r="AP188" i="3" s="1"/>
  <c r="AO30" i="3"/>
  <c r="AP30" i="3" s="1"/>
  <c r="AO106" i="3"/>
  <c r="AP106" i="3" s="1"/>
  <c r="AO118" i="3"/>
  <c r="AP118" i="3" s="1"/>
  <c r="AO131" i="3"/>
  <c r="AP131" i="3" s="1"/>
  <c r="AO162" i="3"/>
  <c r="AP162" i="3" s="1"/>
  <c r="AO246" i="3"/>
  <c r="AP246" i="3" s="1"/>
  <c r="AO221" i="3"/>
  <c r="AP221" i="3" s="1"/>
  <c r="AO277" i="3"/>
  <c r="AP277" i="3" s="1"/>
  <c r="AO308" i="3"/>
  <c r="AP308" i="3" s="1"/>
  <c r="AO343" i="3"/>
  <c r="AP343" i="3" s="1"/>
  <c r="AO347" i="3"/>
  <c r="AP347" i="3" s="1"/>
  <c r="AO351" i="3"/>
  <c r="AP351" i="3" s="1"/>
  <c r="AO355" i="3"/>
  <c r="AP355" i="3" s="1"/>
  <c r="AO359" i="3"/>
  <c r="AP359" i="3" s="1"/>
  <c r="AO363" i="3"/>
  <c r="AP363" i="3" s="1"/>
  <c r="AO367" i="3"/>
  <c r="AP367" i="3" s="1"/>
  <c r="AO371" i="3"/>
  <c r="AP371" i="3" s="1"/>
  <c r="AO375" i="3"/>
  <c r="AP375" i="3" s="1"/>
  <c r="AO379" i="3"/>
  <c r="AP379" i="3" s="1"/>
  <c r="AO383" i="3"/>
  <c r="AP383" i="3" s="1"/>
  <c r="AO387" i="3"/>
  <c r="AP387" i="3" s="1"/>
  <c r="AO391" i="3"/>
  <c r="AP391" i="3" s="1"/>
  <c r="AO395" i="3"/>
  <c r="AP395" i="3" s="1"/>
  <c r="AO399" i="3"/>
  <c r="AP399" i="3" s="1"/>
  <c r="AO403" i="3"/>
  <c r="AP403" i="3" s="1"/>
  <c r="AO407" i="3"/>
  <c r="AP407" i="3" s="1"/>
  <c r="AO411" i="3"/>
  <c r="AP411" i="3" s="1"/>
  <c r="AO415" i="3"/>
  <c r="AP415" i="3" s="1"/>
  <c r="Z10" i="3"/>
  <c r="Z82" i="3"/>
  <c r="Z27" i="3"/>
  <c r="AA27" i="3" s="1"/>
  <c r="Z182" i="3"/>
  <c r="AA182" i="3" s="1"/>
  <c r="Z170" i="3"/>
  <c r="AA170" i="3" s="1"/>
  <c r="Z176" i="3"/>
  <c r="AA176" i="3" s="1"/>
  <c r="Z41" i="3"/>
  <c r="AA41" i="3" s="1"/>
  <c r="Z116" i="3"/>
  <c r="AA116" i="3" s="1"/>
  <c r="Z125" i="3"/>
  <c r="AA125" i="3" s="1"/>
  <c r="Z135" i="3"/>
  <c r="AA135" i="3" s="1"/>
  <c r="Z107" i="3"/>
  <c r="AA107" i="3" s="1"/>
  <c r="Z177" i="3"/>
  <c r="AA177" i="3" s="1"/>
  <c r="Z206" i="3"/>
  <c r="AA206" i="3" s="1"/>
  <c r="Z263" i="3"/>
  <c r="AA263" i="3" s="1"/>
  <c r="Z283" i="3"/>
  <c r="AA283" i="3" s="1"/>
  <c r="Z345" i="3"/>
  <c r="AA345" i="3" s="1"/>
  <c r="Z349" i="3"/>
  <c r="AA349" i="3" s="1"/>
  <c r="Z353" i="3"/>
  <c r="AA353" i="3" s="1"/>
  <c r="Z357" i="3"/>
  <c r="AA357" i="3" s="1"/>
  <c r="Z361" i="3"/>
  <c r="AA361" i="3" s="1"/>
  <c r="Z365" i="3"/>
  <c r="AA365" i="3" s="1"/>
  <c r="Z369" i="3"/>
  <c r="AA369" i="3" s="1"/>
  <c r="Z373" i="3"/>
  <c r="AA373" i="3" s="1"/>
  <c r="Z377" i="3"/>
  <c r="AA377" i="3" s="1"/>
  <c r="Z381" i="3"/>
  <c r="AA381" i="3" s="1"/>
  <c r="Z385" i="3"/>
  <c r="AA385" i="3" s="1"/>
  <c r="Z389" i="3"/>
  <c r="AA389" i="3" s="1"/>
  <c r="Z393" i="3"/>
  <c r="AA393" i="3" s="1"/>
  <c r="Z397" i="3"/>
  <c r="AA397" i="3" s="1"/>
  <c r="Z401" i="3"/>
  <c r="AA401" i="3" s="1"/>
  <c r="Z405" i="3"/>
  <c r="AA405" i="3" s="1"/>
  <c r="Z409" i="3"/>
  <c r="AA409" i="3" s="1"/>
  <c r="Z413" i="3"/>
  <c r="AA413" i="3" s="1"/>
  <c r="W5" i="3"/>
  <c r="X5" i="3" s="1"/>
  <c r="W23" i="3"/>
  <c r="X23" i="3" s="1"/>
  <c r="W88" i="3"/>
  <c r="X88" i="3" s="1"/>
  <c r="W188" i="3"/>
  <c r="X188" i="3" s="1"/>
  <c r="W30" i="3"/>
  <c r="X30" i="3" s="1"/>
  <c r="W106" i="3"/>
  <c r="X106" i="3" s="1"/>
  <c r="W118" i="3"/>
  <c r="X118" i="3" s="1"/>
  <c r="W131" i="3"/>
  <c r="X131" i="3" s="1"/>
  <c r="W162" i="3"/>
  <c r="X162" i="3" s="1"/>
  <c r="W246" i="3"/>
  <c r="X246" i="3" s="1"/>
  <c r="BG246" i="3" s="1"/>
  <c r="W221" i="3"/>
  <c r="X221" i="3" s="1"/>
  <c r="BG221" i="3" s="1"/>
  <c r="W277" i="3"/>
  <c r="X277" i="3" s="1"/>
  <c r="BG277" i="3" s="1"/>
  <c r="W308" i="3"/>
  <c r="X308" i="3" s="1"/>
  <c r="BG308" i="3" s="1"/>
  <c r="W343" i="3"/>
  <c r="X343" i="3" s="1"/>
  <c r="W347" i="3"/>
  <c r="X347" i="3" s="1"/>
  <c r="W351" i="3"/>
  <c r="X351" i="3" s="1"/>
  <c r="W355" i="3"/>
  <c r="X355" i="3" s="1"/>
  <c r="W359" i="3"/>
  <c r="X359" i="3" s="1"/>
  <c r="W363" i="3"/>
  <c r="X363" i="3" s="1"/>
  <c r="W367" i="3"/>
  <c r="X367" i="3" s="1"/>
  <c r="W371" i="3"/>
  <c r="X371" i="3" s="1"/>
  <c r="W375" i="3"/>
  <c r="X375" i="3" s="1"/>
  <c r="W379" i="3"/>
  <c r="X379" i="3" s="1"/>
  <c r="W383" i="3"/>
  <c r="X383" i="3" s="1"/>
  <c r="W387" i="3"/>
  <c r="X387" i="3" s="1"/>
  <c r="W391" i="3"/>
  <c r="X391" i="3" s="1"/>
  <c r="W395" i="3"/>
  <c r="X395" i="3" s="1"/>
  <c r="W399" i="3"/>
  <c r="X399" i="3" s="1"/>
  <c r="W403" i="3"/>
  <c r="X403" i="3" s="1"/>
  <c r="W407" i="3"/>
  <c r="X407" i="3" s="1"/>
  <c r="W411" i="3"/>
  <c r="X411" i="3" s="1"/>
  <c r="W415" i="3"/>
  <c r="X415" i="3" s="1"/>
  <c r="H401" i="3"/>
  <c r="I401" i="3" s="1"/>
  <c r="H405" i="3"/>
  <c r="I405" i="3" s="1"/>
  <c r="H409" i="3"/>
  <c r="I409" i="3" s="1"/>
  <c r="H413" i="3"/>
  <c r="I413" i="3" s="1"/>
  <c r="AU246" i="3"/>
  <c r="AV246" i="3" s="1"/>
  <c r="AU277" i="3"/>
  <c r="AV277" i="3" s="1"/>
  <c r="AU308" i="3"/>
  <c r="AV308" i="3" s="1"/>
  <c r="AU343" i="3"/>
  <c r="AV343" i="3" s="1"/>
  <c r="AU347" i="3"/>
  <c r="AV347" i="3" s="1"/>
  <c r="AU351" i="3"/>
  <c r="AV351" i="3" s="1"/>
  <c r="AU355" i="3"/>
  <c r="AV355" i="3" s="1"/>
  <c r="AU359" i="3"/>
  <c r="AV359" i="3" s="1"/>
  <c r="AU363" i="3"/>
  <c r="AV363" i="3" s="1"/>
  <c r="AU367" i="3"/>
  <c r="AV367" i="3" s="1"/>
  <c r="AU371" i="3"/>
  <c r="AV371" i="3" s="1"/>
  <c r="AU375" i="3"/>
  <c r="AV375" i="3" s="1"/>
  <c r="AU379" i="3"/>
  <c r="AV379" i="3" s="1"/>
  <c r="AU383" i="3"/>
  <c r="AV383" i="3" s="1"/>
  <c r="AU387" i="3"/>
  <c r="AV387" i="3" s="1"/>
  <c r="AU391" i="3"/>
  <c r="AV391" i="3" s="1"/>
  <c r="AU395" i="3"/>
  <c r="AV395" i="3" s="1"/>
  <c r="AU399" i="3"/>
  <c r="AV399" i="3" s="1"/>
  <c r="AU403" i="3"/>
  <c r="AV403" i="3" s="1"/>
  <c r="AU407" i="3"/>
  <c r="AV407" i="3" s="1"/>
  <c r="AU411" i="3"/>
  <c r="AV411" i="3" s="1"/>
  <c r="AU415" i="3"/>
  <c r="AV415" i="3" s="1"/>
  <c r="AL10" i="3"/>
  <c r="AM10" i="3" s="1"/>
  <c r="AL82" i="3"/>
  <c r="AM82" i="3" s="1"/>
  <c r="AL27" i="3"/>
  <c r="AM27" i="3" s="1"/>
  <c r="AL182" i="3"/>
  <c r="AM182" i="3" s="1"/>
  <c r="AL170" i="3"/>
  <c r="AM170" i="3" s="1"/>
  <c r="AL176" i="3"/>
  <c r="AM176" i="3" s="1"/>
  <c r="AL41" i="3"/>
  <c r="AM41" i="3" s="1"/>
  <c r="AL116" i="3"/>
  <c r="AM116" i="3" s="1"/>
  <c r="AL125" i="3"/>
  <c r="AM125" i="3" s="1"/>
  <c r="AL135" i="3"/>
  <c r="AM135" i="3" s="1"/>
  <c r="AL107" i="3"/>
  <c r="AM107" i="3" s="1"/>
  <c r="AL177" i="3"/>
  <c r="AM177" i="3" s="1"/>
  <c r="AL206" i="3"/>
  <c r="AM206" i="3" s="1"/>
  <c r="AL263" i="3"/>
  <c r="AM263" i="3" s="1"/>
  <c r="AL283" i="3"/>
  <c r="AM283" i="3" s="1"/>
  <c r="AL345" i="3"/>
  <c r="AM345" i="3" s="1"/>
  <c r="AL349" i="3"/>
  <c r="AM349" i="3" s="1"/>
  <c r="AL353" i="3"/>
  <c r="AM353" i="3" s="1"/>
  <c r="AL357" i="3"/>
  <c r="AM357" i="3" s="1"/>
  <c r="AL361" i="3"/>
  <c r="AM361" i="3" s="1"/>
  <c r="AL1293" i="3"/>
  <c r="AM1293" i="3" s="1"/>
  <c r="AF1292" i="3"/>
  <c r="AG1292" i="3" s="1"/>
  <c r="H1292" i="3"/>
  <c r="I1292" i="3" s="1"/>
  <c r="Z1291" i="3"/>
  <c r="AA1291" i="3" s="1"/>
  <c r="AR1290" i="3"/>
  <c r="AS1290" i="3" s="1"/>
  <c r="AY1290" i="3" s="1"/>
  <c r="T1290" i="3"/>
  <c r="U1290" i="3" s="1"/>
  <c r="AL1289" i="3"/>
  <c r="AM1289" i="3" s="1"/>
  <c r="N1289" i="3"/>
  <c r="O1289" i="3" s="1"/>
  <c r="AF1288" i="3"/>
  <c r="AG1288" i="3" s="1"/>
  <c r="H1288" i="3"/>
  <c r="I1288" i="3" s="1"/>
  <c r="Z1287" i="3"/>
  <c r="AA1287" i="3" s="1"/>
  <c r="AR1286" i="3"/>
  <c r="AS1286" i="3" s="1"/>
  <c r="AY1286" i="3" s="1"/>
  <c r="AF1286" i="3"/>
  <c r="AG1286" i="3" s="1"/>
  <c r="T1286" i="3"/>
  <c r="U1286" i="3" s="1"/>
  <c r="H1286" i="3"/>
  <c r="I1286" i="3" s="1"/>
  <c r="AL1285" i="3"/>
  <c r="AM1285" i="3" s="1"/>
  <c r="Z1285" i="3"/>
  <c r="AA1285" i="3" s="1"/>
  <c r="N1285" i="3"/>
  <c r="O1285" i="3" s="1"/>
  <c r="AR1284" i="3"/>
  <c r="AS1284" i="3" s="1"/>
  <c r="AY1284" i="3" s="1"/>
  <c r="AF1284" i="3"/>
  <c r="AG1284" i="3" s="1"/>
  <c r="T1284" i="3"/>
  <c r="U1284" i="3" s="1"/>
  <c r="H1284" i="3"/>
  <c r="I1284" i="3" s="1"/>
  <c r="AL1283" i="3"/>
  <c r="AM1283" i="3" s="1"/>
  <c r="Z1283" i="3"/>
  <c r="AA1283" i="3" s="1"/>
  <c r="N1283" i="3"/>
  <c r="O1283" i="3" s="1"/>
  <c r="AR1282" i="3"/>
  <c r="AS1282" i="3" s="1"/>
  <c r="AY1282" i="3" s="1"/>
  <c r="AF1282" i="3"/>
  <c r="AG1282" i="3" s="1"/>
  <c r="T1282" i="3"/>
  <c r="U1282" i="3" s="1"/>
  <c r="H1282" i="3"/>
  <c r="I1282" i="3" s="1"/>
  <c r="AL1281" i="3"/>
  <c r="AM1281" i="3" s="1"/>
  <c r="Z1281" i="3"/>
  <c r="AA1281" i="3" s="1"/>
  <c r="N1281" i="3"/>
  <c r="O1281" i="3" s="1"/>
  <c r="AR1280" i="3"/>
  <c r="AS1280" i="3" s="1"/>
  <c r="AY1280" i="3" s="1"/>
  <c r="AF1280" i="3"/>
  <c r="AG1280" i="3" s="1"/>
  <c r="T1280" i="3"/>
  <c r="U1280" i="3" s="1"/>
  <c r="H1280" i="3"/>
  <c r="I1280" i="3" s="1"/>
  <c r="AL1279" i="3"/>
  <c r="AM1279" i="3" s="1"/>
  <c r="Z1279" i="3"/>
  <c r="AA1279" i="3" s="1"/>
  <c r="N1279" i="3"/>
  <c r="O1279" i="3" s="1"/>
  <c r="AR1278" i="3"/>
  <c r="AS1278" i="3" s="1"/>
  <c r="AY1278" i="3" s="1"/>
  <c r="AF1278" i="3"/>
  <c r="AG1278" i="3" s="1"/>
  <c r="T1278" i="3"/>
  <c r="U1278" i="3" s="1"/>
  <c r="H1278" i="3"/>
  <c r="I1278" i="3" s="1"/>
  <c r="AL1277" i="3"/>
  <c r="AM1277" i="3" s="1"/>
  <c r="Z1277" i="3"/>
  <c r="AA1277" i="3" s="1"/>
  <c r="N1277" i="3"/>
  <c r="O1277" i="3" s="1"/>
  <c r="AR1276" i="3"/>
  <c r="AS1276" i="3" s="1"/>
  <c r="AY1276" i="3" s="1"/>
  <c r="AF1276" i="3"/>
  <c r="AG1276" i="3" s="1"/>
  <c r="T1276" i="3"/>
  <c r="U1276" i="3" s="1"/>
  <c r="H1276" i="3"/>
  <c r="I1276" i="3" s="1"/>
  <c r="AL1275" i="3"/>
  <c r="AM1275" i="3" s="1"/>
  <c r="Z1275" i="3"/>
  <c r="AA1275" i="3" s="1"/>
  <c r="N1275" i="3"/>
  <c r="O1275" i="3" s="1"/>
  <c r="BD1275" i="3" s="1"/>
  <c r="AR1274" i="3"/>
  <c r="AS1274" i="3" s="1"/>
  <c r="AY1274" i="3" s="1"/>
  <c r="AF1274" i="3"/>
  <c r="AG1274" i="3" s="1"/>
  <c r="T1274" i="3"/>
  <c r="U1274" i="3" s="1"/>
  <c r="H1274" i="3"/>
  <c r="I1274" i="3" s="1"/>
  <c r="AL1273" i="3"/>
  <c r="AM1273" i="3" s="1"/>
  <c r="Z1273" i="3"/>
  <c r="AA1273" i="3" s="1"/>
  <c r="N1273" i="3"/>
  <c r="O1273" i="3" s="1"/>
  <c r="AR1272" i="3"/>
  <c r="AS1272" i="3" s="1"/>
  <c r="AY1272" i="3" s="1"/>
  <c r="AF1272" i="3"/>
  <c r="AG1272" i="3" s="1"/>
  <c r="T1272" i="3"/>
  <c r="U1272" i="3" s="1"/>
  <c r="H1272" i="3"/>
  <c r="I1272" i="3" s="1"/>
  <c r="AL1271" i="3"/>
  <c r="AM1271" i="3" s="1"/>
  <c r="Z1271" i="3"/>
  <c r="AA1271" i="3" s="1"/>
  <c r="N1271" i="3"/>
  <c r="O1271" i="3" s="1"/>
  <c r="AR1270" i="3"/>
  <c r="AS1270" i="3" s="1"/>
  <c r="AY1270" i="3" s="1"/>
  <c r="AF1270" i="3"/>
  <c r="AG1270" i="3" s="1"/>
  <c r="T1270" i="3"/>
  <c r="U1270" i="3" s="1"/>
  <c r="H1270" i="3"/>
  <c r="I1270" i="3" s="1"/>
  <c r="AL1269" i="3"/>
  <c r="AM1269" i="3" s="1"/>
  <c r="Z1269" i="3"/>
  <c r="AA1269" i="3" s="1"/>
  <c r="N1269" i="3"/>
  <c r="O1269" i="3" s="1"/>
  <c r="AR1268" i="3"/>
  <c r="AS1268" i="3" s="1"/>
  <c r="AY1268" i="3" s="1"/>
  <c r="AF1268" i="3"/>
  <c r="AG1268" i="3" s="1"/>
  <c r="T1268" i="3"/>
  <c r="U1268" i="3" s="1"/>
  <c r="H1268" i="3"/>
  <c r="I1268" i="3" s="1"/>
  <c r="AL1267" i="3"/>
  <c r="AM1267" i="3" s="1"/>
  <c r="Z1267" i="3"/>
  <c r="AA1267" i="3" s="1"/>
  <c r="N1267" i="3"/>
  <c r="O1267" i="3" s="1"/>
  <c r="AR1266" i="3"/>
  <c r="AS1266" i="3" s="1"/>
  <c r="AY1266" i="3" s="1"/>
  <c r="AF1266" i="3"/>
  <c r="AG1266" i="3" s="1"/>
  <c r="T1266" i="3"/>
  <c r="U1266" i="3" s="1"/>
  <c r="H1266" i="3"/>
  <c r="I1266" i="3" s="1"/>
  <c r="AL1265" i="3"/>
  <c r="AM1265" i="3" s="1"/>
  <c r="Z1265" i="3"/>
  <c r="AA1265" i="3" s="1"/>
  <c r="N1265" i="3"/>
  <c r="O1265" i="3" s="1"/>
  <c r="AR1264" i="3"/>
  <c r="AS1264" i="3" s="1"/>
  <c r="AY1264" i="3" s="1"/>
  <c r="AF1264" i="3"/>
  <c r="AG1264" i="3" s="1"/>
  <c r="T1264" i="3"/>
  <c r="U1264" i="3" s="1"/>
  <c r="H1264" i="3"/>
  <c r="I1264" i="3" s="1"/>
  <c r="AO8" i="3"/>
  <c r="AP8" i="3" s="1"/>
  <c r="AO76" i="3"/>
  <c r="AP76" i="3" s="1"/>
  <c r="AO179" i="3"/>
  <c r="AP179" i="3" s="1"/>
  <c r="AO189" i="3"/>
  <c r="AP189" i="3" s="1"/>
  <c r="AO172" i="3"/>
  <c r="AP172" i="3" s="1"/>
  <c r="AO33" i="3"/>
  <c r="AP33" i="3" s="1"/>
  <c r="AO115" i="3"/>
  <c r="AP115" i="3" s="1"/>
  <c r="AO119" i="3"/>
  <c r="AP119" i="3" s="1"/>
  <c r="AO133" i="3"/>
  <c r="AP133" i="3" s="1"/>
  <c r="AO163" i="3"/>
  <c r="AP163" i="3" s="1"/>
  <c r="AO245" i="3"/>
  <c r="AP245" i="3" s="1"/>
  <c r="AO212" i="3"/>
  <c r="AP212" i="3" s="1"/>
  <c r="AO247" i="3"/>
  <c r="AP247" i="3" s="1"/>
  <c r="AO281" i="3"/>
  <c r="AP281" i="3" s="1"/>
  <c r="AO344" i="3"/>
  <c r="AP344" i="3" s="1"/>
  <c r="AO348" i="3"/>
  <c r="AP348" i="3" s="1"/>
  <c r="AO352" i="3"/>
  <c r="AP352" i="3" s="1"/>
  <c r="AO356" i="3"/>
  <c r="AP356" i="3" s="1"/>
  <c r="AO360" i="3"/>
  <c r="AP360" i="3" s="1"/>
  <c r="AO364" i="3"/>
  <c r="AP364" i="3" s="1"/>
  <c r="AO368" i="3"/>
  <c r="AP368" i="3" s="1"/>
  <c r="AO372" i="3"/>
  <c r="AP372" i="3" s="1"/>
  <c r="AO376" i="3"/>
  <c r="AP376" i="3" s="1"/>
  <c r="AO380" i="3"/>
  <c r="AP380" i="3" s="1"/>
  <c r="AO384" i="3"/>
  <c r="AP384" i="3" s="1"/>
  <c r="AO388" i="3"/>
  <c r="AP388" i="3" s="1"/>
  <c r="AO392" i="3"/>
  <c r="AP392" i="3" s="1"/>
  <c r="AO396" i="3"/>
  <c r="AP396" i="3" s="1"/>
  <c r="AO400" i="3"/>
  <c r="AP400" i="3" s="1"/>
  <c r="AO404" i="3"/>
  <c r="AP404" i="3" s="1"/>
  <c r="AO408" i="3"/>
  <c r="AP408" i="3" s="1"/>
  <c r="AO412" i="3"/>
  <c r="AP412" i="3" s="1"/>
  <c r="AO416" i="3"/>
  <c r="AP416" i="3" s="1"/>
  <c r="Z4" i="3"/>
  <c r="AA4" i="3" s="1"/>
  <c r="Z11" i="3"/>
  <c r="Z85" i="3"/>
  <c r="Z173" i="3"/>
  <c r="AA173" i="3" s="1"/>
  <c r="Z187" i="3"/>
  <c r="AA187" i="3" s="1"/>
  <c r="Z171" i="3"/>
  <c r="AA171" i="3" s="1"/>
  <c r="Z181" i="3"/>
  <c r="AA181" i="3" s="1"/>
  <c r="Z117" i="3"/>
  <c r="AA117" i="3" s="1"/>
  <c r="Z126" i="3"/>
  <c r="AA126" i="3" s="1"/>
  <c r="Z140" i="3"/>
  <c r="AA140" i="3" s="1"/>
  <c r="BI140" i="3" s="1"/>
  <c r="Z37" i="3"/>
  <c r="AA37" i="3" s="1"/>
  <c r="Z204" i="3"/>
  <c r="AA204" i="3" s="1"/>
  <c r="Z215" i="3"/>
  <c r="AA215" i="3" s="1"/>
  <c r="Z264" i="3"/>
  <c r="AA264" i="3" s="1"/>
  <c r="Z284" i="3"/>
  <c r="AA284" i="3" s="1"/>
  <c r="Z342" i="3"/>
  <c r="Z346" i="3"/>
  <c r="AA346" i="3" s="1"/>
  <c r="Z350" i="3"/>
  <c r="AA350" i="3" s="1"/>
  <c r="Z354" i="3"/>
  <c r="AA354" i="3" s="1"/>
  <c r="Z358" i="3"/>
  <c r="AA358" i="3" s="1"/>
  <c r="Z362" i="3"/>
  <c r="AA362" i="3" s="1"/>
  <c r="Z366" i="3"/>
  <c r="AA366" i="3" s="1"/>
  <c r="Z370" i="3"/>
  <c r="AA370" i="3" s="1"/>
  <c r="Z374" i="3"/>
  <c r="AA374" i="3" s="1"/>
  <c r="Z378" i="3"/>
  <c r="AA378" i="3" s="1"/>
  <c r="Z382" i="3"/>
  <c r="AA382" i="3" s="1"/>
  <c r="Z386" i="3"/>
  <c r="AA386" i="3" s="1"/>
  <c r="Z390" i="3"/>
  <c r="AA390" i="3" s="1"/>
  <c r="Z394" i="3"/>
  <c r="AA394" i="3" s="1"/>
  <c r="Z398" i="3"/>
  <c r="AA398" i="3" s="1"/>
  <c r="Z402" i="3"/>
  <c r="AA402" i="3" s="1"/>
  <c r="Z406" i="3"/>
  <c r="AA406" i="3" s="1"/>
  <c r="Z410" i="3"/>
  <c r="AA410" i="3" s="1"/>
  <c r="Z414" i="3"/>
  <c r="AA414" i="3" s="1"/>
  <c r="W8" i="3"/>
  <c r="X8" i="3" s="1"/>
  <c r="W76" i="3"/>
  <c r="X76" i="3" s="1"/>
  <c r="W179" i="3"/>
  <c r="X179" i="3" s="1"/>
  <c r="W189" i="3"/>
  <c r="X189" i="3" s="1"/>
  <c r="W172" i="3"/>
  <c r="X172" i="3" s="1"/>
  <c r="W33" i="3"/>
  <c r="X33" i="3" s="1"/>
  <c r="W115" i="3"/>
  <c r="X115" i="3" s="1"/>
  <c r="W119" i="3"/>
  <c r="X119" i="3" s="1"/>
  <c r="W133" i="3"/>
  <c r="X133" i="3" s="1"/>
  <c r="W163" i="3"/>
  <c r="X163" i="3" s="1"/>
  <c r="W245" i="3"/>
  <c r="X245" i="3" s="1"/>
  <c r="W212" i="3"/>
  <c r="X212" i="3" s="1"/>
  <c r="W247" i="3"/>
  <c r="X247" i="3" s="1"/>
  <c r="BG247" i="3" s="1"/>
  <c r="W281" i="3"/>
  <c r="X281" i="3" s="1"/>
  <c r="W344" i="3"/>
  <c r="X344" i="3" s="1"/>
  <c r="W348" i="3"/>
  <c r="X348" i="3" s="1"/>
  <c r="W352" i="3"/>
  <c r="X352" i="3" s="1"/>
  <c r="W356" i="3"/>
  <c r="X356" i="3" s="1"/>
  <c r="W360" i="3"/>
  <c r="X360" i="3" s="1"/>
  <c r="W364" i="3"/>
  <c r="X364" i="3" s="1"/>
  <c r="W368" i="3"/>
  <c r="X368" i="3" s="1"/>
  <c r="W372" i="3"/>
  <c r="X372" i="3" s="1"/>
  <c r="W376" i="3"/>
  <c r="X376" i="3" s="1"/>
  <c r="W380" i="3"/>
  <c r="X380" i="3" s="1"/>
  <c r="W384" i="3"/>
  <c r="X384" i="3" s="1"/>
  <c r="W388" i="3"/>
  <c r="X388" i="3" s="1"/>
  <c r="W392" i="3"/>
  <c r="X392" i="3" s="1"/>
  <c r="W396" i="3"/>
  <c r="X396" i="3" s="1"/>
  <c r="W400" i="3"/>
  <c r="X400" i="3" s="1"/>
  <c r="W404" i="3"/>
  <c r="X404" i="3" s="1"/>
  <c r="W408" i="3"/>
  <c r="X408" i="3" s="1"/>
  <c r="W412" i="3"/>
  <c r="X412" i="3" s="1"/>
  <c r="W416" i="3"/>
  <c r="X416" i="3" s="1"/>
  <c r="H4" i="3"/>
  <c r="I4" i="3" s="1"/>
  <c r="H402" i="3"/>
  <c r="I402" i="3" s="1"/>
  <c r="H406" i="3"/>
  <c r="I406" i="3" s="1"/>
  <c r="H410" i="3"/>
  <c r="I410" i="3" s="1"/>
  <c r="H414" i="3"/>
  <c r="I414" i="3" s="1"/>
  <c r="AU247" i="3"/>
  <c r="AV247" i="3" s="1"/>
  <c r="AU281" i="3"/>
  <c r="AV281" i="3" s="1"/>
  <c r="AU344" i="3"/>
  <c r="AV344" i="3" s="1"/>
  <c r="AU348" i="3"/>
  <c r="AV348" i="3" s="1"/>
  <c r="AU352" i="3"/>
  <c r="AV352" i="3" s="1"/>
  <c r="AU356" i="3"/>
  <c r="AV356" i="3" s="1"/>
  <c r="AU360" i="3"/>
  <c r="AV360" i="3" s="1"/>
  <c r="AU364" i="3"/>
  <c r="AV364" i="3" s="1"/>
  <c r="AU368" i="3"/>
  <c r="AV368" i="3" s="1"/>
  <c r="AU372" i="3"/>
  <c r="AV372" i="3" s="1"/>
  <c r="AU376" i="3"/>
  <c r="AV376" i="3" s="1"/>
  <c r="AU380" i="3"/>
  <c r="AV380" i="3" s="1"/>
  <c r="AU384" i="3"/>
  <c r="AV384" i="3" s="1"/>
  <c r="AU388" i="3"/>
  <c r="AV388" i="3" s="1"/>
  <c r="AU392" i="3"/>
  <c r="AV392" i="3" s="1"/>
  <c r="AU396" i="3"/>
  <c r="AV396" i="3" s="1"/>
  <c r="AU400" i="3"/>
  <c r="AV400" i="3" s="1"/>
  <c r="AU404" i="3"/>
  <c r="AV404" i="3" s="1"/>
  <c r="AU408" i="3"/>
  <c r="AV408" i="3" s="1"/>
  <c r="AU412" i="3"/>
  <c r="AV412" i="3" s="1"/>
  <c r="AU416" i="3"/>
  <c r="AV416" i="3" s="1"/>
  <c r="AL4" i="3"/>
  <c r="AM4" i="3" s="1"/>
  <c r="AL11" i="3"/>
  <c r="AM11" i="3" s="1"/>
  <c r="AL85" i="3"/>
  <c r="AM85" i="3" s="1"/>
  <c r="AL173" i="3"/>
  <c r="AM173" i="3" s="1"/>
  <c r="AL187" i="3"/>
  <c r="AM187" i="3" s="1"/>
  <c r="AL171" i="3"/>
  <c r="AM171" i="3" s="1"/>
  <c r="AL181" i="3"/>
  <c r="AM181" i="3" s="1"/>
  <c r="AL37" i="3"/>
  <c r="AM37" i="3" s="1"/>
  <c r="AL264" i="3"/>
  <c r="AM264" i="3" s="1"/>
  <c r="AL348" i="3"/>
  <c r="AM348" i="3" s="1"/>
  <c r="AL356" i="3"/>
  <c r="AM356" i="3" s="1"/>
  <c r="AL364" i="3"/>
  <c r="AM364" i="3" s="1"/>
  <c r="AL369" i="3"/>
  <c r="AM369" i="3" s="1"/>
  <c r="AL374" i="3"/>
  <c r="AM374" i="3" s="1"/>
  <c r="AL379" i="3"/>
  <c r="AM379" i="3" s="1"/>
  <c r="AL383" i="3"/>
  <c r="AM383" i="3" s="1"/>
  <c r="AL387" i="3"/>
  <c r="AM387" i="3" s="1"/>
  <c r="AL391" i="3"/>
  <c r="AM391" i="3" s="1"/>
  <c r="AL395" i="3"/>
  <c r="AM395" i="3" s="1"/>
  <c r="AL399" i="3"/>
  <c r="AM399" i="3" s="1"/>
  <c r="AL403" i="3"/>
  <c r="AM403" i="3" s="1"/>
  <c r="AL407" i="3"/>
  <c r="AM407" i="3" s="1"/>
  <c r="AL411" i="3"/>
  <c r="AM411" i="3" s="1"/>
  <c r="AL415" i="3"/>
  <c r="AM415" i="3" s="1"/>
  <c r="AJ10" i="3"/>
  <c r="BN10" i="3" s="1"/>
  <c r="AI397" i="3"/>
  <c r="AJ397" i="3" s="1"/>
  <c r="AI401" i="3"/>
  <c r="AJ401" i="3" s="1"/>
  <c r="AI405" i="3"/>
  <c r="AJ405" i="3" s="1"/>
  <c r="AI409" i="3"/>
  <c r="AJ409" i="3" s="1"/>
  <c r="AI413" i="3"/>
  <c r="AJ413" i="3" s="1"/>
  <c r="AF5" i="3"/>
  <c r="AG5" i="3" s="1"/>
  <c r="AF23" i="3"/>
  <c r="AG23" i="3" s="1"/>
  <c r="AF88" i="3"/>
  <c r="AG88" i="3" s="1"/>
  <c r="AF188" i="3"/>
  <c r="AG188" i="3" s="1"/>
  <c r="AF30" i="3"/>
  <c r="AG30" i="3" s="1"/>
  <c r="AF106" i="3"/>
  <c r="AG106" i="3" s="1"/>
  <c r="AF118" i="3"/>
  <c r="AG118" i="3" s="1"/>
  <c r="AF131" i="3"/>
  <c r="AG131" i="3" s="1"/>
  <c r="AF162" i="3"/>
  <c r="AG162" i="3" s="1"/>
  <c r="AF246" i="3"/>
  <c r="AG246" i="3" s="1"/>
  <c r="AF221" i="3"/>
  <c r="AG221" i="3" s="1"/>
  <c r="AF277" i="3"/>
  <c r="AG277" i="3" s="1"/>
  <c r="AF308" i="3"/>
  <c r="AG308" i="3" s="1"/>
  <c r="AF343" i="3"/>
  <c r="AG343" i="3" s="1"/>
  <c r="AF347" i="3"/>
  <c r="AG347" i="3" s="1"/>
  <c r="AF351" i="3"/>
  <c r="AG351" i="3" s="1"/>
  <c r="AF355" i="3"/>
  <c r="AG355" i="3" s="1"/>
  <c r="AF359" i="3"/>
  <c r="AG359" i="3" s="1"/>
  <c r="AF363" i="3"/>
  <c r="AG363" i="3" s="1"/>
  <c r="AF367" i="3"/>
  <c r="AG367" i="3" s="1"/>
  <c r="AF371" i="3"/>
  <c r="AG371" i="3" s="1"/>
  <c r="AF375" i="3"/>
  <c r="AG375" i="3" s="1"/>
  <c r="AF379" i="3"/>
  <c r="AG379" i="3" s="1"/>
  <c r="AF383" i="3"/>
  <c r="AG383" i="3" s="1"/>
  <c r="AF387" i="3"/>
  <c r="AG387" i="3" s="1"/>
  <c r="AF391" i="3"/>
  <c r="AG391" i="3" s="1"/>
  <c r="AF395" i="3"/>
  <c r="AG395" i="3" s="1"/>
  <c r="AF399" i="3"/>
  <c r="AG399" i="3" s="1"/>
  <c r="AF403" i="3"/>
  <c r="AG403" i="3" s="1"/>
  <c r="AF407" i="3"/>
  <c r="AG407" i="3" s="1"/>
  <c r="AF411" i="3"/>
  <c r="AG411" i="3" s="1"/>
  <c r="AF415" i="3"/>
  <c r="AG415" i="3" s="1"/>
  <c r="AC10" i="3"/>
  <c r="AD10" i="3" s="1"/>
  <c r="AC82" i="3"/>
  <c r="AD82" i="3" s="1"/>
  <c r="AC27" i="3"/>
  <c r="AD27" i="3" s="1"/>
  <c r="AC182" i="3"/>
  <c r="AD182" i="3" s="1"/>
  <c r="AC170" i="3"/>
  <c r="AD170" i="3" s="1"/>
  <c r="AC176" i="3"/>
  <c r="AD176" i="3" s="1"/>
  <c r="AC41" i="3"/>
  <c r="AD41" i="3" s="1"/>
  <c r="AC116" i="3"/>
  <c r="AD116" i="3" s="1"/>
  <c r="AC125" i="3"/>
  <c r="AD125" i="3" s="1"/>
  <c r="AC135" i="3"/>
  <c r="AD135" i="3" s="1"/>
  <c r="AC107" i="3"/>
  <c r="AD107" i="3" s="1"/>
  <c r="AC177" i="3"/>
  <c r="AD177" i="3" s="1"/>
  <c r="AC206" i="3"/>
  <c r="AD206" i="3" s="1"/>
  <c r="AC263" i="3"/>
  <c r="AD263" i="3" s="1"/>
  <c r="AC283" i="3"/>
  <c r="AD283" i="3" s="1"/>
  <c r="AC345" i="3"/>
  <c r="AD345" i="3" s="1"/>
  <c r="AC349" i="3"/>
  <c r="AD349" i="3" s="1"/>
  <c r="AC353" i="3"/>
  <c r="AD353" i="3" s="1"/>
  <c r="AC357" i="3"/>
  <c r="AD357" i="3" s="1"/>
  <c r="AC361" i="3"/>
  <c r="AD361" i="3" s="1"/>
  <c r="AC365" i="3"/>
  <c r="AD365" i="3" s="1"/>
  <c r="AC369" i="3"/>
  <c r="AD369" i="3" s="1"/>
  <c r="AC373" i="3"/>
  <c r="AD373" i="3" s="1"/>
  <c r="AC377" i="3"/>
  <c r="AD377" i="3" s="1"/>
  <c r="AC381" i="3"/>
  <c r="AD381" i="3" s="1"/>
  <c r="AC385" i="3"/>
  <c r="AD385" i="3" s="1"/>
  <c r="AC389" i="3"/>
  <c r="AD389" i="3" s="1"/>
  <c r="AC393" i="3"/>
  <c r="AD393" i="3" s="1"/>
  <c r="AC397" i="3"/>
  <c r="AD397" i="3" s="1"/>
  <c r="AC401" i="3"/>
  <c r="AD401" i="3" s="1"/>
  <c r="AC405" i="3"/>
  <c r="AD405" i="3" s="1"/>
  <c r="AC409" i="3"/>
  <c r="AD409" i="3" s="1"/>
  <c r="AC413" i="3"/>
  <c r="AD413" i="3" s="1"/>
  <c r="T5" i="3"/>
  <c r="U5" i="3" s="1"/>
  <c r="T23" i="3"/>
  <c r="U23" i="3" s="1"/>
  <c r="T88" i="3"/>
  <c r="U88" i="3" s="1"/>
  <c r="T188" i="3"/>
  <c r="U188" i="3" s="1"/>
  <c r="T30" i="3"/>
  <c r="U30" i="3" s="1"/>
  <c r="T106" i="3"/>
  <c r="U106" i="3" s="1"/>
  <c r="T118" i="3"/>
  <c r="U118" i="3" s="1"/>
  <c r="T131" i="3"/>
  <c r="U131" i="3" s="1"/>
  <c r="T162" i="3"/>
  <c r="U162" i="3" s="1"/>
  <c r="T343" i="3"/>
  <c r="U343" i="3" s="1"/>
  <c r="T347" i="3"/>
  <c r="U347" i="3" s="1"/>
  <c r="T351" i="3"/>
  <c r="U351" i="3" s="1"/>
  <c r="T355" i="3"/>
  <c r="U355" i="3" s="1"/>
  <c r="T359" i="3"/>
  <c r="U359" i="3" s="1"/>
  <c r="T363" i="3"/>
  <c r="U363" i="3" s="1"/>
  <c r="T367" i="3"/>
  <c r="U367" i="3" s="1"/>
  <c r="T371" i="3"/>
  <c r="U371" i="3" s="1"/>
  <c r="T375" i="3"/>
  <c r="U375" i="3" s="1"/>
  <c r="T379" i="3"/>
  <c r="U379" i="3" s="1"/>
  <c r="T383" i="3"/>
  <c r="U383" i="3" s="1"/>
  <c r="T387" i="3"/>
  <c r="U387" i="3" s="1"/>
  <c r="T391" i="3"/>
  <c r="U391" i="3" s="1"/>
  <c r="T395" i="3"/>
  <c r="U395" i="3" s="1"/>
  <c r="T399" i="3"/>
  <c r="U399" i="3" s="1"/>
  <c r="T403" i="3"/>
  <c r="U403" i="3" s="1"/>
  <c r="T407" i="3"/>
  <c r="U407" i="3" s="1"/>
  <c r="T411" i="3"/>
  <c r="U411" i="3" s="1"/>
  <c r="T415" i="3"/>
  <c r="U415" i="3" s="1"/>
  <c r="BE27" i="3"/>
  <c r="BE182" i="3"/>
  <c r="BE170" i="3"/>
  <c r="BE176" i="3"/>
  <c r="BE41" i="3"/>
  <c r="BE116" i="3"/>
  <c r="BE125" i="3"/>
  <c r="BE135" i="3"/>
  <c r="BE107" i="3"/>
  <c r="BE177" i="3"/>
  <c r="BE206" i="3"/>
  <c r="Q263" i="3"/>
  <c r="R263" i="3" s="1"/>
  <c r="BE263" i="3" s="1"/>
  <c r="Q283" i="3"/>
  <c r="R283" i="3" s="1"/>
  <c r="Q345" i="3"/>
  <c r="R345" i="3" s="1"/>
  <c r="BE345" i="3" s="1"/>
  <c r="Q349" i="3"/>
  <c r="R349" i="3" s="1"/>
  <c r="BE349" i="3" s="1"/>
  <c r="Q353" i="3"/>
  <c r="R353" i="3" s="1"/>
  <c r="BE353" i="3" s="1"/>
  <c r="Q357" i="3"/>
  <c r="R357" i="3" s="1"/>
  <c r="BE357" i="3" s="1"/>
  <c r="Q361" i="3"/>
  <c r="R361" i="3" s="1"/>
  <c r="BE361" i="3" s="1"/>
  <c r="Q365" i="3"/>
  <c r="R365" i="3" s="1"/>
  <c r="BE365" i="3" s="1"/>
  <c r="Q369" i="3"/>
  <c r="R369" i="3" s="1"/>
  <c r="BE369" i="3" s="1"/>
  <c r="Q373" i="3"/>
  <c r="R373" i="3" s="1"/>
  <c r="BE373" i="3" s="1"/>
  <c r="Q377" i="3"/>
  <c r="R377" i="3" s="1"/>
  <c r="BE377" i="3" s="1"/>
  <c r="Q381" i="3"/>
  <c r="R381" i="3" s="1"/>
  <c r="BE381" i="3" s="1"/>
  <c r="Q385" i="3"/>
  <c r="R385" i="3" s="1"/>
  <c r="BE385" i="3" s="1"/>
  <c r="Q389" i="3"/>
  <c r="R389" i="3" s="1"/>
  <c r="BE389" i="3" s="1"/>
  <c r="Q393" i="3"/>
  <c r="R393" i="3" s="1"/>
  <c r="BE393" i="3" s="1"/>
  <c r="Q397" i="3"/>
  <c r="R397" i="3" s="1"/>
  <c r="BE397" i="3" s="1"/>
  <c r="Q401" i="3"/>
  <c r="R401" i="3" s="1"/>
  <c r="Q405" i="3"/>
  <c r="R405" i="3" s="1"/>
  <c r="Q409" i="3"/>
  <c r="R409" i="3" s="1"/>
  <c r="Q413" i="3"/>
  <c r="R413" i="3" s="1"/>
  <c r="N5" i="3"/>
  <c r="O5" i="3" s="1"/>
  <c r="N23" i="3"/>
  <c r="O23" i="3" s="1"/>
  <c r="N88" i="3"/>
  <c r="O88" i="3" s="1"/>
  <c r="N188" i="3"/>
  <c r="O188" i="3" s="1"/>
  <c r="N30" i="3"/>
  <c r="O30" i="3" s="1"/>
  <c r="N106" i="3"/>
  <c r="O106" i="3" s="1"/>
  <c r="N118" i="3"/>
  <c r="O118" i="3" s="1"/>
  <c r="N131" i="3"/>
  <c r="O131" i="3" s="1"/>
  <c r="N162" i="3"/>
  <c r="O162" i="3" s="1"/>
  <c r="N246" i="3"/>
  <c r="O246" i="3" s="1"/>
  <c r="N221" i="3"/>
  <c r="O221" i="3" s="1"/>
  <c r="N277" i="3"/>
  <c r="O277" i="3" s="1"/>
  <c r="N308" i="3"/>
  <c r="O308" i="3" s="1"/>
  <c r="N343" i="3"/>
  <c r="O343" i="3" s="1"/>
  <c r="N347" i="3"/>
  <c r="O347" i="3" s="1"/>
  <c r="N351" i="3"/>
  <c r="O351" i="3" s="1"/>
  <c r="N355" i="3"/>
  <c r="O355" i="3" s="1"/>
  <c r="N359" i="3"/>
  <c r="O359" i="3" s="1"/>
  <c r="N363" i="3"/>
  <c r="O363" i="3" s="1"/>
  <c r="N367" i="3"/>
  <c r="O367" i="3" s="1"/>
  <c r="N371" i="3"/>
  <c r="O371" i="3" s="1"/>
  <c r="N375" i="3"/>
  <c r="O375" i="3" s="1"/>
  <c r="N379" i="3"/>
  <c r="O379" i="3" s="1"/>
  <c r="N383" i="3"/>
  <c r="O383" i="3" s="1"/>
  <c r="N387" i="3"/>
  <c r="O387" i="3" s="1"/>
  <c r="N391" i="3"/>
  <c r="O391" i="3" s="1"/>
  <c r="N395" i="3"/>
  <c r="O395" i="3" s="1"/>
  <c r="N399" i="3"/>
  <c r="O399" i="3" s="1"/>
  <c r="N403" i="3"/>
  <c r="O403" i="3" s="1"/>
  <c r="N407" i="3"/>
  <c r="O407" i="3" s="1"/>
  <c r="N411" i="3"/>
  <c r="O411" i="3" s="1"/>
  <c r="N415" i="3"/>
  <c r="O415" i="3" s="1"/>
  <c r="K10" i="3"/>
  <c r="L10" i="3" s="1"/>
  <c r="K82" i="3"/>
  <c r="L82" i="3" s="1"/>
  <c r="K182" i="3"/>
  <c r="L182" i="3" s="1"/>
  <c r="BC182" i="3" s="1"/>
  <c r="K170" i="3"/>
  <c r="L170" i="3" s="1"/>
  <c r="K176" i="3"/>
  <c r="L176" i="3" s="1"/>
  <c r="BC176" i="3" s="1"/>
  <c r="K41" i="3"/>
  <c r="L41" i="3" s="1"/>
  <c r="K116" i="3"/>
  <c r="L116" i="3" s="1"/>
  <c r="BC116" i="3" s="1"/>
  <c r="K125" i="3"/>
  <c r="L125" i="3" s="1"/>
  <c r="BC125" i="3" s="1"/>
  <c r="K135" i="3"/>
  <c r="L135" i="3" s="1"/>
  <c r="K107" i="3"/>
  <c r="L107" i="3" s="1"/>
  <c r="BC107" i="3" s="1"/>
  <c r="K177" i="3"/>
  <c r="L177" i="3" s="1"/>
  <c r="BC177" i="3" s="1"/>
  <c r="K206" i="3"/>
  <c r="L206" i="3" s="1"/>
  <c r="BC206" i="3" s="1"/>
  <c r="K263" i="3"/>
  <c r="L263" i="3" s="1"/>
  <c r="BC263" i="3" s="1"/>
  <c r="K283" i="3"/>
  <c r="L283" i="3" s="1"/>
  <c r="BC283" i="3" s="1"/>
  <c r="K345" i="3"/>
  <c r="L345" i="3" s="1"/>
  <c r="K349" i="3"/>
  <c r="L349" i="3" s="1"/>
  <c r="K353" i="3"/>
  <c r="L353" i="3" s="1"/>
  <c r="K357" i="3"/>
  <c r="L357" i="3" s="1"/>
  <c r="K361" i="3"/>
  <c r="L361" i="3" s="1"/>
  <c r="K365" i="3"/>
  <c r="L365" i="3" s="1"/>
  <c r="K369" i="3"/>
  <c r="L369" i="3" s="1"/>
  <c r="BC369" i="3" s="1"/>
  <c r="K373" i="3"/>
  <c r="L373" i="3" s="1"/>
  <c r="BC373" i="3" s="1"/>
  <c r="K377" i="3"/>
  <c r="L377" i="3" s="1"/>
  <c r="K381" i="3"/>
  <c r="L381" i="3" s="1"/>
  <c r="K385" i="3"/>
  <c r="L385" i="3" s="1"/>
  <c r="K389" i="3"/>
  <c r="L389" i="3" s="1"/>
  <c r="K393" i="3"/>
  <c r="L393" i="3" s="1"/>
  <c r="K397" i="3"/>
  <c r="L397" i="3" s="1"/>
  <c r="K401" i="3"/>
  <c r="L401" i="3" s="1"/>
  <c r="K405" i="3"/>
  <c r="L405" i="3" s="1"/>
  <c r="K409" i="3"/>
  <c r="L409" i="3" s="1"/>
  <c r="K413" i="3"/>
  <c r="L413" i="3" s="1"/>
  <c r="AR1263" i="3"/>
  <c r="AS1263" i="3" s="1"/>
  <c r="AY1263" i="3" s="1"/>
  <c r="AF1263" i="3"/>
  <c r="AG1263" i="3" s="1"/>
  <c r="T1263" i="3"/>
  <c r="U1263" i="3" s="1"/>
  <c r="H1263" i="3"/>
  <c r="I1263" i="3" s="1"/>
  <c r="AL1262" i="3"/>
  <c r="AM1262" i="3" s="1"/>
  <c r="Z1262" i="3"/>
  <c r="AA1262" i="3" s="1"/>
  <c r="N1262" i="3"/>
  <c r="O1262" i="3" s="1"/>
  <c r="AR1261" i="3"/>
  <c r="AS1261" i="3" s="1"/>
  <c r="AY1261" i="3" s="1"/>
  <c r="AF1261" i="3"/>
  <c r="AG1261" i="3" s="1"/>
  <c r="T1261" i="3"/>
  <c r="U1261" i="3" s="1"/>
  <c r="H1261" i="3"/>
  <c r="I1261" i="3" s="1"/>
  <c r="AL1260" i="3"/>
  <c r="AM1260" i="3" s="1"/>
  <c r="Z1260" i="3"/>
  <c r="AA1260" i="3" s="1"/>
  <c r="N1260" i="3"/>
  <c r="O1260" i="3" s="1"/>
  <c r="AR1259" i="3"/>
  <c r="AS1259" i="3" s="1"/>
  <c r="AY1259" i="3" s="1"/>
  <c r="AF1259" i="3"/>
  <c r="AG1259" i="3" s="1"/>
  <c r="T1259" i="3"/>
  <c r="U1259" i="3" s="1"/>
  <c r="H1259" i="3"/>
  <c r="I1259" i="3" s="1"/>
  <c r="AL1258" i="3"/>
  <c r="AM1258" i="3" s="1"/>
  <c r="Z1258" i="3"/>
  <c r="AA1258" i="3" s="1"/>
  <c r="N1258" i="3"/>
  <c r="O1258" i="3" s="1"/>
  <c r="AR1257" i="3"/>
  <c r="AS1257" i="3" s="1"/>
  <c r="AY1257" i="3" s="1"/>
  <c r="AF1257" i="3"/>
  <c r="AG1257" i="3" s="1"/>
  <c r="T1257" i="3"/>
  <c r="U1257" i="3" s="1"/>
  <c r="H1257" i="3"/>
  <c r="I1257" i="3" s="1"/>
  <c r="AL1256" i="3"/>
  <c r="AM1256" i="3" s="1"/>
  <c r="Z1256" i="3"/>
  <c r="AA1256" i="3" s="1"/>
  <c r="N1256" i="3"/>
  <c r="O1256" i="3" s="1"/>
  <c r="AR1255" i="3"/>
  <c r="AS1255" i="3" s="1"/>
  <c r="AY1255" i="3" s="1"/>
  <c r="AF1255" i="3"/>
  <c r="AG1255" i="3" s="1"/>
  <c r="T1255" i="3"/>
  <c r="U1255" i="3" s="1"/>
  <c r="H1255" i="3"/>
  <c r="I1255" i="3" s="1"/>
  <c r="AL1254" i="3"/>
  <c r="AM1254" i="3" s="1"/>
  <c r="Z1254" i="3"/>
  <c r="AA1254" i="3" s="1"/>
  <c r="N1254" i="3"/>
  <c r="O1254" i="3" s="1"/>
  <c r="AR1253" i="3"/>
  <c r="AS1253" i="3" s="1"/>
  <c r="AY1253" i="3" s="1"/>
  <c r="AF1253" i="3"/>
  <c r="AG1253" i="3" s="1"/>
  <c r="T1253" i="3"/>
  <c r="U1253" i="3" s="1"/>
  <c r="H1253" i="3"/>
  <c r="I1253" i="3" s="1"/>
  <c r="AL1252" i="3"/>
  <c r="AM1252" i="3" s="1"/>
  <c r="Z1252" i="3"/>
  <c r="AA1252" i="3" s="1"/>
  <c r="N1252" i="3"/>
  <c r="O1252" i="3" s="1"/>
  <c r="AR1251" i="3"/>
  <c r="AS1251" i="3" s="1"/>
  <c r="AY1251" i="3" s="1"/>
  <c r="AF1251" i="3"/>
  <c r="AG1251" i="3" s="1"/>
  <c r="T1251" i="3"/>
  <c r="U1251" i="3" s="1"/>
  <c r="H1251" i="3"/>
  <c r="I1251" i="3" s="1"/>
  <c r="AL1250" i="3"/>
  <c r="AM1250" i="3" s="1"/>
  <c r="Z1250" i="3"/>
  <c r="AA1250" i="3" s="1"/>
  <c r="N1250" i="3"/>
  <c r="O1250" i="3" s="1"/>
  <c r="AR1249" i="3"/>
  <c r="AS1249" i="3" s="1"/>
  <c r="AY1249" i="3" s="1"/>
  <c r="AF1249" i="3"/>
  <c r="AG1249" i="3" s="1"/>
  <c r="T1249" i="3"/>
  <c r="U1249" i="3" s="1"/>
  <c r="H1249" i="3"/>
  <c r="I1249" i="3" s="1"/>
  <c r="AL1248" i="3"/>
  <c r="AM1248" i="3" s="1"/>
  <c r="Z1248" i="3"/>
  <c r="AA1248" i="3" s="1"/>
  <c r="N1248" i="3"/>
  <c r="O1248" i="3" s="1"/>
  <c r="AR1247" i="3"/>
  <c r="AS1247" i="3" s="1"/>
  <c r="AY1247" i="3" s="1"/>
  <c r="AF1247" i="3"/>
  <c r="AG1247" i="3" s="1"/>
  <c r="T1247" i="3"/>
  <c r="U1247" i="3" s="1"/>
  <c r="H1247" i="3"/>
  <c r="I1247" i="3" s="1"/>
  <c r="AL1246" i="3"/>
  <c r="AM1246" i="3" s="1"/>
  <c r="Z1246" i="3"/>
  <c r="AA1246" i="3" s="1"/>
  <c r="N1246" i="3"/>
  <c r="O1246" i="3" s="1"/>
  <c r="AR1245" i="3"/>
  <c r="AS1245" i="3" s="1"/>
  <c r="AY1245" i="3" s="1"/>
  <c r="AF1245" i="3"/>
  <c r="AG1245" i="3" s="1"/>
  <c r="T1245" i="3"/>
  <c r="U1245" i="3" s="1"/>
  <c r="H1245" i="3"/>
  <c r="I1245" i="3" s="1"/>
  <c r="AL1244" i="3"/>
  <c r="AM1244" i="3" s="1"/>
  <c r="Z1244" i="3"/>
  <c r="AA1244" i="3" s="1"/>
  <c r="N1244" i="3"/>
  <c r="O1244" i="3" s="1"/>
  <c r="AR1243" i="3"/>
  <c r="AS1243" i="3" s="1"/>
  <c r="AY1243" i="3" s="1"/>
  <c r="AF1243" i="3"/>
  <c r="AG1243" i="3" s="1"/>
  <c r="T1243" i="3"/>
  <c r="U1243" i="3" s="1"/>
  <c r="H1243" i="3"/>
  <c r="I1243" i="3" s="1"/>
  <c r="AL1242" i="3"/>
  <c r="AM1242" i="3" s="1"/>
  <c r="Z1242" i="3"/>
  <c r="AA1242" i="3" s="1"/>
  <c r="N1242" i="3"/>
  <c r="O1242" i="3" s="1"/>
  <c r="AR1241" i="3"/>
  <c r="AS1241" i="3" s="1"/>
  <c r="AY1241" i="3" s="1"/>
  <c r="AF1241" i="3"/>
  <c r="AG1241" i="3" s="1"/>
  <c r="T1241" i="3"/>
  <c r="U1241" i="3" s="1"/>
  <c r="H1241" i="3"/>
  <c r="I1241" i="3" s="1"/>
  <c r="AL1240" i="3"/>
  <c r="AM1240" i="3" s="1"/>
  <c r="Z1240" i="3"/>
  <c r="AA1240" i="3" s="1"/>
  <c r="N1240" i="3"/>
  <c r="O1240" i="3" s="1"/>
  <c r="AL117" i="3"/>
  <c r="AM117" i="3" s="1"/>
  <c r="AL284" i="3"/>
  <c r="AM284" i="3" s="1"/>
  <c r="AL350" i="3"/>
  <c r="AM350" i="3" s="1"/>
  <c r="AL358" i="3"/>
  <c r="AM358" i="3" s="1"/>
  <c r="AL365" i="3"/>
  <c r="AM365" i="3" s="1"/>
  <c r="AL370" i="3"/>
  <c r="AM370" i="3" s="1"/>
  <c r="AL376" i="3"/>
  <c r="AM376" i="3" s="1"/>
  <c r="AL380" i="3"/>
  <c r="AM380" i="3" s="1"/>
  <c r="AL384" i="3"/>
  <c r="AM384" i="3" s="1"/>
  <c r="AL388" i="3"/>
  <c r="AM388" i="3" s="1"/>
  <c r="AL392" i="3"/>
  <c r="AM392" i="3" s="1"/>
  <c r="AL396" i="3"/>
  <c r="AM396" i="3" s="1"/>
  <c r="AL400" i="3"/>
  <c r="AM400" i="3" s="1"/>
  <c r="AL404" i="3"/>
  <c r="AM404" i="3" s="1"/>
  <c r="AL408" i="3"/>
  <c r="AM408" i="3" s="1"/>
  <c r="AL412" i="3"/>
  <c r="AM412" i="3" s="1"/>
  <c r="AL416" i="3"/>
  <c r="AM416" i="3" s="1"/>
  <c r="AI4" i="3"/>
  <c r="AJ4" i="3" s="1"/>
  <c r="BN342" i="3"/>
  <c r="AI398" i="3"/>
  <c r="AJ398" i="3" s="1"/>
  <c r="AI402" i="3"/>
  <c r="AJ402" i="3" s="1"/>
  <c r="AI406" i="3"/>
  <c r="AJ406" i="3" s="1"/>
  <c r="AI410" i="3"/>
  <c r="AJ410" i="3" s="1"/>
  <c r="AI414" i="3"/>
  <c r="AJ414" i="3" s="1"/>
  <c r="AF8" i="3"/>
  <c r="AG8" i="3" s="1"/>
  <c r="AF76" i="3"/>
  <c r="AG76" i="3" s="1"/>
  <c r="AF179" i="3"/>
  <c r="AG179" i="3" s="1"/>
  <c r="AF189" i="3"/>
  <c r="AG189" i="3" s="1"/>
  <c r="AF172" i="3"/>
  <c r="AG172" i="3" s="1"/>
  <c r="AF33" i="3"/>
  <c r="AG33" i="3" s="1"/>
  <c r="AF115" i="3"/>
  <c r="AG115" i="3" s="1"/>
  <c r="AF119" i="3"/>
  <c r="AG119" i="3" s="1"/>
  <c r="AF133" i="3"/>
  <c r="AG133" i="3" s="1"/>
  <c r="AF163" i="3"/>
  <c r="AG163" i="3" s="1"/>
  <c r="AF245" i="3"/>
  <c r="AG245" i="3" s="1"/>
  <c r="AF212" i="3"/>
  <c r="AG212" i="3" s="1"/>
  <c r="AF247" i="3"/>
  <c r="AG247" i="3" s="1"/>
  <c r="AF281" i="3"/>
  <c r="AG281" i="3" s="1"/>
  <c r="AF344" i="3"/>
  <c r="AG344" i="3" s="1"/>
  <c r="AF348" i="3"/>
  <c r="AG348" i="3" s="1"/>
  <c r="AF352" i="3"/>
  <c r="AG352" i="3" s="1"/>
  <c r="AF356" i="3"/>
  <c r="AG356" i="3" s="1"/>
  <c r="AF360" i="3"/>
  <c r="AG360" i="3" s="1"/>
  <c r="AF364" i="3"/>
  <c r="AG364" i="3" s="1"/>
  <c r="AF368" i="3"/>
  <c r="AG368" i="3" s="1"/>
  <c r="AF372" i="3"/>
  <c r="AG372" i="3" s="1"/>
  <c r="AF376" i="3"/>
  <c r="AG376" i="3" s="1"/>
  <c r="AF380" i="3"/>
  <c r="AG380" i="3" s="1"/>
  <c r="AF384" i="3"/>
  <c r="AG384" i="3" s="1"/>
  <c r="AF388" i="3"/>
  <c r="AG388" i="3" s="1"/>
  <c r="AF392" i="3"/>
  <c r="AG392" i="3" s="1"/>
  <c r="AF396" i="3"/>
  <c r="AG396" i="3" s="1"/>
  <c r="AF400" i="3"/>
  <c r="AG400" i="3" s="1"/>
  <c r="AF404" i="3"/>
  <c r="AG404" i="3" s="1"/>
  <c r="AF408" i="3"/>
  <c r="AG408" i="3" s="1"/>
  <c r="AF412" i="3"/>
  <c r="AG412" i="3" s="1"/>
  <c r="AF416" i="3"/>
  <c r="AG416" i="3" s="1"/>
  <c r="AC4" i="3"/>
  <c r="AD4" i="3" s="1"/>
  <c r="AC11" i="3"/>
  <c r="AD11" i="3" s="1"/>
  <c r="AC85" i="3"/>
  <c r="AD85" i="3" s="1"/>
  <c r="AC173" i="3"/>
  <c r="AD173" i="3" s="1"/>
  <c r="AC187" i="3"/>
  <c r="AD187" i="3" s="1"/>
  <c r="AC171" i="3"/>
  <c r="AD171" i="3" s="1"/>
  <c r="AC181" i="3"/>
  <c r="AD181" i="3" s="1"/>
  <c r="AC117" i="3"/>
  <c r="AD117" i="3" s="1"/>
  <c r="AC126" i="3"/>
  <c r="AD126" i="3" s="1"/>
  <c r="AC140" i="3"/>
  <c r="AD140" i="3" s="1"/>
  <c r="AC37" i="3"/>
  <c r="AD37" i="3" s="1"/>
  <c r="AC204" i="3"/>
  <c r="AD204" i="3" s="1"/>
  <c r="AC215" i="3"/>
  <c r="AD215" i="3" s="1"/>
  <c r="AC264" i="3"/>
  <c r="AD264" i="3" s="1"/>
  <c r="AC284" i="3"/>
  <c r="AD284" i="3" s="1"/>
  <c r="AC342" i="3"/>
  <c r="AD342" i="3" s="1"/>
  <c r="AC346" i="3"/>
  <c r="AD346" i="3" s="1"/>
  <c r="AC350" i="3"/>
  <c r="AD350" i="3" s="1"/>
  <c r="AC354" i="3"/>
  <c r="AD354" i="3" s="1"/>
  <c r="AC358" i="3"/>
  <c r="AD358" i="3" s="1"/>
  <c r="AC362" i="3"/>
  <c r="AD362" i="3" s="1"/>
  <c r="AC366" i="3"/>
  <c r="AD366" i="3" s="1"/>
  <c r="AC370" i="3"/>
  <c r="AD370" i="3" s="1"/>
  <c r="AC374" i="3"/>
  <c r="AD374" i="3" s="1"/>
  <c r="AC378" i="3"/>
  <c r="AD378" i="3" s="1"/>
  <c r="AC382" i="3"/>
  <c r="AD382" i="3" s="1"/>
  <c r="AC386" i="3"/>
  <c r="AD386" i="3" s="1"/>
  <c r="AC390" i="3"/>
  <c r="AD390" i="3" s="1"/>
  <c r="AC394" i="3"/>
  <c r="AD394" i="3" s="1"/>
  <c r="AC398" i="3"/>
  <c r="AD398" i="3" s="1"/>
  <c r="AC402" i="3"/>
  <c r="AD402" i="3" s="1"/>
  <c r="AC406" i="3"/>
  <c r="AD406" i="3" s="1"/>
  <c r="AC410" i="3"/>
  <c r="AD410" i="3" s="1"/>
  <c r="AC414" i="3"/>
  <c r="AD414" i="3" s="1"/>
  <c r="T8" i="3"/>
  <c r="U8" i="3" s="1"/>
  <c r="T76" i="3"/>
  <c r="U76" i="3" s="1"/>
  <c r="T179" i="3"/>
  <c r="U179" i="3" s="1"/>
  <c r="T189" i="3"/>
  <c r="U189" i="3" s="1"/>
  <c r="T172" i="3"/>
  <c r="U172" i="3" s="1"/>
  <c r="T33" i="3"/>
  <c r="U33" i="3" s="1"/>
  <c r="T115" i="3"/>
  <c r="U115" i="3" s="1"/>
  <c r="T119" i="3"/>
  <c r="U119" i="3" s="1"/>
  <c r="T133" i="3"/>
  <c r="U133" i="3" s="1"/>
  <c r="T163" i="3"/>
  <c r="U163" i="3" s="1"/>
  <c r="T245" i="3"/>
  <c r="U245" i="3" s="1"/>
  <c r="T212" i="3"/>
  <c r="U212" i="3" s="1"/>
  <c r="T344" i="3"/>
  <c r="U344" i="3" s="1"/>
  <c r="T348" i="3"/>
  <c r="U348" i="3" s="1"/>
  <c r="T352" i="3"/>
  <c r="U352" i="3" s="1"/>
  <c r="T356" i="3"/>
  <c r="U356" i="3" s="1"/>
  <c r="T360" i="3"/>
  <c r="U360" i="3" s="1"/>
  <c r="T364" i="3"/>
  <c r="U364" i="3" s="1"/>
  <c r="T368" i="3"/>
  <c r="U368" i="3" s="1"/>
  <c r="T372" i="3"/>
  <c r="U372" i="3" s="1"/>
  <c r="T376" i="3"/>
  <c r="U376" i="3" s="1"/>
  <c r="T380" i="3"/>
  <c r="U380" i="3" s="1"/>
  <c r="T384" i="3"/>
  <c r="U384" i="3" s="1"/>
  <c r="T388" i="3"/>
  <c r="U388" i="3" s="1"/>
  <c r="T392" i="3"/>
  <c r="U392" i="3" s="1"/>
  <c r="T396" i="3"/>
  <c r="U396" i="3" s="1"/>
  <c r="T400" i="3"/>
  <c r="U400" i="3" s="1"/>
  <c r="T404" i="3"/>
  <c r="U404" i="3" s="1"/>
  <c r="T408" i="3"/>
  <c r="U408" i="3" s="1"/>
  <c r="T412" i="3"/>
  <c r="U412" i="3" s="1"/>
  <c r="T416" i="3"/>
  <c r="U416" i="3" s="1"/>
  <c r="BE173" i="3"/>
  <c r="BE187" i="3"/>
  <c r="BE171" i="3"/>
  <c r="BE181" i="3"/>
  <c r="BE117" i="3"/>
  <c r="BE126" i="3"/>
  <c r="BE140" i="3"/>
  <c r="BE37" i="3"/>
  <c r="BE204" i="3"/>
  <c r="BE215" i="3"/>
  <c r="Q264" i="3"/>
  <c r="R264" i="3" s="1"/>
  <c r="BE264" i="3" s="1"/>
  <c r="Q284" i="3"/>
  <c r="R284" i="3" s="1"/>
  <c r="Q346" i="3"/>
  <c r="R346" i="3" s="1"/>
  <c r="BE346" i="3" s="1"/>
  <c r="Q350" i="3"/>
  <c r="R350" i="3" s="1"/>
  <c r="BE350" i="3" s="1"/>
  <c r="Q354" i="3"/>
  <c r="R354" i="3" s="1"/>
  <c r="BE354" i="3" s="1"/>
  <c r="Q358" i="3"/>
  <c r="R358" i="3" s="1"/>
  <c r="BE358" i="3" s="1"/>
  <c r="Q362" i="3"/>
  <c r="R362" i="3" s="1"/>
  <c r="BE362" i="3" s="1"/>
  <c r="Q366" i="3"/>
  <c r="R366" i="3" s="1"/>
  <c r="BE366" i="3" s="1"/>
  <c r="Q370" i="3"/>
  <c r="R370" i="3" s="1"/>
  <c r="BE370" i="3" s="1"/>
  <c r="Q374" i="3"/>
  <c r="R374" i="3" s="1"/>
  <c r="BE374" i="3" s="1"/>
  <c r="Q378" i="3"/>
  <c r="R378" i="3" s="1"/>
  <c r="BE378" i="3" s="1"/>
  <c r="Q382" i="3"/>
  <c r="R382" i="3" s="1"/>
  <c r="BE382" i="3" s="1"/>
  <c r="Q386" i="3"/>
  <c r="R386" i="3" s="1"/>
  <c r="BE386" i="3" s="1"/>
  <c r="Q390" i="3"/>
  <c r="R390" i="3" s="1"/>
  <c r="BE390" i="3" s="1"/>
  <c r="Q394" i="3"/>
  <c r="R394" i="3" s="1"/>
  <c r="BE394" i="3" s="1"/>
  <c r="Q398" i="3"/>
  <c r="R398" i="3" s="1"/>
  <c r="BE398" i="3" s="1"/>
  <c r="Q402" i="3"/>
  <c r="R402" i="3" s="1"/>
  <c r="Q406" i="3"/>
  <c r="R406" i="3" s="1"/>
  <c r="Q410" i="3"/>
  <c r="R410" i="3" s="1"/>
  <c r="Q414" i="3"/>
  <c r="R414" i="3" s="1"/>
  <c r="N8" i="3"/>
  <c r="O8" i="3" s="1"/>
  <c r="N76" i="3"/>
  <c r="O76" i="3" s="1"/>
  <c r="N179" i="3"/>
  <c r="O179" i="3" s="1"/>
  <c r="N189" i="3"/>
  <c r="O189" i="3" s="1"/>
  <c r="N172" i="3"/>
  <c r="O172" i="3" s="1"/>
  <c r="N33" i="3"/>
  <c r="O33" i="3" s="1"/>
  <c r="N115" i="3"/>
  <c r="O115" i="3" s="1"/>
  <c r="N119" i="3"/>
  <c r="O119" i="3" s="1"/>
  <c r="N133" i="3"/>
  <c r="O133" i="3" s="1"/>
  <c r="N163" i="3"/>
  <c r="O163" i="3" s="1"/>
  <c r="N245" i="3"/>
  <c r="O245" i="3" s="1"/>
  <c r="N212" i="3"/>
  <c r="O212" i="3" s="1"/>
  <c r="N247" i="3"/>
  <c r="O247" i="3" s="1"/>
  <c r="N281" i="3"/>
  <c r="O281" i="3" s="1"/>
  <c r="N344" i="3"/>
  <c r="O344" i="3" s="1"/>
  <c r="N348" i="3"/>
  <c r="O348" i="3" s="1"/>
  <c r="N352" i="3"/>
  <c r="O352" i="3" s="1"/>
  <c r="N356" i="3"/>
  <c r="O356" i="3" s="1"/>
  <c r="N360" i="3"/>
  <c r="O360" i="3" s="1"/>
  <c r="N364" i="3"/>
  <c r="O364" i="3" s="1"/>
  <c r="N368" i="3"/>
  <c r="O368" i="3" s="1"/>
  <c r="N372" i="3"/>
  <c r="O372" i="3" s="1"/>
  <c r="N376" i="3"/>
  <c r="O376" i="3" s="1"/>
  <c r="N380" i="3"/>
  <c r="O380" i="3" s="1"/>
  <c r="N384" i="3"/>
  <c r="O384" i="3" s="1"/>
  <c r="N388" i="3"/>
  <c r="O388" i="3" s="1"/>
  <c r="N392" i="3"/>
  <c r="O392" i="3" s="1"/>
  <c r="N396" i="3"/>
  <c r="O396" i="3" s="1"/>
  <c r="N400" i="3"/>
  <c r="O400" i="3" s="1"/>
  <c r="N404" i="3"/>
  <c r="O404" i="3" s="1"/>
  <c r="N408" i="3"/>
  <c r="O408" i="3" s="1"/>
  <c r="N412" i="3"/>
  <c r="O412" i="3" s="1"/>
  <c r="N416" i="3"/>
  <c r="O416" i="3" s="1"/>
  <c r="K4" i="3"/>
  <c r="L4" i="3" s="1"/>
  <c r="K11" i="3"/>
  <c r="L11" i="3" s="1"/>
  <c r="K85" i="3"/>
  <c r="L85" i="3" s="1"/>
  <c r="K173" i="3"/>
  <c r="L173" i="3" s="1"/>
  <c r="K187" i="3"/>
  <c r="L187" i="3" s="1"/>
  <c r="K171" i="3"/>
  <c r="L171" i="3" s="1"/>
  <c r="BC171" i="3" s="1"/>
  <c r="K181" i="3"/>
  <c r="L181" i="3" s="1"/>
  <c r="K117" i="3"/>
  <c r="L117" i="3" s="1"/>
  <c r="K126" i="3"/>
  <c r="L126" i="3" s="1"/>
  <c r="BC126" i="3" s="1"/>
  <c r="K140" i="3"/>
  <c r="L140" i="3" s="1"/>
  <c r="K37" i="3"/>
  <c r="L37" i="3" s="1"/>
  <c r="K204" i="3"/>
  <c r="L204" i="3" s="1"/>
  <c r="BC204" i="3" s="1"/>
  <c r="K215" i="3"/>
  <c r="L215" i="3" s="1"/>
  <c r="K264" i="3"/>
  <c r="L264" i="3" s="1"/>
  <c r="BC264" i="3" s="1"/>
  <c r="K284" i="3"/>
  <c r="L284" i="3" s="1"/>
  <c r="K342" i="3"/>
  <c r="L342" i="3" s="1"/>
  <c r="BC342" i="3" s="1"/>
  <c r="K346" i="3"/>
  <c r="L346" i="3" s="1"/>
  <c r="BC346" i="3" s="1"/>
  <c r="K350" i="3"/>
  <c r="L350" i="3" s="1"/>
  <c r="K354" i="3"/>
  <c r="L354" i="3" s="1"/>
  <c r="K358" i="3"/>
  <c r="L358" i="3" s="1"/>
  <c r="BC358" i="3" s="1"/>
  <c r="K362" i="3"/>
  <c r="L362" i="3" s="1"/>
  <c r="BC362" i="3" s="1"/>
  <c r="K366" i="3"/>
  <c r="L366" i="3" s="1"/>
  <c r="K370" i="3"/>
  <c r="L370" i="3" s="1"/>
  <c r="K374" i="3"/>
  <c r="L374" i="3" s="1"/>
  <c r="BC374" i="3" s="1"/>
  <c r="K378" i="3"/>
  <c r="L378" i="3" s="1"/>
  <c r="BC378" i="3" s="1"/>
  <c r="K382" i="3"/>
  <c r="L382" i="3" s="1"/>
  <c r="K386" i="3"/>
  <c r="L386" i="3" s="1"/>
  <c r="K390" i="3"/>
  <c r="L390" i="3" s="1"/>
  <c r="BC390" i="3" s="1"/>
  <c r="K394" i="3"/>
  <c r="L394" i="3" s="1"/>
  <c r="BC394" i="3" s="1"/>
  <c r="K398" i="3"/>
  <c r="L398" i="3" s="1"/>
  <c r="K402" i="3"/>
  <c r="L402" i="3" s="1"/>
  <c r="K406" i="3"/>
  <c r="L406" i="3" s="1"/>
  <c r="K410" i="3"/>
  <c r="L410" i="3" s="1"/>
  <c r="K414" i="3"/>
  <c r="L414" i="3" s="1"/>
  <c r="AO1263" i="3"/>
  <c r="AP1263" i="3" s="1"/>
  <c r="AC1263" i="3"/>
  <c r="AD1263" i="3" s="1"/>
  <c r="Q1263" i="3"/>
  <c r="R1263" i="3" s="1"/>
  <c r="AU1263" i="3"/>
  <c r="AV1263" i="3" s="1"/>
  <c r="AI1262" i="3"/>
  <c r="AJ1262" i="3" s="1"/>
  <c r="W1262" i="3"/>
  <c r="X1262" i="3" s="1"/>
  <c r="K1262" i="3"/>
  <c r="L1262" i="3" s="1"/>
  <c r="AO1261" i="3"/>
  <c r="AP1261" i="3" s="1"/>
  <c r="AC1261" i="3"/>
  <c r="AD1261" i="3" s="1"/>
  <c r="Q1261" i="3"/>
  <c r="R1261" i="3" s="1"/>
  <c r="AU1261" i="3"/>
  <c r="AV1261" i="3" s="1"/>
  <c r="AI1260" i="3"/>
  <c r="AJ1260" i="3" s="1"/>
  <c r="W1260" i="3"/>
  <c r="X1260" i="3" s="1"/>
  <c r="K1260" i="3"/>
  <c r="L1260" i="3" s="1"/>
  <c r="AO1259" i="3"/>
  <c r="AP1259" i="3" s="1"/>
  <c r="AC1259" i="3"/>
  <c r="AD1259" i="3" s="1"/>
  <c r="Q1259" i="3"/>
  <c r="R1259" i="3" s="1"/>
  <c r="AU1259" i="3"/>
  <c r="AV1259" i="3" s="1"/>
  <c r="AI1258" i="3"/>
  <c r="AJ1258" i="3" s="1"/>
  <c r="W1258" i="3"/>
  <c r="X1258" i="3" s="1"/>
  <c r="K1258" i="3"/>
  <c r="L1258" i="3" s="1"/>
  <c r="AO1257" i="3"/>
  <c r="AP1257" i="3" s="1"/>
  <c r="AC1257" i="3"/>
  <c r="AD1257" i="3" s="1"/>
  <c r="Q1257" i="3"/>
  <c r="R1257" i="3" s="1"/>
  <c r="AU1257" i="3"/>
  <c r="AV1257" i="3" s="1"/>
  <c r="AI1256" i="3"/>
  <c r="AJ1256" i="3" s="1"/>
  <c r="W1256" i="3"/>
  <c r="X1256" i="3" s="1"/>
  <c r="K1256" i="3"/>
  <c r="L1256" i="3" s="1"/>
  <c r="AO1255" i="3"/>
  <c r="AP1255" i="3" s="1"/>
  <c r="AC1255" i="3"/>
  <c r="AD1255" i="3" s="1"/>
  <c r="Q1255" i="3"/>
  <c r="R1255" i="3" s="1"/>
  <c r="AU1255" i="3"/>
  <c r="AV1255" i="3" s="1"/>
  <c r="AI1254" i="3"/>
  <c r="AJ1254" i="3" s="1"/>
  <c r="W1254" i="3"/>
  <c r="X1254" i="3" s="1"/>
  <c r="K1254" i="3"/>
  <c r="L1254" i="3" s="1"/>
  <c r="AO1253" i="3"/>
  <c r="AP1253" i="3" s="1"/>
  <c r="AC1253" i="3"/>
  <c r="AD1253" i="3" s="1"/>
  <c r="Q1253" i="3"/>
  <c r="R1253" i="3" s="1"/>
  <c r="AU1253" i="3"/>
  <c r="AV1253" i="3" s="1"/>
  <c r="AI1252" i="3"/>
  <c r="AJ1252" i="3" s="1"/>
  <c r="W1252" i="3"/>
  <c r="X1252" i="3" s="1"/>
  <c r="K1252" i="3"/>
  <c r="L1252" i="3" s="1"/>
  <c r="AO1251" i="3"/>
  <c r="AP1251" i="3" s="1"/>
  <c r="AC1251" i="3"/>
  <c r="AD1251" i="3" s="1"/>
  <c r="Q1251" i="3"/>
  <c r="R1251" i="3" s="1"/>
  <c r="AU1251" i="3"/>
  <c r="AV1251" i="3" s="1"/>
  <c r="AI1250" i="3"/>
  <c r="AJ1250" i="3" s="1"/>
  <c r="W1250" i="3"/>
  <c r="X1250" i="3" s="1"/>
  <c r="K1250" i="3"/>
  <c r="L1250" i="3" s="1"/>
  <c r="AO1249" i="3"/>
  <c r="AP1249" i="3" s="1"/>
  <c r="AC1249" i="3"/>
  <c r="AD1249" i="3" s="1"/>
  <c r="Q1249" i="3"/>
  <c r="R1249" i="3" s="1"/>
  <c r="AU1249" i="3"/>
  <c r="AV1249" i="3" s="1"/>
  <c r="AI1248" i="3"/>
  <c r="AJ1248" i="3" s="1"/>
  <c r="W1248" i="3"/>
  <c r="X1248" i="3" s="1"/>
  <c r="K1248" i="3"/>
  <c r="L1248" i="3" s="1"/>
  <c r="AO1247" i="3"/>
  <c r="AP1247" i="3" s="1"/>
  <c r="AC1247" i="3"/>
  <c r="AD1247" i="3" s="1"/>
  <c r="Q1247" i="3"/>
  <c r="R1247" i="3" s="1"/>
  <c r="AU1247" i="3"/>
  <c r="AV1247" i="3" s="1"/>
  <c r="AI1246" i="3"/>
  <c r="AJ1246" i="3" s="1"/>
  <c r="W1246" i="3"/>
  <c r="X1246" i="3" s="1"/>
  <c r="K1246" i="3"/>
  <c r="L1246" i="3" s="1"/>
  <c r="AO1245" i="3"/>
  <c r="AP1245" i="3" s="1"/>
  <c r="AC1245" i="3"/>
  <c r="AD1245" i="3" s="1"/>
  <c r="Q1245" i="3"/>
  <c r="R1245" i="3" s="1"/>
  <c r="AU1245" i="3"/>
  <c r="AV1245" i="3" s="1"/>
  <c r="AI1244" i="3"/>
  <c r="AJ1244" i="3" s="1"/>
  <c r="W1244" i="3"/>
  <c r="X1244" i="3" s="1"/>
  <c r="K1244" i="3"/>
  <c r="L1244" i="3" s="1"/>
  <c r="AO1243" i="3"/>
  <c r="AP1243" i="3" s="1"/>
  <c r="AC1243" i="3"/>
  <c r="AD1243" i="3" s="1"/>
  <c r="Q1243" i="3"/>
  <c r="R1243" i="3" s="1"/>
  <c r="AU1243" i="3"/>
  <c r="AV1243" i="3" s="1"/>
  <c r="AI1242" i="3"/>
  <c r="AJ1242" i="3" s="1"/>
  <c r="W1242" i="3"/>
  <c r="X1242" i="3" s="1"/>
  <c r="K1242" i="3"/>
  <c r="L1242" i="3" s="1"/>
  <c r="AO1241" i="3"/>
  <c r="AP1241" i="3" s="1"/>
  <c r="AC1241" i="3"/>
  <c r="AD1241" i="3" s="1"/>
  <c r="Q1241" i="3"/>
  <c r="R1241" i="3" s="1"/>
  <c r="AU1241" i="3"/>
  <c r="AV1241" i="3" s="1"/>
  <c r="AI1240" i="3"/>
  <c r="AJ1240" i="3" s="1"/>
  <c r="W1240" i="3"/>
  <c r="X1240" i="3" s="1"/>
  <c r="AL126" i="3"/>
  <c r="AM126" i="3" s="1"/>
  <c r="AL204" i="3"/>
  <c r="AM204" i="3" s="1"/>
  <c r="AL344" i="3"/>
  <c r="AM344" i="3" s="1"/>
  <c r="AL352" i="3"/>
  <c r="AM352" i="3" s="1"/>
  <c r="AL360" i="3"/>
  <c r="AM360" i="3" s="1"/>
  <c r="AL366" i="3"/>
  <c r="AM366" i="3" s="1"/>
  <c r="AL372" i="3"/>
  <c r="AM372" i="3" s="1"/>
  <c r="AL377" i="3"/>
  <c r="AM377" i="3" s="1"/>
  <c r="AL381" i="3"/>
  <c r="AM381" i="3" s="1"/>
  <c r="AL385" i="3"/>
  <c r="AM385" i="3" s="1"/>
  <c r="AL389" i="3"/>
  <c r="AM389" i="3" s="1"/>
  <c r="AL393" i="3"/>
  <c r="AM393" i="3" s="1"/>
  <c r="AL397" i="3"/>
  <c r="AM397" i="3" s="1"/>
  <c r="AL401" i="3"/>
  <c r="AM401" i="3" s="1"/>
  <c r="AL405" i="3"/>
  <c r="AM405" i="3" s="1"/>
  <c r="AL409" i="3"/>
  <c r="AM409" i="3" s="1"/>
  <c r="AL413" i="3"/>
  <c r="AM413" i="3" s="1"/>
  <c r="AI5" i="3"/>
  <c r="AJ5" i="3" s="1"/>
  <c r="BN5" i="3" s="1"/>
  <c r="BN343" i="3"/>
  <c r="AI399" i="3"/>
  <c r="AJ399" i="3" s="1"/>
  <c r="AI403" i="3"/>
  <c r="AJ403" i="3" s="1"/>
  <c r="AI407" i="3"/>
  <c r="AJ407" i="3" s="1"/>
  <c r="AI411" i="3"/>
  <c r="AJ411" i="3" s="1"/>
  <c r="AI415" i="3"/>
  <c r="AJ415" i="3" s="1"/>
  <c r="AF10" i="3"/>
  <c r="AG10" i="3" s="1"/>
  <c r="AF82" i="3"/>
  <c r="AG82" i="3" s="1"/>
  <c r="AF27" i="3"/>
  <c r="AG27" i="3" s="1"/>
  <c r="AF182" i="3"/>
  <c r="AG182" i="3" s="1"/>
  <c r="AF170" i="3"/>
  <c r="AG170" i="3" s="1"/>
  <c r="AF176" i="3"/>
  <c r="AG176" i="3" s="1"/>
  <c r="AF41" i="3"/>
  <c r="AG41" i="3" s="1"/>
  <c r="AF116" i="3"/>
  <c r="AG116" i="3" s="1"/>
  <c r="AF125" i="3"/>
  <c r="AG125" i="3" s="1"/>
  <c r="AF135" i="3"/>
  <c r="AG135" i="3" s="1"/>
  <c r="AF107" i="3"/>
  <c r="AG107" i="3" s="1"/>
  <c r="AF177" i="3"/>
  <c r="AG177" i="3" s="1"/>
  <c r="AF206" i="3"/>
  <c r="AG206" i="3" s="1"/>
  <c r="AF263" i="3"/>
  <c r="AG263" i="3" s="1"/>
  <c r="AF283" i="3"/>
  <c r="AG283" i="3" s="1"/>
  <c r="AF345" i="3"/>
  <c r="AG345" i="3" s="1"/>
  <c r="AF349" i="3"/>
  <c r="AG349" i="3" s="1"/>
  <c r="AF353" i="3"/>
  <c r="AG353" i="3" s="1"/>
  <c r="AF357" i="3"/>
  <c r="AG357" i="3" s="1"/>
  <c r="AF361" i="3"/>
  <c r="AG361" i="3" s="1"/>
  <c r="AF365" i="3"/>
  <c r="AG365" i="3" s="1"/>
  <c r="AF369" i="3"/>
  <c r="AG369" i="3" s="1"/>
  <c r="AF373" i="3"/>
  <c r="AG373" i="3" s="1"/>
  <c r="AF377" i="3"/>
  <c r="AG377" i="3" s="1"/>
  <c r="AF381" i="3"/>
  <c r="AG381" i="3" s="1"/>
  <c r="AF385" i="3"/>
  <c r="AG385" i="3" s="1"/>
  <c r="AF389" i="3"/>
  <c r="AG389" i="3" s="1"/>
  <c r="AF393" i="3"/>
  <c r="AG393" i="3" s="1"/>
  <c r="AF397" i="3"/>
  <c r="AG397" i="3" s="1"/>
  <c r="AF401" i="3"/>
  <c r="AG401" i="3" s="1"/>
  <c r="AF405" i="3"/>
  <c r="AG405" i="3" s="1"/>
  <c r="AF409" i="3"/>
  <c r="AG409" i="3" s="1"/>
  <c r="AF413" i="3"/>
  <c r="AG413" i="3" s="1"/>
  <c r="AC5" i="3"/>
  <c r="AD5" i="3" s="1"/>
  <c r="AC23" i="3"/>
  <c r="AD23" i="3" s="1"/>
  <c r="AC88" i="3"/>
  <c r="AD88" i="3" s="1"/>
  <c r="AC188" i="3"/>
  <c r="AD188" i="3" s="1"/>
  <c r="AC30" i="3"/>
  <c r="AD30" i="3" s="1"/>
  <c r="AC106" i="3"/>
  <c r="AD106" i="3" s="1"/>
  <c r="AC118" i="3"/>
  <c r="AD118" i="3" s="1"/>
  <c r="AC131" i="3"/>
  <c r="AD131" i="3" s="1"/>
  <c r="AC162" i="3"/>
  <c r="AD162" i="3" s="1"/>
  <c r="AC246" i="3"/>
  <c r="AD246" i="3" s="1"/>
  <c r="AC221" i="3"/>
  <c r="AD221" i="3" s="1"/>
  <c r="AC277" i="3"/>
  <c r="AD277" i="3" s="1"/>
  <c r="AC308" i="3"/>
  <c r="AD308" i="3" s="1"/>
  <c r="AC343" i="3"/>
  <c r="AD343" i="3" s="1"/>
  <c r="AC347" i="3"/>
  <c r="AD347" i="3" s="1"/>
  <c r="AC351" i="3"/>
  <c r="AD351" i="3" s="1"/>
  <c r="AC355" i="3"/>
  <c r="AD355" i="3" s="1"/>
  <c r="AC359" i="3"/>
  <c r="AD359" i="3" s="1"/>
  <c r="AC363" i="3"/>
  <c r="AD363" i="3" s="1"/>
  <c r="AC367" i="3"/>
  <c r="AD367" i="3" s="1"/>
  <c r="AC371" i="3"/>
  <c r="AD371" i="3" s="1"/>
  <c r="AC375" i="3"/>
  <c r="AD375" i="3" s="1"/>
  <c r="AC379" i="3"/>
  <c r="AD379" i="3" s="1"/>
  <c r="AC383" i="3"/>
  <c r="AD383" i="3" s="1"/>
  <c r="AC387" i="3"/>
  <c r="AD387" i="3" s="1"/>
  <c r="AC391" i="3"/>
  <c r="AD391" i="3" s="1"/>
  <c r="AC395" i="3"/>
  <c r="AD395" i="3" s="1"/>
  <c r="AC399" i="3"/>
  <c r="AD399" i="3" s="1"/>
  <c r="AC403" i="3"/>
  <c r="AD403" i="3" s="1"/>
  <c r="AC407" i="3"/>
  <c r="AD407" i="3" s="1"/>
  <c r="AC411" i="3"/>
  <c r="AD411" i="3" s="1"/>
  <c r="AC415" i="3"/>
  <c r="AD415" i="3" s="1"/>
  <c r="T10" i="3"/>
  <c r="U10" i="3" s="1"/>
  <c r="T82" i="3"/>
  <c r="U82" i="3" s="1"/>
  <c r="T27" i="3"/>
  <c r="U27" i="3" s="1"/>
  <c r="T182" i="3"/>
  <c r="U182" i="3" s="1"/>
  <c r="T170" i="3"/>
  <c r="U170" i="3" s="1"/>
  <c r="T176" i="3"/>
  <c r="U176" i="3" s="1"/>
  <c r="T41" i="3"/>
  <c r="U41" i="3" s="1"/>
  <c r="T116" i="3"/>
  <c r="U116" i="3" s="1"/>
  <c r="T125" i="3"/>
  <c r="U125" i="3" s="1"/>
  <c r="T135" i="3"/>
  <c r="U135" i="3" s="1"/>
  <c r="T107" i="3"/>
  <c r="U107" i="3" s="1"/>
  <c r="T177" i="3"/>
  <c r="U177" i="3" s="1"/>
  <c r="T345" i="3"/>
  <c r="U345" i="3" s="1"/>
  <c r="T349" i="3"/>
  <c r="U349" i="3" s="1"/>
  <c r="T353" i="3"/>
  <c r="U353" i="3" s="1"/>
  <c r="T357" i="3"/>
  <c r="U357" i="3" s="1"/>
  <c r="T361" i="3"/>
  <c r="U361" i="3" s="1"/>
  <c r="T365" i="3"/>
  <c r="U365" i="3" s="1"/>
  <c r="T369" i="3"/>
  <c r="U369" i="3" s="1"/>
  <c r="T373" i="3"/>
  <c r="U373" i="3" s="1"/>
  <c r="T377" i="3"/>
  <c r="U377" i="3" s="1"/>
  <c r="T381" i="3"/>
  <c r="U381" i="3" s="1"/>
  <c r="T385" i="3"/>
  <c r="U385" i="3" s="1"/>
  <c r="T389" i="3"/>
  <c r="U389" i="3" s="1"/>
  <c r="T393" i="3"/>
  <c r="U393" i="3" s="1"/>
  <c r="T397" i="3"/>
  <c r="U397" i="3" s="1"/>
  <c r="T401" i="3"/>
  <c r="U401" i="3" s="1"/>
  <c r="T405" i="3"/>
  <c r="U405" i="3" s="1"/>
  <c r="T409" i="3"/>
  <c r="U409" i="3" s="1"/>
  <c r="T413" i="3"/>
  <c r="U413" i="3" s="1"/>
  <c r="BE188" i="3"/>
  <c r="BE30" i="3"/>
  <c r="BE106" i="3"/>
  <c r="BE118" i="3"/>
  <c r="BE131" i="3"/>
  <c r="BE162" i="3"/>
  <c r="R246" i="3"/>
  <c r="Q277" i="3"/>
  <c r="R277" i="3" s="1"/>
  <c r="BE277" i="3" s="1"/>
  <c r="Q308" i="3"/>
  <c r="R308" i="3" s="1"/>
  <c r="BE308" i="3" s="1"/>
  <c r="Q343" i="3"/>
  <c r="R343" i="3" s="1"/>
  <c r="BE343" i="3" s="1"/>
  <c r="Q347" i="3"/>
  <c r="R347" i="3" s="1"/>
  <c r="BE347" i="3" s="1"/>
  <c r="Q351" i="3"/>
  <c r="R351" i="3" s="1"/>
  <c r="BE351" i="3" s="1"/>
  <c r="Q355" i="3"/>
  <c r="R355" i="3" s="1"/>
  <c r="BE355" i="3" s="1"/>
  <c r="Q359" i="3"/>
  <c r="R359" i="3" s="1"/>
  <c r="BE359" i="3" s="1"/>
  <c r="Q363" i="3"/>
  <c r="R363" i="3" s="1"/>
  <c r="BE363" i="3" s="1"/>
  <c r="Q367" i="3"/>
  <c r="R367" i="3" s="1"/>
  <c r="BE367" i="3" s="1"/>
  <c r="Q371" i="3"/>
  <c r="R371" i="3" s="1"/>
  <c r="BE371" i="3" s="1"/>
  <c r="Q375" i="3"/>
  <c r="R375" i="3" s="1"/>
  <c r="BE375" i="3" s="1"/>
  <c r="Q379" i="3"/>
  <c r="R379" i="3" s="1"/>
  <c r="BE379" i="3" s="1"/>
  <c r="Q383" i="3"/>
  <c r="R383" i="3" s="1"/>
  <c r="BE383" i="3" s="1"/>
  <c r="Q387" i="3"/>
  <c r="R387" i="3" s="1"/>
  <c r="BE387" i="3" s="1"/>
  <c r="Q391" i="3"/>
  <c r="R391" i="3" s="1"/>
  <c r="BE391" i="3" s="1"/>
  <c r="Q395" i="3"/>
  <c r="R395" i="3" s="1"/>
  <c r="BE395" i="3" s="1"/>
  <c r="Q399" i="3"/>
  <c r="R399" i="3" s="1"/>
  <c r="BE399" i="3" s="1"/>
  <c r="Q403" i="3"/>
  <c r="R403" i="3" s="1"/>
  <c r="Q407" i="3"/>
  <c r="R407" i="3" s="1"/>
  <c r="Q411" i="3"/>
  <c r="R411" i="3" s="1"/>
  <c r="Q415" i="3"/>
  <c r="R415" i="3" s="1"/>
  <c r="N10" i="3"/>
  <c r="O10" i="3" s="1"/>
  <c r="N82" i="3"/>
  <c r="O82" i="3" s="1"/>
  <c r="N27" i="3"/>
  <c r="O27" i="3" s="1"/>
  <c r="N182" i="3"/>
  <c r="O182" i="3" s="1"/>
  <c r="N170" i="3"/>
  <c r="O170" i="3" s="1"/>
  <c r="N176" i="3"/>
  <c r="O176" i="3" s="1"/>
  <c r="N41" i="3"/>
  <c r="O41" i="3" s="1"/>
  <c r="N116" i="3"/>
  <c r="O116" i="3" s="1"/>
  <c r="N125" i="3"/>
  <c r="O125" i="3" s="1"/>
  <c r="N135" i="3"/>
  <c r="O135" i="3" s="1"/>
  <c r="N107" i="3"/>
  <c r="O107" i="3" s="1"/>
  <c r="N177" i="3"/>
  <c r="O177" i="3" s="1"/>
  <c r="N206" i="3"/>
  <c r="O206" i="3" s="1"/>
  <c r="N263" i="3"/>
  <c r="O263" i="3" s="1"/>
  <c r="N283" i="3"/>
  <c r="O283" i="3" s="1"/>
  <c r="N345" i="3"/>
  <c r="O345" i="3" s="1"/>
  <c r="N349" i="3"/>
  <c r="O349" i="3" s="1"/>
  <c r="N353" i="3"/>
  <c r="O353" i="3" s="1"/>
  <c r="N357" i="3"/>
  <c r="O357" i="3" s="1"/>
  <c r="N361" i="3"/>
  <c r="O361" i="3" s="1"/>
  <c r="N365" i="3"/>
  <c r="O365" i="3" s="1"/>
  <c r="N369" i="3"/>
  <c r="O369" i="3" s="1"/>
  <c r="N373" i="3"/>
  <c r="O373" i="3" s="1"/>
  <c r="N377" i="3"/>
  <c r="O377" i="3" s="1"/>
  <c r="N381" i="3"/>
  <c r="O381" i="3" s="1"/>
  <c r="N385" i="3"/>
  <c r="O385" i="3" s="1"/>
  <c r="N389" i="3"/>
  <c r="O389" i="3" s="1"/>
  <c r="N393" i="3"/>
  <c r="O393" i="3" s="1"/>
  <c r="N397" i="3"/>
  <c r="O397" i="3" s="1"/>
  <c r="N401" i="3"/>
  <c r="O401" i="3" s="1"/>
  <c r="N405" i="3"/>
  <c r="O405" i="3" s="1"/>
  <c r="N409" i="3"/>
  <c r="O409" i="3" s="1"/>
  <c r="N413" i="3"/>
  <c r="O413" i="3" s="1"/>
  <c r="K5" i="3"/>
  <c r="L5" i="3" s="1"/>
  <c r="K23" i="3"/>
  <c r="L23" i="3" s="1"/>
  <c r="K88" i="3"/>
  <c r="L88" i="3" s="1"/>
  <c r="K188" i="3"/>
  <c r="L188" i="3" s="1"/>
  <c r="K30" i="3"/>
  <c r="L30" i="3" s="1"/>
  <c r="K106" i="3"/>
  <c r="L106" i="3" s="1"/>
  <c r="K118" i="3"/>
  <c r="L118" i="3" s="1"/>
  <c r="BC118" i="3" s="1"/>
  <c r="K131" i="3"/>
  <c r="L131" i="3" s="1"/>
  <c r="K162" i="3"/>
  <c r="L162" i="3" s="1"/>
  <c r="K246" i="3"/>
  <c r="L246" i="3" s="1"/>
  <c r="K221" i="3"/>
  <c r="L221" i="3" s="1"/>
  <c r="K277" i="3"/>
  <c r="L277" i="3" s="1"/>
  <c r="K308" i="3"/>
  <c r="L308" i="3" s="1"/>
  <c r="K343" i="3"/>
  <c r="L343" i="3" s="1"/>
  <c r="K347" i="3"/>
  <c r="L347" i="3" s="1"/>
  <c r="K351" i="3"/>
  <c r="L351" i="3" s="1"/>
  <c r="K355" i="3"/>
  <c r="L355" i="3" s="1"/>
  <c r="K359" i="3"/>
  <c r="L359" i="3" s="1"/>
  <c r="K363" i="3"/>
  <c r="L363" i="3" s="1"/>
  <c r="K367" i="3"/>
  <c r="L367" i="3" s="1"/>
  <c r="BC367" i="3" s="1"/>
  <c r="K371" i="3"/>
  <c r="L371" i="3" s="1"/>
  <c r="K375" i="3"/>
  <c r="L375" i="3" s="1"/>
  <c r="K379" i="3"/>
  <c r="L379" i="3" s="1"/>
  <c r="K383" i="3"/>
  <c r="L383" i="3" s="1"/>
  <c r="K387" i="3"/>
  <c r="L387" i="3" s="1"/>
  <c r="K391" i="3"/>
  <c r="L391" i="3" s="1"/>
  <c r="K395" i="3"/>
  <c r="L395" i="3" s="1"/>
  <c r="K399" i="3"/>
  <c r="L399" i="3" s="1"/>
  <c r="BC399" i="3" s="1"/>
  <c r="K403" i="3"/>
  <c r="L403" i="3" s="1"/>
  <c r="K407" i="3"/>
  <c r="L407" i="3" s="1"/>
  <c r="K411" i="3"/>
  <c r="L411" i="3" s="1"/>
  <c r="K415" i="3"/>
  <c r="L415" i="3" s="1"/>
  <c r="AL1263" i="3"/>
  <c r="AM1263" i="3" s="1"/>
  <c r="Z1263" i="3"/>
  <c r="AA1263" i="3" s="1"/>
  <c r="N1263" i="3"/>
  <c r="O1263" i="3" s="1"/>
  <c r="AR1262" i="3"/>
  <c r="AS1262" i="3" s="1"/>
  <c r="AY1262" i="3" s="1"/>
  <c r="AF1262" i="3"/>
  <c r="AG1262" i="3" s="1"/>
  <c r="T1262" i="3"/>
  <c r="U1262" i="3" s="1"/>
  <c r="H1262" i="3"/>
  <c r="I1262" i="3" s="1"/>
  <c r="AL1261" i="3"/>
  <c r="AM1261" i="3" s="1"/>
  <c r="Z1261" i="3"/>
  <c r="AA1261" i="3" s="1"/>
  <c r="N1261" i="3"/>
  <c r="O1261" i="3" s="1"/>
  <c r="AR1260" i="3"/>
  <c r="AS1260" i="3" s="1"/>
  <c r="AY1260" i="3" s="1"/>
  <c r="AF1260" i="3"/>
  <c r="AG1260" i="3" s="1"/>
  <c r="T1260" i="3"/>
  <c r="U1260" i="3" s="1"/>
  <c r="H1260" i="3"/>
  <c r="I1260" i="3" s="1"/>
  <c r="AL1259" i="3"/>
  <c r="AM1259" i="3" s="1"/>
  <c r="Z1259" i="3"/>
  <c r="AA1259" i="3" s="1"/>
  <c r="N1259" i="3"/>
  <c r="O1259" i="3" s="1"/>
  <c r="AR1258" i="3"/>
  <c r="AS1258" i="3" s="1"/>
  <c r="AY1258" i="3" s="1"/>
  <c r="AF1258" i="3"/>
  <c r="AG1258" i="3" s="1"/>
  <c r="T1258" i="3"/>
  <c r="U1258" i="3" s="1"/>
  <c r="H1258" i="3"/>
  <c r="I1258" i="3" s="1"/>
  <c r="AL1257" i="3"/>
  <c r="AM1257" i="3" s="1"/>
  <c r="Z1257" i="3"/>
  <c r="AA1257" i="3" s="1"/>
  <c r="N1257" i="3"/>
  <c r="O1257" i="3" s="1"/>
  <c r="AR1256" i="3"/>
  <c r="AS1256" i="3" s="1"/>
  <c r="AY1256" i="3" s="1"/>
  <c r="AF1256" i="3"/>
  <c r="AG1256" i="3" s="1"/>
  <c r="T1256" i="3"/>
  <c r="U1256" i="3" s="1"/>
  <c r="H1256" i="3"/>
  <c r="I1256" i="3" s="1"/>
  <c r="AL1255" i="3"/>
  <c r="AM1255" i="3" s="1"/>
  <c r="Z1255" i="3"/>
  <c r="AA1255" i="3" s="1"/>
  <c r="N1255" i="3"/>
  <c r="O1255" i="3" s="1"/>
  <c r="AR1254" i="3"/>
  <c r="AS1254" i="3" s="1"/>
  <c r="AY1254" i="3" s="1"/>
  <c r="AF1254" i="3"/>
  <c r="AG1254" i="3" s="1"/>
  <c r="T1254" i="3"/>
  <c r="U1254" i="3" s="1"/>
  <c r="H1254" i="3"/>
  <c r="I1254" i="3" s="1"/>
  <c r="AL1253" i="3"/>
  <c r="AM1253" i="3" s="1"/>
  <c r="Z1253" i="3"/>
  <c r="AA1253" i="3" s="1"/>
  <c r="N1253" i="3"/>
  <c r="O1253" i="3" s="1"/>
  <c r="AR1252" i="3"/>
  <c r="AS1252" i="3" s="1"/>
  <c r="AY1252" i="3" s="1"/>
  <c r="AF1252" i="3"/>
  <c r="AG1252" i="3" s="1"/>
  <c r="T1252" i="3"/>
  <c r="U1252" i="3" s="1"/>
  <c r="H1252" i="3"/>
  <c r="I1252" i="3" s="1"/>
  <c r="AL1251" i="3"/>
  <c r="AM1251" i="3" s="1"/>
  <c r="Z1251" i="3"/>
  <c r="AA1251" i="3" s="1"/>
  <c r="N1251" i="3"/>
  <c r="O1251" i="3" s="1"/>
  <c r="AR1250" i="3"/>
  <c r="AS1250" i="3" s="1"/>
  <c r="AY1250" i="3" s="1"/>
  <c r="AF1250" i="3"/>
  <c r="AG1250" i="3" s="1"/>
  <c r="T1250" i="3"/>
  <c r="U1250" i="3" s="1"/>
  <c r="H1250" i="3"/>
  <c r="I1250" i="3" s="1"/>
  <c r="AL1249" i="3"/>
  <c r="AM1249" i="3" s="1"/>
  <c r="Z1249" i="3"/>
  <c r="AA1249" i="3" s="1"/>
  <c r="N1249" i="3"/>
  <c r="O1249" i="3" s="1"/>
  <c r="AR1248" i="3"/>
  <c r="AS1248" i="3" s="1"/>
  <c r="AY1248" i="3" s="1"/>
  <c r="AF1248" i="3"/>
  <c r="AG1248" i="3" s="1"/>
  <c r="T1248" i="3"/>
  <c r="U1248" i="3" s="1"/>
  <c r="H1248" i="3"/>
  <c r="I1248" i="3" s="1"/>
  <c r="AL1247" i="3"/>
  <c r="AM1247" i="3" s="1"/>
  <c r="Z1247" i="3"/>
  <c r="AA1247" i="3" s="1"/>
  <c r="N1247" i="3"/>
  <c r="O1247" i="3" s="1"/>
  <c r="AR1246" i="3"/>
  <c r="AS1246" i="3" s="1"/>
  <c r="AY1246" i="3" s="1"/>
  <c r="AF1246" i="3"/>
  <c r="AG1246" i="3" s="1"/>
  <c r="T1246" i="3"/>
  <c r="U1246" i="3" s="1"/>
  <c r="H1246" i="3"/>
  <c r="I1246" i="3" s="1"/>
  <c r="AL1245" i="3"/>
  <c r="AM1245" i="3" s="1"/>
  <c r="Z1245" i="3"/>
  <c r="AA1245" i="3" s="1"/>
  <c r="N1245" i="3"/>
  <c r="O1245" i="3" s="1"/>
  <c r="AR1244" i="3"/>
  <c r="AS1244" i="3" s="1"/>
  <c r="AY1244" i="3" s="1"/>
  <c r="AF1244" i="3"/>
  <c r="AG1244" i="3" s="1"/>
  <c r="T1244" i="3"/>
  <c r="U1244" i="3" s="1"/>
  <c r="AL140" i="3"/>
  <c r="AM140" i="3" s="1"/>
  <c r="AL215" i="3"/>
  <c r="AM215" i="3" s="1"/>
  <c r="AL342" i="3"/>
  <c r="AM342" i="3" s="1"/>
  <c r="AL346" i="3"/>
  <c r="AM346" i="3" s="1"/>
  <c r="AL354" i="3"/>
  <c r="AM354" i="3" s="1"/>
  <c r="AL362" i="3"/>
  <c r="AM362" i="3" s="1"/>
  <c r="AL368" i="3"/>
  <c r="AM368" i="3" s="1"/>
  <c r="AL373" i="3"/>
  <c r="AM373" i="3" s="1"/>
  <c r="AL378" i="3"/>
  <c r="AM378" i="3" s="1"/>
  <c r="AL382" i="3"/>
  <c r="AM382" i="3" s="1"/>
  <c r="AL386" i="3"/>
  <c r="AM386" i="3" s="1"/>
  <c r="AL390" i="3"/>
  <c r="AM390" i="3" s="1"/>
  <c r="AL394" i="3"/>
  <c r="AM394" i="3" s="1"/>
  <c r="AL398" i="3"/>
  <c r="AM398" i="3" s="1"/>
  <c r="AL402" i="3"/>
  <c r="AM402" i="3" s="1"/>
  <c r="AL406" i="3"/>
  <c r="AM406" i="3" s="1"/>
  <c r="AL410" i="3"/>
  <c r="AM410" i="3" s="1"/>
  <c r="AL414" i="3"/>
  <c r="AM414" i="3" s="1"/>
  <c r="AI396" i="3"/>
  <c r="AJ396" i="3" s="1"/>
  <c r="AI400" i="3"/>
  <c r="AJ400" i="3" s="1"/>
  <c r="AI404" i="3"/>
  <c r="AJ404" i="3" s="1"/>
  <c r="AI408" i="3"/>
  <c r="AJ408" i="3" s="1"/>
  <c r="AI412" i="3"/>
  <c r="AJ412" i="3" s="1"/>
  <c r="AI416" i="3"/>
  <c r="AJ416" i="3" s="1"/>
  <c r="AF4" i="3"/>
  <c r="AG4" i="3" s="1"/>
  <c r="AF11" i="3"/>
  <c r="AG11" i="3" s="1"/>
  <c r="AF85" i="3"/>
  <c r="AG85" i="3" s="1"/>
  <c r="AF173" i="3"/>
  <c r="AG173" i="3" s="1"/>
  <c r="AF187" i="3"/>
  <c r="AG187" i="3" s="1"/>
  <c r="AF171" i="3"/>
  <c r="AG171" i="3" s="1"/>
  <c r="AF181" i="3"/>
  <c r="AG181" i="3" s="1"/>
  <c r="AF117" i="3"/>
  <c r="AG117" i="3" s="1"/>
  <c r="AF126" i="3"/>
  <c r="AG126" i="3" s="1"/>
  <c r="AF140" i="3"/>
  <c r="AG140" i="3" s="1"/>
  <c r="AF37" i="3"/>
  <c r="AG37" i="3" s="1"/>
  <c r="AF204" i="3"/>
  <c r="AG204" i="3" s="1"/>
  <c r="AF215" i="3"/>
  <c r="AG215" i="3" s="1"/>
  <c r="AF264" i="3"/>
  <c r="AG264" i="3" s="1"/>
  <c r="AF284" i="3"/>
  <c r="AG284" i="3" s="1"/>
  <c r="AF342" i="3"/>
  <c r="AG342" i="3" s="1"/>
  <c r="AF346" i="3"/>
  <c r="AG346" i="3" s="1"/>
  <c r="AF350" i="3"/>
  <c r="AG350" i="3" s="1"/>
  <c r="AF354" i="3"/>
  <c r="AG354" i="3" s="1"/>
  <c r="AF358" i="3"/>
  <c r="AG358" i="3" s="1"/>
  <c r="AF362" i="3"/>
  <c r="AG362" i="3" s="1"/>
  <c r="AF366" i="3"/>
  <c r="AG366" i="3" s="1"/>
  <c r="AF370" i="3"/>
  <c r="AG370" i="3" s="1"/>
  <c r="AF374" i="3"/>
  <c r="AG374" i="3" s="1"/>
  <c r="AF378" i="3"/>
  <c r="AG378" i="3" s="1"/>
  <c r="AF382" i="3"/>
  <c r="AG382" i="3" s="1"/>
  <c r="AF386" i="3"/>
  <c r="AG386" i="3" s="1"/>
  <c r="AF390" i="3"/>
  <c r="AG390" i="3" s="1"/>
  <c r="AF394" i="3"/>
  <c r="AG394" i="3" s="1"/>
  <c r="AF398" i="3"/>
  <c r="AG398" i="3" s="1"/>
  <c r="AF402" i="3"/>
  <c r="AG402" i="3" s="1"/>
  <c r="AF406" i="3"/>
  <c r="AG406" i="3" s="1"/>
  <c r="AF410" i="3"/>
  <c r="AG410" i="3" s="1"/>
  <c r="AF414" i="3"/>
  <c r="AG414" i="3" s="1"/>
  <c r="AC8" i="3"/>
  <c r="AD8" i="3" s="1"/>
  <c r="AC76" i="3"/>
  <c r="AD76" i="3" s="1"/>
  <c r="AC179" i="3"/>
  <c r="AD179" i="3" s="1"/>
  <c r="AC189" i="3"/>
  <c r="AD189" i="3" s="1"/>
  <c r="AC172" i="3"/>
  <c r="AD172" i="3" s="1"/>
  <c r="AC33" i="3"/>
  <c r="AD33" i="3" s="1"/>
  <c r="AC115" i="3"/>
  <c r="AD115" i="3" s="1"/>
  <c r="AC119" i="3"/>
  <c r="AD119" i="3" s="1"/>
  <c r="AC133" i="3"/>
  <c r="AD133" i="3" s="1"/>
  <c r="AC163" i="3"/>
  <c r="AD163" i="3" s="1"/>
  <c r="AC245" i="3"/>
  <c r="AD245" i="3" s="1"/>
  <c r="AC212" i="3"/>
  <c r="AD212" i="3" s="1"/>
  <c r="AC247" i="3"/>
  <c r="AD247" i="3" s="1"/>
  <c r="AC281" i="3"/>
  <c r="AD281" i="3" s="1"/>
  <c r="AC344" i="3"/>
  <c r="AD344" i="3" s="1"/>
  <c r="AC348" i="3"/>
  <c r="AD348" i="3" s="1"/>
  <c r="AC352" i="3"/>
  <c r="AD352" i="3" s="1"/>
  <c r="AC356" i="3"/>
  <c r="AD356" i="3" s="1"/>
  <c r="AC360" i="3"/>
  <c r="AD360" i="3" s="1"/>
  <c r="AC364" i="3"/>
  <c r="AD364" i="3" s="1"/>
  <c r="AC368" i="3"/>
  <c r="AD368" i="3" s="1"/>
  <c r="AC372" i="3"/>
  <c r="AD372" i="3" s="1"/>
  <c r="AC376" i="3"/>
  <c r="AD376" i="3" s="1"/>
  <c r="AC380" i="3"/>
  <c r="AD380" i="3" s="1"/>
  <c r="AC384" i="3"/>
  <c r="AD384" i="3" s="1"/>
  <c r="AC388" i="3"/>
  <c r="AD388" i="3" s="1"/>
  <c r="AC392" i="3"/>
  <c r="AD392" i="3" s="1"/>
  <c r="AC396" i="3"/>
  <c r="AD396" i="3" s="1"/>
  <c r="AC400" i="3"/>
  <c r="AD400" i="3" s="1"/>
  <c r="AC404" i="3"/>
  <c r="AD404" i="3" s="1"/>
  <c r="AC408" i="3"/>
  <c r="AD408" i="3" s="1"/>
  <c r="AC412" i="3"/>
  <c r="AD412" i="3" s="1"/>
  <c r="AC416" i="3"/>
  <c r="AD416" i="3" s="1"/>
  <c r="T4" i="3"/>
  <c r="U4" i="3" s="1"/>
  <c r="T11" i="3"/>
  <c r="U11" i="3" s="1"/>
  <c r="T85" i="3"/>
  <c r="U85" i="3" s="1"/>
  <c r="T173" i="3"/>
  <c r="U173" i="3" s="1"/>
  <c r="T187" i="3"/>
  <c r="U187" i="3" s="1"/>
  <c r="T171" i="3"/>
  <c r="U171" i="3" s="1"/>
  <c r="T181" i="3"/>
  <c r="U181" i="3" s="1"/>
  <c r="T117" i="3"/>
  <c r="U117" i="3" s="1"/>
  <c r="T126" i="3"/>
  <c r="U126" i="3" s="1"/>
  <c r="T140" i="3"/>
  <c r="U140" i="3" s="1"/>
  <c r="T37" i="3"/>
  <c r="U37" i="3" s="1"/>
  <c r="T204" i="3"/>
  <c r="U204" i="3" s="1"/>
  <c r="T342" i="3"/>
  <c r="U342" i="3" s="1"/>
  <c r="T346" i="3"/>
  <c r="U346" i="3" s="1"/>
  <c r="T350" i="3"/>
  <c r="U350" i="3" s="1"/>
  <c r="T354" i="3"/>
  <c r="U354" i="3" s="1"/>
  <c r="T358" i="3"/>
  <c r="U358" i="3" s="1"/>
  <c r="T362" i="3"/>
  <c r="U362" i="3" s="1"/>
  <c r="T366" i="3"/>
  <c r="U366" i="3" s="1"/>
  <c r="T370" i="3"/>
  <c r="U370" i="3" s="1"/>
  <c r="T374" i="3"/>
  <c r="U374" i="3" s="1"/>
  <c r="T378" i="3"/>
  <c r="U378" i="3" s="1"/>
  <c r="T382" i="3"/>
  <c r="U382" i="3" s="1"/>
  <c r="T386" i="3"/>
  <c r="U386" i="3" s="1"/>
  <c r="T390" i="3"/>
  <c r="U390" i="3" s="1"/>
  <c r="T394" i="3"/>
  <c r="U394" i="3" s="1"/>
  <c r="T398" i="3"/>
  <c r="U398" i="3" s="1"/>
  <c r="T402" i="3"/>
  <c r="U402" i="3" s="1"/>
  <c r="T406" i="3"/>
  <c r="U406" i="3" s="1"/>
  <c r="T410" i="3"/>
  <c r="U410" i="3" s="1"/>
  <c r="T414" i="3"/>
  <c r="U414" i="3" s="1"/>
  <c r="BE179" i="3"/>
  <c r="BE189" i="3"/>
  <c r="BE172" i="3"/>
  <c r="BE33" i="3"/>
  <c r="BE115" i="3"/>
  <c r="BE119" i="3"/>
  <c r="BE133" i="3"/>
  <c r="BE163" i="3"/>
  <c r="Q245" i="3"/>
  <c r="R245" i="3" s="1"/>
  <c r="BE245" i="3" s="1"/>
  <c r="BE212" i="3"/>
  <c r="Q247" i="3"/>
  <c r="R247" i="3" s="1"/>
  <c r="Q281" i="3"/>
  <c r="R281" i="3" s="1"/>
  <c r="BE281" i="3" s="1"/>
  <c r="Q344" i="3"/>
  <c r="R344" i="3" s="1"/>
  <c r="BE344" i="3" s="1"/>
  <c r="Q348" i="3"/>
  <c r="R348" i="3" s="1"/>
  <c r="BE348" i="3" s="1"/>
  <c r="Q352" i="3"/>
  <c r="R352" i="3" s="1"/>
  <c r="BE352" i="3" s="1"/>
  <c r="Q356" i="3"/>
  <c r="R356" i="3" s="1"/>
  <c r="BE356" i="3" s="1"/>
  <c r="Q360" i="3"/>
  <c r="R360" i="3" s="1"/>
  <c r="BE360" i="3" s="1"/>
  <c r="Q364" i="3"/>
  <c r="R364" i="3" s="1"/>
  <c r="BE364" i="3" s="1"/>
  <c r="Q368" i="3"/>
  <c r="R368" i="3" s="1"/>
  <c r="BE368" i="3" s="1"/>
  <c r="Q372" i="3"/>
  <c r="R372" i="3" s="1"/>
  <c r="BE372" i="3" s="1"/>
  <c r="Q376" i="3"/>
  <c r="R376" i="3" s="1"/>
  <c r="BE376" i="3" s="1"/>
  <c r="Q380" i="3"/>
  <c r="R380" i="3" s="1"/>
  <c r="BE380" i="3" s="1"/>
  <c r="Q384" i="3"/>
  <c r="R384" i="3" s="1"/>
  <c r="BE384" i="3" s="1"/>
  <c r="Q388" i="3"/>
  <c r="R388" i="3" s="1"/>
  <c r="BE388" i="3" s="1"/>
  <c r="Q392" i="3"/>
  <c r="R392" i="3" s="1"/>
  <c r="BE392" i="3" s="1"/>
  <c r="Q396" i="3"/>
  <c r="R396" i="3" s="1"/>
  <c r="BE396" i="3" s="1"/>
  <c r="Q400" i="3"/>
  <c r="R400" i="3" s="1"/>
  <c r="BE400" i="3" s="1"/>
  <c r="Q404" i="3"/>
  <c r="R404" i="3" s="1"/>
  <c r="Q408" i="3"/>
  <c r="R408" i="3" s="1"/>
  <c r="Q412" i="3"/>
  <c r="R412" i="3" s="1"/>
  <c r="Q416" i="3"/>
  <c r="R416" i="3" s="1"/>
  <c r="N4" i="3"/>
  <c r="O4" i="3" s="1"/>
  <c r="N11" i="3"/>
  <c r="O11" i="3" s="1"/>
  <c r="N85" i="3"/>
  <c r="O85" i="3" s="1"/>
  <c r="N173" i="3"/>
  <c r="O173" i="3" s="1"/>
  <c r="N187" i="3"/>
  <c r="O187" i="3" s="1"/>
  <c r="N171" i="3"/>
  <c r="O171" i="3" s="1"/>
  <c r="N181" i="3"/>
  <c r="O181" i="3" s="1"/>
  <c r="N117" i="3"/>
  <c r="O117" i="3" s="1"/>
  <c r="N126" i="3"/>
  <c r="O126" i="3" s="1"/>
  <c r="N140" i="3"/>
  <c r="O140" i="3" s="1"/>
  <c r="N37" i="3"/>
  <c r="O37" i="3" s="1"/>
  <c r="N204" i="3"/>
  <c r="O204" i="3" s="1"/>
  <c r="N215" i="3"/>
  <c r="O215" i="3" s="1"/>
  <c r="N264" i="3"/>
  <c r="O264" i="3" s="1"/>
  <c r="N284" i="3"/>
  <c r="O284" i="3" s="1"/>
  <c r="N342" i="3"/>
  <c r="O342" i="3" s="1"/>
  <c r="N346" i="3"/>
  <c r="O346" i="3" s="1"/>
  <c r="N350" i="3"/>
  <c r="O350" i="3" s="1"/>
  <c r="N354" i="3"/>
  <c r="O354" i="3" s="1"/>
  <c r="N358" i="3"/>
  <c r="O358" i="3" s="1"/>
  <c r="N362" i="3"/>
  <c r="O362" i="3" s="1"/>
  <c r="N366" i="3"/>
  <c r="O366" i="3" s="1"/>
  <c r="N370" i="3"/>
  <c r="O370" i="3" s="1"/>
  <c r="N374" i="3"/>
  <c r="O374" i="3" s="1"/>
  <c r="N378" i="3"/>
  <c r="O378" i="3" s="1"/>
  <c r="N382" i="3"/>
  <c r="O382" i="3" s="1"/>
  <c r="N386" i="3"/>
  <c r="O386" i="3" s="1"/>
  <c r="N390" i="3"/>
  <c r="O390" i="3" s="1"/>
  <c r="N394" i="3"/>
  <c r="O394" i="3" s="1"/>
  <c r="N398" i="3"/>
  <c r="O398" i="3" s="1"/>
  <c r="N402" i="3"/>
  <c r="O402" i="3" s="1"/>
  <c r="N406" i="3"/>
  <c r="O406" i="3" s="1"/>
  <c r="N410" i="3"/>
  <c r="O410" i="3" s="1"/>
  <c r="N414" i="3"/>
  <c r="O414" i="3" s="1"/>
  <c r="K8" i="3"/>
  <c r="L8" i="3" s="1"/>
  <c r="K76" i="3"/>
  <c r="L76" i="3" s="1"/>
  <c r="BC76" i="3" s="1"/>
  <c r="K179" i="3"/>
  <c r="L179" i="3" s="1"/>
  <c r="BC179" i="3" s="1"/>
  <c r="K189" i="3"/>
  <c r="L189" i="3" s="1"/>
  <c r="K172" i="3"/>
  <c r="L172" i="3" s="1"/>
  <c r="K33" i="3"/>
  <c r="L33" i="3" s="1"/>
  <c r="K115" i="3"/>
  <c r="L115" i="3" s="1"/>
  <c r="BC115" i="3" s="1"/>
  <c r="K119" i="3"/>
  <c r="L119" i="3" s="1"/>
  <c r="K133" i="3"/>
  <c r="L133" i="3" s="1"/>
  <c r="K163" i="3"/>
  <c r="L163" i="3" s="1"/>
  <c r="K245" i="3"/>
  <c r="L245" i="3" s="1"/>
  <c r="BC245" i="3" s="1"/>
  <c r="K212" i="3"/>
  <c r="L212" i="3" s="1"/>
  <c r="K247" i="3"/>
  <c r="L247" i="3" s="1"/>
  <c r="CW38" i="1" s="1"/>
  <c r="K281" i="3"/>
  <c r="L281" i="3" s="1"/>
  <c r="K344" i="3"/>
  <c r="L344" i="3" s="1"/>
  <c r="BC344" i="3" s="1"/>
  <c r="K348" i="3"/>
  <c r="L348" i="3" s="1"/>
  <c r="BC348" i="3" s="1"/>
  <c r="K352" i="3"/>
  <c r="L352" i="3" s="1"/>
  <c r="BC352" i="3" s="1"/>
  <c r="K356" i="3"/>
  <c r="L356" i="3" s="1"/>
  <c r="K360" i="3"/>
  <c r="L360" i="3" s="1"/>
  <c r="K364" i="3"/>
  <c r="L364" i="3" s="1"/>
  <c r="BC364" i="3" s="1"/>
  <c r="K368" i="3"/>
  <c r="L368" i="3" s="1"/>
  <c r="BC368" i="3" s="1"/>
  <c r="K372" i="3"/>
  <c r="L372" i="3" s="1"/>
  <c r="BC372" i="3" s="1"/>
  <c r="K376" i="3"/>
  <c r="L376" i="3" s="1"/>
  <c r="K380" i="3"/>
  <c r="L380" i="3" s="1"/>
  <c r="BC380" i="3" s="1"/>
  <c r="K384" i="3"/>
  <c r="L384" i="3" s="1"/>
  <c r="BC384" i="3" s="1"/>
  <c r="K388" i="3"/>
  <c r="L388" i="3" s="1"/>
  <c r="BC388" i="3" s="1"/>
  <c r="K392" i="3"/>
  <c r="L392" i="3" s="1"/>
  <c r="K396" i="3"/>
  <c r="L396" i="3" s="1"/>
  <c r="BC396" i="3" s="1"/>
  <c r="K400" i="3"/>
  <c r="L400" i="3" s="1"/>
  <c r="BC400" i="3" s="1"/>
  <c r="K404" i="3"/>
  <c r="L404" i="3" s="1"/>
  <c r="K408" i="3"/>
  <c r="L408" i="3" s="1"/>
  <c r="K412" i="3"/>
  <c r="L412" i="3" s="1"/>
  <c r="K416" i="3"/>
  <c r="L416" i="3" s="1"/>
  <c r="AI1263" i="3"/>
  <c r="AJ1263" i="3" s="1"/>
  <c r="W1263" i="3"/>
  <c r="X1263" i="3" s="1"/>
  <c r="K1263" i="3"/>
  <c r="L1263" i="3" s="1"/>
  <c r="AO1262" i="3"/>
  <c r="AP1262" i="3" s="1"/>
  <c r="AC1262" i="3"/>
  <c r="AD1262" i="3" s="1"/>
  <c r="Q1262" i="3"/>
  <c r="R1262" i="3" s="1"/>
  <c r="AU1262" i="3"/>
  <c r="AV1262" i="3" s="1"/>
  <c r="AI1261" i="3"/>
  <c r="AJ1261" i="3" s="1"/>
  <c r="W1261" i="3"/>
  <c r="X1261" i="3" s="1"/>
  <c r="K1261" i="3"/>
  <c r="L1261" i="3" s="1"/>
  <c r="AO1260" i="3"/>
  <c r="AP1260" i="3" s="1"/>
  <c r="AC1260" i="3"/>
  <c r="AD1260" i="3" s="1"/>
  <c r="Q1260" i="3"/>
  <c r="R1260" i="3" s="1"/>
  <c r="AU1260" i="3"/>
  <c r="AV1260" i="3" s="1"/>
  <c r="AI1259" i="3"/>
  <c r="AJ1259" i="3" s="1"/>
  <c r="W1259" i="3"/>
  <c r="X1259" i="3" s="1"/>
  <c r="K1259" i="3"/>
  <c r="L1259" i="3" s="1"/>
  <c r="AO1258" i="3"/>
  <c r="AP1258" i="3" s="1"/>
  <c r="AC1258" i="3"/>
  <c r="AD1258" i="3" s="1"/>
  <c r="Q1258" i="3"/>
  <c r="R1258" i="3" s="1"/>
  <c r="AU1258" i="3"/>
  <c r="AV1258" i="3" s="1"/>
  <c r="AI1257" i="3"/>
  <c r="AJ1257" i="3" s="1"/>
  <c r="W1257" i="3"/>
  <c r="X1257" i="3" s="1"/>
  <c r="K1257" i="3"/>
  <c r="L1257" i="3" s="1"/>
  <c r="AO1256" i="3"/>
  <c r="AP1256" i="3" s="1"/>
  <c r="AC1256" i="3"/>
  <c r="AD1256" i="3" s="1"/>
  <c r="Q1256" i="3"/>
  <c r="R1256" i="3" s="1"/>
  <c r="AU1256" i="3"/>
  <c r="AV1256" i="3" s="1"/>
  <c r="AI1255" i="3"/>
  <c r="AJ1255" i="3" s="1"/>
  <c r="W1255" i="3"/>
  <c r="X1255" i="3" s="1"/>
  <c r="K1255" i="3"/>
  <c r="L1255" i="3" s="1"/>
  <c r="AO1254" i="3"/>
  <c r="AP1254" i="3" s="1"/>
  <c r="AC1254" i="3"/>
  <c r="AD1254" i="3" s="1"/>
  <c r="Q1254" i="3"/>
  <c r="R1254" i="3" s="1"/>
  <c r="AU1254" i="3"/>
  <c r="AV1254" i="3" s="1"/>
  <c r="AI1253" i="3"/>
  <c r="AJ1253" i="3" s="1"/>
  <c r="W1253" i="3"/>
  <c r="X1253" i="3" s="1"/>
  <c r="K1253" i="3"/>
  <c r="L1253" i="3" s="1"/>
  <c r="AO1252" i="3"/>
  <c r="AP1252" i="3" s="1"/>
  <c r="AC1252" i="3"/>
  <c r="AD1252" i="3" s="1"/>
  <c r="Q1252" i="3"/>
  <c r="R1252" i="3" s="1"/>
  <c r="AU1252" i="3"/>
  <c r="AV1252" i="3" s="1"/>
  <c r="AI1251" i="3"/>
  <c r="AJ1251" i="3" s="1"/>
  <c r="W1251" i="3"/>
  <c r="X1251" i="3" s="1"/>
  <c r="K1251" i="3"/>
  <c r="L1251" i="3" s="1"/>
  <c r="AO1250" i="3"/>
  <c r="AP1250" i="3" s="1"/>
  <c r="AC1250" i="3"/>
  <c r="AD1250" i="3" s="1"/>
  <c r="Q1250" i="3"/>
  <c r="R1250" i="3" s="1"/>
  <c r="AU1250" i="3"/>
  <c r="AV1250" i="3" s="1"/>
  <c r="AI1249" i="3"/>
  <c r="AJ1249" i="3" s="1"/>
  <c r="W1249" i="3"/>
  <c r="X1249" i="3" s="1"/>
  <c r="K1249" i="3"/>
  <c r="L1249" i="3" s="1"/>
  <c r="AO1248" i="3"/>
  <c r="AP1248" i="3" s="1"/>
  <c r="AC1248" i="3"/>
  <c r="AD1248" i="3" s="1"/>
  <c r="Q1248" i="3"/>
  <c r="R1248" i="3" s="1"/>
  <c r="AU1248" i="3"/>
  <c r="AV1248" i="3" s="1"/>
  <c r="AI1247" i="3"/>
  <c r="AJ1247" i="3" s="1"/>
  <c r="W1247" i="3"/>
  <c r="X1247" i="3" s="1"/>
  <c r="K1247" i="3"/>
  <c r="L1247" i="3" s="1"/>
  <c r="AO1246" i="3"/>
  <c r="AP1246" i="3" s="1"/>
  <c r="AC1246" i="3"/>
  <c r="AD1246" i="3" s="1"/>
  <c r="W1245" i="3"/>
  <c r="X1245" i="3" s="1"/>
  <c r="Q1244" i="3"/>
  <c r="R1244" i="3" s="1"/>
  <c r="AI1243" i="3"/>
  <c r="AJ1243" i="3" s="1"/>
  <c r="K1243" i="3"/>
  <c r="L1243" i="3" s="1"/>
  <c r="AC1242" i="3"/>
  <c r="AD1242" i="3" s="1"/>
  <c r="AU1242" i="3"/>
  <c r="AV1242" i="3" s="1"/>
  <c r="W1241" i="3"/>
  <c r="X1241" i="3" s="1"/>
  <c r="AO1240" i="3"/>
  <c r="AP1240" i="3" s="1"/>
  <c r="Q1240" i="3"/>
  <c r="R1240" i="3" s="1"/>
  <c r="AR1239" i="3"/>
  <c r="AS1239" i="3" s="1"/>
  <c r="AY1239" i="3" s="1"/>
  <c r="AF1239" i="3"/>
  <c r="AG1239" i="3" s="1"/>
  <c r="T1239" i="3"/>
  <c r="U1239" i="3" s="1"/>
  <c r="H1239" i="3"/>
  <c r="I1239" i="3" s="1"/>
  <c r="AL1238" i="3"/>
  <c r="AM1238" i="3" s="1"/>
  <c r="Z1238" i="3"/>
  <c r="AA1238" i="3" s="1"/>
  <c r="N1238" i="3"/>
  <c r="O1238" i="3" s="1"/>
  <c r="AR1237" i="3"/>
  <c r="AS1237" i="3" s="1"/>
  <c r="AY1237" i="3" s="1"/>
  <c r="AF1237" i="3"/>
  <c r="AG1237" i="3" s="1"/>
  <c r="T1237" i="3"/>
  <c r="U1237" i="3" s="1"/>
  <c r="H1237" i="3"/>
  <c r="I1237" i="3" s="1"/>
  <c r="AL1236" i="3"/>
  <c r="AM1236" i="3" s="1"/>
  <c r="Z1236" i="3"/>
  <c r="AA1236" i="3" s="1"/>
  <c r="N1236" i="3"/>
  <c r="O1236" i="3" s="1"/>
  <c r="AR1235" i="3"/>
  <c r="AS1235" i="3" s="1"/>
  <c r="AY1235" i="3" s="1"/>
  <c r="AF1235" i="3"/>
  <c r="AG1235" i="3" s="1"/>
  <c r="T1235" i="3"/>
  <c r="U1235" i="3" s="1"/>
  <c r="H1235" i="3"/>
  <c r="I1235" i="3" s="1"/>
  <c r="AL1234" i="3"/>
  <c r="AM1234" i="3" s="1"/>
  <c r="Z1234" i="3"/>
  <c r="AA1234" i="3" s="1"/>
  <c r="N1234" i="3"/>
  <c r="O1234" i="3" s="1"/>
  <c r="AR1233" i="3"/>
  <c r="AS1233" i="3" s="1"/>
  <c r="AY1233" i="3" s="1"/>
  <c r="AF1233" i="3"/>
  <c r="AG1233" i="3" s="1"/>
  <c r="T1233" i="3"/>
  <c r="U1233" i="3" s="1"/>
  <c r="H1233" i="3"/>
  <c r="I1233" i="3" s="1"/>
  <c r="AL1232" i="3"/>
  <c r="AM1232" i="3" s="1"/>
  <c r="Z1232" i="3"/>
  <c r="AA1232" i="3" s="1"/>
  <c r="N1232" i="3"/>
  <c r="O1232" i="3" s="1"/>
  <c r="AR1231" i="3"/>
  <c r="AS1231" i="3" s="1"/>
  <c r="AY1231" i="3" s="1"/>
  <c r="AF1231" i="3"/>
  <c r="AG1231" i="3" s="1"/>
  <c r="T1231" i="3"/>
  <c r="U1231" i="3" s="1"/>
  <c r="H1231" i="3"/>
  <c r="I1231" i="3" s="1"/>
  <c r="AL1230" i="3"/>
  <c r="AM1230" i="3" s="1"/>
  <c r="Z1230" i="3"/>
  <c r="AA1230" i="3" s="1"/>
  <c r="N1230" i="3"/>
  <c r="O1230" i="3" s="1"/>
  <c r="AR1229" i="3"/>
  <c r="AS1229" i="3" s="1"/>
  <c r="AY1229" i="3" s="1"/>
  <c r="AF1229" i="3"/>
  <c r="AG1229" i="3" s="1"/>
  <c r="T1229" i="3"/>
  <c r="U1229" i="3" s="1"/>
  <c r="H1229" i="3"/>
  <c r="I1229" i="3" s="1"/>
  <c r="AL1228" i="3"/>
  <c r="AM1228" i="3" s="1"/>
  <c r="Z1228" i="3"/>
  <c r="AA1228" i="3" s="1"/>
  <c r="N1228" i="3"/>
  <c r="O1228" i="3" s="1"/>
  <c r="AR1227" i="3"/>
  <c r="AS1227" i="3" s="1"/>
  <c r="AY1227" i="3" s="1"/>
  <c r="AF1227" i="3"/>
  <c r="AG1227" i="3" s="1"/>
  <c r="T1227" i="3"/>
  <c r="U1227" i="3" s="1"/>
  <c r="H1227" i="3"/>
  <c r="I1227" i="3" s="1"/>
  <c r="AL1226" i="3"/>
  <c r="AM1226" i="3" s="1"/>
  <c r="Z1226" i="3"/>
  <c r="AA1226" i="3" s="1"/>
  <c r="N1226" i="3"/>
  <c r="O1226" i="3" s="1"/>
  <c r="AR1225" i="3"/>
  <c r="AS1225" i="3" s="1"/>
  <c r="AY1225" i="3" s="1"/>
  <c r="AF1225" i="3"/>
  <c r="AG1225" i="3" s="1"/>
  <c r="T1225" i="3"/>
  <c r="U1225" i="3" s="1"/>
  <c r="H1225" i="3"/>
  <c r="I1225" i="3" s="1"/>
  <c r="AL1224" i="3"/>
  <c r="AM1224" i="3" s="1"/>
  <c r="Z1224" i="3"/>
  <c r="AA1224" i="3" s="1"/>
  <c r="N1224" i="3"/>
  <c r="O1224" i="3" s="1"/>
  <c r="AR1223" i="3"/>
  <c r="AS1223" i="3" s="1"/>
  <c r="AY1223" i="3" s="1"/>
  <c r="AF1223" i="3"/>
  <c r="AG1223" i="3" s="1"/>
  <c r="T1223" i="3"/>
  <c r="U1223" i="3" s="1"/>
  <c r="H1223" i="3"/>
  <c r="I1223" i="3" s="1"/>
  <c r="AL1222" i="3"/>
  <c r="AM1222" i="3" s="1"/>
  <c r="Z1222" i="3"/>
  <c r="AA1222" i="3" s="1"/>
  <c r="N1222" i="3"/>
  <c r="O1222" i="3" s="1"/>
  <c r="AR1221" i="3"/>
  <c r="AS1221" i="3" s="1"/>
  <c r="AY1221" i="3" s="1"/>
  <c r="AF1221" i="3"/>
  <c r="AG1221" i="3" s="1"/>
  <c r="T1221" i="3"/>
  <c r="U1221" i="3" s="1"/>
  <c r="H1221" i="3"/>
  <c r="I1221" i="3" s="1"/>
  <c r="AL1220" i="3"/>
  <c r="AM1220" i="3" s="1"/>
  <c r="Z1220" i="3"/>
  <c r="AA1220" i="3" s="1"/>
  <c r="N1220" i="3"/>
  <c r="O1220" i="3" s="1"/>
  <c r="AR1219" i="3"/>
  <c r="AS1219" i="3" s="1"/>
  <c r="AY1219" i="3" s="1"/>
  <c r="AF1219" i="3"/>
  <c r="AG1219" i="3" s="1"/>
  <c r="T1219" i="3"/>
  <c r="U1219" i="3" s="1"/>
  <c r="H1219" i="3"/>
  <c r="I1219" i="3" s="1"/>
  <c r="AL1218" i="3"/>
  <c r="AM1218" i="3" s="1"/>
  <c r="Z1218" i="3"/>
  <c r="AA1218" i="3" s="1"/>
  <c r="N1218" i="3"/>
  <c r="O1218" i="3" s="1"/>
  <c r="AR1217" i="3"/>
  <c r="AS1217" i="3" s="1"/>
  <c r="AY1217" i="3" s="1"/>
  <c r="AF1217" i="3"/>
  <c r="AG1217" i="3" s="1"/>
  <c r="T1217" i="3"/>
  <c r="U1217" i="3" s="1"/>
  <c r="H1217" i="3"/>
  <c r="I1217" i="3" s="1"/>
  <c r="AL1216" i="3"/>
  <c r="AM1216" i="3" s="1"/>
  <c r="Z1216" i="3"/>
  <c r="AA1216" i="3" s="1"/>
  <c r="N1216" i="3"/>
  <c r="O1216" i="3" s="1"/>
  <c r="AR1215" i="3"/>
  <c r="AS1215" i="3" s="1"/>
  <c r="AY1215" i="3" s="1"/>
  <c r="AF1215" i="3"/>
  <c r="AG1215" i="3" s="1"/>
  <c r="T1215" i="3"/>
  <c r="U1215" i="3" s="1"/>
  <c r="H1215" i="3"/>
  <c r="I1215" i="3" s="1"/>
  <c r="AL1214" i="3"/>
  <c r="AM1214" i="3" s="1"/>
  <c r="Z1214" i="3"/>
  <c r="AA1214" i="3" s="1"/>
  <c r="N1214" i="3"/>
  <c r="O1214" i="3" s="1"/>
  <c r="AR1213" i="3"/>
  <c r="AS1213" i="3" s="1"/>
  <c r="AY1213" i="3" s="1"/>
  <c r="AF1213" i="3"/>
  <c r="AG1213" i="3" s="1"/>
  <c r="T1213" i="3"/>
  <c r="U1213" i="3" s="1"/>
  <c r="H1213" i="3"/>
  <c r="I1213" i="3" s="1"/>
  <c r="AL1212" i="3"/>
  <c r="AM1212" i="3" s="1"/>
  <c r="Z1212" i="3"/>
  <c r="AA1212" i="3" s="1"/>
  <c r="N1212" i="3"/>
  <c r="O1212" i="3" s="1"/>
  <c r="AR1211" i="3"/>
  <c r="AS1211" i="3" s="1"/>
  <c r="AY1211" i="3" s="1"/>
  <c r="AF1211" i="3"/>
  <c r="AG1211" i="3" s="1"/>
  <c r="T1211" i="3"/>
  <c r="U1211" i="3" s="1"/>
  <c r="H1211" i="3"/>
  <c r="I1211" i="3" s="1"/>
  <c r="AL1210" i="3"/>
  <c r="AM1210" i="3" s="1"/>
  <c r="Z1210" i="3"/>
  <c r="AA1210" i="3" s="1"/>
  <c r="N1210" i="3"/>
  <c r="O1210" i="3" s="1"/>
  <c r="AR1209" i="3"/>
  <c r="AS1209" i="3" s="1"/>
  <c r="AY1209" i="3" s="1"/>
  <c r="AF1209" i="3"/>
  <c r="AG1209" i="3" s="1"/>
  <c r="T1209" i="3"/>
  <c r="U1209" i="3" s="1"/>
  <c r="H1209" i="3"/>
  <c r="I1209" i="3" s="1"/>
  <c r="AL1208" i="3"/>
  <c r="AM1208" i="3" s="1"/>
  <c r="Z1208" i="3"/>
  <c r="AA1208" i="3" s="1"/>
  <c r="N1208" i="3"/>
  <c r="O1208" i="3" s="1"/>
  <c r="AR1207" i="3"/>
  <c r="AS1207" i="3" s="1"/>
  <c r="AY1207" i="3" s="1"/>
  <c r="AF1207" i="3"/>
  <c r="AG1207" i="3" s="1"/>
  <c r="T1207" i="3"/>
  <c r="U1207" i="3" s="1"/>
  <c r="H1207" i="3"/>
  <c r="I1207" i="3" s="1"/>
  <c r="AL1206" i="3"/>
  <c r="AM1206" i="3" s="1"/>
  <c r="Z1206" i="3"/>
  <c r="AA1206" i="3" s="1"/>
  <c r="N1206" i="3"/>
  <c r="O1206" i="3" s="1"/>
  <c r="AR1205" i="3"/>
  <c r="AS1205" i="3" s="1"/>
  <c r="AY1205" i="3" s="1"/>
  <c r="AF1205" i="3"/>
  <c r="AG1205" i="3" s="1"/>
  <c r="T1205" i="3"/>
  <c r="U1205" i="3" s="1"/>
  <c r="H1205" i="3"/>
  <c r="I1205" i="3" s="1"/>
  <c r="AL1204" i="3"/>
  <c r="AM1204" i="3" s="1"/>
  <c r="Z1204" i="3"/>
  <c r="AA1204" i="3" s="1"/>
  <c r="N1204" i="3"/>
  <c r="O1204" i="3" s="1"/>
  <c r="AR1203" i="3"/>
  <c r="AS1203" i="3" s="1"/>
  <c r="AY1203" i="3" s="1"/>
  <c r="AF1203" i="3"/>
  <c r="AG1203" i="3" s="1"/>
  <c r="T1203" i="3"/>
  <c r="U1203" i="3" s="1"/>
  <c r="H1203" i="3"/>
  <c r="I1203" i="3" s="1"/>
  <c r="AL1202" i="3"/>
  <c r="AM1202" i="3" s="1"/>
  <c r="Z1202" i="3"/>
  <c r="AA1202" i="3" s="1"/>
  <c r="N1202" i="3"/>
  <c r="O1202" i="3" s="1"/>
  <c r="AR1201" i="3"/>
  <c r="AS1201" i="3" s="1"/>
  <c r="AY1201" i="3" s="1"/>
  <c r="AF1201" i="3"/>
  <c r="AG1201" i="3" s="1"/>
  <c r="T1201" i="3"/>
  <c r="U1201" i="3" s="1"/>
  <c r="H1201" i="3"/>
  <c r="I1201" i="3" s="1"/>
  <c r="AL1200" i="3"/>
  <c r="AM1200" i="3" s="1"/>
  <c r="Z1200" i="3"/>
  <c r="AA1200" i="3" s="1"/>
  <c r="N1200" i="3"/>
  <c r="O1200" i="3" s="1"/>
  <c r="AR1199" i="3"/>
  <c r="AS1199" i="3" s="1"/>
  <c r="AY1199" i="3" s="1"/>
  <c r="AF1199" i="3"/>
  <c r="AG1199" i="3" s="1"/>
  <c r="T1199" i="3"/>
  <c r="U1199" i="3" s="1"/>
  <c r="H1199" i="3"/>
  <c r="I1199" i="3" s="1"/>
  <c r="AL1198" i="3"/>
  <c r="AM1198" i="3" s="1"/>
  <c r="Z1198" i="3"/>
  <c r="AA1198" i="3" s="1"/>
  <c r="N1198" i="3"/>
  <c r="O1198" i="3" s="1"/>
  <c r="AR1197" i="3"/>
  <c r="AS1197" i="3" s="1"/>
  <c r="AY1197" i="3" s="1"/>
  <c r="AF1197" i="3"/>
  <c r="AG1197" i="3" s="1"/>
  <c r="T1197" i="3"/>
  <c r="U1197" i="3" s="1"/>
  <c r="H1197" i="3"/>
  <c r="I1197" i="3" s="1"/>
  <c r="AL1196" i="3"/>
  <c r="AM1196" i="3" s="1"/>
  <c r="Z1196" i="3"/>
  <c r="AA1196" i="3" s="1"/>
  <c r="N1196" i="3"/>
  <c r="O1196" i="3" s="1"/>
  <c r="AR1195" i="3"/>
  <c r="AS1195" i="3" s="1"/>
  <c r="AY1195" i="3" s="1"/>
  <c r="AF1195" i="3"/>
  <c r="AG1195" i="3" s="1"/>
  <c r="T1195" i="3"/>
  <c r="U1195" i="3" s="1"/>
  <c r="H1195" i="3"/>
  <c r="I1195" i="3" s="1"/>
  <c r="AL1194" i="3"/>
  <c r="AM1194" i="3" s="1"/>
  <c r="Z1194" i="3"/>
  <c r="AA1194" i="3" s="1"/>
  <c r="N1194" i="3"/>
  <c r="O1194" i="3" s="1"/>
  <c r="AR1193" i="3"/>
  <c r="AS1193" i="3" s="1"/>
  <c r="AY1193" i="3" s="1"/>
  <c r="AF1193" i="3"/>
  <c r="AG1193" i="3" s="1"/>
  <c r="T1193" i="3"/>
  <c r="U1193" i="3" s="1"/>
  <c r="H1193" i="3"/>
  <c r="I1193" i="3" s="1"/>
  <c r="AL1192" i="3"/>
  <c r="AM1192" i="3" s="1"/>
  <c r="Z1192" i="3"/>
  <c r="AA1192" i="3" s="1"/>
  <c r="N1192" i="3"/>
  <c r="O1192" i="3" s="1"/>
  <c r="AR1191" i="3"/>
  <c r="AS1191" i="3" s="1"/>
  <c r="AY1191" i="3" s="1"/>
  <c r="AF1191" i="3"/>
  <c r="AG1191" i="3" s="1"/>
  <c r="T1191" i="3"/>
  <c r="U1191" i="3" s="1"/>
  <c r="H1191" i="3"/>
  <c r="I1191" i="3" s="1"/>
  <c r="AL1190" i="3"/>
  <c r="AM1190" i="3" s="1"/>
  <c r="Z1190" i="3"/>
  <c r="AA1190" i="3" s="1"/>
  <c r="N1190" i="3"/>
  <c r="O1190" i="3" s="1"/>
  <c r="AR1189" i="3"/>
  <c r="AS1189" i="3" s="1"/>
  <c r="AY1189" i="3" s="1"/>
  <c r="AF1189" i="3"/>
  <c r="AG1189" i="3" s="1"/>
  <c r="T1189" i="3"/>
  <c r="U1189" i="3" s="1"/>
  <c r="H1189" i="3"/>
  <c r="I1189" i="3" s="1"/>
  <c r="AL1188" i="3"/>
  <c r="AM1188" i="3" s="1"/>
  <c r="Z1188" i="3"/>
  <c r="AA1188" i="3" s="1"/>
  <c r="N1188" i="3"/>
  <c r="O1188" i="3" s="1"/>
  <c r="AR1187" i="3"/>
  <c r="AS1187" i="3" s="1"/>
  <c r="AY1187" i="3" s="1"/>
  <c r="AF1187" i="3"/>
  <c r="AG1187" i="3" s="1"/>
  <c r="T1187" i="3"/>
  <c r="U1187" i="3" s="1"/>
  <c r="H1187" i="3"/>
  <c r="I1187" i="3" s="1"/>
  <c r="AL1186" i="3"/>
  <c r="AM1186" i="3" s="1"/>
  <c r="Z1186" i="3"/>
  <c r="AA1186" i="3" s="1"/>
  <c r="N1186" i="3"/>
  <c r="O1186" i="3" s="1"/>
  <c r="AR1185" i="3"/>
  <c r="AS1185" i="3" s="1"/>
  <c r="AY1185" i="3" s="1"/>
  <c r="AF1185" i="3"/>
  <c r="AG1185" i="3" s="1"/>
  <c r="T1185" i="3"/>
  <c r="U1185" i="3" s="1"/>
  <c r="H1185" i="3"/>
  <c r="I1185" i="3" s="1"/>
  <c r="AL1184" i="3"/>
  <c r="AM1184" i="3" s="1"/>
  <c r="Z1184" i="3"/>
  <c r="AA1184" i="3" s="1"/>
  <c r="N1184" i="3"/>
  <c r="O1184" i="3" s="1"/>
  <c r="AR1183" i="3"/>
  <c r="AS1183" i="3" s="1"/>
  <c r="AY1183" i="3" s="1"/>
  <c r="AF1183" i="3"/>
  <c r="AG1183" i="3" s="1"/>
  <c r="T1183" i="3"/>
  <c r="U1183" i="3" s="1"/>
  <c r="H1183" i="3"/>
  <c r="I1183" i="3" s="1"/>
  <c r="AL1182" i="3"/>
  <c r="AM1182" i="3" s="1"/>
  <c r="Z1182" i="3"/>
  <c r="AA1182" i="3" s="1"/>
  <c r="N1182" i="3"/>
  <c r="O1182" i="3" s="1"/>
  <c r="AR1181" i="3"/>
  <c r="AS1181" i="3" s="1"/>
  <c r="AY1181" i="3" s="1"/>
  <c r="AF1181" i="3"/>
  <c r="AG1181" i="3" s="1"/>
  <c r="T1181" i="3"/>
  <c r="U1181" i="3" s="1"/>
  <c r="H1181" i="3"/>
  <c r="I1181" i="3" s="1"/>
  <c r="AL1180" i="3"/>
  <c r="AM1180" i="3" s="1"/>
  <c r="Z1180" i="3"/>
  <c r="AA1180" i="3" s="1"/>
  <c r="N1180" i="3"/>
  <c r="O1180" i="3" s="1"/>
  <c r="AR1179" i="3"/>
  <c r="AS1179" i="3" s="1"/>
  <c r="AY1179" i="3" s="1"/>
  <c r="AF1179" i="3"/>
  <c r="AG1179" i="3" s="1"/>
  <c r="T1179" i="3"/>
  <c r="U1179" i="3" s="1"/>
  <c r="H1179" i="3"/>
  <c r="I1179" i="3" s="1"/>
  <c r="AL1178" i="3"/>
  <c r="AM1178" i="3" s="1"/>
  <c r="Z1178" i="3"/>
  <c r="AA1178" i="3" s="1"/>
  <c r="N1178" i="3"/>
  <c r="O1178" i="3" s="1"/>
  <c r="AR1177" i="3"/>
  <c r="AS1177" i="3" s="1"/>
  <c r="AY1177" i="3" s="1"/>
  <c r="AF1177" i="3"/>
  <c r="AG1177" i="3" s="1"/>
  <c r="T1177" i="3"/>
  <c r="U1177" i="3" s="1"/>
  <c r="H1177" i="3"/>
  <c r="I1177" i="3" s="1"/>
  <c r="AL1176" i="3"/>
  <c r="AM1176" i="3" s="1"/>
  <c r="Z1176" i="3"/>
  <c r="AA1176" i="3" s="1"/>
  <c r="N1176" i="3"/>
  <c r="O1176" i="3" s="1"/>
  <c r="AR1175" i="3"/>
  <c r="AS1175" i="3" s="1"/>
  <c r="AY1175" i="3" s="1"/>
  <c r="AF1175" i="3"/>
  <c r="AG1175" i="3" s="1"/>
  <c r="T1175" i="3"/>
  <c r="U1175" i="3" s="1"/>
  <c r="H1175" i="3"/>
  <c r="I1175" i="3" s="1"/>
  <c r="AL1174" i="3"/>
  <c r="AM1174" i="3" s="1"/>
  <c r="Z1174" i="3"/>
  <c r="AA1174" i="3" s="1"/>
  <c r="N1174" i="3"/>
  <c r="O1174" i="3" s="1"/>
  <c r="AR1173" i="3"/>
  <c r="AS1173" i="3" s="1"/>
  <c r="AY1173" i="3" s="1"/>
  <c r="AF1173" i="3"/>
  <c r="AG1173" i="3" s="1"/>
  <c r="T1173" i="3"/>
  <c r="U1173" i="3" s="1"/>
  <c r="H1173" i="3"/>
  <c r="I1173" i="3" s="1"/>
  <c r="AL1172" i="3"/>
  <c r="AM1172" i="3" s="1"/>
  <c r="Z1172" i="3"/>
  <c r="AA1172" i="3" s="1"/>
  <c r="N1172" i="3"/>
  <c r="O1172" i="3" s="1"/>
  <c r="AR1171" i="3"/>
  <c r="AS1171" i="3" s="1"/>
  <c r="AY1171" i="3" s="1"/>
  <c r="AF1171" i="3"/>
  <c r="AG1171" i="3" s="1"/>
  <c r="T1171" i="3"/>
  <c r="U1171" i="3" s="1"/>
  <c r="H1171" i="3"/>
  <c r="I1171" i="3" s="1"/>
  <c r="AL1170" i="3"/>
  <c r="AM1170" i="3" s="1"/>
  <c r="Z1170" i="3"/>
  <c r="AA1170" i="3" s="1"/>
  <c r="N1170" i="3"/>
  <c r="O1170" i="3" s="1"/>
  <c r="AR1169" i="3"/>
  <c r="AS1169" i="3" s="1"/>
  <c r="AY1169" i="3" s="1"/>
  <c r="AF1169" i="3"/>
  <c r="AG1169" i="3" s="1"/>
  <c r="T1169" i="3"/>
  <c r="U1169" i="3" s="1"/>
  <c r="H1169" i="3"/>
  <c r="I1169" i="3" s="1"/>
  <c r="AL1168" i="3"/>
  <c r="AM1168" i="3" s="1"/>
  <c r="Z1168" i="3"/>
  <c r="AA1168" i="3" s="1"/>
  <c r="N1168" i="3"/>
  <c r="O1168" i="3" s="1"/>
  <c r="AR1167" i="3"/>
  <c r="AS1167" i="3" s="1"/>
  <c r="AY1167" i="3" s="1"/>
  <c r="AF1167" i="3"/>
  <c r="AG1167" i="3" s="1"/>
  <c r="T1167" i="3"/>
  <c r="U1167" i="3" s="1"/>
  <c r="H1167" i="3"/>
  <c r="I1167" i="3" s="1"/>
  <c r="AL1166" i="3"/>
  <c r="AM1166" i="3" s="1"/>
  <c r="Z1166" i="3"/>
  <c r="AA1166" i="3" s="1"/>
  <c r="N1166" i="3"/>
  <c r="O1166" i="3" s="1"/>
  <c r="AR1165" i="3"/>
  <c r="AS1165" i="3" s="1"/>
  <c r="AY1165" i="3" s="1"/>
  <c r="AF1165" i="3"/>
  <c r="AG1165" i="3" s="1"/>
  <c r="T1165" i="3"/>
  <c r="U1165" i="3" s="1"/>
  <c r="H1165" i="3"/>
  <c r="I1165" i="3" s="1"/>
  <c r="AL1164" i="3"/>
  <c r="AM1164" i="3" s="1"/>
  <c r="Z1164" i="3"/>
  <c r="AA1164" i="3" s="1"/>
  <c r="N1164" i="3"/>
  <c r="O1164" i="3" s="1"/>
  <c r="AR1163" i="3"/>
  <c r="AS1163" i="3" s="1"/>
  <c r="AY1163" i="3" s="1"/>
  <c r="AF1163" i="3"/>
  <c r="AG1163" i="3" s="1"/>
  <c r="T1163" i="3"/>
  <c r="U1163" i="3" s="1"/>
  <c r="H1163" i="3"/>
  <c r="I1163" i="3" s="1"/>
  <c r="AL1162" i="3"/>
  <c r="AM1162" i="3" s="1"/>
  <c r="Z1162" i="3"/>
  <c r="AA1162" i="3" s="1"/>
  <c r="N1162" i="3"/>
  <c r="O1162" i="3" s="1"/>
  <c r="AR1161" i="3"/>
  <c r="AS1161" i="3" s="1"/>
  <c r="AY1161" i="3" s="1"/>
  <c r="AF1161" i="3"/>
  <c r="AG1161" i="3" s="1"/>
  <c r="T1161" i="3"/>
  <c r="U1161" i="3" s="1"/>
  <c r="H1161" i="3"/>
  <c r="I1161" i="3" s="1"/>
  <c r="AL1160" i="3"/>
  <c r="AM1160" i="3" s="1"/>
  <c r="Z1160" i="3"/>
  <c r="AA1160" i="3" s="1"/>
  <c r="N1160" i="3"/>
  <c r="O1160" i="3" s="1"/>
  <c r="AR1159" i="3"/>
  <c r="AS1159" i="3" s="1"/>
  <c r="AY1159" i="3" s="1"/>
  <c r="AF1159" i="3"/>
  <c r="AG1159" i="3" s="1"/>
  <c r="T1159" i="3"/>
  <c r="U1159" i="3" s="1"/>
  <c r="H1159" i="3"/>
  <c r="I1159" i="3" s="1"/>
  <c r="AL1158" i="3"/>
  <c r="AM1158" i="3" s="1"/>
  <c r="Z1158" i="3"/>
  <c r="AA1158" i="3" s="1"/>
  <c r="N1158" i="3"/>
  <c r="O1158" i="3" s="1"/>
  <c r="AR1157" i="3"/>
  <c r="AS1157" i="3" s="1"/>
  <c r="AY1157" i="3" s="1"/>
  <c r="AF1157" i="3"/>
  <c r="AG1157" i="3" s="1"/>
  <c r="T1157" i="3"/>
  <c r="U1157" i="3" s="1"/>
  <c r="H1157" i="3"/>
  <c r="I1157" i="3" s="1"/>
  <c r="AL1156" i="3"/>
  <c r="AM1156" i="3" s="1"/>
  <c r="Z1156" i="3"/>
  <c r="AA1156" i="3" s="1"/>
  <c r="N1156" i="3"/>
  <c r="O1156" i="3" s="1"/>
  <c r="AR1155" i="3"/>
  <c r="AS1155" i="3" s="1"/>
  <c r="AY1155" i="3" s="1"/>
  <c r="AF1155" i="3"/>
  <c r="AG1155" i="3" s="1"/>
  <c r="T1155" i="3"/>
  <c r="U1155" i="3" s="1"/>
  <c r="H1155" i="3"/>
  <c r="I1155" i="3" s="1"/>
  <c r="AL1154" i="3"/>
  <c r="AM1154" i="3" s="1"/>
  <c r="Z1154" i="3"/>
  <c r="AA1154" i="3" s="1"/>
  <c r="N1154" i="3"/>
  <c r="O1154" i="3" s="1"/>
  <c r="AR1153" i="3"/>
  <c r="AS1153" i="3" s="1"/>
  <c r="AY1153" i="3" s="1"/>
  <c r="AF1153" i="3"/>
  <c r="AG1153" i="3" s="1"/>
  <c r="T1153" i="3"/>
  <c r="U1153" i="3" s="1"/>
  <c r="H1153" i="3"/>
  <c r="I1153" i="3" s="1"/>
  <c r="AL1152" i="3"/>
  <c r="AM1152" i="3" s="1"/>
  <c r="Z1152" i="3"/>
  <c r="AA1152" i="3" s="1"/>
  <c r="N1152" i="3"/>
  <c r="O1152" i="3" s="1"/>
  <c r="AR1151" i="3"/>
  <c r="AS1151" i="3" s="1"/>
  <c r="AY1151" i="3" s="1"/>
  <c r="AF1151" i="3"/>
  <c r="AG1151" i="3" s="1"/>
  <c r="T1151" i="3"/>
  <c r="U1151" i="3" s="1"/>
  <c r="H1151" i="3"/>
  <c r="I1151" i="3" s="1"/>
  <c r="AL1150" i="3"/>
  <c r="AM1150" i="3" s="1"/>
  <c r="Z1150" i="3"/>
  <c r="AA1150" i="3" s="1"/>
  <c r="N1150" i="3"/>
  <c r="O1150" i="3" s="1"/>
  <c r="AR1149" i="3"/>
  <c r="AS1149" i="3" s="1"/>
  <c r="AY1149" i="3" s="1"/>
  <c r="AF1149" i="3"/>
  <c r="AG1149" i="3" s="1"/>
  <c r="T1149" i="3"/>
  <c r="U1149" i="3" s="1"/>
  <c r="H1149" i="3"/>
  <c r="I1149" i="3" s="1"/>
  <c r="AL1148" i="3"/>
  <c r="AM1148" i="3" s="1"/>
  <c r="Z1148" i="3"/>
  <c r="AA1148" i="3" s="1"/>
  <c r="N1148" i="3"/>
  <c r="O1148" i="3" s="1"/>
  <c r="AR1147" i="3"/>
  <c r="AS1147" i="3" s="1"/>
  <c r="AY1147" i="3" s="1"/>
  <c r="AF1147" i="3"/>
  <c r="AG1147" i="3" s="1"/>
  <c r="T1147" i="3"/>
  <c r="U1147" i="3" s="1"/>
  <c r="H1147" i="3"/>
  <c r="I1147" i="3" s="1"/>
  <c r="AL1146" i="3"/>
  <c r="AM1146" i="3" s="1"/>
  <c r="Z1146" i="3"/>
  <c r="AA1146" i="3" s="1"/>
  <c r="N1146" i="3"/>
  <c r="O1146" i="3" s="1"/>
  <c r="AR1145" i="3"/>
  <c r="AS1145" i="3" s="1"/>
  <c r="AY1145" i="3" s="1"/>
  <c r="AF1145" i="3"/>
  <c r="AG1145" i="3" s="1"/>
  <c r="T1145" i="3"/>
  <c r="U1145" i="3" s="1"/>
  <c r="H1145" i="3"/>
  <c r="I1145" i="3" s="1"/>
  <c r="AL1144" i="3"/>
  <c r="AM1144" i="3" s="1"/>
  <c r="Z1144" i="3"/>
  <c r="AA1144" i="3" s="1"/>
  <c r="N1144" i="3"/>
  <c r="O1144" i="3" s="1"/>
  <c r="AR1143" i="3"/>
  <c r="AS1143" i="3" s="1"/>
  <c r="AY1143" i="3" s="1"/>
  <c r="AF1143" i="3"/>
  <c r="AG1143" i="3" s="1"/>
  <c r="T1143" i="3"/>
  <c r="U1143" i="3" s="1"/>
  <c r="H1143" i="3"/>
  <c r="I1143" i="3" s="1"/>
  <c r="AL1142" i="3"/>
  <c r="AM1142" i="3" s="1"/>
  <c r="Z1142" i="3"/>
  <c r="AA1142" i="3" s="1"/>
  <c r="N1142" i="3"/>
  <c r="O1142" i="3" s="1"/>
  <c r="AR1141" i="3"/>
  <c r="AS1141" i="3" s="1"/>
  <c r="AY1141" i="3" s="1"/>
  <c r="AF1141" i="3"/>
  <c r="AG1141" i="3" s="1"/>
  <c r="T1141" i="3"/>
  <c r="U1141" i="3" s="1"/>
  <c r="H1141" i="3"/>
  <c r="I1141" i="3" s="1"/>
  <c r="AL1140" i="3"/>
  <c r="AM1140" i="3" s="1"/>
  <c r="Z1140" i="3"/>
  <c r="AA1140" i="3" s="1"/>
  <c r="N1140" i="3"/>
  <c r="O1140" i="3" s="1"/>
  <c r="AR1139" i="3"/>
  <c r="AS1139" i="3" s="1"/>
  <c r="AY1139" i="3" s="1"/>
  <c r="AF1139" i="3"/>
  <c r="AG1139" i="3" s="1"/>
  <c r="T1139" i="3"/>
  <c r="U1139" i="3" s="1"/>
  <c r="H1139" i="3"/>
  <c r="I1139" i="3" s="1"/>
  <c r="AL1138" i="3"/>
  <c r="AM1138" i="3" s="1"/>
  <c r="Z1138" i="3"/>
  <c r="AA1138" i="3" s="1"/>
  <c r="N1138" i="3"/>
  <c r="O1138" i="3" s="1"/>
  <c r="AR1137" i="3"/>
  <c r="AS1137" i="3" s="1"/>
  <c r="AY1137" i="3" s="1"/>
  <c r="AF1137" i="3"/>
  <c r="AG1137" i="3" s="1"/>
  <c r="T1137" i="3"/>
  <c r="U1137" i="3" s="1"/>
  <c r="H1137" i="3"/>
  <c r="I1137" i="3" s="1"/>
  <c r="AL1136" i="3"/>
  <c r="AM1136" i="3" s="1"/>
  <c r="Z1136" i="3"/>
  <c r="AA1136" i="3" s="1"/>
  <c r="N1136" i="3"/>
  <c r="O1136" i="3" s="1"/>
  <c r="AR1135" i="3"/>
  <c r="AS1135" i="3" s="1"/>
  <c r="AY1135" i="3" s="1"/>
  <c r="AF1135" i="3"/>
  <c r="AG1135" i="3" s="1"/>
  <c r="T1135" i="3"/>
  <c r="U1135" i="3" s="1"/>
  <c r="H1135" i="3"/>
  <c r="I1135" i="3" s="1"/>
  <c r="AL1134" i="3"/>
  <c r="AM1134" i="3" s="1"/>
  <c r="Z1134" i="3"/>
  <c r="AA1134" i="3" s="1"/>
  <c r="N1134" i="3"/>
  <c r="O1134" i="3" s="1"/>
  <c r="AR1133" i="3"/>
  <c r="AS1133" i="3" s="1"/>
  <c r="AY1133" i="3" s="1"/>
  <c r="AF1133" i="3"/>
  <c r="AG1133" i="3" s="1"/>
  <c r="T1133" i="3"/>
  <c r="U1133" i="3" s="1"/>
  <c r="H1133" i="3"/>
  <c r="I1133" i="3" s="1"/>
  <c r="AL1132" i="3"/>
  <c r="AM1132" i="3" s="1"/>
  <c r="Z1132" i="3"/>
  <c r="AA1132" i="3" s="1"/>
  <c r="N1132" i="3"/>
  <c r="O1132" i="3" s="1"/>
  <c r="AR1131" i="3"/>
  <c r="AS1131" i="3" s="1"/>
  <c r="AY1131" i="3" s="1"/>
  <c r="AF1131" i="3"/>
  <c r="AG1131" i="3" s="1"/>
  <c r="T1131" i="3"/>
  <c r="U1131" i="3" s="1"/>
  <c r="H1131" i="3"/>
  <c r="I1131" i="3" s="1"/>
  <c r="AL1130" i="3"/>
  <c r="AM1130" i="3" s="1"/>
  <c r="Z1130" i="3"/>
  <c r="AA1130" i="3" s="1"/>
  <c r="N1130" i="3"/>
  <c r="O1130" i="3" s="1"/>
  <c r="AR1129" i="3"/>
  <c r="AS1129" i="3" s="1"/>
  <c r="AY1129" i="3" s="1"/>
  <c r="AF1129" i="3"/>
  <c r="AG1129" i="3" s="1"/>
  <c r="T1129" i="3"/>
  <c r="U1129" i="3" s="1"/>
  <c r="H1129" i="3"/>
  <c r="I1129" i="3" s="1"/>
  <c r="AL1128" i="3"/>
  <c r="AM1128" i="3" s="1"/>
  <c r="Z1128" i="3"/>
  <c r="AA1128" i="3" s="1"/>
  <c r="N1128" i="3"/>
  <c r="O1128" i="3" s="1"/>
  <c r="AR1127" i="3"/>
  <c r="AS1127" i="3" s="1"/>
  <c r="AY1127" i="3" s="1"/>
  <c r="AF1127" i="3"/>
  <c r="AG1127" i="3" s="1"/>
  <c r="T1127" i="3"/>
  <c r="U1127" i="3" s="1"/>
  <c r="H1127" i="3"/>
  <c r="I1127" i="3" s="1"/>
  <c r="AL1126" i="3"/>
  <c r="AM1126" i="3" s="1"/>
  <c r="Z1126" i="3"/>
  <c r="AA1126" i="3" s="1"/>
  <c r="N1126" i="3"/>
  <c r="O1126" i="3" s="1"/>
  <c r="AR1125" i="3"/>
  <c r="AS1125" i="3" s="1"/>
  <c r="AY1125" i="3" s="1"/>
  <c r="AF1125" i="3"/>
  <c r="AG1125" i="3" s="1"/>
  <c r="T1125" i="3"/>
  <c r="U1125" i="3" s="1"/>
  <c r="H1125" i="3"/>
  <c r="I1125" i="3" s="1"/>
  <c r="AL1124" i="3"/>
  <c r="AM1124" i="3" s="1"/>
  <c r="Z1124" i="3"/>
  <c r="AA1124" i="3" s="1"/>
  <c r="N1124" i="3"/>
  <c r="O1124" i="3" s="1"/>
  <c r="AR1123" i="3"/>
  <c r="AS1123" i="3" s="1"/>
  <c r="AY1123" i="3" s="1"/>
  <c r="AF1123" i="3"/>
  <c r="AG1123" i="3" s="1"/>
  <c r="T1123" i="3"/>
  <c r="U1123" i="3" s="1"/>
  <c r="H1123" i="3"/>
  <c r="I1123" i="3" s="1"/>
  <c r="AL1122" i="3"/>
  <c r="AM1122" i="3" s="1"/>
  <c r="Z1122" i="3"/>
  <c r="AA1122" i="3" s="1"/>
  <c r="N1122" i="3"/>
  <c r="O1122" i="3" s="1"/>
  <c r="AR1121" i="3"/>
  <c r="AS1121" i="3" s="1"/>
  <c r="AY1121" i="3" s="1"/>
  <c r="AF1121" i="3"/>
  <c r="AG1121" i="3" s="1"/>
  <c r="T1121" i="3"/>
  <c r="U1121" i="3" s="1"/>
  <c r="H1121" i="3"/>
  <c r="I1121" i="3" s="1"/>
  <c r="AL1120" i="3"/>
  <c r="AM1120" i="3" s="1"/>
  <c r="Z1120" i="3"/>
  <c r="AA1120" i="3" s="1"/>
  <c r="N1120" i="3"/>
  <c r="O1120" i="3" s="1"/>
  <c r="AR1119" i="3"/>
  <c r="AS1119" i="3" s="1"/>
  <c r="AY1119" i="3" s="1"/>
  <c r="AF1119" i="3"/>
  <c r="AG1119" i="3" s="1"/>
  <c r="T1119" i="3"/>
  <c r="U1119" i="3" s="1"/>
  <c r="H1119" i="3"/>
  <c r="I1119" i="3" s="1"/>
  <c r="AL1118" i="3"/>
  <c r="AM1118" i="3" s="1"/>
  <c r="Z1118" i="3"/>
  <c r="AA1118" i="3" s="1"/>
  <c r="N1118" i="3"/>
  <c r="O1118" i="3" s="1"/>
  <c r="AR1117" i="3"/>
  <c r="AS1117" i="3" s="1"/>
  <c r="AY1117" i="3" s="1"/>
  <c r="AF1117" i="3"/>
  <c r="AG1117" i="3" s="1"/>
  <c r="T1117" i="3"/>
  <c r="U1117" i="3" s="1"/>
  <c r="H1117" i="3"/>
  <c r="I1117" i="3" s="1"/>
  <c r="AL1116" i="3"/>
  <c r="AM1116" i="3" s="1"/>
  <c r="Z1116" i="3"/>
  <c r="AA1116" i="3" s="1"/>
  <c r="N1116" i="3"/>
  <c r="O1116" i="3" s="1"/>
  <c r="AR1115" i="3"/>
  <c r="AS1115" i="3" s="1"/>
  <c r="AY1115" i="3" s="1"/>
  <c r="AF1115" i="3"/>
  <c r="AG1115" i="3" s="1"/>
  <c r="T1115" i="3"/>
  <c r="U1115" i="3" s="1"/>
  <c r="H1115" i="3"/>
  <c r="I1115" i="3" s="1"/>
  <c r="AL1114" i="3"/>
  <c r="AM1114" i="3" s="1"/>
  <c r="Z1114" i="3"/>
  <c r="AA1114" i="3" s="1"/>
  <c r="N1114" i="3"/>
  <c r="O1114" i="3" s="1"/>
  <c r="AR1113" i="3"/>
  <c r="AS1113" i="3" s="1"/>
  <c r="AY1113" i="3" s="1"/>
  <c r="AF1113" i="3"/>
  <c r="AG1113" i="3" s="1"/>
  <c r="T1113" i="3"/>
  <c r="U1113" i="3" s="1"/>
  <c r="H1113" i="3"/>
  <c r="I1113" i="3" s="1"/>
  <c r="AL1112" i="3"/>
  <c r="AM1112" i="3" s="1"/>
  <c r="Z1112" i="3"/>
  <c r="AA1112" i="3" s="1"/>
  <c r="N1112" i="3"/>
  <c r="O1112" i="3" s="1"/>
  <c r="AR1111" i="3"/>
  <c r="AS1111" i="3" s="1"/>
  <c r="AY1111" i="3" s="1"/>
  <c r="AF1111" i="3"/>
  <c r="AG1111" i="3" s="1"/>
  <c r="T1111" i="3"/>
  <c r="U1111" i="3" s="1"/>
  <c r="H1111" i="3"/>
  <c r="I1111" i="3" s="1"/>
  <c r="AL1110" i="3"/>
  <c r="AM1110" i="3" s="1"/>
  <c r="Z1110" i="3"/>
  <c r="AA1110" i="3" s="1"/>
  <c r="N1110" i="3"/>
  <c r="O1110" i="3" s="1"/>
  <c r="AR1109" i="3"/>
  <c r="AS1109" i="3" s="1"/>
  <c r="AY1109" i="3" s="1"/>
  <c r="AF1109" i="3"/>
  <c r="AG1109" i="3" s="1"/>
  <c r="T1109" i="3"/>
  <c r="U1109" i="3" s="1"/>
  <c r="H1109" i="3"/>
  <c r="I1109" i="3" s="1"/>
  <c r="AL1108" i="3"/>
  <c r="AM1108" i="3" s="1"/>
  <c r="Z1108" i="3"/>
  <c r="AA1108" i="3" s="1"/>
  <c r="N1108" i="3"/>
  <c r="O1108" i="3" s="1"/>
  <c r="AR1107" i="3"/>
  <c r="AS1107" i="3" s="1"/>
  <c r="AY1107" i="3" s="1"/>
  <c r="AF1107" i="3"/>
  <c r="AG1107" i="3" s="1"/>
  <c r="T1107" i="3"/>
  <c r="U1107" i="3" s="1"/>
  <c r="H1107" i="3"/>
  <c r="I1107" i="3" s="1"/>
  <c r="AL1106" i="3"/>
  <c r="AM1106" i="3" s="1"/>
  <c r="Z1106" i="3"/>
  <c r="AA1106" i="3" s="1"/>
  <c r="N1106" i="3"/>
  <c r="O1106" i="3" s="1"/>
  <c r="AR1105" i="3"/>
  <c r="AS1105" i="3" s="1"/>
  <c r="AY1105" i="3" s="1"/>
  <c r="AF1105" i="3"/>
  <c r="AG1105" i="3" s="1"/>
  <c r="T1105" i="3"/>
  <c r="U1105" i="3" s="1"/>
  <c r="H1105" i="3"/>
  <c r="I1105" i="3" s="1"/>
  <c r="AL1104" i="3"/>
  <c r="AM1104" i="3" s="1"/>
  <c r="Z1104" i="3"/>
  <c r="AA1104" i="3" s="1"/>
  <c r="N1104" i="3"/>
  <c r="O1104" i="3" s="1"/>
  <c r="AR1103" i="3"/>
  <c r="AS1103" i="3" s="1"/>
  <c r="AY1103" i="3" s="1"/>
  <c r="AF1103" i="3"/>
  <c r="AG1103" i="3" s="1"/>
  <c r="T1103" i="3"/>
  <c r="U1103" i="3" s="1"/>
  <c r="H1103" i="3"/>
  <c r="I1103" i="3" s="1"/>
  <c r="AL1102" i="3"/>
  <c r="AM1102" i="3" s="1"/>
  <c r="Z1102" i="3"/>
  <c r="AA1102" i="3" s="1"/>
  <c r="N1102" i="3"/>
  <c r="O1102" i="3" s="1"/>
  <c r="AR1101" i="3"/>
  <c r="AS1101" i="3" s="1"/>
  <c r="AY1101" i="3" s="1"/>
  <c r="AF1101" i="3"/>
  <c r="AG1101" i="3" s="1"/>
  <c r="T1101" i="3"/>
  <c r="U1101" i="3" s="1"/>
  <c r="H1101" i="3"/>
  <c r="I1101" i="3" s="1"/>
  <c r="AL1100" i="3"/>
  <c r="AM1100" i="3" s="1"/>
  <c r="Z1100" i="3"/>
  <c r="AA1100" i="3" s="1"/>
  <c r="N1100" i="3"/>
  <c r="O1100" i="3" s="1"/>
  <c r="AR1099" i="3"/>
  <c r="AS1099" i="3" s="1"/>
  <c r="AY1099" i="3" s="1"/>
  <c r="AF1099" i="3"/>
  <c r="AG1099" i="3" s="1"/>
  <c r="T1099" i="3"/>
  <c r="U1099" i="3" s="1"/>
  <c r="H1099" i="3"/>
  <c r="I1099" i="3" s="1"/>
  <c r="AL1098" i="3"/>
  <c r="AM1098" i="3" s="1"/>
  <c r="Z1098" i="3"/>
  <c r="AA1098" i="3" s="1"/>
  <c r="N1098" i="3"/>
  <c r="O1098" i="3" s="1"/>
  <c r="AR1097" i="3"/>
  <c r="AS1097" i="3" s="1"/>
  <c r="AY1097" i="3" s="1"/>
  <c r="AF1097" i="3"/>
  <c r="AG1097" i="3" s="1"/>
  <c r="T1097" i="3"/>
  <c r="U1097" i="3" s="1"/>
  <c r="H1097" i="3"/>
  <c r="I1097" i="3" s="1"/>
  <c r="AL1096" i="3"/>
  <c r="AM1096" i="3" s="1"/>
  <c r="Z1096" i="3"/>
  <c r="AA1096" i="3" s="1"/>
  <c r="N1096" i="3"/>
  <c r="O1096" i="3" s="1"/>
  <c r="AR1095" i="3"/>
  <c r="AS1095" i="3" s="1"/>
  <c r="AY1095" i="3" s="1"/>
  <c r="AF1095" i="3"/>
  <c r="AG1095" i="3" s="1"/>
  <c r="T1095" i="3"/>
  <c r="U1095" i="3" s="1"/>
  <c r="H1095" i="3"/>
  <c r="I1095" i="3" s="1"/>
  <c r="AL1094" i="3"/>
  <c r="AM1094" i="3" s="1"/>
  <c r="Z1094" i="3"/>
  <c r="AA1094" i="3" s="1"/>
  <c r="N1094" i="3"/>
  <c r="O1094" i="3" s="1"/>
  <c r="AR1093" i="3"/>
  <c r="AS1093" i="3" s="1"/>
  <c r="AY1093" i="3" s="1"/>
  <c r="AF1093" i="3"/>
  <c r="AG1093" i="3" s="1"/>
  <c r="T1093" i="3"/>
  <c r="U1093" i="3" s="1"/>
  <c r="H1093" i="3"/>
  <c r="I1093" i="3" s="1"/>
  <c r="AL1092" i="3"/>
  <c r="AM1092" i="3" s="1"/>
  <c r="Z1092" i="3"/>
  <c r="AA1092" i="3" s="1"/>
  <c r="N1092" i="3"/>
  <c r="O1092" i="3" s="1"/>
  <c r="AR1091" i="3"/>
  <c r="AS1091" i="3" s="1"/>
  <c r="AY1091" i="3" s="1"/>
  <c r="AF1091" i="3"/>
  <c r="AG1091" i="3" s="1"/>
  <c r="T1091" i="3"/>
  <c r="U1091" i="3" s="1"/>
  <c r="H1091" i="3"/>
  <c r="I1091" i="3" s="1"/>
  <c r="AL1090" i="3"/>
  <c r="AM1090" i="3" s="1"/>
  <c r="Z1090" i="3"/>
  <c r="AA1090" i="3" s="1"/>
  <c r="N1090" i="3"/>
  <c r="O1090" i="3" s="1"/>
  <c r="AR1089" i="3"/>
  <c r="AS1089" i="3" s="1"/>
  <c r="AY1089" i="3" s="1"/>
  <c r="AF1089" i="3"/>
  <c r="AG1089" i="3" s="1"/>
  <c r="T1089" i="3"/>
  <c r="U1089" i="3" s="1"/>
  <c r="H1089" i="3"/>
  <c r="I1089" i="3" s="1"/>
  <c r="AL1088" i="3"/>
  <c r="AM1088" i="3" s="1"/>
  <c r="Z1088" i="3"/>
  <c r="AA1088" i="3" s="1"/>
  <c r="N1088" i="3"/>
  <c r="O1088" i="3" s="1"/>
  <c r="AR1087" i="3"/>
  <c r="AS1087" i="3" s="1"/>
  <c r="AY1087" i="3" s="1"/>
  <c r="AF1087" i="3"/>
  <c r="AG1087" i="3" s="1"/>
  <c r="T1087" i="3"/>
  <c r="U1087" i="3" s="1"/>
  <c r="H1087" i="3"/>
  <c r="I1087" i="3" s="1"/>
  <c r="AL1086" i="3"/>
  <c r="AM1086" i="3" s="1"/>
  <c r="Z1086" i="3"/>
  <c r="AA1086" i="3" s="1"/>
  <c r="N1086" i="3"/>
  <c r="O1086" i="3" s="1"/>
  <c r="AR1085" i="3"/>
  <c r="AS1085" i="3" s="1"/>
  <c r="AY1085" i="3" s="1"/>
  <c r="AF1085" i="3"/>
  <c r="AG1085" i="3" s="1"/>
  <c r="T1085" i="3"/>
  <c r="U1085" i="3" s="1"/>
  <c r="H1085" i="3"/>
  <c r="I1085" i="3" s="1"/>
  <c r="AL1084" i="3"/>
  <c r="AM1084" i="3" s="1"/>
  <c r="Z1084" i="3"/>
  <c r="AA1084" i="3" s="1"/>
  <c r="N1084" i="3"/>
  <c r="O1084" i="3" s="1"/>
  <c r="AR1083" i="3"/>
  <c r="AS1083" i="3" s="1"/>
  <c r="AY1083" i="3" s="1"/>
  <c r="AF1083" i="3"/>
  <c r="AG1083" i="3" s="1"/>
  <c r="T1083" i="3"/>
  <c r="U1083" i="3" s="1"/>
  <c r="H1083" i="3"/>
  <c r="I1083" i="3" s="1"/>
  <c r="AL1082" i="3"/>
  <c r="AM1082" i="3" s="1"/>
  <c r="Z1082" i="3"/>
  <c r="AA1082" i="3" s="1"/>
  <c r="N1082" i="3"/>
  <c r="O1082" i="3" s="1"/>
  <c r="AR1081" i="3"/>
  <c r="AS1081" i="3" s="1"/>
  <c r="AY1081" i="3" s="1"/>
  <c r="AF1081" i="3"/>
  <c r="AG1081" i="3" s="1"/>
  <c r="T1081" i="3"/>
  <c r="U1081" i="3" s="1"/>
  <c r="H1081" i="3"/>
  <c r="I1081" i="3" s="1"/>
  <c r="AL1080" i="3"/>
  <c r="AM1080" i="3" s="1"/>
  <c r="Z1080" i="3"/>
  <c r="AA1080" i="3" s="1"/>
  <c r="N1080" i="3"/>
  <c r="O1080" i="3" s="1"/>
  <c r="AR1079" i="3"/>
  <c r="AS1079" i="3" s="1"/>
  <c r="AY1079" i="3" s="1"/>
  <c r="AF1079" i="3"/>
  <c r="AG1079" i="3" s="1"/>
  <c r="T1079" i="3"/>
  <c r="U1079" i="3" s="1"/>
  <c r="H1079" i="3"/>
  <c r="I1079" i="3" s="1"/>
  <c r="AL1078" i="3"/>
  <c r="AM1078" i="3" s="1"/>
  <c r="Z1078" i="3"/>
  <c r="AA1078" i="3" s="1"/>
  <c r="N1078" i="3"/>
  <c r="O1078" i="3" s="1"/>
  <c r="AR1077" i="3"/>
  <c r="AS1077" i="3" s="1"/>
  <c r="AY1077" i="3" s="1"/>
  <c r="AF1077" i="3"/>
  <c r="AG1077" i="3" s="1"/>
  <c r="T1077" i="3"/>
  <c r="U1077" i="3" s="1"/>
  <c r="H1077" i="3"/>
  <c r="I1077" i="3" s="1"/>
  <c r="AL1076" i="3"/>
  <c r="AM1076" i="3" s="1"/>
  <c r="Z1076" i="3"/>
  <c r="AA1076" i="3" s="1"/>
  <c r="N1076" i="3"/>
  <c r="O1076" i="3" s="1"/>
  <c r="AR1075" i="3"/>
  <c r="AS1075" i="3" s="1"/>
  <c r="AY1075" i="3" s="1"/>
  <c r="AF1075" i="3"/>
  <c r="AG1075" i="3" s="1"/>
  <c r="T1075" i="3"/>
  <c r="U1075" i="3" s="1"/>
  <c r="H1075" i="3"/>
  <c r="I1075" i="3" s="1"/>
  <c r="AL1074" i="3"/>
  <c r="AM1074" i="3" s="1"/>
  <c r="Z1074" i="3"/>
  <c r="AA1074" i="3" s="1"/>
  <c r="N1074" i="3"/>
  <c r="O1074" i="3" s="1"/>
  <c r="AR1073" i="3"/>
  <c r="AS1073" i="3" s="1"/>
  <c r="AY1073" i="3" s="1"/>
  <c r="AF1073" i="3"/>
  <c r="AG1073" i="3" s="1"/>
  <c r="T1073" i="3"/>
  <c r="U1073" i="3" s="1"/>
  <c r="H1073" i="3"/>
  <c r="I1073" i="3" s="1"/>
  <c r="AL1072" i="3"/>
  <c r="AM1072" i="3" s="1"/>
  <c r="Z1072" i="3"/>
  <c r="AA1072" i="3" s="1"/>
  <c r="N1072" i="3"/>
  <c r="O1072" i="3" s="1"/>
  <c r="AR1071" i="3"/>
  <c r="AS1071" i="3" s="1"/>
  <c r="AY1071" i="3" s="1"/>
  <c r="AF1071" i="3"/>
  <c r="AG1071" i="3" s="1"/>
  <c r="T1071" i="3"/>
  <c r="U1071" i="3" s="1"/>
  <c r="H1071" i="3"/>
  <c r="I1071" i="3" s="1"/>
  <c r="AL1070" i="3"/>
  <c r="AM1070" i="3" s="1"/>
  <c r="Z1070" i="3"/>
  <c r="AA1070" i="3" s="1"/>
  <c r="N1070" i="3"/>
  <c r="O1070" i="3" s="1"/>
  <c r="AR1069" i="3"/>
  <c r="AS1069" i="3" s="1"/>
  <c r="AY1069" i="3" s="1"/>
  <c r="AF1069" i="3"/>
  <c r="AG1069" i="3" s="1"/>
  <c r="T1069" i="3"/>
  <c r="U1069" i="3" s="1"/>
  <c r="H1069" i="3"/>
  <c r="I1069" i="3" s="1"/>
  <c r="AL1068" i="3"/>
  <c r="AM1068" i="3" s="1"/>
  <c r="Z1068" i="3"/>
  <c r="AA1068" i="3" s="1"/>
  <c r="N1068" i="3"/>
  <c r="O1068" i="3" s="1"/>
  <c r="AR1067" i="3"/>
  <c r="AS1067" i="3" s="1"/>
  <c r="AY1067" i="3" s="1"/>
  <c r="AF1067" i="3"/>
  <c r="AG1067" i="3" s="1"/>
  <c r="T1067" i="3"/>
  <c r="U1067" i="3" s="1"/>
  <c r="H1067" i="3"/>
  <c r="I1067" i="3" s="1"/>
  <c r="AL1066" i="3"/>
  <c r="AM1066" i="3" s="1"/>
  <c r="Z1066" i="3"/>
  <c r="AA1066" i="3" s="1"/>
  <c r="N1066" i="3"/>
  <c r="O1066" i="3" s="1"/>
  <c r="AR1065" i="3"/>
  <c r="AS1065" i="3" s="1"/>
  <c r="AY1065" i="3" s="1"/>
  <c r="AF1065" i="3"/>
  <c r="AG1065" i="3" s="1"/>
  <c r="T1065" i="3"/>
  <c r="U1065" i="3" s="1"/>
  <c r="H1065" i="3"/>
  <c r="I1065" i="3" s="1"/>
  <c r="AL1064" i="3"/>
  <c r="AM1064" i="3" s="1"/>
  <c r="Z1064" i="3"/>
  <c r="AA1064" i="3" s="1"/>
  <c r="N1064" i="3"/>
  <c r="O1064" i="3" s="1"/>
  <c r="AR1063" i="3"/>
  <c r="AS1063" i="3" s="1"/>
  <c r="AY1063" i="3" s="1"/>
  <c r="AF1063" i="3"/>
  <c r="AG1063" i="3" s="1"/>
  <c r="T1063" i="3"/>
  <c r="U1063" i="3" s="1"/>
  <c r="H1063" i="3"/>
  <c r="I1063" i="3" s="1"/>
  <c r="AL1062" i="3"/>
  <c r="AM1062" i="3" s="1"/>
  <c r="Z1062" i="3"/>
  <c r="AA1062" i="3" s="1"/>
  <c r="N1062" i="3"/>
  <c r="O1062" i="3" s="1"/>
  <c r="AR1061" i="3"/>
  <c r="AS1061" i="3" s="1"/>
  <c r="AY1061" i="3" s="1"/>
  <c r="AF1061" i="3"/>
  <c r="AG1061" i="3" s="1"/>
  <c r="T1061" i="3"/>
  <c r="U1061" i="3" s="1"/>
  <c r="H1061" i="3"/>
  <c r="I1061" i="3" s="1"/>
  <c r="AL1060" i="3"/>
  <c r="AM1060" i="3" s="1"/>
  <c r="Z1060" i="3"/>
  <c r="AA1060" i="3" s="1"/>
  <c r="N1060" i="3"/>
  <c r="O1060" i="3" s="1"/>
  <c r="AR1059" i="3"/>
  <c r="AS1059" i="3" s="1"/>
  <c r="AY1059" i="3" s="1"/>
  <c r="AF1059" i="3"/>
  <c r="AG1059" i="3" s="1"/>
  <c r="T1059" i="3"/>
  <c r="U1059" i="3" s="1"/>
  <c r="Q1246" i="3"/>
  <c r="R1246" i="3" s="1"/>
  <c r="K1245" i="3"/>
  <c r="L1245" i="3" s="1"/>
  <c r="H1244" i="3"/>
  <c r="I1244" i="3" s="1"/>
  <c r="Z1243" i="3"/>
  <c r="AA1243" i="3" s="1"/>
  <c r="AR1242" i="3"/>
  <c r="AS1242" i="3" s="1"/>
  <c r="AY1242" i="3" s="1"/>
  <c r="T1242" i="3"/>
  <c r="U1242" i="3" s="1"/>
  <c r="AL1241" i="3"/>
  <c r="AM1241" i="3" s="1"/>
  <c r="N1241" i="3"/>
  <c r="O1241" i="3" s="1"/>
  <c r="AF1240" i="3"/>
  <c r="AG1240" i="3" s="1"/>
  <c r="K1240" i="3"/>
  <c r="L1240" i="3" s="1"/>
  <c r="AO1239" i="3"/>
  <c r="AP1239" i="3" s="1"/>
  <c r="AC1239" i="3"/>
  <c r="AD1239" i="3" s="1"/>
  <c r="Q1239" i="3"/>
  <c r="R1239" i="3" s="1"/>
  <c r="AU1239" i="3"/>
  <c r="AV1239" i="3" s="1"/>
  <c r="AI1238" i="3"/>
  <c r="AJ1238" i="3" s="1"/>
  <c r="W1238" i="3"/>
  <c r="X1238" i="3" s="1"/>
  <c r="K1238" i="3"/>
  <c r="L1238" i="3" s="1"/>
  <c r="AO1237" i="3"/>
  <c r="AP1237" i="3" s="1"/>
  <c r="AC1237" i="3"/>
  <c r="AD1237" i="3" s="1"/>
  <c r="Q1237" i="3"/>
  <c r="R1237" i="3" s="1"/>
  <c r="AU1237" i="3"/>
  <c r="AV1237" i="3" s="1"/>
  <c r="AI1236" i="3"/>
  <c r="AJ1236" i="3" s="1"/>
  <c r="W1236" i="3"/>
  <c r="X1236" i="3" s="1"/>
  <c r="K1236" i="3"/>
  <c r="L1236" i="3" s="1"/>
  <c r="AO1235" i="3"/>
  <c r="AP1235" i="3" s="1"/>
  <c r="AC1235" i="3"/>
  <c r="AD1235" i="3" s="1"/>
  <c r="Q1235" i="3"/>
  <c r="R1235" i="3" s="1"/>
  <c r="AU1235" i="3"/>
  <c r="AV1235" i="3" s="1"/>
  <c r="AI1234" i="3"/>
  <c r="AJ1234" i="3" s="1"/>
  <c r="W1234" i="3"/>
  <c r="X1234" i="3" s="1"/>
  <c r="K1234" i="3"/>
  <c r="L1234" i="3" s="1"/>
  <c r="AO1233" i="3"/>
  <c r="AP1233" i="3" s="1"/>
  <c r="AC1233" i="3"/>
  <c r="AD1233" i="3" s="1"/>
  <c r="Q1233" i="3"/>
  <c r="R1233" i="3" s="1"/>
  <c r="AU1233" i="3"/>
  <c r="AV1233" i="3" s="1"/>
  <c r="AI1232" i="3"/>
  <c r="AJ1232" i="3" s="1"/>
  <c r="W1232" i="3"/>
  <c r="X1232" i="3" s="1"/>
  <c r="K1232" i="3"/>
  <c r="L1232" i="3" s="1"/>
  <c r="AO1231" i="3"/>
  <c r="AP1231" i="3" s="1"/>
  <c r="AC1231" i="3"/>
  <c r="AD1231" i="3" s="1"/>
  <c r="Q1231" i="3"/>
  <c r="R1231" i="3" s="1"/>
  <c r="AU1231" i="3"/>
  <c r="AV1231" i="3" s="1"/>
  <c r="AI1230" i="3"/>
  <c r="AJ1230" i="3" s="1"/>
  <c r="W1230" i="3"/>
  <c r="X1230" i="3" s="1"/>
  <c r="K1230" i="3"/>
  <c r="L1230" i="3" s="1"/>
  <c r="AO1229" i="3"/>
  <c r="AP1229" i="3" s="1"/>
  <c r="AC1229" i="3"/>
  <c r="AD1229" i="3" s="1"/>
  <c r="Q1229" i="3"/>
  <c r="R1229" i="3" s="1"/>
  <c r="AU1229" i="3"/>
  <c r="AV1229" i="3" s="1"/>
  <c r="AI1228" i="3"/>
  <c r="AJ1228" i="3" s="1"/>
  <c r="W1228" i="3"/>
  <c r="X1228" i="3" s="1"/>
  <c r="K1228" i="3"/>
  <c r="L1228" i="3" s="1"/>
  <c r="AO1227" i="3"/>
  <c r="AP1227" i="3" s="1"/>
  <c r="AC1227" i="3"/>
  <c r="AD1227" i="3" s="1"/>
  <c r="Q1227" i="3"/>
  <c r="R1227" i="3" s="1"/>
  <c r="AU1227" i="3"/>
  <c r="AV1227" i="3" s="1"/>
  <c r="AI1226" i="3"/>
  <c r="AJ1226" i="3" s="1"/>
  <c r="W1226" i="3"/>
  <c r="X1226" i="3" s="1"/>
  <c r="K1226" i="3"/>
  <c r="L1226" i="3" s="1"/>
  <c r="AO1225" i="3"/>
  <c r="AP1225" i="3" s="1"/>
  <c r="AC1225" i="3"/>
  <c r="AD1225" i="3" s="1"/>
  <c r="Q1225" i="3"/>
  <c r="R1225" i="3" s="1"/>
  <c r="AU1225" i="3"/>
  <c r="AV1225" i="3" s="1"/>
  <c r="AI1224" i="3"/>
  <c r="AJ1224" i="3" s="1"/>
  <c r="W1224" i="3"/>
  <c r="X1224" i="3" s="1"/>
  <c r="K1224" i="3"/>
  <c r="L1224" i="3" s="1"/>
  <c r="AO1223" i="3"/>
  <c r="AP1223" i="3" s="1"/>
  <c r="AC1223" i="3"/>
  <c r="AD1223" i="3" s="1"/>
  <c r="Q1223" i="3"/>
  <c r="R1223" i="3" s="1"/>
  <c r="AU1223" i="3"/>
  <c r="AV1223" i="3" s="1"/>
  <c r="AI1222" i="3"/>
  <c r="AJ1222" i="3" s="1"/>
  <c r="W1222" i="3"/>
  <c r="X1222" i="3" s="1"/>
  <c r="K1222" i="3"/>
  <c r="L1222" i="3" s="1"/>
  <c r="AO1221" i="3"/>
  <c r="AP1221" i="3" s="1"/>
  <c r="AC1221" i="3"/>
  <c r="AD1221" i="3" s="1"/>
  <c r="Q1221" i="3"/>
  <c r="R1221" i="3" s="1"/>
  <c r="AU1221" i="3"/>
  <c r="AV1221" i="3" s="1"/>
  <c r="AI1220" i="3"/>
  <c r="AJ1220" i="3" s="1"/>
  <c r="W1220" i="3"/>
  <c r="X1220" i="3" s="1"/>
  <c r="K1220" i="3"/>
  <c r="L1220" i="3" s="1"/>
  <c r="AO1219" i="3"/>
  <c r="AP1219" i="3" s="1"/>
  <c r="AC1219" i="3"/>
  <c r="AD1219" i="3" s="1"/>
  <c r="Q1219" i="3"/>
  <c r="R1219" i="3" s="1"/>
  <c r="AU1219" i="3"/>
  <c r="AV1219" i="3" s="1"/>
  <c r="AI1218" i="3"/>
  <c r="AJ1218" i="3" s="1"/>
  <c r="W1218" i="3"/>
  <c r="X1218" i="3" s="1"/>
  <c r="K1218" i="3"/>
  <c r="L1218" i="3" s="1"/>
  <c r="AO1217" i="3"/>
  <c r="AP1217" i="3" s="1"/>
  <c r="AC1217" i="3"/>
  <c r="AD1217" i="3" s="1"/>
  <c r="Q1217" i="3"/>
  <c r="R1217" i="3" s="1"/>
  <c r="AU1217" i="3"/>
  <c r="AV1217" i="3" s="1"/>
  <c r="AI1216" i="3"/>
  <c r="AJ1216" i="3" s="1"/>
  <c r="W1216" i="3"/>
  <c r="X1216" i="3" s="1"/>
  <c r="K1216" i="3"/>
  <c r="L1216" i="3" s="1"/>
  <c r="AO1215" i="3"/>
  <c r="AP1215" i="3" s="1"/>
  <c r="AC1215" i="3"/>
  <c r="AD1215" i="3" s="1"/>
  <c r="Q1215" i="3"/>
  <c r="R1215" i="3" s="1"/>
  <c r="AU1215" i="3"/>
  <c r="AV1215" i="3" s="1"/>
  <c r="AI1214" i="3"/>
  <c r="AJ1214" i="3" s="1"/>
  <c r="W1214" i="3"/>
  <c r="X1214" i="3" s="1"/>
  <c r="K1214" i="3"/>
  <c r="L1214" i="3" s="1"/>
  <c r="AO1213" i="3"/>
  <c r="AP1213" i="3" s="1"/>
  <c r="AC1213" i="3"/>
  <c r="AD1213" i="3" s="1"/>
  <c r="Q1213" i="3"/>
  <c r="R1213" i="3" s="1"/>
  <c r="AU1213" i="3"/>
  <c r="AV1213" i="3" s="1"/>
  <c r="AI1212" i="3"/>
  <c r="AJ1212" i="3" s="1"/>
  <c r="W1212" i="3"/>
  <c r="X1212" i="3" s="1"/>
  <c r="K1212" i="3"/>
  <c r="L1212" i="3" s="1"/>
  <c r="AO1211" i="3"/>
  <c r="AP1211" i="3" s="1"/>
  <c r="AC1211" i="3"/>
  <c r="AD1211" i="3" s="1"/>
  <c r="Q1211" i="3"/>
  <c r="R1211" i="3" s="1"/>
  <c r="AU1211" i="3"/>
  <c r="AV1211" i="3" s="1"/>
  <c r="AI1210" i="3"/>
  <c r="AJ1210" i="3" s="1"/>
  <c r="W1210" i="3"/>
  <c r="X1210" i="3" s="1"/>
  <c r="K1210" i="3"/>
  <c r="L1210" i="3" s="1"/>
  <c r="AO1209" i="3"/>
  <c r="AP1209" i="3" s="1"/>
  <c r="AC1209" i="3"/>
  <c r="AD1209" i="3" s="1"/>
  <c r="Q1209" i="3"/>
  <c r="R1209" i="3" s="1"/>
  <c r="AU1209" i="3"/>
  <c r="AV1209" i="3" s="1"/>
  <c r="AI1208" i="3"/>
  <c r="AJ1208" i="3" s="1"/>
  <c r="W1208" i="3"/>
  <c r="X1208" i="3" s="1"/>
  <c r="K1208" i="3"/>
  <c r="L1208" i="3" s="1"/>
  <c r="AO1207" i="3"/>
  <c r="AP1207" i="3" s="1"/>
  <c r="AC1207" i="3"/>
  <c r="AD1207" i="3" s="1"/>
  <c r="Q1207" i="3"/>
  <c r="R1207" i="3" s="1"/>
  <c r="AU1207" i="3"/>
  <c r="AV1207" i="3" s="1"/>
  <c r="AI1206" i="3"/>
  <c r="AJ1206" i="3" s="1"/>
  <c r="W1206" i="3"/>
  <c r="X1206" i="3" s="1"/>
  <c r="K1206" i="3"/>
  <c r="L1206" i="3" s="1"/>
  <c r="AO1205" i="3"/>
  <c r="AP1205" i="3" s="1"/>
  <c r="AC1205" i="3"/>
  <c r="AD1205" i="3" s="1"/>
  <c r="Q1205" i="3"/>
  <c r="R1205" i="3" s="1"/>
  <c r="AU1205" i="3"/>
  <c r="AV1205" i="3" s="1"/>
  <c r="AI1204" i="3"/>
  <c r="AJ1204" i="3" s="1"/>
  <c r="W1204" i="3"/>
  <c r="X1204" i="3" s="1"/>
  <c r="K1204" i="3"/>
  <c r="L1204" i="3" s="1"/>
  <c r="AO1203" i="3"/>
  <c r="AP1203" i="3" s="1"/>
  <c r="AC1203" i="3"/>
  <c r="AD1203" i="3" s="1"/>
  <c r="Q1203" i="3"/>
  <c r="R1203" i="3" s="1"/>
  <c r="AU1203" i="3"/>
  <c r="AV1203" i="3" s="1"/>
  <c r="AI1202" i="3"/>
  <c r="AJ1202" i="3" s="1"/>
  <c r="W1202" i="3"/>
  <c r="X1202" i="3" s="1"/>
  <c r="K1202" i="3"/>
  <c r="L1202" i="3" s="1"/>
  <c r="AO1201" i="3"/>
  <c r="AP1201" i="3" s="1"/>
  <c r="AC1201" i="3"/>
  <c r="AD1201" i="3" s="1"/>
  <c r="Q1201" i="3"/>
  <c r="R1201" i="3" s="1"/>
  <c r="AU1201" i="3"/>
  <c r="AV1201" i="3" s="1"/>
  <c r="AI1200" i="3"/>
  <c r="AJ1200" i="3" s="1"/>
  <c r="W1200" i="3"/>
  <c r="X1200" i="3" s="1"/>
  <c r="K1200" i="3"/>
  <c r="L1200" i="3" s="1"/>
  <c r="AO1199" i="3"/>
  <c r="AP1199" i="3" s="1"/>
  <c r="AC1199" i="3"/>
  <c r="AD1199" i="3" s="1"/>
  <c r="Q1199" i="3"/>
  <c r="R1199" i="3" s="1"/>
  <c r="AU1199" i="3"/>
  <c r="AV1199" i="3" s="1"/>
  <c r="AI1198" i="3"/>
  <c r="AJ1198" i="3" s="1"/>
  <c r="W1198" i="3"/>
  <c r="X1198" i="3" s="1"/>
  <c r="K1198" i="3"/>
  <c r="L1198" i="3" s="1"/>
  <c r="AO1197" i="3"/>
  <c r="AP1197" i="3" s="1"/>
  <c r="AC1197" i="3"/>
  <c r="AD1197" i="3" s="1"/>
  <c r="Q1197" i="3"/>
  <c r="R1197" i="3" s="1"/>
  <c r="AU1197" i="3"/>
  <c r="AV1197" i="3" s="1"/>
  <c r="AI1196" i="3"/>
  <c r="AJ1196" i="3" s="1"/>
  <c r="W1196" i="3"/>
  <c r="X1196" i="3" s="1"/>
  <c r="K1196" i="3"/>
  <c r="L1196" i="3" s="1"/>
  <c r="AO1195" i="3"/>
  <c r="AP1195" i="3" s="1"/>
  <c r="AC1195" i="3"/>
  <c r="AD1195" i="3" s="1"/>
  <c r="Q1195" i="3"/>
  <c r="R1195" i="3" s="1"/>
  <c r="AU1195" i="3"/>
  <c r="AV1195" i="3" s="1"/>
  <c r="AI1194" i="3"/>
  <c r="AJ1194" i="3" s="1"/>
  <c r="W1194" i="3"/>
  <c r="X1194" i="3" s="1"/>
  <c r="K1194" i="3"/>
  <c r="L1194" i="3" s="1"/>
  <c r="AO1193" i="3"/>
  <c r="AP1193" i="3" s="1"/>
  <c r="AC1193" i="3"/>
  <c r="AD1193" i="3" s="1"/>
  <c r="Q1193" i="3"/>
  <c r="R1193" i="3" s="1"/>
  <c r="AU1193" i="3"/>
  <c r="AV1193" i="3" s="1"/>
  <c r="AI1192" i="3"/>
  <c r="AJ1192" i="3" s="1"/>
  <c r="W1192" i="3"/>
  <c r="X1192" i="3" s="1"/>
  <c r="K1192" i="3"/>
  <c r="L1192" i="3" s="1"/>
  <c r="AO1191" i="3"/>
  <c r="AP1191" i="3" s="1"/>
  <c r="AC1191" i="3"/>
  <c r="AD1191" i="3" s="1"/>
  <c r="Q1191" i="3"/>
  <c r="R1191" i="3" s="1"/>
  <c r="AU1191" i="3"/>
  <c r="AV1191" i="3" s="1"/>
  <c r="AI1190" i="3"/>
  <c r="AJ1190" i="3" s="1"/>
  <c r="W1190" i="3"/>
  <c r="X1190" i="3" s="1"/>
  <c r="K1190" i="3"/>
  <c r="L1190" i="3" s="1"/>
  <c r="AO1189" i="3"/>
  <c r="AP1189" i="3" s="1"/>
  <c r="AC1189" i="3"/>
  <c r="AD1189" i="3" s="1"/>
  <c r="Q1189" i="3"/>
  <c r="R1189" i="3" s="1"/>
  <c r="AU1189" i="3"/>
  <c r="AV1189" i="3" s="1"/>
  <c r="AI1188" i="3"/>
  <c r="AJ1188" i="3" s="1"/>
  <c r="W1188" i="3"/>
  <c r="X1188" i="3" s="1"/>
  <c r="K1188" i="3"/>
  <c r="L1188" i="3" s="1"/>
  <c r="AO1187" i="3"/>
  <c r="AP1187" i="3" s="1"/>
  <c r="AC1187" i="3"/>
  <c r="AD1187" i="3" s="1"/>
  <c r="Q1187" i="3"/>
  <c r="R1187" i="3" s="1"/>
  <c r="AU1187" i="3"/>
  <c r="AV1187" i="3" s="1"/>
  <c r="AI1186" i="3"/>
  <c r="AJ1186" i="3" s="1"/>
  <c r="W1186" i="3"/>
  <c r="X1186" i="3" s="1"/>
  <c r="K1186" i="3"/>
  <c r="L1186" i="3" s="1"/>
  <c r="AO1185" i="3"/>
  <c r="AP1185" i="3" s="1"/>
  <c r="AC1185" i="3"/>
  <c r="AD1185" i="3" s="1"/>
  <c r="Q1185" i="3"/>
  <c r="R1185" i="3" s="1"/>
  <c r="AU1185" i="3"/>
  <c r="AV1185" i="3" s="1"/>
  <c r="AI1184" i="3"/>
  <c r="AJ1184" i="3" s="1"/>
  <c r="W1184" i="3"/>
  <c r="X1184" i="3" s="1"/>
  <c r="K1184" i="3"/>
  <c r="L1184" i="3" s="1"/>
  <c r="AO1183" i="3"/>
  <c r="AP1183" i="3" s="1"/>
  <c r="AC1183" i="3"/>
  <c r="AD1183" i="3" s="1"/>
  <c r="Q1183" i="3"/>
  <c r="R1183" i="3" s="1"/>
  <c r="AU1183" i="3"/>
  <c r="AV1183" i="3" s="1"/>
  <c r="AI1182" i="3"/>
  <c r="AJ1182" i="3" s="1"/>
  <c r="W1182" i="3"/>
  <c r="X1182" i="3" s="1"/>
  <c r="K1182" i="3"/>
  <c r="L1182" i="3" s="1"/>
  <c r="AO1181" i="3"/>
  <c r="AP1181" i="3" s="1"/>
  <c r="AC1181" i="3"/>
  <c r="AD1181" i="3" s="1"/>
  <c r="Q1181" i="3"/>
  <c r="R1181" i="3" s="1"/>
  <c r="AU1181" i="3"/>
  <c r="AV1181" i="3" s="1"/>
  <c r="AI1180" i="3"/>
  <c r="AJ1180" i="3" s="1"/>
  <c r="W1180" i="3"/>
  <c r="X1180" i="3" s="1"/>
  <c r="K1180" i="3"/>
  <c r="L1180" i="3" s="1"/>
  <c r="AO1179" i="3"/>
  <c r="AP1179" i="3" s="1"/>
  <c r="AC1179" i="3"/>
  <c r="AD1179" i="3" s="1"/>
  <c r="Q1179" i="3"/>
  <c r="R1179" i="3" s="1"/>
  <c r="AU1179" i="3"/>
  <c r="AV1179" i="3" s="1"/>
  <c r="AI1178" i="3"/>
  <c r="AJ1178" i="3" s="1"/>
  <c r="W1178" i="3"/>
  <c r="X1178" i="3" s="1"/>
  <c r="K1178" i="3"/>
  <c r="L1178" i="3" s="1"/>
  <c r="AO1177" i="3"/>
  <c r="AP1177" i="3" s="1"/>
  <c r="AC1177" i="3"/>
  <c r="AD1177" i="3" s="1"/>
  <c r="Q1177" i="3"/>
  <c r="R1177" i="3" s="1"/>
  <c r="AU1177" i="3"/>
  <c r="AV1177" i="3" s="1"/>
  <c r="AI1176" i="3"/>
  <c r="AJ1176" i="3" s="1"/>
  <c r="W1176" i="3"/>
  <c r="X1176" i="3" s="1"/>
  <c r="K1176" i="3"/>
  <c r="L1176" i="3" s="1"/>
  <c r="AO1175" i="3"/>
  <c r="AP1175" i="3" s="1"/>
  <c r="AC1175" i="3"/>
  <c r="AD1175" i="3" s="1"/>
  <c r="Q1175" i="3"/>
  <c r="R1175" i="3" s="1"/>
  <c r="AU1175" i="3"/>
  <c r="AV1175" i="3" s="1"/>
  <c r="AI1174" i="3"/>
  <c r="AJ1174" i="3" s="1"/>
  <c r="W1174" i="3"/>
  <c r="X1174" i="3" s="1"/>
  <c r="K1174" i="3"/>
  <c r="L1174" i="3" s="1"/>
  <c r="AO1173" i="3"/>
  <c r="AP1173" i="3" s="1"/>
  <c r="AC1173" i="3"/>
  <c r="AD1173" i="3" s="1"/>
  <c r="Q1173" i="3"/>
  <c r="R1173" i="3" s="1"/>
  <c r="AU1173" i="3"/>
  <c r="AV1173" i="3" s="1"/>
  <c r="AI1172" i="3"/>
  <c r="AJ1172" i="3" s="1"/>
  <c r="W1172" i="3"/>
  <c r="X1172" i="3" s="1"/>
  <c r="K1172" i="3"/>
  <c r="L1172" i="3" s="1"/>
  <c r="AO1171" i="3"/>
  <c r="AP1171" i="3" s="1"/>
  <c r="AC1171" i="3"/>
  <c r="AD1171" i="3" s="1"/>
  <c r="Q1171" i="3"/>
  <c r="R1171" i="3" s="1"/>
  <c r="AU1171" i="3"/>
  <c r="AV1171" i="3" s="1"/>
  <c r="AI1170" i="3"/>
  <c r="AJ1170" i="3" s="1"/>
  <c r="W1170" i="3"/>
  <c r="X1170" i="3" s="1"/>
  <c r="K1170" i="3"/>
  <c r="L1170" i="3" s="1"/>
  <c r="AO1169" i="3"/>
  <c r="AP1169" i="3" s="1"/>
  <c r="AC1169" i="3"/>
  <c r="AD1169" i="3" s="1"/>
  <c r="Q1169" i="3"/>
  <c r="R1169" i="3" s="1"/>
  <c r="AU1169" i="3"/>
  <c r="AV1169" i="3" s="1"/>
  <c r="AI1168" i="3"/>
  <c r="AJ1168" i="3" s="1"/>
  <c r="W1168" i="3"/>
  <c r="X1168" i="3" s="1"/>
  <c r="K1168" i="3"/>
  <c r="L1168" i="3" s="1"/>
  <c r="AO1167" i="3"/>
  <c r="AP1167" i="3" s="1"/>
  <c r="AC1167" i="3"/>
  <c r="AD1167" i="3" s="1"/>
  <c r="Q1167" i="3"/>
  <c r="R1167" i="3" s="1"/>
  <c r="AU1167" i="3"/>
  <c r="AV1167" i="3" s="1"/>
  <c r="AI1166" i="3"/>
  <c r="AJ1166" i="3" s="1"/>
  <c r="W1166" i="3"/>
  <c r="X1166" i="3" s="1"/>
  <c r="K1166" i="3"/>
  <c r="L1166" i="3" s="1"/>
  <c r="AO1165" i="3"/>
  <c r="AP1165" i="3" s="1"/>
  <c r="AC1165" i="3"/>
  <c r="AD1165" i="3" s="1"/>
  <c r="Q1165" i="3"/>
  <c r="R1165" i="3" s="1"/>
  <c r="AU1165" i="3"/>
  <c r="AV1165" i="3" s="1"/>
  <c r="AI1164" i="3"/>
  <c r="AJ1164" i="3" s="1"/>
  <c r="W1164" i="3"/>
  <c r="X1164" i="3" s="1"/>
  <c r="K1164" i="3"/>
  <c r="L1164" i="3" s="1"/>
  <c r="AO1163" i="3"/>
  <c r="AP1163" i="3" s="1"/>
  <c r="AC1163" i="3"/>
  <c r="AD1163" i="3" s="1"/>
  <c r="Q1163" i="3"/>
  <c r="R1163" i="3" s="1"/>
  <c r="AU1163" i="3"/>
  <c r="AV1163" i="3" s="1"/>
  <c r="AI1162" i="3"/>
  <c r="AJ1162" i="3" s="1"/>
  <c r="W1162" i="3"/>
  <c r="X1162" i="3" s="1"/>
  <c r="K1162" i="3"/>
  <c r="L1162" i="3" s="1"/>
  <c r="AO1161" i="3"/>
  <c r="AP1161" i="3" s="1"/>
  <c r="AC1161" i="3"/>
  <c r="AD1161" i="3" s="1"/>
  <c r="Q1161" i="3"/>
  <c r="R1161" i="3" s="1"/>
  <c r="AU1161" i="3"/>
  <c r="AV1161" i="3" s="1"/>
  <c r="AI1160" i="3"/>
  <c r="AJ1160" i="3" s="1"/>
  <c r="W1160" i="3"/>
  <c r="X1160" i="3" s="1"/>
  <c r="K1160" i="3"/>
  <c r="L1160" i="3" s="1"/>
  <c r="AO1159" i="3"/>
  <c r="AP1159" i="3" s="1"/>
  <c r="AC1159" i="3"/>
  <c r="AD1159" i="3" s="1"/>
  <c r="Q1159" i="3"/>
  <c r="R1159" i="3" s="1"/>
  <c r="AU1159" i="3"/>
  <c r="AV1159" i="3" s="1"/>
  <c r="AI1158" i="3"/>
  <c r="AJ1158" i="3" s="1"/>
  <c r="W1158" i="3"/>
  <c r="X1158" i="3" s="1"/>
  <c r="K1158" i="3"/>
  <c r="L1158" i="3" s="1"/>
  <c r="AO1157" i="3"/>
  <c r="AP1157" i="3" s="1"/>
  <c r="AC1157" i="3"/>
  <c r="AD1157" i="3" s="1"/>
  <c r="Q1157" i="3"/>
  <c r="R1157" i="3" s="1"/>
  <c r="AU1157" i="3"/>
  <c r="AV1157" i="3" s="1"/>
  <c r="AI1156" i="3"/>
  <c r="AJ1156" i="3" s="1"/>
  <c r="W1156" i="3"/>
  <c r="X1156" i="3" s="1"/>
  <c r="K1156" i="3"/>
  <c r="L1156" i="3" s="1"/>
  <c r="AO1155" i="3"/>
  <c r="AP1155" i="3" s="1"/>
  <c r="AC1155" i="3"/>
  <c r="AD1155" i="3" s="1"/>
  <c r="Q1155" i="3"/>
  <c r="R1155" i="3" s="1"/>
  <c r="AU1155" i="3"/>
  <c r="AV1155" i="3" s="1"/>
  <c r="AI1154" i="3"/>
  <c r="AJ1154" i="3" s="1"/>
  <c r="W1154" i="3"/>
  <c r="X1154" i="3" s="1"/>
  <c r="K1154" i="3"/>
  <c r="L1154" i="3" s="1"/>
  <c r="AO1153" i="3"/>
  <c r="AP1153" i="3" s="1"/>
  <c r="AC1153" i="3"/>
  <c r="AD1153" i="3" s="1"/>
  <c r="Q1153" i="3"/>
  <c r="R1153" i="3" s="1"/>
  <c r="AU1153" i="3"/>
  <c r="AV1153" i="3" s="1"/>
  <c r="AI1152" i="3"/>
  <c r="AJ1152" i="3" s="1"/>
  <c r="W1152" i="3"/>
  <c r="X1152" i="3" s="1"/>
  <c r="K1152" i="3"/>
  <c r="L1152" i="3" s="1"/>
  <c r="AO1151" i="3"/>
  <c r="AP1151" i="3" s="1"/>
  <c r="AC1151" i="3"/>
  <c r="AD1151" i="3" s="1"/>
  <c r="Q1151" i="3"/>
  <c r="R1151" i="3" s="1"/>
  <c r="AU1151" i="3"/>
  <c r="AV1151" i="3" s="1"/>
  <c r="AI1150" i="3"/>
  <c r="AJ1150" i="3" s="1"/>
  <c r="W1150" i="3"/>
  <c r="X1150" i="3" s="1"/>
  <c r="K1150" i="3"/>
  <c r="L1150" i="3" s="1"/>
  <c r="AO1149" i="3"/>
  <c r="AP1149" i="3" s="1"/>
  <c r="AC1149" i="3"/>
  <c r="AD1149" i="3" s="1"/>
  <c r="Q1149" i="3"/>
  <c r="R1149" i="3" s="1"/>
  <c r="AU1149" i="3"/>
  <c r="AV1149" i="3" s="1"/>
  <c r="AI1148" i="3"/>
  <c r="AJ1148" i="3" s="1"/>
  <c r="W1148" i="3"/>
  <c r="X1148" i="3" s="1"/>
  <c r="K1148" i="3"/>
  <c r="L1148" i="3" s="1"/>
  <c r="AO1147" i="3"/>
  <c r="AP1147" i="3" s="1"/>
  <c r="AC1147" i="3"/>
  <c r="AD1147" i="3" s="1"/>
  <c r="Q1147" i="3"/>
  <c r="R1147" i="3" s="1"/>
  <c r="AU1147" i="3"/>
  <c r="AV1147" i="3" s="1"/>
  <c r="AI1146" i="3"/>
  <c r="AJ1146" i="3" s="1"/>
  <c r="W1146" i="3"/>
  <c r="X1146" i="3" s="1"/>
  <c r="K1146" i="3"/>
  <c r="L1146" i="3" s="1"/>
  <c r="AO1145" i="3"/>
  <c r="AP1145" i="3" s="1"/>
  <c r="AC1145" i="3"/>
  <c r="AD1145" i="3" s="1"/>
  <c r="Q1145" i="3"/>
  <c r="R1145" i="3" s="1"/>
  <c r="AU1145" i="3"/>
  <c r="AV1145" i="3" s="1"/>
  <c r="AI1144" i="3"/>
  <c r="AJ1144" i="3" s="1"/>
  <c r="W1144" i="3"/>
  <c r="X1144" i="3" s="1"/>
  <c r="K1144" i="3"/>
  <c r="L1144" i="3" s="1"/>
  <c r="AO1143" i="3"/>
  <c r="AP1143" i="3" s="1"/>
  <c r="AC1143" i="3"/>
  <c r="AD1143" i="3" s="1"/>
  <c r="Q1143" i="3"/>
  <c r="R1143" i="3" s="1"/>
  <c r="AU1143" i="3"/>
  <c r="AV1143" i="3" s="1"/>
  <c r="AI1142" i="3"/>
  <c r="AJ1142" i="3" s="1"/>
  <c r="W1142" i="3"/>
  <c r="X1142" i="3" s="1"/>
  <c r="K1142" i="3"/>
  <c r="L1142" i="3" s="1"/>
  <c r="AO1141" i="3"/>
  <c r="AP1141" i="3" s="1"/>
  <c r="AC1141" i="3"/>
  <c r="AD1141" i="3" s="1"/>
  <c r="Q1141" i="3"/>
  <c r="R1141" i="3" s="1"/>
  <c r="AU1141" i="3"/>
  <c r="AV1141" i="3" s="1"/>
  <c r="AI1140" i="3"/>
  <c r="AJ1140" i="3" s="1"/>
  <c r="W1140" i="3"/>
  <c r="X1140" i="3" s="1"/>
  <c r="K1140" i="3"/>
  <c r="L1140" i="3" s="1"/>
  <c r="AO1139" i="3"/>
  <c r="AP1139" i="3" s="1"/>
  <c r="AC1139" i="3"/>
  <c r="AD1139" i="3" s="1"/>
  <c r="Q1139" i="3"/>
  <c r="R1139" i="3" s="1"/>
  <c r="AU1139" i="3"/>
  <c r="AV1139" i="3" s="1"/>
  <c r="AI1138" i="3"/>
  <c r="AJ1138" i="3" s="1"/>
  <c r="W1138" i="3"/>
  <c r="X1138" i="3" s="1"/>
  <c r="K1138" i="3"/>
  <c r="L1138" i="3" s="1"/>
  <c r="AO1137" i="3"/>
  <c r="AP1137" i="3" s="1"/>
  <c r="AC1137" i="3"/>
  <c r="AD1137" i="3" s="1"/>
  <c r="Q1137" i="3"/>
  <c r="R1137" i="3" s="1"/>
  <c r="AU1137" i="3"/>
  <c r="AV1137" i="3" s="1"/>
  <c r="AI1136" i="3"/>
  <c r="AJ1136" i="3" s="1"/>
  <c r="W1136" i="3"/>
  <c r="X1136" i="3" s="1"/>
  <c r="K1136" i="3"/>
  <c r="L1136" i="3" s="1"/>
  <c r="AO1135" i="3"/>
  <c r="AP1135" i="3" s="1"/>
  <c r="AC1135" i="3"/>
  <c r="AD1135" i="3" s="1"/>
  <c r="Q1135" i="3"/>
  <c r="R1135" i="3" s="1"/>
  <c r="AU1135" i="3"/>
  <c r="AV1135" i="3" s="1"/>
  <c r="AI1134" i="3"/>
  <c r="AJ1134" i="3" s="1"/>
  <c r="W1134" i="3"/>
  <c r="X1134" i="3" s="1"/>
  <c r="K1134" i="3"/>
  <c r="L1134" i="3" s="1"/>
  <c r="AO1133" i="3"/>
  <c r="AP1133" i="3" s="1"/>
  <c r="AC1133" i="3"/>
  <c r="AD1133" i="3" s="1"/>
  <c r="Q1133" i="3"/>
  <c r="R1133" i="3" s="1"/>
  <c r="AU1133" i="3"/>
  <c r="AV1133" i="3" s="1"/>
  <c r="AI1132" i="3"/>
  <c r="AJ1132" i="3" s="1"/>
  <c r="W1132" i="3"/>
  <c r="X1132" i="3" s="1"/>
  <c r="K1132" i="3"/>
  <c r="L1132" i="3" s="1"/>
  <c r="AO1131" i="3"/>
  <c r="AP1131" i="3" s="1"/>
  <c r="AC1131" i="3"/>
  <c r="AD1131" i="3" s="1"/>
  <c r="Q1131" i="3"/>
  <c r="R1131" i="3" s="1"/>
  <c r="AU1131" i="3"/>
  <c r="AV1131" i="3" s="1"/>
  <c r="AI1130" i="3"/>
  <c r="AJ1130" i="3" s="1"/>
  <c r="W1130" i="3"/>
  <c r="X1130" i="3" s="1"/>
  <c r="K1130" i="3"/>
  <c r="L1130" i="3" s="1"/>
  <c r="AO1129" i="3"/>
  <c r="AP1129" i="3" s="1"/>
  <c r="AC1129" i="3"/>
  <c r="AD1129" i="3" s="1"/>
  <c r="Q1129" i="3"/>
  <c r="R1129" i="3" s="1"/>
  <c r="AU1129" i="3"/>
  <c r="AV1129" i="3" s="1"/>
  <c r="AI1128" i="3"/>
  <c r="AJ1128" i="3" s="1"/>
  <c r="W1128" i="3"/>
  <c r="X1128" i="3" s="1"/>
  <c r="K1128" i="3"/>
  <c r="L1128" i="3" s="1"/>
  <c r="AO1127" i="3"/>
  <c r="AP1127" i="3" s="1"/>
  <c r="AC1127" i="3"/>
  <c r="AD1127" i="3" s="1"/>
  <c r="Q1127" i="3"/>
  <c r="R1127" i="3" s="1"/>
  <c r="AU1127" i="3"/>
  <c r="AV1127" i="3" s="1"/>
  <c r="AI1126" i="3"/>
  <c r="AJ1126" i="3" s="1"/>
  <c r="W1126" i="3"/>
  <c r="X1126" i="3" s="1"/>
  <c r="K1126" i="3"/>
  <c r="L1126" i="3" s="1"/>
  <c r="AO1125" i="3"/>
  <c r="AP1125" i="3" s="1"/>
  <c r="AC1125" i="3"/>
  <c r="AD1125" i="3" s="1"/>
  <c r="Q1125" i="3"/>
  <c r="R1125" i="3" s="1"/>
  <c r="AU1125" i="3"/>
  <c r="AV1125" i="3" s="1"/>
  <c r="AI1124" i="3"/>
  <c r="AJ1124" i="3" s="1"/>
  <c r="W1124" i="3"/>
  <c r="X1124" i="3" s="1"/>
  <c r="K1124" i="3"/>
  <c r="L1124" i="3" s="1"/>
  <c r="AO1123" i="3"/>
  <c r="AP1123" i="3" s="1"/>
  <c r="AC1123" i="3"/>
  <c r="AD1123" i="3" s="1"/>
  <c r="Q1123" i="3"/>
  <c r="R1123" i="3" s="1"/>
  <c r="AU1123" i="3"/>
  <c r="AV1123" i="3" s="1"/>
  <c r="AI1122" i="3"/>
  <c r="AJ1122" i="3" s="1"/>
  <c r="W1122" i="3"/>
  <c r="X1122" i="3" s="1"/>
  <c r="K1122" i="3"/>
  <c r="L1122" i="3" s="1"/>
  <c r="AO1121" i="3"/>
  <c r="AP1121" i="3" s="1"/>
  <c r="AC1121" i="3"/>
  <c r="AD1121" i="3" s="1"/>
  <c r="Q1121" i="3"/>
  <c r="R1121" i="3" s="1"/>
  <c r="AU1121" i="3"/>
  <c r="AV1121" i="3" s="1"/>
  <c r="AI1120" i="3"/>
  <c r="AJ1120" i="3" s="1"/>
  <c r="W1120" i="3"/>
  <c r="X1120" i="3" s="1"/>
  <c r="K1120" i="3"/>
  <c r="L1120" i="3" s="1"/>
  <c r="AO1119" i="3"/>
  <c r="AP1119" i="3" s="1"/>
  <c r="AC1119" i="3"/>
  <c r="AD1119" i="3" s="1"/>
  <c r="Q1119" i="3"/>
  <c r="R1119" i="3" s="1"/>
  <c r="AU1119" i="3"/>
  <c r="AV1119" i="3" s="1"/>
  <c r="AI1118" i="3"/>
  <c r="AJ1118" i="3" s="1"/>
  <c r="W1118" i="3"/>
  <c r="X1118" i="3" s="1"/>
  <c r="K1118" i="3"/>
  <c r="L1118" i="3" s="1"/>
  <c r="AO1117" i="3"/>
  <c r="AP1117" i="3" s="1"/>
  <c r="AC1117" i="3"/>
  <c r="AD1117" i="3" s="1"/>
  <c r="Q1117" i="3"/>
  <c r="R1117" i="3" s="1"/>
  <c r="AU1117" i="3"/>
  <c r="AV1117" i="3" s="1"/>
  <c r="AI1116" i="3"/>
  <c r="AJ1116" i="3" s="1"/>
  <c r="W1116" i="3"/>
  <c r="X1116" i="3" s="1"/>
  <c r="K1116" i="3"/>
  <c r="L1116" i="3" s="1"/>
  <c r="AO1115" i="3"/>
  <c r="AP1115" i="3" s="1"/>
  <c r="AC1115" i="3"/>
  <c r="AD1115" i="3" s="1"/>
  <c r="Q1115" i="3"/>
  <c r="R1115" i="3" s="1"/>
  <c r="AU1115" i="3"/>
  <c r="AV1115" i="3" s="1"/>
  <c r="AI1114" i="3"/>
  <c r="AJ1114" i="3" s="1"/>
  <c r="W1114" i="3"/>
  <c r="X1114" i="3" s="1"/>
  <c r="K1114" i="3"/>
  <c r="L1114" i="3" s="1"/>
  <c r="AO1113" i="3"/>
  <c r="AP1113" i="3" s="1"/>
  <c r="AC1113" i="3"/>
  <c r="AD1113" i="3" s="1"/>
  <c r="Q1113" i="3"/>
  <c r="R1113" i="3" s="1"/>
  <c r="AU1113" i="3"/>
  <c r="AV1113" i="3" s="1"/>
  <c r="AI1112" i="3"/>
  <c r="AJ1112" i="3" s="1"/>
  <c r="W1112" i="3"/>
  <c r="X1112" i="3" s="1"/>
  <c r="K1112" i="3"/>
  <c r="L1112" i="3" s="1"/>
  <c r="AO1111" i="3"/>
  <c r="AP1111" i="3" s="1"/>
  <c r="AC1111" i="3"/>
  <c r="AD1111" i="3" s="1"/>
  <c r="Q1111" i="3"/>
  <c r="R1111" i="3" s="1"/>
  <c r="AU1111" i="3"/>
  <c r="AV1111" i="3" s="1"/>
  <c r="AI1110" i="3"/>
  <c r="AJ1110" i="3" s="1"/>
  <c r="W1110" i="3"/>
  <c r="X1110" i="3" s="1"/>
  <c r="K1110" i="3"/>
  <c r="L1110" i="3" s="1"/>
  <c r="AO1109" i="3"/>
  <c r="AP1109" i="3" s="1"/>
  <c r="AC1109" i="3"/>
  <c r="AD1109" i="3" s="1"/>
  <c r="Q1109" i="3"/>
  <c r="R1109" i="3" s="1"/>
  <c r="AU1109" i="3"/>
  <c r="AV1109" i="3" s="1"/>
  <c r="AI1108" i="3"/>
  <c r="AJ1108" i="3" s="1"/>
  <c r="W1108" i="3"/>
  <c r="X1108" i="3" s="1"/>
  <c r="K1108" i="3"/>
  <c r="L1108" i="3" s="1"/>
  <c r="AO1107" i="3"/>
  <c r="AP1107" i="3" s="1"/>
  <c r="AC1107" i="3"/>
  <c r="AD1107" i="3" s="1"/>
  <c r="Q1107" i="3"/>
  <c r="R1107" i="3" s="1"/>
  <c r="AU1107" i="3"/>
  <c r="AV1107" i="3" s="1"/>
  <c r="AI1106" i="3"/>
  <c r="AJ1106" i="3" s="1"/>
  <c r="W1106" i="3"/>
  <c r="X1106" i="3" s="1"/>
  <c r="K1106" i="3"/>
  <c r="L1106" i="3" s="1"/>
  <c r="AO1105" i="3"/>
  <c r="AP1105" i="3" s="1"/>
  <c r="AC1105" i="3"/>
  <c r="AD1105" i="3" s="1"/>
  <c r="Q1105" i="3"/>
  <c r="R1105" i="3" s="1"/>
  <c r="AU1105" i="3"/>
  <c r="AV1105" i="3" s="1"/>
  <c r="AI1104" i="3"/>
  <c r="AJ1104" i="3" s="1"/>
  <c r="W1104" i="3"/>
  <c r="X1104" i="3" s="1"/>
  <c r="K1104" i="3"/>
  <c r="L1104" i="3" s="1"/>
  <c r="AO1103" i="3"/>
  <c r="AP1103" i="3" s="1"/>
  <c r="AC1103" i="3"/>
  <c r="AD1103" i="3" s="1"/>
  <c r="Q1103" i="3"/>
  <c r="R1103" i="3" s="1"/>
  <c r="AU1103" i="3"/>
  <c r="AV1103" i="3" s="1"/>
  <c r="AI1102" i="3"/>
  <c r="AJ1102" i="3" s="1"/>
  <c r="W1102" i="3"/>
  <c r="X1102" i="3" s="1"/>
  <c r="K1102" i="3"/>
  <c r="L1102" i="3" s="1"/>
  <c r="AO1101" i="3"/>
  <c r="AP1101" i="3" s="1"/>
  <c r="AC1101" i="3"/>
  <c r="AD1101" i="3" s="1"/>
  <c r="Q1101" i="3"/>
  <c r="R1101" i="3" s="1"/>
  <c r="AU1101" i="3"/>
  <c r="AV1101" i="3" s="1"/>
  <c r="AI1100" i="3"/>
  <c r="AJ1100" i="3" s="1"/>
  <c r="W1100" i="3"/>
  <c r="X1100" i="3" s="1"/>
  <c r="K1100" i="3"/>
  <c r="L1100" i="3" s="1"/>
  <c r="AO1099" i="3"/>
  <c r="AP1099" i="3" s="1"/>
  <c r="AC1099" i="3"/>
  <c r="AD1099" i="3" s="1"/>
  <c r="Q1099" i="3"/>
  <c r="R1099" i="3" s="1"/>
  <c r="AU1099" i="3"/>
  <c r="AV1099" i="3" s="1"/>
  <c r="AI1098" i="3"/>
  <c r="AJ1098" i="3" s="1"/>
  <c r="W1098" i="3"/>
  <c r="X1098" i="3" s="1"/>
  <c r="K1098" i="3"/>
  <c r="L1098" i="3" s="1"/>
  <c r="AO1097" i="3"/>
  <c r="AP1097" i="3" s="1"/>
  <c r="AC1097" i="3"/>
  <c r="AD1097" i="3" s="1"/>
  <c r="Q1097" i="3"/>
  <c r="R1097" i="3" s="1"/>
  <c r="AU1097" i="3"/>
  <c r="AV1097" i="3" s="1"/>
  <c r="AI1096" i="3"/>
  <c r="AJ1096" i="3" s="1"/>
  <c r="W1096" i="3"/>
  <c r="X1096" i="3" s="1"/>
  <c r="K1096" i="3"/>
  <c r="L1096" i="3" s="1"/>
  <c r="AO1095" i="3"/>
  <c r="AP1095" i="3" s="1"/>
  <c r="AC1095" i="3"/>
  <c r="AD1095" i="3" s="1"/>
  <c r="Q1095" i="3"/>
  <c r="R1095" i="3" s="1"/>
  <c r="AU1095" i="3"/>
  <c r="AV1095" i="3" s="1"/>
  <c r="AI1094" i="3"/>
  <c r="AJ1094" i="3" s="1"/>
  <c r="W1094" i="3"/>
  <c r="X1094" i="3" s="1"/>
  <c r="K1094" i="3"/>
  <c r="L1094" i="3" s="1"/>
  <c r="AO1093" i="3"/>
  <c r="AP1093" i="3" s="1"/>
  <c r="AC1093" i="3"/>
  <c r="AD1093" i="3" s="1"/>
  <c r="Q1093" i="3"/>
  <c r="R1093" i="3" s="1"/>
  <c r="AU1093" i="3"/>
  <c r="AV1093" i="3" s="1"/>
  <c r="AI1092" i="3"/>
  <c r="AJ1092" i="3" s="1"/>
  <c r="W1092" i="3"/>
  <c r="X1092" i="3" s="1"/>
  <c r="K1092" i="3"/>
  <c r="L1092" i="3" s="1"/>
  <c r="AO1091" i="3"/>
  <c r="AP1091" i="3" s="1"/>
  <c r="AC1091" i="3"/>
  <c r="AD1091" i="3" s="1"/>
  <c r="Q1091" i="3"/>
  <c r="R1091" i="3" s="1"/>
  <c r="AU1091" i="3"/>
  <c r="AV1091" i="3" s="1"/>
  <c r="AI1090" i="3"/>
  <c r="AJ1090" i="3" s="1"/>
  <c r="W1090" i="3"/>
  <c r="X1090" i="3" s="1"/>
  <c r="K1090" i="3"/>
  <c r="L1090" i="3" s="1"/>
  <c r="AO1089" i="3"/>
  <c r="AP1089" i="3" s="1"/>
  <c r="AC1089" i="3"/>
  <c r="AD1089" i="3" s="1"/>
  <c r="Q1089" i="3"/>
  <c r="R1089" i="3" s="1"/>
  <c r="AU1089" i="3"/>
  <c r="AV1089" i="3" s="1"/>
  <c r="AI1088" i="3"/>
  <c r="AJ1088" i="3" s="1"/>
  <c r="W1088" i="3"/>
  <c r="X1088" i="3" s="1"/>
  <c r="K1088" i="3"/>
  <c r="L1088" i="3" s="1"/>
  <c r="AO1087" i="3"/>
  <c r="AP1087" i="3" s="1"/>
  <c r="AC1087" i="3"/>
  <c r="AD1087" i="3" s="1"/>
  <c r="Q1087" i="3"/>
  <c r="R1087" i="3" s="1"/>
  <c r="AU1087" i="3"/>
  <c r="AV1087" i="3" s="1"/>
  <c r="AI1086" i="3"/>
  <c r="AJ1086" i="3" s="1"/>
  <c r="W1086" i="3"/>
  <c r="X1086" i="3" s="1"/>
  <c r="K1086" i="3"/>
  <c r="L1086" i="3" s="1"/>
  <c r="AO1085" i="3"/>
  <c r="AP1085" i="3" s="1"/>
  <c r="AC1085" i="3"/>
  <c r="AD1085" i="3" s="1"/>
  <c r="Q1085" i="3"/>
  <c r="R1085" i="3" s="1"/>
  <c r="AU1085" i="3"/>
  <c r="AV1085" i="3" s="1"/>
  <c r="AI1084" i="3"/>
  <c r="AJ1084" i="3" s="1"/>
  <c r="W1084" i="3"/>
  <c r="X1084" i="3" s="1"/>
  <c r="K1084" i="3"/>
  <c r="L1084" i="3" s="1"/>
  <c r="AO1083" i="3"/>
  <c r="AP1083" i="3" s="1"/>
  <c r="AC1083" i="3"/>
  <c r="AD1083" i="3" s="1"/>
  <c r="Q1083" i="3"/>
  <c r="R1083" i="3" s="1"/>
  <c r="AU1083" i="3"/>
  <c r="AV1083" i="3" s="1"/>
  <c r="AI1082" i="3"/>
  <c r="AJ1082" i="3" s="1"/>
  <c r="W1082" i="3"/>
  <c r="X1082" i="3" s="1"/>
  <c r="K1082" i="3"/>
  <c r="L1082" i="3" s="1"/>
  <c r="AO1081" i="3"/>
  <c r="AP1081" i="3" s="1"/>
  <c r="AC1081" i="3"/>
  <c r="AD1081" i="3" s="1"/>
  <c r="Q1081" i="3"/>
  <c r="R1081" i="3" s="1"/>
  <c r="AU1081" i="3"/>
  <c r="AV1081" i="3" s="1"/>
  <c r="AI1080" i="3"/>
  <c r="AJ1080" i="3" s="1"/>
  <c r="W1080" i="3"/>
  <c r="X1080" i="3" s="1"/>
  <c r="K1080" i="3"/>
  <c r="L1080" i="3" s="1"/>
  <c r="AO1079" i="3"/>
  <c r="AP1079" i="3" s="1"/>
  <c r="AC1079" i="3"/>
  <c r="AD1079" i="3" s="1"/>
  <c r="Q1079" i="3"/>
  <c r="R1079" i="3" s="1"/>
  <c r="AU1079" i="3"/>
  <c r="AV1079" i="3" s="1"/>
  <c r="AI1078" i="3"/>
  <c r="AJ1078" i="3" s="1"/>
  <c r="W1078" i="3"/>
  <c r="X1078" i="3" s="1"/>
  <c r="K1078" i="3"/>
  <c r="L1078" i="3" s="1"/>
  <c r="AO1077" i="3"/>
  <c r="AP1077" i="3" s="1"/>
  <c r="AC1077" i="3"/>
  <c r="AD1077" i="3" s="1"/>
  <c r="Q1077" i="3"/>
  <c r="R1077" i="3" s="1"/>
  <c r="AU1077" i="3"/>
  <c r="AV1077" i="3" s="1"/>
  <c r="AI1076" i="3"/>
  <c r="AJ1076" i="3" s="1"/>
  <c r="W1076" i="3"/>
  <c r="X1076" i="3" s="1"/>
  <c r="K1076" i="3"/>
  <c r="L1076" i="3" s="1"/>
  <c r="AO1075" i="3"/>
  <c r="AP1075" i="3" s="1"/>
  <c r="AC1075" i="3"/>
  <c r="AD1075" i="3" s="1"/>
  <c r="Q1075" i="3"/>
  <c r="R1075" i="3" s="1"/>
  <c r="AU1075" i="3"/>
  <c r="AV1075" i="3" s="1"/>
  <c r="AI1074" i="3"/>
  <c r="AJ1074" i="3" s="1"/>
  <c r="W1074" i="3"/>
  <c r="X1074" i="3" s="1"/>
  <c r="K1074" i="3"/>
  <c r="L1074" i="3" s="1"/>
  <c r="AO1073" i="3"/>
  <c r="AP1073" i="3" s="1"/>
  <c r="AC1073" i="3"/>
  <c r="AD1073" i="3" s="1"/>
  <c r="Q1073" i="3"/>
  <c r="R1073" i="3" s="1"/>
  <c r="AU1073" i="3"/>
  <c r="AV1073" i="3" s="1"/>
  <c r="AI1072" i="3"/>
  <c r="AJ1072" i="3" s="1"/>
  <c r="W1072" i="3"/>
  <c r="X1072" i="3" s="1"/>
  <c r="K1072" i="3"/>
  <c r="L1072" i="3" s="1"/>
  <c r="AO1071" i="3"/>
  <c r="AP1071" i="3" s="1"/>
  <c r="AC1071" i="3"/>
  <c r="AD1071" i="3" s="1"/>
  <c r="Q1071" i="3"/>
  <c r="R1071" i="3" s="1"/>
  <c r="AU1071" i="3"/>
  <c r="AV1071" i="3" s="1"/>
  <c r="AI1070" i="3"/>
  <c r="AJ1070" i="3" s="1"/>
  <c r="W1070" i="3"/>
  <c r="X1070" i="3" s="1"/>
  <c r="K1070" i="3"/>
  <c r="L1070" i="3" s="1"/>
  <c r="AO1069" i="3"/>
  <c r="AP1069" i="3" s="1"/>
  <c r="AC1069" i="3"/>
  <c r="AD1069" i="3" s="1"/>
  <c r="Q1069" i="3"/>
  <c r="R1069" i="3" s="1"/>
  <c r="AU1069" i="3"/>
  <c r="AV1069" i="3" s="1"/>
  <c r="AI1068" i="3"/>
  <c r="AJ1068" i="3" s="1"/>
  <c r="W1068" i="3"/>
  <c r="X1068" i="3" s="1"/>
  <c r="K1068" i="3"/>
  <c r="L1068" i="3" s="1"/>
  <c r="AO1067" i="3"/>
  <c r="AP1067" i="3" s="1"/>
  <c r="AC1067" i="3"/>
  <c r="AD1067" i="3" s="1"/>
  <c r="Q1067" i="3"/>
  <c r="R1067" i="3" s="1"/>
  <c r="AU1067" i="3"/>
  <c r="AV1067" i="3" s="1"/>
  <c r="AI1066" i="3"/>
  <c r="AJ1066" i="3" s="1"/>
  <c r="W1066" i="3"/>
  <c r="X1066" i="3" s="1"/>
  <c r="K1066" i="3"/>
  <c r="L1066" i="3" s="1"/>
  <c r="AO1065" i="3"/>
  <c r="AP1065" i="3" s="1"/>
  <c r="AC1065" i="3"/>
  <c r="AD1065" i="3" s="1"/>
  <c r="Q1065" i="3"/>
  <c r="R1065" i="3" s="1"/>
  <c r="AU1065" i="3"/>
  <c r="AV1065" i="3" s="1"/>
  <c r="AI1064" i="3"/>
  <c r="AJ1064" i="3" s="1"/>
  <c r="W1064" i="3"/>
  <c r="X1064" i="3" s="1"/>
  <c r="K1064" i="3"/>
  <c r="L1064" i="3" s="1"/>
  <c r="AO1063" i="3"/>
  <c r="AP1063" i="3" s="1"/>
  <c r="AC1063" i="3"/>
  <c r="AD1063" i="3" s="1"/>
  <c r="Q1063" i="3"/>
  <c r="R1063" i="3" s="1"/>
  <c r="AU1063" i="3"/>
  <c r="AV1063" i="3" s="1"/>
  <c r="AI1062" i="3"/>
  <c r="AJ1062" i="3" s="1"/>
  <c r="W1062" i="3"/>
  <c r="X1062" i="3" s="1"/>
  <c r="K1062" i="3"/>
  <c r="L1062" i="3" s="1"/>
  <c r="AO1061" i="3"/>
  <c r="AP1061" i="3" s="1"/>
  <c r="AC1061" i="3"/>
  <c r="AD1061" i="3" s="1"/>
  <c r="Q1061" i="3"/>
  <c r="R1061" i="3" s="1"/>
  <c r="AU1061" i="3"/>
  <c r="AV1061" i="3" s="1"/>
  <c r="AI1060" i="3"/>
  <c r="AJ1060" i="3" s="1"/>
  <c r="W1060" i="3"/>
  <c r="X1060" i="3" s="1"/>
  <c r="K1060" i="3"/>
  <c r="L1060" i="3" s="1"/>
  <c r="AO1059" i="3"/>
  <c r="AP1059" i="3" s="1"/>
  <c r="AC1059" i="3"/>
  <c r="AD1059" i="3" s="1"/>
  <c r="Q1059" i="3"/>
  <c r="R1059" i="3" s="1"/>
  <c r="AU1059" i="3"/>
  <c r="AV1059" i="3" s="1"/>
  <c r="AI1058" i="3"/>
  <c r="AJ1058" i="3" s="1"/>
  <c r="W1058" i="3"/>
  <c r="X1058" i="3" s="1"/>
  <c r="K1058" i="3"/>
  <c r="L1058" i="3" s="1"/>
  <c r="AO1057" i="3"/>
  <c r="AP1057" i="3" s="1"/>
  <c r="AC1057" i="3"/>
  <c r="AD1057" i="3" s="1"/>
  <c r="Q1057" i="3"/>
  <c r="R1057" i="3" s="1"/>
  <c r="AU1057" i="3"/>
  <c r="AV1057" i="3" s="1"/>
  <c r="AI1056" i="3"/>
  <c r="AJ1056" i="3" s="1"/>
  <c r="W1056" i="3"/>
  <c r="X1056" i="3" s="1"/>
  <c r="K1056" i="3"/>
  <c r="L1056" i="3" s="1"/>
  <c r="AO1055" i="3"/>
  <c r="AP1055" i="3" s="1"/>
  <c r="AC1055" i="3"/>
  <c r="AD1055" i="3" s="1"/>
  <c r="Q1055" i="3"/>
  <c r="R1055" i="3" s="1"/>
  <c r="AU1055" i="3"/>
  <c r="AV1055" i="3" s="1"/>
  <c r="AI1054" i="3"/>
  <c r="AJ1054" i="3" s="1"/>
  <c r="W1054" i="3"/>
  <c r="X1054" i="3" s="1"/>
  <c r="K1054" i="3"/>
  <c r="L1054" i="3" s="1"/>
  <c r="AO1053" i="3"/>
  <c r="AP1053" i="3" s="1"/>
  <c r="AC1053" i="3"/>
  <c r="AD1053" i="3" s="1"/>
  <c r="Q1053" i="3"/>
  <c r="R1053" i="3" s="1"/>
  <c r="AU1053" i="3"/>
  <c r="AV1053" i="3" s="1"/>
  <c r="AI1052" i="3"/>
  <c r="AJ1052" i="3" s="1"/>
  <c r="W1052" i="3"/>
  <c r="X1052" i="3" s="1"/>
  <c r="K1052" i="3"/>
  <c r="L1052" i="3" s="1"/>
  <c r="AO1051" i="3"/>
  <c r="AP1051" i="3" s="1"/>
  <c r="AC1051" i="3"/>
  <c r="AD1051" i="3" s="1"/>
  <c r="Q1051" i="3"/>
  <c r="R1051" i="3" s="1"/>
  <c r="AU1051" i="3"/>
  <c r="AV1051" i="3" s="1"/>
  <c r="AI1050" i="3"/>
  <c r="AJ1050" i="3" s="1"/>
  <c r="W1050" i="3"/>
  <c r="X1050" i="3" s="1"/>
  <c r="K1050" i="3"/>
  <c r="L1050" i="3" s="1"/>
  <c r="AO1049" i="3"/>
  <c r="AP1049" i="3" s="1"/>
  <c r="AC1049" i="3"/>
  <c r="AD1049" i="3" s="1"/>
  <c r="Q1049" i="3"/>
  <c r="R1049" i="3" s="1"/>
  <c r="AU1049" i="3"/>
  <c r="AV1049" i="3" s="1"/>
  <c r="AI1048" i="3"/>
  <c r="AJ1048" i="3" s="1"/>
  <c r="W1048" i="3"/>
  <c r="X1048" i="3" s="1"/>
  <c r="K1048" i="3"/>
  <c r="L1048" i="3" s="1"/>
  <c r="AU1246" i="3"/>
  <c r="AV1246" i="3" s="1"/>
  <c r="AO1244" i="3"/>
  <c r="AP1244" i="3" s="1"/>
  <c r="AU1244" i="3"/>
  <c r="AV1244" i="3" s="1"/>
  <c r="W1243" i="3"/>
  <c r="X1243" i="3" s="1"/>
  <c r="AO1242" i="3"/>
  <c r="AP1242" i="3" s="1"/>
  <c r="Q1242" i="3"/>
  <c r="R1242" i="3" s="1"/>
  <c r="AI1241" i="3"/>
  <c r="AJ1241" i="3" s="1"/>
  <c r="K1241" i="3"/>
  <c r="L1241" i="3" s="1"/>
  <c r="AC1240" i="3"/>
  <c r="AD1240" i="3" s="1"/>
  <c r="H1240" i="3"/>
  <c r="I1240" i="3" s="1"/>
  <c r="AL1239" i="3"/>
  <c r="AM1239" i="3" s="1"/>
  <c r="Z1239" i="3"/>
  <c r="AA1239" i="3" s="1"/>
  <c r="N1239" i="3"/>
  <c r="O1239" i="3" s="1"/>
  <c r="AR1238" i="3"/>
  <c r="AS1238" i="3" s="1"/>
  <c r="AY1238" i="3" s="1"/>
  <c r="AF1238" i="3"/>
  <c r="AG1238" i="3" s="1"/>
  <c r="T1238" i="3"/>
  <c r="U1238" i="3" s="1"/>
  <c r="H1238" i="3"/>
  <c r="I1238" i="3" s="1"/>
  <c r="AL1237" i="3"/>
  <c r="AM1237" i="3" s="1"/>
  <c r="Z1237" i="3"/>
  <c r="AA1237" i="3" s="1"/>
  <c r="N1237" i="3"/>
  <c r="O1237" i="3" s="1"/>
  <c r="AR1236" i="3"/>
  <c r="AS1236" i="3" s="1"/>
  <c r="AY1236" i="3" s="1"/>
  <c r="AF1236" i="3"/>
  <c r="AG1236" i="3" s="1"/>
  <c r="T1236" i="3"/>
  <c r="U1236" i="3" s="1"/>
  <c r="H1236" i="3"/>
  <c r="I1236" i="3" s="1"/>
  <c r="AL1235" i="3"/>
  <c r="AM1235" i="3" s="1"/>
  <c r="Z1235" i="3"/>
  <c r="AA1235" i="3" s="1"/>
  <c r="N1235" i="3"/>
  <c r="O1235" i="3" s="1"/>
  <c r="AR1234" i="3"/>
  <c r="AS1234" i="3" s="1"/>
  <c r="AY1234" i="3" s="1"/>
  <c r="AF1234" i="3"/>
  <c r="AG1234" i="3" s="1"/>
  <c r="T1234" i="3"/>
  <c r="U1234" i="3" s="1"/>
  <c r="H1234" i="3"/>
  <c r="I1234" i="3" s="1"/>
  <c r="AL1233" i="3"/>
  <c r="AM1233" i="3" s="1"/>
  <c r="Z1233" i="3"/>
  <c r="AA1233" i="3" s="1"/>
  <c r="N1233" i="3"/>
  <c r="O1233" i="3" s="1"/>
  <c r="AR1232" i="3"/>
  <c r="AS1232" i="3" s="1"/>
  <c r="AY1232" i="3" s="1"/>
  <c r="AF1232" i="3"/>
  <c r="AG1232" i="3" s="1"/>
  <c r="T1232" i="3"/>
  <c r="U1232" i="3" s="1"/>
  <c r="H1232" i="3"/>
  <c r="I1232" i="3" s="1"/>
  <c r="AL1231" i="3"/>
  <c r="AM1231" i="3" s="1"/>
  <c r="Z1231" i="3"/>
  <c r="AA1231" i="3" s="1"/>
  <c r="N1231" i="3"/>
  <c r="O1231" i="3" s="1"/>
  <c r="AR1230" i="3"/>
  <c r="AS1230" i="3" s="1"/>
  <c r="AY1230" i="3" s="1"/>
  <c r="AF1230" i="3"/>
  <c r="AG1230" i="3" s="1"/>
  <c r="T1230" i="3"/>
  <c r="U1230" i="3" s="1"/>
  <c r="H1230" i="3"/>
  <c r="I1230" i="3" s="1"/>
  <c r="AL1229" i="3"/>
  <c r="AM1229" i="3" s="1"/>
  <c r="Z1229" i="3"/>
  <c r="AA1229" i="3" s="1"/>
  <c r="N1229" i="3"/>
  <c r="O1229" i="3" s="1"/>
  <c r="AR1228" i="3"/>
  <c r="AS1228" i="3" s="1"/>
  <c r="AY1228" i="3" s="1"/>
  <c r="AF1228" i="3"/>
  <c r="AG1228" i="3" s="1"/>
  <c r="T1228" i="3"/>
  <c r="U1228" i="3" s="1"/>
  <c r="H1228" i="3"/>
  <c r="I1228" i="3" s="1"/>
  <c r="AL1227" i="3"/>
  <c r="AM1227" i="3" s="1"/>
  <c r="Z1227" i="3"/>
  <c r="AA1227" i="3" s="1"/>
  <c r="N1227" i="3"/>
  <c r="O1227" i="3" s="1"/>
  <c r="AR1226" i="3"/>
  <c r="AS1226" i="3" s="1"/>
  <c r="AY1226" i="3" s="1"/>
  <c r="AF1226" i="3"/>
  <c r="AG1226" i="3" s="1"/>
  <c r="T1226" i="3"/>
  <c r="U1226" i="3" s="1"/>
  <c r="H1226" i="3"/>
  <c r="I1226" i="3" s="1"/>
  <c r="AL1225" i="3"/>
  <c r="AM1225" i="3" s="1"/>
  <c r="Z1225" i="3"/>
  <c r="AA1225" i="3" s="1"/>
  <c r="N1225" i="3"/>
  <c r="O1225" i="3" s="1"/>
  <c r="AR1224" i="3"/>
  <c r="AS1224" i="3" s="1"/>
  <c r="AY1224" i="3" s="1"/>
  <c r="AF1224" i="3"/>
  <c r="AG1224" i="3" s="1"/>
  <c r="T1224" i="3"/>
  <c r="U1224" i="3" s="1"/>
  <c r="H1224" i="3"/>
  <c r="I1224" i="3" s="1"/>
  <c r="AL1223" i="3"/>
  <c r="AM1223" i="3" s="1"/>
  <c r="Z1223" i="3"/>
  <c r="AA1223" i="3" s="1"/>
  <c r="N1223" i="3"/>
  <c r="O1223" i="3" s="1"/>
  <c r="AR1222" i="3"/>
  <c r="AS1222" i="3" s="1"/>
  <c r="AY1222" i="3" s="1"/>
  <c r="AF1222" i="3"/>
  <c r="AG1222" i="3" s="1"/>
  <c r="T1222" i="3"/>
  <c r="U1222" i="3" s="1"/>
  <c r="H1222" i="3"/>
  <c r="I1222" i="3" s="1"/>
  <c r="AL1221" i="3"/>
  <c r="AM1221" i="3" s="1"/>
  <c r="Z1221" i="3"/>
  <c r="AA1221" i="3" s="1"/>
  <c r="N1221" i="3"/>
  <c r="O1221" i="3" s="1"/>
  <c r="AR1220" i="3"/>
  <c r="AS1220" i="3" s="1"/>
  <c r="AY1220" i="3" s="1"/>
  <c r="AF1220" i="3"/>
  <c r="AG1220" i="3" s="1"/>
  <c r="T1220" i="3"/>
  <c r="U1220" i="3" s="1"/>
  <c r="H1220" i="3"/>
  <c r="I1220" i="3" s="1"/>
  <c r="AL1219" i="3"/>
  <c r="AM1219" i="3" s="1"/>
  <c r="Z1219" i="3"/>
  <c r="AA1219" i="3" s="1"/>
  <c r="N1219" i="3"/>
  <c r="O1219" i="3" s="1"/>
  <c r="AR1218" i="3"/>
  <c r="AS1218" i="3" s="1"/>
  <c r="AY1218" i="3" s="1"/>
  <c r="AF1218" i="3"/>
  <c r="AG1218" i="3" s="1"/>
  <c r="T1218" i="3"/>
  <c r="U1218" i="3" s="1"/>
  <c r="H1218" i="3"/>
  <c r="I1218" i="3" s="1"/>
  <c r="AL1217" i="3"/>
  <c r="AM1217" i="3" s="1"/>
  <c r="Z1217" i="3"/>
  <c r="AA1217" i="3" s="1"/>
  <c r="N1217" i="3"/>
  <c r="O1217" i="3" s="1"/>
  <c r="AR1216" i="3"/>
  <c r="AS1216" i="3" s="1"/>
  <c r="AY1216" i="3" s="1"/>
  <c r="AF1216" i="3"/>
  <c r="AG1216" i="3" s="1"/>
  <c r="T1216" i="3"/>
  <c r="U1216" i="3" s="1"/>
  <c r="H1216" i="3"/>
  <c r="I1216" i="3" s="1"/>
  <c r="AL1215" i="3"/>
  <c r="AM1215" i="3" s="1"/>
  <c r="Z1215" i="3"/>
  <c r="AA1215" i="3" s="1"/>
  <c r="N1215" i="3"/>
  <c r="O1215" i="3" s="1"/>
  <c r="AR1214" i="3"/>
  <c r="AS1214" i="3" s="1"/>
  <c r="AY1214" i="3" s="1"/>
  <c r="AF1214" i="3"/>
  <c r="AG1214" i="3" s="1"/>
  <c r="T1214" i="3"/>
  <c r="U1214" i="3" s="1"/>
  <c r="H1214" i="3"/>
  <c r="I1214" i="3" s="1"/>
  <c r="AL1213" i="3"/>
  <c r="AM1213" i="3" s="1"/>
  <c r="Z1213" i="3"/>
  <c r="AA1213" i="3" s="1"/>
  <c r="N1213" i="3"/>
  <c r="O1213" i="3" s="1"/>
  <c r="AR1212" i="3"/>
  <c r="AS1212" i="3" s="1"/>
  <c r="AY1212" i="3" s="1"/>
  <c r="AF1212" i="3"/>
  <c r="AG1212" i="3" s="1"/>
  <c r="T1212" i="3"/>
  <c r="U1212" i="3" s="1"/>
  <c r="H1212" i="3"/>
  <c r="I1212" i="3" s="1"/>
  <c r="AL1211" i="3"/>
  <c r="AM1211" i="3" s="1"/>
  <c r="Z1211" i="3"/>
  <c r="AA1211" i="3" s="1"/>
  <c r="N1211" i="3"/>
  <c r="O1211" i="3" s="1"/>
  <c r="AR1210" i="3"/>
  <c r="AS1210" i="3" s="1"/>
  <c r="AY1210" i="3" s="1"/>
  <c r="AF1210" i="3"/>
  <c r="AG1210" i="3" s="1"/>
  <c r="T1210" i="3"/>
  <c r="U1210" i="3" s="1"/>
  <c r="H1210" i="3"/>
  <c r="I1210" i="3" s="1"/>
  <c r="AL1209" i="3"/>
  <c r="AM1209" i="3" s="1"/>
  <c r="Z1209" i="3"/>
  <c r="AA1209" i="3" s="1"/>
  <c r="N1209" i="3"/>
  <c r="O1209" i="3" s="1"/>
  <c r="AR1208" i="3"/>
  <c r="AS1208" i="3" s="1"/>
  <c r="AY1208" i="3" s="1"/>
  <c r="AF1208" i="3"/>
  <c r="AG1208" i="3" s="1"/>
  <c r="T1208" i="3"/>
  <c r="U1208" i="3" s="1"/>
  <c r="H1208" i="3"/>
  <c r="I1208" i="3" s="1"/>
  <c r="AL1207" i="3"/>
  <c r="AM1207" i="3" s="1"/>
  <c r="Z1207" i="3"/>
  <c r="AA1207" i="3" s="1"/>
  <c r="N1207" i="3"/>
  <c r="O1207" i="3" s="1"/>
  <c r="AR1206" i="3"/>
  <c r="AS1206" i="3" s="1"/>
  <c r="AY1206" i="3" s="1"/>
  <c r="AF1206" i="3"/>
  <c r="AG1206" i="3" s="1"/>
  <c r="T1206" i="3"/>
  <c r="U1206" i="3" s="1"/>
  <c r="H1206" i="3"/>
  <c r="I1206" i="3" s="1"/>
  <c r="AL1205" i="3"/>
  <c r="AM1205" i="3" s="1"/>
  <c r="Z1205" i="3"/>
  <c r="AA1205" i="3" s="1"/>
  <c r="N1205" i="3"/>
  <c r="O1205" i="3" s="1"/>
  <c r="AR1204" i="3"/>
  <c r="AS1204" i="3" s="1"/>
  <c r="AY1204" i="3" s="1"/>
  <c r="AF1204" i="3"/>
  <c r="AG1204" i="3" s="1"/>
  <c r="T1204" i="3"/>
  <c r="U1204" i="3" s="1"/>
  <c r="H1204" i="3"/>
  <c r="I1204" i="3" s="1"/>
  <c r="AL1203" i="3"/>
  <c r="AM1203" i="3" s="1"/>
  <c r="Z1203" i="3"/>
  <c r="AA1203" i="3" s="1"/>
  <c r="N1203" i="3"/>
  <c r="O1203" i="3" s="1"/>
  <c r="AR1202" i="3"/>
  <c r="AS1202" i="3" s="1"/>
  <c r="AY1202" i="3" s="1"/>
  <c r="AF1202" i="3"/>
  <c r="AG1202" i="3" s="1"/>
  <c r="T1202" i="3"/>
  <c r="U1202" i="3" s="1"/>
  <c r="H1202" i="3"/>
  <c r="I1202" i="3" s="1"/>
  <c r="AL1201" i="3"/>
  <c r="AM1201" i="3" s="1"/>
  <c r="Z1201" i="3"/>
  <c r="AA1201" i="3" s="1"/>
  <c r="N1201" i="3"/>
  <c r="O1201" i="3" s="1"/>
  <c r="AR1200" i="3"/>
  <c r="AS1200" i="3" s="1"/>
  <c r="AY1200" i="3" s="1"/>
  <c r="AF1200" i="3"/>
  <c r="AG1200" i="3" s="1"/>
  <c r="T1200" i="3"/>
  <c r="U1200" i="3" s="1"/>
  <c r="H1200" i="3"/>
  <c r="I1200" i="3" s="1"/>
  <c r="AL1199" i="3"/>
  <c r="AM1199" i="3" s="1"/>
  <c r="Z1199" i="3"/>
  <c r="AA1199" i="3" s="1"/>
  <c r="N1199" i="3"/>
  <c r="O1199" i="3" s="1"/>
  <c r="AR1198" i="3"/>
  <c r="AS1198" i="3" s="1"/>
  <c r="AY1198" i="3" s="1"/>
  <c r="AF1198" i="3"/>
  <c r="AG1198" i="3" s="1"/>
  <c r="T1198" i="3"/>
  <c r="U1198" i="3" s="1"/>
  <c r="H1198" i="3"/>
  <c r="I1198" i="3" s="1"/>
  <c r="AL1197" i="3"/>
  <c r="AM1197" i="3" s="1"/>
  <c r="Z1197" i="3"/>
  <c r="AA1197" i="3" s="1"/>
  <c r="N1197" i="3"/>
  <c r="O1197" i="3" s="1"/>
  <c r="AR1196" i="3"/>
  <c r="AS1196" i="3" s="1"/>
  <c r="AY1196" i="3" s="1"/>
  <c r="AF1196" i="3"/>
  <c r="AG1196" i="3" s="1"/>
  <c r="T1196" i="3"/>
  <c r="U1196" i="3" s="1"/>
  <c r="H1196" i="3"/>
  <c r="I1196" i="3" s="1"/>
  <c r="AL1195" i="3"/>
  <c r="AM1195" i="3" s="1"/>
  <c r="Z1195" i="3"/>
  <c r="AA1195" i="3" s="1"/>
  <c r="N1195" i="3"/>
  <c r="O1195" i="3" s="1"/>
  <c r="AR1194" i="3"/>
  <c r="AS1194" i="3" s="1"/>
  <c r="AY1194" i="3" s="1"/>
  <c r="AF1194" i="3"/>
  <c r="AG1194" i="3" s="1"/>
  <c r="T1194" i="3"/>
  <c r="U1194" i="3" s="1"/>
  <c r="H1194" i="3"/>
  <c r="I1194" i="3" s="1"/>
  <c r="AL1193" i="3"/>
  <c r="AM1193" i="3" s="1"/>
  <c r="Z1193" i="3"/>
  <c r="AA1193" i="3" s="1"/>
  <c r="N1193" i="3"/>
  <c r="O1193" i="3" s="1"/>
  <c r="AR1192" i="3"/>
  <c r="AS1192" i="3" s="1"/>
  <c r="AY1192" i="3" s="1"/>
  <c r="AF1192" i="3"/>
  <c r="AG1192" i="3" s="1"/>
  <c r="T1192" i="3"/>
  <c r="U1192" i="3" s="1"/>
  <c r="H1192" i="3"/>
  <c r="I1192" i="3" s="1"/>
  <c r="AL1191" i="3"/>
  <c r="AM1191" i="3" s="1"/>
  <c r="Z1191" i="3"/>
  <c r="AA1191" i="3" s="1"/>
  <c r="N1191" i="3"/>
  <c r="O1191" i="3" s="1"/>
  <c r="AR1190" i="3"/>
  <c r="AS1190" i="3" s="1"/>
  <c r="AY1190" i="3" s="1"/>
  <c r="AF1190" i="3"/>
  <c r="AG1190" i="3" s="1"/>
  <c r="T1190" i="3"/>
  <c r="U1190" i="3" s="1"/>
  <c r="H1190" i="3"/>
  <c r="I1190" i="3" s="1"/>
  <c r="AL1189" i="3"/>
  <c r="AM1189" i="3" s="1"/>
  <c r="Z1189" i="3"/>
  <c r="AA1189" i="3" s="1"/>
  <c r="N1189" i="3"/>
  <c r="O1189" i="3" s="1"/>
  <c r="AR1188" i="3"/>
  <c r="AS1188" i="3" s="1"/>
  <c r="AY1188" i="3" s="1"/>
  <c r="AF1188" i="3"/>
  <c r="AG1188" i="3" s="1"/>
  <c r="T1188" i="3"/>
  <c r="U1188" i="3" s="1"/>
  <c r="H1188" i="3"/>
  <c r="I1188" i="3" s="1"/>
  <c r="AL1187" i="3"/>
  <c r="AM1187" i="3" s="1"/>
  <c r="Z1187" i="3"/>
  <c r="AA1187" i="3" s="1"/>
  <c r="N1187" i="3"/>
  <c r="O1187" i="3" s="1"/>
  <c r="AR1186" i="3"/>
  <c r="AS1186" i="3" s="1"/>
  <c r="AY1186" i="3" s="1"/>
  <c r="AF1186" i="3"/>
  <c r="AG1186" i="3" s="1"/>
  <c r="T1186" i="3"/>
  <c r="U1186" i="3" s="1"/>
  <c r="H1186" i="3"/>
  <c r="I1186" i="3" s="1"/>
  <c r="AL1185" i="3"/>
  <c r="AM1185" i="3" s="1"/>
  <c r="Z1185" i="3"/>
  <c r="AA1185" i="3" s="1"/>
  <c r="N1185" i="3"/>
  <c r="O1185" i="3" s="1"/>
  <c r="AR1184" i="3"/>
  <c r="AS1184" i="3" s="1"/>
  <c r="AY1184" i="3" s="1"/>
  <c r="AF1184" i="3"/>
  <c r="AG1184" i="3" s="1"/>
  <c r="T1184" i="3"/>
  <c r="U1184" i="3" s="1"/>
  <c r="H1184" i="3"/>
  <c r="I1184" i="3" s="1"/>
  <c r="AL1183" i="3"/>
  <c r="AM1183" i="3" s="1"/>
  <c r="Z1183" i="3"/>
  <c r="AA1183" i="3" s="1"/>
  <c r="N1183" i="3"/>
  <c r="O1183" i="3" s="1"/>
  <c r="AR1182" i="3"/>
  <c r="AS1182" i="3" s="1"/>
  <c r="AY1182" i="3" s="1"/>
  <c r="AF1182" i="3"/>
  <c r="AG1182" i="3" s="1"/>
  <c r="T1182" i="3"/>
  <c r="U1182" i="3" s="1"/>
  <c r="H1182" i="3"/>
  <c r="I1182" i="3" s="1"/>
  <c r="AL1181" i="3"/>
  <c r="AM1181" i="3" s="1"/>
  <c r="Z1181" i="3"/>
  <c r="AA1181" i="3" s="1"/>
  <c r="N1181" i="3"/>
  <c r="O1181" i="3" s="1"/>
  <c r="AR1180" i="3"/>
  <c r="AS1180" i="3" s="1"/>
  <c r="AY1180" i="3" s="1"/>
  <c r="AF1180" i="3"/>
  <c r="AG1180" i="3" s="1"/>
  <c r="T1180" i="3"/>
  <c r="U1180" i="3" s="1"/>
  <c r="H1180" i="3"/>
  <c r="I1180" i="3" s="1"/>
  <c r="AL1179" i="3"/>
  <c r="AM1179" i="3" s="1"/>
  <c r="Z1179" i="3"/>
  <c r="AA1179" i="3" s="1"/>
  <c r="N1179" i="3"/>
  <c r="O1179" i="3" s="1"/>
  <c r="AR1178" i="3"/>
  <c r="AS1178" i="3" s="1"/>
  <c r="AY1178" i="3" s="1"/>
  <c r="AF1178" i="3"/>
  <c r="AG1178" i="3" s="1"/>
  <c r="T1178" i="3"/>
  <c r="U1178" i="3" s="1"/>
  <c r="H1178" i="3"/>
  <c r="I1178" i="3" s="1"/>
  <c r="AL1177" i="3"/>
  <c r="AM1177" i="3" s="1"/>
  <c r="Z1177" i="3"/>
  <c r="AA1177" i="3" s="1"/>
  <c r="N1177" i="3"/>
  <c r="O1177" i="3" s="1"/>
  <c r="AR1176" i="3"/>
  <c r="AS1176" i="3" s="1"/>
  <c r="AY1176" i="3" s="1"/>
  <c r="AF1176" i="3"/>
  <c r="AG1176" i="3" s="1"/>
  <c r="T1176" i="3"/>
  <c r="U1176" i="3" s="1"/>
  <c r="H1176" i="3"/>
  <c r="I1176" i="3" s="1"/>
  <c r="AL1175" i="3"/>
  <c r="AM1175" i="3" s="1"/>
  <c r="Z1175" i="3"/>
  <c r="AA1175" i="3" s="1"/>
  <c r="N1175" i="3"/>
  <c r="O1175" i="3" s="1"/>
  <c r="AR1174" i="3"/>
  <c r="AS1174" i="3" s="1"/>
  <c r="AY1174" i="3" s="1"/>
  <c r="AF1174" i="3"/>
  <c r="AG1174" i="3" s="1"/>
  <c r="T1174" i="3"/>
  <c r="U1174" i="3" s="1"/>
  <c r="H1174" i="3"/>
  <c r="I1174" i="3" s="1"/>
  <c r="AL1173" i="3"/>
  <c r="AM1173" i="3" s="1"/>
  <c r="Z1173" i="3"/>
  <c r="AA1173" i="3" s="1"/>
  <c r="N1173" i="3"/>
  <c r="O1173" i="3" s="1"/>
  <c r="AR1172" i="3"/>
  <c r="AS1172" i="3" s="1"/>
  <c r="AY1172" i="3" s="1"/>
  <c r="AF1172" i="3"/>
  <c r="AG1172" i="3" s="1"/>
  <c r="T1172" i="3"/>
  <c r="U1172" i="3" s="1"/>
  <c r="H1172" i="3"/>
  <c r="I1172" i="3" s="1"/>
  <c r="AL1171" i="3"/>
  <c r="AM1171" i="3" s="1"/>
  <c r="Z1171" i="3"/>
  <c r="AA1171" i="3" s="1"/>
  <c r="N1171" i="3"/>
  <c r="O1171" i="3" s="1"/>
  <c r="AR1170" i="3"/>
  <c r="AS1170" i="3" s="1"/>
  <c r="AY1170" i="3" s="1"/>
  <c r="AF1170" i="3"/>
  <c r="AG1170" i="3" s="1"/>
  <c r="T1170" i="3"/>
  <c r="U1170" i="3" s="1"/>
  <c r="H1170" i="3"/>
  <c r="I1170" i="3" s="1"/>
  <c r="AL1169" i="3"/>
  <c r="AM1169" i="3" s="1"/>
  <c r="Z1169" i="3"/>
  <c r="AA1169" i="3" s="1"/>
  <c r="N1169" i="3"/>
  <c r="O1169" i="3" s="1"/>
  <c r="AR1168" i="3"/>
  <c r="AS1168" i="3" s="1"/>
  <c r="AY1168" i="3" s="1"/>
  <c r="AF1168" i="3"/>
  <c r="AG1168" i="3" s="1"/>
  <c r="T1168" i="3"/>
  <c r="U1168" i="3" s="1"/>
  <c r="H1168" i="3"/>
  <c r="I1168" i="3" s="1"/>
  <c r="AL1167" i="3"/>
  <c r="AM1167" i="3" s="1"/>
  <c r="Z1167" i="3"/>
  <c r="AA1167" i="3" s="1"/>
  <c r="N1167" i="3"/>
  <c r="O1167" i="3" s="1"/>
  <c r="AR1166" i="3"/>
  <c r="AS1166" i="3" s="1"/>
  <c r="AY1166" i="3" s="1"/>
  <c r="AF1166" i="3"/>
  <c r="AG1166" i="3" s="1"/>
  <c r="T1166" i="3"/>
  <c r="U1166" i="3" s="1"/>
  <c r="H1166" i="3"/>
  <c r="I1166" i="3" s="1"/>
  <c r="AL1165" i="3"/>
  <c r="AM1165" i="3" s="1"/>
  <c r="Z1165" i="3"/>
  <c r="AA1165" i="3" s="1"/>
  <c r="N1165" i="3"/>
  <c r="O1165" i="3" s="1"/>
  <c r="AR1164" i="3"/>
  <c r="AS1164" i="3" s="1"/>
  <c r="AY1164" i="3" s="1"/>
  <c r="AF1164" i="3"/>
  <c r="AG1164" i="3" s="1"/>
  <c r="T1164" i="3"/>
  <c r="U1164" i="3" s="1"/>
  <c r="H1164" i="3"/>
  <c r="I1164" i="3" s="1"/>
  <c r="AL1163" i="3"/>
  <c r="AM1163" i="3" s="1"/>
  <c r="Z1163" i="3"/>
  <c r="AA1163" i="3" s="1"/>
  <c r="N1163" i="3"/>
  <c r="O1163" i="3" s="1"/>
  <c r="AR1162" i="3"/>
  <c r="AS1162" i="3" s="1"/>
  <c r="AY1162" i="3" s="1"/>
  <c r="AF1162" i="3"/>
  <c r="AG1162" i="3" s="1"/>
  <c r="T1162" i="3"/>
  <c r="U1162" i="3" s="1"/>
  <c r="H1162" i="3"/>
  <c r="I1162" i="3" s="1"/>
  <c r="AL1161" i="3"/>
  <c r="AM1161" i="3" s="1"/>
  <c r="Z1161" i="3"/>
  <c r="AA1161" i="3" s="1"/>
  <c r="N1161" i="3"/>
  <c r="O1161" i="3" s="1"/>
  <c r="AR1160" i="3"/>
  <c r="AS1160" i="3" s="1"/>
  <c r="AY1160" i="3" s="1"/>
  <c r="AF1160" i="3"/>
  <c r="AG1160" i="3" s="1"/>
  <c r="T1160" i="3"/>
  <c r="U1160" i="3" s="1"/>
  <c r="H1160" i="3"/>
  <c r="I1160" i="3" s="1"/>
  <c r="AL1159" i="3"/>
  <c r="AM1159" i="3" s="1"/>
  <c r="Z1159" i="3"/>
  <c r="AA1159" i="3" s="1"/>
  <c r="N1159" i="3"/>
  <c r="O1159" i="3" s="1"/>
  <c r="AR1158" i="3"/>
  <c r="AS1158" i="3" s="1"/>
  <c r="AY1158" i="3" s="1"/>
  <c r="AF1158" i="3"/>
  <c r="AG1158" i="3" s="1"/>
  <c r="T1158" i="3"/>
  <c r="U1158" i="3" s="1"/>
  <c r="H1158" i="3"/>
  <c r="I1158" i="3" s="1"/>
  <c r="AL1157" i="3"/>
  <c r="AM1157" i="3" s="1"/>
  <c r="Z1157" i="3"/>
  <c r="AA1157" i="3" s="1"/>
  <c r="N1157" i="3"/>
  <c r="O1157" i="3" s="1"/>
  <c r="AR1156" i="3"/>
  <c r="AS1156" i="3" s="1"/>
  <c r="AY1156" i="3" s="1"/>
  <c r="AF1156" i="3"/>
  <c r="AG1156" i="3" s="1"/>
  <c r="T1156" i="3"/>
  <c r="U1156" i="3" s="1"/>
  <c r="H1156" i="3"/>
  <c r="I1156" i="3" s="1"/>
  <c r="AL1155" i="3"/>
  <c r="AM1155" i="3" s="1"/>
  <c r="Z1155" i="3"/>
  <c r="AA1155" i="3" s="1"/>
  <c r="N1155" i="3"/>
  <c r="O1155" i="3" s="1"/>
  <c r="AR1154" i="3"/>
  <c r="AS1154" i="3" s="1"/>
  <c r="AY1154" i="3" s="1"/>
  <c r="AF1154" i="3"/>
  <c r="AG1154" i="3" s="1"/>
  <c r="T1154" i="3"/>
  <c r="U1154" i="3" s="1"/>
  <c r="H1154" i="3"/>
  <c r="I1154" i="3" s="1"/>
  <c r="AL1153" i="3"/>
  <c r="AM1153" i="3" s="1"/>
  <c r="Z1153" i="3"/>
  <c r="AA1153" i="3" s="1"/>
  <c r="N1153" i="3"/>
  <c r="O1153" i="3" s="1"/>
  <c r="AR1152" i="3"/>
  <c r="AS1152" i="3" s="1"/>
  <c r="AY1152" i="3" s="1"/>
  <c r="AF1152" i="3"/>
  <c r="AG1152" i="3" s="1"/>
  <c r="T1152" i="3"/>
  <c r="U1152" i="3" s="1"/>
  <c r="H1152" i="3"/>
  <c r="I1152" i="3" s="1"/>
  <c r="AL1151" i="3"/>
  <c r="AM1151" i="3" s="1"/>
  <c r="Z1151" i="3"/>
  <c r="AA1151" i="3" s="1"/>
  <c r="N1151" i="3"/>
  <c r="O1151" i="3" s="1"/>
  <c r="AR1150" i="3"/>
  <c r="AS1150" i="3" s="1"/>
  <c r="AY1150" i="3" s="1"/>
  <c r="AF1150" i="3"/>
  <c r="AG1150" i="3" s="1"/>
  <c r="T1150" i="3"/>
  <c r="U1150" i="3" s="1"/>
  <c r="H1150" i="3"/>
  <c r="I1150" i="3" s="1"/>
  <c r="AL1149" i="3"/>
  <c r="AM1149" i="3" s="1"/>
  <c r="Z1149" i="3"/>
  <c r="AA1149" i="3" s="1"/>
  <c r="N1149" i="3"/>
  <c r="O1149" i="3" s="1"/>
  <c r="AR1148" i="3"/>
  <c r="AS1148" i="3" s="1"/>
  <c r="AY1148" i="3" s="1"/>
  <c r="AF1148" i="3"/>
  <c r="AG1148" i="3" s="1"/>
  <c r="T1148" i="3"/>
  <c r="U1148" i="3" s="1"/>
  <c r="H1148" i="3"/>
  <c r="I1148" i="3" s="1"/>
  <c r="AL1147" i="3"/>
  <c r="AM1147" i="3" s="1"/>
  <c r="Z1147" i="3"/>
  <c r="AA1147" i="3" s="1"/>
  <c r="N1147" i="3"/>
  <c r="O1147" i="3" s="1"/>
  <c r="AR1146" i="3"/>
  <c r="AS1146" i="3" s="1"/>
  <c r="AY1146" i="3" s="1"/>
  <c r="AF1146" i="3"/>
  <c r="AG1146" i="3" s="1"/>
  <c r="T1146" i="3"/>
  <c r="U1146" i="3" s="1"/>
  <c r="H1146" i="3"/>
  <c r="I1146" i="3" s="1"/>
  <c r="AL1145" i="3"/>
  <c r="AM1145" i="3" s="1"/>
  <c r="Z1145" i="3"/>
  <c r="AA1145" i="3" s="1"/>
  <c r="N1145" i="3"/>
  <c r="O1145" i="3" s="1"/>
  <c r="AR1144" i="3"/>
  <c r="AS1144" i="3" s="1"/>
  <c r="AY1144" i="3" s="1"/>
  <c r="AF1144" i="3"/>
  <c r="AG1144" i="3" s="1"/>
  <c r="T1144" i="3"/>
  <c r="U1144" i="3" s="1"/>
  <c r="H1144" i="3"/>
  <c r="I1144" i="3" s="1"/>
  <c r="AL1143" i="3"/>
  <c r="AM1143" i="3" s="1"/>
  <c r="Z1143" i="3"/>
  <c r="AA1143" i="3" s="1"/>
  <c r="N1143" i="3"/>
  <c r="O1143" i="3" s="1"/>
  <c r="AR1142" i="3"/>
  <c r="AS1142" i="3" s="1"/>
  <c r="AY1142" i="3" s="1"/>
  <c r="AF1142" i="3"/>
  <c r="AG1142" i="3" s="1"/>
  <c r="T1142" i="3"/>
  <c r="U1142" i="3" s="1"/>
  <c r="H1142" i="3"/>
  <c r="I1142" i="3" s="1"/>
  <c r="AL1141" i="3"/>
  <c r="AM1141" i="3" s="1"/>
  <c r="Z1141" i="3"/>
  <c r="AA1141" i="3" s="1"/>
  <c r="N1141" i="3"/>
  <c r="O1141" i="3" s="1"/>
  <c r="AR1140" i="3"/>
  <c r="AS1140" i="3" s="1"/>
  <c r="AY1140" i="3" s="1"/>
  <c r="AF1140" i="3"/>
  <c r="AG1140" i="3" s="1"/>
  <c r="T1140" i="3"/>
  <c r="U1140" i="3" s="1"/>
  <c r="H1140" i="3"/>
  <c r="I1140" i="3" s="1"/>
  <c r="AL1139" i="3"/>
  <c r="AM1139" i="3" s="1"/>
  <c r="Z1139" i="3"/>
  <c r="AA1139" i="3" s="1"/>
  <c r="N1139" i="3"/>
  <c r="O1139" i="3" s="1"/>
  <c r="AR1138" i="3"/>
  <c r="AS1138" i="3" s="1"/>
  <c r="AY1138" i="3" s="1"/>
  <c r="AF1138" i="3"/>
  <c r="AG1138" i="3" s="1"/>
  <c r="T1138" i="3"/>
  <c r="U1138" i="3" s="1"/>
  <c r="H1138" i="3"/>
  <c r="I1138" i="3" s="1"/>
  <c r="AL1137" i="3"/>
  <c r="AM1137" i="3" s="1"/>
  <c r="Z1137" i="3"/>
  <c r="AA1137" i="3" s="1"/>
  <c r="N1137" i="3"/>
  <c r="O1137" i="3" s="1"/>
  <c r="AR1136" i="3"/>
  <c r="AS1136" i="3" s="1"/>
  <c r="AY1136" i="3" s="1"/>
  <c r="AF1136" i="3"/>
  <c r="AG1136" i="3" s="1"/>
  <c r="T1136" i="3"/>
  <c r="U1136" i="3" s="1"/>
  <c r="H1136" i="3"/>
  <c r="I1136" i="3" s="1"/>
  <c r="AL1135" i="3"/>
  <c r="AM1135" i="3" s="1"/>
  <c r="Z1135" i="3"/>
  <c r="AA1135" i="3" s="1"/>
  <c r="N1135" i="3"/>
  <c r="O1135" i="3" s="1"/>
  <c r="AR1134" i="3"/>
  <c r="AS1134" i="3" s="1"/>
  <c r="AY1134" i="3" s="1"/>
  <c r="AF1134" i="3"/>
  <c r="AG1134" i="3" s="1"/>
  <c r="T1134" i="3"/>
  <c r="U1134" i="3" s="1"/>
  <c r="H1134" i="3"/>
  <c r="I1134" i="3" s="1"/>
  <c r="AL1133" i="3"/>
  <c r="AM1133" i="3" s="1"/>
  <c r="Z1133" i="3"/>
  <c r="AA1133" i="3" s="1"/>
  <c r="N1133" i="3"/>
  <c r="O1133" i="3" s="1"/>
  <c r="AR1132" i="3"/>
  <c r="AS1132" i="3" s="1"/>
  <c r="AY1132" i="3" s="1"/>
  <c r="AF1132" i="3"/>
  <c r="AG1132" i="3" s="1"/>
  <c r="T1132" i="3"/>
  <c r="U1132" i="3" s="1"/>
  <c r="H1132" i="3"/>
  <c r="I1132" i="3" s="1"/>
  <c r="AL1131" i="3"/>
  <c r="AM1131" i="3" s="1"/>
  <c r="Z1131" i="3"/>
  <c r="AA1131" i="3" s="1"/>
  <c r="N1131" i="3"/>
  <c r="O1131" i="3" s="1"/>
  <c r="AR1130" i="3"/>
  <c r="AS1130" i="3" s="1"/>
  <c r="AY1130" i="3" s="1"/>
  <c r="AF1130" i="3"/>
  <c r="AG1130" i="3" s="1"/>
  <c r="T1130" i="3"/>
  <c r="U1130" i="3" s="1"/>
  <c r="H1130" i="3"/>
  <c r="I1130" i="3" s="1"/>
  <c r="AL1129" i="3"/>
  <c r="AM1129" i="3" s="1"/>
  <c r="Z1129" i="3"/>
  <c r="AA1129" i="3" s="1"/>
  <c r="N1129" i="3"/>
  <c r="O1129" i="3" s="1"/>
  <c r="AR1128" i="3"/>
  <c r="AS1128" i="3" s="1"/>
  <c r="AY1128" i="3" s="1"/>
  <c r="AF1128" i="3"/>
  <c r="AG1128" i="3" s="1"/>
  <c r="T1128" i="3"/>
  <c r="U1128" i="3" s="1"/>
  <c r="H1128" i="3"/>
  <c r="I1128" i="3" s="1"/>
  <c r="AL1127" i="3"/>
  <c r="AM1127" i="3" s="1"/>
  <c r="Z1127" i="3"/>
  <c r="AA1127" i="3" s="1"/>
  <c r="N1127" i="3"/>
  <c r="O1127" i="3" s="1"/>
  <c r="AR1126" i="3"/>
  <c r="AS1126" i="3" s="1"/>
  <c r="AY1126" i="3" s="1"/>
  <c r="AF1126" i="3"/>
  <c r="AG1126" i="3" s="1"/>
  <c r="T1126" i="3"/>
  <c r="U1126" i="3" s="1"/>
  <c r="H1126" i="3"/>
  <c r="I1126" i="3" s="1"/>
  <c r="AL1125" i="3"/>
  <c r="AM1125" i="3" s="1"/>
  <c r="Z1125" i="3"/>
  <c r="AA1125" i="3" s="1"/>
  <c r="N1125" i="3"/>
  <c r="O1125" i="3" s="1"/>
  <c r="AR1124" i="3"/>
  <c r="AS1124" i="3" s="1"/>
  <c r="AY1124" i="3" s="1"/>
  <c r="AF1124" i="3"/>
  <c r="AG1124" i="3" s="1"/>
  <c r="T1124" i="3"/>
  <c r="U1124" i="3" s="1"/>
  <c r="H1124" i="3"/>
  <c r="I1124" i="3" s="1"/>
  <c r="AL1123" i="3"/>
  <c r="AM1123" i="3" s="1"/>
  <c r="Z1123" i="3"/>
  <c r="AA1123" i="3" s="1"/>
  <c r="N1123" i="3"/>
  <c r="O1123" i="3" s="1"/>
  <c r="AR1122" i="3"/>
  <c r="AS1122" i="3" s="1"/>
  <c r="AY1122" i="3" s="1"/>
  <c r="AF1122" i="3"/>
  <c r="AG1122" i="3" s="1"/>
  <c r="T1122" i="3"/>
  <c r="U1122" i="3" s="1"/>
  <c r="H1122" i="3"/>
  <c r="I1122" i="3" s="1"/>
  <c r="AL1121" i="3"/>
  <c r="AM1121" i="3" s="1"/>
  <c r="Z1121" i="3"/>
  <c r="AA1121" i="3" s="1"/>
  <c r="N1121" i="3"/>
  <c r="O1121" i="3" s="1"/>
  <c r="AR1120" i="3"/>
  <c r="AS1120" i="3" s="1"/>
  <c r="AY1120" i="3" s="1"/>
  <c r="AF1120" i="3"/>
  <c r="AG1120" i="3" s="1"/>
  <c r="T1120" i="3"/>
  <c r="U1120" i="3" s="1"/>
  <c r="H1120" i="3"/>
  <c r="I1120" i="3" s="1"/>
  <c r="AL1119" i="3"/>
  <c r="AM1119" i="3" s="1"/>
  <c r="Z1119" i="3"/>
  <c r="AA1119" i="3" s="1"/>
  <c r="N1119" i="3"/>
  <c r="O1119" i="3" s="1"/>
  <c r="AR1118" i="3"/>
  <c r="AS1118" i="3" s="1"/>
  <c r="AY1118" i="3" s="1"/>
  <c r="AF1118" i="3"/>
  <c r="AG1118" i="3" s="1"/>
  <c r="T1118" i="3"/>
  <c r="U1118" i="3" s="1"/>
  <c r="H1118" i="3"/>
  <c r="I1118" i="3" s="1"/>
  <c r="AL1117" i="3"/>
  <c r="AM1117" i="3" s="1"/>
  <c r="Z1117" i="3"/>
  <c r="AA1117" i="3" s="1"/>
  <c r="N1117" i="3"/>
  <c r="O1117" i="3" s="1"/>
  <c r="AR1116" i="3"/>
  <c r="AS1116" i="3" s="1"/>
  <c r="AY1116" i="3" s="1"/>
  <c r="AF1116" i="3"/>
  <c r="AG1116" i="3" s="1"/>
  <c r="T1116" i="3"/>
  <c r="U1116" i="3" s="1"/>
  <c r="H1116" i="3"/>
  <c r="I1116" i="3" s="1"/>
  <c r="AL1115" i="3"/>
  <c r="AM1115" i="3" s="1"/>
  <c r="Z1115" i="3"/>
  <c r="AA1115" i="3" s="1"/>
  <c r="N1115" i="3"/>
  <c r="O1115" i="3" s="1"/>
  <c r="AR1114" i="3"/>
  <c r="AS1114" i="3" s="1"/>
  <c r="AY1114" i="3" s="1"/>
  <c r="AF1114" i="3"/>
  <c r="AG1114" i="3" s="1"/>
  <c r="T1114" i="3"/>
  <c r="U1114" i="3" s="1"/>
  <c r="H1114" i="3"/>
  <c r="I1114" i="3" s="1"/>
  <c r="AL1113" i="3"/>
  <c r="AM1113" i="3" s="1"/>
  <c r="Z1113" i="3"/>
  <c r="AA1113" i="3" s="1"/>
  <c r="N1113" i="3"/>
  <c r="O1113" i="3" s="1"/>
  <c r="AR1112" i="3"/>
  <c r="AS1112" i="3" s="1"/>
  <c r="AY1112" i="3" s="1"/>
  <c r="AF1112" i="3"/>
  <c r="AG1112" i="3" s="1"/>
  <c r="T1112" i="3"/>
  <c r="U1112" i="3" s="1"/>
  <c r="H1112" i="3"/>
  <c r="I1112" i="3" s="1"/>
  <c r="AL1111" i="3"/>
  <c r="AM1111" i="3" s="1"/>
  <c r="Z1111" i="3"/>
  <c r="AA1111" i="3" s="1"/>
  <c r="N1111" i="3"/>
  <c r="O1111" i="3" s="1"/>
  <c r="AR1110" i="3"/>
  <c r="AS1110" i="3" s="1"/>
  <c r="AY1110" i="3" s="1"/>
  <c r="AF1110" i="3"/>
  <c r="AG1110" i="3" s="1"/>
  <c r="T1110" i="3"/>
  <c r="U1110" i="3" s="1"/>
  <c r="H1110" i="3"/>
  <c r="I1110" i="3" s="1"/>
  <c r="AL1109" i="3"/>
  <c r="AM1109" i="3" s="1"/>
  <c r="Z1109" i="3"/>
  <c r="AA1109" i="3" s="1"/>
  <c r="N1109" i="3"/>
  <c r="O1109" i="3" s="1"/>
  <c r="AR1108" i="3"/>
  <c r="AS1108" i="3" s="1"/>
  <c r="AY1108" i="3" s="1"/>
  <c r="AF1108" i="3"/>
  <c r="AG1108" i="3" s="1"/>
  <c r="T1108" i="3"/>
  <c r="U1108" i="3" s="1"/>
  <c r="H1108" i="3"/>
  <c r="I1108" i="3" s="1"/>
  <c r="AL1107" i="3"/>
  <c r="AM1107" i="3" s="1"/>
  <c r="Z1107" i="3"/>
  <c r="AA1107" i="3" s="1"/>
  <c r="N1107" i="3"/>
  <c r="O1107" i="3" s="1"/>
  <c r="AR1106" i="3"/>
  <c r="AS1106" i="3" s="1"/>
  <c r="AY1106" i="3" s="1"/>
  <c r="AF1106" i="3"/>
  <c r="AG1106" i="3" s="1"/>
  <c r="T1106" i="3"/>
  <c r="U1106" i="3" s="1"/>
  <c r="H1106" i="3"/>
  <c r="I1106" i="3" s="1"/>
  <c r="AL1105" i="3"/>
  <c r="AM1105" i="3" s="1"/>
  <c r="Z1105" i="3"/>
  <c r="AA1105" i="3" s="1"/>
  <c r="N1105" i="3"/>
  <c r="O1105" i="3" s="1"/>
  <c r="AR1104" i="3"/>
  <c r="AS1104" i="3" s="1"/>
  <c r="AY1104" i="3" s="1"/>
  <c r="AF1104" i="3"/>
  <c r="AG1104" i="3" s="1"/>
  <c r="T1104" i="3"/>
  <c r="U1104" i="3" s="1"/>
  <c r="H1104" i="3"/>
  <c r="I1104" i="3" s="1"/>
  <c r="AL1103" i="3"/>
  <c r="AM1103" i="3" s="1"/>
  <c r="Z1103" i="3"/>
  <c r="AA1103" i="3" s="1"/>
  <c r="N1103" i="3"/>
  <c r="O1103" i="3" s="1"/>
  <c r="AR1102" i="3"/>
  <c r="AS1102" i="3" s="1"/>
  <c r="AY1102" i="3" s="1"/>
  <c r="AF1102" i="3"/>
  <c r="AG1102" i="3" s="1"/>
  <c r="T1102" i="3"/>
  <c r="U1102" i="3" s="1"/>
  <c r="H1102" i="3"/>
  <c r="I1102" i="3" s="1"/>
  <c r="AL1101" i="3"/>
  <c r="AM1101" i="3" s="1"/>
  <c r="Z1101" i="3"/>
  <c r="AA1101" i="3" s="1"/>
  <c r="N1101" i="3"/>
  <c r="O1101" i="3" s="1"/>
  <c r="AR1100" i="3"/>
  <c r="AS1100" i="3" s="1"/>
  <c r="AY1100" i="3" s="1"/>
  <c r="AF1100" i="3"/>
  <c r="AG1100" i="3" s="1"/>
  <c r="T1100" i="3"/>
  <c r="U1100" i="3" s="1"/>
  <c r="H1100" i="3"/>
  <c r="I1100" i="3" s="1"/>
  <c r="AL1099" i="3"/>
  <c r="AM1099" i="3" s="1"/>
  <c r="Z1099" i="3"/>
  <c r="AA1099" i="3" s="1"/>
  <c r="N1099" i="3"/>
  <c r="O1099" i="3" s="1"/>
  <c r="AR1098" i="3"/>
  <c r="AS1098" i="3" s="1"/>
  <c r="AY1098" i="3" s="1"/>
  <c r="AF1098" i="3"/>
  <c r="AG1098" i="3" s="1"/>
  <c r="T1098" i="3"/>
  <c r="U1098" i="3" s="1"/>
  <c r="H1098" i="3"/>
  <c r="I1098" i="3" s="1"/>
  <c r="AL1097" i="3"/>
  <c r="AM1097" i="3" s="1"/>
  <c r="Z1097" i="3"/>
  <c r="AA1097" i="3" s="1"/>
  <c r="N1097" i="3"/>
  <c r="O1097" i="3" s="1"/>
  <c r="AR1096" i="3"/>
  <c r="AS1096" i="3" s="1"/>
  <c r="AY1096" i="3" s="1"/>
  <c r="AF1096" i="3"/>
  <c r="AG1096" i="3" s="1"/>
  <c r="T1096" i="3"/>
  <c r="U1096" i="3" s="1"/>
  <c r="H1096" i="3"/>
  <c r="I1096" i="3" s="1"/>
  <c r="AL1095" i="3"/>
  <c r="AM1095" i="3" s="1"/>
  <c r="Z1095" i="3"/>
  <c r="AA1095" i="3" s="1"/>
  <c r="N1095" i="3"/>
  <c r="O1095" i="3" s="1"/>
  <c r="AR1094" i="3"/>
  <c r="AS1094" i="3" s="1"/>
  <c r="AY1094" i="3" s="1"/>
  <c r="AF1094" i="3"/>
  <c r="AG1094" i="3" s="1"/>
  <c r="T1094" i="3"/>
  <c r="U1094" i="3" s="1"/>
  <c r="H1094" i="3"/>
  <c r="I1094" i="3" s="1"/>
  <c r="AL1093" i="3"/>
  <c r="AM1093" i="3" s="1"/>
  <c r="Z1093" i="3"/>
  <c r="AA1093" i="3" s="1"/>
  <c r="N1093" i="3"/>
  <c r="O1093" i="3" s="1"/>
  <c r="AR1092" i="3"/>
  <c r="AS1092" i="3" s="1"/>
  <c r="AY1092" i="3" s="1"/>
  <c r="AF1092" i="3"/>
  <c r="AG1092" i="3" s="1"/>
  <c r="T1092" i="3"/>
  <c r="U1092" i="3" s="1"/>
  <c r="H1092" i="3"/>
  <c r="I1092" i="3" s="1"/>
  <c r="AL1091" i="3"/>
  <c r="AM1091" i="3" s="1"/>
  <c r="Z1091" i="3"/>
  <c r="AA1091" i="3" s="1"/>
  <c r="N1091" i="3"/>
  <c r="O1091" i="3" s="1"/>
  <c r="AR1090" i="3"/>
  <c r="AS1090" i="3" s="1"/>
  <c r="AY1090" i="3" s="1"/>
  <c r="AF1090" i="3"/>
  <c r="AG1090" i="3" s="1"/>
  <c r="T1090" i="3"/>
  <c r="U1090" i="3" s="1"/>
  <c r="H1090" i="3"/>
  <c r="I1090" i="3" s="1"/>
  <c r="AL1089" i="3"/>
  <c r="AM1089" i="3" s="1"/>
  <c r="Z1089" i="3"/>
  <c r="AA1089" i="3" s="1"/>
  <c r="N1089" i="3"/>
  <c r="O1089" i="3" s="1"/>
  <c r="AR1088" i="3"/>
  <c r="AS1088" i="3" s="1"/>
  <c r="AY1088" i="3" s="1"/>
  <c r="AF1088" i="3"/>
  <c r="AG1088" i="3" s="1"/>
  <c r="T1088" i="3"/>
  <c r="U1088" i="3" s="1"/>
  <c r="H1088" i="3"/>
  <c r="I1088" i="3" s="1"/>
  <c r="AL1087" i="3"/>
  <c r="AM1087" i="3" s="1"/>
  <c r="Z1087" i="3"/>
  <c r="AA1087" i="3" s="1"/>
  <c r="N1087" i="3"/>
  <c r="O1087" i="3" s="1"/>
  <c r="AR1086" i="3"/>
  <c r="AS1086" i="3" s="1"/>
  <c r="AY1086" i="3" s="1"/>
  <c r="AF1086" i="3"/>
  <c r="AG1086" i="3" s="1"/>
  <c r="T1086" i="3"/>
  <c r="U1086" i="3" s="1"/>
  <c r="H1086" i="3"/>
  <c r="I1086" i="3" s="1"/>
  <c r="AL1085" i="3"/>
  <c r="AM1085" i="3" s="1"/>
  <c r="Z1085" i="3"/>
  <c r="AA1085" i="3" s="1"/>
  <c r="N1085" i="3"/>
  <c r="O1085" i="3" s="1"/>
  <c r="AR1084" i="3"/>
  <c r="AS1084" i="3" s="1"/>
  <c r="AY1084" i="3" s="1"/>
  <c r="AF1084" i="3"/>
  <c r="AG1084" i="3" s="1"/>
  <c r="T1084" i="3"/>
  <c r="U1084" i="3" s="1"/>
  <c r="H1084" i="3"/>
  <c r="I1084" i="3" s="1"/>
  <c r="AL1083" i="3"/>
  <c r="AM1083" i="3" s="1"/>
  <c r="Z1083" i="3"/>
  <c r="AA1083" i="3" s="1"/>
  <c r="N1083" i="3"/>
  <c r="O1083" i="3" s="1"/>
  <c r="AR1082" i="3"/>
  <c r="AS1082" i="3" s="1"/>
  <c r="AY1082" i="3" s="1"/>
  <c r="AF1082" i="3"/>
  <c r="AG1082" i="3" s="1"/>
  <c r="T1082" i="3"/>
  <c r="U1082" i="3" s="1"/>
  <c r="H1082" i="3"/>
  <c r="I1082" i="3" s="1"/>
  <c r="AL1081" i="3"/>
  <c r="AM1081" i="3" s="1"/>
  <c r="Z1081" i="3"/>
  <c r="AA1081" i="3" s="1"/>
  <c r="N1081" i="3"/>
  <c r="O1081" i="3" s="1"/>
  <c r="AR1080" i="3"/>
  <c r="AS1080" i="3" s="1"/>
  <c r="AY1080" i="3" s="1"/>
  <c r="AF1080" i="3"/>
  <c r="AG1080" i="3" s="1"/>
  <c r="T1080" i="3"/>
  <c r="U1080" i="3" s="1"/>
  <c r="H1080" i="3"/>
  <c r="I1080" i="3" s="1"/>
  <c r="AL1079" i="3"/>
  <c r="AM1079" i="3" s="1"/>
  <c r="Z1079" i="3"/>
  <c r="AA1079" i="3" s="1"/>
  <c r="N1079" i="3"/>
  <c r="O1079" i="3" s="1"/>
  <c r="AR1078" i="3"/>
  <c r="AS1078" i="3" s="1"/>
  <c r="AY1078" i="3" s="1"/>
  <c r="AF1078" i="3"/>
  <c r="AG1078" i="3" s="1"/>
  <c r="T1078" i="3"/>
  <c r="U1078" i="3" s="1"/>
  <c r="H1078" i="3"/>
  <c r="I1078" i="3" s="1"/>
  <c r="AL1077" i="3"/>
  <c r="AM1077" i="3" s="1"/>
  <c r="Z1077" i="3"/>
  <c r="AA1077" i="3" s="1"/>
  <c r="N1077" i="3"/>
  <c r="O1077" i="3" s="1"/>
  <c r="AR1076" i="3"/>
  <c r="AS1076" i="3" s="1"/>
  <c r="AY1076" i="3" s="1"/>
  <c r="AF1076" i="3"/>
  <c r="AG1076" i="3" s="1"/>
  <c r="T1076" i="3"/>
  <c r="U1076" i="3" s="1"/>
  <c r="H1076" i="3"/>
  <c r="I1076" i="3" s="1"/>
  <c r="AL1075" i="3"/>
  <c r="AM1075" i="3" s="1"/>
  <c r="Z1075" i="3"/>
  <c r="AA1075" i="3" s="1"/>
  <c r="N1075" i="3"/>
  <c r="O1075" i="3" s="1"/>
  <c r="AR1074" i="3"/>
  <c r="AS1074" i="3" s="1"/>
  <c r="AY1074" i="3" s="1"/>
  <c r="AF1074" i="3"/>
  <c r="AG1074" i="3" s="1"/>
  <c r="T1074" i="3"/>
  <c r="U1074" i="3" s="1"/>
  <c r="H1074" i="3"/>
  <c r="I1074" i="3" s="1"/>
  <c r="AL1073" i="3"/>
  <c r="AM1073" i="3" s="1"/>
  <c r="Z1073" i="3"/>
  <c r="AA1073" i="3" s="1"/>
  <c r="N1073" i="3"/>
  <c r="O1073" i="3" s="1"/>
  <c r="AR1072" i="3"/>
  <c r="AS1072" i="3" s="1"/>
  <c r="AY1072" i="3" s="1"/>
  <c r="AF1072" i="3"/>
  <c r="AG1072" i="3" s="1"/>
  <c r="AI1245" i="3"/>
  <c r="AJ1245" i="3" s="1"/>
  <c r="AC1244" i="3"/>
  <c r="AD1244" i="3" s="1"/>
  <c r="AL1243" i="3"/>
  <c r="AM1243" i="3" s="1"/>
  <c r="BL1243" i="3" s="1"/>
  <c r="N1243" i="3"/>
  <c r="O1243" i="3" s="1"/>
  <c r="BD1243" i="3" s="1"/>
  <c r="AF1242" i="3"/>
  <c r="AG1242" i="3" s="1"/>
  <c r="BJ1242" i="3" s="1"/>
  <c r="H1242" i="3"/>
  <c r="I1242" i="3" s="1"/>
  <c r="Z1241" i="3"/>
  <c r="AR1240" i="3"/>
  <c r="AS1240" i="3" s="1"/>
  <c r="T1240" i="3"/>
  <c r="U1240" i="3" s="1"/>
  <c r="BF1240" i="3" s="1"/>
  <c r="AU1240" i="3"/>
  <c r="AV1240" i="3" s="1"/>
  <c r="AI1239" i="3"/>
  <c r="AJ1239" i="3" s="1"/>
  <c r="BK1239" i="3" s="1"/>
  <c r="W1239" i="3"/>
  <c r="X1239" i="3" s="1"/>
  <c r="K1239" i="3"/>
  <c r="L1239" i="3" s="1"/>
  <c r="BC1239" i="3" s="1"/>
  <c r="AO1238" i="3"/>
  <c r="AP1238" i="3" s="1"/>
  <c r="AC1238" i="3"/>
  <c r="AD1238" i="3" s="1"/>
  <c r="BI1238" i="3" s="1"/>
  <c r="Q1238" i="3"/>
  <c r="R1238" i="3" s="1"/>
  <c r="BE1238" i="3" s="1"/>
  <c r="AU1238" i="3"/>
  <c r="AV1238" i="3" s="1"/>
  <c r="AI1237" i="3"/>
  <c r="AJ1237" i="3" s="1"/>
  <c r="BK1237" i="3" s="1"/>
  <c r="W1237" i="3"/>
  <c r="X1237" i="3" s="1"/>
  <c r="BG1237" i="3" s="1"/>
  <c r="K1237" i="3"/>
  <c r="L1237" i="3" s="1"/>
  <c r="BC1237" i="3" s="1"/>
  <c r="AO1236" i="3"/>
  <c r="AP1236" i="3" s="1"/>
  <c r="AC1236" i="3"/>
  <c r="AD1236" i="3" s="1"/>
  <c r="Q1236" i="3"/>
  <c r="R1236" i="3" s="1"/>
  <c r="BE1236" i="3" s="1"/>
  <c r="AU1236" i="3"/>
  <c r="AV1236" i="3" s="1"/>
  <c r="AI1235" i="3"/>
  <c r="AJ1235" i="3" s="1"/>
  <c r="BK1235" i="3" s="1"/>
  <c r="W1235" i="3"/>
  <c r="X1235" i="3" s="1"/>
  <c r="BG1235" i="3" s="1"/>
  <c r="K1235" i="3"/>
  <c r="L1235" i="3" s="1"/>
  <c r="AO1234" i="3"/>
  <c r="AP1234" i="3" s="1"/>
  <c r="AC1234" i="3"/>
  <c r="AD1234" i="3" s="1"/>
  <c r="BI1234" i="3" s="1"/>
  <c r="Q1234" i="3"/>
  <c r="R1234" i="3" s="1"/>
  <c r="AU1234" i="3"/>
  <c r="AV1234" i="3" s="1"/>
  <c r="AI1233" i="3"/>
  <c r="AJ1233" i="3" s="1"/>
  <c r="BK1233" i="3" s="1"/>
  <c r="W1233" i="3"/>
  <c r="X1233" i="3" s="1"/>
  <c r="BG1233" i="3" s="1"/>
  <c r="K1233" i="3"/>
  <c r="L1233" i="3" s="1"/>
  <c r="BC1233" i="3" s="1"/>
  <c r="AO1232" i="3"/>
  <c r="AP1232" i="3" s="1"/>
  <c r="BM1232" i="3" s="1"/>
  <c r="AC1232" i="3"/>
  <c r="AD1232" i="3" s="1"/>
  <c r="BI1232" i="3" s="1"/>
  <c r="Q1232" i="3"/>
  <c r="R1232" i="3" s="1"/>
  <c r="BE1232" i="3" s="1"/>
  <c r="AU1232" i="3"/>
  <c r="AV1232" i="3" s="1"/>
  <c r="AI1231" i="3"/>
  <c r="AJ1231" i="3" s="1"/>
  <c r="BK1231" i="3" s="1"/>
  <c r="W1231" i="3"/>
  <c r="X1231" i="3" s="1"/>
  <c r="BG1231" i="3" s="1"/>
  <c r="K1231" i="3"/>
  <c r="L1231" i="3" s="1"/>
  <c r="BC1231" i="3" s="1"/>
  <c r="AO1230" i="3"/>
  <c r="AP1230" i="3" s="1"/>
  <c r="BM1230" i="3" s="1"/>
  <c r="AC1230" i="3"/>
  <c r="AD1230" i="3" s="1"/>
  <c r="Q1230" i="3"/>
  <c r="R1230" i="3" s="1"/>
  <c r="AU1230" i="3"/>
  <c r="AV1230" i="3" s="1"/>
  <c r="AI1229" i="3"/>
  <c r="AJ1229" i="3" s="1"/>
  <c r="BK1229" i="3" s="1"/>
  <c r="W1229" i="3"/>
  <c r="X1229" i="3" s="1"/>
  <c r="BG1229" i="3" s="1"/>
  <c r="K1229" i="3"/>
  <c r="L1229" i="3" s="1"/>
  <c r="BC1229" i="3" s="1"/>
  <c r="AO1228" i="3"/>
  <c r="AP1228" i="3" s="1"/>
  <c r="BM1228" i="3" s="1"/>
  <c r="AC1228" i="3"/>
  <c r="AD1228" i="3" s="1"/>
  <c r="BI1228" i="3" s="1"/>
  <c r="Q1228" i="3"/>
  <c r="R1228" i="3" s="1"/>
  <c r="BE1228" i="3" s="1"/>
  <c r="AU1228" i="3"/>
  <c r="AV1228" i="3" s="1"/>
  <c r="AI1227" i="3"/>
  <c r="AJ1227" i="3" s="1"/>
  <c r="W1227" i="3"/>
  <c r="X1227" i="3" s="1"/>
  <c r="K1227" i="3"/>
  <c r="L1227" i="3" s="1"/>
  <c r="BC1227" i="3" s="1"/>
  <c r="AO1226" i="3"/>
  <c r="AP1226" i="3" s="1"/>
  <c r="BM1226" i="3" s="1"/>
  <c r="AC1226" i="3"/>
  <c r="AD1226" i="3" s="1"/>
  <c r="BI1226" i="3" s="1"/>
  <c r="Q1226" i="3"/>
  <c r="R1226" i="3" s="1"/>
  <c r="BE1226" i="3" s="1"/>
  <c r="AU1226" i="3"/>
  <c r="AV1226" i="3" s="1"/>
  <c r="AI1225" i="3"/>
  <c r="AJ1225" i="3" s="1"/>
  <c r="BK1225" i="3" s="1"/>
  <c r="W1225" i="3"/>
  <c r="X1225" i="3" s="1"/>
  <c r="BG1225" i="3" s="1"/>
  <c r="K1225" i="3"/>
  <c r="L1225" i="3" s="1"/>
  <c r="BC1225" i="3" s="1"/>
  <c r="AO1224" i="3"/>
  <c r="AP1224" i="3" s="1"/>
  <c r="BM1224" i="3" s="1"/>
  <c r="AC1224" i="3"/>
  <c r="AD1224" i="3" s="1"/>
  <c r="BI1224" i="3" s="1"/>
  <c r="Q1224" i="3"/>
  <c r="R1224" i="3" s="1"/>
  <c r="BE1224" i="3" s="1"/>
  <c r="AU1224" i="3"/>
  <c r="AV1224" i="3" s="1"/>
  <c r="AI1223" i="3"/>
  <c r="AJ1223" i="3" s="1"/>
  <c r="W1223" i="3"/>
  <c r="X1223" i="3" s="1"/>
  <c r="BG1223" i="3" s="1"/>
  <c r="K1223" i="3"/>
  <c r="L1223" i="3" s="1"/>
  <c r="AO1222" i="3"/>
  <c r="AP1222" i="3" s="1"/>
  <c r="AC1222" i="3"/>
  <c r="AD1222" i="3" s="1"/>
  <c r="BI1222" i="3" s="1"/>
  <c r="Q1222" i="3"/>
  <c r="R1222" i="3" s="1"/>
  <c r="BE1222" i="3" s="1"/>
  <c r="AU1222" i="3"/>
  <c r="AV1222" i="3" s="1"/>
  <c r="AI1221" i="3"/>
  <c r="AJ1221" i="3" s="1"/>
  <c r="BK1221" i="3" s="1"/>
  <c r="W1221" i="3"/>
  <c r="X1221" i="3" s="1"/>
  <c r="K1221" i="3"/>
  <c r="L1221" i="3" s="1"/>
  <c r="BC1221" i="3" s="1"/>
  <c r="AO1220" i="3"/>
  <c r="AP1220" i="3" s="1"/>
  <c r="AC1220" i="3"/>
  <c r="AD1220" i="3" s="1"/>
  <c r="Q1220" i="3"/>
  <c r="R1220" i="3" s="1"/>
  <c r="BE1220" i="3" s="1"/>
  <c r="AU1220" i="3"/>
  <c r="AV1220" i="3" s="1"/>
  <c r="AI1219" i="3"/>
  <c r="AJ1219" i="3" s="1"/>
  <c r="BK1219" i="3" s="1"/>
  <c r="W1219" i="3"/>
  <c r="X1219" i="3" s="1"/>
  <c r="BG1219" i="3" s="1"/>
  <c r="K1219" i="3"/>
  <c r="L1219" i="3" s="1"/>
  <c r="AO1218" i="3"/>
  <c r="AP1218" i="3" s="1"/>
  <c r="AC1218" i="3"/>
  <c r="AD1218" i="3" s="1"/>
  <c r="Q1218" i="3"/>
  <c r="R1218" i="3" s="1"/>
  <c r="AU1218" i="3"/>
  <c r="AV1218" i="3" s="1"/>
  <c r="AI1217" i="3"/>
  <c r="AJ1217" i="3" s="1"/>
  <c r="BK1217" i="3" s="1"/>
  <c r="W1217" i="3"/>
  <c r="X1217" i="3" s="1"/>
  <c r="BG1217" i="3" s="1"/>
  <c r="K1217" i="3"/>
  <c r="L1217" i="3" s="1"/>
  <c r="BC1217" i="3" s="1"/>
  <c r="AO1216" i="3"/>
  <c r="AP1216" i="3" s="1"/>
  <c r="BM1216" i="3" s="1"/>
  <c r="AC1216" i="3"/>
  <c r="AD1216" i="3" s="1"/>
  <c r="Q1216" i="3"/>
  <c r="R1216" i="3" s="1"/>
  <c r="BE1216" i="3" s="1"/>
  <c r="AU1216" i="3"/>
  <c r="AV1216" i="3" s="1"/>
  <c r="AI1215" i="3"/>
  <c r="AJ1215" i="3" s="1"/>
  <c r="BK1215" i="3" s="1"/>
  <c r="W1215" i="3"/>
  <c r="X1215" i="3" s="1"/>
  <c r="BG1215" i="3" s="1"/>
  <c r="K1215" i="3"/>
  <c r="L1215" i="3" s="1"/>
  <c r="BC1215" i="3" s="1"/>
  <c r="AO1214" i="3"/>
  <c r="AP1214" i="3" s="1"/>
  <c r="BM1214" i="3" s="1"/>
  <c r="AC1214" i="3"/>
  <c r="AD1214" i="3" s="1"/>
  <c r="BI1214" i="3" s="1"/>
  <c r="Q1214" i="3"/>
  <c r="R1214" i="3" s="1"/>
  <c r="BE1214" i="3" s="1"/>
  <c r="AU1214" i="3"/>
  <c r="AV1214" i="3" s="1"/>
  <c r="AI1213" i="3"/>
  <c r="AJ1213" i="3" s="1"/>
  <c r="BK1213" i="3" s="1"/>
  <c r="W1213" i="3"/>
  <c r="X1213" i="3" s="1"/>
  <c r="K1213" i="3"/>
  <c r="L1213" i="3" s="1"/>
  <c r="BC1213" i="3" s="1"/>
  <c r="AO1212" i="3"/>
  <c r="AP1212" i="3" s="1"/>
  <c r="BM1212" i="3" s="1"/>
  <c r="AC1212" i="3"/>
  <c r="AD1212" i="3" s="1"/>
  <c r="BI1212" i="3" s="1"/>
  <c r="Q1212" i="3"/>
  <c r="R1212" i="3" s="1"/>
  <c r="AU1212" i="3"/>
  <c r="AV1212" i="3" s="1"/>
  <c r="AI1211" i="3"/>
  <c r="AJ1211" i="3" s="1"/>
  <c r="BK1211" i="3" s="1"/>
  <c r="W1211" i="3"/>
  <c r="X1211" i="3" s="1"/>
  <c r="BG1211" i="3" s="1"/>
  <c r="K1211" i="3"/>
  <c r="L1211" i="3" s="1"/>
  <c r="BC1211" i="3" s="1"/>
  <c r="AO1210" i="3"/>
  <c r="AP1210" i="3" s="1"/>
  <c r="BM1210" i="3" s="1"/>
  <c r="AC1210" i="3"/>
  <c r="AD1210" i="3" s="1"/>
  <c r="BI1210" i="3" s="1"/>
  <c r="Q1210" i="3"/>
  <c r="R1210" i="3" s="1"/>
  <c r="BE1210" i="3" s="1"/>
  <c r="AU1210" i="3"/>
  <c r="AV1210" i="3" s="1"/>
  <c r="AI1209" i="3"/>
  <c r="AJ1209" i="3" s="1"/>
  <c r="BK1209" i="3" s="1"/>
  <c r="W1209" i="3"/>
  <c r="X1209" i="3" s="1"/>
  <c r="K1209" i="3"/>
  <c r="L1209" i="3" s="1"/>
  <c r="BC1209" i="3" s="1"/>
  <c r="AO1208" i="3"/>
  <c r="AP1208" i="3" s="1"/>
  <c r="BM1208" i="3" s="1"/>
  <c r="AC1208" i="3"/>
  <c r="AD1208" i="3" s="1"/>
  <c r="BI1208" i="3" s="1"/>
  <c r="Q1208" i="3"/>
  <c r="R1208" i="3" s="1"/>
  <c r="BE1208" i="3" s="1"/>
  <c r="AU1208" i="3"/>
  <c r="AV1208" i="3" s="1"/>
  <c r="AI1207" i="3"/>
  <c r="AJ1207" i="3" s="1"/>
  <c r="W1207" i="3"/>
  <c r="X1207" i="3" s="1"/>
  <c r="BG1207" i="3" s="1"/>
  <c r="K1207" i="3"/>
  <c r="L1207" i="3" s="1"/>
  <c r="BC1207" i="3" s="1"/>
  <c r="AO1206" i="3"/>
  <c r="AP1206" i="3" s="1"/>
  <c r="AC1206" i="3"/>
  <c r="AD1206" i="3" s="1"/>
  <c r="BI1206" i="3" s="1"/>
  <c r="Q1206" i="3"/>
  <c r="R1206" i="3" s="1"/>
  <c r="BE1206" i="3" s="1"/>
  <c r="AU1206" i="3"/>
  <c r="AV1206" i="3" s="1"/>
  <c r="AI1205" i="3"/>
  <c r="AJ1205" i="3" s="1"/>
  <c r="W1205" i="3"/>
  <c r="X1205" i="3" s="1"/>
  <c r="BG1205" i="3" s="1"/>
  <c r="K1205" i="3"/>
  <c r="L1205" i="3" s="1"/>
  <c r="BC1205" i="3" s="1"/>
  <c r="AO1204" i="3"/>
  <c r="AP1204" i="3" s="1"/>
  <c r="BM1204" i="3" s="1"/>
  <c r="AC1204" i="3"/>
  <c r="AD1204" i="3" s="1"/>
  <c r="Q1204" i="3"/>
  <c r="R1204" i="3" s="1"/>
  <c r="BE1204" i="3" s="1"/>
  <c r="AU1204" i="3"/>
  <c r="AV1204" i="3" s="1"/>
  <c r="AI1203" i="3"/>
  <c r="AJ1203" i="3" s="1"/>
  <c r="BK1203" i="3" s="1"/>
  <c r="W1203" i="3"/>
  <c r="X1203" i="3" s="1"/>
  <c r="BG1203" i="3" s="1"/>
  <c r="K1203" i="3"/>
  <c r="L1203" i="3" s="1"/>
  <c r="BC1203" i="3" s="1"/>
  <c r="AO1202" i="3"/>
  <c r="AP1202" i="3" s="1"/>
  <c r="BM1202" i="3" s="1"/>
  <c r="AC1202" i="3"/>
  <c r="AD1202" i="3" s="1"/>
  <c r="BI1202" i="3" s="1"/>
  <c r="Q1202" i="3"/>
  <c r="R1202" i="3" s="1"/>
  <c r="BE1202" i="3" s="1"/>
  <c r="AU1202" i="3"/>
  <c r="AV1202" i="3" s="1"/>
  <c r="AI1201" i="3"/>
  <c r="AJ1201" i="3" s="1"/>
  <c r="BK1201" i="3" s="1"/>
  <c r="W1201" i="3"/>
  <c r="X1201" i="3" s="1"/>
  <c r="BG1201" i="3" s="1"/>
  <c r="K1201" i="3"/>
  <c r="L1201" i="3" s="1"/>
  <c r="BC1201" i="3" s="1"/>
  <c r="AO1200" i="3"/>
  <c r="AP1200" i="3" s="1"/>
  <c r="BM1200" i="3" s="1"/>
  <c r="AC1200" i="3"/>
  <c r="AD1200" i="3" s="1"/>
  <c r="Q1200" i="3"/>
  <c r="R1200" i="3" s="1"/>
  <c r="AU1200" i="3"/>
  <c r="AV1200" i="3" s="1"/>
  <c r="AI1199" i="3"/>
  <c r="AJ1199" i="3" s="1"/>
  <c r="BK1199" i="3" s="1"/>
  <c r="W1199" i="3"/>
  <c r="X1199" i="3" s="1"/>
  <c r="BG1199" i="3" s="1"/>
  <c r="K1199" i="3"/>
  <c r="L1199" i="3" s="1"/>
  <c r="BC1199" i="3" s="1"/>
  <c r="AO1198" i="3"/>
  <c r="AP1198" i="3" s="1"/>
  <c r="BM1198" i="3" s="1"/>
  <c r="AC1198" i="3"/>
  <c r="AD1198" i="3" s="1"/>
  <c r="BI1198" i="3" s="1"/>
  <c r="Q1198" i="3"/>
  <c r="R1198" i="3" s="1"/>
  <c r="BE1198" i="3" s="1"/>
  <c r="AU1198" i="3"/>
  <c r="AV1198" i="3" s="1"/>
  <c r="AI1197" i="3"/>
  <c r="AJ1197" i="3" s="1"/>
  <c r="BK1197" i="3" s="1"/>
  <c r="W1197" i="3"/>
  <c r="X1197" i="3" s="1"/>
  <c r="BG1197" i="3" s="1"/>
  <c r="K1197" i="3"/>
  <c r="L1197" i="3" s="1"/>
  <c r="BC1197" i="3" s="1"/>
  <c r="AO1196" i="3"/>
  <c r="AP1196" i="3" s="1"/>
  <c r="BM1196" i="3" s="1"/>
  <c r="AC1196" i="3"/>
  <c r="AD1196" i="3" s="1"/>
  <c r="BI1196" i="3" s="1"/>
  <c r="Q1196" i="3"/>
  <c r="R1196" i="3" s="1"/>
  <c r="BE1196" i="3" s="1"/>
  <c r="AU1196" i="3"/>
  <c r="AV1196" i="3" s="1"/>
  <c r="AI1195" i="3"/>
  <c r="AJ1195" i="3" s="1"/>
  <c r="W1195" i="3"/>
  <c r="X1195" i="3" s="1"/>
  <c r="K1195" i="3"/>
  <c r="L1195" i="3" s="1"/>
  <c r="BC1195" i="3" s="1"/>
  <c r="AO1194" i="3"/>
  <c r="AP1194" i="3" s="1"/>
  <c r="BM1194" i="3" s="1"/>
  <c r="AC1194" i="3"/>
  <c r="AD1194" i="3" s="1"/>
  <c r="BI1194" i="3" s="1"/>
  <c r="Q1194" i="3"/>
  <c r="R1194" i="3" s="1"/>
  <c r="BE1194" i="3" s="1"/>
  <c r="AU1194" i="3"/>
  <c r="AV1194" i="3" s="1"/>
  <c r="AI1193" i="3"/>
  <c r="AJ1193" i="3" s="1"/>
  <c r="BK1193" i="3" s="1"/>
  <c r="W1193" i="3"/>
  <c r="X1193" i="3" s="1"/>
  <c r="BG1193" i="3" s="1"/>
  <c r="K1193" i="3"/>
  <c r="L1193" i="3" s="1"/>
  <c r="AO1192" i="3"/>
  <c r="AP1192" i="3" s="1"/>
  <c r="BM1192" i="3" s="1"/>
  <c r="AC1192" i="3"/>
  <c r="AD1192" i="3" s="1"/>
  <c r="BI1192" i="3" s="1"/>
  <c r="Q1192" i="3"/>
  <c r="R1192" i="3" s="1"/>
  <c r="BE1192" i="3" s="1"/>
  <c r="AU1192" i="3"/>
  <c r="AV1192" i="3" s="1"/>
  <c r="AI1191" i="3"/>
  <c r="AJ1191" i="3" s="1"/>
  <c r="W1191" i="3"/>
  <c r="X1191" i="3" s="1"/>
  <c r="K1191" i="3"/>
  <c r="L1191" i="3" s="1"/>
  <c r="AO1190" i="3"/>
  <c r="AP1190" i="3" s="1"/>
  <c r="AC1190" i="3"/>
  <c r="AD1190" i="3" s="1"/>
  <c r="BI1190" i="3" s="1"/>
  <c r="Q1190" i="3"/>
  <c r="R1190" i="3" s="1"/>
  <c r="BE1190" i="3" s="1"/>
  <c r="AU1190" i="3"/>
  <c r="AV1190" i="3" s="1"/>
  <c r="AI1189" i="3"/>
  <c r="AJ1189" i="3" s="1"/>
  <c r="BK1189" i="3" s="1"/>
  <c r="W1189" i="3"/>
  <c r="X1189" i="3" s="1"/>
  <c r="BG1189" i="3" s="1"/>
  <c r="K1189" i="3"/>
  <c r="L1189" i="3" s="1"/>
  <c r="BC1189" i="3" s="1"/>
  <c r="AO1188" i="3"/>
  <c r="AP1188" i="3" s="1"/>
  <c r="AC1188" i="3"/>
  <c r="AD1188" i="3" s="1"/>
  <c r="BI1188" i="3" s="1"/>
  <c r="Q1188" i="3"/>
  <c r="R1188" i="3" s="1"/>
  <c r="BE1188" i="3" s="1"/>
  <c r="AU1188" i="3"/>
  <c r="AV1188" i="3" s="1"/>
  <c r="AI1187" i="3"/>
  <c r="AJ1187" i="3" s="1"/>
  <c r="BK1187" i="3" s="1"/>
  <c r="W1187" i="3"/>
  <c r="X1187" i="3" s="1"/>
  <c r="BG1187" i="3" s="1"/>
  <c r="K1187" i="3"/>
  <c r="L1187" i="3" s="1"/>
  <c r="AO1186" i="3"/>
  <c r="AP1186" i="3" s="1"/>
  <c r="AC1186" i="3"/>
  <c r="AD1186" i="3" s="1"/>
  <c r="BI1186" i="3" s="1"/>
  <c r="Q1186" i="3"/>
  <c r="R1186" i="3" s="1"/>
  <c r="BE1186" i="3" s="1"/>
  <c r="AU1186" i="3"/>
  <c r="AV1186" i="3" s="1"/>
  <c r="AI1185" i="3"/>
  <c r="AJ1185" i="3" s="1"/>
  <c r="BK1185" i="3" s="1"/>
  <c r="W1185" i="3"/>
  <c r="X1185" i="3" s="1"/>
  <c r="BG1185" i="3" s="1"/>
  <c r="K1185" i="3"/>
  <c r="L1185" i="3" s="1"/>
  <c r="BC1185" i="3" s="1"/>
  <c r="AO1184" i="3"/>
  <c r="AP1184" i="3" s="1"/>
  <c r="AC1184" i="3"/>
  <c r="AD1184" i="3" s="1"/>
  <c r="BI1184" i="3" s="1"/>
  <c r="Q1184" i="3"/>
  <c r="R1184" i="3" s="1"/>
  <c r="BE1184" i="3" s="1"/>
  <c r="AU1184" i="3"/>
  <c r="AV1184" i="3" s="1"/>
  <c r="AI1183" i="3"/>
  <c r="AJ1183" i="3" s="1"/>
  <c r="BK1183" i="3" s="1"/>
  <c r="W1183" i="3"/>
  <c r="X1183" i="3" s="1"/>
  <c r="BG1183" i="3" s="1"/>
  <c r="K1183" i="3"/>
  <c r="L1183" i="3" s="1"/>
  <c r="BC1183" i="3" s="1"/>
  <c r="AO1182" i="3"/>
  <c r="AP1182" i="3" s="1"/>
  <c r="BM1182" i="3" s="1"/>
  <c r="AC1182" i="3"/>
  <c r="AD1182" i="3" s="1"/>
  <c r="BI1182" i="3" s="1"/>
  <c r="Q1182" i="3"/>
  <c r="R1182" i="3" s="1"/>
  <c r="BE1182" i="3" s="1"/>
  <c r="AU1182" i="3"/>
  <c r="AV1182" i="3" s="1"/>
  <c r="AI1181" i="3"/>
  <c r="AJ1181" i="3" s="1"/>
  <c r="BK1181" i="3" s="1"/>
  <c r="W1181" i="3"/>
  <c r="X1181" i="3" s="1"/>
  <c r="BG1181" i="3" s="1"/>
  <c r="K1181" i="3"/>
  <c r="L1181" i="3" s="1"/>
  <c r="BC1181" i="3" s="1"/>
  <c r="AO1180" i="3"/>
  <c r="AP1180" i="3" s="1"/>
  <c r="BM1180" i="3" s="1"/>
  <c r="AC1180" i="3"/>
  <c r="AD1180" i="3" s="1"/>
  <c r="BI1180" i="3" s="1"/>
  <c r="Q1180" i="3"/>
  <c r="R1180" i="3" s="1"/>
  <c r="BE1180" i="3" s="1"/>
  <c r="AU1180" i="3"/>
  <c r="AV1180" i="3" s="1"/>
  <c r="AI1179" i="3"/>
  <c r="AJ1179" i="3" s="1"/>
  <c r="W1179" i="3"/>
  <c r="X1179" i="3" s="1"/>
  <c r="BG1179" i="3" s="1"/>
  <c r="K1179" i="3"/>
  <c r="L1179" i="3" s="1"/>
  <c r="BC1179" i="3" s="1"/>
  <c r="AO1178" i="3"/>
  <c r="AP1178" i="3" s="1"/>
  <c r="BM1178" i="3" s="1"/>
  <c r="AC1178" i="3"/>
  <c r="AD1178" i="3" s="1"/>
  <c r="BI1178" i="3" s="1"/>
  <c r="Q1178" i="3"/>
  <c r="R1178" i="3" s="1"/>
  <c r="BE1178" i="3" s="1"/>
  <c r="AU1178" i="3"/>
  <c r="AV1178" i="3" s="1"/>
  <c r="AI1177" i="3"/>
  <c r="AJ1177" i="3" s="1"/>
  <c r="BK1177" i="3" s="1"/>
  <c r="W1177" i="3"/>
  <c r="X1177" i="3" s="1"/>
  <c r="BG1177" i="3" s="1"/>
  <c r="K1177" i="3"/>
  <c r="L1177" i="3" s="1"/>
  <c r="BC1177" i="3" s="1"/>
  <c r="AO1176" i="3"/>
  <c r="AP1176" i="3" s="1"/>
  <c r="BM1176" i="3" s="1"/>
  <c r="AC1176" i="3"/>
  <c r="AD1176" i="3" s="1"/>
  <c r="BI1176" i="3" s="1"/>
  <c r="Q1176" i="3"/>
  <c r="R1176" i="3" s="1"/>
  <c r="BE1176" i="3" s="1"/>
  <c r="AU1176" i="3"/>
  <c r="AV1176" i="3" s="1"/>
  <c r="AI1175" i="3"/>
  <c r="AJ1175" i="3" s="1"/>
  <c r="W1175" i="3"/>
  <c r="X1175" i="3" s="1"/>
  <c r="BG1175" i="3" s="1"/>
  <c r="K1175" i="3"/>
  <c r="L1175" i="3" s="1"/>
  <c r="AO1174" i="3"/>
  <c r="AP1174" i="3" s="1"/>
  <c r="BM1174" i="3" s="1"/>
  <c r="AC1174" i="3"/>
  <c r="AD1174" i="3" s="1"/>
  <c r="BI1174" i="3" s="1"/>
  <c r="Q1174" i="3"/>
  <c r="R1174" i="3" s="1"/>
  <c r="BE1174" i="3" s="1"/>
  <c r="AU1174" i="3"/>
  <c r="AV1174" i="3" s="1"/>
  <c r="AI1173" i="3"/>
  <c r="AJ1173" i="3" s="1"/>
  <c r="BK1173" i="3" s="1"/>
  <c r="W1173" i="3"/>
  <c r="X1173" i="3" s="1"/>
  <c r="BG1173" i="3" s="1"/>
  <c r="K1173" i="3"/>
  <c r="L1173" i="3" s="1"/>
  <c r="BC1173" i="3" s="1"/>
  <c r="AO1172" i="3"/>
  <c r="AP1172" i="3" s="1"/>
  <c r="BM1172" i="3" s="1"/>
  <c r="AC1172" i="3"/>
  <c r="AD1172" i="3" s="1"/>
  <c r="BI1172" i="3" s="1"/>
  <c r="Q1172" i="3"/>
  <c r="R1172" i="3" s="1"/>
  <c r="BE1172" i="3" s="1"/>
  <c r="AU1172" i="3"/>
  <c r="AV1172" i="3" s="1"/>
  <c r="AI1171" i="3"/>
  <c r="AJ1171" i="3" s="1"/>
  <c r="BK1171" i="3" s="1"/>
  <c r="W1171" i="3"/>
  <c r="X1171" i="3" s="1"/>
  <c r="BG1171" i="3" s="1"/>
  <c r="K1171" i="3"/>
  <c r="L1171" i="3" s="1"/>
  <c r="BC1171" i="3" s="1"/>
  <c r="AO1170" i="3"/>
  <c r="AP1170" i="3" s="1"/>
  <c r="BM1170" i="3" s="1"/>
  <c r="AC1170" i="3"/>
  <c r="AD1170" i="3" s="1"/>
  <c r="BI1170" i="3" s="1"/>
  <c r="Q1170" i="3"/>
  <c r="R1170" i="3" s="1"/>
  <c r="BE1170" i="3" s="1"/>
  <c r="AU1170" i="3"/>
  <c r="AV1170" i="3" s="1"/>
  <c r="AI1169" i="3"/>
  <c r="AJ1169" i="3" s="1"/>
  <c r="BK1169" i="3" s="1"/>
  <c r="W1169" i="3"/>
  <c r="X1169" i="3" s="1"/>
  <c r="BG1169" i="3" s="1"/>
  <c r="K1169" i="3"/>
  <c r="L1169" i="3" s="1"/>
  <c r="BC1169" i="3" s="1"/>
  <c r="AO1168" i="3"/>
  <c r="AP1168" i="3" s="1"/>
  <c r="AC1168" i="3"/>
  <c r="AD1168" i="3" s="1"/>
  <c r="BI1168" i="3" s="1"/>
  <c r="Q1168" i="3"/>
  <c r="R1168" i="3" s="1"/>
  <c r="BE1168" i="3" s="1"/>
  <c r="AU1168" i="3"/>
  <c r="AV1168" i="3" s="1"/>
  <c r="AI1167" i="3"/>
  <c r="AJ1167" i="3" s="1"/>
  <c r="BK1167" i="3" s="1"/>
  <c r="W1167" i="3"/>
  <c r="X1167" i="3" s="1"/>
  <c r="BG1167" i="3" s="1"/>
  <c r="K1167" i="3"/>
  <c r="L1167" i="3" s="1"/>
  <c r="BC1167" i="3" s="1"/>
  <c r="AO1166" i="3"/>
  <c r="AP1166" i="3" s="1"/>
  <c r="BM1166" i="3" s="1"/>
  <c r="AC1166" i="3"/>
  <c r="AD1166" i="3" s="1"/>
  <c r="BI1166" i="3" s="1"/>
  <c r="Q1166" i="3"/>
  <c r="R1166" i="3" s="1"/>
  <c r="BE1166" i="3" s="1"/>
  <c r="AU1166" i="3"/>
  <c r="AV1166" i="3" s="1"/>
  <c r="AI1165" i="3"/>
  <c r="AJ1165" i="3" s="1"/>
  <c r="W1165" i="3"/>
  <c r="X1165" i="3" s="1"/>
  <c r="BG1165" i="3" s="1"/>
  <c r="K1165" i="3"/>
  <c r="L1165" i="3" s="1"/>
  <c r="BC1165" i="3" s="1"/>
  <c r="AO1164" i="3"/>
  <c r="AP1164" i="3" s="1"/>
  <c r="BM1164" i="3" s="1"/>
  <c r="AC1164" i="3"/>
  <c r="AD1164" i="3" s="1"/>
  <c r="BI1164" i="3" s="1"/>
  <c r="Q1164" i="3"/>
  <c r="R1164" i="3" s="1"/>
  <c r="BE1164" i="3" s="1"/>
  <c r="AU1164" i="3"/>
  <c r="AV1164" i="3" s="1"/>
  <c r="AI1163" i="3"/>
  <c r="AJ1163" i="3" s="1"/>
  <c r="W1163" i="3"/>
  <c r="X1163" i="3" s="1"/>
  <c r="BG1163" i="3" s="1"/>
  <c r="K1163" i="3"/>
  <c r="L1163" i="3" s="1"/>
  <c r="BC1163" i="3" s="1"/>
  <c r="AO1162" i="3"/>
  <c r="AP1162" i="3" s="1"/>
  <c r="BM1162" i="3" s="1"/>
  <c r="AC1162" i="3"/>
  <c r="AD1162" i="3" s="1"/>
  <c r="BI1162" i="3" s="1"/>
  <c r="Q1162" i="3"/>
  <c r="R1162" i="3" s="1"/>
  <c r="BE1162" i="3" s="1"/>
  <c r="AU1162" i="3"/>
  <c r="AV1162" i="3" s="1"/>
  <c r="AI1161" i="3"/>
  <c r="AJ1161" i="3" s="1"/>
  <c r="W1161" i="3"/>
  <c r="X1161" i="3" s="1"/>
  <c r="BG1161" i="3" s="1"/>
  <c r="K1161" i="3"/>
  <c r="L1161" i="3" s="1"/>
  <c r="AO1160" i="3"/>
  <c r="AP1160" i="3" s="1"/>
  <c r="BM1160" i="3" s="1"/>
  <c r="AC1160" i="3"/>
  <c r="AD1160" i="3" s="1"/>
  <c r="BI1160" i="3" s="1"/>
  <c r="Q1160" i="3"/>
  <c r="R1160" i="3" s="1"/>
  <c r="BE1160" i="3" s="1"/>
  <c r="AU1160" i="3"/>
  <c r="AV1160" i="3" s="1"/>
  <c r="AI1159" i="3"/>
  <c r="AJ1159" i="3" s="1"/>
  <c r="W1159" i="3"/>
  <c r="X1159" i="3" s="1"/>
  <c r="BG1159" i="3" s="1"/>
  <c r="K1159" i="3"/>
  <c r="L1159" i="3" s="1"/>
  <c r="AO1158" i="3"/>
  <c r="AP1158" i="3" s="1"/>
  <c r="AC1158" i="3"/>
  <c r="AD1158" i="3" s="1"/>
  <c r="BI1158" i="3" s="1"/>
  <c r="Q1158" i="3"/>
  <c r="R1158" i="3" s="1"/>
  <c r="BE1158" i="3" s="1"/>
  <c r="AU1158" i="3"/>
  <c r="AV1158" i="3" s="1"/>
  <c r="AI1157" i="3"/>
  <c r="AJ1157" i="3" s="1"/>
  <c r="BK1157" i="3" s="1"/>
  <c r="W1157" i="3"/>
  <c r="X1157" i="3" s="1"/>
  <c r="BG1157" i="3" s="1"/>
  <c r="K1157" i="3"/>
  <c r="L1157" i="3" s="1"/>
  <c r="AO1156" i="3"/>
  <c r="AP1156" i="3" s="1"/>
  <c r="AC1156" i="3"/>
  <c r="AD1156" i="3" s="1"/>
  <c r="BI1156" i="3" s="1"/>
  <c r="Q1156" i="3"/>
  <c r="R1156" i="3" s="1"/>
  <c r="BE1156" i="3" s="1"/>
  <c r="AU1156" i="3"/>
  <c r="AV1156" i="3" s="1"/>
  <c r="AI1155" i="3"/>
  <c r="AJ1155" i="3" s="1"/>
  <c r="BK1155" i="3" s="1"/>
  <c r="W1155" i="3"/>
  <c r="X1155" i="3" s="1"/>
  <c r="BG1155" i="3" s="1"/>
  <c r="K1155" i="3"/>
  <c r="L1155" i="3" s="1"/>
  <c r="AO1154" i="3"/>
  <c r="AP1154" i="3" s="1"/>
  <c r="BM1154" i="3" s="1"/>
  <c r="AC1154" i="3"/>
  <c r="AD1154" i="3" s="1"/>
  <c r="BI1154" i="3" s="1"/>
  <c r="Q1154" i="3"/>
  <c r="R1154" i="3" s="1"/>
  <c r="BE1154" i="3" s="1"/>
  <c r="AU1154" i="3"/>
  <c r="AV1154" i="3" s="1"/>
  <c r="AI1153" i="3"/>
  <c r="AJ1153" i="3" s="1"/>
  <c r="BK1153" i="3" s="1"/>
  <c r="W1153" i="3"/>
  <c r="X1153" i="3" s="1"/>
  <c r="BG1153" i="3" s="1"/>
  <c r="K1153" i="3"/>
  <c r="L1153" i="3" s="1"/>
  <c r="BC1153" i="3" s="1"/>
  <c r="AO1152" i="3"/>
  <c r="AP1152" i="3" s="1"/>
  <c r="AC1152" i="3"/>
  <c r="AD1152" i="3" s="1"/>
  <c r="BI1152" i="3" s="1"/>
  <c r="Q1152" i="3"/>
  <c r="R1152" i="3" s="1"/>
  <c r="BE1152" i="3" s="1"/>
  <c r="AU1152" i="3"/>
  <c r="AV1152" i="3" s="1"/>
  <c r="AI1151" i="3"/>
  <c r="AJ1151" i="3" s="1"/>
  <c r="BK1151" i="3" s="1"/>
  <c r="W1151" i="3"/>
  <c r="X1151" i="3" s="1"/>
  <c r="BG1151" i="3" s="1"/>
  <c r="K1151" i="3"/>
  <c r="L1151" i="3" s="1"/>
  <c r="BC1151" i="3" s="1"/>
  <c r="AO1150" i="3"/>
  <c r="AP1150" i="3" s="1"/>
  <c r="BM1150" i="3" s="1"/>
  <c r="AC1150" i="3"/>
  <c r="AD1150" i="3" s="1"/>
  <c r="BI1150" i="3" s="1"/>
  <c r="Q1150" i="3"/>
  <c r="R1150" i="3" s="1"/>
  <c r="BE1150" i="3" s="1"/>
  <c r="AU1150" i="3"/>
  <c r="AV1150" i="3" s="1"/>
  <c r="AI1149" i="3"/>
  <c r="AJ1149" i="3" s="1"/>
  <c r="W1149" i="3"/>
  <c r="X1149" i="3" s="1"/>
  <c r="BG1149" i="3" s="1"/>
  <c r="K1149" i="3"/>
  <c r="L1149" i="3" s="1"/>
  <c r="BC1149" i="3" s="1"/>
  <c r="AO1148" i="3"/>
  <c r="AP1148" i="3" s="1"/>
  <c r="BM1148" i="3" s="1"/>
  <c r="AC1148" i="3"/>
  <c r="AD1148" i="3" s="1"/>
  <c r="BI1148" i="3" s="1"/>
  <c r="Q1148" i="3"/>
  <c r="R1148" i="3" s="1"/>
  <c r="BE1148" i="3" s="1"/>
  <c r="AU1148" i="3"/>
  <c r="AV1148" i="3" s="1"/>
  <c r="AI1147" i="3"/>
  <c r="AJ1147" i="3" s="1"/>
  <c r="BK1147" i="3" s="1"/>
  <c r="W1147" i="3"/>
  <c r="X1147" i="3" s="1"/>
  <c r="BG1147" i="3" s="1"/>
  <c r="K1147" i="3"/>
  <c r="L1147" i="3" s="1"/>
  <c r="BC1147" i="3" s="1"/>
  <c r="AO1146" i="3"/>
  <c r="AP1146" i="3" s="1"/>
  <c r="BM1146" i="3" s="1"/>
  <c r="AC1146" i="3"/>
  <c r="AD1146" i="3" s="1"/>
  <c r="BI1146" i="3" s="1"/>
  <c r="Q1146" i="3"/>
  <c r="R1146" i="3" s="1"/>
  <c r="BE1146" i="3" s="1"/>
  <c r="AU1146" i="3"/>
  <c r="AV1146" i="3" s="1"/>
  <c r="AI1145" i="3"/>
  <c r="AJ1145" i="3" s="1"/>
  <c r="BK1145" i="3" s="1"/>
  <c r="W1145" i="3"/>
  <c r="X1145" i="3" s="1"/>
  <c r="BG1145" i="3" s="1"/>
  <c r="K1145" i="3"/>
  <c r="L1145" i="3" s="1"/>
  <c r="BC1145" i="3" s="1"/>
  <c r="AO1144" i="3"/>
  <c r="AP1144" i="3" s="1"/>
  <c r="BM1144" i="3" s="1"/>
  <c r="AC1144" i="3"/>
  <c r="AD1144" i="3" s="1"/>
  <c r="BI1144" i="3" s="1"/>
  <c r="Q1144" i="3"/>
  <c r="R1144" i="3" s="1"/>
  <c r="BE1144" i="3" s="1"/>
  <c r="AU1144" i="3"/>
  <c r="AV1144" i="3" s="1"/>
  <c r="AI1143" i="3"/>
  <c r="AJ1143" i="3" s="1"/>
  <c r="BK1143" i="3" s="1"/>
  <c r="W1143" i="3"/>
  <c r="X1143" i="3" s="1"/>
  <c r="BG1143" i="3" s="1"/>
  <c r="K1143" i="3"/>
  <c r="L1143" i="3" s="1"/>
  <c r="AO1142" i="3"/>
  <c r="AP1142" i="3" s="1"/>
  <c r="AC1142" i="3"/>
  <c r="AD1142" i="3" s="1"/>
  <c r="BI1142" i="3" s="1"/>
  <c r="Q1142" i="3"/>
  <c r="R1142" i="3" s="1"/>
  <c r="BE1142" i="3" s="1"/>
  <c r="AU1142" i="3"/>
  <c r="AV1142" i="3" s="1"/>
  <c r="AI1141" i="3"/>
  <c r="AJ1141" i="3" s="1"/>
  <c r="BK1141" i="3" s="1"/>
  <c r="W1141" i="3"/>
  <c r="X1141" i="3" s="1"/>
  <c r="BG1141" i="3" s="1"/>
  <c r="K1141" i="3"/>
  <c r="L1141" i="3" s="1"/>
  <c r="BC1141" i="3" s="1"/>
  <c r="AO1140" i="3"/>
  <c r="AP1140" i="3" s="1"/>
  <c r="BM1140" i="3" s="1"/>
  <c r="AC1140" i="3"/>
  <c r="AD1140" i="3" s="1"/>
  <c r="BI1140" i="3" s="1"/>
  <c r="Q1140" i="3"/>
  <c r="R1140" i="3" s="1"/>
  <c r="BE1140" i="3" s="1"/>
  <c r="AU1140" i="3"/>
  <c r="AV1140" i="3" s="1"/>
  <c r="AI1139" i="3"/>
  <c r="AJ1139" i="3" s="1"/>
  <c r="BK1139" i="3" s="1"/>
  <c r="W1139" i="3"/>
  <c r="X1139" i="3" s="1"/>
  <c r="BG1139" i="3" s="1"/>
  <c r="K1139" i="3"/>
  <c r="L1139" i="3" s="1"/>
  <c r="BC1139" i="3" s="1"/>
  <c r="AO1138" i="3"/>
  <c r="AP1138" i="3" s="1"/>
  <c r="AC1138" i="3"/>
  <c r="AD1138" i="3" s="1"/>
  <c r="BI1138" i="3" s="1"/>
  <c r="Q1138" i="3"/>
  <c r="R1138" i="3" s="1"/>
  <c r="BE1138" i="3" s="1"/>
  <c r="AU1138" i="3"/>
  <c r="AV1138" i="3" s="1"/>
  <c r="AI1137" i="3"/>
  <c r="AJ1137" i="3" s="1"/>
  <c r="BK1137" i="3" s="1"/>
  <c r="W1137" i="3"/>
  <c r="X1137" i="3" s="1"/>
  <c r="BG1137" i="3" s="1"/>
  <c r="K1137" i="3"/>
  <c r="L1137" i="3" s="1"/>
  <c r="BC1137" i="3" s="1"/>
  <c r="AO1136" i="3"/>
  <c r="AP1136" i="3" s="1"/>
  <c r="BM1136" i="3" s="1"/>
  <c r="AC1136" i="3"/>
  <c r="AD1136" i="3" s="1"/>
  <c r="BI1136" i="3" s="1"/>
  <c r="Q1136" i="3"/>
  <c r="R1136" i="3" s="1"/>
  <c r="BE1136" i="3" s="1"/>
  <c r="AU1136" i="3"/>
  <c r="AV1136" i="3" s="1"/>
  <c r="AI1135" i="3"/>
  <c r="AJ1135" i="3" s="1"/>
  <c r="BK1135" i="3" s="1"/>
  <c r="W1135" i="3"/>
  <c r="X1135" i="3" s="1"/>
  <c r="BG1135" i="3" s="1"/>
  <c r="K1135" i="3"/>
  <c r="L1135" i="3" s="1"/>
  <c r="BC1135" i="3" s="1"/>
  <c r="AO1134" i="3"/>
  <c r="AP1134" i="3" s="1"/>
  <c r="BM1134" i="3" s="1"/>
  <c r="AC1134" i="3"/>
  <c r="AD1134" i="3" s="1"/>
  <c r="BI1134" i="3" s="1"/>
  <c r="Q1134" i="3"/>
  <c r="R1134" i="3" s="1"/>
  <c r="BE1134" i="3" s="1"/>
  <c r="AU1134" i="3"/>
  <c r="AV1134" i="3" s="1"/>
  <c r="AI1133" i="3"/>
  <c r="AJ1133" i="3" s="1"/>
  <c r="W1133" i="3"/>
  <c r="X1133" i="3" s="1"/>
  <c r="BG1133" i="3" s="1"/>
  <c r="K1133" i="3"/>
  <c r="L1133" i="3" s="1"/>
  <c r="BC1133" i="3" s="1"/>
  <c r="AO1132" i="3"/>
  <c r="AP1132" i="3" s="1"/>
  <c r="BM1132" i="3" s="1"/>
  <c r="AC1132" i="3"/>
  <c r="AD1132" i="3" s="1"/>
  <c r="BI1132" i="3" s="1"/>
  <c r="Q1132" i="3"/>
  <c r="R1132" i="3" s="1"/>
  <c r="BE1132" i="3" s="1"/>
  <c r="AU1132" i="3"/>
  <c r="AV1132" i="3" s="1"/>
  <c r="AI1131" i="3"/>
  <c r="AJ1131" i="3" s="1"/>
  <c r="W1131" i="3"/>
  <c r="X1131" i="3" s="1"/>
  <c r="K1131" i="3"/>
  <c r="L1131" i="3" s="1"/>
  <c r="BC1131" i="3" s="1"/>
  <c r="AO1130" i="3"/>
  <c r="AP1130" i="3" s="1"/>
  <c r="BM1130" i="3" s="1"/>
  <c r="AC1130" i="3"/>
  <c r="AD1130" i="3" s="1"/>
  <c r="BI1130" i="3" s="1"/>
  <c r="Q1130" i="3"/>
  <c r="R1130" i="3" s="1"/>
  <c r="BE1130" i="3" s="1"/>
  <c r="AU1130" i="3"/>
  <c r="AV1130" i="3" s="1"/>
  <c r="AI1129" i="3"/>
  <c r="AJ1129" i="3" s="1"/>
  <c r="BK1129" i="3" s="1"/>
  <c r="W1129" i="3"/>
  <c r="X1129" i="3" s="1"/>
  <c r="K1129" i="3"/>
  <c r="L1129" i="3" s="1"/>
  <c r="AO1128" i="3"/>
  <c r="AP1128" i="3" s="1"/>
  <c r="BM1128" i="3" s="1"/>
  <c r="AC1128" i="3"/>
  <c r="AD1128" i="3" s="1"/>
  <c r="BI1128" i="3" s="1"/>
  <c r="Q1128" i="3"/>
  <c r="R1128" i="3" s="1"/>
  <c r="BE1128" i="3" s="1"/>
  <c r="AU1128" i="3"/>
  <c r="AV1128" i="3" s="1"/>
  <c r="AI1127" i="3"/>
  <c r="AJ1127" i="3" s="1"/>
  <c r="BK1127" i="3" s="1"/>
  <c r="W1127" i="3"/>
  <c r="X1127" i="3" s="1"/>
  <c r="K1127" i="3"/>
  <c r="L1127" i="3" s="1"/>
  <c r="BC1127" i="3" s="1"/>
  <c r="AO1126" i="3"/>
  <c r="AP1126" i="3" s="1"/>
  <c r="BM1126" i="3" s="1"/>
  <c r="AC1126" i="3"/>
  <c r="AD1126" i="3" s="1"/>
  <c r="BI1126" i="3" s="1"/>
  <c r="Q1126" i="3"/>
  <c r="R1126" i="3" s="1"/>
  <c r="BE1126" i="3" s="1"/>
  <c r="AU1126" i="3"/>
  <c r="AV1126" i="3" s="1"/>
  <c r="AI1125" i="3"/>
  <c r="AJ1125" i="3" s="1"/>
  <c r="BK1125" i="3" s="1"/>
  <c r="W1125" i="3"/>
  <c r="X1125" i="3" s="1"/>
  <c r="K1125" i="3"/>
  <c r="L1125" i="3" s="1"/>
  <c r="BC1125" i="3" s="1"/>
  <c r="AO1124" i="3"/>
  <c r="AP1124" i="3" s="1"/>
  <c r="BM1124" i="3" s="1"/>
  <c r="AC1124" i="3"/>
  <c r="AD1124" i="3" s="1"/>
  <c r="BI1124" i="3" s="1"/>
  <c r="Q1124" i="3"/>
  <c r="R1124" i="3" s="1"/>
  <c r="BE1124" i="3" s="1"/>
  <c r="AU1124" i="3"/>
  <c r="AV1124" i="3" s="1"/>
  <c r="AI1123" i="3"/>
  <c r="AJ1123" i="3" s="1"/>
  <c r="BK1123" i="3" s="1"/>
  <c r="W1123" i="3"/>
  <c r="X1123" i="3" s="1"/>
  <c r="BG1123" i="3" s="1"/>
  <c r="K1123" i="3"/>
  <c r="L1123" i="3" s="1"/>
  <c r="AO1122" i="3"/>
  <c r="AP1122" i="3" s="1"/>
  <c r="BM1122" i="3" s="1"/>
  <c r="AC1122" i="3"/>
  <c r="AD1122" i="3" s="1"/>
  <c r="BI1122" i="3" s="1"/>
  <c r="Q1122" i="3"/>
  <c r="R1122" i="3" s="1"/>
  <c r="BE1122" i="3" s="1"/>
  <c r="AU1122" i="3"/>
  <c r="AV1122" i="3" s="1"/>
  <c r="AI1121" i="3"/>
  <c r="AJ1121" i="3" s="1"/>
  <c r="BK1121" i="3" s="1"/>
  <c r="W1121" i="3"/>
  <c r="X1121" i="3" s="1"/>
  <c r="BG1121" i="3" s="1"/>
  <c r="K1121" i="3"/>
  <c r="L1121" i="3" s="1"/>
  <c r="BC1121" i="3" s="1"/>
  <c r="AO1120" i="3"/>
  <c r="AP1120" i="3" s="1"/>
  <c r="BM1120" i="3" s="1"/>
  <c r="AC1120" i="3"/>
  <c r="AD1120" i="3" s="1"/>
  <c r="BI1120" i="3" s="1"/>
  <c r="Q1120" i="3"/>
  <c r="R1120" i="3" s="1"/>
  <c r="BE1120" i="3" s="1"/>
  <c r="AU1120" i="3"/>
  <c r="AV1120" i="3" s="1"/>
  <c r="AI1119" i="3"/>
  <c r="AJ1119" i="3" s="1"/>
  <c r="BK1119" i="3" s="1"/>
  <c r="W1119" i="3"/>
  <c r="X1119" i="3" s="1"/>
  <c r="BG1119" i="3" s="1"/>
  <c r="K1119" i="3"/>
  <c r="L1119" i="3" s="1"/>
  <c r="BC1119" i="3" s="1"/>
  <c r="AO1118" i="3"/>
  <c r="AP1118" i="3" s="1"/>
  <c r="BM1118" i="3" s="1"/>
  <c r="AC1118" i="3"/>
  <c r="AD1118" i="3" s="1"/>
  <c r="Q1118" i="3"/>
  <c r="R1118" i="3" s="1"/>
  <c r="AU1118" i="3"/>
  <c r="AV1118" i="3" s="1"/>
  <c r="AI1117" i="3"/>
  <c r="AJ1117" i="3" s="1"/>
  <c r="W1117" i="3"/>
  <c r="X1117" i="3" s="1"/>
  <c r="BG1117" i="3" s="1"/>
  <c r="K1117" i="3"/>
  <c r="L1117" i="3" s="1"/>
  <c r="BC1117" i="3" s="1"/>
  <c r="AO1116" i="3"/>
  <c r="AP1116" i="3" s="1"/>
  <c r="BM1116" i="3" s="1"/>
  <c r="AC1116" i="3"/>
  <c r="AD1116" i="3" s="1"/>
  <c r="BI1116" i="3" s="1"/>
  <c r="Q1116" i="3"/>
  <c r="R1116" i="3" s="1"/>
  <c r="AU1116" i="3"/>
  <c r="AV1116" i="3" s="1"/>
  <c r="AI1115" i="3"/>
  <c r="AJ1115" i="3" s="1"/>
  <c r="BK1115" i="3" s="1"/>
  <c r="W1115" i="3"/>
  <c r="X1115" i="3" s="1"/>
  <c r="K1115" i="3"/>
  <c r="L1115" i="3" s="1"/>
  <c r="AO1114" i="3"/>
  <c r="AP1114" i="3" s="1"/>
  <c r="BM1114" i="3" s="1"/>
  <c r="AC1114" i="3"/>
  <c r="AD1114" i="3" s="1"/>
  <c r="BI1114" i="3" s="1"/>
  <c r="Q1114" i="3"/>
  <c r="R1114" i="3" s="1"/>
  <c r="BE1114" i="3" s="1"/>
  <c r="AU1114" i="3"/>
  <c r="AV1114" i="3" s="1"/>
  <c r="AI1113" i="3"/>
  <c r="AJ1113" i="3" s="1"/>
  <c r="BK1113" i="3" s="1"/>
  <c r="W1113" i="3"/>
  <c r="X1113" i="3" s="1"/>
  <c r="K1113" i="3"/>
  <c r="L1113" i="3" s="1"/>
  <c r="BC1113" i="3" s="1"/>
  <c r="AO1112" i="3"/>
  <c r="AP1112" i="3" s="1"/>
  <c r="BM1112" i="3" s="1"/>
  <c r="AC1112" i="3"/>
  <c r="AD1112" i="3" s="1"/>
  <c r="BI1112" i="3" s="1"/>
  <c r="Q1112" i="3"/>
  <c r="R1112" i="3" s="1"/>
  <c r="BE1112" i="3" s="1"/>
  <c r="AU1112" i="3"/>
  <c r="AV1112" i="3" s="1"/>
  <c r="AI1111" i="3"/>
  <c r="AJ1111" i="3" s="1"/>
  <c r="BK1111" i="3" s="1"/>
  <c r="W1111" i="3"/>
  <c r="X1111" i="3" s="1"/>
  <c r="K1111" i="3"/>
  <c r="L1111" i="3" s="1"/>
  <c r="BC1111" i="3" s="1"/>
  <c r="AO1110" i="3"/>
  <c r="AP1110" i="3" s="1"/>
  <c r="AC1110" i="3"/>
  <c r="AD1110" i="3" s="1"/>
  <c r="BI1110" i="3" s="1"/>
  <c r="Q1110" i="3"/>
  <c r="R1110" i="3" s="1"/>
  <c r="BE1110" i="3" s="1"/>
  <c r="AU1110" i="3"/>
  <c r="AV1110" i="3" s="1"/>
  <c r="AI1109" i="3"/>
  <c r="AJ1109" i="3" s="1"/>
  <c r="BK1109" i="3" s="1"/>
  <c r="W1109" i="3"/>
  <c r="X1109" i="3" s="1"/>
  <c r="BG1109" i="3" s="1"/>
  <c r="K1109" i="3"/>
  <c r="L1109" i="3" s="1"/>
  <c r="BC1109" i="3" s="1"/>
  <c r="AO1108" i="3"/>
  <c r="AP1108" i="3" s="1"/>
  <c r="BM1108" i="3" s="1"/>
  <c r="AC1108" i="3"/>
  <c r="AD1108" i="3" s="1"/>
  <c r="Q1108" i="3"/>
  <c r="R1108" i="3" s="1"/>
  <c r="BE1108" i="3" s="1"/>
  <c r="AU1108" i="3"/>
  <c r="AV1108" i="3" s="1"/>
  <c r="AI1107" i="3"/>
  <c r="AJ1107" i="3" s="1"/>
  <c r="BK1107" i="3" s="1"/>
  <c r="W1107" i="3"/>
  <c r="X1107" i="3" s="1"/>
  <c r="BG1107" i="3" s="1"/>
  <c r="K1107" i="3"/>
  <c r="L1107" i="3" s="1"/>
  <c r="BC1107" i="3" s="1"/>
  <c r="AO1106" i="3"/>
  <c r="AP1106" i="3" s="1"/>
  <c r="AC1106" i="3"/>
  <c r="AD1106" i="3" s="1"/>
  <c r="BI1106" i="3" s="1"/>
  <c r="Q1106" i="3"/>
  <c r="R1106" i="3" s="1"/>
  <c r="AU1106" i="3"/>
  <c r="AV1106" i="3" s="1"/>
  <c r="AI1105" i="3"/>
  <c r="AJ1105" i="3" s="1"/>
  <c r="BK1105" i="3" s="1"/>
  <c r="W1105" i="3"/>
  <c r="X1105" i="3" s="1"/>
  <c r="BG1105" i="3" s="1"/>
  <c r="K1105" i="3"/>
  <c r="L1105" i="3" s="1"/>
  <c r="BC1105" i="3" s="1"/>
  <c r="AO1104" i="3"/>
  <c r="AP1104" i="3" s="1"/>
  <c r="BM1104" i="3" s="1"/>
  <c r="AC1104" i="3"/>
  <c r="AD1104" i="3" s="1"/>
  <c r="BI1104" i="3" s="1"/>
  <c r="Q1104" i="3"/>
  <c r="R1104" i="3" s="1"/>
  <c r="BE1104" i="3" s="1"/>
  <c r="AU1104" i="3"/>
  <c r="AV1104" i="3" s="1"/>
  <c r="AI1103" i="3"/>
  <c r="AJ1103" i="3" s="1"/>
  <c r="BK1103" i="3" s="1"/>
  <c r="W1103" i="3"/>
  <c r="X1103" i="3" s="1"/>
  <c r="BG1103" i="3" s="1"/>
  <c r="K1103" i="3"/>
  <c r="L1103" i="3" s="1"/>
  <c r="BC1103" i="3" s="1"/>
  <c r="AO1102" i="3"/>
  <c r="AP1102" i="3" s="1"/>
  <c r="BM1102" i="3" s="1"/>
  <c r="AC1102" i="3"/>
  <c r="AD1102" i="3" s="1"/>
  <c r="BI1102" i="3" s="1"/>
  <c r="Q1102" i="3"/>
  <c r="R1102" i="3" s="1"/>
  <c r="BE1102" i="3" s="1"/>
  <c r="AU1102" i="3"/>
  <c r="AV1102" i="3" s="1"/>
  <c r="AI1101" i="3"/>
  <c r="AJ1101" i="3" s="1"/>
  <c r="W1101" i="3"/>
  <c r="X1101" i="3" s="1"/>
  <c r="BG1101" i="3" s="1"/>
  <c r="K1101" i="3"/>
  <c r="L1101" i="3" s="1"/>
  <c r="BC1101" i="3" s="1"/>
  <c r="AO1100" i="3"/>
  <c r="AP1100" i="3" s="1"/>
  <c r="BM1100" i="3" s="1"/>
  <c r="AC1100" i="3"/>
  <c r="AD1100" i="3" s="1"/>
  <c r="BI1100" i="3" s="1"/>
  <c r="Q1100" i="3"/>
  <c r="R1100" i="3" s="1"/>
  <c r="BE1100" i="3" s="1"/>
  <c r="AU1100" i="3"/>
  <c r="AV1100" i="3" s="1"/>
  <c r="AI1099" i="3"/>
  <c r="AJ1099" i="3" s="1"/>
  <c r="BK1099" i="3" s="1"/>
  <c r="W1099" i="3"/>
  <c r="X1099" i="3" s="1"/>
  <c r="BG1099" i="3" s="1"/>
  <c r="K1099" i="3"/>
  <c r="L1099" i="3" s="1"/>
  <c r="BC1099" i="3" s="1"/>
  <c r="AO1098" i="3"/>
  <c r="AP1098" i="3" s="1"/>
  <c r="BM1098" i="3" s="1"/>
  <c r="AC1098" i="3"/>
  <c r="AD1098" i="3" s="1"/>
  <c r="BI1098" i="3" s="1"/>
  <c r="Q1098" i="3"/>
  <c r="R1098" i="3" s="1"/>
  <c r="BE1098" i="3" s="1"/>
  <c r="AU1098" i="3"/>
  <c r="AV1098" i="3" s="1"/>
  <c r="AI1097" i="3"/>
  <c r="AJ1097" i="3" s="1"/>
  <c r="W1097" i="3"/>
  <c r="X1097" i="3" s="1"/>
  <c r="K1097" i="3"/>
  <c r="L1097" i="3" s="1"/>
  <c r="BC1097" i="3" s="1"/>
  <c r="AO1096" i="3"/>
  <c r="AP1096" i="3" s="1"/>
  <c r="BM1096" i="3" s="1"/>
  <c r="AC1096" i="3"/>
  <c r="AD1096" i="3" s="1"/>
  <c r="BI1096" i="3" s="1"/>
  <c r="Q1096" i="3"/>
  <c r="R1096" i="3" s="1"/>
  <c r="BE1096" i="3" s="1"/>
  <c r="AU1096" i="3"/>
  <c r="AV1096" i="3" s="1"/>
  <c r="AI1095" i="3"/>
  <c r="AJ1095" i="3" s="1"/>
  <c r="BK1095" i="3" s="1"/>
  <c r="W1095" i="3"/>
  <c r="X1095" i="3" s="1"/>
  <c r="BG1095" i="3" s="1"/>
  <c r="K1095" i="3"/>
  <c r="L1095" i="3" s="1"/>
  <c r="AO1094" i="3"/>
  <c r="AP1094" i="3" s="1"/>
  <c r="AC1094" i="3"/>
  <c r="AD1094" i="3" s="1"/>
  <c r="BI1094" i="3" s="1"/>
  <c r="Q1094" i="3"/>
  <c r="R1094" i="3" s="1"/>
  <c r="BE1094" i="3" s="1"/>
  <c r="AU1094" i="3"/>
  <c r="AV1094" i="3" s="1"/>
  <c r="AI1093" i="3"/>
  <c r="AJ1093" i="3" s="1"/>
  <c r="BK1093" i="3" s="1"/>
  <c r="W1093" i="3"/>
  <c r="X1093" i="3" s="1"/>
  <c r="BG1093" i="3" s="1"/>
  <c r="K1093" i="3"/>
  <c r="L1093" i="3" s="1"/>
  <c r="AO1092" i="3"/>
  <c r="AP1092" i="3" s="1"/>
  <c r="BM1092" i="3" s="1"/>
  <c r="AC1092" i="3"/>
  <c r="AD1092" i="3" s="1"/>
  <c r="Q1092" i="3"/>
  <c r="R1092" i="3" s="1"/>
  <c r="BE1092" i="3" s="1"/>
  <c r="AU1092" i="3"/>
  <c r="AV1092" i="3" s="1"/>
  <c r="AI1091" i="3"/>
  <c r="AJ1091" i="3" s="1"/>
  <c r="BK1091" i="3" s="1"/>
  <c r="W1091" i="3"/>
  <c r="X1091" i="3" s="1"/>
  <c r="BG1091" i="3" s="1"/>
  <c r="K1091" i="3"/>
  <c r="L1091" i="3" s="1"/>
  <c r="BC1091" i="3" s="1"/>
  <c r="AO1090" i="3"/>
  <c r="AP1090" i="3" s="1"/>
  <c r="AC1090" i="3"/>
  <c r="AD1090" i="3" s="1"/>
  <c r="Q1090" i="3"/>
  <c r="R1090" i="3" s="1"/>
  <c r="AU1090" i="3"/>
  <c r="AV1090" i="3" s="1"/>
  <c r="AI1089" i="3"/>
  <c r="AJ1089" i="3" s="1"/>
  <c r="BK1089" i="3" s="1"/>
  <c r="W1089" i="3"/>
  <c r="X1089" i="3" s="1"/>
  <c r="BG1089" i="3" s="1"/>
  <c r="K1089" i="3"/>
  <c r="L1089" i="3" s="1"/>
  <c r="BC1089" i="3" s="1"/>
  <c r="AO1088" i="3"/>
  <c r="AP1088" i="3" s="1"/>
  <c r="AC1088" i="3"/>
  <c r="AD1088" i="3" s="1"/>
  <c r="Q1088" i="3"/>
  <c r="R1088" i="3" s="1"/>
  <c r="BE1088" i="3" s="1"/>
  <c r="AU1088" i="3"/>
  <c r="AV1088" i="3" s="1"/>
  <c r="AI1087" i="3"/>
  <c r="AJ1087" i="3" s="1"/>
  <c r="BK1087" i="3" s="1"/>
  <c r="W1087" i="3"/>
  <c r="X1087" i="3" s="1"/>
  <c r="BG1087" i="3" s="1"/>
  <c r="K1087" i="3"/>
  <c r="L1087" i="3" s="1"/>
  <c r="BC1087" i="3" s="1"/>
  <c r="AO1086" i="3"/>
  <c r="AP1086" i="3" s="1"/>
  <c r="BM1086" i="3" s="1"/>
  <c r="AC1086" i="3"/>
  <c r="AD1086" i="3" s="1"/>
  <c r="BI1086" i="3" s="1"/>
  <c r="Q1086" i="3"/>
  <c r="R1086" i="3" s="1"/>
  <c r="BE1086" i="3" s="1"/>
  <c r="AU1086" i="3"/>
  <c r="AV1086" i="3" s="1"/>
  <c r="AI1085" i="3"/>
  <c r="AJ1085" i="3" s="1"/>
  <c r="BK1085" i="3" s="1"/>
  <c r="W1085" i="3"/>
  <c r="X1085" i="3" s="1"/>
  <c r="BG1085" i="3" s="1"/>
  <c r="K1085" i="3"/>
  <c r="L1085" i="3" s="1"/>
  <c r="BC1085" i="3" s="1"/>
  <c r="AO1084" i="3"/>
  <c r="AP1084" i="3" s="1"/>
  <c r="BM1084" i="3" s="1"/>
  <c r="AC1084" i="3"/>
  <c r="AD1084" i="3" s="1"/>
  <c r="BI1084" i="3" s="1"/>
  <c r="Q1084" i="3"/>
  <c r="R1084" i="3" s="1"/>
  <c r="BE1084" i="3" s="1"/>
  <c r="AU1084" i="3"/>
  <c r="AV1084" i="3" s="1"/>
  <c r="AI1083" i="3"/>
  <c r="AJ1083" i="3" s="1"/>
  <c r="BK1083" i="3" s="1"/>
  <c r="W1083" i="3"/>
  <c r="X1083" i="3" s="1"/>
  <c r="BG1083" i="3" s="1"/>
  <c r="K1083" i="3"/>
  <c r="L1083" i="3" s="1"/>
  <c r="BC1083" i="3" s="1"/>
  <c r="AO1082" i="3"/>
  <c r="AP1082" i="3" s="1"/>
  <c r="BM1082" i="3" s="1"/>
  <c r="AC1082" i="3"/>
  <c r="AD1082" i="3" s="1"/>
  <c r="BI1082" i="3" s="1"/>
  <c r="Q1082" i="3"/>
  <c r="R1082" i="3" s="1"/>
  <c r="BE1082" i="3" s="1"/>
  <c r="AU1082" i="3"/>
  <c r="AV1082" i="3" s="1"/>
  <c r="AI1081" i="3"/>
  <c r="AJ1081" i="3" s="1"/>
  <c r="W1081" i="3"/>
  <c r="X1081" i="3" s="1"/>
  <c r="K1081" i="3"/>
  <c r="L1081" i="3" s="1"/>
  <c r="BC1081" i="3" s="1"/>
  <c r="AO1080" i="3"/>
  <c r="AP1080" i="3" s="1"/>
  <c r="BM1080" i="3" s="1"/>
  <c r="AC1080" i="3"/>
  <c r="AD1080" i="3" s="1"/>
  <c r="BI1080" i="3" s="1"/>
  <c r="Q1080" i="3"/>
  <c r="R1080" i="3" s="1"/>
  <c r="BE1080" i="3" s="1"/>
  <c r="AU1080" i="3"/>
  <c r="AV1080" i="3" s="1"/>
  <c r="AI1079" i="3"/>
  <c r="AJ1079" i="3" s="1"/>
  <c r="BK1079" i="3" s="1"/>
  <c r="W1079" i="3"/>
  <c r="X1079" i="3" s="1"/>
  <c r="K1079" i="3"/>
  <c r="L1079" i="3" s="1"/>
  <c r="BC1079" i="3" s="1"/>
  <c r="AO1078" i="3"/>
  <c r="AP1078" i="3" s="1"/>
  <c r="BM1078" i="3" s="1"/>
  <c r="AC1078" i="3"/>
  <c r="AD1078" i="3" s="1"/>
  <c r="BI1078" i="3" s="1"/>
  <c r="Q1078" i="3"/>
  <c r="R1078" i="3" s="1"/>
  <c r="BE1078" i="3" s="1"/>
  <c r="AU1078" i="3"/>
  <c r="AV1078" i="3" s="1"/>
  <c r="AI1077" i="3"/>
  <c r="AJ1077" i="3" s="1"/>
  <c r="BK1077" i="3" s="1"/>
  <c r="W1077" i="3"/>
  <c r="X1077" i="3" s="1"/>
  <c r="BG1077" i="3" s="1"/>
  <c r="K1077" i="3"/>
  <c r="L1077" i="3" s="1"/>
  <c r="BC1077" i="3" s="1"/>
  <c r="AO1076" i="3"/>
  <c r="AP1076" i="3" s="1"/>
  <c r="BM1076" i="3" s="1"/>
  <c r="AC1076" i="3"/>
  <c r="AD1076" i="3" s="1"/>
  <c r="Q1076" i="3"/>
  <c r="R1076" i="3" s="1"/>
  <c r="BE1076" i="3" s="1"/>
  <c r="AU1076" i="3"/>
  <c r="AV1076" i="3" s="1"/>
  <c r="AI1075" i="3"/>
  <c r="AJ1075" i="3" s="1"/>
  <c r="BK1075" i="3" s="1"/>
  <c r="W1075" i="3"/>
  <c r="X1075" i="3" s="1"/>
  <c r="BG1075" i="3" s="1"/>
  <c r="K1075" i="3"/>
  <c r="L1075" i="3" s="1"/>
  <c r="BC1075" i="3" s="1"/>
  <c r="AO1074" i="3"/>
  <c r="AP1074" i="3" s="1"/>
  <c r="BM1074" i="3" s="1"/>
  <c r="AC1074" i="3"/>
  <c r="AD1074" i="3" s="1"/>
  <c r="BI1074" i="3" s="1"/>
  <c r="Q1074" i="3"/>
  <c r="R1074" i="3" s="1"/>
  <c r="AU1074" i="3"/>
  <c r="AV1074" i="3" s="1"/>
  <c r="AI1073" i="3"/>
  <c r="AJ1073" i="3" s="1"/>
  <c r="BK1073" i="3" s="1"/>
  <c r="W1073" i="3"/>
  <c r="X1073" i="3" s="1"/>
  <c r="BG1073" i="3" s="1"/>
  <c r="K1073" i="3"/>
  <c r="L1073" i="3" s="1"/>
  <c r="BC1073" i="3" s="1"/>
  <c r="AO1072" i="3"/>
  <c r="AP1072" i="3" s="1"/>
  <c r="AC1072" i="3"/>
  <c r="AD1072" i="3" s="1"/>
  <c r="BI1072" i="3" s="1"/>
  <c r="Q1072" i="3"/>
  <c r="R1072" i="3" s="1"/>
  <c r="AU1072" i="3"/>
  <c r="AV1072" i="3" s="1"/>
  <c r="AI1071" i="3"/>
  <c r="AJ1071" i="3" s="1"/>
  <c r="BK1071" i="3" s="1"/>
  <c r="W1071" i="3"/>
  <c r="X1071" i="3" s="1"/>
  <c r="BG1071" i="3" s="1"/>
  <c r="K1071" i="3"/>
  <c r="L1071" i="3" s="1"/>
  <c r="BC1071" i="3" s="1"/>
  <c r="AO1070" i="3"/>
  <c r="AP1070" i="3" s="1"/>
  <c r="BM1070" i="3" s="1"/>
  <c r="AC1070" i="3"/>
  <c r="AD1070" i="3" s="1"/>
  <c r="Q1070" i="3"/>
  <c r="R1070" i="3" s="1"/>
  <c r="AU1070" i="3"/>
  <c r="AV1070" i="3" s="1"/>
  <c r="AI1069" i="3"/>
  <c r="AJ1069" i="3" s="1"/>
  <c r="BK1069" i="3" s="1"/>
  <c r="W1069" i="3"/>
  <c r="X1069" i="3" s="1"/>
  <c r="BG1069" i="3" s="1"/>
  <c r="K1069" i="3"/>
  <c r="L1069" i="3" s="1"/>
  <c r="BC1069" i="3" s="1"/>
  <c r="AO1068" i="3"/>
  <c r="AP1068" i="3" s="1"/>
  <c r="BM1068" i="3" s="1"/>
  <c r="AC1068" i="3"/>
  <c r="AD1068" i="3" s="1"/>
  <c r="Q1068" i="3"/>
  <c r="R1068" i="3" s="1"/>
  <c r="AU1068" i="3"/>
  <c r="AV1068" i="3" s="1"/>
  <c r="AI1067" i="3"/>
  <c r="AJ1067" i="3" s="1"/>
  <c r="BK1067" i="3" s="1"/>
  <c r="W1067" i="3"/>
  <c r="X1067" i="3" s="1"/>
  <c r="BG1067" i="3" s="1"/>
  <c r="K1067" i="3"/>
  <c r="L1067" i="3" s="1"/>
  <c r="BC1067" i="3" s="1"/>
  <c r="AO1066" i="3"/>
  <c r="AP1066" i="3" s="1"/>
  <c r="BM1066" i="3" s="1"/>
  <c r="AC1066" i="3"/>
  <c r="AD1066" i="3" s="1"/>
  <c r="BI1066" i="3" s="1"/>
  <c r="Q1066" i="3"/>
  <c r="R1066" i="3" s="1"/>
  <c r="BE1066" i="3" s="1"/>
  <c r="AU1066" i="3"/>
  <c r="AV1066" i="3" s="1"/>
  <c r="AI1065" i="3"/>
  <c r="AJ1065" i="3" s="1"/>
  <c r="BK1065" i="3" s="1"/>
  <c r="W1065" i="3"/>
  <c r="X1065" i="3" s="1"/>
  <c r="BG1065" i="3" s="1"/>
  <c r="K1065" i="3"/>
  <c r="L1065" i="3" s="1"/>
  <c r="AO1064" i="3"/>
  <c r="AP1064" i="3" s="1"/>
  <c r="BM1064" i="3" s="1"/>
  <c r="AC1064" i="3"/>
  <c r="AD1064" i="3" s="1"/>
  <c r="BI1064" i="3" s="1"/>
  <c r="Q1064" i="3"/>
  <c r="R1064" i="3" s="1"/>
  <c r="BE1064" i="3" s="1"/>
  <c r="AU1064" i="3"/>
  <c r="AV1064" i="3" s="1"/>
  <c r="AI1063" i="3"/>
  <c r="AJ1063" i="3" s="1"/>
  <c r="BK1063" i="3" s="1"/>
  <c r="W1063" i="3"/>
  <c r="X1063" i="3" s="1"/>
  <c r="K1063" i="3"/>
  <c r="L1063" i="3" s="1"/>
  <c r="BC1063" i="3" s="1"/>
  <c r="AO1062" i="3"/>
  <c r="AP1062" i="3" s="1"/>
  <c r="BM1062" i="3" s="1"/>
  <c r="AC1062" i="3"/>
  <c r="AD1062" i="3" s="1"/>
  <c r="BI1062" i="3" s="1"/>
  <c r="Q1062" i="3"/>
  <c r="R1062" i="3" s="1"/>
  <c r="BE1062" i="3" s="1"/>
  <c r="AU1062" i="3"/>
  <c r="AV1062" i="3" s="1"/>
  <c r="AI1061" i="3"/>
  <c r="AJ1061" i="3" s="1"/>
  <c r="BK1061" i="3" s="1"/>
  <c r="W1061" i="3"/>
  <c r="X1061" i="3" s="1"/>
  <c r="BG1061" i="3" s="1"/>
  <c r="K1061" i="3"/>
  <c r="L1061" i="3" s="1"/>
  <c r="BC1061" i="3" s="1"/>
  <c r="AO1060" i="3"/>
  <c r="AP1060" i="3" s="1"/>
  <c r="BM1060" i="3" s="1"/>
  <c r="AC1060" i="3"/>
  <c r="AD1060" i="3" s="1"/>
  <c r="BI1060" i="3" s="1"/>
  <c r="Q1060" i="3"/>
  <c r="R1060" i="3" s="1"/>
  <c r="BE1060" i="3" s="1"/>
  <c r="AU1060" i="3"/>
  <c r="AV1060" i="3" s="1"/>
  <c r="AI1059" i="3"/>
  <c r="AJ1059" i="3" s="1"/>
  <c r="BK1059" i="3" s="1"/>
  <c r="T1072" i="3"/>
  <c r="U1072" i="3" s="1"/>
  <c r="N1071" i="3"/>
  <c r="O1071" i="3" s="1"/>
  <c r="H1070" i="3"/>
  <c r="I1070" i="3" s="1"/>
  <c r="AR1068" i="3"/>
  <c r="AS1068" i="3" s="1"/>
  <c r="AY1068" i="3" s="1"/>
  <c r="AL1067" i="3"/>
  <c r="AM1067" i="3" s="1"/>
  <c r="AF1066" i="3"/>
  <c r="AG1066" i="3" s="1"/>
  <c r="Z1065" i="3"/>
  <c r="AA1065" i="3" s="1"/>
  <c r="T1064" i="3"/>
  <c r="U1064" i="3" s="1"/>
  <c r="N1063" i="3"/>
  <c r="O1063" i="3" s="1"/>
  <c r="H1062" i="3"/>
  <c r="I1062" i="3" s="1"/>
  <c r="AR1060" i="3"/>
  <c r="AS1060" i="3" s="1"/>
  <c r="AY1060" i="3" s="1"/>
  <c r="AL1059" i="3"/>
  <c r="AM1059" i="3" s="1"/>
  <c r="K1059" i="3"/>
  <c r="L1059" i="3" s="1"/>
  <c r="AL1058" i="3"/>
  <c r="AM1058" i="3" s="1"/>
  <c r="T1058" i="3"/>
  <c r="U1058" i="3" s="1"/>
  <c r="BG1058" i="3" s="1"/>
  <c r="AU1058" i="3"/>
  <c r="AV1058" i="3" s="1"/>
  <c r="AF1057" i="3"/>
  <c r="AG1057" i="3" s="1"/>
  <c r="N1057" i="3"/>
  <c r="O1057" i="3" s="1"/>
  <c r="AO1056" i="3"/>
  <c r="AP1056" i="3" s="1"/>
  <c r="Z1056" i="3"/>
  <c r="AA1056" i="3" s="1"/>
  <c r="H1056" i="3"/>
  <c r="I1056" i="3" s="1"/>
  <c r="AI1055" i="3"/>
  <c r="AJ1055" i="3" s="1"/>
  <c r="T1055" i="3"/>
  <c r="U1055" i="3" s="1"/>
  <c r="AR1054" i="3"/>
  <c r="AS1054" i="3" s="1"/>
  <c r="AY1054" i="3" s="1"/>
  <c r="AC1054" i="3"/>
  <c r="AD1054" i="3" s="1"/>
  <c r="N1054" i="3"/>
  <c r="O1054" i="3" s="1"/>
  <c r="AL1053" i="3"/>
  <c r="AM1053" i="3" s="1"/>
  <c r="W1053" i="3"/>
  <c r="X1053" i="3" s="1"/>
  <c r="H1053" i="3"/>
  <c r="I1053" i="3" s="1"/>
  <c r="AF1052" i="3"/>
  <c r="AG1052" i="3" s="1"/>
  <c r="Q1052" i="3"/>
  <c r="R1052" i="3" s="1"/>
  <c r="AR1051" i="3"/>
  <c r="AS1051" i="3" s="1"/>
  <c r="AY1051" i="3" s="1"/>
  <c r="Z1051" i="3"/>
  <c r="AA1051" i="3" s="1"/>
  <c r="K1051" i="3"/>
  <c r="L1051" i="3" s="1"/>
  <c r="AL1050" i="3"/>
  <c r="AM1050" i="3" s="1"/>
  <c r="T1050" i="3"/>
  <c r="U1050" i="3" s="1"/>
  <c r="AU1050" i="3"/>
  <c r="AV1050" i="3" s="1"/>
  <c r="AF1049" i="3"/>
  <c r="AG1049" i="3" s="1"/>
  <c r="BJ1049" i="3" s="1"/>
  <c r="N1049" i="3"/>
  <c r="O1049" i="3" s="1"/>
  <c r="AO1048" i="3"/>
  <c r="AP1048" i="3" s="1"/>
  <c r="Z1048" i="3"/>
  <c r="AA1048" i="3" s="1"/>
  <c r="H1048" i="3"/>
  <c r="I1048" i="3" s="1"/>
  <c r="AL1047" i="3"/>
  <c r="AM1047" i="3" s="1"/>
  <c r="Z1047" i="3"/>
  <c r="AA1047" i="3" s="1"/>
  <c r="N1047" i="3"/>
  <c r="O1047" i="3" s="1"/>
  <c r="AR1046" i="3"/>
  <c r="AS1046" i="3" s="1"/>
  <c r="AY1046" i="3" s="1"/>
  <c r="AF1046" i="3"/>
  <c r="AG1046" i="3" s="1"/>
  <c r="T1046" i="3"/>
  <c r="U1046" i="3" s="1"/>
  <c r="H1046" i="3"/>
  <c r="I1046" i="3" s="1"/>
  <c r="AL1045" i="3"/>
  <c r="AM1045" i="3" s="1"/>
  <c r="Z1045" i="3"/>
  <c r="AA1045" i="3" s="1"/>
  <c r="N1045" i="3"/>
  <c r="O1045" i="3" s="1"/>
  <c r="AR1044" i="3"/>
  <c r="AS1044" i="3" s="1"/>
  <c r="AY1044" i="3" s="1"/>
  <c r="AF1044" i="3"/>
  <c r="AG1044" i="3" s="1"/>
  <c r="T1044" i="3"/>
  <c r="U1044" i="3" s="1"/>
  <c r="H1044" i="3"/>
  <c r="I1044" i="3" s="1"/>
  <c r="AL1043" i="3"/>
  <c r="AM1043" i="3" s="1"/>
  <c r="Z1043" i="3"/>
  <c r="AA1043" i="3" s="1"/>
  <c r="N1043" i="3"/>
  <c r="O1043" i="3" s="1"/>
  <c r="AR1042" i="3"/>
  <c r="AS1042" i="3" s="1"/>
  <c r="AY1042" i="3" s="1"/>
  <c r="AF1042" i="3"/>
  <c r="AG1042" i="3" s="1"/>
  <c r="T1042" i="3"/>
  <c r="U1042" i="3" s="1"/>
  <c r="H1042" i="3"/>
  <c r="I1042" i="3" s="1"/>
  <c r="AL1041" i="3"/>
  <c r="AM1041" i="3" s="1"/>
  <c r="Z1041" i="3"/>
  <c r="AA1041" i="3" s="1"/>
  <c r="N1041" i="3"/>
  <c r="O1041" i="3" s="1"/>
  <c r="AR1040" i="3"/>
  <c r="AS1040" i="3" s="1"/>
  <c r="AY1040" i="3" s="1"/>
  <c r="AF1040" i="3"/>
  <c r="AG1040" i="3" s="1"/>
  <c r="T1040" i="3"/>
  <c r="U1040" i="3" s="1"/>
  <c r="H1040" i="3"/>
  <c r="I1040" i="3" s="1"/>
  <c r="AL1039" i="3"/>
  <c r="AM1039" i="3" s="1"/>
  <c r="Z1039" i="3"/>
  <c r="AA1039" i="3" s="1"/>
  <c r="N1039" i="3"/>
  <c r="O1039" i="3" s="1"/>
  <c r="AR1038" i="3"/>
  <c r="AS1038" i="3" s="1"/>
  <c r="AY1038" i="3" s="1"/>
  <c r="AF1038" i="3"/>
  <c r="AG1038" i="3" s="1"/>
  <c r="T1038" i="3"/>
  <c r="U1038" i="3" s="1"/>
  <c r="H1038" i="3"/>
  <c r="I1038" i="3" s="1"/>
  <c r="AL1037" i="3"/>
  <c r="AM1037" i="3" s="1"/>
  <c r="Z1037" i="3"/>
  <c r="AA1037" i="3" s="1"/>
  <c r="N1037" i="3"/>
  <c r="O1037" i="3" s="1"/>
  <c r="AR1036" i="3"/>
  <c r="AS1036" i="3" s="1"/>
  <c r="AY1036" i="3" s="1"/>
  <c r="AF1036" i="3"/>
  <c r="AG1036" i="3" s="1"/>
  <c r="T1036" i="3"/>
  <c r="U1036" i="3" s="1"/>
  <c r="H1036" i="3"/>
  <c r="I1036" i="3" s="1"/>
  <c r="AL1035" i="3"/>
  <c r="AM1035" i="3" s="1"/>
  <c r="Z1035" i="3"/>
  <c r="AA1035" i="3" s="1"/>
  <c r="N1035" i="3"/>
  <c r="O1035" i="3" s="1"/>
  <c r="AR1034" i="3"/>
  <c r="AS1034" i="3" s="1"/>
  <c r="AY1034" i="3" s="1"/>
  <c r="AF1034" i="3"/>
  <c r="AG1034" i="3" s="1"/>
  <c r="T1034" i="3"/>
  <c r="U1034" i="3" s="1"/>
  <c r="H1034" i="3"/>
  <c r="I1034" i="3" s="1"/>
  <c r="AL1033" i="3"/>
  <c r="AM1033" i="3" s="1"/>
  <c r="Z1033" i="3"/>
  <c r="AA1033" i="3" s="1"/>
  <c r="N1033" i="3"/>
  <c r="O1033" i="3" s="1"/>
  <c r="AR1032" i="3"/>
  <c r="AS1032" i="3" s="1"/>
  <c r="AY1032" i="3" s="1"/>
  <c r="AF1032" i="3"/>
  <c r="AG1032" i="3" s="1"/>
  <c r="T1032" i="3"/>
  <c r="U1032" i="3" s="1"/>
  <c r="H1032" i="3"/>
  <c r="I1032" i="3" s="1"/>
  <c r="AL1031" i="3"/>
  <c r="AM1031" i="3" s="1"/>
  <c r="Z1031" i="3"/>
  <c r="AA1031" i="3" s="1"/>
  <c r="N1031" i="3"/>
  <c r="O1031" i="3" s="1"/>
  <c r="AR1030" i="3"/>
  <c r="AS1030" i="3" s="1"/>
  <c r="AY1030" i="3" s="1"/>
  <c r="AF1030" i="3"/>
  <c r="AG1030" i="3" s="1"/>
  <c r="T1030" i="3"/>
  <c r="U1030" i="3" s="1"/>
  <c r="H1030" i="3"/>
  <c r="I1030" i="3" s="1"/>
  <c r="AL1029" i="3"/>
  <c r="AM1029" i="3" s="1"/>
  <c r="Z1029" i="3"/>
  <c r="AA1029" i="3" s="1"/>
  <c r="N1029" i="3"/>
  <c r="O1029" i="3" s="1"/>
  <c r="AR1028" i="3"/>
  <c r="AS1028" i="3" s="1"/>
  <c r="AY1028" i="3" s="1"/>
  <c r="AF1028" i="3"/>
  <c r="AG1028" i="3" s="1"/>
  <c r="T1028" i="3"/>
  <c r="U1028" i="3" s="1"/>
  <c r="H1028" i="3"/>
  <c r="I1028" i="3" s="1"/>
  <c r="AL1027" i="3"/>
  <c r="AM1027" i="3" s="1"/>
  <c r="Z1027" i="3"/>
  <c r="AA1027" i="3" s="1"/>
  <c r="N1027" i="3"/>
  <c r="O1027" i="3" s="1"/>
  <c r="AR1026" i="3"/>
  <c r="AS1026" i="3" s="1"/>
  <c r="AY1026" i="3" s="1"/>
  <c r="AF1026" i="3"/>
  <c r="AG1026" i="3" s="1"/>
  <c r="T1026" i="3"/>
  <c r="U1026" i="3" s="1"/>
  <c r="H1026" i="3"/>
  <c r="I1026" i="3" s="1"/>
  <c r="AL1025" i="3"/>
  <c r="AM1025" i="3" s="1"/>
  <c r="Z1025" i="3"/>
  <c r="AA1025" i="3" s="1"/>
  <c r="N1025" i="3"/>
  <c r="O1025" i="3" s="1"/>
  <c r="AR1024" i="3"/>
  <c r="AS1024" i="3" s="1"/>
  <c r="AY1024" i="3" s="1"/>
  <c r="AF1024" i="3"/>
  <c r="AG1024" i="3" s="1"/>
  <c r="T1024" i="3"/>
  <c r="U1024" i="3" s="1"/>
  <c r="H1024" i="3"/>
  <c r="I1024" i="3" s="1"/>
  <c r="AL1023" i="3"/>
  <c r="AM1023" i="3" s="1"/>
  <c r="Z1023" i="3"/>
  <c r="AA1023" i="3" s="1"/>
  <c r="N1023" i="3"/>
  <c r="O1023" i="3" s="1"/>
  <c r="AR1022" i="3"/>
  <c r="AS1022" i="3" s="1"/>
  <c r="AY1022" i="3" s="1"/>
  <c r="AF1022" i="3"/>
  <c r="AG1022" i="3" s="1"/>
  <c r="T1022" i="3"/>
  <c r="U1022" i="3" s="1"/>
  <c r="H1022" i="3"/>
  <c r="I1022" i="3" s="1"/>
  <c r="AL1021" i="3"/>
  <c r="AM1021" i="3" s="1"/>
  <c r="Z1021" i="3"/>
  <c r="AA1021" i="3" s="1"/>
  <c r="N1021" i="3"/>
  <c r="O1021" i="3" s="1"/>
  <c r="AR1020" i="3"/>
  <c r="AS1020" i="3" s="1"/>
  <c r="AY1020" i="3" s="1"/>
  <c r="AF1020" i="3"/>
  <c r="AG1020" i="3" s="1"/>
  <c r="T1020" i="3"/>
  <c r="U1020" i="3" s="1"/>
  <c r="H1020" i="3"/>
  <c r="I1020" i="3" s="1"/>
  <c r="AL1019" i="3"/>
  <c r="AM1019" i="3" s="1"/>
  <c r="Z1019" i="3"/>
  <c r="AA1019" i="3" s="1"/>
  <c r="N1019" i="3"/>
  <c r="O1019" i="3" s="1"/>
  <c r="AR1018" i="3"/>
  <c r="AS1018" i="3" s="1"/>
  <c r="AY1018" i="3" s="1"/>
  <c r="AF1018" i="3"/>
  <c r="AG1018" i="3" s="1"/>
  <c r="T1018" i="3"/>
  <c r="U1018" i="3" s="1"/>
  <c r="H1018" i="3"/>
  <c r="I1018" i="3" s="1"/>
  <c r="AL1017" i="3"/>
  <c r="AM1017" i="3" s="1"/>
  <c r="Z1017" i="3"/>
  <c r="AA1017" i="3" s="1"/>
  <c r="N1017" i="3"/>
  <c r="O1017" i="3" s="1"/>
  <c r="AR1016" i="3"/>
  <c r="AS1016" i="3" s="1"/>
  <c r="AY1016" i="3" s="1"/>
  <c r="AF1016" i="3"/>
  <c r="AG1016" i="3" s="1"/>
  <c r="T1016" i="3"/>
  <c r="U1016" i="3" s="1"/>
  <c r="H1016" i="3"/>
  <c r="I1016" i="3" s="1"/>
  <c r="AL1015" i="3"/>
  <c r="AM1015" i="3" s="1"/>
  <c r="Z1015" i="3"/>
  <c r="AA1015" i="3" s="1"/>
  <c r="N1015" i="3"/>
  <c r="O1015" i="3" s="1"/>
  <c r="AR1014" i="3"/>
  <c r="AS1014" i="3" s="1"/>
  <c r="AY1014" i="3" s="1"/>
  <c r="AF1014" i="3"/>
  <c r="AG1014" i="3" s="1"/>
  <c r="T1014" i="3"/>
  <c r="U1014" i="3" s="1"/>
  <c r="H1014" i="3"/>
  <c r="I1014" i="3" s="1"/>
  <c r="AL1013" i="3"/>
  <c r="AM1013" i="3" s="1"/>
  <c r="Z1013" i="3"/>
  <c r="AA1013" i="3" s="1"/>
  <c r="N1013" i="3"/>
  <c r="O1013" i="3" s="1"/>
  <c r="AR1012" i="3"/>
  <c r="AS1012" i="3" s="1"/>
  <c r="AY1012" i="3" s="1"/>
  <c r="AF1012" i="3"/>
  <c r="AG1012" i="3" s="1"/>
  <c r="T1012" i="3"/>
  <c r="U1012" i="3" s="1"/>
  <c r="H1012" i="3"/>
  <c r="I1012" i="3" s="1"/>
  <c r="AL1011" i="3"/>
  <c r="AM1011" i="3" s="1"/>
  <c r="Z1011" i="3"/>
  <c r="AA1011" i="3" s="1"/>
  <c r="N1011" i="3"/>
  <c r="O1011" i="3" s="1"/>
  <c r="AR1010" i="3"/>
  <c r="AS1010" i="3" s="1"/>
  <c r="AY1010" i="3" s="1"/>
  <c r="AF1010" i="3"/>
  <c r="AG1010" i="3" s="1"/>
  <c r="T1010" i="3"/>
  <c r="U1010" i="3" s="1"/>
  <c r="H1010" i="3"/>
  <c r="I1010" i="3" s="1"/>
  <c r="AL1009" i="3"/>
  <c r="AM1009" i="3" s="1"/>
  <c r="Z1009" i="3"/>
  <c r="AA1009" i="3" s="1"/>
  <c r="N1009" i="3"/>
  <c r="O1009" i="3" s="1"/>
  <c r="AR1008" i="3"/>
  <c r="AS1008" i="3" s="1"/>
  <c r="AY1008" i="3" s="1"/>
  <c r="AF1008" i="3"/>
  <c r="AG1008" i="3" s="1"/>
  <c r="T1008" i="3"/>
  <c r="U1008" i="3" s="1"/>
  <c r="H1008" i="3"/>
  <c r="I1008" i="3" s="1"/>
  <c r="AL1007" i="3"/>
  <c r="AM1007" i="3" s="1"/>
  <c r="Z1007" i="3"/>
  <c r="AA1007" i="3" s="1"/>
  <c r="N1007" i="3"/>
  <c r="O1007" i="3" s="1"/>
  <c r="AR1006" i="3"/>
  <c r="AS1006" i="3" s="1"/>
  <c r="AY1006" i="3" s="1"/>
  <c r="AF1006" i="3"/>
  <c r="AG1006" i="3" s="1"/>
  <c r="T1006" i="3"/>
  <c r="U1006" i="3" s="1"/>
  <c r="H1006" i="3"/>
  <c r="I1006" i="3" s="1"/>
  <c r="AL1005" i="3"/>
  <c r="AM1005" i="3" s="1"/>
  <c r="Z1005" i="3"/>
  <c r="AA1005" i="3" s="1"/>
  <c r="N1005" i="3"/>
  <c r="O1005" i="3" s="1"/>
  <c r="AR1004" i="3"/>
  <c r="AS1004" i="3" s="1"/>
  <c r="AY1004" i="3" s="1"/>
  <c r="AF1004" i="3"/>
  <c r="AG1004" i="3" s="1"/>
  <c r="T1004" i="3"/>
  <c r="U1004" i="3" s="1"/>
  <c r="H1004" i="3"/>
  <c r="I1004" i="3" s="1"/>
  <c r="AL1003" i="3"/>
  <c r="AM1003" i="3" s="1"/>
  <c r="Z1003" i="3"/>
  <c r="AA1003" i="3" s="1"/>
  <c r="N1003" i="3"/>
  <c r="O1003" i="3" s="1"/>
  <c r="AR1002" i="3"/>
  <c r="AS1002" i="3" s="1"/>
  <c r="AY1002" i="3" s="1"/>
  <c r="AF1002" i="3"/>
  <c r="AG1002" i="3" s="1"/>
  <c r="T1002" i="3"/>
  <c r="U1002" i="3" s="1"/>
  <c r="H1002" i="3"/>
  <c r="I1002" i="3" s="1"/>
  <c r="AL1001" i="3"/>
  <c r="AM1001" i="3" s="1"/>
  <c r="Z1001" i="3"/>
  <c r="AA1001" i="3" s="1"/>
  <c r="N1001" i="3"/>
  <c r="O1001" i="3" s="1"/>
  <c r="AR1000" i="3"/>
  <c r="AS1000" i="3" s="1"/>
  <c r="AY1000" i="3" s="1"/>
  <c r="AF1000" i="3"/>
  <c r="AG1000" i="3" s="1"/>
  <c r="T1000" i="3"/>
  <c r="U1000" i="3" s="1"/>
  <c r="H1000" i="3"/>
  <c r="I1000" i="3" s="1"/>
  <c r="AL999" i="3"/>
  <c r="AM999" i="3" s="1"/>
  <c r="Z999" i="3"/>
  <c r="AA999" i="3" s="1"/>
  <c r="N999" i="3"/>
  <c r="O999" i="3" s="1"/>
  <c r="AR998" i="3"/>
  <c r="AS998" i="3" s="1"/>
  <c r="AY998" i="3" s="1"/>
  <c r="AF998" i="3"/>
  <c r="AG998" i="3" s="1"/>
  <c r="T998" i="3"/>
  <c r="U998" i="3" s="1"/>
  <c r="H998" i="3"/>
  <c r="I998" i="3" s="1"/>
  <c r="AL997" i="3"/>
  <c r="AM997" i="3" s="1"/>
  <c r="Z997" i="3"/>
  <c r="AA997" i="3" s="1"/>
  <c r="N997" i="3"/>
  <c r="O997" i="3" s="1"/>
  <c r="AR996" i="3"/>
  <c r="AS996" i="3" s="1"/>
  <c r="AY996" i="3" s="1"/>
  <c r="AF996" i="3"/>
  <c r="AG996" i="3" s="1"/>
  <c r="T996" i="3"/>
  <c r="U996" i="3" s="1"/>
  <c r="H996" i="3"/>
  <c r="I996" i="3" s="1"/>
  <c r="AL995" i="3"/>
  <c r="AM995" i="3" s="1"/>
  <c r="Z995" i="3"/>
  <c r="AA995" i="3" s="1"/>
  <c r="N995" i="3"/>
  <c r="O995" i="3" s="1"/>
  <c r="AR994" i="3"/>
  <c r="AS994" i="3" s="1"/>
  <c r="AY994" i="3" s="1"/>
  <c r="AF994" i="3"/>
  <c r="AG994" i="3" s="1"/>
  <c r="T994" i="3"/>
  <c r="U994" i="3" s="1"/>
  <c r="H994" i="3"/>
  <c r="I994" i="3" s="1"/>
  <c r="AL993" i="3"/>
  <c r="AM993" i="3" s="1"/>
  <c r="Z993" i="3"/>
  <c r="AA993" i="3" s="1"/>
  <c r="N993" i="3"/>
  <c r="O993" i="3" s="1"/>
  <c r="AR992" i="3"/>
  <c r="AS992" i="3" s="1"/>
  <c r="AY992" i="3" s="1"/>
  <c r="AF992" i="3"/>
  <c r="AG992" i="3" s="1"/>
  <c r="T992" i="3"/>
  <c r="U992" i="3" s="1"/>
  <c r="H992" i="3"/>
  <c r="I992" i="3" s="1"/>
  <c r="AL991" i="3"/>
  <c r="AM991" i="3" s="1"/>
  <c r="Z991" i="3"/>
  <c r="AA991" i="3" s="1"/>
  <c r="N991" i="3"/>
  <c r="O991" i="3" s="1"/>
  <c r="AR990" i="3"/>
  <c r="AS990" i="3" s="1"/>
  <c r="AY990" i="3" s="1"/>
  <c r="AF990" i="3"/>
  <c r="AG990" i="3" s="1"/>
  <c r="T990" i="3"/>
  <c r="U990" i="3" s="1"/>
  <c r="H990" i="3"/>
  <c r="I990" i="3" s="1"/>
  <c r="AL989" i="3"/>
  <c r="AM989" i="3" s="1"/>
  <c r="Z989" i="3"/>
  <c r="AA989" i="3" s="1"/>
  <c r="N989" i="3"/>
  <c r="O989" i="3" s="1"/>
  <c r="AR988" i="3"/>
  <c r="AS988" i="3" s="1"/>
  <c r="AY988" i="3" s="1"/>
  <c r="AF988" i="3"/>
  <c r="AG988" i="3" s="1"/>
  <c r="T988" i="3"/>
  <c r="U988" i="3" s="1"/>
  <c r="H988" i="3"/>
  <c r="I988" i="3" s="1"/>
  <c r="AL987" i="3"/>
  <c r="AM987" i="3" s="1"/>
  <c r="Z987" i="3"/>
  <c r="AA987" i="3" s="1"/>
  <c r="N987" i="3"/>
  <c r="O987" i="3" s="1"/>
  <c r="AR986" i="3"/>
  <c r="AS986" i="3" s="1"/>
  <c r="AY986" i="3" s="1"/>
  <c r="AF986" i="3"/>
  <c r="AG986" i="3" s="1"/>
  <c r="T986" i="3"/>
  <c r="U986" i="3" s="1"/>
  <c r="H986" i="3"/>
  <c r="I986" i="3" s="1"/>
  <c r="AL985" i="3"/>
  <c r="AM985" i="3" s="1"/>
  <c r="Z985" i="3"/>
  <c r="AA985" i="3" s="1"/>
  <c r="N985" i="3"/>
  <c r="O985" i="3" s="1"/>
  <c r="AR984" i="3"/>
  <c r="AS984" i="3" s="1"/>
  <c r="AY984" i="3" s="1"/>
  <c r="AF984" i="3"/>
  <c r="AG984" i="3" s="1"/>
  <c r="T984" i="3"/>
  <c r="U984" i="3" s="1"/>
  <c r="H984" i="3"/>
  <c r="I984" i="3" s="1"/>
  <c r="AL983" i="3"/>
  <c r="AM983" i="3" s="1"/>
  <c r="Z983" i="3"/>
  <c r="AA983" i="3" s="1"/>
  <c r="N983" i="3"/>
  <c r="O983" i="3" s="1"/>
  <c r="AR982" i="3"/>
  <c r="AS982" i="3" s="1"/>
  <c r="AY982" i="3" s="1"/>
  <c r="AF982" i="3"/>
  <c r="AG982" i="3" s="1"/>
  <c r="T982" i="3"/>
  <c r="U982" i="3" s="1"/>
  <c r="H982" i="3"/>
  <c r="I982" i="3" s="1"/>
  <c r="AL981" i="3"/>
  <c r="AM981" i="3" s="1"/>
  <c r="Z981" i="3"/>
  <c r="AA981" i="3" s="1"/>
  <c r="N981" i="3"/>
  <c r="O981" i="3" s="1"/>
  <c r="AR980" i="3"/>
  <c r="AS980" i="3" s="1"/>
  <c r="AY980" i="3" s="1"/>
  <c r="AF980" i="3"/>
  <c r="AG980" i="3" s="1"/>
  <c r="T980" i="3"/>
  <c r="U980" i="3" s="1"/>
  <c r="H980" i="3"/>
  <c r="I980" i="3" s="1"/>
  <c r="AL979" i="3"/>
  <c r="AM979" i="3" s="1"/>
  <c r="Z979" i="3"/>
  <c r="AA979" i="3" s="1"/>
  <c r="N979" i="3"/>
  <c r="O979" i="3" s="1"/>
  <c r="AR978" i="3"/>
  <c r="AS978" i="3" s="1"/>
  <c r="AY978" i="3" s="1"/>
  <c r="AF978" i="3"/>
  <c r="AG978" i="3" s="1"/>
  <c r="T978" i="3"/>
  <c r="U978" i="3" s="1"/>
  <c r="H978" i="3"/>
  <c r="I978" i="3" s="1"/>
  <c r="AL977" i="3"/>
  <c r="AM977" i="3" s="1"/>
  <c r="Z977" i="3"/>
  <c r="AA977" i="3" s="1"/>
  <c r="N977" i="3"/>
  <c r="O977" i="3" s="1"/>
  <c r="AR976" i="3"/>
  <c r="AS976" i="3" s="1"/>
  <c r="AY976" i="3" s="1"/>
  <c r="AF976" i="3"/>
  <c r="AG976" i="3" s="1"/>
  <c r="T976" i="3"/>
  <c r="U976" i="3" s="1"/>
  <c r="H976" i="3"/>
  <c r="I976" i="3" s="1"/>
  <c r="AL975" i="3"/>
  <c r="AM975" i="3" s="1"/>
  <c r="Z975" i="3"/>
  <c r="AA975" i="3" s="1"/>
  <c r="N975" i="3"/>
  <c r="O975" i="3" s="1"/>
  <c r="AR974" i="3"/>
  <c r="AS974" i="3" s="1"/>
  <c r="AY974" i="3" s="1"/>
  <c r="AF974" i="3"/>
  <c r="AG974" i="3" s="1"/>
  <c r="T974" i="3"/>
  <c r="U974" i="3" s="1"/>
  <c r="H974" i="3"/>
  <c r="I974" i="3" s="1"/>
  <c r="AL973" i="3"/>
  <c r="AM973" i="3" s="1"/>
  <c r="Z973" i="3"/>
  <c r="AA973" i="3" s="1"/>
  <c r="N973" i="3"/>
  <c r="O973" i="3" s="1"/>
  <c r="AR972" i="3"/>
  <c r="AS972" i="3" s="1"/>
  <c r="AY972" i="3" s="1"/>
  <c r="AF972" i="3"/>
  <c r="AG972" i="3" s="1"/>
  <c r="T972" i="3"/>
  <c r="U972" i="3" s="1"/>
  <c r="H972" i="3"/>
  <c r="I972" i="3" s="1"/>
  <c r="AL971" i="3"/>
  <c r="AM971" i="3" s="1"/>
  <c r="Z971" i="3"/>
  <c r="AA971" i="3" s="1"/>
  <c r="N971" i="3"/>
  <c r="O971" i="3" s="1"/>
  <c r="AR970" i="3"/>
  <c r="AS970" i="3" s="1"/>
  <c r="AY970" i="3" s="1"/>
  <c r="AF970" i="3"/>
  <c r="AG970" i="3" s="1"/>
  <c r="T970" i="3"/>
  <c r="U970" i="3" s="1"/>
  <c r="H970" i="3"/>
  <c r="I970" i="3" s="1"/>
  <c r="AL969" i="3"/>
  <c r="AM969" i="3" s="1"/>
  <c r="Z969" i="3"/>
  <c r="AA969" i="3" s="1"/>
  <c r="N969" i="3"/>
  <c r="O969" i="3" s="1"/>
  <c r="AR968" i="3"/>
  <c r="AS968" i="3" s="1"/>
  <c r="AY968" i="3" s="1"/>
  <c r="AF968" i="3"/>
  <c r="AG968" i="3" s="1"/>
  <c r="T968" i="3"/>
  <c r="U968" i="3" s="1"/>
  <c r="H968" i="3"/>
  <c r="I968" i="3" s="1"/>
  <c r="AL967" i="3"/>
  <c r="AM967" i="3" s="1"/>
  <c r="Z967" i="3"/>
  <c r="AA967" i="3" s="1"/>
  <c r="N967" i="3"/>
  <c r="O967" i="3" s="1"/>
  <c r="AR966" i="3"/>
  <c r="AS966" i="3" s="1"/>
  <c r="AY966" i="3" s="1"/>
  <c r="AF966" i="3"/>
  <c r="AG966" i="3" s="1"/>
  <c r="T966" i="3"/>
  <c r="U966" i="3" s="1"/>
  <c r="H966" i="3"/>
  <c r="I966" i="3" s="1"/>
  <c r="AL965" i="3"/>
  <c r="AM965" i="3" s="1"/>
  <c r="Z965" i="3"/>
  <c r="AA965" i="3" s="1"/>
  <c r="N965" i="3"/>
  <c r="O965" i="3" s="1"/>
  <c r="AR964" i="3"/>
  <c r="AS964" i="3" s="1"/>
  <c r="AY964" i="3" s="1"/>
  <c r="AF964" i="3"/>
  <c r="AG964" i="3" s="1"/>
  <c r="T964" i="3"/>
  <c r="U964" i="3" s="1"/>
  <c r="H964" i="3"/>
  <c r="I964" i="3" s="1"/>
  <c r="AL963" i="3"/>
  <c r="AM963" i="3" s="1"/>
  <c r="Z963" i="3"/>
  <c r="AA963" i="3" s="1"/>
  <c r="N963" i="3"/>
  <c r="O963" i="3" s="1"/>
  <c r="AR962" i="3"/>
  <c r="AS962" i="3" s="1"/>
  <c r="AY962" i="3" s="1"/>
  <c r="AF962" i="3"/>
  <c r="AG962" i="3" s="1"/>
  <c r="T962" i="3"/>
  <c r="U962" i="3" s="1"/>
  <c r="H962" i="3"/>
  <c r="I962" i="3" s="1"/>
  <c r="AL961" i="3"/>
  <c r="AM961" i="3" s="1"/>
  <c r="Z961" i="3"/>
  <c r="AA961" i="3" s="1"/>
  <c r="N961" i="3"/>
  <c r="O961" i="3" s="1"/>
  <c r="AR960" i="3"/>
  <c r="AS960" i="3" s="1"/>
  <c r="AY960" i="3" s="1"/>
  <c r="AF960" i="3"/>
  <c r="AG960" i="3" s="1"/>
  <c r="T960" i="3"/>
  <c r="U960" i="3" s="1"/>
  <c r="H960" i="3"/>
  <c r="I960" i="3" s="1"/>
  <c r="AL959" i="3"/>
  <c r="AM959" i="3" s="1"/>
  <c r="Z959" i="3"/>
  <c r="AA959" i="3" s="1"/>
  <c r="N959" i="3"/>
  <c r="O959" i="3" s="1"/>
  <c r="AR958" i="3"/>
  <c r="AS958" i="3" s="1"/>
  <c r="AY958" i="3" s="1"/>
  <c r="AF958" i="3"/>
  <c r="AG958" i="3" s="1"/>
  <c r="T958" i="3"/>
  <c r="U958" i="3" s="1"/>
  <c r="H958" i="3"/>
  <c r="I958" i="3" s="1"/>
  <c r="AL957" i="3"/>
  <c r="AM957" i="3" s="1"/>
  <c r="Z957" i="3"/>
  <c r="AA957" i="3" s="1"/>
  <c r="N957" i="3"/>
  <c r="O957" i="3" s="1"/>
  <c r="AR956" i="3"/>
  <c r="AS956" i="3" s="1"/>
  <c r="AY956" i="3" s="1"/>
  <c r="AF956" i="3"/>
  <c r="AG956" i="3" s="1"/>
  <c r="T956" i="3"/>
  <c r="U956" i="3" s="1"/>
  <c r="H956" i="3"/>
  <c r="I956" i="3" s="1"/>
  <c r="AL955" i="3"/>
  <c r="AM955" i="3" s="1"/>
  <c r="Z955" i="3"/>
  <c r="AA955" i="3" s="1"/>
  <c r="N955" i="3"/>
  <c r="O955" i="3" s="1"/>
  <c r="AR954" i="3"/>
  <c r="AS954" i="3" s="1"/>
  <c r="AY954" i="3" s="1"/>
  <c r="AF954" i="3"/>
  <c r="AG954" i="3" s="1"/>
  <c r="T954" i="3"/>
  <c r="U954" i="3" s="1"/>
  <c r="H954" i="3"/>
  <c r="I954" i="3" s="1"/>
  <c r="AL953" i="3"/>
  <c r="AM953" i="3" s="1"/>
  <c r="Z953" i="3"/>
  <c r="AA953" i="3" s="1"/>
  <c r="N953" i="3"/>
  <c r="O953" i="3" s="1"/>
  <c r="AR952" i="3"/>
  <c r="AS952" i="3" s="1"/>
  <c r="AY952" i="3" s="1"/>
  <c r="AF952" i="3"/>
  <c r="AG952" i="3" s="1"/>
  <c r="T952" i="3"/>
  <c r="U952" i="3" s="1"/>
  <c r="H952" i="3"/>
  <c r="I952" i="3" s="1"/>
  <c r="AL951" i="3"/>
  <c r="AM951" i="3" s="1"/>
  <c r="Z951" i="3"/>
  <c r="AA951" i="3" s="1"/>
  <c r="N951" i="3"/>
  <c r="O951" i="3" s="1"/>
  <c r="AR950" i="3"/>
  <c r="AS950" i="3" s="1"/>
  <c r="AY950" i="3" s="1"/>
  <c r="AF950" i="3"/>
  <c r="AG950" i="3" s="1"/>
  <c r="T950" i="3"/>
  <c r="U950" i="3" s="1"/>
  <c r="H950" i="3"/>
  <c r="I950" i="3" s="1"/>
  <c r="AL949" i="3"/>
  <c r="AM949" i="3" s="1"/>
  <c r="Z949" i="3"/>
  <c r="AA949" i="3" s="1"/>
  <c r="N949" i="3"/>
  <c r="O949" i="3" s="1"/>
  <c r="AR948" i="3"/>
  <c r="AS948" i="3" s="1"/>
  <c r="AY948" i="3" s="1"/>
  <c r="AF948" i="3"/>
  <c r="AG948" i="3" s="1"/>
  <c r="T948" i="3"/>
  <c r="U948" i="3" s="1"/>
  <c r="H948" i="3"/>
  <c r="I948" i="3" s="1"/>
  <c r="AL947" i="3"/>
  <c r="AM947" i="3" s="1"/>
  <c r="Z947" i="3"/>
  <c r="AA947" i="3" s="1"/>
  <c r="N947" i="3"/>
  <c r="O947" i="3" s="1"/>
  <c r="AR946" i="3"/>
  <c r="AS946" i="3" s="1"/>
  <c r="AY946" i="3" s="1"/>
  <c r="AF946" i="3"/>
  <c r="AG946" i="3" s="1"/>
  <c r="T946" i="3"/>
  <c r="U946" i="3" s="1"/>
  <c r="H946" i="3"/>
  <c r="I946" i="3" s="1"/>
  <c r="AL945" i="3"/>
  <c r="AM945" i="3" s="1"/>
  <c r="Z945" i="3"/>
  <c r="AA945" i="3" s="1"/>
  <c r="N945" i="3"/>
  <c r="O945" i="3" s="1"/>
  <c r="AR944" i="3"/>
  <c r="AS944" i="3" s="1"/>
  <c r="AY944" i="3" s="1"/>
  <c r="AF944" i="3"/>
  <c r="AG944" i="3" s="1"/>
  <c r="T944" i="3"/>
  <c r="U944" i="3" s="1"/>
  <c r="H944" i="3"/>
  <c r="I944" i="3" s="1"/>
  <c r="AL943" i="3"/>
  <c r="AM943" i="3" s="1"/>
  <c r="Z943" i="3"/>
  <c r="AA943" i="3" s="1"/>
  <c r="N943" i="3"/>
  <c r="O943" i="3" s="1"/>
  <c r="AR942" i="3"/>
  <c r="AS942" i="3" s="1"/>
  <c r="AY942" i="3" s="1"/>
  <c r="AF942" i="3"/>
  <c r="AG942" i="3" s="1"/>
  <c r="T942" i="3"/>
  <c r="U942" i="3" s="1"/>
  <c r="H942" i="3"/>
  <c r="I942" i="3" s="1"/>
  <c r="AL941" i="3"/>
  <c r="AM941" i="3" s="1"/>
  <c r="Z941" i="3"/>
  <c r="AA941" i="3" s="1"/>
  <c r="N941" i="3"/>
  <c r="O941" i="3" s="1"/>
  <c r="AR940" i="3"/>
  <c r="AS940" i="3" s="1"/>
  <c r="AY940" i="3" s="1"/>
  <c r="AF940" i="3"/>
  <c r="AG940" i="3" s="1"/>
  <c r="T940" i="3"/>
  <c r="U940" i="3" s="1"/>
  <c r="H940" i="3"/>
  <c r="I940" i="3" s="1"/>
  <c r="AL939" i="3"/>
  <c r="AM939" i="3" s="1"/>
  <c r="Z939" i="3"/>
  <c r="AA939" i="3" s="1"/>
  <c r="N939" i="3"/>
  <c r="O939" i="3" s="1"/>
  <c r="AR938" i="3"/>
  <c r="AS938" i="3" s="1"/>
  <c r="AY938" i="3" s="1"/>
  <c r="AF938" i="3"/>
  <c r="AG938" i="3" s="1"/>
  <c r="T938" i="3"/>
  <c r="U938" i="3" s="1"/>
  <c r="H938" i="3"/>
  <c r="I938" i="3" s="1"/>
  <c r="AL937" i="3"/>
  <c r="AM937" i="3" s="1"/>
  <c r="Z937" i="3"/>
  <c r="AA937" i="3" s="1"/>
  <c r="N937" i="3"/>
  <c r="O937" i="3" s="1"/>
  <c r="AR936" i="3"/>
  <c r="AS936" i="3" s="1"/>
  <c r="AY936" i="3" s="1"/>
  <c r="AF936" i="3"/>
  <c r="AG936" i="3" s="1"/>
  <c r="T936" i="3"/>
  <c r="U936" i="3" s="1"/>
  <c r="H936" i="3"/>
  <c r="I936" i="3" s="1"/>
  <c r="AL935" i="3"/>
  <c r="AM935" i="3" s="1"/>
  <c r="Z935" i="3"/>
  <c r="AA935" i="3" s="1"/>
  <c r="N935" i="3"/>
  <c r="O935" i="3" s="1"/>
  <c r="AR934" i="3"/>
  <c r="AS934" i="3" s="1"/>
  <c r="AY934" i="3" s="1"/>
  <c r="AF934" i="3"/>
  <c r="AG934" i="3" s="1"/>
  <c r="T934" i="3"/>
  <c r="U934" i="3" s="1"/>
  <c r="H934" i="3"/>
  <c r="I934" i="3" s="1"/>
  <c r="AL933" i="3"/>
  <c r="AM933" i="3" s="1"/>
  <c r="Z933" i="3"/>
  <c r="AA933" i="3" s="1"/>
  <c r="N933" i="3"/>
  <c r="O933" i="3" s="1"/>
  <c r="AR932" i="3"/>
  <c r="AS932" i="3" s="1"/>
  <c r="AY932" i="3" s="1"/>
  <c r="AF932" i="3"/>
  <c r="AG932" i="3" s="1"/>
  <c r="T932" i="3"/>
  <c r="U932" i="3" s="1"/>
  <c r="H932" i="3"/>
  <c r="I932" i="3" s="1"/>
  <c r="AL931" i="3"/>
  <c r="AM931" i="3" s="1"/>
  <c r="Z931" i="3"/>
  <c r="AA931" i="3" s="1"/>
  <c r="N931" i="3"/>
  <c r="O931" i="3" s="1"/>
  <c r="AR930" i="3"/>
  <c r="AS930" i="3" s="1"/>
  <c r="AY930" i="3" s="1"/>
  <c r="AF930" i="3"/>
  <c r="AG930" i="3" s="1"/>
  <c r="T930" i="3"/>
  <c r="U930" i="3" s="1"/>
  <c r="H930" i="3"/>
  <c r="I930" i="3" s="1"/>
  <c r="AL929" i="3"/>
  <c r="AM929" i="3" s="1"/>
  <c r="Z929" i="3"/>
  <c r="AA929" i="3" s="1"/>
  <c r="N929" i="3"/>
  <c r="O929" i="3" s="1"/>
  <c r="AR928" i="3"/>
  <c r="AS928" i="3" s="1"/>
  <c r="AY928" i="3" s="1"/>
  <c r="AF928" i="3"/>
  <c r="AG928" i="3" s="1"/>
  <c r="T928" i="3"/>
  <c r="U928" i="3" s="1"/>
  <c r="H928" i="3"/>
  <c r="I928" i="3" s="1"/>
  <c r="AL927" i="3"/>
  <c r="AM927" i="3" s="1"/>
  <c r="Z927" i="3"/>
  <c r="AA927" i="3" s="1"/>
  <c r="N927" i="3"/>
  <c r="O927" i="3" s="1"/>
  <c r="AR926" i="3"/>
  <c r="AS926" i="3" s="1"/>
  <c r="AY926" i="3" s="1"/>
  <c r="AF926" i="3"/>
  <c r="AG926" i="3" s="1"/>
  <c r="T926" i="3"/>
  <c r="U926" i="3" s="1"/>
  <c r="H926" i="3"/>
  <c r="I926" i="3" s="1"/>
  <c r="AL925" i="3"/>
  <c r="AM925" i="3" s="1"/>
  <c r="Z925" i="3"/>
  <c r="AA925" i="3" s="1"/>
  <c r="N925" i="3"/>
  <c r="O925" i="3" s="1"/>
  <c r="AR924" i="3"/>
  <c r="AS924" i="3" s="1"/>
  <c r="AY924" i="3" s="1"/>
  <c r="AF924" i="3"/>
  <c r="AG924" i="3" s="1"/>
  <c r="T924" i="3"/>
  <c r="U924" i="3" s="1"/>
  <c r="H924" i="3"/>
  <c r="I924" i="3" s="1"/>
  <c r="AL923" i="3"/>
  <c r="AM923" i="3" s="1"/>
  <c r="Z923" i="3"/>
  <c r="AA923" i="3" s="1"/>
  <c r="N923" i="3"/>
  <c r="O923" i="3" s="1"/>
  <c r="AR922" i="3"/>
  <c r="AS922" i="3" s="1"/>
  <c r="AY922" i="3" s="1"/>
  <c r="AF922" i="3"/>
  <c r="AG922" i="3" s="1"/>
  <c r="T922" i="3"/>
  <c r="U922" i="3" s="1"/>
  <c r="H922" i="3"/>
  <c r="I922" i="3" s="1"/>
  <c r="AL921" i="3"/>
  <c r="AM921" i="3" s="1"/>
  <c r="Z921" i="3"/>
  <c r="AA921" i="3" s="1"/>
  <c r="N921" i="3"/>
  <c r="O921" i="3" s="1"/>
  <c r="AR920" i="3"/>
  <c r="AS920" i="3" s="1"/>
  <c r="AY920" i="3" s="1"/>
  <c r="AF920" i="3"/>
  <c r="AG920" i="3" s="1"/>
  <c r="T920" i="3"/>
  <c r="U920" i="3" s="1"/>
  <c r="H920" i="3"/>
  <c r="I920" i="3" s="1"/>
  <c r="AL919" i="3"/>
  <c r="AM919" i="3" s="1"/>
  <c r="Z919" i="3"/>
  <c r="AA919" i="3" s="1"/>
  <c r="N919" i="3"/>
  <c r="O919" i="3" s="1"/>
  <c r="AR918" i="3"/>
  <c r="AS918" i="3" s="1"/>
  <c r="AY918" i="3" s="1"/>
  <c r="AF918" i="3"/>
  <c r="AG918" i="3" s="1"/>
  <c r="T918" i="3"/>
  <c r="U918" i="3" s="1"/>
  <c r="H918" i="3"/>
  <c r="I918" i="3" s="1"/>
  <c r="AL917" i="3"/>
  <c r="AM917" i="3" s="1"/>
  <c r="Z917" i="3"/>
  <c r="AA917" i="3" s="1"/>
  <c r="N917" i="3"/>
  <c r="O917" i="3" s="1"/>
  <c r="AR916" i="3"/>
  <c r="AS916" i="3" s="1"/>
  <c r="AY916" i="3" s="1"/>
  <c r="AF916" i="3"/>
  <c r="AG916" i="3" s="1"/>
  <c r="T916" i="3"/>
  <c r="U916" i="3" s="1"/>
  <c r="H916" i="3"/>
  <c r="I916" i="3" s="1"/>
  <c r="AL915" i="3"/>
  <c r="AM915" i="3" s="1"/>
  <c r="Z915" i="3"/>
  <c r="AA915" i="3" s="1"/>
  <c r="N915" i="3"/>
  <c r="O915" i="3" s="1"/>
  <c r="AR914" i="3"/>
  <c r="AS914" i="3" s="1"/>
  <c r="AY914" i="3" s="1"/>
  <c r="AF914" i="3"/>
  <c r="AG914" i="3" s="1"/>
  <c r="T914" i="3"/>
  <c r="U914" i="3" s="1"/>
  <c r="H914" i="3"/>
  <c r="I914" i="3" s="1"/>
  <c r="AL913" i="3"/>
  <c r="AM913" i="3" s="1"/>
  <c r="Z913" i="3"/>
  <c r="AA913" i="3" s="1"/>
  <c r="N913" i="3"/>
  <c r="O913" i="3" s="1"/>
  <c r="AR912" i="3"/>
  <c r="AS912" i="3" s="1"/>
  <c r="AY912" i="3" s="1"/>
  <c r="AF912" i="3"/>
  <c r="AG912" i="3" s="1"/>
  <c r="T912" i="3"/>
  <c r="U912" i="3" s="1"/>
  <c r="H912" i="3"/>
  <c r="I912" i="3" s="1"/>
  <c r="AL911" i="3"/>
  <c r="AM911" i="3" s="1"/>
  <c r="Z911" i="3"/>
  <c r="AA911" i="3" s="1"/>
  <c r="N911" i="3"/>
  <c r="O911" i="3" s="1"/>
  <c r="AR910" i="3"/>
  <c r="AS910" i="3" s="1"/>
  <c r="AY910" i="3" s="1"/>
  <c r="AF910" i="3"/>
  <c r="AG910" i="3" s="1"/>
  <c r="T910" i="3"/>
  <c r="U910" i="3" s="1"/>
  <c r="H910" i="3"/>
  <c r="I910" i="3" s="1"/>
  <c r="AL909" i="3"/>
  <c r="AM909" i="3" s="1"/>
  <c r="Z909" i="3"/>
  <c r="AA909" i="3" s="1"/>
  <c r="N909" i="3"/>
  <c r="O909" i="3" s="1"/>
  <c r="AR908" i="3"/>
  <c r="AS908" i="3" s="1"/>
  <c r="AY908" i="3" s="1"/>
  <c r="AF908" i="3"/>
  <c r="AG908" i="3" s="1"/>
  <c r="T908" i="3"/>
  <c r="U908" i="3" s="1"/>
  <c r="H908" i="3"/>
  <c r="I908" i="3" s="1"/>
  <c r="AL907" i="3"/>
  <c r="AM907" i="3" s="1"/>
  <c r="Z907" i="3"/>
  <c r="AA907" i="3" s="1"/>
  <c r="N907" i="3"/>
  <c r="O907" i="3" s="1"/>
  <c r="AR906" i="3"/>
  <c r="AS906" i="3" s="1"/>
  <c r="AY906" i="3" s="1"/>
  <c r="AF906" i="3"/>
  <c r="AG906" i="3" s="1"/>
  <c r="T906" i="3"/>
  <c r="U906" i="3" s="1"/>
  <c r="H906" i="3"/>
  <c r="I906" i="3" s="1"/>
  <c r="AL905" i="3"/>
  <c r="AM905" i="3" s="1"/>
  <c r="Z905" i="3"/>
  <c r="AA905" i="3" s="1"/>
  <c r="N905" i="3"/>
  <c r="O905" i="3" s="1"/>
  <c r="AR904" i="3"/>
  <c r="AS904" i="3" s="1"/>
  <c r="AY904" i="3" s="1"/>
  <c r="AF904" i="3"/>
  <c r="AG904" i="3" s="1"/>
  <c r="T904" i="3"/>
  <c r="U904" i="3" s="1"/>
  <c r="H904" i="3"/>
  <c r="I904" i="3" s="1"/>
  <c r="AL903" i="3"/>
  <c r="AM903" i="3" s="1"/>
  <c r="Z903" i="3"/>
  <c r="AA903" i="3" s="1"/>
  <c r="N903" i="3"/>
  <c r="O903" i="3" s="1"/>
  <c r="AR902" i="3"/>
  <c r="AS902" i="3" s="1"/>
  <c r="AY902" i="3" s="1"/>
  <c r="AF902" i="3"/>
  <c r="AG902" i="3" s="1"/>
  <c r="T902" i="3"/>
  <c r="U902" i="3" s="1"/>
  <c r="H902" i="3"/>
  <c r="I902" i="3" s="1"/>
  <c r="AL901" i="3"/>
  <c r="AM901" i="3" s="1"/>
  <c r="Z901" i="3"/>
  <c r="AA901" i="3" s="1"/>
  <c r="N901" i="3"/>
  <c r="O901" i="3" s="1"/>
  <c r="AR900" i="3"/>
  <c r="AS900" i="3" s="1"/>
  <c r="AY900" i="3" s="1"/>
  <c r="AF900" i="3"/>
  <c r="AG900" i="3" s="1"/>
  <c r="T900" i="3"/>
  <c r="U900" i="3" s="1"/>
  <c r="H900" i="3"/>
  <c r="I900" i="3" s="1"/>
  <c r="AL899" i="3"/>
  <c r="AM899" i="3" s="1"/>
  <c r="Z899" i="3"/>
  <c r="AA899" i="3" s="1"/>
  <c r="N899" i="3"/>
  <c r="O899" i="3" s="1"/>
  <c r="AR898" i="3"/>
  <c r="AS898" i="3" s="1"/>
  <c r="AY898" i="3" s="1"/>
  <c r="AF898" i="3"/>
  <c r="AG898" i="3" s="1"/>
  <c r="T898" i="3"/>
  <c r="U898" i="3" s="1"/>
  <c r="H898" i="3"/>
  <c r="I898" i="3" s="1"/>
  <c r="AL897" i="3"/>
  <c r="AM897" i="3" s="1"/>
  <c r="Z897" i="3"/>
  <c r="AA897" i="3" s="1"/>
  <c r="N897" i="3"/>
  <c r="O897" i="3" s="1"/>
  <c r="AR896" i="3"/>
  <c r="AS896" i="3" s="1"/>
  <c r="AY896" i="3" s="1"/>
  <c r="AF896" i="3"/>
  <c r="AG896" i="3" s="1"/>
  <c r="T896" i="3"/>
  <c r="U896" i="3" s="1"/>
  <c r="H896" i="3"/>
  <c r="I896" i="3" s="1"/>
  <c r="AL895" i="3"/>
  <c r="AM895" i="3" s="1"/>
  <c r="Z895" i="3"/>
  <c r="AA895" i="3" s="1"/>
  <c r="N895" i="3"/>
  <c r="O895" i="3" s="1"/>
  <c r="AR894" i="3"/>
  <c r="AS894" i="3" s="1"/>
  <c r="AY894" i="3" s="1"/>
  <c r="AF894" i="3"/>
  <c r="AG894" i="3" s="1"/>
  <c r="T894" i="3"/>
  <c r="U894" i="3" s="1"/>
  <c r="H894" i="3"/>
  <c r="I894" i="3" s="1"/>
  <c r="AL893" i="3"/>
  <c r="AM893" i="3" s="1"/>
  <c r="Z893" i="3"/>
  <c r="AA893" i="3" s="1"/>
  <c r="N893" i="3"/>
  <c r="O893" i="3" s="1"/>
  <c r="AR892" i="3"/>
  <c r="AS892" i="3" s="1"/>
  <c r="AY892" i="3" s="1"/>
  <c r="AF892" i="3"/>
  <c r="AG892" i="3" s="1"/>
  <c r="T892" i="3"/>
  <c r="U892" i="3" s="1"/>
  <c r="H892" i="3"/>
  <c r="I892" i="3" s="1"/>
  <c r="AL891" i="3"/>
  <c r="AM891" i="3" s="1"/>
  <c r="Z891" i="3"/>
  <c r="AA891" i="3" s="1"/>
  <c r="N891" i="3"/>
  <c r="O891" i="3" s="1"/>
  <c r="AR890" i="3"/>
  <c r="AS890" i="3" s="1"/>
  <c r="AY890" i="3" s="1"/>
  <c r="AF890" i="3"/>
  <c r="AG890" i="3" s="1"/>
  <c r="T890" i="3"/>
  <c r="U890" i="3" s="1"/>
  <c r="H890" i="3"/>
  <c r="I890" i="3" s="1"/>
  <c r="AL889" i="3"/>
  <c r="AM889" i="3" s="1"/>
  <c r="Z889" i="3"/>
  <c r="AA889" i="3" s="1"/>
  <c r="N889" i="3"/>
  <c r="O889" i="3" s="1"/>
  <c r="AR888" i="3"/>
  <c r="AS888" i="3" s="1"/>
  <c r="AY888" i="3" s="1"/>
  <c r="AF888" i="3"/>
  <c r="AG888" i="3" s="1"/>
  <c r="T888" i="3"/>
  <c r="U888" i="3" s="1"/>
  <c r="H888" i="3"/>
  <c r="I888" i="3" s="1"/>
  <c r="AL887" i="3"/>
  <c r="AM887" i="3" s="1"/>
  <c r="Z887" i="3"/>
  <c r="AA887" i="3" s="1"/>
  <c r="N887" i="3"/>
  <c r="O887" i="3" s="1"/>
  <c r="AR886" i="3"/>
  <c r="AS886" i="3" s="1"/>
  <c r="AY886" i="3" s="1"/>
  <c r="AF886" i="3"/>
  <c r="AG886" i="3" s="1"/>
  <c r="T886" i="3"/>
  <c r="U886" i="3" s="1"/>
  <c r="H886" i="3"/>
  <c r="I886" i="3" s="1"/>
  <c r="AL885" i="3"/>
  <c r="AM885" i="3" s="1"/>
  <c r="Z885" i="3"/>
  <c r="AA885" i="3" s="1"/>
  <c r="N885" i="3"/>
  <c r="O885" i="3" s="1"/>
  <c r="AR884" i="3"/>
  <c r="AS884" i="3" s="1"/>
  <c r="AY884" i="3" s="1"/>
  <c r="AF884" i="3"/>
  <c r="AG884" i="3" s="1"/>
  <c r="T884" i="3"/>
  <c r="U884" i="3" s="1"/>
  <c r="H884" i="3"/>
  <c r="I884" i="3" s="1"/>
  <c r="AL883" i="3"/>
  <c r="AM883" i="3" s="1"/>
  <c r="Z883" i="3"/>
  <c r="AA883" i="3" s="1"/>
  <c r="N883" i="3"/>
  <c r="O883" i="3" s="1"/>
  <c r="AR882" i="3"/>
  <c r="AS882" i="3" s="1"/>
  <c r="AY882" i="3" s="1"/>
  <c r="AF882" i="3"/>
  <c r="AG882" i="3" s="1"/>
  <c r="T882" i="3"/>
  <c r="U882" i="3" s="1"/>
  <c r="H882" i="3"/>
  <c r="I882" i="3" s="1"/>
  <c r="AL881" i="3"/>
  <c r="AM881" i="3" s="1"/>
  <c r="Z881" i="3"/>
  <c r="AA881" i="3" s="1"/>
  <c r="N881" i="3"/>
  <c r="O881" i="3" s="1"/>
  <c r="AR880" i="3"/>
  <c r="AS880" i="3" s="1"/>
  <c r="AY880" i="3" s="1"/>
  <c r="AF880" i="3"/>
  <c r="AG880" i="3" s="1"/>
  <c r="T880" i="3"/>
  <c r="U880" i="3" s="1"/>
  <c r="H880" i="3"/>
  <c r="I880" i="3" s="1"/>
  <c r="AL879" i="3"/>
  <c r="AM879" i="3" s="1"/>
  <c r="Z879" i="3"/>
  <c r="AA879" i="3" s="1"/>
  <c r="N879" i="3"/>
  <c r="O879" i="3" s="1"/>
  <c r="AR878" i="3"/>
  <c r="AS878" i="3" s="1"/>
  <c r="AY878" i="3" s="1"/>
  <c r="AF878" i="3"/>
  <c r="AG878" i="3" s="1"/>
  <c r="T878" i="3"/>
  <c r="U878" i="3" s="1"/>
  <c r="H878" i="3"/>
  <c r="I878" i="3" s="1"/>
  <c r="AL877" i="3"/>
  <c r="AM877" i="3" s="1"/>
  <c r="Z877" i="3"/>
  <c r="AA877" i="3" s="1"/>
  <c r="N877" i="3"/>
  <c r="O877" i="3" s="1"/>
  <c r="AR876" i="3"/>
  <c r="AS876" i="3" s="1"/>
  <c r="AY876" i="3" s="1"/>
  <c r="AF876" i="3"/>
  <c r="AG876" i="3" s="1"/>
  <c r="T876" i="3"/>
  <c r="U876" i="3" s="1"/>
  <c r="H876" i="3"/>
  <c r="I876" i="3" s="1"/>
  <c r="AL875" i="3"/>
  <c r="AM875" i="3" s="1"/>
  <c r="Z875" i="3"/>
  <c r="AA875" i="3" s="1"/>
  <c r="N875" i="3"/>
  <c r="O875" i="3" s="1"/>
  <c r="AR874" i="3"/>
  <c r="AS874" i="3" s="1"/>
  <c r="AY874" i="3" s="1"/>
  <c r="AF874" i="3"/>
  <c r="AG874" i="3" s="1"/>
  <c r="T874" i="3"/>
  <c r="U874" i="3" s="1"/>
  <c r="H874" i="3"/>
  <c r="I874" i="3" s="1"/>
  <c r="AL873" i="3"/>
  <c r="AM873" i="3" s="1"/>
  <c r="Z873" i="3"/>
  <c r="AA873" i="3" s="1"/>
  <c r="N873" i="3"/>
  <c r="O873" i="3" s="1"/>
  <c r="AR872" i="3"/>
  <c r="AS872" i="3" s="1"/>
  <c r="AY872" i="3" s="1"/>
  <c r="AF872" i="3"/>
  <c r="AG872" i="3" s="1"/>
  <c r="T872" i="3"/>
  <c r="U872" i="3" s="1"/>
  <c r="H872" i="3"/>
  <c r="I872" i="3" s="1"/>
  <c r="AL871" i="3"/>
  <c r="AM871" i="3" s="1"/>
  <c r="Z871" i="3"/>
  <c r="AA871" i="3" s="1"/>
  <c r="N871" i="3"/>
  <c r="O871" i="3" s="1"/>
  <c r="AR870" i="3"/>
  <c r="AS870" i="3" s="1"/>
  <c r="AY870" i="3" s="1"/>
  <c r="AF870" i="3"/>
  <c r="AG870" i="3" s="1"/>
  <c r="T870" i="3"/>
  <c r="U870" i="3" s="1"/>
  <c r="H870" i="3"/>
  <c r="I870" i="3" s="1"/>
  <c r="AL869" i="3"/>
  <c r="AM869" i="3" s="1"/>
  <c r="Z869" i="3"/>
  <c r="AA869" i="3" s="1"/>
  <c r="N869" i="3"/>
  <c r="O869" i="3" s="1"/>
  <c r="AR868" i="3"/>
  <c r="AS868" i="3" s="1"/>
  <c r="AY868" i="3" s="1"/>
  <c r="AF868" i="3"/>
  <c r="AG868" i="3" s="1"/>
  <c r="T868" i="3"/>
  <c r="U868" i="3" s="1"/>
  <c r="H868" i="3"/>
  <c r="I868" i="3" s="1"/>
  <c r="AL867" i="3"/>
  <c r="AM867" i="3" s="1"/>
  <c r="Z867" i="3"/>
  <c r="AA867" i="3" s="1"/>
  <c r="N867" i="3"/>
  <c r="O867" i="3" s="1"/>
  <c r="AR866" i="3"/>
  <c r="AS866" i="3" s="1"/>
  <c r="AY866" i="3" s="1"/>
  <c r="AF866" i="3"/>
  <c r="AG866" i="3" s="1"/>
  <c r="T866" i="3"/>
  <c r="U866" i="3" s="1"/>
  <c r="H866" i="3"/>
  <c r="I866" i="3" s="1"/>
  <c r="AL865" i="3"/>
  <c r="AM865" i="3" s="1"/>
  <c r="Z865" i="3"/>
  <c r="AA865" i="3" s="1"/>
  <c r="N865" i="3"/>
  <c r="O865" i="3" s="1"/>
  <c r="H1072" i="3"/>
  <c r="I1072" i="3" s="1"/>
  <c r="AR1070" i="3"/>
  <c r="AS1070" i="3" s="1"/>
  <c r="AY1070" i="3" s="1"/>
  <c r="AL1069" i="3"/>
  <c r="AM1069" i="3" s="1"/>
  <c r="BL1069" i="3" s="1"/>
  <c r="AF1068" i="3"/>
  <c r="AG1068" i="3" s="1"/>
  <c r="Z1067" i="3"/>
  <c r="AA1067" i="3" s="1"/>
  <c r="T1066" i="3"/>
  <c r="U1066" i="3" s="1"/>
  <c r="N1065" i="3"/>
  <c r="O1065" i="3" s="1"/>
  <c r="H1064" i="3"/>
  <c r="I1064" i="3" s="1"/>
  <c r="AR1062" i="3"/>
  <c r="AS1062" i="3" s="1"/>
  <c r="AY1062" i="3" s="1"/>
  <c r="AL1061" i="3"/>
  <c r="AM1061" i="3" s="1"/>
  <c r="AF1060" i="3"/>
  <c r="AG1060" i="3" s="1"/>
  <c r="BJ1060" i="3" s="1"/>
  <c r="Z1059" i="3"/>
  <c r="AA1059" i="3" s="1"/>
  <c r="H1059" i="3"/>
  <c r="I1059" i="3" s="1"/>
  <c r="AF1058" i="3"/>
  <c r="AG1058" i="3" s="1"/>
  <c r="Q1058" i="3"/>
  <c r="R1058" i="3" s="1"/>
  <c r="AR1057" i="3"/>
  <c r="AS1057" i="3" s="1"/>
  <c r="AY1057" i="3" s="1"/>
  <c r="Z1057" i="3"/>
  <c r="AA1057" i="3" s="1"/>
  <c r="K1057" i="3"/>
  <c r="L1057" i="3" s="1"/>
  <c r="AL1056" i="3"/>
  <c r="AM1056" i="3" s="1"/>
  <c r="BL1056" i="3" s="1"/>
  <c r="T1056" i="3"/>
  <c r="U1056" i="3" s="1"/>
  <c r="AU1056" i="3"/>
  <c r="AV1056" i="3" s="1"/>
  <c r="AF1055" i="3"/>
  <c r="AG1055" i="3" s="1"/>
  <c r="N1055" i="3"/>
  <c r="O1055" i="3" s="1"/>
  <c r="AO1054" i="3"/>
  <c r="AP1054" i="3" s="1"/>
  <c r="Z1054" i="3"/>
  <c r="AA1054" i="3" s="1"/>
  <c r="H1054" i="3"/>
  <c r="I1054" i="3" s="1"/>
  <c r="AI1053" i="3"/>
  <c r="AJ1053" i="3" s="1"/>
  <c r="T1053" i="3"/>
  <c r="U1053" i="3" s="1"/>
  <c r="AR1052" i="3"/>
  <c r="AS1052" i="3" s="1"/>
  <c r="AY1052" i="3" s="1"/>
  <c r="AC1052" i="3"/>
  <c r="AD1052" i="3" s="1"/>
  <c r="N1052" i="3"/>
  <c r="O1052" i="3" s="1"/>
  <c r="AL1051" i="3"/>
  <c r="AM1051" i="3" s="1"/>
  <c r="W1051" i="3"/>
  <c r="X1051" i="3" s="1"/>
  <c r="H1051" i="3"/>
  <c r="I1051" i="3" s="1"/>
  <c r="AF1050" i="3"/>
  <c r="AG1050" i="3" s="1"/>
  <c r="Q1050" i="3"/>
  <c r="R1050" i="3" s="1"/>
  <c r="AR1049" i="3"/>
  <c r="AS1049" i="3" s="1"/>
  <c r="AY1049" i="3" s="1"/>
  <c r="Z1049" i="3"/>
  <c r="AA1049" i="3" s="1"/>
  <c r="K1049" i="3"/>
  <c r="L1049" i="3" s="1"/>
  <c r="AL1048" i="3"/>
  <c r="AM1048" i="3" s="1"/>
  <c r="T1048" i="3"/>
  <c r="U1048" i="3" s="1"/>
  <c r="AU1048" i="3"/>
  <c r="AV1048" i="3" s="1"/>
  <c r="AI1047" i="3"/>
  <c r="AJ1047" i="3" s="1"/>
  <c r="W1047" i="3"/>
  <c r="X1047" i="3" s="1"/>
  <c r="K1047" i="3"/>
  <c r="L1047" i="3" s="1"/>
  <c r="AO1046" i="3"/>
  <c r="AP1046" i="3" s="1"/>
  <c r="AC1046" i="3"/>
  <c r="AD1046" i="3" s="1"/>
  <c r="Q1046" i="3"/>
  <c r="R1046" i="3" s="1"/>
  <c r="AU1046" i="3"/>
  <c r="AV1046" i="3" s="1"/>
  <c r="AI1045" i="3"/>
  <c r="AJ1045" i="3" s="1"/>
  <c r="W1045" i="3"/>
  <c r="X1045" i="3" s="1"/>
  <c r="K1045" i="3"/>
  <c r="L1045" i="3" s="1"/>
  <c r="AO1044" i="3"/>
  <c r="AP1044" i="3" s="1"/>
  <c r="AC1044" i="3"/>
  <c r="AD1044" i="3" s="1"/>
  <c r="Q1044" i="3"/>
  <c r="R1044" i="3" s="1"/>
  <c r="AU1044" i="3"/>
  <c r="AV1044" i="3" s="1"/>
  <c r="AI1043" i="3"/>
  <c r="AJ1043" i="3" s="1"/>
  <c r="W1043" i="3"/>
  <c r="X1043" i="3" s="1"/>
  <c r="K1043" i="3"/>
  <c r="L1043" i="3" s="1"/>
  <c r="AO1042" i="3"/>
  <c r="AP1042" i="3" s="1"/>
  <c r="AC1042" i="3"/>
  <c r="AD1042" i="3" s="1"/>
  <c r="Q1042" i="3"/>
  <c r="R1042" i="3" s="1"/>
  <c r="AU1042" i="3"/>
  <c r="AV1042" i="3" s="1"/>
  <c r="AI1041" i="3"/>
  <c r="AJ1041" i="3" s="1"/>
  <c r="W1041" i="3"/>
  <c r="X1041" i="3" s="1"/>
  <c r="K1041" i="3"/>
  <c r="L1041" i="3" s="1"/>
  <c r="AO1040" i="3"/>
  <c r="AP1040" i="3" s="1"/>
  <c r="AC1040" i="3"/>
  <c r="AD1040" i="3" s="1"/>
  <c r="Q1040" i="3"/>
  <c r="R1040" i="3" s="1"/>
  <c r="AU1040" i="3"/>
  <c r="AV1040" i="3" s="1"/>
  <c r="AI1039" i="3"/>
  <c r="AJ1039" i="3" s="1"/>
  <c r="W1039" i="3"/>
  <c r="X1039" i="3" s="1"/>
  <c r="K1039" i="3"/>
  <c r="L1039" i="3" s="1"/>
  <c r="AO1038" i="3"/>
  <c r="AP1038" i="3" s="1"/>
  <c r="AC1038" i="3"/>
  <c r="AD1038" i="3" s="1"/>
  <c r="Q1038" i="3"/>
  <c r="R1038" i="3" s="1"/>
  <c r="AU1038" i="3"/>
  <c r="AV1038" i="3" s="1"/>
  <c r="AI1037" i="3"/>
  <c r="AJ1037" i="3" s="1"/>
  <c r="W1037" i="3"/>
  <c r="X1037" i="3" s="1"/>
  <c r="K1037" i="3"/>
  <c r="L1037" i="3" s="1"/>
  <c r="AO1036" i="3"/>
  <c r="AP1036" i="3" s="1"/>
  <c r="AC1036" i="3"/>
  <c r="AD1036" i="3" s="1"/>
  <c r="Q1036" i="3"/>
  <c r="R1036" i="3" s="1"/>
  <c r="AU1036" i="3"/>
  <c r="AV1036" i="3" s="1"/>
  <c r="AI1035" i="3"/>
  <c r="AJ1035" i="3" s="1"/>
  <c r="W1035" i="3"/>
  <c r="X1035" i="3" s="1"/>
  <c r="K1035" i="3"/>
  <c r="L1035" i="3" s="1"/>
  <c r="AO1034" i="3"/>
  <c r="AP1034" i="3" s="1"/>
  <c r="AC1034" i="3"/>
  <c r="AD1034" i="3" s="1"/>
  <c r="Q1034" i="3"/>
  <c r="R1034" i="3" s="1"/>
  <c r="AU1034" i="3"/>
  <c r="AV1034" i="3" s="1"/>
  <c r="AI1033" i="3"/>
  <c r="AJ1033" i="3" s="1"/>
  <c r="W1033" i="3"/>
  <c r="X1033" i="3" s="1"/>
  <c r="K1033" i="3"/>
  <c r="L1033" i="3" s="1"/>
  <c r="AO1032" i="3"/>
  <c r="AP1032" i="3" s="1"/>
  <c r="AC1032" i="3"/>
  <c r="AD1032" i="3" s="1"/>
  <c r="Q1032" i="3"/>
  <c r="R1032" i="3" s="1"/>
  <c r="AU1032" i="3"/>
  <c r="AV1032" i="3" s="1"/>
  <c r="AI1031" i="3"/>
  <c r="AJ1031" i="3" s="1"/>
  <c r="W1031" i="3"/>
  <c r="X1031" i="3" s="1"/>
  <c r="K1031" i="3"/>
  <c r="L1031" i="3" s="1"/>
  <c r="AO1030" i="3"/>
  <c r="AP1030" i="3" s="1"/>
  <c r="AC1030" i="3"/>
  <c r="AD1030" i="3" s="1"/>
  <c r="Q1030" i="3"/>
  <c r="R1030" i="3" s="1"/>
  <c r="AU1030" i="3"/>
  <c r="AV1030" i="3" s="1"/>
  <c r="AI1029" i="3"/>
  <c r="AJ1029" i="3" s="1"/>
  <c r="W1029" i="3"/>
  <c r="X1029" i="3" s="1"/>
  <c r="K1029" i="3"/>
  <c r="L1029" i="3" s="1"/>
  <c r="AO1028" i="3"/>
  <c r="AP1028" i="3" s="1"/>
  <c r="AC1028" i="3"/>
  <c r="AD1028" i="3" s="1"/>
  <c r="Q1028" i="3"/>
  <c r="R1028" i="3" s="1"/>
  <c r="AU1028" i="3"/>
  <c r="AV1028" i="3" s="1"/>
  <c r="AI1027" i="3"/>
  <c r="AJ1027" i="3" s="1"/>
  <c r="W1027" i="3"/>
  <c r="X1027" i="3" s="1"/>
  <c r="K1027" i="3"/>
  <c r="L1027" i="3" s="1"/>
  <c r="AO1026" i="3"/>
  <c r="AP1026" i="3" s="1"/>
  <c r="AC1026" i="3"/>
  <c r="AD1026" i="3" s="1"/>
  <c r="Q1026" i="3"/>
  <c r="R1026" i="3" s="1"/>
  <c r="AU1026" i="3"/>
  <c r="AV1026" i="3" s="1"/>
  <c r="AI1025" i="3"/>
  <c r="AJ1025" i="3" s="1"/>
  <c r="W1025" i="3"/>
  <c r="X1025" i="3" s="1"/>
  <c r="K1025" i="3"/>
  <c r="L1025" i="3" s="1"/>
  <c r="AO1024" i="3"/>
  <c r="AP1024" i="3" s="1"/>
  <c r="AC1024" i="3"/>
  <c r="AD1024" i="3" s="1"/>
  <c r="Q1024" i="3"/>
  <c r="R1024" i="3" s="1"/>
  <c r="AU1024" i="3"/>
  <c r="AV1024" i="3" s="1"/>
  <c r="AI1023" i="3"/>
  <c r="AJ1023" i="3" s="1"/>
  <c r="W1023" i="3"/>
  <c r="X1023" i="3" s="1"/>
  <c r="K1023" i="3"/>
  <c r="L1023" i="3" s="1"/>
  <c r="AO1022" i="3"/>
  <c r="AP1022" i="3" s="1"/>
  <c r="AC1022" i="3"/>
  <c r="AD1022" i="3" s="1"/>
  <c r="Q1022" i="3"/>
  <c r="R1022" i="3" s="1"/>
  <c r="AU1022" i="3"/>
  <c r="AV1022" i="3" s="1"/>
  <c r="AI1021" i="3"/>
  <c r="AJ1021" i="3" s="1"/>
  <c r="W1021" i="3"/>
  <c r="X1021" i="3" s="1"/>
  <c r="K1021" i="3"/>
  <c r="L1021" i="3" s="1"/>
  <c r="AO1020" i="3"/>
  <c r="AP1020" i="3" s="1"/>
  <c r="AC1020" i="3"/>
  <c r="AD1020" i="3" s="1"/>
  <c r="Q1020" i="3"/>
  <c r="R1020" i="3" s="1"/>
  <c r="AU1020" i="3"/>
  <c r="AV1020" i="3" s="1"/>
  <c r="AI1019" i="3"/>
  <c r="AJ1019" i="3" s="1"/>
  <c r="W1019" i="3"/>
  <c r="X1019" i="3" s="1"/>
  <c r="K1019" i="3"/>
  <c r="L1019" i="3" s="1"/>
  <c r="AO1018" i="3"/>
  <c r="AP1018" i="3" s="1"/>
  <c r="AC1018" i="3"/>
  <c r="AD1018" i="3" s="1"/>
  <c r="Q1018" i="3"/>
  <c r="R1018" i="3" s="1"/>
  <c r="AU1018" i="3"/>
  <c r="AV1018" i="3" s="1"/>
  <c r="AI1017" i="3"/>
  <c r="AJ1017" i="3" s="1"/>
  <c r="W1017" i="3"/>
  <c r="X1017" i="3" s="1"/>
  <c r="K1017" i="3"/>
  <c r="L1017" i="3" s="1"/>
  <c r="AO1016" i="3"/>
  <c r="AP1016" i="3" s="1"/>
  <c r="AC1016" i="3"/>
  <c r="AD1016" i="3" s="1"/>
  <c r="Q1016" i="3"/>
  <c r="R1016" i="3" s="1"/>
  <c r="AU1016" i="3"/>
  <c r="AV1016" i="3" s="1"/>
  <c r="AI1015" i="3"/>
  <c r="AJ1015" i="3" s="1"/>
  <c r="W1015" i="3"/>
  <c r="X1015" i="3" s="1"/>
  <c r="K1015" i="3"/>
  <c r="L1015" i="3" s="1"/>
  <c r="AO1014" i="3"/>
  <c r="AP1014" i="3" s="1"/>
  <c r="AC1014" i="3"/>
  <c r="AD1014" i="3" s="1"/>
  <c r="Q1014" i="3"/>
  <c r="R1014" i="3" s="1"/>
  <c r="AU1014" i="3"/>
  <c r="AV1014" i="3" s="1"/>
  <c r="AI1013" i="3"/>
  <c r="AJ1013" i="3" s="1"/>
  <c r="W1013" i="3"/>
  <c r="X1013" i="3" s="1"/>
  <c r="K1013" i="3"/>
  <c r="L1013" i="3" s="1"/>
  <c r="AO1012" i="3"/>
  <c r="AP1012" i="3" s="1"/>
  <c r="AC1012" i="3"/>
  <c r="AD1012" i="3" s="1"/>
  <c r="Q1012" i="3"/>
  <c r="R1012" i="3" s="1"/>
  <c r="AU1012" i="3"/>
  <c r="AV1012" i="3" s="1"/>
  <c r="AI1011" i="3"/>
  <c r="AJ1011" i="3" s="1"/>
  <c r="W1011" i="3"/>
  <c r="X1011" i="3" s="1"/>
  <c r="K1011" i="3"/>
  <c r="L1011" i="3" s="1"/>
  <c r="AO1010" i="3"/>
  <c r="AP1010" i="3" s="1"/>
  <c r="AC1010" i="3"/>
  <c r="AD1010" i="3" s="1"/>
  <c r="Q1010" i="3"/>
  <c r="R1010" i="3" s="1"/>
  <c r="AU1010" i="3"/>
  <c r="AV1010" i="3" s="1"/>
  <c r="AI1009" i="3"/>
  <c r="AJ1009" i="3" s="1"/>
  <c r="W1009" i="3"/>
  <c r="X1009" i="3" s="1"/>
  <c r="K1009" i="3"/>
  <c r="L1009" i="3" s="1"/>
  <c r="AO1008" i="3"/>
  <c r="AP1008" i="3" s="1"/>
  <c r="AC1008" i="3"/>
  <c r="AD1008" i="3" s="1"/>
  <c r="Q1008" i="3"/>
  <c r="R1008" i="3" s="1"/>
  <c r="AU1008" i="3"/>
  <c r="AV1008" i="3" s="1"/>
  <c r="AI1007" i="3"/>
  <c r="AJ1007" i="3" s="1"/>
  <c r="W1007" i="3"/>
  <c r="X1007" i="3" s="1"/>
  <c r="K1007" i="3"/>
  <c r="L1007" i="3" s="1"/>
  <c r="AO1006" i="3"/>
  <c r="AP1006" i="3" s="1"/>
  <c r="AC1006" i="3"/>
  <c r="AD1006" i="3" s="1"/>
  <c r="Q1006" i="3"/>
  <c r="R1006" i="3" s="1"/>
  <c r="AU1006" i="3"/>
  <c r="AV1006" i="3" s="1"/>
  <c r="AI1005" i="3"/>
  <c r="AJ1005" i="3" s="1"/>
  <c r="W1005" i="3"/>
  <c r="X1005" i="3" s="1"/>
  <c r="K1005" i="3"/>
  <c r="L1005" i="3" s="1"/>
  <c r="AO1004" i="3"/>
  <c r="AP1004" i="3" s="1"/>
  <c r="AC1004" i="3"/>
  <c r="AD1004" i="3" s="1"/>
  <c r="Q1004" i="3"/>
  <c r="R1004" i="3" s="1"/>
  <c r="AU1004" i="3"/>
  <c r="AV1004" i="3" s="1"/>
  <c r="AI1003" i="3"/>
  <c r="AJ1003" i="3" s="1"/>
  <c r="W1003" i="3"/>
  <c r="X1003" i="3" s="1"/>
  <c r="K1003" i="3"/>
  <c r="L1003" i="3" s="1"/>
  <c r="AO1002" i="3"/>
  <c r="AP1002" i="3" s="1"/>
  <c r="AC1002" i="3"/>
  <c r="AD1002" i="3" s="1"/>
  <c r="Q1002" i="3"/>
  <c r="R1002" i="3" s="1"/>
  <c r="AU1002" i="3"/>
  <c r="AV1002" i="3" s="1"/>
  <c r="AI1001" i="3"/>
  <c r="AJ1001" i="3" s="1"/>
  <c r="W1001" i="3"/>
  <c r="X1001" i="3" s="1"/>
  <c r="K1001" i="3"/>
  <c r="L1001" i="3" s="1"/>
  <c r="AO1000" i="3"/>
  <c r="AP1000" i="3" s="1"/>
  <c r="AC1000" i="3"/>
  <c r="AD1000" i="3" s="1"/>
  <c r="Q1000" i="3"/>
  <c r="R1000" i="3" s="1"/>
  <c r="AU1000" i="3"/>
  <c r="AV1000" i="3" s="1"/>
  <c r="AI999" i="3"/>
  <c r="AJ999" i="3" s="1"/>
  <c r="W999" i="3"/>
  <c r="X999" i="3" s="1"/>
  <c r="K999" i="3"/>
  <c r="L999" i="3" s="1"/>
  <c r="AO998" i="3"/>
  <c r="AP998" i="3" s="1"/>
  <c r="AC998" i="3"/>
  <c r="AD998" i="3" s="1"/>
  <c r="Q998" i="3"/>
  <c r="R998" i="3" s="1"/>
  <c r="AU998" i="3"/>
  <c r="AV998" i="3" s="1"/>
  <c r="AI997" i="3"/>
  <c r="AJ997" i="3" s="1"/>
  <c r="W997" i="3"/>
  <c r="X997" i="3" s="1"/>
  <c r="K997" i="3"/>
  <c r="L997" i="3" s="1"/>
  <c r="AO996" i="3"/>
  <c r="AP996" i="3" s="1"/>
  <c r="AC996" i="3"/>
  <c r="AD996" i="3" s="1"/>
  <c r="Q996" i="3"/>
  <c r="R996" i="3" s="1"/>
  <c r="AU996" i="3"/>
  <c r="AV996" i="3" s="1"/>
  <c r="AI995" i="3"/>
  <c r="AJ995" i="3" s="1"/>
  <c r="W995" i="3"/>
  <c r="X995" i="3" s="1"/>
  <c r="K995" i="3"/>
  <c r="L995" i="3" s="1"/>
  <c r="AO994" i="3"/>
  <c r="AP994" i="3" s="1"/>
  <c r="AC994" i="3"/>
  <c r="AD994" i="3" s="1"/>
  <c r="Q994" i="3"/>
  <c r="R994" i="3" s="1"/>
  <c r="AU994" i="3"/>
  <c r="AV994" i="3" s="1"/>
  <c r="AI993" i="3"/>
  <c r="AJ993" i="3" s="1"/>
  <c r="W993" i="3"/>
  <c r="X993" i="3" s="1"/>
  <c r="K993" i="3"/>
  <c r="L993" i="3" s="1"/>
  <c r="AO992" i="3"/>
  <c r="AP992" i="3" s="1"/>
  <c r="AC992" i="3"/>
  <c r="AD992" i="3" s="1"/>
  <c r="Q992" i="3"/>
  <c r="R992" i="3" s="1"/>
  <c r="AU992" i="3"/>
  <c r="AV992" i="3" s="1"/>
  <c r="AI991" i="3"/>
  <c r="AJ991" i="3" s="1"/>
  <c r="W991" i="3"/>
  <c r="X991" i="3" s="1"/>
  <c r="K991" i="3"/>
  <c r="L991" i="3" s="1"/>
  <c r="AO990" i="3"/>
  <c r="AP990" i="3" s="1"/>
  <c r="AC990" i="3"/>
  <c r="AD990" i="3" s="1"/>
  <c r="Q990" i="3"/>
  <c r="R990" i="3" s="1"/>
  <c r="AU990" i="3"/>
  <c r="AV990" i="3" s="1"/>
  <c r="AI989" i="3"/>
  <c r="AJ989" i="3" s="1"/>
  <c r="W989" i="3"/>
  <c r="X989" i="3" s="1"/>
  <c r="K989" i="3"/>
  <c r="L989" i="3" s="1"/>
  <c r="AO988" i="3"/>
  <c r="AP988" i="3" s="1"/>
  <c r="AC988" i="3"/>
  <c r="AD988" i="3" s="1"/>
  <c r="Q988" i="3"/>
  <c r="R988" i="3" s="1"/>
  <c r="AU988" i="3"/>
  <c r="AV988" i="3" s="1"/>
  <c r="AI987" i="3"/>
  <c r="AJ987" i="3" s="1"/>
  <c r="W987" i="3"/>
  <c r="X987" i="3" s="1"/>
  <c r="K987" i="3"/>
  <c r="L987" i="3" s="1"/>
  <c r="AO986" i="3"/>
  <c r="AP986" i="3" s="1"/>
  <c r="AC986" i="3"/>
  <c r="AD986" i="3" s="1"/>
  <c r="Q986" i="3"/>
  <c r="R986" i="3" s="1"/>
  <c r="AU986" i="3"/>
  <c r="AV986" i="3" s="1"/>
  <c r="AI985" i="3"/>
  <c r="AJ985" i="3" s="1"/>
  <c r="W985" i="3"/>
  <c r="X985" i="3" s="1"/>
  <c r="K985" i="3"/>
  <c r="L985" i="3" s="1"/>
  <c r="AO984" i="3"/>
  <c r="AP984" i="3" s="1"/>
  <c r="AC984" i="3"/>
  <c r="AD984" i="3" s="1"/>
  <c r="Q984" i="3"/>
  <c r="R984" i="3" s="1"/>
  <c r="AU984" i="3"/>
  <c r="AV984" i="3" s="1"/>
  <c r="AI983" i="3"/>
  <c r="AJ983" i="3" s="1"/>
  <c r="W983" i="3"/>
  <c r="X983" i="3" s="1"/>
  <c r="K983" i="3"/>
  <c r="L983" i="3" s="1"/>
  <c r="AO982" i="3"/>
  <c r="AP982" i="3" s="1"/>
  <c r="AC982" i="3"/>
  <c r="AD982" i="3" s="1"/>
  <c r="Q982" i="3"/>
  <c r="R982" i="3" s="1"/>
  <c r="AU982" i="3"/>
  <c r="AV982" i="3" s="1"/>
  <c r="AI981" i="3"/>
  <c r="AJ981" i="3" s="1"/>
  <c r="W981" i="3"/>
  <c r="X981" i="3" s="1"/>
  <c r="K981" i="3"/>
  <c r="L981" i="3" s="1"/>
  <c r="AO980" i="3"/>
  <c r="AP980" i="3" s="1"/>
  <c r="AC980" i="3"/>
  <c r="AD980" i="3" s="1"/>
  <c r="Q980" i="3"/>
  <c r="R980" i="3" s="1"/>
  <c r="AU980" i="3"/>
  <c r="AV980" i="3" s="1"/>
  <c r="AI979" i="3"/>
  <c r="AJ979" i="3" s="1"/>
  <c r="W979" i="3"/>
  <c r="X979" i="3" s="1"/>
  <c r="K979" i="3"/>
  <c r="L979" i="3" s="1"/>
  <c r="AO978" i="3"/>
  <c r="AP978" i="3" s="1"/>
  <c r="AC978" i="3"/>
  <c r="AD978" i="3" s="1"/>
  <c r="Q978" i="3"/>
  <c r="R978" i="3" s="1"/>
  <c r="AU978" i="3"/>
  <c r="AV978" i="3" s="1"/>
  <c r="AI977" i="3"/>
  <c r="AJ977" i="3" s="1"/>
  <c r="W977" i="3"/>
  <c r="X977" i="3" s="1"/>
  <c r="K977" i="3"/>
  <c r="L977" i="3" s="1"/>
  <c r="AO976" i="3"/>
  <c r="AP976" i="3" s="1"/>
  <c r="AC976" i="3"/>
  <c r="AD976" i="3" s="1"/>
  <c r="Q976" i="3"/>
  <c r="R976" i="3" s="1"/>
  <c r="AU976" i="3"/>
  <c r="AV976" i="3" s="1"/>
  <c r="AI975" i="3"/>
  <c r="AJ975" i="3" s="1"/>
  <c r="W975" i="3"/>
  <c r="X975" i="3" s="1"/>
  <c r="K975" i="3"/>
  <c r="L975" i="3" s="1"/>
  <c r="AO974" i="3"/>
  <c r="AP974" i="3" s="1"/>
  <c r="AC974" i="3"/>
  <c r="AD974" i="3" s="1"/>
  <c r="Q974" i="3"/>
  <c r="R974" i="3" s="1"/>
  <c r="AU974" i="3"/>
  <c r="AV974" i="3" s="1"/>
  <c r="AI973" i="3"/>
  <c r="AJ973" i="3" s="1"/>
  <c r="W973" i="3"/>
  <c r="X973" i="3" s="1"/>
  <c r="K973" i="3"/>
  <c r="L973" i="3" s="1"/>
  <c r="AO972" i="3"/>
  <c r="AP972" i="3" s="1"/>
  <c r="AC972" i="3"/>
  <c r="AD972" i="3" s="1"/>
  <c r="Q972" i="3"/>
  <c r="R972" i="3" s="1"/>
  <c r="AU972" i="3"/>
  <c r="AV972" i="3" s="1"/>
  <c r="AI971" i="3"/>
  <c r="AJ971" i="3" s="1"/>
  <c r="W971" i="3"/>
  <c r="X971" i="3" s="1"/>
  <c r="K971" i="3"/>
  <c r="L971" i="3" s="1"/>
  <c r="AO970" i="3"/>
  <c r="AP970" i="3" s="1"/>
  <c r="AC970" i="3"/>
  <c r="AD970" i="3" s="1"/>
  <c r="Q970" i="3"/>
  <c r="R970" i="3" s="1"/>
  <c r="AU970" i="3"/>
  <c r="AV970" i="3" s="1"/>
  <c r="AI969" i="3"/>
  <c r="AJ969" i="3" s="1"/>
  <c r="W969" i="3"/>
  <c r="X969" i="3" s="1"/>
  <c r="K969" i="3"/>
  <c r="L969" i="3" s="1"/>
  <c r="AO968" i="3"/>
  <c r="AP968" i="3" s="1"/>
  <c r="AC968" i="3"/>
  <c r="AD968" i="3" s="1"/>
  <c r="Q968" i="3"/>
  <c r="R968" i="3" s="1"/>
  <c r="AU968" i="3"/>
  <c r="AV968" i="3" s="1"/>
  <c r="AI967" i="3"/>
  <c r="AJ967" i="3" s="1"/>
  <c r="W967" i="3"/>
  <c r="X967" i="3" s="1"/>
  <c r="K967" i="3"/>
  <c r="L967" i="3" s="1"/>
  <c r="AO966" i="3"/>
  <c r="AP966" i="3" s="1"/>
  <c r="AC966" i="3"/>
  <c r="AD966" i="3" s="1"/>
  <c r="Q966" i="3"/>
  <c r="R966" i="3" s="1"/>
  <c r="AU966" i="3"/>
  <c r="AV966" i="3" s="1"/>
  <c r="AI965" i="3"/>
  <c r="AJ965" i="3" s="1"/>
  <c r="W965" i="3"/>
  <c r="X965" i="3" s="1"/>
  <c r="K965" i="3"/>
  <c r="L965" i="3" s="1"/>
  <c r="AO964" i="3"/>
  <c r="AP964" i="3" s="1"/>
  <c r="AC964" i="3"/>
  <c r="AD964" i="3" s="1"/>
  <c r="Q964" i="3"/>
  <c r="R964" i="3" s="1"/>
  <c r="AU964" i="3"/>
  <c r="AV964" i="3" s="1"/>
  <c r="AI963" i="3"/>
  <c r="AJ963" i="3" s="1"/>
  <c r="W963" i="3"/>
  <c r="X963" i="3" s="1"/>
  <c r="K963" i="3"/>
  <c r="L963" i="3" s="1"/>
  <c r="AO962" i="3"/>
  <c r="AP962" i="3" s="1"/>
  <c r="AC962" i="3"/>
  <c r="AD962" i="3" s="1"/>
  <c r="Q962" i="3"/>
  <c r="R962" i="3" s="1"/>
  <c r="AU962" i="3"/>
  <c r="AV962" i="3" s="1"/>
  <c r="AI961" i="3"/>
  <c r="AJ961" i="3" s="1"/>
  <c r="W961" i="3"/>
  <c r="X961" i="3" s="1"/>
  <c r="K961" i="3"/>
  <c r="L961" i="3" s="1"/>
  <c r="AO960" i="3"/>
  <c r="AP960" i="3" s="1"/>
  <c r="AC960" i="3"/>
  <c r="AD960" i="3" s="1"/>
  <c r="Q960" i="3"/>
  <c r="R960" i="3" s="1"/>
  <c r="AU960" i="3"/>
  <c r="AV960" i="3" s="1"/>
  <c r="AI959" i="3"/>
  <c r="AJ959" i="3" s="1"/>
  <c r="W959" i="3"/>
  <c r="X959" i="3" s="1"/>
  <c r="K959" i="3"/>
  <c r="L959" i="3" s="1"/>
  <c r="AO958" i="3"/>
  <c r="AP958" i="3" s="1"/>
  <c r="AC958" i="3"/>
  <c r="AD958" i="3" s="1"/>
  <c r="Q958" i="3"/>
  <c r="R958" i="3" s="1"/>
  <c r="AU958" i="3"/>
  <c r="AV958" i="3" s="1"/>
  <c r="AI957" i="3"/>
  <c r="AJ957" i="3" s="1"/>
  <c r="W957" i="3"/>
  <c r="X957" i="3" s="1"/>
  <c r="K957" i="3"/>
  <c r="L957" i="3" s="1"/>
  <c r="AO956" i="3"/>
  <c r="AP956" i="3" s="1"/>
  <c r="AC956" i="3"/>
  <c r="AD956" i="3" s="1"/>
  <c r="Q956" i="3"/>
  <c r="R956" i="3" s="1"/>
  <c r="AU956" i="3"/>
  <c r="AV956" i="3" s="1"/>
  <c r="AI955" i="3"/>
  <c r="AJ955" i="3" s="1"/>
  <c r="W955" i="3"/>
  <c r="X955" i="3" s="1"/>
  <c r="K955" i="3"/>
  <c r="L955" i="3" s="1"/>
  <c r="AO954" i="3"/>
  <c r="AP954" i="3" s="1"/>
  <c r="AC954" i="3"/>
  <c r="AD954" i="3" s="1"/>
  <c r="Q954" i="3"/>
  <c r="R954" i="3" s="1"/>
  <c r="AU954" i="3"/>
  <c r="AV954" i="3" s="1"/>
  <c r="AI953" i="3"/>
  <c r="AJ953" i="3" s="1"/>
  <c r="W953" i="3"/>
  <c r="X953" i="3" s="1"/>
  <c r="K953" i="3"/>
  <c r="L953" i="3" s="1"/>
  <c r="AO952" i="3"/>
  <c r="AP952" i="3" s="1"/>
  <c r="AC952" i="3"/>
  <c r="AD952" i="3" s="1"/>
  <c r="Q952" i="3"/>
  <c r="R952" i="3" s="1"/>
  <c r="AU952" i="3"/>
  <c r="AV952" i="3" s="1"/>
  <c r="AI951" i="3"/>
  <c r="AJ951" i="3" s="1"/>
  <c r="W951" i="3"/>
  <c r="X951" i="3" s="1"/>
  <c r="K951" i="3"/>
  <c r="L951" i="3" s="1"/>
  <c r="AO950" i="3"/>
  <c r="AP950" i="3" s="1"/>
  <c r="AC950" i="3"/>
  <c r="AD950" i="3" s="1"/>
  <c r="Q950" i="3"/>
  <c r="R950" i="3" s="1"/>
  <c r="AU950" i="3"/>
  <c r="AV950" i="3" s="1"/>
  <c r="AI949" i="3"/>
  <c r="AJ949" i="3" s="1"/>
  <c r="W949" i="3"/>
  <c r="X949" i="3" s="1"/>
  <c r="K949" i="3"/>
  <c r="L949" i="3" s="1"/>
  <c r="AO948" i="3"/>
  <c r="AP948" i="3" s="1"/>
  <c r="AC948" i="3"/>
  <c r="AD948" i="3" s="1"/>
  <c r="Q948" i="3"/>
  <c r="R948" i="3" s="1"/>
  <c r="AU948" i="3"/>
  <c r="AV948" i="3" s="1"/>
  <c r="AI947" i="3"/>
  <c r="AJ947" i="3" s="1"/>
  <c r="W947" i="3"/>
  <c r="X947" i="3" s="1"/>
  <c r="K947" i="3"/>
  <c r="L947" i="3" s="1"/>
  <c r="AO946" i="3"/>
  <c r="AP946" i="3" s="1"/>
  <c r="AC946" i="3"/>
  <c r="AD946" i="3" s="1"/>
  <c r="Q946" i="3"/>
  <c r="R946" i="3" s="1"/>
  <c r="AU946" i="3"/>
  <c r="AV946" i="3" s="1"/>
  <c r="AI945" i="3"/>
  <c r="AJ945" i="3" s="1"/>
  <c r="W945" i="3"/>
  <c r="X945" i="3" s="1"/>
  <c r="K945" i="3"/>
  <c r="L945" i="3" s="1"/>
  <c r="AO944" i="3"/>
  <c r="AP944" i="3" s="1"/>
  <c r="AC944" i="3"/>
  <c r="AD944" i="3" s="1"/>
  <c r="Q944" i="3"/>
  <c r="R944" i="3" s="1"/>
  <c r="AU944" i="3"/>
  <c r="AV944" i="3" s="1"/>
  <c r="AI943" i="3"/>
  <c r="AJ943" i="3" s="1"/>
  <c r="W943" i="3"/>
  <c r="X943" i="3" s="1"/>
  <c r="K943" i="3"/>
  <c r="L943" i="3" s="1"/>
  <c r="AO942" i="3"/>
  <c r="AP942" i="3" s="1"/>
  <c r="AC942" i="3"/>
  <c r="AD942" i="3" s="1"/>
  <c r="Q942" i="3"/>
  <c r="R942" i="3" s="1"/>
  <c r="AU942" i="3"/>
  <c r="AV942" i="3" s="1"/>
  <c r="AI941" i="3"/>
  <c r="AJ941" i="3" s="1"/>
  <c r="W941" i="3"/>
  <c r="X941" i="3" s="1"/>
  <c r="K941" i="3"/>
  <c r="L941" i="3" s="1"/>
  <c r="AO940" i="3"/>
  <c r="AP940" i="3" s="1"/>
  <c r="AC940" i="3"/>
  <c r="AD940" i="3" s="1"/>
  <c r="Q940" i="3"/>
  <c r="R940" i="3" s="1"/>
  <c r="AU940" i="3"/>
  <c r="AV940" i="3" s="1"/>
  <c r="AI939" i="3"/>
  <c r="AJ939" i="3" s="1"/>
  <c r="W939" i="3"/>
  <c r="X939" i="3" s="1"/>
  <c r="K939" i="3"/>
  <c r="L939" i="3" s="1"/>
  <c r="AO938" i="3"/>
  <c r="AP938" i="3" s="1"/>
  <c r="AC938" i="3"/>
  <c r="AD938" i="3" s="1"/>
  <c r="Q938" i="3"/>
  <c r="R938" i="3" s="1"/>
  <c r="AU938" i="3"/>
  <c r="AV938" i="3" s="1"/>
  <c r="AI937" i="3"/>
  <c r="AJ937" i="3" s="1"/>
  <c r="W937" i="3"/>
  <c r="X937" i="3" s="1"/>
  <c r="K937" i="3"/>
  <c r="L937" i="3" s="1"/>
  <c r="AO936" i="3"/>
  <c r="AP936" i="3" s="1"/>
  <c r="AC936" i="3"/>
  <c r="AD936" i="3" s="1"/>
  <c r="Q936" i="3"/>
  <c r="R936" i="3" s="1"/>
  <c r="AU936" i="3"/>
  <c r="AV936" i="3" s="1"/>
  <c r="AI935" i="3"/>
  <c r="AJ935" i="3" s="1"/>
  <c r="W935" i="3"/>
  <c r="X935" i="3" s="1"/>
  <c r="K935" i="3"/>
  <c r="L935" i="3" s="1"/>
  <c r="AO934" i="3"/>
  <c r="AP934" i="3" s="1"/>
  <c r="AC934" i="3"/>
  <c r="AD934" i="3" s="1"/>
  <c r="Q934" i="3"/>
  <c r="R934" i="3" s="1"/>
  <c r="AU934" i="3"/>
  <c r="AV934" i="3" s="1"/>
  <c r="AI933" i="3"/>
  <c r="AJ933" i="3" s="1"/>
  <c r="W933" i="3"/>
  <c r="X933" i="3" s="1"/>
  <c r="K933" i="3"/>
  <c r="L933" i="3" s="1"/>
  <c r="AO932" i="3"/>
  <c r="AP932" i="3" s="1"/>
  <c r="AC932" i="3"/>
  <c r="AD932" i="3" s="1"/>
  <c r="Q932" i="3"/>
  <c r="R932" i="3" s="1"/>
  <c r="AU932" i="3"/>
  <c r="AV932" i="3" s="1"/>
  <c r="AI931" i="3"/>
  <c r="AJ931" i="3" s="1"/>
  <c r="W931" i="3"/>
  <c r="X931" i="3" s="1"/>
  <c r="K931" i="3"/>
  <c r="L931" i="3" s="1"/>
  <c r="AO930" i="3"/>
  <c r="AP930" i="3" s="1"/>
  <c r="AC930" i="3"/>
  <c r="AD930" i="3" s="1"/>
  <c r="Q930" i="3"/>
  <c r="R930" i="3" s="1"/>
  <c r="AU930" i="3"/>
  <c r="AV930" i="3" s="1"/>
  <c r="AI929" i="3"/>
  <c r="AJ929" i="3" s="1"/>
  <c r="W929" i="3"/>
  <c r="X929" i="3" s="1"/>
  <c r="K929" i="3"/>
  <c r="L929" i="3" s="1"/>
  <c r="AO928" i="3"/>
  <c r="AP928" i="3" s="1"/>
  <c r="AC928" i="3"/>
  <c r="AD928" i="3" s="1"/>
  <c r="Q928" i="3"/>
  <c r="R928" i="3" s="1"/>
  <c r="AU928" i="3"/>
  <c r="AV928" i="3" s="1"/>
  <c r="AI927" i="3"/>
  <c r="AJ927" i="3" s="1"/>
  <c r="W927" i="3"/>
  <c r="X927" i="3" s="1"/>
  <c r="K927" i="3"/>
  <c r="L927" i="3" s="1"/>
  <c r="AO926" i="3"/>
  <c r="AP926" i="3" s="1"/>
  <c r="AC926" i="3"/>
  <c r="AD926" i="3" s="1"/>
  <c r="Q926" i="3"/>
  <c r="R926" i="3" s="1"/>
  <c r="AU926" i="3"/>
  <c r="AV926" i="3" s="1"/>
  <c r="AI925" i="3"/>
  <c r="AJ925" i="3" s="1"/>
  <c r="W925" i="3"/>
  <c r="X925" i="3" s="1"/>
  <c r="K925" i="3"/>
  <c r="L925" i="3" s="1"/>
  <c r="AO924" i="3"/>
  <c r="AP924" i="3" s="1"/>
  <c r="AC924" i="3"/>
  <c r="AD924" i="3" s="1"/>
  <c r="Q924" i="3"/>
  <c r="R924" i="3" s="1"/>
  <c r="AU924" i="3"/>
  <c r="AV924" i="3" s="1"/>
  <c r="AI923" i="3"/>
  <c r="AJ923" i="3" s="1"/>
  <c r="W923" i="3"/>
  <c r="X923" i="3" s="1"/>
  <c r="K923" i="3"/>
  <c r="L923" i="3" s="1"/>
  <c r="AO922" i="3"/>
  <c r="AP922" i="3" s="1"/>
  <c r="AC922" i="3"/>
  <c r="AD922" i="3" s="1"/>
  <c r="Q922" i="3"/>
  <c r="R922" i="3" s="1"/>
  <c r="AU922" i="3"/>
  <c r="AV922" i="3" s="1"/>
  <c r="AI921" i="3"/>
  <c r="AJ921" i="3" s="1"/>
  <c r="W921" i="3"/>
  <c r="X921" i="3" s="1"/>
  <c r="K921" i="3"/>
  <c r="L921" i="3" s="1"/>
  <c r="AO920" i="3"/>
  <c r="AP920" i="3" s="1"/>
  <c r="AC920" i="3"/>
  <c r="AD920" i="3" s="1"/>
  <c r="Q920" i="3"/>
  <c r="R920" i="3" s="1"/>
  <c r="AU920" i="3"/>
  <c r="AV920" i="3" s="1"/>
  <c r="AI919" i="3"/>
  <c r="AJ919" i="3" s="1"/>
  <c r="W919" i="3"/>
  <c r="X919" i="3" s="1"/>
  <c r="K919" i="3"/>
  <c r="L919" i="3" s="1"/>
  <c r="AO918" i="3"/>
  <c r="AP918" i="3" s="1"/>
  <c r="AC918" i="3"/>
  <c r="AD918" i="3" s="1"/>
  <c r="Q918" i="3"/>
  <c r="R918" i="3" s="1"/>
  <c r="AU918" i="3"/>
  <c r="AV918" i="3" s="1"/>
  <c r="AI917" i="3"/>
  <c r="AJ917" i="3" s="1"/>
  <c r="W917" i="3"/>
  <c r="X917" i="3" s="1"/>
  <c r="K917" i="3"/>
  <c r="L917" i="3" s="1"/>
  <c r="AO916" i="3"/>
  <c r="AP916" i="3" s="1"/>
  <c r="AC916" i="3"/>
  <c r="AD916" i="3" s="1"/>
  <c r="Q916" i="3"/>
  <c r="R916" i="3" s="1"/>
  <c r="AU916" i="3"/>
  <c r="AV916" i="3" s="1"/>
  <c r="AI915" i="3"/>
  <c r="AJ915" i="3" s="1"/>
  <c r="W915" i="3"/>
  <c r="X915" i="3" s="1"/>
  <c r="K915" i="3"/>
  <c r="L915" i="3" s="1"/>
  <c r="AO914" i="3"/>
  <c r="AP914" i="3" s="1"/>
  <c r="AC914" i="3"/>
  <c r="AD914" i="3" s="1"/>
  <c r="Q914" i="3"/>
  <c r="R914" i="3" s="1"/>
  <c r="AU914" i="3"/>
  <c r="AV914" i="3" s="1"/>
  <c r="AI913" i="3"/>
  <c r="AJ913" i="3" s="1"/>
  <c r="W913" i="3"/>
  <c r="X913" i="3" s="1"/>
  <c r="K913" i="3"/>
  <c r="L913" i="3" s="1"/>
  <c r="AO912" i="3"/>
  <c r="AP912" i="3" s="1"/>
  <c r="AC912" i="3"/>
  <c r="AD912" i="3" s="1"/>
  <c r="Q912" i="3"/>
  <c r="R912" i="3" s="1"/>
  <c r="AU912" i="3"/>
  <c r="AV912" i="3" s="1"/>
  <c r="AI911" i="3"/>
  <c r="AJ911" i="3" s="1"/>
  <c r="W911" i="3"/>
  <c r="X911" i="3" s="1"/>
  <c r="K911" i="3"/>
  <c r="L911" i="3" s="1"/>
  <c r="AO910" i="3"/>
  <c r="AP910" i="3" s="1"/>
  <c r="AC910" i="3"/>
  <c r="AD910" i="3" s="1"/>
  <c r="Q910" i="3"/>
  <c r="R910" i="3" s="1"/>
  <c r="AU910" i="3"/>
  <c r="AV910" i="3" s="1"/>
  <c r="AI909" i="3"/>
  <c r="AJ909" i="3" s="1"/>
  <c r="W909" i="3"/>
  <c r="X909" i="3" s="1"/>
  <c r="K909" i="3"/>
  <c r="L909" i="3" s="1"/>
  <c r="AO908" i="3"/>
  <c r="AP908" i="3" s="1"/>
  <c r="AC908" i="3"/>
  <c r="AD908" i="3" s="1"/>
  <c r="Q908" i="3"/>
  <c r="R908" i="3" s="1"/>
  <c r="AU908" i="3"/>
  <c r="AV908" i="3" s="1"/>
  <c r="AI907" i="3"/>
  <c r="AJ907" i="3" s="1"/>
  <c r="W907" i="3"/>
  <c r="X907" i="3" s="1"/>
  <c r="K907" i="3"/>
  <c r="L907" i="3" s="1"/>
  <c r="AO906" i="3"/>
  <c r="AP906" i="3" s="1"/>
  <c r="AC906" i="3"/>
  <c r="AD906" i="3" s="1"/>
  <c r="Q906" i="3"/>
  <c r="R906" i="3" s="1"/>
  <c r="AU906" i="3"/>
  <c r="AV906" i="3" s="1"/>
  <c r="AI905" i="3"/>
  <c r="AJ905" i="3" s="1"/>
  <c r="W905" i="3"/>
  <c r="X905" i="3" s="1"/>
  <c r="K905" i="3"/>
  <c r="L905" i="3" s="1"/>
  <c r="AO904" i="3"/>
  <c r="AP904" i="3" s="1"/>
  <c r="AC904" i="3"/>
  <c r="AD904" i="3" s="1"/>
  <c r="Q904" i="3"/>
  <c r="R904" i="3" s="1"/>
  <c r="AU904" i="3"/>
  <c r="AV904" i="3" s="1"/>
  <c r="AI903" i="3"/>
  <c r="AJ903" i="3" s="1"/>
  <c r="W903" i="3"/>
  <c r="X903" i="3" s="1"/>
  <c r="K903" i="3"/>
  <c r="L903" i="3" s="1"/>
  <c r="AO902" i="3"/>
  <c r="AP902" i="3" s="1"/>
  <c r="AC902" i="3"/>
  <c r="AD902" i="3" s="1"/>
  <c r="Q902" i="3"/>
  <c r="R902" i="3" s="1"/>
  <c r="AU902" i="3"/>
  <c r="AV902" i="3" s="1"/>
  <c r="AI901" i="3"/>
  <c r="AJ901" i="3" s="1"/>
  <c r="W901" i="3"/>
  <c r="X901" i="3" s="1"/>
  <c r="K901" i="3"/>
  <c r="L901" i="3" s="1"/>
  <c r="AO900" i="3"/>
  <c r="AP900" i="3" s="1"/>
  <c r="AC900" i="3"/>
  <c r="AD900" i="3" s="1"/>
  <c r="Q900" i="3"/>
  <c r="R900" i="3" s="1"/>
  <c r="AU900" i="3"/>
  <c r="AV900" i="3" s="1"/>
  <c r="AI899" i="3"/>
  <c r="AJ899" i="3" s="1"/>
  <c r="W899" i="3"/>
  <c r="X899" i="3" s="1"/>
  <c r="K899" i="3"/>
  <c r="L899" i="3" s="1"/>
  <c r="AO898" i="3"/>
  <c r="AP898" i="3" s="1"/>
  <c r="AC898" i="3"/>
  <c r="AD898" i="3" s="1"/>
  <c r="Q898" i="3"/>
  <c r="R898" i="3" s="1"/>
  <c r="AU898" i="3"/>
  <c r="AV898" i="3" s="1"/>
  <c r="AI897" i="3"/>
  <c r="AJ897" i="3" s="1"/>
  <c r="W897" i="3"/>
  <c r="X897" i="3" s="1"/>
  <c r="K897" i="3"/>
  <c r="L897" i="3" s="1"/>
  <c r="AO896" i="3"/>
  <c r="AP896" i="3" s="1"/>
  <c r="AC896" i="3"/>
  <c r="AD896" i="3" s="1"/>
  <c r="Q896" i="3"/>
  <c r="R896" i="3" s="1"/>
  <c r="AU896" i="3"/>
  <c r="AV896" i="3" s="1"/>
  <c r="AI895" i="3"/>
  <c r="AJ895" i="3" s="1"/>
  <c r="W895" i="3"/>
  <c r="X895" i="3" s="1"/>
  <c r="K895" i="3"/>
  <c r="L895" i="3" s="1"/>
  <c r="AO894" i="3"/>
  <c r="AP894" i="3" s="1"/>
  <c r="AC894" i="3"/>
  <c r="AD894" i="3" s="1"/>
  <c r="Q894" i="3"/>
  <c r="R894" i="3" s="1"/>
  <c r="AU894" i="3"/>
  <c r="AV894" i="3" s="1"/>
  <c r="AI893" i="3"/>
  <c r="AJ893" i="3" s="1"/>
  <c r="W893" i="3"/>
  <c r="X893" i="3" s="1"/>
  <c r="K893" i="3"/>
  <c r="L893" i="3" s="1"/>
  <c r="AO892" i="3"/>
  <c r="AP892" i="3" s="1"/>
  <c r="AC892" i="3"/>
  <c r="AD892" i="3" s="1"/>
  <c r="Q892" i="3"/>
  <c r="R892" i="3" s="1"/>
  <c r="AU892" i="3"/>
  <c r="AV892" i="3" s="1"/>
  <c r="AI891" i="3"/>
  <c r="AJ891" i="3" s="1"/>
  <c r="W891" i="3"/>
  <c r="X891" i="3" s="1"/>
  <c r="K891" i="3"/>
  <c r="L891" i="3" s="1"/>
  <c r="AO890" i="3"/>
  <c r="AP890" i="3" s="1"/>
  <c r="AC890" i="3"/>
  <c r="AD890" i="3" s="1"/>
  <c r="Q890" i="3"/>
  <c r="R890" i="3" s="1"/>
  <c r="AU890" i="3"/>
  <c r="AV890" i="3" s="1"/>
  <c r="AI889" i="3"/>
  <c r="AJ889" i="3" s="1"/>
  <c r="W889" i="3"/>
  <c r="X889" i="3" s="1"/>
  <c r="K889" i="3"/>
  <c r="L889" i="3" s="1"/>
  <c r="AO888" i="3"/>
  <c r="AP888" i="3" s="1"/>
  <c r="AC888" i="3"/>
  <c r="AD888" i="3" s="1"/>
  <c r="Q888" i="3"/>
  <c r="R888" i="3" s="1"/>
  <c r="AU888" i="3"/>
  <c r="AV888" i="3" s="1"/>
  <c r="AI887" i="3"/>
  <c r="AJ887" i="3" s="1"/>
  <c r="W887" i="3"/>
  <c r="X887" i="3" s="1"/>
  <c r="K887" i="3"/>
  <c r="L887" i="3" s="1"/>
  <c r="AO886" i="3"/>
  <c r="AP886" i="3" s="1"/>
  <c r="AC886" i="3"/>
  <c r="AD886" i="3" s="1"/>
  <c r="Q886" i="3"/>
  <c r="R886" i="3" s="1"/>
  <c r="AU886" i="3"/>
  <c r="AV886" i="3" s="1"/>
  <c r="AI885" i="3"/>
  <c r="AJ885" i="3" s="1"/>
  <c r="W885" i="3"/>
  <c r="X885" i="3" s="1"/>
  <c r="K885" i="3"/>
  <c r="L885" i="3" s="1"/>
  <c r="AO884" i="3"/>
  <c r="AP884" i="3" s="1"/>
  <c r="AC884" i="3"/>
  <c r="AD884" i="3" s="1"/>
  <c r="Q884" i="3"/>
  <c r="R884" i="3" s="1"/>
  <c r="AU884" i="3"/>
  <c r="AV884" i="3" s="1"/>
  <c r="AI883" i="3"/>
  <c r="AJ883" i="3" s="1"/>
  <c r="W883" i="3"/>
  <c r="X883" i="3" s="1"/>
  <c r="K883" i="3"/>
  <c r="L883" i="3" s="1"/>
  <c r="AO882" i="3"/>
  <c r="AP882" i="3" s="1"/>
  <c r="AC882" i="3"/>
  <c r="AD882" i="3" s="1"/>
  <c r="Q882" i="3"/>
  <c r="R882" i="3" s="1"/>
  <c r="AU882" i="3"/>
  <c r="AV882" i="3" s="1"/>
  <c r="AI881" i="3"/>
  <c r="AJ881" i="3" s="1"/>
  <c r="W881" i="3"/>
  <c r="X881" i="3" s="1"/>
  <c r="K881" i="3"/>
  <c r="L881" i="3" s="1"/>
  <c r="AO880" i="3"/>
  <c r="AP880" i="3" s="1"/>
  <c r="AC880" i="3"/>
  <c r="AD880" i="3" s="1"/>
  <c r="Q880" i="3"/>
  <c r="R880" i="3" s="1"/>
  <c r="AU880" i="3"/>
  <c r="AV880" i="3" s="1"/>
  <c r="AI879" i="3"/>
  <c r="AJ879" i="3" s="1"/>
  <c r="W879" i="3"/>
  <c r="X879" i="3" s="1"/>
  <c r="K879" i="3"/>
  <c r="L879" i="3" s="1"/>
  <c r="AO878" i="3"/>
  <c r="AP878" i="3" s="1"/>
  <c r="AC878" i="3"/>
  <c r="AD878" i="3" s="1"/>
  <c r="Q878" i="3"/>
  <c r="R878" i="3" s="1"/>
  <c r="AU878" i="3"/>
  <c r="AV878" i="3" s="1"/>
  <c r="AI877" i="3"/>
  <c r="AJ877" i="3" s="1"/>
  <c r="W877" i="3"/>
  <c r="X877" i="3" s="1"/>
  <c r="K877" i="3"/>
  <c r="L877" i="3" s="1"/>
  <c r="AO876" i="3"/>
  <c r="AP876" i="3" s="1"/>
  <c r="AC876" i="3"/>
  <c r="AD876" i="3" s="1"/>
  <c r="Q876" i="3"/>
  <c r="R876" i="3" s="1"/>
  <c r="AU876" i="3"/>
  <c r="AV876" i="3" s="1"/>
  <c r="AI875" i="3"/>
  <c r="AJ875" i="3" s="1"/>
  <c r="W875" i="3"/>
  <c r="X875" i="3" s="1"/>
  <c r="K875" i="3"/>
  <c r="L875" i="3" s="1"/>
  <c r="AO874" i="3"/>
  <c r="AP874" i="3" s="1"/>
  <c r="AC874" i="3"/>
  <c r="AD874" i="3" s="1"/>
  <c r="Q874" i="3"/>
  <c r="R874" i="3" s="1"/>
  <c r="AU874" i="3"/>
  <c r="AV874" i="3" s="1"/>
  <c r="AI873" i="3"/>
  <c r="AJ873" i="3" s="1"/>
  <c r="W873" i="3"/>
  <c r="X873" i="3" s="1"/>
  <c r="K873" i="3"/>
  <c r="L873" i="3" s="1"/>
  <c r="AO872" i="3"/>
  <c r="AP872" i="3" s="1"/>
  <c r="AC872" i="3"/>
  <c r="AD872" i="3" s="1"/>
  <c r="Q872" i="3"/>
  <c r="R872" i="3" s="1"/>
  <c r="AU872" i="3"/>
  <c r="AV872" i="3" s="1"/>
  <c r="AI871" i="3"/>
  <c r="AJ871" i="3" s="1"/>
  <c r="W871" i="3"/>
  <c r="X871" i="3" s="1"/>
  <c r="K871" i="3"/>
  <c r="L871" i="3" s="1"/>
  <c r="AO870" i="3"/>
  <c r="AP870" i="3" s="1"/>
  <c r="AC870" i="3"/>
  <c r="AD870" i="3" s="1"/>
  <c r="Q870" i="3"/>
  <c r="R870" i="3" s="1"/>
  <c r="AU870" i="3"/>
  <c r="AV870" i="3" s="1"/>
  <c r="AI869" i="3"/>
  <c r="AJ869" i="3" s="1"/>
  <c r="W869" i="3"/>
  <c r="X869" i="3" s="1"/>
  <c r="K869" i="3"/>
  <c r="L869" i="3" s="1"/>
  <c r="AO868" i="3"/>
  <c r="AP868" i="3" s="1"/>
  <c r="AC868" i="3"/>
  <c r="AD868" i="3" s="1"/>
  <c r="Q868" i="3"/>
  <c r="R868" i="3" s="1"/>
  <c r="AU868" i="3"/>
  <c r="AV868" i="3" s="1"/>
  <c r="AI867" i="3"/>
  <c r="AJ867" i="3" s="1"/>
  <c r="W867" i="3"/>
  <c r="X867" i="3" s="1"/>
  <c r="K867" i="3"/>
  <c r="L867" i="3" s="1"/>
  <c r="AO866" i="3"/>
  <c r="AP866" i="3" s="1"/>
  <c r="AC866" i="3"/>
  <c r="AD866" i="3" s="1"/>
  <c r="Q866" i="3"/>
  <c r="R866" i="3" s="1"/>
  <c r="AU866" i="3"/>
  <c r="AV866" i="3" s="1"/>
  <c r="AI865" i="3"/>
  <c r="AJ865" i="3" s="1"/>
  <c r="W865" i="3"/>
  <c r="X865" i="3" s="1"/>
  <c r="AL1071" i="3"/>
  <c r="AM1071" i="3" s="1"/>
  <c r="AF1070" i="3"/>
  <c r="AG1070" i="3" s="1"/>
  <c r="Z1069" i="3"/>
  <c r="T1068" i="3"/>
  <c r="U1068" i="3" s="1"/>
  <c r="N1067" i="3"/>
  <c r="O1067" i="3" s="1"/>
  <c r="BE1067" i="3" s="1"/>
  <c r="H1066" i="3"/>
  <c r="I1066" i="3" s="1"/>
  <c r="AR1064" i="3"/>
  <c r="AS1064" i="3" s="1"/>
  <c r="AY1064" i="3" s="1"/>
  <c r="AL1063" i="3"/>
  <c r="AM1063" i="3" s="1"/>
  <c r="AF1062" i="3"/>
  <c r="AG1062" i="3" s="1"/>
  <c r="Z1061" i="3"/>
  <c r="AA1061" i="3" s="1"/>
  <c r="T1060" i="3"/>
  <c r="U1060" i="3" s="1"/>
  <c r="BF1060" i="3" s="1"/>
  <c r="W1059" i="3"/>
  <c r="X1059" i="3" s="1"/>
  <c r="AR1058" i="3"/>
  <c r="AS1058" i="3" s="1"/>
  <c r="AY1058" i="3" s="1"/>
  <c r="AC1058" i="3"/>
  <c r="AD1058" i="3" s="1"/>
  <c r="N1058" i="3"/>
  <c r="O1058" i="3" s="1"/>
  <c r="AL1057" i="3"/>
  <c r="AM1057" i="3" s="1"/>
  <c r="W1057" i="3"/>
  <c r="X1057" i="3" s="1"/>
  <c r="H1057" i="3"/>
  <c r="I1057" i="3" s="1"/>
  <c r="AF1056" i="3"/>
  <c r="AG1056" i="3" s="1"/>
  <c r="Q1056" i="3"/>
  <c r="R1056" i="3" s="1"/>
  <c r="AR1055" i="3"/>
  <c r="AS1055" i="3" s="1"/>
  <c r="Z1055" i="3"/>
  <c r="K1055" i="3"/>
  <c r="L1055" i="3" s="1"/>
  <c r="AL1054" i="3"/>
  <c r="AM1054" i="3" s="1"/>
  <c r="T1054" i="3"/>
  <c r="U1054" i="3" s="1"/>
  <c r="AU1054" i="3"/>
  <c r="AV1054" i="3" s="1"/>
  <c r="AF1053" i="3"/>
  <c r="AG1053" i="3" s="1"/>
  <c r="N1053" i="3"/>
  <c r="O1053" i="3" s="1"/>
  <c r="AO1052" i="3"/>
  <c r="AP1052" i="3" s="1"/>
  <c r="Z1052" i="3"/>
  <c r="AA1052" i="3" s="1"/>
  <c r="H1052" i="3"/>
  <c r="I1052" i="3" s="1"/>
  <c r="AI1051" i="3"/>
  <c r="AJ1051" i="3" s="1"/>
  <c r="T1051" i="3"/>
  <c r="U1051" i="3" s="1"/>
  <c r="AR1050" i="3"/>
  <c r="AS1050" i="3" s="1"/>
  <c r="AY1050" i="3" s="1"/>
  <c r="AC1050" i="3"/>
  <c r="AD1050" i="3" s="1"/>
  <c r="N1050" i="3"/>
  <c r="O1050" i="3" s="1"/>
  <c r="AL1049" i="3"/>
  <c r="AM1049" i="3" s="1"/>
  <c r="W1049" i="3"/>
  <c r="X1049" i="3" s="1"/>
  <c r="H1049" i="3"/>
  <c r="I1049" i="3" s="1"/>
  <c r="AF1048" i="3"/>
  <c r="AG1048" i="3" s="1"/>
  <c r="Q1048" i="3"/>
  <c r="R1048" i="3" s="1"/>
  <c r="AR1047" i="3"/>
  <c r="AS1047" i="3" s="1"/>
  <c r="AY1047" i="3" s="1"/>
  <c r="AF1047" i="3"/>
  <c r="AG1047" i="3" s="1"/>
  <c r="T1047" i="3"/>
  <c r="U1047" i="3" s="1"/>
  <c r="H1047" i="3"/>
  <c r="I1047" i="3" s="1"/>
  <c r="AL1046" i="3"/>
  <c r="AM1046" i="3" s="1"/>
  <c r="Z1046" i="3"/>
  <c r="AA1046" i="3" s="1"/>
  <c r="N1046" i="3"/>
  <c r="O1046" i="3" s="1"/>
  <c r="AR1045" i="3"/>
  <c r="AS1045" i="3" s="1"/>
  <c r="AY1045" i="3" s="1"/>
  <c r="AF1045" i="3"/>
  <c r="AG1045" i="3" s="1"/>
  <c r="T1045" i="3"/>
  <c r="U1045" i="3" s="1"/>
  <c r="H1045" i="3"/>
  <c r="I1045" i="3" s="1"/>
  <c r="AL1044" i="3"/>
  <c r="AM1044" i="3" s="1"/>
  <c r="Z1044" i="3"/>
  <c r="AA1044" i="3" s="1"/>
  <c r="N1044" i="3"/>
  <c r="O1044" i="3" s="1"/>
  <c r="AR1043" i="3"/>
  <c r="AS1043" i="3" s="1"/>
  <c r="AY1043" i="3" s="1"/>
  <c r="AF1043" i="3"/>
  <c r="AG1043" i="3" s="1"/>
  <c r="T1043" i="3"/>
  <c r="U1043" i="3" s="1"/>
  <c r="H1043" i="3"/>
  <c r="I1043" i="3" s="1"/>
  <c r="AL1042" i="3"/>
  <c r="AM1042" i="3" s="1"/>
  <c r="Z1042" i="3"/>
  <c r="AA1042" i="3" s="1"/>
  <c r="N1042" i="3"/>
  <c r="O1042" i="3" s="1"/>
  <c r="AR1041" i="3"/>
  <c r="AS1041" i="3" s="1"/>
  <c r="AY1041" i="3" s="1"/>
  <c r="AF1041" i="3"/>
  <c r="AG1041" i="3" s="1"/>
  <c r="T1041" i="3"/>
  <c r="U1041" i="3" s="1"/>
  <c r="H1041" i="3"/>
  <c r="I1041" i="3" s="1"/>
  <c r="AL1040" i="3"/>
  <c r="AM1040" i="3" s="1"/>
  <c r="Z1040" i="3"/>
  <c r="AA1040" i="3" s="1"/>
  <c r="N1040" i="3"/>
  <c r="O1040" i="3" s="1"/>
  <c r="AR1039" i="3"/>
  <c r="AS1039" i="3" s="1"/>
  <c r="AY1039" i="3" s="1"/>
  <c r="AF1039" i="3"/>
  <c r="AG1039" i="3" s="1"/>
  <c r="T1039" i="3"/>
  <c r="U1039" i="3" s="1"/>
  <c r="H1039" i="3"/>
  <c r="I1039" i="3" s="1"/>
  <c r="AL1038" i="3"/>
  <c r="AM1038" i="3" s="1"/>
  <c r="Z1038" i="3"/>
  <c r="AA1038" i="3" s="1"/>
  <c r="N1038" i="3"/>
  <c r="O1038" i="3" s="1"/>
  <c r="AR1037" i="3"/>
  <c r="AS1037" i="3" s="1"/>
  <c r="AY1037" i="3" s="1"/>
  <c r="AF1037" i="3"/>
  <c r="AG1037" i="3" s="1"/>
  <c r="T1037" i="3"/>
  <c r="U1037" i="3" s="1"/>
  <c r="H1037" i="3"/>
  <c r="I1037" i="3" s="1"/>
  <c r="AL1036" i="3"/>
  <c r="AM1036" i="3" s="1"/>
  <c r="Z1036" i="3"/>
  <c r="AA1036" i="3" s="1"/>
  <c r="N1036" i="3"/>
  <c r="O1036" i="3" s="1"/>
  <c r="AR1035" i="3"/>
  <c r="AS1035" i="3" s="1"/>
  <c r="AY1035" i="3" s="1"/>
  <c r="AF1035" i="3"/>
  <c r="AG1035" i="3" s="1"/>
  <c r="T1035" i="3"/>
  <c r="U1035" i="3" s="1"/>
  <c r="H1035" i="3"/>
  <c r="I1035" i="3" s="1"/>
  <c r="AL1034" i="3"/>
  <c r="AM1034" i="3" s="1"/>
  <c r="Z1034" i="3"/>
  <c r="AA1034" i="3" s="1"/>
  <c r="N1034" i="3"/>
  <c r="O1034" i="3" s="1"/>
  <c r="AR1033" i="3"/>
  <c r="AS1033" i="3" s="1"/>
  <c r="AY1033" i="3" s="1"/>
  <c r="AF1033" i="3"/>
  <c r="AG1033" i="3" s="1"/>
  <c r="T1033" i="3"/>
  <c r="U1033" i="3" s="1"/>
  <c r="H1033" i="3"/>
  <c r="I1033" i="3" s="1"/>
  <c r="AL1032" i="3"/>
  <c r="AM1032" i="3" s="1"/>
  <c r="Z1032" i="3"/>
  <c r="AA1032" i="3" s="1"/>
  <c r="N1032" i="3"/>
  <c r="O1032" i="3" s="1"/>
  <c r="AR1031" i="3"/>
  <c r="AS1031" i="3" s="1"/>
  <c r="AY1031" i="3" s="1"/>
  <c r="AF1031" i="3"/>
  <c r="AG1031" i="3" s="1"/>
  <c r="T1031" i="3"/>
  <c r="U1031" i="3" s="1"/>
  <c r="H1031" i="3"/>
  <c r="I1031" i="3" s="1"/>
  <c r="AL1030" i="3"/>
  <c r="AM1030" i="3" s="1"/>
  <c r="Z1030" i="3"/>
  <c r="AA1030" i="3" s="1"/>
  <c r="N1030" i="3"/>
  <c r="O1030" i="3" s="1"/>
  <c r="AR1029" i="3"/>
  <c r="AS1029" i="3" s="1"/>
  <c r="AY1029" i="3" s="1"/>
  <c r="AF1029" i="3"/>
  <c r="AG1029" i="3" s="1"/>
  <c r="T1029" i="3"/>
  <c r="U1029" i="3" s="1"/>
  <c r="H1029" i="3"/>
  <c r="I1029" i="3" s="1"/>
  <c r="AL1028" i="3"/>
  <c r="AM1028" i="3" s="1"/>
  <c r="Z1028" i="3"/>
  <c r="AA1028" i="3" s="1"/>
  <c r="N1028" i="3"/>
  <c r="O1028" i="3" s="1"/>
  <c r="AR1027" i="3"/>
  <c r="AS1027" i="3" s="1"/>
  <c r="AY1027" i="3" s="1"/>
  <c r="AF1027" i="3"/>
  <c r="AG1027" i="3" s="1"/>
  <c r="T1027" i="3"/>
  <c r="U1027" i="3" s="1"/>
  <c r="H1027" i="3"/>
  <c r="I1027" i="3" s="1"/>
  <c r="AL1026" i="3"/>
  <c r="AM1026" i="3" s="1"/>
  <c r="Z1026" i="3"/>
  <c r="AA1026" i="3" s="1"/>
  <c r="N1026" i="3"/>
  <c r="O1026" i="3" s="1"/>
  <c r="AR1025" i="3"/>
  <c r="AS1025" i="3" s="1"/>
  <c r="AY1025" i="3" s="1"/>
  <c r="AF1025" i="3"/>
  <c r="AG1025" i="3" s="1"/>
  <c r="T1025" i="3"/>
  <c r="U1025" i="3" s="1"/>
  <c r="H1025" i="3"/>
  <c r="I1025" i="3" s="1"/>
  <c r="AL1024" i="3"/>
  <c r="AM1024" i="3" s="1"/>
  <c r="Z1024" i="3"/>
  <c r="AA1024" i="3" s="1"/>
  <c r="N1024" i="3"/>
  <c r="O1024" i="3" s="1"/>
  <c r="AR1023" i="3"/>
  <c r="AS1023" i="3" s="1"/>
  <c r="AY1023" i="3" s="1"/>
  <c r="AF1023" i="3"/>
  <c r="AG1023" i="3" s="1"/>
  <c r="T1023" i="3"/>
  <c r="U1023" i="3" s="1"/>
  <c r="H1023" i="3"/>
  <c r="I1023" i="3" s="1"/>
  <c r="AL1022" i="3"/>
  <c r="AM1022" i="3" s="1"/>
  <c r="Z1022" i="3"/>
  <c r="AA1022" i="3" s="1"/>
  <c r="N1022" i="3"/>
  <c r="O1022" i="3" s="1"/>
  <c r="AR1021" i="3"/>
  <c r="AS1021" i="3" s="1"/>
  <c r="AY1021" i="3" s="1"/>
  <c r="AF1021" i="3"/>
  <c r="AG1021" i="3" s="1"/>
  <c r="T1021" i="3"/>
  <c r="U1021" i="3" s="1"/>
  <c r="H1021" i="3"/>
  <c r="I1021" i="3" s="1"/>
  <c r="AL1020" i="3"/>
  <c r="AM1020" i="3" s="1"/>
  <c r="Z1020" i="3"/>
  <c r="AA1020" i="3" s="1"/>
  <c r="N1020" i="3"/>
  <c r="O1020" i="3" s="1"/>
  <c r="AR1019" i="3"/>
  <c r="AS1019" i="3" s="1"/>
  <c r="AY1019" i="3" s="1"/>
  <c r="AF1019" i="3"/>
  <c r="AG1019" i="3" s="1"/>
  <c r="T1019" i="3"/>
  <c r="U1019" i="3" s="1"/>
  <c r="H1019" i="3"/>
  <c r="I1019" i="3" s="1"/>
  <c r="AL1018" i="3"/>
  <c r="AM1018" i="3" s="1"/>
  <c r="Z1018" i="3"/>
  <c r="AA1018" i="3" s="1"/>
  <c r="N1018" i="3"/>
  <c r="O1018" i="3" s="1"/>
  <c r="AR1017" i="3"/>
  <c r="AS1017" i="3" s="1"/>
  <c r="AY1017" i="3" s="1"/>
  <c r="AF1017" i="3"/>
  <c r="AG1017" i="3" s="1"/>
  <c r="T1017" i="3"/>
  <c r="U1017" i="3" s="1"/>
  <c r="H1017" i="3"/>
  <c r="I1017" i="3" s="1"/>
  <c r="AL1016" i="3"/>
  <c r="AM1016" i="3" s="1"/>
  <c r="Z1016" i="3"/>
  <c r="AA1016" i="3" s="1"/>
  <c r="N1016" i="3"/>
  <c r="O1016" i="3" s="1"/>
  <c r="AR1015" i="3"/>
  <c r="AS1015" i="3" s="1"/>
  <c r="AY1015" i="3" s="1"/>
  <c r="AF1015" i="3"/>
  <c r="AG1015" i="3" s="1"/>
  <c r="T1015" i="3"/>
  <c r="U1015" i="3" s="1"/>
  <c r="H1015" i="3"/>
  <c r="I1015" i="3" s="1"/>
  <c r="AL1014" i="3"/>
  <c r="AM1014" i="3" s="1"/>
  <c r="Z1014" i="3"/>
  <c r="AA1014" i="3" s="1"/>
  <c r="N1014" i="3"/>
  <c r="O1014" i="3" s="1"/>
  <c r="AR1013" i="3"/>
  <c r="AS1013" i="3" s="1"/>
  <c r="AY1013" i="3" s="1"/>
  <c r="AF1013" i="3"/>
  <c r="AG1013" i="3" s="1"/>
  <c r="T1013" i="3"/>
  <c r="U1013" i="3" s="1"/>
  <c r="H1013" i="3"/>
  <c r="I1013" i="3" s="1"/>
  <c r="AL1012" i="3"/>
  <c r="AM1012" i="3" s="1"/>
  <c r="Z1012" i="3"/>
  <c r="AA1012" i="3" s="1"/>
  <c r="N1012" i="3"/>
  <c r="O1012" i="3" s="1"/>
  <c r="AR1011" i="3"/>
  <c r="AS1011" i="3" s="1"/>
  <c r="AY1011" i="3" s="1"/>
  <c r="AF1011" i="3"/>
  <c r="AG1011" i="3" s="1"/>
  <c r="T1011" i="3"/>
  <c r="U1011" i="3" s="1"/>
  <c r="H1011" i="3"/>
  <c r="I1011" i="3" s="1"/>
  <c r="AL1010" i="3"/>
  <c r="AM1010" i="3" s="1"/>
  <c r="Z1010" i="3"/>
  <c r="AA1010" i="3" s="1"/>
  <c r="N1010" i="3"/>
  <c r="O1010" i="3" s="1"/>
  <c r="AR1009" i="3"/>
  <c r="AS1009" i="3" s="1"/>
  <c r="AY1009" i="3" s="1"/>
  <c r="AF1009" i="3"/>
  <c r="AG1009" i="3" s="1"/>
  <c r="T1009" i="3"/>
  <c r="U1009" i="3" s="1"/>
  <c r="H1009" i="3"/>
  <c r="I1009" i="3" s="1"/>
  <c r="AL1008" i="3"/>
  <c r="AM1008" i="3" s="1"/>
  <c r="Z1008" i="3"/>
  <c r="AA1008" i="3" s="1"/>
  <c r="N1008" i="3"/>
  <c r="O1008" i="3" s="1"/>
  <c r="AR1007" i="3"/>
  <c r="AS1007" i="3" s="1"/>
  <c r="AY1007" i="3" s="1"/>
  <c r="AF1007" i="3"/>
  <c r="AG1007" i="3" s="1"/>
  <c r="T1007" i="3"/>
  <c r="U1007" i="3" s="1"/>
  <c r="H1007" i="3"/>
  <c r="I1007" i="3" s="1"/>
  <c r="AL1006" i="3"/>
  <c r="AM1006" i="3" s="1"/>
  <c r="Z1006" i="3"/>
  <c r="AA1006" i="3" s="1"/>
  <c r="N1006" i="3"/>
  <c r="O1006" i="3" s="1"/>
  <c r="AR1005" i="3"/>
  <c r="AS1005" i="3" s="1"/>
  <c r="AY1005" i="3" s="1"/>
  <c r="AF1005" i="3"/>
  <c r="AG1005" i="3" s="1"/>
  <c r="T1005" i="3"/>
  <c r="U1005" i="3" s="1"/>
  <c r="H1005" i="3"/>
  <c r="I1005" i="3" s="1"/>
  <c r="AL1004" i="3"/>
  <c r="AM1004" i="3" s="1"/>
  <c r="Z1004" i="3"/>
  <c r="AA1004" i="3" s="1"/>
  <c r="N1004" i="3"/>
  <c r="O1004" i="3" s="1"/>
  <c r="AR1003" i="3"/>
  <c r="AS1003" i="3" s="1"/>
  <c r="AY1003" i="3" s="1"/>
  <c r="AF1003" i="3"/>
  <c r="AG1003" i="3" s="1"/>
  <c r="T1003" i="3"/>
  <c r="U1003" i="3" s="1"/>
  <c r="H1003" i="3"/>
  <c r="I1003" i="3" s="1"/>
  <c r="AL1002" i="3"/>
  <c r="AM1002" i="3" s="1"/>
  <c r="Z1002" i="3"/>
  <c r="AA1002" i="3" s="1"/>
  <c r="N1002" i="3"/>
  <c r="O1002" i="3" s="1"/>
  <c r="AR1001" i="3"/>
  <c r="AS1001" i="3" s="1"/>
  <c r="AY1001" i="3" s="1"/>
  <c r="AF1001" i="3"/>
  <c r="AG1001" i="3" s="1"/>
  <c r="T1001" i="3"/>
  <c r="U1001" i="3" s="1"/>
  <c r="H1001" i="3"/>
  <c r="I1001" i="3" s="1"/>
  <c r="AL1000" i="3"/>
  <c r="AM1000" i="3" s="1"/>
  <c r="Z1000" i="3"/>
  <c r="AA1000" i="3" s="1"/>
  <c r="N1000" i="3"/>
  <c r="O1000" i="3" s="1"/>
  <c r="AR999" i="3"/>
  <c r="AS999" i="3" s="1"/>
  <c r="AY999" i="3" s="1"/>
  <c r="AF999" i="3"/>
  <c r="AG999" i="3" s="1"/>
  <c r="T999" i="3"/>
  <c r="U999" i="3" s="1"/>
  <c r="H999" i="3"/>
  <c r="I999" i="3" s="1"/>
  <c r="AL998" i="3"/>
  <c r="AM998" i="3" s="1"/>
  <c r="Z998" i="3"/>
  <c r="AA998" i="3" s="1"/>
  <c r="N998" i="3"/>
  <c r="O998" i="3" s="1"/>
  <c r="AR997" i="3"/>
  <c r="AS997" i="3" s="1"/>
  <c r="AY997" i="3" s="1"/>
  <c r="AF997" i="3"/>
  <c r="AG997" i="3" s="1"/>
  <c r="T997" i="3"/>
  <c r="U997" i="3" s="1"/>
  <c r="H997" i="3"/>
  <c r="I997" i="3" s="1"/>
  <c r="AL996" i="3"/>
  <c r="AM996" i="3" s="1"/>
  <c r="Z996" i="3"/>
  <c r="AA996" i="3" s="1"/>
  <c r="N996" i="3"/>
  <c r="O996" i="3" s="1"/>
  <c r="AR995" i="3"/>
  <c r="AS995" i="3" s="1"/>
  <c r="AY995" i="3" s="1"/>
  <c r="AF995" i="3"/>
  <c r="AG995" i="3" s="1"/>
  <c r="T995" i="3"/>
  <c r="U995" i="3" s="1"/>
  <c r="H995" i="3"/>
  <c r="I995" i="3" s="1"/>
  <c r="AL994" i="3"/>
  <c r="AM994" i="3" s="1"/>
  <c r="Z994" i="3"/>
  <c r="AA994" i="3" s="1"/>
  <c r="N994" i="3"/>
  <c r="O994" i="3" s="1"/>
  <c r="AR993" i="3"/>
  <c r="AS993" i="3" s="1"/>
  <c r="AY993" i="3" s="1"/>
  <c r="AF993" i="3"/>
  <c r="AG993" i="3" s="1"/>
  <c r="T993" i="3"/>
  <c r="U993" i="3" s="1"/>
  <c r="H993" i="3"/>
  <c r="I993" i="3" s="1"/>
  <c r="AL992" i="3"/>
  <c r="AM992" i="3" s="1"/>
  <c r="Z992" i="3"/>
  <c r="AA992" i="3" s="1"/>
  <c r="N992" i="3"/>
  <c r="O992" i="3" s="1"/>
  <c r="AR991" i="3"/>
  <c r="AS991" i="3" s="1"/>
  <c r="AY991" i="3" s="1"/>
  <c r="AF991" i="3"/>
  <c r="AG991" i="3" s="1"/>
  <c r="T991" i="3"/>
  <c r="U991" i="3" s="1"/>
  <c r="H991" i="3"/>
  <c r="I991" i="3" s="1"/>
  <c r="AL990" i="3"/>
  <c r="AM990" i="3" s="1"/>
  <c r="Z990" i="3"/>
  <c r="AA990" i="3" s="1"/>
  <c r="N990" i="3"/>
  <c r="O990" i="3" s="1"/>
  <c r="AR989" i="3"/>
  <c r="AS989" i="3" s="1"/>
  <c r="AY989" i="3" s="1"/>
  <c r="AF989" i="3"/>
  <c r="AG989" i="3" s="1"/>
  <c r="T989" i="3"/>
  <c r="U989" i="3" s="1"/>
  <c r="H989" i="3"/>
  <c r="I989" i="3" s="1"/>
  <c r="AL988" i="3"/>
  <c r="AM988" i="3" s="1"/>
  <c r="Z988" i="3"/>
  <c r="AA988" i="3" s="1"/>
  <c r="N988" i="3"/>
  <c r="O988" i="3" s="1"/>
  <c r="AR987" i="3"/>
  <c r="AS987" i="3" s="1"/>
  <c r="AY987" i="3" s="1"/>
  <c r="AF987" i="3"/>
  <c r="AG987" i="3" s="1"/>
  <c r="T987" i="3"/>
  <c r="U987" i="3" s="1"/>
  <c r="H987" i="3"/>
  <c r="I987" i="3" s="1"/>
  <c r="AL986" i="3"/>
  <c r="AM986" i="3" s="1"/>
  <c r="Z986" i="3"/>
  <c r="AA986" i="3" s="1"/>
  <c r="N986" i="3"/>
  <c r="O986" i="3" s="1"/>
  <c r="AR985" i="3"/>
  <c r="AS985" i="3" s="1"/>
  <c r="AY985" i="3" s="1"/>
  <c r="AF985" i="3"/>
  <c r="AG985" i="3" s="1"/>
  <c r="T985" i="3"/>
  <c r="U985" i="3" s="1"/>
  <c r="H985" i="3"/>
  <c r="I985" i="3" s="1"/>
  <c r="AL984" i="3"/>
  <c r="AM984" i="3" s="1"/>
  <c r="Z984" i="3"/>
  <c r="AA984" i="3" s="1"/>
  <c r="N984" i="3"/>
  <c r="O984" i="3" s="1"/>
  <c r="AR983" i="3"/>
  <c r="AS983" i="3" s="1"/>
  <c r="AY983" i="3" s="1"/>
  <c r="AF983" i="3"/>
  <c r="AG983" i="3" s="1"/>
  <c r="T983" i="3"/>
  <c r="U983" i="3" s="1"/>
  <c r="H983" i="3"/>
  <c r="I983" i="3" s="1"/>
  <c r="AL982" i="3"/>
  <c r="AM982" i="3" s="1"/>
  <c r="Z982" i="3"/>
  <c r="AA982" i="3" s="1"/>
  <c r="N982" i="3"/>
  <c r="O982" i="3" s="1"/>
  <c r="AR981" i="3"/>
  <c r="AS981" i="3" s="1"/>
  <c r="AY981" i="3" s="1"/>
  <c r="AF981" i="3"/>
  <c r="AG981" i="3" s="1"/>
  <c r="T981" i="3"/>
  <c r="U981" i="3" s="1"/>
  <c r="H981" i="3"/>
  <c r="I981" i="3" s="1"/>
  <c r="AL980" i="3"/>
  <c r="AM980" i="3" s="1"/>
  <c r="Z980" i="3"/>
  <c r="AA980" i="3" s="1"/>
  <c r="N980" i="3"/>
  <c r="O980" i="3" s="1"/>
  <c r="AR979" i="3"/>
  <c r="AS979" i="3" s="1"/>
  <c r="AY979" i="3" s="1"/>
  <c r="AF979" i="3"/>
  <c r="AG979" i="3" s="1"/>
  <c r="T979" i="3"/>
  <c r="U979" i="3" s="1"/>
  <c r="H979" i="3"/>
  <c r="I979" i="3" s="1"/>
  <c r="AL978" i="3"/>
  <c r="AM978" i="3" s="1"/>
  <c r="Z978" i="3"/>
  <c r="AA978" i="3" s="1"/>
  <c r="N978" i="3"/>
  <c r="O978" i="3" s="1"/>
  <c r="AR977" i="3"/>
  <c r="AS977" i="3" s="1"/>
  <c r="AY977" i="3" s="1"/>
  <c r="AF977" i="3"/>
  <c r="AG977" i="3" s="1"/>
  <c r="T977" i="3"/>
  <c r="U977" i="3" s="1"/>
  <c r="H977" i="3"/>
  <c r="I977" i="3" s="1"/>
  <c r="AL976" i="3"/>
  <c r="AM976" i="3" s="1"/>
  <c r="Z976" i="3"/>
  <c r="AA976" i="3" s="1"/>
  <c r="N976" i="3"/>
  <c r="O976" i="3" s="1"/>
  <c r="AR975" i="3"/>
  <c r="AS975" i="3" s="1"/>
  <c r="AY975" i="3" s="1"/>
  <c r="AF975" i="3"/>
  <c r="AG975" i="3" s="1"/>
  <c r="T975" i="3"/>
  <c r="U975" i="3" s="1"/>
  <c r="H975" i="3"/>
  <c r="I975" i="3" s="1"/>
  <c r="AL974" i="3"/>
  <c r="AM974" i="3" s="1"/>
  <c r="Z974" i="3"/>
  <c r="AA974" i="3" s="1"/>
  <c r="N974" i="3"/>
  <c r="O974" i="3" s="1"/>
  <c r="AR973" i="3"/>
  <c r="AS973" i="3" s="1"/>
  <c r="AY973" i="3" s="1"/>
  <c r="AF973" i="3"/>
  <c r="AG973" i="3" s="1"/>
  <c r="T973" i="3"/>
  <c r="U973" i="3" s="1"/>
  <c r="H973" i="3"/>
  <c r="I973" i="3" s="1"/>
  <c r="AL972" i="3"/>
  <c r="AM972" i="3" s="1"/>
  <c r="Z972" i="3"/>
  <c r="AA972" i="3" s="1"/>
  <c r="N972" i="3"/>
  <c r="O972" i="3" s="1"/>
  <c r="AR971" i="3"/>
  <c r="AS971" i="3" s="1"/>
  <c r="AY971" i="3" s="1"/>
  <c r="AF971" i="3"/>
  <c r="AG971" i="3" s="1"/>
  <c r="T971" i="3"/>
  <c r="U971" i="3" s="1"/>
  <c r="H971" i="3"/>
  <c r="I971" i="3" s="1"/>
  <c r="AL970" i="3"/>
  <c r="AM970" i="3" s="1"/>
  <c r="Z970" i="3"/>
  <c r="AA970" i="3" s="1"/>
  <c r="N970" i="3"/>
  <c r="O970" i="3" s="1"/>
  <c r="AR969" i="3"/>
  <c r="AS969" i="3" s="1"/>
  <c r="AY969" i="3" s="1"/>
  <c r="AF969" i="3"/>
  <c r="AG969" i="3" s="1"/>
  <c r="T969" i="3"/>
  <c r="U969" i="3" s="1"/>
  <c r="H969" i="3"/>
  <c r="I969" i="3" s="1"/>
  <c r="AL968" i="3"/>
  <c r="AM968" i="3" s="1"/>
  <c r="Z968" i="3"/>
  <c r="AA968" i="3" s="1"/>
  <c r="N968" i="3"/>
  <c r="O968" i="3" s="1"/>
  <c r="AR967" i="3"/>
  <c r="AS967" i="3" s="1"/>
  <c r="AY967" i="3" s="1"/>
  <c r="AF967" i="3"/>
  <c r="AG967" i="3" s="1"/>
  <c r="T967" i="3"/>
  <c r="U967" i="3" s="1"/>
  <c r="H967" i="3"/>
  <c r="I967" i="3" s="1"/>
  <c r="AL966" i="3"/>
  <c r="AM966" i="3" s="1"/>
  <c r="Z966" i="3"/>
  <c r="AA966" i="3" s="1"/>
  <c r="N966" i="3"/>
  <c r="O966" i="3" s="1"/>
  <c r="AR965" i="3"/>
  <c r="AS965" i="3" s="1"/>
  <c r="AY965" i="3" s="1"/>
  <c r="AF965" i="3"/>
  <c r="AG965" i="3" s="1"/>
  <c r="T965" i="3"/>
  <c r="U965" i="3" s="1"/>
  <c r="H965" i="3"/>
  <c r="I965" i="3" s="1"/>
  <c r="AL964" i="3"/>
  <c r="AM964" i="3" s="1"/>
  <c r="Z964" i="3"/>
  <c r="AA964" i="3" s="1"/>
  <c r="N964" i="3"/>
  <c r="O964" i="3" s="1"/>
  <c r="AR963" i="3"/>
  <c r="AS963" i="3" s="1"/>
  <c r="AY963" i="3" s="1"/>
  <c r="AF963" i="3"/>
  <c r="AG963" i="3" s="1"/>
  <c r="T963" i="3"/>
  <c r="U963" i="3" s="1"/>
  <c r="H963" i="3"/>
  <c r="I963" i="3" s="1"/>
  <c r="AL962" i="3"/>
  <c r="AM962" i="3" s="1"/>
  <c r="Z962" i="3"/>
  <c r="AA962" i="3" s="1"/>
  <c r="N962" i="3"/>
  <c r="O962" i="3" s="1"/>
  <c r="AR961" i="3"/>
  <c r="AS961" i="3" s="1"/>
  <c r="AY961" i="3" s="1"/>
  <c r="AF961" i="3"/>
  <c r="AG961" i="3" s="1"/>
  <c r="T961" i="3"/>
  <c r="U961" i="3" s="1"/>
  <c r="H961" i="3"/>
  <c r="I961" i="3" s="1"/>
  <c r="AL960" i="3"/>
  <c r="AM960" i="3" s="1"/>
  <c r="Z960" i="3"/>
  <c r="AA960" i="3" s="1"/>
  <c r="N960" i="3"/>
  <c r="O960" i="3" s="1"/>
  <c r="AR959" i="3"/>
  <c r="AS959" i="3" s="1"/>
  <c r="AY959" i="3" s="1"/>
  <c r="AF959" i="3"/>
  <c r="AG959" i="3" s="1"/>
  <c r="T959" i="3"/>
  <c r="U959" i="3" s="1"/>
  <c r="H959" i="3"/>
  <c r="I959" i="3" s="1"/>
  <c r="AL958" i="3"/>
  <c r="AM958" i="3" s="1"/>
  <c r="Z958" i="3"/>
  <c r="AA958" i="3" s="1"/>
  <c r="N958" i="3"/>
  <c r="O958" i="3" s="1"/>
  <c r="AR957" i="3"/>
  <c r="AS957" i="3" s="1"/>
  <c r="AY957" i="3" s="1"/>
  <c r="AF957" i="3"/>
  <c r="AG957" i="3" s="1"/>
  <c r="T957" i="3"/>
  <c r="U957" i="3" s="1"/>
  <c r="H957" i="3"/>
  <c r="I957" i="3" s="1"/>
  <c r="AL956" i="3"/>
  <c r="AM956" i="3" s="1"/>
  <c r="Z956" i="3"/>
  <c r="AA956" i="3" s="1"/>
  <c r="N956" i="3"/>
  <c r="O956" i="3" s="1"/>
  <c r="AR955" i="3"/>
  <c r="AS955" i="3" s="1"/>
  <c r="AY955" i="3" s="1"/>
  <c r="AF955" i="3"/>
  <c r="AG955" i="3" s="1"/>
  <c r="T955" i="3"/>
  <c r="U955" i="3" s="1"/>
  <c r="H955" i="3"/>
  <c r="I955" i="3" s="1"/>
  <c r="AL954" i="3"/>
  <c r="AM954" i="3" s="1"/>
  <c r="Z954" i="3"/>
  <c r="AA954" i="3" s="1"/>
  <c r="N954" i="3"/>
  <c r="O954" i="3" s="1"/>
  <c r="AR953" i="3"/>
  <c r="AS953" i="3" s="1"/>
  <c r="AY953" i="3" s="1"/>
  <c r="AF953" i="3"/>
  <c r="AG953" i="3" s="1"/>
  <c r="T953" i="3"/>
  <c r="U953" i="3" s="1"/>
  <c r="H953" i="3"/>
  <c r="I953" i="3" s="1"/>
  <c r="AL952" i="3"/>
  <c r="AM952" i="3" s="1"/>
  <c r="Z952" i="3"/>
  <c r="AA952" i="3" s="1"/>
  <c r="N952" i="3"/>
  <c r="O952" i="3" s="1"/>
  <c r="AR951" i="3"/>
  <c r="AS951" i="3" s="1"/>
  <c r="AY951" i="3" s="1"/>
  <c r="AF951" i="3"/>
  <c r="AG951" i="3" s="1"/>
  <c r="T951" i="3"/>
  <c r="U951" i="3" s="1"/>
  <c r="H951" i="3"/>
  <c r="I951" i="3" s="1"/>
  <c r="AL950" i="3"/>
  <c r="AM950" i="3" s="1"/>
  <c r="Z950" i="3"/>
  <c r="AA950" i="3" s="1"/>
  <c r="N950" i="3"/>
  <c r="O950" i="3" s="1"/>
  <c r="AR949" i="3"/>
  <c r="AS949" i="3" s="1"/>
  <c r="AY949" i="3" s="1"/>
  <c r="AF949" i="3"/>
  <c r="AG949" i="3" s="1"/>
  <c r="T949" i="3"/>
  <c r="U949" i="3" s="1"/>
  <c r="H949" i="3"/>
  <c r="I949" i="3" s="1"/>
  <c r="AL948" i="3"/>
  <c r="AM948" i="3" s="1"/>
  <c r="Z948" i="3"/>
  <c r="AA948" i="3" s="1"/>
  <c r="N948" i="3"/>
  <c r="O948" i="3" s="1"/>
  <c r="AR947" i="3"/>
  <c r="AS947" i="3" s="1"/>
  <c r="AY947" i="3" s="1"/>
  <c r="AF947" i="3"/>
  <c r="AG947" i="3" s="1"/>
  <c r="T947" i="3"/>
  <c r="U947" i="3" s="1"/>
  <c r="H947" i="3"/>
  <c r="I947" i="3" s="1"/>
  <c r="AL946" i="3"/>
  <c r="AM946" i="3" s="1"/>
  <c r="Z946" i="3"/>
  <c r="AA946" i="3" s="1"/>
  <c r="N946" i="3"/>
  <c r="O946" i="3" s="1"/>
  <c r="AR945" i="3"/>
  <c r="AS945" i="3" s="1"/>
  <c r="AY945" i="3" s="1"/>
  <c r="AF945" i="3"/>
  <c r="AG945" i="3" s="1"/>
  <c r="T945" i="3"/>
  <c r="U945" i="3" s="1"/>
  <c r="H945" i="3"/>
  <c r="I945" i="3" s="1"/>
  <c r="AL944" i="3"/>
  <c r="AM944" i="3" s="1"/>
  <c r="Z944" i="3"/>
  <c r="AA944" i="3" s="1"/>
  <c r="N944" i="3"/>
  <c r="O944" i="3" s="1"/>
  <c r="AR943" i="3"/>
  <c r="AS943" i="3" s="1"/>
  <c r="AY943" i="3" s="1"/>
  <c r="AF943" i="3"/>
  <c r="AG943" i="3" s="1"/>
  <c r="T943" i="3"/>
  <c r="U943" i="3" s="1"/>
  <c r="H943" i="3"/>
  <c r="I943" i="3" s="1"/>
  <c r="AL942" i="3"/>
  <c r="AM942" i="3" s="1"/>
  <c r="Z942" i="3"/>
  <c r="AA942" i="3" s="1"/>
  <c r="N942" i="3"/>
  <c r="O942" i="3" s="1"/>
  <c r="AR941" i="3"/>
  <c r="AS941" i="3" s="1"/>
  <c r="AY941" i="3" s="1"/>
  <c r="AF941" i="3"/>
  <c r="AG941" i="3" s="1"/>
  <c r="T941" i="3"/>
  <c r="U941" i="3" s="1"/>
  <c r="H941" i="3"/>
  <c r="I941" i="3" s="1"/>
  <c r="AL940" i="3"/>
  <c r="AM940" i="3" s="1"/>
  <c r="Z940" i="3"/>
  <c r="AA940" i="3" s="1"/>
  <c r="N940" i="3"/>
  <c r="O940" i="3" s="1"/>
  <c r="AR939" i="3"/>
  <c r="AS939" i="3" s="1"/>
  <c r="AY939" i="3" s="1"/>
  <c r="AF939" i="3"/>
  <c r="AG939" i="3" s="1"/>
  <c r="T939" i="3"/>
  <c r="U939" i="3" s="1"/>
  <c r="H939" i="3"/>
  <c r="I939" i="3" s="1"/>
  <c r="AL938" i="3"/>
  <c r="AM938" i="3" s="1"/>
  <c r="Z938" i="3"/>
  <c r="AA938" i="3" s="1"/>
  <c r="N938" i="3"/>
  <c r="O938" i="3" s="1"/>
  <c r="AR937" i="3"/>
  <c r="AS937" i="3" s="1"/>
  <c r="AY937" i="3" s="1"/>
  <c r="AF937" i="3"/>
  <c r="AG937" i="3" s="1"/>
  <c r="T937" i="3"/>
  <c r="U937" i="3" s="1"/>
  <c r="H937" i="3"/>
  <c r="I937" i="3" s="1"/>
  <c r="AL936" i="3"/>
  <c r="AM936" i="3" s="1"/>
  <c r="Z936" i="3"/>
  <c r="AA936" i="3" s="1"/>
  <c r="N936" i="3"/>
  <c r="O936" i="3" s="1"/>
  <c r="AR935" i="3"/>
  <c r="AS935" i="3" s="1"/>
  <c r="AY935" i="3" s="1"/>
  <c r="AF935" i="3"/>
  <c r="AG935" i="3" s="1"/>
  <c r="T935" i="3"/>
  <c r="U935" i="3" s="1"/>
  <c r="H935" i="3"/>
  <c r="I935" i="3" s="1"/>
  <c r="AL934" i="3"/>
  <c r="AM934" i="3" s="1"/>
  <c r="Z934" i="3"/>
  <c r="AA934" i="3" s="1"/>
  <c r="N934" i="3"/>
  <c r="O934" i="3" s="1"/>
  <c r="AR933" i="3"/>
  <c r="AS933" i="3" s="1"/>
  <c r="AY933" i="3" s="1"/>
  <c r="AF933" i="3"/>
  <c r="AG933" i="3" s="1"/>
  <c r="T933" i="3"/>
  <c r="U933" i="3" s="1"/>
  <c r="H933" i="3"/>
  <c r="I933" i="3" s="1"/>
  <c r="AL932" i="3"/>
  <c r="AM932" i="3" s="1"/>
  <c r="Z932" i="3"/>
  <c r="AA932" i="3" s="1"/>
  <c r="N932" i="3"/>
  <c r="O932" i="3" s="1"/>
  <c r="AR931" i="3"/>
  <c r="AS931" i="3" s="1"/>
  <c r="AY931" i="3" s="1"/>
  <c r="AF931" i="3"/>
  <c r="AG931" i="3" s="1"/>
  <c r="T931" i="3"/>
  <c r="U931" i="3" s="1"/>
  <c r="H931" i="3"/>
  <c r="I931" i="3" s="1"/>
  <c r="AL930" i="3"/>
  <c r="AM930" i="3" s="1"/>
  <c r="Z930" i="3"/>
  <c r="AA930" i="3" s="1"/>
  <c r="N930" i="3"/>
  <c r="O930" i="3" s="1"/>
  <c r="AR929" i="3"/>
  <c r="AS929" i="3" s="1"/>
  <c r="AY929" i="3" s="1"/>
  <c r="AF929" i="3"/>
  <c r="AG929" i="3" s="1"/>
  <c r="T929" i="3"/>
  <c r="U929" i="3" s="1"/>
  <c r="H929" i="3"/>
  <c r="I929" i="3" s="1"/>
  <c r="AL928" i="3"/>
  <c r="AM928" i="3" s="1"/>
  <c r="Z928" i="3"/>
  <c r="AA928" i="3" s="1"/>
  <c r="N928" i="3"/>
  <c r="O928" i="3" s="1"/>
  <c r="AR927" i="3"/>
  <c r="AS927" i="3" s="1"/>
  <c r="AY927" i="3" s="1"/>
  <c r="AF927" i="3"/>
  <c r="AG927" i="3" s="1"/>
  <c r="T927" i="3"/>
  <c r="U927" i="3" s="1"/>
  <c r="H927" i="3"/>
  <c r="I927" i="3" s="1"/>
  <c r="AL926" i="3"/>
  <c r="AM926" i="3" s="1"/>
  <c r="Z926" i="3"/>
  <c r="AA926" i="3" s="1"/>
  <c r="N926" i="3"/>
  <c r="O926" i="3" s="1"/>
  <c r="AR925" i="3"/>
  <c r="AS925" i="3" s="1"/>
  <c r="AY925" i="3" s="1"/>
  <c r="AF925" i="3"/>
  <c r="AG925" i="3" s="1"/>
  <c r="T925" i="3"/>
  <c r="U925" i="3" s="1"/>
  <c r="H925" i="3"/>
  <c r="I925" i="3" s="1"/>
  <c r="AL924" i="3"/>
  <c r="AM924" i="3" s="1"/>
  <c r="Z924" i="3"/>
  <c r="AA924" i="3" s="1"/>
  <c r="N924" i="3"/>
  <c r="O924" i="3" s="1"/>
  <c r="AR923" i="3"/>
  <c r="AS923" i="3" s="1"/>
  <c r="AY923" i="3" s="1"/>
  <c r="AF923" i="3"/>
  <c r="AG923" i="3" s="1"/>
  <c r="T923" i="3"/>
  <c r="U923" i="3" s="1"/>
  <c r="H923" i="3"/>
  <c r="I923" i="3" s="1"/>
  <c r="AL922" i="3"/>
  <c r="AM922" i="3" s="1"/>
  <c r="Z922" i="3"/>
  <c r="AA922" i="3" s="1"/>
  <c r="N922" i="3"/>
  <c r="O922" i="3" s="1"/>
  <c r="AR921" i="3"/>
  <c r="AS921" i="3" s="1"/>
  <c r="AY921" i="3" s="1"/>
  <c r="AF921" i="3"/>
  <c r="AG921" i="3" s="1"/>
  <c r="T921" i="3"/>
  <c r="U921" i="3" s="1"/>
  <c r="H921" i="3"/>
  <c r="I921" i="3" s="1"/>
  <c r="AL920" i="3"/>
  <c r="AM920" i="3" s="1"/>
  <c r="Z920" i="3"/>
  <c r="AA920" i="3" s="1"/>
  <c r="N920" i="3"/>
  <c r="O920" i="3" s="1"/>
  <c r="AR919" i="3"/>
  <c r="AS919" i="3" s="1"/>
  <c r="AY919" i="3" s="1"/>
  <c r="AF919" i="3"/>
  <c r="AG919" i="3" s="1"/>
  <c r="T919" i="3"/>
  <c r="U919" i="3" s="1"/>
  <c r="H919" i="3"/>
  <c r="I919" i="3" s="1"/>
  <c r="AL918" i="3"/>
  <c r="AM918" i="3" s="1"/>
  <c r="Z918" i="3"/>
  <c r="AA918" i="3" s="1"/>
  <c r="N918" i="3"/>
  <c r="O918" i="3" s="1"/>
  <c r="AR917" i="3"/>
  <c r="AS917" i="3" s="1"/>
  <c r="AY917" i="3" s="1"/>
  <c r="AF917" i="3"/>
  <c r="AG917" i="3" s="1"/>
  <c r="T917" i="3"/>
  <c r="U917" i="3" s="1"/>
  <c r="H917" i="3"/>
  <c r="I917" i="3" s="1"/>
  <c r="AL916" i="3"/>
  <c r="AM916" i="3" s="1"/>
  <c r="Z916" i="3"/>
  <c r="AA916" i="3" s="1"/>
  <c r="N916" i="3"/>
  <c r="O916" i="3" s="1"/>
  <c r="AR915" i="3"/>
  <c r="AS915" i="3" s="1"/>
  <c r="AY915" i="3" s="1"/>
  <c r="AF915" i="3"/>
  <c r="AG915" i="3" s="1"/>
  <c r="T915" i="3"/>
  <c r="U915" i="3" s="1"/>
  <c r="H915" i="3"/>
  <c r="I915" i="3" s="1"/>
  <c r="AL914" i="3"/>
  <c r="AM914" i="3" s="1"/>
  <c r="Z914" i="3"/>
  <c r="AA914" i="3" s="1"/>
  <c r="N914" i="3"/>
  <c r="O914" i="3" s="1"/>
  <c r="AR913" i="3"/>
  <c r="AS913" i="3" s="1"/>
  <c r="AY913" i="3" s="1"/>
  <c r="AF913" i="3"/>
  <c r="AG913" i="3" s="1"/>
  <c r="T913" i="3"/>
  <c r="U913" i="3" s="1"/>
  <c r="H913" i="3"/>
  <c r="I913" i="3" s="1"/>
  <c r="AL912" i="3"/>
  <c r="AM912" i="3" s="1"/>
  <c r="Z912" i="3"/>
  <c r="AA912" i="3" s="1"/>
  <c r="N912" i="3"/>
  <c r="O912" i="3" s="1"/>
  <c r="AR911" i="3"/>
  <c r="AS911" i="3" s="1"/>
  <c r="AY911" i="3" s="1"/>
  <c r="AF911" i="3"/>
  <c r="AG911" i="3" s="1"/>
  <c r="T911" i="3"/>
  <c r="U911" i="3" s="1"/>
  <c r="H911" i="3"/>
  <c r="I911" i="3" s="1"/>
  <c r="AL910" i="3"/>
  <c r="AM910" i="3" s="1"/>
  <c r="Z910" i="3"/>
  <c r="AA910" i="3" s="1"/>
  <c r="N910" i="3"/>
  <c r="O910" i="3" s="1"/>
  <c r="AR909" i="3"/>
  <c r="AS909" i="3" s="1"/>
  <c r="AY909" i="3" s="1"/>
  <c r="AF909" i="3"/>
  <c r="AG909" i="3" s="1"/>
  <c r="T909" i="3"/>
  <c r="U909" i="3" s="1"/>
  <c r="H909" i="3"/>
  <c r="I909" i="3" s="1"/>
  <c r="AL908" i="3"/>
  <c r="AM908" i="3" s="1"/>
  <c r="Z908" i="3"/>
  <c r="AA908" i="3" s="1"/>
  <c r="N908" i="3"/>
  <c r="O908" i="3" s="1"/>
  <c r="AR907" i="3"/>
  <c r="AS907" i="3" s="1"/>
  <c r="AY907" i="3" s="1"/>
  <c r="AF907" i="3"/>
  <c r="AG907" i="3" s="1"/>
  <c r="T907" i="3"/>
  <c r="U907" i="3" s="1"/>
  <c r="H907" i="3"/>
  <c r="I907" i="3" s="1"/>
  <c r="AL906" i="3"/>
  <c r="AM906" i="3" s="1"/>
  <c r="Z906" i="3"/>
  <c r="AA906" i="3" s="1"/>
  <c r="N906" i="3"/>
  <c r="O906" i="3" s="1"/>
  <c r="AR905" i="3"/>
  <c r="AS905" i="3" s="1"/>
  <c r="AY905" i="3" s="1"/>
  <c r="AF905" i="3"/>
  <c r="AG905" i="3" s="1"/>
  <c r="T905" i="3"/>
  <c r="U905" i="3" s="1"/>
  <c r="H905" i="3"/>
  <c r="I905" i="3" s="1"/>
  <c r="AL904" i="3"/>
  <c r="AM904" i="3" s="1"/>
  <c r="Z904" i="3"/>
  <c r="AA904" i="3" s="1"/>
  <c r="N904" i="3"/>
  <c r="O904" i="3" s="1"/>
  <c r="AR903" i="3"/>
  <c r="AS903" i="3" s="1"/>
  <c r="AY903" i="3" s="1"/>
  <c r="AF903" i="3"/>
  <c r="AG903" i="3" s="1"/>
  <c r="T903" i="3"/>
  <c r="U903" i="3" s="1"/>
  <c r="H903" i="3"/>
  <c r="I903" i="3" s="1"/>
  <c r="AL902" i="3"/>
  <c r="AM902" i="3" s="1"/>
  <c r="Z902" i="3"/>
  <c r="AA902" i="3" s="1"/>
  <c r="N902" i="3"/>
  <c r="O902" i="3" s="1"/>
  <c r="AR901" i="3"/>
  <c r="AS901" i="3" s="1"/>
  <c r="AY901" i="3" s="1"/>
  <c r="AF901" i="3"/>
  <c r="AG901" i="3" s="1"/>
  <c r="T901" i="3"/>
  <c r="U901" i="3" s="1"/>
  <c r="H901" i="3"/>
  <c r="I901" i="3" s="1"/>
  <c r="AL900" i="3"/>
  <c r="AM900" i="3" s="1"/>
  <c r="Z900" i="3"/>
  <c r="AA900" i="3" s="1"/>
  <c r="N900" i="3"/>
  <c r="O900" i="3" s="1"/>
  <c r="AR899" i="3"/>
  <c r="AS899" i="3" s="1"/>
  <c r="AY899" i="3" s="1"/>
  <c r="AF899" i="3"/>
  <c r="AG899" i="3" s="1"/>
  <c r="T899" i="3"/>
  <c r="U899" i="3" s="1"/>
  <c r="H899" i="3"/>
  <c r="I899" i="3" s="1"/>
  <c r="AL898" i="3"/>
  <c r="AM898" i="3" s="1"/>
  <c r="Z898" i="3"/>
  <c r="AA898" i="3" s="1"/>
  <c r="N898" i="3"/>
  <c r="O898" i="3" s="1"/>
  <c r="AR897" i="3"/>
  <c r="AS897" i="3" s="1"/>
  <c r="AY897" i="3" s="1"/>
  <c r="AF897" i="3"/>
  <c r="AG897" i="3" s="1"/>
  <c r="T897" i="3"/>
  <c r="U897" i="3" s="1"/>
  <c r="H897" i="3"/>
  <c r="I897" i="3" s="1"/>
  <c r="AL896" i="3"/>
  <c r="AM896" i="3" s="1"/>
  <c r="Z896" i="3"/>
  <c r="AA896" i="3" s="1"/>
  <c r="N896" i="3"/>
  <c r="O896" i="3" s="1"/>
  <c r="AR895" i="3"/>
  <c r="AS895" i="3" s="1"/>
  <c r="AY895" i="3" s="1"/>
  <c r="AF895" i="3"/>
  <c r="AG895" i="3" s="1"/>
  <c r="T895" i="3"/>
  <c r="U895" i="3" s="1"/>
  <c r="H895" i="3"/>
  <c r="I895" i="3" s="1"/>
  <c r="AL894" i="3"/>
  <c r="AM894" i="3" s="1"/>
  <c r="Z894" i="3"/>
  <c r="AA894" i="3" s="1"/>
  <c r="N894" i="3"/>
  <c r="O894" i="3" s="1"/>
  <c r="AR893" i="3"/>
  <c r="AS893" i="3" s="1"/>
  <c r="AY893" i="3" s="1"/>
  <c r="AF893" i="3"/>
  <c r="AG893" i="3" s="1"/>
  <c r="T893" i="3"/>
  <c r="U893" i="3" s="1"/>
  <c r="H893" i="3"/>
  <c r="I893" i="3" s="1"/>
  <c r="AL892" i="3"/>
  <c r="AM892" i="3" s="1"/>
  <c r="Z892" i="3"/>
  <c r="AA892" i="3" s="1"/>
  <c r="N892" i="3"/>
  <c r="O892" i="3" s="1"/>
  <c r="AR891" i="3"/>
  <c r="AS891" i="3" s="1"/>
  <c r="AY891" i="3" s="1"/>
  <c r="AF891" i="3"/>
  <c r="AG891" i="3" s="1"/>
  <c r="T891" i="3"/>
  <c r="U891" i="3" s="1"/>
  <c r="H891" i="3"/>
  <c r="I891" i="3" s="1"/>
  <c r="AL890" i="3"/>
  <c r="AM890" i="3" s="1"/>
  <c r="Z890" i="3"/>
  <c r="AA890" i="3" s="1"/>
  <c r="N890" i="3"/>
  <c r="O890" i="3" s="1"/>
  <c r="AR889" i="3"/>
  <c r="AS889" i="3" s="1"/>
  <c r="AY889" i="3" s="1"/>
  <c r="AF889" i="3"/>
  <c r="AG889" i="3" s="1"/>
  <c r="T889" i="3"/>
  <c r="U889" i="3" s="1"/>
  <c r="H889" i="3"/>
  <c r="I889" i="3" s="1"/>
  <c r="AL888" i="3"/>
  <c r="AM888" i="3" s="1"/>
  <c r="Z888" i="3"/>
  <c r="AA888" i="3" s="1"/>
  <c r="N888" i="3"/>
  <c r="O888" i="3" s="1"/>
  <c r="AR887" i="3"/>
  <c r="AS887" i="3" s="1"/>
  <c r="AY887" i="3" s="1"/>
  <c r="AF887" i="3"/>
  <c r="AG887" i="3" s="1"/>
  <c r="T887" i="3"/>
  <c r="U887" i="3" s="1"/>
  <c r="H887" i="3"/>
  <c r="I887" i="3" s="1"/>
  <c r="AL886" i="3"/>
  <c r="AM886" i="3" s="1"/>
  <c r="Z886" i="3"/>
  <c r="AA886" i="3" s="1"/>
  <c r="N886" i="3"/>
  <c r="O886" i="3" s="1"/>
  <c r="AR885" i="3"/>
  <c r="AS885" i="3" s="1"/>
  <c r="AY885" i="3" s="1"/>
  <c r="AF885" i="3"/>
  <c r="AG885" i="3" s="1"/>
  <c r="T885" i="3"/>
  <c r="U885" i="3" s="1"/>
  <c r="H885" i="3"/>
  <c r="I885" i="3" s="1"/>
  <c r="AL884" i="3"/>
  <c r="AM884" i="3" s="1"/>
  <c r="Z884" i="3"/>
  <c r="AA884" i="3" s="1"/>
  <c r="N884" i="3"/>
  <c r="O884" i="3" s="1"/>
  <c r="AR883" i="3"/>
  <c r="AS883" i="3" s="1"/>
  <c r="AY883" i="3" s="1"/>
  <c r="AF883" i="3"/>
  <c r="AG883" i="3" s="1"/>
  <c r="T883" i="3"/>
  <c r="U883" i="3" s="1"/>
  <c r="H883" i="3"/>
  <c r="I883" i="3" s="1"/>
  <c r="AL882" i="3"/>
  <c r="AM882" i="3" s="1"/>
  <c r="Z882" i="3"/>
  <c r="AA882" i="3" s="1"/>
  <c r="N882" i="3"/>
  <c r="O882" i="3" s="1"/>
  <c r="AR881" i="3"/>
  <c r="AS881" i="3" s="1"/>
  <c r="AY881" i="3" s="1"/>
  <c r="AF881" i="3"/>
  <c r="AG881" i="3" s="1"/>
  <c r="T881" i="3"/>
  <c r="U881" i="3" s="1"/>
  <c r="H881" i="3"/>
  <c r="I881" i="3" s="1"/>
  <c r="AL880" i="3"/>
  <c r="AM880" i="3" s="1"/>
  <c r="Z880" i="3"/>
  <c r="AA880" i="3" s="1"/>
  <c r="N880" i="3"/>
  <c r="O880" i="3" s="1"/>
  <c r="AR879" i="3"/>
  <c r="AS879" i="3" s="1"/>
  <c r="AY879" i="3" s="1"/>
  <c r="AF879" i="3"/>
  <c r="AG879" i="3" s="1"/>
  <c r="T879" i="3"/>
  <c r="U879" i="3" s="1"/>
  <c r="H879" i="3"/>
  <c r="I879" i="3" s="1"/>
  <c r="AL878" i="3"/>
  <c r="AM878" i="3" s="1"/>
  <c r="Z878" i="3"/>
  <c r="AA878" i="3" s="1"/>
  <c r="N878" i="3"/>
  <c r="O878" i="3" s="1"/>
  <c r="AR877" i="3"/>
  <c r="AS877" i="3" s="1"/>
  <c r="AY877" i="3" s="1"/>
  <c r="AF877" i="3"/>
  <c r="AG877" i="3" s="1"/>
  <c r="T877" i="3"/>
  <c r="U877" i="3" s="1"/>
  <c r="H877" i="3"/>
  <c r="I877" i="3" s="1"/>
  <c r="AL876" i="3"/>
  <c r="AM876" i="3" s="1"/>
  <c r="Z876" i="3"/>
  <c r="AA876" i="3" s="1"/>
  <c r="N876" i="3"/>
  <c r="O876" i="3" s="1"/>
  <c r="AR875" i="3"/>
  <c r="AS875" i="3" s="1"/>
  <c r="AY875" i="3" s="1"/>
  <c r="AF875" i="3"/>
  <c r="AG875" i="3" s="1"/>
  <c r="T875" i="3"/>
  <c r="U875" i="3" s="1"/>
  <c r="H875" i="3"/>
  <c r="I875" i="3" s="1"/>
  <c r="AL874" i="3"/>
  <c r="AM874" i="3" s="1"/>
  <c r="Z874" i="3"/>
  <c r="AA874" i="3" s="1"/>
  <c r="N874" i="3"/>
  <c r="O874" i="3" s="1"/>
  <c r="Z1071" i="3"/>
  <c r="AA1071" i="3" s="1"/>
  <c r="T1070" i="3"/>
  <c r="U1070" i="3" s="1"/>
  <c r="N1069" i="3"/>
  <c r="O1069" i="3" s="1"/>
  <c r="H1068" i="3"/>
  <c r="I1068" i="3" s="1"/>
  <c r="AR1066" i="3"/>
  <c r="AS1066" i="3" s="1"/>
  <c r="AY1066" i="3" s="1"/>
  <c r="AL1065" i="3"/>
  <c r="AM1065" i="3" s="1"/>
  <c r="BL1065" i="3" s="1"/>
  <c r="AF1064" i="3"/>
  <c r="AG1064" i="3" s="1"/>
  <c r="Z1063" i="3"/>
  <c r="T1062" i="3"/>
  <c r="U1062" i="3" s="1"/>
  <c r="N1061" i="3"/>
  <c r="O1061" i="3" s="1"/>
  <c r="H1060" i="3"/>
  <c r="I1060" i="3" s="1"/>
  <c r="N1059" i="3"/>
  <c r="O1059" i="3" s="1"/>
  <c r="AO1058" i="3"/>
  <c r="AP1058" i="3" s="1"/>
  <c r="Z1058" i="3"/>
  <c r="AA1058" i="3" s="1"/>
  <c r="H1058" i="3"/>
  <c r="I1058" i="3" s="1"/>
  <c r="AI1057" i="3"/>
  <c r="AJ1057" i="3" s="1"/>
  <c r="T1057" i="3"/>
  <c r="U1057" i="3" s="1"/>
  <c r="AR1056" i="3"/>
  <c r="AS1056" i="3" s="1"/>
  <c r="AY1056" i="3" s="1"/>
  <c r="AC1056" i="3"/>
  <c r="AD1056" i="3" s="1"/>
  <c r="N1056" i="3"/>
  <c r="O1056" i="3" s="1"/>
  <c r="AL1055" i="3"/>
  <c r="AM1055" i="3" s="1"/>
  <c r="W1055" i="3"/>
  <c r="X1055" i="3" s="1"/>
  <c r="H1055" i="3"/>
  <c r="I1055" i="3" s="1"/>
  <c r="AF1054" i="3"/>
  <c r="AG1054" i="3" s="1"/>
  <c r="Q1054" i="3"/>
  <c r="R1054" i="3" s="1"/>
  <c r="AR1053" i="3"/>
  <c r="AS1053" i="3" s="1"/>
  <c r="Z1053" i="3"/>
  <c r="K1053" i="3"/>
  <c r="L1053" i="3" s="1"/>
  <c r="AL1052" i="3"/>
  <c r="AM1052" i="3" s="1"/>
  <c r="T1052" i="3"/>
  <c r="U1052" i="3" s="1"/>
  <c r="AU1052" i="3"/>
  <c r="AV1052" i="3" s="1"/>
  <c r="AF1051" i="3"/>
  <c r="AG1051" i="3" s="1"/>
  <c r="N1051" i="3"/>
  <c r="O1051" i="3" s="1"/>
  <c r="AO1050" i="3"/>
  <c r="AP1050" i="3" s="1"/>
  <c r="Z1050" i="3"/>
  <c r="AA1050" i="3" s="1"/>
  <c r="H1050" i="3"/>
  <c r="I1050" i="3" s="1"/>
  <c r="AI1049" i="3"/>
  <c r="AJ1049" i="3" s="1"/>
  <c r="T1049" i="3"/>
  <c r="U1049" i="3" s="1"/>
  <c r="AR1048" i="3"/>
  <c r="AS1048" i="3" s="1"/>
  <c r="AY1048" i="3" s="1"/>
  <c r="AC1048" i="3"/>
  <c r="AD1048" i="3" s="1"/>
  <c r="N1048" i="3"/>
  <c r="O1048" i="3" s="1"/>
  <c r="AO1047" i="3"/>
  <c r="AP1047" i="3" s="1"/>
  <c r="AC1047" i="3"/>
  <c r="AD1047" i="3" s="1"/>
  <c r="Q1047" i="3"/>
  <c r="R1047" i="3" s="1"/>
  <c r="AU1047" i="3"/>
  <c r="AV1047" i="3" s="1"/>
  <c r="AI1046" i="3"/>
  <c r="AJ1046" i="3" s="1"/>
  <c r="W1046" i="3"/>
  <c r="X1046" i="3" s="1"/>
  <c r="K1046" i="3"/>
  <c r="L1046" i="3" s="1"/>
  <c r="AO1045" i="3"/>
  <c r="AP1045" i="3" s="1"/>
  <c r="AC1045" i="3"/>
  <c r="AD1045" i="3" s="1"/>
  <c r="Q1045" i="3"/>
  <c r="R1045" i="3" s="1"/>
  <c r="AU1045" i="3"/>
  <c r="AV1045" i="3" s="1"/>
  <c r="AI1044" i="3"/>
  <c r="AJ1044" i="3" s="1"/>
  <c r="W1044" i="3"/>
  <c r="X1044" i="3" s="1"/>
  <c r="K1044" i="3"/>
  <c r="L1044" i="3" s="1"/>
  <c r="AO1043" i="3"/>
  <c r="AP1043" i="3" s="1"/>
  <c r="AC1043" i="3"/>
  <c r="AD1043" i="3" s="1"/>
  <c r="Q1043" i="3"/>
  <c r="R1043" i="3" s="1"/>
  <c r="AU1043" i="3"/>
  <c r="AV1043" i="3" s="1"/>
  <c r="AI1042" i="3"/>
  <c r="AJ1042" i="3" s="1"/>
  <c r="W1042" i="3"/>
  <c r="X1042" i="3" s="1"/>
  <c r="K1042" i="3"/>
  <c r="L1042" i="3" s="1"/>
  <c r="AO1041" i="3"/>
  <c r="AP1041" i="3" s="1"/>
  <c r="AC1041" i="3"/>
  <c r="AD1041" i="3" s="1"/>
  <c r="Q1041" i="3"/>
  <c r="R1041" i="3" s="1"/>
  <c r="AU1041" i="3"/>
  <c r="AV1041" i="3" s="1"/>
  <c r="AI1040" i="3"/>
  <c r="AJ1040" i="3" s="1"/>
  <c r="W1040" i="3"/>
  <c r="X1040" i="3" s="1"/>
  <c r="K1040" i="3"/>
  <c r="L1040" i="3" s="1"/>
  <c r="AO1039" i="3"/>
  <c r="AP1039" i="3" s="1"/>
  <c r="AC1039" i="3"/>
  <c r="AD1039" i="3" s="1"/>
  <c r="Q1039" i="3"/>
  <c r="R1039" i="3" s="1"/>
  <c r="AU1039" i="3"/>
  <c r="AV1039" i="3" s="1"/>
  <c r="AI1038" i="3"/>
  <c r="AJ1038" i="3" s="1"/>
  <c r="W1038" i="3"/>
  <c r="X1038" i="3" s="1"/>
  <c r="K1038" i="3"/>
  <c r="L1038" i="3" s="1"/>
  <c r="AO1037" i="3"/>
  <c r="AP1037" i="3" s="1"/>
  <c r="AC1037" i="3"/>
  <c r="AD1037" i="3" s="1"/>
  <c r="Q1037" i="3"/>
  <c r="R1037" i="3" s="1"/>
  <c r="AU1037" i="3"/>
  <c r="AV1037" i="3" s="1"/>
  <c r="AI1036" i="3"/>
  <c r="AJ1036" i="3" s="1"/>
  <c r="W1036" i="3"/>
  <c r="X1036" i="3" s="1"/>
  <c r="K1036" i="3"/>
  <c r="L1036" i="3" s="1"/>
  <c r="AO1035" i="3"/>
  <c r="AP1035" i="3" s="1"/>
  <c r="AC1035" i="3"/>
  <c r="AD1035" i="3" s="1"/>
  <c r="Q1035" i="3"/>
  <c r="R1035" i="3" s="1"/>
  <c r="AU1035" i="3"/>
  <c r="AV1035" i="3" s="1"/>
  <c r="AI1034" i="3"/>
  <c r="AJ1034" i="3" s="1"/>
  <c r="W1034" i="3"/>
  <c r="X1034" i="3" s="1"/>
  <c r="K1034" i="3"/>
  <c r="L1034" i="3" s="1"/>
  <c r="AO1033" i="3"/>
  <c r="AP1033" i="3" s="1"/>
  <c r="AC1033" i="3"/>
  <c r="AD1033" i="3" s="1"/>
  <c r="Q1033" i="3"/>
  <c r="R1033" i="3" s="1"/>
  <c r="AU1033" i="3"/>
  <c r="AV1033" i="3" s="1"/>
  <c r="AI1032" i="3"/>
  <c r="AJ1032" i="3" s="1"/>
  <c r="W1032" i="3"/>
  <c r="X1032" i="3" s="1"/>
  <c r="K1032" i="3"/>
  <c r="L1032" i="3" s="1"/>
  <c r="AO1031" i="3"/>
  <c r="AP1031" i="3" s="1"/>
  <c r="AC1031" i="3"/>
  <c r="AD1031" i="3" s="1"/>
  <c r="Q1031" i="3"/>
  <c r="R1031" i="3" s="1"/>
  <c r="AU1031" i="3"/>
  <c r="AV1031" i="3" s="1"/>
  <c r="AI1030" i="3"/>
  <c r="AJ1030" i="3" s="1"/>
  <c r="W1030" i="3"/>
  <c r="X1030" i="3" s="1"/>
  <c r="K1030" i="3"/>
  <c r="L1030" i="3" s="1"/>
  <c r="AO1029" i="3"/>
  <c r="AP1029" i="3" s="1"/>
  <c r="AC1029" i="3"/>
  <c r="AD1029" i="3" s="1"/>
  <c r="Q1029" i="3"/>
  <c r="R1029" i="3" s="1"/>
  <c r="AU1029" i="3"/>
  <c r="AV1029" i="3" s="1"/>
  <c r="AI1028" i="3"/>
  <c r="AJ1028" i="3" s="1"/>
  <c r="W1028" i="3"/>
  <c r="X1028" i="3" s="1"/>
  <c r="K1028" i="3"/>
  <c r="L1028" i="3" s="1"/>
  <c r="AO1027" i="3"/>
  <c r="AP1027" i="3" s="1"/>
  <c r="AC1027" i="3"/>
  <c r="AD1027" i="3" s="1"/>
  <c r="Q1027" i="3"/>
  <c r="R1027" i="3" s="1"/>
  <c r="AU1027" i="3"/>
  <c r="AV1027" i="3" s="1"/>
  <c r="AI1026" i="3"/>
  <c r="AJ1026" i="3" s="1"/>
  <c r="W1026" i="3"/>
  <c r="X1026" i="3" s="1"/>
  <c r="K1026" i="3"/>
  <c r="L1026" i="3" s="1"/>
  <c r="AO1025" i="3"/>
  <c r="AP1025" i="3" s="1"/>
  <c r="AC1025" i="3"/>
  <c r="AD1025" i="3" s="1"/>
  <c r="Q1025" i="3"/>
  <c r="R1025" i="3" s="1"/>
  <c r="AU1025" i="3"/>
  <c r="AV1025" i="3" s="1"/>
  <c r="AI1024" i="3"/>
  <c r="AJ1024" i="3" s="1"/>
  <c r="W1024" i="3"/>
  <c r="X1024" i="3" s="1"/>
  <c r="K1024" i="3"/>
  <c r="L1024" i="3" s="1"/>
  <c r="AO1023" i="3"/>
  <c r="AP1023" i="3" s="1"/>
  <c r="AC1023" i="3"/>
  <c r="AD1023" i="3" s="1"/>
  <c r="Q1023" i="3"/>
  <c r="R1023" i="3" s="1"/>
  <c r="AU1023" i="3"/>
  <c r="AV1023" i="3" s="1"/>
  <c r="AI1022" i="3"/>
  <c r="AJ1022" i="3" s="1"/>
  <c r="W1022" i="3"/>
  <c r="X1022" i="3" s="1"/>
  <c r="K1022" i="3"/>
  <c r="L1022" i="3" s="1"/>
  <c r="AO1021" i="3"/>
  <c r="AP1021" i="3" s="1"/>
  <c r="AC1021" i="3"/>
  <c r="AD1021" i="3" s="1"/>
  <c r="Q1021" i="3"/>
  <c r="R1021" i="3" s="1"/>
  <c r="AU1021" i="3"/>
  <c r="AV1021" i="3" s="1"/>
  <c r="AI1020" i="3"/>
  <c r="AJ1020" i="3" s="1"/>
  <c r="W1020" i="3"/>
  <c r="X1020" i="3" s="1"/>
  <c r="K1020" i="3"/>
  <c r="L1020" i="3" s="1"/>
  <c r="AO1019" i="3"/>
  <c r="AP1019" i="3" s="1"/>
  <c r="AC1019" i="3"/>
  <c r="AD1019" i="3" s="1"/>
  <c r="Q1019" i="3"/>
  <c r="R1019" i="3" s="1"/>
  <c r="AU1019" i="3"/>
  <c r="AV1019" i="3" s="1"/>
  <c r="AI1018" i="3"/>
  <c r="AJ1018" i="3" s="1"/>
  <c r="W1018" i="3"/>
  <c r="X1018" i="3" s="1"/>
  <c r="K1018" i="3"/>
  <c r="L1018" i="3" s="1"/>
  <c r="AO1017" i="3"/>
  <c r="AP1017" i="3" s="1"/>
  <c r="AC1017" i="3"/>
  <c r="AD1017" i="3" s="1"/>
  <c r="Q1017" i="3"/>
  <c r="R1017" i="3" s="1"/>
  <c r="AU1017" i="3"/>
  <c r="AV1017" i="3" s="1"/>
  <c r="AI1016" i="3"/>
  <c r="AJ1016" i="3" s="1"/>
  <c r="W1016" i="3"/>
  <c r="X1016" i="3" s="1"/>
  <c r="K1016" i="3"/>
  <c r="L1016" i="3" s="1"/>
  <c r="AO1015" i="3"/>
  <c r="AP1015" i="3" s="1"/>
  <c r="AC1015" i="3"/>
  <c r="AD1015" i="3" s="1"/>
  <c r="Q1015" i="3"/>
  <c r="R1015" i="3" s="1"/>
  <c r="AU1015" i="3"/>
  <c r="AV1015" i="3" s="1"/>
  <c r="AI1014" i="3"/>
  <c r="AJ1014" i="3" s="1"/>
  <c r="W1014" i="3"/>
  <c r="X1014" i="3" s="1"/>
  <c r="K1014" i="3"/>
  <c r="L1014" i="3" s="1"/>
  <c r="AO1013" i="3"/>
  <c r="AP1013" i="3" s="1"/>
  <c r="AC1013" i="3"/>
  <c r="AD1013" i="3" s="1"/>
  <c r="Q1013" i="3"/>
  <c r="R1013" i="3" s="1"/>
  <c r="AU1013" i="3"/>
  <c r="AV1013" i="3" s="1"/>
  <c r="AI1012" i="3"/>
  <c r="AJ1012" i="3" s="1"/>
  <c r="W1012" i="3"/>
  <c r="X1012" i="3" s="1"/>
  <c r="K1012" i="3"/>
  <c r="L1012" i="3" s="1"/>
  <c r="AO1011" i="3"/>
  <c r="AP1011" i="3" s="1"/>
  <c r="AC1011" i="3"/>
  <c r="AD1011" i="3" s="1"/>
  <c r="Q1011" i="3"/>
  <c r="R1011" i="3" s="1"/>
  <c r="AU1011" i="3"/>
  <c r="AV1011" i="3" s="1"/>
  <c r="AI1010" i="3"/>
  <c r="AJ1010" i="3" s="1"/>
  <c r="W1010" i="3"/>
  <c r="X1010" i="3" s="1"/>
  <c r="K1010" i="3"/>
  <c r="L1010" i="3" s="1"/>
  <c r="AO1009" i="3"/>
  <c r="AP1009" i="3" s="1"/>
  <c r="AC1009" i="3"/>
  <c r="AD1009" i="3" s="1"/>
  <c r="Q1009" i="3"/>
  <c r="R1009" i="3" s="1"/>
  <c r="AU1009" i="3"/>
  <c r="AV1009" i="3" s="1"/>
  <c r="AI1008" i="3"/>
  <c r="AJ1008" i="3" s="1"/>
  <c r="W1008" i="3"/>
  <c r="X1008" i="3" s="1"/>
  <c r="K1008" i="3"/>
  <c r="L1008" i="3" s="1"/>
  <c r="AO1007" i="3"/>
  <c r="AP1007" i="3" s="1"/>
  <c r="AC1007" i="3"/>
  <c r="AD1007" i="3" s="1"/>
  <c r="Q1007" i="3"/>
  <c r="R1007" i="3" s="1"/>
  <c r="AU1007" i="3"/>
  <c r="AV1007" i="3" s="1"/>
  <c r="AI1006" i="3"/>
  <c r="AJ1006" i="3" s="1"/>
  <c r="W1006" i="3"/>
  <c r="X1006" i="3" s="1"/>
  <c r="K1006" i="3"/>
  <c r="L1006" i="3" s="1"/>
  <c r="AO1005" i="3"/>
  <c r="AP1005" i="3" s="1"/>
  <c r="AC1005" i="3"/>
  <c r="AD1005" i="3" s="1"/>
  <c r="Q1005" i="3"/>
  <c r="R1005" i="3" s="1"/>
  <c r="AU1005" i="3"/>
  <c r="AV1005" i="3" s="1"/>
  <c r="AI1004" i="3"/>
  <c r="AJ1004" i="3" s="1"/>
  <c r="W1004" i="3"/>
  <c r="X1004" i="3" s="1"/>
  <c r="K1004" i="3"/>
  <c r="L1004" i="3" s="1"/>
  <c r="AO1003" i="3"/>
  <c r="AP1003" i="3" s="1"/>
  <c r="AC1003" i="3"/>
  <c r="AD1003" i="3" s="1"/>
  <c r="Q1003" i="3"/>
  <c r="R1003" i="3" s="1"/>
  <c r="AU1003" i="3"/>
  <c r="AV1003" i="3" s="1"/>
  <c r="AI1002" i="3"/>
  <c r="AJ1002" i="3" s="1"/>
  <c r="W1002" i="3"/>
  <c r="X1002" i="3" s="1"/>
  <c r="K1002" i="3"/>
  <c r="L1002" i="3" s="1"/>
  <c r="AO1001" i="3"/>
  <c r="AP1001" i="3" s="1"/>
  <c r="AC1001" i="3"/>
  <c r="AD1001" i="3" s="1"/>
  <c r="Q1001" i="3"/>
  <c r="R1001" i="3" s="1"/>
  <c r="AU1001" i="3"/>
  <c r="AV1001" i="3" s="1"/>
  <c r="AI1000" i="3"/>
  <c r="AJ1000" i="3" s="1"/>
  <c r="W1000" i="3"/>
  <c r="X1000" i="3" s="1"/>
  <c r="K1000" i="3"/>
  <c r="L1000" i="3" s="1"/>
  <c r="AO999" i="3"/>
  <c r="AP999" i="3" s="1"/>
  <c r="AC999" i="3"/>
  <c r="AD999" i="3" s="1"/>
  <c r="Q999" i="3"/>
  <c r="R999" i="3" s="1"/>
  <c r="AU999" i="3"/>
  <c r="AV999" i="3" s="1"/>
  <c r="AI998" i="3"/>
  <c r="AJ998" i="3" s="1"/>
  <c r="W998" i="3"/>
  <c r="X998" i="3" s="1"/>
  <c r="K998" i="3"/>
  <c r="L998" i="3" s="1"/>
  <c r="AO997" i="3"/>
  <c r="AP997" i="3" s="1"/>
  <c r="AC997" i="3"/>
  <c r="AD997" i="3" s="1"/>
  <c r="Q997" i="3"/>
  <c r="R997" i="3" s="1"/>
  <c r="AU997" i="3"/>
  <c r="AV997" i="3" s="1"/>
  <c r="AI996" i="3"/>
  <c r="AJ996" i="3" s="1"/>
  <c r="W996" i="3"/>
  <c r="X996" i="3" s="1"/>
  <c r="K996" i="3"/>
  <c r="L996" i="3" s="1"/>
  <c r="AO995" i="3"/>
  <c r="AP995" i="3" s="1"/>
  <c r="AC995" i="3"/>
  <c r="AD995" i="3" s="1"/>
  <c r="Q995" i="3"/>
  <c r="R995" i="3" s="1"/>
  <c r="AU995" i="3"/>
  <c r="AV995" i="3" s="1"/>
  <c r="AI994" i="3"/>
  <c r="AJ994" i="3" s="1"/>
  <c r="W994" i="3"/>
  <c r="X994" i="3" s="1"/>
  <c r="K994" i="3"/>
  <c r="L994" i="3" s="1"/>
  <c r="AO993" i="3"/>
  <c r="AP993" i="3" s="1"/>
  <c r="AC993" i="3"/>
  <c r="AD993" i="3" s="1"/>
  <c r="Q993" i="3"/>
  <c r="R993" i="3" s="1"/>
  <c r="AU993" i="3"/>
  <c r="AV993" i="3" s="1"/>
  <c r="AI992" i="3"/>
  <c r="AJ992" i="3" s="1"/>
  <c r="W992" i="3"/>
  <c r="X992" i="3" s="1"/>
  <c r="K992" i="3"/>
  <c r="L992" i="3" s="1"/>
  <c r="AO991" i="3"/>
  <c r="AP991" i="3" s="1"/>
  <c r="AC991" i="3"/>
  <c r="AD991" i="3" s="1"/>
  <c r="Q991" i="3"/>
  <c r="R991" i="3" s="1"/>
  <c r="AU991" i="3"/>
  <c r="AV991" i="3" s="1"/>
  <c r="AI990" i="3"/>
  <c r="AJ990" i="3" s="1"/>
  <c r="W990" i="3"/>
  <c r="X990" i="3" s="1"/>
  <c r="K990" i="3"/>
  <c r="L990" i="3" s="1"/>
  <c r="AO989" i="3"/>
  <c r="AP989" i="3" s="1"/>
  <c r="AC989" i="3"/>
  <c r="AD989" i="3" s="1"/>
  <c r="Q989" i="3"/>
  <c r="R989" i="3" s="1"/>
  <c r="AU989" i="3"/>
  <c r="AV989" i="3" s="1"/>
  <c r="AI988" i="3"/>
  <c r="AJ988" i="3" s="1"/>
  <c r="W988" i="3"/>
  <c r="X988" i="3" s="1"/>
  <c r="K988" i="3"/>
  <c r="L988" i="3" s="1"/>
  <c r="AO987" i="3"/>
  <c r="AP987" i="3" s="1"/>
  <c r="AC987" i="3"/>
  <c r="AD987" i="3" s="1"/>
  <c r="Q987" i="3"/>
  <c r="R987" i="3" s="1"/>
  <c r="AU987" i="3"/>
  <c r="AV987" i="3" s="1"/>
  <c r="AI986" i="3"/>
  <c r="AJ986" i="3" s="1"/>
  <c r="W986" i="3"/>
  <c r="X986" i="3" s="1"/>
  <c r="K986" i="3"/>
  <c r="L986" i="3" s="1"/>
  <c r="AO985" i="3"/>
  <c r="AP985" i="3" s="1"/>
  <c r="AC985" i="3"/>
  <c r="AD985" i="3" s="1"/>
  <c r="Q985" i="3"/>
  <c r="R985" i="3" s="1"/>
  <c r="AU985" i="3"/>
  <c r="AV985" i="3" s="1"/>
  <c r="AI984" i="3"/>
  <c r="AJ984" i="3" s="1"/>
  <c r="W984" i="3"/>
  <c r="X984" i="3" s="1"/>
  <c r="K984" i="3"/>
  <c r="L984" i="3" s="1"/>
  <c r="AO983" i="3"/>
  <c r="AP983" i="3" s="1"/>
  <c r="AC983" i="3"/>
  <c r="AD983" i="3" s="1"/>
  <c r="Q983" i="3"/>
  <c r="R983" i="3" s="1"/>
  <c r="AU983" i="3"/>
  <c r="AV983" i="3" s="1"/>
  <c r="AI982" i="3"/>
  <c r="AJ982" i="3" s="1"/>
  <c r="W982" i="3"/>
  <c r="X982" i="3" s="1"/>
  <c r="K982" i="3"/>
  <c r="L982" i="3" s="1"/>
  <c r="AO981" i="3"/>
  <c r="AP981" i="3" s="1"/>
  <c r="AC981" i="3"/>
  <c r="AD981" i="3" s="1"/>
  <c r="Q981" i="3"/>
  <c r="R981" i="3" s="1"/>
  <c r="AU981" i="3"/>
  <c r="AV981" i="3" s="1"/>
  <c r="AI980" i="3"/>
  <c r="AJ980" i="3" s="1"/>
  <c r="W980" i="3"/>
  <c r="X980" i="3" s="1"/>
  <c r="K980" i="3"/>
  <c r="L980" i="3" s="1"/>
  <c r="AO979" i="3"/>
  <c r="AP979" i="3" s="1"/>
  <c r="AC979" i="3"/>
  <c r="AD979" i="3" s="1"/>
  <c r="Q979" i="3"/>
  <c r="R979" i="3" s="1"/>
  <c r="AU979" i="3"/>
  <c r="AV979" i="3" s="1"/>
  <c r="AI978" i="3"/>
  <c r="AJ978" i="3" s="1"/>
  <c r="W978" i="3"/>
  <c r="X978" i="3" s="1"/>
  <c r="K978" i="3"/>
  <c r="L978" i="3" s="1"/>
  <c r="AO977" i="3"/>
  <c r="AP977" i="3" s="1"/>
  <c r="AC977" i="3"/>
  <c r="AD977" i="3" s="1"/>
  <c r="Q977" i="3"/>
  <c r="R977" i="3" s="1"/>
  <c r="AU977" i="3"/>
  <c r="AV977" i="3" s="1"/>
  <c r="AI976" i="3"/>
  <c r="AJ976" i="3" s="1"/>
  <c r="W976" i="3"/>
  <c r="X976" i="3" s="1"/>
  <c r="K976" i="3"/>
  <c r="L976" i="3" s="1"/>
  <c r="AO975" i="3"/>
  <c r="AP975" i="3" s="1"/>
  <c r="AC975" i="3"/>
  <c r="AD975" i="3" s="1"/>
  <c r="Q975" i="3"/>
  <c r="R975" i="3" s="1"/>
  <c r="AU975" i="3"/>
  <c r="AV975" i="3" s="1"/>
  <c r="AI974" i="3"/>
  <c r="AJ974" i="3" s="1"/>
  <c r="W974" i="3"/>
  <c r="X974" i="3" s="1"/>
  <c r="K974" i="3"/>
  <c r="L974" i="3" s="1"/>
  <c r="AO973" i="3"/>
  <c r="AP973" i="3" s="1"/>
  <c r="AC973" i="3"/>
  <c r="AD973" i="3" s="1"/>
  <c r="Q973" i="3"/>
  <c r="R973" i="3" s="1"/>
  <c r="AU973" i="3"/>
  <c r="AV973" i="3" s="1"/>
  <c r="AI972" i="3"/>
  <c r="AJ972" i="3" s="1"/>
  <c r="W972" i="3"/>
  <c r="X972" i="3" s="1"/>
  <c r="K972" i="3"/>
  <c r="L972" i="3" s="1"/>
  <c r="AO971" i="3"/>
  <c r="AP971" i="3" s="1"/>
  <c r="AC971" i="3"/>
  <c r="AD971" i="3" s="1"/>
  <c r="Q971" i="3"/>
  <c r="R971" i="3" s="1"/>
  <c r="AU971" i="3"/>
  <c r="AV971" i="3" s="1"/>
  <c r="AI970" i="3"/>
  <c r="AJ970" i="3" s="1"/>
  <c r="W970" i="3"/>
  <c r="X970" i="3" s="1"/>
  <c r="K970" i="3"/>
  <c r="L970" i="3" s="1"/>
  <c r="AO969" i="3"/>
  <c r="AP969" i="3" s="1"/>
  <c r="AC969" i="3"/>
  <c r="AD969" i="3" s="1"/>
  <c r="Q969" i="3"/>
  <c r="R969" i="3" s="1"/>
  <c r="AU969" i="3"/>
  <c r="AV969" i="3" s="1"/>
  <c r="AI968" i="3"/>
  <c r="AJ968" i="3" s="1"/>
  <c r="W968" i="3"/>
  <c r="X968" i="3" s="1"/>
  <c r="K968" i="3"/>
  <c r="L968" i="3" s="1"/>
  <c r="AO967" i="3"/>
  <c r="AP967" i="3" s="1"/>
  <c r="AC967" i="3"/>
  <c r="AD967" i="3" s="1"/>
  <c r="Q967" i="3"/>
  <c r="R967" i="3" s="1"/>
  <c r="AU967" i="3"/>
  <c r="AV967" i="3" s="1"/>
  <c r="AI966" i="3"/>
  <c r="AJ966" i="3" s="1"/>
  <c r="W966" i="3"/>
  <c r="X966" i="3" s="1"/>
  <c r="K966" i="3"/>
  <c r="L966" i="3" s="1"/>
  <c r="AO965" i="3"/>
  <c r="AP965" i="3" s="1"/>
  <c r="AC965" i="3"/>
  <c r="AD965" i="3" s="1"/>
  <c r="Q965" i="3"/>
  <c r="R965" i="3" s="1"/>
  <c r="AU965" i="3"/>
  <c r="AV965" i="3" s="1"/>
  <c r="AI964" i="3"/>
  <c r="AJ964" i="3" s="1"/>
  <c r="W964" i="3"/>
  <c r="X964" i="3" s="1"/>
  <c r="K964" i="3"/>
  <c r="L964" i="3" s="1"/>
  <c r="AO963" i="3"/>
  <c r="AP963" i="3" s="1"/>
  <c r="AC963" i="3"/>
  <c r="AD963" i="3" s="1"/>
  <c r="Q963" i="3"/>
  <c r="R963" i="3" s="1"/>
  <c r="AU963" i="3"/>
  <c r="AV963" i="3" s="1"/>
  <c r="AI962" i="3"/>
  <c r="AJ962" i="3" s="1"/>
  <c r="W962" i="3"/>
  <c r="X962" i="3" s="1"/>
  <c r="K962" i="3"/>
  <c r="L962" i="3" s="1"/>
  <c r="AO961" i="3"/>
  <c r="AP961" i="3" s="1"/>
  <c r="AC961" i="3"/>
  <c r="AD961" i="3" s="1"/>
  <c r="Q961" i="3"/>
  <c r="R961" i="3" s="1"/>
  <c r="AU961" i="3"/>
  <c r="AV961" i="3" s="1"/>
  <c r="AI960" i="3"/>
  <c r="AJ960" i="3" s="1"/>
  <c r="W960" i="3"/>
  <c r="X960" i="3" s="1"/>
  <c r="K960" i="3"/>
  <c r="L960" i="3" s="1"/>
  <c r="AO959" i="3"/>
  <c r="AP959" i="3" s="1"/>
  <c r="AC959" i="3"/>
  <c r="AD959" i="3" s="1"/>
  <c r="Q959" i="3"/>
  <c r="R959" i="3" s="1"/>
  <c r="AU959" i="3"/>
  <c r="AV959" i="3" s="1"/>
  <c r="AI958" i="3"/>
  <c r="AJ958" i="3" s="1"/>
  <c r="W958" i="3"/>
  <c r="X958" i="3" s="1"/>
  <c r="K958" i="3"/>
  <c r="L958" i="3" s="1"/>
  <c r="AO957" i="3"/>
  <c r="AP957" i="3" s="1"/>
  <c r="AC957" i="3"/>
  <c r="AD957" i="3" s="1"/>
  <c r="Q957" i="3"/>
  <c r="R957" i="3" s="1"/>
  <c r="AU957" i="3"/>
  <c r="AV957" i="3" s="1"/>
  <c r="AI956" i="3"/>
  <c r="AJ956" i="3" s="1"/>
  <c r="W956" i="3"/>
  <c r="X956" i="3" s="1"/>
  <c r="K956" i="3"/>
  <c r="L956" i="3" s="1"/>
  <c r="AO955" i="3"/>
  <c r="AP955" i="3" s="1"/>
  <c r="AC955" i="3"/>
  <c r="AD955" i="3" s="1"/>
  <c r="Q955" i="3"/>
  <c r="R955" i="3" s="1"/>
  <c r="AU955" i="3"/>
  <c r="AV955" i="3" s="1"/>
  <c r="AI954" i="3"/>
  <c r="AJ954" i="3" s="1"/>
  <c r="W954" i="3"/>
  <c r="X954" i="3" s="1"/>
  <c r="K954" i="3"/>
  <c r="L954" i="3" s="1"/>
  <c r="AO953" i="3"/>
  <c r="AP953" i="3" s="1"/>
  <c r="AC953" i="3"/>
  <c r="AD953" i="3" s="1"/>
  <c r="Q953" i="3"/>
  <c r="R953" i="3" s="1"/>
  <c r="AU953" i="3"/>
  <c r="AV953" i="3" s="1"/>
  <c r="AI952" i="3"/>
  <c r="AJ952" i="3" s="1"/>
  <c r="W952" i="3"/>
  <c r="X952" i="3" s="1"/>
  <c r="K952" i="3"/>
  <c r="L952" i="3" s="1"/>
  <c r="AO951" i="3"/>
  <c r="AP951" i="3" s="1"/>
  <c r="AC951" i="3"/>
  <c r="AD951" i="3" s="1"/>
  <c r="Q951" i="3"/>
  <c r="R951" i="3" s="1"/>
  <c r="AU951" i="3"/>
  <c r="AV951" i="3" s="1"/>
  <c r="AI950" i="3"/>
  <c r="AJ950" i="3" s="1"/>
  <c r="W950" i="3"/>
  <c r="X950" i="3" s="1"/>
  <c r="K950" i="3"/>
  <c r="L950" i="3" s="1"/>
  <c r="AO949" i="3"/>
  <c r="AP949" i="3" s="1"/>
  <c r="AC949" i="3"/>
  <c r="AD949" i="3" s="1"/>
  <c r="Q949" i="3"/>
  <c r="R949" i="3" s="1"/>
  <c r="AU949" i="3"/>
  <c r="AV949" i="3" s="1"/>
  <c r="AI948" i="3"/>
  <c r="AJ948" i="3" s="1"/>
  <c r="W948" i="3"/>
  <c r="X948" i="3" s="1"/>
  <c r="K948" i="3"/>
  <c r="L948" i="3" s="1"/>
  <c r="AO947" i="3"/>
  <c r="AP947" i="3" s="1"/>
  <c r="AC947" i="3"/>
  <c r="AD947" i="3" s="1"/>
  <c r="Q947" i="3"/>
  <c r="R947" i="3" s="1"/>
  <c r="AU947" i="3"/>
  <c r="AV947" i="3" s="1"/>
  <c r="AI946" i="3"/>
  <c r="AJ946" i="3" s="1"/>
  <c r="W946" i="3"/>
  <c r="X946" i="3" s="1"/>
  <c r="K946" i="3"/>
  <c r="L946" i="3" s="1"/>
  <c r="AO945" i="3"/>
  <c r="AP945" i="3" s="1"/>
  <c r="AC945" i="3"/>
  <c r="AD945" i="3" s="1"/>
  <c r="Q945" i="3"/>
  <c r="R945" i="3" s="1"/>
  <c r="AU945" i="3"/>
  <c r="AV945" i="3" s="1"/>
  <c r="AI944" i="3"/>
  <c r="AJ944" i="3" s="1"/>
  <c r="W944" i="3"/>
  <c r="X944" i="3" s="1"/>
  <c r="K944" i="3"/>
  <c r="L944" i="3" s="1"/>
  <c r="AO943" i="3"/>
  <c r="AP943" i="3" s="1"/>
  <c r="AC943" i="3"/>
  <c r="AD943" i="3" s="1"/>
  <c r="Q943" i="3"/>
  <c r="R943" i="3" s="1"/>
  <c r="AU943" i="3"/>
  <c r="AV943" i="3" s="1"/>
  <c r="AI942" i="3"/>
  <c r="AJ942" i="3" s="1"/>
  <c r="W942" i="3"/>
  <c r="X942" i="3" s="1"/>
  <c r="K942" i="3"/>
  <c r="L942" i="3" s="1"/>
  <c r="AO941" i="3"/>
  <c r="AP941" i="3" s="1"/>
  <c r="AC941" i="3"/>
  <c r="AD941" i="3" s="1"/>
  <c r="Q941" i="3"/>
  <c r="R941" i="3" s="1"/>
  <c r="AU941" i="3"/>
  <c r="AV941" i="3" s="1"/>
  <c r="AI940" i="3"/>
  <c r="AJ940" i="3" s="1"/>
  <c r="W940" i="3"/>
  <c r="X940" i="3" s="1"/>
  <c r="K940" i="3"/>
  <c r="L940" i="3" s="1"/>
  <c r="AO939" i="3"/>
  <c r="AP939" i="3" s="1"/>
  <c r="AC939" i="3"/>
  <c r="AD939" i="3" s="1"/>
  <c r="Q939" i="3"/>
  <c r="R939" i="3" s="1"/>
  <c r="AU939" i="3"/>
  <c r="AV939" i="3" s="1"/>
  <c r="AI938" i="3"/>
  <c r="AJ938" i="3" s="1"/>
  <c r="W938" i="3"/>
  <c r="X938" i="3" s="1"/>
  <c r="K938" i="3"/>
  <c r="L938" i="3" s="1"/>
  <c r="AO937" i="3"/>
  <c r="AP937" i="3" s="1"/>
  <c r="AC937" i="3"/>
  <c r="AD937" i="3" s="1"/>
  <c r="Q937" i="3"/>
  <c r="R937" i="3" s="1"/>
  <c r="AU937" i="3"/>
  <c r="AV937" i="3" s="1"/>
  <c r="AI936" i="3"/>
  <c r="AJ936" i="3" s="1"/>
  <c r="W936" i="3"/>
  <c r="X936" i="3" s="1"/>
  <c r="K936" i="3"/>
  <c r="L936" i="3" s="1"/>
  <c r="AO935" i="3"/>
  <c r="AP935" i="3" s="1"/>
  <c r="AC935" i="3"/>
  <c r="AD935" i="3" s="1"/>
  <c r="Q935" i="3"/>
  <c r="R935" i="3" s="1"/>
  <c r="AU935" i="3"/>
  <c r="AV935" i="3" s="1"/>
  <c r="AI934" i="3"/>
  <c r="AJ934" i="3" s="1"/>
  <c r="W934" i="3"/>
  <c r="X934" i="3" s="1"/>
  <c r="K934" i="3"/>
  <c r="L934" i="3" s="1"/>
  <c r="AO933" i="3"/>
  <c r="AP933" i="3" s="1"/>
  <c r="AC933" i="3"/>
  <c r="AD933" i="3" s="1"/>
  <c r="Q933" i="3"/>
  <c r="R933" i="3" s="1"/>
  <c r="AU933" i="3"/>
  <c r="AV933" i="3" s="1"/>
  <c r="AI932" i="3"/>
  <c r="AJ932" i="3" s="1"/>
  <c r="W932" i="3"/>
  <c r="X932" i="3" s="1"/>
  <c r="K932" i="3"/>
  <c r="L932" i="3" s="1"/>
  <c r="AO931" i="3"/>
  <c r="AP931" i="3" s="1"/>
  <c r="AC931" i="3"/>
  <c r="AD931" i="3" s="1"/>
  <c r="Q931" i="3"/>
  <c r="R931" i="3" s="1"/>
  <c r="AU931" i="3"/>
  <c r="AV931" i="3" s="1"/>
  <c r="AI930" i="3"/>
  <c r="AJ930" i="3" s="1"/>
  <c r="W930" i="3"/>
  <c r="X930" i="3" s="1"/>
  <c r="K930" i="3"/>
  <c r="L930" i="3" s="1"/>
  <c r="AO929" i="3"/>
  <c r="AP929" i="3" s="1"/>
  <c r="AC929" i="3"/>
  <c r="AD929" i="3" s="1"/>
  <c r="Q929" i="3"/>
  <c r="R929" i="3" s="1"/>
  <c r="AU929" i="3"/>
  <c r="AV929" i="3" s="1"/>
  <c r="AI928" i="3"/>
  <c r="AJ928" i="3" s="1"/>
  <c r="W928" i="3"/>
  <c r="X928" i="3" s="1"/>
  <c r="K928" i="3"/>
  <c r="L928" i="3" s="1"/>
  <c r="AO927" i="3"/>
  <c r="AP927" i="3" s="1"/>
  <c r="AC927" i="3"/>
  <c r="AD927" i="3" s="1"/>
  <c r="Q927" i="3"/>
  <c r="R927" i="3" s="1"/>
  <c r="AU927" i="3"/>
  <c r="AV927" i="3" s="1"/>
  <c r="AI926" i="3"/>
  <c r="AJ926" i="3" s="1"/>
  <c r="W926" i="3"/>
  <c r="X926" i="3" s="1"/>
  <c r="K926" i="3"/>
  <c r="L926" i="3" s="1"/>
  <c r="AO925" i="3"/>
  <c r="AP925" i="3" s="1"/>
  <c r="AC925" i="3"/>
  <c r="AD925" i="3" s="1"/>
  <c r="Q925" i="3"/>
  <c r="R925" i="3" s="1"/>
  <c r="AU925" i="3"/>
  <c r="AV925" i="3" s="1"/>
  <c r="AI924" i="3"/>
  <c r="AJ924" i="3" s="1"/>
  <c r="W924" i="3"/>
  <c r="X924" i="3" s="1"/>
  <c r="K924" i="3"/>
  <c r="L924" i="3" s="1"/>
  <c r="AO923" i="3"/>
  <c r="AP923" i="3" s="1"/>
  <c r="AC923" i="3"/>
  <c r="AD923" i="3" s="1"/>
  <c r="Q923" i="3"/>
  <c r="R923" i="3" s="1"/>
  <c r="AU923" i="3"/>
  <c r="AV923" i="3" s="1"/>
  <c r="AI922" i="3"/>
  <c r="AJ922" i="3" s="1"/>
  <c r="W922" i="3"/>
  <c r="X922" i="3" s="1"/>
  <c r="K922" i="3"/>
  <c r="L922" i="3" s="1"/>
  <c r="AO921" i="3"/>
  <c r="AP921" i="3" s="1"/>
  <c r="AC921" i="3"/>
  <c r="AD921" i="3" s="1"/>
  <c r="Q921" i="3"/>
  <c r="R921" i="3" s="1"/>
  <c r="AU921" i="3"/>
  <c r="AV921" i="3" s="1"/>
  <c r="AI920" i="3"/>
  <c r="AJ920" i="3" s="1"/>
  <c r="W920" i="3"/>
  <c r="X920" i="3" s="1"/>
  <c r="K920" i="3"/>
  <c r="L920" i="3" s="1"/>
  <c r="AO919" i="3"/>
  <c r="AP919" i="3" s="1"/>
  <c r="AC919" i="3"/>
  <c r="AD919" i="3" s="1"/>
  <c r="Q919" i="3"/>
  <c r="R919" i="3" s="1"/>
  <c r="AU919" i="3"/>
  <c r="AV919" i="3" s="1"/>
  <c r="AI918" i="3"/>
  <c r="AJ918" i="3" s="1"/>
  <c r="W918" i="3"/>
  <c r="X918" i="3" s="1"/>
  <c r="K918" i="3"/>
  <c r="L918" i="3" s="1"/>
  <c r="AO917" i="3"/>
  <c r="AP917" i="3" s="1"/>
  <c r="AC917" i="3"/>
  <c r="AD917" i="3" s="1"/>
  <c r="Q917" i="3"/>
  <c r="R917" i="3" s="1"/>
  <c r="AU917" i="3"/>
  <c r="AV917" i="3" s="1"/>
  <c r="AI916" i="3"/>
  <c r="AJ916" i="3" s="1"/>
  <c r="W916" i="3"/>
  <c r="X916" i="3" s="1"/>
  <c r="K916" i="3"/>
  <c r="L916" i="3" s="1"/>
  <c r="AO915" i="3"/>
  <c r="AP915" i="3" s="1"/>
  <c r="AC915" i="3"/>
  <c r="AD915" i="3" s="1"/>
  <c r="Q915" i="3"/>
  <c r="R915" i="3" s="1"/>
  <c r="AU915" i="3"/>
  <c r="AV915" i="3" s="1"/>
  <c r="AI914" i="3"/>
  <c r="AJ914" i="3" s="1"/>
  <c r="W914" i="3"/>
  <c r="X914" i="3" s="1"/>
  <c r="K914" i="3"/>
  <c r="L914" i="3" s="1"/>
  <c r="AO913" i="3"/>
  <c r="AP913" i="3" s="1"/>
  <c r="AC913" i="3"/>
  <c r="AD913" i="3" s="1"/>
  <c r="Q913" i="3"/>
  <c r="R913" i="3" s="1"/>
  <c r="AU913" i="3"/>
  <c r="AV913" i="3" s="1"/>
  <c r="AI912" i="3"/>
  <c r="AJ912" i="3" s="1"/>
  <c r="W912" i="3"/>
  <c r="X912" i="3" s="1"/>
  <c r="K912" i="3"/>
  <c r="L912" i="3" s="1"/>
  <c r="AO911" i="3"/>
  <c r="AP911" i="3" s="1"/>
  <c r="AC911" i="3"/>
  <c r="AD911" i="3" s="1"/>
  <c r="Q911" i="3"/>
  <c r="R911" i="3" s="1"/>
  <c r="AU911" i="3"/>
  <c r="AV911" i="3" s="1"/>
  <c r="AI910" i="3"/>
  <c r="AJ910" i="3" s="1"/>
  <c r="W910" i="3"/>
  <c r="X910" i="3" s="1"/>
  <c r="K910" i="3"/>
  <c r="L910" i="3" s="1"/>
  <c r="AO909" i="3"/>
  <c r="AP909" i="3" s="1"/>
  <c r="AC909" i="3"/>
  <c r="AD909" i="3" s="1"/>
  <c r="Q909" i="3"/>
  <c r="R909" i="3" s="1"/>
  <c r="AU909" i="3"/>
  <c r="AV909" i="3" s="1"/>
  <c r="AI908" i="3"/>
  <c r="AJ908" i="3" s="1"/>
  <c r="W908" i="3"/>
  <c r="X908" i="3" s="1"/>
  <c r="K908" i="3"/>
  <c r="L908" i="3" s="1"/>
  <c r="AO907" i="3"/>
  <c r="AP907" i="3" s="1"/>
  <c r="AC907" i="3"/>
  <c r="AD907" i="3" s="1"/>
  <c r="Q907" i="3"/>
  <c r="R907" i="3" s="1"/>
  <c r="AU907" i="3"/>
  <c r="AV907" i="3" s="1"/>
  <c r="AI906" i="3"/>
  <c r="AJ906" i="3" s="1"/>
  <c r="W906" i="3"/>
  <c r="X906" i="3" s="1"/>
  <c r="K906" i="3"/>
  <c r="L906" i="3" s="1"/>
  <c r="AO905" i="3"/>
  <c r="AP905" i="3" s="1"/>
  <c r="AC905" i="3"/>
  <c r="AD905" i="3" s="1"/>
  <c r="Q905" i="3"/>
  <c r="R905" i="3" s="1"/>
  <c r="AU905" i="3"/>
  <c r="AV905" i="3" s="1"/>
  <c r="AI904" i="3"/>
  <c r="AJ904" i="3" s="1"/>
  <c r="W904" i="3"/>
  <c r="X904" i="3" s="1"/>
  <c r="K904" i="3"/>
  <c r="L904" i="3" s="1"/>
  <c r="AO903" i="3"/>
  <c r="AP903" i="3" s="1"/>
  <c r="AC903" i="3"/>
  <c r="AD903" i="3" s="1"/>
  <c r="Q903" i="3"/>
  <c r="R903" i="3" s="1"/>
  <c r="AU903" i="3"/>
  <c r="AV903" i="3" s="1"/>
  <c r="AI902" i="3"/>
  <c r="AJ902" i="3" s="1"/>
  <c r="W902" i="3"/>
  <c r="X902" i="3" s="1"/>
  <c r="K902" i="3"/>
  <c r="L902" i="3" s="1"/>
  <c r="AO901" i="3"/>
  <c r="AP901" i="3" s="1"/>
  <c r="AC901" i="3"/>
  <c r="AD901" i="3" s="1"/>
  <c r="Q901" i="3"/>
  <c r="R901" i="3" s="1"/>
  <c r="AU901" i="3"/>
  <c r="AV901" i="3" s="1"/>
  <c r="AI900" i="3"/>
  <c r="AJ900" i="3" s="1"/>
  <c r="W900" i="3"/>
  <c r="X900" i="3" s="1"/>
  <c r="K900" i="3"/>
  <c r="L900" i="3" s="1"/>
  <c r="AO899" i="3"/>
  <c r="AP899" i="3" s="1"/>
  <c r="AC899" i="3"/>
  <c r="AD899" i="3" s="1"/>
  <c r="Q899" i="3"/>
  <c r="R899" i="3" s="1"/>
  <c r="AU899" i="3"/>
  <c r="AV899" i="3" s="1"/>
  <c r="AI898" i="3"/>
  <c r="AJ898" i="3" s="1"/>
  <c r="W898" i="3"/>
  <c r="X898" i="3" s="1"/>
  <c r="K898" i="3"/>
  <c r="L898" i="3" s="1"/>
  <c r="AO897" i="3"/>
  <c r="AP897" i="3" s="1"/>
  <c r="AC897" i="3"/>
  <c r="AD897" i="3" s="1"/>
  <c r="Q897" i="3"/>
  <c r="R897" i="3" s="1"/>
  <c r="AU897" i="3"/>
  <c r="AV897" i="3" s="1"/>
  <c r="AI896" i="3"/>
  <c r="AJ896" i="3" s="1"/>
  <c r="W896" i="3"/>
  <c r="X896" i="3" s="1"/>
  <c r="K896" i="3"/>
  <c r="L896" i="3" s="1"/>
  <c r="AO895" i="3"/>
  <c r="AP895" i="3" s="1"/>
  <c r="AC895" i="3"/>
  <c r="AD895" i="3" s="1"/>
  <c r="Q895" i="3"/>
  <c r="R895" i="3" s="1"/>
  <c r="AU895" i="3"/>
  <c r="AV895" i="3" s="1"/>
  <c r="AI894" i="3"/>
  <c r="AJ894" i="3" s="1"/>
  <c r="W894" i="3"/>
  <c r="X894" i="3" s="1"/>
  <c r="K894" i="3"/>
  <c r="L894" i="3" s="1"/>
  <c r="AO893" i="3"/>
  <c r="AP893" i="3" s="1"/>
  <c r="AC893" i="3"/>
  <c r="AD893" i="3" s="1"/>
  <c r="Q893" i="3"/>
  <c r="R893" i="3" s="1"/>
  <c r="AU893" i="3"/>
  <c r="AV893" i="3" s="1"/>
  <c r="AI892" i="3"/>
  <c r="AJ892" i="3" s="1"/>
  <c r="W892" i="3"/>
  <c r="X892" i="3" s="1"/>
  <c r="K892" i="3"/>
  <c r="L892" i="3" s="1"/>
  <c r="AO891" i="3"/>
  <c r="AP891" i="3" s="1"/>
  <c r="AC891" i="3"/>
  <c r="AD891" i="3" s="1"/>
  <c r="Q891" i="3"/>
  <c r="R891" i="3" s="1"/>
  <c r="AU891" i="3"/>
  <c r="AV891" i="3" s="1"/>
  <c r="AI890" i="3"/>
  <c r="AJ890" i="3" s="1"/>
  <c r="W890" i="3"/>
  <c r="X890" i="3" s="1"/>
  <c r="K890" i="3"/>
  <c r="L890" i="3" s="1"/>
  <c r="AO889" i="3"/>
  <c r="AP889" i="3" s="1"/>
  <c r="AC889" i="3"/>
  <c r="AD889" i="3" s="1"/>
  <c r="Q889" i="3"/>
  <c r="R889" i="3" s="1"/>
  <c r="AU889" i="3"/>
  <c r="AV889" i="3" s="1"/>
  <c r="AI888" i="3"/>
  <c r="AJ888" i="3" s="1"/>
  <c r="W888" i="3"/>
  <c r="X888" i="3" s="1"/>
  <c r="K888" i="3"/>
  <c r="L888" i="3" s="1"/>
  <c r="AO887" i="3"/>
  <c r="AP887" i="3" s="1"/>
  <c r="AC887" i="3"/>
  <c r="AD887" i="3" s="1"/>
  <c r="Q887" i="3"/>
  <c r="R887" i="3" s="1"/>
  <c r="AU887" i="3"/>
  <c r="AV887" i="3" s="1"/>
  <c r="AO885" i="3"/>
  <c r="AP885" i="3" s="1"/>
  <c r="AI884" i="3"/>
  <c r="AJ884" i="3" s="1"/>
  <c r="AC883" i="3"/>
  <c r="AD883" i="3" s="1"/>
  <c r="W882" i="3"/>
  <c r="X882" i="3" s="1"/>
  <c r="BG882" i="3" s="1"/>
  <c r="Q881" i="3"/>
  <c r="R881" i="3" s="1"/>
  <c r="K880" i="3"/>
  <c r="L880" i="3" s="1"/>
  <c r="AU879" i="3"/>
  <c r="AV879" i="3" s="1"/>
  <c r="AO877" i="3"/>
  <c r="AP877" i="3" s="1"/>
  <c r="AI876" i="3"/>
  <c r="AJ876" i="3" s="1"/>
  <c r="AC875" i="3"/>
  <c r="AD875" i="3" s="1"/>
  <c r="W874" i="3"/>
  <c r="X874" i="3" s="1"/>
  <c r="AF873" i="3"/>
  <c r="AG873" i="3" s="1"/>
  <c r="H873" i="3"/>
  <c r="I873" i="3" s="1"/>
  <c r="Z872" i="3"/>
  <c r="AA872" i="3" s="1"/>
  <c r="AR871" i="3"/>
  <c r="AS871" i="3" s="1"/>
  <c r="AY871" i="3" s="1"/>
  <c r="T871" i="3"/>
  <c r="U871" i="3" s="1"/>
  <c r="AL870" i="3"/>
  <c r="AM870" i="3" s="1"/>
  <c r="N870" i="3"/>
  <c r="O870" i="3" s="1"/>
  <c r="AF869" i="3"/>
  <c r="AG869" i="3" s="1"/>
  <c r="H869" i="3"/>
  <c r="I869" i="3" s="1"/>
  <c r="Z868" i="3"/>
  <c r="AA868" i="3" s="1"/>
  <c r="AR867" i="3"/>
  <c r="AS867" i="3" s="1"/>
  <c r="AY867" i="3" s="1"/>
  <c r="T867" i="3"/>
  <c r="U867" i="3" s="1"/>
  <c r="AL866" i="3"/>
  <c r="AM866" i="3" s="1"/>
  <c r="N866" i="3"/>
  <c r="O866" i="3" s="1"/>
  <c r="AF865" i="3"/>
  <c r="AG865" i="3" s="1"/>
  <c r="K865" i="3"/>
  <c r="L865" i="3" s="1"/>
  <c r="AO864" i="3"/>
  <c r="AP864" i="3" s="1"/>
  <c r="AC864" i="3"/>
  <c r="AD864" i="3" s="1"/>
  <c r="Q864" i="3"/>
  <c r="R864" i="3" s="1"/>
  <c r="AU864" i="3"/>
  <c r="AV864" i="3" s="1"/>
  <c r="AI863" i="3"/>
  <c r="AJ863" i="3" s="1"/>
  <c r="W863" i="3"/>
  <c r="X863" i="3" s="1"/>
  <c r="K863" i="3"/>
  <c r="L863" i="3" s="1"/>
  <c r="AO862" i="3"/>
  <c r="AP862" i="3" s="1"/>
  <c r="AC862" i="3"/>
  <c r="AD862" i="3" s="1"/>
  <c r="Q862" i="3"/>
  <c r="R862" i="3" s="1"/>
  <c r="AU862" i="3"/>
  <c r="AV862" i="3" s="1"/>
  <c r="AI861" i="3"/>
  <c r="AJ861" i="3" s="1"/>
  <c r="W861" i="3"/>
  <c r="X861" i="3" s="1"/>
  <c r="K861" i="3"/>
  <c r="L861" i="3" s="1"/>
  <c r="AO860" i="3"/>
  <c r="AP860" i="3" s="1"/>
  <c r="AC860" i="3"/>
  <c r="AD860" i="3" s="1"/>
  <c r="Q860" i="3"/>
  <c r="R860" i="3" s="1"/>
  <c r="AU860" i="3"/>
  <c r="AV860" i="3" s="1"/>
  <c r="AI859" i="3"/>
  <c r="AJ859" i="3" s="1"/>
  <c r="W859" i="3"/>
  <c r="X859" i="3" s="1"/>
  <c r="K859" i="3"/>
  <c r="L859" i="3" s="1"/>
  <c r="AO858" i="3"/>
  <c r="AP858" i="3" s="1"/>
  <c r="AC858" i="3"/>
  <c r="AD858" i="3" s="1"/>
  <c r="Q858" i="3"/>
  <c r="R858" i="3" s="1"/>
  <c r="AU858" i="3"/>
  <c r="AV858" i="3" s="1"/>
  <c r="AI857" i="3"/>
  <c r="AJ857" i="3" s="1"/>
  <c r="W857" i="3"/>
  <c r="X857" i="3" s="1"/>
  <c r="K857" i="3"/>
  <c r="L857" i="3" s="1"/>
  <c r="AO856" i="3"/>
  <c r="AP856" i="3" s="1"/>
  <c r="AC856" i="3"/>
  <c r="AD856" i="3" s="1"/>
  <c r="Q856" i="3"/>
  <c r="R856" i="3" s="1"/>
  <c r="AU856" i="3"/>
  <c r="AV856" i="3" s="1"/>
  <c r="AI855" i="3"/>
  <c r="AJ855" i="3" s="1"/>
  <c r="W855" i="3"/>
  <c r="X855" i="3" s="1"/>
  <c r="K855" i="3"/>
  <c r="L855" i="3" s="1"/>
  <c r="AO854" i="3"/>
  <c r="AP854" i="3" s="1"/>
  <c r="AC854" i="3"/>
  <c r="AD854" i="3" s="1"/>
  <c r="Q854" i="3"/>
  <c r="R854" i="3" s="1"/>
  <c r="AU854" i="3"/>
  <c r="AV854" i="3" s="1"/>
  <c r="AI853" i="3"/>
  <c r="AJ853" i="3" s="1"/>
  <c r="W853" i="3"/>
  <c r="X853" i="3" s="1"/>
  <c r="K853" i="3"/>
  <c r="L853" i="3" s="1"/>
  <c r="AO852" i="3"/>
  <c r="AP852" i="3" s="1"/>
  <c r="AC852" i="3"/>
  <c r="AD852" i="3" s="1"/>
  <c r="Q852" i="3"/>
  <c r="R852" i="3" s="1"/>
  <c r="AU852" i="3"/>
  <c r="AV852" i="3" s="1"/>
  <c r="AI851" i="3"/>
  <c r="AJ851" i="3" s="1"/>
  <c r="W851" i="3"/>
  <c r="X851" i="3" s="1"/>
  <c r="K851" i="3"/>
  <c r="L851" i="3" s="1"/>
  <c r="AO850" i="3"/>
  <c r="AP850" i="3" s="1"/>
  <c r="AC850" i="3"/>
  <c r="AD850" i="3" s="1"/>
  <c r="Q850" i="3"/>
  <c r="R850" i="3" s="1"/>
  <c r="AU850" i="3"/>
  <c r="AV850" i="3" s="1"/>
  <c r="AI849" i="3"/>
  <c r="AJ849" i="3" s="1"/>
  <c r="W849" i="3"/>
  <c r="X849" i="3" s="1"/>
  <c r="K849" i="3"/>
  <c r="L849" i="3" s="1"/>
  <c r="AO848" i="3"/>
  <c r="AP848" i="3" s="1"/>
  <c r="AC848" i="3"/>
  <c r="AD848" i="3" s="1"/>
  <c r="Q848" i="3"/>
  <c r="R848" i="3" s="1"/>
  <c r="AU848" i="3"/>
  <c r="AV848" i="3" s="1"/>
  <c r="AI847" i="3"/>
  <c r="AJ847" i="3" s="1"/>
  <c r="W847" i="3"/>
  <c r="X847" i="3" s="1"/>
  <c r="K847" i="3"/>
  <c r="L847" i="3" s="1"/>
  <c r="AO846" i="3"/>
  <c r="AP846" i="3" s="1"/>
  <c r="AC846" i="3"/>
  <c r="AD846" i="3" s="1"/>
  <c r="Q846" i="3"/>
  <c r="R846" i="3" s="1"/>
  <c r="AU846" i="3"/>
  <c r="AV846" i="3" s="1"/>
  <c r="AI845" i="3"/>
  <c r="AJ845" i="3" s="1"/>
  <c r="W845" i="3"/>
  <c r="X845" i="3" s="1"/>
  <c r="K845" i="3"/>
  <c r="L845" i="3" s="1"/>
  <c r="AO844" i="3"/>
  <c r="AP844" i="3" s="1"/>
  <c r="AC844" i="3"/>
  <c r="AD844" i="3" s="1"/>
  <c r="Q844" i="3"/>
  <c r="R844" i="3" s="1"/>
  <c r="AU844" i="3"/>
  <c r="AV844" i="3" s="1"/>
  <c r="AI843" i="3"/>
  <c r="AJ843" i="3" s="1"/>
  <c r="W843" i="3"/>
  <c r="X843" i="3" s="1"/>
  <c r="K843" i="3"/>
  <c r="L843" i="3" s="1"/>
  <c r="AO842" i="3"/>
  <c r="AP842" i="3" s="1"/>
  <c r="AC842" i="3"/>
  <c r="AD842" i="3" s="1"/>
  <c r="Q842" i="3"/>
  <c r="R842" i="3" s="1"/>
  <c r="AU842" i="3"/>
  <c r="AV842" i="3" s="1"/>
  <c r="AI841" i="3"/>
  <c r="AJ841" i="3" s="1"/>
  <c r="W841" i="3"/>
  <c r="X841" i="3" s="1"/>
  <c r="K841" i="3"/>
  <c r="L841" i="3" s="1"/>
  <c r="AO840" i="3"/>
  <c r="AP840" i="3" s="1"/>
  <c r="AC840" i="3"/>
  <c r="AD840" i="3" s="1"/>
  <c r="Q840" i="3"/>
  <c r="R840" i="3" s="1"/>
  <c r="AU840" i="3"/>
  <c r="AV840" i="3" s="1"/>
  <c r="AI839" i="3"/>
  <c r="AJ839" i="3" s="1"/>
  <c r="W839" i="3"/>
  <c r="X839" i="3" s="1"/>
  <c r="K839" i="3"/>
  <c r="L839" i="3" s="1"/>
  <c r="AO838" i="3"/>
  <c r="AP838" i="3" s="1"/>
  <c r="AC838" i="3"/>
  <c r="AD838" i="3" s="1"/>
  <c r="Q838" i="3"/>
  <c r="R838" i="3" s="1"/>
  <c r="AU838" i="3"/>
  <c r="AV838" i="3" s="1"/>
  <c r="AI837" i="3"/>
  <c r="AJ837" i="3" s="1"/>
  <c r="W837" i="3"/>
  <c r="X837" i="3" s="1"/>
  <c r="K837" i="3"/>
  <c r="L837" i="3" s="1"/>
  <c r="AO836" i="3"/>
  <c r="AP836" i="3" s="1"/>
  <c r="AC836" i="3"/>
  <c r="AD836" i="3" s="1"/>
  <c r="Q836" i="3"/>
  <c r="R836" i="3" s="1"/>
  <c r="AU836" i="3"/>
  <c r="AV836" i="3" s="1"/>
  <c r="AI835" i="3"/>
  <c r="AJ835" i="3" s="1"/>
  <c r="W835" i="3"/>
  <c r="X835" i="3" s="1"/>
  <c r="K835" i="3"/>
  <c r="L835" i="3" s="1"/>
  <c r="AO834" i="3"/>
  <c r="AP834" i="3" s="1"/>
  <c r="AC834" i="3"/>
  <c r="AD834" i="3" s="1"/>
  <c r="Q834" i="3"/>
  <c r="R834" i="3" s="1"/>
  <c r="AU834" i="3"/>
  <c r="AV834" i="3" s="1"/>
  <c r="AI833" i="3"/>
  <c r="AJ833" i="3" s="1"/>
  <c r="W833" i="3"/>
  <c r="X833" i="3" s="1"/>
  <c r="K833" i="3"/>
  <c r="L833" i="3" s="1"/>
  <c r="AO832" i="3"/>
  <c r="AP832" i="3" s="1"/>
  <c r="AC832" i="3"/>
  <c r="AD832" i="3" s="1"/>
  <c r="Q832" i="3"/>
  <c r="R832" i="3" s="1"/>
  <c r="AU832" i="3"/>
  <c r="AV832" i="3" s="1"/>
  <c r="AI831" i="3"/>
  <c r="AJ831" i="3" s="1"/>
  <c r="W831" i="3"/>
  <c r="X831" i="3" s="1"/>
  <c r="K831" i="3"/>
  <c r="L831" i="3" s="1"/>
  <c r="AO830" i="3"/>
  <c r="AP830" i="3" s="1"/>
  <c r="AC830" i="3"/>
  <c r="AD830" i="3" s="1"/>
  <c r="Q830" i="3"/>
  <c r="R830" i="3" s="1"/>
  <c r="AU830" i="3"/>
  <c r="AV830" i="3" s="1"/>
  <c r="AI829" i="3"/>
  <c r="AJ829" i="3" s="1"/>
  <c r="W829" i="3"/>
  <c r="X829" i="3" s="1"/>
  <c r="K829" i="3"/>
  <c r="L829" i="3" s="1"/>
  <c r="AO828" i="3"/>
  <c r="AP828" i="3" s="1"/>
  <c r="AC828" i="3"/>
  <c r="AD828" i="3" s="1"/>
  <c r="Q828" i="3"/>
  <c r="R828" i="3" s="1"/>
  <c r="AU828" i="3"/>
  <c r="AV828" i="3" s="1"/>
  <c r="AI827" i="3"/>
  <c r="AJ827" i="3" s="1"/>
  <c r="W827" i="3"/>
  <c r="X827" i="3" s="1"/>
  <c r="K827" i="3"/>
  <c r="L827" i="3" s="1"/>
  <c r="AO826" i="3"/>
  <c r="AP826" i="3" s="1"/>
  <c r="AC826" i="3"/>
  <c r="AD826" i="3" s="1"/>
  <c r="Q826" i="3"/>
  <c r="R826" i="3" s="1"/>
  <c r="AU826" i="3"/>
  <c r="AV826" i="3" s="1"/>
  <c r="AI825" i="3"/>
  <c r="AJ825" i="3" s="1"/>
  <c r="W825" i="3"/>
  <c r="X825" i="3" s="1"/>
  <c r="K825" i="3"/>
  <c r="L825" i="3" s="1"/>
  <c r="AO824" i="3"/>
  <c r="AP824" i="3" s="1"/>
  <c r="AC824" i="3"/>
  <c r="AD824" i="3" s="1"/>
  <c r="Q824" i="3"/>
  <c r="R824" i="3" s="1"/>
  <c r="AU824" i="3"/>
  <c r="AV824" i="3" s="1"/>
  <c r="AI823" i="3"/>
  <c r="AJ823" i="3" s="1"/>
  <c r="W823" i="3"/>
  <c r="X823" i="3" s="1"/>
  <c r="K823" i="3"/>
  <c r="L823" i="3" s="1"/>
  <c r="AO822" i="3"/>
  <c r="AP822" i="3" s="1"/>
  <c r="AC822" i="3"/>
  <c r="AD822" i="3" s="1"/>
  <c r="Q822" i="3"/>
  <c r="R822" i="3" s="1"/>
  <c r="AU822" i="3"/>
  <c r="AV822" i="3" s="1"/>
  <c r="AI821" i="3"/>
  <c r="AJ821" i="3" s="1"/>
  <c r="W821" i="3"/>
  <c r="X821" i="3" s="1"/>
  <c r="K821" i="3"/>
  <c r="L821" i="3" s="1"/>
  <c r="AO820" i="3"/>
  <c r="AP820" i="3" s="1"/>
  <c r="AC820" i="3"/>
  <c r="AD820" i="3" s="1"/>
  <c r="Q820" i="3"/>
  <c r="R820" i="3" s="1"/>
  <c r="AU820" i="3"/>
  <c r="AV820" i="3" s="1"/>
  <c r="AI819" i="3"/>
  <c r="AJ819" i="3" s="1"/>
  <c r="W819" i="3"/>
  <c r="X819" i="3" s="1"/>
  <c r="K819" i="3"/>
  <c r="L819" i="3" s="1"/>
  <c r="AO818" i="3"/>
  <c r="AP818" i="3" s="1"/>
  <c r="AC818" i="3"/>
  <c r="AD818" i="3" s="1"/>
  <c r="Q818" i="3"/>
  <c r="R818" i="3" s="1"/>
  <c r="AU818" i="3"/>
  <c r="AV818" i="3" s="1"/>
  <c r="AI817" i="3"/>
  <c r="AJ817" i="3" s="1"/>
  <c r="W817" i="3"/>
  <c r="X817" i="3" s="1"/>
  <c r="K817" i="3"/>
  <c r="L817" i="3" s="1"/>
  <c r="AO816" i="3"/>
  <c r="AP816" i="3" s="1"/>
  <c r="AC816" i="3"/>
  <c r="AD816" i="3" s="1"/>
  <c r="Q816" i="3"/>
  <c r="R816" i="3" s="1"/>
  <c r="AU816" i="3"/>
  <c r="AV816" i="3" s="1"/>
  <c r="AI815" i="3"/>
  <c r="AJ815" i="3" s="1"/>
  <c r="W815" i="3"/>
  <c r="X815" i="3" s="1"/>
  <c r="K815" i="3"/>
  <c r="L815" i="3" s="1"/>
  <c r="AO814" i="3"/>
  <c r="AP814" i="3" s="1"/>
  <c r="AC814" i="3"/>
  <c r="AD814" i="3" s="1"/>
  <c r="Q814" i="3"/>
  <c r="R814" i="3" s="1"/>
  <c r="AU814" i="3"/>
  <c r="AV814" i="3" s="1"/>
  <c r="AI813" i="3"/>
  <c r="AJ813" i="3" s="1"/>
  <c r="W813" i="3"/>
  <c r="X813" i="3" s="1"/>
  <c r="K813" i="3"/>
  <c r="L813" i="3" s="1"/>
  <c r="AO812" i="3"/>
  <c r="AP812" i="3" s="1"/>
  <c r="AC812" i="3"/>
  <c r="AD812" i="3" s="1"/>
  <c r="Q812" i="3"/>
  <c r="R812" i="3" s="1"/>
  <c r="AU812" i="3"/>
  <c r="AV812" i="3" s="1"/>
  <c r="AI811" i="3"/>
  <c r="AJ811" i="3" s="1"/>
  <c r="W811" i="3"/>
  <c r="X811" i="3" s="1"/>
  <c r="K811" i="3"/>
  <c r="L811" i="3" s="1"/>
  <c r="AO810" i="3"/>
  <c r="AP810" i="3" s="1"/>
  <c r="AC810" i="3"/>
  <c r="AD810" i="3" s="1"/>
  <c r="Q810" i="3"/>
  <c r="R810" i="3" s="1"/>
  <c r="AU810" i="3"/>
  <c r="AV810" i="3" s="1"/>
  <c r="AI809" i="3"/>
  <c r="AJ809" i="3" s="1"/>
  <c r="W809" i="3"/>
  <c r="X809" i="3" s="1"/>
  <c r="K809" i="3"/>
  <c r="L809" i="3" s="1"/>
  <c r="AO808" i="3"/>
  <c r="AP808" i="3" s="1"/>
  <c r="AC808" i="3"/>
  <c r="AD808" i="3" s="1"/>
  <c r="Q808" i="3"/>
  <c r="R808" i="3" s="1"/>
  <c r="AU808" i="3"/>
  <c r="AV808" i="3" s="1"/>
  <c r="AI807" i="3"/>
  <c r="AJ807" i="3" s="1"/>
  <c r="W807" i="3"/>
  <c r="X807" i="3" s="1"/>
  <c r="K807" i="3"/>
  <c r="L807" i="3" s="1"/>
  <c r="AO806" i="3"/>
  <c r="AP806" i="3" s="1"/>
  <c r="AC806" i="3"/>
  <c r="AD806" i="3" s="1"/>
  <c r="Q806" i="3"/>
  <c r="R806" i="3" s="1"/>
  <c r="AU806" i="3"/>
  <c r="AV806" i="3" s="1"/>
  <c r="AI805" i="3"/>
  <c r="AJ805" i="3" s="1"/>
  <c r="W805" i="3"/>
  <c r="X805" i="3" s="1"/>
  <c r="K805" i="3"/>
  <c r="L805" i="3" s="1"/>
  <c r="AO804" i="3"/>
  <c r="AP804" i="3" s="1"/>
  <c r="AC804" i="3"/>
  <c r="AD804" i="3" s="1"/>
  <c r="Q804" i="3"/>
  <c r="R804" i="3" s="1"/>
  <c r="AU804" i="3"/>
  <c r="AV804" i="3" s="1"/>
  <c r="AI803" i="3"/>
  <c r="AJ803" i="3" s="1"/>
  <c r="W803" i="3"/>
  <c r="X803" i="3" s="1"/>
  <c r="K803" i="3"/>
  <c r="L803" i="3" s="1"/>
  <c r="AO802" i="3"/>
  <c r="AP802" i="3" s="1"/>
  <c r="AC802" i="3"/>
  <c r="AD802" i="3" s="1"/>
  <c r="Q802" i="3"/>
  <c r="R802" i="3" s="1"/>
  <c r="AU802" i="3"/>
  <c r="AV802" i="3" s="1"/>
  <c r="AI801" i="3"/>
  <c r="AJ801" i="3" s="1"/>
  <c r="W801" i="3"/>
  <c r="X801" i="3" s="1"/>
  <c r="K801" i="3"/>
  <c r="L801" i="3" s="1"/>
  <c r="AO800" i="3"/>
  <c r="AP800" i="3" s="1"/>
  <c r="AC800" i="3"/>
  <c r="AD800" i="3" s="1"/>
  <c r="Q800" i="3"/>
  <c r="R800" i="3" s="1"/>
  <c r="AU800" i="3"/>
  <c r="AV800" i="3" s="1"/>
  <c r="AI799" i="3"/>
  <c r="AJ799" i="3" s="1"/>
  <c r="W799" i="3"/>
  <c r="X799" i="3" s="1"/>
  <c r="K799" i="3"/>
  <c r="L799" i="3" s="1"/>
  <c r="AO798" i="3"/>
  <c r="AP798" i="3" s="1"/>
  <c r="AC798" i="3"/>
  <c r="AD798" i="3" s="1"/>
  <c r="Q798" i="3"/>
  <c r="R798" i="3" s="1"/>
  <c r="AU798" i="3"/>
  <c r="AV798" i="3" s="1"/>
  <c r="AI797" i="3"/>
  <c r="AJ797" i="3" s="1"/>
  <c r="W797" i="3"/>
  <c r="X797" i="3" s="1"/>
  <c r="K797" i="3"/>
  <c r="L797" i="3" s="1"/>
  <c r="AO796" i="3"/>
  <c r="AP796" i="3" s="1"/>
  <c r="AC796" i="3"/>
  <c r="AD796" i="3" s="1"/>
  <c r="Q796" i="3"/>
  <c r="R796" i="3" s="1"/>
  <c r="AU796" i="3"/>
  <c r="AV796" i="3" s="1"/>
  <c r="AI795" i="3"/>
  <c r="AJ795" i="3" s="1"/>
  <c r="W795" i="3"/>
  <c r="X795" i="3" s="1"/>
  <c r="K795" i="3"/>
  <c r="L795" i="3" s="1"/>
  <c r="AO794" i="3"/>
  <c r="AP794" i="3" s="1"/>
  <c r="AC794" i="3"/>
  <c r="AD794" i="3" s="1"/>
  <c r="Q794" i="3"/>
  <c r="R794" i="3" s="1"/>
  <c r="AU794" i="3"/>
  <c r="AV794" i="3" s="1"/>
  <c r="AI793" i="3"/>
  <c r="AJ793" i="3" s="1"/>
  <c r="W793" i="3"/>
  <c r="X793" i="3" s="1"/>
  <c r="K793" i="3"/>
  <c r="L793" i="3" s="1"/>
  <c r="AO792" i="3"/>
  <c r="AP792" i="3" s="1"/>
  <c r="AC792" i="3"/>
  <c r="AD792" i="3" s="1"/>
  <c r="Q792" i="3"/>
  <c r="R792" i="3" s="1"/>
  <c r="AU792" i="3"/>
  <c r="AV792" i="3" s="1"/>
  <c r="AI791" i="3"/>
  <c r="AJ791" i="3" s="1"/>
  <c r="W791" i="3"/>
  <c r="X791" i="3" s="1"/>
  <c r="K791" i="3"/>
  <c r="L791" i="3" s="1"/>
  <c r="AO790" i="3"/>
  <c r="AP790" i="3" s="1"/>
  <c r="AC790" i="3"/>
  <c r="AD790" i="3" s="1"/>
  <c r="Q790" i="3"/>
  <c r="R790" i="3" s="1"/>
  <c r="AU790" i="3"/>
  <c r="AV790" i="3" s="1"/>
  <c r="AI789" i="3"/>
  <c r="AJ789" i="3" s="1"/>
  <c r="W789" i="3"/>
  <c r="X789" i="3" s="1"/>
  <c r="K789" i="3"/>
  <c r="L789" i="3" s="1"/>
  <c r="AO788" i="3"/>
  <c r="AP788" i="3" s="1"/>
  <c r="AC788" i="3"/>
  <c r="AD788" i="3" s="1"/>
  <c r="Q788" i="3"/>
  <c r="R788" i="3" s="1"/>
  <c r="AU788" i="3"/>
  <c r="AV788" i="3" s="1"/>
  <c r="AI787" i="3"/>
  <c r="AJ787" i="3" s="1"/>
  <c r="W787" i="3"/>
  <c r="X787" i="3" s="1"/>
  <c r="K787" i="3"/>
  <c r="L787" i="3" s="1"/>
  <c r="AO786" i="3"/>
  <c r="AP786" i="3" s="1"/>
  <c r="AC786" i="3"/>
  <c r="AD786" i="3" s="1"/>
  <c r="Q786" i="3"/>
  <c r="R786" i="3" s="1"/>
  <c r="AU786" i="3"/>
  <c r="AV786" i="3" s="1"/>
  <c r="AI785" i="3"/>
  <c r="AJ785" i="3" s="1"/>
  <c r="W785" i="3"/>
  <c r="X785" i="3" s="1"/>
  <c r="K785" i="3"/>
  <c r="L785" i="3" s="1"/>
  <c r="AO784" i="3"/>
  <c r="AP784" i="3" s="1"/>
  <c r="AC784" i="3"/>
  <c r="AD784" i="3" s="1"/>
  <c r="Q784" i="3"/>
  <c r="R784" i="3" s="1"/>
  <c r="AU784" i="3"/>
  <c r="AV784" i="3" s="1"/>
  <c r="AI783" i="3"/>
  <c r="AJ783" i="3" s="1"/>
  <c r="W783" i="3"/>
  <c r="X783" i="3" s="1"/>
  <c r="K783" i="3"/>
  <c r="L783" i="3" s="1"/>
  <c r="AO782" i="3"/>
  <c r="AP782" i="3" s="1"/>
  <c r="AC782" i="3"/>
  <c r="AD782" i="3" s="1"/>
  <c r="Q782" i="3"/>
  <c r="R782" i="3" s="1"/>
  <c r="AU782" i="3"/>
  <c r="AV782" i="3" s="1"/>
  <c r="AI781" i="3"/>
  <c r="AJ781" i="3" s="1"/>
  <c r="W781" i="3"/>
  <c r="X781" i="3" s="1"/>
  <c r="K781" i="3"/>
  <c r="L781" i="3" s="1"/>
  <c r="AO780" i="3"/>
  <c r="AP780" i="3" s="1"/>
  <c r="AC780" i="3"/>
  <c r="AD780" i="3" s="1"/>
  <c r="Q780" i="3"/>
  <c r="R780" i="3" s="1"/>
  <c r="AU780" i="3"/>
  <c r="AV780" i="3" s="1"/>
  <c r="AI779" i="3"/>
  <c r="AJ779" i="3" s="1"/>
  <c r="W779" i="3"/>
  <c r="X779" i="3" s="1"/>
  <c r="K779" i="3"/>
  <c r="L779" i="3" s="1"/>
  <c r="AO778" i="3"/>
  <c r="AP778" i="3" s="1"/>
  <c r="AC778" i="3"/>
  <c r="AD778" i="3" s="1"/>
  <c r="Q778" i="3"/>
  <c r="R778" i="3" s="1"/>
  <c r="AU778" i="3"/>
  <c r="AV778" i="3" s="1"/>
  <c r="AI777" i="3"/>
  <c r="AJ777" i="3" s="1"/>
  <c r="W777" i="3"/>
  <c r="X777" i="3" s="1"/>
  <c r="K777" i="3"/>
  <c r="L777" i="3" s="1"/>
  <c r="AO776" i="3"/>
  <c r="AP776" i="3" s="1"/>
  <c r="AC776" i="3"/>
  <c r="AD776" i="3" s="1"/>
  <c r="Q776" i="3"/>
  <c r="R776" i="3" s="1"/>
  <c r="AU776" i="3"/>
  <c r="AV776" i="3" s="1"/>
  <c r="AI775" i="3"/>
  <c r="AJ775" i="3" s="1"/>
  <c r="W775" i="3"/>
  <c r="X775" i="3" s="1"/>
  <c r="K775" i="3"/>
  <c r="L775" i="3" s="1"/>
  <c r="AO774" i="3"/>
  <c r="AP774" i="3" s="1"/>
  <c r="AC774" i="3"/>
  <c r="AD774" i="3" s="1"/>
  <c r="Q774" i="3"/>
  <c r="R774" i="3" s="1"/>
  <c r="AU774" i="3"/>
  <c r="AV774" i="3" s="1"/>
  <c r="AI773" i="3"/>
  <c r="AJ773" i="3" s="1"/>
  <c r="W773" i="3"/>
  <c r="X773" i="3" s="1"/>
  <c r="K773" i="3"/>
  <c r="L773" i="3" s="1"/>
  <c r="AO772" i="3"/>
  <c r="AP772" i="3" s="1"/>
  <c r="AC772" i="3"/>
  <c r="AD772" i="3" s="1"/>
  <c r="Q772" i="3"/>
  <c r="R772" i="3" s="1"/>
  <c r="AU772" i="3"/>
  <c r="AV772" i="3" s="1"/>
  <c r="AI771" i="3"/>
  <c r="AJ771" i="3" s="1"/>
  <c r="W771" i="3"/>
  <c r="X771" i="3" s="1"/>
  <c r="K771" i="3"/>
  <c r="L771" i="3" s="1"/>
  <c r="AO770" i="3"/>
  <c r="AP770" i="3" s="1"/>
  <c r="AC770" i="3"/>
  <c r="AD770" i="3" s="1"/>
  <c r="Q770" i="3"/>
  <c r="R770" i="3" s="1"/>
  <c r="AU770" i="3"/>
  <c r="AV770" i="3" s="1"/>
  <c r="AI769" i="3"/>
  <c r="AJ769" i="3" s="1"/>
  <c r="W769" i="3"/>
  <c r="X769" i="3" s="1"/>
  <c r="K769" i="3"/>
  <c r="L769" i="3" s="1"/>
  <c r="AO768" i="3"/>
  <c r="AP768" i="3" s="1"/>
  <c r="AC768" i="3"/>
  <c r="AD768" i="3" s="1"/>
  <c r="Q768" i="3"/>
  <c r="R768" i="3" s="1"/>
  <c r="AU768" i="3"/>
  <c r="AV768" i="3" s="1"/>
  <c r="AI767" i="3"/>
  <c r="AJ767" i="3" s="1"/>
  <c r="W767" i="3"/>
  <c r="X767" i="3" s="1"/>
  <c r="K767" i="3"/>
  <c r="L767" i="3" s="1"/>
  <c r="AO766" i="3"/>
  <c r="AP766" i="3" s="1"/>
  <c r="AC766" i="3"/>
  <c r="AD766" i="3" s="1"/>
  <c r="Q766" i="3"/>
  <c r="R766" i="3" s="1"/>
  <c r="AU766" i="3"/>
  <c r="AV766" i="3" s="1"/>
  <c r="AI765" i="3"/>
  <c r="AJ765" i="3" s="1"/>
  <c r="W765" i="3"/>
  <c r="X765" i="3" s="1"/>
  <c r="K765" i="3"/>
  <c r="L765" i="3" s="1"/>
  <c r="AO764" i="3"/>
  <c r="AP764" i="3" s="1"/>
  <c r="AC764" i="3"/>
  <c r="AD764" i="3" s="1"/>
  <c r="Q764" i="3"/>
  <c r="R764" i="3" s="1"/>
  <c r="AU764" i="3"/>
  <c r="AV764" i="3" s="1"/>
  <c r="AI763" i="3"/>
  <c r="AJ763" i="3" s="1"/>
  <c r="W763" i="3"/>
  <c r="X763" i="3" s="1"/>
  <c r="K763" i="3"/>
  <c r="L763" i="3" s="1"/>
  <c r="AO762" i="3"/>
  <c r="AP762" i="3" s="1"/>
  <c r="AC762" i="3"/>
  <c r="AD762" i="3" s="1"/>
  <c r="Q762" i="3"/>
  <c r="R762" i="3" s="1"/>
  <c r="AU762" i="3"/>
  <c r="AV762" i="3" s="1"/>
  <c r="AI761" i="3"/>
  <c r="AJ761" i="3" s="1"/>
  <c r="W761" i="3"/>
  <c r="X761" i="3" s="1"/>
  <c r="K761" i="3"/>
  <c r="L761" i="3" s="1"/>
  <c r="AO760" i="3"/>
  <c r="AP760" i="3" s="1"/>
  <c r="AC760" i="3"/>
  <c r="AD760" i="3" s="1"/>
  <c r="Q760" i="3"/>
  <c r="R760" i="3" s="1"/>
  <c r="AU760" i="3"/>
  <c r="AV760" i="3" s="1"/>
  <c r="AI759" i="3"/>
  <c r="AJ759" i="3" s="1"/>
  <c r="W759" i="3"/>
  <c r="X759" i="3" s="1"/>
  <c r="K759" i="3"/>
  <c r="L759" i="3" s="1"/>
  <c r="AO758" i="3"/>
  <c r="AP758" i="3" s="1"/>
  <c r="AC758" i="3"/>
  <c r="AD758" i="3" s="1"/>
  <c r="Q758" i="3"/>
  <c r="R758" i="3" s="1"/>
  <c r="AU758" i="3"/>
  <c r="AV758" i="3" s="1"/>
  <c r="AI757" i="3"/>
  <c r="AJ757" i="3" s="1"/>
  <c r="W757" i="3"/>
  <c r="X757" i="3" s="1"/>
  <c r="K757" i="3"/>
  <c r="L757" i="3" s="1"/>
  <c r="AO756" i="3"/>
  <c r="AP756" i="3" s="1"/>
  <c r="AC756" i="3"/>
  <c r="AD756" i="3" s="1"/>
  <c r="Q756" i="3"/>
  <c r="R756" i="3" s="1"/>
  <c r="AU756" i="3"/>
  <c r="AV756" i="3" s="1"/>
  <c r="AI755" i="3"/>
  <c r="AJ755" i="3" s="1"/>
  <c r="W755" i="3"/>
  <c r="X755" i="3" s="1"/>
  <c r="K755" i="3"/>
  <c r="L755" i="3" s="1"/>
  <c r="AO754" i="3"/>
  <c r="AP754" i="3" s="1"/>
  <c r="AC754" i="3"/>
  <c r="AD754" i="3" s="1"/>
  <c r="Q754" i="3"/>
  <c r="R754" i="3" s="1"/>
  <c r="AU754" i="3"/>
  <c r="AV754" i="3" s="1"/>
  <c r="AI753" i="3"/>
  <c r="AJ753" i="3" s="1"/>
  <c r="W753" i="3"/>
  <c r="X753" i="3" s="1"/>
  <c r="K753" i="3"/>
  <c r="L753" i="3" s="1"/>
  <c r="AO752" i="3"/>
  <c r="AP752" i="3" s="1"/>
  <c r="AC752" i="3"/>
  <c r="AD752" i="3" s="1"/>
  <c r="Q752" i="3"/>
  <c r="R752" i="3" s="1"/>
  <c r="AU752" i="3"/>
  <c r="AV752" i="3" s="1"/>
  <c r="AI751" i="3"/>
  <c r="AJ751" i="3" s="1"/>
  <c r="W751" i="3"/>
  <c r="X751" i="3" s="1"/>
  <c r="K751" i="3"/>
  <c r="L751" i="3" s="1"/>
  <c r="AO750" i="3"/>
  <c r="AP750" i="3" s="1"/>
  <c r="AC750" i="3"/>
  <c r="AD750" i="3" s="1"/>
  <c r="Q750" i="3"/>
  <c r="R750" i="3" s="1"/>
  <c r="AU750" i="3"/>
  <c r="AV750" i="3" s="1"/>
  <c r="AI749" i="3"/>
  <c r="AJ749" i="3" s="1"/>
  <c r="W749" i="3"/>
  <c r="X749" i="3" s="1"/>
  <c r="K749" i="3"/>
  <c r="L749" i="3" s="1"/>
  <c r="AO748" i="3"/>
  <c r="AP748" i="3" s="1"/>
  <c r="AC748" i="3"/>
  <c r="AD748" i="3" s="1"/>
  <c r="Q748" i="3"/>
  <c r="R748" i="3" s="1"/>
  <c r="AU748" i="3"/>
  <c r="AV748" i="3" s="1"/>
  <c r="AI747" i="3"/>
  <c r="AJ747" i="3" s="1"/>
  <c r="W747" i="3"/>
  <c r="X747" i="3" s="1"/>
  <c r="K747" i="3"/>
  <c r="L747" i="3" s="1"/>
  <c r="AO746" i="3"/>
  <c r="AP746" i="3" s="1"/>
  <c r="AC746" i="3"/>
  <c r="AD746" i="3" s="1"/>
  <c r="Q746" i="3"/>
  <c r="R746" i="3" s="1"/>
  <c r="AU746" i="3"/>
  <c r="AV746" i="3" s="1"/>
  <c r="AI745" i="3"/>
  <c r="AJ745" i="3" s="1"/>
  <c r="W745" i="3"/>
  <c r="X745" i="3" s="1"/>
  <c r="K745" i="3"/>
  <c r="L745" i="3" s="1"/>
  <c r="AO744" i="3"/>
  <c r="AP744" i="3" s="1"/>
  <c r="AC744" i="3"/>
  <c r="AD744" i="3" s="1"/>
  <c r="Q744" i="3"/>
  <c r="R744" i="3" s="1"/>
  <c r="AU744" i="3"/>
  <c r="AV744" i="3" s="1"/>
  <c r="AI743" i="3"/>
  <c r="AJ743" i="3" s="1"/>
  <c r="W743" i="3"/>
  <c r="X743" i="3" s="1"/>
  <c r="K743" i="3"/>
  <c r="L743" i="3" s="1"/>
  <c r="AO742" i="3"/>
  <c r="AP742" i="3" s="1"/>
  <c r="AC742" i="3"/>
  <c r="AD742" i="3" s="1"/>
  <c r="Q742" i="3"/>
  <c r="R742" i="3" s="1"/>
  <c r="AU742" i="3"/>
  <c r="AV742" i="3" s="1"/>
  <c r="AI741" i="3"/>
  <c r="AJ741" i="3" s="1"/>
  <c r="W741" i="3"/>
  <c r="X741" i="3" s="1"/>
  <c r="K741" i="3"/>
  <c r="L741" i="3" s="1"/>
  <c r="AO740" i="3"/>
  <c r="AP740" i="3" s="1"/>
  <c r="AC740" i="3"/>
  <c r="AD740" i="3" s="1"/>
  <c r="Q740" i="3"/>
  <c r="R740" i="3" s="1"/>
  <c r="AU740" i="3"/>
  <c r="AV740" i="3" s="1"/>
  <c r="AI739" i="3"/>
  <c r="AJ739" i="3" s="1"/>
  <c r="W739" i="3"/>
  <c r="X739" i="3" s="1"/>
  <c r="K739" i="3"/>
  <c r="L739" i="3" s="1"/>
  <c r="AO738" i="3"/>
  <c r="AP738" i="3" s="1"/>
  <c r="AC738" i="3"/>
  <c r="AD738" i="3" s="1"/>
  <c r="Q738" i="3"/>
  <c r="R738" i="3" s="1"/>
  <c r="AU738" i="3"/>
  <c r="AV738" i="3" s="1"/>
  <c r="AI737" i="3"/>
  <c r="AJ737" i="3" s="1"/>
  <c r="W737" i="3"/>
  <c r="X737" i="3" s="1"/>
  <c r="K737" i="3"/>
  <c r="L737" i="3" s="1"/>
  <c r="AO736" i="3"/>
  <c r="AP736" i="3" s="1"/>
  <c r="AC736" i="3"/>
  <c r="AD736" i="3" s="1"/>
  <c r="Q736" i="3"/>
  <c r="R736" i="3" s="1"/>
  <c r="AU736" i="3"/>
  <c r="AV736" i="3" s="1"/>
  <c r="AI735" i="3"/>
  <c r="AJ735" i="3" s="1"/>
  <c r="W735" i="3"/>
  <c r="X735" i="3" s="1"/>
  <c r="K735" i="3"/>
  <c r="L735" i="3" s="1"/>
  <c r="AO734" i="3"/>
  <c r="AP734" i="3" s="1"/>
  <c r="AC734" i="3"/>
  <c r="AD734" i="3" s="1"/>
  <c r="Q734" i="3"/>
  <c r="R734" i="3" s="1"/>
  <c r="AU734" i="3"/>
  <c r="AV734" i="3" s="1"/>
  <c r="AI733" i="3"/>
  <c r="AJ733" i="3" s="1"/>
  <c r="W733" i="3"/>
  <c r="X733" i="3" s="1"/>
  <c r="K733" i="3"/>
  <c r="L733" i="3" s="1"/>
  <c r="AO732" i="3"/>
  <c r="AP732" i="3" s="1"/>
  <c r="AC732" i="3"/>
  <c r="AD732" i="3" s="1"/>
  <c r="Q732" i="3"/>
  <c r="R732" i="3" s="1"/>
  <c r="AU732" i="3"/>
  <c r="AV732" i="3" s="1"/>
  <c r="AI731" i="3"/>
  <c r="AJ731" i="3" s="1"/>
  <c r="W731" i="3"/>
  <c r="X731" i="3" s="1"/>
  <c r="K731" i="3"/>
  <c r="L731" i="3" s="1"/>
  <c r="AO730" i="3"/>
  <c r="AP730" i="3" s="1"/>
  <c r="AC730" i="3"/>
  <c r="AD730" i="3" s="1"/>
  <c r="Q730" i="3"/>
  <c r="R730" i="3" s="1"/>
  <c r="AU730" i="3"/>
  <c r="AV730" i="3" s="1"/>
  <c r="AI729" i="3"/>
  <c r="AJ729" i="3" s="1"/>
  <c r="W729" i="3"/>
  <c r="X729" i="3" s="1"/>
  <c r="K729" i="3"/>
  <c r="L729" i="3" s="1"/>
  <c r="AO728" i="3"/>
  <c r="AP728" i="3" s="1"/>
  <c r="AC728" i="3"/>
  <c r="AD728" i="3" s="1"/>
  <c r="Q728" i="3"/>
  <c r="R728" i="3" s="1"/>
  <c r="AU728" i="3"/>
  <c r="AV728" i="3" s="1"/>
  <c r="AI727" i="3"/>
  <c r="AJ727" i="3" s="1"/>
  <c r="W727" i="3"/>
  <c r="X727" i="3" s="1"/>
  <c r="K727" i="3"/>
  <c r="L727" i="3" s="1"/>
  <c r="AO726" i="3"/>
  <c r="AP726" i="3" s="1"/>
  <c r="AC726" i="3"/>
  <c r="AD726" i="3" s="1"/>
  <c r="Q726" i="3"/>
  <c r="R726" i="3" s="1"/>
  <c r="AU726" i="3"/>
  <c r="AV726" i="3" s="1"/>
  <c r="AI725" i="3"/>
  <c r="AJ725" i="3" s="1"/>
  <c r="W725" i="3"/>
  <c r="X725" i="3" s="1"/>
  <c r="K725" i="3"/>
  <c r="L725" i="3" s="1"/>
  <c r="AO724" i="3"/>
  <c r="AP724" i="3" s="1"/>
  <c r="AC724" i="3"/>
  <c r="AD724" i="3" s="1"/>
  <c r="Q724" i="3"/>
  <c r="R724" i="3" s="1"/>
  <c r="AU724" i="3"/>
  <c r="AV724" i="3" s="1"/>
  <c r="AI723" i="3"/>
  <c r="AJ723" i="3" s="1"/>
  <c r="W723" i="3"/>
  <c r="X723" i="3" s="1"/>
  <c r="K723" i="3"/>
  <c r="L723" i="3" s="1"/>
  <c r="AO722" i="3"/>
  <c r="AP722" i="3" s="1"/>
  <c r="AC722" i="3"/>
  <c r="AD722" i="3" s="1"/>
  <c r="Q722" i="3"/>
  <c r="R722" i="3" s="1"/>
  <c r="AU722" i="3"/>
  <c r="AV722" i="3" s="1"/>
  <c r="AI721" i="3"/>
  <c r="AJ721" i="3" s="1"/>
  <c r="W721" i="3"/>
  <c r="X721" i="3" s="1"/>
  <c r="K721" i="3"/>
  <c r="L721" i="3" s="1"/>
  <c r="AO720" i="3"/>
  <c r="AP720" i="3" s="1"/>
  <c r="AC720" i="3"/>
  <c r="AD720" i="3" s="1"/>
  <c r="Q720" i="3"/>
  <c r="R720" i="3" s="1"/>
  <c r="AU720" i="3"/>
  <c r="AV720" i="3" s="1"/>
  <c r="AI719" i="3"/>
  <c r="AJ719" i="3" s="1"/>
  <c r="W719" i="3"/>
  <c r="X719" i="3" s="1"/>
  <c r="K719" i="3"/>
  <c r="L719" i="3" s="1"/>
  <c r="AO718" i="3"/>
  <c r="AP718" i="3" s="1"/>
  <c r="AC718" i="3"/>
  <c r="AD718" i="3" s="1"/>
  <c r="Q718" i="3"/>
  <c r="R718" i="3" s="1"/>
  <c r="AU718" i="3"/>
  <c r="AV718" i="3" s="1"/>
  <c r="AI717" i="3"/>
  <c r="AJ717" i="3" s="1"/>
  <c r="W717" i="3"/>
  <c r="X717" i="3" s="1"/>
  <c r="K717" i="3"/>
  <c r="L717" i="3" s="1"/>
  <c r="AO716" i="3"/>
  <c r="AP716" i="3" s="1"/>
  <c r="AC716" i="3"/>
  <c r="AD716" i="3" s="1"/>
  <c r="Q716" i="3"/>
  <c r="R716" i="3" s="1"/>
  <c r="AU716" i="3"/>
  <c r="AV716" i="3" s="1"/>
  <c r="AI715" i="3"/>
  <c r="AJ715" i="3" s="1"/>
  <c r="W715" i="3"/>
  <c r="X715" i="3" s="1"/>
  <c r="K715" i="3"/>
  <c r="L715" i="3" s="1"/>
  <c r="AO714" i="3"/>
  <c r="AP714" i="3" s="1"/>
  <c r="AC714" i="3"/>
  <c r="AD714" i="3" s="1"/>
  <c r="Q714" i="3"/>
  <c r="R714" i="3" s="1"/>
  <c r="AU714" i="3"/>
  <c r="AV714" i="3" s="1"/>
  <c r="AI713" i="3"/>
  <c r="AJ713" i="3" s="1"/>
  <c r="W713" i="3"/>
  <c r="X713" i="3" s="1"/>
  <c r="K713" i="3"/>
  <c r="L713" i="3" s="1"/>
  <c r="AO712" i="3"/>
  <c r="AP712" i="3" s="1"/>
  <c r="AC712" i="3"/>
  <c r="AD712" i="3" s="1"/>
  <c r="Q712" i="3"/>
  <c r="R712" i="3" s="1"/>
  <c r="AU712" i="3"/>
  <c r="AV712" i="3" s="1"/>
  <c r="AI711" i="3"/>
  <c r="AJ711" i="3" s="1"/>
  <c r="W711" i="3"/>
  <c r="X711" i="3" s="1"/>
  <c r="K711" i="3"/>
  <c r="L711" i="3" s="1"/>
  <c r="AO710" i="3"/>
  <c r="AP710" i="3" s="1"/>
  <c r="AC710" i="3"/>
  <c r="AD710" i="3" s="1"/>
  <c r="Q710" i="3"/>
  <c r="R710" i="3" s="1"/>
  <c r="AU710" i="3"/>
  <c r="AV710" i="3" s="1"/>
  <c r="AI709" i="3"/>
  <c r="AJ709" i="3" s="1"/>
  <c r="W709" i="3"/>
  <c r="X709" i="3" s="1"/>
  <c r="K709" i="3"/>
  <c r="L709" i="3" s="1"/>
  <c r="AO708" i="3"/>
  <c r="AP708" i="3" s="1"/>
  <c r="AC708" i="3"/>
  <c r="AD708" i="3" s="1"/>
  <c r="Q708" i="3"/>
  <c r="R708" i="3" s="1"/>
  <c r="AU708" i="3"/>
  <c r="AV708" i="3" s="1"/>
  <c r="AI707" i="3"/>
  <c r="AJ707" i="3" s="1"/>
  <c r="W707" i="3"/>
  <c r="X707" i="3" s="1"/>
  <c r="K707" i="3"/>
  <c r="L707" i="3" s="1"/>
  <c r="AO706" i="3"/>
  <c r="AP706" i="3" s="1"/>
  <c r="AC706" i="3"/>
  <c r="AD706" i="3" s="1"/>
  <c r="Q706" i="3"/>
  <c r="R706" i="3" s="1"/>
  <c r="AU706" i="3"/>
  <c r="AV706" i="3" s="1"/>
  <c r="AI705" i="3"/>
  <c r="AJ705" i="3" s="1"/>
  <c r="W705" i="3"/>
  <c r="X705" i="3" s="1"/>
  <c r="K705" i="3"/>
  <c r="L705" i="3" s="1"/>
  <c r="AO704" i="3"/>
  <c r="AP704" i="3" s="1"/>
  <c r="AC704" i="3"/>
  <c r="AD704" i="3" s="1"/>
  <c r="Q704" i="3"/>
  <c r="R704" i="3" s="1"/>
  <c r="AU704" i="3"/>
  <c r="AV704" i="3" s="1"/>
  <c r="AI703" i="3"/>
  <c r="AJ703" i="3" s="1"/>
  <c r="W703" i="3"/>
  <c r="X703" i="3" s="1"/>
  <c r="K703" i="3"/>
  <c r="L703" i="3" s="1"/>
  <c r="AO702" i="3"/>
  <c r="AP702" i="3" s="1"/>
  <c r="AC702" i="3"/>
  <c r="AD702" i="3" s="1"/>
  <c r="Q702" i="3"/>
  <c r="R702" i="3" s="1"/>
  <c r="AU702" i="3"/>
  <c r="AV702" i="3" s="1"/>
  <c r="AI701" i="3"/>
  <c r="AJ701" i="3" s="1"/>
  <c r="W701" i="3"/>
  <c r="X701" i="3" s="1"/>
  <c r="K701" i="3"/>
  <c r="L701" i="3" s="1"/>
  <c r="AO700" i="3"/>
  <c r="AP700" i="3" s="1"/>
  <c r="AC700" i="3"/>
  <c r="AD700" i="3" s="1"/>
  <c r="Q700" i="3"/>
  <c r="R700" i="3" s="1"/>
  <c r="AU700" i="3"/>
  <c r="AV700" i="3" s="1"/>
  <c r="AI699" i="3"/>
  <c r="AJ699" i="3" s="1"/>
  <c r="W699" i="3"/>
  <c r="X699" i="3" s="1"/>
  <c r="K699" i="3"/>
  <c r="L699" i="3" s="1"/>
  <c r="AO698" i="3"/>
  <c r="AP698" i="3" s="1"/>
  <c r="AC698" i="3"/>
  <c r="AD698" i="3" s="1"/>
  <c r="Q698" i="3"/>
  <c r="R698" i="3" s="1"/>
  <c r="AU698" i="3"/>
  <c r="AV698" i="3" s="1"/>
  <c r="AI697" i="3"/>
  <c r="AJ697" i="3" s="1"/>
  <c r="W697" i="3"/>
  <c r="X697" i="3" s="1"/>
  <c r="K697" i="3"/>
  <c r="L697" i="3" s="1"/>
  <c r="AO696" i="3"/>
  <c r="AP696" i="3" s="1"/>
  <c r="AC696" i="3"/>
  <c r="AD696" i="3" s="1"/>
  <c r="Q696" i="3"/>
  <c r="R696" i="3" s="1"/>
  <c r="AU696" i="3"/>
  <c r="AV696" i="3" s="1"/>
  <c r="AI695" i="3"/>
  <c r="AJ695" i="3" s="1"/>
  <c r="W695" i="3"/>
  <c r="X695" i="3" s="1"/>
  <c r="K695" i="3"/>
  <c r="L695" i="3" s="1"/>
  <c r="AO694" i="3"/>
  <c r="AP694" i="3" s="1"/>
  <c r="AC694" i="3"/>
  <c r="AD694" i="3" s="1"/>
  <c r="Q694" i="3"/>
  <c r="R694" i="3" s="1"/>
  <c r="AU694" i="3"/>
  <c r="AV694" i="3" s="1"/>
  <c r="AI693" i="3"/>
  <c r="AJ693" i="3" s="1"/>
  <c r="W693" i="3"/>
  <c r="X693" i="3" s="1"/>
  <c r="K693" i="3"/>
  <c r="L693" i="3" s="1"/>
  <c r="AO692" i="3"/>
  <c r="AP692" i="3" s="1"/>
  <c r="AC692" i="3"/>
  <c r="AD692" i="3" s="1"/>
  <c r="Q692" i="3"/>
  <c r="R692" i="3" s="1"/>
  <c r="AU692" i="3"/>
  <c r="AV692" i="3" s="1"/>
  <c r="AI691" i="3"/>
  <c r="AJ691" i="3" s="1"/>
  <c r="W691" i="3"/>
  <c r="X691" i="3" s="1"/>
  <c r="K691" i="3"/>
  <c r="L691" i="3" s="1"/>
  <c r="AO690" i="3"/>
  <c r="AP690" i="3" s="1"/>
  <c r="AC690" i="3"/>
  <c r="AD690" i="3" s="1"/>
  <c r="Q690" i="3"/>
  <c r="R690" i="3" s="1"/>
  <c r="AU690" i="3"/>
  <c r="AV690" i="3" s="1"/>
  <c r="AI689" i="3"/>
  <c r="AJ689" i="3" s="1"/>
  <c r="W689" i="3"/>
  <c r="X689" i="3" s="1"/>
  <c r="K689" i="3"/>
  <c r="L689" i="3" s="1"/>
  <c r="AO688" i="3"/>
  <c r="AP688" i="3" s="1"/>
  <c r="AC688" i="3"/>
  <c r="AD688" i="3" s="1"/>
  <c r="Q688" i="3"/>
  <c r="R688" i="3" s="1"/>
  <c r="AU688" i="3"/>
  <c r="AV688" i="3" s="1"/>
  <c r="AI687" i="3"/>
  <c r="AJ687" i="3" s="1"/>
  <c r="W687" i="3"/>
  <c r="X687" i="3" s="1"/>
  <c r="K687" i="3"/>
  <c r="L687" i="3" s="1"/>
  <c r="AO686" i="3"/>
  <c r="AP686" i="3" s="1"/>
  <c r="AC686" i="3"/>
  <c r="AD686" i="3" s="1"/>
  <c r="Q686" i="3"/>
  <c r="R686" i="3" s="1"/>
  <c r="AU686" i="3"/>
  <c r="AV686" i="3" s="1"/>
  <c r="AI685" i="3"/>
  <c r="AJ685" i="3" s="1"/>
  <c r="W685" i="3"/>
  <c r="X685" i="3" s="1"/>
  <c r="K685" i="3"/>
  <c r="L685" i="3" s="1"/>
  <c r="AO684" i="3"/>
  <c r="AP684" i="3" s="1"/>
  <c r="AC684" i="3"/>
  <c r="AD684" i="3" s="1"/>
  <c r="Q684" i="3"/>
  <c r="R684" i="3" s="1"/>
  <c r="AU684" i="3"/>
  <c r="AV684" i="3" s="1"/>
  <c r="AI683" i="3"/>
  <c r="AJ683" i="3" s="1"/>
  <c r="W683" i="3"/>
  <c r="X683" i="3" s="1"/>
  <c r="K683" i="3"/>
  <c r="L683" i="3" s="1"/>
  <c r="AO682" i="3"/>
  <c r="AP682" i="3" s="1"/>
  <c r="AC682" i="3"/>
  <c r="AD682" i="3" s="1"/>
  <c r="Q682" i="3"/>
  <c r="R682" i="3" s="1"/>
  <c r="AU682" i="3"/>
  <c r="AV682" i="3" s="1"/>
  <c r="AI681" i="3"/>
  <c r="AJ681" i="3" s="1"/>
  <c r="W681" i="3"/>
  <c r="X681" i="3" s="1"/>
  <c r="K681" i="3"/>
  <c r="L681" i="3" s="1"/>
  <c r="AO680" i="3"/>
  <c r="AP680" i="3" s="1"/>
  <c r="AC680" i="3"/>
  <c r="AD680" i="3" s="1"/>
  <c r="Q680" i="3"/>
  <c r="R680" i="3" s="1"/>
  <c r="AU680" i="3"/>
  <c r="AV680" i="3" s="1"/>
  <c r="AI679" i="3"/>
  <c r="AJ679" i="3" s="1"/>
  <c r="W679" i="3"/>
  <c r="X679" i="3" s="1"/>
  <c r="K679" i="3"/>
  <c r="L679" i="3" s="1"/>
  <c r="AO678" i="3"/>
  <c r="AP678" i="3" s="1"/>
  <c r="AC678" i="3"/>
  <c r="AD678" i="3" s="1"/>
  <c r="Q678" i="3"/>
  <c r="R678" i="3" s="1"/>
  <c r="AU678" i="3"/>
  <c r="AV678" i="3" s="1"/>
  <c r="AI677" i="3"/>
  <c r="AJ677" i="3" s="1"/>
  <c r="W677" i="3"/>
  <c r="X677" i="3" s="1"/>
  <c r="K677" i="3"/>
  <c r="L677" i="3" s="1"/>
  <c r="AO676" i="3"/>
  <c r="AP676" i="3" s="1"/>
  <c r="AC676" i="3"/>
  <c r="AD676" i="3" s="1"/>
  <c r="Q676" i="3"/>
  <c r="R676" i="3" s="1"/>
  <c r="AU676" i="3"/>
  <c r="AV676" i="3" s="1"/>
  <c r="AI675" i="3"/>
  <c r="AJ675" i="3" s="1"/>
  <c r="W675" i="3"/>
  <c r="X675" i="3" s="1"/>
  <c r="K675" i="3"/>
  <c r="L675" i="3" s="1"/>
  <c r="AO674" i="3"/>
  <c r="AP674" i="3" s="1"/>
  <c r="AC674" i="3"/>
  <c r="AD674" i="3" s="1"/>
  <c r="Q674" i="3"/>
  <c r="R674" i="3" s="1"/>
  <c r="AU674" i="3"/>
  <c r="AV674" i="3" s="1"/>
  <c r="AI673" i="3"/>
  <c r="AJ673" i="3" s="1"/>
  <c r="W673" i="3"/>
  <c r="X673" i="3" s="1"/>
  <c r="K673" i="3"/>
  <c r="L673" i="3" s="1"/>
  <c r="AO672" i="3"/>
  <c r="AP672" i="3" s="1"/>
  <c r="AC672" i="3"/>
  <c r="AD672" i="3" s="1"/>
  <c r="Q672" i="3"/>
  <c r="R672" i="3" s="1"/>
  <c r="AU672" i="3"/>
  <c r="AV672" i="3" s="1"/>
  <c r="AI671" i="3"/>
  <c r="AJ671" i="3" s="1"/>
  <c r="W671" i="3"/>
  <c r="X671" i="3" s="1"/>
  <c r="K671" i="3"/>
  <c r="L671" i="3" s="1"/>
  <c r="AO670" i="3"/>
  <c r="AP670" i="3" s="1"/>
  <c r="AC670" i="3"/>
  <c r="AD670" i="3" s="1"/>
  <c r="Q670" i="3"/>
  <c r="R670" i="3" s="1"/>
  <c r="AU670" i="3"/>
  <c r="AV670" i="3" s="1"/>
  <c r="AI669" i="3"/>
  <c r="AJ669" i="3" s="1"/>
  <c r="W669" i="3"/>
  <c r="X669" i="3" s="1"/>
  <c r="K669" i="3"/>
  <c r="L669" i="3" s="1"/>
  <c r="AO668" i="3"/>
  <c r="AP668" i="3" s="1"/>
  <c r="AC668" i="3"/>
  <c r="AD668" i="3" s="1"/>
  <c r="Q668" i="3"/>
  <c r="R668" i="3" s="1"/>
  <c r="AU668" i="3"/>
  <c r="AV668" i="3" s="1"/>
  <c r="AI667" i="3"/>
  <c r="AJ667" i="3" s="1"/>
  <c r="W667" i="3"/>
  <c r="X667" i="3" s="1"/>
  <c r="K667" i="3"/>
  <c r="L667" i="3" s="1"/>
  <c r="AO666" i="3"/>
  <c r="AP666" i="3" s="1"/>
  <c r="AI886" i="3"/>
  <c r="AJ886" i="3" s="1"/>
  <c r="AC885" i="3"/>
  <c r="AD885" i="3" s="1"/>
  <c r="W884" i="3"/>
  <c r="X884" i="3" s="1"/>
  <c r="Q883" i="3"/>
  <c r="R883" i="3" s="1"/>
  <c r="K882" i="3"/>
  <c r="L882" i="3" s="1"/>
  <c r="AU881" i="3"/>
  <c r="AV881" i="3" s="1"/>
  <c r="AO879" i="3"/>
  <c r="AP879" i="3" s="1"/>
  <c r="AI878" i="3"/>
  <c r="AJ878" i="3" s="1"/>
  <c r="BK878" i="3" s="1"/>
  <c r="AC877" i="3"/>
  <c r="AD877" i="3" s="1"/>
  <c r="W876" i="3"/>
  <c r="X876" i="3" s="1"/>
  <c r="Q875" i="3"/>
  <c r="R875" i="3" s="1"/>
  <c r="K874" i="3"/>
  <c r="L874" i="3" s="1"/>
  <c r="AC873" i="3"/>
  <c r="AD873" i="3" s="1"/>
  <c r="AU873" i="3"/>
  <c r="AV873" i="3" s="1"/>
  <c r="W872" i="3"/>
  <c r="X872" i="3" s="1"/>
  <c r="AO871" i="3"/>
  <c r="AP871" i="3" s="1"/>
  <c r="BM871" i="3" s="1"/>
  <c r="Q871" i="3"/>
  <c r="R871" i="3" s="1"/>
  <c r="AI870" i="3"/>
  <c r="AJ870" i="3" s="1"/>
  <c r="K870" i="3"/>
  <c r="L870" i="3" s="1"/>
  <c r="AC869" i="3"/>
  <c r="AD869" i="3" s="1"/>
  <c r="AU869" i="3"/>
  <c r="AV869" i="3" s="1"/>
  <c r="W868" i="3"/>
  <c r="X868" i="3" s="1"/>
  <c r="AO867" i="3"/>
  <c r="AP867" i="3" s="1"/>
  <c r="Q867" i="3"/>
  <c r="R867" i="3" s="1"/>
  <c r="BE867" i="3" s="1"/>
  <c r="AI866" i="3"/>
  <c r="AJ866" i="3" s="1"/>
  <c r="K866" i="3"/>
  <c r="L866" i="3" s="1"/>
  <c r="AC865" i="3"/>
  <c r="AD865" i="3" s="1"/>
  <c r="H865" i="3"/>
  <c r="I865" i="3" s="1"/>
  <c r="AL864" i="3"/>
  <c r="AM864" i="3" s="1"/>
  <c r="Z864" i="3"/>
  <c r="AA864" i="3" s="1"/>
  <c r="N864" i="3"/>
  <c r="O864" i="3" s="1"/>
  <c r="AR863" i="3"/>
  <c r="AS863" i="3" s="1"/>
  <c r="AY863" i="3" s="1"/>
  <c r="AF863" i="3"/>
  <c r="AG863" i="3" s="1"/>
  <c r="T863" i="3"/>
  <c r="U863" i="3" s="1"/>
  <c r="H863" i="3"/>
  <c r="I863" i="3" s="1"/>
  <c r="AL862" i="3"/>
  <c r="AM862" i="3" s="1"/>
  <c r="Z862" i="3"/>
  <c r="AA862" i="3" s="1"/>
  <c r="N862" i="3"/>
  <c r="O862" i="3" s="1"/>
  <c r="AR861" i="3"/>
  <c r="AS861" i="3" s="1"/>
  <c r="AY861" i="3" s="1"/>
  <c r="AF861" i="3"/>
  <c r="AG861" i="3" s="1"/>
  <c r="T861" i="3"/>
  <c r="U861" i="3" s="1"/>
  <c r="H861" i="3"/>
  <c r="I861" i="3" s="1"/>
  <c r="AL860" i="3"/>
  <c r="AM860" i="3" s="1"/>
  <c r="Z860" i="3"/>
  <c r="AA860" i="3" s="1"/>
  <c r="N860" i="3"/>
  <c r="O860" i="3" s="1"/>
  <c r="AR859" i="3"/>
  <c r="AS859" i="3" s="1"/>
  <c r="AY859" i="3" s="1"/>
  <c r="AF859" i="3"/>
  <c r="AG859" i="3" s="1"/>
  <c r="T859" i="3"/>
  <c r="U859" i="3" s="1"/>
  <c r="H859" i="3"/>
  <c r="I859" i="3" s="1"/>
  <c r="AL858" i="3"/>
  <c r="AM858" i="3" s="1"/>
  <c r="Z858" i="3"/>
  <c r="AA858" i="3" s="1"/>
  <c r="N858" i="3"/>
  <c r="O858" i="3" s="1"/>
  <c r="AR857" i="3"/>
  <c r="AS857" i="3" s="1"/>
  <c r="AY857" i="3" s="1"/>
  <c r="AF857" i="3"/>
  <c r="AG857" i="3" s="1"/>
  <c r="T857" i="3"/>
  <c r="U857" i="3" s="1"/>
  <c r="H857" i="3"/>
  <c r="I857" i="3" s="1"/>
  <c r="AL856" i="3"/>
  <c r="AM856" i="3" s="1"/>
  <c r="Z856" i="3"/>
  <c r="AA856" i="3" s="1"/>
  <c r="N856" i="3"/>
  <c r="O856" i="3" s="1"/>
  <c r="AR855" i="3"/>
  <c r="AS855" i="3" s="1"/>
  <c r="AY855" i="3" s="1"/>
  <c r="AF855" i="3"/>
  <c r="AG855" i="3" s="1"/>
  <c r="T855" i="3"/>
  <c r="U855" i="3" s="1"/>
  <c r="H855" i="3"/>
  <c r="I855" i="3" s="1"/>
  <c r="AL854" i="3"/>
  <c r="AM854" i="3" s="1"/>
  <c r="Z854" i="3"/>
  <c r="AA854" i="3" s="1"/>
  <c r="N854" i="3"/>
  <c r="O854" i="3" s="1"/>
  <c r="AR853" i="3"/>
  <c r="AS853" i="3" s="1"/>
  <c r="AY853" i="3" s="1"/>
  <c r="AF853" i="3"/>
  <c r="AG853" i="3" s="1"/>
  <c r="T853" i="3"/>
  <c r="U853" i="3" s="1"/>
  <c r="H853" i="3"/>
  <c r="I853" i="3" s="1"/>
  <c r="AL852" i="3"/>
  <c r="AM852" i="3" s="1"/>
  <c r="Z852" i="3"/>
  <c r="AA852" i="3" s="1"/>
  <c r="N852" i="3"/>
  <c r="O852" i="3" s="1"/>
  <c r="AR851" i="3"/>
  <c r="AS851" i="3" s="1"/>
  <c r="AY851" i="3" s="1"/>
  <c r="AF851" i="3"/>
  <c r="AG851" i="3" s="1"/>
  <c r="T851" i="3"/>
  <c r="U851" i="3" s="1"/>
  <c r="H851" i="3"/>
  <c r="I851" i="3" s="1"/>
  <c r="AL850" i="3"/>
  <c r="AM850" i="3" s="1"/>
  <c r="Z850" i="3"/>
  <c r="AA850" i="3" s="1"/>
  <c r="N850" i="3"/>
  <c r="O850" i="3" s="1"/>
  <c r="AR849" i="3"/>
  <c r="AS849" i="3" s="1"/>
  <c r="AY849" i="3" s="1"/>
  <c r="AF849" i="3"/>
  <c r="AG849" i="3" s="1"/>
  <c r="T849" i="3"/>
  <c r="U849" i="3" s="1"/>
  <c r="H849" i="3"/>
  <c r="I849" i="3" s="1"/>
  <c r="AL848" i="3"/>
  <c r="AM848" i="3" s="1"/>
  <c r="Z848" i="3"/>
  <c r="AA848" i="3" s="1"/>
  <c r="N848" i="3"/>
  <c r="O848" i="3" s="1"/>
  <c r="AR847" i="3"/>
  <c r="AS847" i="3" s="1"/>
  <c r="AY847" i="3" s="1"/>
  <c r="AF847" i="3"/>
  <c r="AG847" i="3" s="1"/>
  <c r="T847" i="3"/>
  <c r="U847" i="3" s="1"/>
  <c r="H847" i="3"/>
  <c r="I847" i="3" s="1"/>
  <c r="AL846" i="3"/>
  <c r="AM846" i="3" s="1"/>
  <c r="Z846" i="3"/>
  <c r="AA846" i="3" s="1"/>
  <c r="N846" i="3"/>
  <c r="O846" i="3" s="1"/>
  <c r="AR845" i="3"/>
  <c r="AS845" i="3" s="1"/>
  <c r="AY845" i="3" s="1"/>
  <c r="AF845" i="3"/>
  <c r="AG845" i="3" s="1"/>
  <c r="T845" i="3"/>
  <c r="U845" i="3" s="1"/>
  <c r="H845" i="3"/>
  <c r="I845" i="3" s="1"/>
  <c r="AL844" i="3"/>
  <c r="AM844" i="3" s="1"/>
  <c r="Z844" i="3"/>
  <c r="AA844" i="3" s="1"/>
  <c r="N844" i="3"/>
  <c r="O844" i="3" s="1"/>
  <c r="AR843" i="3"/>
  <c r="AS843" i="3" s="1"/>
  <c r="AY843" i="3" s="1"/>
  <c r="AF843" i="3"/>
  <c r="AG843" i="3" s="1"/>
  <c r="T843" i="3"/>
  <c r="U843" i="3" s="1"/>
  <c r="H843" i="3"/>
  <c r="I843" i="3" s="1"/>
  <c r="AL842" i="3"/>
  <c r="AM842" i="3" s="1"/>
  <c r="Z842" i="3"/>
  <c r="AA842" i="3" s="1"/>
  <c r="N842" i="3"/>
  <c r="O842" i="3" s="1"/>
  <c r="AR841" i="3"/>
  <c r="AS841" i="3" s="1"/>
  <c r="AY841" i="3" s="1"/>
  <c r="AF841" i="3"/>
  <c r="AG841" i="3" s="1"/>
  <c r="T841" i="3"/>
  <c r="U841" i="3" s="1"/>
  <c r="H841" i="3"/>
  <c r="I841" i="3" s="1"/>
  <c r="AL840" i="3"/>
  <c r="AM840" i="3" s="1"/>
  <c r="Z840" i="3"/>
  <c r="AA840" i="3" s="1"/>
  <c r="N840" i="3"/>
  <c r="O840" i="3" s="1"/>
  <c r="AR839" i="3"/>
  <c r="AS839" i="3" s="1"/>
  <c r="AY839" i="3" s="1"/>
  <c r="AF839" i="3"/>
  <c r="AG839" i="3" s="1"/>
  <c r="T839" i="3"/>
  <c r="U839" i="3" s="1"/>
  <c r="H839" i="3"/>
  <c r="I839" i="3" s="1"/>
  <c r="AL838" i="3"/>
  <c r="AM838" i="3" s="1"/>
  <c r="Z838" i="3"/>
  <c r="AA838" i="3" s="1"/>
  <c r="N838" i="3"/>
  <c r="O838" i="3" s="1"/>
  <c r="AR837" i="3"/>
  <c r="AS837" i="3" s="1"/>
  <c r="AY837" i="3" s="1"/>
  <c r="AF837" i="3"/>
  <c r="AG837" i="3" s="1"/>
  <c r="T837" i="3"/>
  <c r="U837" i="3" s="1"/>
  <c r="H837" i="3"/>
  <c r="I837" i="3" s="1"/>
  <c r="AL836" i="3"/>
  <c r="AM836" i="3" s="1"/>
  <c r="Z836" i="3"/>
  <c r="AA836" i="3" s="1"/>
  <c r="N836" i="3"/>
  <c r="O836" i="3" s="1"/>
  <c r="AR835" i="3"/>
  <c r="AS835" i="3" s="1"/>
  <c r="AY835" i="3" s="1"/>
  <c r="AF835" i="3"/>
  <c r="AG835" i="3" s="1"/>
  <c r="T835" i="3"/>
  <c r="U835" i="3" s="1"/>
  <c r="H835" i="3"/>
  <c r="I835" i="3" s="1"/>
  <c r="AL834" i="3"/>
  <c r="AM834" i="3" s="1"/>
  <c r="Z834" i="3"/>
  <c r="AA834" i="3" s="1"/>
  <c r="N834" i="3"/>
  <c r="O834" i="3" s="1"/>
  <c r="AR833" i="3"/>
  <c r="AS833" i="3" s="1"/>
  <c r="AY833" i="3" s="1"/>
  <c r="AF833" i="3"/>
  <c r="AG833" i="3" s="1"/>
  <c r="T833" i="3"/>
  <c r="U833" i="3" s="1"/>
  <c r="H833" i="3"/>
  <c r="I833" i="3" s="1"/>
  <c r="AL832" i="3"/>
  <c r="AM832" i="3" s="1"/>
  <c r="Z832" i="3"/>
  <c r="AA832" i="3" s="1"/>
  <c r="N832" i="3"/>
  <c r="O832" i="3" s="1"/>
  <c r="AR831" i="3"/>
  <c r="AS831" i="3" s="1"/>
  <c r="AY831" i="3" s="1"/>
  <c r="AF831" i="3"/>
  <c r="AG831" i="3" s="1"/>
  <c r="T831" i="3"/>
  <c r="U831" i="3" s="1"/>
  <c r="H831" i="3"/>
  <c r="I831" i="3" s="1"/>
  <c r="AL830" i="3"/>
  <c r="AM830" i="3" s="1"/>
  <c r="Z830" i="3"/>
  <c r="AA830" i="3" s="1"/>
  <c r="N830" i="3"/>
  <c r="O830" i="3" s="1"/>
  <c r="AR829" i="3"/>
  <c r="AS829" i="3" s="1"/>
  <c r="AY829" i="3" s="1"/>
  <c r="AF829" i="3"/>
  <c r="AG829" i="3" s="1"/>
  <c r="T829" i="3"/>
  <c r="U829" i="3" s="1"/>
  <c r="H829" i="3"/>
  <c r="I829" i="3" s="1"/>
  <c r="AL828" i="3"/>
  <c r="AM828" i="3" s="1"/>
  <c r="Z828" i="3"/>
  <c r="AA828" i="3" s="1"/>
  <c r="N828" i="3"/>
  <c r="O828" i="3" s="1"/>
  <c r="AR827" i="3"/>
  <c r="AS827" i="3" s="1"/>
  <c r="AY827" i="3" s="1"/>
  <c r="AF827" i="3"/>
  <c r="AG827" i="3" s="1"/>
  <c r="T827" i="3"/>
  <c r="U827" i="3" s="1"/>
  <c r="H827" i="3"/>
  <c r="I827" i="3" s="1"/>
  <c r="AL826" i="3"/>
  <c r="AM826" i="3" s="1"/>
  <c r="Z826" i="3"/>
  <c r="AA826" i="3" s="1"/>
  <c r="N826" i="3"/>
  <c r="O826" i="3" s="1"/>
  <c r="AR825" i="3"/>
  <c r="AS825" i="3" s="1"/>
  <c r="AY825" i="3" s="1"/>
  <c r="AF825" i="3"/>
  <c r="AG825" i="3" s="1"/>
  <c r="T825" i="3"/>
  <c r="U825" i="3" s="1"/>
  <c r="H825" i="3"/>
  <c r="I825" i="3" s="1"/>
  <c r="AL824" i="3"/>
  <c r="AM824" i="3" s="1"/>
  <c r="Z824" i="3"/>
  <c r="AA824" i="3" s="1"/>
  <c r="N824" i="3"/>
  <c r="O824" i="3" s="1"/>
  <c r="AR823" i="3"/>
  <c r="AS823" i="3" s="1"/>
  <c r="AY823" i="3" s="1"/>
  <c r="AF823" i="3"/>
  <c r="AG823" i="3" s="1"/>
  <c r="T823" i="3"/>
  <c r="U823" i="3" s="1"/>
  <c r="H823" i="3"/>
  <c r="I823" i="3" s="1"/>
  <c r="AL822" i="3"/>
  <c r="AM822" i="3" s="1"/>
  <c r="Z822" i="3"/>
  <c r="AA822" i="3" s="1"/>
  <c r="N822" i="3"/>
  <c r="O822" i="3" s="1"/>
  <c r="AR821" i="3"/>
  <c r="AS821" i="3" s="1"/>
  <c r="AY821" i="3" s="1"/>
  <c r="AF821" i="3"/>
  <c r="AG821" i="3" s="1"/>
  <c r="T821" i="3"/>
  <c r="U821" i="3" s="1"/>
  <c r="H821" i="3"/>
  <c r="I821" i="3" s="1"/>
  <c r="AL820" i="3"/>
  <c r="AM820" i="3" s="1"/>
  <c r="Z820" i="3"/>
  <c r="AA820" i="3" s="1"/>
  <c r="N820" i="3"/>
  <c r="O820" i="3" s="1"/>
  <c r="AR819" i="3"/>
  <c r="AS819" i="3" s="1"/>
  <c r="AY819" i="3" s="1"/>
  <c r="AF819" i="3"/>
  <c r="AG819" i="3" s="1"/>
  <c r="T819" i="3"/>
  <c r="U819" i="3" s="1"/>
  <c r="H819" i="3"/>
  <c r="I819" i="3" s="1"/>
  <c r="AL818" i="3"/>
  <c r="AM818" i="3" s="1"/>
  <c r="Z818" i="3"/>
  <c r="AA818" i="3" s="1"/>
  <c r="N818" i="3"/>
  <c r="O818" i="3" s="1"/>
  <c r="AR817" i="3"/>
  <c r="AS817" i="3" s="1"/>
  <c r="AY817" i="3" s="1"/>
  <c r="AF817" i="3"/>
  <c r="AG817" i="3" s="1"/>
  <c r="T817" i="3"/>
  <c r="U817" i="3" s="1"/>
  <c r="H817" i="3"/>
  <c r="I817" i="3" s="1"/>
  <c r="AL816" i="3"/>
  <c r="AM816" i="3" s="1"/>
  <c r="Z816" i="3"/>
  <c r="AA816" i="3" s="1"/>
  <c r="N816" i="3"/>
  <c r="O816" i="3" s="1"/>
  <c r="AR815" i="3"/>
  <c r="AS815" i="3" s="1"/>
  <c r="AY815" i="3" s="1"/>
  <c r="AF815" i="3"/>
  <c r="AG815" i="3" s="1"/>
  <c r="T815" i="3"/>
  <c r="U815" i="3" s="1"/>
  <c r="H815" i="3"/>
  <c r="I815" i="3" s="1"/>
  <c r="AL814" i="3"/>
  <c r="AM814" i="3" s="1"/>
  <c r="Z814" i="3"/>
  <c r="AA814" i="3" s="1"/>
  <c r="N814" i="3"/>
  <c r="O814" i="3" s="1"/>
  <c r="AR813" i="3"/>
  <c r="AS813" i="3" s="1"/>
  <c r="AY813" i="3" s="1"/>
  <c r="AF813" i="3"/>
  <c r="AG813" i="3" s="1"/>
  <c r="T813" i="3"/>
  <c r="U813" i="3" s="1"/>
  <c r="H813" i="3"/>
  <c r="I813" i="3" s="1"/>
  <c r="AL812" i="3"/>
  <c r="AM812" i="3" s="1"/>
  <c r="Z812" i="3"/>
  <c r="AA812" i="3" s="1"/>
  <c r="N812" i="3"/>
  <c r="O812" i="3" s="1"/>
  <c r="AR811" i="3"/>
  <c r="AS811" i="3" s="1"/>
  <c r="AY811" i="3" s="1"/>
  <c r="AF811" i="3"/>
  <c r="AG811" i="3" s="1"/>
  <c r="T811" i="3"/>
  <c r="U811" i="3" s="1"/>
  <c r="H811" i="3"/>
  <c r="I811" i="3" s="1"/>
  <c r="AL810" i="3"/>
  <c r="AM810" i="3" s="1"/>
  <c r="Z810" i="3"/>
  <c r="AA810" i="3" s="1"/>
  <c r="N810" i="3"/>
  <c r="O810" i="3" s="1"/>
  <c r="AR809" i="3"/>
  <c r="AS809" i="3" s="1"/>
  <c r="AY809" i="3" s="1"/>
  <c r="AF809" i="3"/>
  <c r="AG809" i="3" s="1"/>
  <c r="T809" i="3"/>
  <c r="U809" i="3" s="1"/>
  <c r="H809" i="3"/>
  <c r="I809" i="3" s="1"/>
  <c r="AL808" i="3"/>
  <c r="AM808" i="3" s="1"/>
  <c r="Z808" i="3"/>
  <c r="AA808" i="3" s="1"/>
  <c r="N808" i="3"/>
  <c r="O808" i="3" s="1"/>
  <c r="AR807" i="3"/>
  <c r="AS807" i="3" s="1"/>
  <c r="AY807" i="3" s="1"/>
  <c r="AF807" i="3"/>
  <c r="AG807" i="3" s="1"/>
  <c r="T807" i="3"/>
  <c r="U807" i="3" s="1"/>
  <c r="H807" i="3"/>
  <c r="I807" i="3" s="1"/>
  <c r="AL806" i="3"/>
  <c r="AM806" i="3" s="1"/>
  <c r="Z806" i="3"/>
  <c r="AA806" i="3" s="1"/>
  <c r="N806" i="3"/>
  <c r="O806" i="3" s="1"/>
  <c r="AR805" i="3"/>
  <c r="AS805" i="3" s="1"/>
  <c r="AY805" i="3" s="1"/>
  <c r="AF805" i="3"/>
  <c r="AG805" i="3" s="1"/>
  <c r="T805" i="3"/>
  <c r="U805" i="3" s="1"/>
  <c r="H805" i="3"/>
  <c r="I805" i="3" s="1"/>
  <c r="AL804" i="3"/>
  <c r="AM804" i="3" s="1"/>
  <c r="Z804" i="3"/>
  <c r="AA804" i="3" s="1"/>
  <c r="N804" i="3"/>
  <c r="O804" i="3" s="1"/>
  <c r="AR803" i="3"/>
  <c r="AS803" i="3" s="1"/>
  <c r="AY803" i="3" s="1"/>
  <c r="AF803" i="3"/>
  <c r="AG803" i="3" s="1"/>
  <c r="T803" i="3"/>
  <c r="U803" i="3" s="1"/>
  <c r="H803" i="3"/>
  <c r="I803" i="3" s="1"/>
  <c r="AL802" i="3"/>
  <c r="AM802" i="3" s="1"/>
  <c r="Z802" i="3"/>
  <c r="AA802" i="3" s="1"/>
  <c r="N802" i="3"/>
  <c r="O802" i="3" s="1"/>
  <c r="AR801" i="3"/>
  <c r="AS801" i="3" s="1"/>
  <c r="AY801" i="3" s="1"/>
  <c r="AF801" i="3"/>
  <c r="AG801" i="3" s="1"/>
  <c r="T801" i="3"/>
  <c r="U801" i="3" s="1"/>
  <c r="H801" i="3"/>
  <c r="I801" i="3" s="1"/>
  <c r="AL800" i="3"/>
  <c r="AM800" i="3" s="1"/>
  <c r="Z800" i="3"/>
  <c r="AA800" i="3" s="1"/>
  <c r="N800" i="3"/>
  <c r="O800" i="3" s="1"/>
  <c r="AR799" i="3"/>
  <c r="AS799" i="3" s="1"/>
  <c r="AY799" i="3" s="1"/>
  <c r="AF799" i="3"/>
  <c r="AG799" i="3" s="1"/>
  <c r="T799" i="3"/>
  <c r="U799" i="3" s="1"/>
  <c r="H799" i="3"/>
  <c r="I799" i="3" s="1"/>
  <c r="AL798" i="3"/>
  <c r="AM798" i="3" s="1"/>
  <c r="Z798" i="3"/>
  <c r="AA798" i="3" s="1"/>
  <c r="N798" i="3"/>
  <c r="O798" i="3" s="1"/>
  <c r="AR797" i="3"/>
  <c r="AS797" i="3" s="1"/>
  <c r="AY797" i="3" s="1"/>
  <c r="AF797" i="3"/>
  <c r="AG797" i="3" s="1"/>
  <c r="T797" i="3"/>
  <c r="U797" i="3" s="1"/>
  <c r="H797" i="3"/>
  <c r="I797" i="3" s="1"/>
  <c r="AL796" i="3"/>
  <c r="AM796" i="3" s="1"/>
  <c r="Z796" i="3"/>
  <c r="AA796" i="3" s="1"/>
  <c r="N796" i="3"/>
  <c r="O796" i="3" s="1"/>
  <c r="AR795" i="3"/>
  <c r="AS795" i="3" s="1"/>
  <c r="AY795" i="3" s="1"/>
  <c r="AF795" i="3"/>
  <c r="AG795" i="3" s="1"/>
  <c r="T795" i="3"/>
  <c r="U795" i="3" s="1"/>
  <c r="H795" i="3"/>
  <c r="I795" i="3" s="1"/>
  <c r="AL794" i="3"/>
  <c r="AM794" i="3" s="1"/>
  <c r="Z794" i="3"/>
  <c r="AA794" i="3" s="1"/>
  <c r="N794" i="3"/>
  <c r="O794" i="3" s="1"/>
  <c r="AR793" i="3"/>
  <c r="AS793" i="3" s="1"/>
  <c r="AY793" i="3" s="1"/>
  <c r="AF793" i="3"/>
  <c r="AG793" i="3" s="1"/>
  <c r="T793" i="3"/>
  <c r="U793" i="3" s="1"/>
  <c r="H793" i="3"/>
  <c r="I793" i="3" s="1"/>
  <c r="AL792" i="3"/>
  <c r="AM792" i="3" s="1"/>
  <c r="Z792" i="3"/>
  <c r="AA792" i="3" s="1"/>
  <c r="N792" i="3"/>
  <c r="O792" i="3" s="1"/>
  <c r="AR791" i="3"/>
  <c r="AS791" i="3" s="1"/>
  <c r="AY791" i="3" s="1"/>
  <c r="AF791" i="3"/>
  <c r="AG791" i="3" s="1"/>
  <c r="T791" i="3"/>
  <c r="U791" i="3" s="1"/>
  <c r="H791" i="3"/>
  <c r="I791" i="3" s="1"/>
  <c r="AL790" i="3"/>
  <c r="AM790" i="3" s="1"/>
  <c r="Z790" i="3"/>
  <c r="AA790" i="3" s="1"/>
  <c r="N790" i="3"/>
  <c r="O790" i="3" s="1"/>
  <c r="AR789" i="3"/>
  <c r="AS789" i="3" s="1"/>
  <c r="AY789" i="3" s="1"/>
  <c r="AF789" i="3"/>
  <c r="AG789" i="3" s="1"/>
  <c r="T789" i="3"/>
  <c r="U789" i="3" s="1"/>
  <c r="H789" i="3"/>
  <c r="I789" i="3" s="1"/>
  <c r="AL788" i="3"/>
  <c r="AM788" i="3" s="1"/>
  <c r="Z788" i="3"/>
  <c r="AA788" i="3" s="1"/>
  <c r="N788" i="3"/>
  <c r="O788" i="3" s="1"/>
  <c r="AR787" i="3"/>
  <c r="AS787" i="3" s="1"/>
  <c r="AY787" i="3" s="1"/>
  <c r="AF787" i="3"/>
  <c r="AG787" i="3" s="1"/>
  <c r="T787" i="3"/>
  <c r="U787" i="3" s="1"/>
  <c r="H787" i="3"/>
  <c r="I787" i="3" s="1"/>
  <c r="AL786" i="3"/>
  <c r="AM786" i="3" s="1"/>
  <c r="Z786" i="3"/>
  <c r="AA786" i="3" s="1"/>
  <c r="N786" i="3"/>
  <c r="O786" i="3" s="1"/>
  <c r="AR785" i="3"/>
  <c r="AS785" i="3" s="1"/>
  <c r="AY785" i="3" s="1"/>
  <c r="AF785" i="3"/>
  <c r="AG785" i="3" s="1"/>
  <c r="T785" i="3"/>
  <c r="U785" i="3" s="1"/>
  <c r="H785" i="3"/>
  <c r="I785" i="3" s="1"/>
  <c r="AL784" i="3"/>
  <c r="AM784" i="3" s="1"/>
  <c r="Z784" i="3"/>
  <c r="AA784" i="3" s="1"/>
  <c r="N784" i="3"/>
  <c r="O784" i="3" s="1"/>
  <c r="AR783" i="3"/>
  <c r="AS783" i="3" s="1"/>
  <c r="AY783" i="3" s="1"/>
  <c r="AF783" i="3"/>
  <c r="AG783" i="3" s="1"/>
  <c r="T783" i="3"/>
  <c r="U783" i="3" s="1"/>
  <c r="H783" i="3"/>
  <c r="I783" i="3" s="1"/>
  <c r="AL782" i="3"/>
  <c r="AM782" i="3" s="1"/>
  <c r="Z782" i="3"/>
  <c r="AA782" i="3" s="1"/>
  <c r="N782" i="3"/>
  <c r="O782" i="3" s="1"/>
  <c r="AR781" i="3"/>
  <c r="AS781" i="3" s="1"/>
  <c r="AY781" i="3" s="1"/>
  <c r="AF781" i="3"/>
  <c r="AG781" i="3" s="1"/>
  <c r="T781" i="3"/>
  <c r="U781" i="3" s="1"/>
  <c r="H781" i="3"/>
  <c r="I781" i="3" s="1"/>
  <c r="AL780" i="3"/>
  <c r="AM780" i="3" s="1"/>
  <c r="Z780" i="3"/>
  <c r="AA780" i="3" s="1"/>
  <c r="N780" i="3"/>
  <c r="O780" i="3" s="1"/>
  <c r="AR779" i="3"/>
  <c r="AS779" i="3" s="1"/>
  <c r="AY779" i="3" s="1"/>
  <c r="AF779" i="3"/>
  <c r="AG779" i="3" s="1"/>
  <c r="T779" i="3"/>
  <c r="U779" i="3" s="1"/>
  <c r="H779" i="3"/>
  <c r="I779" i="3" s="1"/>
  <c r="AL778" i="3"/>
  <c r="AM778" i="3" s="1"/>
  <c r="Z778" i="3"/>
  <c r="AA778" i="3" s="1"/>
  <c r="N778" i="3"/>
  <c r="O778" i="3" s="1"/>
  <c r="AR777" i="3"/>
  <c r="AS777" i="3" s="1"/>
  <c r="AY777" i="3" s="1"/>
  <c r="AF777" i="3"/>
  <c r="AG777" i="3" s="1"/>
  <c r="T777" i="3"/>
  <c r="U777" i="3" s="1"/>
  <c r="H777" i="3"/>
  <c r="I777" i="3" s="1"/>
  <c r="AL776" i="3"/>
  <c r="AM776" i="3" s="1"/>
  <c r="Z776" i="3"/>
  <c r="AA776" i="3" s="1"/>
  <c r="N776" i="3"/>
  <c r="O776" i="3" s="1"/>
  <c r="AR775" i="3"/>
  <c r="AS775" i="3" s="1"/>
  <c r="AY775" i="3" s="1"/>
  <c r="AF775" i="3"/>
  <c r="AG775" i="3" s="1"/>
  <c r="T775" i="3"/>
  <c r="U775" i="3" s="1"/>
  <c r="H775" i="3"/>
  <c r="I775" i="3" s="1"/>
  <c r="AL774" i="3"/>
  <c r="AM774" i="3" s="1"/>
  <c r="Z774" i="3"/>
  <c r="AA774" i="3" s="1"/>
  <c r="N774" i="3"/>
  <c r="O774" i="3" s="1"/>
  <c r="AR773" i="3"/>
  <c r="AS773" i="3" s="1"/>
  <c r="AY773" i="3" s="1"/>
  <c r="AF773" i="3"/>
  <c r="AG773" i="3" s="1"/>
  <c r="T773" i="3"/>
  <c r="U773" i="3" s="1"/>
  <c r="H773" i="3"/>
  <c r="I773" i="3" s="1"/>
  <c r="AL772" i="3"/>
  <c r="AM772" i="3" s="1"/>
  <c r="Z772" i="3"/>
  <c r="AA772" i="3" s="1"/>
  <c r="N772" i="3"/>
  <c r="O772" i="3" s="1"/>
  <c r="AR771" i="3"/>
  <c r="AS771" i="3" s="1"/>
  <c r="AY771" i="3" s="1"/>
  <c r="AF771" i="3"/>
  <c r="AG771" i="3" s="1"/>
  <c r="T771" i="3"/>
  <c r="U771" i="3" s="1"/>
  <c r="H771" i="3"/>
  <c r="I771" i="3" s="1"/>
  <c r="AL770" i="3"/>
  <c r="AM770" i="3" s="1"/>
  <c r="Z770" i="3"/>
  <c r="AA770" i="3" s="1"/>
  <c r="N770" i="3"/>
  <c r="O770" i="3" s="1"/>
  <c r="AR769" i="3"/>
  <c r="AS769" i="3" s="1"/>
  <c r="AY769" i="3" s="1"/>
  <c r="AF769" i="3"/>
  <c r="AG769" i="3" s="1"/>
  <c r="T769" i="3"/>
  <c r="U769" i="3" s="1"/>
  <c r="H769" i="3"/>
  <c r="I769" i="3" s="1"/>
  <c r="AL768" i="3"/>
  <c r="AM768" i="3" s="1"/>
  <c r="Z768" i="3"/>
  <c r="AA768" i="3" s="1"/>
  <c r="N768" i="3"/>
  <c r="O768" i="3" s="1"/>
  <c r="AR767" i="3"/>
  <c r="AS767" i="3" s="1"/>
  <c r="AY767" i="3" s="1"/>
  <c r="AF767" i="3"/>
  <c r="AG767" i="3" s="1"/>
  <c r="T767" i="3"/>
  <c r="U767" i="3" s="1"/>
  <c r="H767" i="3"/>
  <c r="I767" i="3" s="1"/>
  <c r="AL766" i="3"/>
  <c r="AM766" i="3" s="1"/>
  <c r="Z766" i="3"/>
  <c r="AA766" i="3" s="1"/>
  <c r="N766" i="3"/>
  <c r="O766" i="3" s="1"/>
  <c r="AR765" i="3"/>
  <c r="AS765" i="3" s="1"/>
  <c r="AY765" i="3" s="1"/>
  <c r="AF765" i="3"/>
  <c r="AG765" i="3" s="1"/>
  <c r="T765" i="3"/>
  <c r="U765" i="3" s="1"/>
  <c r="H765" i="3"/>
  <c r="I765" i="3" s="1"/>
  <c r="AL764" i="3"/>
  <c r="AM764" i="3" s="1"/>
  <c r="Z764" i="3"/>
  <c r="AA764" i="3" s="1"/>
  <c r="N764" i="3"/>
  <c r="O764" i="3" s="1"/>
  <c r="AR763" i="3"/>
  <c r="AS763" i="3" s="1"/>
  <c r="AY763" i="3" s="1"/>
  <c r="AF763" i="3"/>
  <c r="AG763" i="3" s="1"/>
  <c r="T763" i="3"/>
  <c r="U763" i="3" s="1"/>
  <c r="H763" i="3"/>
  <c r="I763" i="3" s="1"/>
  <c r="AL762" i="3"/>
  <c r="AM762" i="3" s="1"/>
  <c r="Z762" i="3"/>
  <c r="AA762" i="3" s="1"/>
  <c r="N762" i="3"/>
  <c r="O762" i="3" s="1"/>
  <c r="AR761" i="3"/>
  <c r="AS761" i="3" s="1"/>
  <c r="AY761" i="3" s="1"/>
  <c r="AF761" i="3"/>
  <c r="AG761" i="3" s="1"/>
  <c r="T761" i="3"/>
  <c r="U761" i="3" s="1"/>
  <c r="H761" i="3"/>
  <c r="I761" i="3" s="1"/>
  <c r="AL760" i="3"/>
  <c r="AM760" i="3" s="1"/>
  <c r="Z760" i="3"/>
  <c r="AA760" i="3" s="1"/>
  <c r="N760" i="3"/>
  <c r="O760" i="3" s="1"/>
  <c r="AR759" i="3"/>
  <c r="AS759" i="3" s="1"/>
  <c r="AY759" i="3" s="1"/>
  <c r="AF759" i="3"/>
  <c r="AG759" i="3" s="1"/>
  <c r="T759" i="3"/>
  <c r="U759" i="3" s="1"/>
  <c r="H759" i="3"/>
  <c r="I759" i="3" s="1"/>
  <c r="AL758" i="3"/>
  <c r="AM758" i="3" s="1"/>
  <c r="Z758" i="3"/>
  <c r="AA758" i="3" s="1"/>
  <c r="N758" i="3"/>
  <c r="O758" i="3" s="1"/>
  <c r="AR757" i="3"/>
  <c r="AS757" i="3" s="1"/>
  <c r="AY757" i="3" s="1"/>
  <c r="AF757" i="3"/>
  <c r="AG757" i="3" s="1"/>
  <c r="T757" i="3"/>
  <c r="U757" i="3" s="1"/>
  <c r="H757" i="3"/>
  <c r="I757" i="3" s="1"/>
  <c r="AL756" i="3"/>
  <c r="AM756" i="3" s="1"/>
  <c r="Z756" i="3"/>
  <c r="AA756" i="3" s="1"/>
  <c r="N756" i="3"/>
  <c r="O756" i="3" s="1"/>
  <c r="AR755" i="3"/>
  <c r="AS755" i="3" s="1"/>
  <c r="AY755" i="3" s="1"/>
  <c r="AF755" i="3"/>
  <c r="AG755" i="3" s="1"/>
  <c r="T755" i="3"/>
  <c r="U755" i="3" s="1"/>
  <c r="H755" i="3"/>
  <c r="I755" i="3" s="1"/>
  <c r="AL754" i="3"/>
  <c r="AM754" i="3" s="1"/>
  <c r="Z754" i="3"/>
  <c r="AA754" i="3" s="1"/>
  <c r="N754" i="3"/>
  <c r="O754" i="3" s="1"/>
  <c r="AR753" i="3"/>
  <c r="AS753" i="3" s="1"/>
  <c r="AY753" i="3" s="1"/>
  <c r="AF753" i="3"/>
  <c r="AG753" i="3" s="1"/>
  <c r="T753" i="3"/>
  <c r="U753" i="3" s="1"/>
  <c r="H753" i="3"/>
  <c r="I753" i="3" s="1"/>
  <c r="AL752" i="3"/>
  <c r="AM752" i="3" s="1"/>
  <c r="Z752" i="3"/>
  <c r="AA752" i="3" s="1"/>
  <c r="N752" i="3"/>
  <c r="O752" i="3" s="1"/>
  <c r="AR751" i="3"/>
  <c r="AS751" i="3" s="1"/>
  <c r="AY751" i="3" s="1"/>
  <c r="AF751" i="3"/>
  <c r="AG751" i="3" s="1"/>
  <c r="T751" i="3"/>
  <c r="U751" i="3" s="1"/>
  <c r="H751" i="3"/>
  <c r="I751" i="3" s="1"/>
  <c r="AL750" i="3"/>
  <c r="AM750" i="3" s="1"/>
  <c r="Z750" i="3"/>
  <c r="AA750" i="3" s="1"/>
  <c r="N750" i="3"/>
  <c r="O750" i="3" s="1"/>
  <c r="AR749" i="3"/>
  <c r="AS749" i="3" s="1"/>
  <c r="AY749" i="3" s="1"/>
  <c r="AF749" i="3"/>
  <c r="AG749" i="3" s="1"/>
  <c r="T749" i="3"/>
  <c r="U749" i="3" s="1"/>
  <c r="H749" i="3"/>
  <c r="I749" i="3" s="1"/>
  <c r="AL748" i="3"/>
  <c r="AM748" i="3" s="1"/>
  <c r="Z748" i="3"/>
  <c r="AA748" i="3" s="1"/>
  <c r="N748" i="3"/>
  <c r="O748" i="3" s="1"/>
  <c r="AR747" i="3"/>
  <c r="AS747" i="3" s="1"/>
  <c r="AY747" i="3" s="1"/>
  <c r="AF747" i="3"/>
  <c r="AG747" i="3" s="1"/>
  <c r="T747" i="3"/>
  <c r="U747" i="3" s="1"/>
  <c r="H747" i="3"/>
  <c r="I747" i="3" s="1"/>
  <c r="AL746" i="3"/>
  <c r="AM746" i="3" s="1"/>
  <c r="Z746" i="3"/>
  <c r="AA746" i="3" s="1"/>
  <c r="N746" i="3"/>
  <c r="O746" i="3" s="1"/>
  <c r="AR745" i="3"/>
  <c r="AS745" i="3" s="1"/>
  <c r="AY745" i="3" s="1"/>
  <c r="AF745" i="3"/>
  <c r="AG745" i="3" s="1"/>
  <c r="T745" i="3"/>
  <c r="U745" i="3" s="1"/>
  <c r="H745" i="3"/>
  <c r="I745" i="3" s="1"/>
  <c r="AL744" i="3"/>
  <c r="AM744" i="3" s="1"/>
  <c r="Z744" i="3"/>
  <c r="AA744" i="3" s="1"/>
  <c r="N744" i="3"/>
  <c r="O744" i="3" s="1"/>
  <c r="AR743" i="3"/>
  <c r="AS743" i="3" s="1"/>
  <c r="AY743" i="3" s="1"/>
  <c r="AF743" i="3"/>
  <c r="AG743" i="3" s="1"/>
  <c r="T743" i="3"/>
  <c r="U743" i="3" s="1"/>
  <c r="H743" i="3"/>
  <c r="I743" i="3" s="1"/>
  <c r="AL742" i="3"/>
  <c r="AM742" i="3" s="1"/>
  <c r="Z742" i="3"/>
  <c r="AA742" i="3" s="1"/>
  <c r="N742" i="3"/>
  <c r="O742" i="3" s="1"/>
  <c r="AR741" i="3"/>
  <c r="AS741" i="3" s="1"/>
  <c r="AY741" i="3" s="1"/>
  <c r="AF741" i="3"/>
  <c r="AG741" i="3" s="1"/>
  <c r="T741" i="3"/>
  <c r="U741" i="3" s="1"/>
  <c r="H741" i="3"/>
  <c r="I741" i="3" s="1"/>
  <c r="AL740" i="3"/>
  <c r="AM740" i="3" s="1"/>
  <c r="Z740" i="3"/>
  <c r="AA740" i="3" s="1"/>
  <c r="N740" i="3"/>
  <c r="O740" i="3" s="1"/>
  <c r="AR739" i="3"/>
  <c r="AS739" i="3" s="1"/>
  <c r="AY739" i="3" s="1"/>
  <c r="AF739" i="3"/>
  <c r="AG739" i="3" s="1"/>
  <c r="T739" i="3"/>
  <c r="U739" i="3" s="1"/>
  <c r="H739" i="3"/>
  <c r="I739" i="3" s="1"/>
  <c r="AL738" i="3"/>
  <c r="AM738" i="3" s="1"/>
  <c r="Z738" i="3"/>
  <c r="AA738" i="3" s="1"/>
  <c r="N738" i="3"/>
  <c r="O738" i="3" s="1"/>
  <c r="AR737" i="3"/>
  <c r="AS737" i="3" s="1"/>
  <c r="AY737" i="3" s="1"/>
  <c r="AF737" i="3"/>
  <c r="AG737" i="3" s="1"/>
  <c r="T737" i="3"/>
  <c r="U737" i="3" s="1"/>
  <c r="H737" i="3"/>
  <c r="I737" i="3" s="1"/>
  <c r="AL736" i="3"/>
  <c r="AM736" i="3" s="1"/>
  <c r="Z736" i="3"/>
  <c r="AA736" i="3" s="1"/>
  <c r="N736" i="3"/>
  <c r="O736" i="3" s="1"/>
  <c r="AR735" i="3"/>
  <c r="AS735" i="3" s="1"/>
  <c r="AY735" i="3" s="1"/>
  <c r="AF735" i="3"/>
  <c r="AG735" i="3" s="1"/>
  <c r="T735" i="3"/>
  <c r="U735" i="3" s="1"/>
  <c r="H735" i="3"/>
  <c r="I735" i="3" s="1"/>
  <c r="AL734" i="3"/>
  <c r="AM734" i="3" s="1"/>
  <c r="Z734" i="3"/>
  <c r="AA734" i="3" s="1"/>
  <c r="N734" i="3"/>
  <c r="O734" i="3" s="1"/>
  <c r="AR733" i="3"/>
  <c r="AS733" i="3" s="1"/>
  <c r="AY733" i="3" s="1"/>
  <c r="AF733" i="3"/>
  <c r="AG733" i="3" s="1"/>
  <c r="T733" i="3"/>
  <c r="U733" i="3" s="1"/>
  <c r="H733" i="3"/>
  <c r="I733" i="3" s="1"/>
  <c r="AL732" i="3"/>
  <c r="AM732" i="3" s="1"/>
  <c r="Z732" i="3"/>
  <c r="AA732" i="3" s="1"/>
  <c r="N732" i="3"/>
  <c r="O732" i="3" s="1"/>
  <c r="AR731" i="3"/>
  <c r="AS731" i="3" s="1"/>
  <c r="AY731" i="3" s="1"/>
  <c r="AF731" i="3"/>
  <c r="AG731" i="3" s="1"/>
  <c r="T731" i="3"/>
  <c r="U731" i="3" s="1"/>
  <c r="H731" i="3"/>
  <c r="I731" i="3" s="1"/>
  <c r="AL730" i="3"/>
  <c r="AM730" i="3" s="1"/>
  <c r="Z730" i="3"/>
  <c r="AA730" i="3" s="1"/>
  <c r="N730" i="3"/>
  <c r="O730" i="3" s="1"/>
  <c r="AR729" i="3"/>
  <c r="AS729" i="3" s="1"/>
  <c r="AY729" i="3" s="1"/>
  <c r="AF729" i="3"/>
  <c r="AG729" i="3" s="1"/>
  <c r="T729" i="3"/>
  <c r="U729" i="3" s="1"/>
  <c r="H729" i="3"/>
  <c r="I729" i="3" s="1"/>
  <c r="AL728" i="3"/>
  <c r="AM728" i="3" s="1"/>
  <c r="Z728" i="3"/>
  <c r="AA728" i="3" s="1"/>
  <c r="N728" i="3"/>
  <c r="O728" i="3" s="1"/>
  <c r="AR727" i="3"/>
  <c r="AS727" i="3" s="1"/>
  <c r="AY727" i="3" s="1"/>
  <c r="AF727" i="3"/>
  <c r="AG727" i="3" s="1"/>
  <c r="T727" i="3"/>
  <c r="U727" i="3" s="1"/>
  <c r="H727" i="3"/>
  <c r="I727" i="3" s="1"/>
  <c r="AL726" i="3"/>
  <c r="AM726" i="3" s="1"/>
  <c r="Z726" i="3"/>
  <c r="AA726" i="3" s="1"/>
  <c r="N726" i="3"/>
  <c r="O726" i="3" s="1"/>
  <c r="AR725" i="3"/>
  <c r="AS725" i="3" s="1"/>
  <c r="AY725" i="3" s="1"/>
  <c r="AF725" i="3"/>
  <c r="AG725" i="3" s="1"/>
  <c r="T725" i="3"/>
  <c r="U725" i="3" s="1"/>
  <c r="H725" i="3"/>
  <c r="I725" i="3" s="1"/>
  <c r="AL724" i="3"/>
  <c r="AM724" i="3" s="1"/>
  <c r="Z724" i="3"/>
  <c r="AA724" i="3" s="1"/>
  <c r="N724" i="3"/>
  <c r="O724" i="3" s="1"/>
  <c r="AR723" i="3"/>
  <c r="AS723" i="3" s="1"/>
  <c r="AY723" i="3" s="1"/>
  <c r="AF723" i="3"/>
  <c r="AG723" i="3" s="1"/>
  <c r="T723" i="3"/>
  <c r="U723" i="3" s="1"/>
  <c r="H723" i="3"/>
  <c r="I723" i="3" s="1"/>
  <c r="AL722" i="3"/>
  <c r="AM722" i="3" s="1"/>
  <c r="Z722" i="3"/>
  <c r="AA722" i="3" s="1"/>
  <c r="N722" i="3"/>
  <c r="O722" i="3" s="1"/>
  <c r="AR721" i="3"/>
  <c r="AS721" i="3" s="1"/>
  <c r="AY721" i="3" s="1"/>
  <c r="AF721" i="3"/>
  <c r="AG721" i="3" s="1"/>
  <c r="T721" i="3"/>
  <c r="U721" i="3" s="1"/>
  <c r="H721" i="3"/>
  <c r="I721" i="3" s="1"/>
  <c r="AL720" i="3"/>
  <c r="AM720" i="3" s="1"/>
  <c r="Z720" i="3"/>
  <c r="AA720" i="3" s="1"/>
  <c r="N720" i="3"/>
  <c r="O720" i="3" s="1"/>
  <c r="AR719" i="3"/>
  <c r="AS719" i="3" s="1"/>
  <c r="AY719" i="3" s="1"/>
  <c r="AF719" i="3"/>
  <c r="AG719" i="3" s="1"/>
  <c r="T719" i="3"/>
  <c r="U719" i="3" s="1"/>
  <c r="H719" i="3"/>
  <c r="I719" i="3" s="1"/>
  <c r="AL718" i="3"/>
  <c r="AM718" i="3" s="1"/>
  <c r="Z718" i="3"/>
  <c r="AA718" i="3" s="1"/>
  <c r="N718" i="3"/>
  <c r="O718" i="3" s="1"/>
  <c r="AR717" i="3"/>
  <c r="AS717" i="3" s="1"/>
  <c r="AY717" i="3" s="1"/>
  <c r="AF717" i="3"/>
  <c r="AG717" i="3" s="1"/>
  <c r="T717" i="3"/>
  <c r="U717" i="3" s="1"/>
  <c r="H717" i="3"/>
  <c r="I717" i="3" s="1"/>
  <c r="AL716" i="3"/>
  <c r="AM716" i="3" s="1"/>
  <c r="Z716" i="3"/>
  <c r="AA716" i="3" s="1"/>
  <c r="N716" i="3"/>
  <c r="O716" i="3" s="1"/>
  <c r="AR715" i="3"/>
  <c r="AS715" i="3" s="1"/>
  <c r="AY715" i="3" s="1"/>
  <c r="AF715" i="3"/>
  <c r="AG715" i="3" s="1"/>
  <c r="T715" i="3"/>
  <c r="U715" i="3" s="1"/>
  <c r="H715" i="3"/>
  <c r="I715" i="3" s="1"/>
  <c r="AL714" i="3"/>
  <c r="AM714" i="3" s="1"/>
  <c r="Z714" i="3"/>
  <c r="AA714" i="3" s="1"/>
  <c r="N714" i="3"/>
  <c r="O714" i="3" s="1"/>
  <c r="AR713" i="3"/>
  <c r="AS713" i="3" s="1"/>
  <c r="AY713" i="3" s="1"/>
  <c r="AF713" i="3"/>
  <c r="AG713" i="3" s="1"/>
  <c r="T713" i="3"/>
  <c r="U713" i="3" s="1"/>
  <c r="H713" i="3"/>
  <c r="I713" i="3" s="1"/>
  <c r="AL712" i="3"/>
  <c r="AM712" i="3" s="1"/>
  <c r="Z712" i="3"/>
  <c r="AA712" i="3" s="1"/>
  <c r="N712" i="3"/>
  <c r="O712" i="3" s="1"/>
  <c r="AR711" i="3"/>
  <c r="AS711" i="3" s="1"/>
  <c r="AY711" i="3" s="1"/>
  <c r="AF711" i="3"/>
  <c r="AG711" i="3" s="1"/>
  <c r="T711" i="3"/>
  <c r="U711" i="3" s="1"/>
  <c r="H711" i="3"/>
  <c r="I711" i="3" s="1"/>
  <c r="AL710" i="3"/>
  <c r="AM710" i="3" s="1"/>
  <c r="Z710" i="3"/>
  <c r="AA710" i="3" s="1"/>
  <c r="N710" i="3"/>
  <c r="O710" i="3" s="1"/>
  <c r="AR709" i="3"/>
  <c r="AS709" i="3" s="1"/>
  <c r="AY709" i="3" s="1"/>
  <c r="AF709" i="3"/>
  <c r="AG709" i="3" s="1"/>
  <c r="T709" i="3"/>
  <c r="U709" i="3" s="1"/>
  <c r="H709" i="3"/>
  <c r="I709" i="3" s="1"/>
  <c r="AL708" i="3"/>
  <c r="AM708" i="3" s="1"/>
  <c r="Z708" i="3"/>
  <c r="AA708" i="3" s="1"/>
  <c r="N708" i="3"/>
  <c r="O708" i="3" s="1"/>
  <c r="AR707" i="3"/>
  <c r="AS707" i="3" s="1"/>
  <c r="AY707" i="3" s="1"/>
  <c r="AF707" i="3"/>
  <c r="AG707" i="3" s="1"/>
  <c r="T707" i="3"/>
  <c r="U707" i="3" s="1"/>
  <c r="H707" i="3"/>
  <c r="I707" i="3" s="1"/>
  <c r="AL706" i="3"/>
  <c r="AM706" i="3" s="1"/>
  <c r="Z706" i="3"/>
  <c r="AA706" i="3" s="1"/>
  <c r="N706" i="3"/>
  <c r="O706" i="3" s="1"/>
  <c r="AR705" i="3"/>
  <c r="AS705" i="3" s="1"/>
  <c r="AY705" i="3" s="1"/>
  <c r="AF705" i="3"/>
  <c r="AG705" i="3" s="1"/>
  <c r="T705" i="3"/>
  <c r="U705" i="3" s="1"/>
  <c r="H705" i="3"/>
  <c r="I705" i="3" s="1"/>
  <c r="AL704" i="3"/>
  <c r="AM704" i="3" s="1"/>
  <c r="Z704" i="3"/>
  <c r="AA704" i="3" s="1"/>
  <c r="N704" i="3"/>
  <c r="O704" i="3" s="1"/>
  <c r="AR703" i="3"/>
  <c r="AS703" i="3" s="1"/>
  <c r="AY703" i="3" s="1"/>
  <c r="AF703" i="3"/>
  <c r="AG703" i="3" s="1"/>
  <c r="T703" i="3"/>
  <c r="U703" i="3" s="1"/>
  <c r="H703" i="3"/>
  <c r="I703" i="3" s="1"/>
  <c r="AL702" i="3"/>
  <c r="AM702" i="3" s="1"/>
  <c r="Z702" i="3"/>
  <c r="AA702" i="3" s="1"/>
  <c r="N702" i="3"/>
  <c r="O702" i="3" s="1"/>
  <c r="AR701" i="3"/>
  <c r="AS701" i="3" s="1"/>
  <c r="AY701" i="3" s="1"/>
  <c r="AF701" i="3"/>
  <c r="AG701" i="3" s="1"/>
  <c r="T701" i="3"/>
  <c r="U701" i="3" s="1"/>
  <c r="H701" i="3"/>
  <c r="I701" i="3" s="1"/>
  <c r="AL700" i="3"/>
  <c r="AM700" i="3" s="1"/>
  <c r="Z700" i="3"/>
  <c r="AA700" i="3" s="1"/>
  <c r="N700" i="3"/>
  <c r="O700" i="3" s="1"/>
  <c r="AR699" i="3"/>
  <c r="AS699" i="3" s="1"/>
  <c r="AY699" i="3" s="1"/>
  <c r="AF699" i="3"/>
  <c r="AG699" i="3" s="1"/>
  <c r="T699" i="3"/>
  <c r="U699" i="3" s="1"/>
  <c r="H699" i="3"/>
  <c r="I699" i="3" s="1"/>
  <c r="AL698" i="3"/>
  <c r="AM698" i="3" s="1"/>
  <c r="Z698" i="3"/>
  <c r="AA698" i="3" s="1"/>
  <c r="N698" i="3"/>
  <c r="O698" i="3" s="1"/>
  <c r="AR697" i="3"/>
  <c r="AS697" i="3" s="1"/>
  <c r="AY697" i="3" s="1"/>
  <c r="AF697" i="3"/>
  <c r="AG697" i="3" s="1"/>
  <c r="T697" i="3"/>
  <c r="U697" i="3" s="1"/>
  <c r="H697" i="3"/>
  <c r="I697" i="3" s="1"/>
  <c r="AL696" i="3"/>
  <c r="AM696" i="3" s="1"/>
  <c r="Z696" i="3"/>
  <c r="AA696" i="3" s="1"/>
  <c r="N696" i="3"/>
  <c r="O696" i="3" s="1"/>
  <c r="AR695" i="3"/>
  <c r="AS695" i="3" s="1"/>
  <c r="AY695" i="3" s="1"/>
  <c r="AF695" i="3"/>
  <c r="AG695" i="3" s="1"/>
  <c r="T695" i="3"/>
  <c r="U695" i="3" s="1"/>
  <c r="H695" i="3"/>
  <c r="I695" i="3" s="1"/>
  <c r="AL694" i="3"/>
  <c r="AM694" i="3" s="1"/>
  <c r="Z694" i="3"/>
  <c r="AA694" i="3" s="1"/>
  <c r="N694" i="3"/>
  <c r="O694" i="3" s="1"/>
  <c r="AR693" i="3"/>
  <c r="AS693" i="3" s="1"/>
  <c r="AY693" i="3" s="1"/>
  <c r="AF693" i="3"/>
  <c r="AG693" i="3" s="1"/>
  <c r="T693" i="3"/>
  <c r="U693" i="3" s="1"/>
  <c r="H693" i="3"/>
  <c r="I693" i="3" s="1"/>
  <c r="AL692" i="3"/>
  <c r="AM692" i="3" s="1"/>
  <c r="Z692" i="3"/>
  <c r="AA692" i="3" s="1"/>
  <c r="N692" i="3"/>
  <c r="O692" i="3" s="1"/>
  <c r="AR691" i="3"/>
  <c r="AS691" i="3" s="1"/>
  <c r="AY691" i="3" s="1"/>
  <c r="AF691" i="3"/>
  <c r="AG691" i="3" s="1"/>
  <c r="T691" i="3"/>
  <c r="U691" i="3" s="1"/>
  <c r="H691" i="3"/>
  <c r="I691" i="3" s="1"/>
  <c r="AL690" i="3"/>
  <c r="AM690" i="3" s="1"/>
  <c r="Z690" i="3"/>
  <c r="AA690" i="3" s="1"/>
  <c r="N690" i="3"/>
  <c r="O690" i="3" s="1"/>
  <c r="AR689" i="3"/>
  <c r="AS689" i="3" s="1"/>
  <c r="AY689" i="3" s="1"/>
  <c r="AF689" i="3"/>
  <c r="AG689" i="3" s="1"/>
  <c r="T689" i="3"/>
  <c r="U689" i="3" s="1"/>
  <c r="H689" i="3"/>
  <c r="I689" i="3" s="1"/>
  <c r="AL688" i="3"/>
  <c r="AM688" i="3" s="1"/>
  <c r="Z688" i="3"/>
  <c r="AA688" i="3" s="1"/>
  <c r="N688" i="3"/>
  <c r="O688" i="3" s="1"/>
  <c r="AR687" i="3"/>
  <c r="AS687" i="3" s="1"/>
  <c r="AY687" i="3" s="1"/>
  <c r="AF687" i="3"/>
  <c r="AG687" i="3" s="1"/>
  <c r="T687" i="3"/>
  <c r="U687" i="3" s="1"/>
  <c r="H687" i="3"/>
  <c r="I687" i="3" s="1"/>
  <c r="AL686" i="3"/>
  <c r="AM686" i="3" s="1"/>
  <c r="Z686" i="3"/>
  <c r="AA686" i="3" s="1"/>
  <c r="N686" i="3"/>
  <c r="O686" i="3" s="1"/>
  <c r="AR685" i="3"/>
  <c r="AS685" i="3" s="1"/>
  <c r="AY685" i="3" s="1"/>
  <c r="AF685" i="3"/>
  <c r="AG685" i="3" s="1"/>
  <c r="T685" i="3"/>
  <c r="U685" i="3" s="1"/>
  <c r="H685" i="3"/>
  <c r="I685" i="3" s="1"/>
  <c r="AL684" i="3"/>
  <c r="AM684" i="3" s="1"/>
  <c r="Z684" i="3"/>
  <c r="AA684" i="3" s="1"/>
  <c r="N684" i="3"/>
  <c r="O684" i="3" s="1"/>
  <c r="AR683" i="3"/>
  <c r="AS683" i="3" s="1"/>
  <c r="AY683" i="3" s="1"/>
  <c r="AF683" i="3"/>
  <c r="AG683" i="3" s="1"/>
  <c r="T683" i="3"/>
  <c r="U683" i="3" s="1"/>
  <c r="H683" i="3"/>
  <c r="I683" i="3" s="1"/>
  <c r="AL682" i="3"/>
  <c r="AM682" i="3" s="1"/>
  <c r="Z682" i="3"/>
  <c r="AA682" i="3" s="1"/>
  <c r="N682" i="3"/>
  <c r="O682" i="3" s="1"/>
  <c r="AR681" i="3"/>
  <c r="AS681" i="3" s="1"/>
  <c r="AY681" i="3" s="1"/>
  <c r="AF681" i="3"/>
  <c r="AG681" i="3" s="1"/>
  <c r="T681" i="3"/>
  <c r="U681" i="3" s="1"/>
  <c r="H681" i="3"/>
  <c r="I681" i="3" s="1"/>
  <c r="AL680" i="3"/>
  <c r="AM680" i="3" s="1"/>
  <c r="Z680" i="3"/>
  <c r="AA680" i="3" s="1"/>
  <c r="N680" i="3"/>
  <c r="O680" i="3" s="1"/>
  <c r="AR679" i="3"/>
  <c r="AS679" i="3" s="1"/>
  <c r="AY679" i="3" s="1"/>
  <c r="AF679" i="3"/>
  <c r="AG679" i="3" s="1"/>
  <c r="T679" i="3"/>
  <c r="U679" i="3" s="1"/>
  <c r="H679" i="3"/>
  <c r="I679" i="3" s="1"/>
  <c r="AL678" i="3"/>
  <c r="AM678" i="3" s="1"/>
  <c r="Z678" i="3"/>
  <c r="AA678" i="3" s="1"/>
  <c r="N678" i="3"/>
  <c r="O678" i="3" s="1"/>
  <c r="AR677" i="3"/>
  <c r="AS677" i="3" s="1"/>
  <c r="AY677" i="3" s="1"/>
  <c r="AF677" i="3"/>
  <c r="AG677" i="3" s="1"/>
  <c r="T677" i="3"/>
  <c r="U677" i="3" s="1"/>
  <c r="H677" i="3"/>
  <c r="I677" i="3" s="1"/>
  <c r="AL676" i="3"/>
  <c r="AM676" i="3" s="1"/>
  <c r="Z676" i="3"/>
  <c r="AA676" i="3" s="1"/>
  <c r="N676" i="3"/>
  <c r="O676" i="3" s="1"/>
  <c r="AR675" i="3"/>
  <c r="AS675" i="3" s="1"/>
  <c r="AY675" i="3" s="1"/>
  <c r="AF675" i="3"/>
  <c r="AG675" i="3" s="1"/>
  <c r="T675" i="3"/>
  <c r="U675" i="3" s="1"/>
  <c r="H675" i="3"/>
  <c r="I675" i="3" s="1"/>
  <c r="AL674" i="3"/>
  <c r="AM674" i="3" s="1"/>
  <c r="Z674" i="3"/>
  <c r="AA674" i="3" s="1"/>
  <c r="N674" i="3"/>
  <c r="O674" i="3" s="1"/>
  <c r="AR673" i="3"/>
  <c r="AS673" i="3" s="1"/>
  <c r="AY673" i="3" s="1"/>
  <c r="AF673" i="3"/>
  <c r="AG673" i="3" s="1"/>
  <c r="T673" i="3"/>
  <c r="U673" i="3" s="1"/>
  <c r="H673" i="3"/>
  <c r="I673" i="3" s="1"/>
  <c r="AL672" i="3"/>
  <c r="AM672" i="3" s="1"/>
  <c r="Z672" i="3"/>
  <c r="AA672" i="3" s="1"/>
  <c r="N672" i="3"/>
  <c r="O672" i="3" s="1"/>
  <c r="AR671" i="3"/>
  <c r="AS671" i="3" s="1"/>
  <c r="AY671" i="3" s="1"/>
  <c r="AF671" i="3"/>
  <c r="AG671" i="3" s="1"/>
  <c r="T671" i="3"/>
  <c r="U671" i="3" s="1"/>
  <c r="H671" i="3"/>
  <c r="I671" i="3" s="1"/>
  <c r="AL670" i="3"/>
  <c r="AM670" i="3" s="1"/>
  <c r="Z670" i="3"/>
  <c r="AA670" i="3" s="1"/>
  <c r="N670" i="3"/>
  <c r="O670" i="3" s="1"/>
  <c r="AR669" i="3"/>
  <c r="AS669" i="3" s="1"/>
  <c r="AY669" i="3" s="1"/>
  <c r="AF669" i="3"/>
  <c r="AG669" i="3" s="1"/>
  <c r="T669" i="3"/>
  <c r="U669" i="3" s="1"/>
  <c r="H669" i="3"/>
  <c r="I669" i="3" s="1"/>
  <c r="AL668" i="3"/>
  <c r="AM668" i="3" s="1"/>
  <c r="Z668" i="3"/>
  <c r="AA668" i="3" s="1"/>
  <c r="N668" i="3"/>
  <c r="O668" i="3" s="1"/>
  <c r="AR667" i="3"/>
  <c r="AS667" i="3" s="1"/>
  <c r="AY667" i="3" s="1"/>
  <c r="AF667" i="3"/>
  <c r="AG667" i="3" s="1"/>
  <c r="T667" i="3"/>
  <c r="U667" i="3" s="1"/>
  <c r="H667" i="3"/>
  <c r="I667" i="3" s="1"/>
  <c r="AL666" i="3"/>
  <c r="AM666" i="3" s="1"/>
  <c r="W886" i="3"/>
  <c r="X886" i="3" s="1"/>
  <c r="Q885" i="3"/>
  <c r="R885" i="3" s="1"/>
  <c r="K884" i="3"/>
  <c r="L884" i="3" s="1"/>
  <c r="BC884" i="3" s="1"/>
  <c r="AU883" i="3"/>
  <c r="AV883" i="3" s="1"/>
  <c r="AO881" i="3"/>
  <c r="AP881" i="3" s="1"/>
  <c r="AI880" i="3"/>
  <c r="AJ880" i="3" s="1"/>
  <c r="AC879" i="3"/>
  <c r="AD879" i="3" s="1"/>
  <c r="W878" i="3"/>
  <c r="X878" i="3" s="1"/>
  <c r="Q877" i="3"/>
  <c r="R877" i="3" s="1"/>
  <c r="K876" i="3"/>
  <c r="L876" i="3" s="1"/>
  <c r="AU875" i="3"/>
  <c r="AV875" i="3" s="1"/>
  <c r="AR873" i="3"/>
  <c r="AS873" i="3" s="1"/>
  <c r="AY873" i="3" s="1"/>
  <c r="T873" i="3"/>
  <c r="U873" i="3" s="1"/>
  <c r="AL872" i="3"/>
  <c r="AM872" i="3" s="1"/>
  <c r="N872" i="3"/>
  <c r="O872" i="3" s="1"/>
  <c r="AF871" i="3"/>
  <c r="AG871" i="3" s="1"/>
  <c r="H871" i="3"/>
  <c r="I871" i="3" s="1"/>
  <c r="Z870" i="3"/>
  <c r="AA870" i="3" s="1"/>
  <c r="AR869" i="3"/>
  <c r="AS869" i="3" s="1"/>
  <c r="AY869" i="3" s="1"/>
  <c r="T869" i="3"/>
  <c r="U869" i="3" s="1"/>
  <c r="AL868" i="3"/>
  <c r="AM868" i="3" s="1"/>
  <c r="N868" i="3"/>
  <c r="O868" i="3" s="1"/>
  <c r="AF867" i="3"/>
  <c r="AG867" i="3" s="1"/>
  <c r="H867" i="3"/>
  <c r="I867" i="3" s="1"/>
  <c r="BC867" i="3" s="1"/>
  <c r="Z866" i="3"/>
  <c r="AA866" i="3" s="1"/>
  <c r="AR865" i="3"/>
  <c r="AS865" i="3" s="1"/>
  <c r="AY865" i="3" s="1"/>
  <c r="T865" i="3"/>
  <c r="U865" i="3" s="1"/>
  <c r="AU865" i="3"/>
  <c r="AV865" i="3" s="1"/>
  <c r="AI864" i="3"/>
  <c r="AJ864" i="3" s="1"/>
  <c r="W864" i="3"/>
  <c r="X864" i="3" s="1"/>
  <c r="K864" i="3"/>
  <c r="L864" i="3" s="1"/>
  <c r="AO863" i="3"/>
  <c r="AP863" i="3" s="1"/>
  <c r="AC863" i="3"/>
  <c r="AD863" i="3" s="1"/>
  <c r="Q863" i="3"/>
  <c r="R863" i="3" s="1"/>
  <c r="AU863" i="3"/>
  <c r="AV863" i="3" s="1"/>
  <c r="AI862" i="3"/>
  <c r="AJ862" i="3" s="1"/>
  <c r="W862" i="3"/>
  <c r="X862" i="3" s="1"/>
  <c r="K862" i="3"/>
  <c r="L862" i="3" s="1"/>
  <c r="AO861" i="3"/>
  <c r="AP861" i="3" s="1"/>
  <c r="AC861" i="3"/>
  <c r="AD861" i="3" s="1"/>
  <c r="Q861" i="3"/>
  <c r="R861" i="3" s="1"/>
  <c r="AU861" i="3"/>
  <c r="AV861" i="3" s="1"/>
  <c r="AI860" i="3"/>
  <c r="AJ860" i="3" s="1"/>
  <c r="W860" i="3"/>
  <c r="X860" i="3" s="1"/>
  <c r="K860" i="3"/>
  <c r="L860" i="3" s="1"/>
  <c r="AO859" i="3"/>
  <c r="AP859" i="3" s="1"/>
  <c r="AC859" i="3"/>
  <c r="AD859" i="3" s="1"/>
  <c r="Q859" i="3"/>
  <c r="R859" i="3" s="1"/>
  <c r="AU859" i="3"/>
  <c r="AV859" i="3" s="1"/>
  <c r="AI858" i="3"/>
  <c r="AJ858" i="3" s="1"/>
  <c r="W858" i="3"/>
  <c r="X858" i="3" s="1"/>
  <c r="K858" i="3"/>
  <c r="L858" i="3" s="1"/>
  <c r="AO857" i="3"/>
  <c r="AP857" i="3" s="1"/>
  <c r="AC857" i="3"/>
  <c r="AD857" i="3" s="1"/>
  <c r="Q857" i="3"/>
  <c r="R857" i="3" s="1"/>
  <c r="AU857" i="3"/>
  <c r="AV857" i="3" s="1"/>
  <c r="AI856" i="3"/>
  <c r="AJ856" i="3" s="1"/>
  <c r="W856" i="3"/>
  <c r="X856" i="3" s="1"/>
  <c r="K856" i="3"/>
  <c r="L856" i="3" s="1"/>
  <c r="AO855" i="3"/>
  <c r="AP855" i="3" s="1"/>
  <c r="AC855" i="3"/>
  <c r="AD855" i="3" s="1"/>
  <c r="Q855" i="3"/>
  <c r="R855" i="3" s="1"/>
  <c r="AU855" i="3"/>
  <c r="AV855" i="3" s="1"/>
  <c r="AI854" i="3"/>
  <c r="AJ854" i="3" s="1"/>
  <c r="W854" i="3"/>
  <c r="X854" i="3" s="1"/>
  <c r="K854" i="3"/>
  <c r="L854" i="3" s="1"/>
  <c r="AO853" i="3"/>
  <c r="AP853" i="3" s="1"/>
  <c r="AC853" i="3"/>
  <c r="AD853" i="3" s="1"/>
  <c r="Q853" i="3"/>
  <c r="R853" i="3" s="1"/>
  <c r="AU853" i="3"/>
  <c r="AV853" i="3" s="1"/>
  <c r="AI852" i="3"/>
  <c r="AJ852" i="3" s="1"/>
  <c r="W852" i="3"/>
  <c r="X852" i="3" s="1"/>
  <c r="K852" i="3"/>
  <c r="L852" i="3" s="1"/>
  <c r="AO851" i="3"/>
  <c r="AP851" i="3" s="1"/>
  <c r="AC851" i="3"/>
  <c r="AD851" i="3" s="1"/>
  <c r="Q851" i="3"/>
  <c r="R851" i="3" s="1"/>
  <c r="AU851" i="3"/>
  <c r="AV851" i="3" s="1"/>
  <c r="AI850" i="3"/>
  <c r="AJ850" i="3" s="1"/>
  <c r="W850" i="3"/>
  <c r="X850" i="3" s="1"/>
  <c r="K850" i="3"/>
  <c r="L850" i="3" s="1"/>
  <c r="AO849" i="3"/>
  <c r="AP849" i="3" s="1"/>
  <c r="AC849" i="3"/>
  <c r="AD849" i="3" s="1"/>
  <c r="Q849" i="3"/>
  <c r="R849" i="3" s="1"/>
  <c r="AU849" i="3"/>
  <c r="AV849" i="3" s="1"/>
  <c r="AI848" i="3"/>
  <c r="AJ848" i="3" s="1"/>
  <c r="W848" i="3"/>
  <c r="X848" i="3" s="1"/>
  <c r="K848" i="3"/>
  <c r="L848" i="3" s="1"/>
  <c r="AO847" i="3"/>
  <c r="AP847" i="3" s="1"/>
  <c r="AC847" i="3"/>
  <c r="AD847" i="3" s="1"/>
  <c r="Q847" i="3"/>
  <c r="R847" i="3" s="1"/>
  <c r="AU847" i="3"/>
  <c r="AV847" i="3" s="1"/>
  <c r="AI846" i="3"/>
  <c r="AJ846" i="3" s="1"/>
  <c r="W846" i="3"/>
  <c r="X846" i="3" s="1"/>
  <c r="K846" i="3"/>
  <c r="L846" i="3" s="1"/>
  <c r="AO845" i="3"/>
  <c r="AP845" i="3" s="1"/>
  <c r="AC845" i="3"/>
  <c r="AD845" i="3" s="1"/>
  <c r="Q845" i="3"/>
  <c r="R845" i="3" s="1"/>
  <c r="AU845" i="3"/>
  <c r="AV845" i="3" s="1"/>
  <c r="AI844" i="3"/>
  <c r="AJ844" i="3" s="1"/>
  <c r="W844" i="3"/>
  <c r="X844" i="3" s="1"/>
  <c r="K844" i="3"/>
  <c r="L844" i="3" s="1"/>
  <c r="AO843" i="3"/>
  <c r="AP843" i="3" s="1"/>
  <c r="AC843" i="3"/>
  <c r="AD843" i="3" s="1"/>
  <c r="Q843" i="3"/>
  <c r="R843" i="3" s="1"/>
  <c r="AU843" i="3"/>
  <c r="AV843" i="3" s="1"/>
  <c r="AI842" i="3"/>
  <c r="AJ842" i="3" s="1"/>
  <c r="W842" i="3"/>
  <c r="X842" i="3" s="1"/>
  <c r="K842" i="3"/>
  <c r="L842" i="3" s="1"/>
  <c r="AO841" i="3"/>
  <c r="AP841" i="3" s="1"/>
  <c r="AC841" i="3"/>
  <c r="AD841" i="3" s="1"/>
  <c r="Q841" i="3"/>
  <c r="R841" i="3" s="1"/>
  <c r="AU841" i="3"/>
  <c r="AV841" i="3" s="1"/>
  <c r="AI840" i="3"/>
  <c r="AJ840" i="3" s="1"/>
  <c r="W840" i="3"/>
  <c r="X840" i="3" s="1"/>
  <c r="K840" i="3"/>
  <c r="L840" i="3" s="1"/>
  <c r="AO839" i="3"/>
  <c r="AP839" i="3" s="1"/>
  <c r="AC839" i="3"/>
  <c r="AD839" i="3" s="1"/>
  <c r="Q839" i="3"/>
  <c r="R839" i="3" s="1"/>
  <c r="AU839" i="3"/>
  <c r="AV839" i="3" s="1"/>
  <c r="AI838" i="3"/>
  <c r="AJ838" i="3" s="1"/>
  <c r="W838" i="3"/>
  <c r="X838" i="3" s="1"/>
  <c r="K838" i="3"/>
  <c r="L838" i="3" s="1"/>
  <c r="AO837" i="3"/>
  <c r="AP837" i="3" s="1"/>
  <c r="AC837" i="3"/>
  <c r="AD837" i="3" s="1"/>
  <c r="Q837" i="3"/>
  <c r="R837" i="3" s="1"/>
  <c r="AU837" i="3"/>
  <c r="AV837" i="3" s="1"/>
  <c r="AI836" i="3"/>
  <c r="AJ836" i="3" s="1"/>
  <c r="W836" i="3"/>
  <c r="X836" i="3" s="1"/>
  <c r="K836" i="3"/>
  <c r="L836" i="3" s="1"/>
  <c r="AO835" i="3"/>
  <c r="AP835" i="3" s="1"/>
  <c r="AC835" i="3"/>
  <c r="AD835" i="3" s="1"/>
  <c r="Q835" i="3"/>
  <c r="R835" i="3" s="1"/>
  <c r="AU835" i="3"/>
  <c r="AV835" i="3" s="1"/>
  <c r="AI834" i="3"/>
  <c r="AJ834" i="3" s="1"/>
  <c r="W834" i="3"/>
  <c r="X834" i="3" s="1"/>
  <c r="K834" i="3"/>
  <c r="L834" i="3" s="1"/>
  <c r="AO833" i="3"/>
  <c r="AP833" i="3" s="1"/>
  <c r="AC833" i="3"/>
  <c r="AD833" i="3" s="1"/>
  <c r="Q833" i="3"/>
  <c r="R833" i="3" s="1"/>
  <c r="AU833" i="3"/>
  <c r="AV833" i="3" s="1"/>
  <c r="AI832" i="3"/>
  <c r="AJ832" i="3" s="1"/>
  <c r="W832" i="3"/>
  <c r="X832" i="3" s="1"/>
  <c r="K832" i="3"/>
  <c r="L832" i="3" s="1"/>
  <c r="AO831" i="3"/>
  <c r="AP831" i="3" s="1"/>
  <c r="AC831" i="3"/>
  <c r="AD831" i="3" s="1"/>
  <c r="Q831" i="3"/>
  <c r="R831" i="3" s="1"/>
  <c r="AU831" i="3"/>
  <c r="AV831" i="3" s="1"/>
  <c r="AI830" i="3"/>
  <c r="AJ830" i="3" s="1"/>
  <c r="W830" i="3"/>
  <c r="X830" i="3" s="1"/>
  <c r="K830" i="3"/>
  <c r="L830" i="3" s="1"/>
  <c r="AO829" i="3"/>
  <c r="AP829" i="3" s="1"/>
  <c r="AC829" i="3"/>
  <c r="AD829" i="3" s="1"/>
  <c r="Q829" i="3"/>
  <c r="R829" i="3" s="1"/>
  <c r="AU829" i="3"/>
  <c r="AV829" i="3" s="1"/>
  <c r="AI828" i="3"/>
  <c r="AJ828" i="3" s="1"/>
  <c r="W828" i="3"/>
  <c r="X828" i="3" s="1"/>
  <c r="K828" i="3"/>
  <c r="L828" i="3" s="1"/>
  <c r="AO827" i="3"/>
  <c r="AP827" i="3" s="1"/>
  <c r="AC827" i="3"/>
  <c r="AD827" i="3" s="1"/>
  <c r="Q827" i="3"/>
  <c r="R827" i="3" s="1"/>
  <c r="AU827" i="3"/>
  <c r="AV827" i="3" s="1"/>
  <c r="AI826" i="3"/>
  <c r="AJ826" i="3" s="1"/>
  <c r="W826" i="3"/>
  <c r="X826" i="3" s="1"/>
  <c r="K826" i="3"/>
  <c r="L826" i="3" s="1"/>
  <c r="AO825" i="3"/>
  <c r="AP825" i="3" s="1"/>
  <c r="AC825" i="3"/>
  <c r="AD825" i="3" s="1"/>
  <c r="Q825" i="3"/>
  <c r="R825" i="3" s="1"/>
  <c r="AU825" i="3"/>
  <c r="AV825" i="3" s="1"/>
  <c r="AI824" i="3"/>
  <c r="AJ824" i="3" s="1"/>
  <c r="W824" i="3"/>
  <c r="X824" i="3" s="1"/>
  <c r="K824" i="3"/>
  <c r="L824" i="3" s="1"/>
  <c r="AO823" i="3"/>
  <c r="AP823" i="3" s="1"/>
  <c r="AC823" i="3"/>
  <c r="AD823" i="3" s="1"/>
  <c r="Q823" i="3"/>
  <c r="R823" i="3" s="1"/>
  <c r="AU823" i="3"/>
  <c r="AV823" i="3" s="1"/>
  <c r="AI822" i="3"/>
  <c r="AJ822" i="3" s="1"/>
  <c r="W822" i="3"/>
  <c r="X822" i="3" s="1"/>
  <c r="K822" i="3"/>
  <c r="L822" i="3" s="1"/>
  <c r="AO821" i="3"/>
  <c r="AP821" i="3" s="1"/>
  <c r="AC821" i="3"/>
  <c r="AD821" i="3" s="1"/>
  <c r="Q821" i="3"/>
  <c r="R821" i="3" s="1"/>
  <c r="AU821" i="3"/>
  <c r="AV821" i="3" s="1"/>
  <c r="AI820" i="3"/>
  <c r="AJ820" i="3" s="1"/>
  <c r="W820" i="3"/>
  <c r="X820" i="3" s="1"/>
  <c r="K820" i="3"/>
  <c r="L820" i="3" s="1"/>
  <c r="AO819" i="3"/>
  <c r="AP819" i="3" s="1"/>
  <c r="AC819" i="3"/>
  <c r="AD819" i="3" s="1"/>
  <c r="Q819" i="3"/>
  <c r="R819" i="3" s="1"/>
  <c r="AU819" i="3"/>
  <c r="AV819" i="3" s="1"/>
  <c r="AI818" i="3"/>
  <c r="AJ818" i="3" s="1"/>
  <c r="W818" i="3"/>
  <c r="X818" i="3" s="1"/>
  <c r="K818" i="3"/>
  <c r="L818" i="3" s="1"/>
  <c r="AO817" i="3"/>
  <c r="AP817" i="3" s="1"/>
  <c r="AC817" i="3"/>
  <c r="AD817" i="3" s="1"/>
  <c r="Q817" i="3"/>
  <c r="R817" i="3" s="1"/>
  <c r="AU817" i="3"/>
  <c r="AV817" i="3" s="1"/>
  <c r="AI816" i="3"/>
  <c r="AJ816" i="3" s="1"/>
  <c r="W816" i="3"/>
  <c r="X816" i="3" s="1"/>
  <c r="K816" i="3"/>
  <c r="L816" i="3" s="1"/>
  <c r="AO815" i="3"/>
  <c r="AP815" i="3" s="1"/>
  <c r="AC815" i="3"/>
  <c r="AD815" i="3" s="1"/>
  <c r="Q815" i="3"/>
  <c r="R815" i="3" s="1"/>
  <c r="AU815" i="3"/>
  <c r="AV815" i="3" s="1"/>
  <c r="AI814" i="3"/>
  <c r="AJ814" i="3" s="1"/>
  <c r="W814" i="3"/>
  <c r="X814" i="3" s="1"/>
  <c r="K814" i="3"/>
  <c r="L814" i="3" s="1"/>
  <c r="AO813" i="3"/>
  <c r="AP813" i="3" s="1"/>
  <c r="AC813" i="3"/>
  <c r="AD813" i="3" s="1"/>
  <c r="Q813" i="3"/>
  <c r="R813" i="3" s="1"/>
  <c r="AU813" i="3"/>
  <c r="AV813" i="3" s="1"/>
  <c r="AI812" i="3"/>
  <c r="AJ812" i="3" s="1"/>
  <c r="W812" i="3"/>
  <c r="X812" i="3" s="1"/>
  <c r="K812" i="3"/>
  <c r="L812" i="3" s="1"/>
  <c r="AO811" i="3"/>
  <c r="AP811" i="3" s="1"/>
  <c r="AC811" i="3"/>
  <c r="AD811" i="3" s="1"/>
  <c r="Q811" i="3"/>
  <c r="R811" i="3" s="1"/>
  <c r="AU811" i="3"/>
  <c r="AV811" i="3" s="1"/>
  <c r="AI810" i="3"/>
  <c r="AJ810" i="3" s="1"/>
  <c r="W810" i="3"/>
  <c r="X810" i="3" s="1"/>
  <c r="K810" i="3"/>
  <c r="L810" i="3" s="1"/>
  <c r="AO809" i="3"/>
  <c r="AP809" i="3" s="1"/>
  <c r="AC809" i="3"/>
  <c r="AD809" i="3" s="1"/>
  <c r="Q809" i="3"/>
  <c r="R809" i="3" s="1"/>
  <c r="AU809" i="3"/>
  <c r="AV809" i="3" s="1"/>
  <c r="AI808" i="3"/>
  <c r="AJ808" i="3" s="1"/>
  <c r="W808" i="3"/>
  <c r="X808" i="3" s="1"/>
  <c r="K808" i="3"/>
  <c r="L808" i="3" s="1"/>
  <c r="AO807" i="3"/>
  <c r="AP807" i="3" s="1"/>
  <c r="AC807" i="3"/>
  <c r="AD807" i="3" s="1"/>
  <c r="Q807" i="3"/>
  <c r="R807" i="3" s="1"/>
  <c r="AU807" i="3"/>
  <c r="AV807" i="3" s="1"/>
  <c r="AI806" i="3"/>
  <c r="AJ806" i="3" s="1"/>
  <c r="W806" i="3"/>
  <c r="X806" i="3" s="1"/>
  <c r="K806" i="3"/>
  <c r="L806" i="3" s="1"/>
  <c r="AO805" i="3"/>
  <c r="AP805" i="3" s="1"/>
  <c r="AC805" i="3"/>
  <c r="AD805" i="3" s="1"/>
  <c r="Q805" i="3"/>
  <c r="R805" i="3" s="1"/>
  <c r="AU805" i="3"/>
  <c r="AV805" i="3" s="1"/>
  <c r="AI804" i="3"/>
  <c r="AJ804" i="3" s="1"/>
  <c r="W804" i="3"/>
  <c r="X804" i="3" s="1"/>
  <c r="K804" i="3"/>
  <c r="L804" i="3" s="1"/>
  <c r="AO803" i="3"/>
  <c r="AP803" i="3" s="1"/>
  <c r="AC803" i="3"/>
  <c r="AD803" i="3" s="1"/>
  <c r="Q803" i="3"/>
  <c r="R803" i="3" s="1"/>
  <c r="AU803" i="3"/>
  <c r="AV803" i="3" s="1"/>
  <c r="AI802" i="3"/>
  <c r="AJ802" i="3" s="1"/>
  <c r="W802" i="3"/>
  <c r="X802" i="3" s="1"/>
  <c r="K802" i="3"/>
  <c r="L802" i="3" s="1"/>
  <c r="AO801" i="3"/>
  <c r="AP801" i="3" s="1"/>
  <c r="AC801" i="3"/>
  <c r="AD801" i="3" s="1"/>
  <c r="Q801" i="3"/>
  <c r="R801" i="3" s="1"/>
  <c r="AU801" i="3"/>
  <c r="AV801" i="3" s="1"/>
  <c r="AI800" i="3"/>
  <c r="AJ800" i="3" s="1"/>
  <c r="W800" i="3"/>
  <c r="X800" i="3" s="1"/>
  <c r="K800" i="3"/>
  <c r="L800" i="3" s="1"/>
  <c r="AO799" i="3"/>
  <c r="AP799" i="3" s="1"/>
  <c r="AC799" i="3"/>
  <c r="AD799" i="3" s="1"/>
  <c r="Q799" i="3"/>
  <c r="R799" i="3" s="1"/>
  <c r="AU799" i="3"/>
  <c r="AV799" i="3" s="1"/>
  <c r="AI798" i="3"/>
  <c r="AJ798" i="3" s="1"/>
  <c r="W798" i="3"/>
  <c r="X798" i="3" s="1"/>
  <c r="K798" i="3"/>
  <c r="L798" i="3" s="1"/>
  <c r="AO797" i="3"/>
  <c r="AP797" i="3" s="1"/>
  <c r="AC797" i="3"/>
  <c r="AD797" i="3" s="1"/>
  <c r="Q797" i="3"/>
  <c r="R797" i="3" s="1"/>
  <c r="AU797" i="3"/>
  <c r="AV797" i="3" s="1"/>
  <c r="AI796" i="3"/>
  <c r="AJ796" i="3" s="1"/>
  <c r="W796" i="3"/>
  <c r="X796" i="3" s="1"/>
  <c r="K796" i="3"/>
  <c r="L796" i="3" s="1"/>
  <c r="AO795" i="3"/>
  <c r="AP795" i="3" s="1"/>
  <c r="AC795" i="3"/>
  <c r="AD795" i="3" s="1"/>
  <c r="Q795" i="3"/>
  <c r="R795" i="3" s="1"/>
  <c r="AU795" i="3"/>
  <c r="AV795" i="3" s="1"/>
  <c r="AI794" i="3"/>
  <c r="AJ794" i="3" s="1"/>
  <c r="W794" i="3"/>
  <c r="X794" i="3" s="1"/>
  <c r="K794" i="3"/>
  <c r="L794" i="3" s="1"/>
  <c r="AO793" i="3"/>
  <c r="AP793" i="3" s="1"/>
  <c r="AC793" i="3"/>
  <c r="AD793" i="3" s="1"/>
  <c r="Q793" i="3"/>
  <c r="R793" i="3" s="1"/>
  <c r="AU793" i="3"/>
  <c r="AV793" i="3" s="1"/>
  <c r="AI792" i="3"/>
  <c r="AJ792" i="3" s="1"/>
  <c r="W792" i="3"/>
  <c r="X792" i="3" s="1"/>
  <c r="K792" i="3"/>
  <c r="L792" i="3" s="1"/>
  <c r="AO791" i="3"/>
  <c r="AP791" i="3" s="1"/>
  <c r="AC791" i="3"/>
  <c r="AD791" i="3" s="1"/>
  <c r="Q791" i="3"/>
  <c r="R791" i="3" s="1"/>
  <c r="AU791" i="3"/>
  <c r="AV791" i="3" s="1"/>
  <c r="AI790" i="3"/>
  <c r="AJ790" i="3" s="1"/>
  <c r="W790" i="3"/>
  <c r="X790" i="3" s="1"/>
  <c r="K790" i="3"/>
  <c r="L790" i="3" s="1"/>
  <c r="AO789" i="3"/>
  <c r="AP789" i="3" s="1"/>
  <c r="AC789" i="3"/>
  <c r="AD789" i="3" s="1"/>
  <c r="Q789" i="3"/>
  <c r="R789" i="3" s="1"/>
  <c r="AU789" i="3"/>
  <c r="AV789" i="3" s="1"/>
  <c r="AI788" i="3"/>
  <c r="AJ788" i="3" s="1"/>
  <c r="W788" i="3"/>
  <c r="X788" i="3" s="1"/>
  <c r="K788" i="3"/>
  <c r="L788" i="3" s="1"/>
  <c r="AO787" i="3"/>
  <c r="AP787" i="3" s="1"/>
  <c r="AC787" i="3"/>
  <c r="AD787" i="3" s="1"/>
  <c r="Q787" i="3"/>
  <c r="R787" i="3" s="1"/>
  <c r="AU787" i="3"/>
  <c r="AV787" i="3" s="1"/>
  <c r="AI786" i="3"/>
  <c r="AJ786" i="3" s="1"/>
  <c r="W786" i="3"/>
  <c r="X786" i="3" s="1"/>
  <c r="K786" i="3"/>
  <c r="L786" i="3" s="1"/>
  <c r="AO785" i="3"/>
  <c r="AP785" i="3" s="1"/>
  <c r="AC785" i="3"/>
  <c r="AD785" i="3" s="1"/>
  <c r="Q785" i="3"/>
  <c r="R785" i="3" s="1"/>
  <c r="AU785" i="3"/>
  <c r="AV785" i="3" s="1"/>
  <c r="AI784" i="3"/>
  <c r="AJ784" i="3" s="1"/>
  <c r="W784" i="3"/>
  <c r="X784" i="3" s="1"/>
  <c r="K784" i="3"/>
  <c r="L784" i="3" s="1"/>
  <c r="AO783" i="3"/>
  <c r="AP783" i="3" s="1"/>
  <c r="AC783" i="3"/>
  <c r="AD783" i="3" s="1"/>
  <c r="Q783" i="3"/>
  <c r="R783" i="3" s="1"/>
  <c r="AU783" i="3"/>
  <c r="AV783" i="3" s="1"/>
  <c r="AI782" i="3"/>
  <c r="AJ782" i="3" s="1"/>
  <c r="W782" i="3"/>
  <c r="X782" i="3" s="1"/>
  <c r="K782" i="3"/>
  <c r="L782" i="3" s="1"/>
  <c r="AO781" i="3"/>
  <c r="AP781" i="3" s="1"/>
  <c r="AC781" i="3"/>
  <c r="AD781" i="3" s="1"/>
  <c r="Q781" i="3"/>
  <c r="R781" i="3" s="1"/>
  <c r="AU781" i="3"/>
  <c r="AV781" i="3" s="1"/>
  <c r="AI780" i="3"/>
  <c r="AJ780" i="3" s="1"/>
  <c r="W780" i="3"/>
  <c r="X780" i="3" s="1"/>
  <c r="K780" i="3"/>
  <c r="L780" i="3" s="1"/>
  <c r="AO779" i="3"/>
  <c r="AP779" i="3" s="1"/>
  <c r="AC779" i="3"/>
  <c r="AD779" i="3" s="1"/>
  <c r="Q779" i="3"/>
  <c r="R779" i="3" s="1"/>
  <c r="AU779" i="3"/>
  <c r="AV779" i="3" s="1"/>
  <c r="AI778" i="3"/>
  <c r="AJ778" i="3" s="1"/>
  <c r="W778" i="3"/>
  <c r="X778" i="3" s="1"/>
  <c r="K778" i="3"/>
  <c r="L778" i="3" s="1"/>
  <c r="AO777" i="3"/>
  <c r="AP777" i="3" s="1"/>
  <c r="AC777" i="3"/>
  <c r="AD777" i="3" s="1"/>
  <c r="Q777" i="3"/>
  <c r="R777" i="3" s="1"/>
  <c r="AU777" i="3"/>
  <c r="AV777" i="3" s="1"/>
  <c r="AI776" i="3"/>
  <c r="AJ776" i="3" s="1"/>
  <c r="W776" i="3"/>
  <c r="X776" i="3" s="1"/>
  <c r="K776" i="3"/>
  <c r="L776" i="3" s="1"/>
  <c r="AO775" i="3"/>
  <c r="AP775" i="3" s="1"/>
  <c r="AC775" i="3"/>
  <c r="AD775" i="3" s="1"/>
  <c r="Q775" i="3"/>
  <c r="R775" i="3" s="1"/>
  <c r="AU775" i="3"/>
  <c r="AV775" i="3" s="1"/>
  <c r="AI774" i="3"/>
  <c r="AJ774" i="3" s="1"/>
  <c r="W774" i="3"/>
  <c r="X774" i="3" s="1"/>
  <c r="K774" i="3"/>
  <c r="L774" i="3" s="1"/>
  <c r="AO773" i="3"/>
  <c r="AP773" i="3" s="1"/>
  <c r="AC773" i="3"/>
  <c r="AD773" i="3" s="1"/>
  <c r="Q773" i="3"/>
  <c r="R773" i="3" s="1"/>
  <c r="AU773" i="3"/>
  <c r="AV773" i="3" s="1"/>
  <c r="AI772" i="3"/>
  <c r="AJ772" i="3" s="1"/>
  <c r="W772" i="3"/>
  <c r="X772" i="3" s="1"/>
  <c r="K772" i="3"/>
  <c r="L772" i="3" s="1"/>
  <c r="AO771" i="3"/>
  <c r="AP771" i="3" s="1"/>
  <c r="AC771" i="3"/>
  <c r="AD771" i="3" s="1"/>
  <c r="Q771" i="3"/>
  <c r="R771" i="3" s="1"/>
  <c r="AU771" i="3"/>
  <c r="AV771" i="3" s="1"/>
  <c r="AI770" i="3"/>
  <c r="AJ770" i="3" s="1"/>
  <c r="W770" i="3"/>
  <c r="X770" i="3" s="1"/>
  <c r="K770" i="3"/>
  <c r="L770" i="3" s="1"/>
  <c r="AO769" i="3"/>
  <c r="AP769" i="3" s="1"/>
  <c r="AC769" i="3"/>
  <c r="AD769" i="3" s="1"/>
  <c r="Q769" i="3"/>
  <c r="R769" i="3" s="1"/>
  <c r="AU769" i="3"/>
  <c r="AV769" i="3" s="1"/>
  <c r="AI768" i="3"/>
  <c r="AJ768" i="3" s="1"/>
  <c r="W768" i="3"/>
  <c r="X768" i="3" s="1"/>
  <c r="K768" i="3"/>
  <c r="L768" i="3" s="1"/>
  <c r="AO767" i="3"/>
  <c r="AP767" i="3" s="1"/>
  <c r="AC767" i="3"/>
  <c r="AD767" i="3" s="1"/>
  <c r="Q767" i="3"/>
  <c r="R767" i="3" s="1"/>
  <c r="AU767" i="3"/>
  <c r="AV767" i="3" s="1"/>
  <c r="AI766" i="3"/>
  <c r="AJ766" i="3" s="1"/>
  <c r="W766" i="3"/>
  <c r="X766" i="3" s="1"/>
  <c r="K766" i="3"/>
  <c r="L766" i="3" s="1"/>
  <c r="AO765" i="3"/>
  <c r="AP765" i="3" s="1"/>
  <c r="AC765" i="3"/>
  <c r="AD765" i="3" s="1"/>
  <c r="Q765" i="3"/>
  <c r="R765" i="3" s="1"/>
  <c r="AU765" i="3"/>
  <c r="AV765" i="3" s="1"/>
  <c r="AI764" i="3"/>
  <c r="AJ764" i="3" s="1"/>
  <c r="W764" i="3"/>
  <c r="X764" i="3" s="1"/>
  <c r="K764" i="3"/>
  <c r="L764" i="3" s="1"/>
  <c r="AO763" i="3"/>
  <c r="AP763" i="3" s="1"/>
  <c r="AC763" i="3"/>
  <c r="AD763" i="3" s="1"/>
  <c r="Q763" i="3"/>
  <c r="R763" i="3" s="1"/>
  <c r="AU763" i="3"/>
  <c r="AV763" i="3" s="1"/>
  <c r="AI762" i="3"/>
  <c r="AJ762" i="3" s="1"/>
  <c r="W762" i="3"/>
  <c r="X762" i="3" s="1"/>
  <c r="K762" i="3"/>
  <c r="L762" i="3" s="1"/>
  <c r="AO761" i="3"/>
  <c r="AP761" i="3" s="1"/>
  <c r="AC761" i="3"/>
  <c r="AD761" i="3" s="1"/>
  <c r="Q761" i="3"/>
  <c r="R761" i="3" s="1"/>
  <c r="AU761" i="3"/>
  <c r="AV761" i="3" s="1"/>
  <c r="AI760" i="3"/>
  <c r="AJ760" i="3" s="1"/>
  <c r="W760" i="3"/>
  <c r="X760" i="3" s="1"/>
  <c r="K760" i="3"/>
  <c r="L760" i="3" s="1"/>
  <c r="AO759" i="3"/>
  <c r="AP759" i="3" s="1"/>
  <c r="AC759" i="3"/>
  <c r="AD759" i="3" s="1"/>
  <c r="Q759" i="3"/>
  <c r="R759" i="3" s="1"/>
  <c r="AU759" i="3"/>
  <c r="AV759" i="3" s="1"/>
  <c r="AI758" i="3"/>
  <c r="AJ758" i="3" s="1"/>
  <c r="W758" i="3"/>
  <c r="X758" i="3" s="1"/>
  <c r="K758" i="3"/>
  <c r="L758" i="3" s="1"/>
  <c r="AO757" i="3"/>
  <c r="AP757" i="3" s="1"/>
  <c r="AC757" i="3"/>
  <c r="AD757" i="3" s="1"/>
  <c r="Q757" i="3"/>
  <c r="R757" i="3" s="1"/>
  <c r="AU757" i="3"/>
  <c r="AV757" i="3" s="1"/>
  <c r="AI756" i="3"/>
  <c r="AJ756" i="3" s="1"/>
  <c r="W756" i="3"/>
  <c r="X756" i="3" s="1"/>
  <c r="K756" i="3"/>
  <c r="L756" i="3" s="1"/>
  <c r="AO755" i="3"/>
  <c r="AP755" i="3" s="1"/>
  <c r="AC755" i="3"/>
  <c r="AD755" i="3" s="1"/>
  <c r="Q755" i="3"/>
  <c r="R755" i="3" s="1"/>
  <c r="AU755" i="3"/>
  <c r="AV755" i="3" s="1"/>
  <c r="AI754" i="3"/>
  <c r="AJ754" i="3" s="1"/>
  <c r="W754" i="3"/>
  <c r="X754" i="3" s="1"/>
  <c r="K754" i="3"/>
  <c r="L754" i="3" s="1"/>
  <c r="AO753" i="3"/>
  <c r="AP753" i="3" s="1"/>
  <c r="AC753" i="3"/>
  <c r="AD753" i="3" s="1"/>
  <c r="Q753" i="3"/>
  <c r="R753" i="3" s="1"/>
  <c r="AU753" i="3"/>
  <c r="AV753" i="3" s="1"/>
  <c r="AI752" i="3"/>
  <c r="AJ752" i="3" s="1"/>
  <c r="W752" i="3"/>
  <c r="X752" i="3" s="1"/>
  <c r="K752" i="3"/>
  <c r="L752" i="3" s="1"/>
  <c r="AO751" i="3"/>
  <c r="AP751" i="3" s="1"/>
  <c r="AC751" i="3"/>
  <c r="AD751" i="3" s="1"/>
  <c r="Q751" i="3"/>
  <c r="R751" i="3" s="1"/>
  <c r="AU751" i="3"/>
  <c r="AV751" i="3" s="1"/>
  <c r="AI750" i="3"/>
  <c r="AJ750" i="3" s="1"/>
  <c r="W750" i="3"/>
  <c r="X750" i="3" s="1"/>
  <c r="K750" i="3"/>
  <c r="L750" i="3" s="1"/>
  <c r="AO749" i="3"/>
  <c r="AP749" i="3" s="1"/>
  <c r="AC749" i="3"/>
  <c r="AD749" i="3" s="1"/>
  <c r="Q749" i="3"/>
  <c r="R749" i="3" s="1"/>
  <c r="AU749" i="3"/>
  <c r="AV749" i="3" s="1"/>
  <c r="AI748" i="3"/>
  <c r="AJ748" i="3" s="1"/>
  <c r="W748" i="3"/>
  <c r="X748" i="3" s="1"/>
  <c r="K748" i="3"/>
  <c r="L748" i="3" s="1"/>
  <c r="AO747" i="3"/>
  <c r="AP747" i="3" s="1"/>
  <c r="AC747" i="3"/>
  <c r="AD747" i="3" s="1"/>
  <c r="Q747" i="3"/>
  <c r="R747" i="3" s="1"/>
  <c r="AU747" i="3"/>
  <c r="AV747" i="3" s="1"/>
  <c r="AI746" i="3"/>
  <c r="AJ746" i="3" s="1"/>
  <c r="W746" i="3"/>
  <c r="X746" i="3" s="1"/>
  <c r="K746" i="3"/>
  <c r="L746" i="3" s="1"/>
  <c r="AO745" i="3"/>
  <c r="AP745" i="3" s="1"/>
  <c r="AC745" i="3"/>
  <c r="AD745" i="3" s="1"/>
  <c r="Q745" i="3"/>
  <c r="R745" i="3" s="1"/>
  <c r="AU745" i="3"/>
  <c r="AV745" i="3" s="1"/>
  <c r="AI744" i="3"/>
  <c r="AJ744" i="3" s="1"/>
  <c r="W744" i="3"/>
  <c r="X744" i="3" s="1"/>
  <c r="K744" i="3"/>
  <c r="L744" i="3" s="1"/>
  <c r="AO743" i="3"/>
  <c r="AP743" i="3" s="1"/>
  <c r="AC743" i="3"/>
  <c r="AD743" i="3" s="1"/>
  <c r="Q743" i="3"/>
  <c r="R743" i="3" s="1"/>
  <c r="AU743" i="3"/>
  <c r="AV743" i="3" s="1"/>
  <c r="AI742" i="3"/>
  <c r="AJ742" i="3" s="1"/>
  <c r="W742" i="3"/>
  <c r="X742" i="3" s="1"/>
  <c r="K742" i="3"/>
  <c r="L742" i="3" s="1"/>
  <c r="AO741" i="3"/>
  <c r="AP741" i="3" s="1"/>
  <c r="AC741" i="3"/>
  <c r="AD741" i="3" s="1"/>
  <c r="Q741" i="3"/>
  <c r="R741" i="3" s="1"/>
  <c r="AU741" i="3"/>
  <c r="AV741" i="3" s="1"/>
  <c r="AI740" i="3"/>
  <c r="AJ740" i="3" s="1"/>
  <c r="W740" i="3"/>
  <c r="X740" i="3" s="1"/>
  <c r="K740" i="3"/>
  <c r="L740" i="3" s="1"/>
  <c r="AO739" i="3"/>
  <c r="AP739" i="3" s="1"/>
  <c r="AC739" i="3"/>
  <c r="AD739" i="3" s="1"/>
  <c r="Q739" i="3"/>
  <c r="R739" i="3" s="1"/>
  <c r="AU739" i="3"/>
  <c r="AV739" i="3" s="1"/>
  <c r="AI738" i="3"/>
  <c r="AJ738" i="3" s="1"/>
  <c r="W738" i="3"/>
  <c r="X738" i="3" s="1"/>
  <c r="K738" i="3"/>
  <c r="L738" i="3" s="1"/>
  <c r="AO737" i="3"/>
  <c r="AP737" i="3" s="1"/>
  <c r="AC737" i="3"/>
  <c r="AD737" i="3" s="1"/>
  <c r="Q737" i="3"/>
  <c r="R737" i="3" s="1"/>
  <c r="AU737" i="3"/>
  <c r="AV737" i="3" s="1"/>
  <c r="AI736" i="3"/>
  <c r="AJ736" i="3" s="1"/>
  <c r="W736" i="3"/>
  <c r="X736" i="3" s="1"/>
  <c r="K736" i="3"/>
  <c r="L736" i="3" s="1"/>
  <c r="AO735" i="3"/>
  <c r="AP735" i="3" s="1"/>
  <c r="AC735" i="3"/>
  <c r="AD735" i="3" s="1"/>
  <c r="Q735" i="3"/>
  <c r="R735" i="3" s="1"/>
  <c r="AU735" i="3"/>
  <c r="AV735" i="3" s="1"/>
  <c r="AI734" i="3"/>
  <c r="AJ734" i="3" s="1"/>
  <c r="W734" i="3"/>
  <c r="X734" i="3" s="1"/>
  <c r="K734" i="3"/>
  <c r="L734" i="3" s="1"/>
  <c r="AO733" i="3"/>
  <c r="AP733" i="3" s="1"/>
  <c r="AC733" i="3"/>
  <c r="AD733" i="3" s="1"/>
  <c r="Q733" i="3"/>
  <c r="R733" i="3" s="1"/>
  <c r="AU733" i="3"/>
  <c r="AV733" i="3" s="1"/>
  <c r="AI732" i="3"/>
  <c r="AJ732" i="3" s="1"/>
  <c r="W732" i="3"/>
  <c r="X732" i="3" s="1"/>
  <c r="K732" i="3"/>
  <c r="L732" i="3" s="1"/>
  <c r="AO731" i="3"/>
  <c r="AP731" i="3" s="1"/>
  <c r="AC731" i="3"/>
  <c r="AD731" i="3" s="1"/>
  <c r="Q731" i="3"/>
  <c r="R731" i="3" s="1"/>
  <c r="AU731" i="3"/>
  <c r="AV731" i="3" s="1"/>
  <c r="AI730" i="3"/>
  <c r="AJ730" i="3" s="1"/>
  <c r="W730" i="3"/>
  <c r="X730" i="3" s="1"/>
  <c r="K730" i="3"/>
  <c r="L730" i="3" s="1"/>
  <c r="AO729" i="3"/>
  <c r="AP729" i="3" s="1"/>
  <c r="AC729" i="3"/>
  <c r="AD729" i="3" s="1"/>
  <c r="Q729" i="3"/>
  <c r="R729" i="3" s="1"/>
  <c r="AU729" i="3"/>
  <c r="AV729" i="3" s="1"/>
  <c r="AI728" i="3"/>
  <c r="AJ728" i="3" s="1"/>
  <c r="W728" i="3"/>
  <c r="X728" i="3" s="1"/>
  <c r="K728" i="3"/>
  <c r="L728" i="3" s="1"/>
  <c r="AO727" i="3"/>
  <c r="AP727" i="3" s="1"/>
  <c r="AC727" i="3"/>
  <c r="AD727" i="3" s="1"/>
  <c r="Q727" i="3"/>
  <c r="R727" i="3" s="1"/>
  <c r="AU727" i="3"/>
  <c r="AV727" i="3" s="1"/>
  <c r="AI726" i="3"/>
  <c r="AJ726" i="3" s="1"/>
  <c r="W726" i="3"/>
  <c r="X726" i="3" s="1"/>
  <c r="K726" i="3"/>
  <c r="L726" i="3" s="1"/>
  <c r="AO725" i="3"/>
  <c r="AP725" i="3" s="1"/>
  <c r="AC725" i="3"/>
  <c r="AD725" i="3" s="1"/>
  <c r="Q725" i="3"/>
  <c r="R725" i="3" s="1"/>
  <c r="AU725" i="3"/>
  <c r="AV725" i="3" s="1"/>
  <c r="AI724" i="3"/>
  <c r="AJ724" i="3" s="1"/>
  <c r="W724" i="3"/>
  <c r="X724" i="3" s="1"/>
  <c r="K724" i="3"/>
  <c r="L724" i="3" s="1"/>
  <c r="AO723" i="3"/>
  <c r="AP723" i="3" s="1"/>
  <c r="AC723" i="3"/>
  <c r="AD723" i="3" s="1"/>
  <c r="Q723" i="3"/>
  <c r="R723" i="3" s="1"/>
  <c r="AU723" i="3"/>
  <c r="AV723" i="3" s="1"/>
  <c r="AI722" i="3"/>
  <c r="AJ722" i="3" s="1"/>
  <c r="W722" i="3"/>
  <c r="X722" i="3" s="1"/>
  <c r="K722" i="3"/>
  <c r="L722" i="3" s="1"/>
  <c r="AO721" i="3"/>
  <c r="AP721" i="3" s="1"/>
  <c r="AC721" i="3"/>
  <c r="AD721" i="3" s="1"/>
  <c r="Q721" i="3"/>
  <c r="R721" i="3" s="1"/>
  <c r="AU721" i="3"/>
  <c r="AV721" i="3" s="1"/>
  <c r="AI720" i="3"/>
  <c r="AJ720" i="3" s="1"/>
  <c r="W720" i="3"/>
  <c r="X720" i="3" s="1"/>
  <c r="K720" i="3"/>
  <c r="L720" i="3" s="1"/>
  <c r="AO719" i="3"/>
  <c r="AP719" i="3" s="1"/>
  <c r="AC719" i="3"/>
  <c r="AD719" i="3" s="1"/>
  <c r="Q719" i="3"/>
  <c r="R719" i="3" s="1"/>
  <c r="AU719" i="3"/>
  <c r="AV719" i="3" s="1"/>
  <c r="AI718" i="3"/>
  <c r="AJ718" i="3" s="1"/>
  <c r="W718" i="3"/>
  <c r="X718" i="3" s="1"/>
  <c r="K718" i="3"/>
  <c r="L718" i="3" s="1"/>
  <c r="AO717" i="3"/>
  <c r="AP717" i="3" s="1"/>
  <c r="AC717" i="3"/>
  <c r="AD717" i="3" s="1"/>
  <c r="Q717" i="3"/>
  <c r="R717" i="3" s="1"/>
  <c r="AU717" i="3"/>
  <c r="AV717" i="3" s="1"/>
  <c r="AI716" i="3"/>
  <c r="AJ716" i="3" s="1"/>
  <c r="W716" i="3"/>
  <c r="X716" i="3" s="1"/>
  <c r="K716" i="3"/>
  <c r="L716" i="3" s="1"/>
  <c r="AO715" i="3"/>
  <c r="AP715" i="3" s="1"/>
  <c r="AC715" i="3"/>
  <c r="AD715" i="3" s="1"/>
  <c r="Q715" i="3"/>
  <c r="R715" i="3" s="1"/>
  <c r="AU715" i="3"/>
  <c r="AV715" i="3" s="1"/>
  <c r="AI714" i="3"/>
  <c r="AJ714" i="3" s="1"/>
  <c r="W714" i="3"/>
  <c r="X714" i="3" s="1"/>
  <c r="K714" i="3"/>
  <c r="L714" i="3" s="1"/>
  <c r="AO713" i="3"/>
  <c r="AP713" i="3" s="1"/>
  <c r="AC713" i="3"/>
  <c r="AD713" i="3" s="1"/>
  <c r="Q713" i="3"/>
  <c r="R713" i="3" s="1"/>
  <c r="AU713" i="3"/>
  <c r="AV713" i="3" s="1"/>
  <c r="AI712" i="3"/>
  <c r="AJ712" i="3" s="1"/>
  <c r="W712" i="3"/>
  <c r="X712" i="3" s="1"/>
  <c r="K712" i="3"/>
  <c r="L712" i="3" s="1"/>
  <c r="AO711" i="3"/>
  <c r="AP711" i="3" s="1"/>
  <c r="AC711" i="3"/>
  <c r="AD711" i="3" s="1"/>
  <c r="Q711" i="3"/>
  <c r="R711" i="3" s="1"/>
  <c r="AU711" i="3"/>
  <c r="AV711" i="3" s="1"/>
  <c r="AI710" i="3"/>
  <c r="AJ710" i="3" s="1"/>
  <c r="W710" i="3"/>
  <c r="X710" i="3" s="1"/>
  <c r="K710" i="3"/>
  <c r="L710" i="3" s="1"/>
  <c r="AO709" i="3"/>
  <c r="AP709" i="3" s="1"/>
  <c r="AC709" i="3"/>
  <c r="AD709" i="3" s="1"/>
  <c r="Q709" i="3"/>
  <c r="R709" i="3" s="1"/>
  <c r="AU709" i="3"/>
  <c r="AV709" i="3" s="1"/>
  <c r="AI708" i="3"/>
  <c r="AJ708" i="3" s="1"/>
  <c r="W708" i="3"/>
  <c r="X708" i="3" s="1"/>
  <c r="K708" i="3"/>
  <c r="L708" i="3" s="1"/>
  <c r="AO707" i="3"/>
  <c r="AP707" i="3" s="1"/>
  <c r="AC707" i="3"/>
  <c r="AD707" i="3" s="1"/>
  <c r="Q707" i="3"/>
  <c r="R707" i="3" s="1"/>
  <c r="AU707" i="3"/>
  <c r="AV707" i="3" s="1"/>
  <c r="AI706" i="3"/>
  <c r="AJ706" i="3" s="1"/>
  <c r="W706" i="3"/>
  <c r="X706" i="3" s="1"/>
  <c r="K706" i="3"/>
  <c r="L706" i="3" s="1"/>
  <c r="AO705" i="3"/>
  <c r="AP705" i="3" s="1"/>
  <c r="AC705" i="3"/>
  <c r="AD705" i="3" s="1"/>
  <c r="Q705" i="3"/>
  <c r="R705" i="3" s="1"/>
  <c r="AU705" i="3"/>
  <c r="AV705" i="3" s="1"/>
  <c r="AI704" i="3"/>
  <c r="AJ704" i="3" s="1"/>
  <c r="W704" i="3"/>
  <c r="X704" i="3" s="1"/>
  <c r="K704" i="3"/>
  <c r="L704" i="3" s="1"/>
  <c r="AO703" i="3"/>
  <c r="AP703" i="3" s="1"/>
  <c r="AC703" i="3"/>
  <c r="AD703" i="3" s="1"/>
  <c r="Q703" i="3"/>
  <c r="R703" i="3" s="1"/>
  <c r="AU703" i="3"/>
  <c r="AV703" i="3" s="1"/>
  <c r="AI702" i="3"/>
  <c r="AJ702" i="3" s="1"/>
  <c r="W702" i="3"/>
  <c r="X702" i="3" s="1"/>
  <c r="K702" i="3"/>
  <c r="L702" i="3" s="1"/>
  <c r="AO701" i="3"/>
  <c r="AP701" i="3" s="1"/>
  <c r="AC701" i="3"/>
  <c r="AD701" i="3" s="1"/>
  <c r="Q701" i="3"/>
  <c r="R701" i="3" s="1"/>
  <c r="AU701" i="3"/>
  <c r="AV701" i="3" s="1"/>
  <c r="AI700" i="3"/>
  <c r="AJ700" i="3" s="1"/>
  <c r="W700" i="3"/>
  <c r="X700" i="3" s="1"/>
  <c r="K700" i="3"/>
  <c r="L700" i="3" s="1"/>
  <c r="AO699" i="3"/>
  <c r="AP699" i="3" s="1"/>
  <c r="AC699" i="3"/>
  <c r="AD699" i="3" s="1"/>
  <c r="Q699" i="3"/>
  <c r="R699" i="3" s="1"/>
  <c r="AU699" i="3"/>
  <c r="AV699" i="3" s="1"/>
  <c r="AI698" i="3"/>
  <c r="AJ698" i="3" s="1"/>
  <c r="W698" i="3"/>
  <c r="X698" i="3" s="1"/>
  <c r="K698" i="3"/>
  <c r="L698" i="3" s="1"/>
  <c r="AO697" i="3"/>
  <c r="AP697" i="3" s="1"/>
  <c r="AC697" i="3"/>
  <c r="AD697" i="3" s="1"/>
  <c r="Q697" i="3"/>
  <c r="R697" i="3" s="1"/>
  <c r="AU697" i="3"/>
  <c r="AV697" i="3" s="1"/>
  <c r="AI696" i="3"/>
  <c r="AJ696" i="3" s="1"/>
  <c r="W696" i="3"/>
  <c r="X696" i="3" s="1"/>
  <c r="K696" i="3"/>
  <c r="L696" i="3" s="1"/>
  <c r="AO695" i="3"/>
  <c r="AP695" i="3" s="1"/>
  <c r="AC695" i="3"/>
  <c r="AD695" i="3" s="1"/>
  <c r="Q695" i="3"/>
  <c r="R695" i="3" s="1"/>
  <c r="AU695" i="3"/>
  <c r="AV695" i="3" s="1"/>
  <c r="AI694" i="3"/>
  <c r="AJ694" i="3" s="1"/>
  <c r="W694" i="3"/>
  <c r="X694" i="3" s="1"/>
  <c r="K694" i="3"/>
  <c r="L694" i="3" s="1"/>
  <c r="AO693" i="3"/>
  <c r="AP693" i="3" s="1"/>
  <c r="AC693" i="3"/>
  <c r="AD693" i="3" s="1"/>
  <c r="Q693" i="3"/>
  <c r="R693" i="3" s="1"/>
  <c r="AU693" i="3"/>
  <c r="AV693" i="3" s="1"/>
  <c r="AI692" i="3"/>
  <c r="AJ692" i="3" s="1"/>
  <c r="W692" i="3"/>
  <c r="X692" i="3" s="1"/>
  <c r="K692" i="3"/>
  <c r="L692" i="3" s="1"/>
  <c r="AO691" i="3"/>
  <c r="AP691" i="3" s="1"/>
  <c r="AC691" i="3"/>
  <c r="AD691" i="3" s="1"/>
  <c r="Q691" i="3"/>
  <c r="R691" i="3" s="1"/>
  <c r="AU691" i="3"/>
  <c r="AV691" i="3" s="1"/>
  <c r="AI690" i="3"/>
  <c r="AJ690" i="3" s="1"/>
  <c r="W690" i="3"/>
  <c r="X690" i="3" s="1"/>
  <c r="K690" i="3"/>
  <c r="L690" i="3" s="1"/>
  <c r="AO689" i="3"/>
  <c r="AP689" i="3" s="1"/>
  <c r="AC689" i="3"/>
  <c r="AD689" i="3" s="1"/>
  <c r="Q689" i="3"/>
  <c r="R689" i="3" s="1"/>
  <c r="AU689" i="3"/>
  <c r="AV689" i="3" s="1"/>
  <c r="AI688" i="3"/>
  <c r="AJ688" i="3" s="1"/>
  <c r="W688" i="3"/>
  <c r="X688" i="3" s="1"/>
  <c r="K688" i="3"/>
  <c r="L688" i="3" s="1"/>
  <c r="AO687" i="3"/>
  <c r="AP687" i="3" s="1"/>
  <c r="AC687" i="3"/>
  <c r="AD687" i="3" s="1"/>
  <c r="Q687" i="3"/>
  <c r="R687" i="3" s="1"/>
  <c r="AU687" i="3"/>
  <c r="AV687" i="3" s="1"/>
  <c r="AI686" i="3"/>
  <c r="AJ686" i="3" s="1"/>
  <c r="W686" i="3"/>
  <c r="X686" i="3" s="1"/>
  <c r="K686" i="3"/>
  <c r="L686" i="3" s="1"/>
  <c r="AO685" i="3"/>
  <c r="AP685" i="3" s="1"/>
  <c r="AC685" i="3"/>
  <c r="AD685" i="3" s="1"/>
  <c r="Q685" i="3"/>
  <c r="R685" i="3" s="1"/>
  <c r="AU685" i="3"/>
  <c r="AV685" i="3" s="1"/>
  <c r="AI684" i="3"/>
  <c r="AJ684" i="3" s="1"/>
  <c r="W684" i="3"/>
  <c r="X684" i="3" s="1"/>
  <c r="K684" i="3"/>
  <c r="L684" i="3" s="1"/>
  <c r="AO683" i="3"/>
  <c r="AP683" i="3" s="1"/>
  <c r="AC683" i="3"/>
  <c r="AD683" i="3" s="1"/>
  <c r="Q683" i="3"/>
  <c r="R683" i="3" s="1"/>
  <c r="AU683" i="3"/>
  <c r="AV683" i="3" s="1"/>
  <c r="AI682" i="3"/>
  <c r="AJ682" i="3" s="1"/>
  <c r="W682" i="3"/>
  <c r="X682" i="3" s="1"/>
  <c r="K682" i="3"/>
  <c r="L682" i="3" s="1"/>
  <c r="AO681" i="3"/>
  <c r="AP681" i="3" s="1"/>
  <c r="AC681" i="3"/>
  <c r="AD681" i="3" s="1"/>
  <c r="Q681" i="3"/>
  <c r="R681" i="3" s="1"/>
  <c r="AU681" i="3"/>
  <c r="AV681" i="3" s="1"/>
  <c r="AI680" i="3"/>
  <c r="AJ680" i="3" s="1"/>
  <c r="W680" i="3"/>
  <c r="X680" i="3" s="1"/>
  <c r="K680" i="3"/>
  <c r="L680" i="3" s="1"/>
  <c r="AO679" i="3"/>
  <c r="AP679" i="3" s="1"/>
  <c r="AC679" i="3"/>
  <c r="AD679" i="3" s="1"/>
  <c r="Q679" i="3"/>
  <c r="R679" i="3" s="1"/>
  <c r="K886" i="3"/>
  <c r="L886" i="3" s="1"/>
  <c r="AU885" i="3"/>
  <c r="AV885" i="3" s="1"/>
  <c r="AO883" i="3"/>
  <c r="AP883" i="3" s="1"/>
  <c r="AI882" i="3"/>
  <c r="AJ882" i="3" s="1"/>
  <c r="AC881" i="3"/>
  <c r="AD881" i="3" s="1"/>
  <c r="W880" i="3"/>
  <c r="X880" i="3" s="1"/>
  <c r="Q879" i="3"/>
  <c r="R879" i="3" s="1"/>
  <c r="K878" i="3"/>
  <c r="L878" i="3" s="1"/>
  <c r="AU877" i="3"/>
  <c r="AV877" i="3" s="1"/>
  <c r="AO875" i="3"/>
  <c r="AP875" i="3" s="1"/>
  <c r="BM875" i="3" s="1"/>
  <c r="AI874" i="3"/>
  <c r="AJ874" i="3" s="1"/>
  <c r="AO873" i="3"/>
  <c r="AP873" i="3" s="1"/>
  <c r="Q873" i="3"/>
  <c r="R873" i="3" s="1"/>
  <c r="AI872" i="3"/>
  <c r="AJ872" i="3" s="1"/>
  <c r="K872" i="3"/>
  <c r="L872" i="3" s="1"/>
  <c r="BC872" i="3" s="1"/>
  <c r="AC871" i="3"/>
  <c r="AD871" i="3" s="1"/>
  <c r="AU871" i="3"/>
  <c r="AV871" i="3" s="1"/>
  <c r="W870" i="3"/>
  <c r="X870" i="3" s="1"/>
  <c r="AO869" i="3"/>
  <c r="AP869" i="3" s="1"/>
  <c r="Q869" i="3"/>
  <c r="R869" i="3" s="1"/>
  <c r="AI868" i="3"/>
  <c r="AJ868" i="3" s="1"/>
  <c r="K868" i="3"/>
  <c r="L868" i="3" s="1"/>
  <c r="AC867" i="3"/>
  <c r="AD867" i="3" s="1"/>
  <c r="BI867" i="3" s="1"/>
  <c r="AU867" i="3"/>
  <c r="AV867" i="3" s="1"/>
  <c r="W866" i="3"/>
  <c r="X866" i="3" s="1"/>
  <c r="AO865" i="3"/>
  <c r="AP865" i="3" s="1"/>
  <c r="Q865" i="3"/>
  <c r="R865" i="3" s="1"/>
  <c r="AR864" i="3"/>
  <c r="AS864" i="3" s="1"/>
  <c r="AY864" i="3" s="1"/>
  <c r="AF864" i="3"/>
  <c r="AG864" i="3" s="1"/>
  <c r="T864" i="3"/>
  <c r="U864" i="3" s="1"/>
  <c r="H864" i="3"/>
  <c r="I864" i="3" s="1"/>
  <c r="AL863" i="3"/>
  <c r="AM863" i="3" s="1"/>
  <c r="Z863" i="3"/>
  <c r="AA863" i="3" s="1"/>
  <c r="N863" i="3"/>
  <c r="O863" i="3" s="1"/>
  <c r="AR862" i="3"/>
  <c r="AS862" i="3" s="1"/>
  <c r="AY862" i="3" s="1"/>
  <c r="AF862" i="3"/>
  <c r="AG862" i="3" s="1"/>
  <c r="T862" i="3"/>
  <c r="U862" i="3" s="1"/>
  <c r="H862" i="3"/>
  <c r="I862" i="3" s="1"/>
  <c r="AL861" i="3"/>
  <c r="AM861" i="3" s="1"/>
  <c r="Z861" i="3"/>
  <c r="AA861" i="3" s="1"/>
  <c r="N861" i="3"/>
  <c r="O861" i="3" s="1"/>
  <c r="AR860" i="3"/>
  <c r="AS860" i="3" s="1"/>
  <c r="AY860" i="3" s="1"/>
  <c r="AF860" i="3"/>
  <c r="AG860" i="3" s="1"/>
  <c r="T860" i="3"/>
  <c r="U860" i="3" s="1"/>
  <c r="H860" i="3"/>
  <c r="I860" i="3" s="1"/>
  <c r="AL859" i="3"/>
  <c r="AM859" i="3" s="1"/>
  <c r="Z859" i="3"/>
  <c r="AA859" i="3" s="1"/>
  <c r="N859" i="3"/>
  <c r="O859" i="3" s="1"/>
  <c r="AR858" i="3"/>
  <c r="AS858" i="3" s="1"/>
  <c r="AY858" i="3" s="1"/>
  <c r="AF858" i="3"/>
  <c r="AG858" i="3" s="1"/>
  <c r="T858" i="3"/>
  <c r="U858" i="3" s="1"/>
  <c r="H858" i="3"/>
  <c r="I858" i="3" s="1"/>
  <c r="AL857" i="3"/>
  <c r="AM857" i="3" s="1"/>
  <c r="Z857" i="3"/>
  <c r="AA857" i="3" s="1"/>
  <c r="N857" i="3"/>
  <c r="O857" i="3" s="1"/>
  <c r="AR856" i="3"/>
  <c r="AS856" i="3" s="1"/>
  <c r="AY856" i="3" s="1"/>
  <c r="AF856" i="3"/>
  <c r="AG856" i="3" s="1"/>
  <c r="T856" i="3"/>
  <c r="U856" i="3" s="1"/>
  <c r="H856" i="3"/>
  <c r="I856" i="3" s="1"/>
  <c r="AL855" i="3"/>
  <c r="AM855" i="3" s="1"/>
  <c r="Z855" i="3"/>
  <c r="AA855" i="3" s="1"/>
  <c r="N855" i="3"/>
  <c r="O855" i="3" s="1"/>
  <c r="AR854" i="3"/>
  <c r="AS854" i="3" s="1"/>
  <c r="AY854" i="3" s="1"/>
  <c r="AF854" i="3"/>
  <c r="AG854" i="3" s="1"/>
  <c r="T854" i="3"/>
  <c r="U854" i="3" s="1"/>
  <c r="H854" i="3"/>
  <c r="I854" i="3" s="1"/>
  <c r="AL853" i="3"/>
  <c r="AM853" i="3" s="1"/>
  <c r="Z853" i="3"/>
  <c r="AA853" i="3" s="1"/>
  <c r="N853" i="3"/>
  <c r="O853" i="3" s="1"/>
  <c r="AR852" i="3"/>
  <c r="AS852" i="3" s="1"/>
  <c r="AY852" i="3" s="1"/>
  <c r="AF852" i="3"/>
  <c r="AG852" i="3" s="1"/>
  <c r="T852" i="3"/>
  <c r="U852" i="3" s="1"/>
  <c r="H852" i="3"/>
  <c r="I852" i="3" s="1"/>
  <c r="AL851" i="3"/>
  <c r="AM851" i="3" s="1"/>
  <c r="Z851" i="3"/>
  <c r="AA851" i="3" s="1"/>
  <c r="N851" i="3"/>
  <c r="O851" i="3" s="1"/>
  <c r="AR850" i="3"/>
  <c r="AS850" i="3" s="1"/>
  <c r="AY850" i="3" s="1"/>
  <c r="AF850" i="3"/>
  <c r="AG850" i="3" s="1"/>
  <c r="T850" i="3"/>
  <c r="U850" i="3" s="1"/>
  <c r="H850" i="3"/>
  <c r="I850" i="3" s="1"/>
  <c r="AL849" i="3"/>
  <c r="AM849" i="3" s="1"/>
  <c r="Z849" i="3"/>
  <c r="AA849" i="3" s="1"/>
  <c r="N849" i="3"/>
  <c r="O849" i="3" s="1"/>
  <c r="AR848" i="3"/>
  <c r="AS848" i="3" s="1"/>
  <c r="AY848" i="3" s="1"/>
  <c r="AF848" i="3"/>
  <c r="AG848" i="3" s="1"/>
  <c r="T848" i="3"/>
  <c r="U848" i="3" s="1"/>
  <c r="H848" i="3"/>
  <c r="I848" i="3" s="1"/>
  <c r="AL847" i="3"/>
  <c r="AM847" i="3" s="1"/>
  <c r="Z847" i="3"/>
  <c r="AA847" i="3" s="1"/>
  <c r="N847" i="3"/>
  <c r="O847" i="3" s="1"/>
  <c r="AR846" i="3"/>
  <c r="AS846" i="3" s="1"/>
  <c r="AY846" i="3" s="1"/>
  <c r="AF846" i="3"/>
  <c r="AG846" i="3" s="1"/>
  <c r="T846" i="3"/>
  <c r="U846" i="3" s="1"/>
  <c r="H846" i="3"/>
  <c r="I846" i="3" s="1"/>
  <c r="AL845" i="3"/>
  <c r="AM845" i="3" s="1"/>
  <c r="Z845" i="3"/>
  <c r="AA845" i="3" s="1"/>
  <c r="N845" i="3"/>
  <c r="O845" i="3" s="1"/>
  <c r="AR844" i="3"/>
  <c r="AS844" i="3" s="1"/>
  <c r="AY844" i="3" s="1"/>
  <c r="AF844" i="3"/>
  <c r="AG844" i="3" s="1"/>
  <c r="T844" i="3"/>
  <c r="U844" i="3" s="1"/>
  <c r="H844" i="3"/>
  <c r="I844" i="3" s="1"/>
  <c r="AL843" i="3"/>
  <c r="AM843" i="3" s="1"/>
  <c r="Z843" i="3"/>
  <c r="AA843" i="3" s="1"/>
  <c r="N843" i="3"/>
  <c r="O843" i="3" s="1"/>
  <c r="AR842" i="3"/>
  <c r="AS842" i="3" s="1"/>
  <c r="AY842" i="3" s="1"/>
  <c r="AF842" i="3"/>
  <c r="AG842" i="3" s="1"/>
  <c r="T842" i="3"/>
  <c r="U842" i="3" s="1"/>
  <c r="H842" i="3"/>
  <c r="I842" i="3" s="1"/>
  <c r="AL841" i="3"/>
  <c r="AM841" i="3" s="1"/>
  <c r="Z841" i="3"/>
  <c r="AA841" i="3" s="1"/>
  <c r="N841" i="3"/>
  <c r="O841" i="3" s="1"/>
  <c r="AR840" i="3"/>
  <c r="AS840" i="3" s="1"/>
  <c r="AY840" i="3" s="1"/>
  <c r="AF840" i="3"/>
  <c r="AG840" i="3" s="1"/>
  <c r="T840" i="3"/>
  <c r="U840" i="3" s="1"/>
  <c r="H840" i="3"/>
  <c r="I840" i="3" s="1"/>
  <c r="AL839" i="3"/>
  <c r="AM839" i="3" s="1"/>
  <c r="Z839" i="3"/>
  <c r="AA839" i="3" s="1"/>
  <c r="N839" i="3"/>
  <c r="O839" i="3" s="1"/>
  <c r="AR838" i="3"/>
  <c r="AS838" i="3" s="1"/>
  <c r="AY838" i="3" s="1"/>
  <c r="AF838" i="3"/>
  <c r="AG838" i="3" s="1"/>
  <c r="T838" i="3"/>
  <c r="U838" i="3" s="1"/>
  <c r="H838" i="3"/>
  <c r="I838" i="3" s="1"/>
  <c r="AL837" i="3"/>
  <c r="AM837" i="3" s="1"/>
  <c r="Z837" i="3"/>
  <c r="AA837" i="3" s="1"/>
  <c r="N837" i="3"/>
  <c r="O837" i="3" s="1"/>
  <c r="AR836" i="3"/>
  <c r="AS836" i="3" s="1"/>
  <c r="AY836" i="3" s="1"/>
  <c r="AF836" i="3"/>
  <c r="AG836" i="3" s="1"/>
  <c r="T836" i="3"/>
  <c r="U836" i="3" s="1"/>
  <c r="H836" i="3"/>
  <c r="I836" i="3" s="1"/>
  <c r="AL835" i="3"/>
  <c r="AM835" i="3" s="1"/>
  <c r="Z835" i="3"/>
  <c r="AA835" i="3" s="1"/>
  <c r="N835" i="3"/>
  <c r="O835" i="3" s="1"/>
  <c r="AR834" i="3"/>
  <c r="AS834" i="3" s="1"/>
  <c r="AY834" i="3" s="1"/>
  <c r="AF834" i="3"/>
  <c r="AG834" i="3" s="1"/>
  <c r="T834" i="3"/>
  <c r="U834" i="3" s="1"/>
  <c r="H834" i="3"/>
  <c r="I834" i="3" s="1"/>
  <c r="AL833" i="3"/>
  <c r="AM833" i="3" s="1"/>
  <c r="Z833" i="3"/>
  <c r="AA833" i="3" s="1"/>
  <c r="N833" i="3"/>
  <c r="O833" i="3" s="1"/>
  <c r="AR832" i="3"/>
  <c r="AS832" i="3" s="1"/>
  <c r="AY832" i="3" s="1"/>
  <c r="AF832" i="3"/>
  <c r="AG832" i="3" s="1"/>
  <c r="T832" i="3"/>
  <c r="U832" i="3" s="1"/>
  <c r="H832" i="3"/>
  <c r="I832" i="3" s="1"/>
  <c r="AL831" i="3"/>
  <c r="AM831" i="3" s="1"/>
  <c r="Z831" i="3"/>
  <c r="AA831" i="3" s="1"/>
  <c r="N831" i="3"/>
  <c r="O831" i="3" s="1"/>
  <c r="AR830" i="3"/>
  <c r="AS830" i="3" s="1"/>
  <c r="AY830" i="3" s="1"/>
  <c r="AF830" i="3"/>
  <c r="AG830" i="3" s="1"/>
  <c r="T830" i="3"/>
  <c r="U830" i="3" s="1"/>
  <c r="H830" i="3"/>
  <c r="I830" i="3" s="1"/>
  <c r="AL829" i="3"/>
  <c r="AM829" i="3" s="1"/>
  <c r="Z829" i="3"/>
  <c r="AA829" i="3" s="1"/>
  <c r="N829" i="3"/>
  <c r="O829" i="3" s="1"/>
  <c r="AR828" i="3"/>
  <c r="AS828" i="3" s="1"/>
  <c r="AY828" i="3" s="1"/>
  <c r="AF828" i="3"/>
  <c r="AG828" i="3" s="1"/>
  <c r="T828" i="3"/>
  <c r="U828" i="3" s="1"/>
  <c r="H828" i="3"/>
  <c r="I828" i="3" s="1"/>
  <c r="AL827" i="3"/>
  <c r="AM827" i="3" s="1"/>
  <c r="Z827" i="3"/>
  <c r="AA827" i="3" s="1"/>
  <c r="N827" i="3"/>
  <c r="O827" i="3" s="1"/>
  <c r="AR826" i="3"/>
  <c r="AS826" i="3" s="1"/>
  <c r="AY826" i="3" s="1"/>
  <c r="AF826" i="3"/>
  <c r="AG826" i="3" s="1"/>
  <c r="T826" i="3"/>
  <c r="U826" i="3" s="1"/>
  <c r="H826" i="3"/>
  <c r="I826" i="3" s="1"/>
  <c r="AL825" i="3"/>
  <c r="AM825" i="3" s="1"/>
  <c r="Z825" i="3"/>
  <c r="AA825" i="3" s="1"/>
  <c r="N825" i="3"/>
  <c r="O825" i="3" s="1"/>
  <c r="AR824" i="3"/>
  <c r="AS824" i="3" s="1"/>
  <c r="AY824" i="3" s="1"/>
  <c r="AF824" i="3"/>
  <c r="AG824" i="3" s="1"/>
  <c r="T824" i="3"/>
  <c r="U824" i="3" s="1"/>
  <c r="H824" i="3"/>
  <c r="I824" i="3" s="1"/>
  <c r="AL823" i="3"/>
  <c r="AM823" i="3" s="1"/>
  <c r="Z823" i="3"/>
  <c r="AA823" i="3" s="1"/>
  <c r="N823" i="3"/>
  <c r="O823" i="3" s="1"/>
  <c r="AR822" i="3"/>
  <c r="AS822" i="3" s="1"/>
  <c r="AY822" i="3" s="1"/>
  <c r="AF822" i="3"/>
  <c r="AG822" i="3" s="1"/>
  <c r="T822" i="3"/>
  <c r="U822" i="3" s="1"/>
  <c r="H822" i="3"/>
  <c r="I822" i="3" s="1"/>
  <c r="AL821" i="3"/>
  <c r="AM821" i="3" s="1"/>
  <c r="Z821" i="3"/>
  <c r="AA821" i="3" s="1"/>
  <c r="N821" i="3"/>
  <c r="O821" i="3" s="1"/>
  <c r="AR820" i="3"/>
  <c r="AS820" i="3" s="1"/>
  <c r="AY820" i="3" s="1"/>
  <c r="AF820" i="3"/>
  <c r="AG820" i="3" s="1"/>
  <c r="T820" i="3"/>
  <c r="U820" i="3" s="1"/>
  <c r="H820" i="3"/>
  <c r="I820" i="3" s="1"/>
  <c r="AL819" i="3"/>
  <c r="AM819" i="3" s="1"/>
  <c r="Z819" i="3"/>
  <c r="AA819" i="3" s="1"/>
  <c r="N819" i="3"/>
  <c r="O819" i="3" s="1"/>
  <c r="AR818" i="3"/>
  <c r="AS818" i="3" s="1"/>
  <c r="AY818" i="3" s="1"/>
  <c r="AF818" i="3"/>
  <c r="AG818" i="3" s="1"/>
  <c r="T818" i="3"/>
  <c r="U818" i="3" s="1"/>
  <c r="H818" i="3"/>
  <c r="I818" i="3" s="1"/>
  <c r="AL817" i="3"/>
  <c r="AM817" i="3" s="1"/>
  <c r="Z817" i="3"/>
  <c r="AA817" i="3" s="1"/>
  <c r="N817" i="3"/>
  <c r="O817" i="3" s="1"/>
  <c r="AR816" i="3"/>
  <c r="AS816" i="3" s="1"/>
  <c r="AY816" i="3" s="1"/>
  <c r="AF816" i="3"/>
  <c r="AG816" i="3" s="1"/>
  <c r="T816" i="3"/>
  <c r="U816" i="3" s="1"/>
  <c r="H816" i="3"/>
  <c r="I816" i="3" s="1"/>
  <c r="AL815" i="3"/>
  <c r="AM815" i="3" s="1"/>
  <c r="Z815" i="3"/>
  <c r="AA815" i="3" s="1"/>
  <c r="N815" i="3"/>
  <c r="O815" i="3" s="1"/>
  <c r="AR814" i="3"/>
  <c r="AS814" i="3" s="1"/>
  <c r="AY814" i="3" s="1"/>
  <c r="AF814" i="3"/>
  <c r="AG814" i="3" s="1"/>
  <c r="T814" i="3"/>
  <c r="U814" i="3" s="1"/>
  <c r="H814" i="3"/>
  <c r="I814" i="3" s="1"/>
  <c r="AL813" i="3"/>
  <c r="AM813" i="3" s="1"/>
  <c r="Z813" i="3"/>
  <c r="AA813" i="3" s="1"/>
  <c r="N813" i="3"/>
  <c r="O813" i="3" s="1"/>
  <c r="AR812" i="3"/>
  <c r="AS812" i="3" s="1"/>
  <c r="AY812" i="3" s="1"/>
  <c r="AF812" i="3"/>
  <c r="AG812" i="3" s="1"/>
  <c r="T812" i="3"/>
  <c r="U812" i="3" s="1"/>
  <c r="H812" i="3"/>
  <c r="I812" i="3" s="1"/>
  <c r="AL811" i="3"/>
  <c r="AM811" i="3" s="1"/>
  <c r="Z811" i="3"/>
  <c r="AA811" i="3" s="1"/>
  <c r="N811" i="3"/>
  <c r="O811" i="3" s="1"/>
  <c r="AR810" i="3"/>
  <c r="AS810" i="3" s="1"/>
  <c r="AY810" i="3" s="1"/>
  <c r="AF810" i="3"/>
  <c r="AG810" i="3" s="1"/>
  <c r="T810" i="3"/>
  <c r="U810" i="3" s="1"/>
  <c r="H810" i="3"/>
  <c r="I810" i="3" s="1"/>
  <c r="AL809" i="3"/>
  <c r="AM809" i="3" s="1"/>
  <c r="Z809" i="3"/>
  <c r="AA809" i="3" s="1"/>
  <c r="N809" i="3"/>
  <c r="O809" i="3" s="1"/>
  <c r="AR808" i="3"/>
  <c r="AS808" i="3" s="1"/>
  <c r="AY808" i="3" s="1"/>
  <c r="AF808" i="3"/>
  <c r="AG808" i="3" s="1"/>
  <c r="T808" i="3"/>
  <c r="U808" i="3" s="1"/>
  <c r="H808" i="3"/>
  <c r="I808" i="3" s="1"/>
  <c r="AL807" i="3"/>
  <c r="AM807" i="3" s="1"/>
  <c r="Z807" i="3"/>
  <c r="AA807" i="3" s="1"/>
  <c r="N807" i="3"/>
  <c r="O807" i="3" s="1"/>
  <c r="AR806" i="3"/>
  <c r="AS806" i="3" s="1"/>
  <c r="AY806" i="3" s="1"/>
  <c r="AF806" i="3"/>
  <c r="AG806" i="3" s="1"/>
  <c r="T806" i="3"/>
  <c r="U806" i="3" s="1"/>
  <c r="H806" i="3"/>
  <c r="I806" i="3" s="1"/>
  <c r="AL805" i="3"/>
  <c r="AM805" i="3" s="1"/>
  <c r="Z805" i="3"/>
  <c r="AA805" i="3" s="1"/>
  <c r="N805" i="3"/>
  <c r="O805" i="3" s="1"/>
  <c r="AR804" i="3"/>
  <c r="AS804" i="3" s="1"/>
  <c r="AY804" i="3" s="1"/>
  <c r="AF804" i="3"/>
  <c r="AG804" i="3" s="1"/>
  <c r="T804" i="3"/>
  <c r="U804" i="3" s="1"/>
  <c r="H804" i="3"/>
  <c r="I804" i="3" s="1"/>
  <c r="AL803" i="3"/>
  <c r="AM803" i="3" s="1"/>
  <c r="Z803" i="3"/>
  <c r="AA803" i="3" s="1"/>
  <c r="N803" i="3"/>
  <c r="O803" i="3" s="1"/>
  <c r="AR802" i="3"/>
  <c r="AS802" i="3" s="1"/>
  <c r="AY802" i="3" s="1"/>
  <c r="AF802" i="3"/>
  <c r="AG802" i="3" s="1"/>
  <c r="T802" i="3"/>
  <c r="U802" i="3" s="1"/>
  <c r="H802" i="3"/>
  <c r="I802" i="3" s="1"/>
  <c r="AL801" i="3"/>
  <c r="AM801" i="3" s="1"/>
  <c r="Z801" i="3"/>
  <c r="AA801" i="3" s="1"/>
  <c r="N801" i="3"/>
  <c r="O801" i="3" s="1"/>
  <c r="AR800" i="3"/>
  <c r="AS800" i="3" s="1"/>
  <c r="AY800" i="3" s="1"/>
  <c r="AF800" i="3"/>
  <c r="AG800" i="3" s="1"/>
  <c r="T800" i="3"/>
  <c r="U800" i="3" s="1"/>
  <c r="H800" i="3"/>
  <c r="I800" i="3" s="1"/>
  <c r="AL799" i="3"/>
  <c r="AM799" i="3" s="1"/>
  <c r="Z799" i="3"/>
  <c r="AA799" i="3" s="1"/>
  <c r="N799" i="3"/>
  <c r="O799" i="3" s="1"/>
  <c r="AR798" i="3"/>
  <c r="AS798" i="3" s="1"/>
  <c r="AY798" i="3" s="1"/>
  <c r="AF798" i="3"/>
  <c r="AG798" i="3" s="1"/>
  <c r="T798" i="3"/>
  <c r="U798" i="3" s="1"/>
  <c r="H798" i="3"/>
  <c r="I798" i="3" s="1"/>
  <c r="AL797" i="3"/>
  <c r="AM797" i="3" s="1"/>
  <c r="Z797" i="3"/>
  <c r="AA797" i="3" s="1"/>
  <c r="N797" i="3"/>
  <c r="O797" i="3" s="1"/>
  <c r="AR796" i="3"/>
  <c r="AS796" i="3" s="1"/>
  <c r="AY796" i="3" s="1"/>
  <c r="AF796" i="3"/>
  <c r="AG796" i="3" s="1"/>
  <c r="T796" i="3"/>
  <c r="U796" i="3" s="1"/>
  <c r="H796" i="3"/>
  <c r="I796" i="3" s="1"/>
  <c r="AL795" i="3"/>
  <c r="AM795" i="3" s="1"/>
  <c r="Z795" i="3"/>
  <c r="AA795" i="3" s="1"/>
  <c r="N795" i="3"/>
  <c r="O795" i="3" s="1"/>
  <c r="AR794" i="3"/>
  <c r="AS794" i="3" s="1"/>
  <c r="AY794" i="3" s="1"/>
  <c r="AF794" i="3"/>
  <c r="AG794" i="3" s="1"/>
  <c r="T794" i="3"/>
  <c r="U794" i="3" s="1"/>
  <c r="H794" i="3"/>
  <c r="I794" i="3" s="1"/>
  <c r="AL793" i="3"/>
  <c r="AM793" i="3" s="1"/>
  <c r="Z793" i="3"/>
  <c r="AA793" i="3" s="1"/>
  <c r="N793" i="3"/>
  <c r="O793" i="3" s="1"/>
  <c r="AR792" i="3"/>
  <c r="AS792" i="3" s="1"/>
  <c r="AY792" i="3" s="1"/>
  <c r="AF792" i="3"/>
  <c r="AG792" i="3" s="1"/>
  <c r="T792" i="3"/>
  <c r="U792" i="3" s="1"/>
  <c r="H792" i="3"/>
  <c r="I792" i="3" s="1"/>
  <c r="AL791" i="3"/>
  <c r="AM791" i="3" s="1"/>
  <c r="Z791" i="3"/>
  <c r="AA791" i="3" s="1"/>
  <c r="N791" i="3"/>
  <c r="O791" i="3" s="1"/>
  <c r="AR790" i="3"/>
  <c r="AS790" i="3" s="1"/>
  <c r="AY790" i="3" s="1"/>
  <c r="AF790" i="3"/>
  <c r="AG790" i="3" s="1"/>
  <c r="T790" i="3"/>
  <c r="U790" i="3" s="1"/>
  <c r="H790" i="3"/>
  <c r="I790" i="3" s="1"/>
  <c r="AL789" i="3"/>
  <c r="AM789" i="3" s="1"/>
  <c r="Z789" i="3"/>
  <c r="AA789" i="3" s="1"/>
  <c r="N789" i="3"/>
  <c r="O789" i="3" s="1"/>
  <c r="AR788" i="3"/>
  <c r="AS788" i="3" s="1"/>
  <c r="AY788" i="3" s="1"/>
  <c r="AF788" i="3"/>
  <c r="AG788" i="3" s="1"/>
  <c r="T788" i="3"/>
  <c r="U788" i="3" s="1"/>
  <c r="H788" i="3"/>
  <c r="I788" i="3" s="1"/>
  <c r="AL787" i="3"/>
  <c r="AM787" i="3" s="1"/>
  <c r="Z787" i="3"/>
  <c r="AA787" i="3" s="1"/>
  <c r="N787" i="3"/>
  <c r="O787" i="3" s="1"/>
  <c r="AR786" i="3"/>
  <c r="AS786" i="3" s="1"/>
  <c r="AY786" i="3" s="1"/>
  <c r="AF786" i="3"/>
  <c r="AG786" i="3" s="1"/>
  <c r="T786" i="3"/>
  <c r="U786" i="3" s="1"/>
  <c r="H786" i="3"/>
  <c r="I786" i="3" s="1"/>
  <c r="AL785" i="3"/>
  <c r="AM785" i="3" s="1"/>
  <c r="Z785" i="3"/>
  <c r="AA785" i="3" s="1"/>
  <c r="N785" i="3"/>
  <c r="O785" i="3" s="1"/>
  <c r="AR784" i="3"/>
  <c r="AS784" i="3" s="1"/>
  <c r="AY784" i="3" s="1"/>
  <c r="AF784" i="3"/>
  <c r="AG784" i="3" s="1"/>
  <c r="T784" i="3"/>
  <c r="U784" i="3" s="1"/>
  <c r="H784" i="3"/>
  <c r="I784" i="3" s="1"/>
  <c r="AL783" i="3"/>
  <c r="AM783" i="3" s="1"/>
  <c r="Z783" i="3"/>
  <c r="AA783" i="3" s="1"/>
  <c r="N783" i="3"/>
  <c r="O783" i="3" s="1"/>
  <c r="AR782" i="3"/>
  <c r="AS782" i="3" s="1"/>
  <c r="AY782" i="3" s="1"/>
  <c r="AF782" i="3"/>
  <c r="AG782" i="3" s="1"/>
  <c r="T782" i="3"/>
  <c r="U782" i="3" s="1"/>
  <c r="H782" i="3"/>
  <c r="I782" i="3" s="1"/>
  <c r="AL781" i="3"/>
  <c r="AM781" i="3" s="1"/>
  <c r="Z781" i="3"/>
  <c r="AA781" i="3" s="1"/>
  <c r="N781" i="3"/>
  <c r="O781" i="3" s="1"/>
  <c r="AR780" i="3"/>
  <c r="AS780" i="3" s="1"/>
  <c r="AY780" i="3" s="1"/>
  <c r="AF780" i="3"/>
  <c r="AG780" i="3" s="1"/>
  <c r="T780" i="3"/>
  <c r="U780" i="3" s="1"/>
  <c r="H780" i="3"/>
  <c r="I780" i="3" s="1"/>
  <c r="AL779" i="3"/>
  <c r="AM779" i="3" s="1"/>
  <c r="Z779" i="3"/>
  <c r="AA779" i="3" s="1"/>
  <c r="N779" i="3"/>
  <c r="O779" i="3" s="1"/>
  <c r="AR778" i="3"/>
  <c r="AS778" i="3" s="1"/>
  <c r="AY778" i="3" s="1"/>
  <c r="AF778" i="3"/>
  <c r="AG778" i="3" s="1"/>
  <c r="T778" i="3"/>
  <c r="U778" i="3" s="1"/>
  <c r="H778" i="3"/>
  <c r="I778" i="3" s="1"/>
  <c r="AL777" i="3"/>
  <c r="AM777" i="3" s="1"/>
  <c r="Z777" i="3"/>
  <c r="AA777" i="3" s="1"/>
  <c r="N777" i="3"/>
  <c r="O777" i="3" s="1"/>
  <c r="AR776" i="3"/>
  <c r="AS776" i="3" s="1"/>
  <c r="AY776" i="3" s="1"/>
  <c r="AF776" i="3"/>
  <c r="AG776" i="3" s="1"/>
  <c r="T776" i="3"/>
  <c r="U776" i="3" s="1"/>
  <c r="H776" i="3"/>
  <c r="I776" i="3" s="1"/>
  <c r="AL775" i="3"/>
  <c r="AM775" i="3" s="1"/>
  <c r="Z775" i="3"/>
  <c r="AA775" i="3" s="1"/>
  <c r="N775" i="3"/>
  <c r="O775" i="3" s="1"/>
  <c r="AR774" i="3"/>
  <c r="AS774" i="3" s="1"/>
  <c r="AY774" i="3" s="1"/>
  <c r="AF774" i="3"/>
  <c r="AG774" i="3" s="1"/>
  <c r="T774" i="3"/>
  <c r="U774" i="3" s="1"/>
  <c r="H774" i="3"/>
  <c r="I774" i="3" s="1"/>
  <c r="AL773" i="3"/>
  <c r="AM773" i="3" s="1"/>
  <c r="Z773" i="3"/>
  <c r="AA773" i="3" s="1"/>
  <c r="N773" i="3"/>
  <c r="O773" i="3" s="1"/>
  <c r="AR772" i="3"/>
  <c r="AS772" i="3" s="1"/>
  <c r="AY772" i="3" s="1"/>
  <c r="AF772" i="3"/>
  <c r="AG772" i="3" s="1"/>
  <c r="T772" i="3"/>
  <c r="U772" i="3" s="1"/>
  <c r="H772" i="3"/>
  <c r="I772" i="3" s="1"/>
  <c r="AL771" i="3"/>
  <c r="AM771" i="3" s="1"/>
  <c r="Z771" i="3"/>
  <c r="AA771" i="3" s="1"/>
  <c r="N771" i="3"/>
  <c r="O771" i="3" s="1"/>
  <c r="AR770" i="3"/>
  <c r="AS770" i="3" s="1"/>
  <c r="AY770" i="3" s="1"/>
  <c r="AF770" i="3"/>
  <c r="AG770" i="3" s="1"/>
  <c r="T770" i="3"/>
  <c r="U770" i="3" s="1"/>
  <c r="H770" i="3"/>
  <c r="I770" i="3" s="1"/>
  <c r="AL769" i="3"/>
  <c r="AM769" i="3" s="1"/>
  <c r="Z769" i="3"/>
  <c r="AA769" i="3" s="1"/>
  <c r="N769" i="3"/>
  <c r="O769" i="3" s="1"/>
  <c r="AR768" i="3"/>
  <c r="AS768" i="3" s="1"/>
  <c r="AY768" i="3" s="1"/>
  <c r="AF768" i="3"/>
  <c r="AG768" i="3" s="1"/>
  <c r="T768" i="3"/>
  <c r="U768" i="3" s="1"/>
  <c r="H768" i="3"/>
  <c r="I768" i="3" s="1"/>
  <c r="AL767" i="3"/>
  <c r="AM767" i="3" s="1"/>
  <c r="Z767" i="3"/>
  <c r="AA767" i="3" s="1"/>
  <c r="N767" i="3"/>
  <c r="O767" i="3" s="1"/>
  <c r="AR766" i="3"/>
  <c r="AS766" i="3" s="1"/>
  <c r="AY766" i="3" s="1"/>
  <c r="AF766" i="3"/>
  <c r="AG766" i="3" s="1"/>
  <c r="T766" i="3"/>
  <c r="U766" i="3" s="1"/>
  <c r="H766" i="3"/>
  <c r="I766" i="3" s="1"/>
  <c r="AL765" i="3"/>
  <c r="AM765" i="3" s="1"/>
  <c r="Z765" i="3"/>
  <c r="AA765" i="3" s="1"/>
  <c r="N765" i="3"/>
  <c r="O765" i="3" s="1"/>
  <c r="AR764" i="3"/>
  <c r="AS764" i="3" s="1"/>
  <c r="AY764" i="3" s="1"/>
  <c r="AF764" i="3"/>
  <c r="AG764" i="3" s="1"/>
  <c r="T764" i="3"/>
  <c r="U764" i="3" s="1"/>
  <c r="H764" i="3"/>
  <c r="I764" i="3" s="1"/>
  <c r="AL763" i="3"/>
  <c r="AM763" i="3" s="1"/>
  <c r="Z763" i="3"/>
  <c r="AA763" i="3" s="1"/>
  <c r="N763" i="3"/>
  <c r="O763" i="3" s="1"/>
  <c r="AR762" i="3"/>
  <c r="AS762" i="3" s="1"/>
  <c r="AY762" i="3" s="1"/>
  <c r="AF762" i="3"/>
  <c r="AG762" i="3" s="1"/>
  <c r="T762" i="3"/>
  <c r="U762" i="3" s="1"/>
  <c r="H762" i="3"/>
  <c r="I762" i="3" s="1"/>
  <c r="AL761" i="3"/>
  <c r="AM761" i="3" s="1"/>
  <c r="Z761" i="3"/>
  <c r="AA761" i="3" s="1"/>
  <c r="N761" i="3"/>
  <c r="O761" i="3" s="1"/>
  <c r="AR760" i="3"/>
  <c r="AS760" i="3" s="1"/>
  <c r="AY760" i="3" s="1"/>
  <c r="AF760" i="3"/>
  <c r="AG760" i="3" s="1"/>
  <c r="T760" i="3"/>
  <c r="U760" i="3" s="1"/>
  <c r="H760" i="3"/>
  <c r="I760" i="3" s="1"/>
  <c r="AL759" i="3"/>
  <c r="AM759" i="3" s="1"/>
  <c r="Z759" i="3"/>
  <c r="AA759" i="3" s="1"/>
  <c r="N759" i="3"/>
  <c r="O759" i="3" s="1"/>
  <c r="AR758" i="3"/>
  <c r="AS758" i="3" s="1"/>
  <c r="AY758" i="3" s="1"/>
  <c r="AF758" i="3"/>
  <c r="AG758" i="3" s="1"/>
  <c r="T758" i="3"/>
  <c r="U758" i="3" s="1"/>
  <c r="H758" i="3"/>
  <c r="I758" i="3" s="1"/>
  <c r="AL757" i="3"/>
  <c r="AM757" i="3" s="1"/>
  <c r="Z757" i="3"/>
  <c r="AA757" i="3" s="1"/>
  <c r="N757" i="3"/>
  <c r="O757" i="3" s="1"/>
  <c r="AR756" i="3"/>
  <c r="AS756" i="3" s="1"/>
  <c r="AY756" i="3" s="1"/>
  <c r="AF756" i="3"/>
  <c r="AG756" i="3" s="1"/>
  <c r="T756" i="3"/>
  <c r="U756" i="3" s="1"/>
  <c r="H756" i="3"/>
  <c r="I756" i="3" s="1"/>
  <c r="AL755" i="3"/>
  <c r="AM755" i="3" s="1"/>
  <c r="Z755" i="3"/>
  <c r="AA755" i="3" s="1"/>
  <c r="N755" i="3"/>
  <c r="O755" i="3" s="1"/>
  <c r="AR754" i="3"/>
  <c r="AS754" i="3" s="1"/>
  <c r="AY754" i="3" s="1"/>
  <c r="AF754" i="3"/>
  <c r="AG754" i="3" s="1"/>
  <c r="T754" i="3"/>
  <c r="U754" i="3" s="1"/>
  <c r="H754" i="3"/>
  <c r="I754" i="3" s="1"/>
  <c r="AL753" i="3"/>
  <c r="AM753" i="3" s="1"/>
  <c r="Z753" i="3"/>
  <c r="AA753" i="3" s="1"/>
  <c r="N753" i="3"/>
  <c r="O753" i="3" s="1"/>
  <c r="AR752" i="3"/>
  <c r="AS752" i="3" s="1"/>
  <c r="AY752" i="3" s="1"/>
  <c r="AF752" i="3"/>
  <c r="AG752" i="3" s="1"/>
  <c r="T752" i="3"/>
  <c r="U752" i="3" s="1"/>
  <c r="H752" i="3"/>
  <c r="I752" i="3" s="1"/>
  <c r="AL751" i="3"/>
  <c r="AM751" i="3" s="1"/>
  <c r="Z751" i="3"/>
  <c r="AA751" i="3" s="1"/>
  <c r="N751" i="3"/>
  <c r="O751" i="3" s="1"/>
  <c r="AR750" i="3"/>
  <c r="AS750" i="3" s="1"/>
  <c r="AY750" i="3" s="1"/>
  <c r="AF750" i="3"/>
  <c r="AG750" i="3" s="1"/>
  <c r="T750" i="3"/>
  <c r="U750" i="3" s="1"/>
  <c r="H750" i="3"/>
  <c r="I750" i="3" s="1"/>
  <c r="AL749" i="3"/>
  <c r="AM749" i="3" s="1"/>
  <c r="Z749" i="3"/>
  <c r="AA749" i="3" s="1"/>
  <c r="N749" i="3"/>
  <c r="O749" i="3" s="1"/>
  <c r="AR748" i="3"/>
  <c r="AS748" i="3" s="1"/>
  <c r="AY748" i="3" s="1"/>
  <c r="AF748" i="3"/>
  <c r="AG748" i="3" s="1"/>
  <c r="T748" i="3"/>
  <c r="U748" i="3" s="1"/>
  <c r="H748" i="3"/>
  <c r="I748" i="3" s="1"/>
  <c r="AL747" i="3"/>
  <c r="AM747" i="3" s="1"/>
  <c r="Z747" i="3"/>
  <c r="AA747" i="3" s="1"/>
  <c r="N747" i="3"/>
  <c r="O747" i="3" s="1"/>
  <c r="AR746" i="3"/>
  <c r="AS746" i="3" s="1"/>
  <c r="AY746" i="3" s="1"/>
  <c r="AF746" i="3"/>
  <c r="AG746" i="3" s="1"/>
  <c r="T746" i="3"/>
  <c r="U746" i="3" s="1"/>
  <c r="H746" i="3"/>
  <c r="I746" i="3" s="1"/>
  <c r="AL745" i="3"/>
  <c r="AM745" i="3" s="1"/>
  <c r="Z745" i="3"/>
  <c r="AA745" i="3" s="1"/>
  <c r="N745" i="3"/>
  <c r="O745" i="3" s="1"/>
  <c r="AR744" i="3"/>
  <c r="AS744" i="3" s="1"/>
  <c r="AY744" i="3" s="1"/>
  <c r="AF744" i="3"/>
  <c r="AG744" i="3" s="1"/>
  <c r="T744" i="3"/>
  <c r="U744" i="3" s="1"/>
  <c r="H744" i="3"/>
  <c r="I744" i="3" s="1"/>
  <c r="AL743" i="3"/>
  <c r="AM743" i="3" s="1"/>
  <c r="Z743" i="3"/>
  <c r="AA743" i="3" s="1"/>
  <c r="N743" i="3"/>
  <c r="O743" i="3" s="1"/>
  <c r="AR742" i="3"/>
  <c r="AS742" i="3" s="1"/>
  <c r="AY742" i="3" s="1"/>
  <c r="AF742" i="3"/>
  <c r="AG742" i="3" s="1"/>
  <c r="T742" i="3"/>
  <c r="U742" i="3" s="1"/>
  <c r="H742" i="3"/>
  <c r="I742" i="3" s="1"/>
  <c r="AL741" i="3"/>
  <c r="AM741" i="3" s="1"/>
  <c r="Z741" i="3"/>
  <c r="AA741" i="3" s="1"/>
  <c r="N741" i="3"/>
  <c r="O741" i="3" s="1"/>
  <c r="AR740" i="3"/>
  <c r="AS740" i="3" s="1"/>
  <c r="AY740" i="3" s="1"/>
  <c r="AF740" i="3"/>
  <c r="AG740" i="3" s="1"/>
  <c r="T740" i="3"/>
  <c r="U740" i="3" s="1"/>
  <c r="H740" i="3"/>
  <c r="I740" i="3" s="1"/>
  <c r="AL739" i="3"/>
  <c r="AM739" i="3" s="1"/>
  <c r="Z739" i="3"/>
  <c r="AA739" i="3" s="1"/>
  <c r="N739" i="3"/>
  <c r="O739" i="3" s="1"/>
  <c r="AR738" i="3"/>
  <c r="AS738" i="3" s="1"/>
  <c r="AY738" i="3" s="1"/>
  <c r="AF738" i="3"/>
  <c r="AG738" i="3" s="1"/>
  <c r="T738" i="3"/>
  <c r="U738" i="3" s="1"/>
  <c r="H738" i="3"/>
  <c r="I738" i="3" s="1"/>
  <c r="AL737" i="3"/>
  <c r="AM737" i="3" s="1"/>
  <c r="Z737" i="3"/>
  <c r="AA737" i="3" s="1"/>
  <c r="N737" i="3"/>
  <c r="O737" i="3" s="1"/>
  <c r="AR736" i="3"/>
  <c r="AS736" i="3" s="1"/>
  <c r="AY736" i="3" s="1"/>
  <c r="AF736" i="3"/>
  <c r="AG736" i="3" s="1"/>
  <c r="T736" i="3"/>
  <c r="U736" i="3" s="1"/>
  <c r="H736" i="3"/>
  <c r="I736" i="3" s="1"/>
  <c r="AL735" i="3"/>
  <c r="AM735" i="3" s="1"/>
  <c r="Z735" i="3"/>
  <c r="AA735" i="3" s="1"/>
  <c r="N735" i="3"/>
  <c r="O735" i="3" s="1"/>
  <c r="AR734" i="3"/>
  <c r="AS734" i="3" s="1"/>
  <c r="AY734" i="3" s="1"/>
  <c r="AF734" i="3"/>
  <c r="AG734" i="3" s="1"/>
  <c r="T734" i="3"/>
  <c r="U734" i="3" s="1"/>
  <c r="H734" i="3"/>
  <c r="I734" i="3" s="1"/>
  <c r="AL733" i="3"/>
  <c r="AM733" i="3" s="1"/>
  <c r="Z733" i="3"/>
  <c r="AA733" i="3" s="1"/>
  <c r="N733" i="3"/>
  <c r="O733" i="3" s="1"/>
  <c r="AR732" i="3"/>
  <c r="AS732" i="3" s="1"/>
  <c r="AY732" i="3" s="1"/>
  <c r="AF732" i="3"/>
  <c r="AG732" i="3" s="1"/>
  <c r="T732" i="3"/>
  <c r="U732" i="3" s="1"/>
  <c r="H732" i="3"/>
  <c r="I732" i="3" s="1"/>
  <c r="AL731" i="3"/>
  <c r="AM731" i="3" s="1"/>
  <c r="Z731" i="3"/>
  <c r="AA731" i="3" s="1"/>
  <c r="N731" i="3"/>
  <c r="O731" i="3" s="1"/>
  <c r="AR730" i="3"/>
  <c r="AS730" i="3" s="1"/>
  <c r="AY730" i="3" s="1"/>
  <c r="AF730" i="3"/>
  <c r="AG730" i="3" s="1"/>
  <c r="T730" i="3"/>
  <c r="U730" i="3" s="1"/>
  <c r="H730" i="3"/>
  <c r="I730" i="3" s="1"/>
  <c r="AL729" i="3"/>
  <c r="AM729" i="3" s="1"/>
  <c r="Z729" i="3"/>
  <c r="AA729" i="3" s="1"/>
  <c r="N729" i="3"/>
  <c r="O729" i="3" s="1"/>
  <c r="AR728" i="3"/>
  <c r="AS728" i="3" s="1"/>
  <c r="AY728" i="3" s="1"/>
  <c r="AF728" i="3"/>
  <c r="AG728" i="3" s="1"/>
  <c r="T728" i="3"/>
  <c r="U728" i="3" s="1"/>
  <c r="H728" i="3"/>
  <c r="I728" i="3" s="1"/>
  <c r="AL727" i="3"/>
  <c r="AM727" i="3" s="1"/>
  <c r="Z727" i="3"/>
  <c r="AA727" i="3" s="1"/>
  <c r="N727" i="3"/>
  <c r="O727" i="3" s="1"/>
  <c r="AR726" i="3"/>
  <c r="AS726" i="3" s="1"/>
  <c r="AY726" i="3" s="1"/>
  <c r="AF726" i="3"/>
  <c r="AG726" i="3" s="1"/>
  <c r="T726" i="3"/>
  <c r="U726" i="3" s="1"/>
  <c r="H726" i="3"/>
  <c r="I726" i="3" s="1"/>
  <c r="AL725" i="3"/>
  <c r="AM725" i="3" s="1"/>
  <c r="Z725" i="3"/>
  <c r="AA725" i="3" s="1"/>
  <c r="N725" i="3"/>
  <c r="O725" i="3" s="1"/>
  <c r="AR724" i="3"/>
  <c r="AS724" i="3" s="1"/>
  <c r="AY724" i="3" s="1"/>
  <c r="AF724" i="3"/>
  <c r="AG724" i="3" s="1"/>
  <c r="T724" i="3"/>
  <c r="U724" i="3" s="1"/>
  <c r="H724" i="3"/>
  <c r="I724" i="3" s="1"/>
  <c r="AL723" i="3"/>
  <c r="AM723" i="3" s="1"/>
  <c r="Z723" i="3"/>
  <c r="AA723" i="3" s="1"/>
  <c r="N723" i="3"/>
  <c r="O723" i="3" s="1"/>
  <c r="AR722" i="3"/>
  <c r="AS722" i="3" s="1"/>
  <c r="AY722" i="3" s="1"/>
  <c r="AF722" i="3"/>
  <c r="AG722" i="3" s="1"/>
  <c r="T722" i="3"/>
  <c r="U722" i="3" s="1"/>
  <c r="H722" i="3"/>
  <c r="I722" i="3" s="1"/>
  <c r="AL721" i="3"/>
  <c r="AM721" i="3" s="1"/>
  <c r="Z721" i="3"/>
  <c r="AA721" i="3" s="1"/>
  <c r="N721" i="3"/>
  <c r="O721" i="3" s="1"/>
  <c r="AR720" i="3"/>
  <c r="AS720" i="3" s="1"/>
  <c r="AY720" i="3" s="1"/>
  <c r="AF720" i="3"/>
  <c r="AG720" i="3" s="1"/>
  <c r="T720" i="3"/>
  <c r="U720" i="3" s="1"/>
  <c r="H720" i="3"/>
  <c r="I720" i="3" s="1"/>
  <c r="AL719" i="3"/>
  <c r="AM719" i="3" s="1"/>
  <c r="Z719" i="3"/>
  <c r="AA719" i="3" s="1"/>
  <c r="N719" i="3"/>
  <c r="O719" i="3" s="1"/>
  <c r="AR718" i="3"/>
  <c r="AS718" i="3" s="1"/>
  <c r="AY718" i="3" s="1"/>
  <c r="AF718" i="3"/>
  <c r="AG718" i="3" s="1"/>
  <c r="T718" i="3"/>
  <c r="U718" i="3" s="1"/>
  <c r="H718" i="3"/>
  <c r="I718" i="3" s="1"/>
  <c r="AL717" i="3"/>
  <c r="AM717" i="3" s="1"/>
  <c r="Z717" i="3"/>
  <c r="AA717" i="3" s="1"/>
  <c r="N717" i="3"/>
  <c r="O717" i="3" s="1"/>
  <c r="AR716" i="3"/>
  <c r="AS716" i="3" s="1"/>
  <c r="AY716" i="3" s="1"/>
  <c r="AF716" i="3"/>
  <c r="AG716" i="3" s="1"/>
  <c r="T716" i="3"/>
  <c r="U716" i="3" s="1"/>
  <c r="H716" i="3"/>
  <c r="I716" i="3" s="1"/>
  <c r="AL715" i="3"/>
  <c r="AM715" i="3" s="1"/>
  <c r="Z715" i="3"/>
  <c r="AA715" i="3" s="1"/>
  <c r="N715" i="3"/>
  <c r="O715" i="3" s="1"/>
  <c r="AR714" i="3"/>
  <c r="AS714" i="3" s="1"/>
  <c r="AY714" i="3" s="1"/>
  <c r="AF714" i="3"/>
  <c r="AG714" i="3" s="1"/>
  <c r="T714" i="3"/>
  <c r="U714" i="3" s="1"/>
  <c r="H714" i="3"/>
  <c r="I714" i="3" s="1"/>
  <c r="AL713" i="3"/>
  <c r="AM713" i="3" s="1"/>
  <c r="Z713" i="3"/>
  <c r="AA713" i="3" s="1"/>
  <c r="N713" i="3"/>
  <c r="O713" i="3" s="1"/>
  <c r="AR712" i="3"/>
  <c r="AS712" i="3" s="1"/>
  <c r="AY712" i="3" s="1"/>
  <c r="AF712" i="3"/>
  <c r="AG712" i="3" s="1"/>
  <c r="T712" i="3"/>
  <c r="U712" i="3" s="1"/>
  <c r="H712" i="3"/>
  <c r="I712" i="3" s="1"/>
  <c r="AL711" i="3"/>
  <c r="AM711" i="3" s="1"/>
  <c r="Z711" i="3"/>
  <c r="AA711" i="3" s="1"/>
  <c r="N711" i="3"/>
  <c r="O711" i="3" s="1"/>
  <c r="AR710" i="3"/>
  <c r="AS710" i="3" s="1"/>
  <c r="AY710" i="3" s="1"/>
  <c r="AF710" i="3"/>
  <c r="AG710" i="3" s="1"/>
  <c r="T710" i="3"/>
  <c r="U710" i="3" s="1"/>
  <c r="H710" i="3"/>
  <c r="I710" i="3" s="1"/>
  <c r="AL709" i="3"/>
  <c r="AM709" i="3" s="1"/>
  <c r="Z709" i="3"/>
  <c r="AA709" i="3" s="1"/>
  <c r="N709" i="3"/>
  <c r="O709" i="3" s="1"/>
  <c r="AR708" i="3"/>
  <c r="AS708" i="3" s="1"/>
  <c r="AY708" i="3" s="1"/>
  <c r="AF708" i="3"/>
  <c r="AG708" i="3" s="1"/>
  <c r="T708" i="3"/>
  <c r="U708" i="3" s="1"/>
  <c r="H708" i="3"/>
  <c r="I708" i="3" s="1"/>
  <c r="AL707" i="3"/>
  <c r="AM707" i="3" s="1"/>
  <c r="Z707" i="3"/>
  <c r="AA707" i="3" s="1"/>
  <c r="N707" i="3"/>
  <c r="O707" i="3" s="1"/>
  <c r="AR706" i="3"/>
  <c r="AS706" i="3" s="1"/>
  <c r="AY706" i="3" s="1"/>
  <c r="AF706" i="3"/>
  <c r="AG706" i="3" s="1"/>
  <c r="T706" i="3"/>
  <c r="U706" i="3" s="1"/>
  <c r="H706" i="3"/>
  <c r="I706" i="3" s="1"/>
  <c r="AL705" i="3"/>
  <c r="AM705" i="3" s="1"/>
  <c r="Z705" i="3"/>
  <c r="AA705" i="3" s="1"/>
  <c r="N705" i="3"/>
  <c r="O705" i="3" s="1"/>
  <c r="AR704" i="3"/>
  <c r="AS704" i="3" s="1"/>
  <c r="AY704" i="3" s="1"/>
  <c r="AF704" i="3"/>
  <c r="AG704" i="3" s="1"/>
  <c r="T704" i="3"/>
  <c r="U704" i="3" s="1"/>
  <c r="H704" i="3"/>
  <c r="I704" i="3" s="1"/>
  <c r="AL703" i="3"/>
  <c r="AM703" i="3" s="1"/>
  <c r="Z703" i="3"/>
  <c r="AA703" i="3" s="1"/>
  <c r="N703" i="3"/>
  <c r="O703" i="3" s="1"/>
  <c r="AR702" i="3"/>
  <c r="AS702" i="3" s="1"/>
  <c r="AY702" i="3" s="1"/>
  <c r="AF702" i="3"/>
  <c r="AG702" i="3" s="1"/>
  <c r="T702" i="3"/>
  <c r="U702" i="3" s="1"/>
  <c r="H702" i="3"/>
  <c r="I702" i="3" s="1"/>
  <c r="AL701" i="3"/>
  <c r="AM701" i="3" s="1"/>
  <c r="Z701" i="3"/>
  <c r="AA701" i="3" s="1"/>
  <c r="N701" i="3"/>
  <c r="O701" i="3" s="1"/>
  <c r="AR700" i="3"/>
  <c r="AS700" i="3" s="1"/>
  <c r="AY700" i="3" s="1"/>
  <c r="AF700" i="3"/>
  <c r="AG700" i="3" s="1"/>
  <c r="T700" i="3"/>
  <c r="U700" i="3" s="1"/>
  <c r="H700" i="3"/>
  <c r="I700" i="3" s="1"/>
  <c r="AL699" i="3"/>
  <c r="AM699" i="3" s="1"/>
  <c r="Z699" i="3"/>
  <c r="AA699" i="3" s="1"/>
  <c r="N699" i="3"/>
  <c r="O699" i="3" s="1"/>
  <c r="AR698" i="3"/>
  <c r="AS698" i="3" s="1"/>
  <c r="AY698" i="3" s="1"/>
  <c r="AF698" i="3"/>
  <c r="AG698" i="3" s="1"/>
  <c r="T698" i="3"/>
  <c r="U698" i="3" s="1"/>
  <c r="H698" i="3"/>
  <c r="I698" i="3" s="1"/>
  <c r="AL697" i="3"/>
  <c r="AM697" i="3" s="1"/>
  <c r="Z697" i="3"/>
  <c r="AA697" i="3" s="1"/>
  <c r="N697" i="3"/>
  <c r="O697" i="3" s="1"/>
  <c r="AR696" i="3"/>
  <c r="AS696" i="3" s="1"/>
  <c r="AY696" i="3" s="1"/>
  <c r="AF696" i="3"/>
  <c r="AG696" i="3" s="1"/>
  <c r="T696" i="3"/>
  <c r="U696" i="3" s="1"/>
  <c r="H696" i="3"/>
  <c r="I696" i="3" s="1"/>
  <c r="AL695" i="3"/>
  <c r="AM695" i="3" s="1"/>
  <c r="Z695" i="3"/>
  <c r="AA695" i="3" s="1"/>
  <c r="N695" i="3"/>
  <c r="O695" i="3" s="1"/>
  <c r="AR694" i="3"/>
  <c r="AS694" i="3" s="1"/>
  <c r="AY694" i="3" s="1"/>
  <c r="AF694" i="3"/>
  <c r="AG694" i="3" s="1"/>
  <c r="T694" i="3"/>
  <c r="U694" i="3" s="1"/>
  <c r="H694" i="3"/>
  <c r="I694" i="3" s="1"/>
  <c r="AL693" i="3"/>
  <c r="AM693" i="3" s="1"/>
  <c r="Z693" i="3"/>
  <c r="AA693" i="3" s="1"/>
  <c r="N693" i="3"/>
  <c r="O693" i="3" s="1"/>
  <c r="AR692" i="3"/>
  <c r="AS692" i="3" s="1"/>
  <c r="AY692" i="3" s="1"/>
  <c r="AF692" i="3"/>
  <c r="AG692" i="3" s="1"/>
  <c r="T692" i="3"/>
  <c r="U692" i="3" s="1"/>
  <c r="H692" i="3"/>
  <c r="I692" i="3" s="1"/>
  <c r="AL691" i="3"/>
  <c r="AM691" i="3" s="1"/>
  <c r="Z691" i="3"/>
  <c r="AA691" i="3" s="1"/>
  <c r="N691" i="3"/>
  <c r="O691" i="3" s="1"/>
  <c r="AR690" i="3"/>
  <c r="AS690" i="3" s="1"/>
  <c r="AY690" i="3" s="1"/>
  <c r="AF690" i="3"/>
  <c r="AG690" i="3" s="1"/>
  <c r="T690" i="3"/>
  <c r="U690" i="3" s="1"/>
  <c r="H690" i="3"/>
  <c r="I690" i="3" s="1"/>
  <c r="AL689" i="3"/>
  <c r="AM689" i="3" s="1"/>
  <c r="Z689" i="3"/>
  <c r="AA689" i="3" s="1"/>
  <c r="N689" i="3"/>
  <c r="O689" i="3" s="1"/>
  <c r="AR688" i="3"/>
  <c r="AS688" i="3" s="1"/>
  <c r="AY688" i="3" s="1"/>
  <c r="AF688" i="3"/>
  <c r="AG688" i="3" s="1"/>
  <c r="T688" i="3"/>
  <c r="U688" i="3" s="1"/>
  <c r="H688" i="3"/>
  <c r="I688" i="3" s="1"/>
  <c r="AL687" i="3"/>
  <c r="AM687" i="3" s="1"/>
  <c r="Z687" i="3"/>
  <c r="AA687" i="3" s="1"/>
  <c r="N687" i="3"/>
  <c r="O687" i="3" s="1"/>
  <c r="AR686" i="3"/>
  <c r="AS686" i="3" s="1"/>
  <c r="AY686" i="3" s="1"/>
  <c r="AF686" i="3"/>
  <c r="AG686" i="3" s="1"/>
  <c r="T686" i="3"/>
  <c r="U686" i="3" s="1"/>
  <c r="H686" i="3"/>
  <c r="I686" i="3" s="1"/>
  <c r="AL685" i="3"/>
  <c r="AM685" i="3" s="1"/>
  <c r="Z685" i="3"/>
  <c r="AA685" i="3" s="1"/>
  <c r="N685" i="3"/>
  <c r="O685" i="3" s="1"/>
  <c r="AR684" i="3"/>
  <c r="AS684" i="3" s="1"/>
  <c r="AY684" i="3" s="1"/>
  <c r="AF684" i="3"/>
  <c r="AG684" i="3" s="1"/>
  <c r="T684" i="3"/>
  <c r="U684" i="3" s="1"/>
  <c r="H684" i="3"/>
  <c r="I684" i="3" s="1"/>
  <c r="AL683" i="3"/>
  <c r="AM683" i="3" s="1"/>
  <c r="Z683" i="3"/>
  <c r="AA683" i="3" s="1"/>
  <c r="N683" i="3"/>
  <c r="O683" i="3" s="1"/>
  <c r="AR682" i="3"/>
  <c r="AS682" i="3" s="1"/>
  <c r="AY682" i="3" s="1"/>
  <c r="AF682" i="3"/>
  <c r="AG682" i="3" s="1"/>
  <c r="T682" i="3"/>
  <c r="U682" i="3" s="1"/>
  <c r="H682" i="3"/>
  <c r="I682" i="3" s="1"/>
  <c r="AL681" i="3"/>
  <c r="AM681" i="3" s="1"/>
  <c r="Z681" i="3"/>
  <c r="AA681" i="3" s="1"/>
  <c r="N681" i="3"/>
  <c r="O681" i="3" s="1"/>
  <c r="AR680" i="3"/>
  <c r="AS680" i="3" s="1"/>
  <c r="AY680" i="3" s="1"/>
  <c r="AF680" i="3"/>
  <c r="AG680" i="3" s="1"/>
  <c r="T680" i="3"/>
  <c r="U680" i="3" s="1"/>
  <c r="H680" i="3"/>
  <c r="I680" i="3" s="1"/>
  <c r="AL679" i="3"/>
  <c r="AM679" i="3" s="1"/>
  <c r="Z679" i="3"/>
  <c r="AA679" i="3" s="1"/>
  <c r="N679" i="3"/>
  <c r="O679" i="3" s="1"/>
  <c r="AR678" i="3"/>
  <c r="AS678" i="3" s="1"/>
  <c r="AY678" i="3" s="1"/>
  <c r="AF678" i="3"/>
  <c r="AG678" i="3" s="1"/>
  <c r="T678" i="3"/>
  <c r="U678" i="3" s="1"/>
  <c r="H678" i="3"/>
  <c r="I678" i="3" s="1"/>
  <c r="AU679" i="3"/>
  <c r="AV679" i="3" s="1"/>
  <c r="AO677" i="3"/>
  <c r="AP677" i="3" s="1"/>
  <c r="Q677" i="3"/>
  <c r="R677" i="3" s="1"/>
  <c r="AI676" i="3"/>
  <c r="AJ676" i="3" s="1"/>
  <c r="K676" i="3"/>
  <c r="L676" i="3" s="1"/>
  <c r="AC675" i="3"/>
  <c r="AD675" i="3" s="1"/>
  <c r="AU675" i="3"/>
  <c r="AV675" i="3" s="1"/>
  <c r="W674" i="3"/>
  <c r="X674" i="3" s="1"/>
  <c r="AO673" i="3"/>
  <c r="AP673" i="3" s="1"/>
  <c r="Q673" i="3"/>
  <c r="R673" i="3" s="1"/>
  <c r="AI672" i="3"/>
  <c r="AJ672" i="3" s="1"/>
  <c r="K672" i="3"/>
  <c r="L672" i="3" s="1"/>
  <c r="AC671" i="3"/>
  <c r="AD671" i="3" s="1"/>
  <c r="AU671" i="3"/>
  <c r="AV671" i="3" s="1"/>
  <c r="W670" i="3"/>
  <c r="X670" i="3" s="1"/>
  <c r="AO669" i="3"/>
  <c r="AP669" i="3" s="1"/>
  <c r="Q669" i="3"/>
  <c r="R669" i="3" s="1"/>
  <c r="AI668" i="3"/>
  <c r="AJ668" i="3" s="1"/>
  <c r="K668" i="3"/>
  <c r="L668" i="3" s="1"/>
  <c r="AC667" i="3"/>
  <c r="AD667" i="3" s="1"/>
  <c r="AU667" i="3"/>
  <c r="AV667" i="3" s="1"/>
  <c r="AC666" i="3"/>
  <c r="AD666" i="3" s="1"/>
  <c r="Q666" i="3"/>
  <c r="R666" i="3" s="1"/>
  <c r="AU666" i="3"/>
  <c r="AV666" i="3" s="1"/>
  <c r="AI665" i="3"/>
  <c r="AJ665" i="3" s="1"/>
  <c r="W665" i="3"/>
  <c r="X665" i="3" s="1"/>
  <c r="K665" i="3"/>
  <c r="L665" i="3" s="1"/>
  <c r="AO664" i="3"/>
  <c r="AP664" i="3" s="1"/>
  <c r="AC664" i="3"/>
  <c r="AD664" i="3" s="1"/>
  <c r="Q664" i="3"/>
  <c r="R664" i="3" s="1"/>
  <c r="AU664" i="3"/>
  <c r="AV664" i="3" s="1"/>
  <c r="AI663" i="3"/>
  <c r="AJ663" i="3" s="1"/>
  <c r="W663" i="3"/>
  <c r="X663" i="3" s="1"/>
  <c r="K663" i="3"/>
  <c r="L663" i="3" s="1"/>
  <c r="AO662" i="3"/>
  <c r="AP662" i="3" s="1"/>
  <c r="AC662" i="3"/>
  <c r="AD662" i="3" s="1"/>
  <c r="Q662" i="3"/>
  <c r="R662" i="3" s="1"/>
  <c r="AU662" i="3"/>
  <c r="AV662" i="3" s="1"/>
  <c r="AI661" i="3"/>
  <c r="AJ661" i="3" s="1"/>
  <c r="W661" i="3"/>
  <c r="X661" i="3" s="1"/>
  <c r="K661" i="3"/>
  <c r="L661" i="3" s="1"/>
  <c r="AO660" i="3"/>
  <c r="AP660" i="3" s="1"/>
  <c r="AC660" i="3"/>
  <c r="AD660" i="3" s="1"/>
  <c r="Q660" i="3"/>
  <c r="R660" i="3" s="1"/>
  <c r="AU660" i="3"/>
  <c r="AV660" i="3" s="1"/>
  <c r="AI659" i="3"/>
  <c r="AJ659" i="3" s="1"/>
  <c r="W659" i="3"/>
  <c r="X659" i="3" s="1"/>
  <c r="K659" i="3"/>
  <c r="L659" i="3" s="1"/>
  <c r="AO658" i="3"/>
  <c r="AP658" i="3" s="1"/>
  <c r="AC658" i="3"/>
  <c r="AD658" i="3" s="1"/>
  <c r="Q658" i="3"/>
  <c r="R658" i="3" s="1"/>
  <c r="AU658" i="3"/>
  <c r="AV658" i="3" s="1"/>
  <c r="AI657" i="3"/>
  <c r="AJ657" i="3" s="1"/>
  <c r="W657" i="3"/>
  <c r="X657" i="3" s="1"/>
  <c r="K657" i="3"/>
  <c r="L657" i="3" s="1"/>
  <c r="AO656" i="3"/>
  <c r="AP656" i="3" s="1"/>
  <c r="AC656" i="3"/>
  <c r="AD656" i="3" s="1"/>
  <c r="Q656" i="3"/>
  <c r="R656" i="3" s="1"/>
  <c r="AU656" i="3"/>
  <c r="AV656" i="3" s="1"/>
  <c r="AI655" i="3"/>
  <c r="AJ655" i="3" s="1"/>
  <c r="W655" i="3"/>
  <c r="X655" i="3" s="1"/>
  <c r="K655" i="3"/>
  <c r="L655" i="3" s="1"/>
  <c r="AO654" i="3"/>
  <c r="AP654" i="3" s="1"/>
  <c r="AC654" i="3"/>
  <c r="AD654" i="3" s="1"/>
  <c r="Q654" i="3"/>
  <c r="R654" i="3" s="1"/>
  <c r="AU654" i="3"/>
  <c r="AV654" i="3" s="1"/>
  <c r="AI653" i="3"/>
  <c r="AJ653" i="3" s="1"/>
  <c r="W653" i="3"/>
  <c r="X653" i="3" s="1"/>
  <c r="K653" i="3"/>
  <c r="L653" i="3" s="1"/>
  <c r="AO652" i="3"/>
  <c r="AP652" i="3" s="1"/>
  <c r="AC652" i="3"/>
  <c r="AD652" i="3" s="1"/>
  <c r="Q652" i="3"/>
  <c r="R652" i="3" s="1"/>
  <c r="AU652" i="3"/>
  <c r="AV652" i="3" s="1"/>
  <c r="AI651" i="3"/>
  <c r="AJ651" i="3" s="1"/>
  <c r="W651" i="3"/>
  <c r="X651" i="3" s="1"/>
  <c r="K651" i="3"/>
  <c r="L651" i="3" s="1"/>
  <c r="AO650" i="3"/>
  <c r="AP650" i="3" s="1"/>
  <c r="AC650" i="3"/>
  <c r="AD650" i="3" s="1"/>
  <c r="Q650" i="3"/>
  <c r="R650" i="3" s="1"/>
  <c r="AU650" i="3"/>
  <c r="AV650" i="3" s="1"/>
  <c r="AI649" i="3"/>
  <c r="AJ649" i="3" s="1"/>
  <c r="W649" i="3"/>
  <c r="X649" i="3" s="1"/>
  <c r="K649" i="3"/>
  <c r="L649" i="3" s="1"/>
  <c r="AO648" i="3"/>
  <c r="AP648" i="3" s="1"/>
  <c r="AC648" i="3"/>
  <c r="AD648" i="3" s="1"/>
  <c r="Q648" i="3"/>
  <c r="R648" i="3" s="1"/>
  <c r="AU648" i="3"/>
  <c r="AV648" i="3" s="1"/>
  <c r="AI647" i="3"/>
  <c r="AJ647" i="3" s="1"/>
  <c r="W647" i="3"/>
  <c r="X647" i="3" s="1"/>
  <c r="K647" i="3"/>
  <c r="L647" i="3" s="1"/>
  <c r="AO646" i="3"/>
  <c r="AP646" i="3" s="1"/>
  <c r="AC646" i="3"/>
  <c r="AD646" i="3" s="1"/>
  <c r="Q646" i="3"/>
  <c r="R646" i="3" s="1"/>
  <c r="AU646" i="3"/>
  <c r="AV646" i="3" s="1"/>
  <c r="AI645" i="3"/>
  <c r="AJ645" i="3" s="1"/>
  <c r="W645" i="3"/>
  <c r="X645" i="3" s="1"/>
  <c r="K645" i="3"/>
  <c r="L645" i="3" s="1"/>
  <c r="AO644" i="3"/>
  <c r="AP644" i="3" s="1"/>
  <c r="AC644" i="3"/>
  <c r="AD644" i="3" s="1"/>
  <c r="Q644" i="3"/>
  <c r="R644" i="3" s="1"/>
  <c r="AU644" i="3"/>
  <c r="AV644" i="3" s="1"/>
  <c r="AI643" i="3"/>
  <c r="AJ643" i="3" s="1"/>
  <c r="W643" i="3"/>
  <c r="X643" i="3" s="1"/>
  <c r="K643" i="3"/>
  <c r="L643" i="3" s="1"/>
  <c r="AO642" i="3"/>
  <c r="AP642" i="3" s="1"/>
  <c r="AC642" i="3"/>
  <c r="AD642" i="3" s="1"/>
  <c r="Q642" i="3"/>
  <c r="R642" i="3" s="1"/>
  <c r="AU642" i="3"/>
  <c r="AV642" i="3" s="1"/>
  <c r="AI641" i="3"/>
  <c r="AJ641" i="3" s="1"/>
  <c r="W641" i="3"/>
  <c r="X641" i="3" s="1"/>
  <c r="K641" i="3"/>
  <c r="L641" i="3" s="1"/>
  <c r="AO640" i="3"/>
  <c r="AP640" i="3" s="1"/>
  <c r="AC640" i="3"/>
  <c r="AD640" i="3" s="1"/>
  <c r="Q640" i="3"/>
  <c r="R640" i="3" s="1"/>
  <c r="AU640" i="3"/>
  <c r="AV640" i="3" s="1"/>
  <c r="AI639" i="3"/>
  <c r="AJ639" i="3" s="1"/>
  <c r="W639" i="3"/>
  <c r="X639" i="3" s="1"/>
  <c r="K639" i="3"/>
  <c r="L639" i="3" s="1"/>
  <c r="AO638" i="3"/>
  <c r="AP638" i="3" s="1"/>
  <c r="AC638" i="3"/>
  <c r="AD638" i="3" s="1"/>
  <c r="Q638" i="3"/>
  <c r="R638" i="3" s="1"/>
  <c r="AU638" i="3"/>
  <c r="AV638" i="3" s="1"/>
  <c r="AI637" i="3"/>
  <c r="AJ637" i="3" s="1"/>
  <c r="W637" i="3"/>
  <c r="X637" i="3" s="1"/>
  <c r="K637" i="3"/>
  <c r="L637" i="3" s="1"/>
  <c r="AO636" i="3"/>
  <c r="AP636" i="3" s="1"/>
  <c r="AC636" i="3"/>
  <c r="AD636" i="3" s="1"/>
  <c r="Q636" i="3"/>
  <c r="R636" i="3" s="1"/>
  <c r="AU636" i="3"/>
  <c r="AV636" i="3" s="1"/>
  <c r="AI635" i="3"/>
  <c r="AJ635" i="3" s="1"/>
  <c r="W635" i="3"/>
  <c r="X635" i="3" s="1"/>
  <c r="K635" i="3"/>
  <c r="L635" i="3" s="1"/>
  <c r="AO634" i="3"/>
  <c r="AP634" i="3" s="1"/>
  <c r="AC634" i="3"/>
  <c r="AD634" i="3" s="1"/>
  <c r="Q634" i="3"/>
  <c r="R634" i="3" s="1"/>
  <c r="AU634" i="3"/>
  <c r="AV634" i="3" s="1"/>
  <c r="AI633" i="3"/>
  <c r="AJ633" i="3" s="1"/>
  <c r="W633" i="3"/>
  <c r="X633" i="3" s="1"/>
  <c r="K633" i="3"/>
  <c r="L633" i="3" s="1"/>
  <c r="AO632" i="3"/>
  <c r="AP632" i="3" s="1"/>
  <c r="AC632" i="3"/>
  <c r="AD632" i="3" s="1"/>
  <c r="Q632" i="3"/>
  <c r="R632" i="3" s="1"/>
  <c r="AU632" i="3"/>
  <c r="AV632" i="3" s="1"/>
  <c r="AI631" i="3"/>
  <c r="AJ631" i="3" s="1"/>
  <c r="W631" i="3"/>
  <c r="X631" i="3" s="1"/>
  <c r="K631" i="3"/>
  <c r="L631" i="3" s="1"/>
  <c r="AO630" i="3"/>
  <c r="AP630" i="3" s="1"/>
  <c r="AC630" i="3"/>
  <c r="AD630" i="3" s="1"/>
  <c r="Q630" i="3"/>
  <c r="R630" i="3" s="1"/>
  <c r="AU630" i="3"/>
  <c r="AV630" i="3" s="1"/>
  <c r="AI629" i="3"/>
  <c r="AJ629" i="3" s="1"/>
  <c r="W629" i="3"/>
  <c r="X629" i="3" s="1"/>
  <c r="K629" i="3"/>
  <c r="L629" i="3" s="1"/>
  <c r="AO628" i="3"/>
  <c r="AP628" i="3" s="1"/>
  <c r="AC628" i="3"/>
  <c r="AD628" i="3" s="1"/>
  <c r="Q628" i="3"/>
  <c r="R628" i="3" s="1"/>
  <c r="AU628" i="3"/>
  <c r="AV628" i="3" s="1"/>
  <c r="AI627" i="3"/>
  <c r="AJ627" i="3" s="1"/>
  <c r="W627" i="3"/>
  <c r="X627" i="3" s="1"/>
  <c r="K627" i="3"/>
  <c r="L627" i="3" s="1"/>
  <c r="AO626" i="3"/>
  <c r="AP626" i="3" s="1"/>
  <c r="AC626" i="3"/>
  <c r="AD626" i="3" s="1"/>
  <c r="Q626" i="3"/>
  <c r="R626" i="3" s="1"/>
  <c r="AU626" i="3"/>
  <c r="AV626" i="3" s="1"/>
  <c r="AI625" i="3"/>
  <c r="AJ625" i="3" s="1"/>
  <c r="W625" i="3"/>
  <c r="X625" i="3" s="1"/>
  <c r="K625" i="3"/>
  <c r="L625" i="3" s="1"/>
  <c r="AO624" i="3"/>
  <c r="AP624" i="3" s="1"/>
  <c r="AC624" i="3"/>
  <c r="AD624" i="3" s="1"/>
  <c r="Q624" i="3"/>
  <c r="R624" i="3" s="1"/>
  <c r="AU624" i="3"/>
  <c r="AV624" i="3" s="1"/>
  <c r="AI623" i="3"/>
  <c r="AJ623" i="3" s="1"/>
  <c r="W623" i="3"/>
  <c r="X623" i="3" s="1"/>
  <c r="K623" i="3"/>
  <c r="L623" i="3" s="1"/>
  <c r="AO622" i="3"/>
  <c r="AP622" i="3" s="1"/>
  <c r="AC622" i="3"/>
  <c r="AD622" i="3" s="1"/>
  <c r="Q622" i="3"/>
  <c r="R622" i="3" s="1"/>
  <c r="AU622" i="3"/>
  <c r="AV622" i="3" s="1"/>
  <c r="AI621" i="3"/>
  <c r="AJ621" i="3" s="1"/>
  <c r="W621" i="3"/>
  <c r="X621" i="3" s="1"/>
  <c r="K621" i="3"/>
  <c r="L621" i="3" s="1"/>
  <c r="AO620" i="3"/>
  <c r="AP620" i="3" s="1"/>
  <c r="AC620" i="3"/>
  <c r="AD620" i="3" s="1"/>
  <c r="Q620" i="3"/>
  <c r="R620" i="3" s="1"/>
  <c r="AU620" i="3"/>
  <c r="AV620" i="3" s="1"/>
  <c r="AI619" i="3"/>
  <c r="AJ619" i="3" s="1"/>
  <c r="W619" i="3"/>
  <c r="X619" i="3" s="1"/>
  <c r="K619" i="3"/>
  <c r="L619" i="3" s="1"/>
  <c r="AO618" i="3"/>
  <c r="AP618" i="3" s="1"/>
  <c r="AC618" i="3"/>
  <c r="AD618" i="3" s="1"/>
  <c r="Q618" i="3"/>
  <c r="R618" i="3" s="1"/>
  <c r="AU618" i="3"/>
  <c r="AV618" i="3" s="1"/>
  <c r="AI617" i="3"/>
  <c r="AJ617" i="3" s="1"/>
  <c r="W617" i="3"/>
  <c r="X617" i="3" s="1"/>
  <c r="K617" i="3"/>
  <c r="L617" i="3" s="1"/>
  <c r="AO616" i="3"/>
  <c r="AP616" i="3" s="1"/>
  <c r="AC616" i="3"/>
  <c r="AD616" i="3" s="1"/>
  <c r="Q616" i="3"/>
  <c r="R616" i="3" s="1"/>
  <c r="AU616" i="3"/>
  <c r="AV616" i="3" s="1"/>
  <c r="AI615" i="3"/>
  <c r="AJ615" i="3" s="1"/>
  <c r="W615" i="3"/>
  <c r="X615" i="3" s="1"/>
  <c r="K615" i="3"/>
  <c r="L615" i="3" s="1"/>
  <c r="AO614" i="3"/>
  <c r="AP614" i="3" s="1"/>
  <c r="AC614" i="3"/>
  <c r="AD614" i="3" s="1"/>
  <c r="Q614" i="3"/>
  <c r="R614" i="3" s="1"/>
  <c r="AU614" i="3"/>
  <c r="AV614" i="3" s="1"/>
  <c r="AI613" i="3"/>
  <c r="AJ613" i="3" s="1"/>
  <c r="W613" i="3"/>
  <c r="X613" i="3" s="1"/>
  <c r="K613" i="3"/>
  <c r="L613" i="3" s="1"/>
  <c r="AO612" i="3"/>
  <c r="AP612" i="3" s="1"/>
  <c r="AC612" i="3"/>
  <c r="AD612" i="3" s="1"/>
  <c r="Q612" i="3"/>
  <c r="R612" i="3" s="1"/>
  <c r="AU612" i="3"/>
  <c r="AV612" i="3" s="1"/>
  <c r="AI611" i="3"/>
  <c r="AJ611" i="3" s="1"/>
  <c r="W611" i="3"/>
  <c r="X611" i="3" s="1"/>
  <c r="K611" i="3"/>
  <c r="L611" i="3" s="1"/>
  <c r="AO610" i="3"/>
  <c r="AP610" i="3" s="1"/>
  <c r="AC610" i="3"/>
  <c r="AD610" i="3" s="1"/>
  <c r="Q610" i="3"/>
  <c r="R610" i="3" s="1"/>
  <c r="AU610" i="3"/>
  <c r="AV610" i="3" s="1"/>
  <c r="AI609" i="3"/>
  <c r="AJ609" i="3" s="1"/>
  <c r="W609" i="3"/>
  <c r="X609" i="3" s="1"/>
  <c r="K609" i="3"/>
  <c r="L609" i="3" s="1"/>
  <c r="AO608" i="3"/>
  <c r="AP608" i="3" s="1"/>
  <c r="AC608" i="3"/>
  <c r="AD608" i="3" s="1"/>
  <c r="Q608" i="3"/>
  <c r="R608" i="3" s="1"/>
  <c r="AU608" i="3"/>
  <c r="AV608" i="3" s="1"/>
  <c r="AI607" i="3"/>
  <c r="AJ607" i="3" s="1"/>
  <c r="W607" i="3"/>
  <c r="X607" i="3" s="1"/>
  <c r="K607" i="3"/>
  <c r="L607" i="3" s="1"/>
  <c r="AO606" i="3"/>
  <c r="AP606" i="3" s="1"/>
  <c r="AC606" i="3"/>
  <c r="AD606" i="3" s="1"/>
  <c r="Q606" i="3"/>
  <c r="R606" i="3" s="1"/>
  <c r="AU606" i="3"/>
  <c r="AV606" i="3" s="1"/>
  <c r="AI605" i="3"/>
  <c r="AJ605" i="3" s="1"/>
  <c r="W605" i="3"/>
  <c r="X605" i="3" s="1"/>
  <c r="K605" i="3"/>
  <c r="L605" i="3" s="1"/>
  <c r="AO604" i="3"/>
  <c r="AP604" i="3" s="1"/>
  <c r="AC604" i="3"/>
  <c r="AD604" i="3" s="1"/>
  <c r="Q604" i="3"/>
  <c r="R604" i="3" s="1"/>
  <c r="AU604" i="3"/>
  <c r="AV604" i="3" s="1"/>
  <c r="AI603" i="3"/>
  <c r="AJ603" i="3" s="1"/>
  <c r="W603" i="3"/>
  <c r="X603" i="3" s="1"/>
  <c r="K603" i="3"/>
  <c r="L603" i="3" s="1"/>
  <c r="AO602" i="3"/>
  <c r="AP602" i="3" s="1"/>
  <c r="AC602" i="3"/>
  <c r="AD602" i="3" s="1"/>
  <c r="Q602" i="3"/>
  <c r="R602" i="3" s="1"/>
  <c r="AU602" i="3"/>
  <c r="AV602" i="3" s="1"/>
  <c r="AI601" i="3"/>
  <c r="AJ601" i="3" s="1"/>
  <c r="W601" i="3"/>
  <c r="X601" i="3" s="1"/>
  <c r="K601" i="3"/>
  <c r="L601" i="3" s="1"/>
  <c r="AO600" i="3"/>
  <c r="AP600" i="3" s="1"/>
  <c r="AC600" i="3"/>
  <c r="AD600" i="3" s="1"/>
  <c r="Q600" i="3"/>
  <c r="R600" i="3" s="1"/>
  <c r="AU600" i="3"/>
  <c r="AV600" i="3" s="1"/>
  <c r="AI599" i="3"/>
  <c r="AJ599" i="3" s="1"/>
  <c r="W599" i="3"/>
  <c r="X599" i="3" s="1"/>
  <c r="K599" i="3"/>
  <c r="L599" i="3" s="1"/>
  <c r="AO598" i="3"/>
  <c r="AP598" i="3" s="1"/>
  <c r="AC598" i="3"/>
  <c r="AD598" i="3" s="1"/>
  <c r="Q598" i="3"/>
  <c r="R598" i="3" s="1"/>
  <c r="AU598" i="3"/>
  <c r="AV598" i="3" s="1"/>
  <c r="AI597" i="3"/>
  <c r="AJ597" i="3" s="1"/>
  <c r="W597" i="3"/>
  <c r="X597" i="3" s="1"/>
  <c r="K597" i="3"/>
  <c r="L597" i="3" s="1"/>
  <c r="AO596" i="3"/>
  <c r="AP596" i="3" s="1"/>
  <c r="AC596" i="3"/>
  <c r="AD596" i="3" s="1"/>
  <c r="Q596" i="3"/>
  <c r="R596" i="3" s="1"/>
  <c r="AU596" i="3"/>
  <c r="AV596" i="3" s="1"/>
  <c r="AI595" i="3"/>
  <c r="AJ595" i="3" s="1"/>
  <c r="W595" i="3"/>
  <c r="X595" i="3" s="1"/>
  <c r="K595" i="3"/>
  <c r="L595" i="3" s="1"/>
  <c r="AO594" i="3"/>
  <c r="AP594" i="3" s="1"/>
  <c r="AC594" i="3"/>
  <c r="AD594" i="3" s="1"/>
  <c r="Q594" i="3"/>
  <c r="R594" i="3" s="1"/>
  <c r="AU594" i="3"/>
  <c r="AV594" i="3" s="1"/>
  <c r="AI593" i="3"/>
  <c r="AJ593" i="3" s="1"/>
  <c r="W593" i="3"/>
  <c r="X593" i="3" s="1"/>
  <c r="K593" i="3"/>
  <c r="L593" i="3" s="1"/>
  <c r="AO592" i="3"/>
  <c r="AP592" i="3" s="1"/>
  <c r="AC592" i="3"/>
  <c r="AD592" i="3" s="1"/>
  <c r="Q592" i="3"/>
  <c r="R592" i="3" s="1"/>
  <c r="AU592" i="3"/>
  <c r="AV592" i="3" s="1"/>
  <c r="AI591" i="3"/>
  <c r="AJ591" i="3" s="1"/>
  <c r="W591" i="3"/>
  <c r="X591" i="3" s="1"/>
  <c r="K591" i="3"/>
  <c r="L591" i="3" s="1"/>
  <c r="AO590" i="3"/>
  <c r="AP590" i="3" s="1"/>
  <c r="AC590" i="3"/>
  <c r="AD590" i="3" s="1"/>
  <c r="Q590" i="3"/>
  <c r="R590" i="3" s="1"/>
  <c r="AU590" i="3"/>
  <c r="AV590" i="3" s="1"/>
  <c r="AI589" i="3"/>
  <c r="AJ589" i="3" s="1"/>
  <c r="W589" i="3"/>
  <c r="X589" i="3" s="1"/>
  <c r="K589" i="3"/>
  <c r="L589" i="3" s="1"/>
  <c r="AO588" i="3"/>
  <c r="AP588" i="3" s="1"/>
  <c r="AC588" i="3"/>
  <c r="AD588" i="3" s="1"/>
  <c r="Q588" i="3"/>
  <c r="R588" i="3" s="1"/>
  <c r="AU588" i="3"/>
  <c r="AV588" i="3" s="1"/>
  <c r="AI587" i="3"/>
  <c r="AJ587" i="3" s="1"/>
  <c r="W587" i="3"/>
  <c r="X587" i="3" s="1"/>
  <c r="K587" i="3"/>
  <c r="L587" i="3" s="1"/>
  <c r="AO586" i="3"/>
  <c r="AP586" i="3" s="1"/>
  <c r="AC586" i="3"/>
  <c r="AD586" i="3" s="1"/>
  <c r="Q586" i="3"/>
  <c r="R586" i="3" s="1"/>
  <c r="AU586" i="3"/>
  <c r="AV586" i="3" s="1"/>
  <c r="AI585" i="3"/>
  <c r="AJ585" i="3" s="1"/>
  <c r="W585" i="3"/>
  <c r="X585" i="3" s="1"/>
  <c r="K585" i="3"/>
  <c r="L585" i="3" s="1"/>
  <c r="AO584" i="3"/>
  <c r="AP584" i="3" s="1"/>
  <c r="AC584" i="3"/>
  <c r="AD584" i="3" s="1"/>
  <c r="Q584" i="3"/>
  <c r="R584" i="3" s="1"/>
  <c r="AU584" i="3"/>
  <c r="AV584" i="3" s="1"/>
  <c r="AI583" i="3"/>
  <c r="AJ583" i="3" s="1"/>
  <c r="W583" i="3"/>
  <c r="X583" i="3" s="1"/>
  <c r="K583" i="3"/>
  <c r="L583" i="3" s="1"/>
  <c r="AO582" i="3"/>
  <c r="AP582" i="3" s="1"/>
  <c r="AC582" i="3"/>
  <c r="AD582" i="3" s="1"/>
  <c r="Q582" i="3"/>
  <c r="R582" i="3" s="1"/>
  <c r="AU582" i="3"/>
  <c r="AV582" i="3" s="1"/>
  <c r="AI581" i="3"/>
  <c r="AJ581" i="3" s="1"/>
  <c r="W581" i="3"/>
  <c r="X581" i="3" s="1"/>
  <c r="K581" i="3"/>
  <c r="L581" i="3" s="1"/>
  <c r="AO580" i="3"/>
  <c r="AP580" i="3" s="1"/>
  <c r="AC580" i="3"/>
  <c r="AD580" i="3" s="1"/>
  <c r="Q580" i="3"/>
  <c r="R580" i="3" s="1"/>
  <c r="AU580" i="3"/>
  <c r="AV580" i="3" s="1"/>
  <c r="AI579" i="3"/>
  <c r="AJ579" i="3" s="1"/>
  <c r="W579" i="3"/>
  <c r="X579" i="3" s="1"/>
  <c r="K579" i="3"/>
  <c r="L579" i="3" s="1"/>
  <c r="AO578" i="3"/>
  <c r="AP578" i="3" s="1"/>
  <c r="AC578" i="3"/>
  <c r="AD578" i="3" s="1"/>
  <c r="Q578" i="3"/>
  <c r="R578" i="3" s="1"/>
  <c r="AU578" i="3"/>
  <c r="AV578" i="3" s="1"/>
  <c r="AI577" i="3"/>
  <c r="AJ577" i="3" s="1"/>
  <c r="W577" i="3"/>
  <c r="X577" i="3" s="1"/>
  <c r="K577" i="3"/>
  <c r="L577" i="3" s="1"/>
  <c r="AO576" i="3"/>
  <c r="AP576" i="3" s="1"/>
  <c r="AC576" i="3"/>
  <c r="AD576" i="3" s="1"/>
  <c r="Q576" i="3"/>
  <c r="R576" i="3" s="1"/>
  <c r="AU576" i="3"/>
  <c r="AV576" i="3" s="1"/>
  <c r="AI575" i="3"/>
  <c r="AJ575" i="3" s="1"/>
  <c r="W575" i="3"/>
  <c r="X575" i="3" s="1"/>
  <c r="K575" i="3"/>
  <c r="L575" i="3" s="1"/>
  <c r="AO574" i="3"/>
  <c r="AP574" i="3" s="1"/>
  <c r="AC574" i="3"/>
  <c r="AD574" i="3" s="1"/>
  <c r="Q574" i="3"/>
  <c r="R574" i="3" s="1"/>
  <c r="AU574" i="3"/>
  <c r="AV574" i="3" s="1"/>
  <c r="AI573" i="3"/>
  <c r="AJ573" i="3" s="1"/>
  <c r="W573" i="3"/>
  <c r="X573" i="3" s="1"/>
  <c r="K573" i="3"/>
  <c r="L573" i="3" s="1"/>
  <c r="AO572" i="3"/>
  <c r="AP572" i="3" s="1"/>
  <c r="AC572" i="3"/>
  <c r="AD572" i="3" s="1"/>
  <c r="Q572" i="3"/>
  <c r="R572" i="3" s="1"/>
  <c r="AU572" i="3"/>
  <c r="AV572" i="3" s="1"/>
  <c r="AI571" i="3"/>
  <c r="AJ571" i="3" s="1"/>
  <c r="W571" i="3"/>
  <c r="X571" i="3" s="1"/>
  <c r="K571" i="3"/>
  <c r="L571" i="3" s="1"/>
  <c r="AO570" i="3"/>
  <c r="AP570" i="3" s="1"/>
  <c r="AC570" i="3"/>
  <c r="AD570" i="3" s="1"/>
  <c r="Q570" i="3"/>
  <c r="R570" i="3" s="1"/>
  <c r="AU570" i="3"/>
  <c r="AV570" i="3" s="1"/>
  <c r="AI569" i="3"/>
  <c r="AJ569" i="3" s="1"/>
  <c r="W569" i="3"/>
  <c r="X569" i="3" s="1"/>
  <c r="K569" i="3"/>
  <c r="L569" i="3" s="1"/>
  <c r="AO568" i="3"/>
  <c r="AP568" i="3" s="1"/>
  <c r="AC568" i="3"/>
  <c r="AD568" i="3" s="1"/>
  <c r="Q568" i="3"/>
  <c r="R568" i="3" s="1"/>
  <c r="AU568" i="3"/>
  <c r="AV568" i="3" s="1"/>
  <c r="AI567" i="3"/>
  <c r="AJ567" i="3" s="1"/>
  <c r="W567" i="3"/>
  <c r="X567" i="3" s="1"/>
  <c r="K567" i="3"/>
  <c r="L567" i="3" s="1"/>
  <c r="AO566" i="3"/>
  <c r="AP566" i="3" s="1"/>
  <c r="AC566" i="3"/>
  <c r="AD566" i="3" s="1"/>
  <c r="Q566" i="3"/>
  <c r="R566" i="3" s="1"/>
  <c r="AU566" i="3"/>
  <c r="AV566" i="3" s="1"/>
  <c r="AI565" i="3"/>
  <c r="AJ565" i="3" s="1"/>
  <c r="W565" i="3"/>
  <c r="X565" i="3" s="1"/>
  <c r="K565" i="3"/>
  <c r="L565" i="3" s="1"/>
  <c r="AO564" i="3"/>
  <c r="AP564" i="3" s="1"/>
  <c r="AC564" i="3"/>
  <c r="AD564" i="3" s="1"/>
  <c r="Q564" i="3"/>
  <c r="R564" i="3" s="1"/>
  <c r="AU564" i="3"/>
  <c r="AV564" i="3" s="1"/>
  <c r="AI563" i="3"/>
  <c r="AJ563" i="3" s="1"/>
  <c r="W563" i="3"/>
  <c r="X563" i="3" s="1"/>
  <c r="K563" i="3"/>
  <c r="L563" i="3" s="1"/>
  <c r="AO562" i="3"/>
  <c r="AP562" i="3" s="1"/>
  <c r="AC562" i="3"/>
  <c r="AD562" i="3" s="1"/>
  <c r="Q562" i="3"/>
  <c r="R562" i="3" s="1"/>
  <c r="AU562" i="3"/>
  <c r="AV562" i="3" s="1"/>
  <c r="AI561" i="3"/>
  <c r="AJ561" i="3" s="1"/>
  <c r="W561" i="3"/>
  <c r="X561" i="3" s="1"/>
  <c r="K561" i="3"/>
  <c r="L561" i="3" s="1"/>
  <c r="AO560" i="3"/>
  <c r="AP560" i="3" s="1"/>
  <c r="AC560" i="3"/>
  <c r="AD560" i="3" s="1"/>
  <c r="Q560" i="3"/>
  <c r="R560" i="3" s="1"/>
  <c r="AU560" i="3"/>
  <c r="AV560" i="3" s="1"/>
  <c r="AI559" i="3"/>
  <c r="AJ559" i="3" s="1"/>
  <c r="W559" i="3"/>
  <c r="X559" i="3" s="1"/>
  <c r="K559" i="3"/>
  <c r="L559" i="3" s="1"/>
  <c r="AO558" i="3"/>
  <c r="AP558" i="3" s="1"/>
  <c r="AC558" i="3"/>
  <c r="AD558" i="3" s="1"/>
  <c r="Q558" i="3"/>
  <c r="R558" i="3" s="1"/>
  <c r="AU558" i="3"/>
  <c r="AV558" i="3" s="1"/>
  <c r="AI557" i="3"/>
  <c r="AJ557" i="3" s="1"/>
  <c r="W557" i="3"/>
  <c r="X557" i="3" s="1"/>
  <c r="K557" i="3"/>
  <c r="L557" i="3" s="1"/>
  <c r="AO556" i="3"/>
  <c r="AP556" i="3" s="1"/>
  <c r="AC556" i="3"/>
  <c r="AD556" i="3" s="1"/>
  <c r="Q556" i="3"/>
  <c r="R556" i="3" s="1"/>
  <c r="AU556" i="3"/>
  <c r="AV556" i="3" s="1"/>
  <c r="AI555" i="3"/>
  <c r="AJ555" i="3" s="1"/>
  <c r="W555" i="3"/>
  <c r="X555" i="3" s="1"/>
  <c r="K555" i="3"/>
  <c r="L555" i="3" s="1"/>
  <c r="AO554" i="3"/>
  <c r="AP554" i="3" s="1"/>
  <c r="AC554" i="3"/>
  <c r="AD554" i="3" s="1"/>
  <c r="Q554" i="3"/>
  <c r="R554" i="3" s="1"/>
  <c r="AU554" i="3"/>
  <c r="AV554" i="3" s="1"/>
  <c r="AI553" i="3"/>
  <c r="AJ553" i="3" s="1"/>
  <c r="W553" i="3"/>
  <c r="X553" i="3" s="1"/>
  <c r="K553" i="3"/>
  <c r="L553" i="3" s="1"/>
  <c r="AO552" i="3"/>
  <c r="AP552" i="3" s="1"/>
  <c r="AC552" i="3"/>
  <c r="AD552" i="3" s="1"/>
  <c r="Q552" i="3"/>
  <c r="R552" i="3" s="1"/>
  <c r="AU552" i="3"/>
  <c r="AV552" i="3" s="1"/>
  <c r="AI551" i="3"/>
  <c r="AJ551" i="3" s="1"/>
  <c r="W551" i="3"/>
  <c r="X551" i="3" s="1"/>
  <c r="K551" i="3"/>
  <c r="L551" i="3" s="1"/>
  <c r="AO550" i="3"/>
  <c r="AP550" i="3" s="1"/>
  <c r="AC550" i="3"/>
  <c r="AD550" i="3" s="1"/>
  <c r="Q550" i="3"/>
  <c r="R550" i="3" s="1"/>
  <c r="AU550" i="3"/>
  <c r="AV550" i="3" s="1"/>
  <c r="AI549" i="3"/>
  <c r="AJ549" i="3" s="1"/>
  <c r="W549" i="3"/>
  <c r="X549" i="3" s="1"/>
  <c r="K549" i="3"/>
  <c r="L549" i="3" s="1"/>
  <c r="AO548" i="3"/>
  <c r="AP548" i="3" s="1"/>
  <c r="AC548" i="3"/>
  <c r="AD548" i="3" s="1"/>
  <c r="Q548" i="3"/>
  <c r="R548" i="3" s="1"/>
  <c r="AU548" i="3"/>
  <c r="AV548" i="3" s="1"/>
  <c r="AI547" i="3"/>
  <c r="AJ547" i="3" s="1"/>
  <c r="W547" i="3"/>
  <c r="X547" i="3" s="1"/>
  <c r="K547" i="3"/>
  <c r="L547" i="3" s="1"/>
  <c r="AO546" i="3"/>
  <c r="AP546" i="3" s="1"/>
  <c r="AC546" i="3"/>
  <c r="AD546" i="3" s="1"/>
  <c r="Q546" i="3"/>
  <c r="R546" i="3" s="1"/>
  <c r="AU546" i="3"/>
  <c r="AV546" i="3" s="1"/>
  <c r="AI545" i="3"/>
  <c r="AJ545" i="3" s="1"/>
  <c r="W545" i="3"/>
  <c r="X545" i="3" s="1"/>
  <c r="K545" i="3"/>
  <c r="L545" i="3" s="1"/>
  <c r="AO544" i="3"/>
  <c r="AP544" i="3" s="1"/>
  <c r="AC544" i="3"/>
  <c r="AD544" i="3" s="1"/>
  <c r="Q544" i="3"/>
  <c r="R544" i="3" s="1"/>
  <c r="AU544" i="3"/>
  <c r="AV544" i="3" s="1"/>
  <c r="AI543" i="3"/>
  <c r="AJ543" i="3" s="1"/>
  <c r="W543" i="3"/>
  <c r="X543" i="3" s="1"/>
  <c r="K543" i="3"/>
  <c r="L543" i="3" s="1"/>
  <c r="AO542" i="3"/>
  <c r="AP542" i="3" s="1"/>
  <c r="AC542" i="3"/>
  <c r="AD542" i="3" s="1"/>
  <c r="Q542" i="3"/>
  <c r="R542" i="3" s="1"/>
  <c r="AU542" i="3"/>
  <c r="AV542" i="3" s="1"/>
  <c r="AI541" i="3"/>
  <c r="AJ541" i="3" s="1"/>
  <c r="W541" i="3"/>
  <c r="X541" i="3" s="1"/>
  <c r="K541" i="3"/>
  <c r="L541" i="3" s="1"/>
  <c r="AO540" i="3"/>
  <c r="AP540" i="3" s="1"/>
  <c r="AC540" i="3"/>
  <c r="AD540" i="3" s="1"/>
  <c r="Q540" i="3"/>
  <c r="R540" i="3" s="1"/>
  <c r="AU540" i="3"/>
  <c r="AV540" i="3" s="1"/>
  <c r="AI539" i="3"/>
  <c r="AJ539" i="3" s="1"/>
  <c r="W539" i="3"/>
  <c r="X539" i="3" s="1"/>
  <c r="K539" i="3"/>
  <c r="L539" i="3" s="1"/>
  <c r="AO538" i="3"/>
  <c r="AP538" i="3" s="1"/>
  <c r="AC538" i="3"/>
  <c r="AD538" i="3" s="1"/>
  <c r="Q538" i="3"/>
  <c r="R538" i="3" s="1"/>
  <c r="AU538" i="3"/>
  <c r="AV538" i="3" s="1"/>
  <c r="AI537" i="3"/>
  <c r="AJ537" i="3" s="1"/>
  <c r="W537" i="3"/>
  <c r="X537" i="3" s="1"/>
  <c r="K537" i="3"/>
  <c r="L537" i="3" s="1"/>
  <c r="AO536" i="3"/>
  <c r="AP536" i="3" s="1"/>
  <c r="AC536" i="3"/>
  <c r="AD536" i="3" s="1"/>
  <c r="Q536" i="3"/>
  <c r="R536" i="3" s="1"/>
  <c r="AU536" i="3"/>
  <c r="AV536" i="3" s="1"/>
  <c r="AI535" i="3"/>
  <c r="AJ535" i="3" s="1"/>
  <c r="W535" i="3"/>
  <c r="X535" i="3" s="1"/>
  <c r="K535" i="3"/>
  <c r="L535" i="3" s="1"/>
  <c r="AO534" i="3"/>
  <c r="AP534" i="3" s="1"/>
  <c r="AC534" i="3"/>
  <c r="AD534" i="3" s="1"/>
  <c r="Q534" i="3"/>
  <c r="R534" i="3" s="1"/>
  <c r="AU534" i="3"/>
  <c r="AV534" i="3" s="1"/>
  <c r="AI533" i="3"/>
  <c r="AJ533" i="3" s="1"/>
  <c r="W533" i="3"/>
  <c r="X533" i="3" s="1"/>
  <c r="K533" i="3"/>
  <c r="L533" i="3" s="1"/>
  <c r="AO532" i="3"/>
  <c r="AP532" i="3" s="1"/>
  <c r="AC532" i="3"/>
  <c r="AD532" i="3" s="1"/>
  <c r="Q532" i="3"/>
  <c r="R532" i="3" s="1"/>
  <c r="AU532" i="3"/>
  <c r="AV532" i="3" s="1"/>
  <c r="AI531" i="3"/>
  <c r="AJ531" i="3" s="1"/>
  <c r="W531" i="3"/>
  <c r="X531" i="3" s="1"/>
  <c r="K531" i="3"/>
  <c r="L531" i="3" s="1"/>
  <c r="AO530" i="3"/>
  <c r="AP530" i="3" s="1"/>
  <c r="AC530" i="3"/>
  <c r="AD530" i="3" s="1"/>
  <c r="Q530" i="3"/>
  <c r="R530" i="3" s="1"/>
  <c r="AU530" i="3"/>
  <c r="AV530" i="3" s="1"/>
  <c r="AI529" i="3"/>
  <c r="AJ529" i="3" s="1"/>
  <c r="W529" i="3"/>
  <c r="X529" i="3" s="1"/>
  <c r="K529" i="3"/>
  <c r="L529" i="3" s="1"/>
  <c r="AO528" i="3"/>
  <c r="AP528" i="3" s="1"/>
  <c r="AC528" i="3"/>
  <c r="AD528" i="3" s="1"/>
  <c r="Q528" i="3"/>
  <c r="R528" i="3" s="1"/>
  <c r="AU528" i="3"/>
  <c r="AV528" i="3" s="1"/>
  <c r="AI527" i="3"/>
  <c r="AJ527" i="3" s="1"/>
  <c r="W527" i="3"/>
  <c r="X527" i="3" s="1"/>
  <c r="K527" i="3"/>
  <c r="L527" i="3" s="1"/>
  <c r="AO526" i="3"/>
  <c r="AP526" i="3" s="1"/>
  <c r="AC526" i="3"/>
  <c r="AD526" i="3" s="1"/>
  <c r="Q526" i="3"/>
  <c r="R526" i="3" s="1"/>
  <c r="AU526" i="3"/>
  <c r="AV526" i="3" s="1"/>
  <c r="AI525" i="3"/>
  <c r="AJ525" i="3" s="1"/>
  <c r="W525" i="3"/>
  <c r="X525" i="3" s="1"/>
  <c r="K525" i="3"/>
  <c r="L525" i="3" s="1"/>
  <c r="AO524" i="3"/>
  <c r="AP524" i="3" s="1"/>
  <c r="AC524" i="3"/>
  <c r="AD524" i="3" s="1"/>
  <c r="Q524" i="3"/>
  <c r="R524" i="3" s="1"/>
  <c r="AU524" i="3"/>
  <c r="AV524" i="3" s="1"/>
  <c r="AI523" i="3"/>
  <c r="AJ523" i="3" s="1"/>
  <c r="W523" i="3"/>
  <c r="X523" i="3" s="1"/>
  <c r="K523" i="3"/>
  <c r="L523" i="3" s="1"/>
  <c r="AO522" i="3"/>
  <c r="AP522" i="3" s="1"/>
  <c r="AC522" i="3"/>
  <c r="AD522" i="3" s="1"/>
  <c r="Q522" i="3"/>
  <c r="R522" i="3" s="1"/>
  <c r="AU522" i="3"/>
  <c r="AV522" i="3" s="1"/>
  <c r="AI521" i="3"/>
  <c r="AJ521" i="3" s="1"/>
  <c r="W521" i="3"/>
  <c r="X521" i="3" s="1"/>
  <c r="K521" i="3"/>
  <c r="L521" i="3" s="1"/>
  <c r="AO520" i="3"/>
  <c r="AP520" i="3" s="1"/>
  <c r="AC520" i="3"/>
  <c r="AD520" i="3" s="1"/>
  <c r="Q520" i="3"/>
  <c r="R520" i="3" s="1"/>
  <c r="AU520" i="3"/>
  <c r="AV520" i="3" s="1"/>
  <c r="AI519" i="3"/>
  <c r="AJ519" i="3" s="1"/>
  <c r="W519" i="3"/>
  <c r="X519" i="3" s="1"/>
  <c r="K519" i="3"/>
  <c r="L519" i="3" s="1"/>
  <c r="AO518" i="3"/>
  <c r="AP518" i="3" s="1"/>
  <c r="AC518" i="3"/>
  <c r="AD518" i="3" s="1"/>
  <c r="Q518" i="3"/>
  <c r="R518" i="3" s="1"/>
  <c r="AU518" i="3"/>
  <c r="AV518" i="3" s="1"/>
  <c r="AI517" i="3"/>
  <c r="AJ517" i="3" s="1"/>
  <c r="W517" i="3"/>
  <c r="X517" i="3" s="1"/>
  <c r="K517" i="3"/>
  <c r="L517" i="3" s="1"/>
  <c r="AO516" i="3"/>
  <c r="AP516" i="3" s="1"/>
  <c r="AC516" i="3"/>
  <c r="AD516" i="3" s="1"/>
  <c r="Q516" i="3"/>
  <c r="R516" i="3" s="1"/>
  <c r="AU516" i="3"/>
  <c r="AV516" i="3" s="1"/>
  <c r="AI515" i="3"/>
  <c r="AJ515" i="3" s="1"/>
  <c r="W515" i="3"/>
  <c r="X515" i="3" s="1"/>
  <c r="K515" i="3"/>
  <c r="L515" i="3" s="1"/>
  <c r="AO514" i="3"/>
  <c r="AP514" i="3" s="1"/>
  <c r="AC514" i="3"/>
  <c r="AD514" i="3" s="1"/>
  <c r="Q514" i="3"/>
  <c r="R514" i="3" s="1"/>
  <c r="AU514" i="3"/>
  <c r="AV514" i="3" s="1"/>
  <c r="AI513" i="3"/>
  <c r="AJ513" i="3" s="1"/>
  <c r="W513" i="3"/>
  <c r="X513" i="3" s="1"/>
  <c r="K513" i="3"/>
  <c r="L513" i="3" s="1"/>
  <c r="AO512" i="3"/>
  <c r="AP512" i="3" s="1"/>
  <c r="AC512" i="3"/>
  <c r="AD512" i="3" s="1"/>
  <c r="Q512" i="3"/>
  <c r="R512" i="3" s="1"/>
  <c r="AU512" i="3"/>
  <c r="AV512" i="3" s="1"/>
  <c r="AI511" i="3"/>
  <c r="AJ511" i="3" s="1"/>
  <c r="W511" i="3"/>
  <c r="X511" i="3" s="1"/>
  <c r="K511" i="3"/>
  <c r="L511" i="3" s="1"/>
  <c r="AO510" i="3"/>
  <c r="AP510" i="3" s="1"/>
  <c r="AC510" i="3"/>
  <c r="AD510" i="3" s="1"/>
  <c r="Q510" i="3"/>
  <c r="R510" i="3" s="1"/>
  <c r="AU510" i="3"/>
  <c r="AV510" i="3" s="1"/>
  <c r="AI509" i="3"/>
  <c r="AJ509" i="3" s="1"/>
  <c r="W509" i="3"/>
  <c r="X509" i="3" s="1"/>
  <c r="K509" i="3"/>
  <c r="L509" i="3" s="1"/>
  <c r="AO508" i="3"/>
  <c r="AP508" i="3" s="1"/>
  <c r="AC508" i="3"/>
  <c r="AD508" i="3" s="1"/>
  <c r="Q508" i="3"/>
  <c r="R508" i="3" s="1"/>
  <c r="AU508" i="3"/>
  <c r="AV508" i="3" s="1"/>
  <c r="AI507" i="3"/>
  <c r="AJ507" i="3" s="1"/>
  <c r="W507" i="3"/>
  <c r="X507" i="3" s="1"/>
  <c r="K507" i="3"/>
  <c r="L507" i="3" s="1"/>
  <c r="AO506" i="3"/>
  <c r="AP506" i="3" s="1"/>
  <c r="AC506" i="3"/>
  <c r="AD506" i="3" s="1"/>
  <c r="Q506" i="3"/>
  <c r="R506" i="3" s="1"/>
  <c r="AU506" i="3"/>
  <c r="AV506" i="3" s="1"/>
  <c r="AI505" i="3"/>
  <c r="AJ505" i="3" s="1"/>
  <c r="W505" i="3"/>
  <c r="X505" i="3" s="1"/>
  <c r="K505" i="3"/>
  <c r="L505" i="3" s="1"/>
  <c r="AO504" i="3"/>
  <c r="AP504" i="3" s="1"/>
  <c r="AC504" i="3"/>
  <c r="AD504" i="3" s="1"/>
  <c r="Q504" i="3"/>
  <c r="R504" i="3" s="1"/>
  <c r="AU504" i="3"/>
  <c r="AV504" i="3" s="1"/>
  <c r="AI503" i="3"/>
  <c r="AJ503" i="3" s="1"/>
  <c r="W503" i="3"/>
  <c r="X503" i="3" s="1"/>
  <c r="K503" i="3"/>
  <c r="L503" i="3" s="1"/>
  <c r="AO502" i="3"/>
  <c r="AP502" i="3" s="1"/>
  <c r="AC502" i="3"/>
  <c r="AD502" i="3" s="1"/>
  <c r="Q502" i="3"/>
  <c r="R502" i="3" s="1"/>
  <c r="AU502" i="3"/>
  <c r="AV502" i="3" s="1"/>
  <c r="AI501" i="3"/>
  <c r="AJ501" i="3" s="1"/>
  <c r="W501" i="3"/>
  <c r="X501" i="3" s="1"/>
  <c r="K501" i="3"/>
  <c r="L501" i="3" s="1"/>
  <c r="AO500" i="3"/>
  <c r="AP500" i="3" s="1"/>
  <c r="AC500" i="3"/>
  <c r="AD500" i="3" s="1"/>
  <c r="Q500" i="3"/>
  <c r="R500" i="3" s="1"/>
  <c r="AU500" i="3"/>
  <c r="AV500" i="3" s="1"/>
  <c r="AI499" i="3"/>
  <c r="AJ499" i="3" s="1"/>
  <c r="W499" i="3"/>
  <c r="X499" i="3" s="1"/>
  <c r="K499" i="3"/>
  <c r="L499" i="3" s="1"/>
  <c r="AO498" i="3"/>
  <c r="AP498" i="3" s="1"/>
  <c r="AC498" i="3"/>
  <c r="AD498" i="3" s="1"/>
  <c r="Q498" i="3"/>
  <c r="R498" i="3" s="1"/>
  <c r="AU498" i="3"/>
  <c r="AV498" i="3" s="1"/>
  <c r="AI497" i="3"/>
  <c r="AJ497" i="3" s="1"/>
  <c r="W497" i="3"/>
  <c r="X497" i="3" s="1"/>
  <c r="K497" i="3"/>
  <c r="L497" i="3" s="1"/>
  <c r="AO496" i="3"/>
  <c r="AP496" i="3" s="1"/>
  <c r="AC496" i="3"/>
  <c r="AD496" i="3" s="1"/>
  <c r="Q496" i="3"/>
  <c r="R496" i="3" s="1"/>
  <c r="AU496" i="3"/>
  <c r="AV496" i="3" s="1"/>
  <c r="AI495" i="3"/>
  <c r="AJ495" i="3" s="1"/>
  <c r="W495" i="3"/>
  <c r="X495" i="3" s="1"/>
  <c r="K495" i="3"/>
  <c r="L495" i="3" s="1"/>
  <c r="AO494" i="3"/>
  <c r="AP494" i="3" s="1"/>
  <c r="AC494" i="3"/>
  <c r="AD494" i="3" s="1"/>
  <c r="Q494" i="3"/>
  <c r="R494" i="3" s="1"/>
  <c r="AU494" i="3"/>
  <c r="AV494" i="3" s="1"/>
  <c r="AI493" i="3"/>
  <c r="AJ493" i="3" s="1"/>
  <c r="W493" i="3"/>
  <c r="X493" i="3" s="1"/>
  <c r="K493" i="3"/>
  <c r="L493" i="3" s="1"/>
  <c r="AO492" i="3"/>
  <c r="AP492" i="3" s="1"/>
  <c r="AC492" i="3"/>
  <c r="AD492" i="3" s="1"/>
  <c r="Q492" i="3"/>
  <c r="R492" i="3" s="1"/>
  <c r="AU492" i="3"/>
  <c r="AV492" i="3" s="1"/>
  <c r="AI491" i="3"/>
  <c r="AJ491" i="3" s="1"/>
  <c r="W491" i="3"/>
  <c r="X491" i="3" s="1"/>
  <c r="K491" i="3"/>
  <c r="L491" i="3" s="1"/>
  <c r="AO490" i="3"/>
  <c r="AP490" i="3" s="1"/>
  <c r="AC490" i="3"/>
  <c r="AD490" i="3" s="1"/>
  <c r="Q490" i="3"/>
  <c r="R490" i="3" s="1"/>
  <c r="AU490" i="3"/>
  <c r="AV490" i="3" s="1"/>
  <c r="AI489" i="3"/>
  <c r="AJ489" i="3" s="1"/>
  <c r="W489" i="3"/>
  <c r="X489" i="3" s="1"/>
  <c r="K489" i="3"/>
  <c r="L489" i="3" s="1"/>
  <c r="AO488" i="3"/>
  <c r="AP488" i="3" s="1"/>
  <c r="AC488" i="3"/>
  <c r="AD488" i="3" s="1"/>
  <c r="Q488" i="3"/>
  <c r="R488" i="3" s="1"/>
  <c r="AU488" i="3"/>
  <c r="AV488" i="3" s="1"/>
  <c r="AI487" i="3"/>
  <c r="AJ487" i="3" s="1"/>
  <c r="W487" i="3"/>
  <c r="X487" i="3" s="1"/>
  <c r="K487" i="3"/>
  <c r="L487" i="3" s="1"/>
  <c r="AO486" i="3"/>
  <c r="AP486" i="3" s="1"/>
  <c r="AC486" i="3"/>
  <c r="AD486" i="3" s="1"/>
  <c r="Q486" i="3"/>
  <c r="R486" i="3" s="1"/>
  <c r="AU486" i="3"/>
  <c r="AV486" i="3" s="1"/>
  <c r="AI485" i="3"/>
  <c r="AJ485" i="3" s="1"/>
  <c r="W485" i="3"/>
  <c r="X485" i="3" s="1"/>
  <c r="K485" i="3"/>
  <c r="L485" i="3" s="1"/>
  <c r="AO484" i="3"/>
  <c r="AP484" i="3" s="1"/>
  <c r="AC484" i="3"/>
  <c r="AD484" i="3" s="1"/>
  <c r="Q484" i="3"/>
  <c r="R484" i="3" s="1"/>
  <c r="AU484" i="3"/>
  <c r="AV484" i="3" s="1"/>
  <c r="AI483" i="3"/>
  <c r="AJ483" i="3" s="1"/>
  <c r="W483" i="3"/>
  <c r="X483" i="3" s="1"/>
  <c r="K483" i="3"/>
  <c r="L483" i="3" s="1"/>
  <c r="AO482" i="3"/>
  <c r="AP482" i="3" s="1"/>
  <c r="AC482" i="3"/>
  <c r="AD482" i="3" s="1"/>
  <c r="Q482" i="3"/>
  <c r="R482" i="3" s="1"/>
  <c r="AU482" i="3"/>
  <c r="AV482" i="3" s="1"/>
  <c r="AI481" i="3"/>
  <c r="AJ481" i="3" s="1"/>
  <c r="W481" i="3"/>
  <c r="X481" i="3" s="1"/>
  <c r="K481" i="3"/>
  <c r="L481" i="3" s="1"/>
  <c r="AO480" i="3"/>
  <c r="AP480" i="3" s="1"/>
  <c r="AC480" i="3"/>
  <c r="AD480" i="3" s="1"/>
  <c r="Q480" i="3"/>
  <c r="R480" i="3" s="1"/>
  <c r="AU480" i="3"/>
  <c r="AV480" i="3" s="1"/>
  <c r="AI479" i="3"/>
  <c r="AJ479" i="3" s="1"/>
  <c r="W479" i="3"/>
  <c r="X479" i="3" s="1"/>
  <c r="K479" i="3"/>
  <c r="L479" i="3" s="1"/>
  <c r="AO478" i="3"/>
  <c r="AP478" i="3" s="1"/>
  <c r="AC478" i="3"/>
  <c r="AD478" i="3" s="1"/>
  <c r="Q478" i="3"/>
  <c r="R478" i="3" s="1"/>
  <c r="AU478" i="3"/>
  <c r="AV478" i="3" s="1"/>
  <c r="AI477" i="3"/>
  <c r="AJ477" i="3" s="1"/>
  <c r="W477" i="3"/>
  <c r="X477" i="3" s="1"/>
  <c r="K477" i="3"/>
  <c r="L477" i="3" s="1"/>
  <c r="AO476" i="3"/>
  <c r="AP476" i="3" s="1"/>
  <c r="AC476" i="3"/>
  <c r="AD476" i="3" s="1"/>
  <c r="Q476" i="3"/>
  <c r="R476" i="3" s="1"/>
  <c r="AU476" i="3"/>
  <c r="AV476" i="3" s="1"/>
  <c r="AI475" i="3"/>
  <c r="AJ475" i="3" s="1"/>
  <c r="BI475" i="3" s="1"/>
  <c r="W475" i="3"/>
  <c r="X475" i="3" s="1"/>
  <c r="K475" i="3"/>
  <c r="L475" i="3" s="1"/>
  <c r="AO474" i="3"/>
  <c r="AP474" i="3" s="1"/>
  <c r="AC474" i="3"/>
  <c r="AD474" i="3" s="1"/>
  <c r="Q474" i="3"/>
  <c r="R474" i="3" s="1"/>
  <c r="AU474" i="3"/>
  <c r="AV474" i="3" s="1"/>
  <c r="AI473" i="3"/>
  <c r="AJ473" i="3" s="1"/>
  <c r="W473" i="3"/>
  <c r="X473" i="3" s="1"/>
  <c r="K473" i="3"/>
  <c r="L473" i="3" s="1"/>
  <c r="BD473" i="3" s="1"/>
  <c r="AO472" i="3"/>
  <c r="AP472" i="3" s="1"/>
  <c r="AC472" i="3"/>
  <c r="AD472" i="3" s="1"/>
  <c r="Q472" i="3"/>
  <c r="R472" i="3" s="1"/>
  <c r="AU472" i="3"/>
  <c r="AV472" i="3" s="1"/>
  <c r="AI471" i="3"/>
  <c r="AJ471" i="3" s="1"/>
  <c r="W471" i="3"/>
  <c r="X471" i="3" s="1"/>
  <c r="K471" i="3"/>
  <c r="L471" i="3" s="1"/>
  <c r="AO470" i="3"/>
  <c r="AP470" i="3" s="1"/>
  <c r="AC470" i="3"/>
  <c r="AD470" i="3" s="1"/>
  <c r="Q470" i="3"/>
  <c r="R470" i="3" s="1"/>
  <c r="AU470" i="3"/>
  <c r="AV470" i="3" s="1"/>
  <c r="AI469" i="3"/>
  <c r="AJ469" i="3" s="1"/>
  <c r="W469" i="3"/>
  <c r="X469" i="3" s="1"/>
  <c r="K469" i="3"/>
  <c r="L469" i="3" s="1"/>
  <c r="AO468" i="3"/>
  <c r="AP468" i="3" s="1"/>
  <c r="AC468" i="3"/>
  <c r="AD468" i="3" s="1"/>
  <c r="BJ468" i="3" s="1"/>
  <c r="Q468" i="3"/>
  <c r="R468" i="3" s="1"/>
  <c r="AU468" i="3"/>
  <c r="AV468" i="3" s="1"/>
  <c r="AI467" i="3"/>
  <c r="AJ467" i="3" s="1"/>
  <c r="W467" i="3"/>
  <c r="X467" i="3" s="1"/>
  <c r="K467" i="3"/>
  <c r="L467" i="3" s="1"/>
  <c r="AO466" i="3"/>
  <c r="AP466" i="3" s="1"/>
  <c r="AC466" i="3"/>
  <c r="AD466" i="3" s="1"/>
  <c r="Q466" i="3"/>
  <c r="R466" i="3" s="1"/>
  <c r="AU466" i="3"/>
  <c r="AV466" i="3" s="1"/>
  <c r="AI465" i="3"/>
  <c r="AJ465" i="3" s="1"/>
  <c r="W465" i="3"/>
  <c r="X465" i="3" s="1"/>
  <c r="K465" i="3"/>
  <c r="L465" i="3" s="1"/>
  <c r="AI678" i="3"/>
  <c r="AJ678" i="3" s="1"/>
  <c r="AL677" i="3"/>
  <c r="AM677" i="3" s="1"/>
  <c r="N677" i="3"/>
  <c r="O677" i="3" s="1"/>
  <c r="BD677" i="3" s="1"/>
  <c r="AF676" i="3"/>
  <c r="AG676" i="3" s="1"/>
  <c r="H676" i="3"/>
  <c r="I676" i="3" s="1"/>
  <c r="Z675" i="3"/>
  <c r="AA675" i="3" s="1"/>
  <c r="AR674" i="3"/>
  <c r="AS674" i="3" s="1"/>
  <c r="AY674" i="3" s="1"/>
  <c r="T674" i="3"/>
  <c r="U674" i="3" s="1"/>
  <c r="AL673" i="3"/>
  <c r="AM673" i="3" s="1"/>
  <c r="N673" i="3"/>
  <c r="O673" i="3" s="1"/>
  <c r="AF672" i="3"/>
  <c r="AG672" i="3" s="1"/>
  <c r="BJ672" i="3" s="1"/>
  <c r="H672" i="3"/>
  <c r="I672" i="3" s="1"/>
  <c r="Z671" i="3"/>
  <c r="AA671" i="3" s="1"/>
  <c r="AR670" i="3"/>
  <c r="AS670" i="3" s="1"/>
  <c r="AY670" i="3" s="1"/>
  <c r="T670" i="3"/>
  <c r="U670" i="3" s="1"/>
  <c r="AL669" i="3"/>
  <c r="AM669" i="3" s="1"/>
  <c r="N669" i="3"/>
  <c r="O669" i="3" s="1"/>
  <c r="AF668" i="3"/>
  <c r="AG668" i="3" s="1"/>
  <c r="H668" i="3"/>
  <c r="I668" i="3" s="1"/>
  <c r="Z667" i="3"/>
  <c r="AA667" i="3" s="1"/>
  <c r="AR666" i="3"/>
  <c r="AS666" i="3" s="1"/>
  <c r="AY666" i="3" s="1"/>
  <c r="Z666" i="3"/>
  <c r="AA666" i="3" s="1"/>
  <c r="N666" i="3"/>
  <c r="O666" i="3" s="1"/>
  <c r="AR665" i="3"/>
  <c r="AS665" i="3" s="1"/>
  <c r="AY665" i="3" s="1"/>
  <c r="AF665" i="3"/>
  <c r="AG665" i="3" s="1"/>
  <c r="T665" i="3"/>
  <c r="U665" i="3" s="1"/>
  <c r="H665" i="3"/>
  <c r="I665" i="3" s="1"/>
  <c r="AL664" i="3"/>
  <c r="AM664" i="3" s="1"/>
  <c r="Z664" i="3"/>
  <c r="AA664" i="3" s="1"/>
  <c r="N664" i="3"/>
  <c r="O664" i="3" s="1"/>
  <c r="AR663" i="3"/>
  <c r="AS663" i="3" s="1"/>
  <c r="AY663" i="3" s="1"/>
  <c r="AF663" i="3"/>
  <c r="AG663" i="3" s="1"/>
  <c r="T663" i="3"/>
  <c r="U663" i="3" s="1"/>
  <c r="H663" i="3"/>
  <c r="I663" i="3" s="1"/>
  <c r="AL662" i="3"/>
  <c r="AM662" i="3" s="1"/>
  <c r="Z662" i="3"/>
  <c r="AA662" i="3" s="1"/>
  <c r="N662" i="3"/>
  <c r="O662" i="3" s="1"/>
  <c r="AR661" i="3"/>
  <c r="AS661" i="3" s="1"/>
  <c r="AY661" i="3" s="1"/>
  <c r="AF661" i="3"/>
  <c r="AG661" i="3" s="1"/>
  <c r="T661" i="3"/>
  <c r="U661" i="3" s="1"/>
  <c r="H661" i="3"/>
  <c r="I661" i="3" s="1"/>
  <c r="AL660" i="3"/>
  <c r="AM660" i="3" s="1"/>
  <c r="Z660" i="3"/>
  <c r="AA660" i="3" s="1"/>
  <c r="N660" i="3"/>
  <c r="O660" i="3" s="1"/>
  <c r="AR659" i="3"/>
  <c r="AS659" i="3" s="1"/>
  <c r="AY659" i="3" s="1"/>
  <c r="AF659" i="3"/>
  <c r="AG659" i="3" s="1"/>
  <c r="T659" i="3"/>
  <c r="U659" i="3" s="1"/>
  <c r="H659" i="3"/>
  <c r="I659" i="3" s="1"/>
  <c r="AL658" i="3"/>
  <c r="AM658" i="3" s="1"/>
  <c r="Z658" i="3"/>
  <c r="AA658" i="3" s="1"/>
  <c r="N658" i="3"/>
  <c r="O658" i="3" s="1"/>
  <c r="AR657" i="3"/>
  <c r="AS657" i="3" s="1"/>
  <c r="AY657" i="3" s="1"/>
  <c r="AF657" i="3"/>
  <c r="AG657" i="3" s="1"/>
  <c r="T657" i="3"/>
  <c r="U657" i="3" s="1"/>
  <c r="H657" i="3"/>
  <c r="I657" i="3" s="1"/>
  <c r="AL656" i="3"/>
  <c r="AM656" i="3" s="1"/>
  <c r="Z656" i="3"/>
  <c r="AA656" i="3" s="1"/>
  <c r="N656" i="3"/>
  <c r="O656" i="3" s="1"/>
  <c r="AR655" i="3"/>
  <c r="AS655" i="3" s="1"/>
  <c r="AY655" i="3" s="1"/>
  <c r="AF655" i="3"/>
  <c r="AG655" i="3" s="1"/>
  <c r="T655" i="3"/>
  <c r="U655" i="3" s="1"/>
  <c r="H655" i="3"/>
  <c r="I655" i="3" s="1"/>
  <c r="AL654" i="3"/>
  <c r="AM654" i="3" s="1"/>
  <c r="Z654" i="3"/>
  <c r="AA654" i="3" s="1"/>
  <c r="N654" i="3"/>
  <c r="O654" i="3" s="1"/>
  <c r="AR653" i="3"/>
  <c r="AS653" i="3" s="1"/>
  <c r="AY653" i="3" s="1"/>
  <c r="AF653" i="3"/>
  <c r="AG653" i="3" s="1"/>
  <c r="T653" i="3"/>
  <c r="U653" i="3" s="1"/>
  <c r="H653" i="3"/>
  <c r="I653" i="3" s="1"/>
  <c r="AL652" i="3"/>
  <c r="AM652" i="3" s="1"/>
  <c r="Z652" i="3"/>
  <c r="AA652" i="3" s="1"/>
  <c r="N652" i="3"/>
  <c r="O652" i="3" s="1"/>
  <c r="AR651" i="3"/>
  <c r="AS651" i="3" s="1"/>
  <c r="AY651" i="3" s="1"/>
  <c r="AF651" i="3"/>
  <c r="AG651" i="3" s="1"/>
  <c r="T651" i="3"/>
  <c r="U651" i="3" s="1"/>
  <c r="H651" i="3"/>
  <c r="I651" i="3" s="1"/>
  <c r="AL650" i="3"/>
  <c r="AM650" i="3" s="1"/>
  <c r="Z650" i="3"/>
  <c r="AA650" i="3" s="1"/>
  <c r="N650" i="3"/>
  <c r="O650" i="3" s="1"/>
  <c r="AR649" i="3"/>
  <c r="AS649" i="3" s="1"/>
  <c r="AY649" i="3" s="1"/>
  <c r="AF649" i="3"/>
  <c r="AG649" i="3" s="1"/>
  <c r="T649" i="3"/>
  <c r="U649" i="3" s="1"/>
  <c r="H649" i="3"/>
  <c r="I649" i="3" s="1"/>
  <c r="AL648" i="3"/>
  <c r="AM648" i="3" s="1"/>
  <c r="Z648" i="3"/>
  <c r="AA648" i="3" s="1"/>
  <c r="N648" i="3"/>
  <c r="O648" i="3" s="1"/>
  <c r="AR647" i="3"/>
  <c r="AS647" i="3" s="1"/>
  <c r="AY647" i="3" s="1"/>
  <c r="AF647" i="3"/>
  <c r="AG647" i="3" s="1"/>
  <c r="T647" i="3"/>
  <c r="U647" i="3" s="1"/>
  <c r="H647" i="3"/>
  <c r="I647" i="3" s="1"/>
  <c r="AL646" i="3"/>
  <c r="AM646" i="3" s="1"/>
  <c r="Z646" i="3"/>
  <c r="AA646" i="3" s="1"/>
  <c r="N646" i="3"/>
  <c r="O646" i="3" s="1"/>
  <c r="AR645" i="3"/>
  <c r="AS645" i="3" s="1"/>
  <c r="AY645" i="3" s="1"/>
  <c r="AF645" i="3"/>
  <c r="AG645" i="3" s="1"/>
  <c r="T645" i="3"/>
  <c r="U645" i="3" s="1"/>
  <c r="H645" i="3"/>
  <c r="I645" i="3" s="1"/>
  <c r="AL644" i="3"/>
  <c r="AM644" i="3" s="1"/>
  <c r="Z644" i="3"/>
  <c r="AA644" i="3" s="1"/>
  <c r="N644" i="3"/>
  <c r="O644" i="3" s="1"/>
  <c r="AR643" i="3"/>
  <c r="AS643" i="3" s="1"/>
  <c r="AY643" i="3" s="1"/>
  <c r="AF643" i="3"/>
  <c r="AG643" i="3" s="1"/>
  <c r="T643" i="3"/>
  <c r="U643" i="3" s="1"/>
  <c r="H643" i="3"/>
  <c r="I643" i="3" s="1"/>
  <c r="AL642" i="3"/>
  <c r="AM642" i="3" s="1"/>
  <c r="Z642" i="3"/>
  <c r="AA642" i="3" s="1"/>
  <c r="N642" i="3"/>
  <c r="O642" i="3" s="1"/>
  <c r="AR641" i="3"/>
  <c r="AS641" i="3" s="1"/>
  <c r="AY641" i="3" s="1"/>
  <c r="AF641" i="3"/>
  <c r="AG641" i="3" s="1"/>
  <c r="T641" i="3"/>
  <c r="U641" i="3" s="1"/>
  <c r="H641" i="3"/>
  <c r="I641" i="3" s="1"/>
  <c r="AL640" i="3"/>
  <c r="AM640" i="3" s="1"/>
  <c r="Z640" i="3"/>
  <c r="AA640" i="3" s="1"/>
  <c r="N640" i="3"/>
  <c r="O640" i="3" s="1"/>
  <c r="AR639" i="3"/>
  <c r="AS639" i="3" s="1"/>
  <c r="AY639" i="3" s="1"/>
  <c r="AF639" i="3"/>
  <c r="AG639" i="3" s="1"/>
  <c r="T639" i="3"/>
  <c r="U639" i="3" s="1"/>
  <c r="H639" i="3"/>
  <c r="I639" i="3" s="1"/>
  <c r="AL638" i="3"/>
  <c r="AM638" i="3" s="1"/>
  <c r="Z638" i="3"/>
  <c r="AA638" i="3" s="1"/>
  <c r="N638" i="3"/>
  <c r="O638" i="3" s="1"/>
  <c r="AR637" i="3"/>
  <c r="AS637" i="3" s="1"/>
  <c r="AY637" i="3" s="1"/>
  <c r="AF637" i="3"/>
  <c r="AG637" i="3" s="1"/>
  <c r="T637" i="3"/>
  <c r="U637" i="3" s="1"/>
  <c r="H637" i="3"/>
  <c r="I637" i="3" s="1"/>
  <c r="AL636" i="3"/>
  <c r="AM636" i="3" s="1"/>
  <c r="Z636" i="3"/>
  <c r="AA636" i="3" s="1"/>
  <c r="N636" i="3"/>
  <c r="O636" i="3" s="1"/>
  <c r="AR635" i="3"/>
  <c r="AS635" i="3" s="1"/>
  <c r="AY635" i="3" s="1"/>
  <c r="AF635" i="3"/>
  <c r="AG635" i="3" s="1"/>
  <c r="T635" i="3"/>
  <c r="U635" i="3" s="1"/>
  <c r="H635" i="3"/>
  <c r="I635" i="3" s="1"/>
  <c r="AL634" i="3"/>
  <c r="AM634" i="3" s="1"/>
  <c r="Z634" i="3"/>
  <c r="AA634" i="3" s="1"/>
  <c r="N634" i="3"/>
  <c r="O634" i="3" s="1"/>
  <c r="AR633" i="3"/>
  <c r="AS633" i="3" s="1"/>
  <c r="AY633" i="3" s="1"/>
  <c r="AF633" i="3"/>
  <c r="AG633" i="3" s="1"/>
  <c r="T633" i="3"/>
  <c r="U633" i="3" s="1"/>
  <c r="H633" i="3"/>
  <c r="I633" i="3" s="1"/>
  <c r="AL632" i="3"/>
  <c r="AM632" i="3" s="1"/>
  <c r="Z632" i="3"/>
  <c r="AA632" i="3" s="1"/>
  <c r="N632" i="3"/>
  <c r="O632" i="3" s="1"/>
  <c r="AR631" i="3"/>
  <c r="AS631" i="3" s="1"/>
  <c r="AY631" i="3" s="1"/>
  <c r="AF631" i="3"/>
  <c r="AG631" i="3" s="1"/>
  <c r="T631" i="3"/>
  <c r="U631" i="3" s="1"/>
  <c r="H631" i="3"/>
  <c r="I631" i="3" s="1"/>
  <c r="AL630" i="3"/>
  <c r="AM630" i="3" s="1"/>
  <c r="Z630" i="3"/>
  <c r="AA630" i="3" s="1"/>
  <c r="N630" i="3"/>
  <c r="O630" i="3" s="1"/>
  <c r="AR629" i="3"/>
  <c r="AS629" i="3" s="1"/>
  <c r="AY629" i="3" s="1"/>
  <c r="AF629" i="3"/>
  <c r="AG629" i="3" s="1"/>
  <c r="T629" i="3"/>
  <c r="U629" i="3" s="1"/>
  <c r="H629" i="3"/>
  <c r="I629" i="3" s="1"/>
  <c r="AL628" i="3"/>
  <c r="AM628" i="3" s="1"/>
  <c r="Z628" i="3"/>
  <c r="AA628" i="3" s="1"/>
  <c r="N628" i="3"/>
  <c r="O628" i="3" s="1"/>
  <c r="AR627" i="3"/>
  <c r="AS627" i="3" s="1"/>
  <c r="AY627" i="3" s="1"/>
  <c r="AF627" i="3"/>
  <c r="AG627" i="3" s="1"/>
  <c r="T627" i="3"/>
  <c r="U627" i="3" s="1"/>
  <c r="H627" i="3"/>
  <c r="I627" i="3" s="1"/>
  <c r="AL626" i="3"/>
  <c r="AM626" i="3" s="1"/>
  <c r="Z626" i="3"/>
  <c r="AA626" i="3" s="1"/>
  <c r="N626" i="3"/>
  <c r="O626" i="3" s="1"/>
  <c r="AR625" i="3"/>
  <c r="AS625" i="3" s="1"/>
  <c r="AY625" i="3" s="1"/>
  <c r="AF625" i="3"/>
  <c r="AG625" i="3" s="1"/>
  <c r="T625" i="3"/>
  <c r="U625" i="3" s="1"/>
  <c r="H625" i="3"/>
  <c r="I625" i="3" s="1"/>
  <c r="AL624" i="3"/>
  <c r="AM624" i="3" s="1"/>
  <c r="Z624" i="3"/>
  <c r="AA624" i="3" s="1"/>
  <c r="N624" i="3"/>
  <c r="O624" i="3" s="1"/>
  <c r="AR623" i="3"/>
  <c r="AS623" i="3" s="1"/>
  <c r="AY623" i="3" s="1"/>
  <c r="AF623" i="3"/>
  <c r="AG623" i="3" s="1"/>
  <c r="T623" i="3"/>
  <c r="U623" i="3" s="1"/>
  <c r="H623" i="3"/>
  <c r="I623" i="3" s="1"/>
  <c r="AL622" i="3"/>
  <c r="AM622" i="3" s="1"/>
  <c r="Z622" i="3"/>
  <c r="AA622" i="3" s="1"/>
  <c r="N622" i="3"/>
  <c r="O622" i="3" s="1"/>
  <c r="AR621" i="3"/>
  <c r="AS621" i="3" s="1"/>
  <c r="AY621" i="3" s="1"/>
  <c r="AF621" i="3"/>
  <c r="AG621" i="3" s="1"/>
  <c r="T621" i="3"/>
  <c r="U621" i="3" s="1"/>
  <c r="H621" i="3"/>
  <c r="I621" i="3" s="1"/>
  <c r="AL620" i="3"/>
  <c r="AM620" i="3" s="1"/>
  <c r="Z620" i="3"/>
  <c r="AA620" i="3" s="1"/>
  <c r="N620" i="3"/>
  <c r="O620" i="3" s="1"/>
  <c r="AR619" i="3"/>
  <c r="AS619" i="3" s="1"/>
  <c r="AY619" i="3" s="1"/>
  <c r="AF619" i="3"/>
  <c r="AG619" i="3" s="1"/>
  <c r="T619" i="3"/>
  <c r="U619" i="3" s="1"/>
  <c r="H619" i="3"/>
  <c r="I619" i="3" s="1"/>
  <c r="AL618" i="3"/>
  <c r="AM618" i="3" s="1"/>
  <c r="Z618" i="3"/>
  <c r="AA618" i="3" s="1"/>
  <c r="N618" i="3"/>
  <c r="O618" i="3" s="1"/>
  <c r="AR617" i="3"/>
  <c r="AS617" i="3" s="1"/>
  <c r="AY617" i="3" s="1"/>
  <c r="AF617" i="3"/>
  <c r="AG617" i="3" s="1"/>
  <c r="T617" i="3"/>
  <c r="U617" i="3" s="1"/>
  <c r="H617" i="3"/>
  <c r="I617" i="3" s="1"/>
  <c r="AL616" i="3"/>
  <c r="AM616" i="3" s="1"/>
  <c r="Z616" i="3"/>
  <c r="AA616" i="3" s="1"/>
  <c r="N616" i="3"/>
  <c r="O616" i="3" s="1"/>
  <c r="AR615" i="3"/>
  <c r="AS615" i="3" s="1"/>
  <c r="AY615" i="3" s="1"/>
  <c r="AF615" i="3"/>
  <c r="AG615" i="3" s="1"/>
  <c r="T615" i="3"/>
  <c r="U615" i="3" s="1"/>
  <c r="H615" i="3"/>
  <c r="I615" i="3" s="1"/>
  <c r="AL614" i="3"/>
  <c r="AM614" i="3" s="1"/>
  <c r="Z614" i="3"/>
  <c r="AA614" i="3" s="1"/>
  <c r="N614" i="3"/>
  <c r="O614" i="3" s="1"/>
  <c r="AR613" i="3"/>
  <c r="AS613" i="3" s="1"/>
  <c r="AY613" i="3" s="1"/>
  <c r="AF613" i="3"/>
  <c r="AG613" i="3" s="1"/>
  <c r="T613" i="3"/>
  <c r="U613" i="3" s="1"/>
  <c r="H613" i="3"/>
  <c r="I613" i="3" s="1"/>
  <c r="AL612" i="3"/>
  <c r="AM612" i="3" s="1"/>
  <c r="Z612" i="3"/>
  <c r="AA612" i="3" s="1"/>
  <c r="N612" i="3"/>
  <c r="O612" i="3" s="1"/>
  <c r="AR611" i="3"/>
  <c r="AS611" i="3" s="1"/>
  <c r="AY611" i="3" s="1"/>
  <c r="AF611" i="3"/>
  <c r="AG611" i="3" s="1"/>
  <c r="T611" i="3"/>
  <c r="U611" i="3" s="1"/>
  <c r="H611" i="3"/>
  <c r="I611" i="3" s="1"/>
  <c r="AL610" i="3"/>
  <c r="AM610" i="3" s="1"/>
  <c r="Z610" i="3"/>
  <c r="AA610" i="3" s="1"/>
  <c r="N610" i="3"/>
  <c r="O610" i="3" s="1"/>
  <c r="AR609" i="3"/>
  <c r="AS609" i="3" s="1"/>
  <c r="AY609" i="3" s="1"/>
  <c r="AF609" i="3"/>
  <c r="AG609" i="3" s="1"/>
  <c r="T609" i="3"/>
  <c r="U609" i="3" s="1"/>
  <c r="H609" i="3"/>
  <c r="I609" i="3" s="1"/>
  <c r="AL608" i="3"/>
  <c r="AM608" i="3" s="1"/>
  <c r="Z608" i="3"/>
  <c r="AA608" i="3" s="1"/>
  <c r="N608" i="3"/>
  <c r="O608" i="3" s="1"/>
  <c r="AR607" i="3"/>
  <c r="AS607" i="3" s="1"/>
  <c r="AY607" i="3" s="1"/>
  <c r="AF607" i="3"/>
  <c r="AG607" i="3" s="1"/>
  <c r="T607" i="3"/>
  <c r="U607" i="3" s="1"/>
  <c r="H607" i="3"/>
  <c r="I607" i="3" s="1"/>
  <c r="AL606" i="3"/>
  <c r="AM606" i="3" s="1"/>
  <c r="Z606" i="3"/>
  <c r="AA606" i="3" s="1"/>
  <c r="N606" i="3"/>
  <c r="O606" i="3" s="1"/>
  <c r="AR605" i="3"/>
  <c r="AS605" i="3" s="1"/>
  <c r="AY605" i="3" s="1"/>
  <c r="AF605" i="3"/>
  <c r="AG605" i="3" s="1"/>
  <c r="T605" i="3"/>
  <c r="U605" i="3" s="1"/>
  <c r="H605" i="3"/>
  <c r="I605" i="3" s="1"/>
  <c r="AL604" i="3"/>
  <c r="AM604" i="3" s="1"/>
  <c r="Z604" i="3"/>
  <c r="AA604" i="3" s="1"/>
  <c r="N604" i="3"/>
  <c r="O604" i="3" s="1"/>
  <c r="AR603" i="3"/>
  <c r="AS603" i="3" s="1"/>
  <c r="AY603" i="3" s="1"/>
  <c r="AF603" i="3"/>
  <c r="AG603" i="3" s="1"/>
  <c r="T603" i="3"/>
  <c r="U603" i="3" s="1"/>
  <c r="H603" i="3"/>
  <c r="I603" i="3" s="1"/>
  <c r="AL602" i="3"/>
  <c r="AM602" i="3" s="1"/>
  <c r="Z602" i="3"/>
  <c r="AA602" i="3" s="1"/>
  <c r="N602" i="3"/>
  <c r="O602" i="3" s="1"/>
  <c r="AR601" i="3"/>
  <c r="AS601" i="3" s="1"/>
  <c r="AY601" i="3" s="1"/>
  <c r="AF601" i="3"/>
  <c r="AG601" i="3" s="1"/>
  <c r="T601" i="3"/>
  <c r="U601" i="3" s="1"/>
  <c r="H601" i="3"/>
  <c r="I601" i="3" s="1"/>
  <c r="AL600" i="3"/>
  <c r="AM600" i="3" s="1"/>
  <c r="Z600" i="3"/>
  <c r="AA600" i="3" s="1"/>
  <c r="N600" i="3"/>
  <c r="O600" i="3" s="1"/>
  <c r="AR599" i="3"/>
  <c r="AS599" i="3" s="1"/>
  <c r="AY599" i="3" s="1"/>
  <c r="AF599" i="3"/>
  <c r="AG599" i="3" s="1"/>
  <c r="T599" i="3"/>
  <c r="U599" i="3" s="1"/>
  <c r="H599" i="3"/>
  <c r="I599" i="3" s="1"/>
  <c r="AL598" i="3"/>
  <c r="AM598" i="3" s="1"/>
  <c r="Z598" i="3"/>
  <c r="AA598" i="3" s="1"/>
  <c r="N598" i="3"/>
  <c r="O598" i="3" s="1"/>
  <c r="AR597" i="3"/>
  <c r="AS597" i="3" s="1"/>
  <c r="AY597" i="3" s="1"/>
  <c r="AF597" i="3"/>
  <c r="AG597" i="3" s="1"/>
  <c r="T597" i="3"/>
  <c r="U597" i="3" s="1"/>
  <c r="H597" i="3"/>
  <c r="I597" i="3" s="1"/>
  <c r="AL596" i="3"/>
  <c r="AM596" i="3" s="1"/>
  <c r="Z596" i="3"/>
  <c r="AA596" i="3" s="1"/>
  <c r="N596" i="3"/>
  <c r="O596" i="3" s="1"/>
  <c r="AR595" i="3"/>
  <c r="AS595" i="3" s="1"/>
  <c r="AY595" i="3" s="1"/>
  <c r="AF595" i="3"/>
  <c r="AG595" i="3" s="1"/>
  <c r="T595" i="3"/>
  <c r="U595" i="3" s="1"/>
  <c r="H595" i="3"/>
  <c r="I595" i="3" s="1"/>
  <c r="AL594" i="3"/>
  <c r="AM594" i="3" s="1"/>
  <c r="Z594" i="3"/>
  <c r="AA594" i="3" s="1"/>
  <c r="N594" i="3"/>
  <c r="O594" i="3" s="1"/>
  <c r="AR593" i="3"/>
  <c r="AS593" i="3" s="1"/>
  <c r="AY593" i="3" s="1"/>
  <c r="AF593" i="3"/>
  <c r="AG593" i="3" s="1"/>
  <c r="T593" i="3"/>
  <c r="U593" i="3" s="1"/>
  <c r="H593" i="3"/>
  <c r="I593" i="3" s="1"/>
  <c r="AL592" i="3"/>
  <c r="AM592" i="3" s="1"/>
  <c r="Z592" i="3"/>
  <c r="AA592" i="3" s="1"/>
  <c r="N592" i="3"/>
  <c r="O592" i="3" s="1"/>
  <c r="AR591" i="3"/>
  <c r="AS591" i="3" s="1"/>
  <c r="AY591" i="3" s="1"/>
  <c r="AF591" i="3"/>
  <c r="AG591" i="3" s="1"/>
  <c r="T591" i="3"/>
  <c r="U591" i="3" s="1"/>
  <c r="H591" i="3"/>
  <c r="I591" i="3" s="1"/>
  <c r="AL590" i="3"/>
  <c r="AM590" i="3" s="1"/>
  <c r="Z590" i="3"/>
  <c r="AA590" i="3" s="1"/>
  <c r="N590" i="3"/>
  <c r="O590" i="3" s="1"/>
  <c r="AR589" i="3"/>
  <c r="AS589" i="3" s="1"/>
  <c r="AY589" i="3" s="1"/>
  <c r="AF589" i="3"/>
  <c r="AG589" i="3" s="1"/>
  <c r="T589" i="3"/>
  <c r="U589" i="3" s="1"/>
  <c r="H589" i="3"/>
  <c r="I589" i="3" s="1"/>
  <c r="AL588" i="3"/>
  <c r="AM588" i="3" s="1"/>
  <c r="Z588" i="3"/>
  <c r="AA588" i="3" s="1"/>
  <c r="N588" i="3"/>
  <c r="O588" i="3" s="1"/>
  <c r="AR587" i="3"/>
  <c r="AS587" i="3" s="1"/>
  <c r="AY587" i="3" s="1"/>
  <c r="AF587" i="3"/>
  <c r="AG587" i="3" s="1"/>
  <c r="T587" i="3"/>
  <c r="U587" i="3" s="1"/>
  <c r="H587" i="3"/>
  <c r="I587" i="3" s="1"/>
  <c r="AL586" i="3"/>
  <c r="AM586" i="3" s="1"/>
  <c r="Z586" i="3"/>
  <c r="AA586" i="3" s="1"/>
  <c r="N586" i="3"/>
  <c r="O586" i="3" s="1"/>
  <c r="AR585" i="3"/>
  <c r="AS585" i="3" s="1"/>
  <c r="AY585" i="3" s="1"/>
  <c r="AF585" i="3"/>
  <c r="AG585" i="3" s="1"/>
  <c r="T585" i="3"/>
  <c r="U585" i="3" s="1"/>
  <c r="H585" i="3"/>
  <c r="I585" i="3" s="1"/>
  <c r="AL584" i="3"/>
  <c r="AM584" i="3" s="1"/>
  <c r="Z584" i="3"/>
  <c r="AA584" i="3" s="1"/>
  <c r="N584" i="3"/>
  <c r="O584" i="3" s="1"/>
  <c r="AR583" i="3"/>
  <c r="AS583" i="3" s="1"/>
  <c r="AY583" i="3" s="1"/>
  <c r="AF583" i="3"/>
  <c r="AG583" i="3" s="1"/>
  <c r="T583" i="3"/>
  <c r="U583" i="3" s="1"/>
  <c r="H583" i="3"/>
  <c r="I583" i="3" s="1"/>
  <c r="AL582" i="3"/>
  <c r="AM582" i="3" s="1"/>
  <c r="Z582" i="3"/>
  <c r="AA582" i="3" s="1"/>
  <c r="N582" i="3"/>
  <c r="O582" i="3" s="1"/>
  <c r="AR581" i="3"/>
  <c r="AS581" i="3" s="1"/>
  <c r="AY581" i="3" s="1"/>
  <c r="AF581" i="3"/>
  <c r="AG581" i="3" s="1"/>
  <c r="T581" i="3"/>
  <c r="U581" i="3" s="1"/>
  <c r="H581" i="3"/>
  <c r="I581" i="3" s="1"/>
  <c r="AL580" i="3"/>
  <c r="AM580" i="3" s="1"/>
  <c r="Z580" i="3"/>
  <c r="AA580" i="3" s="1"/>
  <c r="N580" i="3"/>
  <c r="O580" i="3" s="1"/>
  <c r="AR579" i="3"/>
  <c r="AS579" i="3" s="1"/>
  <c r="AY579" i="3" s="1"/>
  <c r="AF579" i="3"/>
  <c r="AG579" i="3" s="1"/>
  <c r="T579" i="3"/>
  <c r="U579" i="3" s="1"/>
  <c r="H579" i="3"/>
  <c r="I579" i="3" s="1"/>
  <c r="AL578" i="3"/>
  <c r="AM578" i="3" s="1"/>
  <c r="Z578" i="3"/>
  <c r="AA578" i="3" s="1"/>
  <c r="N578" i="3"/>
  <c r="O578" i="3" s="1"/>
  <c r="AR577" i="3"/>
  <c r="AS577" i="3" s="1"/>
  <c r="AY577" i="3" s="1"/>
  <c r="AF577" i="3"/>
  <c r="AG577" i="3" s="1"/>
  <c r="T577" i="3"/>
  <c r="U577" i="3" s="1"/>
  <c r="H577" i="3"/>
  <c r="I577" i="3" s="1"/>
  <c r="AL576" i="3"/>
  <c r="AM576" i="3" s="1"/>
  <c r="Z576" i="3"/>
  <c r="AA576" i="3" s="1"/>
  <c r="N576" i="3"/>
  <c r="O576" i="3" s="1"/>
  <c r="AR575" i="3"/>
  <c r="AS575" i="3" s="1"/>
  <c r="AY575" i="3" s="1"/>
  <c r="AF575" i="3"/>
  <c r="AG575" i="3" s="1"/>
  <c r="T575" i="3"/>
  <c r="U575" i="3" s="1"/>
  <c r="H575" i="3"/>
  <c r="I575" i="3" s="1"/>
  <c r="AL574" i="3"/>
  <c r="AM574" i="3" s="1"/>
  <c r="Z574" i="3"/>
  <c r="AA574" i="3" s="1"/>
  <c r="N574" i="3"/>
  <c r="O574" i="3" s="1"/>
  <c r="AR573" i="3"/>
  <c r="AS573" i="3" s="1"/>
  <c r="AY573" i="3" s="1"/>
  <c r="AF573" i="3"/>
  <c r="AG573" i="3" s="1"/>
  <c r="T573" i="3"/>
  <c r="U573" i="3" s="1"/>
  <c r="H573" i="3"/>
  <c r="I573" i="3" s="1"/>
  <c r="AL572" i="3"/>
  <c r="AM572" i="3" s="1"/>
  <c r="Z572" i="3"/>
  <c r="AA572" i="3" s="1"/>
  <c r="N572" i="3"/>
  <c r="O572" i="3" s="1"/>
  <c r="AR571" i="3"/>
  <c r="AS571" i="3" s="1"/>
  <c r="AY571" i="3" s="1"/>
  <c r="AF571" i="3"/>
  <c r="AG571" i="3" s="1"/>
  <c r="T571" i="3"/>
  <c r="U571" i="3" s="1"/>
  <c r="H571" i="3"/>
  <c r="I571" i="3" s="1"/>
  <c r="AL570" i="3"/>
  <c r="AM570" i="3" s="1"/>
  <c r="Z570" i="3"/>
  <c r="AA570" i="3" s="1"/>
  <c r="N570" i="3"/>
  <c r="O570" i="3" s="1"/>
  <c r="AR569" i="3"/>
  <c r="AS569" i="3" s="1"/>
  <c r="AY569" i="3" s="1"/>
  <c r="AF569" i="3"/>
  <c r="AG569" i="3" s="1"/>
  <c r="T569" i="3"/>
  <c r="U569" i="3" s="1"/>
  <c r="H569" i="3"/>
  <c r="I569" i="3" s="1"/>
  <c r="AL568" i="3"/>
  <c r="AM568" i="3" s="1"/>
  <c r="Z568" i="3"/>
  <c r="AA568" i="3" s="1"/>
  <c r="N568" i="3"/>
  <c r="O568" i="3" s="1"/>
  <c r="AR567" i="3"/>
  <c r="AS567" i="3" s="1"/>
  <c r="AY567" i="3" s="1"/>
  <c r="AF567" i="3"/>
  <c r="AG567" i="3" s="1"/>
  <c r="T567" i="3"/>
  <c r="U567" i="3" s="1"/>
  <c r="H567" i="3"/>
  <c r="I567" i="3" s="1"/>
  <c r="AL566" i="3"/>
  <c r="AM566" i="3" s="1"/>
  <c r="Z566" i="3"/>
  <c r="AA566" i="3" s="1"/>
  <c r="N566" i="3"/>
  <c r="O566" i="3" s="1"/>
  <c r="AR565" i="3"/>
  <c r="AS565" i="3" s="1"/>
  <c r="AY565" i="3" s="1"/>
  <c r="AF565" i="3"/>
  <c r="AG565" i="3" s="1"/>
  <c r="T565" i="3"/>
  <c r="U565" i="3" s="1"/>
  <c r="H565" i="3"/>
  <c r="I565" i="3" s="1"/>
  <c r="AL564" i="3"/>
  <c r="AM564" i="3" s="1"/>
  <c r="Z564" i="3"/>
  <c r="AA564" i="3" s="1"/>
  <c r="N564" i="3"/>
  <c r="O564" i="3" s="1"/>
  <c r="AR563" i="3"/>
  <c r="AS563" i="3" s="1"/>
  <c r="AY563" i="3" s="1"/>
  <c r="AF563" i="3"/>
  <c r="AG563" i="3" s="1"/>
  <c r="T563" i="3"/>
  <c r="U563" i="3" s="1"/>
  <c r="H563" i="3"/>
  <c r="I563" i="3" s="1"/>
  <c r="AL562" i="3"/>
  <c r="AM562" i="3" s="1"/>
  <c r="Z562" i="3"/>
  <c r="AA562" i="3" s="1"/>
  <c r="N562" i="3"/>
  <c r="O562" i="3" s="1"/>
  <c r="AR561" i="3"/>
  <c r="AS561" i="3" s="1"/>
  <c r="AY561" i="3" s="1"/>
  <c r="AF561" i="3"/>
  <c r="AG561" i="3" s="1"/>
  <c r="T561" i="3"/>
  <c r="U561" i="3" s="1"/>
  <c r="H561" i="3"/>
  <c r="I561" i="3" s="1"/>
  <c r="AL560" i="3"/>
  <c r="AM560" i="3" s="1"/>
  <c r="Z560" i="3"/>
  <c r="AA560" i="3" s="1"/>
  <c r="N560" i="3"/>
  <c r="O560" i="3" s="1"/>
  <c r="AR559" i="3"/>
  <c r="AS559" i="3" s="1"/>
  <c r="AY559" i="3" s="1"/>
  <c r="AF559" i="3"/>
  <c r="AG559" i="3" s="1"/>
  <c r="T559" i="3"/>
  <c r="U559" i="3" s="1"/>
  <c r="H559" i="3"/>
  <c r="I559" i="3" s="1"/>
  <c r="AL558" i="3"/>
  <c r="AM558" i="3" s="1"/>
  <c r="Z558" i="3"/>
  <c r="AA558" i="3" s="1"/>
  <c r="N558" i="3"/>
  <c r="O558" i="3" s="1"/>
  <c r="AR557" i="3"/>
  <c r="AS557" i="3" s="1"/>
  <c r="AY557" i="3" s="1"/>
  <c r="AF557" i="3"/>
  <c r="AG557" i="3" s="1"/>
  <c r="T557" i="3"/>
  <c r="U557" i="3" s="1"/>
  <c r="H557" i="3"/>
  <c r="I557" i="3" s="1"/>
  <c r="AL556" i="3"/>
  <c r="AM556" i="3" s="1"/>
  <c r="Z556" i="3"/>
  <c r="AA556" i="3" s="1"/>
  <c r="N556" i="3"/>
  <c r="O556" i="3" s="1"/>
  <c r="AR555" i="3"/>
  <c r="AS555" i="3" s="1"/>
  <c r="AY555" i="3" s="1"/>
  <c r="AF555" i="3"/>
  <c r="AG555" i="3" s="1"/>
  <c r="T555" i="3"/>
  <c r="U555" i="3" s="1"/>
  <c r="H555" i="3"/>
  <c r="I555" i="3" s="1"/>
  <c r="AL554" i="3"/>
  <c r="AM554" i="3" s="1"/>
  <c r="Z554" i="3"/>
  <c r="AA554" i="3" s="1"/>
  <c r="N554" i="3"/>
  <c r="O554" i="3" s="1"/>
  <c r="AR553" i="3"/>
  <c r="AS553" i="3" s="1"/>
  <c r="AY553" i="3" s="1"/>
  <c r="AF553" i="3"/>
  <c r="AG553" i="3" s="1"/>
  <c r="T553" i="3"/>
  <c r="U553" i="3" s="1"/>
  <c r="H553" i="3"/>
  <c r="I553" i="3" s="1"/>
  <c r="AL552" i="3"/>
  <c r="AM552" i="3" s="1"/>
  <c r="Z552" i="3"/>
  <c r="AA552" i="3" s="1"/>
  <c r="N552" i="3"/>
  <c r="O552" i="3" s="1"/>
  <c r="AR551" i="3"/>
  <c r="AS551" i="3" s="1"/>
  <c r="AY551" i="3" s="1"/>
  <c r="AF551" i="3"/>
  <c r="AG551" i="3" s="1"/>
  <c r="T551" i="3"/>
  <c r="U551" i="3" s="1"/>
  <c r="H551" i="3"/>
  <c r="I551" i="3" s="1"/>
  <c r="AL550" i="3"/>
  <c r="AM550" i="3" s="1"/>
  <c r="Z550" i="3"/>
  <c r="AA550" i="3" s="1"/>
  <c r="N550" i="3"/>
  <c r="O550" i="3" s="1"/>
  <c r="AR549" i="3"/>
  <c r="AS549" i="3" s="1"/>
  <c r="AY549" i="3" s="1"/>
  <c r="AF549" i="3"/>
  <c r="AG549" i="3" s="1"/>
  <c r="T549" i="3"/>
  <c r="U549" i="3" s="1"/>
  <c r="H549" i="3"/>
  <c r="I549" i="3" s="1"/>
  <c r="AL548" i="3"/>
  <c r="AM548" i="3" s="1"/>
  <c r="Z548" i="3"/>
  <c r="AA548" i="3" s="1"/>
  <c r="N548" i="3"/>
  <c r="O548" i="3" s="1"/>
  <c r="AR547" i="3"/>
  <c r="AS547" i="3" s="1"/>
  <c r="AY547" i="3" s="1"/>
  <c r="AF547" i="3"/>
  <c r="AG547" i="3" s="1"/>
  <c r="T547" i="3"/>
  <c r="U547" i="3" s="1"/>
  <c r="H547" i="3"/>
  <c r="I547" i="3" s="1"/>
  <c r="AL546" i="3"/>
  <c r="AM546" i="3" s="1"/>
  <c r="Z546" i="3"/>
  <c r="AA546" i="3" s="1"/>
  <c r="N546" i="3"/>
  <c r="O546" i="3" s="1"/>
  <c r="AR545" i="3"/>
  <c r="AS545" i="3" s="1"/>
  <c r="AY545" i="3" s="1"/>
  <c r="AF545" i="3"/>
  <c r="AG545" i="3" s="1"/>
  <c r="T545" i="3"/>
  <c r="U545" i="3" s="1"/>
  <c r="H545" i="3"/>
  <c r="I545" i="3" s="1"/>
  <c r="AL544" i="3"/>
  <c r="AM544" i="3" s="1"/>
  <c r="Z544" i="3"/>
  <c r="AA544" i="3" s="1"/>
  <c r="N544" i="3"/>
  <c r="O544" i="3" s="1"/>
  <c r="AR543" i="3"/>
  <c r="AS543" i="3" s="1"/>
  <c r="AY543" i="3" s="1"/>
  <c r="AF543" i="3"/>
  <c r="AG543" i="3" s="1"/>
  <c r="T543" i="3"/>
  <c r="U543" i="3" s="1"/>
  <c r="H543" i="3"/>
  <c r="I543" i="3" s="1"/>
  <c r="AL542" i="3"/>
  <c r="AM542" i="3" s="1"/>
  <c r="Z542" i="3"/>
  <c r="AA542" i="3" s="1"/>
  <c r="N542" i="3"/>
  <c r="O542" i="3" s="1"/>
  <c r="AR541" i="3"/>
  <c r="AS541" i="3" s="1"/>
  <c r="AY541" i="3" s="1"/>
  <c r="AF541" i="3"/>
  <c r="AG541" i="3" s="1"/>
  <c r="T541" i="3"/>
  <c r="U541" i="3" s="1"/>
  <c r="H541" i="3"/>
  <c r="I541" i="3" s="1"/>
  <c r="AL540" i="3"/>
  <c r="AM540" i="3" s="1"/>
  <c r="Z540" i="3"/>
  <c r="AA540" i="3" s="1"/>
  <c r="N540" i="3"/>
  <c r="O540" i="3" s="1"/>
  <c r="AR539" i="3"/>
  <c r="AS539" i="3" s="1"/>
  <c r="AY539" i="3" s="1"/>
  <c r="AF539" i="3"/>
  <c r="AG539" i="3" s="1"/>
  <c r="T539" i="3"/>
  <c r="U539" i="3" s="1"/>
  <c r="H539" i="3"/>
  <c r="I539" i="3" s="1"/>
  <c r="AL538" i="3"/>
  <c r="AM538" i="3" s="1"/>
  <c r="Z538" i="3"/>
  <c r="AA538" i="3" s="1"/>
  <c r="N538" i="3"/>
  <c r="O538" i="3" s="1"/>
  <c r="AR537" i="3"/>
  <c r="AS537" i="3" s="1"/>
  <c r="AY537" i="3" s="1"/>
  <c r="AF537" i="3"/>
  <c r="AG537" i="3" s="1"/>
  <c r="T537" i="3"/>
  <c r="U537" i="3" s="1"/>
  <c r="H537" i="3"/>
  <c r="I537" i="3" s="1"/>
  <c r="AL536" i="3"/>
  <c r="AM536" i="3" s="1"/>
  <c r="Z536" i="3"/>
  <c r="AA536" i="3" s="1"/>
  <c r="N536" i="3"/>
  <c r="O536" i="3" s="1"/>
  <c r="AR535" i="3"/>
  <c r="AS535" i="3" s="1"/>
  <c r="AY535" i="3" s="1"/>
  <c r="AF535" i="3"/>
  <c r="AG535" i="3" s="1"/>
  <c r="T535" i="3"/>
  <c r="U535" i="3" s="1"/>
  <c r="H535" i="3"/>
  <c r="I535" i="3" s="1"/>
  <c r="AL534" i="3"/>
  <c r="AM534" i="3" s="1"/>
  <c r="Z534" i="3"/>
  <c r="AA534" i="3" s="1"/>
  <c r="N534" i="3"/>
  <c r="O534" i="3" s="1"/>
  <c r="AR533" i="3"/>
  <c r="AS533" i="3" s="1"/>
  <c r="AY533" i="3" s="1"/>
  <c r="AF533" i="3"/>
  <c r="AG533" i="3" s="1"/>
  <c r="T533" i="3"/>
  <c r="U533" i="3" s="1"/>
  <c r="H533" i="3"/>
  <c r="I533" i="3" s="1"/>
  <c r="AL532" i="3"/>
  <c r="AM532" i="3" s="1"/>
  <c r="Z532" i="3"/>
  <c r="AA532" i="3" s="1"/>
  <c r="N532" i="3"/>
  <c r="O532" i="3" s="1"/>
  <c r="AR531" i="3"/>
  <c r="AS531" i="3" s="1"/>
  <c r="AY531" i="3" s="1"/>
  <c r="AF531" i="3"/>
  <c r="AG531" i="3" s="1"/>
  <c r="T531" i="3"/>
  <c r="U531" i="3" s="1"/>
  <c r="H531" i="3"/>
  <c r="I531" i="3" s="1"/>
  <c r="AL530" i="3"/>
  <c r="AM530" i="3" s="1"/>
  <c r="Z530" i="3"/>
  <c r="AA530" i="3" s="1"/>
  <c r="N530" i="3"/>
  <c r="O530" i="3" s="1"/>
  <c r="AR529" i="3"/>
  <c r="AS529" i="3" s="1"/>
  <c r="AY529" i="3" s="1"/>
  <c r="AF529" i="3"/>
  <c r="AG529" i="3" s="1"/>
  <c r="T529" i="3"/>
  <c r="U529" i="3" s="1"/>
  <c r="H529" i="3"/>
  <c r="I529" i="3" s="1"/>
  <c r="AL528" i="3"/>
  <c r="AM528" i="3" s="1"/>
  <c r="Z528" i="3"/>
  <c r="AA528" i="3" s="1"/>
  <c r="N528" i="3"/>
  <c r="O528" i="3" s="1"/>
  <c r="AR527" i="3"/>
  <c r="AS527" i="3" s="1"/>
  <c r="AY527" i="3" s="1"/>
  <c r="AF527" i="3"/>
  <c r="AG527" i="3" s="1"/>
  <c r="T527" i="3"/>
  <c r="U527" i="3" s="1"/>
  <c r="H527" i="3"/>
  <c r="I527" i="3" s="1"/>
  <c r="AL526" i="3"/>
  <c r="AM526" i="3" s="1"/>
  <c r="Z526" i="3"/>
  <c r="AA526" i="3" s="1"/>
  <c r="N526" i="3"/>
  <c r="O526" i="3" s="1"/>
  <c r="AR525" i="3"/>
  <c r="AS525" i="3" s="1"/>
  <c r="AY525" i="3" s="1"/>
  <c r="AF525" i="3"/>
  <c r="AG525" i="3" s="1"/>
  <c r="T525" i="3"/>
  <c r="U525" i="3" s="1"/>
  <c r="H525" i="3"/>
  <c r="I525" i="3" s="1"/>
  <c r="AL524" i="3"/>
  <c r="AM524" i="3" s="1"/>
  <c r="Z524" i="3"/>
  <c r="AA524" i="3" s="1"/>
  <c r="N524" i="3"/>
  <c r="O524" i="3" s="1"/>
  <c r="AR523" i="3"/>
  <c r="AS523" i="3" s="1"/>
  <c r="AY523" i="3" s="1"/>
  <c r="AF523" i="3"/>
  <c r="AG523" i="3" s="1"/>
  <c r="T523" i="3"/>
  <c r="U523" i="3" s="1"/>
  <c r="H523" i="3"/>
  <c r="I523" i="3" s="1"/>
  <c r="AL522" i="3"/>
  <c r="AM522" i="3" s="1"/>
  <c r="Z522" i="3"/>
  <c r="AA522" i="3" s="1"/>
  <c r="N522" i="3"/>
  <c r="O522" i="3" s="1"/>
  <c r="AR521" i="3"/>
  <c r="AS521" i="3" s="1"/>
  <c r="AY521" i="3" s="1"/>
  <c r="AF521" i="3"/>
  <c r="AG521" i="3" s="1"/>
  <c r="T521" i="3"/>
  <c r="U521" i="3" s="1"/>
  <c r="H521" i="3"/>
  <c r="I521" i="3" s="1"/>
  <c r="AL520" i="3"/>
  <c r="AM520" i="3" s="1"/>
  <c r="Z520" i="3"/>
  <c r="AA520" i="3" s="1"/>
  <c r="N520" i="3"/>
  <c r="O520" i="3" s="1"/>
  <c r="AR519" i="3"/>
  <c r="AS519" i="3" s="1"/>
  <c r="AY519" i="3" s="1"/>
  <c r="AF519" i="3"/>
  <c r="AG519" i="3" s="1"/>
  <c r="T519" i="3"/>
  <c r="U519" i="3" s="1"/>
  <c r="H519" i="3"/>
  <c r="I519" i="3" s="1"/>
  <c r="AL518" i="3"/>
  <c r="AM518" i="3" s="1"/>
  <c r="Z518" i="3"/>
  <c r="AA518" i="3" s="1"/>
  <c r="N518" i="3"/>
  <c r="O518" i="3" s="1"/>
  <c r="AR517" i="3"/>
  <c r="AS517" i="3" s="1"/>
  <c r="AY517" i="3" s="1"/>
  <c r="AF517" i="3"/>
  <c r="AG517" i="3" s="1"/>
  <c r="T517" i="3"/>
  <c r="U517" i="3" s="1"/>
  <c r="H517" i="3"/>
  <c r="I517" i="3" s="1"/>
  <c r="AL516" i="3"/>
  <c r="AM516" i="3" s="1"/>
  <c r="Z516" i="3"/>
  <c r="AA516" i="3" s="1"/>
  <c r="N516" i="3"/>
  <c r="O516" i="3" s="1"/>
  <c r="AR515" i="3"/>
  <c r="AS515" i="3" s="1"/>
  <c r="AY515" i="3" s="1"/>
  <c r="AF515" i="3"/>
  <c r="AG515" i="3" s="1"/>
  <c r="T515" i="3"/>
  <c r="U515" i="3" s="1"/>
  <c r="H515" i="3"/>
  <c r="I515" i="3" s="1"/>
  <c r="AL514" i="3"/>
  <c r="AM514" i="3" s="1"/>
  <c r="Z514" i="3"/>
  <c r="AA514" i="3" s="1"/>
  <c r="N514" i="3"/>
  <c r="O514" i="3" s="1"/>
  <c r="AR513" i="3"/>
  <c r="AS513" i="3" s="1"/>
  <c r="AY513" i="3" s="1"/>
  <c r="AF513" i="3"/>
  <c r="AG513" i="3" s="1"/>
  <c r="T513" i="3"/>
  <c r="U513" i="3" s="1"/>
  <c r="H513" i="3"/>
  <c r="I513" i="3" s="1"/>
  <c r="AL512" i="3"/>
  <c r="AM512" i="3" s="1"/>
  <c r="Z512" i="3"/>
  <c r="AA512" i="3" s="1"/>
  <c r="N512" i="3"/>
  <c r="O512" i="3" s="1"/>
  <c r="AR511" i="3"/>
  <c r="AS511" i="3" s="1"/>
  <c r="AY511" i="3" s="1"/>
  <c r="AF511" i="3"/>
  <c r="AG511" i="3" s="1"/>
  <c r="T511" i="3"/>
  <c r="U511" i="3" s="1"/>
  <c r="H511" i="3"/>
  <c r="I511" i="3" s="1"/>
  <c r="AL510" i="3"/>
  <c r="AM510" i="3" s="1"/>
  <c r="Z510" i="3"/>
  <c r="AA510" i="3" s="1"/>
  <c r="N510" i="3"/>
  <c r="O510" i="3" s="1"/>
  <c r="AR509" i="3"/>
  <c r="AS509" i="3" s="1"/>
  <c r="AY509" i="3" s="1"/>
  <c r="AF509" i="3"/>
  <c r="AG509" i="3" s="1"/>
  <c r="T509" i="3"/>
  <c r="U509" i="3" s="1"/>
  <c r="H509" i="3"/>
  <c r="I509" i="3" s="1"/>
  <c r="AL508" i="3"/>
  <c r="AM508" i="3" s="1"/>
  <c r="Z508" i="3"/>
  <c r="AA508" i="3" s="1"/>
  <c r="N508" i="3"/>
  <c r="O508" i="3" s="1"/>
  <c r="AR507" i="3"/>
  <c r="AS507" i="3" s="1"/>
  <c r="AY507" i="3" s="1"/>
  <c r="AF507" i="3"/>
  <c r="AG507" i="3" s="1"/>
  <c r="T507" i="3"/>
  <c r="U507" i="3" s="1"/>
  <c r="H507" i="3"/>
  <c r="I507" i="3" s="1"/>
  <c r="AL506" i="3"/>
  <c r="AM506" i="3" s="1"/>
  <c r="Z506" i="3"/>
  <c r="AA506" i="3" s="1"/>
  <c r="N506" i="3"/>
  <c r="O506" i="3" s="1"/>
  <c r="AR505" i="3"/>
  <c r="AS505" i="3" s="1"/>
  <c r="AY505" i="3" s="1"/>
  <c r="AF505" i="3"/>
  <c r="AG505" i="3" s="1"/>
  <c r="T505" i="3"/>
  <c r="U505" i="3" s="1"/>
  <c r="H505" i="3"/>
  <c r="I505" i="3" s="1"/>
  <c r="AL504" i="3"/>
  <c r="AM504" i="3" s="1"/>
  <c r="Z504" i="3"/>
  <c r="AA504" i="3" s="1"/>
  <c r="N504" i="3"/>
  <c r="O504" i="3" s="1"/>
  <c r="AR503" i="3"/>
  <c r="AS503" i="3" s="1"/>
  <c r="AY503" i="3" s="1"/>
  <c r="AF503" i="3"/>
  <c r="AG503" i="3" s="1"/>
  <c r="T503" i="3"/>
  <c r="U503" i="3" s="1"/>
  <c r="H503" i="3"/>
  <c r="I503" i="3" s="1"/>
  <c r="AL502" i="3"/>
  <c r="AM502" i="3" s="1"/>
  <c r="Z502" i="3"/>
  <c r="AA502" i="3" s="1"/>
  <c r="N502" i="3"/>
  <c r="O502" i="3" s="1"/>
  <c r="AR501" i="3"/>
  <c r="AS501" i="3" s="1"/>
  <c r="AY501" i="3" s="1"/>
  <c r="AF501" i="3"/>
  <c r="AG501" i="3" s="1"/>
  <c r="T501" i="3"/>
  <c r="U501" i="3" s="1"/>
  <c r="H501" i="3"/>
  <c r="I501" i="3" s="1"/>
  <c r="AL500" i="3"/>
  <c r="AM500" i="3" s="1"/>
  <c r="Z500" i="3"/>
  <c r="AA500" i="3" s="1"/>
  <c r="N500" i="3"/>
  <c r="O500" i="3" s="1"/>
  <c r="AR499" i="3"/>
  <c r="AS499" i="3" s="1"/>
  <c r="AY499" i="3" s="1"/>
  <c r="AF499" i="3"/>
  <c r="AG499" i="3" s="1"/>
  <c r="T499" i="3"/>
  <c r="U499" i="3" s="1"/>
  <c r="H499" i="3"/>
  <c r="I499" i="3" s="1"/>
  <c r="AL498" i="3"/>
  <c r="AM498" i="3" s="1"/>
  <c r="Z498" i="3"/>
  <c r="AA498" i="3" s="1"/>
  <c r="N498" i="3"/>
  <c r="O498" i="3" s="1"/>
  <c r="AR497" i="3"/>
  <c r="AS497" i="3" s="1"/>
  <c r="AY497" i="3" s="1"/>
  <c r="AF497" i="3"/>
  <c r="AG497" i="3" s="1"/>
  <c r="T497" i="3"/>
  <c r="U497" i="3" s="1"/>
  <c r="H497" i="3"/>
  <c r="I497" i="3" s="1"/>
  <c r="AL496" i="3"/>
  <c r="AM496" i="3" s="1"/>
  <c r="Z496" i="3"/>
  <c r="AA496" i="3" s="1"/>
  <c r="N496" i="3"/>
  <c r="O496" i="3" s="1"/>
  <c r="AR495" i="3"/>
  <c r="AS495" i="3" s="1"/>
  <c r="AY495" i="3" s="1"/>
  <c r="AF495" i="3"/>
  <c r="AG495" i="3" s="1"/>
  <c r="T495" i="3"/>
  <c r="U495" i="3" s="1"/>
  <c r="H495" i="3"/>
  <c r="I495" i="3" s="1"/>
  <c r="AL494" i="3"/>
  <c r="AM494" i="3" s="1"/>
  <c r="Z494" i="3"/>
  <c r="AA494" i="3" s="1"/>
  <c r="N494" i="3"/>
  <c r="O494" i="3" s="1"/>
  <c r="AR493" i="3"/>
  <c r="AS493" i="3" s="1"/>
  <c r="AY493" i="3" s="1"/>
  <c r="AF493" i="3"/>
  <c r="AG493" i="3" s="1"/>
  <c r="T493" i="3"/>
  <c r="U493" i="3" s="1"/>
  <c r="H493" i="3"/>
  <c r="I493" i="3" s="1"/>
  <c r="AL492" i="3"/>
  <c r="AM492" i="3" s="1"/>
  <c r="Z492" i="3"/>
  <c r="AA492" i="3" s="1"/>
  <c r="N492" i="3"/>
  <c r="O492" i="3" s="1"/>
  <c r="AR491" i="3"/>
  <c r="AS491" i="3" s="1"/>
  <c r="AY491" i="3" s="1"/>
  <c r="AF491" i="3"/>
  <c r="AG491" i="3" s="1"/>
  <c r="T491" i="3"/>
  <c r="U491" i="3" s="1"/>
  <c r="H491" i="3"/>
  <c r="I491" i="3" s="1"/>
  <c r="AL490" i="3"/>
  <c r="AM490" i="3" s="1"/>
  <c r="Z490" i="3"/>
  <c r="AA490" i="3" s="1"/>
  <c r="N490" i="3"/>
  <c r="O490" i="3" s="1"/>
  <c r="AR489" i="3"/>
  <c r="AS489" i="3" s="1"/>
  <c r="AY489" i="3" s="1"/>
  <c r="AF489" i="3"/>
  <c r="AG489" i="3" s="1"/>
  <c r="T489" i="3"/>
  <c r="U489" i="3" s="1"/>
  <c r="H489" i="3"/>
  <c r="I489" i="3" s="1"/>
  <c r="AL488" i="3"/>
  <c r="AM488" i="3" s="1"/>
  <c r="Z488" i="3"/>
  <c r="AA488" i="3" s="1"/>
  <c r="N488" i="3"/>
  <c r="O488" i="3" s="1"/>
  <c r="AR487" i="3"/>
  <c r="AS487" i="3" s="1"/>
  <c r="AY487" i="3" s="1"/>
  <c r="AF487" i="3"/>
  <c r="AG487" i="3" s="1"/>
  <c r="T487" i="3"/>
  <c r="U487" i="3" s="1"/>
  <c r="H487" i="3"/>
  <c r="I487" i="3" s="1"/>
  <c r="AL486" i="3"/>
  <c r="AM486" i="3" s="1"/>
  <c r="Z486" i="3"/>
  <c r="AA486" i="3" s="1"/>
  <c r="N486" i="3"/>
  <c r="O486" i="3" s="1"/>
  <c r="AR485" i="3"/>
  <c r="AS485" i="3" s="1"/>
  <c r="AY485" i="3" s="1"/>
  <c r="AF485" i="3"/>
  <c r="AG485" i="3" s="1"/>
  <c r="T485" i="3"/>
  <c r="U485" i="3" s="1"/>
  <c r="H485" i="3"/>
  <c r="I485" i="3" s="1"/>
  <c r="AL484" i="3"/>
  <c r="AM484" i="3" s="1"/>
  <c r="Z484" i="3"/>
  <c r="AA484" i="3" s="1"/>
  <c r="N484" i="3"/>
  <c r="O484" i="3" s="1"/>
  <c r="AR483" i="3"/>
  <c r="AS483" i="3" s="1"/>
  <c r="AY483" i="3" s="1"/>
  <c r="AF483" i="3"/>
  <c r="AG483" i="3" s="1"/>
  <c r="T483" i="3"/>
  <c r="U483" i="3" s="1"/>
  <c r="H483" i="3"/>
  <c r="I483" i="3" s="1"/>
  <c r="AL482" i="3"/>
  <c r="AM482" i="3" s="1"/>
  <c r="Z482" i="3"/>
  <c r="AA482" i="3" s="1"/>
  <c r="N482" i="3"/>
  <c r="O482" i="3" s="1"/>
  <c r="AR481" i="3"/>
  <c r="AS481" i="3" s="1"/>
  <c r="AY481" i="3" s="1"/>
  <c r="AF481" i="3"/>
  <c r="AG481" i="3" s="1"/>
  <c r="T481" i="3"/>
  <c r="U481" i="3" s="1"/>
  <c r="H481" i="3"/>
  <c r="I481" i="3" s="1"/>
  <c r="AL480" i="3"/>
  <c r="AM480" i="3" s="1"/>
  <c r="Z480" i="3"/>
  <c r="AA480" i="3" s="1"/>
  <c r="N480" i="3"/>
  <c r="O480" i="3" s="1"/>
  <c r="AR479" i="3"/>
  <c r="AS479" i="3" s="1"/>
  <c r="AY479" i="3" s="1"/>
  <c r="AF479" i="3"/>
  <c r="AG479" i="3" s="1"/>
  <c r="T479" i="3"/>
  <c r="U479" i="3" s="1"/>
  <c r="H479" i="3"/>
  <c r="I479" i="3" s="1"/>
  <c r="AL478" i="3"/>
  <c r="AM478" i="3" s="1"/>
  <c r="Z478" i="3"/>
  <c r="AA478" i="3" s="1"/>
  <c r="N478" i="3"/>
  <c r="O478" i="3" s="1"/>
  <c r="AR477" i="3"/>
  <c r="AS477" i="3" s="1"/>
  <c r="AY477" i="3" s="1"/>
  <c r="AF477" i="3"/>
  <c r="AG477" i="3" s="1"/>
  <c r="T477" i="3"/>
  <c r="U477" i="3" s="1"/>
  <c r="BF477" i="3" s="1"/>
  <c r="H477" i="3"/>
  <c r="I477" i="3" s="1"/>
  <c r="BE477" i="3" s="1"/>
  <c r="AL476" i="3"/>
  <c r="AM476" i="3" s="1"/>
  <c r="BL476" i="3" s="1"/>
  <c r="Z476" i="3"/>
  <c r="AA476" i="3" s="1"/>
  <c r="N476" i="3"/>
  <c r="O476" i="3" s="1"/>
  <c r="BD476" i="3" s="1"/>
  <c r="AR475" i="3"/>
  <c r="AS475" i="3" s="1"/>
  <c r="AY475" i="3" s="1"/>
  <c r="AF475" i="3"/>
  <c r="AG475" i="3" s="1"/>
  <c r="T475" i="3"/>
  <c r="U475" i="3" s="1"/>
  <c r="H475" i="3"/>
  <c r="I475" i="3" s="1"/>
  <c r="AL474" i="3"/>
  <c r="AM474" i="3" s="1"/>
  <c r="Z474" i="3"/>
  <c r="AA474" i="3" s="1"/>
  <c r="N474" i="3"/>
  <c r="O474" i="3" s="1"/>
  <c r="AR473" i="3"/>
  <c r="AS473" i="3" s="1"/>
  <c r="AY473" i="3" s="1"/>
  <c r="AF473" i="3"/>
  <c r="AG473" i="3" s="1"/>
  <c r="T473" i="3"/>
  <c r="U473" i="3" s="1"/>
  <c r="BF473" i="3" s="1"/>
  <c r="H473" i="3"/>
  <c r="I473" i="3" s="1"/>
  <c r="AL472" i="3"/>
  <c r="AM472" i="3" s="1"/>
  <c r="Z472" i="3"/>
  <c r="AA472" i="3" s="1"/>
  <c r="N472" i="3"/>
  <c r="O472" i="3" s="1"/>
  <c r="BD472" i="3" s="1"/>
  <c r="AR471" i="3"/>
  <c r="AS471" i="3" s="1"/>
  <c r="AY471" i="3" s="1"/>
  <c r="AF471" i="3"/>
  <c r="AG471" i="3" s="1"/>
  <c r="BJ471" i="3" s="1"/>
  <c r="T471" i="3"/>
  <c r="U471" i="3" s="1"/>
  <c r="H471" i="3"/>
  <c r="I471" i="3" s="1"/>
  <c r="AL470" i="3"/>
  <c r="AM470" i="3" s="1"/>
  <c r="Z470" i="3"/>
  <c r="AA470" i="3" s="1"/>
  <c r="N470" i="3"/>
  <c r="O470" i="3" s="1"/>
  <c r="AR469" i="3"/>
  <c r="AS469" i="3" s="1"/>
  <c r="AY469" i="3" s="1"/>
  <c r="AF469" i="3"/>
  <c r="AG469" i="3" s="1"/>
  <c r="T469" i="3"/>
  <c r="U469" i="3" s="1"/>
  <c r="H469" i="3"/>
  <c r="I469" i="3" s="1"/>
  <c r="AL468" i="3"/>
  <c r="AM468" i="3" s="1"/>
  <c r="Z468" i="3"/>
  <c r="AA468" i="3" s="1"/>
  <c r="N468" i="3"/>
  <c r="O468" i="3" s="1"/>
  <c r="AR467" i="3"/>
  <c r="AS467" i="3" s="1"/>
  <c r="AY467" i="3" s="1"/>
  <c r="AF467" i="3"/>
  <c r="AG467" i="3" s="1"/>
  <c r="BJ467" i="3" s="1"/>
  <c r="T467" i="3"/>
  <c r="U467" i="3" s="1"/>
  <c r="H467" i="3"/>
  <c r="I467" i="3" s="1"/>
  <c r="AL466" i="3"/>
  <c r="AM466" i="3" s="1"/>
  <c r="Z466" i="3"/>
  <c r="AA466" i="3" s="1"/>
  <c r="N466" i="3"/>
  <c r="O466" i="3" s="1"/>
  <c r="AR465" i="3"/>
  <c r="AS465" i="3" s="1"/>
  <c r="AY465" i="3" s="1"/>
  <c r="AF465" i="3"/>
  <c r="AG465" i="3" s="1"/>
  <c r="T465" i="3"/>
  <c r="U465" i="3" s="1"/>
  <c r="BF465" i="3" s="1"/>
  <c r="H465" i="3"/>
  <c r="I465" i="3" s="1"/>
  <c r="W678" i="3"/>
  <c r="X678" i="3" s="1"/>
  <c r="BG678" i="3" s="1"/>
  <c r="AC677" i="3"/>
  <c r="AD677" i="3" s="1"/>
  <c r="AU677" i="3"/>
  <c r="AV677" i="3" s="1"/>
  <c r="W676" i="3"/>
  <c r="X676" i="3" s="1"/>
  <c r="AO675" i="3"/>
  <c r="AP675" i="3" s="1"/>
  <c r="Q675" i="3"/>
  <c r="R675" i="3" s="1"/>
  <c r="AI674" i="3"/>
  <c r="AJ674" i="3" s="1"/>
  <c r="K674" i="3"/>
  <c r="L674" i="3" s="1"/>
  <c r="AC673" i="3"/>
  <c r="AD673" i="3" s="1"/>
  <c r="AU673" i="3"/>
  <c r="AV673" i="3" s="1"/>
  <c r="W672" i="3"/>
  <c r="X672" i="3" s="1"/>
  <c r="AO671" i="3"/>
  <c r="AP671" i="3" s="1"/>
  <c r="Q671" i="3"/>
  <c r="R671" i="3" s="1"/>
  <c r="AI670" i="3"/>
  <c r="AJ670" i="3" s="1"/>
  <c r="K670" i="3"/>
  <c r="L670" i="3" s="1"/>
  <c r="AC669" i="3"/>
  <c r="AD669" i="3" s="1"/>
  <c r="AU669" i="3"/>
  <c r="AV669" i="3" s="1"/>
  <c r="W668" i="3"/>
  <c r="X668" i="3" s="1"/>
  <c r="AO667" i="3"/>
  <c r="AP667" i="3" s="1"/>
  <c r="Q667" i="3"/>
  <c r="R667" i="3" s="1"/>
  <c r="AI666" i="3"/>
  <c r="AJ666" i="3" s="1"/>
  <c r="W666" i="3"/>
  <c r="X666" i="3" s="1"/>
  <c r="K666" i="3"/>
  <c r="L666" i="3" s="1"/>
  <c r="AO665" i="3"/>
  <c r="AP665" i="3" s="1"/>
  <c r="AC665" i="3"/>
  <c r="AD665" i="3" s="1"/>
  <c r="Q665" i="3"/>
  <c r="R665" i="3" s="1"/>
  <c r="AU665" i="3"/>
  <c r="AV665" i="3" s="1"/>
  <c r="AI664" i="3"/>
  <c r="AJ664" i="3" s="1"/>
  <c r="W664" i="3"/>
  <c r="X664" i="3" s="1"/>
  <c r="K664" i="3"/>
  <c r="L664" i="3" s="1"/>
  <c r="AO663" i="3"/>
  <c r="AP663" i="3" s="1"/>
  <c r="AC663" i="3"/>
  <c r="AD663" i="3" s="1"/>
  <c r="Q663" i="3"/>
  <c r="R663" i="3" s="1"/>
  <c r="AU663" i="3"/>
  <c r="AV663" i="3" s="1"/>
  <c r="AI662" i="3"/>
  <c r="AJ662" i="3" s="1"/>
  <c r="W662" i="3"/>
  <c r="X662" i="3" s="1"/>
  <c r="K662" i="3"/>
  <c r="L662" i="3" s="1"/>
  <c r="AO661" i="3"/>
  <c r="AP661" i="3" s="1"/>
  <c r="AC661" i="3"/>
  <c r="AD661" i="3" s="1"/>
  <c r="Q661" i="3"/>
  <c r="R661" i="3" s="1"/>
  <c r="AU661" i="3"/>
  <c r="AV661" i="3" s="1"/>
  <c r="AI660" i="3"/>
  <c r="AJ660" i="3" s="1"/>
  <c r="W660" i="3"/>
  <c r="X660" i="3" s="1"/>
  <c r="K660" i="3"/>
  <c r="L660" i="3" s="1"/>
  <c r="AO659" i="3"/>
  <c r="AP659" i="3" s="1"/>
  <c r="AC659" i="3"/>
  <c r="AD659" i="3" s="1"/>
  <c r="Q659" i="3"/>
  <c r="R659" i="3" s="1"/>
  <c r="AU659" i="3"/>
  <c r="AV659" i="3" s="1"/>
  <c r="AI658" i="3"/>
  <c r="AJ658" i="3" s="1"/>
  <c r="W658" i="3"/>
  <c r="X658" i="3" s="1"/>
  <c r="K658" i="3"/>
  <c r="L658" i="3" s="1"/>
  <c r="AO657" i="3"/>
  <c r="AP657" i="3" s="1"/>
  <c r="AC657" i="3"/>
  <c r="AD657" i="3" s="1"/>
  <c r="Q657" i="3"/>
  <c r="R657" i="3" s="1"/>
  <c r="AU657" i="3"/>
  <c r="AV657" i="3" s="1"/>
  <c r="AI656" i="3"/>
  <c r="AJ656" i="3" s="1"/>
  <c r="W656" i="3"/>
  <c r="X656" i="3" s="1"/>
  <c r="K656" i="3"/>
  <c r="L656" i="3" s="1"/>
  <c r="AO655" i="3"/>
  <c r="AP655" i="3" s="1"/>
  <c r="AC655" i="3"/>
  <c r="AD655" i="3" s="1"/>
  <c r="Q655" i="3"/>
  <c r="R655" i="3" s="1"/>
  <c r="AU655" i="3"/>
  <c r="AV655" i="3" s="1"/>
  <c r="AI654" i="3"/>
  <c r="AJ654" i="3" s="1"/>
  <c r="W654" i="3"/>
  <c r="X654" i="3" s="1"/>
  <c r="K654" i="3"/>
  <c r="L654" i="3" s="1"/>
  <c r="AO653" i="3"/>
  <c r="AP653" i="3" s="1"/>
  <c r="AC653" i="3"/>
  <c r="AD653" i="3" s="1"/>
  <c r="Q653" i="3"/>
  <c r="R653" i="3" s="1"/>
  <c r="AU653" i="3"/>
  <c r="AV653" i="3" s="1"/>
  <c r="AI652" i="3"/>
  <c r="AJ652" i="3" s="1"/>
  <c r="W652" i="3"/>
  <c r="X652" i="3" s="1"/>
  <c r="K652" i="3"/>
  <c r="L652" i="3" s="1"/>
  <c r="AO651" i="3"/>
  <c r="AP651" i="3" s="1"/>
  <c r="AC651" i="3"/>
  <c r="AD651" i="3" s="1"/>
  <c r="Q651" i="3"/>
  <c r="R651" i="3" s="1"/>
  <c r="AU651" i="3"/>
  <c r="AV651" i="3" s="1"/>
  <c r="AI650" i="3"/>
  <c r="AJ650" i="3" s="1"/>
  <c r="W650" i="3"/>
  <c r="X650" i="3" s="1"/>
  <c r="K650" i="3"/>
  <c r="L650" i="3" s="1"/>
  <c r="AO649" i="3"/>
  <c r="AP649" i="3" s="1"/>
  <c r="AC649" i="3"/>
  <c r="AD649" i="3" s="1"/>
  <c r="Q649" i="3"/>
  <c r="R649" i="3" s="1"/>
  <c r="AU649" i="3"/>
  <c r="AV649" i="3" s="1"/>
  <c r="AI648" i="3"/>
  <c r="AJ648" i="3" s="1"/>
  <c r="W648" i="3"/>
  <c r="X648" i="3" s="1"/>
  <c r="K648" i="3"/>
  <c r="L648" i="3" s="1"/>
  <c r="AO647" i="3"/>
  <c r="AP647" i="3" s="1"/>
  <c r="AC647" i="3"/>
  <c r="AD647" i="3" s="1"/>
  <c r="Q647" i="3"/>
  <c r="R647" i="3" s="1"/>
  <c r="AU647" i="3"/>
  <c r="AV647" i="3" s="1"/>
  <c r="AI646" i="3"/>
  <c r="AJ646" i="3" s="1"/>
  <c r="W646" i="3"/>
  <c r="X646" i="3" s="1"/>
  <c r="K646" i="3"/>
  <c r="L646" i="3" s="1"/>
  <c r="AO645" i="3"/>
  <c r="AP645" i="3" s="1"/>
  <c r="AC645" i="3"/>
  <c r="AD645" i="3" s="1"/>
  <c r="Q645" i="3"/>
  <c r="R645" i="3" s="1"/>
  <c r="AU645" i="3"/>
  <c r="AV645" i="3" s="1"/>
  <c r="AI644" i="3"/>
  <c r="AJ644" i="3" s="1"/>
  <c r="W644" i="3"/>
  <c r="X644" i="3" s="1"/>
  <c r="K644" i="3"/>
  <c r="L644" i="3" s="1"/>
  <c r="AO643" i="3"/>
  <c r="AP643" i="3" s="1"/>
  <c r="AC643" i="3"/>
  <c r="AD643" i="3" s="1"/>
  <c r="Q643" i="3"/>
  <c r="R643" i="3" s="1"/>
  <c r="AU643" i="3"/>
  <c r="AV643" i="3" s="1"/>
  <c r="AI642" i="3"/>
  <c r="AJ642" i="3" s="1"/>
  <c r="W642" i="3"/>
  <c r="X642" i="3" s="1"/>
  <c r="K642" i="3"/>
  <c r="L642" i="3" s="1"/>
  <c r="AO641" i="3"/>
  <c r="AP641" i="3" s="1"/>
  <c r="AC641" i="3"/>
  <c r="AD641" i="3" s="1"/>
  <c r="Q641" i="3"/>
  <c r="R641" i="3" s="1"/>
  <c r="AU641" i="3"/>
  <c r="AV641" i="3" s="1"/>
  <c r="AI640" i="3"/>
  <c r="AJ640" i="3" s="1"/>
  <c r="W640" i="3"/>
  <c r="X640" i="3" s="1"/>
  <c r="K640" i="3"/>
  <c r="L640" i="3" s="1"/>
  <c r="AO639" i="3"/>
  <c r="AP639" i="3" s="1"/>
  <c r="AC639" i="3"/>
  <c r="AD639" i="3" s="1"/>
  <c r="Q639" i="3"/>
  <c r="R639" i="3" s="1"/>
  <c r="AU639" i="3"/>
  <c r="AV639" i="3" s="1"/>
  <c r="AI638" i="3"/>
  <c r="AJ638" i="3" s="1"/>
  <c r="W638" i="3"/>
  <c r="X638" i="3" s="1"/>
  <c r="K638" i="3"/>
  <c r="L638" i="3" s="1"/>
  <c r="AO637" i="3"/>
  <c r="AP637" i="3" s="1"/>
  <c r="AC637" i="3"/>
  <c r="AD637" i="3" s="1"/>
  <c r="Q637" i="3"/>
  <c r="R637" i="3" s="1"/>
  <c r="AU637" i="3"/>
  <c r="AV637" i="3" s="1"/>
  <c r="AI636" i="3"/>
  <c r="AJ636" i="3" s="1"/>
  <c r="W636" i="3"/>
  <c r="X636" i="3" s="1"/>
  <c r="K636" i="3"/>
  <c r="L636" i="3" s="1"/>
  <c r="AO635" i="3"/>
  <c r="AP635" i="3" s="1"/>
  <c r="AC635" i="3"/>
  <c r="AD635" i="3" s="1"/>
  <c r="Q635" i="3"/>
  <c r="R635" i="3" s="1"/>
  <c r="AU635" i="3"/>
  <c r="AV635" i="3" s="1"/>
  <c r="AI634" i="3"/>
  <c r="AJ634" i="3" s="1"/>
  <c r="W634" i="3"/>
  <c r="X634" i="3" s="1"/>
  <c r="K634" i="3"/>
  <c r="L634" i="3" s="1"/>
  <c r="AO633" i="3"/>
  <c r="AP633" i="3" s="1"/>
  <c r="AC633" i="3"/>
  <c r="AD633" i="3" s="1"/>
  <c r="Q633" i="3"/>
  <c r="R633" i="3" s="1"/>
  <c r="AU633" i="3"/>
  <c r="AV633" i="3" s="1"/>
  <c r="AI632" i="3"/>
  <c r="AJ632" i="3" s="1"/>
  <c r="W632" i="3"/>
  <c r="X632" i="3" s="1"/>
  <c r="K632" i="3"/>
  <c r="L632" i="3" s="1"/>
  <c r="AO631" i="3"/>
  <c r="AP631" i="3" s="1"/>
  <c r="AC631" i="3"/>
  <c r="AD631" i="3" s="1"/>
  <c r="Q631" i="3"/>
  <c r="R631" i="3" s="1"/>
  <c r="AU631" i="3"/>
  <c r="AV631" i="3" s="1"/>
  <c r="AI630" i="3"/>
  <c r="AJ630" i="3" s="1"/>
  <c r="W630" i="3"/>
  <c r="X630" i="3" s="1"/>
  <c r="K630" i="3"/>
  <c r="L630" i="3" s="1"/>
  <c r="AO629" i="3"/>
  <c r="AP629" i="3" s="1"/>
  <c r="AC629" i="3"/>
  <c r="AD629" i="3" s="1"/>
  <c r="Q629" i="3"/>
  <c r="R629" i="3" s="1"/>
  <c r="AU629" i="3"/>
  <c r="AV629" i="3" s="1"/>
  <c r="AI628" i="3"/>
  <c r="AJ628" i="3" s="1"/>
  <c r="W628" i="3"/>
  <c r="X628" i="3" s="1"/>
  <c r="K628" i="3"/>
  <c r="L628" i="3" s="1"/>
  <c r="AO627" i="3"/>
  <c r="AP627" i="3" s="1"/>
  <c r="AC627" i="3"/>
  <c r="AD627" i="3" s="1"/>
  <c r="Q627" i="3"/>
  <c r="R627" i="3" s="1"/>
  <c r="AU627" i="3"/>
  <c r="AV627" i="3" s="1"/>
  <c r="AI626" i="3"/>
  <c r="AJ626" i="3" s="1"/>
  <c r="W626" i="3"/>
  <c r="X626" i="3" s="1"/>
  <c r="K626" i="3"/>
  <c r="L626" i="3" s="1"/>
  <c r="AO625" i="3"/>
  <c r="AP625" i="3" s="1"/>
  <c r="AC625" i="3"/>
  <c r="AD625" i="3" s="1"/>
  <c r="Q625" i="3"/>
  <c r="R625" i="3" s="1"/>
  <c r="AU625" i="3"/>
  <c r="AV625" i="3" s="1"/>
  <c r="AI624" i="3"/>
  <c r="AJ624" i="3" s="1"/>
  <c r="W624" i="3"/>
  <c r="X624" i="3" s="1"/>
  <c r="K624" i="3"/>
  <c r="L624" i="3" s="1"/>
  <c r="AO623" i="3"/>
  <c r="AP623" i="3" s="1"/>
  <c r="AC623" i="3"/>
  <c r="AD623" i="3" s="1"/>
  <c r="Q623" i="3"/>
  <c r="R623" i="3" s="1"/>
  <c r="AU623" i="3"/>
  <c r="AV623" i="3" s="1"/>
  <c r="AI622" i="3"/>
  <c r="AJ622" i="3" s="1"/>
  <c r="W622" i="3"/>
  <c r="X622" i="3" s="1"/>
  <c r="K622" i="3"/>
  <c r="L622" i="3" s="1"/>
  <c r="AO621" i="3"/>
  <c r="AP621" i="3" s="1"/>
  <c r="AC621" i="3"/>
  <c r="AD621" i="3" s="1"/>
  <c r="Q621" i="3"/>
  <c r="R621" i="3" s="1"/>
  <c r="AU621" i="3"/>
  <c r="AV621" i="3" s="1"/>
  <c r="AI620" i="3"/>
  <c r="AJ620" i="3" s="1"/>
  <c r="W620" i="3"/>
  <c r="X620" i="3" s="1"/>
  <c r="K620" i="3"/>
  <c r="L620" i="3" s="1"/>
  <c r="AO619" i="3"/>
  <c r="AP619" i="3" s="1"/>
  <c r="AC619" i="3"/>
  <c r="AD619" i="3" s="1"/>
  <c r="Q619" i="3"/>
  <c r="R619" i="3" s="1"/>
  <c r="AU619" i="3"/>
  <c r="AV619" i="3" s="1"/>
  <c r="AI618" i="3"/>
  <c r="AJ618" i="3" s="1"/>
  <c r="W618" i="3"/>
  <c r="X618" i="3" s="1"/>
  <c r="K618" i="3"/>
  <c r="L618" i="3" s="1"/>
  <c r="AO617" i="3"/>
  <c r="AP617" i="3" s="1"/>
  <c r="AC617" i="3"/>
  <c r="AD617" i="3" s="1"/>
  <c r="Q617" i="3"/>
  <c r="R617" i="3" s="1"/>
  <c r="AU617" i="3"/>
  <c r="AV617" i="3" s="1"/>
  <c r="AI616" i="3"/>
  <c r="AJ616" i="3" s="1"/>
  <c r="W616" i="3"/>
  <c r="X616" i="3" s="1"/>
  <c r="K616" i="3"/>
  <c r="L616" i="3" s="1"/>
  <c r="AO615" i="3"/>
  <c r="AP615" i="3" s="1"/>
  <c r="AC615" i="3"/>
  <c r="AD615" i="3" s="1"/>
  <c r="Q615" i="3"/>
  <c r="R615" i="3" s="1"/>
  <c r="AU615" i="3"/>
  <c r="AV615" i="3" s="1"/>
  <c r="AI614" i="3"/>
  <c r="AJ614" i="3" s="1"/>
  <c r="W614" i="3"/>
  <c r="X614" i="3" s="1"/>
  <c r="K614" i="3"/>
  <c r="L614" i="3" s="1"/>
  <c r="AO613" i="3"/>
  <c r="AP613" i="3" s="1"/>
  <c r="AC613" i="3"/>
  <c r="AD613" i="3" s="1"/>
  <c r="Q613" i="3"/>
  <c r="R613" i="3" s="1"/>
  <c r="AU613" i="3"/>
  <c r="AV613" i="3" s="1"/>
  <c r="AI612" i="3"/>
  <c r="AJ612" i="3" s="1"/>
  <c r="W612" i="3"/>
  <c r="X612" i="3" s="1"/>
  <c r="K612" i="3"/>
  <c r="L612" i="3" s="1"/>
  <c r="AO611" i="3"/>
  <c r="AP611" i="3" s="1"/>
  <c r="AC611" i="3"/>
  <c r="AD611" i="3" s="1"/>
  <c r="Q611" i="3"/>
  <c r="R611" i="3" s="1"/>
  <c r="AU611" i="3"/>
  <c r="AV611" i="3" s="1"/>
  <c r="AI610" i="3"/>
  <c r="AJ610" i="3" s="1"/>
  <c r="W610" i="3"/>
  <c r="X610" i="3" s="1"/>
  <c r="K610" i="3"/>
  <c r="L610" i="3" s="1"/>
  <c r="AO609" i="3"/>
  <c r="AP609" i="3" s="1"/>
  <c r="AC609" i="3"/>
  <c r="AD609" i="3" s="1"/>
  <c r="Q609" i="3"/>
  <c r="R609" i="3" s="1"/>
  <c r="AU609" i="3"/>
  <c r="AV609" i="3" s="1"/>
  <c r="AI608" i="3"/>
  <c r="AJ608" i="3" s="1"/>
  <c r="W608" i="3"/>
  <c r="X608" i="3" s="1"/>
  <c r="K608" i="3"/>
  <c r="L608" i="3" s="1"/>
  <c r="AO607" i="3"/>
  <c r="AP607" i="3" s="1"/>
  <c r="AC607" i="3"/>
  <c r="AD607" i="3" s="1"/>
  <c r="Q607" i="3"/>
  <c r="R607" i="3" s="1"/>
  <c r="AU607" i="3"/>
  <c r="AV607" i="3" s="1"/>
  <c r="AI606" i="3"/>
  <c r="AJ606" i="3" s="1"/>
  <c r="W606" i="3"/>
  <c r="X606" i="3" s="1"/>
  <c r="K606" i="3"/>
  <c r="L606" i="3" s="1"/>
  <c r="AO605" i="3"/>
  <c r="AP605" i="3" s="1"/>
  <c r="AC605" i="3"/>
  <c r="AD605" i="3" s="1"/>
  <c r="Q605" i="3"/>
  <c r="R605" i="3" s="1"/>
  <c r="AU605" i="3"/>
  <c r="AV605" i="3" s="1"/>
  <c r="AI604" i="3"/>
  <c r="AJ604" i="3" s="1"/>
  <c r="W604" i="3"/>
  <c r="X604" i="3" s="1"/>
  <c r="K604" i="3"/>
  <c r="L604" i="3" s="1"/>
  <c r="AO603" i="3"/>
  <c r="AP603" i="3" s="1"/>
  <c r="AC603" i="3"/>
  <c r="AD603" i="3" s="1"/>
  <c r="Q603" i="3"/>
  <c r="R603" i="3" s="1"/>
  <c r="AU603" i="3"/>
  <c r="AV603" i="3" s="1"/>
  <c r="AI602" i="3"/>
  <c r="AJ602" i="3" s="1"/>
  <c r="W602" i="3"/>
  <c r="X602" i="3" s="1"/>
  <c r="K602" i="3"/>
  <c r="L602" i="3" s="1"/>
  <c r="AO601" i="3"/>
  <c r="AP601" i="3" s="1"/>
  <c r="AC601" i="3"/>
  <c r="AD601" i="3" s="1"/>
  <c r="Q601" i="3"/>
  <c r="R601" i="3" s="1"/>
  <c r="AU601" i="3"/>
  <c r="AV601" i="3" s="1"/>
  <c r="AI600" i="3"/>
  <c r="AJ600" i="3" s="1"/>
  <c r="W600" i="3"/>
  <c r="X600" i="3" s="1"/>
  <c r="K600" i="3"/>
  <c r="L600" i="3" s="1"/>
  <c r="AO599" i="3"/>
  <c r="AP599" i="3" s="1"/>
  <c r="AC599" i="3"/>
  <c r="AD599" i="3" s="1"/>
  <c r="Q599" i="3"/>
  <c r="R599" i="3" s="1"/>
  <c r="AU599" i="3"/>
  <c r="AV599" i="3" s="1"/>
  <c r="AI598" i="3"/>
  <c r="AJ598" i="3" s="1"/>
  <c r="W598" i="3"/>
  <c r="X598" i="3" s="1"/>
  <c r="K598" i="3"/>
  <c r="L598" i="3" s="1"/>
  <c r="AO597" i="3"/>
  <c r="AP597" i="3" s="1"/>
  <c r="AC597" i="3"/>
  <c r="AD597" i="3" s="1"/>
  <c r="Q597" i="3"/>
  <c r="R597" i="3" s="1"/>
  <c r="AU597" i="3"/>
  <c r="AV597" i="3" s="1"/>
  <c r="AI596" i="3"/>
  <c r="AJ596" i="3" s="1"/>
  <c r="W596" i="3"/>
  <c r="X596" i="3" s="1"/>
  <c r="K596" i="3"/>
  <c r="L596" i="3" s="1"/>
  <c r="AO595" i="3"/>
  <c r="AP595" i="3" s="1"/>
  <c r="AC595" i="3"/>
  <c r="AD595" i="3" s="1"/>
  <c r="Q595" i="3"/>
  <c r="R595" i="3" s="1"/>
  <c r="AU595" i="3"/>
  <c r="AV595" i="3" s="1"/>
  <c r="AI594" i="3"/>
  <c r="AJ594" i="3" s="1"/>
  <c r="W594" i="3"/>
  <c r="X594" i="3" s="1"/>
  <c r="K594" i="3"/>
  <c r="L594" i="3" s="1"/>
  <c r="AO593" i="3"/>
  <c r="AP593" i="3" s="1"/>
  <c r="AC593" i="3"/>
  <c r="AD593" i="3" s="1"/>
  <c r="Q593" i="3"/>
  <c r="R593" i="3" s="1"/>
  <c r="AU593" i="3"/>
  <c r="AV593" i="3" s="1"/>
  <c r="AI592" i="3"/>
  <c r="AJ592" i="3" s="1"/>
  <c r="W592" i="3"/>
  <c r="X592" i="3" s="1"/>
  <c r="K592" i="3"/>
  <c r="L592" i="3" s="1"/>
  <c r="AO591" i="3"/>
  <c r="AP591" i="3" s="1"/>
  <c r="AC591" i="3"/>
  <c r="AD591" i="3" s="1"/>
  <c r="Q591" i="3"/>
  <c r="R591" i="3" s="1"/>
  <c r="AU591" i="3"/>
  <c r="AV591" i="3" s="1"/>
  <c r="AI590" i="3"/>
  <c r="AJ590" i="3" s="1"/>
  <c r="W590" i="3"/>
  <c r="X590" i="3" s="1"/>
  <c r="K590" i="3"/>
  <c r="L590" i="3" s="1"/>
  <c r="AO589" i="3"/>
  <c r="AP589" i="3" s="1"/>
  <c r="AC589" i="3"/>
  <c r="AD589" i="3" s="1"/>
  <c r="Q589" i="3"/>
  <c r="R589" i="3" s="1"/>
  <c r="AU589" i="3"/>
  <c r="AV589" i="3" s="1"/>
  <c r="AI588" i="3"/>
  <c r="AJ588" i="3" s="1"/>
  <c r="W588" i="3"/>
  <c r="X588" i="3" s="1"/>
  <c r="K588" i="3"/>
  <c r="L588" i="3" s="1"/>
  <c r="AO587" i="3"/>
  <c r="AP587" i="3" s="1"/>
  <c r="AC587" i="3"/>
  <c r="AD587" i="3" s="1"/>
  <c r="Q587" i="3"/>
  <c r="R587" i="3" s="1"/>
  <c r="AU587" i="3"/>
  <c r="AV587" i="3" s="1"/>
  <c r="AI586" i="3"/>
  <c r="AJ586" i="3" s="1"/>
  <c r="W586" i="3"/>
  <c r="X586" i="3" s="1"/>
  <c r="K586" i="3"/>
  <c r="L586" i="3" s="1"/>
  <c r="AO585" i="3"/>
  <c r="AP585" i="3" s="1"/>
  <c r="AC585" i="3"/>
  <c r="AD585" i="3" s="1"/>
  <c r="Q585" i="3"/>
  <c r="R585" i="3" s="1"/>
  <c r="AU585" i="3"/>
  <c r="AV585" i="3" s="1"/>
  <c r="AI584" i="3"/>
  <c r="AJ584" i="3" s="1"/>
  <c r="W584" i="3"/>
  <c r="X584" i="3" s="1"/>
  <c r="K584" i="3"/>
  <c r="L584" i="3" s="1"/>
  <c r="AO583" i="3"/>
  <c r="AP583" i="3" s="1"/>
  <c r="AC583" i="3"/>
  <c r="AD583" i="3" s="1"/>
  <c r="Q583" i="3"/>
  <c r="R583" i="3" s="1"/>
  <c r="AU583" i="3"/>
  <c r="AV583" i="3" s="1"/>
  <c r="AI582" i="3"/>
  <c r="AJ582" i="3" s="1"/>
  <c r="W582" i="3"/>
  <c r="X582" i="3" s="1"/>
  <c r="K582" i="3"/>
  <c r="L582" i="3" s="1"/>
  <c r="AO581" i="3"/>
  <c r="AP581" i="3" s="1"/>
  <c r="AC581" i="3"/>
  <c r="AD581" i="3" s="1"/>
  <c r="Q581" i="3"/>
  <c r="R581" i="3" s="1"/>
  <c r="AU581" i="3"/>
  <c r="AV581" i="3" s="1"/>
  <c r="AI580" i="3"/>
  <c r="AJ580" i="3" s="1"/>
  <c r="W580" i="3"/>
  <c r="X580" i="3" s="1"/>
  <c r="K580" i="3"/>
  <c r="L580" i="3" s="1"/>
  <c r="AO579" i="3"/>
  <c r="AP579" i="3" s="1"/>
  <c r="AC579" i="3"/>
  <c r="AD579" i="3" s="1"/>
  <c r="Q579" i="3"/>
  <c r="R579" i="3" s="1"/>
  <c r="AU579" i="3"/>
  <c r="AV579" i="3" s="1"/>
  <c r="AI578" i="3"/>
  <c r="AJ578" i="3" s="1"/>
  <c r="W578" i="3"/>
  <c r="X578" i="3" s="1"/>
  <c r="K578" i="3"/>
  <c r="L578" i="3" s="1"/>
  <c r="AO577" i="3"/>
  <c r="AP577" i="3" s="1"/>
  <c r="AC577" i="3"/>
  <c r="AD577" i="3" s="1"/>
  <c r="Q577" i="3"/>
  <c r="R577" i="3" s="1"/>
  <c r="AU577" i="3"/>
  <c r="AV577" i="3" s="1"/>
  <c r="AI576" i="3"/>
  <c r="AJ576" i="3" s="1"/>
  <c r="W576" i="3"/>
  <c r="X576" i="3" s="1"/>
  <c r="K576" i="3"/>
  <c r="L576" i="3" s="1"/>
  <c r="AO575" i="3"/>
  <c r="AP575" i="3" s="1"/>
  <c r="AC575" i="3"/>
  <c r="AD575" i="3" s="1"/>
  <c r="Q575" i="3"/>
  <c r="R575" i="3" s="1"/>
  <c r="AU575" i="3"/>
  <c r="AV575" i="3" s="1"/>
  <c r="AI574" i="3"/>
  <c r="AJ574" i="3" s="1"/>
  <c r="W574" i="3"/>
  <c r="X574" i="3" s="1"/>
  <c r="K574" i="3"/>
  <c r="L574" i="3" s="1"/>
  <c r="AO573" i="3"/>
  <c r="AP573" i="3" s="1"/>
  <c r="AC573" i="3"/>
  <c r="AD573" i="3" s="1"/>
  <c r="Q573" i="3"/>
  <c r="R573" i="3" s="1"/>
  <c r="AU573" i="3"/>
  <c r="AV573" i="3" s="1"/>
  <c r="AI572" i="3"/>
  <c r="AJ572" i="3" s="1"/>
  <c r="W572" i="3"/>
  <c r="X572" i="3" s="1"/>
  <c r="K572" i="3"/>
  <c r="L572" i="3" s="1"/>
  <c r="AO571" i="3"/>
  <c r="AP571" i="3" s="1"/>
  <c r="AC571" i="3"/>
  <c r="AD571" i="3" s="1"/>
  <c r="Q571" i="3"/>
  <c r="R571" i="3" s="1"/>
  <c r="AU571" i="3"/>
  <c r="AV571" i="3" s="1"/>
  <c r="AI570" i="3"/>
  <c r="AJ570" i="3" s="1"/>
  <c r="W570" i="3"/>
  <c r="X570" i="3" s="1"/>
  <c r="K570" i="3"/>
  <c r="L570" i="3" s="1"/>
  <c r="AO569" i="3"/>
  <c r="AP569" i="3" s="1"/>
  <c r="AC569" i="3"/>
  <c r="AD569" i="3" s="1"/>
  <c r="Q569" i="3"/>
  <c r="R569" i="3" s="1"/>
  <c r="AU569" i="3"/>
  <c r="AV569" i="3" s="1"/>
  <c r="AI568" i="3"/>
  <c r="AJ568" i="3" s="1"/>
  <c r="W568" i="3"/>
  <c r="X568" i="3" s="1"/>
  <c r="K568" i="3"/>
  <c r="L568" i="3" s="1"/>
  <c r="AO567" i="3"/>
  <c r="AP567" i="3" s="1"/>
  <c r="AC567" i="3"/>
  <c r="AD567" i="3" s="1"/>
  <c r="Q567" i="3"/>
  <c r="R567" i="3" s="1"/>
  <c r="AU567" i="3"/>
  <c r="AV567" i="3" s="1"/>
  <c r="AI566" i="3"/>
  <c r="AJ566" i="3" s="1"/>
  <c r="W566" i="3"/>
  <c r="X566" i="3" s="1"/>
  <c r="K566" i="3"/>
  <c r="L566" i="3" s="1"/>
  <c r="AO565" i="3"/>
  <c r="AP565" i="3" s="1"/>
  <c r="AC565" i="3"/>
  <c r="AD565" i="3" s="1"/>
  <c r="Q565" i="3"/>
  <c r="R565" i="3" s="1"/>
  <c r="AU565" i="3"/>
  <c r="AV565" i="3" s="1"/>
  <c r="AI564" i="3"/>
  <c r="AJ564" i="3" s="1"/>
  <c r="W564" i="3"/>
  <c r="X564" i="3" s="1"/>
  <c r="K564" i="3"/>
  <c r="L564" i="3" s="1"/>
  <c r="AO563" i="3"/>
  <c r="AP563" i="3" s="1"/>
  <c r="AC563" i="3"/>
  <c r="AD563" i="3" s="1"/>
  <c r="Q563" i="3"/>
  <c r="R563" i="3" s="1"/>
  <c r="AU563" i="3"/>
  <c r="AV563" i="3" s="1"/>
  <c r="AI562" i="3"/>
  <c r="AJ562" i="3" s="1"/>
  <c r="W562" i="3"/>
  <c r="X562" i="3" s="1"/>
  <c r="K562" i="3"/>
  <c r="L562" i="3" s="1"/>
  <c r="AO561" i="3"/>
  <c r="AP561" i="3" s="1"/>
  <c r="AC561" i="3"/>
  <c r="AD561" i="3" s="1"/>
  <c r="Q561" i="3"/>
  <c r="R561" i="3" s="1"/>
  <c r="AU561" i="3"/>
  <c r="AV561" i="3" s="1"/>
  <c r="AI560" i="3"/>
  <c r="AJ560" i="3" s="1"/>
  <c r="W560" i="3"/>
  <c r="X560" i="3" s="1"/>
  <c r="K560" i="3"/>
  <c r="L560" i="3" s="1"/>
  <c r="AO559" i="3"/>
  <c r="AP559" i="3" s="1"/>
  <c r="AC559" i="3"/>
  <c r="AD559" i="3" s="1"/>
  <c r="Q559" i="3"/>
  <c r="R559" i="3" s="1"/>
  <c r="AU559" i="3"/>
  <c r="AV559" i="3" s="1"/>
  <c r="AI558" i="3"/>
  <c r="AJ558" i="3" s="1"/>
  <c r="W558" i="3"/>
  <c r="X558" i="3" s="1"/>
  <c r="K558" i="3"/>
  <c r="L558" i="3" s="1"/>
  <c r="AO557" i="3"/>
  <c r="AP557" i="3" s="1"/>
  <c r="AC557" i="3"/>
  <c r="AD557" i="3" s="1"/>
  <c r="Q557" i="3"/>
  <c r="R557" i="3" s="1"/>
  <c r="AU557" i="3"/>
  <c r="AV557" i="3" s="1"/>
  <c r="AI556" i="3"/>
  <c r="AJ556" i="3" s="1"/>
  <c r="W556" i="3"/>
  <c r="X556" i="3" s="1"/>
  <c r="K556" i="3"/>
  <c r="L556" i="3" s="1"/>
  <c r="AO555" i="3"/>
  <c r="AP555" i="3" s="1"/>
  <c r="AC555" i="3"/>
  <c r="AD555" i="3" s="1"/>
  <c r="Q555" i="3"/>
  <c r="R555" i="3" s="1"/>
  <c r="AU555" i="3"/>
  <c r="AV555" i="3" s="1"/>
  <c r="AI554" i="3"/>
  <c r="AJ554" i="3" s="1"/>
  <c r="W554" i="3"/>
  <c r="X554" i="3" s="1"/>
  <c r="K554" i="3"/>
  <c r="L554" i="3" s="1"/>
  <c r="AO553" i="3"/>
  <c r="AP553" i="3" s="1"/>
  <c r="AC553" i="3"/>
  <c r="AD553" i="3" s="1"/>
  <c r="Q553" i="3"/>
  <c r="R553" i="3" s="1"/>
  <c r="AU553" i="3"/>
  <c r="AV553" i="3" s="1"/>
  <c r="AI552" i="3"/>
  <c r="AJ552" i="3" s="1"/>
  <c r="W552" i="3"/>
  <c r="X552" i="3" s="1"/>
  <c r="K552" i="3"/>
  <c r="L552" i="3" s="1"/>
  <c r="AO551" i="3"/>
  <c r="AP551" i="3" s="1"/>
  <c r="AC551" i="3"/>
  <c r="AD551" i="3" s="1"/>
  <c r="Q551" i="3"/>
  <c r="R551" i="3" s="1"/>
  <c r="AU551" i="3"/>
  <c r="AV551" i="3" s="1"/>
  <c r="AI550" i="3"/>
  <c r="AJ550" i="3" s="1"/>
  <c r="W550" i="3"/>
  <c r="X550" i="3" s="1"/>
  <c r="K550" i="3"/>
  <c r="L550" i="3" s="1"/>
  <c r="AO549" i="3"/>
  <c r="AP549" i="3" s="1"/>
  <c r="AC549" i="3"/>
  <c r="AD549" i="3" s="1"/>
  <c r="Q549" i="3"/>
  <c r="R549" i="3" s="1"/>
  <c r="AU549" i="3"/>
  <c r="AV549" i="3" s="1"/>
  <c r="AI548" i="3"/>
  <c r="AJ548" i="3" s="1"/>
  <c r="W548" i="3"/>
  <c r="X548" i="3" s="1"/>
  <c r="K548" i="3"/>
  <c r="L548" i="3" s="1"/>
  <c r="AO547" i="3"/>
  <c r="AP547" i="3" s="1"/>
  <c r="AC547" i="3"/>
  <c r="AD547" i="3" s="1"/>
  <c r="Q547" i="3"/>
  <c r="R547" i="3" s="1"/>
  <c r="AU547" i="3"/>
  <c r="AV547" i="3" s="1"/>
  <c r="AI546" i="3"/>
  <c r="AJ546" i="3" s="1"/>
  <c r="W546" i="3"/>
  <c r="X546" i="3" s="1"/>
  <c r="K546" i="3"/>
  <c r="L546" i="3" s="1"/>
  <c r="AO545" i="3"/>
  <c r="AP545" i="3" s="1"/>
  <c r="AC545" i="3"/>
  <c r="AD545" i="3" s="1"/>
  <c r="Q545" i="3"/>
  <c r="R545" i="3" s="1"/>
  <c r="AU545" i="3"/>
  <c r="AV545" i="3" s="1"/>
  <c r="AI544" i="3"/>
  <c r="AJ544" i="3" s="1"/>
  <c r="W544" i="3"/>
  <c r="X544" i="3" s="1"/>
  <c r="K544" i="3"/>
  <c r="L544" i="3" s="1"/>
  <c r="AO543" i="3"/>
  <c r="AP543" i="3" s="1"/>
  <c r="AC543" i="3"/>
  <c r="AD543" i="3" s="1"/>
  <c r="Q543" i="3"/>
  <c r="R543" i="3" s="1"/>
  <c r="AU543" i="3"/>
  <c r="AV543" i="3" s="1"/>
  <c r="AI542" i="3"/>
  <c r="AJ542" i="3" s="1"/>
  <c r="W542" i="3"/>
  <c r="X542" i="3" s="1"/>
  <c r="K542" i="3"/>
  <c r="L542" i="3" s="1"/>
  <c r="AO541" i="3"/>
  <c r="AP541" i="3" s="1"/>
  <c r="AC541" i="3"/>
  <c r="AD541" i="3" s="1"/>
  <c r="Q541" i="3"/>
  <c r="R541" i="3" s="1"/>
  <c r="AU541" i="3"/>
  <c r="AV541" i="3" s="1"/>
  <c r="AI540" i="3"/>
  <c r="AJ540" i="3" s="1"/>
  <c r="W540" i="3"/>
  <c r="X540" i="3" s="1"/>
  <c r="K540" i="3"/>
  <c r="L540" i="3" s="1"/>
  <c r="AO539" i="3"/>
  <c r="AP539" i="3" s="1"/>
  <c r="AC539" i="3"/>
  <c r="AD539" i="3" s="1"/>
  <c r="Q539" i="3"/>
  <c r="R539" i="3" s="1"/>
  <c r="AU539" i="3"/>
  <c r="AV539" i="3" s="1"/>
  <c r="AI538" i="3"/>
  <c r="AJ538" i="3" s="1"/>
  <c r="W538" i="3"/>
  <c r="X538" i="3" s="1"/>
  <c r="K538" i="3"/>
  <c r="L538" i="3" s="1"/>
  <c r="AO537" i="3"/>
  <c r="AP537" i="3" s="1"/>
  <c r="AC537" i="3"/>
  <c r="AD537" i="3" s="1"/>
  <c r="Q537" i="3"/>
  <c r="R537" i="3" s="1"/>
  <c r="AU537" i="3"/>
  <c r="AV537" i="3" s="1"/>
  <c r="AI536" i="3"/>
  <c r="AJ536" i="3" s="1"/>
  <c r="W536" i="3"/>
  <c r="X536" i="3" s="1"/>
  <c r="K536" i="3"/>
  <c r="L536" i="3" s="1"/>
  <c r="AO535" i="3"/>
  <c r="AP535" i="3" s="1"/>
  <c r="AC535" i="3"/>
  <c r="AD535" i="3" s="1"/>
  <c r="Q535" i="3"/>
  <c r="R535" i="3" s="1"/>
  <c r="AU535" i="3"/>
  <c r="AV535" i="3" s="1"/>
  <c r="AI534" i="3"/>
  <c r="AJ534" i="3" s="1"/>
  <c r="W534" i="3"/>
  <c r="X534" i="3" s="1"/>
  <c r="K534" i="3"/>
  <c r="L534" i="3" s="1"/>
  <c r="AO533" i="3"/>
  <c r="AP533" i="3" s="1"/>
  <c r="AC533" i="3"/>
  <c r="AD533" i="3" s="1"/>
  <c r="Q533" i="3"/>
  <c r="R533" i="3" s="1"/>
  <c r="AU533" i="3"/>
  <c r="AV533" i="3" s="1"/>
  <c r="AI532" i="3"/>
  <c r="AJ532" i="3" s="1"/>
  <c r="W532" i="3"/>
  <c r="X532" i="3" s="1"/>
  <c r="K532" i="3"/>
  <c r="L532" i="3" s="1"/>
  <c r="AO531" i="3"/>
  <c r="AP531" i="3" s="1"/>
  <c r="AC531" i="3"/>
  <c r="AD531" i="3" s="1"/>
  <c r="Q531" i="3"/>
  <c r="R531" i="3" s="1"/>
  <c r="AU531" i="3"/>
  <c r="AV531" i="3" s="1"/>
  <c r="AI530" i="3"/>
  <c r="AJ530" i="3" s="1"/>
  <c r="W530" i="3"/>
  <c r="X530" i="3" s="1"/>
  <c r="K530" i="3"/>
  <c r="L530" i="3" s="1"/>
  <c r="AO529" i="3"/>
  <c r="AP529" i="3" s="1"/>
  <c r="AC529" i="3"/>
  <c r="AD529" i="3" s="1"/>
  <c r="Q529" i="3"/>
  <c r="R529" i="3" s="1"/>
  <c r="AU529" i="3"/>
  <c r="AV529" i="3" s="1"/>
  <c r="AI528" i="3"/>
  <c r="AJ528" i="3" s="1"/>
  <c r="W528" i="3"/>
  <c r="X528" i="3" s="1"/>
  <c r="K528" i="3"/>
  <c r="L528" i="3" s="1"/>
  <c r="AO527" i="3"/>
  <c r="AP527" i="3" s="1"/>
  <c r="AC527" i="3"/>
  <c r="AD527" i="3" s="1"/>
  <c r="Q527" i="3"/>
  <c r="R527" i="3" s="1"/>
  <c r="AU527" i="3"/>
  <c r="AV527" i="3" s="1"/>
  <c r="AI526" i="3"/>
  <c r="AJ526" i="3" s="1"/>
  <c r="W526" i="3"/>
  <c r="X526" i="3" s="1"/>
  <c r="K526" i="3"/>
  <c r="L526" i="3" s="1"/>
  <c r="AO525" i="3"/>
  <c r="AP525" i="3" s="1"/>
  <c r="AC525" i="3"/>
  <c r="AD525" i="3" s="1"/>
  <c r="Q525" i="3"/>
  <c r="R525" i="3" s="1"/>
  <c r="AU525" i="3"/>
  <c r="AV525" i="3" s="1"/>
  <c r="AI524" i="3"/>
  <c r="AJ524" i="3" s="1"/>
  <c r="W524" i="3"/>
  <c r="X524" i="3" s="1"/>
  <c r="K524" i="3"/>
  <c r="L524" i="3" s="1"/>
  <c r="AO523" i="3"/>
  <c r="AP523" i="3" s="1"/>
  <c r="AC523" i="3"/>
  <c r="AD523" i="3" s="1"/>
  <c r="Q523" i="3"/>
  <c r="R523" i="3" s="1"/>
  <c r="AU523" i="3"/>
  <c r="AV523" i="3" s="1"/>
  <c r="AI522" i="3"/>
  <c r="AJ522" i="3" s="1"/>
  <c r="W522" i="3"/>
  <c r="X522" i="3" s="1"/>
  <c r="K522" i="3"/>
  <c r="L522" i="3" s="1"/>
  <c r="AO521" i="3"/>
  <c r="AP521" i="3" s="1"/>
  <c r="AC521" i="3"/>
  <c r="AD521" i="3" s="1"/>
  <c r="Q521" i="3"/>
  <c r="R521" i="3" s="1"/>
  <c r="AU521" i="3"/>
  <c r="AV521" i="3" s="1"/>
  <c r="AI520" i="3"/>
  <c r="AJ520" i="3" s="1"/>
  <c r="W520" i="3"/>
  <c r="X520" i="3" s="1"/>
  <c r="K520" i="3"/>
  <c r="L520" i="3" s="1"/>
  <c r="AO519" i="3"/>
  <c r="AP519" i="3" s="1"/>
  <c r="AC519" i="3"/>
  <c r="AD519" i="3" s="1"/>
  <c r="Q519" i="3"/>
  <c r="R519" i="3" s="1"/>
  <c r="AU519" i="3"/>
  <c r="AV519" i="3" s="1"/>
  <c r="AI518" i="3"/>
  <c r="AJ518" i="3" s="1"/>
  <c r="W518" i="3"/>
  <c r="X518" i="3" s="1"/>
  <c r="K518" i="3"/>
  <c r="L518" i="3" s="1"/>
  <c r="AO517" i="3"/>
  <c r="AP517" i="3" s="1"/>
  <c r="AC517" i="3"/>
  <c r="AD517" i="3" s="1"/>
  <c r="Q517" i="3"/>
  <c r="R517" i="3" s="1"/>
  <c r="AU517" i="3"/>
  <c r="AV517" i="3" s="1"/>
  <c r="AI516" i="3"/>
  <c r="AJ516" i="3" s="1"/>
  <c r="W516" i="3"/>
  <c r="X516" i="3" s="1"/>
  <c r="K516" i="3"/>
  <c r="L516" i="3" s="1"/>
  <c r="AO515" i="3"/>
  <c r="AP515" i="3" s="1"/>
  <c r="AC515" i="3"/>
  <c r="AD515" i="3" s="1"/>
  <c r="Q515" i="3"/>
  <c r="R515" i="3" s="1"/>
  <c r="AU515" i="3"/>
  <c r="AV515" i="3" s="1"/>
  <c r="AI514" i="3"/>
  <c r="AJ514" i="3" s="1"/>
  <c r="W514" i="3"/>
  <c r="X514" i="3" s="1"/>
  <c r="K514" i="3"/>
  <c r="L514" i="3" s="1"/>
  <c r="AO513" i="3"/>
  <c r="AP513" i="3" s="1"/>
  <c r="AC513" i="3"/>
  <c r="AD513" i="3" s="1"/>
  <c r="Q513" i="3"/>
  <c r="R513" i="3" s="1"/>
  <c r="AU513" i="3"/>
  <c r="AV513" i="3" s="1"/>
  <c r="AI512" i="3"/>
  <c r="AJ512" i="3" s="1"/>
  <c r="W512" i="3"/>
  <c r="X512" i="3" s="1"/>
  <c r="K512" i="3"/>
  <c r="L512" i="3" s="1"/>
  <c r="AO511" i="3"/>
  <c r="AP511" i="3" s="1"/>
  <c r="AC511" i="3"/>
  <c r="AD511" i="3" s="1"/>
  <c r="Q511" i="3"/>
  <c r="R511" i="3" s="1"/>
  <c r="AU511" i="3"/>
  <c r="AV511" i="3" s="1"/>
  <c r="AI510" i="3"/>
  <c r="AJ510" i="3" s="1"/>
  <c r="W510" i="3"/>
  <c r="X510" i="3" s="1"/>
  <c r="K510" i="3"/>
  <c r="L510" i="3" s="1"/>
  <c r="AO509" i="3"/>
  <c r="AP509" i="3" s="1"/>
  <c r="AC509" i="3"/>
  <c r="AD509" i="3" s="1"/>
  <c r="Q509" i="3"/>
  <c r="R509" i="3" s="1"/>
  <c r="AU509" i="3"/>
  <c r="AV509" i="3" s="1"/>
  <c r="AI508" i="3"/>
  <c r="AJ508" i="3" s="1"/>
  <c r="W508" i="3"/>
  <c r="X508" i="3" s="1"/>
  <c r="K508" i="3"/>
  <c r="L508" i="3" s="1"/>
  <c r="AO507" i="3"/>
  <c r="AP507" i="3" s="1"/>
  <c r="AC507" i="3"/>
  <c r="AD507" i="3" s="1"/>
  <c r="Q507" i="3"/>
  <c r="R507" i="3" s="1"/>
  <c r="AU507" i="3"/>
  <c r="AV507" i="3" s="1"/>
  <c r="AI506" i="3"/>
  <c r="AJ506" i="3" s="1"/>
  <c r="W506" i="3"/>
  <c r="X506" i="3" s="1"/>
  <c r="K506" i="3"/>
  <c r="L506" i="3" s="1"/>
  <c r="AO505" i="3"/>
  <c r="AP505" i="3" s="1"/>
  <c r="AC505" i="3"/>
  <c r="AD505" i="3" s="1"/>
  <c r="Q505" i="3"/>
  <c r="R505" i="3" s="1"/>
  <c r="AU505" i="3"/>
  <c r="AV505" i="3" s="1"/>
  <c r="AI504" i="3"/>
  <c r="AJ504" i="3" s="1"/>
  <c r="W504" i="3"/>
  <c r="X504" i="3" s="1"/>
  <c r="K504" i="3"/>
  <c r="L504" i="3" s="1"/>
  <c r="AO503" i="3"/>
  <c r="AP503" i="3" s="1"/>
  <c r="AC503" i="3"/>
  <c r="AD503" i="3" s="1"/>
  <c r="Q503" i="3"/>
  <c r="R503" i="3" s="1"/>
  <c r="AU503" i="3"/>
  <c r="AV503" i="3" s="1"/>
  <c r="AI502" i="3"/>
  <c r="AJ502" i="3" s="1"/>
  <c r="W502" i="3"/>
  <c r="X502" i="3" s="1"/>
  <c r="K502" i="3"/>
  <c r="L502" i="3" s="1"/>
  <c r="AO501" i="3"/>
  <c r="AP501" i="3" s="1"/>
  <c r="AC501" i="3"/>
  <c r="AD501" i="3" s="1"/>
  <c r="Q501" i="3"/>
  <c r="R501" i="3" s="1"/>
  <c r="AU501" i="3"/>
  <c r="AV501" i="3" s="1"/>
  <c r="AI500" i="3"/>
  <c r="AJ500" i="3" s="1"/>
  <c r="W500" i="3"/>
  <c r="X500" i="3" s="1"/>
  <c r="K500" i="3"/>
  <c r="L500" i="3" s="1"/>
  <c r="AO499" i="3"/>
  <c r="AP499" i="3" s="1"/>
  <c r="AC499" i="3"/>
  <c r="AD499" i="3" s="1"/>
  <c r="Q499" i="3"/>
  <c r="R499" i="3" s="1"/>
  <c r="AU499" i="3"/>
  <c r="AV499" i="3" s="1"/>
  <c r="AI498" i="3"/>
  <c r="AJ498" i="3" s="1"/>
  <c r="W498" i="3"/>
  <c r="X498" i="3" s="1"/>
  <c r="K498" i="3"/>
  <c r="L498" i="3" s="1"/>
  <c r="AO497" i="3"/>
  <c r="AP497" i="3" s="1"/>
  <c r="AC497" i="3"/>
  <c r="AD497" i="3" s="1"/>
  <c r="Q497" i="3"/>
  <c r="R497" i="3" s="1"/>
  <c r="AU497" i="3"/>
  <c r="AV497" i="3" s="1"/>
  <c r="AI496" i="3"/>
  <c r="AJ496" i="3" s="1"/>
  <c r="W496" i="3"/>
  <c r="X496" i="3" s="1"/>
  <c r="K496" i="3"/>
  <c r="L496" i="3" s="1"/>
  <c r="AO495" i="3"/>
  <c r="AP495" i="3" s="1"/>
  <c r="AC495" i="3"/>
  <c r="AD495" i="3" s="1"/>
  <c r="Q495" i="3"/>
  <c r="R495" i="3" s="1"/>
  <c r="AU495" i="3"/>
  <c r="AV495" i="3" s="1"/>
  <c r="AI494" i="3"/>
  <c r="AJ494" i="3" s="1"/>
  <c r="W494" i="3"/>
  <c r="X494" i="3" s="1"/>
  <c r="K494" i="3"/>
  <c r="L494" i="3" s="1"/>
  <c r="AO493" i="3"/>
  <c r="AP493" i="3" s="1"/>
  <c r="AC493" i="3"/>
  <c r="AD493" i="3" s="1"/>
  <c r="Q493" i="3"/>
  <c r="R493" i="3" s="1"/>
  <c r="AU493" i="3"/>
  <c r="AV493" i="3" s="1"/>
  <c r="AI492" i="3"/>
  <c r="AJ492" i="3" s="1"/>
  <c r="W492" i="3"/>
  <c r="X492" i="3" s="1"/>
  <c r="K492" i="3"/>
  <c r="L492" i="3" s="1"/>
  <c r="AO491" i="3"/>
  <c r="AP491" i="3" s="1"/>
  <c r="AC491" i="3"/>
  <c r="AD491" i="3" s="1"/>
  <c r="Q491" i="3"/>
  <c r="R491" i="3" s="1"/>
  <c r="AU491" i="3"/>
  <c r="AV491" i="3" s="1"/>
  <c r="AI490" i="3"/>
  <c r="AJ490" i="3" s="1"/>
  <c r="W490" i="3"/>
  <c r="X490" i="3" s="1"/>
  <c r="K490" i="3"/>
  <c r="L490" i="3" s="1"/>
  <c r="AO489" i="3"/>
  <c r="AP489" i="3" s="1"/>
  <c r="AC489" i="3"/>
  <c r="AD489" i="3" s="1"/>
  <c r="Q489" i="3"/>
  <c r="R489" i="3" s="1"/>
  <c r="AU489" i="3"/>
  <c r="AV489" i="3" s="1"/>
  <c r="AI488" i="3"/>
  <c r="AJ488" i="3" s="1"/>
  <c r="W488" i="3"/>
  <c r="X488" i="3" s="1"/>
  <c r="K488" i="3"/>
  <c r="L488" i="3" s="1"/>
  <c r="AO487" i="3"/>
  <c r="AP487" i="3" s="1"/>
  <c r="AC487" i="3"/>
  <c r="AD487" i="3" s="1"/>
  <c r="Q487" i="3"/>
  <c r="R487" i="3" s="1"/>
  <c r="AU487" i="3"/>
  <c r="AV487" i="3" s="1"/>
  <c r="AI486" i="3"/>
  <c r="AJ486" i="3" s="1"/>
  <c r="W486" i="3"/>
  <c r="X486" i="3" s="1"/>
  <c r="K486" i="3"/>
  <c r="L486" i="3" s="1"/>
  <c r="AO485" i="3"/>
  <c r="AP485" i="3" s="1"/>
  <c r="AC485" i="3"/>
  <c r="AD485" i="3" s="1"/>
  <c r="Q485" i="3"/>
  <c r="R485" i="3" s="1"/>
  <c r="AU485" i="3"/>
  <c r="AV485" i="3" s="1"/>
  <c r="AI484" i="3"/>
  <c r="AJ484" i="3" s="1"/>
  <c r="W484" i="3"/>
  <c r="X484" i="3" s="1"/>
  <c r="K484" i="3"/>
  <c r="L484" i="3" s="1"/>
  <c r="AO483" i="3"/>
  <c r="AP483" i="3" s="1"/>
  <c r="AC483" i="3"/>
  <c r="AD483" i="3" s="1"/>
  <c r="Q483" i="3"/>
  <c r="R483" i="3" s="1"/>
  <c r="AU483" i="3"/>
  <c r="AV483" i="3" s="1"/>
  <c r="AI482" i="3"/>
  <c r="AJ482" i="3" s="1"/>
  <c r="W482" i="3"/>
  <c r="X482" i="3" s="1"/>
  <c r="K482" i="3"/>
  <c r="L482" i="3" s="1"/>
  <c r="AO481" i="3"/>
  <c r="AP481" i="3" s="1"/>
  <c r="AC481" i="3"/>
  <c r="AD481" i="3" s="1"/>
  <c r="Q481" i="3"/>
  <c r="R481" i="3" s="1"/>
  <c r="AU481" i="3"/>
  <c r="AV481" i="3" s="1"/>
  <c r="AI480" i="3"/>
  <c r="AJ480" i="3" s="1"/>
  <c r="W480" i="3"/>
  <c r="X480" i="3" s="1"/>
  <c r="K480" i="3"/>
  <c r="L480" i="3" s="1"/>
  <c r="AO479" i="3"/>
  <c r="AP479" i="3" s="1"/>
  <c r="AC479" i="3"/>
  <c r="AD479" i="3" s="1"/>
  <c r="Q479" i="3"/>
  <c r="R479" i="3" s="1"/>
  <c r="AU479" i="3"/>
  <c r="AV479" i="3" s="1"/>
  <c r="AI478" i="3"/>
  <c r="AJ478" i="3" s="1"/>
  <c r="W478" i="3"/>
  <c r="X478" i="3" s="1"/>
  <c r="K478" i="3"/>
  <c r="L478" i="3" s="1"/>
  <c r="AO477" i="3"/>
  <c r="AP477" i="3" s="1"/>
  <c r="K678" i="3"/>
  <c r="L678" i="3" s="1"/>
  <c r="Z677" i="3"/>
  <c r="AA677" i="3" s="1"/>
  <c r="AR676" i="3"/>
  <c r="AS676" i="3" s="1"/>
  <c r="AY676" i="3" s="1"/>
  <c r="T676" i="3"/>
  <c r="U676" i="3" s="1"/>
  <c r="AL675" i="3"/>
  <c r="AM675" i="3" s="1"/>
  <c r="N675" i="3"/>
  <c r="O675" i="3" s="1"/>
  <c r="AF674" i="3"/>
  <c r="AG674" i="3" s="1"/>
  <c r="H674" i="3"/>
  <c r="I674" i="3" s="1"/>
  <c r="Z673" i="3"/>
  <c r="AA673" i="3" s="1"/>
  <c r="AR672" i="3"/>
  <c r="AS672" i="3" s="1"/>
  <c r="AY672" i="3" s="1"/>
  <c r="T672" i="3"/>
  <c r="U672" i="3" s="1"/>
  <c r="BF672" i="3" s="1"/>
  <c r="AL671" i="3"/>
  <c r="AM671" i="3" s="1"/>
  <c r="N671" i="3"/>
  <c r="O671" i="3" s="1"/>
  <c r="AF670" i="3"/>
  <c r="AG670" i="3" s="1"/>
  <c r="H670" i="3"/>
  <c r="I670" i="3" s="1"/>
  <c r="Z669" i="3"/>
  <c r="AA669" i="3" s="1"/>
  <c r="AR668" i="3"/>
  <c r="AS668" i="3" s="1"/>
  <c r="AY668" i="3" s="1"/>
  <c r="T668" i="3"/>
  <c r="U668" i="3" s="1"/>
  <c r="AL667" i="3"/>
  <c r="AM667" i="3" s="1"/>
  <c r="BL667" i="3" s="1"/>
  <c r="N667" i="3"/>
  <c r="O667" i="3" s="1"/>
  <c r="AF666" i="3"/>
  <c r="AG666" i="3" s="1"/>
  <c r="T666" i="3"/>
  <c r="U666" i="3" s="1"/>
  <c r="H666" i="3"/>
  <c r="I666" i="3" s="1"/>
  <c r="AL665" i="3"/>
  <c r="AM665" i="3" s="1"/>
  <c r="Z665" i="3"/>
  <c r="AA665" i="3" s="1"/>
  <c r="N665" i="3"/>
  <c r="O665" i="3" s="1"/>
  <c r="AR664" i="3"/>
  <c r="AS664" i="3" s="1"/>
  <c r="AY664" i="3" s="1"/>
  <c r="AF664" i="3"/>
  <c r="AG664" i="3" s="1"/>
  <c r="T664" i="3"/>
  <c r="U664" i="3" s="1"/>
  <c r="H664" i="3"/>
  <c r="I664" i="3" s="1"/>
  <c r="AL663" i="3"/>
  <c r="AM663" i="3" s="1"/>
  <c r="Z663" i="3"/>
  <c r="AA663" i="3" s="1"/>
  <c r="N663" i="3"/>
  <c r="O663" i="3" s="1"/>
  <c r="AR662" i="3"/>
  <c r="AS662" i="3" s="1"/>
  <c r="AY662" i="3" s="1"/>
  <c r="AF662" i="3"/>
  <c r="AG662" i="3" s="1"/>
  <c r="T662" i="3"/>
  <c r="U662" i="3" s="1"/>
  <c r="H662" i="3"/>
  <c r="I662" i="3" s="1"/>
  <c r="AL661" i="3"/>
  <c r="AM661" i="3" s="1"/>
  <c r="Z661" i="3"/>
  <c r="AA661" i="3" s="1"/>
  <c r="N661" i="3"/>
  <c r="O661" i="3" s="1"/>
  <c r="AR660" i="3"/>
  <c r="AS660" i="3" s="1"/>
  <c r="AY660" i="3" s="1"/>
  <c r="AF660" i="3"/>
  <c r="AG660" i="3" s="1"/>
  <c r="T660" i="3"/>
  <c r="U660" i="3" s="1"/>
  <c r="H660" i="3"/>
  <c r="I660" i="3" s="1"/>
  <c r="AL659" i="3"/>
  <c r="AM659" i="3" s="1"/>
  <c r="Z659" i="3"/>
  <c r="AA659" i="3" s="1"/>
  <c r="N659" i="3"/>
  <c r="O659" i="3" s="1"/>
  <c r="AR658" i="3"/>
  <c r="AS658" i="3" s="1"/>
  <c r="AY658" i="3" s="1"/>
  <c r="AF658" i="3"/>
  <c r="AG658" i="3" s="1"/>
  <c r="T658" i="3"/>
  <c r="U658" i="3" s="1"/>
  <c r="H658" i="3"/>
  <c r="I658" i="3" s="1"/>
  <c r="AL657" i="3"/>
  <c r="AM657" i="3" s="1"/>
  <c r="Z657" i="3"/>
  <c r="AA657" i="3" s="1"/>
  <c r="N657" i="3"/>
  <c r="O657" i="3" s="1"/>
  <c r="AR656" i="3"/>
  <c r="AS656" i="3" s="1"/>
  <c r="AY656" i="3" s="1"/>
  <c r="AF656" i="3"/>
  <c r="AG656" i="3" s="1"/>
  <c r="T656" i="3"/>
  <c r="U656" i="3" s="1"/>
  <c r="H656" i="3"/>
  <c r="I656" i="3" s="1"/>
  <c r="AL655" i="3"/>
  <c r="AM655" i="3" s="1"/>
  <c r="Z655" i="3"/>
  <c r="AA655" i="3" s="1"/>
  <c r="N655" i="3"/>
  <c r="O655" i="3" s="1"/>
  <c r="AR654" i="3"/>
  <c r="AS654" i="3" s="1"/>
  <c r="AY654" i="3" s="1"/>
  <c r="AF654" i="3"/>
  <c r="AG654" i="3" s="1"/>
  <c r="T654" i="3"/>
  <c r="U654" i="3" s="1"/>
  <c r="H654" i="3"/>
  <c r="I654" i="3" s="1"/>
  <c r="AL653" i="3"/>
  <c r="AM653" i="3" s="1"/>
  <c r="Z653" i="3"/>
  <c r="AA653" i="3" s="1"/>
  <c r="N653" i="3"/>
  <c r="O653" i="3" s="1"/>
  <c r="AR652" i="3"/>
  <c r="AS652" i="3" s="1"/>
  <c r="AY652" i="3" s="1"/>
  <c r="AF652" i="3"/>
  <c r="AG652" i="3" s="1"/>
  <c r="T652" i="3"/>
  <c r="U652" i="3" s="1"/>
  <c r="H652" i="3"/>
  <c r="I652" i="3" s="1"/>
  <c r="AL651" i="3"/>
  <c r="AM651" i="3" s="1"/>
  <c r="Z651" i="3"/>
  <c r="AA651" i="3" s="1"/>
  <c r="N651" i="3"/>
  <c r="O651" i="3" s="1"/>
  <c r="AR650" i="3"/>
  <c r="AS650" i="3" s="1"/>
  <c r="AY650" i="3" s="1"/>
  <c r="AF650" i="3"/>
  <c r="AG650" i="3" s="1"/>
  <c r="T650" i="3"/>
  <c r="U650" i="3" s="1"/>
  <c r="H650" i="3"/>
  <c r="I650" i="3" s="1"/>
  <c r="AL649" i="3"/>
  <c r="AM649" i="3" s="1"/>
  <c r="Z649" i="3"/>
  <c r="AA649" i="3" s="1"/>
  <c r="N649" i="3"/>
  <c r="O649" i="3" s="1"/>
  <c r="AR648" i="3"/>
  <c r="AS648" i="3" s="1"/>
  <c r="AY648" i="3" s="1"/>
  <c r="AF648" i="3"/>
  <c r="AG648" i="3" s="1"/>
  <c r="T648" i="3"/>
  <c r="U648" i="3" s="1"/>
  <c r="H648" i="3"/>
  <c r="I648" i="3" s="1"/>
  <c r="AL647" i="3"/>
  <c r="AM647" i="3" s="1"/>
  <c r="Z647" i="3"/>
  <c r="AA647" i="3" s="1"/>
  <c r="N647" i="3"/>
  <c r="O647" i="3" s="1"/>
  <c r="AR646" i="3"/>
  <c r="AS646" i="3" s="1"/>
  <c r="AY646" i="3" s="1"/>
  <c r="AF646" i="3"/>
  <c r="AG646" i="3" s="1"/>
  <c r="T646" i="3"/>
  <c r="U646" i="3" s="1"/>
  <c r="H646" i="3"/>
  <c r="I646" i="3" s="1"/>
  <c r="AL645" i="3"/>
  <c r="AM645" i="3" s="1"/>
  <c r="Z645" i="3"/>
  <c r="AA645" i="3" s="1"/>
  <c r="N645" i="3"/>
  <c r="O645" i="3" s="1"/>
  <c r="AR644" i="3"/>
  <c r="AS644" i="3" s="1"/>
  <c r="AY644" i="3" s="1"/>
  <c r="AF644" i="3"/>
  <c r="AG644" i="3" s="1"/>
  <c r="T644" i="3"/>
  <c r="U644" i="3" s="1"/>
  <c r="H644" i="3"/>
  <c r="I644" i="3" s="1"/>
  <c r="AL643" i="3"/>
  <c r="AM643" i="3" s="1"/>
  <c r="Z643" i="3"/>
  <c r="AA643" i="3" s="1"/>
  <c r="N643" i="3"/>
  <c r="O643" i="3" s="1"/>
  <c r="AR642" i="3"/>
  <c r="AS642" i="3" s="1"/>
  <c r="AY642" i="3" s="1"/>
  <c r="AF642" i="3"/>
  <c r="AG642" i="3" s="1"/>
  <c r="T642" i="3"/>
  <c r="U642" i="3" s="1"/>
  <c r="H642" i="3"/>
  <c r="I642" i="3" s="1"/>
  <c r="AL641" i="3"/>
  <c r="AM641" i="3" s="1"/>
  <c r="Z641" i="3"/>
  <c r="AA641" i="3" s="1"/>
  <c r="N641" i="3"/>
  <c r="O641" i="3" s="1"/>
  <c r="AR640" i="3"/>
  <c r="AS640" i="3" s="1"/>
  <c r="AY640" i="3" s="1"/>
  <c r="AF640" i="3"/>
  <c r="AG640" i="3" s="1"/>
  <c r="T640" i="3"/>
  <c r="U640" i="3" s="1"/>
  <c r="H640" i="3"/>
  <c r="I640" i="3" s="1"/>
  <c r="AL639" i="3"/>
  <c r="AM639" i="3" s="1"/>
  <c r="Z639" i="3"/>
  <c r="AA639" i="3" s="1"/>
  <c r="N639" i="3"/>
  <c r="O639" i="3" s="1"/>
  <c r="AR638" i="3"/>
  <c r="AS638" i="3" s="1"/>
  <c r="AY638" i="3" s="1"/>
  <c r="AF638" i="3"/>
  <c r="AG638" i="3" s="1"/>
  <c r="T638" i="3"/>
  <c r="U638" i="3" s="1"/>
  <c r="H638" i="3"/>
  <c r="I638" i="3" s="1"/>
  <c r="AL637" i="3"/>
  <c r="AM637" i="3" s="1"/>
  <c r="Z637" i="3"/>
  <c r="AA637" i="3" s="1"/>
  <c r="N637" i="3"/>
  <c r="O637" i="3" s="1"/>
  <c r="AR636" i="3"/>
  <c r="AS636" i="3" s="1"/>
  <c r="AY636" i="3" s="1"/>
  <c r="AF636" i="3"/>
  <c r="AG636" i="3" s="1"/>
  <c r="T636" i="3"/>
  <c r="U636" i="3" s="1"/>
  <c r="H636" i="3"/>
  <c r="I636" i="3" s="1"/>
  <c r="AL635" i="3"/>
  <c r="AM635" i="3" s="1"/>
  <c r="Z635" i="3"/>
  <c r="AA635" i="3" s="1"/>
  <c r="N635" i="3"/>
  <c r="O635" i="3" s="1"/>
  <c r="AR634" i="3"/>
  <c r="AS634" i="3" s="1"/>
  <c r="AY634" i="3" s="1"/>
  <c r="AF634" i="3"/>
  <c r="AG634" i="3" s="1"/>
  <c r="T634" i="3"/>
  <c r="U634" i="3" s="1"/>
  <c r="H634" i="3"/>
  <c r="I634" i="3" s="1"/>
  <c r="AL633" i="3"/>
  <c r="AM633" i="3" s="1"/>
  <c r="Z633" i="3"/>
  <c r="AA633" i="3" s="1"/>
  <c r="N633" i="3"/>
  <c r="O633" i="3" s="1"/>
  <c r="AR632" i="3"/>
  <c r="AS632" i="3" s="1"/>
  <c r="AY632" i="3" s="1"/>
  <c r="AF632" i="3"/>
  <c r="AG632" i="3" s="1"/>
  <c r="T632" i="3"/>
  <c r="U632" i="3" s="1"/>
  <c r="H632" i="3"/>
  <c r="I632" i="3" s="1"/>
  <c r="AL631" i="3"/>
  <c r="AM631" i="3" s="1"/>
  <c r="Z631" i="3"/>
  <c r="AA631" i="3" s="1"/>
  <c r="N631" i="3"/>
  <c r="O631" i="3" s="1"/>
  <c r="AR630" i="3"/>
  <c r="AS630" i="3" s="1"/>
  <c r="AY630" i="3" s="1"/>
  <c r="AF630" i="3"/>
  <c r="AG630" i="3" s="1"/>
  <c r="T630" i="3"/>
  <c r="U630" i="3" s="1"/>
  <c r="H630" i="3"/>
  <c r="I630" i="3" s="1"/>
  <c r="AL629" i="3"/>
  <c r="AM629" i="3" s="1"/>
  <c r="Z629" i="3"/>
  <c r="AA629" i="3" s="1"/>
  <c r="N629" i="3"/>
  <c r="O629" i="3" s="1"/>
  <c r="AR628" i="3"/>
  <c r="AS628" i="3" s="1"/>
  <c r="AY628" i="3" s="1"/>
  <c r="AF628" i="3"/>
  <c r="AG628" i="3" s="1"/>
  <c r="T628" i="3"/>
  <c r="U628" i="3" s="1"/>
  <c r="H628" i="3"/>
  <c r="I628" i="3" s="1"/>
  <c r="AL627" i="3"/>
  <c r="AM627" i="3" s="1"/>
  <c r="Z627" i="3"/>
  <c r="AA627" i="3" s="1"/>
  <c r="N627" i="3"/>
  <c r="O627" i="3" s="1"/>
  <c r="AR626" i="3"/>
  <c r="AS626" i="3" s="1"/>
  <c r="AY626" i="3" s="1"/>
  <c r="AF626" i="3"/>
  <c r="AG626" i="3" s="1"/>
  <c r="T626" i="3"/>
  <c r="U626" i="3" s="1"/>
  <c r="H626" i="3"/>
  <c r="I626" i="3" s="1"/>
  <c r="AL625" i="3"/>
  <c r="AM625" i="3" s="1"/>
  <c r="Z625" i="3"/>
  <c r="AA625" i="3" s="1"/>
  <c r="N625" i="3"/>
  <c r="O625" i="3" s="1"/>
  <c r="AR624" i="3"/>
  <c r="AS624" i="3" s="1"/>
  <c r="AY624" i="3" s="1"/>
  <c r="AF624" i="3"/>
  <c r="AG624" i="3" s="1"/>
  <c r="T624" i="3"/>
  <c r="U624" i="3" s="1"/>
  <c r="H624" i="3"/>
  <c r="I624" i="3" s="1"/>
  <c r="AL623" i="3"/>
  <c r="AM623" i="3" s="1"/>
  <c r="Z623" i="3"/>
  <c r="AA623" i="3" s="1"/>
  <c r="N623" i="3"/>
  <c r="O623" i="3" s="1"/>
  <c r="AR622" i="3"/>
  <c r="AS622" i="3" s="1"/>
  <c r="AY622" i="3" s="1"/>
  <c r="AF622" i="3"/>
  <c r="AG622" i="3" s="1"/>
  <c r="T622" i="3"/>
  <c r="U622" i="3" s="1"/>
  <c r="H622" i="3"/>
  <c r="I622" i="3" s="1"/>
  <c r="AL621" i="3"/>
  <c r="AM621" i="3" s="1"/>
  <c r="Z621" i="3"/>
  <c r="AA621" i="3" s="1"/>
  <c r="N621" i="3"/>
  <c r="O621" i="3" s="1"/>
  <c r="AR620" i="3"/>
  <c r="AS620" i="3" s="1"/>
  <c r="AY620" i="3" s="1"/>
  <c r="AF620" i="3"/>
  <c r="AG620" i="3" s="1"/>
  <c r="T620" i="3"/>
  <c r="U620" i="3" s="1"/>
  <c r="H620" i="3"/>
  <c r="I620" i="3" s="1"/>
  <c r="AL619" i="3"/>
  <c r="AM619" i="3" s="1"/>
  <c r="Z619" i="3"/>
  <c r="AA619" i="3" s="1"/>
  <c r="N619" i="3"/>
  <c r="O619" i="3" s="1"/>
  <c r="AR618" i="3"/>
  <c r="AS618" i="3" s="1"/>
  <c r="AY618" i="3" s="1"/>
  <c r="AF618" i="3"/>
  <c r="AG618" i="3" s="1"/>
  <c r="T618" i="3"/>
  <c r="U618" i="3" s="1"/>
  <c r="H618" i="3"/>
  <c r="I618" i="3" s="1"/>
  <c r="AL617" i="3"/>
  <c r="AM617" i="3" s="1"/>
  <c r="Z617" i="3"/>
  <c r="AA617" i="3" s="1"/>
  <c r="N617" i="3"/>
  <c r="O617" i="3" s="1"/>
  <c r="AR616" i="3"/>
  <c r="AS616" i="3" s="1"/>
  <c r="AY616" i="3" s="1"/>
  <c r="AF616" i="3"/>
  <c r="AG616" i="3" s="1"/>
  <c r="T616" i="3"/>
  <c r="U616" i="3" s="1"/>
  <c r="H616" i="3"/>
  <c r="I616" i="3" s="1"/>
  <c r="AL615" i="3"/>
  <c r="AM615" i="3" s="1"/>
  <c r="Z615" i="3"/>
  <c r="AA615" i="3" s="1"/>
  <c r="N615" i="3"/>
  <c r="O615" i="3" s="1"/>
  <c r="AR614" i="3"/>
  <c r="AS614" i="3" s="1"/>
  <c r="AY614" i="3" s="1"/>
  <c r="AF614" i="3"/>
  <c r="AG614" i="3" s="1"/>
  <c r="T614" i="3"/>
  <c r="U614" i="3" s="1"/>
  <c r="H614" i="3"/>
  <c r="I614" i="3" s="1"/>
  <c r="AL613" i="3"/>
  <c r="AM613" i="3" s="1"/>
  <c r="Z613" i="3"/>
  <c r="AA613" i="3" s="1"/>
  <c r="N613" i="3"/>
  <c r="O613" i="3" s="1"/>
  <c r="AR612" i="3"/>
  <c r="AS612" i="3" s="1"/>
  <c r="AY612" i="3" s="1"/>
  <c r="AF612" i="3"/>
  <c r="AG612" i="3" s="1"/>
  <c r="T612" i="3"/>
  <c r="U612" i="3" s="1"/>
  <c r="H612" i="3"/>
  <c r="I612" i="3" s="1"/>
  <c r="AL611" i="3"/>
  <c r="AM611" i="3" s="1"/>
  <c r="Z611" i="3"/>
  <c r="AA611" i="3" s="1"/>
  <c r="N611" i="3"/>
  <c r="O611" i="3" s="1"/>
  <c r="AR610" i="3"/>
  <c r="AS610" i="3" s="1"/>
  <c r="AY610" i="3" s="1"/>
  <c r="AF610" i="3"/>
  <c r="AG610" i="3" s="1"/>
  <c r="T610" i="3"/>
  <c r="U610" i="3" s="1"/>
  <c r="H610" i="3"/>
  <c r="I610" i="3" s="1"/>
  <c r="AL609" i="3"/>
  <c r="AM609" i="3" s="1"/>
  <c r="Z609" i="3"/>
  <c r="AA609" i="3" s="1"/>
  <c r="N609" i="3"/>
  <c r="O609" i="3" s="1"/>
  <c r="AR608" i="3"/>
  <c r="AS608" i="3" s="1"/>
  <c r="AY608" i="3" s="1"/>
  <c r="AF608" i="3"/>
  <c r="AG608" i="3" s="1"/>
  <c r="T608" i="3"/>
  <c r="U608" i="3" s="1"/>
  <c r="H608" i="3"/>
  <c r="I608" i="3" s="1"/>
  <c r="AL607" i="3"/>
  <c r="AM607" i="3" s="1"/>
  <c r="Z607" i="3"/>
  <c r="AA607" i="3" s="1"/>
  <c r="N607" i="3"/>
  <c r="O607" i="3" s="1"/>
  <c r="AR606" i="3"/>
  <c r="AS606" i="3" s="1"/>
  <c r="AY606" i="3" s="1"/>
  <c r="AF606" i="3"/>
  <c r="AG606" i="3" s="1"/>
  <c r="T606" i="3"/>
  <c r="U606" i="3" s="1"/>
  <c r="H606" i="3"/>
  <c r="I606" i="3" s="1"/>
  <c r="AL605" i="3"/>
  <c r="AM605" i="3" s="1"/>
  <c r="Z605" i="3"/>
  <c r="AA605" i="3" s="1"/>
  <c r="N605" i="3"/>
  <c r="O605" i="3" s="1"/>
  <c r="AR604" i="3"/>
  <c r="AS604" i="3" s="1"/>
  <c r="AY604" i="3" s="1"/>
  <c r="AF604" i="3"/>
  <c r="AG604" i="3" s="1"/>
  <c r="T604" i="3"/>
  <c r="U604" i="3" s="1"/>
  <c r="H604" i="3"/>
  <c r="I604" i="3" s="1"/>
  <c r="AL603" i="3"/>
  <c r="AM603" i="3" s="1"/>
  <c r="Z603" i="3"/>
  <c r="AA603" i="3" s="1"/>
  <c r="N603" i="3"/>
  <c r="O603" i="3" s="1"/>
  <c r="AR602" i="3"/>
  <c r="AS602" i="3" s="1"/>
  <c r="AY602" i="3" s="1"/>
  <c r="AF602" i="3"/>
  <c r="AG602" i="3" s="1"/>
  <c r="T602" i="3"/>
  <c r="U602" i="3" s="1"/>
  <c r="H602" i="3"/>
  <c r="I602" i="3" s="1"/>
  <c r="AL601" i="3"/>
  <c r="AM601" i="3" s="1"/>
  <c r="Z601" i="3"/>
  <c r="AA601" i="3" s="1"/>
  <c r="N601" i="3"/>
  <c r="O601" i="3" s="1"/>
  <c r="AR600" i="3"/>
  <c r="AS600" i="3" s="1"/>
  <c r="AY600" i="3" s="1"/>
  <c r="AF600" i="3"/>
  <c r="AG600" i="3" s="1"/>
  <c r="T600" i="3"/>
  <c r="U600" i="3" s="1"/>
  <c r="H600" i="3"/>
  <c r="I600" i="3" s="1"/>
  <c r="AL599" i="3"/>
  <c r="AM599" i="3" s="1"/>
  <c r="Z599" i="3"/>
  <c r="AA599" i="3" s="1"/>
  <c r="N599" i="3"/>
  <c r="O599" i="3" s="1"/>
  <c r="AR598" i="3"/>
  <c r="AS598" i="3" s="1"/>
  <c r="AY598" i="3" s="1"/>
  <c r="AF598" i="3"/>
  <c r="AG598" i="3" s="1"/>
  <c r="T598" i="3"/>
  <c r="U598" i="3" s="1"/>
  <c r="H598" i="3"/>
  <c r="I598" i="3" s="1"/>
  <c r="AL597" i="3"/>
  <c r="AM597" i="3" s="1"/>
  <c r="Z597" i="3"/>
  <c r="AA597" i="3" s="1"/>
  <c r="N597" i="3"/>
  <c r="O597" i="3" s="1"/>
  <c r="AR596" i="3"/>
  <c r="AS596" i="3" s="1"/>
  <c r="AY596" i="3" s="1"/>
  <c r="AF596" i="3"/>
  <c r="AG596" i="3" s="1"/>
  <c r="T596" i="3"/>
  <c r="U596" i="3" s="1"/>
  <c r="H596" i="3"/>
  <c r="I596" i="3" s="1"/>
  <c r="AL595" i="3"/>
  <c r="AM595" i="3" s="1"/>
  <c r="Z595" i="3"/>
  <c r="AA595" i="3" s="1"/>
  <c r="N595" i="3"/>
  <c r="O595" i="3" s="1"/>
  <c r="AR594" i="3"/>
  <c r="AS594" i="3" s="1"/>
  <c r="AY594" i="3" s="1"/>
  <c r="AF594" i="3"/>
  <c r="AG594" i="3" s="1"/>
  <c r="T594" i="3"/>
  <c r="U594" i="3" s="1"/>
  <c r="H594" i="3"/>
  <c r="I594" i="3" s="1"/>
  <c r="AL593" i="3"/>
  <c r="AM593" i="3" s="1"/>
  <c r="Z593" i="3"/>
  <c r="AA593" i="3" s="1"/>
  <c r="N593" i="3"/>
  <c r="O593" i="3" s="1"/>
  <c r="AR592" i="3"/>
  <c r="AS592" i="3" s="1"/>
  <c r="AY592" i="3" s="1"/>
  <c r="AF592" i="3"/>
  <c r="AG592" i="3" s="1"/>
  <c r="T592" i="3"/>
  <c r="U592" i="3" s="1"/>
  <c r="H592" i="3"/>
  <c r="I592" i="3" s="1"/>
  <c r="AL591" i="3"/>
  <c r="AM591" i="3" s="1"/>
  <c r="Z591" i="3"/>
  <c r="AA591" i="3" s="1"/>
  <c r="N591" i="3"/>
  <c r="O591" i="3" s="1"/>
  <c r="AR590" i="3"/>
  <c r="AS590" i="3" s="1"/>
  <c r="AY590" i="3" s="1"/>
  <c r="AF590" i="3"/>
  <c r="AG590" i="3" s="1"/>
  <c r="T590" i="3"/>
  <c r="U590" i="3" s="1"/>
  <c r="H590" i="3"/>
  <c r="I590" i="3" s="1"/>
  <c r="AL589" i="3"/>
  <c r="AM589" i="3" s="1"/>
  <c r="Z589" i="3"/>
  <c r="AA589" i="3" s="1"/>
  <c r="N589" i="3"/>
  <c r="O589" i="3" s="1"/>
  <c r="AR588" i="3"/>
  <c r="AS588" i="3" s="1"/>
  <c r="AY588" i="3" s="1"/>
  <c r="AF588" i="3"/>
  <c r="AG588" i="3" s="1"/>
  <c r="T588" i="3"/>
  <c r="U588" i="3" s="1"/>
  <c r="H588" i="3"/>
  <c r="I588" i="3" s="1"/>
  <c r="AL587" i="3"/>
  <c r="AM587" i="3" s="1"/>
  <c r="Z587" i="3"/>
  <c r="AA587" i="3" s="1"/>
  <c r="N587" i="3"/>
  <c r="O587" i="3" s="1"/>
  <c r="AR586" i="3"/>
  <c r="AS586" i="3" s="1"/>
  <c r="AY586" i="3" s="1"/>
  <c r="AF586" i="3"/>
  <c r="AG586" i="3" s="1"/>
  <c r="T586" i="3"/>
  <c r="U586" i="3" s="1"/>
  <c r="H586" i="3"/>
  <c r="I586" i="3" s="1"/>
  <c r="AL585" i="3"/>
  <c r="AM585" i="3" s="1"/>
  <c r="Z585" i="3"/>
  <c r="AA585" i="3" s="1"/>
  <c r="N585" i="3"/>
  <c r="O585" i="3" s="1"/>
  <c r="AR584" i="3"/>
  <c r="AS584" i="3" s="1"/>
  <c r="AY584" i="3" s="1"/>
  <c r="AF584" i="3"/>
  <c r="AG584" i="3" s="1"/>
  <c r="T584" i="3"/>
  <c r="U584" i="3" s="1"/>
  <c r="H584" i="3"/>
  <c r="I584" i="3" s="1"/>
  <c r="AL583" i="3"/>
  <c r="AM583" i="3" s="1"/>
  <c r="Z583" i="3"/>
  <c r="AA583" i="3" s="1"/>
  <c r="N583" i="3"/>
  <c r="O583" i="3" s="1"/>
  <c r="AR582" i="3"/>
  <c r="AS582" i="3" s="1"/>
  <c r="AY582" i="3" s="1"/>
  <c r="AF582" i="3"/>
  <c r="AG582" i="3" s="1"/>
  <c r="T582" i="3"/>
  <c r="U582" i="3" s="1"/>
  <c r="H582" i="3"/>
  <c r="I582" i="3" s="1"/>
  <c r="AL581" i="3"/>
  <c r="AM581" i="3" s="1"/>
  <c r="Z581" i="3"/>
  <c r="AA581" i="3" s="1"/>
  <c r="N581" i="3"/>
  <c r="O581" i="3" s="1"/>
  <c r="AR580" i="3"/>
  <c r="AS580" i="3" s="1"/>
  <c r="AY580" i="3" s="1"/>
  <c r="AF580" i="3"/>
  <c r="AG580" i="3" s="1"/>
  <c r="T580" i="3"/>
  <c r="U580" i="3" s="1"/>
  <c r="H580" i="3"/>
  <c r="I580" i="3" s="1"/>
  <c r="AL579" i="3"/>
  <c r="AM579" i="3" s="1"/>
  <c r="Z579" i="3"/>
  <c r="AA579" i="3" s="1"/>
  <c r="N579" i="3"/>
  <c r="O579" i="3" s="1"/>
  <c r="AR578" i="3"/>
  <c r="AS578" i="3" s="1"/>
  <c r="AY578" i="3" s="1"/>
  <c r="AF578" i="3"/>
  <c r="AG578" i="3" s="1"/>
  <c r="T578" i="3"/>
  <c r="U578" i="3" s="1"/>
  <c r="H578" i="3"/>
  <c r="I578" i="3" s="1"/>
  <c r="AL577" i="3"/>
  <c r="AM577" i="3" s="1"/>
  <c r="Z577" i="3"/>
  <c r="AA577" i="3" s="1"/>
  <c r="N577" i="3"/>
  <c r="O577" i="3" s="1"/>
  <c r="AR576" i="3"/>
  <c r="AS576" i="3" s="1"/>
  <c r="AY576" i="3" s="1"/>
  <c r="AF576" i="3"/>
  <c r="AG576" i="3" s="1"/>
  <c r="T576" i="3"/>
  <c r="U576" i="3" s="1"/>
  <c r="H576" i="3"/>
  <c r="I576" i="3" s="1"/>
  <c r="AL575" i="3"/>
  <c r="AM575" i="3" s="1"/>
  <c r="Z575" i="3"/>
  <c r="AA575" i="3" s="1"/>
  <c r="N575" i="3"/>
  <c r="O575" i="3" s="1"/>
  <c r="AR574" i="3"/>
  <c r="AS574" i="3" s="1"/>
  <c r="AY574" i="3" s="1"/>
  <c r="AF574" i="3"/>
  <c r="AG574" i="3" s="1"/>
  <c r="T574" i="3"/>
  <c r="U574" i="3" s="1"/>
  <c r="H574" i="3"/>
  <c r="I574" i="3" s="1"/>
  <c r="AL573" i="3"/>
  <c r="AM573" i="3" s="1"/>
  <c r="Z573" i="3"/>
  <c r="AA573" i="3" s="1"/>
  <c r="N573" i="3"/>
  <c r="O573" i="3" s="1"/>
  <c r="AR572" i="3"/>
  <c r="AS572" i="3" s="1"/>
  <c r="AY572" i="3" s="1"/>
  <c r="AF572" i="3"/>
  <c r="AG572" i="3" s="1"/>
  <c r="T572" i="3"/>
  <c r="U572" i="3" s="1"/>
  <c r="H572" i="3"/>
  <c r="I572" i="3" s="1"/>
  <c r="AL571" i="3"/>
  <c r="AM571" i="3" s="1"/>
  <c r="Z571" i="3"/>
  <c r="AA571" i="3" s="1"/>
  <c r="N571" i="3"/>
  <c r="O571" i="3" s="1"/>
  <c r="AR570" i="3"/>
  <c r="AS570" i="3" s="1"/>
  <c r="AY570" i="3" s="1"/>
  <c r="AF570" i="3"/>
  <c r="AG570" i="3" s="1"/>
  <c r="T570" i="3"/>
  <c r="U570" i="3" s="1"/>
  <c r="H570" i="3"/>
  <c r="I570" i="3" s="1"/>
  <c r="AL569" i="3"/>
  <c r="AM569" i="3" s="1"/>
  <c r="Z569" i="3"/>
  <c r="AA569" i="3" s="1"/>
  <c r="N569" i="3"/>
  <c r="O569" i="3" s="1"/>
  <c r="AR568" i="3"/>
  <c r="AS568" i="3" s="1"/>
  <c r="AY568" i="3" s="1"/>
  <c r="AF568" i="3"/>
  <c r="AG568" i="3" s="1"/>
  <c r="T568" i="3"/>
  <c r="U568" i="3" s="1"/>
  <c r="H568" i="3"/>
  <c r="I568" i="3" s="1"/>
  <c r="AL567" i="3"/>
  <c r="AM567" i="3" s="1"/>
  <c r="Z567" i="3"/>
  <c r="AA567" i="3" s="1"/>
  <c r="N567" i="3"/>
  <c r="O567" i="3" s="1"/>
  <c r="AR566" i="3"/>
  <c r="AS566" i="3" s="1"/>
  <c r="AY566" i="3" s="1"/>
  <c r="AF566" i="3"/>
  <c r="AG566" i="3" s="1"/>
  <c r="T566" i="3"/>
  <c r="U566" i="3" s="1"/>
  <c r="H566" i="3"/>
  <c r="I566" i="3" s="1"/>
  <c r="AL565" i="3"/>
  <c r="AM565" i="3" s="1"/>
  <c r="Z565" i="3"/>
  <c r="AA565" i="3" s="1"/>
  <c r="N565" i="3"/>
  <c r="O565" i="3" s="1"/>
  <c r="AR564" i="3"/>
  <c r="AS564" i="3" s="1"/>
  <c r="AY564" i="3" s="1"/>
  <c r="AF564" i="3"/>
  <c r="AG564" i="3" s="1"/>
  <c r="T564" i="3"/>
  <c r="U564" i="3" s="1"/>
  <c r="H564" i="3"/>
  <c r="I564" i="3" s="1"/>
  <c r="AL563" i="3"/>
  <c r="AM563" i="3" s="1"/>
  <c r="Z563" i="3"/>
  <c r="AA563" i="3" s="1"/>
  <c r="N563" i="3"/>
  <c r="O563" i="3" s="1"/>
  <c r="AR562" i="3"/>
  <c r="AS562" i="3" s="1"/>
  <c r="AY562" i="3" s="1"/>
  <c r="AF562" i="3"/>
  <c r="AG562" i="3" s="1"/>
  <c r="T562" i="3"/>
  <c r="U562" i="3" s="1"/>
  <c r="H562" i="3"/>
  <c r="I562" i="3" s="1"/>
  <c r="AL561" i="3"/>
  <c r="AM561" i="3" s="1"/>
  <c r="Z561" i="3"/>
  <c r="AA561" i="3" s="1"/>
  <c r="N561" i="3"/>
  <c r="O561" i="3" s="1"/>
  <c r="AR560" i="3"/>
  <c r="AS560" i="3" s="1"/>
  <c r="AY560" i="3" s="1"/>
  <c r="AF560" i="3"/>
  <c r="AG560" i="3" s="1"/>
  <c r="T560" i="3"/>
  <c r="U560" i="3" s="1"/>
  <c r="H560" i="3"/>
  <c r="I560" i="3" s="1"/>
  <c r="AL559" i="3"/>
  <c r="AM559" i="3" s="1"/>
  <c r="Z559" i="3"/>
  <c r="AA559" i="3" s="1"/>
  <c r="N559" i="3"/>
  <c r="O559" i="3" s="1"/>
  <c r="AR558" i="3"/>
  <c r="AS558" i="3" s="1"/>
  <c r="AY558" i="3" s="1"/>
  <c r="AF558" i="3"/>
  <c r="AG558" i="3" s="1"/>
  <c r="T558" i="3"/>
  <c r="U558" i="3" s="1"/>
  <c r="H558" i="3"/>
  <c r="I558" i="3" s="1"/>
  <c r="AL557" i="3"/>
  <c r="AM557" i="3" s="1"/>
  <c r="Z557" i="3"/>
  <c r="AA557" i="3" s="1"/>
  <c r="N557" i="3"/>
  <c r="O557" i="3" s="1"/>
  <c r="AR556" i="3"/>
  <c r="AS556" i="3" s="1"/>
  <c r="AY556" i="3" s="1"/>
  <c r="AF556" i="3"/>
  <c r="AG556" i="3" s="1"/>
  <c r="T556" i="3"/>
  <c r="U556" i="3" s="1"/>
  <c r="H556" i="3"/>
  <c r="I556" i="3" s="1"/>
  <c r="AL555" i="3"/>
  <c r="AM555" i="3" s="1"/>
  <c r="Z555" i="3"/>
  <c r="AA555" i="3" s="1"/>
  <c r="N555" i="3"/>
  <c r="O555" i="3" s="1"/>
  <c r="AR554" i="3"/>
  <c r="AS554" i="3" s="1"/>
  <c r="AY554" i="3" s="1"/>
  <c r="AF554" i="3"/>
  <c r="AG554" i="3" s="1"/>
  <c r="T554" i="3"/>
  <c r="U554" i="3" s="1"/>
  <c r="H554" i="3"/>
  <c r="I554" i="3" s="1"/>
  <c r="AL553" i="3"/>
  <c r="AM553" i="3" s="1"/>
  <c r="Z553" i="3"/>
  <c r="AA553" i="3" s="1"/>
  <c r="N553" i="3"/>
  <c r="O553" i="3" s="1"/>
  <c r="AR552" i="3"/>
  <c r="AS552" i="3" s="1"/>
  <c r="AY552" i="3" s="1"/>
  <c r="AF552" i="3"/>
  <c r="AG552" i="3" s="1"/>
  <c r="T552" i="3"/>
  <c r="U552" i="3" s="1"/>
  <c r="H552" i="3"/>
  <c r="I552" i="3" s="1"/>
  <c r="AL551" i="3"/>
  <c r="AM551" i="3" s="1"/>
  <c r="Z551" i="3"/>
  <c r="AA551" i="3" s="1"/>
  <c r="N551" i="3"/>
  <c r="O551" i="3" s="1"/>
  <c r="AR550" i="3"/>
  <c r="AS550" i="3" s="1"/>
  <c r="AY550" i="3" s="1"/>
  <c r="AF550" i="3"/>
  <c r="AG550" i="3" s="1"/>
  <c r="T550" i="3"/>
  <c r="U550" i="3" s="1"/>
  <c r="H550" i="3"/>
  <c r="I550" i="3" s="1"/>
  <c r="AL549" i="3"/>
  <c r="AM549" i="3" s="1"/>
  <c r="Z549" i="3"/>
  <c r="AA549" i="3" s="1"/>
  <c r="N549" i="3"/>
  <c r="O549" i="3" s="1"/>
  <c r="AR548" i="3"/>
  <c r="AS548" i="3" s="1"/>
  <c r="AY548" i="3" s="1"/>
  <c r="AF548" i="3"/>
  <c r="AG548" i="3" s="1"/>
  <c r="T548" i="3"/>
  <c r="U548" i="3" s="1"/>
  <c r="H548" i="3"/>
  <c r="I548" i="3" s="1"/>
  <c r="AL547" i="3"/>
  <c r="AM547" i="3" s="1"/>
  <c r="Z547" i="3"/>
  <c r="AA547" i="3" s="1"/>
  <c r="N547" i="3"/>
  <c r="O547" i="3" s="1"/>
  <c r="AR546" i="3"/>
  <c r="AS546" i="3" s="1"/>
  <c r="AY546" i="3" s="1"/>
  <c r="AF546" i="3"/>
  <c r="AG546" i="3" s="1"/>
  <c r="T546" i="3"/>
  <c r="U546" i="3" s="1"/>
  <c r="H546" i="3"/>
  <c r="I546" i="3" s="1"/>
  <c r="AL545" i="3"/>
  <c r="AM545" i="3" s="1"/>
  <c r="Z545" i="3"/>
  <c r="AA545" i="3" s="1"/>
  <c r="N545" i="3"/>
  <c r="O545" i="3" s="1"/>
  <c r="AR544" i="3"/>
  <c r="AS544" i="3" s="1"/>
  <c r="AY544" i="3" s="1"/>
  <c r="AF544" i="3"/>
  <c r="AG544" i="3" s="1"/>
  <c r="T544" i="3"/>
  <c r="U544" i="3" s="1"/>
  <c r="H544" i="3"/>
  <c r="I544" i="3" s="1"/>
  <c r="AL543" i="3"/>
  <c r="AM543" i="3" s="1"/>
  <c r="Z543" i="3"/>
  <c r="AA543" i="3" s="1"/>
  <c r="N543" i="3"/>
  <c r="O543" i="3" s="1"/>
  <c r="AR542" i="3"/>
  <c r="AS542" i="3" s="1"/>
  <c r="AY542" i="3" s="1"/>
  <c r="AF542" i="3"/>
  <c r="AG542" i="3" s="1"/>
  <c r="T542" i="3"/>
  <c r="U542" i="3" s="1"/>
  <c r="H542" i="3"/>
  <c r="I542" i="3" s="1"/>
  <c r="AL541" i="3"/>
  <c r="AM541" i="3" s="1"/>
  <c r="Z541" i="3"/>
  <c r="AA541" i="3" s="1"/>
  <c r="N541" i="3"/>
  <c r="O541" i="3" s="1"/>
  <c r="AR540" i="3"/>
  <c r="AS540" i="3" s="1"/>
  <c r="AY540" i="3" s="1"/>
  <c r="AF540" i="3"/>
  <c r="AG540" i="3" s="1"/>
  <c r="T540" i="3"/>
  <c r="U540" i="3" s="1"/>
  <c r="H540" i="3"/>
  <c r="I540" i="3" s="1"/>
  <c r="AL539" i="3"/>
  <c r="AM539" i="3" s="1"/>
  <c r="Z539" i="3"/>
  <c r="AA539" i="3" s="1"/>
  <c r="N539" i="3"/>
  <c r="O539" i="3" s="1"/>
  <c r="AR538" i="3"/>
  <c r="AS538" i="3" s="1"/>
  <c r="AY538" i="3" s="1"/>
  <c r="AF538" i="3"/>
  <c r="AG538" i="3" s="1"/>
  <c r="T538" i="3"/>
  <c r="U538" i="3" s="1"/>
  <c r="H538" i="3"/>
  <c r="I538" i="3" s="1"/>
  <c r="AL537" i="3"/>
  <c r="AM537" i="3" s="1"/>
  <c r="Z537" i="3"/>
  <c r="AA537" i="3" s="1"/>
  <c r="N537" i="3"/>
  <c r="O537" i="3" s="1"/>
  <c r="AR536" i="3"/>
  <c r="AS536" i="3" s="1"/>
  <c r="AY536" i="3" s="1"/>
  <c r="AF536" i="3"/>
  <c r="AG536" i="3" s="1"/>
  <c r="T536" i="3"/>
  <c r="U536" i="3" s="1"/>
  <c r="H536" i="3"/>
  <c r="I536" i="3" s="1"/>
  <c r="AL535" i="3"/>
  <c r="AM535" i="3" s="1"/>
  <c r="Z535" i="3"/>
  <c r="AA535" i="3" s="1"/>
  <c r="N535" i="3"/>
  <c r="O535" i="3" s="1"/>
  <c r="AR534" i="3"/>
  <c r="AS534" i="3" s="1"/>
  <c r="AY534" i="3" s="1"/>
  <c r="AF534" i="3"/>
  <c r="AG534" i="3" s="1"/>
  <c r="T534" i="3"/>
  <c r="U534" i="3" s="1"/>
  <c r="H534" i="3"/>
  <c r="I534" i="3" s="1"/>
  <c r="AL533" i="3"/>
  <c r="AM533" i="3" s="1"/>
  <c r="Z533" i="3"/>
  <c r="AA533" i="3" s="1"/>
  <c r="N533" i="3"/>
  <c r="O533" i="3" s="1"/>
  <c r="AR532" i="3"/>
  <c r="AS532" i="3" s="1"/>
  <c r="AY532" i="3" s="1"/>
  <c r="AF532" i="3"/>
  <c r="AG532" i="3" s="1"/>
  <c r="T532" i="3"/>
  <c r="U532" i="3" s="1"/>
  <c r="H532" i="3"/>
  <c r="I532" i="3" s="1"/>
  <c r="AL531" i="3"/>
  <c r="AM531" i="3" s="1"/>
  <c r="Z531" i="3"/>
  <c r="AA531" i="3" s="1"/>
  <c r="N531" i="3"/>
  <c r="O531" i="3" s="1"/>
  <c r="AR530" i="3"/>
  <c r="AS530" i="3" s="1"/>
  <c r="AY530" i="3" s="1"/>
  <c r="AF530" i="3"/>
  <c r="AG530" i="3" s="1"/>
  <c r="T530" i="3"/>
  <c r="U530" i="3" s="1"/>
  <c r="H530" i="3"/>
  <c r="I530" i="3" s="1"/>
  <c r="AL529" i="3"/>
  <c r="AM529" i="3" s="1"/>
  <c r="Z529" i="3"/>
  <c r="AA529" i="3" s="1"/>
  <c r="N529" i="3"/>
  <c r="O529" i="3" s="1"/>
  <c r="AR528" i="3"/>
  <c r="AS528" i="3" s="1"/>
  <c r="AY528" i="3" s="1"/>
  <c r="AF528" i="3"/>
  <c r="AG528" i="3" s="1"/>
  <c r="T528" i="3"/>
  <c r="U528" i="3" s="1"/>
  <c r="H528" i="3"/>
  <c r="I528" i="3" s="1"/>
  <c r="AL527" i="3"/>
  <c r="AM527" i="3" s="1"/>
  <c r="Z527" i="3"/>
  <c r="AA527" i="3" s="1"/>
  <c r="N527" i="3"/>
  <c r="O527" i="3" s="1"/>
  <c r="AR526" i="3"/>
  <c r="AS526" i="3" s="1"/>
  <c r="AY526" i="3" s="1"/>
  <c r="AF526" i="3"/>
  <c r="AG526" i="3" s="1"/>
  <c r="T526" i="3"/>
  <c r="U526" i="3" s="1"/>
  <c r="H526" i="3"/>
  <c r="I526" i="3" s="1"/>
  <c r="AL525" i="3"/>
  <c r="AM525" i="3" s="1"/>
  <c r="Z525" i="3"/>
  <c r="AA525" i="3" s="1"/>
  <c r="N525" i="3"/>
  <c r="O525" i="3" s="1"/>
  <c r="AR524" i="3"/>
  <c r="AS524" i="3" s="1"/>
  <c r="AY524" i="3" s="1"/>
  <c r="AF524" i="3"/>
  <c r="AG524" i="3" s="1"/>
  <c r="T524" i="3"/>
  <c r="U524" i="3" s="1"/>
  <c r="H524" i="3"/>
  <c r="I524" i="3" s="1"/>
  <c r="AL523" i="3"/>
  <c r="AM523" i="3" s="1"/>
  <c r="Z523" i="3"/>
  <c r="AA523" i="3" s="1"/>
  <c r="N523" i="3"/>
  <c r="O523" i="3" s="1"/>
  <c r="AR522" i="3"/>
  <c r="AS522" i="3" s="1"/>
  <c r="AY522" i="3" s="1"/>
  <c r="AF522" i="3"/>
  <c r="AG522" i="3" s="1"/>
  <c r="T522" i="3"/>
  <c r="U522" i="3" s="1"/>
  <c r="H522" i="3"/>
  <c r="I522" i="3" s="1"/>
  <c r="AL521" i="3"/>
  <c r="AM521" i="3" s="1"/>
  <c r="Z521" i="3"/>
  <c r="AA521" i="3" s="1"/>
  <c r="N521" i="3"/>
  <c r="O521" i="3" s="1"/>
  <c r="AR520" i="3"/>
  <c r="AS520" i="3" s="1"/>
  <c r="AY520" i="3" s="1"/>
  <c r="AF520" i="3"/>
  <c r="AG520" i="3" s="1"/>
  <c r="T520" i="3"/>
  <c r="U520" i="3" s="1"/>
  <c r="H520" i="3"/>
  <c r="I520" i="3" s="1"/>
  <c r="AL519" i="3"/>
  <c r="AM519" i="3" s="1"/>
  <c r="Z519" i="3"/>
  <c r="AA519" i="3" s="1"/>
  <c r="N519" i="3"/>
  <c r="O519" i="3" s="1"/>
  <c r="AR518" i="3"/>
  <c r="AS518" i="3" s="1"/>
  <c r="AY518" i="3" s="1"/>
  <c r="AF518" i="3"/>
  <c r="AG518" i="3" s="1"/>
  <c r="T518" i="3"/>
  <c r="U518" i="3" s="1"/>
  <c r="H518" i="3"/>
  <c r="I518" i="3" s="1"/>
  <c r="AL517" i="3"/>
  <c r="AM517" i="3" s="1"/>
  <c r="Z517" i="3"/>
  <c r="AA517" i="3" s="1"/>
  <c r="N517" i="3"/>
  <c r="O517" i="3" s="1"/>
  <c r="AR516" i="3"/>
  <c r="AS516" i="3" s="1"/>
  <c r="AY516" i="3" s="1"/>
  <c r="AF516" i="3"/>
  <c r="AG516" i="3" s="1"/>
  <c r="T516" i="3"/>
  <c r="U516" i="3" s="1"/>
  <c r="H516" i="3"/>
  <c r="I516" i="3" s="1"/>
  <c r="AL515" i="3"/>
  <c r="AM515" i="3" s="1"/>
  <c r="Z515" i="3"/>
  <c r="AA515" i="3" s="1"/>
  <c r="N515" i="3"/>
  <c r="O515" i="3" s="1"/>
  <c r="AR514" i="3"/>
  <c r="AS514" i="3" s="1"/>
  <c r="AY514" i="3" s="1"/>
  <c r="AF514" i="3"/>
  <c r="AG514" i="3" s="1"/>
  <c r="T514" i="3"/>
  <c r="U514" i="3" s="1"/>
  <c r="H514" i="3"/>
  <c r="I514" i="3" s="1"/>
  <c r="AL513" i="3"/>
  <c r="AM513" i="3" s="1"/>
  <c r="Z513" i="3"/>
  <c r="AA513" i="3" s="1"/>
  <c r="N513" i="3"/>
  <c r="O513" i="3" s="1"/>
  <c r="AR512" i="3"/>
  <c r="AS512" i="3" s="1"/>
  <c r="AY512" i="3" s="1"/>
  <c r="AF512" i="3"/>
  <c r="AG512" i="3" s="1"/>
  <c r="T512" i="3"/>
  <c r="U512" i="3" s="1"/>
  <c r="H512" i="3"/>
  <c r="I512" i="3" s="1"/>
  <c r="AL511" i="3"/>
  <c r="AM511" i="3" s="1"/>
  <c r="Z511" i="3"/>
  <c r="AA511" i="3" s="1"/>
  <c r="N511" i="3"/>
  <c r="O511" i="3" s="1"/>
  <c r="AR510" i="3"/>
  <c r="AS510" i="3" s="1"/>
  <c r="AY510" i="3" s="1"/>
  <c r="AF510" i="3"/>
  <c r="AG510" i="3" s="1"/>
  <c r="T510" i="3"/>
  <c r="U510" i="3" s="1"/>
  <c r="H510" i="3"/>
  <c r="I510" i="3" s="1"/>
  <c r="AL509" i="3"/>
  <c r="AM509" i="3" s="1"/>
  <c r="Z509" i="3"/>
  <c r="AA509" i="3" s="1"/>
  <c r="N509" i="3"/>
  <c r="O509" i="3" s="1"/>
  <c r="AR508" i="3"/>
  <c r="AS508" i="3" s="1"/>
  <c r="AY508" i="3" s="1"/>
  <c r="AF508" i="3"/>
  <c r="AG508" i="3" s="1"/>
  <c r="T508" i="3"/>
  <c r="U508" i="3" s="1"/>
  <c r="H508" i="3"/>
  <c r="I508" i="3" s="1"/>
  <c r="AL507" i="3"/>
  <c r="AM507" i="3" s="1"/>
  <c r="Z507" i="3"/>
  <c r="AA507" i="3" s="1"/>
  <c r="N507" i="3"/>
  <c r="O507" i="3" s="1"/>
  <c r="AR506" i="3"/>
  <c r="AS506" i="3" s="1"/>
  <c r="AY506" i="3" s="1"/>
  <c r="AF506" i="3"/>
  <c r="AG506" i="3" s="1"/>
  <c r="T506" i="3"/>
  <c r="U506" i="3" s="1"/>
  <c r="H506" i="3"/>
  <c r="I506" i="3" s="1"/>
  <c r="AL505" i="3"/>
  <c r="AM505" i="3" s="1"/>
  <c r="Z505" i="3"/>
  <c r="AA505" i="3" s="1"/>
  <c r="N505" i="3"/>
  <c r="O505" i="3" s="1"/>
  <c r="AR504" i="3"/>
  <c r="AS504" i="3" s="1"/>
  <c r="AY504" i="3" s="1"/>
  <c r="AF504" i="3"/>
  <c r="AG504" i="3" s="1"/>
  <c r="T504" i="3"/>
  <c r="U504" i="3" s="1"/>
  <c r="H504" i="3"/>
  <c r="I504" i="3" s="1"/>
  <c r="AL503" i="3"/>
  <c r="AM503" i="3" s="1"/>
  <c r="Z503" i="3"/>
  <c r="AA503" i="3" s="1"/>
  <c r="N503" i="3"/>
  <c r="O503" i="3" s="1"/>
  <c r="AR502" i="3"/>
  <c r="AS502" i="3" s="1"/>
  <c r="AY502" i="3" s="1"/>
  <c r="AF502" i="3"/>
  <c r="AG502" i="3" s="1"/>
  <c r="T502" i="3"/>
  <c r="U502" i="3" s="1"/>
  <c r="H502" i="3"/>
  <c r="I502" i="3" s="1"/>
  <c r="AL501" i="3"/>
  <c r="AM501" i="3" s="1"/>
  <c r="Z501" i="3"/>
  <c r="AA501" i="3" s="1"/>
  <c r="N501" i="3"/>
  <c r="O501" i="3" s="1"/>
  <c r="AR500" i="3"/>
  <c r="AS500" i="3" s="1"/>
  <c r="AY500" i="3" s="1"/>
  <c r="AF500" i="3"/>
  <c r="AG500" i="3" s="1"/>
  <c r="T500" i="3"/>
  <c r="U500" i="3" s="1"/>
  <c r="H500" i="3"/>
  <c r="I500" i="3" s="1"/>
  <c r="AL499" i="3"/>
  <c r="AM499" i="3" s="1"/>
  <c r="Z499" i="3"/>
  <c r="AA499" i="3" s="1"/>
  <c r="N499" i="3"/>
  <c r="O499" i="3" s="1"/>
  <c r="AR498" i="3"/>
  <c r="AS498" i="3" s="1"/>
  <c r="AY498" i="3" s="1"/>
  <c r="AF498" i="3"/>
  <c r="AG498" i="3" s="1"/>
  <c r="T498" i="3"/>
  <c r="U498" i="3" s="1"/>
  <c r="H498" i="3"/>
  <c r="I498" i="3" s="1"/>
  <c r="AL497" i="3"/>
  <c r="AM497" i="3" s="1"/>
  <c r="Z497" i="3"/>
  <c r="AA497" i="3" s="1"/>
  <c r="N497" i="3"/>
  <c r="O497" i="3" s="1"/>
  <c r="AR496" i="3"/>
  <c r="AS496" i="3" s="1"/>
  <c r="AY496" i="3" s="1"/>
  <c r="AF496" i="3"/>
  <c r="AG496" i="3" s="1"/>
  <c r="T496" i="3"/>
  <c r="U496" i="3" s="1"/>
  <c r="H496" i="3"/>
  <c r="I496" i="3" s="1"/>
  <c r="AL495" i="3"/>
  <c r="AM495" i="3" s="1"/>
  <c r="Z495" i="3"/>
  <c r="AA495" i="3" s="1"/>
  <c r="N495" i="3"/>
  <c r="O495" i="3" s="1"/>
  <c r="AR494" i="3"/>
  <c r="AS494" i="3" s="1"/>
  <c r="AY494" i="3" s="1"/>
  <c r="AF494" i="3"/>
  <c r="AG494" i="3" s="1"/>
  <c r="T494" i="3"/>
  <c r="U494" i="3" s="1"/>
  <c r="H494" i="3"/>
  <c r="I494" i="3" s="1"/>
  <c r="AL493" i="3"/>
  <c r="AM493" i="3" s="1"/>
  <c r="Z493" i="3"/>
  <c r="AA493" i="3" s="1"/>
  <c r="N493" i="3"/>
  <c r="O493" i="3" s="1"/>
  <c r="AR492" i="3"/>
  <c r="AS492" i="3" s="1"/>
  <c r="AY492" i="3" s="1"/>
  <c r="AF492" i="3"/>
  <c r="AG492" i="3" s="1"/>
  <c r="T492" i="3"/>
  <c r="U492" i="3" s="1"/>
  <c r="H492" i="3"/>
  <c r="I492" i="3" s="1"/>
  <c r="AL491" i="3"/>
  <c r="AM491" i="3" s="1"/>
  <c r="Z491" i="3"/>
  <c r="AA491" i="3" s="1"/>
  <c r="N491" i="3"/>
  <c r="O491" i="3" s="1"/>
  <c r="AR490" i="3"/>
  <c r="AS490" i="3" s="1"/>
  <c r="AY490" i="3" s="1"/>
  <c r="AF490" i="3"/>
  <c r="AG490" i="3" s="1"/>
  <c r="T490" i="3"/>
  <c r="U490" i="3" s="1"/>
  <c r="H490" i="3"/>
  <c r="I490" i="3" s="1"/>
  <c r="AL489" i="3"/>
  <c r="AM489" i="3" s="1"/>
  <c r="Z489" i="3"/>
  <c r="AA489" i="3" s="1"/>
  <c r="N489" i="3"/>
  <c r="O489" i="3" s="1"/>
  <c r="AR488" i="3"/>
  <c r="AS488" i="3" s="1"/>
  <c r="AY488" i="3" s="1"/>
  <c r="AF488" i="3"/>
  <c r="AG488" i="3" s="1"/>
  <c r="T488" i="3"/>
  <c r="U488" i="3" s="1"/>
  <c r="H488" i="3"/>
  <c r="I488" i="3" s="1"/>
  <c r="AL487" i="3"/>
  <c r="AM487" i="3" s="1"/>
  <c r="Z487" i="3"/>
  <c r="AA487" i="3" s="1"/>
  <c r="N487" i="3"/>
  <c r="O487" i="3" s="1"/>
  <c r="AR486" i="3"/>
  <c r="AS486" i="3" s="1"/>
  <c r="AY486" i="3" s="1"/>
  <c r="AF486" i="3"/>
  <c r="AG486" i="3" s="1"/>
  <c r="T486" i="3"/>
  <c r="U486" i="3" s="1"/>
  <c r="H486" i="3"/>
  <c r="I486" i="3" s="1"/>
  <c r="AL485" i="3"/>
  <c r="AM485" i="3" s="1"/>
  <c r="Z485" i="3"/>
  <c r="AA485" i="3" s="1"/>
  <c r="N485" i="3"/>
  <c r="O485" i="3" s="1"/>
  <c r="AR484" i="3"/>
  <c r="AS484" i="3" s="1"/>
  <c r="AY484" i="3" s="1"/>
  <c r="AF484" i="3"/>
  <c r="AG484" i="3" s="1"/>
  <c r="T484" i="3"/>
  <c r="U484" i="3" s="1"/>
  <c r="H484" i="3"/>
  <c r="I484" i="3" s="1"/>
  <c r="AL483" i="3"/>
  <c r="AM483" i="3" s="1"/>
  <c r="Z483" i="3"/>
  <c r="AA483" i="3" s="1"/>
  <c r="N483" i="3"/>
  <c r="O483" i="3" s="1"/>
  <c r="AR482" i="3"/>
  <c r="AS482" i="3" s="1"/>
  <c r="AY482" i="3" s="1"/>
  <c r="AF482" i="3"/>
  <c r="AG482" i="3" s="1"/>
  <c r="T482" i="3"/>
  <c r="U482" i="3" s="1"/>
  <c r="H482" i="3"/>
  <c r="I482" i="3" s="1"/>
  <c r="AL481" i="3"/>
  <c r="AM481" i="3" s="1"/>
  <c r="Z481" i="3"/>
  <c r="AA481" i="3" s="1"/>
  <c r="N481" i="3"/>
  <c r="O481" i="3" s="1"/>
  <c r="AR480" i="3"/>
  <c r="AS480" i="3" s="1"/>
  <c r="AY480" i="3" s="1"/>
  <c r="AF480" i="3"/>
  <c r="AG480" i="3" s="1"/>
  <c r="T480" i="3"/>
  <c r="U480" i="3" s="1"/>
  <c r="H480" i="3"/>
  <c r="I480" i="3" s="1"/>
  <c r="AL479" i="3"/>
  <c r="AM479" i="3" s="1"/>
  <c r="Z479" i="3"/>
  <c r="AA479" i="3" s="1"/>
  <c r="N479" i="3"/>
  <c r="O479" i="3" s="1"/>
  <c r="AR478" i="3"/>
  <c r="AS478" i="3" s="1"/>
  <c r="AY478" i="3" s="1"/>
  <c r="AF478" i="3"/>
  <c r="AG478" i="3" s="1"/>
  <c r="T478" i="3"/>
  <c r="U478" i="3" s="1"/>
  <c r="H478" i="3"/>
  <c r="I478" i="3" s="1"/>
  <c r="AL477" i="3"/>
  <c r="AM477" i="3" s="1"/>
  <c r="N417" i="3"/>
  <c r="O417" i="3" s="1"/>
  <c r="BD417" i="3" s="1"/>
  <c r="Z417" i="3"/>
  <c r="AA417" i="3" s="1"/>
  <c r="AL417" i="3"/>
  <c r="AM417" i="3" s="1"/>
  <c r="H418" i="3"/>
  <c r="I418" i="3" s="1"/>
  <c r="T418" i="3"/>
  <c r="U418" i="3" s="1"/>
  <c r="BF418" i="3" s="1"/>
  <c r="AF418" i="3"/>
  <c r="AG418" i="3" s="1"/>
  <c r="BJ418" i="3" s="1"/>
  <c r="N419" i="3"/>
  <c r="O419" i="3" s="1"/>
  <c r="BD419" i="3" s="1"/>
  <c r="Z419" i="3"/>
  <c r="AA419" i="3" s="1"/>
  <c r="AL419" i="3"/>
  <c r="AM419" i="3" s="1"/>
  <c r="H420" i="3"/>
  <c r="I420" i="3" s="1"/>
  <c r="T420" i="3"/>
  <c r="U420" i="3" s="1"/>
  <c r="BF420" i="3" s="1"/>
  <c r="AF420" i="3"/>
  <c r="AG420" i="3" s="1"/>
  <c r="BJ420" i="3" s="1"/>
  <c r="N421" i="3"/>
  <c r="O421" i="3" s="1"/>
  <c r="Z421" i="3"/>
  <c r="AA421" i="3" s="1"/>
  <c r="AL421" i="3"/>
  <c r="AM421" i="3" s="1"/>
  <c r="BL421" i="3" s="1"/>
  <c r="H422" i="3"/>
  <c r="I422" i="3" s="1"/>
  <c r="T422" i="3"/>
  <c r="U422" i="3" s="1"/>
  <c r="BF422" i="3" s="1"/>
  <c r="AF422" i="3"/>
  <c r="AG422" i="3" s="1"/>
  <c r="BJ422" i="3" s="1"/>
  <c r="N423" i="3"/>
  <c r="O423" i="3" s="1"/>
  <c r="BD423" i="3" s="1"/>
  <c r="Z423" i="3"/>
  <c r="AA423" i="3" s="1"/>
  <c r="AL423" i="3"/>
  <c r="AM423" i="3" s="1"/>
  <c r="H424" i="3"/>
  <c r="I424" i="3" s="1"/>
  <c r="T424" i="3"/>
  <c r="U424" i="3" s="1"/>
  <c r="AF424" i="3"/>
  <c r="AG424" i="3" s="1"/>
  <c r="BJ424" i="3" s="1"/>
  <c r="N425" i="3"/>
  <c r="O425" i="3" s="1"/>
  <c r="BD425" i="3" s="1"/>
  <c r="Z425" i="3"/>
  <c r="AA425" i="3" s="1"/>
  <c r="AL425" i="3"/>
  <c r="AM425" i="3" s="1"/>
  <c r="BL425" i="3" s="1"/>
  <c r="H426" i="3"/>
  <c r="I426" i="3" s="1"/>
  <c r="T426" i="3"/>
  <c r="U426" i="3" s="1"/>
  <c r="AF426" i="3"/>
  <c r="AG426" i="3" s="1"/>
  <c r="AR426" i="3"/>
  <c r="AS426" i="3" s="1"/>
  <c r="N427" i="3"/>
  <c r="O427" i="3" s="1"/>
  <c r="BD427" i="3" s="1"/>
  <c r="Z427" i="3"/>
  <c r="AA427" i="3" s="1"/>
  <c r="AL427" i="3"/>
  <c r="AM427" i="3" s="1"/>
  <c r="H428" i="3"/>
  <c r="I428" i="3" s="1"/>
  <c r="T428" i="3"/>
  <c r="U428" i="3" s="1"/>
  <c r="AF428" i="3"/>
  <c r="AG428" i="3" s="1"/>
  <c r="BJ428" i="3" s="1"/>
  <c r="AR428" i="3"/>
  <c r="AS428" i="3" s="1"/>
  <c r="N429" i="3"/>
  <c r="O429" i="3" s="1"/>
  <c r="BD429" i="3" s="1"/>
  <c r="Z429" i="3"/>
  <c r="AA429" i="3" s="1"/>
  <c r="AL429" i="3"/>
  <c r="AM429" i="3" s="1"/>
  <c r="BL429" i="3" s="1"/>
  <c r="H430" i="3"/>
  <c r="I430" i="3" s="1"/>
  <c r="T430" i="3"/>
  <c r="U430" i="3" s="1"/>
  <c r="BF430" i="3" s="1"/>
  <c r="AF430" i="3"/>
  <c r="AG430" i="3" s="1"/>
  <c r="AR430" i="3"/>
  <c r="AS430" i="3" s="1"/>
  <c r="N431" i="3"/>
  <c r="O431" i="3" s="1"/>
  <c r="Z431" i="3"/>
  <c r="AA431" i="3" s="1"/>
  <c r="AL431" i="3"/>
  <c r="AM431" i="3" s="1"/>
  <c r="H432" i="3"/>
  <c r="I432" i="3" s="1"/>
  <c r="T432" i="3"/>
  <c r="U432" i="3" s="1"/>
  <c r="BF432" i="3" s="1"/>
  <c r="AF432" i="3"/>
  <c r="AG432" i="3" s="1"/>
  <c r="AR432" i="3"/>
  <c r="AS432" i="3" s="1"/>
  <c r="N433" i="3"/>
  <c r="O433" i="3" s="1"/>
  <c r="BD433" i="3" s="1"/>
  <c r="Z433" i="3"/>
  <c r="AA433" i="3" s="1"/>
  <c r="AL433" i="3"/>
  <c r="AM433" i="3" s="1"/>
  <c r="H434" i="3"/>
  <c r="I434" i="3" s="1"/>
  <c r="T434" i="3"/>
  <c r="U434" i="3" s="1"/>
  <c r="BF434" i="3" s="1"/>
  <c r="AF434" i="3"/>
  <c r="AG434" i="3" s="1"/>
  <c r="BJ434" i="3" s="1"/>
  <c r="AR434" i="3"/>
  <c r="AS434" i="3" s="1"/>
  <c r="N435" i="3"/>
  <c r="O435" i="3" s="1"/>
  <c r="Z435" i="3"/>
  <c r="AA435" i="3" s="1"/>
  <c r="AL435" i="3"/>
  <c r="AM435" i="3" s="1"/>
  <c r="H436" i="3"/>
  <c r="I436" i="3" s="1"/>
  <c r="T436" i="3"/>
  <c r="U436" i="3" s="1"/>
  <c r="BF436" i="3" s="1"/>
  <c r="AF436" i="3"/>
  <c r="AG436" i="3" s="1"/>
  <c r="BJ436" i="3" s="1"/>
  <c r="AR436" i="3"/>
  <c r="AS436" i="3" s="1"/>
  <c r="N437" i="3"/>
  <c r="O437" i="3" s="1"/>
  <c r="BD437" i="3" s="1"/>
  <c r="Z437" i="3"/>
  <c r="AA437" i="3" s="1"/>
  <c r="AL437" i="3"/>
  <c r="AM437" i="3" s="1"/>
  <c r="BL437" i="3" s="1"/>
  <c r="H438" i="3"/>
  <c r="I438" i="3" s="1"/>
  <c r="T438" i="3"/>
  <c r="U438" i="3" s="1"/>
  <c r="BF438" i="3" s="1"/>
  <c r="AF438" i="3"/>
  <c r="AG438" i="3" s="1"/>
  <c r="BJ438" i="3" s="1"/>
  <c r="AR438" i="3"/>
  <c r="AS438" i="3" s="1"/>
  <c r="N439" i="3"/>
  <c r="O439" i="3" s="1"/>
  <c r="BD439" i="3" s="1"/>
  <c r="Z439" i="3"/>
  <c r="AA439" i="3" s="1"/>
  <c r="AL439" i="3"/>
  <c r="AM439" i="3" s="1"/>
  <c r="H440" i="3"/>
  <c r="I440" i="3" s="1"/>
  <c r="T440" i="3"/>
  <c r="U440" i="3" s="1"/>
  <c r="AF440" i="3"/>
  <c r="AG440" i="3" s="1"/>
  <c r="BJ440" i="3" s="1"/>
  <c r="AR440" i="3"/>
  <c r="AS440" i="3" s="1"/>
  <c r="N441" i="3"/>
  <c r="O441" i="3" s="1"/>
  <c r="BD441" i="3" s="1"/>
  <c r="Z441" i="3"/>
  <c r="AA441" i="3" s="1"/>
  <c r="AL441" i="3"/>
  <c r="AM441" i="3" s="1"/>
  <c r="BL441" i="3" s="1"/>
  <c r="H442" i="3"/>
  <c r="I442" i="3" s="1"/>
  <c r="T442" i="3"/>
  <c r="U442" i="3" s="1"/>
  <c r="BF442" i="3" s="1"/>
  <c r="AF442" i="3"/>
  <c r="AG442" i="3" s="1"/>
  <c r="AR442" i="3"/>
  <c r="AS442" i="3" s="1"/>
  <c r="N443" i="3"/>
  <c r="O443" i="3" s="1"/>
  <c r="BD443" i="3" s="1"/>
  <c r="Z443" i="3"/>
  <c r="AA443" i="3" s="1"/>
  <c r="AL443" i="3"/>
  <c r="AM443" i="3" s="1"/>
  <c r="BL443" i="3" s="1"/>
  <c r="H444" i="3"/>
  <c r="I444" i="3" s="1"/>
  <c r="T444" i="3"/>
  <c r="U444" i="3" s="1"/>
  <c r="AF444" i="3"/>
  <c r="AG444" i="3" s="1"/>
  <c r="BJ444" i="3" s="1"/>
  <c r="AR444" i="3"/>
  <c r="AS444" i="3" s="1"/>
  <c r="N445" i="3"/>
  <c r="O445" i="3" s="1"/>
  <c r="BD445" i="3" s="1"/>
  <c r="Z445" i="3"/>
  <c r="AA445" i="3" s="1"/>
  <c r="AL445" i="3"/>
  <c r="AM445" i="3" s="1"/>
  <c r="BL445" i="3" s="1"/>
  <c r="H446" i="3"/>
  <c r="I446" i="3" s="1"/>
  <c r="T446" i="3"/>
  <c r="U446" i="3" s="1"/>
  <c r="BF446" i="3" s="1"/>
  <c r="AF446" i="3"/>
  <c r="AG446" i="3" s="1"/>
  <c r="AR446" i="3"/>
  <c r="AS446" i="3" s="1"/>
  <c r="N447" i="3"/>
  <c r="O447" i="3" s="1"/>
  <c r="Z447" i="3"/>
  <c r="AA447" i="3" s="1"/>
  <c r="AL447" i="3"/>
  <c r="AM447" i="3" s="1"/>
  <c r="H448" i="3"/>
  <c r="I448" i="3" s="1"/>
  <c r="T448" i="3"/>
  <c r="U448" i="3" s="1"/>
  <c r="BF448" i="3" s="1"/>
  <c r="AF448" i="3"/>
  <c r="AG448" i="3" s="1"/>
  <c r="BJ448" i="3" s="1"/>
  <c r="AR448" i="3"/>
  <c r="AS448" i="3" s="1"/>
  <c r="AY448" i="3" s="1"/>
  <c r="N449" i="3"/>
  <c r="O449" i="3" s="1"/>
  <c r="BD449" i="3" s="1"/>
  <c r="Z449" i="3"/>
  <c r="AA449" i="3" s="1"/>
  <c r="AL449" i="3"/>
  <c r="AM449" i="3" s="1"/>
  <c r="H450" i="3"/>
  <c r="I450" i="3" s="1"/>
  <c r="T450" i="3"/>
  <c r="U450" i="3" s="1"/>
  <c r="BF450" i="3" s="1"/>
  <c r="AF450" i="3"/>
  <c r="AG450" i="3" s="1"/>
  <c r="BJ450" i="3" s="1"/>
  <c r="AR450" i="3"/>
  <c r="AS450" i="3" s="1"/>
  <c r="AY450" i="3" s="1"/>
  <c r="N451" i="3"/>
  <c r="O451" i="3" s="1"/>
  <c r="Z451" i="3"/>
  <c r="AA451" i="3" s="1"/>
  <c r="AL451" i="3"/>
  <c r="AM451" i="3" s="1"/>
  <c r="H452" i="3"/>
  <c r="I452" i="3" s="1"/>
  <c r="T452" i="3"/>
  <c r="U452" i="3" s="1"/>
  <c r="BF452" i="3" s="1"/>
  <c r="AF452" i="3"/>
  <c r="AG452" i="3" s="1"/>
  <c r="BJ452" i="3" s="1"/>
  <c r="AR452" i="3"/>
  <c r="AS452" i="3" s="1"/>
  <c r="AY452" i="3" s="1"/>
  <c r="N453" i="3"/>
  <c r="O453" i="3" s="1"/>
  <c r="BD453" i="3" s="1"/>
  <c r="Z453" i="3"/>
  <c r="AA453" i="3" s="1"/>
  <c r="AL453" i="3"/>
  <c r="AM453" i="3" s="1"/>
  <c r="BL453" i="3" s="1"/>
  <c r="H454" i="3"/>
  <c r="I454" i="3" s="1"/>
  <c r="T454" i="3"/>
  <c r="U454" i="3" s="1"/>
  <c r="BF454" i="3" s="1"/>
  <c r="AF454" i="3"/>
  <c r="AG454" i="3" s="1"/>
  <c r="BJ454" i="3" s="1"/>
  <c r="AR454" i="3"/>
  <c r="AS454" i="3" s="1"/>
  <c r="AY454" i="3" s="1"/>
  <c r="N455" i="3"/>
  <c r="O455" i="3" s="1"/>
  <c r="BD455" i="3" s="1"/>
  <c r="Z455" i="3"/>
  <c r="AA455" i="3" s="1"/>
  <c r="AL455" i="3"/>
  <c r="AM455" i="3" s="1"/>
  <c r="H456" i="3"/>
  <c r="I456" i="3" s="1"/>
  <c r="T456" i="3"/>
  <c r="U456" i="3" s="1"/>
  <c r="AF456" i="3"/>
  <c r="AG456" i="3" s="1"/>
  <c r="BJ456" i="3" s="1"/>
  <c r="AR456" i="3"/>
  <c r="AS456" i="3" s="1"/>
  <c r="AY456" i="3" s="1"/>
  <c r="N457" i="3"/>
  <c r="O457" i="3" s="1"/>
  <c r="BD457" i="3" s="1"/>
  <c r="Z457" i="3"/>
  <c r="AA457" i="3" s="1"/>
  <c r="AL457" i="3"/>
  <c r="AM457" i="3" s="1"/>
  <c r="H458" i="3"/>
  <c r="I458" i="3" s="1"/>
  <c r="T458" i="3"/>
  <c r="U458" i="3" s="1"/>
  <c r="BF458" i="3" s="1"/>
  <c r="AF458" i="3"/>
  <c r="AG458" i="3" s="1"/>
  <c r="AR458" i="3"/>
  <c r="AS458" i="3" s="1"/>
  <c r="AY458" i="3" s="1"/>
  <c r="N459" i="3"/>
  <c r="O459" i="3" s="1"/>
  <c r="BD459" i="3" s="1"/>
  <c r="Z459" i="3"/>
  <c r="AA459" i="3" s="1"/>
  <c r="AL459" i="3"/>
  <c r="AM459" i="3" s="1"/>
  <c r="BL459" i="3" s="1"/>
  <c r="H460" i="3"/>
  <c r="I460" i="3" s="1"/>
  <c r="T460" i="3"/>
  <c r="U460" i="3" s="1"/>
  <c r="AF460" i="3"/>
  <c r="AG460" i="3" s="1"/>
  <c r="BJ460" i="3" s="1"/>
  <c r="AR460" i="3"/>
  <c r="AS460" i="3" s="1"/>
  <c r="AY460" i="3" s="1"/>
  <c r="N461" i="3"/>
  <c r="O461" i="3" s="1"/>
  <c r="BD461" i="3" s="1"/>
  <c r="Z461" i="3"/>
  <c r="AA461" i="3" s="1"/>
  <c r="AL461" i="3"/>
  <c r="AM461" i="3" s="1"/>
  <c r="BL461" i="3" s="1"/>
  <c r="H462" i="3"/>
  <c r="I462" i="3" s="1"/>
  <c r="T462" i="3"/>
  <c r="U462" i="3" s="1"/>
  <c r="BF462" i="3" s="1"/>
  <c r="AF462" i="3"/>
  <c r="AG462" i="3" s="1"/>
  <c r="AR462" i="3"/>
  <c r="AS462" i="3" s="1"/>
  <c r="AY462" i="3" s="1"/>
  <c r="N463" i="3"/>
  <c r="O463" i="3" s="1"/>
  <c r="Z463" i="3"/>
  <c r="AA463" i="3" s="1"/>
  <c r="AL463" i="3"/>
  <c r="AM463" i="3" s="1"/>
  <c r="H464" i="3"/>
  <c r="I464" i="3" s="1"/>
  <c r="T464" i="3"/>
  <c r="U464" i="3" s="1"/>
  <c r="BF464" i="3" s="1"/>
  <c r="AF464" i="3"/>
  <c r="AG464" i="3" s="1"/>
  <c r="BJ464" i="3" s="1"/>
  <c r="AR464" i="3"/>
  <c r="AS464" i="3" s="1"/>
  <c r="AY464" i="3" s="1"/>
  <c r="Z465" i="3"/>
  <c r="H466" i="3"/>
  <c r="I466" i="3" s="1"/>
  <c r="AF466" i="3"/>
  <c r="AG466" i="3" s="1"/>
  <c r="N467" i="3"/>
  <c r="O467" i="3" s="1"/>
  <c r="AL467" i="3"/>
  <c r="AM467" i="3" s="1"/>
  <c r="T468" i="3"/>
  <c r="U468" i="3" s="1"/>
  <c r="AR468" i="3"/>
  <c r="AS468" i="3" s="1"/>
  <c r="Z469" i="3"/>
  <c r="H470" i="3"/>
  <c r="I470" i="3" s="1"/>
  <c r="AF470" i="3"/>
  <c r="AG470" i="3" s="1"/>
  <c r="N471" i="3"/>
  <c r="O471" i="3" s="1"/>
  <c r="AL471" i="3"/>
  <c r="AM471" i="3" s="1"/>
  <c r="T472" i="3"/>
  <c r="U472" i="3" s="1"/>
  <c r="AR472" i="3"/>
  <c r="AS472" i="3" s="1"/>
  <c r="Z473" i="3"/>
  <c r="H474" i="3"/>
  <c r="I474" i="3" s="1"/>
  <c r="AF474" i="3"/>
  <c r="AG474" i="3" s="1"/>
  <c r="N475" i="3"/>
  <c r="O475" i="3" s="1"/>
  <c r="AL475" i="3"/>
  <c r="AM475" i="3" s="1"/>
  <c r="T476" i="3"/>
  <c r="U476" i="3" s="1"/>
  <c r="AR476" i="3"/>
  <c r="AS476" i="3" s="1"/>
  <c r="Z477" i="3"/>
  <c r="AU417" i="3"/>
  <c r="AV417" i="3" s="1"/>
  <c r="Q417" i="3"/>
  <c r="R417" i="3" s="1"/>
  <c r="AC417" i="3"/>
  <c r="AD417" i="3" s="1"/>
  <c r="BJ417" i="3" s="1"/>
  <c r="AO417" i="3"/>
  <c r="AP417" i="3" s="1"/>
  <c r="K418" i="3"/>
  <c r="L418" i="3" s="1"/>
  <c r="W418" i="3"/>
  <c r="X418" i="3" s="1"/>
  <c r="AI418" i="3"/>
  <c r="AJ418" i="3" s="1"/>
  <c r="BI418" i="3" s="1"/>
  <c r="AU419" i="3"/>
  <c r="AV419" i="3" s="1"/>
  <c r="Q419" i="3"/>
  <c r="R419" i="3" s="1"/>
  <c r="AC419" i="3"/>
  <c r="AD419" i="3" s="1"/>
  <c r="BJ419" i="3" s="1"/>
  <c r="AO419" i="3"/>
  <c r="AP419" i="3" s="1"/>
  <c r="K420" i="3"/>
  <c r="L420" i="3" s="1"/>
  <c r="W420" i="3"/>
  <c r="X420" i="3" s="1"/>
  <c r="AI420" i="3"/>
  <c r="AJ420" i="3" s="1"/>
  <c r="AU421" i="3"/>
  <c r="AV421" i="3" s="1"/>
  <c r="Q421" i="3"/>
  <c r="R421" i="3" s="1"/>
  <c r="AC421" i="3"/>
  <c r="AD421" i="3" s="1"/>
  <c r="AO421" i="3"/>
  <c r="AP421" i="3" s="1"/>
  <c r="K422" i="3"/>
  <c r="L422" i="3" s="1"/>
  <c r="BD422" i="3" s="1"/>
  <c r="W422" i="3"/>
  <c r="X422" i="3" s="1"/>
  <c r="AI422" i="3"/>
  <c r="AJ422" i="3" s="1"/>
  <c r="AU423" i="3"/>
  <c r="AV423" i="3" s="1"/>
  <c r="Q423" i="3"/>
  <c r="R423" i="3" s="1"/>
  <c r="BE423" i="3" s="1"/>
  <c r="AC423" i="3"/>
  <c r="AD423" i="3" s="1"/>
  <c r="AO423" i="3"/>
  <c r="AP423" i="3" s="1"/>
  <c r="K424" i="3"/>
  <c r="L424" i="3" s="1"/>
  <c r="BD424" i="3" s="1"/>
  <c r="W424" i="3"/>
  <c r="X424" i="3" s="1"/>
  <c r="AI424" i="3"/>
  <c r="AJ424" i="3" s="1"/>
  <c r="BI424" i="3" s="1"/>
  <c r="AU425" i="3"/>
  <c r="AV425" i="3" s="1"/>
  <c r="Q425" i="3"/>
  <c r="R425" i="3" s="1"/>
  <c r="AC425" i="3"/>
  <c r="AD425" i="3" s="1"/>
  <c r="AO425" i="3"/>
  <c r="AP425" i="3" s="1"/>
  <c r="K426" i="3"/>
  <c r="L426" i="3" s="1"/>
  <c r="W426" i="3"/>
  <c r="X426" i="3" s="1"/>
  <c r="AI426" i="3"/>
  <c r="AJ426" i="3" s="1"/>
  <c r="BI426" i="3" s="1"/>
  <c r="AU427" i="3"/>
  <c r="AV427" i="3" s="1"/>
  <c r="Q427" i="3"/>
  <c r="R427" i="3" s="1"/>
  <c r="AC427" i="3"/>
  <c r="AD427" i="3" s="1"/>
  <c r="AO427" i="3"/>
  <c r="AP427" i="3" s="1"/>
  <c r="K428" i="3"/>
  <c r="L428" i="3" s="1"/>
  <c r="W428" i="3"/>
  <c r="X428" i="3" s="1"/>
  <c r="AI428" i="3"/>
  <c r="AJ428" i="3" s="1"/>
  <c r="AU429" i="3"/>
  <c r="AV429" i="3" s="1"/>
  <c r="Q429" i="3"/>
  <c r="R429" i="3" s="1"/>
  <c r="BE429" i="3" s="1"/>
  <c r="AC429" i="3"/>
  <c r="AD429" i="3" s="1"/>
  <c r="BJ429" i="3" s="1"/>
  <c r="AO429" i="3"/>
  <c r="AP429" i="3" s="1"/>
  <c r="K430" i="3"/>
  <c r="L430" i="3" s="1"/>
  <c r="BD430" i="3" s="1"/>
  <c r="W430" i="3"/>
  <c r="X430" i="3" s="1"/>
  <c r="AI430" i="3"/>
  <c r="AJ430" i="3" s="1"/>
  <c r="AU431" i="3"/>
  <c r="AV431" i="3" s="1"/>
  <c r="Q431" i="3"/>
  <c r="R431" i="3" s="1"/>
  <c r="AC431" i="3"/>
  <c r="AD431" i="3" s="1"/>
  <c r="AO431" i="3"/>
  <c r="AP431" i="3" s="1"/>
  <c r="K432" i="3"/>
  <c r="L432" i="3" s="1"/>
  <c r="W432" i="3"/>
  <c r="X432" i="3" s="1"/>
  <c r="AI432" i="3"/>
  <c r="AJ432" i="3" s="1"/>
  <c r="BI432" i="3" s="1"/>
  <c r="AU433" i="3"/>
  <c r="AV433" i="3" s="1"/>
  <c r="Q433" i="3"/>
  <c r="R433" i="3" s="1"/>
  <c r="AC433" i="3"/>
  <c r="AD433" i="3" s="1"/>
  <c r="BJ433" i="3" s="1"/>
  <c r="AO433" i="3"/>
  <c r="AP433" i="3" s="1"/>
  <c r="K434" i="3"/>
  <c r="L434" i="3" s="1"/>
  <c r="BD434" i="3" s="1"/>
  <c r="W434" i="3"/>
  <c r="X434" i="3" s="1"/>
  <c r="AI434" i="3"/>
  <c r="AJ434" i="3" s="1"/>
  <c r="AU435" i="3"/>
  <c r="AV435" i="3" s="1"/>
  <c r="Q435" i="3"/>
  <c r="R435" i="3" s="1"/>
  <c r="AC435" i="3"/>
  <c r="AD435" i="3" s="1"/>
  <c r="BJ435" i="3" s="1"/>
  <c r="AO435" i="3"/>
  <c r="AP435" i="3" s="1"/>
  <c r="K436" i="3"/>
  <c r="L436" i="3" s="1"/>
  <c r="BD436" i="3" s="1"/>
  <c r="W436" i="3"/>
  <c r="X436" i="3" s="1"/>
  <c r="AI436" i="3"/>
  <c r="AJ436" i="3" s="1"/>
  <c r="AU437" i="3"/>
  <c r="AV437" i="3" s="1"/>
  <c r="Q437" i="3"/>
  <c r="R437" i="3" s="1"/>
  <c r="BE437" i="3" s="1"/>
  <c r="AC437" i="3"/>
  <c r="AD437" i="3" s="1"/>
  <c r="AO437" i="3"/>
  <c r="AP437" i="3" s="1"/>
  <c r="K438" i="3"/>
  <c r="L438" i="3" s="1"/>
  <c r="BD438" i="3" s="1"/>
  <c r="W438" i="3"/>
  <c r="X438" i="3" s="1"/>
  <c r="AI438" i="3"/>
  <c r="AJ438" i="3" s="1"/>
  <c r="AU439" i="3"/>
  <c r="AV439" i="3" s="1"/>
  <c r="Q439" i="3"/>
  <c r="R439" i="3" s="1"/>
  <c r="AC439" i="3"/>
  <c r="AD439" i="3" s="1"/>
  <c r="AO439" i="3"/>
  <c r="AP439" i="3" s="1"/>
  <c r="K440" i="3"/>
  <c r="L440" i="3" s="1"/>
  <c r="BD440" i="3" s="1"/>
  <c r="W440" i="3"/>
  <c r="X440" i="3" s="1"/>
  <c r="AI440" i="3"/>
  <c r="AJ440" i="3" s="1"/>
  <c r="BI440" i="3" s="1"/>
  <c r="AU441" i="3"/>
  <c r="AV441" i="3" s="1"/>
  <c r="Q441" i="3"/>
  <c r="R441" i="3" s="1"/>
  <c r="AC441" i="3"/>
  <c r="AD441" i="3" s="1"/>
  <c r="BJ441" i="3" s="1"/>
  <c r="AO441" i="3"/>
  <c r="AP441" i="3" s="1"/>
  <c r="K442" i="3"/>
  <c r="L442" i="3" s="1"/>
  <c r="W442" i="3"/>
  <c r="X442" i="3" s="1"/>
  <c r="AI442" i="3"/>
  <c r="AJ442" i="3" s="1"/>
  <c r="BI442" i="3" s="1"/>
  <c r="AU443" i="3"/>
  <c r="AV443" i="3" s="1"/>
  <c r="Q443" i="3"/>
  <c r="R443" i="3" s="1"/>
  <c r="AC443" i="3"/>
  <c r="AD443" i="3" s="1"/>
  <c r="AO443" i="3"/>
  <c r="AP443" i="3" s="1"/>
  <c r="K444" i="3"/>
  <c r="L444" i="3" s="1"/>
  <c r="W444" i="3"/>
  <c r="X444" i="3" s="1"/>
  <c r="AI444" i="3"/>
  <c r="AJ444" i="3" s="1"/>
  <c r="AU445" i="3"/>
  <c r="AV445" i="3" s="1"/>
  <c r="Q445" i="3"/>
  <c r="R445" i="3" s="1"/>
  <c r="AC445" i="3"/>
  <c r="AD445" i="3" s="1"/>
  <c r="BJ445" i="3" s="1"/>
  <c r="AO445" i="3"/>
  <c r="AP445" i="3" s="1"/>
  <c r="K446" i="3"/>
  <c r="L446" i="3" s="1"/>
  <c r="W446" i="3"/>
  <c r="X446" i="3" s="1"/>
  <c r="AI446" i="3"/>
  <c r="AJ446" i="3" s="1"/>
  <c r="AU447" i="3"/>
  <c r="AV447" i="3" s="1"/>
  <c r="Q447" i="3"/>
  <c r="R447" i="3" s="1"/>
  <c r="AC447" i="3"/>
  <c r="AD447" i="3" s="1"/>
  <c r="BJ447" i="3" s="1"/>
  <c r="AO447" i="3"/>
  <c r="AP447" i="3" s="1"/>
  <c r="K448" i="3"/>
  <c r="L448" i="3" s="1"/>
  <c r="W448" i="3"/>
  <c r="X448" i="3" s="1"/>
  <c r="AI448" i="3"/>
  <c r="AJ448" i="3" s="1"/>
  <c r="BI448" i="3" s="1"/>
  <c r="AU449" i="3"/>
  <c r="AV449" i="3" s="1"/>
  <c r="Q449" i="3"/>
  <c r="R449" i="3" s="1"/>
  <c r="AC449" i="3"/>
  <c r="AD449" i="3" s="1"/>
  <c r="BJ449" i="3" s="1"/>
  <c r="AO449" i="3"/>
  <c r="AP449" i="3" s="1"/>
  <c r="K450" i="3"/>
  <c r="L450" i="3" s="1"/>
  <c r="BD450" i="3" s="1"/>
  <c r="W450" i="3"/>
  <c r="X450" i="3" s="1"/>
  <c r="AI450" i="3"/>
  <c r="AJ450" i="3" s="1"/>
  <c r="AU451" i="3"/>
  <c r="AV451" i="3" s="1"/>
  <c r="Q451" i="3"/>
  <c r="R451" i="3" s="1"/>
  <c r="AC451" i="3"/>
  <c r="AD451" i="3" s="1"/>
  <c r="BJ451" i="3" s="1"/>
  <c r="AO451" i="3"/>
  <c r="AP451" i="3" s="1"/>
  <c r="K452" i="3"/>
  <c r="L452" i="3" s="1"/>
  <c r="BD452" i="3" s="1"/>
  <c r="W452" i="3"/>
  <c r="X452" i="3" s="1"/>
  <c r="AI452" i="3"/>
  <c r="AJ452" i="3" s="1"/>
  <c r="AU453" i="3"/>
  <c r="AV453" i="3" s="1"/>
  <c r="Q453" i="3"/>
  <c r="R453" i="3" s="1"/>
  <c r="AC453" i="3"/>
  <c r="AD453" i="3" s="1"/>
  <c r="AO453" i="3"/>
  <c r="AP453" i="3" s="1"/>
  <c r="K454" i="3"/>
  <c r="L454" i="3" s="1"/>
  <c r="BD454" i="3" s="1"/>
  <c r="W454" i="3"/>
  <c r="X454" i="3" s="1"/>
  <c r="AI454" i="3"/>
  <c r="AJ454" i="3" s="1"/>
  <c r="AU455" i="3"/>
  <c r="AV455" i="3" s="1"/>
  <c r="Q455" i="3"/>
  <c r="R455" i="3" s="1"/>
  <c r="AC455" i="3"/>
  <c r="AD455" i="3" s="1"/>
  <c r="AO455" i="3"/>
  <c r="AP455" i="3" s="1"/>
  <c r="K456" i="3"/>
  <c r="L456" i="3" s="1"/>
  <c r="BD456" i="3" s="1"/>
  <c r="W456" i="3"/>
  <c r="X456" i="3" s="1"/>
  <c r="AI456" i="3"/>
  <c r="AJ456" i="3" s="1"/>
  <c r="BI456" i="3" s="1"/>
  <c r="AU457" i="3"/>
  <c r="AV457" i="3" s="1"/>
  <c r="Q457" i="3"/>
  <c r="R457" i="3" s="1"/>
  <c r="AC457" i="3"/>
  <c r="AD457" i="3" s="1"/>
  <c r="AO457" i="3"/>
  <c r="AP457" i="3" s="1"/>
  <c r="K458" i="3"/>
  <c r="L458" i="3" s="1"/>
  <c r="W458" i="3"/>
  <c r="X458" i="3" s="1"/>
  <c r="AI458" i="3"/>
  <c r="AJ458" i="3" s="1"/>
  <c r="BI458" i="3" s="1"/>
  <c r="AU459" i="3"/>
  <c r="AV459" i="3" s="1"/>
  <c r="Q459" i="3"/>
  <c r="R459" i="3" s="1"/>
  <c r="AC459" i="3"/>
  <c r="AD459" i="3" s="1"/>
  <c r="AO459" i="3"/>
  <c r="AP459" i="3" s="1"/>
  <c r="K460" i="3"/>
  <c r="L460" i="3" s="1"/>
  <c r="W460" i="3"/>
  <c r="X460" i="3" s="1"/>
  <c r="AI460" i="3"/>
  <c r="AJ460" i="3" s="1"/>
  <c r="AU461" i="3"/>
  <c r="AV461" i="3" s="1"/>
  <c r="Q461" i="3"/>
  <c r="R461" i="3" s="1"/>
  <c r="BE461" i="3" s="1"/>
  <c r="AC461" i="3"/>
  <c r="AD461" i="3" s="1"/>
  <c r="BJ461" i="3" s="1"/>
  <c r="AO461" i="3"/>
  <c r="AP461" i="3" s="1"/>
  <c r="K462" i="3"/>
  <c r="L462" i="3" s="1"/>
  <c r="BD462" i="3" s="1"/>
  <c r="W462" i="3"/>
  <c r="X462" i="3" s="1"/>
  <c r="AI462" i="3"/>
  <c r="AJ462" i="3" s="1"/>
  <c r="AU463" i="3"/>
  <c r="AV463" i="3" s="1"/>
  <c r="Q463" i="3"/>
  <c r="R463" i="3" s="1"/>
  <c r="AC463" i="3"/>
  <c r="AD463" i="3" s="1"/>
  <c r="BJ463" i="3" s="1"/>
  <c r="AO463" i="3"/>
  <c r="AP463" i="3" s="1"/>
  <c r="K464" i="3"/>
  <c r="L464" i="3" s="1"/>
  <c r="W464" i="3"/>
  <c r="X464" i="3" s="1"/>
  <c r="AI464" i="3"/>
  <c r="AJ464" i="3" s="1"/>
  <c r="BI464" i="3" s="1"/>
  <c r="AU465" i="3"/>
  <c r="AV465" i="3" s="1"/>
  <c r="AC465" i="3"/>
  <c r="AD465" i="3" s="1"/>
  <c r="K466" i="3"/>
  <c r="L466" i="3" s="1"/>
  <c r="AI466" i="3"/>
  <c r="AJ466" i="3" s="1"/>
  <c r="Q467" i="3"/>
  <c r="R467" i="3" s="1"/>
  <c r="AO467" i="3"/>
  <c r="AP467" i="3" s="1"/>
  <c r="W468" i="3"/>
  <c r="X468" i="3" s="1"/>
  <c r="AU469" i="3"/>
  <c r="AV469" i="3" s="1"/>
  <c r="AC469" i="3"/>
  <c r="AD469" i="3" s="1"/>
  <c r="K470" i="3"/>
  <c r="L470" i="3" s="1"/>
  <c r="AI470" i="3"/>
  <c r="AJ470" i="3" s="1"/>
  <c r="Q471" i="3"/>
  <c r="R471" i="3" s="1"/>
  <c r="AO471" i="3"/>
  <c r="AP471" i="3" s="1"/>
  <c r="W472" i="3"/>
  <c r="X472" i="3" s="1"/>
  <c r="AU473" i="3"/>
  <c r="AV473" i="3" s="1"/>
  <c r="AC473" i="3"/>
  <c r="AD473" i="3" s="1"/>
  <c r="K474" i="3"/>
  <c r="L474" i="3" s="1"/>
  <c r="AI474" i="3"/>
  <c r="AJ474" i="3" s="1"/>
  <c r="Q475" i="3"/>
  <c r="R475" i="3" s="1"/>
  <c r="AO475" i="3"/>
  <c r="AP475" i="3" s="1"/>
  <c r="W476" i="3"/>
  <c r="X476" i="3" s="1"/>
  <c r="AU477" i="3"/>
  <c r="AV477" i="3" s="1"/>
  <c r="AC477" i="3"/>
  <c r="AD477" i="3" s="1"/>
  <c r="D77" i="1"/>
  <c r="F77" i="1"/>
  <c r="D79" i="1"/>
  <c r="F79" i="1"/>
  <c r="BG61" i="1"/>
  <c r="BG26" i="1"/>
  <c r="D263" i="1"/>
  <c r="D264" i="1"/>
  <c r="D85" i="1"/>
  <c r="F265" i="1"/>
  <c r="AV265" i="1" s="1"/>
  <c r="CU265" i="1" s="1"/>
  <c r="F85" i="1"/>
  <c r="AV85" i="1" s="1"/>
  <c r="CU85" i="1" s="1"/>
  <c r="F86" i="1"/>
  <c r="AV86" i="1" s="1"/>
  <c r="CU86" i="1" s="1"/>
  <c r="D265" i="1"/>
  <c r="F263" i="1"/>
  <c r="AV263" i="1" s="1"/>
  <c r="CU263" i="1" s="1"/>
  <c r="F264" i="1"/>
  <c r="AV264" i="1" s="1"/>
  <c r="CU264" i="1" s="1"/>
  <c r="D86" i="1"/>
  <c r="CS84" i="1"/>
  <c r="D87" i="1"/>
  <c r="AT85" i="1"/>
  <c r="AT264" i="1"/>
  <c r="AT84" i="1"/>
  <c r="F87" i="1"/>
  <c r="AV87" i="1" s="1"/>
  <c r="CU87" i="1" s="1"/>
  <c r="CS265" i="1"/>
  <c r="AT83" i="1"/>
  <c r="AT265" i="1"/>
  <c r="AT263" i="1"/>
  <c r="CS263" i="1"/>
  <c r="CS264" i="1"/>
  <c r="AT86" i="1"/>
  <c r="CS83" i="1"/>
  <c r="CS85" i="1"/>
  <c r="D88" i="1"/>
  <c r="F88" i="1"/>
  <c r="AV88" i="1" s="1"/>
  <c r="CU88" i="1" s="1"/>
  <c r="CS86" i="1"/>
  <c r="AT87" i="1"/>
  <c r="D89" i="1"/>
  <c r="AT88" i="1"/>
  <c r="F89" i="1"/>
  <c r="AV89" i="1" s="1"/>
  <c r="CU89" i="1" s="1"/>
  <c r="CS88" i="1"/>
  <c r="CS87" i="1"/>
  <c r="AT89" i="1"/>
  <c r="D90" i="1"/>
  <c r="F90" i="1"/>
  <c r="AV90" i="1" s="1"/>
  <c r="CU90" i="1" s="1"/>
  <c r="CS89" i="1"/>
  <c r="D91" i="1"/>
  <c r="AT90" i="1"/>
  <c r="F91" i="1"/>
  <c r="AV91" i="1" s="1"/>
  <c r="CU91" i="1" s="1"/>
  <c r="CS90" i="1"/>
  <c r="D92" i="1"/>
  <c r="F92" i="1"/>
  <c r="AV92" i="1" s="1"/>
  <c r="CU92" i="1" s="1"/>
  <c r="AT91" i="1"/>
  <c r="CS91" i="1"/>
  <c r="D93" i="1"/>
  <c r="F93" i="1"/>
  <c r="AV93" i="1" s="1"/>
  <c r="CU93" i="1" s="1"/>
  <c r="AT92" i="1"/>
  <c r="CS92" i="1"/>
  <c r="F94" i="1"/>
  <c r="AV94" i="1" s="1"/>
  <c r="CU94" i="1" s="1"/>
  <c r="D94" i="1"/>
  <c r="AT93" i="1"/>
  <c r="CS93" i="1"/>
  <c r="F95" i="1"/>
  <c r="AV95" i="1" s="1"/>
  <c r="CU95" i="1" s="1"/>
  <c r="AT94" i="1"/>
  <c r="AT95" i="1"/>
  <c r="F96" i="1"/>
  <c r="AV96" i="1" s="1"/>
  <c r="CU96" i="1" s="1"/>
  <c r="CS94" i="1"/>
  <c r="CS95" i="1"/>
  <c r="F97" i="1"/>
  <c r="AV97" i="1" s="1"/>
  <c r="CU97" i="1" s="1"/>
  <c r="AT96" i="1"/>
  <c r="F98" i="1"/>
  <c r="AV98" i="1" s="1"/>
  <c r="CU98" i="1" s="1"/>
  <c r="CS96" i="1"/>
  <c r="AT97" i="1"/>
  <c r="CS97" i="1"/>
  <c r="F103" i="1"/>
  <c r="AV103" i="1" s="1"/>
  <c r="CU103" i="1" s="1"/>
  <c r="AT101" i="1"/>
  <c r="AT98" i="1"/>
  <c r="AT102" i="1"/>
  <c r="F104" i="1"/>
  <c r="AV104" i="1" s="1"/>
  <c r="CU104" i="1" s="1"/>
  <c r="CS101" i="1"/>
  <c r="AT100" i="1"/>
  <c r="CS100" i="1"/>
  <c r="CS103" i="1"/>
  <c r="CS98" i="1"/>
  <c r="AT103" i="1"/>
  <c r="CS102" i="1"/>
  <c r="F105" i="1"/>
  <c r="AV105" i="1" s="1"/>
  <c r="CU105" i="1" s="1"/>
  <c r="AT104" i="1"/>
  <c r="CS104" i="1"/>
  <c r="F106" i="1"/>
  <c r="AV106" i="1" s="1"/>
  <c r="CU106" i="1" s="1"/>
  <c r="AT105" i="1"/>
  <c r="CS105" i="1"/>
  <c r="F107" i="1"/>
  <c r="AV107" i="1" s="1"/>
  <c r="CU107" i="1" s="1"/>
  <c r="F108" i="1"/>
  <c r="AV108" i="1" s="1"/>
  <c r="CU108" i="1" s="1"/>
  <c r="F109" i="1"/>
  <c r="AV109" i="1" s="1"/>
  <c r="CU109" i="1" s="1"/>
  <c r="F110" i="1"/>
  <c r="AV110" i="1" s="1"/>
  <c r="CU110" i="1" s="1"/>
  <c r="F111" i="1"/>
  <c r="AV111" i="1" s="1"/>
  <c r="CU111" i="1" s="1"/>
  <c r="F112" i="1"/>
  <c r="AV112" i="1" s="1"/>
  <c r="CU112" i="1" s="1"/>
  <c r="AT106" i="1"/>
  <c r="AT107" i="1"/>
  <c r="CS109" i="1"/>
  <c r="AT111" i="1"/>
  <c r="CS110" i="1"/>
  <c r="AT109" i="1"/>
  <c r="AT108" i="1"/>
  <c r="AT110" i="1"/>
  <c r="CS108" i="1"/>
  <c r="CS107" i="1"/>
  <c r="F113" i="1"/>
  <c r="AV113" i="1" s="1"/>
  <c r="CU113" i="1" s="1"/>
  <c r="F114" i="1"/>
  <c r="AV114" i="1" s="1"/>
  <c r="CU114" i="1" s="1"/>
  <c r="CS106" i="1"/>
  <c r="CS111" i="1"/>
  <c r="AT112" i="1"/>
  <c r="CS112" i="1"/>
  <c r="AT113" i="1"/>
  <c r="CS113" i="1"/>
  <c r="F115" i="1"/>
  <c r="AV115" i="1" s="1"/>
  <c r="CU115" i="1" s="1"/>
  <c r="AT114" i="1"/>
  <c r="F117" i="1"/>
  <c r="AV117" i="1" s="1"/>
  <c r="CU117" i="1" s="1"/>
  <c r="AT117" i="1"/>
  <c r="F118" i="1"/>
  <c r="AV118" i="1" s="1"/>
  <c r="CU118" i="1" s="1"/>
  <c r="CS114" i="1"/>
  <c r="F116" i="1"/>
  <c r="AV116" i="1" s="1"/>
  <c r="CU116" i="1" s="1"/>
  <c r="AT116" i="1"/>
  <c r="AT115" i="1"/>
  <c r="CS116" i="1"/>
  <c r="CS117" i="1"/>
  <c r="CS115" i="1"/>
  <c r="F119" i="1"/>
  <c r="AV119" i="1" s="1"/>
  <c r="CU119" i="1" s="1"/>
  <c r="AT118" i="1"/>
  <c r="F120" i="1"/>
  <c r="AV120" i="1" s="1"/>
  <c r="CU120" i="1" s="1"/>
  <c r="CS118" i="1"/>
  <c r="F125" i="1"/>
  <c r="AV125" i="1" s="1"/>
  <c r="CU125" i="1" s="1"/>
  <c r="AT124" i="1"/>
  <c r="AT122" i="1"/>
  <c r="CS120" i="1"/>
  <c r="AT123" i="1"/>
  <c r="CS119" i="1"/>
  <c r="F126" i="1"/>
  <c r="AV126" i="1" s="1"/>
  <c r="CU126" i="1" s="1"/>
  <c r="AT120" i="1"/>
  <c r="AT119" i="1"/>
  <c r="CS124" i="1"/>
  <c r="CS122" i="1"/>
  <c r="CS125" i="1"/>
  <c r="AT125" i="1"/>
  <c r="CS123" i="1"/>
  <c r="F127" i="1"/>
  <c r="AV127" i="1" s="1"/>
  <c r="CU127" i="1" s="1"/>
  <c r="CS126" i="1"/>
  <c r="AT126" i="1"/>
  <c r="F128" i="1"/>
  <c r="AV128" i="1" s="1"/>
  <c r="CU128" i="1" s="1"/>
  <c r="CS127" i="1"/>
  <c r="AT127" i="1"/>
  <c r="F129" i="1"/>
  <c r="AV129" i="1" s="1"/>
  <c r="CU129" i="1" s="1"/>
  <c r="AT128" i="1"/>
  <c r="CS128" i="1"/>
  <c r="F130" i="1"/>
  <c r="AV130" i="1" s="1"/>
  <c r="CU130" i="1" s="1"/>
  <c r="CS129" i="1"/>
  <c r="AT129" i="1"/>
  <c r="F131" i="1"/>
  <c r="AV131" i="1" s="1"/>
  <c r="CU131" i="1" s="1"/>
  <c r="AT130" i="1"/>
  <c r="CS130" i="1"/>
  <c r="F132" i="1"/>
  <c r="AV132" i="1" s="1"/>
  <c r="CU132" i="1" s="1"/>
  <c r="AT131" i="1"/>
  <c r="CS131" i="1"/>
  <c r="F133" i="1"/>
  <c r="AV133" i="1" s="1"/>
  <c r="CU133" i="1" s="1"/>
  <c r="AT132" i="1"/>
  <c r="CS132" i="1"/>
  <c r="F134" i="1"/>
  <c r="AV134" i="1" s="1"/>
  <c r="CU134" i="1" s="1"/>
  <c r="AT133" i="1"/>
  <c r="CS133" i="1"/>
  <c r="F135" i="1"/>
  <c r="AV135" i="1" s="1"/>
  <c r="CU135" i="1" s="1"/>
  <c r="AT134" i="1"/>
  <c r="CS134" i="1"/>
  <c r="F136" i="1"/>
  <c r="AV136" i="1" s="1"/>
  <c r="CU136" i="1" s="1"/>
  <c r="CS135" i="1"/>
  <c r="AT135" i="1"/>
  <c r="F137" i="1"/>
  <c r="AT136" i="1"/>
  <c r="CS136" i="1"/>
  <c r="F138" i="1"/>
  <c r="CS137" i="1"/>
  <c r="F139" i="1"/>
  <c r="CS138" i="1"/>
  <c r="F140" i="1"/>
  <c r="AV140" i="1" s="1"/>
  <c r="CU140" i="1" s="1"/>
  <c r="CS139" i="1"/>
  <c r="AT140" i="1"/>
  <c r="F141" i="1"/>
  <c r="AV141" i="1" s="1"/>
  <c r="CU141" i="1" s="1"/>
  <c r="CS140" i="1"/>
  <c r="F142" i="1"/>
  <c r="AV142" i="1" s="1"/>
  <c r="CU142" i="1" s="1"/>
  <c r="AT141" i="1"/>
  <c r="CS141" i="1"/>
  <c r="AT142" i="1"/>
  <c r="F143" i="1"/>
  <c r="AV143" i="1" s="1"/>
  <c r="CU143" i="1" s="1"/>
  <c r="CS142" i="1"/>
  <c r="AT143" i="1"/>
  <c r="F144" i="1"/>
  <c r="AV144" i="1" s="1"/>
  <c r="CU144" i="1" s="1"/>
  <c r="CS143" i="1"/>
  <c r="F145" i="1"/>
  <c r="AV145" i="1" s="1"/>
  <c r="CU145" i="1" s="1"/>
  <c r="CS144" i="1"/>
  <c r="AT144" i="1"/>
  <c r="F146" i="1"/>
  <c r="AV146" i="1" s="1"/>
  <c r="CU146" i="1" s="1"/>
  <c r="AT145" i="1"/>
  <c r="CS145" i="1"/>
  <c r="F147" i="1"/>
  <c r="AV147" i="1" s="1"/>
  <c r="CU147" i="1" s="1"/>
  <c r="CS146" i="1"/>
  <c r="AT146" i="1"/>
  <c r="F148" i="1"/>
  <c r="AV148" i="1" s="1"/>
  <c r="CU148" i="1" s="1"/>
  <c r="AT147" i="1"/>
  <c r="CS147" i="1"/>
  <c r="F149" i="1"/>
  <c r="AV149" i="1" s="1"/>
  <c r="CU149" i="1" s="1"/>
  <c r="AT148" i="1"/>
  <c r="CS148" i="1"/>
  <c r="F150" i="1"/>
  <c r="AV150" i="1" s="1"/>
  <c r="CU150" i="1" s="1"/>
  <c r="AT149" i="1"/>
  <c r="CS149" i="1"/>
  <c r="F151" i="1"/>
  <c r="AV151" i="1" s="1"/>
  <c r="CU151" i="1" s="1"/>
  <c r="AT150" i="1"/>
  <c r="CS150" i="1"/>
  <c r="CS156" i="1"/>
  <c r="CS158" i="1"/>
  <c r="AT151" i="1"/>
  <c r="AT156" i="1"/>
  <c r="AT158" i="1"/>
  <c r="AT154" i="1"/>
  <c r="F159" i="1"/>
  <c r="AV159" i="1" s="1"/>
  <c r="CU159" i="1" s="1"/>
  <c r="CS154" i="1"/>
  <c r="CS151" i="1"/>
  <c r="AT153" i="1"/>
  <c r="F160" i="1"/>
  <c r="AV160" i="1" s="1"/>
  <c r="CU160" i="1" s="1"/>
  <c r="AT157" i="1"/>
  <c r="AT155" i="1"/>
  <c r="CS157" i="1"/>
  <c r="AT159" i="1"/>
  <c r="CS153" i="1"/>
  <c r="CS155" i="1"/>
  <c r="CS159" i="1"/>
  <c r="AT160" i="1"/>
  <c r="CS160" i="1"/>
  <c r="F161" i="1"/>
  <c r="AV161" i="1" s="1"/>
  <c r="CU161" i="1" s="1"/>
  <c r="AT161" i="1"/>
  <c r="CS161" i="1"/>
  <c r="F162" i="1"/>
  <c r="AV162" i="1" s="1"/>
  <c r="CU162" i="1" s="1"/>
  <c r="F165" i="1"/>
  <c r="AV165" i="1" s="1"/>
  <c r="CU165" i="1" s="1"/>
  <c r="F168" i="1"/>
  <c r="AV168" i="1" s="1"/>
  <c r="CU168" i="1" s="1"/>
  <c r="F169" i="1"/>
  <c r="AV169" i="1" s="1"/>
  <c r="CU169" i="1" s="1"/>
  <c r="CS164" i="1"/>
  <c r="F166" i="1"/>
  <c r="AV166" i="1" s="1"/>
  <c r="CU166" i="1" s="1"/>
  <c r="F163" i="1"/>
  <c r="AV163" i="1" s="1"/>
  <c r="CU163" i="1" s="1"/>
  <c r="F164" i="1"/>
  <c r="AV164" i="1" s="1"/>
  <c r="CU164" i="1" s="1"/>
  <c r="AT164" i="1"/>
  <c r="F167" i="1"/>
  <c r="AV167" i="1" s="1"/>
  <c r="CU167" i="1" s="1"/>
  <c r="AT165" i="1"/>
  <c r="CS165" i="1"/>
  <c r="AT168" i="1"/>
  <c r="CS168" i="1"/>
  <c r="CS162" i="1"/>
  <c r="AT163" i="1"/>
  <c r="CS166" i="1"/>
  <c r="AT166" i="1"/>
  <c r="AT167" i="1"/>
  <c r="AT162" i="1"/>
  <c r="CS163" i="1"/>
  <c r="CS169" i="1"/>
  <c r="F170" i="1"/>
  <c r="AV170" i="1" s="1"/>
  <c r="CU170" i="1" s="1"/>
  <c r="F173" i="1"/>
  <c r="AV173" i="1" s="1"/>
  <c r="CU173" i="1" s="1"/>
  <c r="F174" i="1"/>
  <c r="AV174" i="1" s="1"/>
  <c r="CU174" i="1" s="1"/>
  <c r="F180" i="1"/>
  <c r="AV180" i="1" s="1"/>
  <c r="CU180" i="1" s="1"/>
  <c r="CS167" i="1"/>
  <c r="F171" i="1"/>
  <c r="AV171" i="1" s="1"/>
  <c r="CU171" i="1" s="1"/>
  <c r="F172" i="1"/>
  <c r="AV172" i="1" s="1"/>
  <c r="CU172" i="1" s="1"/>
  <c r="CS179" i="1"/>
  <c r="AT179" i="1"/>
  <c r="AT178" i="1"/>
  <c r="CS171" i="1"/>
  <c r="AT172" i="1"/>
  <c r="AT177" i="1"/>
  <c r="AT176" i="1"/>
  <c r="CS170" i="1"/>
  <c r="AT173" i="1"/>
  <c r="AT174" i="1"/>
  <c r="AT170" i="1"/>
  <c r="AT171" i="1"/>
  <c r="F181" i="1"/>
  <c r="AV181" i="1" s="1"/>
  <c r="CU181" i="1" s="1"/>
  <c r="CS172" i="1"/>
  <c r="AT169" i="1"/>
  <c r="CS173" i="1"/>
  <c r="CS178" i="1"/>
  <c r="CS180" i="1"/>
  <c r="CS174" i="1"/>
  <c r="AT180" i="1"/>
  <c r="CS176" i="1"/>
  <c r="CS177" i="1"/>
  <c r="F182" i="1"/>
  <c r="AV182" i="1" s="1"/>
  <c r="CU182" i="1" s="1"/>
  <c r="AT181" i="1"/>
  <c r="CS181" i="1"/>
  <c r="F183" i="1"/>
  <c r="AV183" i="1" s="1"/>
  <c r="CU183" i="1" s="1"/>
  <c r="CS182" i="1"/>
  <c r="AT182" i="1"/>
  <c r="F184" i="1"/>
  <c r="AV184" i="1" s="1"/>
  <c r="CU184" i="1" s="1"/>
  <c r="AT183" i="1"/>
  <c r="CS183" i="1"/>
  <c r="F185" i="1"/>
  <c r="AV185" i="1" s="1"/>
  <c r="CU185" i="1" s="1"/>
  <c r="AT184" i="1"/>
  <c r="CS184" i="1"/>
  <c r="F186" i="1"/>
  <c r="AV186" i="1" s="1"/>
  <c r="CU186" i="1" s="1"/>
  <c r="CS185" i="1"/>
  <c r="AT185" i="1"/>
  <c r="F187" i="1"/>
  <c r="AV187" i="1" s="1"/>
  <c r="CU187" i="1" s="1"/>
  <c r="AT186" i="1"/>
  <c r="CS186" i="1"/>
  <c r="F188" i="1"/>
  <c r="AV188" i="1" s="1"/>
  <c r="CU188" i="1" s="1"/>
  <c r="AT187" i="1"/>
  <c r="CS187" i="1"/>
  <c r="F189" i="1"/>
  <c r="AV189" i="1" s="1"/>
  <c r="CU189" i="1" s="1"/>
  <c r="AT188" i="1"/>
  <c r="CS188" i="1"/>
  <c r="F190" i="1"/>
  <c r="AV190" i="1" s="1"/>
  <c r="CU190" i="1" s="1"/>
  <c r="AT189" i="1"/>
  <c r="CS189" i="1"/>
  <c r="F191" i="1"/>
  <c r="AV191" i="1" s="1"/>
  <c r="CU191" i="1" s="1"/>
  <c r="CS190" i="1"/>
  <c r="AT190" i="1"/>
  <c r="F192" i="1"/>
  <c r="AV192" i="1" s="1"/>
  <c r="CU192" i="1" s="1"/>
  <c r="AT191" i="1"/>
  <c r="CS191" i="1"/>
  <c r="F193" i="1"/>
  <c r="AV193" i="1" s="1"/>
  <c r="CU193" i="1" s="1"/>
  <c r="CS192" i="1"/>
  <c r="AT192" i="1"/>
  <c r="F194" i="1"/>
  <c r="AV194" i="1" s="1"/>
  <c r="CU194" i="1" s="1"/>
  <c r="AT193" i="1"/>
  <c r="CS193" i="1"/>
  <c r="F195" i="1"/>
  <c r="AV195" i="1" s="1"/>
  <c r="CU195" i="1" s="1"/>
  <c r="CS194" i="1"/>
  <c r="AT194" i="1"/>
  <c r="D202" i="1"/>
  <c r="F202" i="1"/>
  <c r="AV202" i="1" s="1"/>
  <c r="CU202" i="1" s="1"/>
  <c r="AT200" i="1"/>
  <c r="AT197" i="1"/>
  <c r="F203" i="1"/>
  <c r="AV203" i="1" s="1"/>
  <c r="CU203" i="1" s="1"/>
  <c r="AT201" i="1"/>
  <c r="AT199" i="1"/>
  <c r="AT198" i="1"/>
  <c r="CS195" i="1"/>
  <c r="AT202" i="1"/>
  <c r="AT195" i="1"/>
  <c r="D203" i="1"/>
  <c r="CS199" i="1"/>
  <c r="CS200" i="1"/>
  <c r="CS197" i="1"/>
  <c r="CS202" i="1"/>
  <c r="CS198" i="1"/>
  <c r="CS201" i="1"/>
  <c r="D204" i="1"/>
  <c r="F204" i="1"/>
  <c r="AV204" i="1" s="1"/>
  <c r="CU204" i="1" s="1"/>
  <c r="AT203" i="1"/>
  <c r="CS203" i="1"/>
  <c r="D205" i="1"/>
  <c r="F205" i="1"/>
  <c r="AV205" i="1" s="1"/>
  <c r="CU205" i="1" s="1"/>
  <c r="AT204" i="1"/>
  <c r="CS204" i="1"/>
  <c r="F206" i="1"/>
  <c r="AV206" i="1" s="1"/>
  <c r="CU206" i="1" s="1"/>
  <c r="D206" i="1"/>
  <c r="AT205" i="1"/>
  <c r="CS205" i="1"/>
  <c r="F210" i="1"/>
  <c r="AV210" i="1" s="1"/>
  <c r="CU210" i="1" s="1"/>
  <c r="D208" i="1"/>
  <c r="F209" i="1"/>
  <c r="AV209" i="1" s="1"/>
  <c r="CU209" i="1" s="1"/>
  <c r="D207" i="1"/>
  <c r="F208" i="1"/>
  <c r="AV208" i="1" s="1"/>
  <c r="CU208" i="1" s="1"/>
  <c r="D209" i="1"/>
  <c r="F207" i="1"/>
  <c r="AV207" i="1" s="1"/>
  <c r="CU207" i="1" s="1"/>
  <c r="D210" i="1"/>
  <c r="AT208" i="1"/>
  <c r="CS209" i="1"/>
  <c r="CS208" i="1"/>
  <c r="AT207" i="1"/>
  <c r="AT209" i="1"/>
  <c r="AT206" i="1"/>
  <c r="D211" i="1"/>
  <c r="F212" i="1"/>
  <c r="AV212" i="1" s="1"/>
  <c r="CU212" i="1" s="1"/>
  <c r="CS207" i="1"/>
  <c r="F211" i="1"/>
  <c r="AV211" i="1" s="1"/>
  <c r="CU211" i="1" s="1"/>
  <c r="CS206" i="1"/>
  <c r="D213" i="1"/>
  <c r="F214" i="1"/>
  <c r="AV214" i="1" s="1"/>
  <c r="CU214" i="1" s="1"/>
  <c r="F213" i="1"/>
  <c r="AV213" i="1" s="1"/>
  <c r="CU213" i="1" s="1"/>
  <c r="D214" i="1"/>
  <c r="D212" i="1"/>
  <c r="AT212" i="1"/>
  <c r="AT211" i="1"/>
  <c r="AT210" i="1"/>
  <c r="CS213" i="1"/>
  <c r="AT213" i="1"/>
  <c r="CS211" i="1"/>
  <c r="F215" i="1"/>
  <c r="AV215" i="1" s="1"/>
  <c r="CU215" i="1" s="1"/>
  <c r="D216" i="1"/>
  <c r="D215" i="1"/>
  <c r="CS210" i="1"/>
  <c r="CS212" i="1"/>
  <c r="F216" i="1"/>
  <c r="AV216" i="1" s="1"/>
  <c r="CU216" i="1" s="1"/>
  <c r="AT215" i="1"/>
  <c r="AT214" i="1"/>
  <c r="CS215" i="1"/>
  <c r="CS214" i="1"/>
  <c r="D217" i="1"/>
  <c r="F218" i="1"/>
  <c r="AV218" i="1" s="1"/>
  <c r="CU218" i="1" s="1"/>
  <c r="F219" i="1"/>
  <c r="AV219" i="1" s="1"/>
  <c r="CU219" i="1" s="1"/>
  <c r="F220" i="1"/>
  <c r="AV220" i="1" s="1"/>
  <c r="CU220" i="1" s="1"/>
  <c r="F217" i="1"/>
  <c r="AV217" i="1" s="1"/>
  <c r="CU217" i="1" s="1"/>
  <c r="AT219" i="1"/>
  <c r="AT218" i="1"/>
  <c r="AT217" i="1"/>
  <c r="AT216" i="1"/>
  <c r="CS218" i="1"/>
  <c r="CS219" i="1"/>
  <c r="CS216" i="1"/>
  <c r="F221" i="1"/>
  <c r="AV221" i="1" s="1"/>
  <c r="CU221" i="1" s="1"/>
  <c r="CS217" i="1"/>
  <c r="AT220" i="1"/>
  <c r="CS220" i="1"/>
  <c r="AT221" i="1"/>
  <c r="CS221" i="1"/>
  <c r="AT224" i="1"/>
  <c r="AT223" i="1"/>
  <c r="AT225" i="1"/>
  <c r="CS223" i="1"/>
  <c r="CS225" i="1"/>
  <c r="CS224" i="1"/>
  <c r="BM454" i="3"/>
  <c r="BT81" i="1"/>
  <c r="CH81" i="1"/>
  <c r="BZ81" i="1"/>
  <c r="CJ81" i="1"/>
  <c r="BC44" i="1"/>
  <c r="BC81" i="1"/>
  <c r="CI221" i="1"/>
  <c r="CG222" i="1"/>
  <c r="CB81" i="1"/>
  <c r="L6" i="1"/>
  <c r="CN81" i="1"/>
  <c r="CF81" i="1"/>
  <c r="BX81" i="1"/>
  <c r="CL81" i="1"/>
  <c r="CD81" i="1"/>
  <c r="BV81" i="1"/>
  <c r="BS81" i="1"/>
  <c r="BO44" i="1"/>
  <c r="BU10" i="1"/>
  <c r="BW10" i="1" s="1"/>
  <c r="BY10" i="1" s="1"/>
  <c r="CA10" i="1" s="1"/>
  <c r="CC10" i="1" s="1"/>
  <c r="CE10" i="1" s="1"/>
  <c r="CG10" i="1" s="1"/>
  <c r="CI10" i="1" s="1"/>
  <c r="CK10" i="1" s="1"/>
  <c r="CM10" i="1" s="1"/>
  <c r="CO10" i="1" s="1"/>
  <c r="BG13" i="1"/>
  <c r="BC13" i="1"/>
  <c r="BK13" i="1"/>
  <c r="BK28" i="1" s="1"/>
  <c r="BO13" i="1"/>
  <c r="BC26" i="1"/>
  <c r="BC61" i="1"/>
  <c r="K54" i="7"/>
  <c r="K15" i="7"/>
  <c r="K43" i="7"/>
  <c r="K29" i="7"/>
  <c r="K30" i="7" s="1"/>
  <c r="K62" i="7"/>
  <c r="K32" i="7"/>
  <c r="K40" i="7"/>
  <c r="BU66" i="1"/>
  <c r="BW66" i="1" s="1"/>
  <c r="BY66" i="1" s="1"/>
  <c r="BU50" i="1"/>
  <c r="BW50" i="1" s="1"/>
  <c r="BY50" i="1" s="1"/>
  <c r="CA50" i="1" s="1"/>
  <c r="CC50" i="1" s="1"/>
  <c r="CE50" i="1" s="1"/>
  <c r="CG50" i="1" s="1"/>
  <c r="CI50" i="1" s="1"/>
  <c r="CK50" i="1" s="1"/>
  <c r="CM50" i="1" s="1"/>
  <c r="CO50" i="1" s="1"/>
  <c r="BU39" i="1"/>
  <c r="BW39" i="1" s="1"/>
  <c r="BY39" i="1" s="1"/>
  <c r="CA39" i="1" s="1"/>
  <c r="CC39" i="1" s="1"/>
  <c r="CE39" i="1" s="1"/>
  <c r="CG39" i="1" s="1"/>
  <c r="CI39" i="1" s="1"/>
  <c r="CK39" i="1" s="1"/>
  <c r="CM39" i="1" s="1"/>
  <c r="CO39" i="1" s="1"/>
  <c r="BU34" i="1"/>
  <c r="BW34" i="1" s="1"/>
  <c r="BY34" i="1" s="1"/>
  <c r="BU229" i="1"/>
  <c r="BW229" i="1" s="1"/>
  <c r="BY229" i="1" s="1"/>
  <c r="CA229" i="1" s="1"/>
  <c r="CC229" i="1" s="1"/>
  <c r="CE229" i="1" s="1"/>
  <c r="CG229" i="1" s="1"/>
  <c r="CI229" i="1" s="1"/>
  <c r="CK229" i="1" s="1"/>
  <c r="CM229" i="1" s="1"/>
  <c r="CO229" i="1" s="1"/>
  <c r="CH26" i="1"/>
  <c r="BU9" i="1"/>
  <c r="BW9" i="1" s="1"/>
  <c r="BY9" i="1" s="1"/>
  <c r="CA9" i="1" s="1"/>
  <c r="CC9" i="1" s="1"/>
  <c r="CE9" i="1" s="1"/>
  <c r="CG9" i="1" s="1"/>
  <c r="CI9" i="1" s="1"/>
  <c r="CK9" i="1" s="1"/>
  <c r="CM9" i="1" s="1"/>
  <c r="CO9" i="1" s="1"/>
  <c r="A8" i="13"/>
  <c r="O30" i="13" s="1"/>
  <c r="C51" i="13"/>
  <c r="H51" i="13" s="1"/>
  <c r="M51" i="13" s="1"/>
  <c r="C29" i="13"/>
  <c r="H29" i="13" s="1"/>
  <c r="M29" i="13" s="1"/>
  <c r="M6" i="13"/>
  <c r="N6" i="13" s="1"/>
  <c r="CR273" i="1"/>
  <c r="CS273" i="1" s="1"/>
  <c r="I67" i="8"/>
  <c r="W28" i="1"/>
  <c r="W29" i="1" s="1"/>
  <c r="BU240" i="1"/>
  <c r="BW240" i="1" s="1"/>
  <c r="BY240" i="1" s="1"/>
  <c r="CA240" i="1" s="1"/>
  <c r="CC240" i="1" s="1"/>
  <c r="CE240" i="1" s="1"/>
  <c r="CG240" i="1" s="1"/>
  <c r="CI240" i="1" s="1"/>
  <c r="CK240" i="1" s="1"/>
  <c r="CM240" i="1" s="1"/>
  <c r="CO240" i="1" s="1"/>
  <c r="BU232" i="1"/>
  <c r="BW232" i="1" s="1"/>
  <c r="BY232" i="1" s="1"/>
  <c r="CA232" i="1" s="1"/>
  <c r="CC232" i="1" s="1"/>
  <c r="CE232" i="1" s="1"/>
  <c r="CG232" i="1" s="1"/>
  <c r="CI232" i="1" s="1"/>
  <c r="CK232" i="1" s="1"/>
  <c r="CM232" i="1" s="1"/>
  <c r="CO232" i="1" s="1"/>
  <c r="BU74" i="1"/>
  <c r="BW74" i="1" s="1"/>
  <c r="BY74" i="1" s="1"/>
  <c r="CA74" i="1" s="1"/>
  <c r="CC74" i="1" s="1"/>
  <c r="CE74" i="1" s="1"/>
  <c r="CG74" i="1" s="1"/>
  <c r="CI74" i="1" s="1"/>
  <c r="CK74" i="1" s="1"/>
  <c r="CM74" i="1" s="1"/>
  <c r="CO74" i="1" s="1"/>
  <c r="CL26" i="1"/>
  <c r="BU71" i="1"/>
  <c r="BW71" i="1" s="1"/>
  <c r="BY71" i="1" s="1"/>
  <c r="CA71" i="1" s="1"/>
  <c r="CC71" i="1" s="1"/>
  <c r="CE71" i="1" s="1"/>
  <c r="CG71" i="1" s="1"/>
  <c r="CI71" i="1" s="1"/>
  <c r="CK71" i="1" s="1"/>
  <c r="CM71" i="1" s="1"/>
  <c r="CO71" i="1" s="1"/>
  <c r="BU22" i="1"/>
  <c r="BW22" i="1" s="1"/>
  <c r="BY22" i="1" s="1"/>
  <c r="CA22" i="1" s="1"/>
  <c r="CC22" i="1" s="1"/>
  <c r="CE22" i="1" s="1"/>
  <c r="CG22" i="1" s="1"/>
  <c r="CI22" i="1" s="1"/>
  <c r="CK22" i="1" s="1"/>
  <c r="CM22" i="1" s="1"/>
  <c r="CO22" i="1" s="1"/>
  <c r="BV266" i="1"/>
  <c r="CL266" i="1"/>
  <c r="CD266" i="1"/>
  <c r="CN258" i="1"/>
  <c r="S36" i="8"/>
  <c r="R31" i="12"/>
  <c r="BU261" i="1"/>
  <c r="BW261" i="1" s="1"/>
  <c r="BY261" i="1" s="1"/>
  <c r="CA261" i="1" s="1"/>
  <c r="BX13" i="1"/>
  <c r="CR275" i="1"/>
  <c r="CS275" i="1" s="1"/>
  <c r="BU53" i="1"/>
  <c r="BW53" i="1" s="1"/>
  <c r="BY53" i="1" s="1"/>
  <c r="CA53" i="1" s="1"/>
  <c r="CC53" i="1" s="1"/>
  <c r="CE53" i="1" s="1"/>
  <c r="CG53" i="1" s="1"/>
  <c r="CI53" i="1" s="1"/>
  <c r="CK53" i="1" s="1"/>
  <c r="CM53" i="1" s="1"/>
  <c r="CO53" i="1" s="1"/>
  <c r="BU42" i="1"/>
  <c r="BW42" i="1" s="1"/>
  <c r="BU24" i="1"/>
  <c r="BW24" i="1" s="1"/>
  <c r="BU12" i="1"/>
  <c r="BW12" i="1" s="1"/>
  <c r="BY12" i="1" s="1"/>
  <c r="CA12" i="1" s="1"/>
  <c r="CC12" i="1" s="1"/>
  <c r="CE12" i="1" s="1"/>
  <c r="CG12" i="1" s="1"/>
  <c r="CI12" i="1" s="1"/>
  <c r="CK12" i="1" s="1"/>
  <c r="CM12" i="1" s="1"/>
  <c r="CO12" i="1" s="1"/>
  <c r="CR260" i="1"/>
  <c r="CS260" i="1" s="1"/>
  <c r="CB266" i="1"/>
  <c r="BU18" i="1"/>
  <c r="BW18" i="1" s="1"/>
  <c r="BY18" i="1" s="1"/>
  <c r="CA18" i="1" s="1"/>
  <c r="CC18" i="1" s="1"/>
  <c r="CE18" i="1" s="1"/>
  <c r="CG18" i="1" s="1"/>
  <c r="CI18" i="1" s="1"/>
  <c r="CK18" i="1" s="1"/>
  <c r="CM18" i="1" s="1"/>
  <c r="CO18" i="1" s="1"/>
  <c r="BU19" i="1"/>
  <c r="BW19" i="1" s="1"/>
  <c r="BY19" i="1" s="1"/>
  <c r="BU11" i="1"/>
  <c r="BW11" i="1" s="1"/>
  <c r="BY11" i="1" s="1"/>
  <c r="CA11" i="1" s="1"/>
  <c r="CC11" i="1" s="1"/>
  <c r="CE11" i="1" s="1"/>
  <c r="CG11" i="1" s="1"/>
  <c r="CI11" i="1" s="1"/>
  <c r="CK11" i="1" s="1"/>
  <c r="CM11" i="1" s="1"/>
  <c r="CO11" i="1" s="1"/>
  <c r="BU80" i="1"/>
  <c r="BW80" i="1" s="1"/>
  <c r="BY80" i="1" s="1"/>
  <c r="CA80" i="1" s="1"/>
  <c r="CC80" i="1" s="1"/>
  <c r="CE80" i="1" s="1"/>
  <c r="CG80" i="1" s="1"/>
  <c r="CI80" i="1" s="1"/>
  <c r="CK80" i="1" s="1"/>
  <c r="CM80" i="1" s="1"/>
  <c r="CO80" i="1" s="1"/>
  <c r="BU72" i="1"/>
  <c r="BW72" i="1" s="1"/>
  <c r="BY72" i="1" s="1"/>
  <c r="CA72" i="1" s="1"/>
  <c r="CC72" i="1" s="1"/>
  <c r="CE72" i="1" s="1"/>
  <c r="CG72" i="1" s="1"/>
  <c r="CI72" i="1" s="1"/>
  <c r="CK72" i="1" s="1"/>
  <c r="CM72" i="1" s="1"/>
  <c r="CO72" i="1" s="1"/>
  <c r="BU68" i="1"/>
  <c r="BW68" i="1" s="1"/>
  <c r="BY68" i="1" s="1"/>
  <c r="CA68" i="1" s="1"/>
  <c r="CC68" i="1" s="1"/>
  <c r="CE68" i="1" s="1"/>
  <c r="CG68" i="1" s="1"/>
  <c r="CI68" i="1" s="1"/>
  <c r="CK68" i="1" s="1"/>
  <c r="CM68" i="1" s="1"/>
  <c r="CO68" i="1" s="1"/>
  <c r="BU49" i="1"/>
  <c r="BW49" i="1" s="1"/>
  <c r="BY49" i="1" s="1"/>
  <c r="CA49" i="1" s="1"/>
  <c r="CC49" i="1" s="1"/>
  <c r="CE49" i="1" s="1"/>
  <c r="CG49" i="1" s="1"/>
  <c r="CI49" i="1" s="1"/>
  <c r="CK49" i="1" s="1"/>
  <c r="CM49" i="1" s="1"/>
  <c r="CO49" i="1" s="1"/>
  <c r="BU48" i="1"/>
  <c r="BW48" i="1" s="1"/>
  <c r="BY48" i="1" s="1"/>
  <c r="CA48" i="1" s="1"/>
  <c r="CC48" i="1" s="1"/>
  <c r="AT243" i="1"/>
  <c r="CR243" i="1"/>
  <c r="CS243" i="1" s="1"/>
  <c r="BO61" i="1"/>
  <c r="BG277" i="1"/>
  <c r="BG44" i="1"/>
  <c r="BK277" i="1"/>
  <c r="BO26" i="1"/>
  <c r="C20" i="12"/>
  <c r="C21" i="13" s="1"/>
  <c r="CJ258" i="1"/>
  <c r="BZ44" i="1"/>
  <c r="BU256" i="1"/>
  <c r="BW256" i="1" s="1"/>
  <c r="BY256" i="1" s="1"/>
  <c r="CA256" i="1" s="1"/>
  <c r="CC256" i="1" s="1"/>
  <c r="CE256" i="1" s="1"/>
  <c r="CG256" i="1" s="1"/>
  <c r="CI256" i="1" s="1"/>
  <c r="CK256" i="1" s="1"/>
  <c r="CM256" i="1" s="1"/>
  <c r="CO256" i="1" s="1"/>
  <c r="CY227" i="1"/>
  <c r="DQ227" i="1"/>
  <c r="DT227" i="1" s="1"/>
  <c r="DB227" i="1"/>
  <c r="BF249" i="1"/>
  <c r="BU73" i="1"/>
  <c r="BW73" i="1" s="1"/>
  <c r="BY73" i="1" s="1"/>
  <c r="CA73" i="1" s="1"/>
  <c r="CC73" i="1" s="1"/>
  <c r="CE73" i="1" s="1"/>
  <c r="CG73" i="1" s="1"/>
  <c r="CI73" i="1" s="1"/>
  <c r="CK73" i="1" s="1"/>
  <c r="CM73" i="1" s="1"/>
  <c r="CO73" i="1" s="1"/>
  <c r="BU69" i="1"/>
  <c r="BW69" i="1" s="1"/>
  <c r="BY69" i="1" s="1"/>
  <c r="CA69" i="1" s="1"/>
  <c r="CC69" i="1" s="1"/>
  <c r="CE69" i="1" s="1"/>
  <c r="CG69" i="1" s="1"/>
  <c r="CI69" i="1" s="1"/>
  <c r="CK69" i="1" s="1"/>
  <c r="CM69" i="1" s="1"/>
  <c r="CO69" i="1" s="1"/>
  <c r="CJ61" i="1"/>
  <c r="CF61" i="1"/>
  <c r="CN266" i="1"/>
  <c r="BU52" i="1"/>
  <c r="BW52" i="1" s="1"/>
  <c r="BY52" i="1" s="1"/>
  <c r="CA52" i="1" s="1"/>
  <c r="CC52" i="1" s="1"/>
  <c r="CE52" i="1" s="1"/>
  <c r="CG52" i="1" s="1"/>
  <c r="CI52" i="1" s="1"/>
  <c r="CK52" i="1" s="1"/>
  <c r="CM52" i="1" s="1"/>
  <c r="CO52" i="1" s="1"/>
  <c r="CH266" i="1"/>
  <c r="BX266" i="1"/>
  <c r="CR271" i="1"/>
  <c r="CS271" i="1" s="1"/>
  <c r="C23" i="13"/>
  <c r="C46" i="13" s="1"/>
  <c r="H46" i="13" s="1"/>
  <c r="M46" i="13" s="1"/>
  <c r="CF13" i="1"/>
  <c r="BV13" i="1"/>
  <c r="BU8" i="1"/>
  <c r="BW8" i="1" s="1"/>
  <c r="BU37" i="1"/>
  <c r="BW37" i="1" s="1"/>
  <c r="BY37" i="1" s="1"/>
  <c r="CA37" i="1" s="1"/>
  <c r="CC37" i="1" s="1"/>
  <c r="CE37" i="1" s="1"/>
  <c r="CG37" i="1" s="1"/>
  <c r="CI37" i="1" s="1"/>
  <c r="CK37" i="1" s="1"/>
  <c r="CM37" i="1" s="1"/>
  <c r="CO37" i="1" s="1"/>
  <c r="BS13" i="1"/>
  <c r="BZ266" i="1"/>
  <c r="AU44" i="1"/>
  <c r="CT44" i="1" s="1"/>
  <c r="BN249" i="1"/>
  <c r="BU235" i="1"/>
  <c r="BW235" i="1" s="1"/>
  <c r="BY235" i="1" s="1"/>
  <c r="CA235" i="1" s="1"/>
  <c r="CC235" i="1" s="1"/>
  <c r="CE235" i="1" s="1"/>
  <c r="CG235" i="1" s="1"/>
  <c r="CI235" i="1" s="1"/>
  <c r="CK235" i="1" s="1"/>
  <c r="CM235" i="1" s="1"/>
  <c r="CO235" i="1" s="1"/>
  <c r="BU23" i="1"/>
  <c r="BW23" i="1" s="1"/>
  <c r="BY23" i="1" s="1"/>
  <c r="CA23" i="1" s="1"/>
  <c r="CC23" i="1" s="1"/>
  <c r="CE23" i="1" s="1"/>
  <c r="CG23" i="1" s="1"/>
  <c r="CI23" i="1" s="1"/>
  <c r="CK23" i="1" s="1"/>
  <c r="CM23" i="1" s="1"/>
  <c r="CO23" i="1" s="1"/>
  <c r="BU21" i="1"/>
  <c r="BW21" i="1" s="1"/>
  <c r="BY21" i="1" s="1"/>
  <c r="CA21" i="1" s="1"/>
  <c r="CC21" i="1" s="1"/>
  <c r="CE21" i="1" s="1"/>
  <c r="CG21" i="1" s="1"/>
  <c r="CI21" i="1" s="1"/>
  <c r="CK21" i="1" s="1"/>
  <c r="CM21" i="1" s="1"/>
  <c r="CO21" i="1" s="1"/>
  <c r="BU17" i="1"/>
  <c r="BW17" i="1" s="1"/>
  <c r="BY17" i="1" s="1"/>
  <c r="CA17" i="1" s="1"/>
  <c r="CC17" i="1" s="1"/>
  <c r="BU25" i="1"/>
  <c r="BW25" i="1" s="1"/>
  <c r="BY25" i="1" s="1"/>
  <c r="CA25" i="1" s="1"/>
  <c r="CC25" i="1" s="1"/>
  <c r="CE25" i="1" s="1"/>
  <c r="CG25" i="1" s="1"/>
  <c r="CI25" i="1" s="1"/>
  <c r="CK25" i="1" s="1"/>
  <c r="CM25" i="1" s="1"/>
  <c r="CO25" i="1" s="1"/>
  <c r="C19" i="12"/>
  <c r="C20" i="13" s="1"/>
  <c r="C43" i="13" s="1"/>
  <c r="H43" i="13" s="1"/>
  <c r="M43" i="13" s="1"/>
  <c r="AU61" i="1"/>
  <c r="CT61" i="1" s="1"/>
  <c r="BU65" i="1"/>
  <c r="BX61" i="1"/>
  <c r="CD44" i="1"/>
  <c r="BV44" i="1"/>
  <c r="CJ44" i="1"/>
  <c r="CF26" i="1"/>
  <c r="CB26" i="1"/>
  <c r="BZ26" i="1"/>
  <c r="BU241" i="1"/>
  <c r="BW241" i="1" s="1"/>
  <c r="BY241" i="1" s="1"/>
  <c r="CA241" i="1" s="1"/>
  <c r="CC241" i="1" s="1"/>
  <c r="CE241" i="1" s="1"/>
  <c r="CG241" i="1" s="1"/>
  <c r="CI241" i="1" s="1"/>
  <c r="CK241" i="1" s="1"/>
  <c r="CM241" i="1" s="1"/>
  <c r="CO241" i="1" s="1"/>
  <c r="BX243" i="1"/>
  <c r="CJ243" i="1"/>
  <c r="BS61" i="1"/>
  <c r="AT249" i="1"/>
  <c r="CR249" i="1"/>
  <c r="CS249" i="1" s="1"/>
  <c r="AT61" i="1"/>
  <c r="CR61" i="1"/>
  <c r="CS61" i="1" s="1"/>
  <c r="AT44" i="1"/>
  <c r="CR44" i="1"/>
  <c r="CS44" i="1" s="1"/>
  <c r="BM249" i="1"/>
  <c r="BJ249" i="1"/>
  <c r="BI249" i="1"/>
  <c r="BU60" i="1"/>
  <c r="BW60" i="1" s="1"/>
  <c r="BY60" i="1" s="1"/>
  <c r="CL13" i="1"/>
  <c r="BU255" i="1"/>
  <c r="BW255" i="1" s="1"/>
  <c r="BY255" i="1" s="1"/>
  <c r="CA255" i="1" s="1"/>
  <c r="CC255" i="1" s="1"/>
  <c r="CE255" i="1" s="1"/>
  <c r="CG255" i="1" s="1"/>
  <c r="CI255" i="1" s="1"/>
  <c r="CK255" i="1" s="1"/>
  <c r="CM255" i="1" s="1"/>
  <c r="CO255" i="1" s="1"/>
  <c r="BS243" i="1"/>
  <c r="W249" i="1"/>
  <c r="W250" i="1" s="1"/>
  <c r="CF258" i="1"/>
  <c r="BN28" i="1"/>
  <c r="BL28" i="1"/>
  <c r="BI28" i="1"/>
  <c r="BD28" i="1"/>
  <c r="CJ266" i="1"/>
  <c r="CN26" i="1"/>
  <c r="BX26" i="1"/>
  <c r="AT277" i="1"/>
  <c r="CR277" i="1"/>
  <c r="CS277" i="1" s="1"/>
  <c r="BL249" i="1"/>
  <c r="CF266" i="1"/>
  <c r="CB258" i="1"/>
  <c r="CD26" i="1"/>
  <c r="BT26" i="1"/>
  <c r="BZ13" i="1"/>
  <c r="CB61" i="1"/>
  <c r="CH61" i="1"/>
  <c r="CN61" i="1"/>
  <c r="CD61" i="1"/>
  <c r="CF44" i="1"/>
  <c r="CL44" i="1"/>
  <c r="CB44" i="1"/>
  <c r="CN44" i="1"/>
  <c r="BX44" i="1"/>
  <c r="CH13" i="1"/>
  <c r="BT266" i="1"/>
  <c r="BE249" i="1"/>
  <c r="AZ249" i="1"/>
  <c r="CJ26" i="1"/>
  <c r="CN13" i="1"/>
  <c r="CD13" i="1"/>
  <c r="BT13" i="1"/>
  <c r="CB13" i="1"/>
  <c r="BG429" i="3"/>
  <c r="BS258" i="1"/>
  <c r="BH249" i="1"/>
  <c r="BV258" i="1"/>
  <c r="BT44" i="1"/>
  <c r="BG423" i="3"/>
  <c r="BG443" i="3"/>
  <c r="C48" i="12"/>
  <c r="C24" i="13"/>
  <c r="C47" i="13" s="1"/>
  <c r="H47" i="13" s="1"/>
  <c r="M47" i="13" s="1"/>
  <c r="BH28" i="1"/>
  <c r="BT61" i="1"/>
  <c r="BV26" i="1"/>
  <c r="AT244" i="1"/>
  <c r="B78" i="11"/>
  <c r="BU242" i="1"/>
  <c r="BW242" i="1" s="1"/>
  <c r="BY242" i="1" s="1"/>
  <c r="CA242" i="1" s="1"/>
  <c r="CC242" i="1" s="1"/>
  <c r="CE242" i="1" s="1"/>
  <c r="CG242" i="1" s="1"/>
  <c r="CI242" i="1" s="1"/>
  <c r="CK242" i="1" s="1"/>
  <c r="CM242" i="1" s="1"/>
  <c r="CO242" i="1" s="1"/>
  <c r="BU234" i="1"/>
  <c r="BW234" i="1" s="1"/>
  <c r="BY234" i="1" s="1"/>
  <c r="CA234" i="1" s="1"/>
  <c r="CC234" i="1" s="1"/>
  <c r="CE234" i="1" s="1"/>
  <c r="CG234" i="1" s="1"/>
  <c r="CI234" i="1" s="1"/>
  <c r="CK234" i="1" s="1"/>
  <c r="CM234" i="1" s="1"/>
  <c r="CO234" i="1" s="1"/>
  <c r="BU262" i="1"/>
  <c r="BZ61" i="1"/>
  <c r="C19" i="13"/>
  <c r="C42" i="13" s="1"/>
  <c r="H42" i="13" s="1"/>
  <c r="M42" i="13" s="1"/>
  <c r="C43" i="12"/>
  <c r="V28" i="1"/>
  <c r="V29" i="1" s="1"/>
  <c r="BU70" i="1"/>
  <c r="BW70" i="1" s="1"/>
  <c r="BY70" i="1" s="1"/>
  <c r="CA70" i="1" s="1"/>
  <c r="CC70" i="1" s="1"/>
  <c r="CE70" i="1" s="1"/>
  <c r="CG70" i="1" s="1"/>
  <c r="CI70" i="1" s="1"/>
  <c r="CK70" i="1" s="1"/>
  <c r="CM70" i="1" s="1"/>
  <c r="CO70" i="1" s="1"/>
  <c r="BS44" i="1"/>
  <c r="BS26" i="1"/>
  <c r="BU20" i="1"/>
  <c r="BW20" i="1" s="1"/>
  <c r="BY20" i="1" s="1"/>
  <c r="CA20" i="1" s="1"/>
  <c r="CC20" i="1" s="1"/>
  <c r="CE20" i="1" s="1"/>
  <c r="CG20" i="1" s="1"/>
  <c r="CI20" i="1" s="1"/>
  <c r="CK20" i="1" s="1"/>
  <c r="CM20" i="1" s="1"/>
  <c r="CO20" i="1" s="1"/>
  <c r="AT251" i="1"/>
  <c r="CR251" i="1"/>
  <c r="CS251" i="1" s="1"/>
  <c r="DW227" i="1"/>
  <c r="DN227" i="1"/>
  <c r="BU231" i="1"/>
  <c r="BW231" i="1" s="1"/>
  <c r="BY231" i="1" s="1"/>
  <c r="CA231" i="1" s="1"/>
  <c r="CC231" i="1" s="1"/>
  <c r="CE231" i="1" s="1"/>
  <c r="CG231" i="1" s="1"/>
  <c r="CI231" i="1" s="1"/>
  <c r="CK231" i="1" s="1"/>
  <c r="CM231" i="1" s="1"/>
  <c r="CO231" i="1" s="1"/>
  <c r="BU237" i="1"/>
  <c r="BW237" i="1" s="1"/>
  <c r="BY237" i="1" s="1"/>
  <c r="CA237" i="1" s="1"/>
  <c r="CC237" i="1" s="1"/>
  <c r="CE237" i="1" s="1"/>
  <c r="CG237" i="1" s="1"/>
  <c r="CI237" i="1" s="1"/>
  <c r="CK237" i="1" s="1"/>
  <c r="CM237" i="1" s="1"/>
  <c r="CO237" i="1" s="1"/>
  <c r="Q36" i="8"/>
  <c r="A2" i="14"/>
  <c r="C6" i="14" s="1"/>
  <c r="C13" i="13"/>
  <c r="H13" i="13" s="1"/>
  <c r="M13" i="13" s="1"/>
  <c r="CL258" i="1"/>
  <c r="CF243" i="1"/>
  <c r="BV243" i="1"/>
  <c r="CB243" i="1"/>
  <c r="CH243" i="1"/>
  <c r="AT28" i="1"/>
  <c r="CR28" i="1"/>
  <c r="CS28" i="1" s="1"/>
  <c r="BX258" i="1"/>
  <c r="BJ28" i="1"/>
  <c r="BE28" i="1"/>
  <c r="BZ258" i="1"/>
  <c r="AT26" i="1"/>
  <c r="CR26" i="1"/>
  <c r="CS26" i="1" s="1"/>
  <c r="K22" i="7"/>
  <c r="K59" i="7"/>
  <c r="BP65" i="1"/>
  <c r="BP34" i="1"/>
  <c r="AY28" i="1"/>
  <c r="C1" i="4"/>
  <c r="BU236" i="1"/>
  <c r="BW236" i="1" s="1"/>
  <c r="BY236" i="1" s="1"/>
  <c r="CA236" i="1" s="1"/>
  <c r="CC236" i="1" s="1"/>
  <c r="CE236" i="1" s="1"/>
  <c r="CG236" i="1" s="1"/>
  <c r="CI236" i="1" s="1"/>
  <c r="CK236" i="1" s="1"/>
  <c r="CM236" i="1" s="1"/>
  <c r="CO236" i="1" s="1"/>
  <c r="BU228" i="1"/>
  <c r="BW228" i="1" s="1"/>
  <c r="BY228" i="1" s="1"/>
  <c r="BP37" i="1"/>
  <c r="R69" i="10"/>
  <c r="J69" i="10"/>
  <c r="J110" i="10"/>
  <c r="AX249" i="1"/>
  <c r="I36" i="8"/>
  <c r="J36" i="8"/>
  <c r="K36" i="8"/>
  <c r="L36" i="8"/>
  <c r="M36" i="8"/>
  <c r="N36" i="8"/>
  <c r="O36" i="8"/>
  <c r="P36" i="8"/>
  <c r="AY249" i="1"/>
  <c r="BU254" i="1"/>
  <c r="BW254" i="1" s="1"/>
  <c r="BT258" i="1"/>
  <c r="C21" i="12"/>
  <c r="N43" i="10"/>
  <c r="V249" i="1"/>
  <c r="C24" i="12"/>
  <c r="AU243" i="1"/>
  <c r="CT243" i="1" s="1"/>
  <c r="D39" i="13"/>
  <c r="D51" i="13"/>
  <c r="AT13" i="1"/>
  <c r="CR13" i="1"/>
  <c r="CS13" i="1" s="1"/>
  <c r="R36" i="8"/>
  <c r="AX28" i="1"/>
  <c r="T36" i="8"/>
  <c r="U36" i="8"/>
  <c r="L61" i="9"/>
  <c r="BB249" i="1"/>
  <c r="BA28" i="1"/>
  <c r="CN243" i="1"/>
  <c r="BU75" i="1"/>
  <c r="BW75" i="1" s="1"/>
  <c r="BY75" i="1" s="1"/>
  <c r="CA75" i="1" s="1"/>
  <c r="CC75" i="1" s="1"/>
  <c r="CE75" i="1" s="1"/>
  <c r="CG75" i="1" s="1"/>
  <c r="CI75" i="1" s="1"/>
  <c r="CK75" i="1" s="1"/>
  <c r="CM75" i="1" s="1"/>
  <c r="CO75" i="1" s="1"/>
  <c r="BU51" i="1"/>
  <c r="BW51" i="1" s="1"/>
  <c r="BY51" i="1" s="1"/>
  <c r="CA51" i="1" s="1"/>
  <c r="CC51" i="1" s="1"/>
  <c r="CE51" i="1" s="1"/>
  <c r="CG51" i="1" s="1"/>
  <c r="CI51" i="1" s="1"/>
  <c r="CK51" i="1" s="1"/>
  <c r="CM51" i="1" s="1"/>
  <c r="CO51" i="1" s="1"/>
  <c r="BU36" i="1"/>
  <c r="BW36" i="1" s="1"/>
  <c r="BY36" i="1" s="1"/>
  <c r="CA36" i="1" s="1"/>
  <c r="CC36" i="1" s="1"/>
  <c r="CE36" i="1" s="1"/>
  <c r="CG36" i="1" s="1"/>
  <c r="CI36" i="1" s="1"/>
  <c r="CK36" i="1" s="1"/>
  <c r="CM36" i="1" s="1"/>
  <c r="CO36" i="1" s="1"/>
  <c r="BD249" i="1"/>
  <c r="BU268" i="1"/>
  <c r="BW268" i="1" s="1"/>
  <c r="BY268" i="1" s="1"/>
  <c r="CA268" i="1" s="1"/>
  <c r="CC268" i="1" s="1"/>
  <c r="CE268" i="1" s="1"/>
  <c r="CG268" i="1" s="1"/>
  <c r="CI268" i="1" s="1"/>
  <c r="CK268" i="1" s="1"/>
  <c r="CM268" i="1" s="1"/>
  <c r="CO268" i="1" s="1"/>
  <c r="BU233" i="1"/>
  <c r="BW233" i="1" s="1"/>
  <c r="BY233" i="1" s="1"/>
  <c r="CA233" i="1" s="1"/>
  <c r="CC233" i="1" s="1"/>
  <c r="CE233" i="1" s="1"/>
  <c r="CG233" i="1" s="1"/>
  <c r="CI233" i="1" s="1"/>
  <c r="CK233" i="1" s="1"/>
  <c r="CM233" i="1" s="1"/>
  <c r="CO233" i="1" s="1"/>
  <c r="BZ243" i="1"/>
  <c r="CD243" i="1"/>
  <c r="AZ28" i="1"/>
  <c r="CD258" i="1"/>
  <c r="BU239" i="1"/>
  <c r="BW239" i="1" s="1"/>
  <c r="BY239" i="1" s="1"/>
  <c r="CA239" i="1" s="1"/>
  <c r="CC239" i="1" s="1"/>
  <c r="CE239" i="1" s="1"/>
  <c r="CG239" i="1" s="1"/>
  <c r="CI239" i="1" s="1"/>
  <c r="CK239" i="1" s="1"/>
  <c r="CM239" i="1" s="1"/>
  <c r="CO239" i="1" s="1"/>
  <c r="CJ13" i="1"/>
  <c r="BU35" i="1"/>
  <c r="BW35" i="1" s="1"/>
  <c r="BY35" i="1" s="1"/>
  <c r="CA35" i="1" s="1"/>
  <c r="CC35" i="1" s="1"/>
  <c r="CE35" i="1" s="1"/>
  <c r="CG35" i="1" s="1"/>
  <c r="CI35" i="1" s="1"/>
  <c r="CK35" i="1" s="1"/>
  <c r="CM35" i="1" s="1"/>
  <c r="CO35" i="1" s="1"/>
  <c r="CS33" i="1"/>
  <c r="D37" i="1"/>
  <c r="BF28" i="1"/>
  <c r="BB28" i="1"/>
  <c r="BP48" i="1"/>
  <c r="BP76" i="1"/>
  <c r="BP75" i="1"/>
  <c r="BP72" i="1"/>
  <c r="BP71" i="1"/>
  <c r="BP68" i="1"/>
  <c r="BP67" i="1"/>
  <c r="BP60" i="1"/>
  <c r="BP53" i="1"/>
  <c r="BP52" i="1"/>
  <c r="BP51" i="1"/>
  <c r="BP50" i="1"/>
  <c r="BP49" i="1"/>
  <c r="BP43" i="1"/>
  <c r="BP42" i="1"/>
  <c r="BP36" i="1"/>
  <c r="BP35" i="1"/>
  <c r="BP25" i="1"/>
  <c r="BP24" i="1"/>
  <c r="BP23" i="1"/>
  <c r="BP22" i="1"/>
  <c r="BP21" i="1"/>
  <c r="BP20" i="1"/>
  <c r="BP19" i="1"/>
  <c r="BP18" i="1"/>
  <c r="BP8" i="1"/>
  <c r="BP9" i="1"/>
  <c r="BP17" i="1"/>
  <c r="BP12" i="1"/>
  <c r="BP10" i="1"/>
  <c r="BP80" i="1"/>
  <c r="BP74" i="1"/>
  <c r="BP73" i="1"/>
  <c r="BP70" i="1"/>
  <c r="BP69" i="1"/>
  <c r="BP66" i="1"/>
  <c r="BP39" i="1"/>
  <c r="BP11" i="1"/>
  <c r="AT16" i="1"/>
  <c r="K33" i="7"/>
  <c r="K52" i="7"/>
  <c r="K24" i="7"/>
  <c r="K49" i="7"/>
  <c r="K23" i="7"/>
  <c r="G8" i="11"/>
  <c r="K16" i="7"/>
  <c r="O7" i="9"/>
  <c r="P61" i="9" s="1"/>
  <c r="K25" i="7"/>
  <c r="K18" i="7"/>
  <c r="K45" i="7"/>
  <c r="K58" i="7"/>
  <c r="I39" i="13"/>
  <c r="K53" i="7"/>
  <c r="K46" i="7"/>
  <c r="K61" i="7"/>
  <c r="K17" i="7"/>
  <c r="K47" i="7"/>
  <c r="K21" i="7"/>
  <c r="K42" i="7"/>
  <c r="K60" i="7"/>
  <c r="K41" i="7"/>
  <c r="K13" i="7"/>
  <c r="K44" i="7"/>
  <c r="EJ17" i="1"/>
  <c r="EM17" i="1"/>
  <c r="EJ21" i="1"/>
  <c r="EM21" i="1"/>
  <c r="EM34" i="1"/>
  <c r="EG34" i="1"/>
  <c r="EJ34" i="1"/>
  <c r="EM48" i="1"/>
  <c r="EJ48" i="1"/>
  <c r="EG52" i="1"/>
  <c r="EM52" i="1"/>
  <c r="EJ52" i="1"/>
  <c r="EJ65" i="1"/>
  <c r="EM65" i="1"/>
  <c r="EJ70" i="1"/>
  <c r="EM70" i="1"/>
  <c r="CY231" i="1"/>
  <c r="DB231" i="1"/>
  <c r="DN231" i="1"/>
  <c r="DQ231" i="1"/>
  <c r="DE231" i="1"/>
  <c r="EC231" i="1"/>
  <c r="DW231" i="1"/>
  <c r="DZ231" i="1"/>
  <c r="DK231" i="1"/>
  <c r="EI231" i="1"/>
  <c r="EL231" i="1"/>
  <c r="EO231" i="1"/>
  <c r="CY235" i="1"/>
  <c r="DB235" i="1"/>
  <c r="DN235" i="1"/>
  <c r="DQ235" i="1"/>
  <c r="EC235" i="1"/>
  <c r="DE235" i="1"/>
  <c r="DK235" i="1"/>
  <c r="DW235" i="1"/>
  <c r="DZ235" i="1"/>
  <c r="EI235" i="1"/>
  <c r="EL235" i="1"/>
  <c r="EO235" i="1"/>
  <c r="CY239" i="1"/>
  <c r="DB239" i="1"/>
  <c r="DQ239" i="1"/>
  <c r="DN239" i="1"/>
  <c r="EC239" i="1"/>
  <c r="DE239" i="1"/>
  <c r="DW239" i="1"/>
  <c r="DZ239" i="1"/>
  <c r="DK239" i="1"/>
  <c r="EI239" i="1"/>
  <c r="EL239" i="1"/>
  <c r="EO239" i="1"/>
  <c r="DE257" i="1"/>
  <c r="CY257" i="1"/>
  <c r="DN257" i="1"/>
  <c r="DQ257" i="1"/>
  <c r="DB257" i="1"/>
  <c r="EI257" i="1"/>
  <c r="EC257" i="1"/>
  <c r="DK257" i="1"/>
  <c r="DZ257" i="1"/>
  <c r="DW257" i="1"/>
  <c r="EL257" i="1"/>
  <c r="EG11" i="1"/>
  <c r="EM11" i="1"/>
  <c r="EJ11" i="1"/>
  <c r="BV61" i="1"/>
  <c r="EM36" i="1"/>
  <c r="EO227" i="1"/>
  <c r="ER227" i="1" s="1"/>
  <c r="DZ227" i="1"/>
  <c r="DK227" i="1"/>
  <c r="EM18" i="1"/>
  <c r="EJ18" i="1"/>
  <c r="EJ22" i="1"/>
  <c r="EM22" i="1"/>
  <c r="EG49" i="1"/>
  <c r="EM49" i="1"/>
  <c r="EJ49" i="1"/>
  <c r="CS49" i="1"/>
  <c r="EM53" i="1"/>
  <c r="EJ53" i="1"/>
  <c r="EG53" i="1"/>
  <c r="EJ66" i="1"/>
  <c r="EM66" i="1"/>
  <c r="EM72" i="1"/>
  <c r="BM28" i="1"/>
  <c r="CH44" i="1"/>
  <c r="BS266" i="1"/>
  <c r="EO257" i="1"/>
  <c r="DE227" i="1"/>
  <c r="DH227" i="1" s="1"/>
  <c r="EC227" i="1"/>
  <c r="EF227" i="1" s="1"/>
  <c r="C6" i="13"/>
  <c r="DE8" i="1"/>
  <c r="DK8" i="1"/>
  <c r="EI8" i="1"/>
  <c r="EO8" i="1"/>
  <c r="DQ8" i="1"/>
  <c r="DZ8" i="1"/>
  <c r="EL8" i="1"/>
  <c r="DN8" i="1"/>
  <c r="DW8" i="1"/>
  <c r="EC8" i="1"/>
  <c r="EM19" i="1"/>
  <c r="EJ19" i="1"/>
  <c r="EJ23" i="1"/>
  <c r="EM23" i="1"/>
  <c r="EM68" i="1"/>
  <c r="EJ68" i="1"/>
  <c r="EG73" i="1"/>
  <c r="EM73" i="1"/>
  <c r="EJ73" i="1"/>
  <c r="DE229" i="1"/>
  <c r="CY229" i="1"/>
  <c r="DK229" i="1"/>
  <c r="DN229" i="1"/>
  <c r="DW229" i="1"/>
  <c r="DZ229" i="1"/>
  <c r="EL229" i="1"/>
  <c r="DB229" i="1"/>
  <c r="EI229" i="1"/>
  <c r="EO229" i="1"/>
  <c r="EC229" i="1"/>
  <c r="DQ229" i="1"/>
  <c r="DE233" i="1"/>
  <c r="CY233" i="1"/>
  <c r="DK233" i="1"/>
  <c r="DW233" i="1"/>
  <c r="DZ233" i="1"/>
  <c r="EL233" i="1"/>
  <c r="EI233" i="1"/>
  <c r="DB233" i="1"/>
  <c r="DN233" i="1"/>
  <c r="DQ233" i="1"/>
  <c r="EC233" i="1"/>
  <c r="EO233" i="1"/>
  <c r="DE237" i="1"/>
  <c r="CY237" i="1"/>
  <c r="DK237" i="1"/>
  <c r="DN237" i="1"/>
  <c r="DW237" i="1"/>
  <c r="DZ237" i="1"/>
  <c r="EL237" i="1"/>
  <c r="DQ237" i="1"/>
  <c r="EI237" i="1"/>
  <c r="DB237" i="1"/>
  <c r="EO237" i="1"/>
  <c r="EC237" i="1"/>
  <c r="DE241" i="1"/>
  <c r="CY241" i="1"/>
  <c r="DN241" i="1"/>
  <c r="DB241" i="1"/>
  <c r="DW241" i="1"/>
  <c r="DZ241" i="1"/>
  <c r="EL241" i="1"/>
  <c r="DK241" i="1"/>
  <c r="EI241" i="1"/>
  <c r="EC241" i="1"/>
  <c r="DQ241" i="1"/>
  <c r="EO241" i="1"/>
  <c r="EM9" i="1"/>
  <c r="EJ9" i="1"/>
  <c r="EG9" i="1"/>
  <c r="CL61" i="1"/>
  <c r="DK25" i="1"/>
  <c r="DE25" i="1"/>
  <c r="DN25" i="1"/>
  <c r="DZ25" i="1"/>
  <c r="EL25" i="1"/>
  <c r="DW25" i="1"/>
  <c r="EC25" i="1"/>
  <c r="DQ25" i="1"/>
  <c r="EI25" i="1"/>
  <c r="EJ51" i="1"/>
  <c r="EG51" i="1"/>
  <c r="EM51" i="1"/>
  <c r="EJ69" i="1"/>
  <c r="EM69" i="1"/>
  <c r="DB230" i="1"/>
  <c r="DE230" i="1"/>
  <c r="DQ230" i="1"/>
  <c r="DN230" i="1"/>
  <c r="DW230" i="1"/>
  <c r="DZ230" i="1"/>
  <c r="EL230" i="1"/>
  <c r="CY230" i="1"/>
  <c r="DK230" i="1"/>
  <c r="EI230" i="1"/>
  <c r="EO230" i="1"/>
  <c r="EC230" i="1"/>
  <c r="DB234" i="1"/>
  <c r="DE234" i="1"/>
  <c r="DK234" i="1"/>
  <c r="DW234" i="1"/>
  <c r="DZ234" i="1"/>
  <c r="EL234" i="1"/>
  <c r="DN234" i="1"/>
  <c r="DQ234" i="1"/>
  <c r="EI234" i="1"/>
  <c r="EC234" i="1"/>
  <c r="CY234" i="1"/>
  <c r="EO234" i="1"/>
  <c r="DB238" i="1"/>
  <c r="DE238" i="1"/>
  <c r="CY238" i="1"/>
  <c r="DN238" i="1"/>
  <c r="DW238" i="1"/>
  <c r="DZ238" i="1"/>
  <c r="EL238" i="1"/>
  <c r="DK238" i="1"/>
  <c r="DQ238" i="1"/>
  <c r="EI238" i="1"/>
  <c r="EO238" i="1"/>
  <c r="EC238" i="1"/>
  <c r="DB242" i="1"/>
  <c r="DK242" i="1"/>
  <c r="DE242" i="1"/>
  <c r="DQ242" i="1"/>
  <c r="CY242" i="1"/>
  <c r="DW242" i="1"/>
  <c r="DZ242" i="1"/>
  <c r="EL242" i="1"/>
  <c r="DN242" i="1"/>
  <c r="EI242" i="1"/>
  <c r="EC242" i="1"/>
  <c r="EO242" i="1"/>
  <c r="EG10" i="1"/>
  <c r="EJ10" i="1"/>
  <c r="EM10" i="1"/>
  <c r="BA249" i="1"/>
  <c r="CH258" i="1"/>
  <c r="BT243" i="1"/>
  <c r="CL243" i="1"/>
  <c r="BU257" i="1"/>
  <c r="BW257" i="1" s="1"/>
  <c r="BY257" i="1" s="1"/>
  <c r="CA257" i="1" s="1"/>
  <c r="CC257" i="1" s="1"/>
  <c r="CE257" i="1" s="1"/>
  <c r="CG257" i="1" s="1"/>
  <c r="CI257" i="1" s="1"/>
  <c r="CK257" i="1" s="1"/>
  <c r="CM257" i="1" s="1"/>
  <c r="CO257" i="1" s="1"/>
  <c r="BU238" i="1"/>
  <c r="BW238" i="1" s="1"/>
  <c r="BY238" i="1" s="1"/>
  <c r="CA238" i="1" s="1"/>
  <c r="CC238" i="1" s="1"/>
  <c r="CE238" i="1" s="1"/>
  <c r="CG238" i="1" s="1"/>
  <c r="CI238" i="1" s="1"/>
  <c r="CK238" i="1" s="1"/>
  <c r="CM238" i="1" s="1"/>
  <c r="CO238" i="1" s="1"/>
  <c r="BU230" i="1"/>
  <c r="BW230" i="1" s="1"/>
  <c r="BY230" i="1" s="1"/>
  <c r="CA230" i="1" s="1"/>
  <c r="CC230" i="1" s="1"/>
  <c r="CE230" i="1" s="1"/>
  <c r="CG230" i="1" s="1"/>
  <c r="CI230" i="1" s="1"/>
  <c r="CK230" i="1" s="1"/>
  <c r="CM230" i="1" s="1"/>
  <c r="CO230" i="1" s="1"/>
  <c r="BU67" i="1"/>
  <c r="BU43" i="1"/>
  <c r="BW43" i="1" s="1"/>
  <c r="BY43" i="1" s="1"/>
  <c r="CA43" i="1" s="1"/>
  <c r="CC43" i="1" s="1"/>
  <c r="CE43" i="1" s="1"/>
  <c r="CG43" i="1" s="1"/>
  <c r="CI43" i="1" s="1"/>
  <c r="CK43" i="1" s="1"/>
  <c r="CM43" i="1" s="1"/>
  <c r="CO43" i="1" s="1"/>
  <c r="EM71" i="1"/>
  <c r="EG67" i="1"/>
  <c r="EJ67" i="1"/>
  <c r="EM67" i="1"/>
  <c r="EJ37" i="1"/>
  <c r="EM37" i="1"/>
  <c r="EG37" i="1"/>
  <c r="EM24" i="1"/>
  <c r="EJ24" i="1"/>
  <c r="AQ55" i="9"/>
  <c r="AU55" i="9"/>
  <c r="AX56" i="9"/>
  <c r="BA55" i="9"/>
  <c r="AR56" i="9"/>
  <c r="AV56" i="9"/>
  <c r="BA56" i="9"/>
  <c r="AQ21" i="9"/>
  <c r="AX21" i="9"/>
  <c r="BB21" i="9"/>
  <c r="AS22" i="9"/>
  <c r="AV22" i="9"/>
  <c r="AR55" i="9"/>
  <c r="AV55" i="9"/>
  <c r="BB55" i="9"/>
  <c r="AS56" i="9"/>
  <c r="AW56" i="9"/>
  <c r="BB56" i="9"/>
  <c r="AR21" i="9"/>
  <c r="AU21" i="9"/>
  <c r="AY21" i="9"/>
  <c r="AT22" i="9"/>
  <c r="AW22" i="9"/>
  <c r="BA22" i="9"/>
  <c r="AS55" i="9"/>
  <c r="AW55" i="9"/>
  <c r="AY55" i="9"/>
  <c r="AT56" i="9"/>
  <c r="AY56" i="9"/>
  <c r="AS21" i="9"/>
  <c r="AV21" i="9"/>
  <c r="AQ22" i="9"/>
  <c r="AX22" i="9"/>
  <c r="BB22" i="9"/>
  <c r="AT55" i="9"/>
  <c r="AX55" i="9"/>
  <c r="AZ55" i="9"/>
  <c r="AQ56" i="9"/>
  <c r="AU56" i="9"/>
  <c r="AZ56" i="9"/>
  <c r="AT21" i="9"/>
  <c r="AW21" i="9"/>
  <c r="BA21" i="9"/>
  <c r="AR22" i="9"/>
  <c r="AU22" i="9"/>
  <c r="AY22" i="9"/>
  <c r="BB49" i="9"/>
  <c r="BB43" i="9"/>
  <c r="BB32" i="9"/>
  <c r="BB15" i="9"/>
  <c r="AZ39" i="9"/>
  <c r="BA44" i="9"/>
  <c r="AZ32" i="9"/>
  <c r="AZ33" i="9"/>
  <c r="AZ35" i="9"/>
  <c r="BA17" i="9"/>
  <c r="BA20" i="9"/>
  <c r="AS54" i="9"/>
  <c r="AQ49" i="9"/>
  <c r="AU49" i="9"/>
  <c r="AX49" i="9"/>
  <c r="AS39" i="9"/>
  <c r="AU39" i="9"/>
  <c r="AX39" i="9"/>
  <c r="AY39" i="9"/>
  <c r="AS40" i="9"/>
  <c r="AW40" i="9"/>
  <c r="AU43" i="9"/>
  <c r="AQ44" i="9"/>
  <c r="AT44" i="9"/>
  <c r="AX44" i="9"/>
  <c r="AR31" i="9"/>
  <c r="AX31" i="9"/>
  <c r="AV32" i="9"/>
  <c r="AX32" i="9"/>
  <c r="AR33" i="9"/>
  <c r="AV33" i="9"/>
  <c r="AQ34" i="9"/>
  <c r="AT34" i="9"/>
  <c r="AX34" i="9"/>
  <c r="AR35" i="9"/>
  <c r="AU35" i="9"/>
  <c r="AY35" i="9"/>
  <c r="AW36" i="9"/>
  <c r="AR14" i="9"/>
  <c r="AU14" i="9"/>
  <c r="AW14" i="9"/>
  <c r="AU15" i="9"/>
  <c r="AR16" i="9"/>
  <c r="AW16" i="9"/>
  <c r="AY16" i="9"/>
  <c r="AS17" i="9"/>
  <c r="AU17" i="9"/>
  <c r="AY17" i="9"/>
  <c r="AS18" i="9"/>
  <c r="AW18" i="9"/>
  <c r="AU19" i="9"/>
  <c r="AY19" i="9"/>
  <c r="AW20" i="9"/>
  <c r="BB54" i="9"/>
  <c r="BB44" i="9"/>
  <c r="BB34" i="9"/>
  <c r="BB14" i="9"/>
  <c r="BB17" i="9"/>
  <c r="BA49" i="9"/>
  <c r="AZ43" i="9"/>
  <c r="AZ31" i="9"/>
  <c r="BA14" i="9"/>
  <c r="BA19" i="9"/>
  <c r="AR54" i="9"/>
  <c r="AV54" i="9"/>
  <c r="AY54" i="9"/>
  <c r="AT49" i="9"/>
  <c r="AY49" i="9"/>
  <c r="AQ40" i="9"/>
  <c r="AU40" i="9"/>
  <c r="AQ43" i="9"/>
  <c r="AV43" i="9"/>
  <c r="AX43" i="9"/>
  <c r="AS44" i="9"/>
  <c r="AY44" i="9"/>
  <c r="AW31" i="9"/>
  <c r="AS32" i="9"/>
  <c r="AW32" i="9"/>
  <c r="BB39" i="9"/>
  <c r="BB31" i="9"/>
  <c r="BB35" i="9"/>
  <c r="BB18" i="9"/>
  <c r="AZ54" i="9"/>
  <c r="BA39" i="9"/>
  <c r="BA43" i="9"/>
  <c r="AZ36" i="9"/>
  <c r="AZ15" i="9"/>
  <c r="AZ16" i="9"/>
  <c r="AZ18" i="9"/>
  <c r="AQ39" i="9"/>
  <c r="AT39" i="9"/>
  <c r="AR40" i="9"/>
  <c r="AV40" i="9"/>
  <c r="AR43" i="9"/>
  <c r="AY43" i="9"/>
  <c r="AU44" i="9"/>
  <c r="AT31" i="9"/>
  <c r="AY31" i="9"/>
  <c r="AT32" i="9"/>
  <c r="AS33" i="9"/>
  <c r="AX33" i="9"/>
  <c r="AS34" i="9"/>
  <c r="AY34" i="9"/>
  <c r="AT35" i="9"/>
  <c r="AX35" i="9"/>
  <c r="AT36" i="9"/>
  <c r="AY36" i="9"/>
  <c r="AT14" i="9"/>
  <c r="AX14" i="9"/>
  <c r="AS15" i="9"/>
  <c r="AX15" i="9"/>
  <c r="AS16" i="9"/>
  <c r="AU16" i="9"/>
  <c r="AX16" i="9"/>
  <c r="AW17" i="9"/>
  <c r="AR18" i="9"/>
  <c r="AX18" i="9"/>
  <c r="AS19" i="9"/>
  <c r="AX19" i="9"/>
  <c r="AT20" i="9"/>
  <c r="AY20" i="9"/>
  <c r="BB40" i="9"/>
  <c r="BB36" i="9"/>
  <c r="BB20" i="9"/>
  <c r="BA40" i="9"/>
  <c r="AZ14" i="9"/>
  <c r="AZ17" i="9"/>
  <c r="AX54" i="9"/>
  <c r="AW49" i="9"/>
  <c r="AW39" i="9"/>
  <c r="AT40" i="9"/>
  <c r="AT43" i="9"/>
  <c r="AR44" i="9"/>
  <c r="AS31" i="9"/>
  <c r="AR32" i="9"/>
  <c r="AQ33" i="9"/>
  <c r="AW33" i="9"/>
  <c r="AU34" i="9"/>
  <c r="AQ35" i="9"/>
  <c r="AW35" i="9"/>
  <c r="AU36" i="9"/>
  <c r="AV14" i="9"/>
  <c r="AT15" i="9"/>
  <c r="AY15" i="9"/>
  <c r="AQ17" i="9"/>
  <c r="AT17" i="9"/>
  <c r="AY18" i="9"/>
  <c r="AV19" i="9"/>
  <c r="AS20" i="9"/>
  <c r="BB16" i="9"/>
  <c r="BA54" i="9"/>
  <c r="AZ44" i="9"/>
  <c r="AZ34" i="9"/>
  <c r="BA18" i="9"/>
  <c r="AT54" i="9"/>
  <c r="AR49" i="9"/>
  <c r="AR39" i="9"/>
  <c r="AX40" i="9"/>
  <c r="AV44" i="9"/>
  <c r="AU31" i="9"/>
  <c r="AU32" i="9"/>
  <c r="AY33" i="9"/>
  <c r="AV34" i="9"/>
  <c r="AS35" i="9"/>
  <c r="AQ36" i="9"/>
  <c r="AV36" i="9"/>
  <c r="AS14" i="9"/>
  <c r="AY14" i="9"/>
  <c r="AV15" i="9"/>
  <c r="AQ16" i="9"/>
  <c r="AV16" i="9"/>
  <c r="AR17" i="9"/>
  <c r="AV17" i="9"/>
  <c r="AT18" i="9"/>
  <c r="AQ19" i="9"/>
  <c r="AW19" i="9"/>
  <c r="AU20" i="9"/>
  <c r="BB33" i="9"/>
  <c r="AZ49" i="9"/>
  <c r="BA15" i="9"/>
  <c r="AU54" i="9"/>
  <c r="AS49" i="9"/>
  <c r="AY40" i="9"/>
  <c r="AW43" i="9"/>
  <c r="AW44" i="9"/>
  <c r="AV31" i="9"/>
  <c r="AT33" i="9"/>
  <c r="AW34" i="9"/>
  <c r="AR36" i="9"/>
  <c r="AX36" i="9"/>
  <c r="AQ15" i="9"/>
  <c r="AW15" i="9"/>
  <c r="AX17" i="9"/>
  <c r="AU18" i="9"/>
  <c r="AR19" i="9"/>
  <c r="AQ20" i="9"/>
  <c r="AV20" i="9"/>
  <c r="AW54" i="9"/>
  <c r="AS43" i="9"/>
  <c r="AY32" i="9"/>
  <c r="AV35" i="9"/>
  <c r="AR15" i="9"/>
  <c r="AR20" i="9"/>
  <c r="AV49" i="9"/>
  <c r="AU33" i="9"/>
  <c r="AS36" i="9"/>
  <c r="AQ18" i="9"/>
  <c r="AX20" i="9"/>
  <c r="BB19" i="9"/>
  <c r="BA16" i="9"/>
  <c r="AV39" i="9"/>
  <c r="AQ31" i="9"/>
  <c r="AR34" i="9"/>
  <c r="AQ14" i="9"/>
  <c r="AT16" i="9"/>
  <c r="AV18" i="9"/>
  <c r="AQ54" i="9"/>
  <c r="AQ32" i="9"/>
  <c r="AT19" i="9"/>
  <c r="AZ40" i="9"/>
  <c r="CY256" i="1"/>
  <c r="DB256" i="1"/>
  <c r="DK256" i="1"/>
  <c r="EC256" i="1"/>
  <c r="DQ256" i="1"/>
  <c r="DW256" i="1"/>
  <c r="DZ256" i="1"/>
  <c r="EO12" i="1"/>
  <c r="EL236" i="1"/>
  <c r="EL228" i="1"/>
  <c r="EJ20" i="1"/>
  <c r="DN12" i="1"/>
  <c r="DQ12" i="1"/>
  <c r="DK12" i="1"/>
  <c r="DW12" i="1"/>
  <c r="EC12" i="1"/>
  <c r="EI12" i="1"/>
  <c r="DZ12" i="1"/>
  <c r="EM20" i="1"/>
  <c r="EG50" i="1"/>
  <c r="EM50" i="1"/>
  <c r="EJ50" i="1"/>
  <c r="DE228" i="1"/>
  <c r="CY228" i="1"/>
  <c r="DK228" i="1"/>
  <c r="DB228" i="1"/>
  <c r="DN228" i="1"/>
  <c r="EI228" i="1"/>
  <c r="EC228" i="1"/>
  <c r="DQ228" i="1"/>
  <c r="DE232" i="1"/>
  <c r="CY232" i="1"/>
  <c r="DK232" i="1"/>
  <c r="DB232" i="1"/>
  <c r="DN232" i="1"/>
  <c r="EI232" i="1"/>
  <c r="DQ232" i="1"/>
  <c r="EC232" i="1"/>
  <c r="DE236" i="1"/>
  <c r="CY236" i="1"/>
  <c r="DK236" i="1"/>
  <c r="DB236" i="1"/>
  <c r="DN236" i="1"/>
  <c r="DQ236" i="1"/>
  <c r="EI236" i="1"/>
  <c r="EC236" i="1"/>
  <c r="DE240" i="1"/>
  <c r="CY240" i="1"/>
  <c r="DN240" i="1"/>
  <c r="DQ240" i="1"/>
  <c r="DB240" i="1"/>
  <c r="DK240" i="1"/>
  <c r="EI240" i="1"/>
  <c r="EC240" i="1"/>
  <c r="EM35" i="1"/>
  <c r="EG35" i="1"/>
  <c r="EJ35" i="1"/>
  <c r="EG39" i="1"/>
  <c r="EM39" i="1"/>
  <c r="EJ39" i="1"/>
  <c r="EG42" i="1"/>
  <c r="EJ42" i="1"/>
  <c r="EM42" i="1"/>
  <c r="EL256" i="1"/>
  <c r="EL12" i="1"/>
  <c r="EI256" i="1"/>
  <c r="DZ232" i="1"/>
  <c r="DW240" i="1"/>
  <c r="DN256" i="1"/>
  <c r="DE256" i="1"/>
  <c r="DZ228" i="1"/>
  <c r="DW236" i="1"/>
  <c r="DE12" i="1"/>
  <c r="AT47" i="1"/>
  <c r="AT24" i="1"/>
  <c r="D23" i="1"/>
  <c r="CS76" i="1"/>
  <c r="AT72" i="1"/>
  <c r="CS71" i="1"/>
  <c r="AT238" i="1"/>
  <c r="AT266" i="1"/>
  <c r="AT64" i="1"/>
  <c r="CS66" i="1"/>
  <c r="D68" i="1"/>
  <c r="BC423" i="3"/>
  <c r="EJ71" i="1"/>
  <c r="EG70" i="1"/>
  <c r="BF1715" i="3"/>
  <c r="BC429" i="3"/>
  <c r="BE1697" i="3"/>
  <c r="BN1728" i="3"/>
  <c r="BM1629" i="3"/>
  <c r="BJ1749" i="3"/>
  <c r="BM469" i="3"/>
  <c r="BC1554" i="3"/>
  <c r="BI1701" i="3"/>
  <c r="BE1715" i="3"/>
  <c r="BM1701" i="3"/>
  <c r="BN1720" i="3"/>
  <c r="BF1724" i="3"/>
  <c r="BM1725" i="3"/>
  <c r="BM1728" i="3"/>
  <c r="BM1735" i="3"/>
  <c r="BG427" i="3"/>
  <c r="BM450" i="3"/>
  <c r="BC457" i="3"/>
  <c r="BJ1556" i="3"/>
  <c r="BH1549" i="3"/>
  <c r="BJ1558" i="3"/>
  <c r="BH1674" i="3"/>
  <c r="BM1690" i="3"/>
  <c r="BJ1694" i="3"/>
  <c r="BJ1718" i="3"/>
  <c r="BM1703" i="3"/>
  <c r="BC1704" i="3"/>
  <c r="BI1733" i="3"/>
  <c r="BM1719" i="3"/>
  <c r="BC1738" i="3"/>
  <c r="BJ1726" i="3"/>
  <c r="BC1741" i="3"/>
  <c r="BE1699" i="3"/>
  <c r="BJ1580" i="3"/>
  <c r="BD1563" i="3"/>
  <c r="BH1582" i="3"/>
  <c r="BM1647" i="3"/>
  <c r="BG1692" i="3"/>
  <c r="BN1712" i="3"/>
  <c r="BE1731" i="3"/>
  <c r="BG1743" i="3"/>
  <c r="BC425" i="3"/>
  <c r="BC472" i="3"/>
  <c r="BC427" i="3"/>
  <c r="BC437" i="3"/>
  <c r="BC453" i="3"/>
  <c r="BC476" i="3"/>
  <c r="BM418" i="3"/>
  <c r="T84" i="10"/>
  <c r="R185" i="10"/>
  <c r="O159" i="10"/>
  <c r="H134" i="10"/>
  <c r="F163" i="10"/>
  <c r="P84" i="10"/>
  <c r="K159" i="10"/>
  <c r="K134" i="10"/>
  <c r="N107" i="10"/>
  <c r="O133" i="10"/>
  <c r="S134" i="10"/>
  <c r="N69" i="10"/>
  <c r="G43" i="10"/>
  <c r="P69" i="10"/>
  <c r="K81" i="10"/>
  <c r="J28" i="10"/>
  <c r="K110" i="10"/>
  <c r="N110" i="10"/>
  <c r="F107" i="10"/>
  <c r="G45" i="10"/>
  <c r="T81" i="10"/>
  <c r="CS262" i="1"/>
  <c r="CS233" i="1"/>
  <c r="CS22" i="1"/>
  <c r="CS234" i="1"/>
  <c r="AT73" i="1"/>
  <c r="H162" i="10"/>
  <c r="J106" i="10"/>
  <c r="CS70" i="1"/>
  <c r="AT274" i="1"/>
  <c r="AT248" i="1"/>
  <c r="AT52" i="1"/>
  <c r="AT29" i="1"/>
  <c r="CS269" i="1"/>
  <c r="K42" i="10"/>
  <c r="J42" i="10"/>
  <c r="S72" i="10"/>
  <c r="L72" i="10"/>
  <c r="S83" i="10"/>
  <c r="P83" i="10"/>
  <c r="D268" i="1"/>
  <c r="CS62" i="1"/>
  <c r="AT15" i="1"/>
  <c r="CS24" i="1"/>
  <c r="CS250" i="1"/>
  <c r="CS239" i="1"/>
  <c r="CS226" i="1"/>
  <c r="AT241" i="1"/>
  <c r="AT235" i="1"/>
  <c r="CS236" i="1"/>
  <c r="CS240" i="1"/>
  <c r="CS60" i="1"/>
  <c r="AT42" i="1"/>
  <c r="CS39" i="1"/>
  <c r="CS69" i="1"/>
  <c r="AT35" i="1"/>
  <c r="CS27" i="1"/>
  <c r="CS230" i="1"/>
  <c r="CS46" i="1"/>
  <c r="CS248" i="1"/>
  <c r="CS272" i="1"/>
  <c r="CS253" i="1"/>
  <c r="CS35" i="1"/>
  <c r="J161" i="10"/>
  <c r="L161" i="10"/>
  <c r="AT27" i="1"/>
  <c r="AT259" i="1"/>
  <c r="AT258" i="1"/>
  <c r="AT45" i="1"/>
  <c r="AT253" i="1"/>
  <c r="AT69" i="1"/>
  <c r="CS252" i="1"/>
  <c r="CS15" i="1"/>
  <c r="AT11" i="1"/>
  <c r="CS231" i="1"/>
  <c r="CS244" i="1"/>
  <c r="CS80" i="1"/>
  <c r="CS20" i="1"/>
  <c r="CS245" i="1"/>
  <c r="CS25" i="1"/>
  <c r="CS52" i="1"/>
  <c r="AT232" i="1"/>
  <c r="AT252" i="1"/>
  <c r="F242" i="1"/>
  <c r="AV242" i="1" s="1"/>
  <c r="CU242" i="1" s="1"/>
  <c r="F240" i="1"/>
  <c r="AV240" i="1" s="1"/>
  <c r="CU240" i="1" s="1"/>
  <c r="F239" i="1"/>
  <c r="AV239" i="1" s="1"/>
  <c r="CU239" i="1" s="1"/>
  <c r="F237" i="1"/>
  <c r="AV237" i="1" s="1"/>
  <c r="CU237" i="1" s="1"/>
  <c r="F235" i="1"/>
  <c r="AV235" i="1" s="1"/>
  <c r="CU235" i="1" s="1"/>
  <c r="F234" i="1"/>
  <c r="AV234" i="1" s="1"/>
  <c r="CU234" i="1" s="1"/>
  <c r="F232" i="1"/>
  <c r="AV232" i="1" s="1"/>
  <c r="CU232" i="1" s="1"/>
  <c r="F230" i="1"/>
  <c r="AV230" i="1" s="1"/>
  <c r="CU230" i="1" s="1"/>
  <c r="F229" i="1"/>
  <c r="AV229" i="1" s="1"/>
  <c r="CU229" i="1" s="1"/>
  <c r="F227" i="1"/>
  <c r="AV227" i="1" s="1"/>
  <c r="CU227" i="1" s="1"/>
  <c r="D42" i="1"/>
  <c r="AT14" i="1"/>
  <c r="F241" i="1"/>
  <c r="AV241" i="1" s="1"/>
  <c r="CU241" i="1" s="1"/>
  <c r="F238" i="1"/>
  <c r="AV238" i="1" s="1"/>
  <c r="CU238" i="1" s="1"/>
  <c r="F236" i="1"/>
  <c r="AV236" i="1" s="1"/>
  <c r="CU236" i="1" s="1"/>
  <c r="F233" i="1"/>
  <c r="AV233" i="1" s="1"/>
  <c r="CU233" i="1" s="1"/>
  <c r="F231" i="1"/>
  <c r="AV231" i="1" s="1"/>
  <c r="CU231" i="1" s="1"/>
  <c r="F228" i="1"/>
  <c r="AV228" i="1" s="1"/>
  <c r="CU228" i="1" s="1"/>
  <c r="D10" i="1"/>
  <c r="AT239" i="1"/>
  <c r="AT75" i="1"/>
  <c r="AT250" i="1"/>
  <c r="CS12" i="1"/>
  <c r="CS241" i="1"/>
  <c r="AT229" i="1"/>
  <c r="F8" i="1"/>
  <c r="AV8" i="1" s="1"/>
  <c r="CU8" i="1" s="1"/>
  <c r="CS48" i="1"/>
  <c r="H133" i="10"/>
  <c r="O69" i="10"/>
  <c r="G31" i="10"/>
  <c r="L82" i="10"/>
  <c r="G83" i="10"/>
  <c r="T82" i="10"/>
  <c r="L132" i="10"/>
  <c r="H29" i="10"/>
  <c r="R106" i="10"/>
  <c r="AT49" i="1"/>
  <c r="N26" i="10"/>
  <c r="H109" i="10"/>
  <c r="D33" i="1"/>
  <c r="L29" i="10"/>
  <c r="K69" i="10"/>
  <c r="O43" i="10"/>
  <c r="G41" i="10"/>
  <c r="T29" i="10"/>
  <c r="N186" i="10"/>
  <c r="S82" i="10"/>
  <c r="F69" i="10"/>
  <c r="G158" i="10"/>
  <c r="CS68" i="1"/>
  <c r="K82" i="10"/>
  <c r="G82" i="10"/>
  <c r="T132" i="10"/>
  <c r="N84" i="10"/>
  <c r="O163" i="10"/>
  <c r="N163" i="10"/>
  <c r="L163" i="10"/>
  <c r="D64" i="1"/>
  <c r="CS232" i="1"/>
  <c r="CS42" i="1"/>
  <c r="CS237" i="1"/>
  <c r="CS11" i="1"/>
  <c r="CS30" i="1"/>
  <c r="CS51" i="1"/>
  <c r="CS73" i="1"/>
  <c r="AT228" i="1"/>
  <c r="CS235" i="1"/>
  <c r="CS9" i="1"/>
  <c r="CS36" i="1"/>
  <c r="CS75" i="1"/>
  <c r="CS247" i="1"/>
  <c r="CS37" i="1"/>
  <c r="CS267" i="1"/>
  <c r="AT32" i="1"/>
  <c r="AT267" i="1"/>
  <c r="AT33" i="1"/>
  <c r="AT74" i="1"/>
  <c r="AT226" i="1"/>
  <c r="AT272" i="1"/>
  <c r="AT34" i="1"/>
  <c r="AT63" i="1"/>
  <c r="D18" i="1"/>
  <c r="D11" i="1"/>
  <c r="D43" i="1"/>
  <c r="G110" i="10"/>
  <c r="J84" i="10"/>
  <c r="P162" i="10"/>
  <c r="H137" i="10"/>
  <c r="H163" i="10"/>
  <c r="G84" i="10"/>
  <c r="P132" i="10"/>
  <c r="P80" i="10"/>
  <c r="T163" i="10"/>
  <c r="P133" i="10"/>
  <c r="P41" i="10"/>
  <c r="F12" i="1"/>
  <c r="AV12" i="1" s="1"/>
  <c r="CU12" i="1" s="1"/>
  <c r="F33" i="1"/>
  <c r="AV33" i="1" s="1"/>
  <c r="CU33" i="1" s="1"/>
  <c r="F34" i="1"/>
  <c r="AV34" i="1" s="1"/>
  <c r="CU34" i="1" s="1"/>
  <c r="F64" i="1"/>
  <c r="AV64" i="1" s="1"/>
  <c r="CU64" i="1" s="1"/>
  <c r="F65" i="1"/>
  <c r="AV65" i="1" s="1"/>
  <c r="CU65" i="1" s="1"/>
  <c r="F66" i="1"/>
  <c r="AV66" i="1" s="1"/>
  <c r="CU66" i="1" s="1"/>
  <c r="F67" i="1"/>
  <c r="AV67" i="1" s="1"/>
  <c r="CU67" i="1" s="1"/>
  <c r="F68" i="1"/>
  <c r="AV68" i="1" s="1"/>
  <c r="CU68" i="1" s="1"/>
  <c r="F69" i="1"/>
  <c r="AV69" i="1" s="1"/>
  <c r="CU69" i="1" s="1"/>
  <c r="F70" i="1"/>
  <c r="AV70" i="1" s="1"/>
  <c r="CU70" i="1" s="1"/>
  <c r="F71" i="1"/>
  <c r="AV71" i="1" s="1"/>
  <c r="CU71" i="1" s="1"/>
  <c r="F72" i="1"/>
  <c r="AV72" i="1" s="1"/>
  <c r="CU72" i="1" s="1"/>
  <c r="F73" i="1"/>
  <c r="AV73" i="1" s="1"/>
  <c r="CU73" i="1" s="1"/>
  <c r="F74" i="1"/>
  <c r="AV74" i="1" s="1"/>
  <c r="CU74" i="1" s="1"/>
  <c r="F75" i="1"/>
  <c r="AV75" i="1" s="1"/>
  <c r="CU75" i="1" s="1"/>
  <c r="F76" i="1"/>
  <c r="AV76" i="1" s="1"/>
  <c r="CU76" i="1" s="1"/>
  <c r="F80" i="1"/>
  <c r="AV80" i="1" s="1"/>
  <c r="CU80" i="1" s="1"/>
  <c r="P68" i="10"/>
  <c r="K68" i="10"/>
  <c r="N68" i="10"/>
  <c r="G134" i="10"/>
  <c r="T134" i="10"/>
  <c r="L134" i="10"/>
  <c r="O134" i="10"/>
  <c r="AT17" i="1"/>
  <c r="CS67" i="1"/>
  <c r="AT48" i="1"/>
  <c r="CS50" i="1"/>
  <c r="D52" i="1"/>
  <c r="R84" i="10"/>
  <c r="S84" i="10"/>
  <c r="L45" i="10"/>
  <c r="F45" i="10"/>
  <c r="N80" i="10"/>
  <c r="S80" i="10"/>
  <c r="G80" i="10"/>
  <c r="K80" i="10"/>
  <c r="K84" i="10"/>
  <c r="S109" i="10"/>
  <c r="G109" i="10"/>
  <c r="J109" i="10"/>
  <c r="R109" i="10"/>
  <c r="T161" i="10"/>
  <c r="P161" i="10"/>
  <c r="L40" i="10"/>
  <c r="R40" i="10"/>
  <c r="F81" i="10"/>
  <c r="S81" i="10"/>
  <c r="F132" i="10"/>
  <c r="H132" i="10"/>
  <c r="R132" i="10"/>
  <c r="O108" i="10"/>
  <c r="R108" i="10"/>
  <c r="F9" i="1"/>
  <c r="AV9" i="1" s="1"/>
  <c r="CU9" i="1" s="1"/>
  <c r="D36" i="1"/>
  <c r="D51" i="1"/>
  <c r="D21" i="1"/>
  <c r="D22" i="1"/>
  <c r="AT269" i="1"/>
  <c r="AT227" i="1"/>
  <c r="AT22" i="1"/>
  <c r="CS258" i="1"/>
  <c r="AT242" i="1"/>
  <c r="AT66" i="1"/>
  <c r="AT37" i="1"/>
  <c r="CS274" i="1"/>
  <c r="AT245" i="1"/>
  <c r="CS246" i="1"/>
  <c r="AT278" i="1"/>
  <c r="CS266" i="1"/>
  <c r="CS29" i="1"/>
  <c r="CS242" i="1"/>
  <c r="G81" i="10"/>
  <c r="O80" i="10"/>
  <c r="J67" i="10"/>
  <c r="K67" i="10"/>
  <c r="P110" i="10"/>
  <c r="R110" i="10"/>
  <c r="F110" i="10"/>
  <c r="D261" i="1"/>
  <c r="AT268" i="1"/>
  <c r="F106" i="10"/>
  <c r="G162" i="10"/>
  <c r="G111" i="10"/>
  <c r="L137" i="10"/>
  <c r="N106" i="10"/>
  <c r="T71" i="10"/>
  <c r="L71" i="10"/>
  <c r="F71" i="10"/>
  <c r="S71" i="10"/>
  <c r="D17" i="1"/>
  <c r="D67" i="1"/>
  <c r="H136" i="10"/>
  <c r="T109" i="10"/>
  <c r="P163" i="10"/>
  <c r="T106" i="10"/>
  <c r="K136" i="10"/>
  <c r="T162" i="10"/>
  <c r="F137" i="10"/>
  <c r="F31" i="10"/>
  <c r="N111" i="10"/>
  <c r="T111" i="10"/>
  <c r="T158" i="10"/>
  <c r="J71" i="10"/>
  <c r="R71" i="10"/>
  <c r="R160" i="10"/>
  <c r="L188" i="10"/>
  <c r="G69" i="10"/>
  <c r="N85" i="10"/>
  <c r="N70" i="10"/>
  <c r="S106" i="10"/>
  <c r="P67" i="10"/>
  <c r="G71" i="10"/>
  <c r="H69" i="10"/>
  <c r="H188" i="10"/>
  <c r="K45" i="10"/>
  <c r="T45" i="10"/>
  <c r="L84" i="10"/>
  <c r="F84" i="10"/>
  <c r="O84" i="10"/>
  <c r="O132" i="10"/>
  <c r="G132" i="10"/>
  <c r="N67" i="10"/>
  <c r="T69" i="10"/>
  <c r="L69" i="10"/>
  <c r="P82" i="10"/>
  <c r="J82" i="10"/>
  <c r="N137" i="10"/>
  <c r="P137" i="10"/>
  <c r="O186" i="10"/>
  <c r="F186" i="10"/>
  <c r="L42" i="10"/>
  <c r="R42" i="10"/>
  <c r="H67" i="10"/>
  <c r="S67" i="10"/>
  <c r="P106" i="10"/>
  <c r="G106" i="10"/>
  <c r="O82" i="10"/>
  <c r="H111" i="10"/>
  <c r="O42" i="10"/>
  <c r="G188" i="10"/>
  <c r="S69" i="10"/>
  <c r="S137" i="10"/>
  <c r="K137" i="10"/>
  <c r="S188" i="10"/>
  <c r="D69" i="1"/>
  <c r="R135" i="10"/>
  <c r="N135" i="10"/>
  <c r="S135" i="10"/>
  <c r="T135" i="10"/>
  <c r="G135" i="10"/>
  <c r="O187" i="10"/>
  <c r="S187" i="10"/>
  <c r="O160" i="10"/>
  <c r="S160" i="10"/>
  <c r="J160" i="10"/>
  <c r="H160" i="10"/>
  <c r="N160" i="10"/>
  <c r="CS53" i="1"/>
  <c r="L85" i="10"/>
  <c r="H159" i="10"/>
  <c r="P135" i="10"/>
  <c r="H83" i="10"/>
  <c r="G70" i="10"/>
  <c r="K111" i="10"/>
  <c r="R111" i="10"/>
  <c r="S111" i="10"/>
  <c r="J111" i="10"/>
  <c r="L111" i="10"/>
  <c r="F161" i="10"/>
  <c r="R161" i="10"/>
  <c r="G161" i="10"/>
  <c r="O161" i="10"/>
  <c r="H161" i="10"/>
  <c r="L159" i="10"/>
  <c r="L135" i="10"/>
  <c r="L83" i="10"/>
  <c r="T133" i="10"/>
  <c r="K135" i="10"/>
  <c r="L160" i="10"/>
  <c r="F135" i="10"/>
  <c r="O41" i="10"/>
  <c r="R41" i="10"/>
  <c r="J41" i="10"/>
  <c r="H41" i="10"/>
  <c r="N41" i="10"/>
  <c r="S41" i="10"/>
  <c r="P45" i="10"/>
  <c r="N45" i="10"/>
  <c r="O81" i="10"/>
  <c r="N81" i="10"/>
  <c r="D34" i="1"/>
  <c r="CS31" i="1"/>
  <c r="CS255" i="1"/>
  <c r="CS21" i="1"/>
  <c r="CS228" i="1"/>
  <c r="CS74" i="1"/>
  <c r="AT76" i="1"/>
  <c r="AT270" i="1"/>
  <c r="CS229" i="1"/>
  <c r="CS16" i="1"/>
  <c r="CS34" i="1"/>
  <c r="CS47" i="1"/>
  <c r="CS65" i="1"/>
  <c r="CS270" i="1"/>
  <c r="CS8" i="1"/>
  <c r="CS18" i="1"/>
  <c r="CS43" i="1"/>
  <c r="AT19" i="1"/>
  <c r="AT256" i="1"/>
  <c r="CS19" i="1"/>
  <c r="CS64" i="1"/>
  <c r="AT31" i="1"/>
  <c r="CS261" i="1"/>
  <c r="AT12" i="1"/>
  <c r="AT36" i="1"/>
  <c r="AT65" i="1"/>
  <c r="AT233" i="1"/>
  <c r="AT261" i="1"/>
  <c r="CS268" i="1"/>
  <c r="AT21" i="1"/>
  <c r="AT62" i="1"/>
  <c r="AT234" i="1"/>
  <c r="AT254" i="1"/>
  <c r="AT276" i="1"/>
  <c r="AT10" i="1"/>
  <c r="AT30" i="1"/>
  <c r="AT46" i="1"/>
  <c r="AT71" i="1"/>
  <c r="AT247" i="1"/>
  <c r="CS278" i="1"/>
  <c r="D35" i="1"/>
  <c r="D39" i="1"/>
  <c r="D9" i="1"/>
  <c r="D66" i="1"/>
  <c r="D65" i="1"/>
  <c r="D20" i="1"/>
  <c r="J159" i="10"/>
  <c r="P111" i="10"/>
  <c r="H85" i="10"/>
  <c r="H81" i="10"/>
  <c r="K185" i="10"/>
  <c r="P85" i="10"/>
  <c r="P81" i="10"/>
  <c r="P160" i="10"/>
  <c r="K85" i="10"/>
  <c r="F111" i="10"/>
  <c r="G85" i="10"/>
  <c r="N161" i="10"/>
  <c r="S45" i="10"/>
  <c r="T187" i="10"/>
  <c r="S26" i="10"/>
  <c r="T26" i="10"/>
  <c r="R72" i="10"/>
  <c r="N72" i="10"/>
  <c r="H72" i="10"/>
  <c r="N109" i="10"/>
  <c r="F109" i="10"/>
  <c r="P109" i="10"/>
  <c r="L109" i="10"/>
  <c r="O109" i="10"/>
  <c r="O70" i="10"/>
  <c r="L70" i="10"/>
  <c r="S70" i="10"/>
  <c r="H70" i="10"/>
  <c r="P70" i="10"/>
  <c r="F159" i="10"/>
  <c r="P159" i="10"/>
  <c r="F262" i="1"/>
  <c r="AV262" i="1" s="1"/>
  <c r="CU262" i="1" s="1"/>
  <c r="F261" i="1"/>
  <c r="AV261" i="1" s="1"/>
  <c r="CU261" i="1" s="1"/>
  <c r="F268" i="1"/>
  <c r="AV268" i="1" s="1"/>
  <c r="CU268" i="1" s="1"/>
  <c r="D50" i="1"/>
  <c r="D16" i="1"/>
  <c r="D48" i="1"/>
  <c r="D19" i="1"/>
  <c r="D262" i="1"/>
  <c r="D47" i="1"/>
  <c r="D255" i="1"/>
  <c r="D49" i="1"/>
  <c r="CS17" i="1"/>
  <c r="AT255" i="1"/>
  <c r="AT231" i="1"/>
  <c r="AT67" i="1"/>
  <c r="AT50" i="1"/>
  <c r="AT39" i="1"/>
  <c r="AT18" i="1"/>
  <c r="CS276" i="1"/>
  <c r="CS254" i="1"/>
  <c r="AT262" i="1"/>
  <c r="AT246" i="1"/>
  <c r="AT230" i="1"/>
  <c r="AT70" i="1"/>
  <c r="AT53" i="1"/>
  <c r="AT25" i="1"/>
  <c r="AT9" i="1"/>
  <c r="CS257" i="1"/>
  <c r="AT257" i="1"/>
  <c r="AT237" i="1"/>
  <c r="AT80" i="1"/>
  <c r="AT60" i="1"/>
  <c r="AT43" i="1"/>
  <c r="AT20" i="1"/>
  <c r="AT8" i="1"/>
  <c r="CS256" i="1"/>
  <c r="AT240" i="1"/>
  <c r="AT68" i="1"/>
  <c r="AT23" i="1"/>
  <c r="CS227" i="1"/>
  <c r="CS72" i="1"/>
  <c r="CS23" i="1"/>
  <c r="CS10" i="1"/>
  <c r="CS238" i="1"/>
  <c r="AT236" i="1"/>
  <c r="AT51" i="1"/>
  <c r="CS259" i="1"/>
  <c r="CS63" i="1"/>
  <c r="CS45" i="1"/>
  <c r="CS32" i="1"/>
  <c r="CS14" i="1"/>
  <c r="T85" i="10"/>
  <c r="O85" i="10"/>
  <c r="R85" i="10"/>
  <c r="F85" i="10"/>
  <c r="G160" i="10"/>
  <c r="F160" i="10"/>
  <c r="O68" i="10"/>
  <c r="J68" i="10"/>
  <c r="G68" i="10"/>
  <c r="H68" i="10"/>
  <c r="L68" i="10"/>
  <c r="O83" i="10"/>
  <c r="J83" i="10"/>
  <c r="R83" i="10"/>
  <c r="K83" i="10"/>
  <c r="F83" i="10"/>
  <c r="N83" i="10"/>
  <c r="T83" i="10"/>
  <c r="K133" i="10"/>
  <c r="F133" i="10"/>
  <c r="N133" i="10"/>
  <c r="R133" i="10"/>
  <c r="G133" i="10"/>
  <c r="K160" i="10"/>
  <c r="R188" i="10"/>
  <c r="O188" i="10"/>
  <c r="P188" i="10"/>
  <c r="N188" i="10"/>
  <c r="F30" i="10"/>
  <c r="H42" i="10"/>
  <c r="N42" i="10"/>
  <c r="T42" i="10"/>
  <c r="P42" i="10"/>
  <c r="P107" i="10"/>
  <c r="H107" i="10"/>
  <c r="N108" i="10"/>
  <c r="J108" i="10"/>
  <c r="S30" i="10"/>
  <c r="O30" i="10"/>
  <c r="J187" i="10"/>
  <c r="G27" i="10"/>
  <c r="N136" i="10"/>
  <c r="P186" i="10"/>
  <c r="L136" i="10"/>
  <c r="G108" i="10"/>
  <c r="R187" i="10"/>
  <c r="G107" i="10"/>
  <c r="L43" i="10"/>
  <c r="F43" i="10"/>
  <c r="F42" i="10"/>
  <c r="G42" i="10"/>
  <c r="G186" i="10"/>
  <c r="J29" i="10"/>
  <c r="R29" i="10"/>
  <c r="F29" i="10"/>
  <c r="L67" i="10"/>
  <c r="F67" i="10"/>
  <c r="O71" i="10"/>
  <c r="H71" i="10"/>
  <c r="K71" i="10"/>
  <c r="P71" i="10"/>
  <c r="H80" i="10"/>
  <c r="F80" i="10"/>
  <c r="R80" i="10"/>
  <c r="J80" i="10"/>
  <c r="H82" i="10"/>
  <c r="N82" i="10"/>
  <c r="R82" i="10"/>
  <c r="H106" i="10"/>
  <c r="L106" i="10"/>
  <c r="K106" i="10"/>
  <c r="H110" i="10"/>
  <c r="S110" i="10"/>
  <c r="L110" i="10"/>
  <c r="T110" i="10"/>
  <c r="K132" i="10"/>
  <c r="N132" i="10"/>
  <c r="J132" i="10"/>
  <c r="N134" i="10"/>
  <c r="J134" i="10"/>
  <c r="F134" i="10"/>
  <c r="P134" i="10"/>
  <c r="O137" i="10"/>
  <c r="G137" i="10"/>
  <c r="T137" i="10"/>
  <c r="J137" i="10"/>
  <c r="K163" i="10"/>
  <c r="R163" i="10"/>
  <c r="S163" i="10"/>
  <c r="T186" i="10"/>
  <c r="R186" i="10"/>
  <c r="S186" i="10"/>
  <c r="L184" i="10"/>
  <c r="G184" i="10"/>
  <c r="F184" i="10"/>
  <c r="T30" i="10"/>
  <c r="T184" i="10"/>
  <c r="K184" i="10"/>
  <c r="H30" i="10"/>
  <c r="N30" i="10"/>
  <c r="P30" i="10"/>
  <c r="H186" i="10"/>
  <c r="J184" i="10"/>
  <c r="S136" i="10"/>
  <c r="P184" i="10"/>
  <c r="T108" i="10"/>
  <c r="L107" i="10"/>
  <c r="K186" i="10"/>
  <c r="S42" i="10"/>
  <c r="K30" i="10"/>
  <c r="H108" i="10"/>
  <c r="F108" i="10"/>
  <c r="O26" i="10"/>
  <c r="R26" i="10"/>
  <c r="F26" i="10"/>
  <c r="P26" i="10"/>
  <c r="R30" i="10"/>
  <c r="L41" i="10"/>
  <c r="K41" i="10"/>
  <c r="F41" i="10"/>
  <c r="S43" i="10"/>
  <c r="K43" i="10"/>
  <c r="J186" i="10"/>
  <c r="G136" i="10"/>
  <c r="O136" i="10"/>
  <c r="K158" i="10"/>
  <c r="S161" i="10"/>
  <c r="K161" i="10"/>
  <c r="O31" i="10"/>
  <c r="R31" i="10"/>
  <c r="H31" i="10"/>
  <c r="K31" i="10"/>
  <c r="N31" i="10"/>
  <c r="P31" i="10"/>
  <c r="J31" i="10"/>
  <c r="S28" i="10"/>
  <c r="K28" i="10"/>
  <c r="P28" i="10"/>
  <c r="T28" i="10"/>
  <c r="F28" i="10"/>
  <c r="L28" i="10"/>
  <c r="O28" i="10"/>
  <c r="G28" i="10"/>
  <c r="R28" i="10"/>
  <c r="H28" i="10"/>
  <c r="N28" i="10"/>
  <c r="T31" i="10"/>
  <c r="J158" i="10"/>
  <c r="L158" i="10"/>
  <c r="O158" i="10"/>
  <c r="F158" i="10"/>
  <c r="N158" i="10"/>
  <c r="R158" i="10"/>
  <c r="P158" i="10"/>
  <c r="H158" i="10"/>
  <c r="R44" i="10"/>
  <c r="F44" i="10"/>
  <c r="S44" i="10"/>
  <c r="N44" i="10"/>
  <c r="O44" i="10"/>
  <c r="H44" i="10"/>
  <c r="P44" i="10"/>
  <c r="G44" i="10"/>
  <c r="T44" i="10"/>
  <c r="K44" i="10"/>
  <c r="L44" i="10"/>
  <c r="L31" i="10"/>
  <c r="E3" i="10"/>
  <c r="N162" i="10"/>
  <c r="N185" i="10"/>
  <c r="L187" i="10"/>
  <c r="K187" i="10"/>
  <c r="G187" i="10"/>
  <c r="O29" i="10"/>
  <c r="F185" i="10"/>
  <c r="G185" i="10"/>
  <c r="G159" i="10"/>
  <c r="R159" i="10"/>
  <c r="R67" i="10"/>
  <c r="O67" i="10"/>
  <c r="J162" i="10"/>
  <c r="P108" i="10"/>
  <c r="S184" i="10"/>
  <c r="L108" i="10"/>
  <c r="L185" i="10"/>
  <c r="J107" i="10"/>
  <c r="K107" i="10"/>
  <c r="J43" i="10"/>
  <c r="J185" i="10"/>
  <c r="H185" i="10"/>
  <c r="O40" i="10"/>
  <c r="K108" i="10"/>
  <c r="H40" i="10"/>
  <c r="G30" i="10"/>
  <c r="L30" i="10"/>
  <c r="O45" i="10"/>
  <c r="R45" i="10"/>
  <c r="H45" i="10"/>
  <c r="F68" i="10"/>
  <c r="R68" i="10"/>
  <c r="T68" i="10"/>
  <c r="T70" i="10"/>
  <c r="J70" i="10"/>
  <c r="K70" i="10"/>
  <c r="R70" i="10"/>
  <c r="J72" i="10"/>
  <c r="F72" i="10"/>
  <c r="G72" i="10"/>
  <c r="P72" i="10"/>
  <c r="T72" i="10"/>
  <c r="O72" i="10"/>
  <c r="R81" i="10"/>
  <c r="L81" i="10"/>
  <c r="L133" i="10"/>
  <c r="S133" i="10"/>
  <c r="H135" i="10"/>
  <c r="J135" i="10"/>
  <c r="J136" i="10"/>
  <c r="P136" i="10"/>
  <c r="F136" i="10"/>
  <c r="R136" i="10"/>
  <c r="F188" i="10"/>
  <c r="T188" i="10"/>
  <c r="K188" i="10"/>
  <c r="G40" i="10"/>
  <c r="K162" i="10"/>
  <c r="N187" i="10"/>
  <c r="J40" i="10"/>
  <c r="S40" i="10"/>
  <c r="O184" i="10"/>
  <c r="F187" i="10"/>
  <c r="T185" i="10"/>
  <c r="R184" i="10"/>
  <c r="R162" i="10"/>
  <c r="H187" i="10"/>
  <c r="P185" i="10"/>
  <c r="K40" i="10"/>
  <c r="F162" i="10"/>
  <c r="L162" i="10"/>
  <c r="N40" i="10"/>
  <c r="H184" i="10"/>
  <c r="F27" i="10"/>
  <c r="G29" i="10"/>
  <c r="S29" i="10"/>
  <c r="N29" i="10"/>
  <c r="K29" i="10"/>
  <c r="F40" i="10"/>
  <c r="P40" i="10" s="1"/>
  <c r="H43" i="10"/>
  <c r="T43" i="10"/>
  <c r="R43" i="10"/>
  <c r="G67" i="10"/>
  <c r="T67" i="10"/>
  <c r="T159" i="10"/>
  <c r="N159" i="10"/>
  <c r="S162" i="10"/>
  <c r="S185" i="10"/>
  <c r="P187" i="10"/>
  <c r="T107" i="10"/>
  <c r="R107" i="10"/>
  <c r="O107" i="10"/>
  <c r="S108" i="10"/>
  <c r="F36" i="1"/>
  <c r="AV36" i="1" s="1"/>
  <c r="CU36" i="1" s="1"/>
  <c r="F10" i="1"/>
  <c r="AV10" i="1" s="1"/>
  <c r="CU10" i="1" s="1"/>
  <c r="F11" i="1"/>
  <c r="AV11" i="1" s="1"/>
  <c r="CU11" i="1" s="1"/>
  <c r="F39" i="1"/>
  <c r="AV39" i="1" s="1"/>
  <c r="CU39" i="1" s="1"/>
  <c r="F257" i="1"/>
  <c r="AV257" i="1" s="1"/>
  <c r="CU257" i="1" s="1"/>
  <c r="F60" i="1"/>
  <c r="AV60" i="1" s="1"/>
  <c r="CU60" i="1" s="1"/>
  <c r="F56" i="1"/>
  <c r="F54" i="1"/>
  <c r="F53" i="1"/>
  <c r="AV53" i="1" s="1"/>
  <c r="CU53" i="1" s="1"/>
  <c r="F52" i="1"/>
  <c r="AV52" i="1" s="1"/>
  <c r="CU52" i="1" s="1"/>
  <c r="F51" i="1"/>
  <c r="AV51" i="1" s="1"/>
  <c r="CU51" i="1" s="1"/>
  <c r="F50" i="1"/>
  <c r="AV50" i="1" s="1"/>
  <c r="CU50" i="1" s="1"/>
  <c r="F49" i="1"/>
  <c r="AV49" i="1" s="1"/>
  <c r="CU49" i="1" s="1"/>
  <c r="F48" i="1"/>
  <c r="AV48" i="1" s="1"/>
  <c r="CU48" i="1" s="1"/>
  <c r="F47" i="1"/>
  <c r="AV47" i="1" s="1"/>
  <c r="CU47" i="1" s="1"/>
  <c r="AV25" i="1"/>
  <c r="CU25" i="1" s="1"/>
  <c r="F24" i="1"/>
  <c r="AV24" i="1" s="1"/>
  <c r="CU24" i="1" s="1"/>
  <c r="F23" i="1"/>
  <c r="AV23" i="1" s="1"/>
  <c r="CU23" i="1" s="1"/>
  <c r="F22" i="1"/>
  <c r="AV22" i="1" s="1"/>
  <c r="CU22" i="1" s="1"/>
  <c r="F21" i="1"/>
  <c r="AV21" i="1" s="1"/>
  <c r="CU21" i="1" s="1"/>
  <c r="F20" i="1"/>
  <c r="AV20" i="1" s="1"/>
  <c r="CU20" i="1" s="1"/>
  <c r="F19" i="1"/>
  <c r="AV19" i="1" s="1"/>
  <c r="CU19" i="1" s="1"/>
  <c r="F18" i="1"/>
  <c r="AV18" i="1" s="1"/>
  <c r="CU18" i="1" s="1"/>
  <c r="F17" i="1"/>
  <c r="AV17" i="1" s="1"/>
  <c r="CU17" i="1" s="1"/>
  <c r="F16" i="1"/>
  <c r="AV16" i="1" s="1"/>
  <c r="CU16" i="1" s="1"/>
  <c r="F43" i="1"/>
  <c r="AV43" i="1" s="1"/>
  <c r="CU43" i="1" s="1"/>
  <c r="H42" i="12"/>
  <c r="F42" i="1"/>
  <c r="AV42" i="1" s="1"/>
  <c r="CU42" i="1" s="1"/>
  <c r="F35" i="1"/>
  <c r="AV35" i="1" s="1"/>
  <c r="CU35" i="1" s="1"/>
  <c r="F256" i="1"/>
  <c r="AV256" i="1" s="1"/>
  <c r="CU256" i="1" s="1"/>
  <c r="F255" i="1"/>
  <c r="AV255" i="1" s="1"/>
  <c r="CU255" i="1" s="1"/>
  <c r="F37" i="1"/>
  <c r="AV37" i="1" s="1"/>
  <c r="CU37" i="1" s="1"/>
  <c r="I42" i="12"/>
  <c r="F42" i="12"/>
  <c r="K42" i="12"/>
  <c r="M141" i="1"/>
  <c r="M139" i="1"/>
  <c r="M133" i="1"/>
  <c r="M140" i="1"/>
  <c r="M130" i="1"/>
  <c r="M135" i="1"/>
  <c r="M138" i="1"/>
  <c r="M137" i="1"/>
  <c r="M134" i="1"/>
  <c r="M131" i="1"/>
  <c r="M132" i="1"/>
  <c r="M136" i="1"/>
  <c r="BK249" i="1" l="1"/>
  <c r="BM1542" i="3"/>
  <c r="BE1570" i="3"/>
  <c r="BF1538" i="3"/>
  <c r="BJ1540" i="3"/>
  <c r="BD1545" i="3"/>
  <c r="BH1547" i="3"/>
  <c r="BF1554" i="3"/>
  <c r="BD1561" i="3"/>
  <c r="BH1563" i="3"/>
  <c r="BF1570" i="3"/>
  <c r="BJ1572" i="3"/>
  <c r="BD1580" i="3"/>
  <c r="BF1589" i="3"/>
  <c r="BJ1591" i="3"/>
  <c r="BF1605" i="3"/>
  <c r="BD1612" i="3"/>
  <c r="BL1616" i="3"/>
  <c r="BI1645" i="3"/>
  <c r="BG1652" i="3"/>
  <c r="BI1661" i="3"/>
  <c r="BM1663" i="3"/>
  <c r="BI1666" i="3"/>
  <c r="BH1624" i="3"/>
  <c r="BF1707" i="3"/>
  <c r="BC1691" i="3"/>
  <c r="BE1700" i="3"/>
  <c r="BI1702" i="3"/>
  <c r="BM1704" i="3"/>
  <c r="BC1707" i="3"/>
  <c r="BG1709" i="3"/>
  <c r="BF1690" i="3"/>
  <c r="BL1717" i="3"/>
  <c r="BF1738" i="3"/>
  <c r="BM1717" i="3"/>
  <c r="BC1720" i="3"/>
  <c r="BG1722" i="3"/>
  <c r="BE1729" i="3"/>
  <c r="BI1731" i="3"/>
  <c r="BM1733" i="3"/>
  <c r="BG1738" i="3"/>
  <c r="BJ1666" i="3"/>
  <c r="BN1574" i="3"/>
  <c r="BN1622" i="3"/>
  <c r="BN1558" i="3"/>
  <c r="BD418" i="3"/>
  <c r="BN1542" i="3"/>
  <c r="AV139" i="1"/>
  <c r="CU139" i="1" s="1"/>
  <c r="AV138" i="1"/>
  <c r="CU138" i="1" s="1"/>
  <c r="AV137" i="1"/>
  <c r="CU137" i="1" s="1"/>
  <c r="BG1756" i="3"/>
  <c r="BD1681" i="3"/>
  <c r="BH1711" i="3"/>
  <c r="BD1758" i="3"/>
  <c r="BM452" i="3"/>
  <c r="BM422" i="3"/>
  <c r="BL423" i="3"/>
  <c r="BC1115" i="3"/>
  <c r="EG74" i="1"/>
  <c r="BE1552" i="3"/>
  <c r="BN1577" i="3"/>
  <c r="BJ1727" i="3"/>
  <c r="BL1670" i="3"/>
  <c r="BF1675" i="3"/>
  <c r="BM1545" i="3"/>
  <c r="BD1634" i="3"/>
  <c r="BJ1661" i="3"/>
  <c r="BJ1704" i="3"/>
  <c r="BG1753" i="3"/>
  <c r="BC455" i="3"/>
  <c r="BG425" i="3"/>
  <c r="BF1550" i="3"/>
  <c r="BD1725" i="3"/>
  <c r="BD420" i="3"/>
  <c r="BL439" i="3"/>
  <c r="BD435" i="3"/>
  <c r="BJ430" i="3"/>
  <c r="BF460" i="3"/>
  <c r="BD451" i="3"/>
  <c r="BJ446" i="3"/>
  <c r="BF444" i="3"/>
  <c r="BF428" i="3"/>
  <c r="BN1722" i="3"/>
  <c r="BJ472" i="3"/>
  <c r="BD477" i="3"/>
  <c r="BI450" i="3"/>
  <c r="BE439" i="3"/>
  <c r="BI434" i="3"/>
  <c r="BH1753" i="3"/>
  <c r="BD448" i="3"/>
  <c r="BJ443" i="3"/>
  <c r="BD432" i="3"/>
  <c r="BJ427" i="3"/>
  <c r="EJ75" i="1"/>
  <c r="BG1213" i="3"/>
  <c r="EM74" i="1"/>
  <c r="BD475" i="3"/>
  <c r="BJ470" i="3"/>
  <c r="BN1757" i="3"/>
  <c r="BN1756" i="3"/>
  <c r="EJ80" i="1"/>
  <c r="BE475" i="3"/>
  <c r="BI470" i="3"/>
  <c r="BN1759" i="3"/>
  <c r="BN1758" i="3"/>
  <c r="EG75" i="1"/>
  <c r="EJ74" i="1"/>
  <c r="EM80" i="1"/>
  <c r="EM75" i="1"/>
  <c r="AI136" i="1"/>
  <c r="AI134" i="1"/>
  <c r="AI127" i="1"/>
  <c r="AI129" i="1"/>
  <c r="AI126" i="1"/>
  <c r="AI255" i="1"/>
  <c r="AI128" i="1"/>
  <c r="EO128" i="1" s="1"/>
  <c r="AI135" i="1"/>
  <c r="AI138" i="1"/>
  <c r="AI257" i="1"/>
  <c r="BM221" i="3"/>
  <c r="AI139" i="1"/>
  <c r="AI104" i="1"/>
  <c r="AI132" i="1"/>
  <c r="AI130" i="1"/>
  <c r="AI141" i="1"/>
  <c r="EO141" i="1" s="1"/>
  <c r="AI137" i="1"/>
  <c r="AI133" i="1"/>
  <c r="AI111" i="1"/>
  <c r="AI256" i="1"/>
  <c r="AI34" i="1"/>
  <c r="Z13" i="10" s="1"/>
  <c r="AI131" i="1"/>
  <c r="AI140" i="1"/>
  <c r="EO140" i="1" s="1"/>
  <c r="BM245" i="3"/>
  <c r="BM217" i="3"/>
  <c r="BG245" i="3"/>
  <c r="BE246" i="3"/>
  <c r="BF246" i="3"/>
  <c r="BM247" i="3"/>
  <c r="BH220" i="3"/>
  <c r="BI220" i="3"/>
  <c r="BJ247" i="3"/>
  <c r="BK247" i="3"/>
  <c r="BJ221" i="3"/>
  <c r="BK221" i="3"/>
  <c r="BE247" i="3"/>
  <c r="BF247" i="3"/>
  <c r="BJ246" i="3"/>
  <c r="BK246" i="3"/>
  <c r="BE220" i="3"/>
  <c r="BF220" i="3"/>
  <c r="BJ245" i="3"/>
  <c r="BK245" i="3"/>
  <c r="BH247" i="3"/>
  <c r="BI247" i="3"/>
  <c r="BH221" i="3"/>
  <c r="BI221" i="3"/>
  <c r="BM220" i="3"/>
  <c r="BH246" i="3"/>
  <c r="BI246" i="3"/>
  <c r="BH217" i="3"/>
  <c r="BI217" i="3"/>
  <c r="BF245" i="3"/>
  <c r="BH245" i="3"/>
  <c r="BI245" i="3"/>
  <c r="BJ217" i="3"/>
  <c r="BK217" i="3"/>
  <c r="BE221" i="3"/>
  <c r="BF221" i="3"/>
  <c r="BE217" i="3"/>
  <c r="BF217" i="3"/>
  <c r="BJ220" i="3"/>
  <c r="BK220" i="3"/>
  <c r="BG1115" i="3"/>
  <c r="Z62" i="7"/>
  <c r="AA62" i="7"/>
  <c r="EH38" i="1"/>
  <c r="EN38" i="1"/>
  <c r="AI38" i="1"/>
  <c r="EO38" i="1" s="1"/>
  <c r="AH38" i="1"/>
  <c r="EL38" i="1" s="1"/>
  <c r="EK38" i="1"/>
  <c r="AB62" i="7"/>
  <c r="AF62" i="7" s="1"/>
  <c r="BI1756" i="3"/>
  <c r="BI1757" i="3"/>
  <c r="BI1759" i="3"/>
  <c r="BI1758" i="3"/>
  <c r="BI1761" i="3"/>
  <c r="BI1760" i="3"/>
  <c r="AE47" i="1"/>
  <c r="K44" i="12" s="1"/>
  <c r="AF126" i="1"/>
  <c r="EC126" i="1" s="1"/>
  <c r="AD47" i="1"/>
  <c r="AF133" i="1"/>
  <c r="EC133" i="1" s="1"/>
  <c r="AF129" i="1"/>
  <c r="AF128" i="1"/>
  <c r="EC128" i="1" s="1"/>
  <c r="AF134" i="1"/>
  <c r="EC134" i="1" s="1"/>
  <c r="AF135" i="1"/>
  <c r="EC135" i="1" s="1"/>
  <c r="AF130" i="1"/>
  <c r="AF141" i="1"/>
  <c r="EC141" i="1" s="1"/>
  <c r="AF136" i="1"/>
  <c r="EC136" i="1" s="1"/>
  <c r="AF140" i="1"/>
  <c r="EC140" i="1" s="1"/>
  <c r="AF131" i="1"/>
  <c r="AF127" i="1"/>
  <c r="EC127" i="1" s="1"/>
  <c r="BI1068" i="3"/>
  <c r="BL1537" i="3"/>
  <c r="W62" i="7"/>
  <c r="X62" i="7"/>
  <c r="DY38" i="1"/>
  <c r="AE38" i="1"/>
  <c r="DZ38" i="1" s="1"/>
  <c r="Y62" i="7"/>
  <c r="DV38" i="1"/>
  <c r="BF1740" i="3"/>
  <c r="AC47" i="1"/>
  <c r="DQ47" i="1" s="1"/>
  <c r="DT47" i="1" s="1"/>
  <c r="AB47" i="1"/>
  <c r="DN47" i="1" s="1"/>
  <c r="AA47" i="1"/>
  <c r="DK47" i="1" s="1"/>
  <c r="BI1556" i="3"/>
  <c r="BI1540" i="3"/>
  <c r="BN1755" i="3"/>
  <c r="BM1678" i="3"/>
  <c r="BL1750" i="3"/>
  <c r="BL1737" i="3"/>
  <c r="BJ1728" i="3"/>
  <c r="BC1755" i="3"/>
  <c r="BM430" i="3"/>
  <c r="BJ1682" i="3"/>
  <c r="BM1761" i="3"/>
  <c r="BN1596" i="3"/>
  <c r="BF1728" i="3"/>
  <c r="BM1723" i="3"/>
  <c r="BH1724" i="3"/>
  <c r="BH1743" i="3"/>
  <c r="BF1663" i="3"/>
  <c r="BE1689" i="3"/>
  <c r="BI1735" i="3"/>
  <c r="BG1744" i="3"/>
  <c r="BI1762" i="3"/>
  <c r="BH1757" i="3"/>
  <c r="BN1743" i="3"/>
  <c r="BN1717" i="3"/>
  <c r="BG1668" i="3"/>
  <c r="BH1699" i="3"/>
  <c r="BG474" i="3"/>
  <c r="BN1562" i="3"/>
  <c r="BK1758" i="3"/>
  <c r="AC107" i="1"/>
  <c r="DQ107" i="1" s="1"/>
  <c r="AC105" i="1"/>
  <c r="DQ105" i="1" s="1"/>
  <c r="AC109" i="1"/>
  <c r="DQ109" i="1" s="1"/>
  <c r="AC131" i="1"/>
  <c r="DQ131" i="1" s="1"/>
  <c r="AC127" i="1"/>
  <c r="DQ127" i="1" s="1"/>
  <c r="AC133" i="1"/>
  <c r="DQ133" i="1" s="1"/>
  <c r="AC134" i="1"/>
  <c r="DQ134" i="1" s="1"/>
  <c r="AC126" i="1"/>
  <c r="AC141" i="1"/>
  <c r="DQ141" i="1" s="1"/>
  <c r="AC112" i="1"/>
  <c r="DQ112" i="1" s="1"/>
  <c r="AC120" i="1"/>
  <c r="AC118" i="1"/>
  <c r="AC117" i="1"/>
  <c r="AC129" i="1"/>
  <c r="DQ129" i="1" s="1"/>
  <c r="AC108" i="1"/>
  <c r="DQ108" i="1" s="1"/>
  <c r="AC119" i="1"/>
  <c r="AC115" i="1"/>
  <c r="DQ115" i="1" s="1"/>
  <c r="AC135" i="1"/>
  <c r="DQ135" i="1" s="1"/>
  <c r="AC114" i="1"/>
  <c r="DQ114" i="1" s="1"/>
  <c r="AC104" i="1"/>
  <c r="AC140" i="1"/>
  <c r="DQ140" i="1" s="1"/>
  <c r="AC113" i="1"/>
  <c r="DQ113" i="1" s="1"/>
  <c r="AC110" i="1"/>
  <c r="DQ110" i="1" s="1"/>
  <c r="AC106" i="1"/>
  <c r="DQ106" i="1" s="1"/>
  <c r="AC130" i="1"/>
  <c r="DQ130" i="1" s="1"/>
  <c r="AC116" i="1"/>
  <c r="DQ116" i="1" s="1"/>
  <c r="AC136" i="1"/>
  <c r="DQ136" i="1" s="1"/>
  <c r="AC128" i="1"/>
  <c r="DQ128" i="1" s="1"/>
  <c r="BG466" i="3"/>
  <c r="BG463" i="3"/>
  <c r="BC461" i="3"/>
  <c r="BM458" i="3"/>
  <c r="BG447" i="3"/>
  <c r="BC445" i="3"/>
  <c r="BM442" i="3"/>
  <c r="BG431" i="3"/>
  <c r="BM426" i="3"/>
  <c r="BM1384" i="3"/>
  <c r="BJ277" i="3"/>
  <c r="BH1712" i="3"/>
  <c r="BL1691" i="3"/>
  <c r="BJ1714" i="3"/>
  <c r="BN1729" i="3"/>
  <c r="BE1747" i="3"/>
  <c r="BI1749" i="3"/>
  <c r="BC468" i="3"/>
  <c r="BG457" i="3"/>
  <c r="BG441" i="3"/>
  <c r="BC439" i="3"/>
  <c r="BM436" i="3"/>
  <c r="BM420" i="3"/>
  <c r="BE1573" i="3"/>
  <c r="BD1579" i="3"/>
  <c r="BL1583" i="3"/>
  <c r="BI1603" i="3"/>
  <c r="BE1617" i="3"/>
  <c r="BH1623" i="3"/>
  <c r="BM1622" i="3"/>
  <c r="BF1627" i="3"/>
  <c r="BF1643" i="3"/>
  <c r="BJ1645" i="3"/>
  <c r="BL1654" i="3"/>
  <c r="BI1640" i="3"/>
  <c r="BJ1677" i="3"/>
  <c r="BL1686" i="3"/>
  <c r="BM1674" i="3"/>
  <c r="BE1686" i="3"/>
  <c r="BL1669" i="3"/>
  <c r="BJ1676" i="3"/>
  <c r="BM1673" i="3"/>
  <c r="BD1700" i="3"/>
  <c r="BD1693" i="3"/>
  <c r="BH1695" i="3"/>
  <c r="BF1702" i="3"/>
  <c r="BD1709" i="3"/>
  <c r="BL1713" i="3"/>
  <c r="BE1718" i="3"/>
  <c r="BI1720" i="3"/>
  <c r="BE1734" i="3"/>
  <c r="BI1736" i="3"/>
  <c r="BF1718" i="3"/>
  <c r="BF1734" i="3"/>
  <c r="BJ1736" i="3"/>
  <c r="BG1718" i="3"/>
  <c r="BE1725" i="3"/>
  <c r="BI1727" i="3"/>
  <c r="BL1716" i="3"/>
  <c r="BJ1739" i="3"/>
  <c r="BF1747" i="3"/>
  <c r="BF1756" i="3"/>
  <c r="BF1744" i="3"/>
  <c r="BJ1746" i="3"/>
  <c r="BN1748" i="3"/>
  <c r="BC1751" i="3"/>
  <c r="BG1760" i="3"/>
  <c r="BG461" i="3"/>
  <c r="BC459" i="3"/>
  <c r="BM456" i="3"/>
  <c r="BG445" i="3"/>
  <c r="BC443" i="3"/>
  <c r="BM440" i="3"/>
  <c r="BM424" i="3"/>
  <c r="BJ1758" i="3"/>
  <c r="BH1718" i="3"/>
  <c r="AC36" i="1"/>
  <c r="DQ36" i="1" s="1"/>
  <c r="AC50" i="1"/>
  <c r="AC43" i="1"/>
  <c r="DQ43" i="1" s="1"/>
  <c r="AC38" i="1"/>
  <c r="DQ38" i="1" s="1"/>
  <c r="AC49" i="1"/>
  <c r="DQ49" i="1" s="1"/>
  <c r="BH1702" i="3"/>
  <c r="BN1690" i="3"/>
  <c r="AC39" i="1"/>
  <c r="DQ39" i="1" s="1"/>
  <c r="BN1760" i="3"/>
  <c r="BN1678" i="3"/>
  <c r="BI454" i="3"/>
  <c r="BI438" i="3"/>
  <c r="BI422" i="3"/>
  <c r="BM1716" i="3"/>
  <c r="BE1728" i="3"/>
  <c r="BI1730" i="3"/>
  <c r="BM1732" i="3"/>
  <c r="AC42" i="1"/>
  <c r="DQ42" i="1" s="1"/>
  <c r="AC41" i="1"/>
  <c r="DQ41" i="1" s="1"/>
  <c r="AC40" i="1"/>
  <c r="DQ40" i="1" s="1"/>
  <c r="AC51" i="1"/>
  <c r="BN1751" i="3"/>
  <c r="BD468" i="3"/>
  <c r="BL472" i="3"/>
  <c r="AC35" i="1"/>
  <c r="DQ35" i="1" s="1"/>
  <c r="BN1706" i="3"/>
  <c r="AC37" i="1"/>
  <c r="I82" i="12" s="1"/>
  <c r="AC48" i="1"/>
  <c r="U62" i="7"/>
  <c r="T62" i="7"/>
  <c r="AA10" i="3"/>
  <c r="AA93" i="3"/>
  <c r="BH93" i="3" s="1"/>
  <c r="AA88" i="3"/>
  <c r="BH88" i="3" s="1"/>
  <c r="AA49" i="3"/>
  <c r="BI49" i="3" s="1"/>
  <c r="V43" i="7"/>
  <c r="AA1055" i="3"/>
  <c r="BI1055" i="3" s="1"/>
  <c r="AA85" i="3"/>
  <c r="BH85" i="3" s="1"/>
  <c r="AA23" i="3"/>
  <c r="V49" i="7"/>
  <c r="AA465" i="3"/>
  <c r="BH465" i="3" s="1"/>
  <c r="AA1053" i="3"/>
  <c r="BI1053" i="3" s="1"/>
  <c r="AA11" i="3"/>
  <c r="BH11" i="3" s="1"/>
  <c r="AA76" i="3"/>
  <c r="AF34" i="1" s="1"/>
  <c r="AA24" i="3"/>
  <c r="V62" i="7"/>
  <c r="AA469" i="3"/>
  <c r="BH469" i="3" s="1"/>
  <c r="AA8" i="3"/>
  <c r="V58" i="7"/>
  <c r="BL58" i="7" s="1"/>
  <c r="AA473" i="3"/>
  <c r="BH473" i="3" s="1"/>
  <c r="AA1069" i="3"/>
  <c r="BH1069" i="3" s="1"/>
  <c r="AA1241" i="3"/>
  <c r="BH1241" i="3" s="1"/>
  <c r="AA342" i="3"/>
  <c r="BH342" i="3" s="1"/>
  <c r="BH77" i="3"/>
  <c r="AA477" i="3"/>
  <c r="BH477" i="3" s="1"/>
  <c r="AA1063" i="3"/>
  <c r="BI1063" i="3" s="1"/>
  <c r="AA82" i="3"/>
  <c r="BH82" i="3" s="1"/>
  <c r="AA103" i="3"/>
  <c r="BH103" i="3" s="1"/>
  <c r="DP38" i="1"/>
  <c r="BD1640" i="3"/>
  <c r="BH1642" i="3"/>
  <c r="BL1644" i="3"/>
  <c r="BN1653" i="3"/>
  <c r="BD1656" i="3"/>
  <c r="BH1658" i="3"/>
  <c r="BF1665" i="3"/>
  <c r="BE1644" i="3"/>
  <c r="BE1660" i="3"/>
  <c r="BD1741" i="3"/>
  <c r="BL1745" i="3"/>
  <c r="BF1750" i="3"/>
  <c r="BJ1752" i="3"/>
  <c r="BJ1759" i="3"/>
  <c r="BN1741" i="3"/>
  <c r="BL1748" i="3"/>
  <c r="BF1753" i="3"/>
  <c r="BF1762" i="3"/>
  <c r="BE1757" i="3"/>
  <c r="DJ38" i="1"/>
  <c r="AB38" i="1"/>
  <c r="DN38" i="1" s="1"/>
  <c r="DM38" i="1"/>
  <c r="BF1703" i="3"/>
  <c r="BM1522" i="3"/>
  <c r="BI1547" i="3"/>
  <c r="BF1561" i="3"/>
  <c r="BD1583" i="3"/>
  <c r="BH1585" i="3"/>
  <c r="BL1587" i="3"/>
  <c r="BF1592" i="3"/>
  <c r="BL1603" i="3"/>
  <c r="BF1608" i="3"/>
  <c r="BN1612" i="3"/>
  <c r="BD1615" i="3"/>
  <c r="BH1617" i="3"/>
  <c r="BM1577" i="3"/>
  <c r="BI1591" i="3"/>
  <c r="BM1593" i="3"/>
  <c r="BE1605" i="3"/>
  <c r="BI1607" i="3"/>
  <c r="BE1619" i="3"/>
  <c r="BJ1692" i="3"/>
  <c r="BN1694" i="3"/>
  <c r="BD1697" i="3"/>
  <c r="BL1701" i="3"/>
  <c r="BD1713" i="3"/>
  <c r="BI1715" i="3"/>
  <c r="BG1741" i="3"/>
  <c r="BM1752" i="3"/>
  <c r="BI1627" i="3"/>
  <c r="BE1628" i="3"/>
  <c r="BD1671" i="3"/>
  <c r="BN1684" i="3"/>
  <c r="BD1687" i="3"/>
  <c r="BI1677" i="3"/>
  <c r="BM1679" i="3"/>
  <c r="BC1682" i="3"/>
  <c r="BG1684" i="3"/>
  <c r="BL1692" i="3"/>
  <c r="BJ1699" i="3"/>
  <c r="BD1704" i="3"/>
  <c r="BL1708" i="3"/>
  <c r="BF1713" i="3"/>
  <c r="BL1715" i="3"/>
  <c r="BD1703" i="3"/>
  <c r="BH1705" i="3"/>
  <c r="BF1712" i="3"/>
  <c r="BM1742" i="3"/>
  <c r="BC1745" i="3"/>
  <c r="BG1747" i="3"/>
  <c r="BI1581" i="3"/>
  <c r="BE1611" i="3"/>
  <c r="BF1637" i="3"/>
  <c r="BL1664" i="3"/>
  <c r="BN1667" i="3"/>
  <c r="BD1670" i="3"/>
  <c r="BH1672" i="3"/>
  <c r="BF1679" i="3"/>
  <c r="BN1683" i="3"/>
  <c r="BD1686" i="3"/>
  <c r="BH1688" i="3"/>
  <c r="BD1719" i="3"/>
  <c r="BH1721" i="3"/>
  <c r="BL1723" i="3"/>
  <c r="BJ1730" i="3"/>
  <c r="BE1719" i="3"/>
  <c r="BI1721" i="3"/>
  <c r="BE1735" i="3"/>
  <c r="BI1737" i="3"/>
  <c r="BD1722" i="3"/>
  <c r="BI1724" i="3"/>
  <c r="BL1726" i="3"/>
  <c r="BJ1733" i="3"/>
  <c r="BC1744" i="3"/>
  <c r="BG1746" i="3"/>
  <c r="BI1755" i="3"/>
  <c r="BK1756" i="3"/>
  <c r="BM462" i="3"/>
  <c r="BG451" i="3"/>
  <c r="BC449" i="3"/>
  <c r="BM446" i="3"/>
  <c r="BG435" i="3"/>
  <c r="BC433" i="3"/>
  <c r="BG419" i="3"/>
  <c r="BC417" i="3"/>
  <c r="BD1628" i="3"/>
  <c r="BM1726" i="3"/>
  <c r="BE1722" i="3"/>
  <c r="BI460" i="3"/>
  <c r="BI444" i="3"/>
  <c r="BI428" i="3"/>
  <c r="BE417" i="3"/>
  <c r="BH1696" i="3"/>
  <c r="BL1714" i="3"/>
  <c r="BN1735" i="3"/>
  <c r="BN1716" i="3"/>
  <c r="BJ1705" i="3"/>
  <c r="BD458" i="3"/>
  <c r="BJ453" i="3"/>
  <c r="BJ437" i="3"/>
  <c r="BN1719" i="3"/>
  <c r="BD1694" i="3"/>
  <c r="BJ421" i="3"/>
  <c r="BD1744" i="3"/>
  <c r="BJ1755" i="3"/>
  <c r="BE1703" i="3"/>
  <c r="BN1707" i="3"/>
  <c r="BH1746" i="3"/>
  <c r="BD1638" i="3"/>
  <c r="BD465" i="3"/>
  <c r="BD1710" i="3"/>
  <c r="BD426" i="3"/>
  <c r="BN1700" i="3"/>
  <c r="BI1269" i="3"/>
  <c r="BM1271" i="3"/>
  <c r="BC1274" i="3"/>
  <c r="BE1283" i="3"/>
  <c r="BI1285" i="3"/>
  <c r="DC38" i="1"/>
  <c r="CZ38" i="1"/>
  <c r="Z47" i="1"/>
  <c r="DE47" i="1" s="1"/>
  <c r="DH47" i="1" s="1"/>
  <c r="BD1393" i="3"/>
  <c r="BD1441" i="3"/>
  <c r="BM1469" i="3"/>
  <c r="BE1520" i="3"/>
  <c r="BM1606" i="3"/>
  <c r="BM1582" i="3"/>
  <c r="BJ1701" i="3"/>
  <c r="BN1696" i="3"/>
  <c r="BH1741" i="3"/>
  <c r="BF1748" i="3"/>
  <c r="BJ1750" i="3"/>
  <c r="BD1755" i="3"/>
  <c r="BJ1757" i="3"/>
  <c r="BD308" i="3"/>
  <c r="BF1248" i="3"/>
  <c r="BN1477" i="3"/>
  <c r="BE1538" i="3"/>
  <c r="BE1554" i="3"/>
  <c r="BM1558" i="3"/>
  <c r="BI1572" i="3"/>
  <c r="BM1574" i="3"/>
  <c r="BL1584" i="3"/>
  <c r="BH1614" i="3"/>
  <c r="BF1631" i="3"/>
  <c r="BL1253" i="3"/>
  <c r="BL1746" i="3"/>
  <c r="BF1751" i="3"/>
  <c r="BJ1753" i="3"/>
  <c r="BF1760" i="3"/>
  <c r="BJ1762" i="3"/>
  <c r="BM1759" i="3"/>
  <c r="BC1762" i="3"/>
  <c r="AN38" i="1"/>
  <c r="Y38" i="1"/>
  <c r="DB38" i="1" s="1"/>
  <c r="CX38" i="1"/>
  <c r="DD38" i="1"/>
  <c r="DA38" i="1"/>
  <c r="Z38" i="1"/>
  <c r="X38" i="1"/>
  <c r="CY38" i="1" s="1"/>
  <c r="BM1405" i="3"/>
  <c r="BN1469" i="3"/>
  <c r="BC1457" i="3"/>
  <c r="BG1459" i="3"/>
  <c r="BE1466" i="3"/>
  <c r="BM1492" i="3"/>
  <c r="BG1497" i="3"/>
  <c r="BE1563" i="3"/>
  <c r="BJ1596" i="3"/>
  <c r="BL1551" i="3"/>
  <c r="BJ1574" i="3"/>
  <c r="BN1528" i="3"/>
  <c r="BN1609" i="3"/>
  <c r="BN1593" i="3"/>
  <c r="BE1622" i="3"/>
  <c r="BI1279" i="3"/>
  <c r="BJ1544" i="3"/>
  <c r="BJ1560" i="3"/>
  <c r="BL1630" i="3"/>
  <c r="BN1530" i="3"/>
  <c r="BG1486" i="3"/>
  <c r="BL1642" i="3"/>
  <c r="BF1647" i="3"/>
  <c r="BJ1649" i="3"/>
  <c r="BD1654" i="3"/>
  <c r="BI1676" i="3"/>
  <c r="BE1690" i="3"/>
  <c r="BD1669" i="3"/>
  <c r="BF1678" i="3"/>
  <c r="BH1740" i="3"/>
  <c r="BC1753" i="3"/>
  <c r="BN1737" i="3"/>
  <c r="BM1743" i="3"/>
  <c r="BF1638" i="3"/>
  <c r="BI1728" i="3"/>
  <c r="BJ1576" i="3"/>
  <c r="BL1586" i="3"/>
  <c r="BL1602" i="3"/>
  <c r="BD1614" i="3"/>
  <c r="BH1616" i="3"/>
  <c r="BF1577" i="3"/>
  <c r="BF1593" i="3"/>
  <c r="BJ1595" i="3"/>
  <c r="BF1622" i="3"/>
  <c r="BM1633" i="3"/>
  <c r="BI1647" i="3"/>
  <c r="BM1649" i="3"/>
  <c r="BE1661" i="3"/>
  <c r="BI1663" i="3"/>
  <c r="BL1625" i="3"/>
  <c r="BI1704" i="3"/>
  <c r="BM1706" i="3"/>
  <c r="BM1692" i="3"/>
  <c r="BC1695" i="3"/>
  <c r="BG1697" i="3"/>
  <c r="BE1704" i="3"/>
  <c r="BI1706" i="3"/>
  <c r="BM1708" i="3"/>
  <c r="BF1710" i="3"/>
  <c r="BD1717" i="3"/>
  <c r="BH1719" i="3"/>
  <c r="BL1721" i="3"/>
  <c r="BF1726" i="3"/>
  <c r="BE1717" i="3"/>
  <c r="BG1726" i="3"/>
  <c r="BE1733" i="3"/>
  <c r="BJ1740" i="3"/>
  <c r="BD1720" i="3"/>
  <c r="BH1722" i="3"/>
  <c r="BL1724" i="3"/>
  <c r="BF1729" i="3"/>
  <c r="BJ1731" i="3"/>
  <c r="BH1748" i="3"/>
  <c r="BE1759" i="3"/>
  <c r="BI1753" i="3"/>
  <c r="BK1757" i="3"/>
  <c r="BN1730" i="3"/>
  <c r="BN1733" i="3"/>
  <c r="BH1726" i="3"/>
  <c r="BN1752" i="3"/>
  <c r="BN1623" i="3"/>
  <c r="BN1579" i="3"/>
  <c r="BE1276" i="3"/>
  <c r="BI1481" i="3"/>
  <c r="BC1586" i="3"/>
  <c r="BF1649" i="3"/>
  <c r="BI1662" i="3"/>
  <c r="BD1676" i="3"/>
  <c r="BC1683" i="3"/>
  <c r="BN1668" i="3"/>
  <c r="BL1675" i="3"/>
  <c r="BE1675" i="3"/>
  <c r="BE1572" i="3"/>
  <c r="BM1265" i="3"/>
  <c r="BE1277" i="3"/>
  <c r="BG1286" i="3"/>
  <c r="BI1418" i="3"/>
  <c r="BF1528" i="3"/>
  <c r="BJ1594" i="3"/>
  <c r="BE1589" i="3"/>
  <c r="BN1615" i="3"/>
  <c r="BE1631" i="3"/>
  <c r="BG1640" i="3"/>
  <c r="BE1647" i="3"/>
  <c r="BG1656" i="3"/>
  <c r="BE1663" i="3"/>
  <c r="BG1621" i="3"/>
  <c r="BJ1681" i="3"/>
  <c r="BN1246" i="3"/>
  <c r="BE1267" i="3"/>
  <c r="BM1529" i="3"/>
  <c r="BN1252" i="3"/>
  <c r="BH1682" i="3"/>
  <c r="BN1688" i="3"/>
  <c r="BN468" i="3"/>
  <c r="AY468" i="3"/>
  <c r="BN472" i="3"/>
  <c r="AY472" i="3"/>
  <c r="BN1665" i="3"/>
  <c r="AY1665" i="3"/>
  <c r="BN476" i="3"/>
  <c r="AY476" i="3"/>
  <c r="BN1055" i="3"/>
  <c r="AY1055" i="3"/>
  <c r="BN1053" i="3"/>
  <c r="AY1053" i="3"/>
  <c r="BN1240" i="3"/>
  <c r="AY1240" i="3"/>
  <c r="BC409" i="3"/>
  <c r="BF1288" i="3"/>
  <c r="BH1276" i="3"/>
  <c r="BN1505" i="3"/>
  <c r="BH1507" i="3"/>
  <c r="Q95" i="12"/>
  <c r="K98" i="12"/>
  <c r="I98" i="12"/>
  <c r="N93" i="12"/>
  <c r="M94" i="12"/>
  <c r="L96" i="12"/>
  <c r="K93" i="12"/>
  <c r="I93" i="12"/>
  <c r="H95" i="12"/>
  <c r="G96" i="12"/>
  <c r="D94" i="12"/>
  <c r="Q93" i="12"/>
  <c r="R95" i="12"/>
  <c r="O98" i="12"/>
  <c r="F92" i="12"/>
  <c r="M93" i="12"/>
  <c r="L95" i="12"/>
  <c r="K92" i="12"/>
  <c r="I92" i="12"/>
  <c r="O92" i="12"/>
  <c r="G95" i="12"/>
  <c r="R94" i="12"/>
  <c r="R96" i="12"/>
  <c r="M98" i="12"/>
  <c r="F96" i="12"/>
  <c r="M92" i="12"/>
  <c r="L94" i="12"/>
  <c r="J96" i="12"/>
  <c r="I95" i="12"/>
  <c r="O96" i="12"/>
  <c r="G94" i="12"/>
  <c r="Q98" i="12"/>
  <c r="R98" i="12"/>
  <c r="T192" i="10"/>
  <c r="E98" i="12"/>
  <c r="G98" i="12"/>
  <c r="F95" i="12"/>
  <c r="E96" i="12"/>
  <c r="L93" i="12"/>
  <c r="J95" i="12"/>
  <c r="I96" i="12"/>
  <c r="O93" i="12"/>
  <c r="D98" i="12"/>
  <c r="Q92" i="12"/>
  <c r="Q96" i="12"/>
  <c r="S192" i="10"/>
  <c r="L98" i="12"/>
  <c r="N92" i="12"/>
  <c r="F94" i="12"/>
  <c r="E95" i="12"/>
  <c r="L92" i="12"/>
  <c r="J94" i="12"/>
  <c r="H93" i="12"/>
  <c r="O95" i="12"/>
  <c r="D95" i="12"/>
  <c r="R92" i="12"/>
  <c r="N96" i="12"/>
  <c r="F93" i="12"/>
  <c r="E94" i="12"/>
  <c r="K96" i="12"/>
  <c r="J93" i="12"/>
  <c r="H92" i="12"/>
  <c r="O94" i="12"/>
  <c r="D92" i="12"/>
  <c r="R93" i="12"/>
  <c r="N98" i="12"/>
  <c r="J98" i="12"/>
  <c r="N95" i="12"/>
  <c r="M96" i="12"/>
  <c r="E93" i="12"/>
  <c r="K95" i="12"/>
  <c r="J92" i="12"/>
  <c r="H94" i="12"/>
  <c r="G92" i="12"/>
  <c r="D96" i="12"/>
  <c r="Q94" i="12"/>
  <c r="F98" i="12"/>
  <c r="H98" i="12"/>
  <c r="N94" i="12"/>
  <c r="M95" i="12"/>
  <c r="E92" i="12"/>
  <c r="K94" i="12"/>
  <c r="I94" i="12"/>
  <c r="H96" i="12"/>
  <c r="G93" i="12"/>
  <c r="D93" i="12"/>
  <c r="BJ1686" i="3"/>
  <c r="BJ1250" i="3"/>
  <c r="BD1255" i="3"/>
  <c r="BH1257" i="3"/>
  <c r="BL1259" i="3"/>
  <c r="BD393" i="3"/>
  <c r="BC1268" i="3"/>
  <c r="BM1281" i="3"/>
  <c r="BM1264" i="3"/>
  <c r="BD1680" i="3"/>
  <c r="BD206" i="3"/>
  <c r="BD176" i="3"/>
  <c r="BD1459" i="3"/>
  <c r="BD1244" i="3"/>
  <c r="BI1601" i="3"/>
  <c r="BN1640" i="3"/>
  <c r="BN1691" i="3"/>
  <c r="BG1628" i="3"/>
  <c r="BE468" i="3"/>
  <c r="BF469" i="3"/>
  <c r="BD1260" i="3"/>
  <c r="BD11" i="3"/>
  <c r="BE1428" i="3"/>
  <c r="BN1073" i="3"/>
  <c r="BN1089" i="3"/>
  <c r="BH1110" i="3"/>
  <c r="BN1137" i="3"/>
  <c r="BD1204" i="3"/>
  <c r="BD415" i="3"/>
  <c r="BD383" i="3"/>
  <c r="BD351" i="3"/>
  <c r="BN1241" i="3"/>
  <c r="BH1246" i="3"/>
  <c r="BL1248" i="3"/>
  <c r="BF1253" i="3"/>
  <c r="BJ1255" i="3"/>
  <c r="BN1257" i="3"/>
  <c r="BH1262" i="3"/>
  <c r="BD135" i="3"/>
  <c r="BD1274" i="3"/>
  <c r="BL1278" i="3"/>
  <c r="BF1283" i="3"/>
  <c r="BC351" i="3"/>
  <c r="BK1205" i="3"/>
  <c r="BF1069" i="3"/>
  <c r="BL1224" i="3"/>
  <c r="BE1374" i="3"/>
  <c r="BE1415" i="3"/>
  <c r="BE1486" i="3"/>
  <c r="BI471" i="3"/>
  <c r="BE476" i="3"/>
  <c r="BF1626" i="3"/>
  <c r="BJ1628" i="3"/>
  <c r="BN1630" i="3"/>
  <c r="BH1635" i="3"/>
  <c r="BL1637" i="3"/>
  <c r="BF1642" i="3"/>
  <c r="BJ1644" i="3"/>
  <c r="BN1646" i="3"/>
  <c r="BL1653" i="3"/>
  <c r="BF1658" i="3"/>
  <c r="BJ1660" i="3"/>
  <c r="BJ1629" i="3"/>
  <c r="BL1413" i="3"/>
  <c r="BN1422" i="3"/>
  <c r="BH1427" i="3"/>
  <c r="BL1429" i="3"/>
  <c r="BD1457" i="3"/>
  <c r="BL1461" i="3"/>
  <c r="BF1466" i="3"/>
  <c r="BG439" i="3"/>
  <c r="BM434" i="3"/>
  <c r="BC421" i="3"/>
  <c r="BI1382" i="3"/>
  <c r="BC1387" i="3"/>
  <c r="BM1383" i="3"/>
  <c r="BL1381" i="3"/>
  <c r="BL1397" i="3"/>
  <c r="BN1406" i="3"/>
  <c r="BE1586" i="3"/>
  <c r="BM1590" i="3"/>
  <c r="BE1602" i="3"/>
  <c r="BF1618" i="3"/>
  <c r="BG455" i="3"/>
  <c r="BM1269" i="3"/>
  <c r="BC1272" i="3"/>
  <c r="BN1389" i="3"/>
  <c r="BD1392" i="3"/>
  <c r="BF1401" i="3"/>
  <c r="BJ1403" i="3"/>
  <c r="BN1405" i="3"/>
  <c r="BF1417" i="3"/>
  <c r="BJ1419" i="3"/>
  <c r="BN1421" i="3"/>
  <c r="BF1433" i="3"/>
  <c r="BJ1435" i="3"/>
  <c r="BN1437" i="3"/>
  <c r="BD1440" i="3"/>
  <c r="BH1442" i="3"/>
  <c r="BF1449" i="3"/>
  <c r="BJ1451" i="3"/>
  <c r="BN1453" i="3"/>
  <c r="BD1456" i="3"/>
  <c r="BH1458" i="3"/>
  <c r="BF1465" i="3"/>
  <c r="BJ1467" i="3"/>
  <c r="BE1418" i="3"/>
  <c r="BI1420" i="3"/>
  <c r="BC1425" i="3"/>
  <c r="BE1434" i="3"/>
  <c r="BG1481" i="3"/>
  <c r="BE1488" i="3"/>
  <c r="BI1490" i="3"/>
  <c r="BE1504" i="3"/>
  <c r="BI1506" i="3"/>
  <c r="BM1508" i="3"/>
  <c r="BI1522" i="3"/>
  <c r="BM1524" i="3"/>
  <c r="BE1531" i="3"/>
  <c r="BI1533" i="3"/>
  <c r="BM1535" i="3"/>
  <c r="BC1538" i="3"/>
  <c r="BE1547" i="3"/>
  <c r="BI1549" i="3"/>
  <c r="BM1551" i="3"/>
  <c r="BG1556" i="3"/>
  <c r="BI1565" i="3"/>
  <c r="BM1567" i="3"/>
  <c r="BC1570" i="3"/>
  <c r="BH1572" i="3"/>
  <c r="BN1582" i="3"/>
  <c r="BD1585" i="3"/>
  <c r="BH1587" i="3"/>
  <c r="BN1598" i="3"/>
  <c r="BH1603" i="3"/>
  <c r="BL1605" i="3"/>
  <c r="BF1610" i="3"/>
  <c r="BJ1612" i="3"/>
  <c r="BD1617" i="3"/>
  <c r="BC1582" i="3"/>
  <c r="BE1591" i="3"/>
  <c r="BI1593" i="3"/>
  <c r="BM1595" i="3"/>
  <c r="BE1607" i="3"/>
  <c r="BI1609" i="3"/>
  <c r="BM1611" i="3"/>
  <c r="BF1708" i="3"/>
  <c r="BJ1710" i="3"/>
  <c r="BE1750" i="3"/>
  <c r="BF1329" i="3"/>
  <c r="BJ1519" i="3"/>
  <c r="BD1472" i="3"/>
  <c r="BH1474" i="3"/>
  <c r="BL1476" i="3"/>
  <c r="BI1388" i="3"/>
  <c r="BM1390" i="3"/>
  <c r="BG1395" i="3"/>
  <c r="BE1402" i="3"/>
  <c r="BI1404" i="3"/>
  <c r="BC1409" i="3"/>
  <c r="BG1411" i="3"/>
  <c r="BI1436" i="3"/>
  <c r="BM1438" i="3"/>
  <c r="BC1441" i="3"/>
  <c r="BG1443" i="3"/>
  <c r="BE1450" i="3"/>
  <c r="BI1452" i="3"/>
  <c r="BM1454" i="3"/>
  <c r="BI1468" i="3"/>
  <c r="BM1470" i="3"/>
  <c r="BD1501" i="3"/>
  <c r="BI1580" i="3"/>
  <c r="BE1594" i="3"/>
  <c r="BI1596" i="3"/>
  <c r="BC1601" i="3"/>
  <c r="BE1633" i="3"/>
  <c r="BD1677" i="3"/>
  <c r="BE1681" i="3"/>
  <c r="BL1694" i="3"/>
  <c r="BF1699" i="3"/>
  <c r="BN1703" i="3"/>
  <c r="BL1710" i="3"/>
  <c r="BC1699" i="3"/>
  <c r="BF1721" i="3"/>
  <c r="BC1750" i="3"/>
  <c r="BM206" i="3"/>
  <c r="BH1277" i="3"/>
  <c r="BM1317" i="3"/>
  <c r="BL1336" i="3"/>
  <c r="BH1321" i="3"/>
  <c r="BF1344" i="3"/>
  <c r="BH1353" i="3"/>
  <c r="BF1376" i="3"/>
  <c r="BJ1378" i="3"/>
  <c r="BJ1479" i="3"/>
  <c r="BH1387" i="3"/>
  <c r="BL1389" i="3"/>
  <c r="BG1394" i="3"/>
  <c r="BJ1396" i="3"/>
  <c r="BE1401" i="3"/>
  <c r="BI1403" i="3"/>
  <c r="BG1410" i="3"/>
  <c r="BD1417" i="3"/>
  <c r="BI1419" i="3"/>
  <c r="BM1421" i="3"/>
  <c r="BG1426" i="3"/>
  <c r="BN1430" i="3"/>
  <c r="BE1433" i="3"/>
  <c r="BI1435" i="3"/>
  <c r="BM1437" i="3"/>
  <c r="BD1449" i="3"/>
  <c r="BI1451" i="3"/>
  <c r="BM1453" i="3"/>
  <c r="BD1465" i="3"/>
  <c r="BI1467" i="3"/>
  <c r="BD1497" i="3"/>
  <c r="BH1499" i="3"/>
  <c r="BD1513" i="3"/>
  <c r="BJ1524" i="3"/>
  <c r="BJ1499" i="3"/>
  <c r="BM1564" i="3"/>
  <c r="BE1530" i="3"/>
  <c r="BJ1532" i="3"/>
  <c r="BN1534" i="3"/>
  <c r="BH1539" i="3"/>
  <c r="BJ1548" i="3"/>
  <c r="BD1553" i="3"/>
  <c r="BH1555" i="3"/>
  <c r="BF1562" i="3"/>
  <c r="BN1566" i="3"/>
  <c r="BH1571" i="3"/>
  <c r="BF1595" i="3"/>
  <c r="BJ1597" i="3"/>
  <c r="BN1599" i="3"/>
  <c r="BF1611" i="3"/>
  <c r="BJ1613" i="3"/>
  <c r="BF1624" i="3"/>
  <c r="BL1632" i="3"/>
  <c r="BH1577" i="3"/>
  <c r="BL1621" i="3"/>
  <c r="BE1649" i="3"/>
  <c r="BE1665" i="3"/>
  <c r="BF1651" i="3"/>
  <c r="BJ1653" i="3"/>
  <c r="BD1658" i="3"/>
  <c r="BF1623" i="3"/>
  <c r="BD1630" i="3"/>
  <c r="BH1632" i="3"/>
  <c r="BD1646" i="3"/>
  <c r="BF1655" i="3"/>
  <c r="BE1662" i="3"/>
  <c r="BD1625" i="3"/>
  <c r="BH1627" i="3"/>
  <c r="BL1629" i="3"/>
  <c r="BF1634" i="3"/>
  <c r="BI1636" i="3"/>
  <c r="BN1638" i="3"/>
  <c r="BH1643" i="3"/>
  <c r="BL1645" i="3"/>
  <c r="BF1650" i="3"/>
  <c r="BN1654" i="3"/>
  <c r="BH1659" i="3"/>
  <c r="BE1678" i="3"/>
  <c r="BI1680" i="3"/>
  <c r="BN1670" i="3"/>
  <c r="BD1673" i="3"/>
  <c r="BL1677" i="3"/>
  <c r="BJ1684" i="3"/>
  <c r="BN1686" i="3"/>
  <c r="BD1689" i="3"/>
  <c r="BM1665" i="3"/>
  <c r="BM1681" i="3"/>
  <c r="BF1691" i="3"/>
  <c r="BJ1667" i="3"/>
  <c r="BD1672" i="3"/>
  <c r="BL1676" i="3"/>
  <c r="BJ1683" i="3"/>
  <c r="BD1688" i="3"/>
  <c r="BI1690" i="3"/>
  <c r="BI1692" i="3"/>
  <c r="BE1706" i="3"/>
  <c r="BH1715" i="3"/>
  <c r="BL1725" i="3"/>
  <c r="BJ1732" i="3"/>
  <c r="BH1739" i="3"/>
  <c r="BI1723" i="3"/>
  <c r="BG1717" i="3"/>
  <c r="BE1724" i="3"/>
  <c r="BI1726" i="3"/>
  <c r="BN1740" i="3"/>
  <c r="BI1741" i="3"/>
  <c r="BD1746" i="3"/>
  <c r="BF1755" i="3"/>
  <c r="BK1759" i="3"/>
  <c r="BH1752" i="3"/>
  <c r="BN1744" i="3"/>
  <c r="BL1751" i="3"/>
  <c r="BG459" i="3"/>
  <c r="BC441" i="3"/>
  <c r="BM438" i="3"/>
  <c r="BJ1564" i="3"/>
  <c r="BH1708" i="3"/>
  <c r="BI1708" i="3"/>
  <c r="BD1721" i="3"/>
  <c r="BH1723" i="3"/>
  <c r="BE1737" i="3"/>
  <c r="BF1737" i="3"/>
  <c r="BG1752" i="3"/>
  <c r="BF1752" i="3"/>
  <c r="BM1637" i="3"/>
  <c r="BH1411" i="3"/>
  <c r="BM1710" i="3"/>
  <c r="BE1465" i="3"/>
  <c r="BI1612" i="3"/>
  <c r="BM1598" i="3"/>
  <c r="BF1530" i="3"/>
  <c r="BF1546" i="3"/>
  <c r="BN1619" i="3"/>
  <c r="BM1619" i="3"/>
  <c r="BD1750" i="3"/>
  <c r="BD1706" i="3"/>
  <c r="BE1610" i="3"/>
  <c r="BH1556" i="3"/>
  <c r="BN1470" i="3"/>
  <c r="BM1694" i="3"/>
  <c r="BG1572" i="3"/>
  <c r="BJ1741" i="3"/>
  <c r="BH1540" i="3"/>
  <c r="BG1540" i="3"/>
  <c r="BI1651" i="3"/>
  <c r="BH1651" i="3"/>
  <c r="BI1683" i="3"/>
  <c r="BJ1533" i="3"/>
  <c r="BD1569" i="3"/>
  <c r="BM1614" i="3"/>
  <c r="BN1614" i="3"/>
  <c r="BM1653" i="3"/>
  <c r="BD1621" i="3"/>
  <c r="BN1535" i="3"/>
  <c r="BD1699" i="3"/>
  <c r="BE1417" i="3"/>
  <c r="BM1686" i="3"/>
  <c r="BH1690" i="3"/>
  <c r="BI1588" i="3"/>
  <c r="BH1588" i="3"/>
  <c r="BG1626" i="3"/>
  <c r="BH1626" i="3"/>
  <c r="BM176" i="3"/>
  <c r="BN1550" i="3"/>
  <c r="BI1629" i="3"/>
  <c r="BD1665" i="3"/>
  <c r="BF1594" i="3"/>
  <c r="BM1422" i="3"/>
  <c r="BE1449" i="3"/>
  <c r="BC1746" i="3"/>
  <c r="BD1601" i="3"/>
  <c r="BF1531" i="3"/>
  <c r="BM1406" i="3"/>
  <c r="BJ476" i="3"/>
  <c r="BE457" i="3"/>
  <c r="BI452" i="3"/>
  <c r="BI436" i="3"/>
  <c r="BI420" i="3"/>
  <c r="BI467" i="3"/>
  <c r="BE472" i="3"/>
  <c r="BH1332" i="3"/>
  <c r="BH1348" i="3"/>
  <c r="BN1359" i="3"/>
  <c r="BG1367" i="3"/>
  <c r="BF1488" i="3"/>
  <c r="BE1495" i="3"/>
  <c r="BJ1481" i="3"/>
  <c r="BJ1497" i="3"/>
  <c r="BE1502" i="3"/>
  <c r="BH1504" i="3"/>
  <c r="BE1529" i="3"/>
  <c r="BI1531" i="3"/>
  <c r="BM1533" i="3"/>
  <c r="BL1540" i="3"/>
  <c r="BJ1547" i="3"/>
  <c r="BM1549" i="3"/>
  <c r="BD1552" i="3"/>
  <c r="BH1554" i="3"/>
  <c r="BL1556" i="3"/>
  <c r="BJ1563" i="3"/>
  <c r="BN1565" i="3"/>
  <c r="BH1570" i="3"/>
  <c r="BL1572" i="3"/>
  <c r="BI1544" i="3"/>
  <c r="BC1565" i="3"/>
  <c r="BF1567" i="3"/>
  <c r="BI1530" i="3"/>
  <c r="BM1532" i="3"/>
  <c r="BE1544" i="3"/>
  <c r="BI1546" i="3"/>
  <c r="BI1562" i="3"/>
  <c r="BE1576" i="3"/>
  <c r="BC1574" i="3"/>
  <c r="BN1597" i="3"/>
  <c r="BH1602" i="3"/>
  <c r="BL1604" i="3"/>
  <c r="BD1616" i="3"/>
  <c r="BN1532" i="3"/>
  <c r="BH1537" i="3"/>
  <c r="BL1539" i="3"/>
  <c r="BD1551" i="3"/>
  <c r="BH1553" i="3"/>
  <c r="BL1555" i="3"/>
  <c r="BH1569" i="3"/>
  <c r="BL1571" i="3"/>
  <c r="BJ1531" i="3"/>
  <c r="BN1549" i="3"/>
  <c r="BE1561" i="3"/>
  <c r="BI1563" i="3"/>
  <c r="BM1565" i="3"/>
  <c r="BE1371" i="3"/>
  <c r="BM1375" i="3"/>
  <c r="BL1499" i="3"/>
  <c r="BM1515" i="3"/>
  <c r="BF1520" i="3"/>
  <c r="BN1524" i="3"/>
  <c r="BE1527" i="3"/>
  <c r="BI1520" i="3"/>
  <c r="BN1533" i="3"/>
  <c r="BH1538" i="3"/>
  <c r="BF1545" i="3"/>
  <c r="BD1568" i="3"/>
  <c r="BJ1325" i="3"/>
  <c r="BD1317" i="3"/>
  <c r="BJ1385" i="3"/>
  <c r="BL1474" i="3"/>
  <c r="BE1447" i="3"/>
  <c r="BD1486" i="3"/>
  <c r="BF1551" i="3"/>
  <c r="BM1548" i="3"/>
  <c r="BE1560" i="3"/>
  <c r="BJ1530" i="3"/>
  <c r="BD1567" i="3"/>
  <c r="BE1545" i="3"/>
  <c r="BI1211" i="3"/>
  <c r="BL1242" i="3"/>
  <c r="EM232" i="1"/>
  <c r="BE1268" i="3"/>
  <c r="BM88" i="3"/>
  <c r="BL1096" i="3"/>
  <c r="BJ1103" i="3"/>
  <c r="BH1206" i="3"/>
  <c r="BN1248" i="3"/>
  <c r="BJ1260" i="3"/>
  <c r="BE1385" i="3"/>
  <c r="BL1279" i="3"/>
  <c r="BF1284" i="3"/>
  <c r="BJ1286" i="3"/>
  <c r="BN1300" i="3"/>
  <c r="BD1303" i="3"/>
  <c r="BH1305" i="3"/>
  <c r="BL1307" i="3"/>
  <c r="BF1312" i="3"/>
  <c r="BD1319" i="3"/>
  <c r="BL1323" i="3"/>
  <c r="BF1328" i="3"/>
  <c r="BJ1330" i="3"/>
  <c r="BD1335" i="3"/>
  <c r="BH1337" i="3"/>
  <c r="BL1339" i="3"/>
  <c r="BJ1346" i="3"/>
  <c r="BN1348" i="3"/>
  <c r="BD1351" i="3"/>
  <c r="BL1355" i="3"/>
  <c r="BF1360" i="3"/>
  <c r="BD1367" i="3"/>
  <c r="BH1369" i="3"/>
  <c r="BL1371" i="3"/>
  <c r="BN1380" i="3"/>
  <c r="BC1392" i="3"/>
  <c r="BC1266" i="3"/>
  <c r="BE1275" i="3"/>
  <c r="BI1277" i="3"/>
  <c r="BE1265" i="3"/>
  <c r="BI1267" i="3"/>
  <c r="BE1281" i="3"/>
  <c r="BI1283" i="3"/>
  <c r="BM1285" i="3"/>
  <c r="BE1289" i="3"/>
  <c r="BI1293" i="3"/>
  <c r="BN1382" i="3"/>
  <c r="BD1385" i="3"/>
  <c r="BF1394" i="3"/>
  <c r="BN1398" i="3"/>
  <c r="BD1401" i="3"/>
  <c r="BH1403" i="3"/>
  <c r="BL1405" i="3"/>
  <c r="BF1410" i="3"/>
  <c r="BJ1412" i="3"/>
  <c r="BN1414" i="3"/>
  <c r="BH1419" i="3"/>
  <c r="BL1421" i="3"/>
  <c r="BF1426" i="3"/>
  <c r="BJ1428" i="3"/>
  <c r="BD1433" i="3"/>
  <c r="BL1437" i="3"/>
  <c r="BN1446" i="3"/>
  <c r="BH1451" i="3"/>
  <c r="BL1453" i="3"/>
  <c r="BF1474" i="3"/>
  <c r="BJ1476" i="3"/>
  <c r="EM233" i="1"/>
  <c r="BM27" i="3"/>
  <c r="BL1318" i="3"/>
  <c r="BI1325" i="3"/>
  <c r="BM1327" i="3"/>
  <c r="BE1339" i="3"/>
  <c r="BH1364" i="3"/>
  <c r="EM231" i="1"/>
  <c r="BD1267" i="3"/>
  <c r="BH1269" i="3"/>
  <c r="BI1278" i="3"/>
  <c r="BM1280" i="3"/>
  <c r="BD1283" i="3"/>
  <c r="BH1285" i="3"/>
  <c r="BD1333" i="3"/>
  <c r="BL1337" i="3"/>
  <c r="BJ1344" i="3"/>
  <c r="BC1372" i="3"/>
  <c r="BE1381" i="3"/>
  <c r="BM1293" i="3"/>
  <c r="BH1362" i="3"/>
  <c r="BI1381" i="3"/>
  <c r="BI1338" i="3"/>
  <c r="BH1392" i="3"/>
  <c r="BM1403" i="3"/>
  <c r="BD1422" i="3"/>
  <c r="BE1416" i="3"/>
  <c r="BE1432" i="3"/>
  <c r="BM1436" i="3"/>
  <c r="BJ1388" i="3"/>
  <c r="BN1390" i="3"/>
  <c r="BH1395" i="3"/>
  <c r="BF1402" i="3"/>
  <c r="BJ1404" i="3"/>
  <c r="BD1409" i="3"/>
  <c r="BF1418" i="3"/>
  <c r="BJ1420" i="3"/>
  <c r="BD1425" i="3"/>
  <c r="BJ1436" i="3"/>
  <c r="BN1438" i="3"/>
  <c r="BL1445" i="3"/>
  <c r="BN1454" i="3"/>
  <c r="BH1459" i="3"/>
  <c r="BJ1468" i="3"/>
  <c r="BH1502" i="3"/>
  <c r="EM235" i="1"/>
  <c r="EM228" i="1"/>
  <c r="EM25" i="1"/>
  <c r="EM26" i="1" s="1"/>
  <c r="BM1382" i="3"/>
  <c r="EM238" i="1"/>
  <c r="BC1267" i="3"/>
  <c r="EM12" i="1"/>
  <c r="EM256" i="1"/>
  <c r="EM242" i="1"/>
  <c r="EM230" i="1"/>
  <c r="EM237" i="1"/>
  <c r="EM60" i="1"/>
  <c r="BM1279" i="3"/>
  <c r="EM239" i="1"/>
  <c r="EM43" i="1"/>
  <c r="EM240" i="1"/>
  <c r="EM229" i="1"/>
  <c r="EM236" i="1"/>
  <c r="EM234" i="1"/>
  <c r="EM241" i="1"/>
  <c r="EM8" i="1"/>
  <c r="EM257" i="1"/>
  <c r="R192" i="10"/>
  <c r="BJ1290" i="3"/>
  <c r="BC1384" i="3"/>
  <c r="BG1430" i="3"/>
  <c r="BI1471" i="3"/>
  <c r="BD1479" i="3"/>
  <c r="BL1483" i="3"/>
  <c r="BJ1490" i="3"/>
  <c r="BN1492" i="3"/>
  <c r="BD1495" i="3"/>
  <c r="BF1504" i="3"/>
  <c r="BJ1506" i="3"/>
  <c r="BN1508" i="3"/>
  <c r="BH1513" i="3"/>
  <c r="BJ1522" i="3"/>
  <c r="BM1295" i="3"/>
  <c r="BE1307" i="3"/>
  <c r="BI1309" i="3"/>
  <c r="BM1311" i="3"/>
  <c r="BE1323" i="3"/>
  <c r="BE1355" i="3"/>
  <c r="BI1357" i="3"/>
  <c r="BI1373" i="3"/>
  <c r="BG1253" i="3"/>
  <c r="BG1244" i="3"/>
  <c r="BC1258" i="3"/>
  <c r="BH1240" i="3"/>
  <c r="BJ1249" i="3"/>
  <c r="BN1251" i="3"/>
  <c r="BD1254" i="3"/>
  <c r="BH1256" i="3"/>
  <c r="BF1263" i="3"/>
  <c r="BI1270" i="3"/>
  <c r="BM1272" i="3"/>
  <c r="BC1275" i="3"/>
  <c r="BE1284" i="3"/>
  <c r="BI1286" i="3"/>
  <c r="BD397" i="3"/>
  <c r="BN1265" i="3"/>
  <c r="BJ1279" i="3"/>
  <c r="BN1281" i="3"/>
  <c r="EJ36" i="1"/>
  <c r="BM106" i="3"/>
  <c r="BI1497" i="3"/>
  <c r="BE1511" i="3"/>
  <c r="BI1488" i="3"/>
  <c r="BM1490" i="3"/>
  <c r="BF1495" i="3"/>
  <c r="BD1502" i="3"/>
  <c r="BI1504" i="3"/>
  <c r="BL1506" i="3"/>
  <c r="BF1511" i="3"/>
  <c r="BJ1513" i="3"/>
  <c r="BN1515" i="3"/>
  <c r="BE1518" i="3"/>
  <c r="BF1527" i="3"/>
  <c r="BE1049" i="3"/>
  <c r="BG1186" i="3"/>
  <c r="BJ1246" i="3"/>
  <c r="BD1251" i="3"/>
  <c r="BH1253" i="3"/>
  <c r="BL1255" i="3"/>
  <c r="BJ1262" i="3"/>
  <c r="BJ1293" i="3"/>
  <c r="BD1298" i="3"/>
  <c r="BH1300" i="3"/>
  <c r="BL1302" i="3"/>
  <c r="BJ1309" i="3"/>
  <c r="BD1314" i="3"/>
  <c r="BH1316" i="3"/>
  <c r="BD1330" i="3"/>
  <c r="BL1334" i="3"/>
  <c r="BF1339" i="3"/>
  <c r="BN1343" i="3"/>
  <c r="BD1346" i="3"/>
  <c r="BL1350" i="3"/>
  <c r="BD1362" i="3"/>
  <c r="BL1366" i="3"/>
  <c r="BJ1373" i="3"/>
  <c r="BN1375" i="3"/>
  <c r="BD1378" i="3"/>
  <c r="BH1380" i="3"/>
  <c r="BE1294" i="3"/>
  <c r="BD1301" i="3"/>
  <c r="BH1303" i="3"/>
  <c r="BL1305" i="3"/>
  <c r="BE1310" i="3"/>
  <c r="BH1319" i="3"/>
  <c r="BL1321" i="3"/>
  <c r="BE1326" i="3"/>
  <c r="BG1335" i="3"/>
  <c r="BE1342" i="3"/>
  <c r="BM1346" i="3"/>
  <c r="BD1349" i="3"/>
  <c r="BG1351" i="3"/>
  <c r="BL1353" i="3"/>
  <c r="BF1358" i="3"/>
  <c r="BJ1360" i="3"/>
  <c r="BM1362" i="3"/>
  <c r="BD1365" i="3"/>
  <c r="BL1369" i="3"/>
  <c r="BJ1376" i="3"/>
  <c r="BM1378" i="3"/>
  <c r="BD1390" i="3"/>
  <c r="BL1394" i="3"/>
  <c r="BD1406" i="3"/>
  <c r="BH1408" i="3"/>
  <c r="BL1410" i="3"/>
  <c r="BH1424" i="3"/>
  <c r="BL1426" i="3"/>
  <c r="BD1438" i="3"/>
  <c r="BH1440" i="3"/>
  <c r="BL1442" i="3"/>
  <c r="BD1454" i="3"/>
  <c r="BH1456" i="3"/>
  <c r="BL1458" i="3"/>
  <c r="BN1467" i="3"/>
  <c r="BD1470" i="3"/>
  <c r="BH1472" i="3"/>
  <c r="BE1384" i="3"/>
  <c r="BM1388" i="3"/>
  <c r="BC1391" i="3"/>
  <c r="BG1393" i="3"/>
  <c r="BE1400" i="3"/>
  <c r="BI1402" i="3"/>
  <c r="BM1404" i="3"/>
  <c r="BM1420" i="3"/>
  <c r="BI1434" i="3"/>
  <c r="BE1448" i="3"/>
  <c r="BI1450" i="3"/>
  <c r="BM1452" i="3"/>
  <c r="BE1464" i="3"/>
  <c r="BI1466" i="3"/>
  <c r="BI1385" i="3"/>
  <c r="BE1399" i="3"/>
  <c r="BI1401" i="3"/>
  <c r="BC1406" i="3"/>
  <c r="BI1417" i="3"/>
  <c r="BM1419" i="3"/>
  <c r="BC1422" i="3"/>
  <c r="BE1431" i="3"/>
  <c r="BI1433" i="3"/>
  <c r="BM1435" i="3"/>
  <c r="BI1449" i="3"/>
  <c r="BM1451" i="3"/>
  <c r="BE1463" i="3"/>
  <c r="BI1465" i="3"/>
  <c r="BH1270" i="3"/>
  <c r="BD1307" i="3"/>
  <c r="BF1244" i="3"/>
  <c r="BM1506" i="3"/>
  <c r="BF1342" i="3"/>
  <c r="BH1488" i="3"/>
  <c r="BN1378" i="3"/>
  <c r="BD1384" i="3"/>
  <c r="BI1513" i="3"/>
  <c r="BL1490" i="3"/>
  <c r="BD1511" i="3"/>
  <c r="BI1376" i="3"/>
  <c r="BG1386" i="3"/>
  <c r="BF1290" i="3"/>
  <c r="BI1273" i="3"/>
  <c r="BH203" i="3"/>
  <c r="BC1276" i="3"/>
  <c r="BH47" i="3"/>
  <c r="BE1271" i="3"/>
  <c r="BC1278" i="3"/>
  <c r="BC1292" i="3"/>
  <c r="BG107" i="3"/>
  <c r="BG182" i="3"/>
  <c r="BH178" i="3"/>
  <c r="BJ1633" i="3"/>
  <c r="BF1578" i="3"/>
  <c r="BH1511" i="3"/>
  <c r="BI1527" i="3"/>
  <c r="BI1618" i="3"/>
  <c r="BD1582" i="3"/>
  <c r="BF1591" i="3"/>
  <c r="BJ1593" i="3"/>
  <c r="BN1595" i="3"/>
  <c r="BF1607" i="3"/>
  <c r="BJ1609" i="3"/>
  <c r="BN1611" i="3"/>
  <c r="BN1625" i="3"/>
  <c r="BL1658" i="3"/>
  <c r="BH1671" i="3"/>
  <c r="BL1673" i="3"/>
  <c r="BJ1680" i="3"/>
  <c r="BN1682" i="3"/>
  <c r="BD1685" i="3"/>
  <c r="BH1687" i="3"/>
  <c r="BL1689" i="3"/>
  <c r="BG1666" i="3"/>
  <c r="BE1673" i="3"/>
  <c r="BM1677" i="3"/>
  <c r="BI1691" i="3"/>
  <c r="BL1628" i="3"/>
  <c r="BN1637" i="3"/>
  <c r="BM1560" i="3"/>
  <c r="BM1576" i="3"/>
  <c r="BM1631" i="3"/>
  <c r="BE1645" i="3"/>
  <c r="BM1213" i="3"/>
  <c r="BC1216" i="3"/>
  <c r="BE1344" i="3"/>
  <c r="BD1488" i="3"/>
  <c r="BN1517" i="3"/>
  <c r="BE1065" i="3"/>
  <c r="BG1090" i="3"/>
  <c r="BI1131" i="3"/>
  <c r="BC1152" i="3"/>
  <c r="BG1154" i="3"/>
  <c r="BC1168" i="3"/>
  <c r="BH1407" i="3"/>
  <c r="BM1586" i="3"/>
  <c r="BN1626" i="3"/>
  <c r="BN1642" i="3"/>
  <c r="BF1654" i="3"/>
  <c r="BN1658" i="3"/>
  <c r="BH1663" i="3"/>
  <c r="BE1674" i="3"/>
  <c r="BF1321" i="3"/>
  <c r="BH1346" i="3"/>
  <c r="BF1369" i="3"/>
  <c r="BM1344" i="3"/>
  <c r="BM1497" i="3"/>
  <c r="BE1481" i="3"/>
  <c r="BI1515" i="3"/>
  <c r="BD1500" i="3"/>
  <c r="BL1504" i="3"/>
  <c r="BF1525" i="3"/>
  <c r="BD1481" i="3"/>
  <c r="BH1483" i="3"/>
  <c r="BL1485" i="3"/>
  <c r="BL1501" i="3"/>
  <c r="BF1522" i="3"/>
  <c r="BN1526" i="3"/>
  <c r="BE1540" i="3"/>
  <c r="BM1544" i="3"/>
  <c r="BE1556" i="3"/>
  <c r="BM1530" i="3"/>
  <c r="BE1542" i="3"/>
  <c r="BM1546" i="3"/>
  <c r="BC1549" i="3"/>
  <c r="BG1551" i="3"/>
  <c r="BE1558" i="3"/>
  <c r="BI1560" i="3"/>
  <c r="BM1562" i="3"/>
  <c r="BG1567" i="3"/>
  <c r="BE1574" i="3"/>
  <c r="BI1576" i="3"/>
  <c r="BJ1528" i="3"/>
  <c r="BF1542" i="3"/>
  <c r="BN1546" i="3"/>
  <c r="BL1553" i="3"/>
  <c r="BF1558" i="3"/>
  <c r="BL1569" i="3"/>
  <c r="BF1574" i="3"/>
  <c r="BJ1579" i="3"/>
  <c r="BN1581" i="3"/>
  <c r="BD1584" i="3"/>
  <c r="BH1586" i="3"/>
  <c r="BL1588" i="3"/>
  <c r="BJ1624" i="3"/>
  <c r="BM1651" i="3"/>
  <c r="BI1665" i="3"/>
  <c r="BF1619" i="3"/>
  <c r="BJ1621" i="3"/>
  <c r="BD1642" i="3"/>
  <c r="BL1646" i="3"/>
  <c r="BL1657" i="3"/>
  <c r="BJ1668" i="3"/>
  <c r="BH1675" i="3"/>
  <c r="BF1682" i="3"/>
  <c r="BE1677" i="3"/>
  <c r="BI1679" i="3"/>
  <c r="BD406" i="3"/>
  <c r="BD126" i="3"/>
  <c r="BM1682" i="3"/>
  <c r="BM1517" i="3"/>
  <c r="BL1696" i="3"/>
  <c r="BE1582" i="3"/>
  <c r="BD1076" i="3"/>
  <c r="BD1092" i="3"/>
  <c r="BN1105" i="3"/>
  <c r="BL1112" i="3"/>
  <c r="BF1117" i="3"/>
  <c r="BD1140" i="3"/>
  <c r="BN1201" i="3"/>
  <c r="BD1249" i="3"/>
  <c r="BF1258" i="3"/>
  <c r="BN1262" i="3"/>
  <c r="BJ1244" i="3"/>
  <c r="BC1747" i="3"/>
  <c r="AK36" i="9"/>
  <c r="AK20" i="9"/>
  <c r="AK33" i="9"/>
  <c r="AK44" i="9"/>
  <c r="AK40" i="9"/>
  <c r="AK39" i="9"/>
  <c r="AK55" i="9"/>
  <c r="AK35" i="9"/>
  <c r="AK50" i="9"/>
  <c r="AK14" i="9"/>
  <c r="AK34" i="9"/>
  <c r="AK15" i="9"/>
  <c r="BE1063" i="3"/>
  <c r="BD1060" i="3"/>
  <c r="BJ1071" i="3"/>
  <c r="BH1078" i="3"/>
  <c r="BF1085" i="3"/>
  <c r="BH1094" i="3"/>
  <c r="BF1101" i="3"/>
  <c r="BD1108" i="3"/>
  <c r="BN1121" i="3"/>
  <c r="BJ1135" i="3"/>
  <c r="BH1142" i="3"/>
  <c r="BD1156" i="3"/>
  <c r="BH1158" i="3"/>
  <c r="BH1190" i="3"/>
  <c r="BL1208" i="3"/>
  <c r="BN1217" i="3"/>
  <c r="BD1220" i="3"/>
  <c r="BH1222" i="3"/>
  <c r="BN1233" i="3"/>
  <c r="BD1236" i="3"/>
  <c r="BD1200" i="3"/>
  <c r="BI1218" i="3"/>
  <c r="BN1573" i="3"/>
  <c r="BC1242" i="3"/>
  <c r="BG417" i="3"/>
  <c r="BJ1493" i="3"/>
  <c r="BF1507" i="3"/>
  <c r="BN1000" i="3"/>
  <c r="BG1074" i="3"/>
  <c r="BC1088" i="3"/>
  <c r="BM1133" i="3"/>
  <c r="BC1136" i="3"/>
  <c r="BG1202" i="3"/>
  <c r="BI1227" i="3"/>
  <c r="BC1232" i="3"/>
  <c r="BL1080" i="3"/>
  <c r="BJ1087" i="3"/>
  <c r="BJ1119" i="3"/>
  <c r="BF1133" i="3"/>
  <c r="BD1172" i="3"/>
  <c r="BH1174" i="3"/>
  <c r="BD1188" i="3"/>
  <c r="BF1229" i="3"/>
  <c r="BJ1231" i="3"/>
  <c r="BH1238" i="3"/>
  <c r="BD1639" i="3"/>
  <c r="BD1447" i="3"/>
  <c r="BH1448" i="3"/>
  <c r="BE1640" i="3"/>
  <c r="BG1762" i="3"/>
  <c r="BD1632" i="3"/>
  <c r="BH1650" i="3"/>
  <c r="BG1062" i="3"/>
  <c r="BH1691" i="3"/>
  <c r="AI23" i="1"/>
  <c r="EO23" i="1" s="1"/>
  <c r="AI22" i="1"/>
  <c r="EO22" i="1" s="1"/>
  <c r="AI21" i="1"/>
  <c r="AI24" i="1"/>
  <c r="EO24" i="1" s="1"/>
  <c r="AI19" i="1"/>
  <c r="EO19" i="1" s="1"/>
  <c r="AI20" i="1"/>
  <c r="EO20" i="1" s="1"/>
  <c r="AI18" i="1"/>
  <c r="BG470" i="3"/>
  <c r="BM465" i="3"/>
  <c r="BC463" i="3"/>
  <c r="BM460" i="3"/>
  <c r="BG449" i="3"/>
  <c r="BC447" i="3"/>
  <c r="BM444" i="3"/>
  <c r="BG433" i="3"/>
  <c r="BC431" i="3"/>
  <c r="BM428" i="3"/>
  <c r="BI1722" i="3"/>
  <c r="BM1724" i="3"/>
  <c r="BG888" i="3"/>
  <c r="BE895" i="3"/>
  <c r="BI897" i="3"/>
  <c r="BM899" i="3"/>
  <c r="BC902" i="3"/>
  <c r="BG904" i="3"/>
  <c r="BM915" i="3"/>
  <c r="BM931" i="3"/>
  <c r="BM947" i="3"/>
  <c r="BM963" i="3"/>
  <c r="BC966" i="3"/>
  <c r="BC982" i="3"/>
  <c r="BE991" i="3"/>
  <c r="BI993" i="3"/>
  <c r="BM995" i="3"/>
  <c r="BM1011" i="3"/>
  <c r="BC1014" i="3"/>
  <c r="BG1016" i="3"/>
  <c r="BC1030" i="3"/>
  <c r="BG1032" i="3"/>
  <c r="BC1046" i="3"/>
  <c r="BJ1054" i="3"/>
  <c r="BC1056" i="3"/>
  <c r="BG1249" i="3"/>
  <c r="BC1263" i="3"/>
  <c r="BH1484" i="3"/>
  <c r="BE1756" i="3"/>
  <c r="BF1408" i="3"/>
  <c r="BL1738" i="3"/>
  <c r="BM1514" i="3"/>
  <c r="BL1548" i="3"/>
  <c r="BF1569" i="3"/>
  <c r="BM1573" i="3"/>
  <c r="BM1580" i="3"/>
  <c r="BH1720" i="3"/>
  <c r="BJ1729" i="3"/>
  <c r="BM1395" i="3"/>
  <c r="BE1439" i="3"/>
  <c r="BD1559" i="3"/>
  <c r="BN1594" i="3"/>
  <c r="BM1591" i="3"/>
  <c r="BE1603" i="3"/>
  <c r="BE1620" i="3"/>
  <c r="BL1656" i="3"/>
  <c r="BD1631" i="3"/>
  <c r="BH1649" i="3"/>
  <c r="BL1651" i="3"/>
  <c r="BI1674" i="3"/>
  <c r="BC1679" i="3"/>
  <c r="BL1687" i="3"/>
  <c r="BJ1673" i="3"/>
  <c r="BN1675" i="3"/>
  <c r="BH1680" i="3"/>
  <c r="BF1705" i="3"/>
  <c r="BH1697" i="3"/>
  <c r="BJ1706" i="3"/>
  <c r="BM1718" i="3"/>
  <c r="BC1761" i="3"/>
  <c r="BH1742" i="3"/>
  <c r="BF1749" i="3"/>
  <c r="BJ1760" i="3"/>
  <c r="BN1762" i="3"/>
  <c r="BL1741" i="3"/>
  <c r="BF1746" i="3"/>
  <c r="BJ1748" i="3"/>
  <c r="BN1750" i="3"/>
  <c r="BG1755" i="3"/>
  <c r="BM1757" i="3"/>
  <c r="BC1760" i="3"/>
  <c r="BM448" i="3"/>
  <c r="BH1755" i="3"/>
  <c r="BJ1674" i="3"/>
  <c r="BE1578" i="3"/>
  <c r="BH1365" i="3"/>
  <c r="BM1465" i="3"/>
  <c r="BD402" i="3"/>
  <c r="BD370" i="3"/>
  <c r="BD342" i="3"/>
  <c r="BF1461" i="3"/>
  <c r="BC1437" i="3"/>
  <c r="BC1254" i="3"/>
  <c r="BG1256" i="3"/>
  <c r="BD1666" i="3"/>
  <c r="BD1718" i="3"/>
  <c r="BL1722" i="3"/>
  <c r="BG1742" i="3"/>
  <c r="BI1751" i="3"/>
  <c r="BL1618" i="3"/>
  <c r="BN1174" i="3"/>
  <c r="BJ1220" i="3"/>
  <c r="BF1234" i="3"/>
  <c r="BJ1236" i="3"/>
  <c r="BD409" i="3"/>
  <c r="BM212" i="3"/>
  <c r="BN1270" i="3"/>
  <c r="BD1273" i="3"/>
  <c r="BH1275" i="3"/>
  <c r="BL1277" i="3"/>
  <c r="BJ1284" i="3"/>
  <c r="BM1270" i="3"/>
  <c r="BC1273" i="3"/>
  <c r="BE1291" i="3"/>
  <c r="BD1294" i="3"/>
  <c r="BH1296" i="3"/>
  <c r="BL1298" i="3"/>
  <c r="BJ1305" i="3"/>
  <c r="BD1310" i="3"/>
  <c r="BH1312" i="3"/>
  <c r="BL1314" i="3"/>
  <c r="BJ1321" i="3"/>
  <c r="BD1326" i="3"/>
  <c r="BH1328" i="3"/>
  <c r="BL1330" i="3"/>
  <c r="BN1339" i="3"/>
  <c r="BD1342" i="3"/>
  <c r="BH1344" i="3"/>
  <c r="BL1346" i="3"/>
  <c r="BN1355" i="3"/>
  <c r="BD1358" i="3"/>
  <c r="BH1360" i="3"/>
  <c r="BL1362" i="3"/>
  <c r="BD1374" i="3"/>
  <c r="BH1376" i="3"/>
  <c r="BL1378" i="3"/>
  <c r="BI1292" i="3"/>
  <c r="BI1308" i="3"/>
  <c r="BI1324" i="3"/>
  <c r="BG1331" i="3"/>
  <c r="BI1340" i="3"/>
  <c r="BM1342" i="3"/>
  <c r="BG1347" i="3"/>
  <c r="BE1354" i="3"/>
  <c r="BM1358" i="3"/>
  <c r="BG1363" i="3"/>
  <c r="BE1370" i="3"/>
  <c r="BI1372" i="3"/>
  <c r="BM1374" i="3"/>
  <c r="BL1387" i="3"/>
  <c r="BJ1394" i="3"/>
  <c r="BD1399" i="3"/>
  <c r="BH1401" i="3"/>
  <c r="BL1403" i="3"/>
  <c r="BJ1410" i="3"/>
  <c r="BD1415" i="3"/>
  <c r="BH1417" i="3"/>
  <c r="BL1419" i="3"/>
  <c r="BN1428" i="3"/>
  <c r="BD1431" i="3"/>
  <c r="BH1433" i="3"/>
  <c r="BL1435" i="3"/>
  <c r="BF1440" i="3"/>
  <c r="BN1444" i="3"/>
  <c r="BH1449" i="3"/>
  <c r="BL1451" i="3"/>
  <c r="BN1460" i="3"/>
  <c r="BD1463" i="3"/>
  <c r="BH1465" i="3"/>
  <c r="BL1467" i="3"/>
  <c r="BF1472" i="3"/>
  <c r="BJ1474" i="3"/>
  <c r="BN1476" i="3"/>
  <c r="BF1529" i="3"/>
  <c r="BD1482" i="3"/>
  <c r="BL1486" i="3"/>
  <c r="BF1491" i="3"/>
  <c r="BD1498" i="3"/>
  <c r="BH1500" i="3"/>
  <c r="BL1502" i="3"/>
  <c r="BE1528" i="3"/>
  <c r="BN1529" i="3"/>
  <c r="BH1641" i="3"/>
  <c r="BD1655" i="3"/>
  <c r="BH1657" i="3"/>
  <c r="BL1659" i="3"/>
  <c r="BF1664" i="3"/>
  <c r="BC1674" i="3"/>
  <c r="BM1687" i="3"/>
  <c r="BI1594" i="3"/>
  <c r="BI1610" i="3"/>
  <c r="BE1592" i="3"/>
  <c r="BM1596" i="3"/>
  <c r="BG1601" i="3"/>
  <c r="BM1612" i="3"/>
  <c r="BC1615" i="3"/>
  <c r="BG1617" i="3"/>
  <c r="BG1749" i="3"/>
  <c r="BC1541" i="3"/>
  <c r="BN1589" i="3"/>
  <c r="BE1629" i="3"/>
  <c r="BD1626" i="3"/>
  <c r="BF1635" i="3"/>
  <c r="BM1643" i="3"/>
  <c r="BG1648" i="3"/>
  <c r="BD1668" i="3"/>
  <c r="BH1670" i="3"/>
  <c r="BL1672" i="3"/>
  <c r="BD1684" i="3"/>
  <c r="BH1686" i="3"/>
  <c r="BL1688" i="3"/>
  <c r="BJ1691" i="3"/>
  <c r="BF1695" i="3"/>
  <c r="BF1711" i="3"/>
  <c r="BJ1713" i="3"/>
  <c r="BM1700" i="3"/>
  <c r="BE1712" i="3"/>
  <c r="BE1720" i="3"/>
  <c r="BE1736" i="3"/>
  <c r="BG1013" i="3"/>
  <c r="BC1043" i="3"/>
  <c r="BH905" i="3"/>
  <c r="BN916" i="3"/>
  <c r="BD1073" i="3"/>
  <c r="BH1075" i="3"/>
  <c r="BL1077" i="3"/>
  <c r="BF1082" i="3"/>
  <c r="BJ1084" i="3"/>
  <c r="BN1086" i="3"/>
  <c r="BD1089" i="3"/>
  <c r="BH1091" i="3"/>
  <c r="BL1093" i="3"/>
  <c r="BF1098" i="3"/>
  <c r="BJ1100" i="3"/>
  <c r="BN1102" i="3"/>
  <c r="BD1105" i="3"/>
  <c r="BH1107" i="3"/>
  <c r="BL1109" i="3"/>
  <c r="BF1114" i="3"/>
  <c r="BJ1116" i="3"/>
  <c r="BN1118" i="3"/>
  <c r="BD1121" i="3"/>
  <c r="BH1123" i="3"/>
  <c r="BL1125" i="3"/>
  <c r="BD1137" i="3"/>
  <c r="BL1141" i="3"/>
  <c r="BN1150" i="3"/>
  <c r="BD1153" i="3"/>
  <c r="BL1157" i="3"/>
  <c r="BN1166" i="3"/>
  <c r="BD1169" i="3"/>
  <c r="BL1173" i="3"/>
  <c r="BN1182" i="3"/>
  <c r="BD1185" i="3"/>
  <c r="BL1189" i="3"/>
  <c r="BN1198" i="3"/>
  <c r="BF1210" i="3"/>
  <c r="BJ1212" i="3"/>
  <c r="BN1214" i="3"/>
  <c r="BL1221" i="3"/>
  <c r="BF1226" i="3"/>
  <c r="BJ1228" i="3"/>
  <c r="BN1230" i="3"/>
  <c r="BD1233" i="3"/>
  <c r="BH1235" i="3"/>
  <c r="BL1237" i="3"/>
  <c r="BG1086" i="3"/>
  <c r="BC1116" i="3"/>
  <c r="BE1125" i="3"/>
  <c r="BM1129" i="3"/>
  <c r="BC1148" i="3"/>
  <c r="BG1182" i="3"/>
  <c r="BM1209" i="3"/>
  <c r="BG1214" i="3"/>
  <c r="BE1221" i="3"/>
  <c r="BE1237" i="3"/>
  <c r="BI1239" i="3"/>
  <c r="BD386" i="3"/>
  <c r="BF1245" i="3"/>
  <c r="BJ1247" i="3"/>
  <c r="BN1249" i="3"/>
  <c r="BD1252" i="3"/>
  <c r="BH1254" i="3"/>
  <c r="BL1693" i="3"/>
  <c r="BF1698" i="3"/>
  <c r="BD1705" i="3"/>
  <c r="BH1707" i="3"/>
  <c r="BL1709" i="3"/>
  <c r="BM891" i="3"/>
  <c r="BM923" i="3"/>
  <c r="BM955" i="3"/>
  <c r="BI969" i="3"/>
  <c r="BC974" i="3"/>
  <c r="BM987" i="3"/>
  <c r="BC990" i="3"/>
  <c r="BG992" i="3"/>
  <c r="BM1003" i="3"/>
  <c r="BC1022" i="3"/>
  <c r="BC1038" i="3"/>
  <c r="BG1040" i="3"/>
  <c r="BE1047" i="3"/>
  <c r="BC1053" i="3"/>
  <c r="BD1052" i="3"/>
  <c r="BC1068" i="3"/>
  <c r="BN1244" i="3"/>
  <c r="BH1249" i="3"/>
  <c r="BN1260" i="3"/>
  <c r="BF1261" i="3"/>
  <c r="BJ1263" i="3"/>
  <c r="BD367" i="3"/>
  <c r="BC406" i="3"/>
  <c r="BC1264" i="3"/>
  <c r="BI1291" i="3"/>
  <c r="BC412" i="3"/>
  <c r="BD1266" i="3"/>
  <c r="BH1268" i="3"/>
  <c r="BD1282" i="3"/>
  <c r="BH1284" i="3"/>
  <c r="BL1286" i="3"/>
  <c r="BH1267" i="3"/>
  <c r="BL1269" i="3"/>
  <c r="BE1274" i="3"/>
  <c r="BI1276" i="3"/>
  <c r="BD1281" i="3"/>
  <c r="BH1283" i="3"/>
  <c r="BL1285" i="3"/>
  <c r="BE1303" i="3"/>
  <c r="BE1319" i="3"/>
  <c r="BE1335" i="3"/>
  <c r="BI1353" i="3"/>
  <c r="BI1369" i="3"/>
  <c r="BN1287" i="3"/>
  <c r="BD1293" i="3"/>
  <c r="BH1295" i="3"/>
  <c r="BL1297" i="3"/>
  <c r="BD1309" i="3"/>
  <c r="BH1311" i="3"/>
  <c r="BL1313" i="3"/>
  <c r="BD1325" i="3"/>
  <c r="BH1327" i="3"/>
  <c r="BL1329" i="3"/>
  <c r="BF1334" i="3"/>
  <c r="BJ1336" i="3"/>
  <c r="BD1341" i="3"/>
  <c r="BL1345" i="3"/>
  <c r="BF1350" i="3"/>
  <c r="BJ1352" i="3"/>
  <c r="BD1357" i="3"/>
  <c r="BL1361" i="3"/>
  <c r="BF1366" i="3"/>
  <c r="BJ1368" i="3"/>
  <c r="BD1373" i="3"/>
  <c r="BH1375" i="3"/>
  <c r="BL1377" i="3"/>
  <c r="BF1391" i="3"/>
  <c r="BD1398" i="3"/>
  <c r="BH1400" i="3"/>
  <c r="BL1402" i="3"/>
  <c r="BD1414" i="3"/>
  <c r="BH1416" i="3"/>
  <c r="BL1418" i="3"/>
  <c r="BD1430" i="3"/>
  <c r="BH1432" i="3"/>
  <c r="BL1434" i="3"/>
  <c r="BD1446" i="3"/>
  <c r="BL1450" i="3"/>
  <c r="BD1462" i="3"/>
  <c r="BH1464" i="3"/>
  <c r="BL1466" i="3"/>
  <c r="BF1471" i="3"/>
  <c r="BN1475" i="3"/>
  <c r="BC1383" i="3"/>
  <c r="BE1392" i="3"/>
  <c r="BM1396" i="3"/>
  <c r="BE1408" i="3"/>
  <c r="BI1442" i="3"/>
  <c r="BF1384" i="3"/>
  <c r="BJ1386" i="3"/>
  <c r="BN1388" i="3"/>
  <c r="BE1391" i="3"/>
  <c r="BL1395" i="3"/>
  <c r="BC1398" i="3"/>
  <c r="BF1400" i="3"/>
  <c r="BJ1402" i="3"/>
  <c r="BN1404" i="3"/>
  <c r="BC1414" i="3"/>
  <c r="BF1416" i="3"/>
  <c r="BJ1418" i="3"/>
  <c r="BN1420" i="3"/>
  <c r="BJ1434" i="3"/>
  <c r="BN1436" i="3"/>
  <c r="BD1439" i="3"/>
  <c r="BI1441" i="3"/>
  <c r="BM1443" i="3"/>
  <c r="BN1452" i="3"/>
  <c r="BE1455" i="3"/>
  <c r="BH1457" i="3"/>
  <c r="BF1464" i="3"/>
  <c r="BJ1466" i="3"/>
  <c r="BN1468" i="3"/>
  <c r="BD1471" i="3"/>
  <c r="BH1473" i="3"/>
  <c r="BL1475" i="3"/>
  <c r="BI1493" i="3"/>
  <c r="BE1507" i="3"/>
  <c r="BI1509" i="3"/>
  <c r="BI1480" i="3"/>
  <c r="BM1482" i="3"/>
  <c r="BE1494" i="3"/>
  <c r="BI1496" i="3"/>
  <c r="BM1498" i="3"/>
  <c r="BE1526" i="3"/>
  <c r="BL1479" i="3"/>
  <c r="BF1484" i="3"/>
  <c r="BJ1486" i="3"/>
  <c r="BN1488" i="3"/>
  <c r="BD1491" i="3"/>
  <c r="BL1495" i="3"/>
  <c r="BF1500" i="3"/>
  <c r="BN1504" i="3"/>
  <c r="BD1507" i="3"/>
  <c r="BH1509" i="3"/>
  <c r="BL1511" i="3"/>
  <c r="BF1516" i="3"/>
  <c r="BN1527" i="3"/>
  <c r="BF1537" i="3"/>
  <c r="BD1544" i="3"/>
  <c r="BF1553" i="3"/>
  <c r="BD1560" i="3"/>
  <c r="BH1562" i="3"/>
  <c r="BL1564" i="3"/>
  <c r="BD1576" i="3"/>
  <c r="BN1531" i="3"/>
  <c r="BL1538" i="3"/>
  <c r="BF1543" i="3"/>
  <c r="BJ1545" i="3"/>
  <c r="BN1547" i="3"/>
  <c r="BD1550" i="3"/>
  <c r="BL1554" i="3"/>
  <c r="BF1559" i="3"/>
  <c r="BJ1561" i="3"/>
  <c r="BN1563" i="3"/>
  <c r="BL1570" i="3"/>
  <c r="BF1575" i="3"/>
  <c r="BE1536" i="3"/>
  <c r="BI1538" i="3"/>
  <c r="BM1540" i="3"/>
  <c r="BI1554" i="3"/>
  <c r="BM1556" i="3"/>
  <c r="BE1568" i="3"/>
  <c r="BI1570" i="3"/>
  <c r="BM1572" i="3"/>
  <c r="BI1529" i="3"/>
  <c r="BM1531" i="3"/>
  <c r="BH1545" i="3"/>
  <c r="BL1547" i="3"/>
  <c r="BC1550" i="3"/>
  <c r="BC1566" i="3"/>
  <c r="BL1579" i="3"/>
  <c r="BE1584" i="3"/>
  <c r="BI1586" i="3"/>
  <c r="BM1588" i="3"/>
  <c r="BI1602" i="3"/>
  <c r="BG1609" i="3"/>
  <c r="BL1611" i="3"/>
  <c r="BF1616" i="3"/>
  <c r="BN1578" i="3"/>
  <c r="BE1581" i="3"/>
  <c r="BI1583" i="3"/>
  <c r="BF1590" i="3"/>
  <c r="BJ1592" i="3"/>
  <c r="BE1597" i="3"/>
  <c r="BI1599" i="3"/>
  <c r="BM1601" i="3"/>
  <c r="BF1606" i="3"/>
  <c r="BJ1608" i="3"/>
  <c r="BN1610" i="3"/>
  <c r="BL1617" i="3"/>
  <c r="BC1578" i="3"/>
  <c r="BE1587" i="3"/>
  <c r="BI1589" i="3"/>
  <c r="BN1591" i="3"/>
  <c r="BF1603" i="3"/>
  <c r="BJ1605" i="3"/>
  <c r="BN1607" i="3"/>
  <c r="BC1610" i="3"/>
  <c r="BG1612" i="3"/>
  <c r="BL1619" i="3"/>
  <c r="BE1623" i="3"/>
  <c r="BG1632" i="3"/>
  <c r="BE1641" i="3"/>
  <c r="BI1643" i="3"/>
  <c r="BM1645" i="3"/>
  <c r="BE1657" i="3"/>
  <c r="BM1661" i="3"/>
  <c r="BH1622" i="3"/>
  <c r="BD1636" i="3"/>
  <c r="BL1640" i="3"/>
  <c r="BF1645" i="3"/>
  <c r="BJ1647" i="3"/>
  <c r="BD1652" i="3"/>
  <c r="BH1654" i="3"/>
  <c r="BI1626" i="3"/>
  <c r="BN1628" i="3"/>
  <c r="BH1633" i="3"/>
  <c r="BL1635" i="3"/>
  <c r="BF1640" i="3"/>
  <c r="BI1642" i="3"/>
  <c r="BN1644" i="3"/>
  <c r="BD1647" i="3"/>
  <c r="BF1656" i="3"/>
  <c r="BI1658" i="3"/>
  <c r="BM1660" i="3"/>
  <c r="BD1663" i="3"/>
  <c r="BH1665" i="3"/>
  <c r="BE1672" i="3"/>
  <c r="BM1676" i="3"/>
  <c r="BG1681" i="3"/>
  <c r="BE1688" i="3"/>
  <c r="BJ1678" i="3"/>
  <c r="BN1680" i="3"/>
  <c r="BD1683" i="3"/>
  <c r="BI1673" i="3"/>
  <c r="BM1675" i="3"/>
  <c r="BD1678" i="3"/>
  <c r="BI1689" i="3"/>
  <c r="BJ1697" i="3"/>
  <c r="BD1696" i="3"/>
  <c r="BH1698" i="3"/>
  <c r="BH1714" i="3"/>
  <c r="BI1700" i="3"/>
  <c r="BM1702" i="3"/>
  <c r="BE1714" i="3"/>
  <c r="BN1692" i="3"/>
  <c r="BD1695" i="3"/>
  <c r="BF1704" i="3"/>
  <c r="BN1708" i="3"/>
  <c r="BD1711" i="3"/>
  <c r="BH1713" i="3"/>
  <c r="BF1720" i="3"/>
  <c r="BJ1722" i="3"/>
  <c r="BN1724" i="3"/>
  <c r="BF1736" i="3"/>
  <c r="BJ1738" i="3"/>
  <c r="BE1727" i="3"/>
  <c r="BI1716" i="3"/>
  <c r="BE1730" i="3"/>
  <c r="BI1732" i="3"/>
  <c r="BM1734" i="3"/>
  <c r="BG1739" i="3"/>
  <c r="BL1740" i="3"/>
  <c r="BN1749" i="3"/>
  <c r="BD1752" i="3"/>
  <c r="BM1758" i="3"/>
  <c r="BL1744" i="3"/>
  <c r="BJ1751" i="3"/>
  <c r="BN1753" i="3"/>
  <c r="BM1750" i="3"/>
  <c r="BD1753" i="3"/>
  <c r="BD1760" i="3"/>
  <c r="BI1092" i="3"/>
  <c r="BJ1092" i="3"/>
  <c r="BC1161" i="3"/>
  <c r="BD1161" i="3"/>
  <c r="BM1206" i="3"/>
  <c r="BN1206" i="3"/>
  <c r="BD1247" i="3"/>
  <c r="BE1423" i="3"/>
  <c r="BD1423" i="3"/>
  <c r="BD1478" i="3"/>
  <c r="BE1478" i="3"/>
  <c r="BI1502" i="3"/>
  <c r="BJ1502" i="3"/>
  <c r="BM1557" i="3"/>
  <c r="BN1557" i="3"/>
  <c r="BD1543" i="3"/>
  <c r="BL1563" i="3"/>
  <c r="BD1575" i="3"/>
  <c r="BI1625" i="3"/>
  <c r="BH1625" i="3"/>
  <c r="BL1627" i="3"/>
  <c r="BM1627" i="3"/>
  <c r="BI1659" i="3"/>
  <c r="BJ1659" i="3"/>
  <c r="BD1620" i="3"/>
  <c r="BL1624" i="3"/>
  <c r="BF1629" i="3"/>
  <c r="BH1638" i="3"/>
  <c r="BK1101" i="3"/>
  <c r="BL1101" i="3"/>
  <c r="BM1110" i="3"/>
  <c r="BN1110" i="3"/>
  <c r="BI1204" i="3"/>
  <c r="BJ1204" i="3"/>
  <c r="BN1307" i="3"/>
  <c r="BM1307" i="3"/>
  <c r="BE1351" i="3"/>
  <c r="BF1351" i="3"/>
  <c r="BN1412" i="3"/>
  <c r="BM1412" i="3"/>
  <c r="BE1407" i="3"/>
  <c r="BD1407" i="3"/>
  <c r="BL1427" i="3"/>
  <c r="BM1427" i="3"/>
  <c r="BI1525" i="3"/>
  <c r="BJ1525" i="3"/>
  <c r="BN1541" i="3"/>
  <c r="BM1541" i="3"/>
  <c r="BD1566" i="3"/>
  <c r="BE1566" i="3"/>
  <c r="BE1600" i="3"/>
  <c r="BF1600" i="3"/>
  <c r="BH1615" i="3"/>
  <c r="BI1615" i="3"/>
  <c r="BF1256" i="3"/>
  <c r="BN1078" i="3"/>
  <c r="BE1090" i="3"/>
  <c r="BF1090" i="3"/>
  <c r="BK1149" i="3"/>
  <c r="BL1149" i="3"/>
  <c r="BM1158" i="3"/>
  <c r="BN1158" i="3"/>
  <c r="BE1218" i="3"/>
  <c r="BF1218" i="3"/>
  <c r="BG1227" i="3"/>
  <c r="BH1227" i="3"/>
  <c r="BM1277" i="3"/>
  <c r="BM1371" i="3"/>
  <c r="BN1371" i="3"/>
  <c r="BE1479" i="3"/>
  <c r="BF1479" i="3"/>
  <c r="BE1523" i="3"/>
  <c r="BF1523" i="3"/>
  <c r="BM1520" i="3"/>
  <c r="BN1520" i="3"/>
  <c r="BG1580" i="3"/>
  <c r="BH1580" i="3"/>
  <c r="BF1392" i="3"/>
  <c r="BL1643" i="3"/>
  <c r="BE1440" i="3"/>
  <c r="BL1386" i="3"/>
  <c r="BI1220" i="3"/>
  <c r="BL1197" i="3"/>
  <c r="BI1473" i="3"/>
  <c r="BK1117" i="3"/>
  <c r="BL1117" i="3"/>
  <c r="BH1131" i="3"/>
  <c r="BG1131" i="3"/>
  <c r="BK1165" i="3"/>
  <c r="BL1165" i="3"/>
  <c r="BM1190" i="3"/>
  <c r="BN1190" i="3"/>
  <c r="BM1238" i="3"/>
  <c r="BN1238" i="3"/>
  <c r="BE1273" i="3"/>
  <c r="BI1409" i="3"/>
  <c r="BH1409" i="3"/>
  <c r="BM1604" i="3"/>
  <c r="BN1604" i="3"/>
  <c r="BM1460" i="3"/>
  <c r="BE1282" i="3"/>
  <c r="BD1145" i="3"/>
  <c r="BK1133" i="3"/>
  <c r="BL1133" i="3"/>
  <c r="BM1142" i="3"/>
  <c r="BN1142" i="3"/>
  <c r="BN1222" i="3"/>
  <c r="BM1222" i="3"/>
  <c r="BI1275" i="3"/>
  <c r="BG1385" i="3"/>
  <c r="BF1424" i="3"/>
  <c r="BE1424" i="3"/>
  <c r="BI1458" i="3"/>
  <c r="BJ1458" i="3"/>
  <c r="BH1561" i="3"/>
  <c r="BL1585" i="3"/>
  <c r="BM1585" i="3"/>
  <c r="BE1491" i="3"/>
  <c r="BI1394" i="3"/>
  <c r="BI1410" i="3"/>
  <c r="BI1305" i="3"/>
  <c r="BI1236" i="3"/>
  <c r="BD1455" i="3"/>
  <c r="BI1457" i="3"/>
  <c r="BE1472" i="3"/>
  <c r="BD1177" i="3"/>
  <c r="BL1229" i="3"/>
  <c r="BM1428" i="3"/>
  <c r="BD1382" i="3"/>
  <c r="BI1268" i="3"/>
  <c r="BE1266" i="3"/>
  <c r="BF1202" i="3"/>
  <c r="BE1106" i="3"/>
  <c r="BF1106" i="3"/>
  <c r="BH1195" i="3"/>
  <c r="BG1195" i="3"/>
  <c r="BD1263" i="3"/>
  <c r="BD1265" i="3"/>
  <c r="BC1265" i="3"/>
  <c r="BM1278" i="3"/>
  <c r="BN1278" i="3"/>
  <c r="BE1413" i="3"/>
  <c r="BF1413" i="3"/>
  <c r="BF1456" i="3"/>
  <c r="BE1456" i="3"/>
  <c r="BI1393" i="3"/>
  <c r="BH1393" i="3"/>
  <c r="BM1411" i="3"/>
  <c r="BL1411" i="3"/>
  <c r="BM1607" i="3"/>
  <c r="BI1605" i="3"/>
  <c r="BE1516" i="3"/>
  <c r="BM1444" i="3"/>
  <c r="BL1443" i="3"/>
  <c r="BE1074" i="3"/>
  <c r="BF1074" i="3"/>
  <c r="BM1094" i="3"/>
  <c r="BN1094" i="3"/>
  <c r="BI1108" i="3"/>
  <c r="BJ1108" i="3"/>
  <c r="BJ1258" i="3"/>
  <c r="BF1367" i="3"/>
  <c r="BE1367" i="3"/>
  <c r="BH1425" i="3"/>
  <c r="BI1425" i="3"/>
  <c r="BM1459" i="3"/>
  <c r="BL1459" i="3"/>
  <c r="BJ1518" i="3"/>
  <c r="BI1518" i="3"/>
  <c r="BH1546" i="3"/>
  <c r="BG1546" i="3"/>
  <c r="BF1536" i="3"/>
  <c r="BC1607" i="3"/>
  <c r="BD1607" i="3"/>
  <c r="BD1613" i="3"/>
  <c r="BE1613" i="3"/>
  <c r="BL1601" i="3"/>
  <c r="BE1234" i="3"/>
  <c r="BN1396" i="3"/>
  <c r="BI1474" i="3"/>
  <c r="BJ885" i="3"/>
  <c r="BD1065" i="3"/>
  <c r="BC1065" i="3"/>
  <c r="BI1076" i="3"/>
  <c r="BJ1076" i="3"/>
  <c r="BC1129" i="3"/>
  <c r="BD1129" i="3"/>
  <c r="BD1193" i="3"/>
  <c r="BC1193" i="3"/>
  <c r="BL1251" i="3"/>
  <c r="BN1323" i="3"/>
  <c r="BM1323" i="3"/>
  <c r="BH1441" i="3"/>
  <c r="BI1321" i="3"/>
  <c r="BL1181" i="3"/>
  <c r="BF1671" i="3"/>
  <c r="BE1671" i="3"/>
  <c r="BI1729" i="3"/>
  <c r="BM1731" i="3"/>
  <c r="BL1671" i="3"/>
  <c r="BM1671" i="3"/>
  <c r="BF1687" i="3"/>
  <c r="BE1687" i="3"/>
  <c r="BE1698" i="3"/>
  <c r="BN1699" i="3"/>
  <c r="BM1699" i="3"/>
  <c r="BE1695" i="3"/>
  <c r="BD1702" i="3"/>
  <c r="BF1727" i="3"/>
  <c r="BJ1689" i="3"/>
  <c r="BD1712" i="3"/>
  <c r="BI1714" i="3"/>
  <c r="BL1706" i="3"/>
  <c r="BN1660" i="3"/>
  <c r="BI1697" i="3"/>
  <c r="BE1711" i="3"/>
  <c r="BH1704" i="3"/>
  <c r="BL1700" i="3"/>
  <c r="BN1731" i="3"/>
  <c r="BH1716" i="3"/>
  <c r="BL1718" i="3"/>
  <c r="BF1723" i="3"/>
  <c r="BF1739" i="3"/>
  <c r="BD1740" i="3"/>
  <c r="BC1752" i="3"/>
  <c r="BF1581" i="3"/>
  <c r="BJ1599" i="3"/>
  <c r="BH1653" i="3"/>
  <c r="BL1655" i="3"/>
  <c r="BJ1662" i="3"/>
  <c r="BN1664" i="3"/>
  <c r="BG880" i="3"/>
  <c r="BC883" i="3"/>
  <c r="BE892" i="3"/>
  <c r="BI894" i="3"/>
  <c r="BM896" i="3"/>
  <c r="BC899" i="3"/>
  <c r="BG901" i="3"/>
  <c r="BM928" i="3"/>
  <c r="BM944" i="3"/>
  <c r="BM960" i="3"/>
  <c r="BC979" i="3"/>
  <c r="BE988" i="3"/>
  <c r="BC1027" i="3"/>
  <c r="BG1045" i="3"/>
  <c r="BJ1050" i="3"/>
  <c r="BC869" i="3"/>
  <c r="BJ1068" i="3"/>
  <c r="BG1056" i="3"/>
  <c r="BM1067" i="3"/>
  <c r="BG1072" i="3"/>
  <c r="BN1496" i="3"/>
  <c r="BM1691" i="3"/>
  <c r="BD1745" i="3"/>
  <c r="BH1747" i="3"/>
  <c r="BL1749" i="3"/>
  <c r="BF1754" i="3"/>
  <c r="BF1761" i="3"/>
  <c r="BM1429" i="3"/>
  <c r="BI1734" i="3"/>
  <c r="BM1736" i="3"/>
  <c r="BC1739" i="3"/>
  <c r="BF1285" i="3"/>
  <c r="BF1331" i="3"/>
  <c r="BG1660" i="3"/>
  <c r="BN1641" i="3"/>
  <c r="BD1644" i="3"/>
  <c r="BH1646" i="3"/>
  <c r="BL1648" i="3"/>
  <c r="BN1657" i="3"/>
  <c r="BD1660" i="3"/>
  <c r="BG1625" i="3"/>
  <c r="BE1632" i="3"/>
  <c r="BE1648" i="3"/>
  <c r="BE1664" i="3"/>
  <c r="BC1671" i="3"/>
  <c r="BG1673" i="3"/>
  <c r="BE1680" i="3"/>
  <c r="BI1682" i="3"/>
  <c r="BC1687" i="3"/>
  <c r="BG1689" i="3"/>
  <c r="BJ1670" i="3"/>
  <c r="BN1672" i="3"/>
  <c r="BD1675" i="3"/>
  <c r="BL1679" i="3"/>
  <c r="BI1681" i="3"/>
  <c r="BE1708" i="3"/>
  <c r="BI1710" i="3"/>
  <c r="BM1712" i="3"/>
  <c r="BC1715" i="3"/>
  <c r="BM1756" i="3"/>
  <c r="BE1752" i="3"/>
  <c r="EJ72" i="1"/>
  <c r="BN1445" i="3"/>
  <c r="BG1403" i="3"/>
  <c r="BI1501" i="3"/>
  <c r="BL1668" i="3"/>
  <c r="BJ1675" i="3"/>
  <c r="BL1684" i="3"/>
  <c r="BI1718" i="3"/>
  <c r="BM1720" i="3"/>
  <c r="BC1723" i="3"/>
  <c r="BG1725" i="3"/>
  <c r="BE1732" i="3"/>
  <c r="BJ1693" i="3"/>
  <c r="BJ1696" i="3"/>
  <c r="BD1701" i="3"/>
  <c r="BH1703" i="3"/>
  <c r="BL1705" i="3"/>
  <c r="BN1714" i="3"/>
  <c r="BC1743" i="3"/>
  <c r="BF1716" i="3"/>
  <c r="BF1741" i="3"/>
  <c r="BJ1743" i="3"/>
  <c r="BN1745" i="3"/>
  <c r="BH1750" i="3"/>
  <c r="BL1752" i="3"/>
  <c r="BE1761" i="3"/>
  <c r="EJ76" i="1"/>
  <c r="BM1319" i="3"/>
  <c r="BF1549" i="3"/>
  <c r="BF1599" i="3"/>
  <c r="BE1615" i="3"/>
  <c r="BJ1620" i="3"/>
  <c r="BM1623" i="3"/>
  <c r="BI1639" i="3"/>
  <c r="BE1653" i="3"/>
  <c r="BM1620" i="3"/>
  <c r="BJ1627" i="3"/>
  <c r="BL1636" i="3"/>
  <c r="BF1641" i="3"/>
  <c r="BJ1643" i="3"/>
  <c r="BL1652" i="3"/>
  <c r="BF1657" i="3"/>
  <c r="BN1661" i="3"/>
  <c r="BD1627" i="3"/>
  <c r="BH1629" i="3"/>
  <c r="BL1631" i="3"/>
  <c r="BE1636" i="3"/>
  <c r="BI1638" i="3"/>
  <c r="BM1640" i="3"/>
  <c r="BD1643" i="3"/>
  <c r="BH1645" i="3"/>
  <c r="BL1647" i="3"/>
  <c r="BE1652" i="3"/>
  <c r="BI1654" i="3"/>
  <c r="BN1656" i="3"/>
  <c r="BD1659" i="3"/>
  <c r="BH1661" i="3"/>
  <c r="BL1663" i="3"/>
  <c r="BE1666" i="3"/>
  <c r="BL1667" i="3"/>
  <c r="BN1676" i="3"/>
  <c r="BD1679" i="3"/>
  <c r="BL1683" i="3"/>
  <c r="BF1667" i="3"/>
  <c r="BJ1669" i="3"/>
  <c r="BN1671" i="3"/>
  <c r="BG1676" i="3"/>
  <c r="BL1678" i="3"/>
  <c r="BE1683" i="3"/>
  <c r="BI1685" i="3"/>
  <c r="BN1687" i="3"/>
  <c r="BC1690" i="3"/>
  <c r="BD1692" i="3"/>
  <c r="BH1694" i="3"/>
  <c r="BF1701" i="3"/>
  <c r="BM1698" i="3"/>
  <c r="BE1710" i="3"/>
  <c r="BI1712" i="3"/>
  <c r="BD1691" i="3"/>
  <c r="BL1695" i="3"/>
  <c r="BF1700" i="3"/>
  <c r="BJ1702" i="3"/>
  <c r="BN1704" i="3"/>
  <c r="BF1732" i="3"/>
  <c r="BJ1734" i="3"/>
  <c r="BN1736" i="3"/>
  <c r="BI1725" i="3"/>
  <c r="BM1727" i="3"/>
  <c r="BF1719" i="3"/>
  <c r="BJ1721" i="3"/>
  <c r="BN1723" i="3"/>
  <c r="BD1726" i="3"/>
  <c r="BM1730" i="3"/>
  <c r="BF1735" i="3"/>
  <c r="BJ1737" i="3"/>
  <c r="BC1748" i="3"/>
  <c r="BC1757" i="3"/>
  <c r="BG1759" i="3"/>
  <c r="BF1745" i="3"/>
  <c r="BJ1747" i="3"/>
  <c r="BE1742" i="3"/>
  <c r="BI1744" i="3"/>
  <c r="BC1749" i="3"/>
  <c r="BG1751" i="3"/>
  <c r="BL1753" i="3"/>
  <c r="BM473" i="3"/>
  <c r="BM464" i="3"/>
  <c r="BG453" i="3"/>
  <c r="BC451" i="3"/>
  <c r="BG437" i="3"/>
  <c r="BC435" i="3"/>
  <c r="BM432" i="3"/>
  <c r="BG421" i="3"/>
  <c r="BC419" i="3"/>
  <c r="BM1684" i="3"/>
  <c r="BI1693" i="3"/>
  <c r="BN1727" i="3"/>
  <c r="BM1657" i="3"/>
  <c r="BE1716" i="3"/>
  <c r="BJ1685" i="3"/>
  <c r="BE1739" i="3"/>
  <c r="BE1667" i="3"/>
  <c r="BH1710" i="3"/>
  <c r="BD463" i="3"/>
  <c r="BJ458" i="3"/>
  <c r="BF456" i="3"/>
  <c r="BL451" i="3"/>
  <c r="BD447" i="3"/>
  <c r="BJ442" i="3"/>
  <c r="BF440" i="3"/>
  <c r="BL435" i="3"/>
  <c r="BD431" i="3"/>
  <c r="BF424" i="3"/>
  <c r="BN1711" i="3"/>
  <c r="BD1749" i="3"/>
  <c r="BJ1725" i="3"/>
  <c r="BF1683" i="3"/>
  <c r="BG1701" i="3"/>
  <c r="BM1655" i="3"/>
  <c r="BC1740" i="3"/>
  <c r="BD1648" i="3"/>
  <c r="BD1714" i="3"/>
  <c r="BG1754" i="3"/>
  <c r="BG1745" i="3"/>
  <c r="BM1656" i="3"/>
  <c r="BE1723" i="3"/>
  <c r="BN1698" i="3"/>
  <c r="BI1696" i="3"/>
  <c r="BM1683" i="3"/>
  <c r="EM76" i="1"/>
  <c r="BH1700" i="3"/>
  <c r="BC1675" i="3"/>
  <c r="BM1668" i="3"/>
  <c r="BJ1709" i="3"/>
  <c r="BN1695" i="3"/>
  <c r="BE1679" i="3"/>
  <c r="BF1653" i="3"/>
  <c r="BI462" i="3"/>
  <c r="BI446" i="3"/>
  <c r="BI430" i="3"/>
  <c r="BD469" i="3"/>
  <c r="BG1750" i="3"/>
  <c r="BM1667" i="3"/>
  <c r="BH1751" i="3"/>
  <c r="BI1669" i="3"/>
  <c r="BD460" i="3"/>
  <c r="BJ455" i="3"/>
  <c r="BD444" i="3"/>
  <c r="BJ439" i="3"/>
  <c r="BD428" i="3"/>
  <c r="BL1702" i="3"/>
  <c r="BN676" i="3"/>
  <c r="BD27" i="3"/>
  <c r="BN488" i="3"/>
  <c r="BN504" i="3"/>
  <c r="BN520" i="3"/>
  <c r="BN536" i="3"/>
  <c r="BN552" i="3"/>
  <c r="BN568" i="3"/>
  <c r="BN584" i="3"/>
  <c r="BN600" i="3"/>
  <c r="BN616" i="3"/>
  <c r="BN632" i="3"/>
  <c r="BN648" i="3"/>
  <c r="BN664" i="3"/>
  <c r="BN465" i="3"/>
  <c r="BN481" i="3"/>
  <c r="BN497" i="3"/>
  <c r="BN513" i="3"/>
  <c r="BN529" i="3"/>
  <c r="BN545" i="3"/>
  <c r="BN561" i="3"/>
  <c r="BN577" i="3"/>
  <c r="BN593" i="3"/>
  <c r="BN609" i="3"/>
  <c r="BN625" i="3"/>
  <c r="BN641" i="3"/>
  <c r="BN657" i="3"/>
  <c r="BN697" i="3"/>
  <c r="BN713" i="3"/>
  <c r="BN729" i="3"/>
  <c r="BN668" i="3"/>
  <c r="BN475" i="3"/>
  <c r="BN491" i="3"/>
  <c r="BN507" i="3"/>
  <c r="BN523" i="3"/>
  <c r="BN539" i="3"/>
  <c r="BN555" i="3"/>
  <c r="BN571" i="3"/>
  <c r="BN587" i="3"/>
  <c r="BN603" i="3"/>
  <c r="BN619" i="3"/>
  <c r="BN635" i="3"/>
  <c r="BN651" i="3"/>
  <c r="BN467" i="3"/>
  <c r="BN483" i="3"/>
  <c r="BN499" i="3"/>
  <c r="BN515" i="3"/>
  <c r="BN531" i="3"/>
  <c r="BN547" i="3"/>
  <c r="BN563" i="3"/>
  <c r="BN579" i="3"/>
  <c r="BN595" i="3"/>
  <c r="BN611" i="3"/>
  <c r="BN627" i="3"/>
  <c r="BN643" i="3"/>
  <c r="BN659" i="3"/>
  <c r="BN706" i="3"/>
  <c r="BN722" i="3"/>
  <c r="BN738" i="3"/>
  <c r="BN469" i="3"/>
  <c r="BN485" i="3"/>
  <c r="BN501" i="3"/>
  <c r="BN517" i="3"/>
  <c r="BN533" i="3"/>
  <c r="BN549" i="3"/>
  <c r="BN565" i="3"/>
  <c r="BN581" i="3"/>
  <c r="BN597" i="3"/>
  <c r="BN613" i="3"/>
  <c r="BN629" i="3"/>
  <c r="BN645" i="3"/>
  <c r="BN661" i="3"/>
  <c r="BN692" i="3"/>
  <c r="BN708" i="3"/>
  <c r="BN724" i="3"/>
  <c r="BN482" i="3"/>
  <c r="BN498" i="3"/>
  <c r="BN514" i="3"/>
  <c r="BN530" i="3"/>
  <c r="BN546" i="3"/>
  <c r="BN562" i="3"/>
  <c r="BN578" i="3"/>
  <c r="BN594" i="3"/>
  <c r="BN610" i="3"/>
  <c r="BN626" i="3"/>
  <c r="BN642" i="3"/>
  <c r="BN658" i="3"/>
  <c r="BN675" i="3"/>
  <c r="BN691" i="3"/>
  <c r="BN707" i="3"/>
  <c r="BN723" i="3"/>
  <c r="BN739" i="3"/>
  <c r="BN680" i="3"/>
  <c r="BN696" i="3"/>
  <c r="BN712" i="3"/>
  <c r="BN728" i="3"/>
  <c r="BN688" i="3"/>
  <c r="BN704" i="3"/>
  <c r="BN720" i="3"/>
  <c r="BN736" i="3"/>
  <c r="BN478" i="3"/>
  <c r="BN494" i="3"/>
  <c r="BN510" i="3"/>
  <c r="BN526" i="3"/>
  <c r="BN542" i="3"/>
  <c r="BN558" i="3"/>
  <c r="BN574" i="3"/>
  <c r="BN590" i="3"/>
  <c r="BN606" i="3"/>
  <c r="BN622" i="3"/>
  <c r="BN638" i="3"/>
  <c r="BN654" i="3"/>
  <c r="BN671" i="3"/>
  <c r="BN687" i="3"/>
  <c r="BN703" i="3"/>
  <c r="BN719" i="3"/>
  <c r="BN735" i="3"/>
  <c r="BN690" i="3"/>
  <c r="BN672" i="3"/>
  <c r="BN490" i="3"/>
  <c r="BN506" i="3"/>
  <c r="BN522" i="3"/>
  <c r="BN538" i="3"/>
  <c r="BN554" i="3"/>
  <c r="BN570" i="3"/>
  <c r="BN586" i="3"/>
  <c r="BN602" i="3"/>
  <c r="BN618" i="3"/>
  <c r="BN634" i="3"/>
  <c r="BN650" i="3"/>
  <c r="BN681" i="3"/>
  <c r="BN598" i="3"/>
  <c r="BN614" i="3"/>
  <c r="BN630" i="3"/>
  <c r="BN646" i="3"/>
  <c r="BN662" i="3"/>
  <c r="BN684" i="3"/>
  <c r="BN700" i="3"/>
  <c r="BN716" i="3"/>
  <c r="BN732" i="3"/>
  <c r="BN682" i="3"/>
  <c r="BN698" i="3"/>
  <c r="BN714" i="3"/>
  <c r="BN730" i="3"/>
  <c r="BN667" i="3"/>
  <c r="BN683" i="3"/>
  <c r="BN699" i="3"/>
  <c r="BN715" i="3"/>
  <c r="BN731" i="3"/>
  <c r="BN486" i="3"/>
  <c r="BN502" i="3"/>
  <c r="BN518" i="3"/>
  <c r="BN534" i="3"/>
  <c r="BN550" i="3"/>
  <c r="BN566" i="3"/>
  <c r="BN582" i="3"/>
  <c r="BN679" i="3"/>
  <c r="BN695" i="3"/>
  <c r="BN711" i="3"/>
  <c r="BN727" i="3"/>
  <c r="BN473" i="3"/>
  <c r="BN489" i="3"/>
  <c r="BN505" i="3"/>
  <c r="BN521" i="3"/>
  <c r="BN537" i="3"/>
  <c r="BN553" i="3"/>
  <c r="BN569" i="3"/>
  <c r="BN585" i="3"/>
  <c r="BN601" i="3"/>
  <c r="BN617" i="3"/>
  <c r="BN633" i="3"/>
  <c r="BN649" i="3"/>
  <c r="BN665" i="3"/>
  <c r="BN492" i="3"/>
  <c r="BN508" i="3"/>
  <c r="BN524" i="3"/>
  <c r="BN540" i="3"/>
  <c r="BN556" i="3"/>
  <c r="BN572" i="3"/>
  <c r="BN588" i="3"/>
  <c r="BN604" i="3"/>
  <c r="BN620" i="3"/>
  <c r="BN636" i="3"/>
  <c r="BN652" i="3"/>
  <c r="BN669" i="3"/>
  <c r="BN685" i="3"/>
  <c r="BN701" i="3"/>
  <c r="BN717" i="3"/>
  <c r="BN733" i="3"/>
  <c r="BN479" i="3"/>
  <c r="BN495" i="3"/>
  <c r="BN511" i="3"/>
  <c r="BN527" i="3"/>
  <c r="BN543" i="3"/>
  <c r="BN559" i="3"/>
  <c r="BN575" i="3"/>
  <c r="BN591" i="3"/>
  <c r="BN607" i="3"/>
  <c r="BN623" i="3"/>
  <c r="BN639" i="3"/>
  <c r="BN655" i="3"/>
  <c r="BN477" i="3"/>
  <c r="BN493" i="3"/>
  <c r="BN509" i="3"/>
  <c r="BN525" i="3"/>
  <c r="BN541" i="3"/>
  <c r="BN557" i="3"/>
  <c r="BN573" i="3"/>
  <c r="BN589" i="3"/>
  <c r="BN605" i="3"/>
  <c r="BN621" i="3"/>
  <c r="BN637" i="3"/>
  <c r="BN653" i="3"/>
  <c r="BN686" i="3"/>
  <c r="BN702" i="3"/>
  <c r="BN718" i="3"/>
  <c r="BN734" i="3"/>
  <c r="BN452" i="3"/>
  <c r="BN436" i="3"/>
  <c r="BN420" i="3"/>
  <c r="BN480" i="3"/>
  <c r="BN496" i="3"/>
  <c r="BN512" i="3"/>
  <c r="BN528" i="3"/>
  <c r="BN544" i="3"/>
  <c r="BN560" i="3"/>
  <c r="BN576" i="3"/>
  <c r="BN592" i="3"/>
  <c r="BN608" i="3"/>
  <c r="BN624" i="3"/>
  <c r="BN640" i="3"/>
  <c r="BN656" i="3"/>
  <c r="BN673" i="3"/>
  <c r="BN689" i="3"/>
  <c r="BN705" i="3"/>
  <c r="BN721" i="3"/>
  <c r="BN737" i="3"/>
  <c r="BN430" i="3"/>
  <c r="BN402" i="3"/>
  <c r="BN370" i="3"/>
  <c r="BN462" i="3"/>
  <c r="BN446" i="3"/>
  <c r="BN414" i="3"/>
  <c r="BN382" i="3"/>
  <c r="BN350" i="3"/>
  <c r="BN385" i="3"/>
  <c r="BN353" i="3"/>
  <c r="BN388" i="3"/>
  <c r="BN356" i="3"/>
  <c r="BN399" i="3"/>
  <c r="BN367" i="3"/>
  <c r="BN463" i="3"/>
  <c r="BN447" i="3"/>
  <c r="BN431" i="3"/>
  <c r="BN464" i="3"/>
  <c r="BN448" i="3"/>
  <c r="BN432" i="3"/>
  <c r="BN410" i="3"/>
  <c r="BN378" i="3"/>
  <c r="BN346" i="3"/>
  <c r="BN413" i="3"/>
  <c r="BN381" i="3"/>
  <c r="BN349" i="3"/>
  <c r="BN416" i="3"/>
  <c r="BN384" i="3"/>
  <c r="BN352" i="3"/>
  <c r="BN395" i="3"/>
  <c r="BN363" i="3"/>
  <c r="BN466" i="3"/>
  <c r="BN449" i="3"/>
  <c r="BN433" i="3"/>
  <c r="BN417" i="3"/>
  <c r="BN450" i="3"/>
  <c r="BN434" i="3"/>
  <c r="BN418" i="3"/>
  <c r="BN484" i="3"/>
  <c r="BN500" i="3"/>
  <c r="BN516" i="3"/>
  <c r="BN532" i="3"/>
  <c r="BN548" i="3"/>
  <c r="BN564" i="3"/>
  <c r="BN580" i="3"/>
  <c r="BN596" i="3"/>
  <c r="BN612" i="3"/>
  <c r="BN628" i="3"/>
  <c r="BN644" i="3"/>
  <c r="BN660" i="3"/>
  <c r="BN677" i="3"/>
  <c r="BN693" i="3"/>
  <c r="BN709" i="3"/>
  <c r="BN725" i="3"/>
  <c r="BN406" i="3"/>
  <c r="BN374" i="3"/>
  <c r="BN409" i="3"/>
  <c r="BN377" i="3"/>
  <c r="BN345" i="3"/>
  <c r="BN412" i="3"/>
  <c r="BN380" i="3"/>
  <c r="BN348" i="3"/>
  <c r="BN391" i="3"/>
  <c r="BN359" i="3"/>
  <c r="BN470" i="3"/>
  <c r="BN451" i="3"/>
  <c r="BN435" i="3"/>
  <c r="BN419" i="3"/>
  <c r="BN405" i="3"/>
  <c r="BN373" i="3"/>
  <c r="BN408" i="3"/>
  <c r="BN376" i="3"/>
  <c r="BN344" i="3"/>
  <c r="BN387" i="3"/>
  <c r="BN355" i="3"/>
  <c r="BN474" i="3"/>
  <c r="BN453" i="3"/>
  <c r="BN437" i="3"/>
  <c r="BN421" i="3"/>
  <c r="BN454" i="3"/>
  <c r="BN438" i="3"/>
  <c r="BN422" i="3"/>
  <c r="BN398" i="3"/>
  <c r="BN366" i="3"/>
  <c r="BN401" i="3"/>
  <c r="BN369" i="3"/>
  <c r="BN404" i="3"/>
  <c r="BN372" i="3"/>
  <c r="BN415" i="3"/>
  <c r="BN383" i="3"/>
  <c r="BN351" i="3"/>
  <c r="BN455" i="3"/>
  <c r="BN439" i="3"/>
  <c r="BN423" i="3"/>
  <c r="BN456" i="3"/>
  <c r="BN440" i="3"/>
  <c r="BN424" i="3"/>
  <c r="BN471" i="3"/>
  <c r="BN487" i="3"/>
  <c r="BN503" i="3"/>
  <c r="BN519" i="3"/>
  <c r="BN535" i="3"/>
  <c r="BN551" i="3"/>
  <c r="BN567" i="3"/>
  <c r="BN583" i="3"/>
  <c r="BN599" i="3"/>
  <c r="BN615" i="3"/>
  <c r="BN631" i="3"/>
  <c r="BN647" i="3"/>
  <c r="BN663" i="3"/>
  <c r="BN674" i="3"/>
  <c r="BN394" i="3"/>
  <c r="BN362" i="3"/>
  <c r="BN397" i="3"/>
  <c r="BN365" i="3"/>
  <c r="BN400" i="3"/>
  <c r="BN368" i="3"/>
  <c r="BN411" i="3"/>
  <c r="BN379" i="3"/>
  <c r="BN347" i="3"/>
  <c r="BN457" i="3"/>
  <c r="BN441" i="3"/>
  <c r="BN425" i="3"/>
  <c r="BN458" i="3"/>
  <c r="BN442" i="3"/>
  <c r="BN426" i="3"/>
  <c r="BN670" i="3"/>
  <c r="BN678" i="3"/>
  <c r="BN694" i="3"/>
  <c r="BN710" i="3"/>
  <c r="BN726" i="3"/>
  <c r="BN390" i="3"/>
  <c r="BN358" i="3"/>
  <c r="BN393" i="3"/>
  <c r="BN361" i="3"/>
  <c r="BN396" i="3"/>
  <c r="BN364" i="3"/>
  <c r="BN407" i="3"/>
  <c r="BN375" i="3"/>
  <c r="BN459" i="3"/>
  <c r="BN443" i="3"/>
  <c r="BN427" i="3"/>
  <c r="BN460" i="3"/>
  <c r="BN444" i="3"/>
  <c r="BN428" i="3"/>
  <c r="BN666" i="3"/>
  <c r="BN386" i="3"/>
  <c r="BN354" i="3"/>
  <c r="BN389" i="3"/>
  <c r="BN357" i="3"/>
  <c r="BN392" i="3"/>
  <c r="BN360" i="3"/>
  <c r="BN403" i="3"/>
  <c r="BN371" i="3"/>
  <c r="BN461" i="3"/>
  <c r="BN445" i="3"/>
  <c r="BN429" i="3"/>
  <c r="BI412" i="3"/>
  <c r="BI380" i="3"/>
  <c r="BI348" i="3"/>
  <c r="BI133" i="3"/>
  <c r="BM1399" i="3"/>
  <c r="BI404" i="3"/>
  <c r="BI372" i="3"/>
  <c r="BI115" i="3"/>
  <c r="BM814" i="3"/>
  <c r="BN1291" i="3"/>
  <c r="BF1354" i="3"/>
  <c r="BF1362" i="3"/>
  <c r="BM1049" i="3"/>
  <c r="BM1241" i="3"/>
  <c r="BC1253" i="3"/>
  <c r="BG1255" i="3"/>
  <c r="BE1262" i="3"/>
  <c r="BL1289" i="3"/>
  <c r="BH1289" i="3"/>
  <c r="BE1386" i="3"/>
  <c r="BN830" i="3"/>
  <c r="BC870" i="3"/>
  <c r="BI391" i="3"/>
  <c r="BI359" i="3"/>
  <c r="BF1293" i="3"/>
  <c r="BJ1295" i="3"/>
  <c r="BN1297" i="3"/>
  <c r="BF1309" i="3"/>
  <c r="BJ1311" i="3"/>
  <c r="BN1313" i="3"/>
  <c r="BF1325" i="3"/>
  <c r="BJ1327" i="3"/>
  <c r="BN1329" i="3"/>
  <c r="BH1334" i="3"/>
  <c r="BF1341" i="3"/>
  <c r="BN1345" i="3"/>
  <c r="BH1350" i="3"/>
  <c r="BL1352" i="3"/>
  <c r="BF1357" i="3"/>
  <c r="BN1361" i="3"/>
  <c r="BH1366" i="3"/>
  <c r="BL1368" i="3"/>
  <c r="BN1377" i="3"/>
  <c r="BD1380" i="3"/>
  <c r="BE1296" i="3"/>
  <c r="BI1298" i="3"/>
  <c r="BM1300" i="3"/>
  <c r="BE1312" i="3"/>
  <c r="BI1314" i="3"/>
  <c r="BM1316" i="3"/>
  <c r="BE1328" i="3"/>
  <c r="BI1330" i="3"/>
  <c r="BI1346" i="3"/>
  <c r="BE1360" i="3"/>
  <c r="BI1362" i="3"/>
  <c r="BM1364" i="3"/>
  <c r="BE1376" i="3"/>
  <c r="BF1481" i="3"/>
  <c r="BJ1483" i="3"/>
  <c r="BL1492" i="3"/>
  <c r="BF1497" i="3"/>
  <c r="BD1504" i="3"/>
  <c r="BL1508" i="3"/>
  <c r="BJ1515" i="3"/>
  <c r="BH971" i="3"/>
  <c r="BN1014" i="3"/>
  <c r="BG1104" i="3"/>
  <c r="BM1131" i="3"/>
  <c r="BG1136" i="3"/>
  <c r="BG1152" i="3"/>
  <c r="BC1166" i="3"/>
  <c r="BM1179" i="3"/>
  <c r="BG1184" i="3"/>
  <c r="BN1242" i="3"/>
  <c r="BD408" i="3"/>
  <c r="BN1289" i="3"/>
  <c r="BE1305" i="3"/>
  <c r="BI1307" i="3"/>
  <c r="BM1309" i="3"/>
  <c r="BE1321" i="3"/>
  <c r="BI1323" i="3"/>
  <c r="BM1325" i="3"/>
  <c r="BI1339" i="3"/>
  <c r="BI1355" i="3"/>
  <c r="BC1376" i="3"/>
  <c r="BG1378" i="3"/>
  <c r="BL1384" i="3"/>
  <c r="BD1480" i="3"/>
  <c r="BH1479" i="3"/>
  <c r="BL1481" i="3"/>
  <c r="BH1495" i="3"/>
  <c r="BL1497" i="3"/>
  <c r="BD1509" i="3"/>
  <c r="BI1511" i="3"/>
  <c r="BL1513" i="3"/>
  <c r="BF1518" i="3"/>
  <c r="BJ1520" i="3"/>
  <c r="BN1522" i="3"/>
  <c r="BJ1527" i="3"/>
  <c r="BM1297" i="3"/>
  <c r="BM170" i="3"/>
  <c r="BH1272" i="3"/>
  <c r="BE1297" i="3"/>
  <c r="BE1493" i="3"/>
  <c r="BG1502" i="3"/>
  <c r="BE1525" i="3"/>
  <c r="BL1262" i="3"/>
  <c r="BI1281" i="3"/>
  <c r="BN1269" i="3"/>
  <c r="BF1281" i="3"/>
  <c r="BG1302" i="3"/>
  <c r="BG1318" i="3"/>
  <c r="BI1343" i="3"/>
  <c r="BI1359" i="3"/>
  <c r="BE1373" i="3"/>
  <c r="BI1375" i="3"/>
  <c r="BJ1383" i="3"/>
  <c r="BF1289" i="3"/>
  <c r="BJ1291" i="3"/>
  <c r="BN1293" i="3"/>
  <c r="BF1305" i="3"/>
  <c r="BJ1307" i="3"/>
  <c r="BN1309" i="3"/>
  <c r="BJ1323" i="3"/>
  <c r="BN1325" i="3"/>
  <c r="BL1332" i="3"/>
  <c r="BF1337" i="3"/>
  <c r="BN1341" i="3"/>
  <c r="BL1348" i="3"/>
  <c r="BF1353" i="3"/>
  <c r="BN1357" i="3"/>
  <c r="BJ1371" i="3"/>
  <c r="BN1373" i="3"/>
  <c r="BH1378" i="3"/>
  <c r="BL1380" i="3"/>
  <c r="BE1292" i="3"/>
  <c r="BJ1294" i="3"/>
  <c r="BM1296" i="3"/>
  <c r="BD1299" i="3"/>
  <c r="BH1301" i="3"/>
  <c r="BL1303" i="3"/>
  <c r="BE1308" i="3"/>
  <c r="BJ1310" i="3"/>
  <c r="BM1312" i="3"/>
  <c r="BD1315" i="3"/>
  <c r="BH1317" i="3"/>
  <c r="BL1319" i="3"/>
  <c r="BF1324" i="3"/>
  <c r="BJ1326" i="3"/>
  <c r="BM1328" i="3"/>
  <c r="BD1331" i="3"/>
  <c r="BH1333" i="3"/>
  <c r="BL1335" i="3"/>
  <c r="BF1340" i="3"/>
  <c r="BI1342" i="3"/>
  <c r="BN1344" i="3"/>
  <c r="BD1347" i="3"/>
  <c r="BH1349" i="3"/>
  <c r="BL1351" i="3"/>
  <c r="BE1356" i="3"/>
  <c r="BI1358" i="3"/>
  <c r="BM1360" i="3"/>
  <c r="BD1363" i="3"/>
  <c r="BL1367" i="3"/>
  <c r="BF1372" i="3"/>
  <c r="BI1374" i="3"/>
  <c r="BN1376" i="3"/>
  <c r="BC1379" i="3"/>
  <c r="BJ1381" i="3"/>
  <c r="BD1388" i="3"/>
  <c r="BH1390" i="3"/>
  <c r="BL1392" i="3"/>
  <c r="BF1397" i="3"/>
  <c r="BJ1399" i="3"/>
  <c r="BN1401" i="3"/>
  <c r="BJ1415" i="3"/>
  <c r="BN1417" i="3"/>
  <c r="BF1429" i="3"/>
  <c r="BJ1431" i="3"/>
  <c r="BN1433" i="3"/>
  <c r="BL1440" i="3"/>
  <c r="BF1445" i="3"/>
  <c r="BJ1447" i="3"/>
  <c r="BN1449" i="3"/>
  <c r="BL1456" i="3"/>
  <c r="BJ1463" i="3"/>
  <c r="BN1465" i="3"/>
  <c r="BD1468" i="3"/>
  <c r="BH1470" i="3"/>
  <c r="BL1472" i="3"/>
  <c r="BH1477" i="3"/>
  <c r="BE1382" i="3"/>
  <c r="BM1386" i="3"/>
  <c r="BE1398" i="3"/>
  <c r="BI1400" i="3"/>
  <c r="BM1402" i="3"/>
  <c r="BC1405" i="3"/>
  <c r="BG1407" i="3"/>
  <c r="BE1414" i="3"/>
  <c r="BI1416" i="3"/>
  <c r="BM1418" i="3"/>
  <c r="BC1421" i="3"/>
  <c r="BG1423" i="3"/>
  <c r="BC1453" i="3"/>
  <c r="BM1466" i="3"/>
  <c r="BC1388" i="3"/>
  <c r="BG1390" i="3"/>
  <c r="BE1397" i="3"/>
  <c r="BI1399" i="3"/>
  <c r="BM1401" i="3"/>
  <c r="BG1406" i="3"/>
  <c r="BI1415" i="3"/>
  <c r="BM1417" i="3"/>
  <c r="BG1422" i="3"/>
  <c r="BE1429" i="3"/>
  <c r="BI1431" i="3"/>
  <c r="BM1433" i="3"/>
  <c r="BC1436" i="3"/>
  <c r="BG1438" i="3"/>
  <c r="BE1445" i="3"/>
  <c r="BI1447" i="3"/>
  <c r="BM1449" i="3"/>
  <c r="BC1452" i="3"/>
  <c r="BG1454" i="3"/>
  <c r="BE1461" i="3"/>
  <c r="BI1463" i="3"/>
  <c r="BM1485" i="3"/>
  <c r="BG1490" i="3"/>
  <c r="BM1501" i="3"/>
  <c r="BG1506" i="3"/>
  <c r="BE1513" i="3"/>
  <c r="BF1477" i="3"/>
  <c r="BN1481" i="3"/>
  <c r="BD1484" i="3"/>
  <c r="BH1486" i="3"/>
  <c r="BL1488" i="3"/>
  <c r="BG1493" i="3"/>
  <c r="BJ1495" i="3"/>
  <c r="BN1497" i="3"/>
  <c r="BE1500" i="3"/>
  <c r="BM1504" i="3"/>
  <c r="BF1509" i="3"/>
  <c r="BJ1511" i="3"/>
  <c r="BN1501" i="3"/>
  <c r="BM1481" i="3"/>
  <c r="BD1421" i="3"/>
  <c r="BM1376" i="3"/>
  <c r="BI1486" i="3"/>
  <c r="BN1485" i="3"/>
  <c r="BD1386" i="3"/>
  <c r="BI1327" i="3"/>
  <c r="BD1376" i="3"/>
  <c r="BJ1359" i="3"/>
  <c r="BF1356" i="3"/>
  <c r="BI1310" i="3"/>
  <c r="BJ1358" i="3"/>
  <c r="BH1330" i="3"/>
  <c r="BI1294" i="3"/>
  <c r="BF1308" i="3"/>
  <c r="BF1493" i="3"/>
  <c r="BE1497" i="3"/>
  <c r="BJ1374" i="3"/>
  <c r="BH1506" i="3"/>
  <c r="BD1493" i="3"/>
  <c r="BE1372" i="3"/>
  <c r="BH1314" i="3"/>
  <c r="BJ1343" i="3"/>
  <c r="BE1340" i="3"/>
  <c r="BI1378" i="3"/>
  <c r="BL1364" i="3"/>
  <c r="BF1513" i="3"/>
  <c r="BM1262" i="3"/>
  <c r="BE1484" i="3"/>
  <c r="BM1488" i="3"/>
  <c r="BM1513" i="3"/>
  <c r="BM1380" i="3"/>
  <c r="BE1325" i="3"/>
  <c r="BI1311" i="3"/>
  <c r="BI1326" i="3"/>
  <c r="BE1324" i="3"/>
  <c r="BC1380" i="3"/>
  <c r="BM1332" i="3"/>
  <c r="BM1329" i="3"/>
  <c r="BE1509" i="3"/>
  <c r="BM1348" i="3"/>
  <c r="BH1490" i="3"/>
  <c r="BH1298" i="3"/>
  <c r="BE1309" i="3"/>
  <c r="BC889" i="3"/>
  <c r="BH1060" i="3"/>
  <c r="BD1074" i="3"/>
  <c r="BL1078" i="3"/>
  <c r="BF1083" i="3"/>
  <c r="BN1087" i="3"/>
  <c r="BL1094" i="3"/>
  <c r="BF1099" i="3"/>
  <c r="BN1103" i="3"/>
  <c r="BD1106" i="3"/>
  <c r="BF1115" i="3"/>
  <c r="BJ1117" i="3"/>
  <c r="BF1131" i="3"/>
  <c r="BJ1133" i="3"/>
  <c r="BH1140" i="3"/>
  <c r="BH1172" i="3"/>
  <c r="BH1188" i="3"/>
  <c r="BL1190" i="3"/>
  <c r="BH1204" i="3"/>
  <c r="BN1215" i="3"/>
  <c r="BL1222" i="3"/>
  <c r="BD1234" i="3"/>
  <c r="BL1238" i="3"/>
  <c r="BC1260" i="3"/>
  <c r="BD357" i="3"/>
  <c r="BH1242" i="3"/>
  <c r="BL1244" i="3"/>
  <c r="BJ1251" i="3"/>
  <c r="BM1253" i="3"/>
  <c r="BD1256" i="3"/>
  <c r="BG1258" i="3"/>
  <c r="BD1242" i="3"/>
  <c r="BI1244" i="3"/>
  <c r="BM1246" i="3"/>
  <c r="BC1249" i="3"/>
  <c r="BG1251" i="3"/>
  <c r="BN1255" i="3"/>
  <c r="BI1260" i="3"/>
  <c r="BI1265" i="3"/>
  <c r="BC1270" i="3"/>
  <c r="BE1279" i="3"/>
  <c r="BM1283" i="3"/>
  <c r="BD1272" i="3"/>
  <c r="BJ1283" i="3"/>
  <c r="BN1285" i="3"/>
  <c r="BM131" i="3"/>
  <c r="BM107" i="3"/>
  <c r="BM182" i="3"/>
  <c r="BE1293" i="3"/>
  <c r="BI1295" i="3"/>
  <c r="BM1313" i="3"/>
  <c r="BF1262" i="3"/>
  <c r="BD1321" i="3"/>
  <c r="BI392" i="3"/>
  <c r="BI360" i="3"/>
  <c r="BI212" i="3"/>
  <c r="BI189" i="3"/>
  <c r="BH1244" i="3"/>
  <c r="BH1255" i="3"/>
  <c r="BI403" i="3"/>
  <c r="BI371" i="3"/>
  <c r="BI118" i="3"/>
  <c r="BI5" i="3"/>
  <c r="BD115" i="3"/>
  <c r="BI1251" i="3"/>
  <c r="BF1064" i="3"/>
  <c r="BE893" i="3"/>
  <c r="BI895" i="3"/>
  <c r="BM897" i="3"/>
  <c r="BC900" i="3"/>
  <c r="BG902" i="3"/>
  <c r="BM913" i="3"/>
  <c r="BM929" i="3"/>
  <c r="BM945" i="3"/>
  <c r="BM961" i="3"/>
  <c r="BG966" i="3"/>
  <c r="BC980" i="3"/>
  <c r="BE989" i="3"/>
  <c r="BM993" i="3"/>
  <c r="BM1009" i="3"/>
  <c r="BG1014" i="3"/>
  <c r="BC1028" i="3"/>
  <c r="BC1044" i="3"/>
  <c r="BG1046" i="3"/>
  <c r="BN1048" i="3"/>
  <c r="BC1058" i="3"/>
  <c r="BH1374" i="3"/>
  <c r="BF1387" i="3"/>
  <c r="BC1256" i="3"/>
  <c r="BI1255" i="3"/>
  <c r="BG1060" i="3"/>
  <c r="BN1253" i="3"/>
  <c r="BH1137" i="3"/>
  <c r="BC1082" i="3"/>
  <c r="BM1127" i="3"/>
  <c r="BJ1067" i="3"/>
  <c r="BD1339" i="3"/>
  <c r="BD1239" i="3"/>
  <c r="BG885" i="3"/>
  <c r="BM912" i="3"/>
  <c r="BI990" i="3"/>
  <c r="BM992" i="3"/>
  <c r="BM1008" i="3"/>
  <c r="BH884" i="3"/>
  <c r="Q106" i="10"/>
  <c r="BF1296" i="3"/>
  <c r="BJ1298" i="3"/>
  <c r="BJ1314" i="3"/>
  <c r="BN1316" i="3"/>
  <c r="BL709" i="3"/>
  <c r="BN750" i="3"/>
  <c r="BD785" i="3"/>
  <c r="BH803" i="3"/>
  <c r="BH1292" i="3"/>
  <c r="BI415" i="3"/>
  <c r="BI383" i="3"/>
  <c r="BI351" i="3"/>
  <c r="BE1053" i="3"/>
  <c r="BC1251" i="3"/>
  <c r="BI396" i="3"/>
  <c r="BI364" i="3"/>
  <c r="BI466" i="3"/>
  <c r="BE887" i="3"/>
  <c r="BI889" i="3"/>
  <c r="BC894" i="3"/>
  <c r="BG896" i="3"/>
  <c r="BE903" i="3"/>
  <c r="BI905" i="3"/>
  <c r="BM907" i="3"/>
  <c r="BM939" i="3"/>
  <c r="BI416" i="3"/>
  <c r="BI384" i="3"/>
  <c r="BI352" i="3"/>
  <c r="BI163" i="3"/>
  <c r="BI407" i="3"/>
  <c r="BI375" i="3"/>
  <c r="BI343" i="3"/>
  <c r="BI131" i="3"/>
  <c r="BG887" i="3"/>
  <c r="BM914" i="3"/>
  <c r="BG967" i="3"/>
  <c r="BM994" i="3"/>
  <c r="BG1015" i="3"/>
  <c r="BE1022" i="3"/>
  <c r="BI1024" i="3"/>
  <c r="BG1031" i="3"/>
  <c r="BF1056" i="3"/>
  <c r="BH1059" i="3"/>
  <c r="BF1247" i="3"/>
  <c r="BL1258" i="3"/>
  <c r="BD1268" i="3"/>
  <c r="BL1272" i="3"/>
  <c r="BM1339" i="3"/>
  <c r="BC673" i="3"/>
  <c r="BH972" i="3"/>
  <c r="BL1006" i="3"/>
  <c r="BN1047" i="3"/>
  <c r="BD887" i="3"/>
  <c r="BH889" i="3"/>
  <c r="BL891" i="3"/>
  <c r="BH969" i="3"/>
  <c r="BL971" i="3"/>
  <c r="BN980" i="3"/>
  <c r="BD1031" i="3"/>
  <c r="BH1033" i="3"/>
  <c r="BL1035" i="3"/>
  <c r="BJ1042" i="3"/>
  <c r="BN1044" i="3"/>
  <c r="BD1047" i="3"/>
  <c r="BC1059" i="3"/>
  <c r="BH1067" i="3"/>
  <c r="BC1084" i="3"/>
  <c r="BC1100" i="3"/>
  <c r="BG1102" i="3"/>
  <c r="BG1118" i="3"/>
  <c r="BI1127" i="3"/>
  <c r="BC1132" i="3"/>
  <c r="BG1134" i="3"/>
  <c r="BG1150" i="3"/>
  <c r="BC1164" i="3"/>
  <c r="BG1166" i="3"/>
  <c r="BC1180" i="3"/>
  <c r="BC1196" i="3"/>
  <c r="BG1198" i="3"/>
  <c r="BE1205" i="3"/>
  <c r="BI1207" i="3"/>
  <c r="BC1212" i="3"/>
  <c r="BI1223" i="3"/>
  <c r="BM1225" i="3"/>
  <c r="BC1228" i="3"/>
  <c r="BG1230" i="3"/>
  <c r="BH1243" i="3"/>
  <c r="BD404" i="3"/>
  <c r="BD1270" i="3"/>
  <c r="BL1274" i="3"/>
  <c r="BF1279" i="3"/>
  <c r="BI768" i="3"/>
  <c r="BN907" i="3"/>
  <c r="BN971" i="3"/>
  <c r="BH992" i="3"/>
  <c r="BN1019" i="3"/>
  <c r="BH1040" i="3"/>
  <c r="BC866" i="3"/>
  <c r="BD891" i="3"/>
  <c r="BH893" i="3"/>
  <c r="BN968" i="3"/>
  <c r="BD971" i="3"/>
  <c r="BH973" i="3"/>
  <c r="BD987" i="3"/>
  <c r="BN1016" i="3"/>
  <c r="BN1032" i="3"/>
  <c r="BD1035" i="3"/>
  <c r="BH1037" i="3"/>
  <c r="BL1039" i="3"/>
  <c r="BF1044" i="3"/>
  <c r="BJ1046" i="3"/>
  <c r="BD1049" i="3"/>
  <c r="BI1051" i="3"/>
  <c r="BD1056" i="3"/>
  <c r="BC1104" i="3"/>
  <c r="BG1106" i="3"/>
  <c r="BC1120" i="3"/>
  <c r="BG1122" i="3"/>
  <c r="BE1129" i="3"/>
  <c r="BG1138" i="3"/>
  <c r="BG1170" i="3"/>
  <c r="BC1184" i="3"/>
  <c r="BC1200" i="3"/>
  <c r="BE1209" i="3"/>
  <c r="BG1218" i="3"/>
  <c r="BE1225" i="3"/>
  <c r="BM1229" i="3"/>
  <c r="BG1234" i="3"/>
  <c r="BF1242" i="3"/>
  <c r="BF1260" i="3"/>
  <c r="BG1240" i="3"/>
  <c r="BD412" i="3"/>
  <c r="BJ412" i="3"/>
  <c r="BC1247" i="3"/>
  <c r="BD365" i="3"/>
  <c r="BJ308" i="3"/>
  <c r="BH1071" i="3"/>
  <c r="BF1062" i="3"/>
  <c r="BG1260" i="3"/>
  <c r="BF1058" i="3"/>
  <c r="BI388" i="3"/>
  <c r="BI356" i="3"/>
  <c r="BI409" i="3"/>
  <c r="BI377" i="3"/>
  <c r="BI345" i="3"/>
  <c r="BN1068" i="3"/>
  <c r="BH1081" i="3"/>
  <c r="BH1097" i="3"/>
  <c r="BH1129" i="3"/>
  <c r="BD1143" i="3"/>
  <c r="BD1175" i="3"/>
  <c r="BN1188" i="3"/>
  <c r="BD1191" i="3"/>
  <c r="BH1209" i="3"/>
  <c r="BD1223" i="3"/>
  <c r="BF1280" i="3"/>
  <c r="BJ1282" i="3"/>
  <c r="BN1026" i="3"/>
  <c r="BI389" i="3"/>
  <c r="BI357" i="3"/>
  <c r="BI177" i="3"/>
  <c r="BI170" i="3"/>
  <c r="BI486" i="3"/>
  <c r="BI386" i="3"/>
  <c r="BI354" i="3"/>
  <c r="BI204" i="3"/>
  <c r="BI187" i="3"/>
  <c r="BI408" i="3"/>
  <c r="BI376" i="3"/>
  <c r="BI344" i="3"/>
  <c r="AH44" i="9"/>
  <c r="AG54" i="9"/>
  <c r="AH34" i="9"/>
  <c r="AH43" i="9"/>
  <c r="AH20" i="9"/>
  <c r="AH32" i="9"/>
  <c r="AH14" i="9"/>
  <c r="AH39" i="9"/>
  <c r="AH35" i="9"/>
  <c r="AH40" i="9"/>
  <c r="AH55" i="9"/>
  <c r="AH15" i="9"/>
  <c r="AH33" i="9"/>
  <c r="AH36" i="9"/>
  <c r="AF20" i="1"/>
  <c r="EC20" i="1" s="1"/>
  <c r="AF19" i="1"/>
  <c r="EC19" i="1" s="1"/>
  <c r="AF18" i="1"/>
  <c r="EC18" i="1" s="1"/>
  <c r="BL1665" i="3"/>
  <c r="BL1681" i="3"/>
  <c r="BI480" i="3"/>
  <c r="BI406" i="3"/>
  <c r="BI374" i="3"/>
  <c r="BM1242" i="3"/>
  <c r="BI395" i="3"/>
  <c r="BI363" i="3"/>
  <c r="BL1650" i="3"/>
  <c r="BL1240" i="3"/>
  <c r="BL1256" i="3"/>
  <c r="BL1270" i="3"/>
  <c r="AF9" i="1"/>
  <c r="EC9" i="1" s="1"/>
  <c r="BJ188" i="3"/>
  <c r="BL1271" i="3"/>
  <c r="BI402" i="3"/>
  <c r="BI370" i="3"/>
  <c r="BI488" i="3"/>
  <c r="BI390" i="3"/>
  <c r="BI358" i="3"/>
  <c r="BI119" i="3"/>
  <c r="BI117" i="3"/>
  <c r="BI4" i="3"/>
  <c r="BI126" i="3"/>
  <c r="BI135" i="3"/>
  <c r="BI190" i="3"/>
  <c r="BI171" i="3"/>
  <c r="BI179" i="3"/>
  <c r="BI482" i="3"/>
  <c r="BI410" i="3"/>
  <c r="BI378" i="3"/>
  <c r="BI346" i="3"/>
  <c r="BI401" i="3"/>
  <c r="BI369" i="3"/>
  <c r="BI116" i="3"/>
  <c r="BL1382" i="3"/>
  <c r="BL1493" i="3"/>
  <c r="BL1649" i="3"/>
  <c r="BL1680" i="3"/>
  <c r="BL1707" i="3"/>
  <c r="BL1755" i="3"/>
  <c r="BI185" i="3"/>
  <c r="BI47" i="3"/>
  <c r="BI186" i="3"/>
  <c r="BI393" i="3"/>
  <c r="BI361" i="3"/>
  <c r="BM816" i="3"/>
  <c r="BC880" i="3"/>
  <c r="BJ887" i="3"/>
  <c r="BN889" i="3"/>
  <c r="BJ903" i="3"/>
  <c r="BJ1031" i="3"/>
  <c r="BJ1047" i="3"/>
  <c r="BN870" i="3"/>
  <c r="BJ884" i="3"/>
  <c r="BD889" i="3"/>
  <c r="BH891" i="3"/>
  <c r="BL893" i="3"/>
  <c r="BD905" i="3"/>
  <c r="BN966" i="3"/>
  <c r="BD969" i="3"/>
  <c r="BL973" i="3"/>
  <c r="BN982" i="3"/>
  <c r="BL989" i="3"/>
  <c r="BN1030" i="3"/>
  <c r="BH1035" i="3"/>
  <c r="BL1037" i="3"/>
  <c r="BF1042" i="3"/>
  <c r="BJ1044" i="3"/>
  <c r="BN1046" i="3"/>
  <c r="BI1049" i="3"/>
  <c r="BJ1052" i="3"/>
  <c r="BC1086" i="3"/>
  <c r="BG1088" i="3"/>
  <c r="BC1102" i="3"/>
  <c r="BC1118" i="3"/>
  <c r="BG1120" i="3"/>
  <c r="BE1127" i="3"/>
  <c r="BI1129" i="3"/>
  <c r="BC1134" i="3"/>
  <c r="BM1147" i="3"/>
  <c r="BC1150" i="3"/>
  <c r="BM1163" i="3"/>
  <c r="BG1168" i="3"/>
  <c r="BC1182" i="3"/>
  <c r="BC1198" i="3"/>
  <c r="BG1200" i="3"/>
  <c r="BC1214" i="3"/>
  <c r="BG1216" i="3"/>
  <c r="BC1230" i="3"/>
  <c r="BG1232" i="3"/>
  <c r="BD376" i="3"/>
  <c r="BI399" i="3"/>
  <c r="BI367" i="3"/>
  <c r="BI106" i="3"/>
  <c r="BI413" i="3"/>
  <c r="BI381" i="3"/>
  <c r="BI349" i="3"/>
  <c r="BI27" i="3"/>
  <c r="BL1058" i="3"/>
  <c r="BI485" i="3"/>
  <c r="BI449" i="3"/>
  <c r="BI433" i="3"/>
  <c r="BI417" i="3"/>
  <c r="BI483" i="3"/>
  <c r="BI411" i="3"/>
  <c r="BI379" i="3"/>
  <c r="BI347" i="3"/>
  <c r="BI162" i="3"/>
  <c r="BI397" i="3"/>
  <c r="BI365" i="3"/>
  <c r="BI451" i="3"/>
  <c r="BI435" i="3"/>
  <c r="BI419" i="3"/>
  <c r="BI180" i="3"/>
  <c r="BI57" i="3"/>
  <c r="BI132" i="3"/>
  <c r="BI453" i="3"/>
  <c r="BI437" i="3"/>
  <c r="BI421" i="3"/>
  <c r="BI481" i="3"/>
  <c r="BI479" i="3"/>
  <c r="BI398" i="3"/>
  <c r="BI366" i="3"/>
  <c r="BI95" i="3"/>
  <c r="BI455" i="3"/>
  <c r="BI439" i="3"/>
  <c r="BI423" i="3"/>
  <c r="BI492" i="3"/>
  <c r="BI490" i="3"/>
  <c r="BI493" i="3"/>
  <c r="BH1217" i="3"/>
  <c r="BL1245" i="3"/>
  <c r="BI1248" i="3"/>
  <c r="BM1250" i="3"/>
  <c r="BI400" i="3"/>
  <c r="BI368" i="3"/>
  <c r="BI33" i="3"/>
  <c r="BI394" i="3"/>
  <c r="BI362" i="3"/>
  <c r="BI181" i="3"/>
  <c r="BI385" i="3"/>
  <c r="BI353" i="3"/>
  <c r="BI107" i="3"/>
  <c r="BM1276" i="3"/>
  <c r="BI203" i="3"/>
  <c r="BI468" i="3"/>
  <c r="BI457" i="3"/>
  <c r="BI441" i="3"/>
  <c r="BI425" i="3"/>
  <c r="BI478" i="3"/>
  <c r="BI491" i="3"/>
  <c r="BI472" i="3"/>
  <c r="BI459" i="3"/>
  <c r="BI443" i="3"/>
  <c r="BI427" i="3"/>
  <c r="BI489" i="3"/>
  <c r="BI476" i="3"/>
  <c r="BI461" i="3"/>
  <c r="BI445" i="3"/>
  <c r="BI429" i="3"/>
  <c r="BI494" i="3"/>
  <c r="BI474" i="3"/>
  <c r="BI484" i="3"/>
  <c r="BI487" i="3"/>
  <c r="BI387" i="3"/>
  <c r="BI355" i="3"/>
  <c r="BI188" i="3"/>
  <c r="BI414" i="3"/>
  <c r="BI382" i="3"/>
  <c r="BI350" i="3"/>
  <c r="BI37" i="3"/>
  <c r="BI405" i="3"/>
  <c r="BI373" i="3"/>
  <c r="BI125" i="3"/>
  <c r="BI178" i="3"/>
  <c r="BI463" i="3"/>
  <c r="BI447" i="3"/>
  <c r="BI431" i="3"/>
  <c r="BL449" i="3"/>
  <c r="BL433" i="3"/>
  <c r="BL465" i="3"/>
  <c r="AF33" i="1"/>
  <c r="EC33" i="1" s="1"/>
  <c r="EF33" i="1" s="1"/>
  <c r="BL473" i="3"/>
  <c r="BL469" i="3"/>
  <c r="BC1015" i="3"/>
  <c r="BJ1043" i="3"/>
  <c r="BM934" i="3"/>
  <c r="BG1019" i="3"/>
  <c r="BN1116" i="3"/>
  <c r="BG891" i="3"/>
  <c r="BJ1066" i="3"/>
  <c r="BF1232" i="3"/>
  <c r="BG1246" i="3"/>
  <c r="BE1253" i="3"/>
  <c r="BM1257" i="3"/>
  <c r="BG1262" i="3"/>
  <c r="BF1066" i="3"/>
  <c r="BL1062" i="3"/>
  <c r="BN1071" i="3"/>
  <c r="BH1076" i="3"/>
  <c r="BJ1085" i="3"/>
  <c r="BD1090" i="3"/>
  <c r="BH1092" i="3"/>
  <c r="BJ1101" i="3"/>
  <c r="BH1108" i="3"/>
  <c r="BL1110" i="3"/>
  <c r="BN1119" i="3"/>
  <c r="BF1123" i="3"/>
  <c r="BN1135" i="3"/>
  <c r="BH1156" i="3"/>
  <c r="BN1199" i="3"/>
  <c r="BL1206" i="3"/>
  <c r="BF1211" i="3"/>
  <c r="BJ1213" i="3"/>
  <c r="BH1220" i="3"/>
  <c r="BF1227" i="3"/>
  <c r="BJ1229" i="3"/>
  <c r="BN1231" i="3"/>
  <c r="BH1236" i="3"/>
  <c r="BG1245" i="3"/>
  <c r="BD389" i="3"/>
  <c r="BC887" i="3"/>
  <c r="BM916" i="3"/>
  <c r="BC967" i="3"/>
  <c r="BC983" i="3"/>
  <c r="BG1017" i="3"/>
  <c r="BC1031" i="3"/>
  <c r="AC19" i="1"/>
  <c r="DQ19" i="1" s="1"/>
  <c r="AC21" i="1"/>
  <c r="DQ21" i="1" s="1"/>
  <c r="AC23" i="1"/>
  <c r="DQ23" i="1" s="1"/>
  <c r="AC25" i="1"/>
  <c r="AC20" i="1"/>
  <c r="DQ20" i="1" s="1"/>
  <c r="AC22" i="1"/>
  <c r="DQ22" i="1" s="1"/>
  <c r="AC24" i="1"/>
  <c r="DQ24" i="1" s="1"/>
  <c r="BH1258" i="3"/>
  <c r="BL1260" i="3"/>
  <c r="BC851" i="3"/>
  <c r="BM886" i="3"/>
  <c r="BE898" i="3"/>
  <c r="BI900" i="3"/>
  <c r="BM902" i="3"/>
  <c r="BM918" i="3"/>
  <c r="BM950" i="3"/>
  <c r="BM966" i="3"/>
  <c r="BC977" i="3"/>
  <c r="BC985" i="3"/>
  <c r="BG987" i="3"/>
  <c r="BE994" i="3"/>
  <c r="BM998" i="3"/>
  <c r="BM1014" i="3"/>
  <c r="BC1017" i="3"/>
  <c r="BC1033" i="3"/>
  <c r="BG1035" i="3"/>
  <c r="BJ1058" i="3"/>
  <c r="BL873" i="3"/>
  <c r="BM1159" i="3"/>
  <c r="BD1168" i="3"/>
  <c r="BE1249" i="3"/>
  <c r="BD400" i="3"/>
  <c r="BL1246" i="3"/>
  <c r="BF1251" i="3"/>
  <c r="BJ1253" i="3"/>
  <c r="BE1258" i="3"/>
  <c r="BH1260" i="3"/>
  <c r="BJ177" i="3"/>
  <c r="BD1286" i="3"/>
  <c r="BH1274" i="3"/>
  <c r="BM23" i="3"/>
  <c r="BF1096" i="3"/>
  <c r="BE1051" i="3"/>
  <c r="BJ1248" i="3"/>
  <c r="BN1250" i="3"/>
  <c r="BG1242" i="3"/>
  <c r="BE1242" i="3"/>
  <c r="BM1267" i="3"/>
  <c r="BM1289" i="3"/>
  <c r="BG1209" i="3"/>
  <c r="BG1081" i="3"/>
  <c r="BL1276" i="3"/>
  <c r="BD1258" i="3"/>
  <c r="BC969" i="3"/>
  <c r="BD1033" i="3"/>
  <c r="BD1253" i="3"/>
  <c r="BF994" i="3"/>
  <c r="BM718" i="3"/>
  <c r="BL1257" i="3"/>
  <c r="BF1249" i="3"/>
  <c r="BD985" i="3"/>
  <c r="BC1143" i="3"/>
  <c r="BN998" i="3"/>
  <c r="BD344" i="3"/>
  <c r="BD1067" i="3"/>
  <c r="BH987" i="3"/>
  <c r="BC905" i="3"/>
  <c r="BC873" i="3"/>
  <c r="BD1224" i="3"/>
  <c r="BN1331" i="3"/>
  <c r="BC1271" i="3"/>
  <c r="BE1280" i="3"/>
  <c r="BM1284" i="3"/>
  <c r="BH1383" i="3"/>
  <c r="BL1385" i="3"/>
  <c r="BH1399" i="3"/>
  <c r="BL1401" i="3"/>
  <c r="BF1406" i="3"/>
  <c r="BN1410" i="3"/>
  <c r="BD1413" i="3"/>
  <c r="BL1417" i="3"/>
  <c r="BF1422" i="3"/>
  <c r="BN1426" i="3"/>
  <c r="BD1429" i="3"/>
  <c r="BL1433" i="3"/>
  <c r="BJ1440" i="3"/>
  <c r="BN1442" i="3"/>
  <c r="BL1449" i="3"/>
  <c r="BJ1456" i="3"/>
  <c r="BN1458" i="3"/>
  <c r="BD1461" i="3"/>
  <c r="BE1477" i="3"/>
  <c r="BI1528" i="3"/>
  <c r="BM1578" i="3"/>
  <c r="BC1581" i="3"/>
  <c r="BG1583" i="3"/>
  <c r="BE1590" i="3"/>
  <c r="BI1592" i="3"/>
  <c r="BM1594" i="3"/>
  <c r="BE1606" i="3"/>
  <c r="BI1608" i="3"/>
  <c r="BM1610" i="3"/>
  <c r="BF1630" i="3"/>
  <c r="BN1634" i="3"/>
  <c r="BH1639" i="3"/>
  <c r="BF1646" i="3"/>
  <c r="BN1650" i="3"/>
  <c r="BH1655" i="3"/>
  <c r="BG866" i="3"/>
  <c r="BK868" i="3"/>
  <c r="BE873" i="3"/>
  <c r="BC886" i="3"/>
  <c r="BN837" i="3"/>
  <c r="BE684" i="3"/>
  <c r="BM704" i="3"/>
  <c r="BI766" i="3"/>
  <c r="BM768" i="3"/>
  <c r="BC787" i="3"/>
  <c r="BF901" i="3"/>
  <c r="BN969" i="3"/>
  <c r="BD972" i="3"/>
  <c r="BN985" i="3"/>
  <c r="BN1001" i="3"/>
  <c r="BN1017" i="3"/>
  <c r="BN1033" i="3"/>
  <c r="BD1036" i="3"/>
  <c r="BH1038" i="3"/>
  <c r="BL1040" i="3"/>
  <c r="BF1045" i="3"/>
  <c r="BJ1056" i="3"/>
  <c r="BC1060" i="3"/>
  <c r="BC689" i="3"/>
  <c r="BM798" i="3"/>
  <c r="BJ901" i="3"/>
  <c r="BD986" i="3"/>
  <c r="BN1015" i="3"/>
  <c r="BN1031" i="3"/>
  <c r="BD1034" i="3"/>
  <c r="BL1038" i="3"/>
  <c r="BF1043" i="3"/>
  <c r="BJ1045" i="3"/>
  <c r="BE1061" i="3"/>
  <c r="BC885" i="3"/>
  <c r="BM930" i="3"/>
  <c r="BM946" i="3"/>
  <c r="BM962" i="3"/>
  <c r="BC981" i="3"/>
  <c r="BM1010" i="3"/>
  <c r="BC1029" i="3"/>
  <c r="BN1012" i="3"/>
  <c r="BM818" i="3"/>
  <c r="BF903" i="3"/>
  <c r="BJ985" i="3"/>
  <c r="BN1003" i="3"/>
  <c r="BJ1017" i="3"/>
  <c r="BF1031" i="3"/>
  <c r="BJ1033" i="3"/>
  <c r="BF1047" i="3"/>
  <c r="BN872" i="3"/>
  <c r="BE896" i="3"/>
  <c r="BG985" i="3"/>
  <c r="BG1033" i="3"/>
  <c r="BJ848" i="3"/>
  <c r="BC882" i="3"/>
  <c r="BD1069" i="3"/>
  <c r="BI898" i="3"/>
  <c r="BG905" i="3"/>
  <c r="BM932" i="3"/>
  <c r="BM948" i="3"/>
  <c r="BM1012" i="3"/>
  <c r="BC1047" i="3"/>
  <c r="BG778" i="3"/>
  <c r="BE877" i="3"/>
  <c r="BG886" i="3"/>
  <c r="BJ752" i="3"/>
  <c r="BN850" i="3"/>
  <c r="BC871" i="3"/>
  <c r="BN865" i="3"/>
  <c r="BC878" i="3"/>
  <c r="BG1070" i="3"/>
  <c r="BE412" i="3"/>
  <c r="BJ684" i="3"/>
  <c r="BH755" i="3"/>
  <c r="BD769" i="3"/>
  <c r="BH771" i="3"/>
  <c r="BJ780" i="3"/>
  <c r="BN782" i="3"/>
  <c r="BL789" i="3"/>
  <c r="BH819" i="3"/>
  <c r="BN846" i="3"/>
  <c r="BC1052" i="3"/>
  <c r="BM736" i="3"/>
  <c r="BG773" i="3"/>
  <c r="BJ1625" i="3"/>
  <c r="BL1634" i="3"/>
  <c r="BM853" i="3"/>
  <c r="BM688" i="3"/>
  <c r="BC1054" i="3"/>
  <c r="BI1240" i="3"/>
  <c r="BF668" i="3"/>
  <c r="BJ670" i="3"/>
  <c r="BD675" i="3"/>
  <c r="AC18" i="1"/>
  <c r="BC675" i="3"/>
  <c r="BE411" i="3"/>
  <c r="BN752" i="3"/>
  <c r="BL759" i="3"/>
  <c r="BD771" i="3"/>
  <c r="BH773" i="3"/>
  <c r="BL775" i="3"/>
  <c r="BF828" i="3"/>
  <c r="BN832" i="3"/>
  <c r="BN848" i="3"/>
  <c r="BN864" i="3"/>
  <c r="BI1383" i="3"/>
  <c r="BM1385" i="3"/>
  <c r="BF1292" i="3"/>
  <c r="BE403" i="3"/>
  <c r="BG1054" i="3"/>
  <c r="BH1056" i="3"/>
  <c r="BC1244" i="3"/>
  <c r="BJ1287" i="3"/>
  <c r="BD1287" i="3"/>
  <c r="BF416" i="3"/>
  <c r="BE1691" i="3"/>
  <c r="BF704" i="3"/>
  <c r="BL763" i="3"/>
  <c r="BN852" i="3"/>
  <c r="BI1624" i="3"/>
  <c r="BF1639" i="3"/>
  <c r="BH1648" i="3"/>
  <c r="BH1664" i="3"/>
  <c r="BI1652" i="3"/>
  <c r="BG1247" i="3"/>
  <c r="BE1254" i="3"/>
  <c r="BI1256" i="3"/>
  <c r="BM1258" i="3"/>
  <c r="BC1261" i="3"/>
  <c r="BG1263" i="3"/>
  <c r="BH1487" i="3"/>
  <c r="BL1489" i="3"/>
  <c r="BG1494" i="3"/>
  <c r="BE1501" i="3"/>
  <c r="BH1503" i="3"/>
  <c r="BM1505" i="3"/>
  <c r="BN1514" i="3"/>
  <c r="BE1517" i="3"/>
  <c r="BI1519" i="3"/>
  <c r="BM1521" i="3"/>
  <c r="BF1526" i="3"/>
  <c r="BD392" i="3"/>
  <c r="BE406" i="3"/>
  <c r="BM125" i="3"/>
  <c r="BE1313" i="3"/>
  <c r="BI1315" i="3"/>
  <c r="BE1329" i="3"/>
  <c r="BI1331" i="3"/>
  <c r="BI1347" i="3"/>
  <c r="BI1363" i="3"/>
  <c r="BH1382" i="3"/>
  <c r="BF1301" i="3"/>
  <c r="BJ1303" i="3"/>
  <c r="BJ1319" i="3"/>
  <c r="BN1321" i="3"/>
  <c r="BF1333" i="3"/>
  <c r="BN1337" i="3"/>
  <c r="BH1342" i="3"/>
  <c r="BL1344" i="3"/>
  <c r="BF1349" i="3"/>
  <c r="BN1353" i="3"/>
  <c r="BH1358" i="3"/>
  <c r="BL1360" i="3"/>
  <c r="BF1365" i="3"/>
  <c r="BN1369" i="3"/>
  <c r="BD1372" i="3"/>
  <c r="BL1376" i="3"/>
  <c r="BE1288" i="3"/>
  <c r="BI1290" i="3"/>
  <c r="BI1306" i="3"/>
  <c r="BI1322" i="3"/>
  <c r="BE1336" i="3"/>
  <c r="BE1352" i="3"/>
  <c r="BI1354" i="3"/>
  <c r="BE1368" i="3"/>
  <c r="BI1370" i="3"/>
  <c r="BC1375" i="3"/>
  <c r="BG1377" i="3"/>
  <c r="BL1666" i="3"/>
  <c r="BJ1742" i="3"/>
  <c r="BN743" i="3"/>
  <c r="BD842" i="3"/>
  <c r="BE670" i="3"/>
  <c r="BM738" i="3"/>
  <c r="BG775" i="3"/>
  <c r="BG1059" i="3"/>
  <c r="BJ748" i="3"/>
  <c r="BL773" i="3"/>
  <c r="BH787" i="3"/>
  <c r="BD801" i="3"/>
  <c r="BJ828" i="3"/>
  <c r="BN862" i="3"/>
  <c r="BN755" i="3"/>
  <c r="BF767" i="3"/>
  <c r="BJ769" i="3"/>
  <c r="BN771" i="3"/>
  <c r="BH776" i="3"/>
  <c r="BN835" i="3"/>
  <c r="BD838" i="3"/>
  <c r="BN851" i="3"/>
  <c r="BD854" i="3"/>
  <c r="BI668" i="3"/>
  <c r="BM670" i="3"/>
  <c r="BG675" i="3"/>
  <c r="BE682" i="3"/>
  <c r="BI684" i="3"/>
  <c r="BM686" i="3"/>
  <c r="BG691" i="3"/>
  <c r="BI700" i="3"/>
  <c r="BM702" i="3"/>
  <c r="BC705" i="3"/>
  <c r="BM734" i="3"/>
  <c r="BM750" i="3"/>
  <c r="BE762" i="3"/>
  <c r="BI764" i="3"/>
  <c r="BM766" i="3"/>
  <c r="BC769" i="3"/>
  <c r="BG771" i="3"/>
  <c r="BM782" i="3"/>
  <c r="BC785" i="3"/>
  <c r="BC801" i="3"/>
  <c r="BC833" i="3"/>
  <c r="BC849" i="3"/>
  <c r="BC865" i="3"/>
  <c r="BN887" i="3"/>
  <c r="BF899" i="3"/>
  <c r="BN903" i="3"/>
  <c r="BN967" i="3"/>
  <c r="BD970" i="3"/>
  <c r="BN983" i="3"/>
  <c r="BN999" i="3"/>
  <c r="BF1011" i="3"/>
  <c r="BH1020" i="3"/>
  <c r="BN1050" i="3"/>
  <c r="BN868" i="3"/>
  <c r="BN884" i="3"/>
  <c r="BD967" i="3"/>
  <c r="BN996" i="3"/>
  <c r="BN1028" i="3"/>
  <c r="BF1040" i="3"/>
  <c r="BL1620" i="3"/>
  <c r="BD1278" i="3"/>
  <c r="BL1484" i="3"/>
  <c r="BF1489" i="3"/>
  <c r="BJ1491" i="3"/>
  <c r="BD1496" i="3"/>
  <c r="BH1498" i="3"/>
  <c r="BL1500" i="3"/>
  <c r="BJ1507" i="3"/>
  <c r="BF1521" i="3"/>
  <c r="BN1525" i="3"/>
  <c r="BE1395" i="3"/>
  <c r="BI1397" i="3"/>
  <c r="BE1411" i="3"/>
  <c r="BI1413" i="3"/>
  <c r="BM1415" i="3"/>
  <c r="BC1418" i="3"/>
  <c r="BE1427" i="3"/>
  <c r="BI1429" i="3"/>
  <c r="BM1431" i="3"/>
  <c r="BE1443" i="3"/>
  <c r="BM1447" i="3"/>
  <c r="BE1459" i="3"/>
  <c r="BM1463" i="3"/>
  <c r="BE1475" i="3"/>
  <c r="BM1528" i="3"/>
  <c r="BE1535" i="3"/>
  <c r="BC1542" i="3"/>
  <c r="BC414" i="3"/>
  <c r="BD1297" i="3"/>
  <c r="BH1299" i="3"/>
  <c r="BF1306" i="3"/>
  <c r="BL1317" i="3"/>
  <c r="BF1322" i="3"/>
  <c r="BL1333" i="3"/>
  <c r="BF1338" i="3"/>
  <c r="BJ1340" i="3"/>
  <c r="BD1345" i="3"/>
  <c r="BL1349" i="3"/>
  <c r="BJ1356" i="3"/>
  <c r="BD1361" i="3"/>
  <c r="BL1365" i="3"/>
  <c r="BF1370" i="3"/>
  <c r="BH1379" i="3"/>
  <c r="BE1485" i="3"/>
  <c r="BI1478" i="3"/>
  <c r="BL1480" i="3"/>
  <c r="BG1485" i="3"/>
  <c r="BJ1487" i="3"/>
  <c r="BN1489" i="3"/>
  <c r="BD1492" i="3"/>
  <c r="BH1494" i="3"/>
  <c r="BL1496" i="3"/>
  <c r="BF1501" i="3"/>
  <c r="BJ1503" i="3"/>
  <c r="BI1510" i="3"/>
  <c r="BM1512" i="3"/>
  <c r="BF1517" i="3"/>
  <c r="BN1521" i="3"/>
  <c r="BE1524" i="3"/>
  <c r="BI1526" i="3"/>
  <c r="BJ1537" i="3"/>
  <c r="BN1539" i="3"/>
  <c r="BL1546" i="3"/>
  <c r="BJ1553" i="3"/>
  <c r="BN1555" i="3"/>
  <c r="BD1558" i="3"/>
  <c r="BL1562" i="3"/>
  <c r="BJ1569" i="3"/>
  <c r="BN1571" i="3"/>
  <c r="BD1574" i="3"/>
  <c r="BF1582" i="3"/>
  <c r="BN1586" i="3"/>
  <c r="BC1589" i="3"/>
  <c r="BE1598" i="3"/>
  <c r="BD1605" i="3"/>
  <c r="BH1607" i="3"/>
  <c r="BL1609" i="3"/>
  <c r="BF1614" i="3"/>
  <c r="BE1579" i="3"/>
  <c r="BM1583" i="3"/>
  <c r="BG1588" i="3"/>
  <c r="BE1595" i="3"/>
  <c r="BI1597" i="3"/>
  <c r="BM1599" i="3"/>
  <c r="BC1602" i="3"/>
  <c r="BG1604" i="3"/>
  <c r="BM1615" i="3"/>
  <c r="BC1618" i="3"/>
  <c r="BI1668" i="3"/>
  <c r="BM1670" i="3"/>
  <c r="BE1682" i="3"/>
  <c r="BI1684" i="3"/>
  <c r="BN1674" i="3"/>
  <c r="BH1679" i="3"/>
  <c r="BM894" i="3"/>
  <c r="BM910" i="3"/>
  <c r="BM1006" i="3"/>
  <c r="BC1041" i="3"/>
  <c r="BG1043" i="3"/>
  <c r="BC1057" i="3"/>
  <c r="BL1061" i="3"/>
  <c r="BN866" i="3"/>
  <c r="BN882" i="3"/>
  <c r="BI887" i="3"/>
  <c r="BC892" i="3"/>
  <c r="BG894" i="3"/>
  <c r="BD901" i="3"/>
  <c r="BH903" i="3"/>
  <c r="BN914" i="3"/>
  <c r="BM921" i="3"/>
  <c r="BM937" i="3"/>
  <c r="BM953" i="3"/>
  <c r="BH967" i="3"/>
  <c r="BC972" i="3"/>
  <c r="BN978" i="3"/>
  <c r="BL985" i="3"/>
  <c r="BC988" i="3"/>
  <c r="BG990" i="3"/>
  <c r="BJ992" i="3"/>
  <c r="BN994" i="3"/>
  <c r="BM1001" i="3"/>
  <c r="BN1010" i="3"/>
  <c r="BH1015" i="3"/>
  <c r="BC1020" i="3"/>
  <c r="BH1031" i="3"/>
  <c r="BL1033" i="3"/>
  <c r="BC1036" i="3"/>
  <c r="BJ1040" i="3"/>
  <c r="BN1042" i="3"/>
  <c r="BD1045" i="3"/>
  <c r="BH1047" i="3"/>
  <c r="BF1050" i="3"/>
  <c r="BG1053" i="3"/>
  <c r="BL1075" i="3"/>
  <c r="BF1080" i="3"/>
  <c r="BJ1082" i="3"/>
  <c r="BN1084" i="3"/>
  <c r="BL1091" i="3"/>
  <c r="BJ1098" i="3"/>
  <c r="BN1100" i="3"/>
  <c r="BD1103" i="3"/>
  <c r="BH1105" i="3"/>
  <c r="BL1107" i="3"/>
  <c r="BF1112" i="3"/>
  <c r="BJ1114" i="3"/>
  <c r="BD1119" i="3"/>
  <c r="BH1121" i="3"/>
  <c r="BL1123" i="3"/>
  <c r="BD1135" i="3"/>
  <c r="BL1139" i="3"/>
  <c r="BN1148" i="3"/>
  <c r="BD1151" i="3"/>
  <c r="BL1155" i="3"/>
  <c r="BN1164" i="3"/>
  <c r="BD1167" i="3"/>
  <c r="BL1171" i="3"/>
  <c r="BN1180" i="3"/>
  <c r="BD1183" i="3"/>
  <c r="BL1187" i="3"/>
  <c r="BN1196" i="3"/>
  <c r="BD1199" i="3"/>
  <c r="BH1201" i="3"/>
  <c r="BL1203" i="3"/>
  <c r="BF1208" i="3"/>
  <c r="BJ1210" i="3"/>
  <c r="BN1212" i="3"/>
  <c r="BD1215" i="3"/>
  <c r="BL1219" i="3"/>
  <c r="BF1224" i="3"/>
  <c r="BJ1226" i="3"/>
  <c r="BN1228" i="3"/>
  <c r="BD1231" i="3"/>
  <c r="BH1233" i="3"/>
  <c r="BL1235" i="3"/>
  <c r="BC1050" i="3"/>
  <c r="BH1052" i="3"/>
  <c r="BE1059" i="3"/>
  <c r="BI1061" i="3"/>
  <c r="BC1066" i="3"/>
  <c r="BH1068" i="3"/>
  <c r="BL1070" i="3"/>
  <c r="BF1075" i="3"/>
  <c r="BJ1077" i="3"/>
  <c r="BN1079" i="3"/>
  <c r="BD1082" i="3"/>
  <c r="BL1086" i="3"/>
  <c r="BF1091" i="3"/>
  <c r="BJ1093" i="3"/>
  <c r="BN1095" i="3"/>
  <c r="BH1100" i="3"/>
  <c r="BL1102" i="3"/>
  <c r="BF1107" i="3"/>
  <c r="BJ1109" i="3"/>
  <c r="BN1111" i="3"/>
  <c r="BD1114" i="3"/>
  <c r="BH1116" i="3"/>
  <c r="BL1118" i="3"/>
  <c r="BE1123" i="3"/>
  <c r="BI1125" i="3"/>
  <c r="BN1127" i="3"/>
  <c r="BC1130" i="3"/>
  <c r="BG1132" i="3"/>
  <c r="BM1143" i="3"/>
  <c r="BC1146" i="3"/>
  <c r="BG1148" i="3"/>
  <c r="BC1162" i="3"/>
  <c r="BM1175" i="3"/>
  <c r="BC1178" i="3"/>
  <c r="BM1191" i="3"/>
  <c r="BD1194" i="3"/>
  <c r="BH1196" i="3"/>
  <c r="BL1198" i="3"/>
  <c r="BF1203" i="3"/>
  <c r="BJ1205" i="3"/>
  <c r="BN1207" i="3"/>
  <c r="BC1210" i="3"/>
  <c r="BG1212" i="3"/>
  <c r="BL1214" i="3"/>
  <c r="BF1219" i="3"/>
  <c r="BJ1221" i="3"/>
  <c r="BN1223" i="3"/>
  <c r="BG1228" i="3"/>
  <c r="BL1230" i="3"/>
  <c r="BF1235" i="3"/>
  <c r="BJ1237" i="3"/>
  <c r="BN1239" i="3"/>
  <c r="BN1069" i="3"/>
  <c r="BD1072" i="3"/>
  <c r="BH1074" i="3"/>
  <c r="BL1076" i="3"/>
  <c r="BF1081" i="3"/>
  <c r="BJ1083" i="3"/>
  <c r="BN1085" i="3"/>
  <c r="BD1088" i="3"/>
  <c r="BH1090" i="3"/>
  <c r="BL1092" i="3"/>
  <c r="BF1097" i="3"/>
  <c r="BJ1099" i="3"/>
  <c r="BN1101" i="3"/>
  <c r="BD1104" i="3"/>
  <c r="BH1106" i="3"/>
  <c r="BL1108" i="3"/>
  <c r="BF1113" i="3"/>
  <c r="BJ1115" i="3"/>
  <c r="BN1117" i="3"/>
  <c r="BF1129" i="3"/>
  <c r="BJ1131" i="3"/>
  <c r="BN1133" i="3"/>
  <c r="BH1138" i="3"/>
  <c r="BD1152" i="3"/>
  <c r="BH1154" i="3"/>
  <c r="BH1170" i="3"/>
  <c r="BD1184" i="3"/>
  <c r="BH1186" i="3"/>
  <c r="BN1197" i="3"/>
  <c r="BH1202" i="3"/>
  <c r="BL1204" i="3"/>
  <c r="BN1213" i="3"/>
  <c r="BD1216" i="3"/>
  <c r="BH1218" i="3"/>
  <c r="BL1220" i="3"/>
  <c r="BJ1227" i="3"/>
  <c r="BN1229" i="3"/>
  <c r="BD1232" i="3"/>
  <c r="BH1234" i="3"/>
  <c r="BL1236" i="3"/>
  <c r="BE1241" i="3"/>
  <c r="BG1243" i="3"/>
  <c r="BJ1261" i="3"/>
  <c r="BD385" i="3"/>
  <c r="BC408" i="3"/>
  <c r="BH1266" i="3"/>
  <c r="BH1265" i="3"/>
  <c r="BL1267" i="3"/>
  <c r="BE1272" i="3"/>
  <c r="BI1274" i="3"/>
  <c r="BD1279" i="3"/>
  <c r="BH1281" i="3"/>
  <c r="BL1283" i="3"/>
  <c r="BI1289" i="3"/>
  <c r="BC1308" i="3"/>
  <c r="BE1317" i="3"/>
  <c r="BC1324" i="3"/>
  <c r="BI1351" i="3"/>
  <c r="BI1367" i="3"/>
  <c r="BG1374" i="3"/>
  <c r="BN1385" i="3"/>
  <c r="BL1292" i="3"/>
  <c r="BF1297" i="3"/>
  <c r="BJ1299" i="3"/>
  <c r="BN1301" i="3"/>
  <c r="BF1313" i="3"/>
  <c r="BJ1315" i="3"/>
  <c r="BN1317" i="3"/>
  <c r="BD1320" i="3"/>
  <c r="BN1333" i="3"/>
  <c r="BH1338" i="3"/>
  <c r="BF1345" i="3"/>
  <c r="BN1349" i="3"/>
  <c r="BF1361" i="3"/>
  <c r="BN1365" i="3"/>
  <c r="BJ1379" i="3"/>
  <c r="BM1288" i="3"/>
  <c r="BD1291" i="3"/>
  <c r="BH1293" i="3"/>
  <c r="BL1295" i="3"/>
  <c r="BM1304" i="3"/>
  <c r="BH1309" i="3"/>
  <c r="BL1311" i="3"/>
  <c r="BM1320" i="3"/>
  <c r="BD1323" i="3"/>
  <c r="BH1325" i="3"/>
  <c r="BL1327" i="3"/>
  <c r="BE1332" i="3"/>
  <c r="BI1334" i="3"/>
  <c r="BM1336" i="3"/>
  <c r="BH1341" i="3"/>
  <c r="BL1343" i="3"/>
  <c r="BI1350" i="3"/>
  <c r="BN1352" i="3"/>
  <c r="BD1355" i="3"/>
  <c r="BH1357" i="3"/>
  <c r="BL1359" i="3"/>
  <c r="BI1366" i="3"/>
  <c r="BD1371" i="3"/>
  <c r="BH1373" i="3"/>
  <c r="BE1380" i="3"/>
  <c r="BN1383" i="3"/>
  <c r="BH1388" i="3"/>
  <c r="BL1390" i="3"/>
  <c r="BD1402" i="3"/>
  <c r="BH1404" i="3"/>
  <c r="BL1406" i="3"/>
  <c r="BH1420" i="3"/>
  <c r="BL1422" i="3"/>
  <c r="BD1434" i="3"/>
  <c r="BH1436" i="3"/>
  <c r="BL1438" i="3"/>
  <c r="BJ1445" i="3"/>
  <c r="BD1450" i="3"/>
  <c r="BH1452" i="3"/>
  <c r="BL1454" i="3"/>
  <c r="BJ1461" i="3"/>
  <c r="BD1466" i="3"/>
  <c r="BH1468" i="3"/>
  <c r="BL1470" i="3"/>
  <c r="BM1477" i="3"/>
  <c r="BG1389" i="3"/>
  <c r="BJ1391" i="3"/>
  <c r="BN1393" i="3"/>
  <c r="BE1396" i="3"/>
  <c r="BI1398" i="3"/>
  <c r="BM1400" i="3"/>
  <c r="BF1405" i="3"/>
  <c r="BJ1407" i="3"/>
  <c r="BN1409" i="3"/>
  <c r="BE1412" i="3"/>
  <c r="BI1414" i="3"/>
  <c r="BM1416" i="3"/>
  <c r="BF1421" i="3"/>
  <c r="BJ1423" i="3"/>
  <c r="BN1425" i="3"/>
  <c r="BI1430" i="3"/>
  <c r="BF1437" i="3"/>
  <c r="BJ1439" i="3"/>
  <c r="BN1441" i="3"/>
  <c r="BE1444" i="3"/>
  <c r="BI1446" i="3"/>
  <c r="BL1448" i="3"/>
  <c r="BF1453" i="3"/>
  <c r="BJ1455" i="3"/>
  <c r="BN1457" i="3"/>
  <c r="BE1460" i="3"/>
  <c r="BI1462" i="3"/>
  <c r="BF1469" i="3"/>
  <c r="BJ1471" i="3"/>
  <c r="BN1473" i="3"/>
  <c r="BD1476" i="3"/>
  <c r="BD1381" i="3"/>
  <c r="BE1390" i="3"/>
  <c r="BI1408" i="3"/>
  <c r="BC1445" i="3"/>
  <c r="BE1470" i="3"/>
  <c r="BI1472" i="3"/>
  <c r="BM1474" i="3"/>
  <c r="BJ1384" i="3"/>
  <c r="BN1386" i="3"/>
  <c r="BE1389" i="3"/>
  <c r="BH1391" i="3"/>
  <c r="BM1393" i="3"/>
  <c r="BG1398" i="3"/>
  <c r="BJ1400" i="3"/>
  <c r="BN1402" i="3"/>
  <c r="BE1405" i="3"/>
  <c r="BI1407" i="3"/>
  <c r="BL1409" i="3"/>
  <c r="BF1414" i="3"/>
  <c r="BJ1416" i="3"/>
  <c r="BN1418" i="3"/>
  <c r="BE1421" i="3"/>
  <c r="BI1423" i="3"/>
  <c r="BL1425" i="3"/>
  <c r="BC1428" i="3"/>
  <c r="BJ1432" i="3"/>
  <c r="BN1434" i="3"/>
  <c r="BE1437" i="3"/>
  <c r="BI1439" i="3"/>
  <c r="BM1441" i="3"/>
  <c r="BC1444" i="3"/>
  <c r="BG1446" i="3"/>
  <c r="BJ1448" i="3"/>
  <c r="BN1450" i="3"/>
  <c r="BD1453" i="3"/>
  <c r="BI1455" i="3"/>
  <c r="BM1457" i="3"/>
  <c r="BC1460" i="3"/>
  <c r="BG1462" i="3"/>
  <c r="BJ1464" i="3"/>
  <c r="BE1469" i="3"/>
  <c r="BM1473" i="3"/>
  <c r="BI1523" i="3"/>
  <c r="BE1482" i="3"/>
  <c r="BI1484" i="3"/>
  <c r="BM1486" i="3"/>
  <c r="BD1489" i="3"/>
  <c r="BH1491" i="3"/>
  <c r="BE1498" i="3"/>
  <c r="BI1500" i="3"/>
  <c r="BM1502" i="3"/>
  <c r="BD1505" i="3"/>
  <c r="BE1514" i="3"/>
  <c r="BJ1516" i="3"/>
  <c r="BM1518" i="3"/>
  <c r="BF1541" i="3"/>
  <c r="BJ1543" i="3"/>
  <c r="BN1545" i="3"/>
  <c r="BD1548" i="3"/>
  <c r="BH1550" i="3"/>
  <c r="BL1552" i="3"/>
  <c r="BF1557" i="3"/>
  <c r="BJ1559" i="3"/>
  <c r="BN1561" i="3"/>
  <c r="BD1564" i="3"/>
  <c r="BH1566" i="3"/>
  <c r="BL1568" i="3"/>
  <c r="BF1573" i="3"/>
  <c r="BJ1575" i="3"/>
  <c r="BE1534" i="3"/>
  <c r="BI1536" i="3"/>
  <c r="BM1538" i="3"/>
  <c r="BG1543" i="3"/>
  <c r="BE1550" i="3"/>
  <c r="BI1552" i="3"/>
  <c r="BM1554" i="3"/>
  <c r="BC1557" i="3"/>
  <c r="BG1559" i="3"/>
  <c r="BI1568" i="3"/>
  <c r="BM1570" i="3"/>
  <c r="BC1573" i="3"/>
  <c r="BG1575" i="3"/>
  <c r="BI1578" i="3"/>
  <c r="BF1534" i="3"/>
  <c r="BJ1536" i="3"/>
  <c r="BE1541" i="3"/>
  <c r="BI1543" i="3"/>
  <c r="BN1554" i="3"/>
  <c r="BE1557" i="3"/>
  <c r="BI1559" i="3"/>
  <c r="BI1575" i="3"/>
  <c r="BI1584" i="3"/>
  <c r="BH1581" i="3"/>
  <c r="BJ1590" i="3"/>
  <c r="BN1592" i="3"/>
  <c r="BG1636" i="3"/>
  <c r="BH1578" i="3"/>
  <c r="BL1580" i="3"/>
  <c r="BF1585" i="3"/>
  <c r="BI1587" i="3"/>
  <c r="BM1589" i="3"/>
  <c r="BE1601" i="3"/>
  <c r="BM1605" i="3"/>
  <c r="BD1608" i="3"/>
  <c r="BH1610" i="3"/>
  <c r="BL1612" i="3"/>
  <c r="BI1623" i="3"/>
  <c r="BE1637" i="3"/>
  <c r="BI1641" i="3"/>
  <c r="BI1657" i="3"/>
  <c r="BM1659" i="3"/>
  <c r="BC1662" i="3"/>
  <c r="BE1618" i="3"/>
  <c r="BL1638" i="3"/>
  <c r="BD1650" i="3"/>
  <c r="BF1659" i="3"/>
  <c r="BH1631" i="3"/>
  <c r="BL1633" i="3"/>
  <c r="BH1647" i="3"/>
  <c r="BI1656" i="3"/>
  <c r="BD1661" i="3"/>
  <c r="BN1679" i="3"/>
  <c r="BE1670" i="3"/>
  <c r="BI1672" i="3"/>
  <c r="BI1688" i="3"/>
  <c r="BH1667" i="3"/>
  <c r="BM1669" i="3"/>
  <c r="BF1674" i="3"/>
  <c r="BH1683" i="3"/>
  <c r="BE1669" i="3"/>
  <c r="BI1671" i="3"/>
  <c r="BH1678" i="3"/>
  <c r="BE1685" i="3"/>
  <c r="BI1687" i="3"/>
  <c r="BM1689" i="3"/>
  <c r="BE1694" i="3"/>
  <c r="BC1701" i="3"/>
  <c r="BE1696" i="3"/>
  <c r="BI1698" i="3"/>
  <c r="BL1697" i="3"/>
  <c r="BD1751" i="3"/>
  <c r="BH1084" i="3"/>
  <c r="BG1084" i="3"/>
  <c r="BC1098" i="3"/>
  <c r="BD1098" i="3"/>
  <c r="BM1308" i="3"/>
  <c r="BL1308" i="3"/>
  <c r="BM1340" i="3"/>
  <c r="BL1340" i="3"/>
  <c r="BN1368" i="3"/>
  <c r="BM1368" i="3"/>
  <c r="BE1508" i="3"/>
  <c r="BD1508" i="3"/>
  <c r="BL1545" i="3"/>
  <c r="BM1561" i="3"/>
  <c r="BL1561" i="3"/>
  <c r="BF1566" i="3"/>
  <c r="BI1600" i="3"/>
  <c r="BJ1600" i="3"/>
  <c r="BG1630" i="3"/>
  <c r="BH1630" i="3"/>
  <c r="BM1641" i="3"/>
  <c r="BL1641" i="3"/>
  <c r="BK1227" i="3"/>
  <c r="BL1227" i="3"/>
  <c r="BI1287" i="3"/>
  <c r="BH1287" i="3"/>
  <c r="BI1282" i="3"/>
  <c r="BH1282" i="3"/>
  <c r="BL1301" i="3"/>
  <c r="BM1301" i="3"/>
  <c r="BN1305" i="3"/>
  <c r="BM1305" i="3"/>
  <c r="BL1372" i="3"/>
  <c r="BM1372" i="3"/>
  <c r="BF1316" i="3"/>
  <c r="BE1316" i="3"/>
  <c r="BM1464" i="3"/>
  <c r="BL1464" i="3"/>
  <c r="BN1394" i="3"/>
  <c r="BM1394" i="3"/>
  <c r="BG1482" i="3"/>
  <c r="BH1482" i="3"/>
  <c r="BN1538" i="3"/>
  <c r="BJ1552" i="3"/>
  <c r="BJ1568" i="3"/>
  <c r="BN1570" i="3"/>
  <c r="BJ1616" i="3"/>
  <c r="BI1616" i="3"/>
  <c r="BD1623" i="3"/>
  <c r="BC1623" i="3"/>
  <c r="BI1613" i="3"/>
  <c r="BH1613" i="3"/>
  <c r="BE1614" i="3"/>
  <c r="BF1598" i="3"/>
  <c r="BJ1584" i="3"/>
  <c r="BL1505" i="3"/>
  <c r="BF1485" i="3"/>
  <c r="BG1414" i="3"/>
  <c r="BD1445" i="3"/>
  <c r="BI1303" i="3"/>
  <c r="BC1223" i="3"/>
  <c r="BJ1218" i="3"/>
  <c r="BM1292" i="3"/>
  <c r="BM1496" i="3"/>
  <c r="BM1448" i="3"/>
  <c r="BE1422" i="3"/>
  <c r="BC1413" i="3"/>
  <c r="BL1147" i="3"/>
  <c r="BJ1289" i="3"/>
  <c r="BN1204" i="3"/>
  <c r="BC1114" i="3"/>
  <c r="BI1445" i="3"/>
  <c r="BL1457" i="3"/>
  <c r="BF1398" i="3"/>
  <c r="BC1429" i="3"/>
  <c r="BD1313" i="3"/>
  <c r="BF1317" i="3"/>
  <c r="BE1320" i="3"/>
  <c r="BI1299" i="3"/>
  <c r="BC1175" i="3"/>
  <c r="BN1076" i="3"/>
  <c r="BD1437" i="3"/>
  <c r="BC1095" i="3"/>
  <c r="BD1095" i="3"/>
  <c r="BM1236" i="3"/>
  <c r="BN1236" i="3"/>
  <c r="BG1180" i="3"/>
  <c r="BH1180" i="3"/>
  <c r="BD1226" i="3"/>
  <c r="BC1226" i="3"/>
  <c r="BE1300" i="3"/>
  <c r="BF1300" i="3"/>
  <c r="BF1364" i="3"/>
  <c r="BE1364" i="3"/>
  <c r="BC1397" i="3"/>
  <c r="BD1397" i="3"/>
  <c r="BI1424" i="3"/>
  <c r="BJ1424" i="3"/>
  <c r="BI1461" i="3"/>
  <c r="BL1393" i="3"/>
  <c r="BH1113" i="3"/>
  <c r="BG1113" i="3"/>
  <c r="BK1179" i="3"/>
  <c r="BL1179" i="3"/>
  <c r="BM1291" i="3"/>
  <c r="BL1291" i="3"/>
  <c r="BD1304" i="3"/>
  <c r="BE1304" i="3"/>
  <c r="BJ1408" i="3"/>
  <c r="BG1501" i="3"/>
  <c r="BI1516" i="3"/>
  <c r="BC1191" i="3"/>
  <c r="BH1225" i="3"/>
  <c r="BG1116" i="3"/>
  <c r="BG1399" i="3"/>
  <c r="BM1352" i="3"/>
  <c r="BN1288" i="3"/>
  <c r="BM969" i="3"/>
  <c r="BL969" i="3"/>
  <c r="BI1090" i="3"/>
  <c r="BJ1090" i="3"/>
  <c r="BM1156" i="3"/>
  <c r="BN1156" i="3"/>
  <c r="BK1195" i="3"/>
  <c r="BL1195" i="3"/>
  <c r="BL1268" i="3"/>
  <c r="BM1268" i="3"/>
  <c r="BI1335" i="3"/>
  <c r="BJ1335" i="3"/>
  <c r="BG1415" i="3"/>
  <c r="BH1415" i="3"/>
  <c r="BC1558" i="3"/>
  <c r="BN1172" i="3"/>
  <c r="BM1409" i="3"/>
  <c r="BN1320" i="3"/>
  <c r="BE1521" i="3"/>
  <c r="BE1453" i="3"/>
  <c r="BC1402" i="3"/>
  <c r="BM1321" i="3"/>
  <c r="BE1287" i="3"/>
  <c r="BL1211" i="3"/>
  <c r="BN1140" i="3"/>
  <c r="BF1104" i="3"/>
  <c r="BG1097" i="3"/>
  <c r="BJ1125" i="3"/>
  <c r="BH1354" i="3"/>
  <c r="BF1332" i="3"/>
  <c r="BE1492" i="3"/>
  <c r="BI1266" i="3"/>
  <c r="BG1382" i="3"/>
  <c r="BF1038" i="3"/>
  <c r="BG1038" i="3"/>
  <c r="BK1131" i="3"/>
  <c r="BL1131" i="3"/>
  <c r="BC1159" i="3"/>
  <c r="BD1159" i="3"/>
  <c r="BI1302" i="3"/>
  <c r="BJ1302" i="3"/>
  <c r="BE1505" i="3"/>
  <c r="BF1505" i="3"/>
  <c r="BM1525" i="3"/>
  <c r="BE1489" i="3"/>
  <c r="BM1188" i="3"/>
  <c r="BN1518" i="3"/>
  <c r="BD1485" i="3"/>
  <c r="BD1329" i="3"/>
  <c r="BH1148" i="3"/>
  <c r="BG1498" i="3"/>
  <c r="BD1111" i="3"/>
  <c r="BF1216" i="3"/>
  <c r="BF1514" i="3"/>
  <c r="BH887" i="3"/>
  <c r="BE901" i="3"/>
  <c r="BM1489" i="3"/>
  <c r="BH1228" i="3"/>
  <c r="BF1535" i="3"/>
  <c r="BL1441" i="3"/>
  <c r="BJ1202" i="3"/>
  <c r="BM1480" i="3"/>
  <c r="BE1406" i="3"/>
  <c r="BJ1234" i="3"/>
  <c r="BH1212" i="3"/>
  <c r="BN1092" i="3"/>
  <c r="BF1380" i="3"/>
  <c r="BL889" i="3"/>
  <c r="BM889" i="3"/>
  <c r="BF1200" i="3"/>
  <c r="BE1200" i="3"/>
  <c r="BD1377" i="3"/>
  <c r="BE1377" i="3"/>
  <c r="BL1324" i="3"/>
  <c r="BM1324" i="3"/>
  <c r="BI1318" i="3"/>
  <c r="BJ1318" i="3"/>
  <c r="BC1194" i="3"/>
  <c r="BE1301" i="3"/>
  <c r="BH1315" i="3"/>
  <c r="BJ1074" i="3"/>
  <c r="BD1127" i="3"/>
  <c r="BN1336" i="3"/>
  <c r="BE1476" i="3"/>
  <c r="BD1405" i="3"/>
  <c r="BD1207" i="3"/>
  <c r="BG1129" i="3"/>
  <c r="BD1418" i="3"/>
  <c r="BI1319" i="3"/>
  <c r="BN1304" i="3"/>
  <c r="BM905" i="3"/>
  <c r="BL905" i="3"/>
  <c r="BE1072" i="3"/>
  <c r="BF1072" i="3"/>
  <c r="BK1163" i="3"/>
  <c r="BL1163" i="3"/>
  <c r="BM1220" i="3"/>
  <c r="BN1220" i="3"/>
  <c r="BG1164" i="3"/>
  <c r="BH1164" i="3"/>
  <c r="BN1258" i="3"/>
  <c r="BD1264" i="3"/>
  <c r="BE1264" i="3"/>
  <c r="BL1356" i="3"/>
  <c r="BM1356" i="3"/>
  <c r="BE1348" i="3"/>
  <c r="BF1348" i="3"/>
  <c r="BL1432" i="3"/>
  <c r="BM1432" i="3"/>
  <c r="BI1392" i="3"/>
  <c r="BJ1392" i="3"/>
  <c r="BM1493" i="3"/>
  <c r="BN1493" i="3"/>
  <c r="BD1542" i="3"/>
  <c r="BI903" i="3"/>
  <c r="BC1461" i="3"/>
  <c r="BJ1429" i="3"/>
  <c r="BJ1106" i="3"/>
  <c r="BD1389" i="3"/>
  <c r="BM1425" i="3"/>
  <c r="BM1410" i="3"/>
  <c r="BC1279" i="3"/>
  <c r="BD1079" i="3"/>
  <c r="BJ1657" i="3"/>
  <c r="BJ1523" i="3"/>
  <c r="BI1494" i="3"/>
  <c r="BH1423" i="3"/>
  <c r="BG1196" i="3"/>
  <c r="BN1108" i="3"/>
  <c r="BG1100" i="3"/>
  <c r="BI1655" i="3"/>
  <c r="BH1370" i="3"/>
  <c r="BJ1350" i="3"/>
  <c r="BJ1641" i="3"/>
  <c r="BF1088" i="3"/>
  <c r="BL1067" i="3"/>
  <c r="BM1685" i="3"/>
  <c r="BL1685" i="3"/>
  <c r="BC842" i="3"/>
  <c r="BC876" i="3"/>
  <c r="BG1068" i="3"/>
  <c r="BJ475" i="3"/>
  <c r="BC774" i="3"/>
  <c r="BC806" i="3"/>
  <c r="BE622" i="3"/>
  <c r="BD858" i="3"/>
  <c r="BG679" i="3"/>
  <c r="BG695" i="3"/>
  <c r="BM722" i="3"/>
  <c r="BG759" i="3"/>
  <c r="BE766" i="3"/>
  <c r="BC789" i="3"/>
  <c r="BM802" i="3"/>
  <c r="BH823" i="3"/>
  <c r="BC837" i="3"/>
  <c r="BN875" i="3"/>
  <c r="BF887" i="3"/>
  <c r="BJ889" i="3"/>
  <c r="BN891" i="3"/>
  <c r="BE894" i="3"/>
  <c r="BI896" i="3"/>
  <c r="BM898" i="3"/>
  <c r="BC901" i="3"/>
  <c r="BG903" i="3"/>
  <c r="BN987" i="3"/>
  <c r="BE990" i="3"/>
  <c r="BI992" i="3"/>
  <c r="BE1006" i="3"/>
  <c r="BC1013" i="3"/>
  <c r="BN1035" i="3"/>
  <c r="BD1038" i="3"/>
  <c r="BC1045" i="3"/>
  <c r="BG1047" i="3"/>
  <c r="BD1053" i="3"/>
  <c r="BG889" i="3"/>
  <c r="BM900" i="3"/>
  <c r="BC903" i="3"/>
  <c r="BM964" i="3"/>
  <c r="BE992" i="3"/>
  <c r="BN1052" i="3"/>
  <c r="BL895" i="3"/>
  <c r="BN984" i="3"/>
  <c r="BH989" i="3"/>
  <c r="BL991" i="3"/>
  <c r="BI1065" i="3"/>
  <c r="BE5" i="3"/>
  <c r="BH604" i="3"/>
  <c r="BH620" i="3"/>
  <c r="BH636" i="3"/>
  <c r="BH652" i="3"/>
  <c r="BD1290" i="3"/>
  <c r="BM1387" i="3"/>
  <c r="BD903" i="3"/>
  <c r="BM996" i="3"/>
  <c r="BJ1062" i="3"/>
  <c r="BL1071" i="3"/>
  <c r="BE415" i="3"/>
  <c r="BE404" i="3"/>
  <c r="BF897" i="3"/>
  <c r="BD369" i="3"/>
  <c r="BL669" i="3"/>
  <c r="BF771" i="3"/>
  <c r="BJ773" i="3"/>
  <c r="BN839" i="3"/>
  <c r="BN855" i="3"/>
  <c r="BC677" i="3"/>
  <c r="BM690" i="3"/>
  <c r="BC693" i="3"/>
  <c r="BM706" i="3"/>
  <c r="BC709" i="3"/>
  <c r="BM754" i="3"/>
  <c r="BM770" i="3"/>
  <c r="BC773" i="3"/>
  <c r="BM786" i="3"/>
  <c r="BC853" i="3"/>
  <c r="BM819" i="3"/>
  <c r="BC838" i="3"/>
  <c r="BM695" i="3"/>
  <c r="BM743" i="3"/>
  <c r="BM759" i="3"/>
  <c r="BC762" i="3"/>
  <c r="BM823" i="3"/>
  <c r="BC858" i="3"/>
  <c r="BN759" i="3"/>
  <c r="BM674" i="3"/>
  <c r="BE686" i="3"/>
  <c r="BJ1064" i="3"/>
  <c r="BI773" i="3"/>
  <c r="BM711" i="3"/>
  <c r="BF670" i="3"/>
  <c r="BH1058" i="3"/>
  <c r="BM1051" i="3"/>
  <c r="BM727" i="3"/>
  <c r="BC854" i="3"/>
  <c r="BI881" i="3"/>
  <c r="BE970" i="3"/>
  <c r="BI988" i="3"/>
  <c r="BC1025" i="3"/>
  <c r="BM679" i="3"/>
  <c r="BG828" i="3"/>
  <c r="BN873" i="3"/>
  <c r="BC772" i="3"/>
  <c r="BM785" i="3"/>
  <c r="BM817" i="3"/>
  <c r="BE829" i="3"/>
  <c r="BF765" i="3"/>
  <c r="BI682" i="3"/>
  <c r="BM716" i="3"/>
  <c r="BC767" i="3"/>
  <c r="BC783" i="3"/>
  <c r="BL884" i="3"/>
  <c r="BJ1529" i="3"/>
  <c r="BE1549" i="3"/>
  <c r="BD1587" i="3"/>
  <c r="BH1589" i="3"/>
  <c r="BI1595" i="3"/>
  <c r="BM1597" i="3"/>
  <c r="BI1611" i="3"/>
  <c r="BI891" i="3"/>
  <c r="BM893" i="3"/>
  <c r="BC896" i="3"/>
  <c r="BG898" i="3"/>
  <c r="BM909" i="3"/>
  <c r="BM925" i="3"/>
  <c r="BM941" i="3"/>
  <c r="BM957" i="3"/>
  <c r="BE969" i="3"/>
  <c r="BI971" i="3"/>
  <c r="BC976" i="3"/>
  <c r="BM989" i="3"/>
  <c r="BC992" i="3"/>
  <c r="BM1005" i="3"/>
  <c r="BC1024" i="3"/>
  <c r="BC1040" i="3"/>
  <c r="BG1042" i="3"/>
  <c r="BM1055" i="3"/>
  <c r="BC615" i="3"/>
  <c r="BE771" i="3"/>
  <c r="BE407" i="3"/>
  <c r="BF730" i="3"/>
  <c r="BF746" i="3"/>
  <c r="BD753" i="3"/>
  <c r="BF993" i="3"/>
  <c r="BF1054" i="3"/>
  <c r="BE491" i="3"/>
  <c r="BE507" i="3"/>
  <c r="BE523" i="3"/>
  <c r="BH466" i="3"/>
  <c r="BH482" i="3"/>
  <c r="BH498" i="3"/>
  <c r="BH514" i="3"/>
  <c r="BH530" i="3"/>
  <c r="BH546" i="3"/>
  <c r="BH562" i="3"/>
  <c r="BH578" i="3"/>
  <c r="BH594" i="3"/>
  <c r="BH610" i="3"/>
  <c r="BH626" i="3"/>
  <c r="BH642" i="3"/>
  <c r="BH658" i="3"/>
  <c r="BC863" i="3"/>
  <c r="BF1304" i="3"/>
  <c r="BJ1306" i="3"/>
  <c r="BN1308" i="3"/>
  <c r="BF1320" i="3"/>
  <c r="BJ1322" i="3"/>
  <c r="BN1324" i="3"/>
  <c r="BF1336" i="3"/>
  <c r="BL1347" i="3"/>
  <c r="BF1352" i="3"/>
  <c r="BJ1354" i="3"/>
  <c r="BN1356" i="3"/>
  <c r="BH1361" i="3"/>
  <c r="BJ1370" i="3"/>
  <c r="BN1372" i="3"/>
  <c r="BE1393" i="3"/>
  <c r="BG1402" i="3"/>
  <c r="BE1409" i="3"/>
  <c r="BG1418" i="3"/>
  <c r="BE485" i="3"/>
  <c r="BE501" i="3"/>
  <c r="BE517" i="3"/>
  <c r="BE533" i="3"/>
  <c r="BH476" i="3"/>
  <c r="BH492" i="3"/>
  <c r="BH508" i="3"/>
  <c r="BH524" i="3"/>
  <c r="BH540" i="3"/>
  <c r="BH556" i="3"/>
  <c r="BH572" i="3"/>
  <c r="BH588" i="3"/>
  <c r="BE685" i="3"/>
  <c r="BM689" i="3"/>
  <c r="BE701" i="3"/>
  <c r="BM705" i="3"/>
  <c r="BE717" i="3"/>
  <c r="BI719" i="3"/>
  <c r="BM721" i="3"/>
  <c r="BG726" i="3"/>
  <c r="BE733" i="3"/>
  <c r="BI735" i="3"/>
  <c r="BM737" i="3"/>
  <c r="BC740" i="3"/>
  <c r="BE749" i="3"/>
  <c r="BM753" i="3"/>
  <c r="BC756" i="3"/>
  <c r="BE765" i="3"/>
  <c r="BI767" i="3"/>
  <c r="BM769" i="3"/>
  <c r="BG774" i="3"/>
  <c r="BI783" i="3"/>
  <c r="BC788" i="3"/>
  <c r="BG790" i="3"/>
  <c r="BI799" i="3"/>
  <c r="BM801" i="3"/>
  <c r="BG806" i="3"/>
  <c r="BI815" i="3"/>
  <c r="BG822" i="3"/>
  <c r="BC836" i="3"/>
  <c r="BG838" i="3"/>
  <c r="BI847" i="3"/>
  <c r="BC852" i="3"/>
  <c r="BI863" i="3"/>
  <c r="BE405" i="3"/>
  <c r="BN1070" i="3"/>
  <c r="BH678" i="3"/>
  <c r="BH694" i="3"/>
  <c r="BH710" i="3"/>
  <c r="BH185" i="3"/>
  <c r="BH683" i="3"/>
  <c r="BH699" i="3"/>
  <c r="BH715" i="3"/>
  <c r="BN1064" i="3"/>
  <c r="BN753" i="3"/>
  <c r="BJ767" i="3"/>
  <c r="BN769" i="3"/>
  <c r="BL776" i="3"/>
  <c r="BF829" i="3"/>
  <c r="BN833" i="3"/>
  <c r="BN849" i="3"/>
  <c r="BM668" i="3"/>
  <c r="BC671" i="3"/>
  <c r="BG673" i="3"/>
  <c r="BE680" i="3"/>
  <c r="BM684" i="3"/>
  <c r="BC687" i="3"/>
  <c r="BG689" i="3"/>
  <c r="BE696" i="3"/>
  <c r="BM700" i="3"/>
  <c r="BC703" i="3"/>
  <c r="BM732" i="3"/>
  <c r="BM748" i="3"/>
  <c r="BE760" i="3"/>
  <c r="BI762" i="3"/>
  <c r="BM764" i="3"/>
  <c r="BD767" i="3"/>
  <c r="BG769" i="3"/>
  <c r="BE776" i="3"/>
  <c r="BM780" i="3"/>
  <c r="BM796" i="3"/>
  <c r="BM812" i="3"/>
  <c r="BN828" i="3"/>
  <c r="BC831" i="3"/>
  <c r="BN844" i="3"/>
  <c r="BC847" i="3"/>
  <c r="BN860" i="3"/>
  <c r="BJ899" i="3"/>
  <c r="BN901" i="3"/>
  <c r="BN917" i="3"/>
  <c r="BD968" i="3"/>
  <c r="BH970" i="3"/>
  <c r="BL972" i="3"/>
  <c r="BN981" i="3"/>
  <c r="BH986" i="3"/>
  <c r="BN997" i="3"/>
  <c r="BD1016" i="3"/>
  <c r="BN1029" i="3"/>
  <c r="BD1032" i="3"/>
  <c r="BH1034" i="3"/>
  <c r="BL1036" i="3"/>
  <c r="BF1041" i="3"/>
  <c r="BN1045" i="3"/>
  <c r="BG1057" i="3"/>
  <c r="BC881" i="3"/>
  <c r="BE890" i="3"/>
  <c r="BI892" i="3"/>
  <c r="BC897" i="3"/>
  <c r="BG899" i="3"/>
  <c r="BM926" i="3"/>
  <c r="BM942" i="3"/>
  <c r="BM958" i="3"/>
  <c r="BI972" i="3"/>
  <c r="BM990" i="3"/>
  <c r="BE1018" i="3"/>
  <c r="BH125" i="3"/>
  <c r="BH481" i="3"/>
  <c r="BH497" i="3"/>
  <c r="BH513" i="3"/>
  <c r="BH529" i="3"/>
  <c r="BH545" i="3"/>
  <c r="BH561" i="3"/>
  <c r="BH577" i="3"/>
  <c r="BH593" i="3"/>
  <c r="BH609" i="3"/>
  <c r="BH625" i="3"/>
  <c r="BH641" i="3"/>
  <c r="BH657" i="3"/>
  <c r="BD681" i="3"/>
  <c r="BJ692" i="3"/>
  <c r="BD697" i="3"/>
  <c r="BL701" i="3"/>
  <c r="BF706" i="3"/>
  <c r="BD713" i="3"/>
  <c r="BJ724" i="3"/>
  <c r="BD729" i="3"/>
  <c r="BJ740" i="3"/>
  <c r="BN742" i="3"/>
  <c r="BD745" i="3"/>
  <c r="BL749" i="3"/>
  <c r="BJ756" i="3"/>
  <c r="BN758" i="3"/>
  <c r="BD761" i="3"/>
  <c r="BH763" i="3"/>
  <c r="BL765" i="3"/>
  <c r="BJ772" i="3"/>
  <c r="BN774" i="3"/>
  <c r="BD777" i="3"/>
  <c r="BL781" i="3"/>
  <c r="BF786" i="3"/>
  <c r="BN790" i="3"/>
  <c r="BD793" i="3"/>
  <c r="BH795" i="3"/>
  <c r="BN806" i="3"/>
  <c r="BH811" i="3"/>
  <c r="BF818" i="3"/>
  <c r="BN822" i="3"/>
  <c r="BD825" i="3"/>
  <c r="BH827" i="3"/>
  <c r="BL829" i="3"/>
  <c r="BJ836" i="3"/>
  <c r="BN838" i="3"/>
  <c r="BD841" i="3"/>
  <c r="BH843" i="3"/>
  <c r="BL845" i="3"/>
  <c r="BJ852" i="3"/>
  <c r="BN854" i="3"/>
  <c r="BH859" i="3"/>
  <c r="BE493" i="3"/>
  <c r="BE509" i="3"/>
  <c r="BE525" i="3"/>
  <c r="BH468" i="3"/>
  <c r="BH484" i="3"/>
  <c r="BH500" i="3"/>
  <c r="BH516" i="3"/>
  <c r="BH532" i="3"/>
  <c r="BH548" i="3"/>
  <c r="BH564" i="3"/>
  <c r="BH580" i="3"/>
  <c r="BH596" i="3"/>
  <c r="BH612" i="3"/>
  <c r="BH628" i="3"/>
  <c r="BH644" i="3"/>
  <c r="BH660" i="3"/>
  <c r="BG764" i="3"/>
  <c r="BM791" i="3"/>
  <c r="BM807" i="3"/>
  <c r="BM723" i="3"/>
  <c r="BM803" i="3"/>
  <c r="BN775" i="3"/>
  <c r="BI672" i="3"/>
  <c r="BI688" i="3"/>
  <c r="BH461" i="3"/>
  <c r="BH445" i="3"/>
  <c r="BH429" i="3"/>
  <c r="BI871" i="3"/>
  <c r="BK880" i="3"/>
  <c r="BG1052" i="3"/>
  <c r="BL1054" i="3"/>
  <c r="BM1063" i="3"/>
  <c r="BC1241" i="3"/>
  <c r="BE402" i="3"/>
  <c r="BE401" i="3"/>
  <c r="BD1288" i="3"/>
  <c r="BJ1630" i="3"/>
  <c r="BN1632" i="3"/>
  <c r="BH1637" i="3"/>
  <c r="BJ1646" i="3"/>
  <c r="BN1648" i="3"/>
  <c r="BE467" i="3"/>
  <c r="BD671" i="3"/>
  <c r="BL675" i="3"/>
  <c r="BE483" i="3"/>
  <c r="BE499" i="3"/>
  <c r="BE515" i="3"/>
  <c r="BE531" i="3"/>
  <c r="BH474" i="3"/>
  <c r="BH490" i="3"/>
  <c r="BH506" i="3"/>
  <c r="BH522" i="3"/>
  <c r="BH538" i="3"/>
  <c r="BH554" i="3"/>
  <c r="BH570" i="3"/>
  <c r="BH586" i="3"/>
  <c r="BH602" i="3"/>
  <c r="BH618" i="3"/>
  <c r="BH634" i="3"/>
  <c r="BH650" i="3"/>
  <c r="BH666" i="3"/>
  <c r="BE408" i="3"/>
  <c r="BH769" i="3"/>
  <c r="BE869" i="3"/>
  <c r="BM873" i="3"/>
  <c r="BE885" i="3"/>
  <c r="BG878" i="3"/>
  <c r="BH485" i="3"/>
  <c r="BH501" i="3"/>
  <c r="BH517" i="3"/>
  <c r="BH533" i="3"/>
  <c r="BH549" i="3"/>
  <c r="BH565" i="3"/>
  <c r="BH581" i="3"/>
  <c r="BH597" i="3"/>
  <c r="BH613" i="3"/>
  <c r="BH629" i="3"/>
  <c r="BH645" i="3"/>
  <c r="BH661" i="3"/>
  <c r="BH687" i="3"/>
  <c r="BH703" i="3"/>
  <c r="BD41" i="3"/>
  <c r="BN1266" i="3"/>
  <c r="BH1271" i="3"/>
  <c r="BL1273" i="3"/>
  <c r="BH283" i="3"/>
  <c r="BH116" i="3"/>
  <c r="BJ1477" i="3"/>
  <c r="BM1592" i="3"/>
  <c r="BH675" i="3"/>
  <c r="BH674" i="3"/>
  <c r="BH690" i="3"/>
  <c r="BH706" i="3"/>
  <c r="BN879" i="3"/>
  <c r="BL1066" i="3"/>
  <c r="BJ1073" i="3"/>
  <c r="BD1078" i="3"/>
  <c r="BH1080" i="3"/>
  <c r="BJ1137" i="3"/>
  <c r="BH1176" i="3"/>
  <c r="BN1203" i="3"/>
  <c r="BJ1233" i="3"/>
  <c r="BH394" i="3"/>
  <c r="BH362" i="3"/>
  <c r="BH190" i="3"/>
  <c r="BH464" i="3"/>
  <c r="BH448" i="3"/>
  <c r="BH432" i="3"/>
  <c r="BH186" i="3"/>
  <c r="BF885" i="3"/>
  <c r="BH493" i="3"/>
  <c r="BH509" i="3"/>
  <c r="BH525" i="3"/>
  <c r="BH541" i="3"/>
  <c r="BH557" i="3"/>
  <c r="BH573" i="3"/>
  <c r="BH589" i="3"/>
  <c r="BH605" i="3"/>
  <c r="BH621" i="3"/>
  <c r="BH637" i="3"/>
  <c r="BH653" i="3"/>
  <c r="BE479" i="3"/>
  <c r="BE495" i="3"/>
  <c r="BE511" i="3"/>
  <c r="BE527" i="3"/>
  <c r="BH470" i="3"/>
  <c r="BH486" i="3"/>
  <c r="BH502" i="3"/>
  <c r="BH518" i="3"/>
  <c r="BH534" i="3"/>
  <c r="BH550" i="3"/>
  <c r="BH566" i="3"/>
  <c r="BH582" i="3"/>
  <c r="BH598" i="3"/>
  <c r="BH614" i="3"/>
  <c r="BH630" i="3"/>
  <c r="BH646" i="3"/>
  <c r="BH662" i="3"/>
  <c r="BH667" i="3"/>
  <c r="BJ676" i="3"/>
  <c r="BH679" i="3"/>
  <c r="BH695" i="3"/>
  <c r="BH711" i="3"/>
  <c r="BH670" i="3"/>
  <c r="BH686" i="3"/>
  <c r="BH702" i="3"/>
  <c r="BH718" i="3"/>
  <c r="BH386" i="3"/>
  <c r="BH354" i="3"/>
  <c r="BH177" i="3"/>
  <c r="BH170" i="3"/>
  <c r="BH455" i="3"/>
  <c r="BH439" i="3"/>
  <c r="BH423" i="3"/>
  <c r="BH489" i="3"/>
  <c r="BH505" i="3"/>
  <c r="BH521" i="3"/>
  <c r="BH537" i="3"/>
  <c r="BH553" i="3"/>
  <c r="BH569" i="3"/>
  <c r="BH585" i="3"/>
  <c r="BH601" i="3"/>
  <c r="BH617" i="3"/>
  <c r="BH633" i="3"/>
  <c r="BH649" i="3"/>
  <c r="BH665" i="3"/>
  <c r="BH673" i="3"/>
  <c r="BM596" i="3"/>
  <c r="BH691" i="3"/>
  <c r="BH707" i="3"/>
  <c r="BH682" i="3"/>
  <c r="BH698" i="3"/>
  <c r="BH714" i="3"/>
  <c r="BE414" i="3"/>
  <c r="BE413" i="3"/>
  <c r="BH410" i="3"/>
  <c r="BH378" i="3"/>
  <c r="BH346" i="3"/>
  <c r="BH27" i="3"/>
  <c r="BH416" i="3"/>
  <c r="BH384" i="3"/>
  <c r="BH352" i="3"/>
  <c r="BH163" i="3"/>
  <c r="BH395" i="3"/>
  <c r="BH363" i="3"/>
  <c r="BH14" i="3"/>
  <c r="BH456" i="3"/>
  <c r="BH440" i="3"/>
  <c r="BH424" i="3"/>
  <c r="BE489" i="3"/>
  <c r="BE505" i="3"/>
  <c r="BE521" i="3"/>
  <c r="BH480" i="3"/>
  <c r="BH496" i="3"/>
  <c r="BH512" i="3"/>
  <c r="BH528" i="3"/>
  <c r="BH544" i="3"/>
  <c r="BH560" i="3"/>
  <c r="BH576" i="3"/>
  <c r="BH592" i="3"/>
  <c r="BH608" i="3"/>
  <c r="BH624" i="3"/>
  <c r="BH640" i="3"/>
  <c r="BH656" i="3"/>
  <c r="BF419" i="3"/>
  <c r="BE419" i="3"/>
  <c r="BF441" i="3"/>
  <c r="BE441" i="3"/>
  <c r="BF425" i="3"/>
  <c r="BE425" i="3"/>
  <c r="BH483" i="3"/>
  <c r="BH499" i="3"/>
  <c r="BH515" i="3"/>
  <c r="BH531" i="3"/>
  <c r="BH547" i="3"/>
  <c r="BH563" i="3"/>
  <c r="BH579" i="3"/>
  <c r="BH595" i="3"/>
  <c r="BH611" i="3"/>
  <c r="BH627" i="3"/>
  <c r="BH643" i="3"/>
  <c r="BH659" i="3"/>
  <c r="BE488" i="3"/>
  <c r="BE504" i="3"/>
  <c r="BE520" i="3"/>
  <c r="BE536" i="3"/>
  <c r="BH685" i="3"/>
  <c r="BH701" i="3"/>
  <c r="BH717" i="3"/>
  <c r="BH676" i="3"/>
  <c r="BH692" i="3"/>
  <c r="BH708" i="3"/>
  <c r="BF284" i="3"/>
  <c r="BE284" i="3"/>
  <c r="BH398" i="3"/>
  <c r="BH366" i="3"/>
  <c r="BH284" i="3"/>
  <c r="BH401" i="3"/>
  <c r="BH369" i="3"/>
  <c r="BH404" i="3"/>
  <c r="BH372" i="3"/>
  <c r="BH115" i="3"/>
  <c r="BH415" i="3"/>
  <c r="BH383" i="3"/>
  <c r="BH351" i="3"/>
  <c r="BI1492" i="3"/>
  <c r="BE1506" i="3"/>
  <c r="BE1522" i="3"/>
  <c r="BI1524" i="3"/>
  <c r="BM1526" i="3"/>
  <c r="BD1540" i="3"/>
  <c r="BH1542" i="3"/>
  <c r="BL1544" i="3"/>
  <c r="BD1556" i="3"/>
  <c r="BH1558" i="3"/>
  <c r="BL1560" i="3"/>
  <c r="BD1572" i="3"/>
  <c r="BH1574" i="3"/>
  <c r="BL1576" i="3"/>
  <c r="BI1619" i="3"/>
  <c r="BM1581" i="3"/>
  <c r="BE1593" i="3"/>
  <c r="BH306" i="3"/>
  <c r="BE456" i="3"/>
  <c r="BE440" i="3"/>
  <c r="BE424" i="3"/>
  <c r="BH462" i="3"/>
  <c r="BH446" i="3"/>
  <c r="BH430" i="3"/>
  <c r="BF459" i="3"/>
  <c r="BE459" i="3"/>
  <c r="BF443" i="3"/>
  <c r="BE443" i="3"/>
  <c r="BF427" i="3"/>
  <c r="BE427" i="3"/>
  <c r="BH447" i="3"/>
  <c r="BF470" i="3"/>
  <c r="BE470" i="3"/>
  <c r="BE486" i="3"/>
  <c r="BE502" i="3"/>
  <c r="BE518" i="3"/>
  <c r="BE534" i="3"/>
  <c r="BN1152" i="3"/>
  <c r="BH264" i="3"/>
  <c r="BH181" i="3"/>
  <c r="BH397" i="3"/>
  <c r="BH365" i="3"/>
  <c r="BH263" i="3"/>
  <c r="BH41" i="3"/>
  <c r="BH400" i="3"/>
  <c r="BH368" i="3"/>
  <c r="BH281" i="3"/>
  <c r="BH33" i="3"/>
  <c r="BH411" i="3"/>
  <c r="BH379" i="3"/>
  <c r="BH347" i="3"/>
  <c r="BH162" i="3"/>
  <c r="BE287" i="3"/>
  <c r="BH287" i="3"/>
  <c r="BE465" i="3"/>
  <c r="BE458" i="3"/>
  <c r="BE442" i="3"/>
  <c r="BE426" i="3"/>
  <c r="BF451" i="3"/>
  <c r="BE451" i="3"/>
  <c r="BH463" i="3"/>
  <c r="BH431" i="3"/>
  <c r="BE471" i="3"/>
  <c r="BF445" i="3"/>
  <c r="BE445" i="3"/>
  <c r="BH449" i="3"/>
  <c r="BH433" i="3"/>
  <c r="BH417" i="3"/>
  <c r="BH479" i="3"/>
  <c r="BH495" i="3"/>
  <c r="BH511" i="3"/>
  <c r="BH527" i="3"/>
  <c r="BH543" i="3"/>
  <c r="BH559" i="3"/>
  <c r="BH575" i="3"/>
  <c r="BH591" i="3"/>
  <c r="BH607" i="3"/>
  <c r="BH623" i="3"/>
  <c r="BH639" i="3"/>
  <c r="BH655" i="3"/>
  <c r="BE481" i="3"/>
  <c r="BE497" i="3"/>
  <c r="BE513" i="3"/>
  <c r="BE529" i="3"/>
  <c r="BH472" i="3"/>
  <c r="BH488" i="3"/>
  <c r="BH504" i="3"/>
  <c r="BH520" i="3"/>
  <c r="BH536" i="3"/>
  <c r="BH552" i="3"/>
  <c r="BH568" i="3"/>
  <c r="BH584" i="3"/>
  <c r="BH600" i="3"/>
  <c r="BH616" i="3"/>
  <c r="BH632" i="3"/>
  <c r="BH648" i="3"/>
  <c r="BH664" i="3"/>
  <c r="BH671" i="3"/>
  <c r="BE484" i="3"/>
  <c r="BE500" i="3"/>
  <c r="BE516" i="3"/>
  <c r="BE532" i="3"/>
  <c r="BH681" i="3"/>
  <c r="BH697" i="3"/>
  <c r="BH713" i="3"/>
  <c r="BH672" i="3"/>
  <c r="BH688" i="3"/>
  <c r="BH704" i="3"/>
  <c r="BH390" i="3"/>
  <c r="BH358" i="3"/>
  <c r="BH215" i="3"/>
  <c r="BH171" i="3"/>
  <c r="BH393" i="3"/>
  <c r="BH361" i="3"/>
  <c r="BH206" i="3"/>
  <c r="BH176" i="3"/>
  <c r="BH396" i="3"/>
  <c r="BH364" i="3"/>
  <c r="BH172" i="3"/>
  <c r="BH407" i="3"/>
  <c r="BH375" i="3"/>
  <c r="BH343" i="3"/>
  <c r="BH131" i="3"/>
  <c r="BH132" i="3"/>
  <c r="BH180" i="3"/>
  <c r="BH57" i="3"/>
  <c r="BH265" i="3"/>
  <c r="BE469" i="3"/>
  <c r="BE460" i="3"/>
  <c r="BE444" i="3"/>
  <c r="BE428" i="3"/>
  <c r="BH450" i="3"/>
  <c r="BH434" i="3"/>
  <c r="BH418" i="3"/>
  <c r="BF435" i="3"/>
  <c r="BE435" i="3"/>
  <c r="BF431" i="3"/>
  <c r="BE431" i="3"/>
  <c r="BH419" i="3"/>
  <c r="BF466" i="3"/>
  <c r="BE466" i="3"/>
  <c r="BE482" i="3"/>
  <c r="BE498" i="3"/>
  <c r="BE514" i="3"/>
  <c r="BE530" i="3"/>
  <c r="BE700" i="3"/>
  <c r="BM800" i="3"/>
  <c r="BC835" i="3"/>
  <c r="BH204" i="3"/>
  <c r="BH187" i="3"/>
  <c r="BH389" i="3"/>
  <c r="BH357" i="3"/>
  <c r="BH392" i="3"/>
  <c r="BH360" i="3"/>
  <c r="BH212" i="3"/>
  <c r="BH189" i="3"/>
  <c r="BH403" i="3"/>
  <c r="BH371" i="3"/>
  <c r="BH118" i="3"/>
  <c r="BH5" i="3"/>
  <c r="BE473" i="3"/>
  <c r="BE462" i="3"/>
  <c r="BE446" i="3"/>
  <c r="BE430" i="3"/>
  <c r="BH467" i="3"/>
  <c r="BH452" i="3"/>
  <c r="BH436" i="3"/>
  <c r="BH420" i="3"/>
  <c r="BF463" i="3"/>
  <c r="BE463" i="3"/>
  <c r="BF447" i="3"/>
  <c r="BE447" i="3"/>
  <c r="BH451" i="3"/>
  <c r="BH435" i="3"/>
  <c r="BF449" i="3"/>
  <c r="BE449" i="3"/>
  <c r="BF433" i="3"/>
  <c r="BE433" i="3"/>
  <c r="BH453" i="3"/>
  <c r="BH437" i="3"/>
  <c r="BH421" i="3"/>
  <c r="BH491" i="3"/>
  <c r="BH507" i="3"/>
  <c r="BH523" i="3"/>
  <c r="BH539" i="3"/>
  <c r="BH555" i="3"/>
  <c r="BH571" i="3"/>
  <c r="BH587" i="3"/>
  <c r="BH603" i="3"/>
  <c r="BH619" i="3"/>
  <c r="BH635" i="3"/>
  <c r="BH651" i="3"/>
  <c r="BH677" i="3"/>
  <c r="BE480" i="3"/>
  <c r="BE496" i="3"/>
  <c r="BE512" i="3"/>
  <c r="BE528" i="3"/>
  <c r="BH693" i="3"/>
  <c r="BH709" i="3"/>
  <c r="BH668" i="3"/>
  <c r="BH684" i="3"/>
  <c r="BH700" i="3"/>
  <c r="BH716" i="3"/>
  <c r="BH414" i="3"/>
  <c r="BH382" i="3"/>
  <c r="BH350" i="3"/>
  <c r="BH37" i="3"/>
  <c r="BH173" i="3"/>
  <c r="BH385" i="3"/>
  <c r="BH353" i="3"/>
  <c r="BH107" i="3"/>
  <c r="BH182" i="3"/>
  <c r="BH388" i="3"/>
  <c r="BH356" i="3"/>
  <c r="BH179" i="3"/>
  <c r="BH399" i="3"/>
  <c r="BH367" i="3"/>
  <c r="BH308" i="3"/>
  <c r="BH106" i="3"/>
  <c r="BE49" i="3"/>
  <c r="BH95" i="3"/>
  <c r="BH313" i="3"/>
  <c r="BH309" i="3"/>
  <c r="BE324" i="3"/>
  <c r="BH324" i="3"/>
  <c r="BE464" i="3"/>
  <c r="BE448" i="3"/>
  <c r="BE432" i="3"/>
  <c r="BH471" i="3"/>
  <c r="BH454" i="3"/>
  <c r="BH438" i="3"/>
  <c r="BH422" i="3"/>
  <c r="BE478" i="3"/>
  <c r="BE510" i="3"/>
  <c r="BF4" i="3"/>
  <c r="BE4" i="3"/>
  <c r="BH140" i="3"/>
  <c r="BH413" i="3"/>
  <c r="BH381" i="3"/>
  <c r="BH349" i="3"/>
  <c r="BH277" i="3"/>
  <c r="BH30" i="3"/>
  <c r="BH282" i="3"/>
  <c r="BE450" i="3"/>
  <c r="BE434" i="3"/>
  <c r="BE418" i="3"/>
  <c r="BH475" i="3"/>
  <c r="BE494" i="3"/>
  <c r="BE526" i="3"/>
  <c r="BF453" i="3"/>
  <c r="BE453" i="3"/>
  <c r="BF421" i="3"/>
  <c r="BE421" i="3"/>
  <c r="BH457" i="3"/>
  <c r="BH441" i="3"/>
  <c r="BH425" i="3"/>
  <c r="BH487" i="3"/>
  <c r="BH503" i="3"/>
  <c r="BH519" i="3"/>
  <c r="BH535" i="3"/>
  <c r="BH551" i="3"/>
  <c r="BH567" i="3"/>
  <c r="BH583" i="3"/>
  <c r="BH599" i="3"/>
  <c r="BH615" i="3"/>
  <c r="BH631" i="3"/>
  <c r="BH647" i="3"/>
  <c r="BH663" i="3"/>
  <c r="BH669" i="3"/>
  <c r="BE492" i="3"/>
  <c r="BE508" i="3"/>
  <c r="BE524" i="3"/>
  <c r="BH689" i="3"/>
  <c r="BH705" i="3"/>
  <c r="BH680" i="3"/>
  <c r="BH696" i="3"/>
  <c r="BH712" i="3"/>
  <c r="BE410" i="3"/>
  <c r="BE409" i="3"/>
  <c r="BH406" i="3"/>
  <c r="BH374" i="3"/>
  <c r="BH126" i="3"/>
  <c r="BH409" i="3"/>
  <c r="BH377" i="3"/>
  <c r="BH345" i="3"/>
  <c r="BH135" i="3"/>
  <c r="BH412" i="3"/>
  <c r="BH380" i="3"/>
  <c r="BH348" i="3"/>
  <c r="BH133" i="3"/>
  <c r="BH391" i="3"/>
  <c r="BH359" i="3"/>
  <c r="BE452" i="3"/>
  <c r="BE436" i="3"/>
  <c r="BE420" i="3"/>
  <c r="BH458" i="3"/>
  <c r="BH442" i="3"/>
  <c r="BH426" i="3"/>
  <c r="BF455" i="3"/>
  <c r="BE455" i="3"/>
  <c r="BH459" i="3"/>
  <c r="BH443" i="3"/>
  <c r="BH427" i="3"/>
  <c r="BE487" i="3"/>
  <c r="BE503" i="3"/>
  <c r="BE519" i="3"/>
  <c r="BE535" i="3"/>
  <c r="BH478" i="3"/>
  <c r="BH494" i="3"/>
  <c r="BH510" i="3"/>
  <c r="BH526" i="3"/>
  <c r="BH542" i="3"/>
  <c r="BH558" i="3"/>
  <c r="BH574" i="3"/>
  <c r="BH590" i="3"/>
  <c r="BH606" i="3"/>
  <c r="BH622" i="3"/>
  <c r="BH638" i="3"/>
  <c r="BH654" i="3"/>
  <c r="BF474" i="3"/>
  <c r="BE474" i="3"/>
  <c r="BE490" i="3"/>
  <c r="BE506" i="3"/>
  <c r="BE522" i="3"/>
  <c r="BE416" i="3"/>
  <c r="BF283" i="3"/>
  <c r="BE283" i="3"/>
  <c r="BH402" i="3"/>
  <c r="BH370" i="3"/>
  <c r="BH117" i="3"/>
  <c r="BH4" i="3"/>
  <c r="BH405" i="3"/>
  <c r="BH373" i="3"/>
  <c r="BH408" i="3"/>
  <c r="BH376" i="3"/>
  <c r="BH344" i="3"/>
  <c r="BH119" i="3"/>
  <c r="BH387" i="3"/>
  <c r="BH355" i="3"/>
  <c r="BH188" i="3"/>
  <c r="BH314" i="3"/>
  <c r="BE454" i="3"/>
  <c r="BE438" i="3"/>
  <c r="BE422" i="3"/>
  <c r="BH460" i="3"/>
  <c r="BH444" i="3"/>
  <c r="BH428" i="3"/>
  <c r="BG758" i="3"/>
  <c r="BL1294" i="3"/>
  <c r="BD1306" i="3"/>
  <c r="BH1308" i="3"/>
  <c r="BL1310" i="3"/>
  <c r="BN1319" i="3"/>
  <c r="BD1322" i="3"/>
  <c r="BL1326" i="3"/>
  <c r="BD1338" i="3"/>
  <c r="BH1340" i="3"/>
  <c r="BL1342" i="3"/>
  <c r="BN1351" i="3"/>
  <c r="BD1354" i="3"/>
  <c r="BH1356" i="3"/>
  <c r="BL1358" i="3"/>
  <c r="BJ1365" i="3"/>
  <c r="BN1367" i="3"/>
  <c r="BD1370" i="3"/>
  <c r="BH1372" i="3"/>
  <c r="BL1374" i="3"/>
  <c r="BI1288" i="3"/>
  <c r="BG1343" i="3"/>
  <c r="BG1359" i="3"/>
  <c r="BM1370" i="3"/>
  <c r="BM1566" i="3"/>
  <c r="BJ1583" i="3"/>
  <c r="BN1585" i="3"/>
  <c r="BH1590" i="3"/>
  <c r="BF1597" i="3"/>
  <c r="BN1601" i="3"/>
  <c r="BH1606" i="3"/>
  <c r="BL1608" i="3"/>
  <c r="BN1617" i="3"/>
  <c r="BI1620" i="3"/>
  <c r="BM610" i="3"/>
  <c r="BD1235" i="3"/>
  <c r="BL1119" i="3"/>
  <c r="BH1133" i="3"/>
  <c r="BD1179" i="3"/>
  <c r="BD1257" i="3"/>
  <c r="BL1261" i="3"/>
  <c r="BL1264" i="3"/>
  <c r="BN1273" i="3"/>
  <c r="BC1269" i="3"/>
  <c r="BE1278" i="3"/>
  <c r="BI1280" i="3"/>
  <c r="BM1287" i="3"/>
  <c r="BL1265" i="3"/>
  <c r="BI1272" i="3"/>
  <c r="BH1279" i="3"/>
  <c r="BL1383" i="3"/>
  <c r="BD1395" i="3"/>
  <c r="BH1397" i="3"/>
  <c r="BL1399" i="3"/>
  <c r="BD1411" i="3"/>
  <c r="BH1413" i="3"/>
  <c r="BL1415" i="3"/>
  <c r="BD1427" i="3"/>
  <c r="BH1429" i="3"/>
  <c r="BL1431" i="3"/>
  <c r="BD1443" i="3"/>
  <c r="BH1445" i="3"/>
  <c r="BL1447" i="3"/>
  <c r="BJ1454" i="3"/>
  <c r="BH1461" i="3"/>
  <c r="BL1463" i="3"/>
  <c r="BD1475" i="3"/>
  <c r="BJ1382" i="3"/>
  <c r="BN1384" i="3"/>
  <c r="BF1396" i="3"/>
  <c r="BJ1398" i="3"/>
  <c r="BN1400" i="3"/>
  <c r="BF1412" i="3"/>
  <c r="BJ1414" i="3"/>
  <c r="BN1416" i="3"/>
  <c r="BL1423" i="3"/>
  <c r="BF1428" i="3"/>
  <c r="BJ1430" i="3"/>
  <c r="BN1432" i="3"/>
  <c r="BH1437" i="3"/>
  <c r="BF1444" i="3"/>
  <c r="BJ1446" i="3"/>
  <c r="BN1448" i="3"/>
  <c r="BH1453" i="3"/>
  <c r="BF1460" i="3"/>
  <c r="BJ1462" i="3"/>
  <c r="BN1464" i="3"/>
  <c r="BH1469" i="3"/>
  <c r="BL1471" i="3"/>
  <c r="BE1580" i="3"/>
  <c r="BI1582" i="3"/>
  <c r="BM1584" i="3"/>
  <c r="BE1612" i="3"/>
  <c r="AC90" i="1"/>
  <c r="DQ90" i="1" s="1"/>
  <c r="AC91" i="1"/>
  <c r="AC9" i="1"/>
  <c r="DQ9" i="1" s="1"/>
  <c r="AC92" i="1"/>
  <c r="AC254" i="1"/>
  <c r="DQ254" i="1" s="1"/>
  <c r="BI687" i="3"/>
  <c r="BC708" i="3"/>
  <c r="BF773" i="3"/>
  <c r="BM692" i="3"/>
  <c r="BC839" i="3"/>
  <c r="BN867" i="3"/>
  <c r="BH1046" i="3"/>
  <c r="BN906" i="3"/>
  <c r="BC888" i="3"/>
  <c r="BG890" i="3"/>
  <c r="BM917" i="3"/>
  <c r="BC968" i="3"/>
  <c r="BG1034" i="3"/>
  <c r="BG1092" i="3"/>
  <c r="BC1106" i="3"/>
  <c r="BM1151" i="3"/>
  <c r="BC1154" i="3"/>
  <c r="BG1156" i="3"/>
  <c r="BM1167" i="3"/>
  <c r="BC1170" i="3"/>
  <c r="BG1172" i="3"/>
  <c r="BC1186" i="3"/>
  <c r="BG1188" i="3"/>
  <c r="BC1202" i="3"/>
  <c r="BG1204" i="3"/>
  <c r="BC1218" i="3"/>
  <c r="BC1234" i="3"/>
  <c r="BG1236" i="3"/>
  <c r="BJ1240" i="3"/>
  <c r="BL1104" i="3"/>
  <c r="BH1150" i="3"/>
  <c r="BL1232" i="3"/>
  <c r="BH1245" i="3"/>
  <c r="BC1246" i="3"/>
  <c r="BG1257" i="3"/>
  <c r="BC404" i="3"/>
  <c r="BC415" i="3"/>
  <c r="BM1299" i="3"/>
  <c r="BM1315" i="3"/>
  <c r="BE1375" i="3"/>
  <c r="BI1377" i="3"/>
  <c r="BJ1387" i="3"/>
  <c r="BI1301" i="3"/>
  <c r="BI1317" i="3"/>
  <c r="BE1331" i="3"/>
  <c r="BE1363" i="3"/>
  <c r="BN1381" i="3"/>
  <c r="BL1290" i="3"/>
  <c r="BF1295" i="3"/>
  <c r="BD1302" i="3"/>
  <c r="BL1306" i="3"/>
  <c r="BF1311" i="3"/>
  <c r="BD1318" i="3"/>
  <c r="BH1320" i="3"/>
  <c r="BL1322" i="3"/>
  <c r="BH1336" i="3"/>
  <c r="BN1347" i="3"/>
  <c r="BH1352" i="3"/>
  <c r="BN1363" i="3"/>
  <c r="BF1375" i="3"/>
  <c r="BJ1377" i="3"/>
  <c r="BN1379" i="3"/>
  <c r="BD1289" i="3"/>
  <c r="BH1291" i="3"/>
  <c r="BL1293" i="3"/>
  <c r="BE1298" i="3"/>
  <c r="BJ1300" i="3"/>
  <c r="BD1305" i="3"/>
  <c r="BH1307" i="3"/>
  <c r="BL1309" i="3"/>
  <c r="BE1314" i="3"/>
  <c r="BJ1316" i="3"/>
  <c r="BH1323" i="3"/>
  <c r="BL1325" i="3"/>
  <c r="BE1330" i="3"/>
  <c r="BM1334" i="3"/>
  <c r="BD1337" i="3"/>
  <c r="BG1339" i="3"/>
  <c r="BL1341" i="3"/>
  <c r="BF1346" i="3"/>
  <c r="BM1350" i="3"/>
  <c r="BD1353" i="3"/>
  <c r="BL1357" i="3"/>
  <c r="BM1366" i="3"/>
  <c r="BD1369" i="3"/>
  <c r="BH1371" i="3"/>
  <c r="BL1373" i="3"/>
  <c r="BE1378" i="3"/>
  <c r="BJ1380" i="3"/>
  <c r="BL1388" i="3"/>
  <c r="BJ1411" i="3"/>
  <c r="BF1425" i="3"/>
  <c r="BN1429" i="3"/>
  <c r="BD1432" i="3"/>
  <c r="BH1434" i="3"/>
  <c r="BM1445" i="3"/>
  <c r="BD1448" i="3"/>
  <c r="BH1450" i="3"/>
  <c r="BD1464" i="3"/>
  <c r="BH1466" i="3"/>
  <c r="BL1468" i="3"/>
  <c r="BF1473" i="3"/>
  <c r="BJ1389" i="3"/>
  <c r="BN1391" i="3"/>
  <c r="BC1401" i="3"/>
  <c r="BC1417" i="3"/>
  <c r="BG1419" i="3"/>
  <c r="BC1433" i="3"/>
  <c r="BG1435" i="3"/>
  <c r="BJ1437" i="3"/>
  <c r="BC1449" i="3"/>
  <c r="BG1451" i="3"/>
  <c r="BJ1453" i="3"/>
  <c r="BC1465" i="3"/>
  <c r="BJ1469" i="3"/>
  <c r="BI1476" i="3"/>
  <c r="BG1381" i="3"/>
  <c r="BM1392" i="3"/>
  <c r="BE1468" i="3"/>
  <c r="BI1470" i="3"/>
  <c r="BE1387" i="3"/>
  <c r="BI1389" i="3"/>
  <c r="BC1394" i="3"/>
  <c r="BC1410" i="3"/>
  <c r="BC1426" i="3"/>
  <c r="BJ1478" i="3"/>
  <c r="BN1480" i="3"/>
  <c r="BD1483" i="3"/>
  <c r="BI1485" i="3"/>
  <c r="BL1487" i="3"/>
  <c r="BF1492" i="3"/>
  <c r="BJ1494" i="3"/>
  <c r="BL1503" i="3"/>
  <c r="BF1508" i="3"/>
  <c r="BJ1510" i="3"/>
  <c r="BN1512" i="3"/>
  <c r="BE1515" i="3"/>
  <c r="BI1517" i="3"/>
  <c r="BM1519" i="3"/>
  <c r="BF1524" i="3"/>
  <c r="BJ1526" i="3"/>
  <c r="BH1480" i="3"/>
  <c r="BL1482" i="3"/>
  <c r="BE1487" i="3"/>
  <c r="BD1494" i="3"/>
  <c r="BH1496" i="3"/>
  <c r="BL1498" i="3"/>
  <c r="BE1503" i="3"/>
  <c r="BD1510" i="3"/>
  <c r="BH1512" i="3"/>
  <c r="BJ1521" i="3"/>
  <c r="BN1523" i="3"/>
  <c r="BF1483" i="3"/>
  <c r="BJ1485" i="3"/>
  <c r="BF1499" i="3"/>
  <c r="BJ1501" i="3"/>
  <c r="BH1508" i="3"/>
  <c r="BF1515" i="3"/>
  <c r="BJ1517" i="3"/>
  <c r="BN1519" i="3"/>
  <c r="BD1487" i="3"/>
  <c r="BG1489" i="3"/>
  <c r="BL1491" i="3"/>
  <c r="BD1503" i="3"/>
  <c r="BG1505" i="3"/>
  <c r="BL1507" i="3"/>
  <c r="BJ1514" i="3"/>
  <c r="BI1532" i="3"/>
  <c r="BM1534" i="3"/>
  <c r="BE1546" i="3"/>
  <c r="BM1550" i="3"/>
  <c r="BE1562" i="3"/>
  <c r="BE1532" i="3"/>
  <c r="BI1534" i="3"/>
  <c r="BM1536" i="3"/>
  <c r="BE1548" i="3"/>
  <c r="BI1550" i="3"/>
  <c r="BM1552" i="3"/>
  <c r="BE1564" i="3"/>
  <c r="BI1566" i="3"/>
  <c r="BM1568" i="3"/>
  <c r="BM1527" i="3"/>
  <c r="BC1546" i="3"/>
  <c r="BG1548" i="3"/>
  <c r="BM1559" i="3"/>
  <c r="BC1562" i="3"/>
  <c r="BG1564" i="3"/>
  <c r="BI1573" i="3"/>
  <c r="BL1626" i="3"/>
  <c r="BM1635" i="3"/>
  <c r="BF1586" i="3"/>
  <c r="BJ1588" i="3"/>
  <c r="BN1590" i="3"/>
  <c r="BF1602" i="3"/>
  <c r="BJ1604" i="3"/>
  <c r="BN1606" i="3"/>
  <c r="BD1622" i="3"/>
  <c r="BL1578" i="3"/>
  <c r="BF1583" i="3"/>
  <c r="BJ1585" i="3"/>
  <c r="BN1587" i="3"/>
  <c r="BE1599" i="3"/>
  <c r="BJ1601" i="3"/>
  <c r="BD1606" i="3"/>
  <c r="BH1608" i="3"/>
  <c r="BL1610" i="3"/>
  <c r="BF1615" i="3"/>
  <c r="BE1625" i="3"/>
  <c r="BG1644" i="3"/>
  <c r="BG1125" i="3"/>
  <c r="BH1125" i="3"/>
  <c r="BK1223" i="3"/>
  <c r="BL1223" i="3"/>
  <c r="BC1062" i="3"/>
  <c r="BD1311" i="3"/>
  <c r="BE1311" i="3"/>
  <c r="BM1363" i="3"/>
  <c r="BL1363" i="3"/>
  <c r="BM1303" i="3"/>
  <c r="BN1303" i="3"/>
  <c r="BD1334" i="3"/>
  <c r="BE1334" i="3"/>
  <c r="BJ1348" i="3"/>
  <c r="BI1348" i="3"/>
  <c r="BJ1395" i="3"/>
  <c r="BI1395" i="3"/>
  <c r="BF1457" i="3"/>
  <c r="BE1457" i="3"/>
  <c r="BH1428" i="3"/>
  <c r="BI1428" i="3"/>
  <c r="BL1462" i="3"/>
  <c r="BM1462" i="3"/>
  <c r="BE1474" i="3"/>
  <c r="BD1474" i="3"/>
  <c r="BF1436" i="3"/>
  <c r="BE1436" i="3"/>
  <c r="BE1419" i="3"/>
  <c r="BD1419" i="3"/>
  <c r="BD1435" i="3"/>
  <c r="BE1435" i="3"/>
  <c r="BN1536" i="3"/>
  <c r="BL1543" i="3"/>
  <c r="BM1543" i="3"/>
  <c r="BI1557" i="3"/>
  <c r="BH1557" i="3"/>
  <c r="BD1571" i="3"/>
  <c r="BE1571" i="3"/>
  <c r="BD1604" i="3"/>
  <c r="BE1604" i="3"/>
  <c r="BF1613" i="3"/>
  <c r="BG1613" i="3"/>
  <c r="BF1621" i="3"/>
  <c r="BE1621" i="3"/>
  <c r="BF1596" i="3"/>
  <c r="BE1596" i="3"/>
  <c r="BN1600" i="3"/>
  <c r="BM1600" i="3"/>
  <c r="BI1631" i="3"/>
  <c r="BJ1631" i="3"/>
  <c r="BD1577" i="3"/>
  <c r="BE1577" i="3"/>
  <c r="BH1579" i="3"/>
  <c r="BI1579" i="3"/>
  <c r="BE1609" i="3"/>
  <c r="BD1609" i="3"/>
  <c r="BL1613" i="3"/>
  <c r="BM1613" i="3"/>
  <c r="BI1637" i="3"/>
  <c r="BJ1637" i="3"/>
  <c r="BD1590" i="3"/>
  <c r="BC1590" i="3"/>
  <c r="BN1603" i="3"/>
  <c r="BM1603" i="3"/>
  <c r="BI1617" i="3"/>
  <c r="BJ1617" i="3"/>
  <c r="BI1621" i="3"/>
  <c r="BH1621" i="3"/>
  <c r="BD1635" i="3"/>
  <c r="BE1635" i="3"/>
  <c r="BL1639" i="3"/>
  <c r="BM1639" i="3"/>
  <c r="BD1651" i="3"/>
  <c r="BE1651" i="3"/>
  <c r="BI1396" i="3"/>
  <c r="BH1396" i="3"/>
  <c r="BE1410" i="3"/>
  <c r="BD1410" i="3"/>
  <c r="BI1444" i="3"/>
  <c r="BH1444" i="3"/>
  <c r="BD1458" i="3"/>
  <c r="BE1458" i="3"/>
  <c r="BF1420" i="3"/>
  <c r="BE1420" i="3"/>
  <c r="BI1405" i="3"/>
  <c r="BH1405" i="3"/>
  <c r="BL1439" i="3"/>
  <c r="BM1439" i="3"/>
  <c r="BM1455" i="3"/>
  <c r="BL1455" i="3"/>
  <c r="BE1499" i="3"/>
  <c r="BD1499" i="3"/>
  <c r="BI1489" i="3"/>
  <c r="BJ1489" i="3"/>
  <c r="BJ1505" i="3"/>
  <c r="BI1505" i="3"/>
  <c r="BE1512" i="3"/>
  <c r="BF1512" i="3"/>
  <c r="BI1454" i="3"/>
  <c r="BH1492" i="3"/>
  <c r="BK1159" i="3"/>
  <c r="BL1159" i="3"/>
  <c r="BF1246" i="3"/>
  <c r="BE1246" i="3"/>
  <c r="BC1277" i="3"/>
  <c r="BD1277" i="3"/>
  <c r="BH1329" i="3"/>
  <c r="BI1329" i="3"/>
  <c r="BE1343" i="3"/>
  <c r="BD1343" i="3"/>
  <c r="BF1379" i="3"/>
  <c r="BE1379" i="3"/>
  <c r="BH1304" i="3"/>
  <c r="BI1304" i="3"/>
  <c r="BI1443" i="3"/>
  <c r="BJ1443" i="3"/>
  <c r="BF1388" i="3"/>
  <c r="BE1388" i="3"/>
  <c r="BN1456" i="3"/>
  <c r="BM1456" i="3"/>
  <c r="BL1391" i="3"/>
  <c r="BM1391" i="3"/>
  <c r="BH1421" i="3"/>
  <c r="BI1421" i="3"/>
  <c r="BL1478" i="3"/>
  <c r="BM1478" i="3"/>
  <c r="BL1494" i="3"/>
  <c r="BM1494" i="3"/>
  <c r="BM1484" i="3"/>
  <c r="BN1484" i="3"/>
  <c r="BJ1498" i="3"/>
  <c r="BI1498" i="3"/>
  <c r="BN1537" i="3"/>
  <c r="BM1537" i="3"/>
  <c r="BJ1551" i="3"/>
  <c r="BI1551" i="3"/>
  <c r="BJ1567" i="3"/>
  <c r="BI1567" i="3"/>
  <c r="BH1548" i="3"/>
  <c r="BI1548" i="3"/>
  <c r="BH1541" i="3"/>
  <c r="BI1541" i="3"/>
  <c r="BM1575" i="3"/>
  <c r="BL1575" i="3"/>
  <c r="BI1508" i="3"/>
  <c r="BM1423" i="3"/>
  <c r="BI1380" i="3"/>
  <c r="BI1320" i="3"/>
  <c r="BH1313" i="3"/>
  <c r="BI1313" i="3"/>
  <c r="BL1379" i="3"/>
  <c r="BM1379" i="3"/>
  <c r="BN1461" i="3"/>
  <c r="BM1461" i="3"/>
  <c r="BH1478" i="3"/>
  <c r="BG1478" i="3"/>
  <c r="BM1398" i="3"/>
  <c r="BL1398" i="3"/>
  <c r="BM1430" i="3"/>
  <c r="BL1430" i="3"/>
  <c r="BM1446" i="3"/>
  <c r="BL1446" i="3"/>
  <c r="BM1408" i="3"/>
  <c r="BN1408" i="3"/>
  <c r="BI1422" i="3"/>
  <c r="BJ1422" i="3"/>
  <c r="BD1451" i="3"/>
  <c r="BE1451" i="3"/>
  <c r="BF1496" i="3"/>
  <c r="BE1496" i="3"/>
  <c r="BF1565" i="3"/>
  <c r="BE1565" i="3"/>
  <c r="BM1523" i="3"/>
  <c r="BI1514" i="3"/>
  <c r="BI1521" i="3"/>
  <c r="BI1352" i="3"/>
  <c r="BH1611" i="3"/>
  <c r="BM1274" i="3"/>
  <c r="BN1274" i="3"/>
  <c r="BD1327" i="3"/>
  <c r="BE1327" i="3"/>
  <c r="BF1347" i="3"/>
  <c r="BE1347" i="3"/>
  <c r="BM1338" i="3"/>
  <c r="BL1338" i="3"/>
  <c r="BD1350" i="3"/>
  <c r="BE1350" i="3"/>
  <c r="BH1368" i="3"/>
  <c r="BI1368" i="3"/>
  <c r="BG1355" i="3"/>
  <c r="BH1355" i="3"/>
  <c r="BI1384" i="3"/>
  <c r="BH1384" i="3"/>
  <c r="BM1397" i="3"/>
  <c r="BN1397" i="3"/>
  <c r="BD1394" i="3"/>
  <c r="BE1394" i="3"/>
  <c r="BI1460" i="3"/>
  <c r="BH1460" i="3"/>
  <c r="BE1403" i="3"/>
  <c r="BD1403" i="3"/>
  <c r="BE1490" i="3"/>
  <c r="BD1490" i="3"/>
  <c r="BE1533" i="3"/>
  <c r="BF1533" i="3"/>
  <c r="BH1564" i="3"/>
  <c r="BI1564" i="3"/>
  <c r="BJ1534" i="3"/>
  <c r="BE1539" i="3"/>
  <c r="BD1539" i="3"/>
  <c r="BD1555" i="3"/>
  <c r="BE1555" i="3"/>
  <c r="BD1588" i="3"/>
  <c r="BE1588" i="3"/>
  <c r="BJ1598" i="3"/>
  <c r="BI1598" i="3"/>
  <c r="BE1483" i="3"/>
  <c r="BE1473" i="3"/>
  <c r="BF1409" i="3"/>
  <c r="BL1559" i="3"/>
  <c r="BM1168" i="3"/>
  <c r="BN1168" i="3"/>
  <c r="BE1359" i="3"/>
  <c r="BD1359" i="3"/>
  <c r="BH1386" i="3"/>
  <c r="BI1386" i="3"/>
  <c r="BF1383" i="3"/>
  <c r="BE1383" i="3"/>
  <c r="BI1332" i="3"/>
  <c r="BJ1332" i="3"/>
  <c r="BI1364" i="3"/>
  <c r="BJ1364" i="3"/>
  <c r="BF1441" i="3"/>
  <c r="BE1441" i="3"/>
  <c r="BI1412" i="3"/>
  <c r="BH1412" i="3"/>
  <c r="BD1426" i="3"/>
  <c r="BE1426" i="3"/>
  <c r="BD1442" i="3"/>
  <c r="BE1442" i="3"/>
  <c r="BN1424" i="3"/>
  <c r="BM1424" i="3"/>
  <c r="BJ1438" i="3"/>
  <c r="BI1438" i="3"/>
  <c r="BL1407" i="3"/>
  <c r="BM1407" i="3"/>
  <c r="BE1467" i="3"/>
  <c r="BD1467" i="3"/>
  <c r="BJ1482" i="3"/>
  <c r="BI1482" i="3"/>
  <c r="BM1569" i="3"/>
  <c r="BN1569" i="3"/>
  <c r="BI1411" i="3"/>
  <c r="BI1070" i="3"/>
  <c r="BJ1070" i="3"/>
  <c r="BC1219" i="3"/>
  <c r="BD1219" i="3"/>
  <c r="BH1297" i="3"/>
  <c r="BI1297" i="3"/>
  <c r="BM1331" i="3"/>
  <c r="BL1331" i="3"/>
  <c r="BE1315" i="3"/>
  <c r="BF1315" i="3"/>
  <c r="BJ1390" i="3"/>
  <c r="BI1390" i="3"/>
  <c r="BI1406" i="3"/>
  <c r="BJ1406" i="3"/>
  <c r="BE1452" i="3"/>
  <c r="BF1452" i="3"/>
  <c r="BE1519" i="3"/>
  <c r="BF1519" i="3"/>
  <c r="BF1480" i="3"/>
  <c r="BE1480" i="3"/>
  <c r="BN1553" i="3"/>
  <c r="BM1553" i="3"/>
  <c r="BM1471" i="3"/>
  <c r="BN1387" i="3"/>
  <c r="BD1295" i="3"/>
  <c r="BE1295" i="3"/>
  <c r="BF1299" i="3"/>
  <c r="BE1299" i="3"/>
  <c r="BL1354" i="3"/>
  <c r="BM1354" i="3"/>
  <c r="BE1366" i="3"/>
  <c r="BD1366" i="3"/>
  <c r="BM1413" i="3"/>
  <c r="BN1413" i="3"/>
  <c r="BI1427" i="3"/>
  <c r="BJ1427" i="3"/>
  <c r="BJ1459" i="3"/>
  <c r="BI1459" i="3"/>
  <c r="BI1475" i="3"/>
  <c r="BJ1475" i="3"/>
  <c r="BM1414" i="3"/>
  <c r="BL1414" i="3"/>
  <c r="BE1404" i="3"/>
  <c r="BF1404" i="3"/>
  <c r="BM1440" i="3"/>
  <c r="BN1440" i="3"/>
  <c r="BL1510" i="3"/>
  <c r="BM1510" i="3"/>
  <c r="BM1500" i="3"/>
  <c r="BN1500" i="3"/>
  <c r="BM1516" i="3"/>
  <c r="BN1516" i="3"/>
  <c r="BJ1535" i="3"/>
  <c r="BI1535" i="3"/>
  <c r="BF1532" i="3"/>
  <c r="BH1573" i="3"/>
  <c r="BG1605" i="3"/>
  <c r="BH1605" i="3"/>
  <c r="BD1506" i="3"/>
  <c r="BE1425" i="3"/>
  <c r="BH1476" i="3"/>
  <c r="BN1392" i="3"/>
  <c r="BH1619" i="3"/>
  <c r="BN973" i="3"/>
  <c r="BL865" i="3"/>
  <c r="BN874" i="3"/>
  <c r="BD893" i="3"/>
  <c r="BH895" i="3"/>
  <c r="BL897" i="3"/>
  <c r="BJ904" i="3"/>
  <c r="BN970" i="3"/>
  <c r="BD973" i="3"/>
  <c r="BJ984" i="3"/>
  <c r="BN986" i="3"/>
  <c r="BD989" i="3"/>
  <c r="BH991" i="3"/>
  <c r="BN1002" i="3"/>
  <c r="BN1018" i="3"/>
  <c r="BJ1032" i="3"/>
  <c r="BN1034" i="3"/>
  <c r="BD1037" i="3"/>
  <c r="BH1039" i="3"/>
  <c r="BL1041" i="3"/>
  <c r="BF1046" i="3"/>
  <c r="BN1054" i="3"/>
  <c r="BC1074" i="3"/>
  <c r="BC1090" i="3"/>
  <c r="BG1108" i="3"/>
  <c r="BM1119" i="3"/>
  <c r="BC1122" i="3"/>
  <c r="BG1124" i="3"/>
  <c r="BI1133" i="3"/>
  <c r="BM1135" i="3"/>
  <c r="BC1138" i="3"/>
  <c r="BG1140" i="3"/>
  <c r="AC89" i="1"/>
  <c r="BJ1288" i="3"/>
  <c r="BG1384" i="3"/>
  <c r="BN1290" i="3"/>
  <c r="BI683" i="3"/>
  <c r="BI699" i="3"/>
  <c r="BI694" i="3"/>
  <c r="BC699" i="3"/>
  <c r="BM712" i="3"/>
  <c r="BM728" i="3"/>
  <c r="BN1066" i="3"/>
  <c r="BF893" i="3"/>
  <c r="BM952" i="3"/>
  <c r="BL984" i="3"/>
  <c r="BC987" i="3"/>
  <c r="BF989" i="3"/>
  <c r="BJ991" i="3"/>
  <c r="BN993" i="3"/>
  <c r="BM1000" i="3"/>
  <c r="BN1009" i="3"/>
  <c r="BL1016" i="3"/>
  <c r="BC1019" i="3"/>
  <c r="BN1025" i="3"/>
  <c r="BC1035" i="3"/>
  <c r="BG1037" i="3"/>
  <c r="BJ1039" i="3"/>
  <c r="BN1041" i="3"/>
  <c r="BD1044" i="3"/>
  <c r="BC1049" i="3"/>
  <c r="BC1055" i="3"/>
  <c r="BN878" i="3"/>
  <c r="BL885" i="3"/>
  <c r="BN910" i="3"/>
  <c r="BN974" i="3"/>
  <c r="BF986" i="3"/>
  <c r="BN1006" i="3"/>
  <c r="BN1022" i="3"/>
  <c r="BF1034" i="3"/>
  <c r="BJ1036" i="3"/>
  <c r="BN1038" i="3"/>
  <c r="BD1041" i="3"/>
  <c r="BH1043" i="3"/>
  <c r="BL1045" i="3"/>
  <c r="BC1051" i="3"/>
  <c r="BD1057" i="3"/>
  <c r="BC1250" i="3"/>
  <c r="BG1252" i="3"/>
  <c r="BE1270" i="3"/>
  <c r="BH1324" i="3"/>
  <c r="BN1335" i="3"/>
  <c r="BF1363" i="3"/>
  <c r="BM739" i="3"/>
  <c r="BM755" i="3"/>
  <c r="BG760" i="3"/>
  <c r="BM771" i="3"/>
  <c r="BJ1078" i="3"/>
  <c r="BN1080" i="3"/>
  <c r="BD1083" i="3"/>
  <c r="BH1085" i="3"/>
  <c r="BL1087" i="3"/>
  <c r="BF1092" i="3"/>
  <c r="BJ1094" i="3"/>
  <c r="BN1096" i="3"/>
  <c r="BD1099" i="3"/>
  <c r="BH1101" i="3"/>
  <c r="BL1103" i="3"/>
  <c r="BJ1110" i="3"/>
  <c r="BN1112" i="3"/>
  <c r="BD1115" i="3"/>
  <c r="BH1117" i="3"/>
  <c r="BD1131" i="3"/>
  <c r="BN1144" i="3"/>
  <c r="BD1147" i="3"/>
  <c r="BN1160" i="3"/>
  <c r="BD1163" i="3"/>
  <c r="BN1176" i="3"/>
  <c r="BN1192" i="3"/>
  <c r="BD1195" i="3"/>
  <c r="BH1197" i="3"/>
  <c r="BL1199" i="3"/>
  <c r="BJ1206" i="3"/>
  <c r="BN1208" i="3"/>
  <c r="BD1211" i="3"/>
  <c r="BH1213" i="3"/>
  <c r="BL1215" i="3"/>
  <c r="BF1220" i="3"/>
  <c r="BJ1222" i="3"/>
  <c r="BN1224" i="3"/>
  <c r="BD1227" i="3"/>
  <c r="BH1229" i="3"/>
  <c r="BL1231" i="3"/>
  <c r="BJ1238" i="3"/>
  <c r="BH1064" i="3"/>
  <c r="BN1075" i="3"/>
  <c r="BC1078" i="3"/>
  <c r="BG1080" i="3"/>
  <c r="BL1082" i="3"/>
  <c r="BF1087" i="3"/>
  <c r="BJ1089" i="3"/>
  <c r="BN1091" i="3"/>
  <c r="BD1094" i="3"/>
  <c r="BH1096" i="3"/>
  <c r="BL1098" i="3"/>
  <c r="BF1103" i="3"/>
  <c r="BJ1105" i="3"/>
  <c r="BN1107" i="3"/>
  <c r="BD1110" i="3"/>
  <c r="BG1112" i="3"/>
  <c r="BL1114" i="3"/>
  <c r="BF1119" i="3"/>
  <c r="BI1121" i="3"/>
  <c r="BM1123" i="3"/>
  <c r="BC1126" i="3"/>
  <c r="BG1128" i="3"/>
  <c r="BI1137" i="3"/>
  <c r="BM1139" i="3"/>
  <c r="BC1142" i="3"/>
  <c r="BH1144" i="3"/>
  <c r="BM1155" i="3"/>
  <c r="BC1158" i="3"/>
  <c r="BM1171" i="3"/>
  <c r="BC1174" i="3"/>
  <c r="BG1176" i="3"/>
  <c r="BM1187" i="3"/>
  <c r="BC1190" i="3"/>
  <c r="BH1192" i="3"/>
  <c r="BL1194" i="3"/>
  <c r="BJ1201" i="3"/>
  <c r="BJ668" i="3"/>
  <c r="BD673" i="3"/>
  <c r="BL677" i="3"/>
  <c r="BK866" i="3"/>
  <c r="BC1245" i="3"/>
  <c r="BC1206" i="3"/>
  <c r="BH1208" i="3"/>
  <c r="BL1210" i="3"/>
  <c r="BF1215" i="3"/>
  <c r="BJ1217" i="3"/>
  <c r="BN1219" i="3"/>
  <c r="BC1222" i="3"/>
  <c r="BG1224" i="3"/>
  <c r="BL1226" i="3"/>
  <c r="BF1231" i="3"/>
  <c r="BN1235" i="3"/>
  <c r="BD1238" i="3"/>
  <c r="BJ1079" i="3"/>
  <c r="BN1081" i="3"/>
  <c r="BD1084" i="3"/>
  <c r="BH1086" i="3"/>
  <c r="BL1088" i="3"/>
  <c r="BF1093" i="3"/>
  <c r="BJ1095" i="3"/>
  <c r="BN1097" i="3"/>
  <c r="BD1100" i="3"/>
  <c r="BH1102" i="3"/>
  <c r="BF1109" i="3"/>
  <c r="BJ1111" i="3"/>
  <c r="BN1113" i="3"/>
  <c r="BD1116" i="3"/>
  <c r="BH1118" i="3"/>
  <c r="BF1125" i="3"/>
  <c r="BJ1127" i="3"/>
  <c r="BN1129" i="3"/>
  <c r="BD1148" i="3"/>
  <c r="BD1164" i="3"/>
  <c r="BH1166" i="3"/>
  <c r="BD1180" i="3"/>
  <c r="BH1182" i="3"/>
  <c r="BD1196" i="3"/>
  <c r="BH1198" i="3"/>
  <c r="BL1200" i="3"/>
  <c r="BN1209" i="3"/>
  <c r="BD1212" i="3"/>
  <c r="BH1214" i="3"/>
  <c r="BL1216" i="3"/>
  <c r="BN1225" i="3"/>
  <c r="BD1228" i="3"/>
  <c r="BH1230" i="3"/>
  <c r="BF1237" i="3"/>
  <c r="BJ1239" i="3"/>
  <c r="BJ1252" i="3"/>
  <c r="BN1254" i="3"/>
  <c r="BG1259" i="3"/>
  <c r="BD171" i="3"/>
  <c r="BJ416" i="3"/>
  <c r="BJ263" i="3"/>
  <c r="BJ1241" i="3"/>
  <c r="BN1243" i="3"/>
  <c r="BD1246" i="3"/>
  <c r="BL1250" i="3"/>
  <c r="BF1255" i="3"/>
  <c r="BJ1257" i="3"/>
  <c r="BN1259" i="3"/>
  <c r="BD1262" i="3"/>
  <c r="BC410" i="3"/>
  <c r="BD396" i="3"/>
  <c r="BG1241" i="3"/>
  <c r="BJ1259" i="3"/>
  <c r="BD82" i="3"/>
  <c r="BM283" i="3"/>
  <c r="BD1276" i="3"/>
  <c r="BH1278" i="3"/>
  <c r="BN1292" i="3"/>
  <c r="BH1264" i="3"/>
  <c r="BL1266" i="3"/>
  <c r="BN1275" i="3"/>
  <c r="BL1282" i="3"/>
  <c r="BL1287" i="3"/>
  <c r="BL1281" i="3"/>
  <c r="BL1299" i="3"/>
  <c r="BL1315" i="3"/>
  <c r="BJ1338" i="3"/>
  <c r="BH1345" i="3"/>
  <c r="BF1368" i="3"/>
  <c r="BH1288" i="3"/>
  <c r="BF1327" i="3"/>
  <c r="BL1370" i="3"/>
  <c r="BD865" i="3"/>
  <c r="BE897" i="3"/>
  <c r="BI899" i="3"/>
  <c r="BC904" i="3"/>
  <c r="BM933" i="3"/>
  <c r="BM949" i="3"/>
  <c r="BM965" i="3"/>
  <c r="BC984" i="3"/>
  <c r="BE993" i="3"/>
  <c r="BM997" i="3"/>
  <c r="BM1013" i="3"/>
  <c r="BC1016" i="3"/>
  <c r="BG1018" i="3"/>
  <c r="BC1032" i="3"/>
  <c r="BH1048" i="3"/>
  <c r="BE1055" i="3"/>
  <c r="BM1059" i="3"/>
  <c r="BE1071" i="3"/>
  <c r="BD1068" i="3"/>
  <c r="BL1072" i="3"/>
  <c r="BF1077" i="3"/>
  <c r="BC1255" i="3"/>
  <c r="BD188" i="3"/>
  <c r="BM901" i="3"/>
  <c r="BL901" i="3"/>
  <c r="BG1248" i="3"/>
  <c r="BH1248" i="3"/>
  <c r="BC85" i="3"/>
  <c r="BD85" i="3"/>
  <c r="BL1143" i="3"/>
  <c r="BG1144" i="3"/>
  <c r="BL1127" i="3"/>
  <c r="BN1200" i="3"/>
  <c r="BF1108" i="3"/>
  <c r="BF1037" i="3"/>
  <c r="BG989" i="3"/>
  <c r="BE777" i="3"/>
  <c r="BM1088" i="3"/>
  <c r="BN1088" i="3"/>
  <c r="BI1118" i="3"/>
  <c r="BJ1118" i="3"/>
  <c r="BE1212" i="3"/>
  <c r="BF1212" i="3"/>
  <c r="BG1076" i="3"/>
  <c r="BF1076" i="3"/>
  <c r="BF1135" i="3"/>
  <c r="BE1135" i="3"/>
  <c r="BF1250" i="3"/>
  <c r="BE1250" i="3"/>
  <c r="BD1139" i="3"/>
  <c r="BN1232" i="3"/>
  <c r="BM1152" i="3"/>
  <c r="BD1171" i="3"/>
  <c r="BD1203" i="3"/>
  <c r="BF1236" i="3"/>
  <c r="BE889" i="3"/>
  <c r="BF889" i="3"/>
  <c r="BE1116" i="3"/>
  <c r="BF1116" i="3"/>
  <c r="BD1155" i="3"/>
  <c r="BC1155" i="3"/>
  <c r="BD413" i="3"/>
  <c r="BC413" i="3"/>
  <c r="BG1096" i="3"/>
  <c r="BC1235" i="3"/>
  <c r="BG1064" i="3"/>
  <c r="BG986" i="3"/>
  <c r="BJ1102" i="3"/>
  <c r="BK1175" i="3"/>
  <c r="BL1175" i="3"/>
  <c r="BD1187" i="3"/>
  <c r="BC1187" i="3"/>
  <c r="BK1207" i="3"/>
  <c r="BL1207" i="3"/>
  <c r="BI1230" i="3"/>
  <c r="BJ1230" i="3"/>
  <c r="BL1183" i="3"/>
  <c r="BM1183" i="3"/>
  <c r="BE1269" i="3"/>
  <c r="BD1269" i="3"/>
  <c r="BD1285" i="3"/>
  <c r="BE1285" i="3"/>
  <c r="BI1271" i="3"/>
  <c r="BH1205" i="3"/>
  <c r="BF1018" i="3"/>
  <c r="BJ1086" i="3"/>
  <c r="BF1084" i="3"/>
  <c r="BM1254" i="3"/>
  <c r="BC1110" i="3"/>
  <c r="BC1094" i="3"/>
  <c r="BF1100" i="3"/>
  <c r="BJ1214" i="3"/>
  <c r="BN1104" i="3"/>
  <c r="BH1237" i="3"/>
  <c r="BM1072" i="3"/>
  <c r="BN1072" i="3"/>
  <c r="BC1123" i="3"/>
  <c r="BD1123" i="3"/>
  <c r="BC416" i="3"/>
  <c r="BD416" i="3"/>
  <c r="BN1216" i="3"/>
  <c r="BM1273" i="3"/>
  <c r="BE1131" i="3"/>
  <c r="BF1228" i="3"/>
  <c r="BG1220" i="3"/>
  <c r="BJ1121" i="3"/>
  <c r="BL1151" i="3"/>
  <c r="BH899" i="3"/>
  <c r="BF1204" i="3"/>
  <c r="BE1068" i="3"/>
  <c r="BF1068" i="3"/>
  <c r="BM1184" i="3"/>
  <c r="BN1184" i="3"/>
  <c r="BK1191" i="3"/>
  <c r="BL1191" i="3"/>
  <c r="BH1221" i="3"/>
  <c r="BG1221" i="3"/>
  <c r="BK1241" i="3"/>
  <c r="BL1241" i="3"/>
  <c r="BH1160" i="3"/>
  <c r="BG1160" i="3"/>
  <c r="BG1192" i="3"/>
  <c r="BG1208" i="3"/>
  <c r="BC1262" i="3"/>
  <c r="BL1239" i="3"/>
  <c r="BH1112" i="3"/>
  <c r="BH1224" i="3"/>
  <c r="BD897" i="3"/>
  <c r="BC1238" i="3"/>
  <c r="BL1167" i="3"/>
  <c r="BL1135" i="3"/>
  <c r="BN1123" i="3"/>
  <c r="BI1264" i="3"/>
  <c r="BM1266" i="3"/>
  <c r="BH1280" i="3"/>
  <c r="BL693" i="3"/>
  <c r="BF698" i="3"/>
  <c r="BJ700" i="3"/>
  <c r="BJ716" i="3"/>
  <c r="BD721" i="3"/>
  <c r="BH723" i="3"/>
  <c r="BL725" i="3"/>
  <c r="BJ732" i="3"/>
  <c r="BD737" i="3"/>
  <c r="BH739" i="3"/>
  <c r="BL741" i="3"/>
  <c r="BL757" i="3"/>
  <c r="BF762" i="3"/>
  <c r="BJ764" i="3"/>
  <c r="BN766" i="3"/>
  <c r="BF778" i="3"/>
  <c r="BF794" i="3"/>
  <c r="BJ796" i="3"/>
  <c r="BF810" i="3"/>
  <c r="BJ812" i="3"/>
  <c r="BF826" i="3"/>
  <c r="BJ844" i="3"/>
  <c r="BE865" i="3"/>
  <c r="BM869" i="3"/>
  <c r="BJ688" i="3"/>
  <c r="BF702" i="3"/>
  <c r="BJ704" i="3"/>
  <c r="BD709" i="3"/>
  <c r="BL713" i="3"/>
  <c r="BF718" i="3"/>
  <c r="BJ720" i="3"/>
  <c r="BH727" i="3"/>
  <c r="BL729" i="3"/>
  <c r="BJ736" i="3"/>
  <c r="BH743" i="3"/>
  <c r="BL745" i="3"/>
  <c r="BF750" i="3"/>
  <c r="BN754" i="3"/>
  <c r="BD757" i="3"/>
  <c r="BH759" i="3"/>
  <c r="BL761" i="3"/>
  <c r="BN770" i="3"/>
  <c r="BD773" i="3"/>
  <c r="BH775" i="3"/>
  <c r="BL777" i="3"/>
  <c r="BF782" i="3"/>
  <c r="BJ784" i="3"/>
  <c r="BN786" i="3"/>
  <c r="BD789" i="3"/>
  <c r="BL793" i="3"/>
  <c r="BF798" i="3"/>
  <c r="BJ800" i="3"/>
  <c r="BN802" i="3"/>
  <c r="BH807" i="3"/>
  <c r="BL809" i="3"/>
  <c r="BF814" i="3"/>
  <c r="BD821" i="3"/>
  <c r="BJ832" i="3"/>
  <c r="BN834" i="3"/>
  <c r="BD837" i="3"/>
  <c r="BH839" i="3"/>
  <c r="BL841" i="3"/>
  <c r="BD853" i="3"/>
  <c r="BL857" i="3"/>
  <c r="BD283" i="3"/>
  <c r="BD116" i="3"/>
  <c r="BL1275" i="3"/>
  <c r="BN1284" i="3"/>
  <c r="BE592" i="3"/>
  <c r="BI594" i="3"/>
  <c r="BE624" i="3"/>
  <c r="BI626" i="3"/>
  <c r="BM628" i="3"/>
  <c r="BG633" i="3"/>
  <c r="BM660" i="3"/>
  <c r="BC663" i="3"/>
  <c r="BC875" i="3"/>
  <c r="BI886" i="3"/>
  <c r="BM888" i="3"/>
  <c r="BC891" i="3"/>
  <c r="BG893" i="3"/>
  <c r="BE900" i="3"/>
  <c r="BI902" i="3"/>
  <c r="BM904" i="3"/>
  <c r="BM920" i="3"/>
  <c r="BM936" i="3"/>
  <c r="BC971" i="3"/>
  <c r="AC85" i="1"/>
  <c r="DQ85" i="1" s="1"/>
  <c r="DT85" i="1" s="1"/>
  <c r="BM735" i="3"/>
  <c r="BM783" i="3"/>
  <c r="BC850" i="3"/>
  <c r="BM685" i="3"/>
  <c r="BG690" i="3"/>
  <c r="BC704" i="3"/>
  <c r="BI715" i="3"/>
  <c r="BM717" i="3"/>
  <c r="BC720" i="3"/>
  <c r="BI731" i="3"/>
  <c r="BM733" i="3"/>
  <c r="BI747" i="3"/>
  <c r="BM749" i="3"/>
  <c r="BI763" i="3"/>
  <c r="BC768" i="3"/>
  <c r="BG770" i="3"/>
  <c r="BI779" i="3"/>
  <c r="BE793" i="3"/>
  <c r="BM797" i="3"/>
  <c r="BC800" i="3"/>
  <c r="BG802" i="3"/>
  <c r="BE809" i="3"/>
  <c r="BM813" i="3"/>
  <c r="BC816" i="3"/>
  <c r="BC832" i="3"/>
  <c r="BG834" i="3"/>
  <c r="BI843" i="3"/>
  <c r="BC848" i="3"/>
  <c r="BC864" i="3"/>
  <c r="BM841" i="3"/>
  <c r="BG718" i="3"/>
  <c r="BN745" i="3"/>
  <c r="BI759" i="3"/>
  <c r="BN761" i="3"/>
  <c r="BE773" i="3"/>
  <c r="BI775" i="3"/>
  <c r="BE837" i="3"/>
  <c r="BN857" i="3"/>
  <c r="BE672" i="3"/>
  <c r="BM676" i="3"/>
  <c r="BC695" i="3"/>
  <c r="BG697" i="3"/>
  <c r="BM708" i="3"/>
  <c r="BC711" i="3"/>
  <c r="BM724" i="3"/>
  <c r="BM740" i="3"/>
  <c r="BN749" i="3"/>
  <c r="BM756" i="3"/>
  <c r="BF761" i="3"/>
  <c r="BJ763" i="3"/>
  <c r="BN765" i="3"/>
  <c r="BE768" i="3"/>
  <c r="BI770" i="3"/>
  <c r="BM772" i="3"/>
  <c r="BC775" i="3"/>
  <c r="BM788" i="3"/>
  <c r="BM804" i="3"/>
  <c r="BM820" i="3"/>
  <c r="BJ827" i="3"/>
  <c r="BN829" i="3"/>
  <c r="BN845" i="3"/>
  <c r="BC855" i="3"/>
  <c r="BN861" i="3"/>
  <c r="BC667" i="3"/>
  <c r="BG669" i="3"/>
  <c r="BE676" i="3"/>
  <c r="BM680" i="3"/>
  <c r="BC683" i="3"/>
  <c r="BE692" i="3"/>
  <c r="BM696" i="3"/>
  <c r="BM744" i="3"/>
  <c r="BM760" i="3"/>
  <c r="BC763" i="3"/>
  <c r="BG765" i="3"/>
  <c r="BE772" i="3"/>
  <c r="BI774" i="3"/>
  <c r="BM776" i="3"/>
  <c r="BM792" i="3"/>
  <c r="BM808" i="3"/>
  <c r="BM824" i="3"/>
  <c r="BC827" i="3"/>
  <c r="BG829" i="3"/>
  <c r="BC843" i="3"/>
  <c r="BC859" i="3"/>
  <c r="BN877" i="3"/>
  <c r="BJ891" i="3"/>
  <c r="BF985" i="3"/>
  <c r="BJ987" i="3"/>
  <c r="BF1017" i="3"/>
  <c r="BJ1019" i="3"/>
  <c r="BN1021" i="3"/>
  <c r="BF1033" i="3"/>
  <c r="BJ1035" i="3"/>
  <c r="BN1037" i="3"/>
  <c r="BL1044" i="3"/>
  <c r="BL1049" i="3"/>
  <c r="BN1058" i="3"/>
  <c r="BN881" i="3"/>
  <c r="BJ895" i="3"/>
  <c r="BN897" i="3"/>
  <c r="BN913" i="3"/>
  <c r="BH966" i="3"/>
  <c r="BL968" i="3"/>
  <c r="BN977" i="3"/>
  <c r="BG761" i="3"/>
  <c r="BD1040" i="3"/>
  <c r="BM701" i="3"/>
  <c r="BM765" i="3"/>
  <c r="BN1005" i="3"/>
  <c r="BN893" i="3"/>
  <c r="BF802" i="3"/>
  <c r="BI827" i="3"/>
  <c r="BL797" i="3"/>
  <c r="BG1190" i="3"/>
  <c r="BC1220" i="3"/>
  <c r="BM968" i="3"/>
  <c r="BN989" i="3"/>
  <c r="BH731" i="3"/>
  <c r="BD667" i="3"/>
  <c r="BF676" i="3"/>
  <c r="BN909" i="3"/>
  <c r="BC728" i="3"/>
  <c r="BE769" i="3"/>
  <c r="BC776" i="3"/>
  <c r="BE761" i="3"/>
  <c r="BI811" i="3"/>
  <c r="BE745" i="3"/>
  <c r="BF770" i="3"/>
  <c r="BL733" i="3"/>
  <c r="BH747" i="3"/>
  <c r="BH1042" i="3"/>
  <c r="BM781" i="3"/>
  <c r="BI795" i="3"/>
  <c r="BL904" i="3"/>
  <c r="BC684" i="3"/>
  <c r="BM793" i="3"/>
  <c r="BN744" i="3"/>
  <c r="BH765" i="3"/>
  <c r="BL767" i="3"/>
  <c r="BN840" i="3"/>
  <c r="BN856" i="3"/>
  <c r="BG1048" i="3"/>
  <c r="BI1057" i="3"/>
  <c r="BL1050" i="3"/>
  <c r="BF1121" i="3"/>
  <c r="BL1196" i="3"/>
  <c r="BE1201" i="3"/>
  <c r="BH1210" i="3"/>
  <c r="BL1228" i="3"/>
  <c r="BC1243" i="3"/>
  <c r="BL1247" i="3"/>
  <c r="BF1252" i="3"/>
  <c r="BJ1254" i="3"/>
  <c r="BN1256" i="3"/>
  <c r="BD1259" i="3"/>
  <c r="BG1261" i="3"/>
  <c r="BL1263" i="3"/>
  <c r="BJ283" i="3"/>
  <c r="BF1241" i="3"/>
  <c r="BJ1243" i="3"/>
  <c r="BL1252" i="3"/>
  <c r="BM10" i="3"/>
  <c r="BI711" i="3"/>
  <c r="BM713" i="3"/>
  <c r="BC1064" i="3"/>
  <c r="BD1070" i="3"/>
  <c r="BN1083" i="3"/>
  <c r="BH1088" i="3"/>
  <c r="BL1090" i="3"/>
  <c r="BF1127" i="3"/>
  <c r="BH1152" i="3"/>
  <c r="BH1184" i="3"/>
  <c r="BD1198" i="3"/>
  <c r="BH1261" i="3"/>
  <c r="BE1245" i="3"/>
  <c r="BC1252" i="3"/>
  <c r="BE1261" i="3"/>
  <c r="BI1263" i="3"/>
  <c r="BN899" i="3"/>
  <c r="BF1094" i="3"/>
  <c r="BN1093" i="3"/>
  <c r="BC1096" i="3"/>
  <c r="BG1098" i="3"/>
  <c r="BL1100" i="3"/>
  <c r="BF1105" i="3"/>
  <c r="BJ1107" i="3"/>
  <c r="BD1112" i="3"/>
  <c r="BE1121" i="3"/>
  <c r="BI1123" i="3"/>
  <c r="BN1125" i="3"/>
  <c r="BG1130" i="3"/>
  <c r="BG1146" i="3"/>
  <c r="BD1160" i="3"/>
  <c r="BH1162" i="3"/>
  <c r="BD1176" i="3"/>
  <c r="BH1178" i="3"/>
  <c r="BD1192" i="3"/>
  <c r="BH1194" i="3"/>
  <c r="BI1203" i="3"/>
  <c r="BM1205" i="3"/>
  <c r="BC1208" i="3"/>
  <c r="BG1210" i="3"/>
  <c r="BL1212" i="3"/>
  <c r="BE1217" i="3"/>
  <c r="BM1221" i="3"/>
  <c r="BH1226" i="3"/>
  <c r="BE1233" i="3"/>
  <c r="BJ1235" i="3"/>
  <c r="BN1237" i="3"/>
  <c r="BC1240" i="3"/>
  <c r="BH1072" i="3"/>
  <c r="BL1074" i="3"/>
  <c r="BF1079" i="3"/>
  <c r="BJ1081" i="3"/>
  <c r="BF1095" i="3"/>
  <c r="BJ1097" i="3"/>
  <c r="BN1099" i="3"/>
  <c r="BD1102" i="3"/>
  <c r="BH1104" i="3"/>
  <c r="BF1111" i="3"/>
  <c r="BJ1113" i="3"/>
  <c r="BN1115" i="3"/>
  <c r="BD1118" i="3"/>
  <c r="BJ1129" i="3"/>
  <c r="BH1168" i="3"/>
  <c r="BN1195" i="3"/>
  <c r="BH1200" i="3"/>
  <c r="BF1207" i="3"/>
  <c r="BJ1209" i="3"/>
  <c r="BN1211" i="3"/>
  <c r="BH1216" i="3"/>
  <c r="BL1218" i="3"/>
  <c r="BF1223" i="3"/>
  <c r="BJ1225" i="3"/>
  <c r="BN1227" i="3"/>
  <c r="BD1230" i="3"/>
  <c r="BH1232" i="3"/>
  <c r="BL1234" i="3"/>
  <c r="BF1239" i="3"/>
  <c r="BH1247" i="3"/>
  <c r="BL1249" i="3"/>
  <c r="BF1254" i="3"/>
  <c r="BJ1256" i="3"/>
  <c r="BD405" i="3"/>
  <c r="BD373" i="3"/>
  <c r="BM1245" i="3"/>
  <c r="BC1248" i="3"/>
  <c r="BG1250" i="3"/>
  <c r="BE1257" i="3"/>
  <c r="BI1259" i="3"/>
  <c r="BM1261" i="3"/>
  <c r="BF1243" i="3"/>
  <c r="BJ1245" i="3"/>
  <c r="BN1247" i="3"/>
  <c r="BD1250" i="3"/>
  <c r="BH1252" i="3"/>
  <c r="BL1254" i="3"/>
  <c r="BF1259" i="3"/>
  <c r="BN1263" i="3"/>
  <c r="BJ125" i="3"/>
  <c r="BJ10" i="3"/>
  <c r="BC402" i="3"/>
  <c r="BF412" i="3"/>
  <c r="BC1257" i="3"/>
  <c r="BM415" i="3"/>
  <c r="BM681" i="3"/>
  <c r="BG686" i="3"/>
  <c r="BE693" i="3"/>
  <c r="BM697" i="3"/>
  <c r="BC700" i="3"/>
  <c r="BC716" i="3"/>
  <c r="BE725" i="3"/>
  <c r="BC732" i="3"/>
  <c r="BG734" i="3"/>
  <c r="BE741" i="3"/>
  <c r="BC748" i="3"/>
  <c r="BC764" i="3"/>
  <c r="BG766" i="3"/>
  <c r="BC780" i="3"/>
  <c r="BE789" i="3"/>
  <c r="BI791" i="3"/>
  <c r="BC796" i="3"/>
  <c r="BE805" i="3"/>
  <c r="BI823" i="3"/>
  <c r="BM825" i="3"/>
  <c r="BC828" i="3"/>
  <c r="BG830" i="3"/>
  <c r="BC844" i="3"/>
  <c r="BC860" i="3"/>
  <c r="BC759" i="3"/>
  <c r="BC1624" i="3"/>
  <c r="BG1623" i="3"/>
  <c r="BJ1636" i="3"/>
  <c r="BD1641" i="3"/>
  <c r="BJ1652" i="3"/>
  <c r="BD1657" i="3"/>
  <c r="BD1271" i="3"/>
  <c r="BH1273" i="3"/>
  <c r="BI1247" i="3"/>
  <c r="BC1259" i="3"/>
  <c r="BD1208" i="3"/>
  <c r="BG1226" i="3"/>
  <c r="BG1178" i="3"/>
  <c r="BI1252" i="3"/>
  <c r="BG1162" i="3"/>
  <c r="BG1254" i="3"/>
  <c r="BD1241" i="3"/>
  <c r="BN1261" i="3"/>
  <c r="BM1237" i="3"/>
  <c r="BD1248" i="3"/>
  <c r="BD1245" i="3"/>
  <c r="BD1261" i="3"/>
  <c r="BH1250" i="3"/>
  <c r="BD1173" i="3"/>
  <c r="BG698" i="3"/>
  <c r="BI739" i="3"/>
  <c r="BM741" i="3"/>
  <c r="BN1245" i="3"/>
  <c r="BM1249" i="3"/>
  <c r="BD1240" i="3"/>
  <c r="BH1146" i="3"/>
  <c r="BF1257" i="3"/>
  <c r="BH1263" i="3"/>
  <c r="BM1275" i="3"/>
  <c r="BN1205" i="3"/>
  <c r="BI1243" i="3"/>
  <c r="BC517" i="3"/>
  <c r="BM777" i="3"/>
  <c r="BL825" i="3"/>
  <c r="BG782" i="3"/>
  <c r="BJ1053" i="3"/>
  <c r="BM693" i="3"/>
  <c r="BF759" i="3"/>
  <c r="BN763" i="3"/>
  <c r="BF775" i="3"/>
  <c r="BN827" i="3"/>
  <c r="BN843" i="3"/>
  <c r="BN859" i="3"/>
  <c r="BG667" i="3"/>
  <c r="BE674" i="3"/>
  <c r="BM678" i="3"/>
  <c r="BC681" i="3"/>
  <c r="BG683" i="3"/>
  <c r="BE690" i="3"/>
  <c r="BI692" i="3"/>
  <c r="BM694" i="3"/>
  <c r="BC697" i="3"/>
  <c r="BG699" i="3"/>
  <c r="BM710" i="3"/>
  <c r="BM726" i="3"/>
  <c r="BM742" i="3"/>
  <c r="BM758" i="3"/>
  <c r="BC761" i="3"/>
  <c r="BG763" i="3"/>
  <c r="BE770" i="3"/>
  <c r="BI772" i="3"/>
  <c r="BM774" i="3"/>
  <c r="BM790" i="3"/>
  <c r="BM806" i="3"/>
  <c r="BC809" i="3"/>
  <c r="BM822" i="3"/>
  <c r="BG827" i="3"/>
  <c r="BC841" i="3"/>
  <c r="BC857" i="3"/>
  <c r="BN746" i="3"/>
  <c r="BF891" i="3"/>
  <c r="BJ893" i="3"/>
  <c r="BN895" i="3"/>
  <c r="BC898" i="3"/>
  <c r="BG900" i="3"/>
  <c r="BK902" i="3"/>
  <c r="BE907" i="3"/>
  <c r="BI909" i="3"/>
  <c r="BM911" i="3"/>
  <c r="BC914" i="3"/>
  <c r="BG916" i="3"/>
  <c r="BK918" i="3"/>
  <c r="BE923" i="3"/>
  <c r="BI925" i="3"/>
  <c r="BM927" i="3"/>
  <c r="BC930" i="3"/>
  <c r="BG932" i="3"/>
  <c r="BK934" i="3"/>
  <c r="BE939" i="3"/>
  <c r="BI941" i="3"/>
  <c r="BM943" i="3"/>
  <c r="BC946" i="3"/>
  <c r="BG948" i="3"/>
  <c r="BK950" i="3"/>
  <c r="BE955" i="3"/>
  <c r="BI957" i="3"/>
  <c r="BM959" i="3"/>
  <c r="BC962" i="3"/>
  <c r="BG964" i="3"/>
  <c r="BE971" i="3"/>
  <c r="BI973" i="3"/>
  <c r="BM975" i="3"/>
  <c r="BC978" i="3"/>
  <c r="BG980" i="3"/>
  <c r="BK982" i="3"/>
  <c r="BI989" i="3"/>
  <c r="BM991" i="3"/>
  <c r="BC994" i="3"/>
  <c r="BG996" i="3"/>
  <c r="BK998" i="3"/>
  <c r="BN1007" i="3"/>
  <c r="BC1010" i="3"/>
  <c r="BG1012" i="3"/>
  <c r="BE1019" i="3"/>
  <c r="BI1021" i="3"/>
  <c r="BM1023" i="3"/>
  <c r="BC1026" i="3"/>
  <c r="BK1030" i="3"/>
  <c r="BE1035" i="3"/>
  <c r="BM1039" i="3"/>
  <c r="BG1044" i="3"/>
  <c r="BK1046" i="3"/>
  <c r="BC877" i="3"/>
  <c r="BE886" i="3"/>
  <c r="BI888" i="3"/>
  <c r="BM890" i="3"/>
  <c r="BC893" i="3"/>
  <c r="BE902" i="3"/>
  <c r="BI904" i="3"/>
  <c r="BM906" i="3"/>
  <c r="BM922" i="3"/>
  <c r="BM938" i="3"/>
  <c r="BM954" i="3"/>
  <c r="BM970" i="3"/>
  <c r="BC973" i="3"/>
  <c r="BC989" i="3"/>
  <c r="BM1002" i="3"/>
  <c r="BC1021" i="3"/>
  <c r="BE1030" i="3"/>
  <c r="BC1037" i="3"/>
  <c r="BG1039" i="3"/>
  <c r="BN876" i="3"/>
  <c r="BD895" i="3"/>
  <c r="BL899" i="3"/>
  <c r="BN908" i="3"/>
  <c r="BI970" i="3"/>
  <c r="BN972" i="3"/>
  <c r="BJ986" i="3"/>
  <c r="BD991" i="3"/>
  <c r="BJ1018" i="3"/>
  <c r="BC649" i="3"/>
  <c r="BE705" i="3"/>
  <c r="BG714" i="3"/>
  <c r="BE721" i="3"/>
  <c r="BE753" i="3"/>
  <c r="BC760" i="3"/>
  <c r="BF769" i="3"/>
  <c r="BJ771" i="3"/>
  <c r="BM773" i="3"/>
  <c r="BE817" i="3"/>
  <c r="BI819" i="3"/>
  <c r="BM821" i="3"/>
  <c r="BC824" i="3"/>
  <c r="BG826" i="3"/>
  <c r="BM672" i="3"/>
  <c r="BC691" i="3"/>
  <c r="BC707" i="3"/>
  <c r="BM752" i="3"/>
  <c r="BJ759" i="3"/>
  <c r="BC771" i="3"/>
  <c r="BM784" i="3"/>
  <c r="BC803" i="3"/>
  <c r="BN841" i="3"/>
  <c r="BI674" i="3"/>
  <c r="BC679" i="3"/>
  <c r="BE688" i="3"/>
  <c r="BK896" i="3"/>
  <c r="BC908" i="3"/>
  <c r="BG910" i="3"/>
  <c r="BK912" i="3"/>
  <c r="BE917" i="3"/>
  <c r="BI919" i="3"/>
  <c r="BC924" i="3"/>
  <c r="BG926" i="3"/>
  <c r="BK928" i="3"/>
  <c r="BE933" i="3"/>
  <c r="BI935" i="3"/>
  <c r="BC940" i="3"/>
  <c r="BG942" i="3"/>
  <c r="BK944" i="3"/>
  <c r="BE949" i="3"/>
  <c r="BI951" i="3"/>
  <c r="BC956" i="3"/>
  <c r="BG958" i="3"/>
  <c r="BK960" i="3"/>
  <c r="BE965" i="3"/>
  <c r="BI967" i="3"/>
  <c r="BG974" i="3"/>
  <c r="BK976" i="3"/>
  <c r="BE981" i="3"/>
  <c r="BI983" i="3"/>
  <c r="BM985" i="3"/>
  <c r="BK992" i="3"/>
  <c r="BE997" i="3"/>
  <c r="BI999" i="3"/>
  <c r="BC1004" i="3"/>
  <c r="BG1006" i="3"/>
  <c r="BK1008" i="3"/>
  <c r="BE1013" i="3"/>
  <c r="BI1015" i="3"/>
  <c r="BM1017" i="3"/>
  <c r="BG1022" i="3"/>
  <c r="BK1024" i="3"/>
  <c r="BE1029" i="3"/>
  <c r="BI1031" i="3"/>
  <c r="BM1033" i="3"/>
  <c r="BK1040" i="3"/>
  <c r="BE1045" i="3"/>
  <c r="BI1047" i="3"/>
  <c r="BI1056" i="3"/>
  <c r="BC551" i="3"/>
  <c r="BC567" i="3"/>
  <c r="BC692" i="3"/>
  <c r="BI751" i="3"/>
  <c r="BN1020" i="3"/>
  <c r="BF1032" i="3"/>
  <c r="BJ1034" i="3"/>
  <c r="BN1036" i="3"/>
  <c r="BH1041" i="3"/>
  <c r="BL1043" i="3"/>
  <c r="BN1062" i="3"/>
  <c r="BC1072" i="3"/>
  <c r="BC890" i="3"/>
  <c r="BM919" i="3"/>
  <c r="BM1047" i="3"/>
  <c r="BM1053" i="3"/>
  <c r="BC1070" i="3"/>
  <c r="BH1079" i="3"/>
  <c r="BD1093" i="3"/>
  <c r="BH1111" i="3"/>
  <c r="BH1127" i="3"/>
  <c r="BN1138" i="3"/>
  <c r="BN1154" i="3"/>
  <c r="BN1186" i="3"/>
  <c r="BH1191" i="3"/>
  <c r="BJ1200" i="3"/>
  <c r="BJ1216" i="3"/>
  <c r="BN1218" i="3"/>
  <c r="BH1239" i="3"/>
  <c r="BC1076" i="3"/>
  <c r="BF1078" i="3"/>
  <c r="BJ1080" i="3"/>
  <c r="BN1082" i="3"/>
  <c r="BD1085" i="3"/>
  <c r="BC1092" i="3"/>
  <c r="BG1094" i="3"/>
  <c r="BJ1096" i="3"/>
  <c r="BN1098" i="3"/>
  <c r="BD1101" i="3"/>
  <c r="BC1108" i="3"/>
  <c r="BG1110" i="3"/>
  <c r="BJ1112" i="3"/>
  <c r="BN1114" i="3"/>
  <c r="BD1117" i="3"/>
  <c r="BL1121" i="3"/>
  <c r="BC1124" i="3"/>
  <c r="BG1126" i="3"/>
  <c r="BI1135" i="3"/>
  <c r="BM1137" i="3"/>
  <c r="BC1140" i="3"/>
  <c r="BG1142" i="3"/>
  <c r="BN1146" i="3"/>
  <c r="BD1149" i="3"/>
  <c r="BL1153" i="3"/>
  <c r="BC1156" i="3"/>
  <c r="BG1158" i="3"/>
  <c r="BN1162" i="3"/>
  <c r="BD1165" i="3"/>
  <c r="BL1169" i="3"/>
  <c r="BC1172" i="3"/>
  <c r="BG1174" i="3"/>
  <c r="BN1178" i="3"/>
  <c r="BD1181" i="3"/>
  <c r="BL1185" i="3"/>
  <c r="BC1188" i="3"/>
  <c r="BN1194" i="3"/>
  <c r="BD1197" i="3"/>
  <c r="BH1199" i="3"/>
  <c r="BM1201" i="3"/>
  <c r="BC1204" i="3"/>
  <c r="BF1206" i="3"/>
  <c r="BJ1208" i="3"/>
  <c r="BN1210" i="3"/>
  <c r="BE1213" i="3"/>
  <c r="BI1215" i="3"/>
  <c r="BM1217" i="3"/>
  <c r="BG1222" i="3"/>
  <c r="BJ1224" i="3"/>
  <c r="BN1226" i="3"/>
  <c r="BE1229" i="3"/>
  <c r="BM1233" i="3"/>
  <c r="BC1236" i="3"/>
  <c r="BF1238" i="3"/>
  <c r="BJ1632" i="3"/>
  <c r="BD1637" i="3"/>
  <c r="BJ1648" i="3"/>
  <c r="BD1653" i="3"/>
  <c r="BF1662" i="3"/>
  <c r="BJ1664" i="3"/>
  <c r="BM1624" i="3"/>
  <c r="BJ1626" i="3"/>
  <c r="BJ1642" i="3"/>
  <c r="BJ1658" i="3"/>
  <c r="BH1098" i="3"/>
  <c r="BN1109" i="3"/>
  <c r="BL1116" i="3"/>
  <c r="BF1233" i="3"/>
  <c r="BG750" i="3"/>
  <c r="BM729" i="3"/>
  <c r="BI839" i="3"/>
  <c r="BL697" i="3"/>
  <c r="BI787" i="3"/>
  <c r="BI803" i="3"/>
  <c r="BD725" i="3"/>
  <c r="BI695" i="3"/>
  <c r="BJ674" i="3"/>
  <c r="BI879" i="3"/>
  <c r="BM730" i="3"/>
  <c r="BD1048" i="3"/>
  <c r="BM1125" i="3"/>
  <c r="BE1137" i="3"/>
  <c r="BC1144" i="3"/>
  <c r="BC1176" i="3"/>
  <c r="BG1194" i="3"/>
  <c r="BL1106" i="3"/>
  <c r="BM877" i="3"/>
  <c r="BK900" i="3"/>
  <c r="BE905" i="3"/>
  <c r="BI907" i="3"/>
  <c r="BC912" i="3"/>
  <c r="BG914" i="3"/>
  <c r="BK916" i="3"/>
  <c r="BE921" i="3"/>
  <c r="BI923" i="3"/>
  <c r="BC928" i="3"/>
  <c r="BG930" i="3"/>
  <c r="BK932" i="3"/>
  <c r="BE937" i="3"/>
  <c r="BI939" i="3"/>
  <c r="BC944" i="3"/>
  <c r="BG946" i="3"/>
  <c r="BK948" i="3"/>
  <c r="BE953" i="3"/>
  <c r="BI955" i="3"/>
  <c r="BC960" i="3"/>
  <c r="BG962" i="3"/>
  <c r="BK964" i="3"/>
  <c r="BM973" i="3"/>
  <c r="BG978" i="3"/>
  <c r="BK980" i="3"/>
  <c r="BE985" i="3"/>
  <c r="BI987" i="3"/>
  <c r="BG994" i="3"/>
  <c r="BK996" i="3"/>
  <c r="BE1001" i="3"/>
  <c r="BI1003" i="3"/>
  <c r="BC1008" i="3"/>
  <c r="BG1010" i="3"/>
  <c r="BK1012" i="3"/>
  <c r="BE1017" i="3"/>
  <c r="BI1019" i="3"/>
  <c r="BM1021" i="3"/>
  <c r="BG1026" i="3"/>
  <c r="BK1028" i="3"/>
  <c r="BE1033" i="3"/>
  <c r="BI1035" i="3"/>
  <c r="BM1037" i="3"/>
  <c r="BK1044" i="3"/>
  <c r="BK1049" i="3"/>
  <c r="BL1055" i="3"/>
  <c r="BM1058" i="3"/>
  <c r="BD1054" i="3"/>
  <c r="BJ1292" i="3"/>
  <c r="BI807" i="3"/>
  <c r="BH791" i="3"/>
  <c r="BK898" i="3"/>
  <c r="BC910" i="3"/>
  <c r="BG912" i="3"/>
  <c r="BK914" i="3"/>
  <c r="BE919" i="3"/>
  <c r="BI921" i="3"/>
  <c r="BC926" i="3"/>
  <c r="BG928" i="3"/>
  <c r="BK930" i="3"/>
  <c r="BE935" i="3"/>
  <c r="BI937" i="3"/>
  <c r="BC942" i="3"/>
  <c r="BG944" i="3"/>
  <c r="BK946" i="3"/>
  <c r="BE951" i="3"/>
  <c r="BI953" i="3"/>
  <c r="BC958" i="3"/>
  <c r="BG960" i="3"/>
  <c r="BK962" i="3"/>
  <c r="BE967" i="3"/>
  <c r="BM971" i="3"/>
  <c r="BG976" i="3"/>
  <c r="BK978" i="3"/>
  <c r="BE983" i="3"/>
  <c r="BI985" i="3"/>
  <c r="BK994" i="3"/>
  <c r="BE999" i="3"/>
  <c r="BI1001" i="3"/>
  <c r="BC1006" i="3"/>
  <c r="BG1008" i="3"/>
  <c r="BK1010" i="3"/>
  <c r="BE1015" i="3"/>
  <c r="BI1017" i="3"/>
  <c r="BM1019" i="3"/>
  <c r="BG1024" i="3"/>
  <c r="BK1026" i="3"/>
  <c r="BE1031" i="3"/>
  <c r="BI1033" i="3"/>
  <c r="BM1035" i="3"/>
  <c r="BK1042" i="3"/>
  <c r="BD1059" i="3"/>
  <c r="BM677" i="3"/>
  <c r="BM745" i="3"/>
  <c r="BF1052" i="3"/>
  <c r="BL685" i="3"/>
  <c r="BF690" i="3"/>
  <c r="BJ708" i="3"/>
  <c r="BL717" i="3"/>
  <c r="BF722" i="3"/>
  <c r="BC619" i="3"/>
  <c r="BC680" i="3"/>
  <c r="BE689" i="3"/>
  <c r="BI691" i="3"/>
  <c r="BM725" i="3"/>
  <c r="BG762" i="3"/>
  <c r="BE785" i="3"/>
  <c r="BC792" i="3"/>
  <c r="BM805" i="3"/>
  <c r="BE833" i="3"/>
  <c r="BC840" i="3"/>
  <c r="BG842" i="3"/>
  <c r="BD775" i="3"/>
  <c r="BJ989" i="3"/>
  <c r="BG1206" i="3"/>
  <c r="BC991" i="3"/>
  <c r="BF1035" i="3"/>
  <c r="BM1121" i="3"/>
  <c r="BF1019" i="3"/>
  <c r="BN975" i="3"/>
  <c r="BD685" i="3"/>
  <c r="BI618" i="3"/>
  <c r="BC702" i="3"/>
  <c r="BC766" i="3"/>
  <c r="BM779" i="3"/>
  <c r="BM811" i="3"/>
  <c r="BC862" i="3"/>
  <c r="BE681" i="3"/>
  <c r="BC784" i="3"/>
  <c r="BM881" i="3"/>
  <c r="BD1058" i="3"/>
  <c r="BF686" i="3"/>
  <c r="BM865" i="3"/>
  <c r="BG870" i="3"/>
  <c r="BG694" i="3"/>
  <c r="BC724" i="3"/>
  <c r="BE781" i="3"/>
  <c r="BN751" i="3"/>
  <c r="BF763" i="3"/>
  <c r="BJ765" i="3"/>
  <c r="BN767" i="3"/>
  <c r="BJ829" i="3"/>
  <c r="BN831" i="3"/>
  <c r="BN847" i="3"/>
  <c r="BD850" i="3"/>
  <c r="BN863" i="3"/>
  <c r="BM666" i="3"/>
  <c r="BC669" i="3"/>
  <c r="BE678" i="3"/>
  <c r="BC685" i="3"/>
  <c r="BI696" i="3"/>
  <c r="BC701" i="3"/>
  <c r="BL705" i="3"/>
  <c r="BF710" i="3"/>
  <c r="BJ712" i="3"/>
  <c r="BD717" i="3"/>
  <c r="BL721" i="3"/>
  <c r="BJ728" i="3"/>
  <c r="BD733" i="3"/>
  <c r="BH735" i="3"/>
  <c r="BL737" i="3"/>
  <c r="BF742" i="3"/>
  <c r="BJ744" i="3"/>
  <c r="BM746" i="3"/>
  <c r="BD749" i="3"/>
  <c r="BH751" i="3"/>
  <c r="BF758" i="3"/>
  <c r="BJ760" i="3"/>
  <c r="BM762" i="3"/>
  <c r="BD765" i="3"/>
  <c r="BH767" i="3"/>
  <c r="BL769" i="3"/>
  <c r="BJ776" i="3"/>
  <c r="BC781" i="3"/>
  <c r="BH783" i="3"/>
  <c r="BF790" i="3"/>
  <c r="BM794" i="3"/>
  <c r="BD797" i="3"/>
  <c r="BH799" i="3"/>
  <c r="BL801" i="3"/>
  <c r="BF806" i="3"/>
  <c r="BH815" i="3"/>
  <c r="BF822" i="3"/>
  <c r="BJ824" i="3"/>
  <c r="BM826" i="3"/>
  <c r="BH831" i="3"/>
  <c r="BJ840" i="3"/>
  <c r="BN842" i="3"/>
  <c r="BD845" i="3"/>
  <c r="BL849" i="3"/>
  <c r="BJ856" i="3"/>
  <c r="BN858" i="3"/>
  <c r="BC861" i="3"/>
  <c r="BH863" i="3"/>
  <c r="BD866" i="3"/>
  <c r="BN883" i="3"/>
  <c r="BJ897" i="3"/>
  <c r="BN915" i="3"/>
  <c r="BD966" i="3"/>
  <c r="BN979" i="3"/>
  <c r="BH984" i="3"/>
  <c r="BL986" i="3"/>
  <c r="BF991" i="3"/>
  <c r="BN995" i="3"/>
  <c r="BL1002" i="3"/>
  <c r="BF1007" i="3"/>
  <c r="BN1011" i="3"/>
  <c r="BH1016" i="3"/>
  <c r="BL1018" i="3"/>
  <c r="BN1027" i="3"/>
  <c r="BD693" i="3"/>
  <c r="BC688" i="3"/>
  <c r="BE713" i="3"/>
  <c r="BE729" i="3"/>
  <c r="BC736" i="3"/>
  <c r="BG818" i="3"/>
  <c r="BM761" i="3"/>
  <c r="BI771" i="3"/>
  <c r="BE757" i="3"/>
  <c r="BI727" i="3"/>
  <c r="BC868" i="3"/>
  <c r="BK872" i="3"/>
  <c r="BM809" i="3"/>
  <c r="BH1032" i="3"/>
  <c r="BJ1041" i="3"/>
  <c r="BN1043" i="3"/>
  <c r="BD1046" i="3"/>
  <c r="BJ1048" i="3"/>
  <c r="BL1057" i="3"/>
  <c r="BC879" i="3"/>
  <c r="BE888" i="3"/>
  <c r="BI890" i="3"/>
  <c r="BM892" i="3"/>
  <c r="BE904" i="3"/>
  <c r="BM924" i="3"/>
  <c r="BM940" i="3"/>
  <c r="BM956" i="3"/>
  <c r="BE968" i="3"/>
  <c r="BC975" i="3"/>
  <c r="BM988" i="3"/>
  <c r="BM1004" i="3"/>
  <c r="BC1023" i="3"/>
  <c r="BC1039" i="3"/>
  <c r="BG1051" i="3"/>
  <c r="BC874" i="3"/>
  <c r="BN880" i="3"/>
  <c r="BI885" i="3"/>
  <c r="BL887" i="3"/>
  <c r="BG892" i="3"/>
  <c r="BD899" i="3"/>
  <c r="BI901" i="3"/>
  <c r="BL903" i="3"/>
  <c r="BN912" i="3"/>
  <c r="BM935" i="3"/>
  <c r="BM951" i="3"/>
  <c r="BM967" i="3"/>
  <c r="BC970" i="3"/>
  <c r="BN976" i="3"/>
  <c r="BC986" i="3"/>
  <c r="BG988" i="3"/>
  <c r="BN992" i="3"/>
  <c r="BM999" i="3"/>
  <c r="BN1008" i="3"/>
  <c r="BH1013" i="3"/>
  <c r="BM1015" i="3"/>
  <c r="BC1018" i="3"/>
  <c r="BN1024" i="3"/>
  <c r="BL1031" i="3"/>
  <c r="BC1034" i="3"/>
  <c r="BJ1038" i="3"/>
  <c r="BN1040" i="3"/>
  <c r="BD1043" i="3"/>
  <c r="BH1045" i="3"/>
  <c r="BL1047" i="3"/>
  <c r="BN1056" i="3"/>
  <c r="BN1060" i="3"/>
  <c r="BD1061" i="3"/>
  <c r="BC1048" i="3"/>
  <c r="BG1050" i="3"/>
  <c r="BE1057" i="3"/>
  <c r="BI1059" i="3"/>
  <c r="BM1061" i="3"/>
  <c r="BD1064" i="3"/>
  <c r="BG1066" i="3"/>
  <c r="BF1073" i="3"/>
  <c r="BJ1075" i="3"/>
  <c r="BN1077" i="3"/>
  <c r="BD1080" i="3"/>
  <c r="BL1084" i="3"/>
  <c r="BF1089" i="3"/>
  <c r="BJ1091" i="3"/>
  <c r="BD1096" i="3"/>
  <c r="BC1112" i="3"/>
  <c r="BG1114" i="3"/>
  <c r="BJ1123" i="3"/>
  <c r="BC1128" i="3"/>
  <c r="BF1137" i="3"/>
  <c r="BD1144" i="3"/>
  <c r="BC1160" i="3"/>
  <c r="BC1192" i="3"/>
  <c r="BI1219" i="3"/>
  <c r="BC1224" i="3"/>
  <c r="BI1235" i="3"/>
  <c r="BN1067" i="3"/>
  <c r="BD1086" i="3"/>
  <c r="BN1131" i="3"/>
  <c r="BL1202" i="3"/>
  <c r="BD1050" i="3"/>
  <c r="BN747" i="3"/>
  <c r="BM747" i="3"/>
  <c r="BI761" i="3"/>
  <c r="BJ761" i="3"/>
  <c r="BD846" i="3"/>
  <c r="BC846" i="3"/>
  <c r="BM698" i="3"/>
  <c r="BK1081" i="3"/>
  <c r="BL1081" i="3"/>
  <c r="BM1106" i="3"/>
  <c r="BN1106" i="3"/>
  <c r="BD1157" i="3"/>
  <c r="BC1157" i="3"/>
  <c r="BK1161" i="3"/>
  <c r="BL1161" i="3"/>
  <c r="BE1133" i="3"/>
  <c r="BD1133" i="3"/>
  <c r="BG1082" i="3"/>
  <c r="BH1082" i="3"/>
  <c r="BE774" i="3"/>
  <c r="BF774" i="3"/>
  <c r="BE987" i="3"/>
  <c r="BF987" i="3"/>
  <c r="BE1070" i="3"/>
  <c r="BF1070" i="3"/>
  <c r="BM1090" i="3"/>
  <c r="BN1090" i="3"/>
  <c r="BK1097" i="3"/>
  <c r="BL1097" i="3"/>
  <c r="BE1118" i="3"/>
  <c r="BF1118" i="3"/>
  <c r="BF1230" i="3"/>
  <c r="BE1230" i="3"/>
  <c r="BM1234" i="3"/>
  <c r="BN1234" i="3"/>
  <c r="BH1231" i="3"/>
  <c r="BI1231" i="3"/>
  <c r="BM887" i="3"/>
  <c r="BI1200" i="3"/>
  <c r="BL1129" i="3"/>
  <c r="BF1086" i="3"/>
  <c r="BM1057" i="3"/>
  <c r="BM1007" i="3"/>
  <c r="BL1137" i="3"/>
  <c r="BD1109" i="3"/>
  <c r="BH901" i="3"/>
  <c r="BM895" i="3"/>
  <c r="BL1233" i="3"/>
  <c r="BH1051" i="3"/>
  <c r="BG1063" i="3"/>
  <c r="BN810" i="3"/>
  <c r="BM810" i="3"/>
  <c r="BF1049" i="3"/>
  <c r="BG1049" i="3"/>
  <c r="BI760" i="3"/>
  <c r="BM1138" i="3"/>
  <c r="BG1191" i="3"/>
  <c r="BG1239" i="3"/>
  <c r="BJ1232" i="3"/>
  <c r="BJ1104" i="3"/>
  <c r="BG1041" i="3"/>
  <c r="BG1238" i="3"/>
  <c r="BG1127" i="3"/>
  <c r="BF694" i="3"/>
  <c r="BE694" i="3"/>
  <c r="BN778" i="3"/>
  <c r="BM778" i="3"/>
  <c r="BG1028" i="3"/>
  <c r="BH1028" i="3"/>
  <c r="BC1042" i="3"/>
  <c r="BD1042" i="3"/>
  <c r="BG895" i="3"/>
  <c r="BF895" i="3"/>
  <c r="BL1113" i="3"/>
  <c r="BE899" i="3"/>
  <c r="BC895" i="3"/>
  <c r="BM908" i="3"/>
  <c r="BK966" i="3"/>
  <c r="BL966" i="3"/>
  <c r="BC845" i="3"/>
  <c r="BI1216" i="3"/>
  <c r="BD1141" i="3"/>
  <c r="BL1053" i="3"/>
  <c r="BF1039" i="3"/>
  <c r="BM1218" i="3"/>
  <c r="BF1102" i="3"/>
  <c r="BD1125" i="3"/>
  <c r="BG1079" i="3"/>
  <c r="BH885" i="3"/>
  <c r="BN911" i="3"/>
  <c r="BD1237" i="3"/>
  <c r="BL1225" i="3"/>
  <c r="BD1189" i="3"/>
  <c r="BG1078" i="3"/>
  <c r="BL1046" i="3"/>
  <c r="BN1202" i="3"/>
  <c r="BN1074" i="3"/>
  <c r="BG703" i="3"/>
  <c r="BM683" i="3"/>
  <c r="BG767" i="3"/>
  <c r="BF1214" i="3"/>
  <c r="BJ1072" i="3"/>
  <c r="BC1080" i="3"/>
  <c r="BN991" i="3"/>
  <c r="BN1170" i="3"/>
  <c r="BD1039" i="3"/>
  <c r="BL970" i="3"/>
  <c r="BN1004" i="3"/>
  <c r="BI893" i="3"/>
  <c r="BL1145" i="3"/>
  <c r="BN1023" i="3"/>
  <c r="BN762" i="3"/>
  <c r="BM885" i="3"/>
  <c r="BN885" i="3"/>
  <c r="BE1003" i="3"/>
  <c r="BF1003" i="3"/>
  <c r="BI1037" i="3"/>
  <c r="BJ1037" i="3"/>
  <c r="BH897" i="3"/>
  <c r="BG897" i="3"/>
  <c r="BG1055" i="3"/>
  <c r="BF827" i="3"/>
  <c r="BN871" i="3"/>
  <c r="BC765" i="3"/>
  <c r="BG1111" i="3"/>
  <c r="BH1095" i="3"/>
  <c r="BH1135" i="3"/>
  <c r="BE891" i="3"/>
  <c r="BF1110" i="3"/>
  <c r="BI1005" i="3"/>
  <c r="BJ1005" i="3"/>
  <c r="BK1014" i="3"/>
  <c r="BL1014" i="3"/>
  <c r="BI968" i="3"/>
  <c r="BH968" i="3"/>
  <c r="BE1014" i="3"/>
  <c r="BD1014" i="3"/>
  <c r="BG1036" i="3"/>
  <c r="BF1036" i="3"/>
  <c r="BI1088" i="3"/>
  <c r="BJ1088" i="3"/>
  <c r="BN1039" i="3"/>
  <c r="BL1193" i="3"/>
  <c r="BD862" i="3"/>
  <c r="BM714" i="3"/>
  <c r="BL1177" i="3"/>
  <c r="BC1093" i="3"/>
  <c r="BF1048" i="3"/>
  <c r="BD1229" i="3"/>
  <c r="BM1186" i="3"/>
  <c r="BF1222" i="3"/>
  <c r="BL967" i="3"/>
  <c r="BN794" i="3"/>
  <c r="BC696" i="3"/>
  <c r="BI707" i="3"/>
  <c r="BG730" i="3"/>
  <c r="BE737" i="3"/>
  <c r="BN741" i="3"/>
  <c r="BC744" i="3"/>
  <c r="BG746" i="3"/>
  <c r="BM757" i="3"/>
  <c r="BN773" i="3"/>
  <c r="BM789" i="3"/>
  <c r="BI835" i="3"/>
  <c r="BI851" i="3"/>
  <c r="BN853" i="3"/>
  <c r="BC856" i="3"/>
  <c r="BN869" i="3"/>
  <c r="BI670" i="3"/>
  <c r="BG677" i="3"/>
  <c r="BG693" i="3"/>
  <c r="BI702" i="3"/>
  <c r="BM720" i="3"/>
  <c r="BE764" i="3"/>
  <c r="BJ775" i="3"/>
  <c r="BH1050" i="3"/>
  <c r="BK1245" i="3"/>
  <c r="BH1114" i="3"/>
  <c r="BM604" i="3"/>
  <c r="BC623" i="3"/>
  <c r="BI634" i="3"/>
  <c r="BC639" i="3"/>
  <c r="BM687" i="3"/>
  <c r="BM703" i="3"/>
  <c r="BC706" i="3"/>
  <c r="BM719" i="3"/>
  <c r="BM751" i="3"/>
  <c r="BE763" i="3"/>
  <c r="BM767" i="3"/>
  <c r="BC770" i="3"/>
  <c r="BG772" i="3"/>
  <c r="BM799" i="3"/>
  <c r="BM815" i="3"/>
  <c r="BC834" i="3"/>
  <c r="BM795" i="3"/>
  <c r="BC830" i="3"/>
  <c r="BF678" i="3"/>
  <c r="BI680" i="3"/>
  <c r="BM682" i="3"/>
  <c r="BG687" i="3"/>
  <c r="BH719" i="3"/>
  <c r="BF726" i="3"/>
  <c r="BD781" i="3"/>
  <c r="BJ792" i="3"/>
  <c r="BL817" i="3"/>
  <c r="BL833" i="3"/>
  <c r="BF688" i="3"/>
  <c r="BD741" i="3"/>
  <c r="BL681" i="3"/>
  <c r="BG681" i="3"/>
  <c r="BF1628" i="3"/>
  <c r="BF1644" i="3"/>
  <c r="BF1660" i="3"/>
  <c r="BK1667" i="3"/>
  <c r="BI765" i="3"/>
  <c r="BD763" i="3"/>
  <c r="BM709" i="3"/>
  <c r="BK1384" i="3"/>
  <c r="BK888" i="3"/>
  <c r="BK904" i="3"/>
  <c r="BE909" i="3"/>
  <c r="BI911" i="3"/>
  <c r="BC916" i="3"/>
  <c r="BG918" i="3"/>
  <c r="BK920" i="3"/>
  <c r="BE925" i="3"/>
  <c r="BI927" i="3"/>
  <c r="BC932" i="3"/>
  <c r="BG934" i="3"/>
  <c r="BK936" i="3"/>
  <c r="BE941" i="3"/>
  <c r="BI943" i="3"/>
  <c r="BC948" i="3"/>
  <c r="BG950" i="3"/>
  <c r="BK952" i="3"/>
  <c r="BE957" i="3"/>
  <c r="BI959" i="3"/>
  <c r="BC964" i="3"/>
  <c r="BK968" i="3"/>
  <c r="BE973" i="3"/>
  <c r="BI975" i="3"/>
  <c r="BM977" i="3"/>
  <c r="BG982" i="3"/>
  <c r="BK984" i="3"/>
  <c r="BI991" i="3"/>
  <c r="BC996" i="3"/>
  <c r="BG998" i="3"/>
  <c r="BK1000" i="3"/>
  <c r="BE1005" i="3"/>
  <c r="BI1007" i="3"/>
  <c r="BC1012" i="3"/>
  <c r="BK1016" i="3"/>
  <c r="BE1021" i="3"/>
  <c r="BI1023" i="3"/>
  <c r="BM1025" i="3"/>
  <c r="BG1030" i="3"/>
  <c r="BK1032" i="3"/>
  <c r="BE1037" i="3"/>
  <c r="BI1039" i="3"/>
  <c r="BM1041" i="3"/>
  <c r="BF1051" i="3"/>
  <c r="AC268" i="1"/>
  <c r="DQ268" i="1" s="1"/>
  <c r="BI869" i="3"/>
  <c r="BE883" i="3"/>
  <c r="BK894" i="3"/>
  <c r="BM903" i="3"/>
  <c r="BC906" i="3"/>
  <c r="BG908" i="3"/>
  <c r="BK910" i="3"/>
  <c r="BE915" i="3"/>
  <c r="BI917" i="3"/>
  <c r="BC922" i="3"/>
  <c r="BG924" i="3"/>
  <c r="BK926" i="3"/>
  <c r="BE931" i="3"/>
  <c r="BI933" i="3"/>
  <c r="BC938" i="3"/>
  <c r="BG940" i="3"/>
  <c r="BK942" i="3"/>
  <c r="BE947" i="3"/>
  <c r="BI949" i="3"/>
  <c r="BC954" i="3"/>
  <c r="BG956" i="3"/>
  <c r="BK958" i="3"/>
  <c r="BE963" i="3"/>
  <c r="BI965" i="3"/>
  <c r="BG972" i="3"/>
  <c r="BK974" i="3"/>
  <c r="BE979" i="3"/>
  <c r="BI981" i="3"/>
  <c r="BM983" i="3"/>
  <c r="BK990" i="3"/>
  <c r="BE995" i="3"/>
  <c r="BI997" i="3"/>
  <c r="BC1002" i="3"/>
  <c r="BG1004" i="3"/>
  <c r="BK1006" i="3"/>
  <c r="BE1011" i="3"/>
  <c r="BI1013" i="3"/>
  <c r="BG1020" i="3"/>
  <c r="BK1022" i="3"/>
  <c r="BE1027" i="3"/>
  <c r="BI1029" i="3"/>
  <c r="BM1031" i="3"/>
  <c r="BK1038" i="3"/>
  <c r="BE1043" i="3"/>
  <c r="BI1045" i="3"/>
  <c r="BM1050" i="3"/>
  <c r="AE16" i="9"/>
  <c r="BK892" i="3"/>
  <c r="BG906" i="3"/>
  <c r="BK908" i="3"/>
  <c r="BE913" i="3"/>
  <c r="BI915" i="3"/>
  <c r="BC920" i="3"/>
  <c r="BG922" i="3"/>
  <c r="BK924" i="3"/>
  <c r="BE929" i="3"/>
  <c r="BI931" i="3"/>
  <c r="BC936" i="3"/>
  <c r="BG938" i="3"/>
  <c r="BK940" i="3"/>
  <c r="BE945" i="3"/>
  <c r="BI947" i="3"/>
  <c r="BC952" i="3"/>
  <c r="BG954" i="3"/>
  <c r="BK956" i="3"/>
  <c r="BE961" i="3"/>
  <c r="BI963" i="3"/>
  <c r="BG970" i="3"/>
  <c r="BK972" i="3"/>
  <c r="BE977" i="3"/>
  <c r="BI979" i="3"/>
  <c r="BM981" i="3"/>
  <c r="BK988" i="3"/>
  <c r="BI995" i="3"/>
  <c r="BC1000" i="3"/>
  <c r="BG1002" i="3"/>
  <c r="BK1004" i="3"/>
  <c r="BE1009" i="3"/>
  <c r="BI1011" i="3"/>
  <c r="BK1020" i="3"/>
  <c r="BE1025" i="3"/>
  <c r="BI1027" i="3"/>
  <c r="BM1029" i="3"/>
  <c r="BK1036" i="3"/>
  <c r="BE1041" i="3"/>
  <c r="BI1043" i="3"/>
  <c r="BM1045" i="3"/>
  <c r="BD1051" i="3"/>
  <c r="BE1054" i="3"/>
  <c r="BF1636" i="3"/>
  <c r="BJ1638" i="3"/>
  <c r="BF1652" i="3"/>
  <c r="BJ1654" i="3"/>
  <c r="BF468" i="3"/>
  <c r="BK890" i="3"/>
  <c r="BK906" i="3"/>
  <c r="BE911" i="3"/>
  <c r="BI913" i="3"/>
  <c r="BC918" i="3"/>
  <c r="BG920" i="3"/>
  <c r="BK922" i="3"/>
  <c r="BE927" i="3"/>
  <c r="BI929" i="3"/>
  <c r="BC934" i="3"/>
  <c r="BG936" i="3"/>
  <c r="BK938" i="3"/>
  <c r="BE943" i="3"/>
  <c r="BI945" i="3"/>
  <c r="BC950" i="3"/>
  <c r="BG952" i="3"/>
  <c r="BK954" i="3"/>
  <c r="BE959" i="3"/>
  <c r="BI961" i="3"/>
  <c r="BG968" i="3"/>
  <c r="BK970" i="3"/>
  <c r="BE975" i="3"/>
  <c r="BI977" i="3"/>
  <c r="BM979" i="3"/>
  <c r="BG984" i="3"/>
  <c r="BK986" i="3"/>
  <c r="BC998" i="3"/>
  <c r="BG1000" i="3"/>
  <c r="BK1002" i="3"/>
  <c r="BE1007" i="3"/>
  <c r="BI1009" i="3"/>
  <c r="BK1018" i="3"/>
  <c r="BE1023" i="3"/>
  <c r="BI1025" i="3"/>
  <c r="BM1027" i="3"/>
  <c r="BK1034" i="3"/>
  <c r="BE1039" i="3"/>
  <c r="BI1041" i="3"/>
  <c r="BM1043" i="3"/>
  <c r="BI1048" i="3"/>
  <c r="BK1057" i="3"/>
  <c r="V42" i="7"/>
  <c r="BC501" i="3"/>
  <c r="BM598" i="3"/>
  <c r="BG603" i="3"/>
  <c r="BL1059" i="3"/>
  <c r="BI1633" i="3"/>
  <c r="BF1632" i="3"/>
  <c r="BJ1634" i="3"/>
  <c r="BN1636" i="3"/>
  <c r="BF1648" i="3"/>
  <c r="BJ1650" i="3"/>
  <c r="BN1652" i="3"/>
  <c r="BC625" i="3"/>
  <c r="BD1530" i="3"/>
  <c r="BD1633" i="3"/>
  <c r="BD1649" i="3"/>
  <c r="BN1662" i="3"/>
  <c r="BM1625" i="3"/>
  <c r="BD1629" i="3"/>
  <c r="BJ1640" i="3"/>
  <c r="BD1645" i="3"/>
  <c r="BJ1656" i="3"/>
  <c r="BF682" i="3"/>
  <c r="BD689" i="3"/>
  <c r="BD705" i="3"/>
  <c r="BM640" i="3"/>
  <c r="AB56" i="9"/>
  <c r="AB32" i="9"/>
  <c r="AB36" i="9"/>
  <c r="AB22" i="9"/>
  <c r="AB16" i="9"/>
  <c r="AB33" i="9"/>
  <c r="AB15" i="9"/>
  <c r="AB49" i="9"/>
  <c r="F35" i="12" s="1"/>
  <c r="AB21" i="9"/>
  <c r="AB54" i="9"/>
  <c r="AB34" i="9"/>
  <c r="AB20" i="9"/>
  <c r="AB18" i="9"/>
  <c r="AB14" i="9"/>
  <c r="AB35" i="9"/>
  <c r="AB17" i="9"/>
  <c r="AB19" i="9"/>
  <c r="AB31" i="9"/>
  <c r="BJ678" i="3"/>
  <c r="BJ686" i="3"/>
  <c r="BD691" i="3"/>
  <c r="BJ694" i="3"/>
  <c r="BL695" i="3"/>
  <c r="BF700" i="3"/>
  <c r="BL703" i="3"/>
  <c r="BD787" i="3"/>
  <c r="BG613" i="3"/>
  <c r="BD380" i="3"/>
  <c r="BD181" i="3"/>
  <c r="BC489" i="3"/>
  <c r="BC513" i="3"/>
  <c r="BI612" i="3"/>
  <c r="BM622" i="3"/>
  <c r="BM646" i="3"/>
  <c r="BD204" i="3"/>
  <c r="BC543" i="3"/>
  <c r="BC583" i="3"/>
  <c r="BE608" i="3"/>
  <c r="BI877" i="3"/>
  <c r="BK886" i="3"/>
  <c r="BD37" i="3"/>
  <c r="BD125" i="3"/>
  <c r="BD54" i="3"/>
  <c r="BM1381" i="3"/>
  <c r="ER232" i="1"/>
  <c r="BE618" i="3"/>
  <c r="BE634" i="3"/>
  <c r="BM654" i="3"/>
  <c r="BC665" i="3"/>
  <c r="BC507" i="3"/>
  <c r="BG702" i="3"/>
  <c r="BI703" i="3"/>
  <c r="BE709" i="3"/>
  <c r="BM580" i="3"/>
  <c r="BC591" i="3"/>
  <c r="BG593" i="3"/>
  <c r="BG601" i="3"/>
  <c r="BJ680" i="3"/>
  <c r="BL689" i="3"/>
  <c r="BJ696" i="3"/>
  <c r="BD701" i="3"/>
  <c r="BL1052" i="3"/>
  <c r="BF1057" i="3"/>
  <c r="BJ1051" i="3"/>
  <c r="BL610" i="3"/>
  <c r="BD679" i="3"/>
  <c r="BF680" i="3"/>
  <c r="BJ682" i="3"/>
  <c r="BL683" i="3"/>
  <c r="BD687" i="3"/>
  <c r="BJ690" i="3"/>
  <c r="BL691" i="3"/>
  <c r="BD695" i="3"/>
  <c r="BF696" i="3"/>
  <c r="BJ698" i="3"/>
  <c r="BL699" i="3"/>
  <c r="BD703" i="3"/>
  <c r="BJ706" i="3"/>
  <c r="BD711" i="3"/>
  <c r="BF712" i="3"/>
  <c r="BJ714" i="3"/>
  <c r="BL715" i="3"/>
  <c r="BD719" i="3"/>
  <c r="BF720" i="3"/>
  <c r="BH721" i="3"/>
  <c r="BJ722" i="3"/>
  <c r="BL723" i="3"/>
  <c r="BD727" i="3"/>
  <c r="BF728" i="3"/>
  <c r="BH729" i="3"/>
  <c r="BJ730" i="3"/>
  <c r="BL731" i="3"/>
  <c r="BD735" i="3"/>
  <c r="BF736" i="3"/>
  <c r="BH737" i="3"/>
  <c r="BJ738" i="3"/>
  <c r="BL739" i="3"/>
  <c r="BN740" i="3"/>
  <c r="BD743" i="3"/>
  <c r="BF744" i="3"/>
  <c r="BH745" i="3"/>
  <c r="BJ746" i="3"/>
  <c r="BL747" i="3"/>
  <c r="BN748" i="3"/>
  <c r="BD751" i="3"/>
  <c r="BF752" i="3"/>
  <c r="BH753" i="3"/>
  <c r="BJ754" i="3"/>
  <c r="BL755" i="3"/>
  <c r="BN756" i="3"/>
  <c r="BD759" i="3"/>
  <c r="BF760" i="3"/>
  <c r="BH761" i="3"/>
  <c r="BJ762" i="3"/>
  <c r="BN764" i="3"/>
  <c r="BF768" i="3"/>
  <c r="BJ770" i="3"/>
  <c r="BL771" i="3"/>
  <c r="BN772" i="3"/>
  <c r="BF776" i="3"/>
  <c r="BH777" i="3"/>
  <c r="BJ778" i="3"/>
  <c r="BL779" i="3"/>
  <c r="BN780" i="3"/>
  <c r="BD783" i="3"/>
  <c r="BF784" i="3"/>
  <c r="BH785" i="3"/>
  <c r="BJ786" i="3"/>
  <c r="BL787" i="3"/>
  <c r="BN788" i="3"/>
  <c r="BD791" i="3"/>
  <c r="BF792" i="3"/>
  <c r="BH793" i="3"/>
  <c r="BJ794" i="3"/>
  <c r="BL795" i="3"/>
  <c r="BN796" i="3"/>
  <c r="BD799" i="3"/>
  <c r="BF800" i="3"/>
  <c r="BH801" i="3"/>
  <c r="BJ802" i="3"/>
  <c r="BL803" i="3"/>
  <c r="BN804" i="3"/>
  <c r="BD807" i="3"/>
  <c r="BF808" i="3"/>
  <c r="BH809" i="3"/>
  <c r="BJ810" i="3"/>
  <c r="BL811" i="3"/>
  <c r="BN812" i="3"/>
  <c r="BD815" i="3"/>
  <c r="BF816" i="3"/>
  <c r="BH817" i="3"/>
  <c r="BJ818" i="3"/>
  <c r="BL819" i="3"/>
  <c r="BN820" i="3"/>
  <c r="BD823" i="3"/>
  <c r="BF824" i="3"/>
  <c r="BH825" i="3"/>
  <c r="BJ826" i="3"/>
  <c r="BL827" i="3"/>
  <c r="BD831" i="3"/>
  <c r="BF832" i="3"/>
  <c r="BH833" i="3"/>
  <c r="BJ834" i="3"/>
  <c r="BL835" i="3"/>
  <c r="BN836" i="3"/>
  <c r="BD839" i="3"/>
  <c r="BF840" i="3"/>
  <c r="BH841" i="3"/>
  <c r="BJ842" i="3"/>
  <c r="BL843" i="3"/>
  <c r="BD847" i="3"/>
  <c r="BF848" i="3"/>
  <c r="BH849" i="3"/>
  <c r="BJ850" i="3"/>
  <c r="BL851" i="3"/>
  <c r="BD855" i="3"/>
  <c r="BF856" i="3"/>
  <c r="BH857" i="3"/>
  <c r="BJ858" i="3"/>
  <c r="BL859" i="3"/>
  <c r="BD863" i="3"/>
  <c r="BF864" i="3"/>
  <c r="BI628" i="3"/>
  <c r="BC465" i="3"/>
  <c r="BC505" i="3"/>
  <c r="BC521" i="3"/>
  <c r="BC577" i="3"/>
  <c r="BC559" i="3"/>
  <c r="BC575" i="3"/>
  <c r="BC599" i="3"/>
  <c r="BI602" i="3"/>
  <c r="BC607" i="3"/>
  <c r="BM612" i="3"/>
  <c r="BC631" i="3"/>
  <c r="BM636" i="3"/>
  <c r="BC647" i="3"/>
  <c r="BM652" i="3"/>
  <c r="BK870" i="3"/>
  <c r="BE697" i="3"/>
  <c r="BC712" i="3"/>
  <c r="BG722" i="3"/>
  <c r="BE600" i="3"/>
  <c r="BG609" i="3"/>
  <c r="BI610" i="3"/>
  <c r="BE616" i="3"/>
  <c r="BG617" i="3"/>
  <c r="BM620" i="3"/>
  <c r="BG625" i="3"/>
  <c r="BE632" i="3"/>
  <c r="BM644" i="3"/>
  <c r="BC655" i="3"/>
  <c r="BG682" i="3"/>
  <c r="BC471" i="3"/>
  <c r="BG177" i="3"/>
  <c r="BG125" i="3"/>
  <c r="BG170" i="3"/>
  <c r="BG10" i="3"/>
  <c r="BC527" i="3"/>
  <c r="BI650" i="3"/>
  <c r="BE673" i="3"/>
  <c r="BC467" i="3"/>
  <c r="BL679" i="3"/>
  <c r="BD683" i="3"/>
  <c r="BD699" i="3"/>
  <c r="BK876" i="3"/>
  <c r="BE881" i="3"/>
  <c r="BD594" i="3"/>
  <c r="BE648" i="3"/>
  <c r="BM1244" i="3"/>
  <c r="BC246" i="3"/>
  <c r="BI675" i="3"/>
  <c r="BG874" i="3"/>
  <c r="BI883" i="3"/>
  <c r="BG553" i="3"/>
  <c r="BK1528" i="3"/>
  <c r="BF692" i="3"/>
  <c r="BG657" i="3"/>
  <c r="BL598" i="3"/>
  <c r="BE584" i="3"/>
  <c r="BI875" i="3"/>
  <c r="BK884" i="3"/>
  <c r="BK1249" i="3"/>
  <c r="BK1257" i="3"/>
  <c r="BI1387" i="3"/>
  <c r="BK1247" i="3"/>
  <c r="BK1255" i="3"/>
  <c r="BK1263" i="3"/>
  <c r="BE578" i="3"/>
  <c r="BE568" i="3"/>
  <c r="BI570" i="3"/>
  <c r="BD263" i="3"/>
  <c r="BK1394" i="3"/>
  <c r="BK1402" i="3"/>
  <c r="BK1410" i="3"/>
  <c r="BK1418" i="3"/>
  <c r="BK1426" i="3"/>
  <c r="BK1434" i="3"/>
  <c r="BK1442" i="3"/>
  <c r="BK1450" i="3"/>
  <c r="BK1458" i="3"/>
  <c r="BK1466" i="3"/>
  <c r="BK1474" i="3"/>
  <c r="BK1253" i="3"/>
  <c r="BK1261" i="3"/>
  <c r="BK1251" i="3"/>
  <c r="BK1259" i="3"/>
  <c r="BV48" i="7"/>
  <c r="AJ20" i="9"/>
  <c r="BC392" i="3"/>
  <c r="BC360" i="3"/>
  <c r="BC383" i="3"/>
  <c r="BG27" i="3"/>
  <c r="BC277" i="3"/>
  <c r="BC30" i="3"/>
  <c r="BC88" i="3"/>
  <c r="EI18" i="1"/>
  <c r="BC41" i="3"/>
  <c r="Z17" i="7"/>
  <c r="BX17" i="7" s="1"/>
  <c r="AA15" i="7"/>
  <c r="EH50" i="1"/>
  <c r="EK236" i="1"/>
  <c r="BV23" i="7"/>
  <c r="AG238" i="1"/>
  <c r="CC13" i="7"/>
  <c r="Z61" i="7"/>
  <c r="BY13" i="7"/>
  <c r="EI70" i="1"/>
  <c r="AG229" i="1"/>
  <c r="AI235" i="1"/>
  <c r="AG228" i="1"/>
  <c r="Z18" i="7"/>
  <c r="BX18" i="7" s="1"/>
  <c r="AA54" i="7"/>
  <c r="CA54" i="7" s="1"/>
  <c r="AJ44" i="9"/>
  <c r="AA49" i="7"/>
  <c r="CA49" i="7" s="1"/>
  <c r="BY44" i="7"/>
  <c r="EH9" i="1"/>
  <c r="BY60" i="7"/>
  <c r="CB14" i="7"/>
  <c r="AI262" i="1"/>
  <c r="EO262" i="1" s="1"/>
  <c r="AI261" i="1"/>
  <c r="BW23" i="7"/>
  <c r="AA24" i="7"/>
  <c r="CA24" i="7" s="1"/>
  <c r="AH66" i="1"/>
  <c r="BY40" i="7"/>
  <c r="AH262" i="1"/>
  <c r="EL262" i="1" s="1"/>
  <c r="AG231" i="1"/>
  <c r="BW58" i="7"/>
  <c r="CB58" i="7"/>
  <c r="AJ14" i="9"/>
  <c r="CB23" i="7"/>
  <c r="EI261" i="1"/>
  <c r="EI73" i="1"/>
  <c r="BV22" i="7"/>
  <c r="BY22" i="7"/>
  <c r="BW47" i="7"/>
  <c r="AA42" i="7"/>
  <c r="CA42" i="7" s="1"/>
  <c r="AH17" i="1"/>
  <c r="BZ42" i="7"/>
  <c r="AI238" i="1"/>
  <c r="AH51" i="1"/>
  <c r="AH54" i="1"/>
  <c r="CC14" i="7"/>
  <c r="AJ54" i="9"/>
  <c r="BY42" i="7"/>
  <c r="BY43" i="7"/>
  <c r="AJ36" i="9"/>
  <c r="EK257" i="1"/>
  <c r="AI92" i="1"/>
  <c r="EO92" i="1" s="1"/>
  <c r="AI88" i="1"/>
  <c r="EO88" i="1" s="1"/>
  <c r="AI91" i="1"/>
  <c r="EO91" i="1" s="1"/>
  <c r="AI87" i="1"/>
  <c r="EO87" i="1" s="1"/>
  <c r="EH73" i="1"/>
  <c r="EH70" i="1"/>
  <c r="EK72" i="1"/>
  <c r="EK231" i="1"/>
  <c r="EK74" i="1"/>
  <c r="EN24" i="1"/>
  <c r="AJ55" i="9"/>
  <c r="AJ22" i="9"/>
  <c r="AB14" i="7"/>
  <c r="AF14" i="7" s="1"/>
  <c r="AB40" i="7"/>
  <c r="AF40" i="7" s="1"/>
  <c r="CB40" i="7"/>
  <c r="AG47" i="1"/>
  <c r="EI52" i="1" s="1"/>
  <c r="AH255" i="1"/>
  <c r="EL255" i="1" s="1"/>
  <c r="BZ59" i="7"/>
  <c r="BW42" i="7"/>
  <c r="AJ33" i="9"/>
  <c r="EI53" i="1"/>
  <c r="AH240" i="1"/>
  <c r="AH268" i="1"/>
  <c r="EL268" i="1" s="1"/>
  <c r="AI236" i="1"/>
  <c r="BY24" i="7"/>
  <c r="Z40" i="7"/>
  <c r="BX40" i="7" s="1"/>
  <c r="Z41" i="7"/>
  <c r="BX41" i="7" s="1"/>
  <c r="CC21" i="7"/>
  <c r="BZ21" i="7"/>
  <c r="BV47" i="7"/>
  <c r="AI36" i="9"/>
  <c r="AA14" i="7"/>
  <c r="CA14" i="7" s="1"/>
  <c r="AJ17" i="9"/>
  <c r="AI34" i="9"/>
  <c r="BZ43" i="7"/>
  <c r="BW40" i="7"/>
  <c r="BZ40" i="7"/>
  <c r="CC41" i="7"/>
  <c r="AI232" i="1"/>
  <c r="Z22" i="7"/>
  <c r="BX22" i="7" s="1"/>
  <c r="Z45" i="7"/>
  <c r="BX45" i="7" s="1"/>
  <c r="AH73" i="1"/>
  <c r="EL73" i="1" s="1"/>
  <c r="AH18" i="1"/>
  <c r="EL18" i="1" s="1"/>
  <c r="EI37" i="1"/>
  <c r="EI49" i="1"/>
  <c r="EI60" i="1"/>
  <c r="AH12" i="1"/>
  <c r="AH67" i="1"/>
  <c r="AH242" i="1"/>
  <c r="AA52" i="7"/>
  <c r="CA52" i="7" s="1"/>
  <c r="Z32" i="7"/>
  <c r="BX32" i="7" s="1"/>
  <c r="AB15" i="7"/>
  <c r="AF15" i="7" s="1"/>
  <c r="AI233" i="1"/>
  <c r="CC48" i="7"/>
  <c r="CC25" i="7"/>
  <c r="BV61" i="7"/>
  <c r="BY33" i="7"/>
  <c r="BZ18" i="7"/>
  <c r="BZ61" i="7"/>
  <c r="BV32" i="7"/>
  <c r="BV58" i="7"/>
  <c r="AA61" i="7"/>
  <c r="AG22" i="1"/>
  <c r="EI75" i="1"/>
  <c r="AG255" i="1"/>
  <c r="AH25" i="1"/>
  <c r="AH74" i="1"/>
  <c r="EL74" i="1" s="1"/>
  <c r="AH261" i="1"/>
  <c r="EL261" i="1" s="1"/>
  <c r="Z54" i="7"/>
  <c r="BX54" i="7" s="1"/>
  <c r="AA46" i="7"/>
  <c r="CA46" i="7" s="1"/>
  <c r="AA41" i="7"/>
  <c r="CA41" i="7" s="1"/>
  <c r="AA28" i="7"/>
  <c r="CA28" i="7" s="1"/>
  <c r="AA17" i="7"/>
  <c r="CA17" i="7" s="1"/>
  <c r="BW49" i="7"/>
  <c r="BW33" i="7"/>
  <c r="BW15" i="7"/>
  <c r="BY52" i="7"/>
  <c r="CB41" i="7"/>
  <c r="BV21" i="7"/>
  <c r="BY54" i="7"/>
  <c r="BW25" i="7"/>
  <c r="BW53" i="7"/>
  <c r="AI231" i="1"/>
  <c r="AA16" i="7"/>
  <c r="CA16" i="7" s="1"/>
  <c r="AA29" i="7"/>
  <c r="CA29" i="7" s="1"/>
  <c r="AA44" i="7"/>
  <c r="CA44" i="7" s="1"/>
  <c r="AB52" i="7"/>
  <c r="CD52" i="7" s="1"/>
  <c r="AH254" i="1"/>
  <c r="EL254" i="1" s="1"/>
  <c r="AH53" i="1"/>
  <c r="EL53" i="1" s="1"/>
  <c r="AG8" i="1"/>
  <c r="BV49" i="7"/>
  <c r="BV18" i="7"/>
  <c r="BZ32" i="7"/>
  <c r="BY28" i="7"/>
  <c r="CC15" i="7"/>
  <c r="BW46" i="7"/>
  <c r="Z24" i="7"/>
  <c r="BX24" i="7" s="1"/>
  <c r="Z46" i="7"/>
  <c r="BX46" i="7" s="1"/>
  <c r="AH237" i="1"/>
  <c r="AH43" i="1"/>
  <c r="EL43" i="1" s="1"/>
  <c r="EI74" i="1"/>
  <c r="AG25" i="1"/>
  <c r="AG239" i="1"/>
  <c r="Z43" i="7"/>
  <c r="BX43" i="7" s="1"/>
  <c r="BW48" i="7"/>
  <c r="AG227" i="1"/>
  <c r="BZ16" i="7"/>
  <c r="BV24" i="7"/>
  <c r="AI39" i="9"/>
  <c r="AJ16" i="9"/>
  <c r="AG16" i="1"/>
  <c r="EI16" i="1" s="1"/>
  <c r="BV16" i="7"/>
  <c r="BV28" i="7"/>
  <c r="CC24" i="7"/>
  <c r="Z29" i="7"/>
  <c r="BX29" i="7" s="1"/>
  <c r="Z52" i="7"/>
  <c r="BX52" i="7" s="1"/>
  <c r="AI241" i="1"/>
  <c r="CC32" i="7"/>
  <c r="BW13" i="7"/>
  <c r="CC42" i="7"/>
  <c r="AG33" i="1"/>
  <c r="EI33" i="1" s="1"/>
  <c r="BW16" i="7"/>
  <c r="AI40" i="9"/>
  <c r="EK70" i="1"/>
  <c r="EK241" i="1"/>
  <c r="EK228" i="1"/>
  <c r="BV17" i="7"/>
  <c r="BW41" i="7"/>
  <c r="AA32" i="7"/>
  <c r="CA32" i="7" s="1"/>
  <c r="Z58" i="7"/>
  <c r="BX58" i="7" s="1"/>
  <c r="AH49" i="1"/>
  <c r="EL49" i="1" s="1"/>
  <c r="BY61" i="7"/>
  <c r="BW18" i="7"/>
  <c r="Z53" i="7"/>
  <c r="BX53" i="7" s="1"/>
  <c r="AH35" i="1"/>
  <c r="EL35" i="1" s="1"/>
  <c r="EI20" i="1"/>
  <c r="AH238" i="1"/>
  <c r="BY23" i="7"/>
  <c r="Z13" i="7"/>
  <c r="BX13" i="7" s="1"/>
  <c r="BZ53" i="7"/>
  <c r="AB28" i="7"/>
  <c r="AF28" i="7" s="1"/>
  <c r="CC33" i="7"/>
  <c r="CC23" i="7"/>
  <c r="AA21" i="7"/>
  <c r="CA21" i="7" s="1"/>
  <c r="BW28" i="7"/>
  <c r="AI227" i="1"/>
  <c r="EK230" i="1"/>
  <c r="EH71" i="1"/>
  <c r="BV33" i="7"/>
  <c r="BV13" i="7"/>
  <c r="BW61" i="7"/>
  <c r="AA45" i="7"/>
  <c r="CA45" i="7" s="1"/>
  <c r="AH235" i="1"/>
  <c r="AG240" i="1"/>
  <c r="CB15" i="7"/>
  <c r="BY16" i="7"/>
  <c r="CC53" i="7"/>
  <c r="AH80" i="1"/>
  <c r="EL80" i="1" s="1"/>
  <c r="EI35" i="1"/>
  <c r="AH10" i="1"/>
  <c r="EL10" i="1" s="1"/>
  <c r="AB41" i="7"/>
  <c r="AF41" i="7" s="1"/>
  <c r="CC29" i="7"/>
  <c r="BZ25" i="7"/>
  <c r="BV42" i="7"/>
  <c r="AI44" i="9"/>
  <c r="AI16" i="1"/>
  <c r="EO16" i="1" s="1"/>
  <c r="ER16" i="1" s="1"/>
  <c r="CC52" i="7"/>
  <c r="AH233" i="1"/>
  <c r="BZ29" i="7"/>
  <c r="AA58" i="7"/>
  <c r="CA58" i="7" s="1"/>
  <c r="AH36" i="1"/>
  <c r="EL36" i="1" s="1"/>
  <c r="AH16" i="1"/>
  <c r="EL16" i="1" s="1"/>
  <c r="BW22" i="7"/>
  <c r="AJ39" i="9"/>
  <c r="AG256" i="1"/>
  <c r="EK237" i="1"/>
  <c r="CB47" i="7"/>
  <c r="BV29" i="7"/>
  <c r="BZ13" i="7"/>
  <c r="BW21" i="7"/>
  <c r="BW43" i="7"/>
  <c r="EO261" i="1"/>
  <c r="AI17" i="1"/>
  <c r="AA23" i="7"/>
  <c r="CA23" i="7" s="1"/>
  <c r="AA40" i="7"/>
  <c r="CA40" i="7" s="1"/>
  <c r="AA48" i="7"/>
  <c r="CA48" i="7" s="1"/>
  <c r="Z59" i="7"/>
  <c r="BX59" i="7" s="1"/>
  <c r="AH231" i="1"/>
  <c r="AH21" i="1"/>
  <c r="EL21" i="1" s="1"/>
  <c r="AG232" i="1"/>
  <c r="AJ21" i="9"/>
  <c r="BV41" i="7"/>
  <c r="BZ47" i="7"/>
  <c r="BY58" i="7"/>
  <c r="AH227" i="1"/>
  <c r="BW32" i="7"/>
  <c r="EO255" i="1"/>
  <c r="Z42" i="7"/>
  <c r="BX42" i="7" s="1"/>
  <c r="AA59" i="7"/>
  <c r="CA59" i="7" s="1"/>
  <c r="AH72" i="1"/>
  <c r="AH11" i="1"/>
  <c r="EL11" i="1" s="1"/>
  <c r="AG11" i="1"/>
  <c r="EI11" i="1" s="1"/>
  <c r="AG10" i="1"/>
  <c r="EI10" i="1" s="1"/>
  <c r="AH24" i="1"/>
  <c r="EL24" i="1" s="1"/>
  <c r="AH256" i="1"/>
  <c r="AB24" i="7"/>
  <c r="AF24" i="7" s="1"/>
  <c r="BW24" i="7"/>
  <c r="BY29" i="7"/>
  <c r="BZ60" i="7"/>
  <c r="CB48" i="7"/>
  <c r="AJ56" i="9"/>
  <c r="BV59" i="7"/>
  <c r="BY49" i="7"/>
  <c r="CC61" i="7"/>
  <c r="AH76" i="1"/>
  <c r="EL76" i="1" s="1"/>
  <c r="AH48" i="1"/>
  <c r="EL48" i="1" s="1"/>
  <c r="BZ22" i="7"/>
  <c r="AG241" i="1"/>
  <c r="AH19" i="1"/>
  <c r="EL19" i="1" s="1"/>
  <c r="AH228" i="1"/>
  <c r="AA60" i="7"/>
  <c r="CA60" i="7" s="1"/>
  <c r="AG235" i="1"/>
  <c r="AJ34" i="9"/>
  <c r="EK80" i="1"/>
  <c r="EK60" i="1"/>
  <c r="AI75" i="1"/>
  <c r="EO75" i="1" s="1"/>
  <c r="AI67" i="1"/>
  <c r="AI54" i="1"/>
  <c r="AI49" i="1"/>
  <c r="EK36" i="1"/>
  <c r="AI10" i="1"/>
  <c r="EO10" i="1" s="1"/>
  <c r="AI11" i="1"/>
  <c r="AI12" i="1"/>
  <c r="EH35" i="1"/>
  <c r="EK39" i="1"/>
  <c r="EK42" i="1"/>
  <c r="EH80" i="1"/>
  <c r="EH24" i="1"/>
  <c r="EH75" i="1"/>
  <c r="EH76" i="1"/>
  <c r="EK232" i="1"/>
  <c r="EK25" i="1"/>
  <c r="EK229" i="1"/>
  <c r="EK12" i="1"/>
  <c r="EK73" i="1"/>
  <c r="EK238" i="1"/>
  <c r="AH33" i="1"/>
  <c r="EL33" i="1" s="1"/>
  <c r="CC16" i="7"/>
  <c r="AJ18" i="9"/>
  <c r="Z16" i="7"/>
  <c r="BX16" i="7" s="1"/>
  <c r="CC40" i="7"/>
  <c r="EI43" i="1"/>
  <c r="CB24" i="7"/>
  <c r="CC58" i="7"/>
  <c r="CB53" i="7"/>
  <c r="AJ15" i="9"/>
  <c r="BZ24" i="7"/>
  <c r="AI234" i="1"/>
  <c r="CC47" i="7"/>
  <c r="BY46" i="7"/>
  <c r="BV43" i="7"/>
  <c r="BZ46" i="7"/>
  <c r="AJ35" i="9"/>
  <c r="BV60" i="7"/>
  <c r="CC46" i="7"/>
  <c r="AH50" i="1"/>
  <c r="EL50" i="1" s="1"/>
  <c r="CC60" i="7"/>
  <c r="AG23" i="1"/>
  <c r="EI23" i="1" s="1"/>
  <c r="AG242" i="1"/>
  <c r="AH56" i="1"/>
  <c r="AG17" i="1"/>
  <c r="EI17" i="1" s="1"/>
  <c r="AH75" i="1"/>
  <c r="EL75" i="1" s="1"/>
  <c r="CC49" i="7"/>
  <c r="CC17" i="7"/>
  <c r="BY32" i="7"/>
  <c r="BZ15" i="7"/>
  <c r="BZ58" i="7"/>
  <c r="BV46" i="7"/>
  <c r="AH20" i="1"/>
  <c r="EL20" i="1" s="1"/>
  <c r="AA53" i="7"/>
  <c r="CA53" i="7" s="1"/>
  <c r="AG12" i="1"/>
  <c r="AH52" i="1"/>
  <c r="AB54" i="7"/>
  <c r="AF54" i="7" s="1"/>
  <c r="AI242" i="1"/>
  <c r="BV40" i="7"/>
  <c r="EH39" i="1"/>
  <c r="EH74" i="1"/>
  <c r="EH72" i="1"/>
  <c r="EK71" i="1"/>
  <c r="EK240" i="1"/>
  <c r="EK76" i="1"/>
  <c r="EK24" i="1"/>
  <c r="EK235" i="1"/>
  <c r="EK234" i="1"/>
  <c r="CC54" i="7"/>
  <c r="BZ44" i="7"/>
  <c r="AH234" i="1"/>
  <c r="BY15" i="7"/>
  <c r="AI33" i="9"/>
  <c r="BW52" i="7"/>
  <c r="BZ14" i="7"/>
  <c r="AI35" i="9"/>
  <c r="AJ32" i="9"/>
  <c r="BY25" i="7"/>
  <c r="AG24" i="1"/>
  <c r="EI24" i="1" s="1"/>
  <c r="BY45" i="7"/>
  <c r="AJ43" i="9"/>
  <c r="BZ41" i="7"/>
  <c r="CB28" i="7"/>
  <c r="Z23" i="7"/>
  <c r="BX23" i="7" s="1"/>
  <c r="AG234" i="1"/>
  <c r="AH69" i="1"/>
  <c r="EL69" i="1" s="1"/>
  <c r="AH23" i="1"/>
  <c r="EL23" i="1" s="1"/>
  <c r="Z44" i="7"/>
  <c r="BX44" i="7" s="1"/>
  <c r="CC59" i="7"/>
  <c r="BZ54" i="7"/>
  <c r="BY48" i="7"/>
  <c r="BZ48" i="7"/>
  <c r="CB52" i="7"/>
  <c r="AH68" i="1"/>
  <c r="AB23" i="7"/>
  <c r="AF23" i="7" s="1"/>
  <c r="AG237" i="1"/>
  <c r="AH257" i="1"/>
  <c r="Z25" i="7"/>
  <c r="BX25" i="7" s="1"/>
  <c r="CC45" i="7"/>
  <c r="BY18" i="7"/>
  <c r="BZ45" i="7"/>
  <c r="AH47" i="1"/>
  <c r="EL47" i="1" s="1"/>
  <c r="AJ31" i="9"/>
  <c r="BV45" i="7"/>
  <c r="BZ33" i="7"/>
  <c r="BY53" i="7"/>
  <c r="BY14" i="7"/>
  <c r="CC18" i="7"/>
  <c r="CC44" i="7"/>
  <c r="AI240" i="1"/>
  <c r="Z15" i="7"/>
  <c r="BX15" i="7" s="1"/>
  <c r="Z28" i="7"/>
  <c r="BX28" i="7" s="1"/>
  <c r="AB48" i="7"/>
  <c r="AH230" i="1"/>
  <c r="AH42" i="1"/>
  <c r="EL42" i="1" s="1"/>
  <c r="AG257" i="1"/>
  <c r="AG21" i="1"/>
  <c r="EI21" i="1" s="1"/>
  <c r="EI42" i="1"/>
  <c r="EI19" i="1"/>
  <c r="AG233" i="1"/>
  <c r="AH22" i="1"/>
  <c r="EL22" i="1" s="1"/>
  <c r="AH60" i="1"/>
  <c r="EL60" i="1" s="1"/>
  <c r="AH232" i="1"/>
  <c r="AB47" i="7"/>
  <c r="CD47" i="7" s="1"/>
  <c r="Z21" i="7"/>
  <c r="BX21" i="7" s="1"/>
  <c r="AI228" i="1"/>
  <c r="BW60" i="7"/>
  <c r="CC43" i="7"/>
  <c r="CC22" i="7"/>
  <c r="BY21" i="7"/>
  <c r="BY47" i="7"/>
  <c r="BZ23" i="7"/>
  <c r="BZ52" i="7"/>
  <c r="BV44" i="7"/>
  <c r="AG236" i="1"/>
  <c r="AH9" i="1"/>
  <c r="EL9" i="1" s="1"/>
  <c r="AH37" i="1"/>
  <c r="N82" i="12" s="1"/>
  <c r="AH70" i="1"/>
  <c r="EL70" i="1" s="1"/>
  <c r="AH239" i="1"/>
  <c r="Z60" i="7"/>
  <c r="BX60" i="7" s="1"/>
  <c r="AB53" i="7"/>
  <c r="CD53" i="7" s="1"/>
  <c r="AA47" i="7"/>
  <c r="CA47" i="7" s="1"/>
  <c r="AA43" i="7"/>
  <c r="CA43" i="7" s="1"/>
  <c r="AA33" i="7"/>
  <c r="CA33" i="7" s="1"/>
  <c r="AA25" i="7"/>
  <c r="CA25" i="7" s="1"/>
  <c r="AA18" i="7"/>
  <c r="CA18" i="7" s="1"/>
  <c r="BV54" i="7"/>
  <c r="AI25" i="1"/>
  <c r="AI239" i="1"/>
  <c r="BW59" i="7"/>
  <c r="BW45" i="7"/>
  <c r="BW29" i="7"/>
  <c r="BW17" i="7"/>
  <c r="BW54" i="7"/>
  <c r="BV15" i="7"/>
  <c r="BV25" i="7"/>
  <c r="BV53" i="7"/>
  <c r="EK18" i="1"/>
  <c r="EK49" i="1"/>
  <c r="EH42" i="1"/>
  <c r="EK8" i="1"/>
  <c r="EK233" i="1"/>
  <c r="EK239" i="1"/>
  <c r="AA13" i="7"/>
  <c r="BZ28" i="7"/>
  <c r="Z49" i="7"/>
  <c r="BX49" i="7" s="1"/>
  <c r="BZ17" i="7"/>
  <c r="AI43" i="9"/>
  <c r="AB58" i="7"/>
  <c r="AF58" i="7" s="1"/>
  <c r="AH8" i="1"/>
  <c r="Z47" i="7"/>
  <c r="BX47" i="7" s="1"/>
  <c r="Z33" i="7"/>
  <c r="BX33" i="7" s="1"/>
  <c r="BY17" i="7"/>
  <c r="BV14" i="7"/>
  <c r="AH241" i="1"/>
  <c r="AI237" i="1"/>
  <c r="AH39" i="1"/>
  <c r="EL39" i="1" s="1"/>
  <c r="Z48" i="7"/>
  <c r="BX48" i="7" s="1"/>
  <c r="AI230" i="1"/>
  <c r="EN20" i="1"/>
  <c r="EK75" i="1"/>
  <c r="EK256" i="1"/>
  <c r="EK242" i="1"/>
  <c r="AJ40" i="9"/>
  <c r="BV52" i="7"/>
  <c r="AJ19" i="9"/>
  <c r="BY41" i="7"/>
  <c r="AH71" i="1"/>
  <c r="EL71" i="1" s="1"/>
  <c r="AI229" i="1"/>
  <c r="AH34" i="1"/>
  <c r="EL34" i="1" s="1"/>
  <c r="BZ49" i="7"/>
  <c r="AH229" i="1"/>
  <c r="AH236" i="1"/>
  <c r="BW44" i="7"/>
  <c r="BY59" i="7"/>
  <c r="AG230" i="1"/>
  <c r="CB54" i="7"/>
  <c r="AA22" i="7"/>
  <c r="CA22" i="7" s="1"/>
  <c r="CC28" i="7"/>
  <c r="AI8" i="1"/>
  <c r="EH17" i="1"/>
  <c r="EK48" i="1"/>
  <c r="EN67" i="1"/>
  <c r="EK67" i="1"/>
  <c r="EN10" i="1"/>
  <c r="EN23" i="1"/>
  <c r="EH53" i="1"/>
  <c r="AI42" i="1"/>
  <c r="EO42" i="1" s="1"/>
  <c r="AI43" i="1"/>
  <c r="EO43" i="1" s="1"/>
  <c r="AJ49" i="9"/>
  <c r="N35" i="12" s="1"/>
  <c r="EK20" i="1"/>
  <c r="EN42" i="1"/>
  <c r="EK35" i="1"/>
  <c r="EK50" i="1"/>
  <c r="EH37" i="1"/>
  <c r="EK10" i="1"/>
  <c r="EH51" i="1"/>
  <c r="EK23" i="1"/>
  <c r="EH18" i="1"/>
  <c r="EH68" i="1"/>
  <c r="EK19" i="1"/>
  <c r="EN66" i="1"/>
  <c r="EN49" i="1"/>
  <c r="EN21" i="1"/>
  <c r="BC170" i="3"/>
  <c r="EH20" i="1"/>
  <c r="EN17" i="1"/>
  <c r="EK37" i="1"/>
  <c r="EH10" i="1"/>
  <c r="EH69" i="1"/>
  <c r="EK51" i="1"/>
  <c r="EH23" i="1"/>
  <c r="EN19" i="1"/>
  <c r="EN22" i="1"/>
  <c r="EK11" i="1"/>
  <c r="EH52" i="1"/>
  <c r="EK21" i="1"/>
  <c r="EH67" i="1"/>
  <c r="EK69" i="1"/>
  <c r="EK9" i="1"/>
  <c r="EK68" i="1"/>
  <c r="EH19" i="1"/>
  <c r="EK53" i="1"/>
  <c r="EH49" i="1"/>
  <c r="EN18" i="1"/>
  <c r="EN11" i="1"/>
  <c r="EK17" i="1"/>
  <c r="EK66" i="1"/>
  <c r="EH66" i="1"/>
  <c r="EK22" i="1"/>
  <c r="EH22" i="1"/>
  <c r="EH36" i="1"/>
  <c r="EK43" i="1"/>
  <c r="EH11" i="1"/>
  <c r="EK52" i="1"/>
  <c r="EH48" i="1"/>
  <c r="EK34" i="1"/>
  <c r="EH34" i="1"/>
  <c r="EH21" i="1"/>
  <c r="EM59" i="1"/>
  <c r="EM58" i="1"/>
  <c r="EM40" i="1"/>
  <c r="EJ40" i="1"/>
  <c r="EG41" i="1"/>
  <c r="EJ41" i="1"/>
  <c r="EM41" i="1"/>
  <c r="EJ264" i="1"/>
  <c r="EM263" i="1"/>
  <c r="EG263" i="1"/>
  <c r="EJ263" i="1"/>
  <c r="EM264" i="1"/>
  <c r="EM265" i="1"/>
  <c r="EJ265" i="1"/>
  <c r="EJ86" i="1"/>
  <c r="EM86" i="1"/>
  <c r="EM88" i="1"/>
  <c r="EJ88" i="1"/>
  <c r="EG88" i="1"/>
  <c r="EJ87" i="1"/>
  <c r="EM87" i="1"/>
  <c r="EM89" i="1"/>
  <c r="EG87" i="1"/>
  <c r="EJ89" i="1"/>
  <c r="EM90" i="1"/>
  <c r="EJ90" i="1"/>
  <c r="EG91" i="1"/>
  <c r="EM91" i="1"/>
  <c r="EJ91" i="1"/>
  <c r="EM92" i="1"/>
  <c r="EG92" i="1"/>
  <c r="EJ92" i="1"/>
  <c r="EM93" i="1"/>
  <c r="EM95" i="1"/>
  <c r="EM94" i="1"/>
  <c r="EM96" i="1"/>
  <c r="EM97" i="1"/>
  <c r="EM98" i="1"/>
  <c r="EM104" i="1"/>
  <c r="EJ104" i="1"/>
  <c r="EG104" i="1"/>
  <c r="EG105" i="1"/>
  <c r="EM105" i="1"/>
  <c r="EM110" i="1"/>
  <c r="EJ105" i="1"/>
  <c r="EJ108" i="1"/>
  <c r="EG106" i="1"/>
  <c r="EG109" i="1"/>
  <c r="EM113" i="1"/>
  <c r="EM107" i="1"/>
  <c r="EM109" i="1"/>
  <c r="EM112" i="1"/>
  <c r="EG108" i="1"/>
  <c r="EM111" i="1"/>
  <c r="EJ106" i="1"/>
  <c r="EM106" i="1"/>
  <c r="EJ107" i="1"/>
  <c r="EJ109" i="1"/>
  <c r="EM108" i="1"/>
  <c r="EG107" i="1"/>
  <c r="EM114" i="1"/>
  <c r="EM117" i="1"/>
  <c r="EM116" i="1"/>
  <c r="EM115" i="1"/>
  <c r="EM120" i="1"/>
  <c r="EM118" i="1"/>
  <c r="EM119" i="1"/>
  <c r="EM126" i="1"/>
  <c r="EM127" i="1"/>
  <c r="EM128" i="1"/>
  <c r="EM129" i="1"/>
  <c r="EM131" i="1"/>
  <c r="EM130" i="1"/>
  <c r="EM132" i="1"/>
  <c r="EM133" i="1"/>
  <c r="EM135" i="1"/>
  <c r="EM134" i="1"/>
  <c r="EM136" i="1"/>
  <c r="EM138" i="1"/>
  <c r="EM137" i="1"/>
  <c r="EM140" i="1"/>
  <c r="EM139" i="1"/>
  <c r="EM141" i="1"/>
  <c r="EM142" i="1"/>
  <c r="EM143" i="1"/>
  <c r="EM144" i="1"/>
  <c r="EM145" i="1"/>
  <c r="EM146" i="1"/>
  <c r="EM147" i="1"/>
  <c r="EM148" i="1"/>
  <c r="EM149" i="1"/>
  <c r="EM151" i="1"/>
  <c r="EM150" i="1"/>
  <c r="EM160" i="1"/>
  <c r="EM161" i="1"/>
  <c r="EM165" i="1"/>
  <c r="EM168" i="1"/>
  <c r="EM164" i="1"/>
  <c r="EM166" i="1"/>
  <c r="EM162" i="1"/>
  <c r="EM167" i="1"/>
  <c r="EM172" i="1"/>
  <c r="EM171" i="1"/>
  <c r="EM163" i="1"/>
  <c r="EM169" i="1"/>
  <c r="EM174" i="1"/>
  <c r="EM170" i="1"/>
  <c r="EM173" i="1"/>
  <c r="EM181" i="1"/>
  <c r="EM182" i="1"/>
  <c r="EM183" i="1"/>
  <c r="EM184" i="1"/>
  <c r="EM185" i="1"/>
  <c r="EM186" i="1"/>
  <c r="EM187" i="1"/>
  <c r="EM188" i="1"/>
  <c r="EM189" i="1"/>
  <c r="EM190" i="1"/>
  <c r="EM191" i="1"/>
  <c r="EM192" i="1"/>
  <c r="EM193" i="1"/>
  <c r="EM194" i="1"/>
  <c r="EM195" i="1"/>
  <c r="EM203" i="1"/>
  <c r="EJ203" i="1"/>
  <c r="EG203" i="1"/>
  <c r="EG204" i="1"/>
  <c r="EM204" i="1"/>
  <c r="EJ204" i="1"/>
  <c r="EG205" i="1"/>
  <c r="EM205" i="1"/>
  <c r="EJ205" i="1"/>
  <c r="EM209" i="1"/>
  <c r="EJ209" i="1"/>
  <c r="EG209" i="1"/>
  <c r="EJ207" i="1"/>
  <c r="EM207" i="1"/>
  <c r="EM208" i="1"/>
  <c r="EG213" i="1"/>
  <c r="EG206" i="1"/>
  <c r="EJ208" i="1"/>
  <c r="EJ213" i="1"/>
  <c r="EG207" i="1"/>
  <c r="EM206" i="1"/>
  <c r="EG208" i="1"/>
  <c r="EJ206" i="1"/>
  <c r="EM213" i="1"/>
  <c r="EJ210" i="1"/>
  <c r="EG210" i="1"/>
  <c r="EG211" i="1"/>
  <c r="EM212" i="1"/>
  <c r="EM211" i="1"/>
  <c r="EG212" i="1"/>
  <c r="EM210" i="1"/>
  <c r="EJ211" i="1"/>
  <c r="EJ212" i="1"/>
  <c r="EJ214" i="1"/>
  <c r="EM214" i="1"/>
  <c r="EM215" i="1"/>
  <c r="EG215" i="1"/>
  <c r="EJ215" i="1"/>
  <c r="EG214" i="1"/>
  <c r="EJ217" i="1"/>
  <c r="EJ216" i="1"/>
  <c r="EM218" i="1"/>
  <c r="EM219" i="1"/>
  <c r="EM217" i="1"/>
  <c r="EG217" i="1"/>
  <c r="EM216" i="1"/>
  <c r="EG216" i="1"/>
  <c r="EM220" i="1"/>
  <c r="EM221" i="1"/>
  <c r="EG262" i="1"/>
  <c r="EM268" i="1"/>
  <c r="EM262" i="1"/>
  <c r="EJ254" i="1"/>
  <c r="EJ268" i="1"/>
  <c r="EM254" i="1"/>
  <c r="EJ262" i="1"/>
  <c r="EM261" i="1"/>
  <c r="EI58" i="1"/>
  <c r="AH58" i="1"/>
  <c r="EL58" i="1" s="1"/>
  <c r="AH59" i="1"/>
  <c r="EL59" i="1" s="1"/>
  <c r="EK58" i="1"/>
  <c r="EK59" i="1"/>
  <c r="AG64" i="1"/>
  <c r="M45" i="12" s="1"/>
  <c r="AH64" i="1"/>
  <c r="EL64" i="1" s="1"/>
  <c r="AH57" i="1"/>
  <c r="AH40" i="1"/>
  <c r="EL40" i="1" s="1"/>
  <c r="EH40" i="1"/>
  <c r="EK40" i="1"/>
  <c r="AH41" i="1"/>
  <c r="EL41" i="1" s="1"/>
  <c r="EI41" i="1"/>
  <c r="EH41" i="1"/>
  <c r="AH55" i="1"/>
  <c r="EK41" i="1"/>
  <c r="AH77" i="1"/>
  <c r="AH264" i="1"/>
  <c r="EL264" i="1" s="1"/>
  <c r="AH85" i="1"/>
  <c r="AH265" i="1"/>
  <c r="EL265" i="1" s="1"/>
  <c r="AG85" i="1"/>
  <c r="EI85" i="1" s="1"/>
  <c r="AH263" i="1"/>
  <c r="EL263" i="1" s="1"/>
  <c r="EH264" i="1"/>
  <c r="EK264" i="1"/>
  <c r="EI263" i="1"/>
  <c r="EH265" i="1"/>
  <c r="EK265" i="1"/>
  <c r="AH86" i="1"/>
  <c r="EL86" i="1" s="1"/>
  <c r="EK263" i="1"/>
  <c r="EH263" i="1"/>
  <c r="EK86" i="1"/>
  <c r="EI87" i="1"/>
  <c r="EH86" i="1"/>
  <c r="AH87" i="1"/>
  <c r="EL87" i="1" s="1"/>
  <c r="EH88" i="1"/>
  <c r="EN88" i="1"/>
  <c r="EK88" i="1"/>
  <c r="EI88" i="1"/>
  <c r="AH88" i="1"/>
  <c r="EL88" i="1" s="1"/>
  <c r="EN89" i="1"/>
  <c r="EN87" i="1"/>
  <c r="EK87" i="1"/>
  <c r="AH89" i="1"/>
  <c r="EL89" i="1" s="1"/>
  <c r="EH87" i="1"/>
  <c r="EH89" i="1"/>
  <c r="EH90" i="1"/>
  <c r="AH90" i="1"/>
  <c r="EL90" i="1" s="1"/>
  <c r="EN90" i="1"/>
  <c r="EK89" i="1"/>
  <c r="EK90" i="1"/>
  <c r="EI91" i="1"/>
  <c r="AH91" i="1"/>
  <c r="EL91" i="1" s="1"/>
  <c r="EN91" i="1"/>
  <c r="EK91" i="1"/>
  <c r="EK92" i="1"/>
  <c r="EH91" i="1"/>
  <c r="EH92" i="1"/>
  <c r="AG92" i="1"/>
  <c r="EI92" i="1" s="1"/>
  <c r="AH92" i="1"/>
  <c r="EL92" i="1" s="1"/>
  <c r="AG93" i="1"/>
  <c r="AH93" i="1"/>
  <c r="AI93" i="1"/>
  <c r="EK93" i="1"/>
  <c r="AI94" i="1"/>
  <c r="AG94" i="1"/>
  <c r="AH94" i="1"/>
  <c r="AH95" i="1"/>
  <c r="AI95" i="1"/>
  <c r="EK95" i="1"/>
  <c r="AG95" i="1"/>
  <c r="EK94" i="1"/>
  <c r="AG96" i="1"/>
  <c r="AH96" i="1"/>
  <c r="AI96" i="1"/>
  <c r="AI97" i="1"/>
  <c r="AG97" i="1"/>
  <c r="EK96" i="1"/>
  <c r="AH97" i="1"/>
  <c r="EK97" i="1"/>
  <c r="AI98" i="1"/>
  <c r="AG98" i="1"/>
  <c r="AH98" i="1"/>
  <c r="AH103" i="1"/>
  <c r="EL103" i="1" s="1"/>
  <c r="AG103" i="1"/>
  <c r="EI103" i="1" s="1"/>
  <c r="EK98" i="1"/>
  <c r="AH104" i="1"/>
  <c r="EH104" i="1"/>
  <c r="EN104" i="1"/>
  <c r="EK104" i="1"/>
  <c r="AI105" i="1"/>
  <c r="EO105" i="1" s="1"/>
  <c r="AG105" i="1"/>
  <c r="EI105" i="1" s="1"/>
  <c r="AH105" i="1"/>
  <c r="EL105" i="1" s="1"/>
  <c r="EH105" i="1"/>
  <c r="EN105" i="1"/>
  <c r="AH106" i="1"/>
  <c r="EL106" i="1" s="1"/>
  <c r="AI107" i="1"/>
  <c r="EO107" i="1" s="1"/>
  <c r="AG109" i="1"/>
  <c r="EI109" i="1" s="1"/>
  <c r="AG110" i="1"/>
  <c r="EI110" i="1" s="1"/>
  <c r="EK105" i="1"/>
  <c r="AI106" i="1"/>
  <c r="EO106" i="1" s="1"/>
  <c r="AG108" i="1"/>
  <c r="EI108" i="1" s="1"/>
  <c r="AH109" i="1"/>
  <c r="EL109" i="1" s="1"/>
  <c r="AH110" i="1"/>
  <c r="EL110" i="1" s="1"/>
  <c r="AH111" i="1"/>
  <c r="EL111" i="1" s="1"/>
  <c r="AI110" i="1"/>
  <c r="EO110" i="1" s="1"/>
  <c r="EI111" i="1"/>
  <c r="AG107" i="1"/>
  <c r="EI107" i="1" s="1"/>
  <c r="AH108" i="1"/>
  <c r="EL108" i="1" s="1"/>
  <c r="AI109" i="1"/>
  <c r="EO109" i="1" s="1"/>
  <c r="AG106" i="1"/>
  <c r="EI106" i="1" s="1"/>
  <c r="AH107" i="1"/>
  <c r="EL107" i="1" s="1"/>
  <c r="AI108" i="1"/>
  <c r="EO108" i="1" s="1"/>
  <c r="EK110" i="1"/>
  <c r="EH108" i="1"/>
  <c r="EK107" i="1"/>
  <c r="AG113" i="1"/>
  <c r="EI113" i="1" s="1"/>
  <c r="EN108" i="1"/>
  <c r="EK106" i="1"/>
  <c r="AG112" i="1"/>
  <c r="EI112" i="1" s="1"/>
  <c r="AH113" i="1"/>
  <c r="EL113" i="1" s="1"/>
  <c r="EH107" i="1"/>
  <c r="EK109" i="1"/>
  <c r="AH112" i="1"/>
  <c r="EL112" i="1" s="1"/>
  <c r="EK108" i="1"/>
  <c r="EK111" i="1"/>
  <c r="EN106" i="1"/>
  <c r="EH106" i="1"/>
  <c r="EN107" i="1"/>
  <c r="EN109" i="1"/>
  <c r="EH109" i="1"/>
  <c r="AI112" i="1"/>
  <c r="EO112" i="1" s="1"/>
  <c r="EK112" i="1"/>
  <c r="AI113" i="1"/>
  <c r="EO113" i="1" s="1"/>
  <c r="EK113" i="1"/>
  <c r="AI114" i="1"/>
  <c r="EO114" i="1" s="1"/>
  <c r="AG114" i="1"/>
  <c r="EI114" i="1" s="1"/>
  <c r="AH114" i="1"/>
  <c r="EL114" i="1" s="1"/>
  <c r="AI115" i="1"/>
  <c r="EO115" i="1" s="1"/>
  <c r="AI116" i="1"/>
  <c r="EO116" i="1" s="1"/>
  <c r="AI117" i="1"/>
  <c r="EK117" i="1"/>
  <c r="EK114" i="1"/>
  <c r="AG115" i="1"/>
  <c r="EI115" i="1" s="1"/>
  <c r="AG116" i="1"/>
  <c r="EI116" i="1" s="1"/>
  <c r="AG117" i="1"/>
  <c r="AH115" i="1"/>
  <c r="EL115" i="1" s="1"/>
  <c r="AH116" i="1"/>
  <c r="EL116" i="1" s="1"/>
  <c r="AH117" i="1"/>
  <c r="EK115" i="1"/>
  <c r="EK116" i="1"/>
  <c r="AI118" i="1"/>
  <c r="AG118" i="1"/>
  <c r="AH118" i="1"/>
  <c r="AI119" i="1"/>
  <c r="AI120" i="1"/>
  <c r="AG120" i="1"/>
  <c r="EK118" i="1"/>
  <c r="AG119" i="1"/>
  <c r="AH119" i="1"/>
  <c r="AH120" i="1"/>
  <c r="EK120" i="1"/>
  <c r="AG125" i="1"/>
  <c r="AH125" i="1"/>
  <c r="EL125" i="1" s="1"/>
  <c r="EK119" i="1"/>
  <c r="EK126" i="1"/>
  <c r="EI126" i="1"/>
  <c r="AH126" i="1"/>
  <c r="EL126" i="1" s="1"/>
  <c r="EO127" i="1"/>
  <c r="EK127" i="1"/>
  <c r="EI127" i="1"/>
  <c r="AH127" i="1"/>
  <c r="EL127" i="1" s="1"/>
  <c r="EI128" i="1"/>
  <c r="EK128" i="1"/>
  <c r="AH128" i="1"/>
  <c r="EL128" i="1" s="1"/>
  <c r="AH129" i="1"/>
  <c r="EL129" i="1" s="1"/>
  <c r="EO129" i="1"/>
  <c r="EI129" i="1"/>
  <c r="EK129" i="1"/>
  <c r="AH130" i="1"/>
  <c r="EL130" i="1" s="1"/>
  <c r="EI130" i="1"/>
  <c r="EK130" i="1"/>
  <c r="EI131" i="1"/>
  <c r="AH131" i="1"/>
  <c r="EL131" i="1" s="1"/>
  <c r="EK131" i="1"/>
  <c r="AH132" i="1"/>
  <c r="EL132" i="1" s="1"/>
  <c r="EK132" i="1"/>
  <c r="EI132" i="1"/>
  <c r="AH133" i="1"/>
  <c r="EL133" i="1" s="1"/>
  <c r="EI133" i="1"/>
  <c r="EK133" i="1"/>
  <c r="EI134" i="1"/>
  <c r="AH134" i="1"/>
  <c r="EL134" i="1" s="1"/>
  <c r="EK134" i="1"/>
  <c r="EK135" i="1"/>
  <c r="EI135" i="1"/>
  <c r="AH135" i="1"/>
  <c r="EL135" i="1" s="1"/>
  <c r="AH136" i="1"/>
  <c r="EL136" i="1" s="1"/>
  <c r="EK136" i="1"/>
  <c r="EI136" i="1"/>
  <c r="AH137" i="1"/>
  <c r="EL137" i="1" s="1"/>
  <c r="EI137" i="1"/>
  <c r="EI138" i="1"/>
  <c r="EK138" i="1"/>
  <c r="EK137" i="1"/>
  <c r="AH138" i="1"/>
  <c r="EL138" i="1" s="1"/>
  <c r="AH139" i="1"/>
  <c r="EL139" i="1" s="1"/>
  <c r="EI139" i="1"/>
  <c r="EI140" i="1"/>
  <c r="EK140" i="1"/>
  <c r="EK139" i="1"/>
  <c r="AH140" i="1"/>
  <c r="EL140" i="1" s="1"/>
  <c r="AH141" i="1"/>
  <c r="EL141" i="1" s="1"/>
  <c r="EI141" i="1"/>
  <c r="EK142" i="1"/>
  <c r="AG142" i="1"/>
  <c r="EK141" i="1"/>
  <c r="AH142" i="1"/>
  <c r="AI142" i="1"/>
  <c r="AH143" i="1"/>
  <c r="EK143" i="1"/>
  <c r="AI143" i="1"/>
  <c r="AG143" i="1"/>
  <c r="AH144" i="1"/>
  <c r="AI144" i="1"/>
  <c r="EK144" i="1"/>
  <c r="AG144" i="1"/>
  <c r="AH145" i="1"/>
  <c r="AI145" i="1"/>
  <c r="EK145" i="1"/>
  <c r="AG145" i="1"/>
  <c r="AH146" i="1"/>
  <c r="AI146" i="1"/>
  <c r="EK146" i="1"/>
  <c r="AG146" i="1"/>
  <c r="AH147" i="1"/>
  <c r="AI147" i="1"/>
  <c r="EK147" i="1"/>
  <c r="AG147" i="1"/>
  <c r="AH148" i="1"/>
  <c r="AI148" i="1"/>
  <c r="EK148" i="1"/>
  <c r="AG148" i="1"/>
  <c r="AH149" i="1"/>
  <c r="AI149" i="1"/>
  <c r="EK149" i="1"/>
  <c r="AG149" i="1"/>
  <c r="AH150" i="1"/>
  <c r="AI150" i="1"/>
  <c r="AG150" i="1"/>
  <c r="AI151" i="1"/>
  <c r="EK150" i="1"/>
  <c r="AG151" i="1"/>
  <c r="AH151" i="1"/>
  <c r="EK151" i="1"/>
  <c r="AG159" i="1"/>
  <c r="AH159" i="1"/>
  <c r="AI159" i="1"/>
  <c r="AI160" i="1"/>
  <c r="EK160" i="1"/>
  <c r="AG160" i="1"/>
  <c r="AH160" i="1"/>
  <c r="AI161" i="1"/>
  <c r="EK161" i="1"/>
  <c r="AG161" i="1"/>
  <c r="AH161" i="1"/>
  <c r="AI162" i="1"/>
  <c r="EK162" i="1"/>
  <c r="AI163" i="1"/>
  <c r="AI164" i="1"/>
  <c r="AI165" i="1"/>
  <c r="AI166" i="1"/>
  <c r="AI167" i="1"/>
  <c r="AI168" i="1"/>
  <c r="AG162" i="1"/>
  <c r="AG163" i="1"/>
  <c r="AG164" i="1"/>
  <c r="AG165" i="1"/>
  <c r="AG166" i="1"/>
  <c r="AG168" i="1"/>
  <c r="AH162" i="1"/>
  <c r="AH163" i="1"/>
  <c r="AH164" i="1"/>
  <c r="AH165" i="1"/>
  <c r="AH166" i="1"/>
  <c r="AH167" i="1"/>
  <c r="AH168" i="1"/>
  <c r="AG167" i="1"/>
  <c r="EK168" i="1"/>
  <c r="EK166" i="1"/>
  <c r="EK164" i="1"/>
  <c r="EK165" i="1"/>
  <c r="AG169" i="1"/>
  <c r="AG171" i="1"/>
  <c r="AG172" i="1"/>
  <c r="EK167" i="1"/>
  <c r="AH169" i="1"/>
  <c r="AH170" i="1"/>
  <c r="AH171" i="1"/>
  <c r="AH172" i="1"/>
  <c r="AH173" i="1"/>
  <c r="AH174" i="1"/>
  <c r="AG174" i="1"/>
  <c r="EK163" i="1"/>
  <c r="AI169" i="1"/>
  <c r="AI170" i="1"/>
  <c r="AI171" i="1"/>
  <c r="AI172" i="1"/>
  <c r="AI173" i="1"/>
  <c r="AI174" i="1"/>
  <c r="AG170" i="1"/>
  <c r="AG173" i="1"/>
  <c r="EK172" i="1"/>
  <c r="AI180" i="1"/>
  <c r="EK169" i="1"/>
  <c r="AG180" i="1"/>
  <c r="EK171" i="1"/>
  <c r="AH180" i="1"/>
  <c r="EK170" i="1"/>
  <c r="EK174" i="1"/>
  <c r="EK173" i="1"/>
  <c r="AG181" i="1"/>
  <c r="AH181" i="1"/>
  <c r="AI181" i="1"/>
  <c r="EK181" i="1"/>
  <c r="AI182" i="1"/>
  <c r="EK182" i="1"/>
  <c r="AG182" i="1"/>
  <c r="AH182" i="1"/>
  <c r="AG183" i="1"/>
  <c r="AH183" i="1"/>
  <c r="AI183" i="1"/>
  <c r="EK183" i="1"/>
  <c r="AH184" i="1"/>
  <c r="AI184" i="1"/>
  <c r="AG184" i="1"/>
  <c r="EK184" i="1"/>
  <c r="AH185" i="1"/>
  <c r="AI185" i="1"/>
  <c r="EK185" i="1"/>
  <c r="AG185" i="1"/>
  <c r="AH186" i="1"/>
  <c r="AI186" i="1"/>
  <c r="EK186" i="1"/>
  <c r="AG186" i="1"/>
  <c r="AH187" i="1"/>
  <c r="AI187" i="1"/>
  <c r="AG187" i="1"/>
  <c r="AI188" i="1"/>
  <c r="EK187" i="1"/>
  <c r="AG188" i="1"/>
  <c r="AH188" i="1"/>
  <c r="EK188" i="1"/>
  <c r="AI189" i="1"/>
  <c r="AG189" i="1"/>
  <c r="AH189" i="1"/>
  <c r="EK189" i="1"/>
  <c r="AH190" i="1"/>
  <c r="AI190" i="1"/>
  <c r="EK190" i="1"/>
  <c r="AG190" i="1"/>
  <c r="AH191" i="1"/>
  <c r="AI191" i="1"/>
  <c r="EK191" i="1"/>
  <c r="AG191" i="1"/>
  <c r="AH192" i="1"/>
  <c r="AI192" i="1"/>
  <c r="EK192" i="1"/>
  <c r="AG192" i="1"/>
  <c r="AH193" i="1"/>
  <c r="AI193" i="1"/>
  <c r="EK193" i="1"/>
  <c r="AG193" i="1"/>
  <c r="AH194" i="1"/>
  <c r="AI194" i="1"/>
  <c r="EK194" i="1"/>
  <c r="AG194" i="1"/>
  <c r="AH195" i="1"/>
  <c r="AI195" i="1"/>
  <c r="EK195" i="1"/>
  <c r="AG195" i="1"/>
  <c r="AG202" i="1"/>
  <c r="EI202" i="1" s="1"/>
  <c r="AH202" i="1"/>
  <c r="EL202" i="1" s="1"/>
  <c r="AI202" i="1"/>
  <c r="EO202" i="1" s="1"/>
  <c r="ER202" i="1" s="1"/>
  <c r="AI203" i="1"/>
  <c r="EO203" i="1" s="1"/>
  <c r="EK203" i="1"/>
  <c r="AG203" i="1"/>
  <c r="EI203" i="1" s="1"/>
  <c r="AH203" i="1"/>
  <c r="EL203" i="1" s="1"/>
  <c r="EH203" i="1"/>
  <c r="AI204" i="1"/>
  <c r="EO204" i="1" s="1"/>
  <c r="EH204" i="1"/>
  <c r="EK204" i="1"/>
  <c r="AG204" i="1"/>
  <c r="EI204" i="1" s="1"/>
  <c r="AH204" i="1"/>
  <c r="EL204" i="1" s="1"/>
  <c r="AI205" i="1"/>
  <c r="EO205" i="1" s="1"/>
  <c r="EH205" i="1"/>
  <c r="EK205" i="1"/>
  <c r="AG205" i="1"/>
  <c r="EI205" i="1" s="1"/>
  <c r="AH205" i="1"/>
  <c r="EL205" i="1" s="1"/>
  <c r="AG206" i="1"/>
  <c r="EI206" i="1" s="1"/>
  <c r="AH207" i="1"/>
  <c r="EL207" i="1" s="1"/>
  <c r="AI208" i="1"/>
  <c r="EO208" i="1" s="1"/>
  <c r="EH209" i="1"/>
  <c r="EK209" i="1"/>
  <c r="AH206" i="1"/>
  <c r="EL206" i="1" s="1"/>
  <c r="AI207" i="1"/>
  <c r="EO207" i="1" s="1"/>
  <c r="AG209" i="1"/>
  <c r="EI209" i="1" s="1"/>
  <c r="AI206" i="1"/>
  <c r="EO206" i="1" s="1"/>
  <c r="AG208" i="1"/>
  <c r="EI208" i="1" s="1"/>
  <c r="AH209" i="1"/>
  <c r="EL209" i="1" s="1"/>
  <c r="AG207" i="1"/>
  <c r="EI207" i="1" s="1"/>
  <c r="AH208" i="1"/>
  <c r="EL208" i="1" s="1"/>
  <c r="AI209" i="1"/>
  <c r="EO209" i="1" s="1"/>
  <c r="EH206" i="1"/>
  <c r="AI211" i="1"/>
  <c r="EO211" i="1" s="1"/>
  <c r="AI213" i="1"/>
  <c r="EO213" i="1" s="1"/>
  <c r="EH207" i="1"/>
  <c r="EH208" i="1"/>
  <c r="AI210" i="1"/>
  <c r="EO210" i="1" s="1"/>
  <c r="AG212" i="1"/>
  <c r="EI212" i="1" s="1"/>
  <c r="AH213" i="1"/>
  <c r="EL213" i="1" s="1"/>
  <c r="EK206" i="1"/>
  <c r="AG211" i="1"/>
  <c r="EI211" i="1" s="1"/>
  <c r="AH212" i="1"/>
  <c r="EL212" i="1" s="1"/>
  <c r="EK213" i="1"/>
  <c r="EK207" i="1"/>
  <c r="EK208" i="1"/>
  <c r="AG210" i="1"/>
  <c r="EI210" i="1" s="1"/>
  <c r="AH211" i="1"/>
  <c r="EL211" i="1" s="1"/>
  <c r="AI212" i="1"/>
  <c r="EO212" i="1" s="1"/>
  <c r="AH210" i="1"/>
  <c r="EL210" i="1" s="1"/>
  <c r="AG213" i="1"/>
  <c r="EI213" i="1" s="1"/>
  <c r="EH213" i="1"/>
  <c r="EH210" i="1"/>
  <c r="EK212" i="1"/>
  <c r="AH214" i="1"/>
  <c r="EL214" i="1" s="1"/>
  <c r="AI215" i="1"/>
  <c r="EO215" i="1" s="1"/>
  <c r="AI214" i="1"/>
  <c r="EO214" i="1" s="1"/>
  <c r="AH215" i="1"/>
  <c r="EL215" i="1" s="1"/>
  <c r="EK211" i="1"/>
  <c r="EK210" i="1"/>
  <c r="EH212" i="1"/>
  <c r="AG215" i="1"/>
  <c r="EI215" i="1" s="1"/>
  <c r="EH211" i="1"/>
  <c r="AG214" i="1"/>
  <c r="EI214" i="1" s="1"/>
  <c r="EH214" i="1"/>
  <c r="EH215" i="1"/>
  <c r="AG217" i="1"/>
  <c r="EI217" i="1" s="1"/>
  <c r="AG218" i="1"/>
  <c r="AG219" i="1"/>
  <c r="EK214" i="1"/>
  <c r="EK215" i="1"/>
  <c r="AG216" i="1"/>
  <c r="EI216" i="1" s="1"/>
  <c r="AH217" i="1"/>
  <c r="EL217" i="1" s="1"/>
  <c r="AH218" i="1"/>
  <c r="AH219" i="1"/>
  <c r="AI219" i="1"/>
  <c r="AH216" i="1"/>
  <c r="EL216" i="1" s="1"/>
  <c r="AI217" i="1"/>
  <c r="EO217" i="1" s="1"/>
  <c r="AI218" i="1"/>
  <c r="AI216" i="1"/>
  <c r="EO216" i="1" s="1"/>
  <c r="EK218" i="1"/>
  <c r="EK217" i="1"/>
  <c r="EH216" i="1"/>
  <c r="AI220" i="1"/>
  <c r="AH220" i="1"/>
  <c r="AG220" i="1"/>
  <c r="EH217" i="1"/>
  <c r="EK219" i="1"/>
  <c r="EK216" i="1"/>
  <c r="AI221" i="1"/>
  <c r="EK221" i="1"/>
  <c r="EK220" i="1"/>
  <c r="AG221" i="1"/>
  <c r="AH221" i="1"/>
  <c r="EH254" i="1"/>
  <c r="EH268" i="1"/>
  <c r="EK261" i="1"/>
  <c r="EN262" i="1"/>
  <c r="EK262" i="1"/>
  <c r="EN268" i="1"/>
  <c r="EK254" i="1"/>
  <c r="EK268" i="1"/>
  <c r="EH262" i="1"/>
  <c r="EK255" i="1"/>
  <c r="EM255" i="1"/>
  <c r="BK185" i="3"/>
  <c r="BL27" i="3"/>
  <c r="BK1392" i="3"/>
  <c r="BK1400" i="3"/>
  <c r="BK1408" i="3"/>
  <c r="BK1416" i="3"/>
  <c r="BK1424" i="3"/>
  <c r="BK1432" i="3"/>
  <c r="BK1440" i="3"/>
  <c r="BK1448" i="3"/>
  <c r="BK1456" i="3"/>
  <c r="BK1464" i="3"/>
  <c r="BK1472" i="3"/>
  <c r="BE606" i="3"/>
  <c r="BG607" i="3"/>
  <c r="BE614" i="3"/>
  <c r="BM618" i="3"/>
  <c r="BC621" i="3"/>
  <c r="BM626" i="3"/>
  <c r="BE630" i="3"/>
  <c r="BG639" i="3"/>
  <c r="BM658" i="3"/>
  <c r="BC676" i="3"/>
  <c r="BK423" i="3"/>
  <c r="BM570" i="3"/>
  <c r="BC581" i="3"/>
  <c r="BM602" i="3"/>
  <c r="BK443" i="3"/>
  <c r="BK435" i="3"/>
  <c r="BK427" i="3"/>
  <c r="BK419" i="3"/>
  <c r="BC686" i="3"/>
  <c r="BC694" i="3"/>
  <c r="BM763" i="3"/>
  <c r="BE767" i="3"/>
  <c r="BI769" i="3"/>
  <c r="BE775" i="3"/>
  <c r="BD598" i="3"/>
  <c r="BC531" i="3"/>
  <c r="BC547" i="3"/>
  <c r="BI558" i="3"/>
  <c r="BI574" i="3"/>
  <c r="BC579" i="3"/>
  <c r="BE588" i="3"/>
  <c r="BG597" i="3"/>
  <c r="BI598" i="3"/>
  <c r="BC635" i="3"/>
  <c r="BE644" i="3"/>
  <c r="A3" i="14"/>
  <c r="BK472" i="3"/>
  <c r="BK459" i="3"/>
  <c r="BK451" i="3"/>
  <c r="E30" i="13"/>
  <c r="I72" i="8"/>
  <c r="BJ638" i="3"/>
  <c r="BD606" i="3"/>
  <c r="BG776" i="3"/>
  <c r="BM787" i="3"/>
  <c r="BM731" i="3"/>
  <c r="BG768" i="3"/>
  <c r="J30" i="13"/>
  <c r="BK882" i="3"/>
  <c r="BC411" i="3"/>
  <c r="BC395" i="3"/>
  <c r="BC379" i="3"/>
  <c r="BC363" i="3"/>
  <c r="BC347" i="3"/>
  <c r="BG135" i="3"/>
  <c r="BG176" i="3"/>
  <c r="BG82" i="3"/>
  <c r="BK468" i="3"/>
  <c r="BK457" i="3"/>
  <c r="BK449" i="3"/>
  <c r="BK441" i="3"/>
  <c r="BK433" i="3"/>
  <c r="BK425" i="3"/>
  <c r="BK417" i="3"/>
  <c r="BL626" i="3"/>
  <c r="BM699" i="3"/>
  <c r="BK874" i="3"/>
  <c r="BE879" i="3"/>
  <c r="BM883" i="3"/>
  <c r="BK1382" i="3"/>
  <c r="BK1390" i="3"/>
  <c r="BK1398" i="3"/>
  <c r="BK1406" i="3"/>
  <c r="BK1414" i="3"/>
  <c r="BK1422" i="3"/>
  <c r="BK1430" i="3"/>
  <c r="BK1438" i="3"/>
  <c r="BK1446" i="3"/>
  <c r="BK1454" i="3"/>
  <c r="BK1462" i="3"/>
  <c r="BK1470" i="3"/>
  <c r="AF91" i="1"/>
  <c r="BD604" i="3"/>
  <c r="BD620" i="3"/>
  <c r="BC281" i="3"/>
  <c r="BC33" i="3"/>
  <c r="BC131" i="3"/>
  <c r="BC23" i="3"/>
  <c r="BK1478" i="3"/>
  <c r="BK1534" i="3"/>
  <c r="BK1542" i="3"/>
  <c r="BK1550" i="3"/>
  <c r="BK1558" i="3"/>
  <c r="BK1566" i="3"/>
  <c r="BK1574" i="3"/>
  <c r="BK1243" i="3"/>
  <c r="BK403" i="3"/>
  <c r="BK387" i="3"/>
  <c r="BK371" i="3"/>
  <c r="BK355" i="3"/>
  <c r="BK188" i="3"/>
  <c r="BK5" i="3"/>
  <c r="CW72" i="1"/>
  <c r="AF58" i="1"/>
  <c r="DY58" i="1"/>
  <c r="AC58" i="1"/>
  <c r="DQ58" i="1" s="1"/>
  <c r="DV58" i="1"/>
  <c r="DW58" i="1"/>
  <c r="DY59" i="1"/>
  <c r="DD58" i="1"/>
  <c r="DK59" i="1"/>
  <c r="DA59" i="1"/>
  <c r="DJ58" i="1"/>
  <c r="AE58" i="1"/>
  <c r="DZ58" i="1" s="1"/>
  <c r="DJ59" i="1"/>
  <c r="Z59" i="1"/>
  <c r="DE59" i="1" s="1"/>
  <c r="DM59" i="1"/>
  <c r="Y59" i="1"/>
  <c r="DB59" i="1" s="1"/>
  <c r="DK58" i="1"/>
  <c r="DX58" i="1"/>
  <c r="CW58" i="1"/>
  <c r="CZ59" i="1"/>
  <c r="DI59" i="1"/>
  <c r="DL59" i="1"/>
  <c r="DL58" i="1"/>
  <c r="DC58" i="1"/>
  <c r="CZ58" i="1"/>
  <c r="DX59" i="1"/>
  <c r="DC59" i="1"/>
  <c r="DI58" i="1"/>
  <c r="CW59" i="1"/>
  <c r="CX59" i="1"/>
  <c r="AN59" i="1"/>
  <c r="X58" i="1"/>
  <c r="CY58" i="1" s="1"/>
  <c r="DM58" i="1"/>
  <c r="AB59" i="1"/>
  <c r="DN59" i="1" s="1"/>
  <c r="X59" i="1"/>
  <c r="CY59" i="1" s="1"/>
  <c r="DA58" i="1"/>
  <c r="AE59" i="1"/>
  <c r="DZ59" i="1" s="1"/>
  <c r="CX58" i="1"/>
  <c r="Z58" i="1"/>
  <c r="DE58" i="1" s="1"/>
  <c r="DV59" i="1"/>
  <c r="Y58" i="1"/>
  <c r="DB58" i="1" s="1"/>
  <c r="AB58" i="1"/>
  <c r="DN58" i="1" s="1"/>
  <c r="DD59" i="1"/>
  <c r="DW59" i="1"/>
  <c r="AC59" i="1"/>
  <c r="DQ59" i="1" s="1"/>
  <c r="DX24" i="1"/>
  <c r="DX34" i="1"/>
  <c r="EA42" i="1"/>
  <c r="DU9" i="1"/>
  <c r="DL234" i="1"/>
  <c r="DX19" i="1"/>
  <c r="DU11" i="1"/>
  <c r="DL229" i="1"/>
  <c r="DX72" i="1"/>
  <c r="DU71" i="1"/>
  <c r="DO10" i="1"/>
  <c r="DX242" i="1"/>
  <c r="DX238" i="1"/>
  <c r="DX234" i="1"/>
  <c r="DX230" i="1"/>
  <c r="DU69" i="1"/>
  <c r="DL23" i="1"/>
  <c r="DL53" i="1"/>
  <c r="CW232" i="1"/>
  <c r="DL73" i="1"/>
  <c r="DU80" i="1"/>
  <c r="DX35" i="1"/>
  <c r="EA73" i="1"/>
  <c r="DO53" i="1"/>
  <c r="DX11" i="1"/>
  <c r="DC74" i="1"/>
  <c r="DU72" i="1"/>
  <c r="DU39" i="1"/>
  <c r="EA9" i="1"/>
  <c r="DX231" i="1"/>
  <c r="DU48" i="1"/>
  <c r="DX48" i="1"/>
  <c r="CZ231" i="1"/>
  <c r="DL76" i="1"/>
  <c r="DL71" i="1"/>
  <c r="DX60" i="1"/>
  <c r="DO71" i="1"/>
  <c r="DX240" i="1"/>
  <c r="DO254" i="1"/>
  <c r="DU42" i="1"/>
  <c r="EA50" i="1"/>
  <c r="DL50" i="1"/>
  <c r="DX50" i="1"/>
  <c r="DX20" i="1"/>
  <c r="DO24" i="1"/>
  <c r="DX37" i="1"/>
  <c r="DU67" i="1"/>
  <c r="DX75" i="1"/>
  <c r="DO69" i="1"/>
  <c r="DO51" i="1"/>
  <c r="DX25" i="1"/>
  <c r="DL9" i="1"/>
  <c r="DX9" i="1"/>
  <c r="DL68" i="1"/>
  <c r="DU23" i="1"/>
  <c r="DO19" i="1"/>
  <c r="DX49" i="1"/>
  <c r="DU22" i="1"/>
  <c r="DO22" i="1"/>
  <c r="DX36" i="1"/>
  <c r="EA52" i="1"/>
  <c r="CW80" i="1"/>
  <c r="CZ60" i="1"/>
  <c r="CZ238" i="1"/>
  <c r="DL60" i="1"/>
  <c r="DL74" i="1"/>
  <c r="DO73" i="1"/>
  <c r="DU70" i="1"/>
  <c r="DL236" i="1"/>
  <c r="DX236" i="1"/>
  <c r="DU262" i="1"/>
  <c r="DU50" i="1"/>
  <c r="DX256" i="1"/>
  <c r="DL37" i="1"/>
  <c r="DO67" i="1"/>
  <c r="EA51" i="1"/>
  <c r="DO49" i="1"/>
  <c r="DU36" i="1"/>
  <c r="DX52" i="1"/>
  <c r="DL255" i="1"/>
  <c r="DX261" i="1"/>
  <c r="DU254" i="1"/>
  <c r="CZ71" i="1"/>
  <c r="DL242" i="1"/>
  <c r="DL237" i="1"/>
  <c r="DX76" i="1"/>
  <c r="DU75" i="1"/>
  <c r="DL257" i="1"/>
  <c r="DX71" i="1"/>
  <c r="EA39" i="1"/>
  <c r="DO35" i="1"/>
  <c r="DX10" i="1"/>
  <c r="DU10" i="1"/>
  <c r="DU53" i="1"/>
  <c r="DX53" i="1"/>
  <c r="EA11" i="1"/>
  <c r="DI11" i="1"/>
  <c r="DL65" i="1"/>
  <c r="DX255" i="1"/>
  <c r="EA34" i="1"/>
  <c r="DX17" i="1"/>
  <c r="DU268" i="1"/>
  <c r="DX254" i="1"/>
  <c r="DL240" i="1"/>
  <c r="DX74" i="1"/>
  <c r="DL256" i="1"/>
  <c r="DX232" i="1"/>
  <c r="DX39" i="1"/>
  <c r="EA35" i="1"/>
  <c r="CZ35" i="1"/>
  <c r="DO50" i="1"/>
  <c r="DL20" i="1"/>
  <c r="DX12" i="1"/>
  <c r="DU24" i="1"/>
  <c r="EA37" i="1"/>
  <c r="EA67" i="1"/>
  <c r="DL69" i="1"/>
  <c r="DX51" i="1"/>
  <c r="DX68" i="1"/>
  <c r="DX23" i="1"/>
  <c r="DU19" i="1"/>
  <c r="DX66" i="1"/>
  <c r="DX22" i="1"/>
  <c r="DX18" i="1"/>
  <c r="DO18" i="1"/>
  <c r="DX43" i="1"/>
  <c r="DL43" i="1"/>
  <c r="DX239" i="1"/>
  <c r="DX235" i="1"/>
  <c r="DX65" i="1"/>
  <c r="DU52" i="1"/>
  <c r="DL52" i="1"/>
  <c r="DU34" i="1"/>
  <c r="DX21" i="1"/>
  <c r="DX262" i="1"/>
  <c r="CW228" i="1"/>
  <c r="DU74" i="1"/>
  <c r="DU73" i="1"/>
  <c r="DL239" i="1"/>
  <c r="DL8" i="1"/>
  <c r="DX228" i="1"/>
  <c r="DL261" i="1"/>
  <c r="DU20" i="1"/>
  <c r="DX42" i="1"/>
  <c r="DL39" i="1"/>
  <c r="DU35" i="1"/>
  <c r="DU37" i="1"/>
  <c r="DX67" i="1"/>
  <c r="EA10" i="1"/>
  <c r="DX69" i="1"/>
  <c r="DU51" i="1"/>
  <c r="DX241" i="1"/>
  <c r="DX237" i="1"/>
  <c r="DX233" i="1"/>
  <c r="DX229" i="1"/>
  <c r="DX73" i="1"/>
  <c r="DU68" i="1"/>
  <c r="DX8" i="1"/>
  <c r="DX80" i="1"/>
  <c r="DU49" i="1"/>
  <c r="EA49" i="1"/>
  <c r="DU18" i="1"/>
  <c r="DX257" i="1"/>
  <c r="DX70" i="1"/>
  <c r="DU65" i="1"/>
  <c r="DO52" i="1"/>
  <c r="DO34" i="1"/>
  <c r="DO21" i="1"/>
  <c r="DX268" i="1"/>
  <c r="AF73" i="1"/>
  <c r="BK411" i="3"/>
  <c r="BK395" i="3"/>
  <c r="BK379" i="3"/>
  <c r="BK363" i="3"/>
  <c r="BK347" i="3"/>
  <c r="BK118" i="3"/>
  <c r="BK162" i="3"/>
  <c r="BD364" i="3"/>
  <c r="BK408" i="3"/>
  <c r="BK392" i="3"/>
  <c r="BK376" i="3"/>
  <c r="BK360" i="3"/>
  <c r="BK344" i="3"/>
  <c r="BK133" i="3"/>
  <c r="BK76" i="3"/>
  <c r="BF1742" i="3"/>
  <c r="BJ1744" i="3"/>
  <c r="BN1746" i="3"/>
  <c r="BD1756" i="3"/>
  <c r="BF1757" i="3"/>
  <c r="BH1758" i="3"/>
  <c r="BL1760" i="3"/>
  <c r="BN1761" i="3"/>
  <c r="BK1721" i="3"/>
  <c r="BK1729" i="3"/>
  <c r="BK1737" i="3"/>
  <c r="BM162" i="3"/>
  <c r="BM30" i="3"/>
  <c r="BK1530" i="3"/>
  <c r="BK1538" i="3"/>
  <c r="BK1546" i="3"/>
  <c r="BK1554" i="3"/>
  <c r="BK1562" i="3"/>
  <c r="BK1570" i="3"/>
  <c r="BK1634" i="3"/>
  <c r="BK476" i="3"/>
  <c r="BK461" i="3"/>
  <c r="BK453" i="3"/>
  <c r="BK445" i="3"/>
  <c r="BK437" i="3"/>
  <c r="BK429" i="3"/>
  <c r="BK421" i="3"/>
  <c r="AD255" i="1"/>
  <c r="DW255" i="1" s="1"/>
  <c r="BD374" i="3"/>
  <c r="BD358" i="3"/>
  <c r="BD140" i="3"/>
  <c r="BK404" i="3"/>
  <c r="BK388" i="3"/>
  <c r="BK372" i="3"/>
  <c r="BK356" i="3"/>
  <c r="BK212" i="3"/>
  <c r="BK119" i="3"/>
  <c r="BK189" i="3"/>
  <c r="BC117" i="3"/>
  <c r="BQ16" i="7"/>
  <c r="BK678" i="3"/>
  <c r="BN1742" i="3"/>
  <c r="BL1756" i="3"/>
  <c r="BH1762" i="3"/>
  <c r="BC82" i="3"/>
  <c r="BK1717" i="3"/>
  <c r="BK1725" i="3"/>
  <c r="BK1733" i="3"/>
  <c r="BK439" i="3"/>
  <c r="BK431" i="3"/>
  <c r="AD8" i="1"/>
  <c r="AF232" i="1"/>
  <c r="BK1624" i="3"/>
  <c r="BM308" i="3"/>
  <c r="BK1536" i="3"/>
  <c r="BK1544" i="3"/>
  <c r="BK1552" i="3"/>
  <c r="BK1560" i="3"/>
  <c r="BK1568" i="3"/>
  <c r="BK1576" i="3"/>
  <c r="BD1743" i="3"/>
  <c r="BH1745" i="3"/>
  <c r="BL1747" i="3"/>
  <c r="BF1759" i="3"/>
  <c r="BH1760" i="3"/>
  <c r="BJ1761" i="3"/>
  <c r="BL1762" i="3"/>
  <c r="BJ93" i="3"/>
  <c r="BK463" i="3"/>
  <c r="BK455" i="3"/>
  <c r="BK447" i="3"/>
  <c r="Q28" i="10"/>
  <c r="BK1632" i="3"/>
  <c r="DY60" i="1"/>
  <c r="BK190" i="3"/>
  <c r="AE242" i="1"/>
  <c r="BQ13" i="7"/>
  <c r="BQ58" i="7"/>
  <c r="AE262" i="1"/>
  <c r="DZ262" i="1" s="1"/>
  <c r="BK416" i="3"/>
  <c r="BK400" i="3"/>
  <c r="BK384" i="3"/>
  <c r="BK368" i="3"/>
  <c r="BK352" i="3"/>
  <c r="BK115" i="3"/>
  <c r="BK179" i="3"/>
  <c r="BJ135" i="3"/>
  <c r="BK407" i="3"/>
  <c r="BK391" i="3"/>
  <c r="BK375" i="3"/>
  <c r="BK359" i="3"/>
  <c r="BK343" i="3"/>
  <c r="BK131" i="3"/>
  <c r="BK23" i="3"/>
  <c r="BM263" i="3"/>
  <c r="BM41" i="3"/>
  <c r="BK1621" i="3"/>
  <c r="BK1723" i="3"/>
  <c r="BK1731" i="3"/>
  <c r="BL1743" i="3"/>
  <c r="BD1747" i="3"/>
  <c r="BH1749" i="3"/>
  <c r="BH1756" i="3"/>
  <c r="BL1758" i="3"/>
  <c r="BD1762" i="3"/>
  <c r="BK1622" i="3"/>
  <c r="BK1638" i="3"/>
  <c r="BK1619" i="3"/>
  <c r="BS49" i="7"/>
  <c r="Y22" i="7"/>
  <c r="BU22" i="7" s="1"/>
  <c r="DW39" i="1"/>
  <c r="Y54" i="7"/>
  <c r="BU54" i="7" s="1"/>
  <c r="DY73" i="1"/>
  <c r="BK474" i="3"/>
  <c r="BK428" i="3"/>
  <c r="BN53" i="7"/>
  <c r="AE43" i="1"/>
  <c r="DZ43" i="1" s="1"/>
  <c r="AE237" i="1"/>
  <c r="Y29" i="7"/>
  <c r="BU29" i="7" s="1"/>
  <c r="BQ47" i="7"/>
  <c r="BQ25" i="7"/>
  <c r="BP47" i="7"/>
  <c r="BS15" i="7"/>
  <c r="X29" i="7"/>
  <c r="BR29" i="7" s="1"/>
  <c r="AE35" i="1"/>
  <c r="DZ35" i="1" s="1"/>
  <c r="AE73" i="1"/>
  <c r="DZ73" i="1" s="1"/>
  <c r="W58" i="7"/>
  <c r="BO58" i="7" s="1"/>
  <c r="DY228" i="1"/>
  <c r="BK412" i="3"/>
  <c r="BK396" i="3"/>
  <c r="BK380" i="3"/>
  <c r="BK364" i="3"/>
  <c r="BK348" i="3"/>
  <c r="BK163" i="3"/>
  <c r="BK33" i="3"/>
  <c r="BC215" i="3"/>
  <c r="EB69" i="1"/>
  <c r="DY69" i="1"/>
  <c r="BP61" i="7"/>
  <c r="BT29" i="7"/>
  <c r="AF241" i="1"/>
  <c r="DW73" i="1"/>
  <c r="BS24" i="7"/>
  <c r="DW70" i="1"/>
  <c r="W52" i="7"/>
  <c r="BO52" i="7" s="1"/>
  <c r="AE16" i="1"/>
  <c r="DZ16" i="1" s="1"/>
  <c r="DW37" i="1"/>
  <c r="Y15" i="7"/>
  <c r="BU15" i="7" s="1"/>
  <c r="AF242" i="1"/>
  <c r="AG18" i="9"/>
  <c r="BK415" i="3"/>
  <c r="BK399" i="3"/>
  <c r="BK383" i="3"/>
  <c r="BK367" i="3"/>
  <c r="BK351" i="3"/>
  <c r="BK106" i="3"/>
  <c r="BM177" i="3"/>
  <c r="BK1388" i="3"/>
  <c r="BK1396" i="3"/>
  <c r="BK1404" i="3"/>
  <c r="BK1412" i="3"/>
  <c r="BK1420" i="3"/>
  <c r="BK1428" i="3"/>
  <c r="BK1436" i="3"/>
  <c r="BK1444" i="3"/>
  <c r="BK1452" i="3"/>
  <c r="BK1460" i="3"/>
  <c r="BK1468" i="3"/>
  <c r="BK1476" i="3"/>
  <c r="BK1626" i="3"/>
  <c r="BK1623" i="3"/>
  <c r="BK1719" i="3"/>
  <c r="BK1727" i="3"/>
  <c r="BK1735" i="3"/>
  <c r="BP25" i="7"/>
  <c r="BT15" i="7"/>
  <c r="AF230" i="1"/>
  <c r="AE236" i="1"/>
  <c r="AF22" i="1"/>
  <c r="EC22" i="1" s="1"/>
  <c r="DW69" i="1"/>
  <c r="AF237" i="1"/>
  <c r="AD261" i="1"/>
  <c r="DW261" i="1" s="1"/>
  <c r="BN54" i="7"/>
  <c r="AG32" i="9"/>
  <c r="W60" i="7"/>
  <c r="BO60" i="7" s="1"/>
  <c r="AF11" i="1"/>
  <c r="EC11" i="1" s="1"/>
  <c r="X17" i="7"/>
  <c r="BR17" i="7" s="1"/>
  <c r="DV236" i="1"/>
  <c r="BP45" i="7"/>
  <c r="BN40" i="7"/>
  <c r="BM61" i="7"/>
  <c r="BP46" i="7"/>
  <c r="BP58" i="7"/>
  <c r="BT33" i="7"/>
  <c r="BS29" i="7"/>
  <c r="X23" i="7"/>
  <c r="BR23" i="7" s="1"/>
  <c r="AE261" i="1"/>
  <c r="AE66" i="1"/>
  <c r="DZ66" i="1" s="1"/>
  <c r="AD237" i="1"/>
  <c r="AF236" i="1"/>
  <c r="AE241" i="1"/>
  <c r="AE68" i="1"/>
  <c r="AD238" i="1"/>
  <c r="AD24" i="1"/>
  <c r="DW24" i="1" s="1"/>
  <c r="AG21" i="9"/>
  <c r="X33" i="7"/>
  <c r="BR33" i="7" s="1"/>
  <c r="AF256" i="1"/>
  <c r="AE238" i="1"/>
  <c r="AD239" i="1"/>
  <c r="X18" i="7"/>
  <c r="BR18" i="7" s="1"/>
  <c r="BQ42" i="7"/>
  <c r="BN23" i="7"/>
  <c r="AG31" i="9"/>
  <c r="X42" i="7"/>
  <c r="BR42" i="7" s="1"/>
  <c r="X52" i="7"/>
  <c r="BR52" i="7" s="1"/>
  <c r="X21" i="7"/>
  <c r="BR21" i="7" s="1"/>
  <c r="DW68" i="1"/>
  <c r="BP22" i="7"/>
  <c r="AG17" i="9"/>
  <c r="AG39" i="9"/>
  <c r="DY230" i="1"/>
  <c r="EB76" i="1"/>
  <c r="DY34" i="1"/>
  <c r="AF75" i="1"/>
  <c r="AF42" i="1"/>
  <c r="AF74" i="1"/>
  <c r="AF52" i="1"/>
  <c r="AF262" i="1"/>
  <c r="EC262" i="1" s="1"/>
  <c r="AF35" i="1"/>
  <c r="AF60" i="1"/>
  <c r="AF41" i="1"/>
  <c r="AF49" i="1"/>
  <c r="AF87" i="1"/>
  <c r="AF39" i="1"/>
  <c r="AF263" i="1"/>
  <c r="AF50" i="1"/>
  <c r="AF88" i="1"/>
  <c r="AF67" i="1"/>
  <c r="AF37" i="1"/>
  <c r="AF78" i="1"/>
  <c r="AF51" i="1"/>
  <c r="DY36" i="1"/>
  <c r="DY49" i="1"/>
  <c r="EB19" i="1"/>
  <c r="DY9" i="1"/>
  <c r="DY236" i="1"/>
  <c r="DY256" i="1"/>
  <c r="DY12" i="1"/>
  <c r="DY240" i="1"/>
  <c r="DY233" i="1"/>
  <c r="DY72" i="1"/>
  <c r="DY238" i="1"/>
  <c r="DV70" i="1"/>
  <c r="EB74" i="1"/>
  <c r="Y24" i="7"/>
  <c r="BU24" i="7" s="1"/>
  <c r="BP28" i="7"/>
  <c r="AG43" i="9"/>
  <c r="BP24" i="7"/>
  <c r="AG22" i="9"/>
  <c r="AG36" i="9"/>
  <c r="AF16" i="1"/>
  <c r="AG40" i="9"/>
  <c r="BT54" i="7"/>
  <c r="BQ14" i="7"/>
  <c r="Y48" i="7"/>
  <c r="BU48" i="7" s="1"/>
  <c r="BQ48" i="7"/>
  <c r="BS22" i="7"/>
  <c r="BN43" i="7"/>
  <c r="BS32" i="7"/>
  <c r="X32" i="7"/>
  <c r="BR32" i="7" s="1"/>
  <c r="BM54" i="7"/>
  <c r="AE257" i="1"/>
  <c r="AE240" i="1"/>
  <c r="AE20" i="1"/>
  <c r="DZ20" i="1" s="1"/>
  <c r="W40" i="7"/>
  <c r="BO40" i="7" s="1"/>
  <c r="BS40" i="7"/>
  <c r="BS13" i="7"/>
  <c r="BT43" i="7"/>
  <c r="BM59" i="7"/>
  <c r="Y43" i="7"/>
  <c r="BU43" i="7" s="1"/>
  <c r="AF231" i="1"/>
  <c r="BS28" i="7"/>
  <c r="BT32" i="7"/>
  <c r="BN60" i="7"/>
  <c r="BQ59" i="7"/>
  <c r="BQ49" i="7"/>
  <c r="AF44" i="9"/>
  <c r="AG19" i="9"/>
  <c r="AG16" i="9"/>
  <c r="X14" i="7"/>
  <c r="BR14" i="7" s="1"/>
  <c r="BP33" i="7"/>
  <c r="BQ21" i="7"/>
  <c r="BQ32" i="7"/>
  <c r="BP41" i="7"/>
  <c r="BM42" i="7"/>
  <c r="X43" i="7"/>
  <c r="BR43" i="7" s="1"/>
  <c r="AF239" i="1"/>
  <c r="AE37" i="1"/>
  <c r="DZ37" i="1" s="1"/>
  <c r="AD10" i="1"/>
  <c r="DW10" i="1" s="1"/>
  <c r="AE9" i="1"/>
  <c r="DZ9" i="1" s="1"/>
  <c r="AE65" i="1"/>
  <c r="DZ65" i="1" s="1"/>
  <c r="AE255" i="1"/>
  <c r="DZ255" i="1" s="1"/>
  <c r="AF229" i="1"/>
  <c r="AD241" i="1"/>
  <c r="AE69" i="1"/>
  <c r="DZ69" i="1" s="1"/>
  <c r="AF24" i="1"/>
  <c r="EC24" i="1" s="1"/>
  <c r="Y41" i="7"/>
  <c r="BU41" i="7" s="1"/>
  <c r="X53" i="7"/>
  <c r="BR53" i="7" s="1"/>
  <c r="EB20" i="1"/>
  <c r="DY8" i="1"/>
  <c r="DY231" i="1"/>
  <c r="DY232" i="1"/>
  <c r="EB73" i="1"/>
  <c r="EB71" i="1"/>
  <c r="EB80" i="1"/>
  <c r="DY229" i="1"/>
  <c r="DY76" i="1"/>
  <c r="DV76" i="1"/>
  <c r="EB70" i="1"/>
  <c r="BQ18" i="7"/>
  <c r="BQ45" i="7"/>
  <c r="BM22" i="7"/>
  <c r="X61" i="7"/>
  <c r="BQ23" i="7"/>
  <c r="X13" i="7"/>
  <c r="BQ60" i="7"/>
  <c r="AE234" i="1"/>
  <c r="BP15" i="7"/>
  <c r="BT18" i="7"/>
  <c r="BQ43" i="7"/>
  <c r="AG35" i="9"/>
  <c r="AF227" i="1"/>
  <c r="Y33" i="7"/>
  <c r="BU33" i="7" s="1"/>
  <c r="BT24" i="7"/>
  <c r="AF21" i="1"/>
  <c r="EC21" i="1" s="1"/>
  <c r="AE235" i="1"/>
  <c r="X40" i="7"/>
  <c r="BR40" i="7" s="1"/>
  <c r="BS54" i="7"/>
  <c r="BT40" i="7"/>
  <c r="BN58" i="7"/>
  <c r="AF261" i="1"/>
  <c r="X47" i="7"/>
  <c r="BR47" i="7" s="1"/>
  <c r="BP16" i="7"/>
  <c r="AF47" i="1"/>
  <c r="L44" i="12" s="1"/>
  <c r="AG34" i="9"/>
  <c r="AG14" i="9"/>
  <c r="AG56" i="9"/>
  <c r="AE22" i="1"/>
  <c r="DZ22" i="1" s="1"/>
  <c r="Y13" i="7"/>
  <c r="AF33" i="9"/>
  <c r="BM28" i="7"/>
  <c r="BQ33" i="7"/>
  <c r="BQ44" i="7"/>
  <c r="BM58" i="7"/>
  <c r="X59" i="7"/>
  <c r="BR59" i="7" s="1"/>
  <c r="Y53" i="7"/>
  <c r="BU53" i="7" s="1"/>
  <c r="AE232" i="1"/>
  <c r="AE17" i="1"/>
  <c r="DZ17" i="1" s="1"/>
  <c r="AE230" i="1"/>
  <c r="AF23" i="1"/>
  <c r="EC23" i="1" s="1"/>
  <c r="AE8" i="1"/>
  <c r="AE239" i="1"/>
  <c r="X44" i="7"/>
  <c r="BR44" i="7" s="1"/>
  <c r="BS14" i="7"/>
  <c r="BS52" i="7"/>
  <c r="BT45" i="7"/>
  <c r="AG20" i="9"/>
  <c r="AD234" i="1"/>
  <c r="AE19" i="1"/>
  <c r="AE56" i="1"/>
  <c r="AE229" i="1"/>
  <c r="AE256" i="1"/>
  <c r="AF228" i="1"/>
  <c r="AF255" i="1"/>
  <c r="DW51" i="1"/>
  <c r="AE10" i="1"/>
  <c r="DZ10" i="1" s="1"/>
  <c r="AE60" i="1"/>
  <c r="DZ60" i="1" s="1"/>
  <c r="AE231" i="1"/>
  <c r="AF235" i="1"/>
  <c r="X41" i="7"/>
  <c r="BR41" i="7" s="1"/>
  <c r="W33" i="7"/>
  <c r="BO33" i="7" s="1"/>
  <c r="BS23" i="7"/>
  <c r="BS41" i="7"/>
  <c r="BT23" i="7"/>
  <c r="BT48" i="7"/>
  <c r="BP60" i="7"/>
  <c r="EB39" i="1"/>
  <c r="DY241" i="1"/>
  <c r="DY242" i="1"/>
  <c r="BQ52" i="7"/>
  <c r="BS53" i="7"/>
  <c r="AF35" i="9"/>
  <c r="BP17" i="7"/>
  <c r="BP13" i="7"/>
  <c r="AG44" i="9"/>
  <c r="BP18" i="7"/>
  <c r="BQ17" i="7"/>
  <c r="AG33" i="9"/>
  <c r="DY257" i="1"/>
  <c r="DY80" i="1"/>
  <c r="DY235" i="1"/>
  <c r="DY237" i="1"/>
  <c r="DY234" i="1"/>
  <c r="BP14" i="7"/>
  <c r="AG55" i="9"/>
  <c r="AG49" i="9"/>
  <c r="K35" i="12" s="1"/>
  <c r="BQ28" i="7"/>
  <c r="BS58" i="7"/>
  <c r="X22" i="7"/>
  <c r="BR22" i="7" s="1"/>
  <c r="BQ46" i="7"/>
  <c r="BQ61" i="7"/>
  <c r="BT41" i="7"/>
  <c r="BN49" i="7"/>
  <c r="AG15" i="9"/>
  <c r="AE25" i="1"/>
  <c r="DW9" i="1"/>
  <c r="Y52" i="7"/>
  <c r="BU52" i="7" s="1"/>
  <c r="X48" i="7"/>
  <c r="BR48" i="7" s="1"/>
  <c r="AE268" i="1"/>
  <c r="DZ268" i="1" s="1"/>
  <c r="X25" i="7"/>
  <c r="BR25" i="7" s="1"/>
  <c r="BQ40" i="7"/>
  <c r="BP32" i="7"/>
  <c r="AF36" i="9"/>
  <c r="AE70" i="1"/>
  <c r="DZ70" i="1" s="1"/>
  <c r="BN21" i="7"/>
  <c r="BP40" i="7"/>
  <c r="BP52" i="7"/>
  <c r="BT53" i="7"/>
  <c r="W42" i="7"/>
  <c r="BO42" i="7" s="1"/>
  <c r="Y40" i="7"/>
  <c r="BU40" i="7" s="1"/>
  <c r="Y47" i="7"/>
  <c r="BU47" i="7" s="1"/>
  <c r="AE254" i="1"/>
  <c r="DZ254" i="1" s="1"/>
  <c r="AD25" i="1"/>
  <c r="AE39" i="1"/>
  <c r="DZ39" i="1" s="1"/>
  <c r="AF12" i="1"/>
  <c r="AE18" i="1"/>
  <c r="DZ18" i="1" s="1"/>
  <c r="AF234" i="1"/>
  <c r="Y58" i="7"/>
  <c r="BU58" i="7" s="1"/>
  <c r="W44" i="7"/>
  <c r="BO44" i="7" s="1"/>
  <c r="X15" i="7"/>
  <c r="BR15" i="7" s="1"/>
  <c r="BT28" i="7"/>
  <c r="AD60" i="1"/>
  <c r="DW60" i="1" s="1"/>
  <c r="AD242" i="1"/>
  <c r="AE42" i="1"/>
  <c r="DZ42" i="1" s="1"/>
  <c r="AE233" i="1"/>
  <c r="AF240" i="1"/>
  <c r="AD232" i="1"/>
  <c r="AE21" i="1"/>
  <c r="DZ21" i="1" s="1"/>
  <c r="AE80" i="1"/>
  <c r="DZ80" i="1" s="1"/>
  <c r="AF257" i="1"/>
  <c r="Y23" i="7"/>
  <c r="BU23" i="7" s="1"/>
  <c r="X49" i="7"/>
  <c r="BR49" i="7" s="1"/>
  <c r="W47" i="7"/>
  <c r="BO47" i="7" s="1"/>
  <c r="BS25" i="7"/>
  <c r="BS47" i="7"/>
  <c r="BS61" i="7"/>
  <c r="BT46" i="7"/>
  <c r="BP59" i="7"/>
  <c r="BP48" i="7"/>
  <c r="BP44" i="7"/>
  <c r="BM46" i="7"/>
  <c r="BP42" i="7"/>
  <c r="DY25" i="1"/>
  <c r="DY74" i="1"/>
  <c r="DV237" i="1"/>
  <c r="BT13" i="7"/>
  <c r="AF238" i="1"/>
  <c r="X46" i="7"/>
  <c r="BR46" i="7" s="1"/>
  <c r="BQ24" i="7"/>
  <c r="BN61" i="7"/>
  <c r="BT58" i="7"/>
  <c r="X16" i="7"/>
  <c r="BR16" i="7" s="1"/>
  <c r="AE12" i="1"/>
  <c r="AE76" i="1"/>
  <c r="DZ76" i="1" s="1"/>
  <c r="AE24" i="1"/>
  <c r="DZ24" i="1" s="1"/>
  <c r="BQ15" i="7"/>
  <c r="BM16" i="7"/>
  <c r="DY70" i="1"/>
  <c r="BP49" i="7"/>
  <c r="BS43" i="7"/>
  <c r="X45" i="7"/>
  <c r="BR45" i="7" s="1"/>
  <c r="AD17" i="1"/>
  <c r="DW17" i="1" s="1"/>
  <c r="AE23" i="1"/>
  <c r="DZ23" i="1" s="1"/>
  <c r="AE228" i="1"/>
  <c r="Y32" i="7"/>
  <c r="BU32" i="7" s="1"/>
  <c r="BQ29" i="7"/>
  <c r="AE48" i="1"/>
  <c r="AE75" i="1"/>
  <c r="DZ75" i="1" s="1"/>
  <c r="AE74" i="1"/>
  <c r="DZ74" i="1" s="1"/>
  <c r="Y28" i="7"/>
  <c r="BU28" i="7" s="1"/>
  <c r="BN44" i="7"/>
  <c r="DY75" i="1"/>
  <c r="EB75" i="1"/>
  <c r="DY24" i="1"/>
  <c r="BP29" i="7"/>
  <c r="BP53" i="7"/>
  <c r="BT52" i="7"/>
  <c r="BS33" i="7"/>
  <c r="AE227" i="1"/>
  <c r="W21" i="7"/>
  <c r="BO21" i="7" s="1"/>
  <c r="X60" i="7"/>
  <c r="BR60" i="7" s="1"/>
  <c r="X54" i="7"/>
  <c r="BR54" i="7" s="1"/>
  <c r="AF25" i="1"/>
  <c r="AE71" i="1"/>
  <c r="DZ71" i="1" s="1"/>
  <c r="AF10" i="1"/>
  <c r="EC10" i="1" s="1"/>
  <c r="AE72" i="1"/>
  <c r="AE11" i="1"/>
  <c r="DZ11" i="1" s="1"/>
  <c r="DW36" i="1"/>
  <c r="X24" i="7"/>
  <c r="BR24" i="7" s="1"/>
  <c r="AE36" i="1"/>
  <c r="DZ36" i="1" s="1"/>
  <c r="AF8" i="1"/>
  <c r="AD256" i="1"/>
  <c r="AE67" i="1"/>
  <c r="X28" i="7"/>
  <c r="BR28" i="7" s="1"/>
  <c r="BS48" i="7"/>
  <c r="BT22" i="7"/>
  <c r="BT47" i="7"/>
  <c r="BM47" i="7"/>
  <c r="BP21" i="7"/>
  <c r="BQ41" i="7"/>
  <c r="AF17" i="1"/>
  <c r="EC17" i="1" s="1"/>
  <c r="X58" i="7"/>
  <c r="BR58" i="7" s="1"/>
  <c r="BP54" i="7"/>
  <c r="AF233" i="1"/>
  <c r="BQ54" i="7"/>
  <c r="BS60" i="7"/>
  <c r="BQ53" i="7"/>
  <c r="BQ22" i="7"/>
  <c r="W13" i="7"/>
  <c r="BP43" i="7"/>
  <c r="BP23" i="7"/>
  <c r="DV80" i="1"/>
  <c r="DY71" i="1"/>
  <c r="EB24" i="1"/>
  <c r="DY239" i="1"/>
  <c r="BK1532" i="3"/>
  <c r="BK1540" i="3"/>
  <c r="BK1548" i="3"/>
  <c r="BK1556" i="3"/>
  <c r="BK1564" i="3"/>
  <c r="BK1572" i="3"/>
  <c r="BK1577" i="3"/>
  <c r="BK1630" i="3"/>
  <c r="BK1636" i="3"/>
  <c r="BK1644" i="3"/>
  <c r="BK1652" i="3"/>
  <c r="BK1660" i="3"/>
  <c r="BK1693" i="3"/>
  <c r="BK1701" i="3"/>
  <c r="BK1709" i="3"/>
  <c r="BK1741" i="3"/>
  <c r="BK1749" i="3"/>
  <c r="BM118" i="3"/>
  <c r="BM188" i="3"/>
  <c r="BM5" i="3"/>
  <c r="BK1620" i="3"/>
  <c r="BK1628" i="3"/>
  <c r="DY22" i="1"/>
  <c r="DY42" i="1"/>
  <c r="EB35" i="1"/>
  <c r="DY50" i="1"/>
  <c r="EB50" i="1"/>
  <c r="DY20" i="1"/>
  <c r="DY67" i="1"/>
  <c r="EB10" i="1"/>
  <c r="EB68" i="1"/>
  <c r="EB23" i="1"/>
  <c r="DY19" i="1"/>
  <c r="EB53" i="1"/>
  <c r="EB18" i="1"/>
  <c r="DY11" i="1"/>
  <c r="DY65" i="1"/>
  <c r="BK470" i="3"/>
  <c r="BK442" i="3"/>
  <c r="DY39" i="1"/>
  <c r="DY37" i="1"/>
  <c r="EB67" i="1"/>
  <c r="EB51" i="1"/>
  <c r="DY51" i="1"/>
  <c r="DY68" i="1"/>
  <c r="DY23" i="1"/>
  <c r="DY66" i="1"/>
  <c r="EB22" i="1"/>
  <c r="EB17" i="1"/>
  <c r="AF43" i="1"/>
  <c r="EC43" i="1" s="1"/>
  <c r="DY35" i="1"/>
  <c r="EB37" i="1"/>
  <c r="DY10" i="1"/>
  <c r="EB9" i="1"/>
  <c r="EB66" i="1"/>
  <c r="DY262" i="1"/>
  <c r="BK1640" i="3"/>
  <c r="BK1648" i="3"/>
  <c r="BK1656" i="3"/>
  <c r="BK1664" i="3"/>
  <c r="BK1697" i="3"/>
  <c r="BK1705" i="3"/>
  <c r="BK1713" i="3"/>
  <c r="BK1745" i="3"/>
  <c r="BK1753" i="3"/>
  <c r="DU66" i="1"/>
  <c r="DY52" i="1"/>
  <c r="DY17" i="1"/>
  <c r="BL458" i="3"/>
  <c r="BK458" i="3"/>
  <c r="BL450" i="3"/>
  <c r="BK450" i="3"/>
  <c r="BL434" i="3"/>
  <c r="BK434" i="3"/>
  <c r="BL426" i="3"/>
  <c r="BK426" i="3"/>
  <c r="BL418" i="3"/>
  <c r="BK418" i="3"/>
  <c r="BK482" i="3"/>
  <c r="BK490" i="3"/>
  <c r="BK498" i="3"/>
  <c r="BK506" i="3"/>
  <c r="BK514" i="3"/>
  <c r="BK522" i="3"/>
  <c r="BK530" i="3"/>
  <c r="BK538" i="3"/>
  <c r="BK546" i="3"/>
  <c r="BK554" i="3"/>
  <c r="BK562" i="3"/>
  <c r="BK570" i="3"/>
  <c r="BK578" i="3"/>
  <c r="BK586" i="3"/>
  <c r="BK594" i="3"/>
  <c r="BK602" i="3"/>
  <c r="BK610" i="3"/>
  <c r="BK618" i="3"/>
  <c r="BK626" i="3"/>
  <c r="BK634" i="3"/>
  <c r="BK642" i="3"/>
  <c r="BK650" i="3"/>
  <c r="BK658" i="3"/>
  <c r="BK666" i="3"/>
  <c r="BK469" i="3"/>
  <c r="BK477" i="3"/>
  <c r="BK485" i="3"/>
  <c r="BK493" i="3"/>
  <c r="BK501" i="3"/>
  <c r="BK509" i="3"/>
  <c r="BK517" i="3"/>
  <c r="BK525" i="3"/>
  <c r="BK533" i="3"/>
  <c r="BK541" i="3"/>
  <c r="BK549" i="3"/>
  <c r="BK557" i="3"/>
  <c r="BK565" i="3"/>
  <c r="BK573" i="3"/>
  <c r="BK581" i="3"/>
  <c r="BK589" i="3"/>
  <c r="BK597" i="3"/>
  <c r="BK605" i="3"/>
  <c r="BK613" i="3"/>
  <c r="BK621" i="3"/>
  <c r="BK629" i="3"/>
  <c r="BK637" i="3"/>
  <c r="BK645" i="3"/>
  <c r="BK653" i="3"/>
  <c r="BK661" i="3"/>
  <c r="BK672" i="3"/>
  <c r="BK684" i="3"/>
  <c r="BK692" i="3"/>
  <c r="BK700" i="3"/>
  <c r="BK708" i="3"/>
  <c r="BK716" i="3"/>
  <c r="BK724" i="3"/>
  <c r="BK732" i="3"/>
  <c r="BK740" i="3"/>
  <c r="BK748" i="3"/>
  <c r="BK756" i="3"/>
  <c r="BK764" i="3"/>
  <c r="BK772" i="3"/>
  <c r="BK780" i="3"/>
  <c r="BK788" i="3"/>
  <c r="BK796" i="3"/>
  <c r="BK804" i="3"/>
  <c r="BK812" i="3"/>
  <c r="BK820" i="3"/>
  <c r="BK828" i="3"/>
  <c r="BK836" i="3"/>
  <c r="BK844" i="3"/>
  <c r="BK852" i="3"/>
  <c r="BK860" i="3"/>
  <c r="BK667" i="3"/>
  <c r="BK675" i="3"/>
  <c r="BK683" i="3"/>
  <c r="BK691" i="3"/>
  <c r="BK699" i="3"/>
  <c r="BK707" i="3"/>
  <c r="BK715" i="3"/>
  <c r="BK723" i="3"/>
  <c r="BK731" i="3"/>
  <c r="BK739" i="3"/>
  <c r="BK747" i="3"/>
  <c r="BK755" i="3"/>
  <c r="BK763" i="3"/>
  <c r="BK771" i="3"/>
  <c r="BK779" i="3"/>
  <c r="BK787" i="3"/>
  <c r="BK795" i="3"/>
  <c r="DY268" i="1"/>
  <c r="DY255" i="1"/>
  <c r="DV262" i="1"/>
  <c r="AE49" i="1"/>
  <c r="AE51" i="1"/>
  <c r="AE50" i="1"/>
  <c r="AE54" i="1"/>
  <c r="DW34" i="1"/>
  <c r="AE52" i="1"/>
  <c r="AE53" i="1"/>
  <c r="DZ53" i="1" s="1"/>
  <c r="AE55" i="1"/>
  <c r="AE34" i="1"/>
  <c r="DZ34" i="1" s="1"/>
  <c r="BL460" i="3"/>
  <c r="BK460" i="3"/>
  <c r="BL452" i="3"/>
  <c r="BK452" i="3"/>
  <c r="BL444" i="3"/>
  <c r="BK444" i="3"/>
  <c r="BL436" i="3"/>
  <c r="BK436" i="3"/>
  <c r="BL420" i="3"/>
  <c r="BK420" i="3"/>
  <c r="BK480" i="3"/>
  <c r="BK488" i="3"/>
  <c r="BK496" i="3"/>
  <c r="BK504" i="3"/>
  <c r="BK512" i="3"/>
  <c r="BK520" i="3"/>
  <c r="BK528" i="3"/>
  <c r="BK536" i="3"/>
  <c r="BK544" i="3"/>
  <c r="BK552" i="3"/>
  <c r="BK560" i="3"/>
  <c r="BK568" i="3"/>
  <c r="BK576" i="3"/>
  <c r="BK584" i="3"/>
  <c r="BK592" i="3"/>
  <c r="BK600" i="3"/>
  <c r="BK608" i="3"/>
  <c r="BK616" i="3"/>
  <c r="BK624" i="3"/>
  <c r="BK632" i="3"/>
  <c r="BK640" i="3"/>
  <c r="BK648" i="3"/>
  <c r="BK656" i="3"/>
  <c r="BK664" i="3"/>
  <c r="BK467" i="3"/>
  <c r="BK475" i="3"/>
  <c r="BK483" i="3"/>
  <c r="BK491" i="3"/>
  <c r="BK499" i="3"/>
  <c r="BK507" i="3"/>
  <c r="BK515" i="3"/>
  <c r="BK523" i="3"/>
  <c r="BK531" i="3"/>
  <c r="BK539" i="3"/>
  <c r="BK547" i="3"/>
  <c r="BK555" i="3"/>
  <c r="BK563" i="3"/>
  <c r="BK571" i="3"/>
  <c r="BK579" i="3"/>
  <c r="BK587" i="3"/>
  <c r="BK595" i="3"/>
  <c r="BK603" i="3"/>
  <c r="BK611" i="3"/>
  <c r="BK619" i="3"/>
  <c r="BK627" i="3"/>
  <c r="BK635" i="3"/>
  <c r="BK643" i="3"/>
  <c r="BK651" i="3"/>
  <c r="BK659" i="3"/>
  <c r="BK668" i="3"/>
  <c r="BK682" i="3"/>
  <c r="BK690" i="3"/>
  <c r="BK698" i="3"/>
  <c r="BK706" i="3"/>
  <c r="BK714" i="3"/>
  <c r="BK722" i="3"/>
  <c r="BK730" i="3"/>
  <c r="BK738" i="3"/>
  <c r="BK746" i="3"/>
  <c r="BK754" i="3"/>
  <c r="BK762" i="3"/>
  <c r="BK770" i="3"/>
  <c r="BK778" i="3"/>
  <c r="BK786" i="3"/>
  <c r="BK794" i="3"/>
  <c r="BK802" i="3"/>
  <c r="BK810" i="3"/>
  <c r="BK818" i="3"/>
  <c r="BK826" i="3"/>
  <c r="BK834" i="3"/>
  <c r="BK842" i="3"/>
  <c r="BK850" i="3"/>
  <c r="BK858" i="3"/>
  <c r="BK673" i="3"/>
  <c r="BK681" i="3"/>
  <c r="BK689" i="3"/>
  <c r="BK697" i="3"/>
  <c r="BK705" i="3"/>
  <c r="BK713" i="3"/>
  <c r="BK721" i="3"/>
  <c r="BK729" i="3"/>
  <c r="BK737" i="3"/>
  <c r="BK745" i="3"/>
  <c r="BK753" i="3"/>
  <c r="BK761" i="3"/>
  <c r="BK769" i="3"/>
  <c r="BK777" i="3"/>
  <c r="BK785" i="3"/>
  <c r="BK793" i="3"/>
  <c r="BK801" i="3"/>
  <c r="BK809" i="3"/>
  <c r="BK817" i="3"/>
  <c r="BK825" i="3"/>
  <c r="BL462" i="3"/>
  <c r="BK462" i="3"/>
  <c r="BL454" i="3"/>
  <c r="BK454" i="3"/>
  <c r="BL446" i="3"/>
  <c r="BK446" i="3"/>
  <c r="BL438" i="3"/>
  <c r="BK438" i="3"/>
  <c r="BL430" i="3"/>
  <c r="BK430" i="3"/>
  <c r="BL422" i="3"/>
  <c r="BK422" i="3"/>
  <c r="BK478" i="3"/>
  <c r="BK486" i="3"/>
  <c r="BK494" i="3"/>
  <c r="BK502" i="3"/>
  <c r="BK510" i="3"/>
  <c r="BK518" i="3"/>
  <c r="BK526" i="3"/>
  <c r="BK534" i="3"/>
  <c r="BK542" i="3"/>
  <c r="BK550" i="3"/>
  <c r="BK558" i="3"/>
  <c r="BK566" i="3"/>
  <c r="BK574" i="3"/>
  <c r="BK582" i="3"/>
  <c r="BK590" i="3"/>
  <c r="BK598" i="3"/>
  <c r="BK606" i="3"/>
  <c r="BK614" i="3"/>
  <c r="BK622" i="3"/>
  <c r="BK630" i="3"/>
  <c r="BK638" i="3"/>
  <c r="BK646" i="3"/>
  <c r="BK654" i="3"/>
  <c r="BK662" i="3"/>
  <c r="BK674" i="3"/>
  <c r="BK465" i="3"/>
  <c r="BK473" i="3"/>
  <c r="BK481" i="3"/>
  <c r="BK489" i="3"/>
  <c r="BK497" i="3"/>
  <c r="BK505" i="3"/>
  <c r="BK513" i="3"/>
  <c r="BK521" i="3"/>
  <c r="BK529" i="3"/>
  <c r="BK537" i="3"/>
  <c r="BK545" i="3"/>
  <c r="BK553" i="3"/>
  <c r="BK561" i="3"/>
  <c r="BK569" i="3"/>
  <c r="BK577" i="3"/>
  <c r="BK585" i="3"/>
  <c r="BK593" i="3"/>
  <c r="BK601" i="3"/>
  <c r="BK609" i="3"/>
  <c r="BK617" i="3"/>
  <c r="BK625" i="3"/>
  <c r="BK633" i="3"/>
  <c r="BK641" i="3"/>
  <c r="BK649" i="3"/>
  <c r="BK657" i="3"/>
  <c r="BK665" i="3"/>
  <c r="BK680" i="3"/>
  <c r="BK688" i="3"/>
  <c r="BK696" i="3"/>
  <c r="BK704" i="3"/>
  <c r="BK712" i="3"/>
  <c r="BK720" i="3"/>
  <c r="BK728" i="3"/>
  <c r="BK736" i="3"/>
  <c r="BK744" i="3"/>
  <c r="BK752" i="3"/>
  <c r="BK760" i="3"/>
  <c r="BK768" i="3"/>
  <c r="BK776" i="3"/>
  <c r="BK784" i="3"/>
  <c r="BK792" i="3"/>
  <c r="BK800" i="3"/>
  <c r="BK808" i="3"/>
  <c r="BK816" i="3"/>
  <c r="BK824" i="3"/>
  <c r="BK832" i="3"/>
  <c r="BK840" i="3"/>
  <c r="BK848" i="3"/>
  <c r="BK856" i="3"/>
  <c r="BK864" i="3"/>
  <c r="BK671" i="3"/>
  <c r="BK679" i="3"/>
  <c r="BK687" i="3"/>
  <c r="BK695" i="3"/>
  <c r="BK703" i="3"/>
  <c r="BK711" i="3"/>
  <c r="BK719" i="3"/>
  <c r="BK727" i="3"/>
  <c r="BK735" i="3"/>
  <c r="BK743" i="3"/>
  <c r="BK751" i="3"/>
  <c r="BK759" i="3"/>
  <c r="BK767" i="3"/>
  <c r="BK775" i="3"/>
  <c r="BK783" i="3"/>
  <c r="BK791" i="3"/>
  <c r="BK799" i="3"/>
  <c r="BK807" i="3"/>
  <c r="BK815" i="3"/>
  <c r="BK823" i="3"/>
  <c r="BK831" i="3"/>
  <c r="BK839" i="3"/>
  <c r="BK847" i="3"/>
  <c r="BK855" i="3"/>
  <c r="BK863" i="3"/>
  <c r="DY53" i="1"/>
  <c r="EB49" i="1"/>
  <c r="DY18" i="1"/>
  <c r="EB36" i="1"/>
  <c r="DY43" i="1"/>
  <c r="EB52" i="1"/>
  <c r="EB48" i="1"/>
  <c r="DY48" i="1"/>
  <c r="EB21" i="1"/>
  <c r="BL466" i="3"/>
  <c r="BK466" i="3"/>
  <c r="BK464" i="3"/>
  <c r="BL456" i="3"/>
  <c r="BK456" i="3"/>
  <c r="BL448" i="3"/>
  <c r="BK448" i="3"/>
  <c r="BL440" i="3"/>
  <c r="BK440" i="3"/>
  <c r="BL432" i="3"/>
  <c r="BK432" i="3"/>
  <c r="BL424" i="3"/>
  <c r="BK424" i="3"/>
  <c r="BK484" i="3"/>
  <c r="BK492" i="3"/>
  <c r="BK500" i="3"/>
  <c r="BK508" i="3"/>
  <c r="BK516" i="3"/>
  <c r="BK524" i="3"/>
  <c r="BK532" i="3"/>
  <c r="BK540" i="3"/>
  <c r="BK548" i="3"/>
  <c r="BK556" i="3"/>
  <c r="BK564" i="3"/>
  <c r="BK572" i="3"/>
  <c r="BK580" i="3"/>
  <c r="BK588" i="3"/>
  <c r="BK596" i="3"/>
  <c r="BK604" i="3"/>
  <c r="BK612" i="3"/>
  <c r="BK620" i="3"/>
  <c r="BK628" i="3"/>
  <c r="BK636" i="3"/>
  <c r="BK644" i="3"/>
  <c r="BK652" i="3"/>
  <c r="BK660" i="3"/>
  <c r="BK670" i="3"/>
  <c r="BK471" i="3"/>
  <c r="BK479" i="3"/>
  <c r="BK487" i="3"/>
  <c r="BK495" i="3"/>
  <c r="BK503" i="3"/>
  <c r="BK511" i="3"/>
  <c r="BK519" i="3"/>
  <c r="BK527" i="3"/>
  <c r="BK535" i="3"/>
  <c r="BK543" i="3"/>
  <c r="BK551" i="3"/>
  <c r="BK559" i="3"/>
  <c r="BK567" i="3"/>
  <c r="BK575" i="3"/>
  <c r="BK583" i="3"/>
  <c r="BK591" i="3"/>
  <c r="BK599" i="3"/>
  <c r="BK607" i="3"/>
  <c r="BK615" i="3"/>
  <c r="BK623" i="3"/>
  <c r="BK631" i="3"/>
  <c r="BK639" i="3"/>
  <c r="BK647" i="3"/>
  <c r="BK655" i="3"/>
  <c r="BK663" i="3"/>
  <c r="BK676" i="3"/>
  <c r="BK686" i="3"/>
  <c r="BK694" i="3"/>
  <c r="BK702" i="3"/>
  <c r="BK710" i="3"/>
  <c r="BK718" i="3"/>
  <c r="BK726" i="3"/>
  <c r="BK734" i="3"/>
  <c r="BK742" i="3"/>
  <c r="BK750" i="3"/>
  <c r="BK758" i="3"/>
  <c r="BK766" i="3"/>
  <c r="BK774" i="3"/>
  <c r="BK782" i="3"/>
  <c r="BK790" i="3"/>
  <c r="BK798" i="3"/>
  <c r="BK806" i="3"/>
  <c r="BK814" i="3"/>
  <c r="BK822" i="3"/>
  <c r="BK830" i="3"/>
  <c r="BK838" i="3"/>
  <c r="BK846" i="3"/>
  <c r="BK854" i="3"/>
  <c r="BK862" i="3"/>
  <c r="BK669" i="3"/>
  <c r="BK677" i="3"/>
  <c r="BK685" i="3"/>
  <c r="BK693" i="3"/>
  <c r="BK701" i="3"/>
  <c r="BK709" i="3"/>
  <c r="BK717" i="3"/>
  <c r="BK725" i="3"/>
  <c r="BK733" i="3"/>
  <c r="BK741" i="3"/>
  <c r="BK749" i="3"/>
  <c r="BK757" i="3"/>
  <c r="BK765" i="3"/>
  <c r="BK773" i="3"/>
  <c r="BK781" i="3"/>
  <c r="BK789" i="3"/>
  <c r="BK797" i="3"/>
  <c r="BK805" i="3"/>
  <c r="BK813" i="3"/>
  <c r="BK803" i="3"/>
  <c r="BK811" i="3"/>
  <c r="BK819" i="3"/>
  <c r="BK827" i="3"/>
  <c r="BK835" i="3"/>
  <c r="BK843" i="3"/>
  <c r="BK851" i="3"/>
  <c r="BK859" i="3"/>
  <c r="BK869" i="3"/>
  <c r="BK877" i="3"/>
  <c r="BK885" i="3"/>
  <c r="BK893" i="3"/>
  <c r="BK901" i="3"/>
  <c r="BK909" i="3"/>
  <c r="BK917" i="3"/>
  <c r="BK925" i="3"/>
  <c r="BK933" i="3"/>
  <c r="BK941" i="3"/>
  <c r="BK949" i="3"/>
  <c r="BK957" i="3"/>
  <c r="BK965" i="3"/>
  <c r="BK973" i="3"/>
  <c r="BK981" i="3"/>
  <c r="BK989" i="3"/>
  <c r="BK997" i="3"/>
  <c r="BK1005" i="3"/>
  <c r="BK1013" i="3"/>
  <c r="BK1021" i="3"/>
  <c r="BK1029" i="3"/>
  <c r="BK1037" i="3"/>
  <c r="BK1045" i="3"/>
  <c r="BK1054" i="3"/>
  <c r="BK1062" i="3"/>
  <c r="BK1070" i="3"/>
  <c r="BK1078" i="3"/>
  <c r="BK1086" i="3"/>
  <c r="BK1094" i="3"/>
  <c r="BK1102" i="3"/>
  <c r="BK1110" i="3"/>
  <c r="BK1118" i="3"/>
  <c r="BK1126" i="3"/>
  <c r="BK1134" i="3"/>
  <c r="BK1142" i="3"/>
  <c r="BK1150" i="3"/>
  <c r="BK1158" i="3"/>
  <c r="BK1166" i="3"/>
  <c r="BK1174" i="3"/>
  <c r="BK1182" i="3"/>
  <c r="BK1190" i="3"/>
  <c r="BK1198" i="3"/>
  <c r="BK1206" i="3"/>
  <c r="BK1214" i="3"/>
  <c r="BK1222" i="3"/>
  <c r="BK1230" i="3"/>
  <c r="BK1238" i="3"/>
  <c r="AJ8" i="3"/>
  <c r="BK1244" i="3"/>
  <c r="BK1252" i="3"/>
  <c r="BK1260" i="3"/>
  <c r="BK410" i="3"/>
  <c r="BK394" i="3"/>
  <c r="BK378" i="3"/>
  <c r="BK362" i="3"/>
  <c r="BK346" i="3"/>
  <c r="BK37" i="3"/>
  <c r="BL173" i="3"/>
  <c r="BK413" i="3"/>
  <c r="BK397" i="3"/>
  <c r="BK381" i="3"/>
  <c r="BK365" i="3"/>
  <c r="BK349" i="3"/>
  <c r="BK107" i="3"/>
  <c r="BK116" i="3"/>
  <c r="BK1266" i="3"/>
  <c r="BK1274" i="3"/>
  <c r="BK1282" i="3"/>
  <c r="BK1271" i="3"/>
  <c r="BK1279" i="3"/>
  <c r="BK1290" i="3"/>
  <c r="BK1292" i="3"/>
  <c r="BK1300" i="3"/>
  <c r="BK1308" i="3"/>
  <c r="BK1316" i="3"/>
  <c r="BK1324" i="3"/>
  <c r="BK1332" i="3"/>
  <c r="BK1340" i="3"/>
  <c r="BK833" i="3"/>
  <c r="BK841" i="3"/>
  <c r="BK849" i="3"/>
  <c r="BK857" i="3"/>
  <c r="BK1051" i="3"/>
  <c r="BK867" i="3"/>
  <c r="BK875" i="3"/>
  <c r="BK883" i="3"/>
  <c r="BK891" i="3"/>
  <c r="BK899" i="3"/>
  <c r="BK907" i="3"/>
  <c r="BK915" i="3"/>
  <c r="BK923" i="3"/>
  <c r="BK931" i="3"/>
  <c r="BK939" i="3"/>
  <c r="BK947" i="3"/>
  <c r="BK955" i="3"/>
  <c r="BK963" i="3"/>
  <c r="BK971" i="3"/>
  <c r="BK979" i="3"/>
  <c r="BK987" i="3"/>
  <c r="BK995" i="3"/>
  <c r="BK1003" i="3"/>
  <c r="BK1011" i="3"/>
  <c r="BK1019" i="3"/>
  <c r="BK1027" i="3"/>
  <c r="BK1035" i="3"/>
  <c r="BK1043" i="3"/>
  <c r="BK1052" i="3"/>
  <c r="BK1060" i="3"/>
  <c r="BK1068" i="3"/>
  <c r="BK1076" i="3"/>
  <c r="BK1084" i="3"/>
  <c r="BK1092" i="3"/>
  <c r="BK1100" i="3"/>
  <c r="BK1108" i="3"/>
  <c r="BK1116" i="3"/>
  <c r="BK1124" i="3"/>
  <c r="BK1132" i="3"/>
  <c r="BK1140" i="3"/>
  <c r="BK1148" i="3"/>
  <c r="BK1156" i="3"/>
  <c r="BK1164" i="3"/>
  <c r="BK1172" i="3"/>
  <c r="BK1180" i="3"/>
  <c r="BK1188" i="3"/>
  <c r="BK1196" i="3"/>
  <c r="BK1204" i="3"/>
  <c r="BK1212" i="3"/>
  <c r="BK1220" i="3"/>
  <c r="BK1228" i="3"/>
  <c r="BK1236" i="3"/>
  <c r="BK1242" i="3"/>
  <c r="BK1250" i="3"/>
  <c r="BK1258" i="3"/>
  <c r="BK406" i="3"/>
  <c r="BK390" i="3"/>
  <c r="BK374" i="3"/>
  <c r="BK358" i="3"/>
  <c r="BK140" i="3"/>
  <c r="BK181" i="3"/>
  <c r="BK85" i="3"/>
  <c r="BK409" i="3"/>
  <c r="BK393" i="3"/>
  <c r="BK377" i="3"/>
  <c r="BK361" i="3"/>
  <c r="BK345" i="3"/>
  <c r="BK27" i="3"/>
  <c r="BK1264" i="3"/>
  <c r="BK1272" i="3"/>
  <c r="BK1280" i="3"/>
  <c r="BK1269" i="3"/>
  <c r="BK1277" i="3"/>
  <c r="BK1285" i="3"/>
  <c r="BK1298" i="3"/>
  <c r="BK1306" i="3"/>
  <c r="BK1314" i="3"/>
  <c r="BK1322" i="3"/>
  <c r="BK1330" i="3"/>
  <c r="BK1338" i="3"/>
  <c r="BK1346" i="3"/>
  <c r="BK865" i="3"/>
  <c r="BK873" i="3"/>
  <c r="BK881" i="3"/>
  <c r="BK889" i="3"/>
  <c r="BK897" i="3"/>
  <c r="BK905" i="3"/>
  <c r="BK913" i="3"/>
  <c r="BK921" i="3"/>
  <c r="BK929" i="3"/>
  <c r="BK937" i="3"/>
  <c r="BK945" i="3"/>
  <c r="BK953" i="3"/>
  <c r="BK961" i="3"/>
  <c r="BK969" i="3"/>
  <c r="BK977" i="3"/>
  <c r="BK985" i="3"/>
  <c r="BK993" i="3"/>
  <c r="BK1001" i="3"/>
  <c r="BK1009" i="3"/>
  <c r="BK1017" i="3"/>
  <c r="BK1025" i="3"/>
  <c r="BK1033" i="3"/>
  <c r="BK1041" i="3"/>
  <c r="BK1055" i="3"/>
  <c r="BK1050" i="3"/>
  <c r="BK1058" i="3"/>
  <c r="BK1066" i="3"/>
  <c r="BK1074" i="3"/>
  <c r="BK1082" i="3"/>
  <c r="BK1090" i="3"/>
  <c r="BK1098" i="3"/>
  <c r="BK1106" i="3"/>
  <c r="BK1114" i="3"/>
  <c r="BK1122" i="3"/>
  <c r="BK1130" i="3"/>
  <c r="BK1138" i="3"/>
  <c r="BK1146" i="3"/>
  <c r="BK1154" i="3"/>
  <c r="BK1162" i="3"/>
  <c r="BK1170" i="3"/>
  <c r="BK1178" i="3"/>
  <c r="BK1186" i="3"/>
  <c r="BK1194" i="3"/>
  <c r="BK1202" i="3"/>
  <c r="BK1210" i="3"/>
  <c r="BK1218" i="3"/>
  <c r="BK1226" i="3"/>
  <c r="BK1234" i="3"/>
  <c r="BK1240" i="3"/>
  <c r="BK1248" i="3"/>
  <c r="BK1256" i="3"/>
  <c r="BK402" i="3"/>
  <c r="BK386" i="3"/>
  <c r="BK370" i="3"/>
  <c r="BK354" i="3"/>
  <c r="BK342" i="3"/>
  <c r="BK204" i="3"/>
  <c r="BK126" i="3"/>
  <c r="BK171" i="3"/>
  <c r="BK11" i="3"/>
  <c r="BK405" i="3"/>
  <c r="BK389" i="3"/>
  <c r="BK373" i="3"/>
  <c r="BK357" i="3"/>
  <c r="BK135" i="3"/>
  <c r="BK1270" i="3"/>
  <c r="BK1278" i="3"/>
  <c r="BK1286" i="3"/>
  <c r="BK1288" i="3"/>
  <c r="BK1267" i="3"/>
  <c r="BK1275" i="3"/>
  <c r="BK1283" i="3"/>
  <c r="BK1296" i="3"/>
  <c r="BK1304" i="3"/>
  <c r="BK1312" i="3"/>
  <c r="BK1320" i="3"/>
  <c r="BK1328" i="3"/>
  <c r="BK1336" i="3"/>
  <c r="BK1344" i="3"/>
  <c r="BK821" i="3"/>
  <c r="BK829" i="3"/>
  <c r="BK837" i="3"/>
  <c r="BK845" i="3"/>
  <c r="BK853" i="3"/>
  <c r="BK861" i="3"/>
  <c r="BK871" i="3"/>
  <c r="BK879" i="3"/>
  <c r="BK887" i="3"/>
  <c r="BK895" i="3"/>
  <c r="BK903" i="3"/>
  <c r="BK911" i="3"/>
  <c r="BK919" i="3"/>
  <c r="BK927" i="3"/>
  <c r="BK935" i="3"/>
  <c r="BK943" i="3"/>
  <c r="BK951" i="3"/>
  <c r="BK959" i="3"/>
  <c r="BK967" i="3"/>
  <c r="BK975" i="3"/>
  <c r="BK983" i="3"/>
  <c r="BK991" i="3"/>
  <c r="BK999" i="3"/>
  <c r="BK1007" i="3"/>
  <c r="BK1015" i="3"/>
  <c r="BK1023" i="3"/>
  <c r="BK1031" i="3"/>
  <c r="BK1039" i="3"/>
  <c r="BK1047" i="3"/>
  <c r="BK1053" i="3"/>
  <c r="BK1048" i="3"/>
  <c r="BK1056" i="3"/>
  <c r="BK1064" i="3"/>
  <c r="BK1072" i="3"/>
  <c r="BK1080" i="3"/>
  <c r="BK1088" i="3"/>
  <c r="BK1096" i="3"/>
  <c r="BK1104" i="3"/>
  <c r="BK1112" i="3"/>
  <c r="BK1120" i="3"/>
  <c r="BK1128" i="3"/>
  <c r="BK1136" i="3"/>
  <c r="BK1144" i="3"/>
  <c r="BK1152" i="3"/>
  <c r="BK1160" i="3"/>
  <c r="BK1168" i="3"/>
  <c r="BK1176" i="3"/>
  <c r="BK1184" i="3"/>
  <c r="BK1192" i="3"/>
  <c r="BK1200" i="3"/>
  <c r="BK1208" i="3"/>
  <c r="BK1216" i="3"/>
  <c r="BK1224" i="3"/>
  <c r="BK1232" i="3"/>
  <c r="BK1246" i="3"/>
  <c r="BK1254" i="3"/>
  <c r="BK1262" i="3"/>
  <c r="BK414" i="3"/>
  <c r="BK398" i="3"/>
  <c r="BK382" i="3"/>
  <c r="BK366" i="3"/>
  <c r="BK350" i="3"/>
  <c r="BK117" i="3"/>
  <c r="BK187" i="3"/>
  <c r="BK4" i="3"/>
  <c r="BK401" i="3"/>
  <c r="BK385" i="3"/>
  <c r="BK369" i="3"/>
  <c r="BK353" i="3"/>
  <c r="BK177" i="3"/>
  <c r="BK125" i="3"/>
  <c r="BK170" i="3"/>
  <c r="BK10" i="3"/>
  <c r="BK1268" i="3"/>
  <c r="BK1276" i="3"/>
  <c r="BK1284" i="3"/>
  <c r="BK1265" i="3"/>
  <c r="BK1273" i="3"/>
  <c r="BK1281" i="3"/>
  <c r="BK1294" i="3"/>
  <c r="BK1302" i="3"/>
  <c r="BK1310" i="3"/>
  <c r="BK1318" i="3"/>
  <c r="BK1326" i="3"/>
  <c r="BK1334" i="3"/>
  <c r="BK1342" i="3"/>
  <c r="BK1350" i="3"/>
  <c r="BK1348" i="3"/>
  <c r="BK1356" i="3"/>
  <c r="BK1364" i="3"/>
  <c r="BK1372" i="3"/>
  <c r="BK1380" i="3"/>
  <c r="BK1291" i="3"/>
  <c r="BK1299" i="3"/>
  <c r="BK1307" i="3"/>
  <c r="BK1315" i="3"/>
  <c r="BK1323" i="3"/>
  <c r="BK1331" i="3"/>
  <c r="BK1339" i="3"/>
  <c r="BK1347" i="3"/>
  <c r="BK1355" i="3"/>
  <c r="BK1363" i="3"/>
  <c r="BK1371" i="3"/>
  <c r="BK1379" i="3"/>
  <c r="BK1381" i="3"/>
  <c r="BK1389" i="3"/>
  <c r="BK1397" i="3"/>
  <c r="BK1405" i="3"/>
  <c r="BK1413" i="3"/>
  <c r="BK1421" i="3"/>
  <c r="BK1429" i="3"/>
  <c r="BK1437" i="3"/>
  <c r="BK1445" i="3"/>
  <c r="BK1453" i="3"/>
  <c r="BK1461" i="3"/>
  <c r="BK1469" i="3"/>
  <c r="BK1480" i="3"/>
  <c r="BK1488" i="3"/>
  <c r="BK1496" i="3"/>
  <c r="BK1504" i="3"/>
  <c r="BK1512" i="3"/>
  <c r="BK1520" i="3"/>
  <c r="BK1481" i="3"/>
  <c r="BK1489" i="3"/>
  <c r="BK1497" i="3"/>
  <c r="BK1505" i="3"/>
  <c r="BK1513" i="3"/>
  <c r="BK1521" i="3"/>
  <c r="BK1533" i="3"/>
  <c r="BK1541" i="3"/>
  <c r="BK1549" i="3"/>
  <c r="BK1557" i="3"/>
  <c r="BK1565" i="3"/>
  <c r="BK1573" i="3"/>
  <c r="BK1581" i="3"/>
  <c r="BK1589" i="3"/>
  <c r="BK1597" i="3"/>
  <c r="BK1605" i="3"/>
  <c r="BK1613" i="3"/>
  <c r="BK1584" i="3"/>
  <c r="BK1592" i="3"/>
  <c r="BK1600" i="3"/>
  <c r="BK1608" i="3"/>
  <c r="BK1616" i="3"/>
  <c r="BK1646" i="3"/>
  <c r="BK1654" i="3"/>
  <c r="BK1662" i="3"/>
  <c r="BK1629" i="3"/>
  <c r="BK1637" i="3"/>
  <c r="BK1645" i="3"/>
  <c r="BK1653" i="3"/>
  <c r="BK1661" i="3"/>
  <c r="BK1669" i="3"/>
  <c r="BK1677" i="3"/>
  <c r="BK1685" i="3"/>
  <c r="BK1668" i="3"/>
  <c r="BK1676" i="3"/>
  <c r="BK1684" i="3"/>
  <c r="BK1695" i="3"/>
  <c r="BK1703" i="3"/>
  <c r="BK1711" i="3"/>
  <c r="BK1716" i="3"/>
  <c r="BK1724" i="3"/>
  <c r="BK1732" i="3"/>
  <c r="BK1742" i="3"/>
  <c r="BK1750" i="3"/>
  <c r="BK1743" i="3"/>
  <c r="BK1751" i="3"/>
  <c r="BK49" i="3"/>
  <c r="BK47" i="3"/>
  <c r="BK180" i="3"/>
  <c r="BK186" i="3"/>
  <c r="BK1354" i="3"/>
  <c r="BK1362" i="3"/>
  <c r="BK1370" i="3"/>
  <c r="BK1378" i="3"/>
  <c r="BK1289" i="3"/>
  <c r="BK1297" i="3"/>
  <c r="BK1305" i="3"/>
  <c r="BK1313" i="3"/>
  <c r="BK1321" i="3"/>
  <c r="BK1329" i="3"/>
  <c r="BK1337" i="3"/>
  <c r="BK1345" i="3"/>
  <c r="BK1353" i="3"/>
  <c r="BK1361" i="3"/>
  <c r="BK1369" i="3"/>
  <c r="BK1377" i="3"/>
  <c r="BK1387" i="3"/>
  <c r="BK1395" i="3"/>
  <c r="BK1403" i="3"/>
  <c r="BK1411" i="3"/>
  <c r="BK1419" i="3"/>
  <c r="BK1427" i="3"/>
  <c r="BK1435" i="3"/>
  <c r="BK1443" i="3"/>
  <c r="BK1451" i="3"/>
  <c r="BK1459" i="3"/>
  <c r="BK1467" i="3"/>
  <c r="BK1475" i="3"/>
  <c r="BK1486" i="3"/>
  <c r="BK1494" i="3"/>
  <c r="BK1502" i="3"/>
  <c r="BK1510" i="3"/>
  <c r="BK1518" i="3"/>
  <c r="BK1526" i="3"/>
  <c r="BK1479" i="3"/>
  <c r="BK1487" i="3"/>
  <c r="BK1495" i="3"/>
  <c r="BK1503" i="3"/>
  <c r="BK1511" i="3"/>
  <c r="BK1519" i="3"/>
  <c r="BK1531" i="3"/>
  <c r="BK1539" i="3"/>
  <c r="BK1547" i="3"/>
  <c r="BK1555" i="3"/>
  <c r="BK1563" i="3"/>
  <c r="BK1571" i="3"/>
  <c r="BK1579" i="3"/>
  <c r="BK1587" i="3"/>
  <c r="BK1595" i="3"/>
  <c r="BK1603" i="3"/>
  <c r="BK1611" i="3"/>
  <c r="BK1618" i="3"/>
  <c r="BK1582" i="3"/>
  <c r="BK1590" i="3"/>
  <c r="BK1598" i="3"/>
  <c r="BK1606" i="3"/>
  <c r="BK1614" i="3"/>
  <c r="BK1627" i="3"/>
  <c r="BK1635" i="3"/>
  <c r="BK1643" i="3"/>
  <c r="BK1651" i="3"/>
  <c r="BK1659" i="3"/>
  <c r="BK1675" i="3"/>
  <c r="BK1683" i="3"/>
  <c r="BK1666" i="3"/>
  <c r="BK1674" i="3"/>
  <c r="BK1682" i="3"/>
  <c r="BK1722" i="3"/>
  <c r="BK1730" i="3"/>
  <c r="BK1738" i="3"/>
  <c r="BK1740" i="3"/>
  <c r="BK1748" i="3"/>
  <c r="BK1352" i="3"/>
  <c r="BK1360" i="3"/>
  <c r="BK1368" i="3"/>
  <c r="BK1376" i="3"/>
  <c r="BK1287" i="3"/>
  <c r="BK1295" i="3"/>
  <c r="BK1303" i="3"/>
  <c r="BK1311" i="3"/>
  <c r="BK1319" i="3"/>
  <c r="BK1327" i="3"/>
  <c r="BK1335" i="3"/>
  <c r="BK1343" i="3"/>
  <c r="BK1351" i="3"/>
  <c r="BK1359" i="3"/>
  <c r="BK1367" i="3"/>
  <c r="BK1375" i="3"/>
  <c r="BK1385" i="3"/>
  <c r="BK1393" i="3"/>
  <c r="BK1401" i="3"/>
  <c r="BK1409" i="3"/>
  <c r="BK1417" i="3"/>
  <c r="BK1425" i="3"/>
  <c r="BK1433" i="3"/>
  <c r="BK1441" i="3"/>
  <c r="BK1449" i="3"/>
  <c r="BK1457" i="3"/>
  <c r="BK1465" i="3"/>
  <c r="BK1473" i="3"/>
  <c r="BK1484" i="3"/>
  <c r="BK1492" i="3"/>
  <c r="BK1500" i="3"/>
  <c r="BK1508" i="3"/>
  <c r="BK1516" i="3"/>
  <c r="BK1524" i="3"/>
  <c r="BK1485" i="3"/>
  <c r="BK1493" i="3"/>
  <c r="BK1501" i="3"/>
  <c r="BK1509" i="3"/>
  <c r="BK1517" i="3"/>
  <c r="BK1525" i="3"/>
  <c r="BK1529" i="3"/>
  <c r="BK1537" i="3"/>
  <c r="BK1545" i="3"/>
  <c r="BK1553" i="3"/>
  <c r="BK1561" i="3"/>
  <c r="BK1569" i="3"/>
  <c r="BK1585" i="3"/>
  <c r="BK1593" i="3"/>
  <c r="BK1601" i="3"/>
  <c r="BK1609" i="3"/>
  <c r="BK1617" i="3"/>
  <c r="BK1580" i="3"/>
  <c r="BK1588" i="3"/>
  <c r="BK1596" i="3"/>
  <c r="BK1604" i="3"/>
  <c r="BK1612" i="3"/>
  <c r="BK1642" i="3"/>
  <c r="BK1650" i="3"/>
  <c r="BK1658" i="3"/>
  <c r="BK1625" i="3"/>
  <c r="BK1633" i="3"/>
  <c r="BK1641" i="3"/>
  <c r="BK1649" i="3"/>
  <c r="BK1657" i="3"/>
  <c r="BK1665" i="3"/>
  <c r="BK1673" i="3"/>
  <c r="BK1681" i="3"/>
  <c r="BK1689" i="3"/>
  <c r="BK1672" i="3"/>
  <c r="BK1680" i="3"/>
  <c r="BK1688" i="3"/>
  <c r="BK1691" i="3"/>
  <c r="BK1699" i="3"/>
  <c r="BK1707" i="3"/>
  <c r="BK1720" i="3"/>
  <c r="BK1728" i="3"/>
  <c r="BK1736" i="3"/>
  <c r="BK1746" i="3"/>
  <c r="BK1739" i="3"/>
  <c r="BK1747" i="3"/>
  <c r="BK1755" i="3"/>
  <c r="BK77" i="3"/>
  <c r="BK93" i="3"/>
  <c r="BK24" i="3"/>
  <c r="BK103" i="3"/>
  <c r="BK57" i="3"/>
  <c r="BK132" i="3"/>
  <c r="BK203" i="3"/>
  <c r="BK1358" i="3"/>
  <c r="BK1366" i="3"/>
  <c r="BK1374" i="3"/>
  <c r="BK1293" i="3"/>
  <c r="BK1301" i="3"/>
  <c r="BK1309" i="3"/>
  <c r="BK1317" i="3"/>
  <c r="BK1325" i="3"/>
  <c r="BK1333" i="3"/>
  <c r="BK1341" i="3"/>
  <c r="BK1349" i="3"/>
  <c r="BK1357" i="3"/>
  <c r="BK1365" i="3"/>
  <c r="BK1373" i="3"/>
  <c r="BK1383" i="3"/>
  <c r="BK1391" i="3"/>
  <c r="BK1399" i="3"/>
  <c r="BK1407" i="3"/>
  <c r="BK1415" i="3"/>
  <c r="BK1423" i="3"/>
  <c r="BK1431" i="3"/>
  <c r="BK1439" i="3"/>
  <c r="BK1447" i="3"/>
  <c r="BK1455" i="3"/>
  <c r="BK1463" i="3"/>
  <c r="BK1471" i="3"/>
  <c r="BK1482" i="3"/>
  <c r="BK1490" i="3"/>
  <c r="BK1498" i="3"/>
  <c r="BK1506" i="3"/>
  <c r="BK1514" i="3"/>
  <c r="BK1522" i="3"/>
  <c r="BK1483" i="3"/>
  <c r="BK1491" i="3"/>
  <c r="BK1499" i="3"/>
  <c r="BK1507" i="3"/>
  <c r="BK1515" i="3"/>
  <c r="BK1523" i="3"/>
  <c r="BK1527" i="3"/>
  <c r="BK1535" i="3"/>
  <c r="BK1543" i="3"/>
  <c r="BK1551" i="3"/>
  <c r="BK1559" i="3"/>
  <c r="BK1567" i="3"/>
  <c r="BK1575" i="3"/>
  <c r="BK1583" i="3"/>
  <c r="BK1591" i="3"/>
  <c r="BK1599" i="3"/>
  <c r="BK1607" i="3"/>
  <c r="BK1615" i="3"/>
  <c r="BK1578" i="3"/>
  <c r="BK1586" i="3"/>
  <c r="BK1594" i="3"/>
  <c r="BK1602" i="3"/>
  <c r="BK1610" i="3"/>
  <c r="BK1631" i="3"/>
  <c r="BK1639" i="3"/>
  <c r="BK1647" i="3"/>
  <c r="BK1655" i="3"/>
  <c r="BK1663" i="3"/>
  <c r="BK1671" i="3"/>
  <c r="BK1679" i="3"/>
  <c r="BK1687" i="3"/>
  <c r="BK1670" i="3"/>
  <c r="BK1678" i="3"/>
  <c r="BK1686" i="3"/>
  <c r="BK1718" i="3"/>
  <c r="BK1726" i="3"/>
  <c r="BK1734" i="3"/>
  <c r="BK1744" i="3"/>
  <c r="BK1752" i="3"/>
  <c r="BK178" i="3"/>
  <c r="BK95" i="3"/>
  <c r="EB72" i="1"/>
  <c r="EB42" i="1"/>
  <c r="DU76" i="1"/>
  <c r="DU21" i="1"/>
  <c r="DU17" i="1"/>
  <c r="DO17" i="1"/>
  <c r="BL125" i="3"/>
  <c r="BL107" i="3"/>
  <c r="BL116" i="3"/>
  <c r="EB34" i="1"/>
  <c r="DW66" i="1"/>
  <c r="BL131" i="3"/>
  <c r="BL133" i="3"/>
  <c r="BL135" i="3"/>
  <c r="AE57" i="1"/>
  <c r="DY40" i="1"/>
  <c r="AE40" i="1"/>
  <c r="DZ40" i="1" s="1"/>
  <c r="EB40" i="1"/>
  <c r="DY41" i="1"/>
  <c r="AE41" i="1"/>
  <c r="DZ41" i="1" s="1"/>
  <c r="EB41" i="1"/>
  <c r="AE77" i="1"/>
  <c r="EB263" i="1"/>
  <c r="AE263" i="1"/>
  <c r="DZ263" i="1" s="1"/>
  <c r="DY265" i="1"/>
  <c r="DY264" i="1"/>
  <c r="DY263" i="1"/>
  <c r="EB265" i="1"/>
  <c r="AE264" i="1"/>
  <c r="DZ264" i="1" s="1"/>
  <c r="AE85" i="1"/>
  <c r="DZ85" i="1" s="1"/>
  <c r="EB264" i="1"/>
  <c r="AE265" i="1"/>
  <c r="DZ265" i="1" s="1"/>
  <c r="AE86" i="1"/>
  <c r="DZ86" i="1" s="1"/>
  <c r="DY86" i="1"/>
  <c r="EB86" i="1"/>
  <c r="AE87" i="1"/>
  <c r="DZ87" i="1" s="1"/>
  <c r="DY87" i="1"/>
  <c r="EB87" i="1"/>
  <c r="EB88" i="1"/>
  <c r="AE88" i="1"/>
  <c r="DZ88" i="1" s="1"/>
  <c r="DY88" i="1"/>
  <c r="AE89" i="1"/>
  <c r="DY89" i="1"/>
  <c r="EB89" i="1"/>
  <c r="AE90" i="1"/>
  <c r="DZ90" i="1" s="1"/>
  <c r="DY90" i="1"/>
  <c r="EB90" i="1"/>
  <c r="AE91" i="1"/>
  <c r="DY91" i="1"/>
  <c r="EB91" i="1"/>
  <c r="EB92" i="1"/>
  <c r="AE92" i="1"/>
  <c r="DZ92" i="1" s="1"/>
  <c r="DY92" i="1"/>
  <c r="AF92" i="1"/>
  <c r="AE93" i="1"/>
  <c r="DY93" i="1"/>
  <c r="AF93" i="1"/>
  <c r="AE94" i="1"/>
  <c r="DY94" i="1"/>
  <c r="AF94" i="1"/>
  <c r="AE95" i="1"/>
  <c r="AF95" i="1"/>
  <c r="DY95" i="1"/>
  <c r="AE96" i="1"/>
  <c r="DY96" i="1"/>
  <c r="AF96" i="1"/>
  <c r="AF97" i="1"/>
  <c r="AE97" i="1"/>
  <c r="DY97" i="1"/>
  <c r="AF98" i="1"/>
  <c r="AE98" i="1"/>
  <c r="DY98" i="1"/>
  <c r="AE103" i="1"/>
  <c r="DZ103" i="1" s="1"/>
  <c r="AF103" i="1"/>
  <c r="EC103" i="1" s="1"/>
  <c r="EF103" i="1" s="1"/>
  <c r="EB104" i="1"/>
  <c r="AE104" i="1"/>
  <c r="AF104" i="1"/>
  <c r="DY104" i="1"/>
  <c r="DY105" i="1"/>
  <c r="AE105" i="1"/>
  <c r="DZ105" i="1" s="1"/>
  <c r="EB105" i="1"/>
  <c r="AF105" i="1"/>
  <c r="EC105" i="1" s="1"/>
  <c r="AE107" i="1"/>
  <c r="DZ107" i="1" s="1"/>
  <c r="EB107" i="1"/>
  <c r="AF108" i="1"/>
  <c r="EC108" i="1" s="1"/>
  <c r="DY108" i="1"/>
  <c r="EB106" i="1"/>
  <c r="AF107" i="1"/>
  <c r="EC107" i="1" s="1"/>
  <c r="DY107" i="1"/>
  <c r="AE111" i="1"/>
  <c r="DZ111" i="1" s="1"/>
  <c r="DY111" i="1"/>
  <c r="AE106" i="1"/>
  <c r="DZ106" i="1" s="1"/>
  <c r="AE109" i="1"/>
  <c r="DZ109" i="1" s="1"/>
  <c r="EB109" i="1"/>
  <c r="AE110" i="1"/>
  <c r="DZ110" i="1" s="1"/>
  <c r="DY110" i="1"/>
  <c r="AF106" i="1"/>
  <c r="EC106" i="1" s="1"/>
  <c r="DY106" i="1"/>
  <c r="AE108" i="1"/>
  <c r="DZ108" i="1" s="1"/>
  <c r="EB108" i="1"/>
  <c r="AF109" i="1"/>
  <c r="EC109" i="1" s="1"/>
  <c r="DY109" i="1"/>
  <c r="AF110" i="1"/>
  <c r="EC110" i="1" s="1"/>
  <c r="AE112" i="1"/>
  <c r="DZ112" i="1" s="1"/>
  <c r="AE113" i="1"/>
  <c r="DZ113" i="1" s="1"/>
  <c r="AF112" i="1"/>
  <c r="EC112" i="1" s="1"/>
  <c r="DY112" i="1"/>
  <c r="AF113" i="1"/>
  <c r="EC113" i="1" s="1"/>
  <c r="DY113" i="1"/>
  <c r="AE114" i="1"/>
  <c r="DZ114" i="1" s="1"/>
  <c r="DY114" i="1"/>
  <c r="AF114" i="1"/>
  <c r="EC114" i="1" s="1"/>
  <c r="AF115" i="1"/>
  <c r="EC115" i="1" s="1"/>
  <c r="AE117" i="1"/>
  <c r="AE116" i="1"/>
  <c r="DZ116" i="1" s="1"/>
  <c r="DY116" i="1"/>
  <c r="AF117" i="1"/>
  <c r="AE115" i="1"/>
  <c r="DZ115" i="1" s="1"/>
  <c r="DY115" i="1"/>
  <c r="AF116" i="1"/>
  <c r="EC116" i="1" s="1"/>
  <c r="DY117" i="1"/>
  <c r="AF118" i="1"/>
  <c r="AE118" i="1"/>
  <c r="DY118" i="1"/>
  <c r="AF119" i="1"/>
  <c r="AE120" i="1"/>
  <c r="DY120" i="1"/>
  <c r="DY119" i="1"/>
  <c r="AF120" i="1"/>
  <c r="AE119" i="1"/>
  <c r="AE125" i="1"/>
  <c r="DZ125" i="1" s="1"/>
  <c r="AF125" i="1"/>
  <c r="EC125" i="1" s="1"/>
  <c r="EF125" i="1" s="1"/>
  <c r="AE126" i="1"/>
  <c r="DZ126" i="1" s="1"/>
  <c r="DY126" i="1"/>
  <c r="AE127" i="1"/>
  <c r="DZ127" i="1" s="1"/>
  <c r="DY127" i="1"/>
  <c r="DY128" i="1"/>
  <c r="AE128" i="1"/>
  <c r="DZ128" i="1" s="1"/>
  <c r="AE129" i="1"/>
  <c r="DZ129" i="1" s="1"/>
  <c r="DY129" i="1"/>
  <c r="EC129" i="1"/>
  <c r="AE130" i="1"/>
  <c r="DZ130" i="1" s="1"/>
  <c r="DY130" i="1"/>
  <c r="EC131" i="1"/>
  <c r="DY131" i="1"/>
  <c r="AE131" i="1"/>
  <c r="DZ131" i="1" s="1"/>
  <c r="AE132" i="1"/>
  <c r="DZ132" i="1" s="1"/>
  <c r="DY132" i="1"/>
  <c r="AE133" i="1"/>
  <c r="DZ133" i="1" s="1"/>
  <c r="DY133" i="1"/>
  <c r="AE134" i="1"/>
  <c r="DZ134" i="1" s="1"/>
  <c r="DY134" i="1"/>
  <c r="DY135" i="1"/>
  <c r="AE135" i="1"/>
  <c r="DZ135" i="1" s="1"/>
  <c r="AE136" i="1"/>
  <c r="DZ136" i="1" s="1"/>
  <c r="DY136" i="1"/>
  <c r="AE137" i="1"/>
  <c r="DZ137" i="1" s="1"/>
  <c r="DY137" i="1"/>
  <c r="DY138" i="1"/>
  <c r="AE138" i="1"/>
  <c r="DZ138" i="1" s="1"/>
  <c r="AE139" i="1"/>
  <c r="DZ139" i="1" s="1"/>
  <c r="DY139" i="1"/>
  <c r="DY140" i="1"/>
  <c r="AE140" i="1"/>
  <c r="DZ140" i="1" s="1"/>
  <c r="AE141" i="1"/>
  <c r="DZ141" i="1" s="1"/>
  <c r="DY141" i="1"/>
  <c r="AE142" i="1"/>
  <c r="AF142" i="1"/>
  <c r="DY142" i="1"/>
  <c r="AE143" i="1"/>
  <c r="DY143" i="1"/>
  <c r="AF143" i="1"/>
  <c r="AE144" i="1"/>
  <c r="DY144" i="1"/>
  <c r="AF144" i="1"/>
  <c r="AE145" i="1"/>
  <c r="DY145" i="1"/>
  <c r="AF145" i="1"/>
  <c r="AE146" i="1"/>
  <c r="DY146" i="1"/>
  <c r="AF146" i="1"/>
  <c r="AE147" i="1"/>
  <c r="DY147" i="1"/>
  <c r="AF147" i="1"/>
  <c r="AE148" i="1"/>
  <c r="DY148" i="1"/>
  <c r="AF148" i="1"/>
  <c r="AE149" i="1"/>
  <c r="DY149" i="1"/>
  <c r="AF149" i="1"/>
  <c r="AE150" i="1"/>
  <c r="DY150" i="1"/>
  <c r="AF150" i="1"/>
  <c r="AE151" i="1"/>
  <c r="DY151" i="1"/>
  <c r="AF151" i="1"/>
  <c r="AE159" i="1"/>
  <c r="AF159" i="1"/>
  <c r="AE160" i="1"/>
  <c r="AF160" i="1"/>
  <c r="DY160" i="1"/>
  <c r="AE161" i="1"/>
  <c r="DY161" i="1"/>
  <c r="AF161" i="1"/>
  <c r="AE165" i="1"/>
  <c r="DY165" i="1"/>
  <c r="AF166" i="1"/>
  <c r="DY166" i="1"/>
  <c r="AF167" i="1"/>
  <c r="AE164" i="1"/>
  <c r="DY164" i="1"/>
  <c r="AF165" i="1"/>
  <c r="AE162" i="1"/>
  <c r="AE163" i="1"/>
  <c r="DY163" i="1"/>
  <c r="AF164" i="1"/>
  <c r="AE168" i="1"/>
  <c r="DY168" i="1"/>
  <c r="AF162" i="1"/>
  <c r="DY162" i="1"/>
  <c r="AF163" i="1"/>
  <c r="AE166" i="1"/>
  <c r="AE167" i="1"/>
  <c r="DY167" i="1"/>
  <c r="AF168" i="1"/>
  <c r="AE170" i="1"/>
  <c r="DY170" i="1"/>
  <c r="AF171" i="1"/>
  <c r="AE174" i="1"/>
  <c r="DY174" i="1"/>
  <c r="AE169" i="1"/>
  <c r="DY169" i="1"/>
  <c r="AF170" i="1"/>
  <c r="AE173" i="1"/>
  <c r="DY173" i="1"/>
  <c r="AF174" i="1"/>
  <c r="AF169" i="1"/>
  <c r="AE172" i="1"/>
  <c r="DY172" i="1"/>
  <c r="AF173" i="1"/>
  <c r="AE171" i="1"/>
  <c r="DY171" i="1"/>
  <c r="AF172" i="1"/>
  <c r="AF180" i="1"/>
  <c r="AE180" i="1"/>
  <c r="AF181" i="1"/>
  <c r="DY181" i="1"/>
  <c r="AE181" i="1"/>
  <c r="AE182" i="1"/>
  <c r="DY182" i="1"/>
  <c r="AF182" i="1"/>
  <c r="AF183" i="1"/>
  <c r="DY183" i="1"/>
  <c r="AE183" i="1"/>
  <c r="AE184" i="1"/>
  <c r="AF184" i="1"/>
  <c r="DY184" i="1"/>
  <c r="AE185" i="1"/>
  <c r="AF185" i="1"/>
  <c r="DY185" i="1"/>
  <c r="AE186" i="1"/>
  <c r="AF186" i="1"/>
  <c r="DY186" i="1"/>
  <c r="AE187" i="1"/>
  <c r="DY187" i="1"/>
  <c r="AF187" i="1"/>
  <c r="AE188" i="1"/>
  <c r="DY188" i="1"/>
  <c r="AF188" i="1"/>
  <c r="AF189" i="1"/>
  <c r="DY189" i="1"/>
  <c r="AE189" i="1"/>
  <c r="AE190" i="1"/>
  <c r="AF190" i="1"/>
  <c r="DY190" i="1"/>
  <c r="AE191" i="1"/>
  <c r="AF191" i="1"/>
  <c r="DY191" i="1"/>
  <c r="AE192" i="1"/>
  <c r="AF192" i="1"/>
  <c r="DY192" i="1"/>
  <c r="AE193" i="1"/>
  <c r="AF193" i="1"/>
  <c r="DY193" i="1"/>
  <c r="AE194" i="1"/>
  <c r="AF194" i="1"/>
  <c r="DY194" i="1"/>
  <c r="AE195" i="1"/>
  <c r="AF195" i="1"/>
  <c r="DY195" i="1"/>
  <c r="AF202" i="1"/>
  <c r="EC202" i="1" s="1"/>
  <c r="EF202" i="1" s="1"/>
  <c r="AE202" i="1"/>
  <c r="DZ202" i="1" s="1"/>
  <c r="DY203" i="1"/>
  <c r="AE203" i="1"/>
  <c r="DZ203" i="1" s="1"/>
  <c r="EB203" i="1"/>
  <c r="AF203" i="1"/>
  <c r="EC203" i="1" s="1"/>
  <c r="DY204" i="1"/>
  <c r="AF204" i="1"/>
  <c r="EC204" i="1" s="1"/>
  <c r="AE204" i="1"/>
  <c r="DZ204" i="1" s="1"/>
  <c r="EB204" i="1"/>
  <c r="DY205" i="1"/>
  <c r="AF205" i="1"/>
  <c r="EC205" i="1" s="1"/>
  <c r="AE205" i="1"/>
  <c r="DZ205" i="1" s="1"/>
  <c r="EB205" i="1"/>
  <c r="AE206" i="1"/>
  <c r="DZ206" i="1" s="1"/>
  <c r="AE208" i="1"/>
  <c r="DZ208" i="1" s="1"/>
  <c r="EB208" i="1"/>
  <c r="AF209" i="1"/>
  <c r="EC209" i="1" s="1"/>
  <c r="DY209" i="1"/>
  <c r="AF206" i="1"/>
  <c r="EC206" i="1" s="1"/>
  <c r="DY206" i="1"/>
  <c r="EB207" i="1"/>
  <c r="AF208" i="1"/>
  <c r="EC208" i="1" s="1"/>
  <c r="DY208" i="1"/>
  <c r="EB209" i="1"/>
  <c r="AE207" i="1"/>
  <c r="DZ207" i="1" s="1"/>
  <c r="EB206" i="1"/>
  <c r="AF207" i="1"/>
  <c r="EC207" i="1" s="1"/>
  <c r="DY207" i="1"/>
  <c r="AE209" i="1"/>
  <c r="DZ209" i="1" s="1"/>
  <c r="AE210" i="1"/>
  <c r="DZ210" i="1" s="1"/>
  <c r="AE213" i="1"/>
  <c r="DZ213" i="1" s="1"/>
  <c r="EB213" i="1"/>
  <c r="AF210" i="1"/>
  <c r="EC210" i="1" s="1"/>
  <c r="DY210" i="1"/>
  <c r="AE212" i="1"/>
  <c r="DZ212" i="1" s="1"/>
  <c r="EB212" i="1"/>
  <c r="AF213" i="1"/>
  <c r="EC213" i="1" s="1"/>
  <c r="DY213" i="1"/>
  <c r="AF211" i="1"/>
  <c r="EC211" i="1" s="1"/>
  <c r="DY211" i="1"/>
  <c r="AE211" i="1"/>
  <c r="DZ211" i="1" s="1"/>
  <c r="EB211" i="1"/>
  <c r="AF212" i="1"/>
  <c r="EC212" i="1" s="1"/>
  <c r="DY212" i="1"/>
  <c r="EB210" i="1"/>
  <c r="AE214" i="1"/>
  <c r="DZ214" i="1" s="1"/>
  <c r="EB214" i="1"/>
  <c r="AF214" i="1"/>
  <c r="EC214" i="1" s="1"/>
  <c r="DY214" i="1"/>
  <c r="EB215" i="1"/>
  <c r="AF215" i="1"/>
  <c r="EC215" i="1" s="1"/>
  <c r="DY215" i="1"/>
  <c r="AE215" i="1"/>
  <c r="DZ215" i="1" s="1"/>
  <c r="AE216" i="1"/>
  <c r="DZ216" i="1" s="1"/>
  <c r="AF216" i="1"/>
  <c r="EC216" i="1" s="1"/>
  <c r="DY216" i="1"/>
  <c r="AE219" i="1"/>
  <c r="DY219" i="1"/>
  <c r="EB216" i="1"/>
  <c r="AE217" i="1"/>
  <c r="DZ217" i="1" s="1"/>
  <c r="EB217" i="1"/>
  <c r="AE218" i="1"/>
  <c r="DY218" i="1"/>
  <c r="AF219" i="1"/>
  <c r="AF217" i="1"/>
  <c r="EC217" i="1" s="1"/>
  <c r="DY217" i="1"/>
  <c r="AF218" i="1"/>
  <c r="AF220" i="1"/>
  <c r="AE220" i="1"/>
  <c r="DY220" i="1"/>
  <c r="AE221" i="1"/>
  <c r="AF221" i="1"/>
  <c r="DY221" i="1"/>
  <c r="EB268" i="1"/>
  <c r="EB254" i="1"/>
  <c r="EB262" i="1"/>
  <c r="BL212" i="3"/>
  <c r="BL119" i="3"/>
  <c r="BL106" i="3"/>
  <c r="BL177" i="3"/>
  <c r="DX40" i="1"/>
  <c r="DX41" i="1"/>
  <c r="EA41" i="1"/>
  <c r="EA263" i="1"/>
  <c r="DX265" i="1"/>
  <c r="DX264" i="1"/>
  <c r="DX263" i="1"/>
  <c r="DX86" i="1"/>
  <c r="DX87" i="1"/>
  <c r="EA87" i="1"/>
  <c r="DX88" i="1"/>
  <c r="EA88" i="1"/>
  <c r="DX89" i="1"/>
  <c r="DX90" i="1"/>
  <c r="DX91" i="1"/>
  <c r="DX92" i="1"/>
  <c r="DX93" i="1"/>
  <c r="DX94" i="1"/>
  <c r="DX95" i="1"/>
  <c r="DX96" i="1"/>
  <c r="DX97" i="1"/>
  <c r="DX98" i="1"/>
  <c r="EA104" i="1"/>
  <c r="DX104" i="1"/>
  <c r="EA105" i="1"/>
  <c r="DX105" i="1"/>
  <c r="EA106" i="1"/>
  <c r="DX107" i="1"/>
  <c r="DX111" i="1"/>
  <c r="EA109" i="1"/>
  <c r="DX110" i="1"/>
  <c r="DX106" i="1"/>
  <c r="EA108" i="1"/>
  <c r="DX109" i="1"/>
  <c r="EA107" i="1"/>
  <c r="DX108" i="1"/>
  <c r="DX112" i="1"/>
  <c r="DX113" i="1"/>
  <c r="DX114" i="1"/>
  <c r="DX116" i="1"/>
  <c r="DX115" i="1"/>
  <c r="DX117" i="1"/>
  <c r="DX118" i="1"/>
  <c r="DX119" i="1"/>
  <c r="DX120" i="1"/>
  <c r="DX126" i="1"/>
  <c r="DX127" i="1"/>
  <c r="DX128" i="1"/>
  <c r="DX129" i="1"/>
  <c r="DX130" i="1"/>
  <c r="DX131" i="1"/>
  <c r="DX132" i="1"/>
  <c r="DX133" i="1"/>
  <c r="DX134" i="1"/>
  <c r="DX135" i="1"/>
  <c r="DX136" i="1"/>
  <c r="DX137" i="1"/>
  <c r="DX138" i="1"/>
  <c r="DX139" i="1"/>
  <c r="DX140" i="1"/>
  <c r="DX141" i="1"/>
  <c r="DX142" i="1"/>
  <c r="DX143" i="1"/>
  <c r="DX144" i="1"/>
  <c r="DX145" i="1"/>
  <c r="DX146" i="1"/>
  <c r="DX147" i="1"/>
  <c r="DX148" i="1"/>
  <c r="DX149" i="1"/>
  <c r="DX150" i="1"/>
  <c r="DX151" i="1"/>
  <c r="DX160" i="1"/>
  <c r="DX161" i="1"/>
  <c r="DX164" i="1"/>
  <c r="DX163" i="1"/>
  <c r="DX168" i="1"/>
  <c r="DX162" i="1"/>
  <c r="DX167" i="1"/>
  <c r="DX165" i="1"/>
  <c r="DX166" i="1"/>
  <c r="DX169" i="1"/>
  <c r="DX173" i="1"/>
  <c r="DX172" i="1"/>
  <c r="DX171" i="1"/>
  <c r="DX170" i="1"/>
  <c r="DX174" i="1"/>
  <c r="DX181" i="1"/>
  <c r="DX182" i="1"/>
  <c r="DX183" i="1"/>
  <c r="DX184" i="1"/>
  <c r="DX185" i="1"/>
  <c r="DX186" i="1"/>
  <c r="DX187" i="1"/>
  <c r="DX188" i="1"/>
  <c r="DX189" i="1"/>
  <c r="DX190" i="1"/>
  <c r="DX191" i="1"/>
  <c r="DX192" i="1"/>
  <c r="DX193" i="1"/>
  <c r="DX194" i="1"/>
  <c r="DX195" i="1"/>
  <c r="DX203" i="1"/>
  <c r="DX204" i="1"/>
  <c r="DX205" i="1"/>
  <c r="DX206" i="1"/>
  <c r="DX208" i="1"/>
  <c r="DX207" i="1"/>
  <c r="DX209" i="1"/>
  <c r="DX210" i="1"/>
  <c r="DX213" i="1"/>
  <c r="DX212" i="1"/>
  <c r="DX211" i="1"/>
  <c r="DX214" i="1"/>
  <c r="DX215" i="1"/>
  <c r="DX216" i="1"/>
  <c r="DX219" i="1"/>
  <c r="DX218" i="1"/>
  <c r="DX217" i="1"/>
  <c r="DX220" i="1"/>
  <c r="DX221" i="1"/>
  <c r="EA262" i="1"/>
  <c r="EB11" i="1"/>
  <c r="DY21" i="1"/>
  <c r="DY261" i="1"/>
  <c r="DY254" i="1"/>
  <c r="BL37" i="3"/>
  <c r="BM33" i="3"/>
  <c r="BD10" i="3"/>
  <c r="BD131" i="3"/>
  <c r="BL187" i="3"/>
  <c r="BL4" i="3"/>
  <c r="BC11" i="3"/>
  <c r="BM115" i="3"/>
  <c r="BM135" i="3"/>
  <c r="DL254" i="1"/>
  <c r="BL117" i="3"/>
  <c r="BC37" i="3"/>
  <c r="BC173" i="3"/>
  <c r="BL170" i="3"/>
  <c r="BC10" i="3"/>
  <c r="CW238" i="1"/>
  <c r="CW231" i="1"/>
  <c r="CZ72" i="1"/>
  <c r="DC73" i="1"/>
  <c r="DL238" i="1"/>
  <c r="DL72" i="1"/>
  <c r="DL233" i="1"/>
  <c r="DL80" i="1"/>
  <c r="DL232" i="1"/>
  <c r="DL228" i="1"/>
  <c r="DL12" i="1"/>
  <c r="DL25" i="1"/>
  <c r="DL262" i="1"/>
  <c r="DO42" i="1"/>
  <c r="DO39" i="1"/>
  <c r="DL35" i="1"/>
  <c r="DO20" i="1"/>
  <c r="DO37" i="1"/>
  <c r="DL10" i="1"/>
  <c r="DO9" i="1"/>
  <c r="DL19" i="1"/>
  <c r="DO66" i="1"/>
  <c r="DL66" i="1"/>
  <c r="DL22" i="1"/>
  <c r="DL36" i="1"/>
  <c r="DO11" i="1"/>
  <c r="DO48" i="1"/>
  <c r="DL48" i="1"/>
  <c r="DL34" i="1"/>
  <c r="DL21" i="1"/>
  <c r="DL17" i="1"/>
  <c r="BL181" i="3"/>
  <c r="BL85" i="3"/>
  <c r="CZ76" i="1"/>
  <c r="CW60" i="1"/>
  <c r="CW73" i="1"/>
  <c r="CW74" i="1"/>
  <c r="CW75" i="1"/>
  <c r="CW229" i="1"/>
  <c r="DC75" i="1"/>
  <c r="DL230" i="1"/>
  <c r="DL241" i="1"/>
  <c r="DL75" i="1"/>
  <c r="DL70" i="1"/>
  <c r="DO70" i="1"/>
  <c r="DL235" i="1"/>
  <c r="DL231" i="1"/>
  <c r="DL24" i="1"/>
  <c r="CW261" i="1"/>
  <c r="DL42" i="1"/>
  <c r="DL67" i="1"/>
  <c r="DL51" i="1"/>
  <c r="DO68" i="1"/>
  <c r="DO23" i="1"/>
  <c r="DL49" i="1"/>
  <c r="DL18" i="1"/>
  <c r="DL11" i="1"/>
  <c r="DO65" i="1"/>
  <c r="DL268" i="1"/>
  <c r="BD610" i="3"/>
  <c r="BL630" i="3"/>
  <c r="BD634" i="3"/>
  <c r="BC503" i="3"/>
  <c r="BC511" i="3"/>
  <c r="BC519" i="3"/>
  <c r="BG521" i="3"/>
  <c r="BC535" i="3"/>
  <c r="BE548" i="3"/>
  <c r="BM552" i="3"/>
  <c r="BL477" i="3"/>
  <c r="BD481" i="3"/>
  <c r="BL485" i="3"/>
  <c r="BD489" i="3"/>
  <c r="BF490" i="3"/>
  <c r="BL493" i="3"/>
  <c r="BD497" i="3"/>
  <c r="BJ500" i="3"/>
  <c r="BD505" i="3"/>
  <c r="BF506" i="3"/>
  <c r="BJ508" i="3"/>
  <c r="BL509" i="3"/>
  <c r="BF514" i="3"/>
  <c r="BJ516" i="3"/>
  <c r="BL517" i="3"/>
  <c r="BD521" i="3"/>
  <c r="BF522" i="3"/>
  <c r="BJ524" i="3"/>
  <c r="BL525" i="3"/>
  <c r="BD529" i="3"/>
  <c r="BF530" i="3"/>
  <c r="BJ532" i="3"/>
  <c r="BL533" i="3"/>
  <c r="BD537" i="3"/>
  <c r="BF538" i="3"/>
  <c r="BJ540" i="3"/>
  <c r="BL541" i="3"/>
  <c r="BD545" i="3"/>
  <c r="BF546" i="3"/>
  <c r="BJ548" i="3"/>
  <c r="BL549" i="3"/>
  <c r="BD553" i="3"/>
  <c r="BF554" i="3"/>
  <c r="BJ556" i="3"/>
  <c r="BL557" i="3"/>
  <c r="BD561" i="3"/>
  <c r="BF562" i="3"/>
  <c r="BJ564" i="3"/>
  <c r="BL565" i="3"/>
  <c r="BD569" i="3"/>
  <c r="BF570" i="3"/>
  <c r="BJ572" i="3"/>
  <c r="BF586" i="3"/>
  <c r="BL589" i="3"/>
  <c r="BD593" i="3"/>
  <c r="BF594" i="3"/>
  <c r="BJ596" i="3"/>
  <c r="BL597" i="3"/>
  <c r="BD601" i="3"/>
  <c r="BJ604" i="3"/>
  <c r="BD609" i="3"/>
  <c r="BJ612" i="3"/>
  <c r="BL613" i="3"/>
  <c r="BD617" i="3"/>
  <c r="BJ620" i="3"/>
  <c r="BD625" i="3"/>
  <c r="BF626" i="3"/>
  <c r="BJ628" i="3"/>
  <c r="BF634" i="3"/>
  <c r="BJ636" i="3"/>
  <c r="BD641" i="3"/>
  <c r="BJ644" i="3"/>
  <c r="BL645" i="3"/>
  <c r="BL661" i="3"/>
  <c r="BD665" i="3"/>
  <c r="BF666" i="3"/>
  <c r="BC497" i="3"/>
  <c r="BI508" i="3"/>
  <c r="BC569" i="3"/>
  <c r="BC585" i="3"/>
  <c r="BI588" i="3"/>
  <c r="BE610" i="3"/>
  <c r="BM630" i="3"/>
  <c r="AE19" i="9"/>
  <c r="AE43" i="9"/>
  <c r="AE33" i="9"/>
  <c r="AE14" i="9"/>
  <c r="AE17" i="9"/>
  <c r="AE21" i="9"/>
  <c r="AE32" i="9"/>
  <c r="AE40" i="9"/>
  <c r="AE34" i="9"/>
  <c r="AE15" i="9"/>
  <c r="AE18" i="9"/>
  <c r="AE55" i="9"/>
  <c r="AE49" i="9"/>
  <c r="I35" i="12" s="1"/>
  <c r="AE39" i="9"/>
  <c r="AE35" i="9"/>
  <c r="AE56" i="9"/>
  <c r="AE44" i="9"/>
  <c r="AE36" i="9"/>
  <c r="AE20" i="9"/>
  <c r="K20" i="9" s="1"/>
  <c r="AE31" i="9"/>
  <c r="AT57" i="9"/>
  <c r="BI554" i="3"/>
  <c r="BI586" i="3"/>
  <c r="AC65" i="1"/>
  <c r="BC405" i="3"/>
  <c r="BC389" i="3"/>
  <c r="BC357" i="3"/>
  <c r="AB85" i="1"/>
  <c r="AC263" i="1"/>
  <c r="DQ263" i="1" s="1"/>
  <c r="AC68" i="1"/>
  <c r="AC72" i="1"/>
  <c r="AC76" i="1"/>
  <c r="DQ76" i="1" s="1"/>
  <c r="AC80" i="1"/>
  <c r="DQ80" i="1" s="1"/>
  <c r="AC55" i="1"/>
  <c r="I49" i="12"/>
  <c r="AC264" i="1"/>
  <c r="DQ264" i="1" s="1"/>
  <c r="AC86" i="1"/>
  <c r="AC69" i="1"/>
  <c r="DQ69" i="1" s="1"/>
  <c r="AC73" i="1"/>
  <c r="DQ73" i="1" s="1"/>
  <c r="AC77" i="1"/>
  <c r="AC52" i="1"/>
  <c r="AC56" i="1"/>
  <c r="AC66" i="1"/>
  <c r="DQ66" i="1" s="1"/>
  <c r="AC70" i="1"/>
  <c r="DQ70" i="1" s="1"/>
  <c r="AC74" i="1"/>
  <c r="DQ74" i="1" s="1"/>
  <c r="AC78" i="1"/>
  <c r="AC53" i="1"/>
  <c r="DQ53" i="1" s="1"/>
  <c r="AC57" i="1"/>
  <c r="AC262" i="1"/>
  <c r="DQ262" i="1" s="1"/>
  <c r="AC261" i="1"/>
  <c r="AC67" i="1"/>
  <c r="AC71" i="1"/>
  <c r="DQ71" i="1" s="1"/>
  <c r="AC75" i="1"/>
  <c r="DQ75" i="1" s="1"/>
  <c r="AC79" i="1"/>
  <c r="AC54" i="1"/>
  <c r="AC60" i="1"/>
  <c r="DQ60" i="1" s="1"/>
  <c r="AC265" i="1"/>
  <c r="DQ265" i="1" s="1"/>
  <c r="AB64" i="1"/>
  <c r="DN64" i="1" s="1"/>
  <c r="AB33" i="1"/>
  <c r="DN33" i="1" s="1"/>
  <c r="AC237" i="1"/>
  <c r="BG23" i="3"/>
  <c r="BC398" i="3"/>
  <c r="BC382" i="3"/>
  <c r="BC366" i="3"/>
  <c r="BC350" i="3"/>
  <c r="BC284" i="3"/>
  <c r="BC187" i="3"/>
  <c r="BF1294" i="3"/>
  <c r="BL126" i="3"/>
  <c r="DO268" i="1"/>
  <c r="DO36" i="1"/>
  <c r="U23" i="7"/>
  <c r="BI23" i="7" s="1"/>
  <c r="BG54" i="7"/>
  <c r="DO72" i="1"/>
  <c r="BG118" i="3"/>
  <c r="BG188" i="3"/>
  <c r="BD596" i="3"/>
  <c r="BL608" i="3"/>
  <c r="BL624" i="3"/>
  <c r="BC473" i="3"/>
  <c r="BC481" i="3"/>
  <c r="BC529" i="3"/>
  <c r="BC537" i="3"/>
  <c r="BC545" i="3"/>
  <c r="BC553" i="3"/>
  <c r="BI556" i="3"/>
  <c r="BM558" i="3"/>
  <c r="BC561" i="3"/>
  <c r="BI572" i="3"/>
  <c r="BI580" i="3"/>
  <c r="BM582" i="3"/>
  <c r="BG587" i="3"/>
  <c r="BM590" i="3"/>
  <c r="BC593" i="3"/>
  <c r="BE594" i="3"/>
  <c r="BG595" i="3"/>
  <c r="BI596" i="3"/>
  <c r="BC601" i="3"/>
  <c r="BE602" i="3"/>
  <c r="BI604" i="3"/>
  <c r="BC609" i="3"/>
  <c r="BG611" i="3"/>
  <c r="BM614" i="3"/>
  <c r="BC617" i="3"/>
  <c r="BG619" i="3"/>
  <c r="BI620" i="3"/>
  <c r="BG627" i="3"/>
  <c r="BC633" i="3"/>
  <c r="BG635" i="3"/>
  <c r="BI636" i="3"/>
  <c r="BM638" i="3"/>
  <c r="BC641" i="3"/>
  <c r="BE642" i="3"/>
  <c r="BG643" i="3"/>
  <c r="BI652" i="3"/>
  <c r="BC657" i="3"/>
  <c r="BE658" i="3"/>
  <c r="BG659" i="3"/>
  <c r="BI660" i="3"/>
  <c r="BM662" i="3"/>
  <c r="BE666" i="3"/>
  <c r="BC668" i="3"/>
  <c r="BG670" i="3"/>
  <c r="BL606" i="3"/>
  <c r="BD618" i="3"/>
  <c r="BD626" i="3"/>
  <c r="BC479" i="3"/>
  <c r="BM484" i="3"/>
  <c r="BC487" i="3"/>
  <c r="BC495" i="3"/>
  <c r="BM508" i="3"/>
  <c r="BI530" i="3"/>
  <c r="BG537" i="3"/>
  <c r="BE544" i="3"/>
  <c r="BI546" i="3"/>
  <c r="BM548" i="3"/>
  <c r="BE552" i="3"/>
  <c r="BG561" i="3"/>
  <c r="BI562" i="3"/>
  <c r="BM564" i="3"/>
  <c r="BG577" i="3"/>
  <c r="BI578" i="3"/>
  <c r="BM588" i="3"/>
  <c r="BE640" i="3"/>
  <c r="BG641" i="3"/>
  <c r="BI642" i="3"/>
  <c r="BI658" i="3"/>
  <c r="BI666" i="3"/>
  <c r="DO262" i="1"/>
  <c r="DM231" i="1"/>
  <c r="AC233" i="1"/>
  <c r="AB80" i="1"/>
  <c r="DN80" i="1" s="1"/>
  <c r="AC240" i="1"/>
  <c r="AC16" i="1"/>
  <c r="DQ16" i="1" s="1"/>
  <c r="DT16" i="1" s="1"/>
  <c r="BM606" i="3"/>
  <c r="BL638" i="3"/>
  <c r="BE677" i="3"/>
  <c r="DM70" i="1"/>
  <c r="BL475" i="3"/>
  <c r="BD471" i="3"/>
  <c r="BJ466" i="3"/>
  <c r="BF480" i="3"/>
  <c r="BD487" i="3"/>
  <c r="BF488" i="3"/>
  <c r="BJ490" i="3"/>
  <c r="BD495" i="3"/>
  <c r="BF504" i="3"/>
  <c r="BJ506" i="3"/>
  <c r="BL507" i="3"/>
  <c r="BD511" i="3"/>
  <c r="BF512" i="3"/>
  <c r="BJ514" i="3"/>
  <c r="BL515" i="3"/>
  <c r="BD519" i="3"/>
  <c r="BF520" i="3"/>
  <c r="BJ522" i="3"/>
  <c r="BL523" i="3"/>
  <c r="BD527" i="3"/>
  <c r="BF528" i="3"/>
  <c r="BJ530" i="3"/>
  <c r="BL531" i="3"/>
  <c r="BD535" i="3"/>
  <c r="BF536" i="3"/>
  <c r="BJ538" i="3"/>
  <c r="BL539" i="3"/>
  <c r="BD543" i="3"/>
  <c r="BF544" i="3"/>
  <c r="BJ546" i="3"/>
  <c r="BL547" i="3"/>
  <c r="BD551" i="3"/>
  <c r="BF552" i="3"/>
  <c r="U32" i="7"/>
  <c r="BI32" i="7" s="1"/>
  <c r="BD602" i="3"/>
  <c r="BE626" i="3"/>
  <c r="AB68" i="1"/>
  <c r="AB48" i="1"/>
  <c r="DN48" i="1" s="1"/>
  <c r="BG58" i="7"/>
  <c r="BK53" i="7"/>
  <c r="BG61" i="7"/>
  <c r="BL590" i="3"/>
  <c r="BL614" i="3"/>
  <c r="BH52" i="7"/>
  <c r="U17" i="7"/>
  <c r="BI17" i="7" s="1"/>
  <c r="AB35" i="1"/>
  <c r="DN35" i="1" s="1"/>
  <c r="AB262" i="1"/>
  <c r="DN262" i="1" s="1"/>
  <c r="AB74" i="1"/>
  <c r="DN74" i="1" s="1"/>
  <c r="BJ14" i="7"/>
  <c r="U40" i="7"/>
  <c r="BI40" i="7" s="1"/>
  <c r="BJ554" i="3"/>
  <c r="BL555" i="3"/>
  <c r="BD559" i="3"/>
  <c r="BF560" i="3"/>
  <c r="BJ562" i="3"/>
  <c r="BL563" i="3"/>
  <c r="BD567" i="3"/>
  <c r="BF568" i="3"/>
  <c r="BJ570" i="3"/>
  <c r="BL571" i="3"/>
  <c r="BD575" i="3"/>
  <c r="BF576" i="3"/>
  <c r="BJ578" i="3"/>
  <c r="BL579" i="3"/>
  <c r="BD583" i="3"/>
  <c r="BF584" i="3"/>
  <c r="BJ586" i="3"/>
  <c r="BL587" i="3"/>
  <c r="BD591" i="3"/>
  <c r="BF592" i="3"/>
  <c r="BJ594" i="3"/>
  <c r="BL595" i="3"/>
  <c r="BD599" i="3"/>
  <c r="BJ602" i="3"/>
  <c r="BL603" i="3"/>
  <c r="BD607" i="3"/>
  <c r="BJ610" i="3"/>
  <c r="BL611" i="3"/>
  <c r="BD615" i="3"/>
  <c r="BF616" i="3"/>
  <c r="BJ618" i="3"/>
  <c r="BL619" i="3"/>
  <c r="BD623" i="3"/>
  <c r="BF624" i="3"/>
  <c r="BL627" i="3"/>
  <c r="BD631" i="3"/>
  <c r="BJ634" i="3"/>
  <c r="BL635" i="3"/>
  <c r="BD639" i="3"/>
  <c r="BF640" i="3"/>
  <c r="BJ642" i="3"/>
  <c r="BL643" i="3"/>
  <c r="BD647" i="3"/>
  <c r="BF648" i="3"/>
  <c r="BJ650" i="3"/>
  <c r="BL651" i="3"/>
  <c r="BD655" i="3"/>
  <c r="BF656" i="3"/>
  <c r="BJ658" i="3"/>
  <c r="BL659" i="3"/>
  <c r="BD663" i="3"/>
  <c r="BF664" i="3"/>
  <c r="BJ666" i="3"/>
  <c r="BE875" i="3"/>
  <c r="BM879" i="3"/>
  <c r="BG884" i="3"/>
  <c r="BL673" i="3"/>
  <c r="BG868" i="3"/>
  <c r="BG876" i="3"/>
  <c r="BG117" i="3"/>
  <c r="BG187" i="3"/>
  <c r="BD246" i="3"/>
  <c r="BD23" i="3"/>
  <c r="BC188" i="3"/>
  <c r="AC88" i="1"/>
  <c r="DQ88" i="1" s="1"/>
  <c r="AC87" i="1"/>
  <c r="DQ87" i="1" s="1"/>
  <c r="BH18" i="7"/>
  <c r="AC228" i="1"/>
  <c r="AB76" i="1"/>
  <c r="DN76" i="1" s="1"/>
  <c r="AB231" i="1"/>
  <c r="BK23" i="7"/>
  <c r="BJ40" i="7"/>
  <c r="BH21" i="7"/>
  <c r="BK43" i="7"/>
  <c r="V40" i="7"/>
  <c r="BL40" i="7" s="1"/>
  <c r="V22" i="7"/>
  <c r="AB66" i="1"/>
  <c r="DN66" i="1" s="1"/>
  <c r="AB20" i="1"/>
  <c r="DN20" i="1" s="1"/>
  <c r="U54" i="7"/>
  <c r="BI54" i="7" s="1"/>
  <c r="BH47" i="7"/>
  <c r="BK14" i="7"/>
  <c r="BH33" i="7"/>
  <c r="DM73" i="1"/>
  <c r="V16" i="7"/>
  <c r="V61" i="7"/>
  <c r="AB72" i="1"/>
  <c r="BH24" i="7"/>
  <c r="BK42" i="7"/>
  <c r="BG13" i="7"/>
  <c r="BK59" i="7"/>
  <c r="V24" i="7"/>
  <c r="BL24" i="7" s="1"/>
  <c r="AB256" i="1"/>
  <c r="AB25" i="1"/>
  <c r="U21" i="7"/>
  <c r="BI21" i="7" s="1"/>
  <c r="BG24" i="7"/>
  <c r="AB16" i="1"/>
  <c r="DN16" i="1" s="1"/>
  <c r="CZ254" i="1"/>
  <c r="BH54" i="7"/>
  <c r="V32" i="7"/>
  <c r="BL32" i="7" s="1"/>
  <c r="AB239" i="1"/>
  <c r="AB19" i="1"/>
  <c r="DN19" i="1" s="1"/>
  <c r="U43" i="7"/>
  <c r="BI43" i="7" s="1"/>
  <c r="AB254" i="1"/>
  <c r="DN254" i="1" s="1"/>
  <c r="V15" i="7"/>
  <c r="BK22" i="7"/>
  <c r="BJ41" i="7"/>
  <c r="V28" i="7"/>
  <c r="BL28" i="7" s="1"/>
  <c r="BH40" i="7"/>
  <c r="U58" i="7"/>
  <c r="BI58" i="7" s="1"/>
  <c r="BG59" i="7"/>
  <c r="U15" i="7"/>
  <c r="BI15" i="7" s="1"/>
  <c r="BK47" i="7"/>
  <c r="U41" i="7"/>
  <c r="BI41" i="7" s="1"/>
  <c r="AB255" i="1"/>
  <c r="AB50" i="1"/>
  <c r="AB60" i="1"/>
  <c r="DN60" i="1" s="1"/>
  <c r="AB8" i="1"/>
  <c r="BJ23" i="7"/>
  <c r="U44" i="7"/>
  <c r="BI44" i="7" s="1"/>
  <c r="BJ32" i="7"/>
  <c r="BG33" i="7"/>
  <c r="BG45" i="7"/>
  <c r="U45" i="7"/>
  <c r="BI45" i="7" s="1"/>
  <c r="AC255" i="1"/>
  <c r="DQ255" i="1" s="1"/>
  <c r="AB229" i="1"/>
  <c r="AC231" i="1"/>
  <c r="AB240" i="1"/>
  <c r="AB21" i="1"/>
  <c r="DN21" i="1" s="1"/>
  <c r="AB52" i="1"/>
  <c r="DN52" i="1" s="1"/>
  <c r="U61" i="7"/>
  <c r="AC10" i="1"/>
  <c r="DQ10" i="1" s="1"/>
  <c r="AB18" i="1"/>
  <c r="DN18" i="1" s="1"/>
  <c r="V41" i="7"/>
  <c r="BL41" i="7" s="1"/>
  <c r="BH53" i="7"/>
  <c r="BK17" i="7"/>
  <c r="BG25" i="7"/>
  <c r="AD43" i="9"/>
  <c r="V52" i="7"/>
  <c r="BL52" i="7" s="1"/>
  <c r="BG53" i="7"/>
  <c r="U42" i="7"/>
  <c r="BI42" i="7" s="1"/>
  <c r="V47" i="7"/>
  <c r="BG22" i="7"/>
  <c r="BH14" i="7"/>
  <c r="BJ21" i="7"/>
  <c r="BJ29" i="7"/>
  <c r="DV254" i="1"/>
  <c r="DV255" i="1"/>
  <c r="DV268" i="1"/>
  <c r="DM261" i="1"/>
  <c r="DP17" i="1"/>
  <c r="DM17" i="1"/>
  <c r="DP21" i="1"/>
  <c r="DV21" i="1"/>
  <c r="DM48" i="1"/>
  <c r="DM52" i="1"/>
  <c r="DV65" i="1"/>
  <c r="DM11" i="1"/>
  <c r="DV36" i="1"/>
  <c r="DV18" i="1"/>
  <c r="DP22" i="1"/>
  <c r="DV53" i="1"/>
  <c r="DP66" i="1"/>
  <c r="DM23" i="1"/>
  <c r="DV23" i="1"/>
  <c r="DM68" i="1"/>
  <c r="DM51" i="1"/>
  <c r="DV10" i="1"/>
  <c r="DM37" i="1"/>
  <c r="DV20" i="1"/>
  <c r="DP50" i="1"/>
  <c r="DV39" i="1"/>
  <c r="DM42" i="1"/>
  <c r="DM12" i="1"/>
  <c r="DM75" i="1"/>
  <c r="DM233" i="1"/>
  <c r="DP24" i="1"/>
  <c r="DP73" i="1"/>
  <c r="DV25" i="1"/>
  <c r="DV12" i="1"/>
  <c r="DV241" i="1"/>
  <c r="DM60" i="1"/>
  <c r="DM234" i="1"/>
  <c r="DM80" i="1"/>
  <c r="DM232" i="1"/>
  <c r="DV230" i="1"/>
  <c r="DV73" i="1"/>
  <c r="DV239" i="1"/>
  <c r="DV228" i="1"/>
  <c r="DP71" i="1"/>
  <c r="H35" i="12"/>
  <c r="BN41" i="7"/>
  <c r="BH48" i="7"/>
  <c r="BJ28" i="7"/>
  <c r="BM33" i="7"/>
  <c r="BG23" i="7"/>
  <c r="BK33" i="7"/>
  <c r="V45" i="7"/>
  <c r="BH58" i="7"/>
  <c r="AD44" i="9"/>
  <c r="BK48" i="7"/>
  <c r="BH45" i="7"/>
  <c r="W24" i="7"/>
  <c r="BO24" i="7" s="1"/>
  <c r="BN59" i="7"/>
  <c r="BM48" i="7"/>
  <c r="BG28" i="7"/>
  <c r="BJ17" i="7"/>
  <c r="W61" i="7"/>
  <c r="W16" i="7"/>
  <c r="BO16" i="7" s="1"/>
  <c r="BM41" i="7"/>
  <c r="BJ18" i="7"/>
  <c r="BN25" i="7"/>
  <c r="BN13" i="7"/>
  <c r="BH60" i="7"/>
  <c r="AD16" i="1"/>
  <c r="AD40" i="9"/>
  <c r="BH44" i="7"/>
  <c r="DP268" i="1"/>
  <c r="DM34" i="1"/>
  <c r="DP48" i="1"/>
  <c r="DV48" i="1"/>
  <c r="DP52" i="1"/>
  <c r="DP65" i="1"/>
  <c r="DV11" i="1"/>
  <c r="DP43" i="1"/>
  <c r="DV22" i="1"/>
  <c r="DV49" i="1"/>
  <c r="DM49" i="1"/>
  <c r="DV19" i="1"/>
  <c r="DP23" i="1"/>
  <c r="DV68" i="1"/>
  <c r="DP69" i="1"/>
  <c r="DM69" i="1"/>
  <c r="DP10" i="1"/>
  <c r="DM67" i="1"/>
  <c r="DV37" i="1"/>
  <c r="DP42" i="1"/>
  <c r="DM71" i="1"/>
  <c r="DM25" i="1"/>
  <c r="DM241" i="1"/>
  <c r="DV257" i="1"/>
  <c r="DV71" i="1"/>
  <c r="DV24" i="1"/>
  <c r="DM21" i="1"/>
  <c r="DP36" i="1"/>
  <c r="DM18" i="1"/>
  <c r="DM53" i="1"/>
  <c r="DP19" i="1"/>
  <c r="DP9" i="1"/>
  <c r="DV9" i="1"/>
  <c r="DP37" i="1"/>
  <c r="DV42" i="1"/>
  <c r="DM237" i="1"/>
  <c r="DM256" i="1"/>
  <c r="DV256" i="1"/>
  <c r="DM238" i="1"/>
  <c r="DM235" i="1"/>
  <c r="DM228" i="1"/>
  <c r="DV234" i="1"/>
  <c r="DV231" i="1"/>
  <c r="DV74" i="1"/>
  <c r="DP70" i="1"/>
  <c r="AF43" i="9"/>
  <c r="BH15" i="7"/>
  <c r="AF39" i="9"/>
  <c r="J35" i="12"/>
  <c r="BH22" i="7"/>
  <c r="BG42" i="7"/>
  <c r="BN29" i="7"/>
  <c r="BJ53" i="7"/>
  <c r="BH46" i="7"/>
  <c r="BH25" i="7"/>
  <c r="BM32" i="7"/>
  <c r="W41" i="7"/>
  <c r="BO41" i="7" s="1"/>
  <c r="BG44" i="7"/>
  <c r="BH61" i="7"/>
  <c r="BN47" i="7"/>
  <c r="BN16" i="7"/>
  <c r="BM18" i="7"/>
  <c r="BJ48" i="7"/>
  <c r="DW75" i="1"/>
  <c r="AB237" i="1"/>
  <c r="AD228" i="1"/>
  <c r="W15" i="7"/>
  <c r="BO15" i="7" s="1"/>
  <c r="U47" i="7"/>
  <c r="BI47" i="7" s="1"/>
  <c r="BJ61" i="7"/>
  <c r="BM43" i="7"/>
  <c r="W45" i="7"/>
  <c r="BO45" i="7" s="1"/>
  <c r="U53" i="7"/>
  <c r="BI53" i="7" s="1"/>
  <c r="AD23" i="1"/>
  <c r="DW23" i="1" s="1"/>
  <c r="W29" i="7"/>
  <c r="BO29" i="7" s="1"/>
  <c r="U16" i="7"/>
  <c r="BI16" i="7" s="1"/>
  <c r="BJ46" i="7"/>
  <c r="BN48" i="7"/>
  <c r="U52" i="7"/>
  <c r="BI52" i="7" s="1"/>
  <c r="BK13" i="7"/>
  <c r="BJ15" i="7"/>
  <c r="BJ33" i="7"/>
  <c r="BN17" i="7"/>
  <c r="BM29" i="7"/>
  <c r="BH41" i="7"/>
  <c r="AD229" i="1"/>
  <c r="AC241" i="1"/>
  <c r="AB9" i="1"/>
  <c r="DN9" i="1" s="1"/>
  <c r="U13" i="7"/>
  <c r="DP11" i="1"/>
  <c r="DP18" i="1"/>
  <c r="DP49" i="1"/>
  <c r="DV66" i="1"/>
  <c r="DM19" i="1"/>
  <c r="DV67" i="1"/>
  <c r="DM35" i="1"/>
  <c r="DM39" i="1"/>
  <c r="DM8" i="1"/>
  <c r="DM229" i="1"/>
  <c r="DV229" i="1"/>
  <c r="DV75" i="1"/>
  <c r="DM72" i="1"/>
  <c r="DM242" i="1"/>
  <c r="DM239" i="1"/>
  <c r="DM236" i="1"/>
  <c r="DV60" i="1"/>
  <c r="DV238" i="1"/>
  <c r="DV235" i="1"/>
  <c r="DV232" i="1"/>
  <c r="BK45" i="7"/>
  <c r="AD39" i="9"/>
  <c r="BJ43" i="7"/>
  <c r="AB241" i="1"/>
  <c r="AF40" i="9"/>
  <c r="BN32" i="7"/>
  <c r="BH29" i="7"/>
  <c r="BG15" i="7"/>
  <c r="AF34" i="9"/>
  <c r="BM24" i="7"/>
  <c r="BG32" i="7"/>
  <c r="V29" i="7"/>
  <c r="BL29" i="7" s="1"/>
  <c r="V18" i="7"/>
  <c r="BJ54" i="7"/>
  <c r="AC229" i="1"/>
  <c r="BM52" i="7"/>
  <c r="BJ42" i="7"/>
  <c r="BN14" i="7"/>
  <c r="BG14" i="7"/>
  <c r="BK52" i="7"/>
  <c r="AC234" i="1"/>
  <c r="AB67" i="1"/>
  <c r="AC242" i="1"/>
  <c r="V53" i="7"/>
  <c r="BL53" i="7" s="1"/>
  <c r="U28" i="7"/>
  <c r="BI28" i="7" s="1"/>
  <c r="BJ47" i="7"/>
  <c r="AC230" i="1"/>
  <c r="W22" i="7"/>
  <c r="BO22" i="7" s="1"/>
  <c r="U25" i="7"/>
  <c r="BI25" i="7" s="1"/>
  <c r="AD236" i="1"/>
  <c r="BJ44" i="7"/>
  <c r="BK32" i="7"/>
  <c r="BN52" i="7"/>
  <c r="BM13" i="7"/>
  <c r="BG29" i="7"/>
  <c r="BH16" i="7"/>
  <c r="BM14" i="7"/>
  <c r="U14" i="7"/>
  <c r="BI14" i="7" s="1"/>
  <c r="DW76" i="1"/>
  <c r="BH28" i="7"/>
  <c r="BM15" i="7"/>
  <c r="BN22" i="7"/>
  <c r="BN28" i="7"/>
  <c r="BJ52" i="7"/>
  <c r="BJ22" i="7"/>
  <c r="BK15" i="7"/>
  <c r="BK21" i="7"/>
  <c r="BM25" i="7"/>
  <c r="BK61" i="7"/>
  <c r="BM60" i="7"/>
  <c r="BG47" i="7"/>
  <c r="BJ49" i="7"/>
  <c r="W17" i="7"/>
  <c r="BO17" i="7" s="1"/>
  <c r="U60" i="7"/>
  <c r="BI60" i="7" s="1"/>
  <c r="W28" i="7"/>
  <c r="BO28" i="7" s="1"/>
  <c r="DW53" i="1"/>
  <c r="AB51" i="1"/>
  <c r="DN51" i="1" s="1"/>
  <c r="AB22" i="1"/>
  <c r="DN22" i="1" s="1"/>
  <c r="AB238" i="1"/>
  <c r="AC8" i="1"/>
  <c r="AC257" i="1"/>
  <c r="DW42" i="1"/>
  <c r="AD231" i="1"/>
  <c r="AB54" i="1"/>
  <c r="AD21" i="1"/>
  <c r="DW21" i="1" s="1"/>
  <c r="AD233" i="1"/>
  <c r="W32" i="7"/>
  <c r="BO32" i="7" s="1"/>
  <c r="V44" i="7"/>
  <c r="U48" i="7"/>
  <c r="BI48" i="7" s="1"/>
  <c r="U18" i="7"/>
  <c r="BI18" i="7" s="1"/>
  <c r="AB227" i="1"/>
  <c r="AB12" i="1"/>
  <c r="AB43" i="1"/>
  <c r="DN43" i="1" s="1"/>
  <c r="AB65" i="1"/>
  <c r="DN65" i="1" s="1"/>
  <c r="AB42" i="1"/>
  <c r="DN42" i="1" s="1"/>
  <c r="AB71" i="1"/>
  <c r="DN71" i="1" s="1"/>
  <c r="AB236" i="1"/>
  <c r="AC239" i="1"/>
  <c r="AD12" i="1"/>
  <c r="DW43" i="1"/>
  <c r="AD230" i="1"/>
  <c r="AD257" i="1"/>
  <c r="AB49" i="1"/>
  <c r="DN49" i="1" s="1"/>
  <c r="AB234" i="1"/>
  <c r="AC238" i="1"/>
  <c r="AD22" i="1"/>
  <c r="DW22" i="1" s="1"/>
  <c r="J49" i="12"/>
  <c r="W53" i="7"/>
  <c r="BO53" i="7" s="1"/>
  <c r="W25" i="7"/>
  <c r="BO25" i="7" s="1"/>
  <c r="U59" i="7"/>
  <c r="BI59" i="7" s="1"/>
  <c r="U29" i="7"/>
  <c r="BI29" i="7" s="1"/>
  <c r="BG60" i="7"/>
  <c r="BN46" i="7"/>
  <c r="BM53" i="7"/>
  <c r="BH32" i="7"/>
  <c r="BN33" i="7"/>
  <c r="DP254" i="1"/>
  <c r="DM43" i="1"/>
  <c r="DM36" i="1"/>
  <c r="DP53" i="1"/>
  <c r="DV51" i="1"/>
  <c r="DP51" i="1"/>
  <c r="DV69" i="1"/>
  <c r="DP67" i="1"/>
  <c r="DM20" i="1"/>
  <c r="DM50" i="1"/>
  <c r="DV50" i="1"/>
  <c r="DP35" i="1"/>
  <c r="DP39" i="1"/>
  <c r="DM262" i="1"/>
  <c r="DM255" i="1"/>
  <c r="DM268" i="1"/>
  <c r="DV261" i="1"/>
  <c r="DV17" i="1"/>
  <c r="DV43" i="1"/>
  <c r="DM22" i="1"/>
  <c r="DM66" i="1"/>
  <c r="DM10" i="1"/>
  <c r="DP20" i="1"/>
  <c r="DP262" i="1"/>
  <c r="DM254" i="1"/>
  <c r="DV52" i="1"/>
  <c r="DM65" i="1"/>
  <c r="DP68" i="1"/>
  <c r="DM9" i="1"/>
  <c r="DV35" i="1"/>
  <c r="DM257" i="1"/>
  <c r="DV233" i="1"/>
  <c r="DM230" i="1"/>
  <c r="DM74" i="1"/>
  <c r="DV72" i="1"/>
  <c r="BN15" i="7"/>
  <c r="BN18" i="7"/>
  <c r="BK29" i="7"/>
  <c r="BM23" i="7"/>
  <c r="BG46" i="7"/>
  <c r="BH17" i="7"/>
  <c r="AD55" i="9"/>
  <c r="AD57" i="9" s="1"/>
  <c r="H34" i="12" s="1"/>
  <c r="BK40" i="7"/>
  <c r="BM40" i="7"/>
  <c r="BM21" i="7"/>
  <c r="BG43" i="7"/>
  <c r="U24" i="7"/>
  <c r="BI24" i="7" s="1"/>
  <c r="W46" i="7"/>
  <c r="BO46" i="7" s="1"/>
  <c r="AB23" i="1"/>
  <c r="DN23" i="1" s="1"/>
  <c r="V21" i="7"/>
  <c r="BG48" i="7"/>
  <c r="DW50" i="1"/>
  <c r="AB70" i="1"/>
  <c r="DN70" i="1" s="1"/>
  <c r="BJ58" i="7"/>
  <c r="BM45" i="7"/>
  <c r="BH49" i="7"/>
  <c r="BG17" i="7"/>
  <c r="W14" i="7"/>
  <c r="BO14" i="7" s="1"/>
  <c r="BG16" i="7"/>
  <c r="BH42" i="7"/>
  <c r="BH13" i="7"/>
  <c r="BH59" i="7"/>
  <c r="BJ24" i="7"/>
  <c r="BK58" i="7"/>
  <c r="BK18" i="7"/>
  <c r="BK28" i="7"/>
  <c r="BG40" i="7"/>
  <c r="BM49" i="7"/>
  <c r="BN45" i="7"/>
  <c r="BJ60" i="7"/>
  <c r="U33" i="7"/>
  <c r="BI33" i="7" s="1"/>
  <c r="V48" i="7"/>
  <c r="DW19" i="1"/>
  <c r="AB261" i="1"/>
  <c r="DN261" i="1" s="1"/>
  <c r="AB11" i="1"/>
  <c r="DN11" i="1" s="1"/>
  <c r="AB257" i="1"/>
  <c r="AB242" i="1"/>
  <c r="DW18" i="1"/>
  <c r="DW74" i="1"/>
  <c r="AB230" i="1"/>
  <c r="AC236" i="1"/>
  <c r="DW71" i="1"/>
  <c r="W23" i="7"/>
  <c r="BO23" i="7" s="1"/>
  <c r="V23" i="7"/>
  <c r="U22" i="7"/>
  <c r="BI22" i="7" s="1"/>
  <c r="AC227" i="1"/>
  <c r="AB36" i="1"/>
  <c r="DN36" i="1" s="1"/>
  <c r="AB69" i="1"/>
  <c r="DN69" i="1" s="1"/>
  <c r="AB10" i="1"/>
  <c r="DN10" i="1" s="1"/>
  <c r="AB56" i="1"/>
  <c r="AB232" i="1"/>
  <c r="BG52" i="7"/>
  <c r="BG49" i="7"/>
  <c r="BK54" i="7"/>
  <c r="W18" i="7"/>
  <c r="BO18" i="7" s="1"/>
  <c r="U49" i="7"/>
  <c r="BI49" i="7" s="1"/>
  <c r="V46" i="7"/>
  <c r="W43" i="7"/>
  <c r="BO43" i="7" s="1"/>
  <c r="DW67" i="1"/>
  <c r="AD11" i="1"/>
  <c r="DW11" i="1" s="1"/>
  <c r="AB268" i="1"/>
  <c r="DN268" i="1" s="1"/>
  <c r="AB75" i="1"/>
  <c r="DN75" i="1" s="1"/>
  <c r="DW268" i="1"/>
  <c r="DW80" i="1"/>
  <c r="DW52" i="1"/>
  <c r="DW20" i="1"/>
  <c r="AC235" i="1"/>
  <c r="AC17" i="1"/>
  <c r="DQ17" i="1" s="1"/>
  <c r="AB228" i="1"/>
  <c r="AB34" i="1"/>
  <c r="AB73" i="1"/>
  <c r="DN73" i="1" s="1"/>
  <c r="AB24" i="1"/>
  <c r="DN24" i="1" s="1"/>
  <c r="V17" i="7"/>
  <c r="V33" i="7"/>
  <c r="BL33" i="7" s="1"/>
  <c r="W49" i="7"/>
  <c r="BO49" i="7" s="1"/>
  <c r="W54" i="7"/>
  <c r="BO54" i="7" s="1"/>
  <c r="AC256" i="1"/>
  <c r="AB17" i="1"/>
  <c r="DN17" i="1" s="1"/>
  <c r="AC232" i="1"/>
  <c r="AB233" i="1"/>
  <c r="AC12" i="1"/>
  <c r="AB39" i="1"/>
  <c r="DN39" i="1" s="1"/>
  <c r="AD235" i="1"/>
  <c r="V54" i="7"/>
  <c r="BL54" i="7" s="1"/>
  <c r="W59" i="7"/>
  <c r="BO59" i="7" s="1"/>
  <c r="U46" i="7"/>
  <c r="BI46" i="7" s="1"/>
  <c r="BJ45" i="7"/>
  <c r="BG41" i="7"/>
  <c r="BK41" i="7"/>
  <c r="BK24" i="7"/>
  <c r="BK16" i="7"/>
  <c r="BN42" i="7"/>
  <c r="BK25" i="7"/>
  <c r="BK44" i="7"/>
  <c r="BN24" i="7"/>
  <c r="BG18" i="7"/>
  <c r="AB53" i="1"/>
  <c r="DN53" i="1" s="1"/>
  <c r="BK46" i="7"/>
  <c r="AB235" i="1"/>
  <c r="AD227" i="1"/>
  <c r="W48" i="7"/>
  <c r="BO48" i="7" s="1"/>
  <c r="AB37" i="1"/>
  <c r="DN37" i="1" s="1"/>
  <c r="AC11" i="1"/>
  <c r="DQ11" i="1" s="1"/>
  <c r="BH43" i="7"/>
  <c r="BH23" i="7"/>
  <c r="AD240" i="1"/>
  <c r="V14" i="7"/>
  <c r="BJ16" i="7"/>
  <c r="BM17" i="7"/>
  <c r="BG21" i="7"/>
  <c r="BM44" i="7"/>
  <c r="DP72" i="1"/>
  <c r="DV240" i="1"/>
  <c r="DV242" i="1"/>
  <c r="DM240" i="1"/>
  <c r="DM76" i="1"/>
  <c r="DV8" i="1"/>
  <c r="DM24" i="1"/>
  <c r="AB57" i="1"/>
  <c r="DM40" i="1"/>
  <c r="DV40" i="1"/>
  <c r="AB40" i="1"/>
  <c r="DN40" i="1" s="1"/>
  <c r="DP40" i="1"/>
  <c r="DW40" i="1"/>
  <c r="DP41" i="1"/>
  <c r="DW41" i="1"/>
  <c r="DV41" i="1"/>
  <c r="DM41" i="1"/>
  <c r="AB41" i="1"/>
  <c r="DN41" i="1" s="1"/>
  <c r="AB55" i="1"/>
  <c r="AB77" i="1"/>
  <c r="DP263" i="1"/>
  <c r="DM265" i="1"/>
  <c r="AB265" i="1"/>
  <c r="DN265" i="1" s="1"/>
  <c r="DV264" i="1"/>
  <c r="DM264" i="1"/>
  <c r="AB264" i="1"/>
  <c r="DN264" i="1" s="1"/>
  <c r="DW263" i="1"/>
  <c r="DP265" i="1"/>
  <c r="DV263" i="1"/>
  <c r="DM263" i="1"/>
  <c r="DW265" i="1"/>
  <c r="DP264" i="1"/>
  <c r="DW264" i="1"/>
  <c r="AD85" i="1"/>
  <c r="AB263" i="1"/>
  <c r="DN263" i="1" s="1"/>
  <c r="DV265" i="1"/>
  <c r="DW86" i="1"/>
  <c r="AB86" i="1"/>
  <c r="DN86" i="1" s="1"/>
  <c r="DM86" i="1"/>
  <c r="DV86" i="1"/>
  <c r="DP86" i="1"/>
  <c r="AB87" i="1"/>
  <c r="DN87" i="1" s="1"/>
  <c r="DM87" i="1"/>
  <c r="DV87" i="1"/>
  <c r="DP87" i="1"/>
  <c r="DW87" i="1"/>
  <c r="AB88" i="1"/>
  <c r="DN88" i="1" s="1"/>
  <c r="DM88" i="1"/>
  <c r="DV88" i="1"/>
  <c r="DW88" i="1"/>
  <c r="DP88" i="1"/>
  <c r="DV89" i="1"/>
  <c r="DM89" i="1"/>
  <c r="DP89" i="1"/>
  <c r="AB89" i="1"/>
  <c r="AB90" i="1"/>
  <c r="DN90" i="1" s="1"/>
  <c r="DM90" i="1"/>
  <c r="DW90" i="1"/>
  <c r="DV90" i="1"/>
  <c r="DP90" i="1"/>
  <c r="DV91" i="1"/>
  <c r="DM91" i="1"/>
  <c r="DP91" i="1"/>
  <c r="AB91" i="1"/>
  <c r="DQ92" i="1"/>
  <c r="DV92" i="1"/>
  <c r="DM92" i="1"/>
  <c r="DW92" i="1"/>
  <c r="AB92" i="1"/>
  <c r="DN92" i="1" s="1"/>
  <c r="AB93" i="1"/>
  <c r="DM93" i="1"/>
  <c r="AC93" i="1"/>
  <c r="AD93" i="1"/>
  <c r="DV93" i="1"/>
  <c r="AB94" i="1"/>
  <c r="DM94" i="1"/>
  <c r="AC94" i="1"/>
  <c r="AD94" i="1"/>
  <c r="DV94" i="1"/>
  <c r="AB95" i="1"/>
  <c r="AC95" i="1"/>
  <c r="DM95" i="1"/>
  <c r="AD95" i="1"/>
  <c r="DV95" i="1"/>
  <c r="DV96" i="1"/>
  <c r="AB96" i="1"/>
  <c r="DM96" i="1"/>
  <c r="AC96" i="1"/>
  <c r="AD96" i="1"/>
  <c r="AC97" i="1"/>
  <c r="DV97" i="1"/>
  <c r="DM97" i="1"/>
  <c r="AD97" i="1"/>
  <c r="AB97" i="1"/>
  <c r="AC98" i="1"/>
  <c r="DV98" i="1"/>
  <c r="AD98" i="1"/>
  <c r="AB98" i="1"/>
  <c r="DM98" i="1"/>
  <c r="AB103" i="1"/>
  <c r="DN103" i="1" s="1"/>
  <c r="AD103" i="1"/>
  <c r="DW103" i="1" s="1"/>
  <c r="AD104" i="1"/>
  <c r="DP104" i="1"/>
  <c r="AB104" i="1"/>
  <c r="DM104" i="1"/>
  <c r="DV104" i="1"/>
  <c r="AD105" i="1"/>
  <c r="DW105" i="1" s="1"/>
  <c r="DV105" i="1"/>
  <c r="DM105" i="1"/>
  <c r="DP105" i="1"/>
  <c r="AB105" i="1"/>
  <c r="DN105" i="1" s="1"/>
  <c r="AD106" i="1"/>
  <c r="DW106" i="1" s="1"/>
  <c r="AB107" i="1"/>
  <c r="DN107" i="1" s="1"/>
  <c r="DM107" i="1"/>
  <c r="DV109" i="1"/>
  <c r="AD110" i="1"/>
  <c r="DW110" i="1" s="1"/>
  <c r="DV110" i="1"/>
  <c r="DW111" i="1"/>
  <c r="DV111" i="1"/>
  <c r="AD109" i="1"/>
  <c r="DW109" i="1" s="1"/>
  <c r="DP109" i="1"/>
  <c r="DP106" i="1"/>
  <c r="DV107" i="1"/>
  <c r="AB108" i="1"/>
  <c r="DN108" i="1" s="1"/>
  <c r="DM108" i="1"/>
  <c r="DP110" i="1"/>
  <c r="AB106" i="1"/>
  <c r="DN106" i="1" s="1"/>
  <c r="DM106" i="1"/>
  <c r="AD107" i="1"/>
  <c r="DW107" i="1" s="1"/>
  <c r="DP107" i="1"/>
  <c r="DV108" i="1"/>
  <c r="AB110" i="1"/>
  <c r="DN110" i="1" s="1"/>
  <c r="DM110" i="1"/>
  <c r="AB111" i="1"/>
  <c r="DN111" i="1" s="1"/>
  <c r="DM111" i="1"/>
  <c r="DV106" i="1"/>
  <c r="AD108" i="1"/>
  <c r="DW108" i="1" s="1"/>
  <c r="DP108" i="1"/>
  <c r="AB109" i="1"/>
  <c r="DN109" i="1" s="1"/>
  <c r="DM109" i="1"/>
  <c r="AB112" i="1"/>
  <c r="DN112" i="1" s="1"/>
  <c r="DP112" i="1"/>
  <c r="DP113" i="1"/>
  <c r="AD113" i="1"/>
  <c r="DW113" i="1" s="1"/>
  <c r="DM112" i="1"/>
  <c r="AB113" i="1"/>
  <c r="DN113" i="1" s="1"/>
  <c r="DM113" i="1"/>
  <c r="DV112" i="1"/>
  <c r="DV113" i="1"/>
  <c r="AD112" i="1"/>
  <c r="DW112" i="1" s="1"/>
  <c r="AD114" i="1"/>
  <c r="DW114" i="1" s="1"/>
  <c r="DV114" i="1"/>
  <c r="DP114" i="1"/>
  <c r="AB114" i="1"/>
  <c r="DN114" i="1" s="1"/>
  <c r="DM114" i="1"/>
  <c r="DV116" i="1"/>
  <c r="AD117" i="1"/>
  <c r="DM117" i="1"/>
  <c r="DM116" i="1"/>
  <c r="AD115" i="1"/>
  <c r="DW115" i="1" s="1"/>
  <c r="DV115" i="1"/>
  <c r="AD116" i="1"/>
  <c r="DW116" i="1" s="1"/>
  <c r="AB117" i="1"/>
  <c r="DV117" i="1"/>
  <c r="DP115" i="1"/>
  <c r="DP116" i="1"/>
  <c r="AB115" i="1"/>
  <c r="DN115" i="1" s="1"/>
  <c r="DM115" i="1"/>
  <c r="AB116" i="1"/>
  <c r="DN116" i="1" s="1"/>
  <c r="DV118" i="1"/>
  <c r="AB118" i="1"/>
  <c r="DM118" i="1"/>
  <c r="AD118" i="1"/>
  <c r="AD119" i="1"/>
  <c r="DM119" i="1"/>
  <c r="AB120" i="1"/>
  <c r="DM120" i="1"/>
  <c r="AD120" i="1"/>
  <c r="DV120" i="1"/>
  <c r="AB119" i="1"/>
  <c r="DV119" i="1"/>
  <c r="AD125" i="1"/>
  <c r="DW125" i="1" s="1"/>
  <c r="AB125" i="1"/>
  <c r="DN125" i="1" s="1"/>
  <c r="DW126" i="1"/>
  <c r="DV126" i="1"/>
  <c r="DP126" i="1"/>
  <c r="AB126" i="1"/>
  <c r="DN126" i="1" s="1"/>
  <c r="DM126" i="1"/>
  <c r="DW127" i="1"/>
  <c r="DV127" i="1"/>
  <c r="DP127" i="1"/>
  <c r="AB127" i="1"/>
  <c r="DN127" i="1" s="1"/>
  <c r="DM127" i="1"/>
  <c r="DP128" i="1"/>
  <c r="DW128" i="1"/>
  <c r="DM128" i="1"/>
  <c r="AB128" i="1"/>
  <c r="DN128" i="1" s="1"/>
  <c r="DV128" i="1"/>
  <c r="DP129" i="1"/>
  <c r="DW129" i="1"/>
  <c r="AB129" i="1"/>
  <c r="DN129" i="1" s="1"/>
  <c r="DM129" i="1"/>
  <c r="DV129" i="1"/>
  <c r="DP130" i="1"/>
  <c r="AB130" i="1"/>
  <c r="DN130" i="1" s="1"/>
  <c r="DM130" i="1"/>
  <c r="DW130" i="1"/>
  <c r="DV130" i="1"/>
  <c r="DM131" i="1"/>
  <c r="DW131" i="1"/>
  <c r="AB131" i="1"/>
  <c r="DN131" i="1" s="1"/>
  <c r="DP131" i="1"/>
  <c r="DV131" i="1"/>
  <c r="AB132" i="1"/>
  <c r="DN132" i="1" s="1"/>
  <c r="DM132" i="1"/>
  <c r="DW132" i="1"/>
  <c r="DP133" i="1"/>
  <c r="DW133" i="1"/>
  <c r="AB133" i="1"/>
  <c r="DN133" i="1" s="1"/>
  <c r="DM133" i="1"/>
  <c r="DV133" i="1"/>
  <c r="DW134" i="1"/>
  <c r="DV134" i="1"/>
  <c r="AB134" i="1"/>
  <c r="DN134" i="1" s="1"/>
  <c r="DM134" i="1"/>
  <c r="DP134" i="1"/>
  <c r="DM135" i="1"/>
  <c r="DV135" i="1"/>
  <c r="AB135" i="1"/>
  <c r="DN135" i="1" s="1"/>
  <c r="DW135" i="1"/>
  <c r="DP135" i="1"/>
  <c r="DP136" i="1"/>
  <c r="DW136" i="1"/>
  <c r="DV136" i="1"/>
  <c r="AB136" i="1"/>
  <c r="DN136" i="1" s="1"/>
  <c r="DM136" i="1"/>
  <c r="DW137" i="1"/>
  <c r="AB137" i="1"/>
  <c r="DN137" i="1" s="1"/>
  <c r="DM137" i="1"/>
  <c r="DM138" i="1"/>
  <c r="AB138" i="1"/>
  <c r="DN138" i="1" s="1"/>
  <c r="DW138" i="1"/>
  <c r="AB139" i="1"/>
  <c r="DN139" i="1" s="1"/>
  <c r="DM139" i="1"/>
  <c r="DW139" i="1"/>
  <c r="DM140" i="1"/>
  <c r="DP140" i="1"/>
  <c r="DW140" i="1"/>
  <c r="DV140" i="1"/>
  <c r="AB140" i="1"/>
  <c r="DN140" i="1" s="1"/>
  <c r="DP141" i="1"/>
  <c r="DW141" i="1"/>
  <c r="AB141" i="1"/>
  <c r="DN141" i="1" s="1"/>
  <c r="DM141" i="1"/>
  <c r="DV141" i="1"/>
  <c r="AB142" i="1"/>
  <c r="DV142" i="1"/>
  <c r="AC142" i="1"/>
  <c r="DM142" i="1"/>
  <c r="AD142" i="1"/>
  <c r="AD143" i="1"/>
  <c r="AB143" i="1"/>
  <c r="DM143" i="1"/>
  <c r="DV143" i="1"/>
  <c r="AC143" i="1"/>
  <c r="AB144" i="1"/>
  <c r="DM144" i="1"/>
  <c r="DV144" i="1"/>
  <c r="AC144" i="1"/>
  <c r="AD144" i="1"/>
  <c r="AD145" i="1"/>
  <c r="AB145" i="1"/>
  <c r="DM145" i="1"/>
  <c r="AC145" i="1"/>
  <c r="DV145" i="1"/>
  <c r="AB146" i="1"/>
  <c r="DM146" i="1"/>
  <c r="AD146" i="1"/>
  <c r="AC146" i="1"/>
  <c r="DV146" i="1"/>
  <c r="DV147" i="1"/>
  <c r="AB147" i="1"/>
  <c r="DM147" i="1"/>
  <c r="AD147" i="1"/>
  <c r="AC147" i="1"/>
  <c r="DV148" i="1"/>
  <c r="AB148" i="1"/>
  <c r="DM148" i="1"/>
  <c r="AD148" i="1"/>
  <c r="AC148" i="1"/>
  <c r="AB149" i="1"/>
  <c r="DM149" i="1"/>
  <c r="AD149" i="1"/>
  <c r="AC149" i="1"/>
  <c r="DV149" i="1"/>
  <c r="AB150" i="1"/>
  <c r="DM150" i="1"/>
  <c r="AC150" i="1"/>
  <c r="AD150" i="1"/>
  <c r="DV150" i="1"/>
  <c r="AB151" i="1"/>
  <c r="DM151" i="1"/>
  <c r="AC151" i="1"/>
  <c r="AD151" i="1"/>
  <c r="DV151" i="1"/>
  <c r="AC159" i="1"/>
  <c r="AD159" i="1"/>
  <c r="AB159" i="1"/>
  <c r="AD160" i="1"/>
  <c r="DV160" i="1"/>
  <c r="AC160" i="1"/>
  <c r="DM160" i="1"/>
  <c r="AB160" i="1"/>
  <c r="AD161" i="1"/>
  <c r="DV161" i="1"/>
  <c r="AC161" i="1"/>
  <c r="AB161" i="1"/>
  <c r="DM161" i="1"/>
  <c r="AD162" i="1"/>
  <c r="AC163" i="1"/>
  <c r="AC164" i="1"/>
  <c r="AC165" i="1"/>
  <c r="AC166" i="1"/>
  <c r="DM166" i="1"/>
  <c r="AB167" i="1"/>
  <c r="DM167" i="1"/>
  <c r="AB168" i="1"/>
  <c r="DM168" i="1"/>
  <c r="AD165" i="1"/>
  <c r="AC167" i="1"/>
  <c r="AC168" i="1"/>
  <c r="AB165" i="1"/>
  <c r="AB166" i="1"/>
  <c r="DV162" i="1"/>
  <c r="AD163" i="1"/>
  <c r="DV163" i="1"/>
  <c r="AD164" i="1"/>
  <c r="DV164" i="1"/>
  <c r="DV165" i="1"/>
  <c r="AD166" i="1"/>
  <c r="AB162" i="1"/>
  <c r="DV166" i="1"/>
  <c r="AD167" i="1"/>
  <c r="DV167" i="1"/>
  <c r="AD168" i="1"/>
  <c r="DV168" i="1"/>
  <c r="AC162" i="1"/>
  <c r="DM162" i="1"/>
  <c r="AB163" i="1"/>
  <c r="DM163" i="1"/>
  <c r="AB164" i="1"/>
  <c r="DM164" i="1"/>
  <c r="DM165" i="1"/>
  <c r="AB174" i="1"/>
  <c r="DM174" i="1"/>
  <c r="DV169" i="1"/>
  <c r="AD170" i="1"/>
  <c r="AD172" i="1"/>
  <c r="AD174" i="1"/>
  <c r="AB169" i="1"/>
  <c r="DM169" i="1"/>
  <c r="AB170" i="1"/>
  <c r="DM170" i="1"/>
  <c r="AB171" i="1"/>
  <c r="DM171" i="1"/>
  <c r="AB172" i="1"/>
  <c r="DM172" i="1"/>
  <c r="AB173" i="1"/>
  <c r="DM173" i="1"/>
  <c r="DV170" i="1"/>
  <c r="DV171" i="1"/>
  <c r="AD173" i="1"/>
  <c r="DV173" i="1"/>
  <c r="DV174" i="1"/>
  <c r="AC169" i="1"/>
  <c r="AC170" i="1"/>
  <c r="AC171" i="1"/>
  <c r="AC172" i="1"/>
  <c r="AC173" i="1"/>
  <c r="AC174" i="1"/>
  <c r="AD169" i="1"/>
  <c r="AD171" i="1"/>
  <c r="DV172" i="1"/>
  <c r="AB180" i="1"/>
  <c r="AC180" i="1"/>
  <c r="AD180" i="1"/>
  <c r="AC181" i="1"/>
  <c r="AD181" i="1"/>
  <c r="DM181" i="1"/>
  <c r="DV181" i="1"/>
  <c r="AB181" i="1"/>
  <c r="AD182" i="1"/>
  <c r="DV182" i="1"/>
  <c r="AC182" i="1"/>
  <c r="AB182" i="1"/>
  <c r="DM182" i="1"/>
  <c r="AC183" i="1"/>
  <c r="AD183" i="1"/>
  <c r="DM183" i="1"/>
  <c r="AB183" i="1"/>
  <c r="DV183" i="1"/>
  <c r="DV184" i="1"/>
  <c r="AB184" i="1"/>
  <c r="AD184" i="1"/>
  <c r="AC184" i="1"/>
  <c r="DM184" i="1"/>
  <c r="DV185" i="1"/>
  <c r="AB185" i="1"/>
  <c r="AD185" i="1"/>
  <c r="AC185" i="1"/>
  <c r="DM185" i="1"/>
  <c r="DV186" i="1"/>
  <c r="AD186" i="1"/>
  <c r="AB186" i="1"/>
  <c r="AC186" i="1"/>
  <c r="DM186" i="1"/>
  <c r="DV187" i="1"/>
  <c r="AB187" i="1"/>
  <c r="DM187" i="1"/>
  <c r="AC187" i="1"/>
  <c r="AD187" i="1"/>
  <c r="AB188" i="1"/>
  <c r="DM188" i="1"/>
  <c r="DV188" i="1"/>
  <c r="AC188" i="1"/>
  <c r="AD188" i="1"/>
  <c r="AC189" i="1"/>
  <c r="DM189" i="1"/>
  <c r="DV189" i="1"/>
  <c r="AB189" i="1"/>
  <c r="AD189" i="1"/>
  <c r="DV190" i="1"/>
  <c r="AD190" i="1"/>
  <c r="AB190" i="1"/>
  <c r="AC190" i="1"/>
  <c r="DM190" i="1"/>
  <c r="DV191" i="1"/>
  <c r="AB191" i="1"/>
  <c r="AC191" i="1"/>
  <c r="DM191" i="1"/>
  <c r="AD191" i="1"/>
  <c r="DV192" i="1"/>
  <c r="AB192" i="1"/>
  <c r="AC192" i="1"/>
  <c r="DM192" i="1"/>
  <c r="AD192" i="1"/>
  <c r="DV193" i="1"/>
  <c r="AB193" i="1"/>
  <c r="AD193" i="1"/>
  <c r="AC193" i="1"/>
  <c r="DM193" i="1"/>
  <c r="DV194" i="1"/>
  <c r="AD194" i="1"/>
  <c r="AB194" i="1"/>
  <c r="AC194" i="1"/>
  <c r="DM194" i="1"/>
  <c r="DV195" i="1"/>
  <c r="AD195" i="1"/>
  <c r="AB195" i="1"/>
  <c r="AC195" i="1"/>
  <c r="DM195" i="1"/>
  <c r="AD202" i="1"/>
  <c r="DW202" i="1" s="1"/>
  <c r="AC202" i="1"/>
  <c r="DQ202" i="1" s="1"/>
  <c r="DT202" i="1" s="1"/>
  <c r="AB202" i="1"/>
  <c r="DN202" i="1" s="1"/>
  <c r="AD203" i="1"/>
  <c r="DW203" i="1" s="1"/>
  <c r="DV203" i="1"/>
  <c r="AB203" i="1"/>
  <c r="DN203" i="1" s="1"/>
  <c r="AC203" i="1"/>
  <c r="DQ203" i="1" s="1"/>
  <c r="DM203" i="1"/>
  <c r="AD204" i="1"/>
  <c r="DW204" i="1" s="1"/>
  <c r="DV204" i="1"/>
  <c r="AC204" i="1"/>
  <c r="DQ204" i="1" s="1"/>
  <c r="DM204" i="1"/>
  <c r="AB204" i="1"/>
  <c r="DN204" i="1" s="1"/>
  <c r="AD205" i="1"/>
  <c r="DW205" i="1" s="1"/>
  <c r="DV205" i="1"/>
  <c r="DM205" i="1"/>
  <c r="AB205" i="1"/>
  <c r="DN205" i="1" s="1"/>
  <c r="AC205" i="1"/>
  <c r="DQ205" i="1" s="1"/>
  <c r="AB206" i="1"/>
  <c r="DN206" i="1" s="1"/>
  <c r="DM206" i="1"/>
  <c r="AC207" i="1"/>
  <c r="DQ207" i="1" s="1"/>
  <c r="DV207" i="1"/>
  <c r="AC209" i="1"/>
  <c r="DQ209" i="1" s="1"/>
  <c r="DV209" i="1"/>
  <c r="AD207" i="1"/>
  <c r="DW207" i="1" s="1"/>
  <c r="AB208" i="1"/>
  <c r="DN208" i="1" s="1"/>
  <c r="DM208" i="1"/>
  <c r="AD209" i="1"/>
  <c r="DW209" i="1" s="1"/>
  <c r="AD206" i="1"/>
  <c r="DW206" i="1" s="1"/>
  <c r="AC206" i="1"/>
  <c r="DQ206" i="1" s="1"/>
  <c r="DV206" i="1"/>
  <c r="DV208" i="1"/>
  <c r="AB207" i="1"/>
  <c r="DN207" i="1" s="1"/>
  <c r="DM207" i="1"/>
  <c r="DM209" i="1"/>
  <c r="AC208" i="1"/>
  <c r="DQ208" i="1" s="1"/>
  <c r="AD208" i="1"/>
  <c r="DW208" i="1" s="1"/>
  <c r="AB209" i="1"/>
  <c r="DN209" i="1" s="1"/>
  <c r="AB210" i="1"/>
  <c r="DN210" i="1" s="1"/>
  <c r="DM210" i="1"/>
  <c r="AC211" i="1"/>
  <c r="DQ211" i="1" s="1"/>
  <c r="DV211" i="1"/>
  <c r="AC213" i="1"/>
  <c r="DQ213" i="1" s="1"/>
  <c r="DV213" i="1"/>
  <c r="DM211" i="1"/>
  <c r="AB213" i="1"/>
  <c r="DN213" i="1" s="1"/>
  <c r="DM213" i="1"/>
  <c r="AC210" i="1"/>
  <c r="DQ210" i="1" s="1"/>
  <c r="AD211" i="1"/>
  <c r="DW211" i="1" s="1"/>
  <c r="AB212" i="1"/>
  <c r="DN212" i="1" s="1"/>
  <c r="DM212" i="1"/>
  <c r="AD213" i="1"/>
  <c r="DW213" i="1" s="1"/>
  <c r="AD212" i="1"/>
  <c r="DW212" i="1" s="1"/>
  <c r="AD210" i="1"/>
  <c r="DW210" i="1" s="1"/>
  <c r="DV210" i="1"/>
  <c r="AC212" i="1"/>
  <c r="DQ212" i="1" s="1"/>
  <c r="DV212" i="1"/>
  <c r="AB211" i="1"/>
  <c r="DN211" i="1" s="1"/>
  <c r="AB214" i="1"/>
  <c r="DN214" i="1" s="1"/>
  <c r="DM214" i="1"/>
  <c r="AC215" i="1"/>
  <c r="DQ215" i="1" s="1"/>
  <c r="DV215" i="1"/>
  <c r="AD215" i="1"/>
  <c r="DW215" i="1" s="1"/>
  <c r="AB215" i="1"/>
  <c r="DN215" i="1" s="1"/>
  <c r="DM215" i="1"/>
  <c r="AC214" i="1"/>
  <c r="DQ214" i="1" s="1"/>
  <c r="AD214" i="1"/>
  <c r="DW214" i="1" s="1"/>
  <c r="DV214" i="1"/>
  <c r="AB216" i="1"/>
  <c r="DN216" i="1" s="1"/>
  <c r="DM216" i="1"/>
  <c r="AC217" i="1"/>
  <c r="DQ217" i="1" s="1"/>
  <c r="DV217" i="1"/>
  <c r="AD218" i="1"/>
  <c r="DV218" i="1"/>
  <c r="AD219" i="1"/>
  <c r="DV219" i="1"/>
  <c r="AC216" i="1"/>
  <c r="DQ216" i="1" s="1"/>
  <c r="AD217" i="1"/>
  <c r="DW217" i="1" s="1"/>
  <c r="AC219" i="1"/>
  <c r="AD216" i="1"/>
  <c r="DW216" i="1" s="1"/>
  <c r="DV216" i="1"/>
  <c r="AB218" i="1"/>
  <c r="DM218" i="1"/>
  <c r="AB219" i="1"/>
  <c r="DM219" i="1"/>
  <c r="AB217" i="1"/>
  <c r="DN217" i="1" s="1"/>
  <c r="DM217" i="1"/>
  <c r="AC218" i="1"/>
  <c r="AC220" i="1"/>
  <c r="AD220" i="1"/>
  <c r="DV220" i="1"/>
  <c r="AB220" i="1"/>
  <c r="DM220" i="1"/>
  <c r="AB221" i="1"/>
  <c r="AC221" i="1"/>
  <c r="DM221" i="1"/>
  <c r="DV221" i="1"/>
  <c r="AD221" i="1"/>
  <c r="DU40" i="1"/>
  <c r="DL40" i="1"/>
  <c r="DO40" i="1"/>
  <c r="DL41" i="1"/>
  <c r="DO41" i="1"/>
  <c r="DU41" i="1"/>
  <c r="DU265" i="1"/>
  <c r="DL265" i="1"/>
  <c r="DL264" i="1"/>
  <c r="DO264" i="1"/>
  <c r="DO263" i="1"/>
  <c r="DU264" i="1"/>
  <c r="DO265" i="1"/>
  <c r="DU263" i="1"/>
  <c r="DL263" i="1"/>
  <c r="DL86" i="1"/>
  <c r="DU86" i="1"/>
  <c r="DO86" i="1"/>
  <c r="DU87" i="1"/>
  <c r="DO87" i="1"/>
  <c r="DL87" i="1"/>
  <c r="DL88" i="1"/>
  <c r="DU88" i="1"/>
  <c r="DO88" i="1"/>
  <c r="DO89" i="1"/>
  <c r="DU89" i="1"/>
  <c r="DL89" i="1"/>
  <c r="DU90" i="1"/>
  <c r="DO90" i="1"/>
  <c r="DL90" i="1"/>
  <c r="DU91" i="1"/>
  <c r="DO91" i="1"/>
  <c r="DL91" i="1"/>
  <c r="DU92" i="1"/>
  <c r="DL92" i="1"/>
  <c r="DL93" i="1"/>
  <c r="DL94" i="1"/>
  <c r="DL95" i="1"/>
  <c r="DL96" i="1"/>
  <c r="DL97" i="1"/>
  <c r="DL98" i="1"/>
  <c r="DO104" i="1"/>
  <c r="DL104" i="1"/>
  <c r="DU104" i="1"/>
  <c r="DO105" i="1"/>
  <c r="DL105" i="1"/>
  <c r="DU105" i="1"/>
  <c r="DO106" i="1"/>
  <c r="DU107" i="1"/>
  <c r="DL108" i="1"/>
  <c r="DO109" i="1"/>
  <c r="DL110" i="1"/>
  <c r="DL111" i="1"/>
  <c r="DL106" i="1"/>
  <c r="DO107" i="1"/>
  <c r="DU108" i="1"/>
  <c r="DU106" i="1"/>
  <c r="DO108" i="1"/>
  <c r="DL109" i="1"/>
  <c r="DL107" i="1"/>
  <c r="DU109" i="1"/>
  <c r="DL112" i="1"/>
  <c r="DL113" i="1"/>
  <c r="DL114" i="1"/>
  <c r="DL117" i="1"/>
  <c r="DL115" i="1"/>
  <c r="DL116" i="1"/>
  <c r="DL118" i="1"/>
  <c r="DL119" i="1"/>
  <c r="DL120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60" i="1"/>
  <c r="DL161" i="1"/>
  <c r="DL167" i="1"/>
  <c r="DL162" i="1"/>
  <c r="DL163" i="1"/>
  <c r="DL164" i="1"/>
  <c r="DL165" i="1"/>
  <c r="DL166" i="1"/>
  <c r="DL168" i="1"/>
  <c r="DL169" i="1"/>
  <c r="DL170" i="1"/>
  <c r="DL171" i="1"/>
  <c r="DL172" i="1"/>
  <c r="DL173" i="1"/>
  <c r="DL174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U203" i="1"/>
  <c r="DL203" i="1"/>
  <c r="DU204" i="1"/>
  <c r="DL204" i="1"/>
  <c r="DU205" i="1"/>
  <c r="DL205" i="1"/>
  <c r="DL208" i="1"/>
  <c r="DU207" i="1"/>
  <c r="DU206" i="1"/>
  <c r="DU208" i="1"/>
  <c r="DL207" i="1"/>
  <c r="DL209" i="1"/>
  <c r="DL206" i="1"/>
  <c r="DU209" i="1"/>
  <c r="DL212" i="1"/>
  <c r="DU212" i="1"/>
  <c r="DU210" i="1"/>
  <c r="DL211" i="1"/>
  <c r="DL213" i="1"/>
  <c r="DL210" i="1"/>
  <c r="DU211" i="1"/>
  <c r="DU213" i="1"/>
  <c r="DU214" i="1"/>
  <c r="DU215" i="1"/>
  <c r="DL215" i="1"/>
  <c r="DL214" i="1"/>
  <c r="DL218" i="1"/>
  <c r="DL219" i="1"/>
  <c r="DU216" i="1"/>
  <c r="DL217" i="1"/>
  <c r="DL216" i="1"/>
  <c r="DU217" i="1"/>
  <c r="DL220" i="1"/>
  <c r="DL221" i="1"/>
  <c r="DW72" i="1"/>
  <c r="CZ241" i="1"/>
  <c r="BD361" i="3"/>
  <c r="BD345" i="3"/>
  <c r="BC386" i="3"/>
  <c r="BC370" i="3"/>
  <c r="BC354" i="3"/>
  <c r="BC381" i="3"/>
  <c r="BC308" i="3"/>
  <c r="CW76" i="1"/>
  <c r="CW242" i="1"/>
  <c r="CW235" i="1"/>
  <c r="CW70" i="1"/>
  <c r="CW236" i="1"/>
  <c r="CW71" i="1"/>
  <c r="CZ75" i="1"/>
  <c r="CW241" i="1"/>
  <c r="DC70" i="1"/>
  <c r="CZ80" i="1"/>
  <c r="CZ74" i="1"/>
  <c r="CZ236" i="1"/>
  <c r="BD360" i="3"/>
  <c r="CW255" i="1"/>
  <c r="DI80" i="1"/>
  <c r="CW240" i="1"/>
  <c r="CW237" i="1"/>
  <c r="CW233" i="1"/>
  <c r="BC345" i="3"/>
  <c r="BJ281" i="3"/>
  <c r="CW230" i="1"/>
  <c r="CW239" i="1"/>
  <c r="CW234" i="1"/>
  <c r="CZ235" i="1"/>
  <c r="CZ242" i="1"/>
  <c r="CZ237" i="1"/>
  <c r="BG106" i="3"/>
  <c r="DU239" i="1"/>
  <c r="BM277" i="3"/>
  <c r="DC76" i="1"/>
  <c r="BF170" i="3"/>
  <c r="BF177" i="3"/>
  <c r="DC240" i="1"/>
  <c r="DC239" i="1"/>
  <c r="DC236" i="1"/>
  <c r="DC242" i="1"/>
  <c r="DI242" i="1"/>
  <c r="BF181" i="3"/>
  <c r="BF5" i="3"/>
  <c r="DI233" i="1"/>
  <c r="DI228" i="1"/>
  <c r="BG5" i="3"/>
  <c r="DC232" i="1"/>
  <c r="DC235" i="1"/>
  <c r="DC231" i="1"/>
  <c r="DC230" i="1"/>
  <c r="DC241" i="1"/>
  <c r="DI66" i="1"/>
  <c r="DC228" i="1"/>
  <c r="CZ239" i="1"/>
  <c r="DC80" i="1"/>
  <c r="CZ234" i="1"/>
  <c r="DC238" i="1"/>
  <c r="DC72" i="1"/>
  <c r="CZ233" i="1"/>
  <c r="DC237" i="1"/>
  <c r="DC71" i="1"/>
  <c r="CZ232" i="1"/>
  <c r="DI75" i="1"/>
  <c r="DI74" i="1"/>
  <c r="DI73" i="1"/>
  <c r="DI72" i="1"/>
  <c r="DI268" i="1"/>
  <c r="DC254" i="1"/>
  <c r="CZ262" i="1"/>
  <c r="DI42" i="1"/>
  <c r="CW42" i="1"/>
  <c r="CZ230" i="1"/>
  <c r="DC234" i="1"/>
  <c r="DC60" i="1"/>
  <c r="CZ229" i="1"/>
  <c r="DC233" i="1"/>
  <c r="CZ228" i="1"/>
  <c r="DI71" i="1"/>
  <c r="DI70" i="1"/>
  <c r="DI60" i="1"/>
  <c r="DI256" i="1"/>
  <c r="DI25" i="1"/>
  <c r="DC268" i="1"/>
  <c r="DI262" i="1"/>
  <c r="DC39" i="1"/>
  <c r="CW50" i="1"/>
  <c r="CZ37" i="1"/>
  <c r="CZ73" i="1"/>
  <c r="DC229" i="1"/>
  <c r="CZ240" i="1"/>
  <c r="CZ70" i="1"/>
  <c r="DI237" i="1"/>
  <c r="DI240" i="1"/>
  <c r="DI235" i="1"/>
  <c r="DI12" i="1"/>
  <c r="DI8" i="1"/>
  <c r="CZ255" i="1"/>
  <c r="CZ261" i="1"/>
  <c r="CW268" i="1"/>
  <c r="DI254" i="1"/>
  <c r="CW39" i="1"/>
  <c r="DI35" i="1"/>
  <c r="CW20" i="1"/>
  <c r="DC35" i="1"/>
  <c r="DI34" i="1"/>
  <c r="CZ42" i="1"/>
  <c r="CZ39" i="1"/>
  <c r="CW35" i="1"/>
  <c r="DI50" i="1"/>
  <c r="CZ50" i="1"/>
  <c r="CW12" i="1"/>
  <c r="DI10" i="1"/>
  <c r="DI9" i="1"/>
  <c r="DI53" i="1"/>
  <c r="DI52" i="1"/>
  <c r="DI67" i="1"/>
  <c r="DI68" i="1"/>
  <c r="DI65" i="1"/>
  <c r="DI48" i="1"/>
  <c r="DI39" i="1"/>
  <c r="CW24" i="1"/>
  <c r="DI37" i="1"/>
  <c r="CW67" i="1"/>
  <c r="DI69" i="1"/>
  <c r="DI51" i="1"/>
  <c r="DI49" i="1"/>
  <c r="DI36" i="1"/>
  <c r="DI19" i="1"/>
  <c r="Q43" i="10"/>
  <c r="BM707" i="3"/>
  <c r="BI613" i="3"/>
  <c r="BE627" i="3"/>
  <c r="BD616" i="3"/>
  <c r="BD632" i="3"/>
  <c r="BC469" i="3"/>
  <c r="BC477" i="3"/>
  <c r="BM490" i="3"/>
  <c r="BC493" i="3"/>
  <c r="BC509" i="3"/>
  <c r="BI512" i="3"/>
  <c r="BC525" i="3"/>
  <c r="BC541" i="3"/>
  <c r="BC549" i="3"/>
  <c r="BI552" i="3"/>
  <c r="BC557" i="3"/>
  <c r="BC565" i="3"/>
  <c r="BC573" i="3"/>
  <c r="BG591" i="3"/>
  <c r="BM594" i="3"/>
  <c r="BC597" i="3"/>
  <c r="BE598" i="3"/>
  <c r="BG599" i="3"/>
  <c r="BI600" i="3"/>
  <c r="BC605" i="3"/>
  <c r="BI608" i="3"/>
  <c r="BC613" i="3"/>
  <c r="BG615" i="3"/>
  <c r="BG623" i="3"/>
  <c r="BI624" i="3"/>
  <c r="BC629" i="3"/>
  <c r="BG631" i="3"/>
  <c r="BI632" i="3"/>
  <c r="BC637" i="3"/>
  <c r="BE638" i="3"/>
  <c r="BM642" i="3"/>
  <c r="BC645" i="3"/>
  <c r="BM650" i="3"/>
  <c r="BC653" i="3"/>
  <c r="BI656" i="3"/>
  <c r="BC661" i="3"/>
  <c r="BE662" i="3"/>
  <c r="BI664" i="3"/>
  <c r="BI671" i="3"/>
  <c r="BD590" i="3"/>
  <c r="BL602" i="3"/>
  <c r="BD622" i="3"/>
  <c r="BD630" i="3"/>
  <c r="BL634" i="3"/>
  <c r="BF639" i="3"/>
  <c r="BC475" i="3"/>
  <c r="BC491" i="3"/>
  <c r="BC499" i="3"/>
  <c r="BG501" i="3"/>
  <c r="BI510" i="3"/>
  <c r="BC515" i="3"/>
  <c r="BC523" i="3"/>
  <c r="BM536" i="3"/>
  <c r="BC539" i="3"/>
  <c r="BG541" i="3"/>
  <c r="BG549" i="3"/>
  <c r="BC555" i="3"/>
  <c r="BE556" i="3"/>
  <c r="BG557" i="3"/>
  <c r="BM560" i="3"/>
  <c r="BC563" i="3"/>
  <c r="BG565" i="3"/>
  <c r="BI566" i="3"/>
  <c r="BC571" i="3"/>
  <c r="BG581" i="3"/>
  <c r="BI582" i="3"/>
  <c r="BC587" i="3"/>
  <c r="BI590" i="3"/>
  <c r="BM592" i="3"/>
  <c r="BC595" i="3"/>
  <c r="BE596" i="3"/>
  <c r="BM600" i="3"/>
  <c r="BC603" i="3"/>
  <c r="BE604" i="3"/>
  <c r="BG605" i="3"/>
  <c r="BI606" i="3"/>
  <c r="BM608" i="3"/>
  <c r="BC611" i="3"/>
  <c r="BE612" i="3"/>
  <c r="BI614" i="3"/>
  <c r="BM616" i="3"/>
  <c r="BE620" i="3"/>
  <c r="BG621" i="3"/>
  <c r="BI622" i="3"/>
  <c r="BM624" i="3"/>
  <c r="BC627" i="3"/>
  <c r="BE628" i="3"/>
  <c r="BG629" i="3"/>
  <c r="BI630" i="3"/>
  <c r="BM632" i="3"/>
  <c r="BE636" i="3"/>
  <c r="BG637" i="3"/>
  <c r="BI638" i="3"/>
  <c r="BC643" i="3"/>
  <c r="BG645" i="3"/>
  <c r="BM648" i="3"/>
  <c r="BC651" i="3"/>
  <c r="BG653" i="3"/>
  <c r="BM656" i="3"/>
  <c r="BC659" i="3"/>
  <c r="BM664" i="3"/>
  <c r="BI667" i="3"/>
  <c r="BM669" i="3"/>
  <c r="BC672" i="3"/>
  <c r="BC682" i="3"/>
  <c r="BC690" i="3"/>
  <c r="BC698" i="3"/>
  <c r="BJ598" i="3"/>
  <c r="BF604" i="3"/>
  <c r="BF612" i="3"/>
  <c r="BF620" i="3"/>
  <c r="BJ630" i="3"/>
  <c r="BF636" i="3"/>
  <c r="BL594" i="3"/>
  <c r="BD614" i="3"/>
  <c r="BL618" i="3"/>
  <c r="BD638" i="3"/>
  <c r="BC483" i="3"/>
  <c r="BM504" i="3"/>
  <c r="BF674" i="3"/>
  <c r="BE871" i="3"/>
  <c r="BI873" i="3"/>
  <c r="BJ1264" i="3"/>
  <c r="BF1270" i="3"/>
  <c r="BJ1272" i="3"/>
  <c r="BF1278" i="3"/>
  <c r="BJ1280" i="3"/>
  <c r="BN1282" i="3"/>
  <c r="BF1286" i="3"/>
  <c r="BM634" i="3"/>
  <c r="BI616" i="3"/>
  <c r="BI592" i="3"/>
  <c r="BE590" i="3"/>
  <c r="BM673" i="3"/>
  <c r="BM691" i="3"/>
  <c r="BL707" i="3"/>
  <c r="BC356" i="3"/>
  <c r="BC8" i="3"/>
  <c r="BM715" i="3"/>
  <c r="BC678" i="3"/>
  <c r="BI865" i="3"/>
  <c r="BM867" i="3"/>
  <c r="BG872" i="3"/>
  <c r="BM659" i="3"/>
  <c r="BJ589" i="3"/>
  <c r="BM500" i="3"/>
  <c r="BI506" i="3"/>
  <c r="BM516" i="3"/>
  <c r="BI538" i="3"/>
  <c r="BM556" i="3"/>
  <c r="BE560" i="3"/>
  <c r="BG569" i="3"/>
  <c r="BL33" i="3"/>
  <c r="BJ622" i="3"/>
  <c r="BG525" i="3"/>
  <c r="BF684" i="3"/>
  <c r="BL687" i="3"/>
  <c r="BJ702" i="3"/>
  <c r="BD707" i="3"/>
  <c r="BF708" i="3"/>
  <c r="BJ710" i="3"/>
  <c r="BL711" i="3"/>
  <c r="BD715" i="3"/>
  <c r="BF716" i="3"/>
  <c r="BJ718" i="3"/>
  <c r="BL719" i="3"/>
  <c r="BD723" i="3"/>
  <c r="BF724" i="3"/>
  <c r="BH725" i="3"/>
  <c r="BJ726" i="3"/>
  <c r="BL727" i="3"/>
  <c r="BD731" i="3"/>
  <c r="BF732" i="3"/>
  <c r="BH733" i="3"/>
  <c r="BJ734" i="3"/>
  <c r="BL735" i="3"/>
  <c r="BD739" i="3"/>
  <c r="BF740" i="3"/>
  <c r="BH741" i="3"/>
  <c r="BJ742" i="3"/>
  <c r="BL743" i="3"/>
  <c r="BD747" i="3"/>
  <c r="BF748" i="3"/>
  <c r="BH749" i="3"/>
  <c r="BJ750" i="3"/>
  <c r="BL751" i="3"/>
  <c r="BD755" i="3"/>
  <c r="BF756" i="3"/>
  <c r="BH757" i="3"/>
  <c r="BJ758" i="3"/>
  <c r="BN760" i="3"/>
  <c r="BF764" i="3"/>
  <c r="BJ766" i="3"/>
  <c r="BN768" i="3"/>
  <c r="BF772" i="3"/>
  <c r="BJ774" i="3"/>
  <c r="BN776" i="3"/>
  <c r="BD779" i="3"/>
  <c r="BF780" i="3"/>
  <c r="BH781" i="3"/>
  <c r="BJ782" i="3"/>
  <c r="BL783" i="3"/>
  <c r="BN784" i="3"/>
  <c r="BF788" i="3"/>
  <c r="BH789" i="3"/>
  <c r="BJ790" i="3"/>
  <c r="BL791" i="3"/>
  <c r="BN792" i="3"/>
  <c r="BD795" i="3"/>
  <c r="BF796" i="3"/>
  <c r="BH797" i="3"/>
  <c r="BJ798" i="3"/>
  <c r="BL799" i="3"/>
  <c r="BN800" i="3"/>
  <c r="BD803" i="3"/>
  <c r="BF804" i="3"/>
  <c r="BH805" i="3"/>
  <c r="BJ806" i="3"/>
  <c r="BL807" i="3"/>
  <c r="BN808" i="3"/>
  <c r="BD811" i="3"/>
  <c r="BF812" i="3"/>
  <c r="BH813" i="3"/>
  <c r="BJ814" i="3"/>
  <c r="BL815" i="3"/>
  <c r="BN816" i="3"/>
  <c r="BD819" i="3"/>
  <c r="BF820" i="3"/>
  <c r="BH821" i="3"/>
  <c r="BJ822" i="3"/>
  <c r="BL823" i="3"/>
  <c r="BN824" i="3"/>
  <c r="BD827" i="3"/>
  <c r="BH829" i="3"/>
  <c r="BJ830" i="3"/>
  <c r="BL831" i="3"/>
  <c r="BD835" i="3"/>
  <c r="BF836" i="3"/>
  <c r="BH837" i="3"/>
  <c r="BJ838" i="3"/>
  <c r="BL839" i="3"/>
  <c r="BD843" i="3"/>
  <c r="BF844" i="3"/>
  <c r="BH845" i="3"/>
  <c r="BJ846" i="3"/>
  <c r="BL847" i="3"/>
  <c r="BD851" i="3"/>
  <c r="BF852" i="3"/>
  <c r="BH853" i="3"/>
  <c r="BJ854" i="3"/>
  <c r="BL855" i="3"/>
  <c r="BD859" i="3"/>
  <c r="BF860" i="3"/>
  <c r="BH861" i="3"/>
  <c r="BJ862" i="3"/>
  <c r="BL863" i="3"/>
  <c r="BC610" i="3"/>
  <c r="BC626" i="3"/>
  <c r="BI609" i="3"/>
  <c r="BD636" i="3"/>
  <c r="BI516" i="3"/>
  <c r="BG539" i="3"/>
  <c r="BE562" i="3"/>
  <c r="BI644" i="3"/>
  <c r="BG651" i="3"/>
  <c r="BC614" i="3"/>
  <c r="BJ474" i="3"/>
  <c r="BF472" i="3"/>
  <c r="BL467" i="3"/>
  <c r="BM468" i="3"/>
  <c r="BG489" i="3"/>
  <c r="BM492" i="3"/>
  <c r="BG497" i="3"/>
  <c r="BI498" i="3"/>
  <c r="BG505" i="3"/>
  <c r="BG513" i="3"/>
  <c r="BI514" i="3"/>
  <c r="BI522" i="3"/>
  <c r="BG529" i="3"/>
  <c r="BM540" i="3"/>
  <c r="BD414" i="3"/>
  <c r="BD398" i="3"/>
  <c r="BD382" i="3"/>
  <c r="BD366" i="3"/>
  <c r="BD350" i="3"/>
  <c r="BD284" i="3"/>
  <c r="BD117" i="3"/>
  <c r="BD187" i="3"/>
  <c r="BD4" i="3"/>
  <c r="BD669" i="3"/>
  <c r="BG616" i="3"/>
  <c r="BM627" i="3"/>
  <c r="BM587" i="3"/>
  <c r="BC534" i="3"/>
  <c r="BC622" i="3"/>
  <c r="BG632" i="3"/>
  <c r="BC594" i="3"/>
  <c r="BC602" i="3"/>
  <c r="BI621" i="3"/>
  <c r="BG628" i="3"/>
  <c r="BM639" i="3"/>
  <c r="BM647" i="3"/>
  <c r="BM663" i="3"/>
  <c r="BJ626" i="3"/>
  <c r="BI617" i="3"/>
  <c r="BI601" i="3"/>
  <c r="BM643" i="3"/>
  <c r="BF632" i="3"/>
  <c r="BM635" i="3"/>
  <c r="BE639" i="3"/>
  <c r="BL468" i="3"/>
  <c r="BD354" i="3"/>
  <c r="BI625" i="3"/>
  <c r="BM651" i="3"/>
  <c r="BM675" i="3"/>
  <c r="BG465" i="3"/>
  <c r="BM476" i="3"/>
  <c r="BC646" i="3"/>
  <c r="BD506" i="3"/>
  <c r="BJ509" i="3"/>
  <c r="BL622" i="3"/>
  <c r="BG481" i="3"/>
  <c r="BM524" i="3"/>
  <c r="BM532" i="3"/>
  <c r="BG545" i="3"/>
  <c r="BM572" i="3"/>
  <c r="BE576" i="3"/>
  <c r="BG585" i="3"/>
  <c r="BC502" i="3"/>
  <c r="BC582" i="3"/>
  <c r="BM667" i="3"/>
  <c r="BI605" i="3"/>
  <c r="BG612" i="3"/>
  <c r="BG620" i="3"/>
  <c r="BE631" i="3"/>
  <c r="BF478" i="3"/>
  <c r="BJ480" i="3"/>
  <c r="BL481" i="3"/>
  <c r="BD485" i="3"/>
  <c r="BF486" i="3"/>
  <c r="BJ488" i="3"/>
  <c r="BL489" i="3"/>
  <c r="BF494" i="3"/>
  <c r="BJ496" i="3"/>
  <c r="BL497" i="3"/>
  <c r="BD501" i="3"/>
  <c r="BF502" i="3"/>
  <c r="BJ504" i="3"/>
  <c r="BL505" i="3"/>
  <c r="BD509" i="3"/>
  <c r="BF510" i="3"/>
  <c r="BJ512" i="3"/>
  <c r="BL513" i="3"/>
  <c r="BD517" i="3"/>
  <c r="BF518" i="3"/>
  <c r="BL1063" i="3"/>
  <c r="BF1055" i="3"/>
  <c r="BJ520" i="3"/>
  <c r="BL521" i="3"/>
  <c r="BD525" i="3"/>
  <c r="BF526" i="3"/>
  <c r="BJ528" i="3"/>
  <c r="BL529" i="3"/>
  <c r="BD533" i="3"/>
  <c r="BF534" i="3"/>
  <c r="BJ536" i="3"/>
  <c r="BL537" i="3"/>
  <c r="BD541" i="3"/>
  <c r="BF542" i="3"/>
  <c r="BJ544" i="3"/>
  <c r="BL545" i="3"/>
  <c r="BD549" i="3"/>
  <c r="BF550" i="3"/>
  <c r="BJ552" i="3"/>
  <c r="BL553" i="3"/>
  <c r="BD557" i="3"/>
  <c r="BF558" i="3"/>
  <c r="BJ560" i="3"/>
  <c r="BL561" i="3"/>
  <c r="BD565" i="3"/>
  <c r="BF566" i="3"/>
  <c r="BJ568" i="3"/>
  <c r="BL569" i="3"/>
  <c r="BD573" i="3"/>
  <c r="BF574" i="3"/>
  <c r="BJ576" i="3"/>
  <c r="BL577" i="3"/>
  <c r="BD581" i="3"/>
  <c r="BF582" i="3"/>
  <c r="BJ584" i="3"/>
  <c r="BL585" i="3"/>
  <c r="BJ592" i="3"/>
  <c r="BL601" i="3"/>
  <c r="BF606" i="3"/>
  <c r="BL609" i="3"/>
  <c r="BD613" i="3"/>
  <c r="BL617" i="3"/>
  <c r="BD621" i="3"/>
  <c r="BF622" i="3"/>
  <c r="BJ632" i="3"/>
  <c r="BL633" i="3"/>
  <c r="BJ640" i="3"/>
  <c r="BD645" i="3"/>
  <c r="BF646" i="3"/>
  <c r="BJ648" i="3"/>
  <c r="BD653" i="3"/>
  <c r="BF654" i="3"/>
  <c r="BJ656" i="3"/>
  <c r="BL657" i="3"/>
  <c r="BD661" i="3"/>
  <c r="BF662" i="3"/>
  <c r="BJ664" i="3"/>
  <c r="BE1248" i="3"/>
  <c r="BI1250" i="3"/>
  <c r="BM1252" i="3"/>
  <c r="BE1256" i="3"/>
  <c r="BI1258" i="3"/>
  <c r="BM1260" i="3"/>
  <c r="BD410" i="3"/>
  <c r="BD394" i="3"/>
  <c r="BD378" i="3"/>
  <c r="BD362" i="3"/>
  <c r="BD346" i="3"/>
  <c r="BD264" i="3"/>
  <c r="BD173" i="3"/>
  <c r="BN1051" i="3"/>
  <c r="BD390" i="3"/>
  <c r="BD215" i="3"/>
  <c r="BD588" i="3"/>
  <c r="BF589" i="3"/>
  <c r="BL600" i="3"/>
  <c r="BD612" i="3"/>
  <c r="BL616" i="3"/>
  <c r="BD628" i="3"/>
  <c r="BC486" i="3"/>
  <c r="BC526" i="3"/>
  <c r="BC542" i="3"/>
  <c r="BC566" i="3"/>
  <c r="BC574" i="3"/>
  <c r="BC590" i="3"/>
  <c r="BG592" i="3"/>
  <c r="BC598" i="3"/>
  <c r="BG600" i="3"/>
  <c r="BC606" i="3"/>
  <c r="BG608" i="3"/>
  <c r="BG624" i="3"/>
  <c r="BC630" i="3"/>
  <c r="BC638" i="3"/>
  <c r="BC662" i="3"/>
  <c r="DI76" i="1"/>
  <c r="BC618" i="3"/>
  <c r="BM631" i="3"/>
  <c r="BI637" i="3"/>
  <c r="BG636" i="3"/>
  <c r="BJ493" i="3"/>
  <c r="BD624" i="3"/>
  <c r="BG519" i="3"/>
  <c r="BE566" i="3"/>
  <c r="BM611" i="3"/>
  <c r="BF608" i="3"/>
  <c r="BF600" i="3"/>
  <c r="BE615" i="3"/>
  <c r="BE607" i="3"/>
  <c r="BE599" i="3"/>
  <c r="BE623" i="3"/>
  <c r="BM603" i="3"/>
  <c r="BM629" i="3"/>
  <c r="BD177" i="3"/>
  <c r="BD170" i="3"/>
  <c r="BF734" i="3"/>
  <c r="BL753" i="3"/>
  <c r="BF766" i="3"/>
  <c r="BJ768" i="3"/>
  <c r="BL785" i="3"/>
  <c r="BD805" i="3"/>
  <c r="BJ808" i="3"/>
  <c r="BD813" i="3"/>
  <c r="BJ816" i="3"/>
  <c r="BN818" i="3"/>
  <c r="BN826" i="3"/>
  <c r="BD829" i="3"/>
  <c r="BF830" i="3"/>
  <c r="BF838" i="3"/>
  <c r="BF846" i="3"/>
  <c r="BH847" i="3"/>
  <c r="BF854" i="3"/>
  <c r="BH855" i="3"/>
  <c r="BD861" i="3"/>
  <c r="BF862" i="3"/>
  <c r="BJ864" i="3"/>
  <c r="BD107" i="3"/>
  <c r="BD182" i="3"/>
  <c r="BC376" i="3"/>
  <c r="BC247" i="3"/>
  <c r="BC133" i="3"/>
  <c r="BC172" i="3"/>
  <c r="BL373" i="3"/>
  <c r="BC403" i="3"/>
  <c r="BC387" i="3"/>
  <c r="BC371" i="3"/>
  <c r="BC355" i="3"/>
  <c r="BL118" i="3"/>
  <c r="BL188" i="3"/>
  <c r="BL5" i="3"/>
  <c r="BD592" i="3"/>
  <c r="BD608" i="3"/>
  <c r="BM578" i="3"/>
  <c r="BG583" i="3"/>
  <c r="BI584" i="3"/>
  <c r="BG473" i="3"/>
  <c r="BL140" i="3"/>
  <c r="BD368" i="3"/>
  <c r="BD245" i="3"/>
  <c r="BL171" i="3"/>
  <c r="BL11" i="3"/>
  <c r="BJ106" i="3"/>
  <c r="BG212" i="3"/>
  <c r="BD32" i="7"/>
  <c r="DJ236" i="1"/>
  <c r="BJ173" i="3"/>
  <c r="BF106" i="3"/>
  <c r="BJ118" i="3"/>
  <c r="BI593" i="3"/>
  <c r="BJ107" i="3"/>
  <c r="BJ116" i="3"/>
  <c r="BJ182" i="3"/>
  <c r="BG131" i="3"/>
  <c r="T48" i="7"/>
  <c r="BF48" i="7" s="1"/>
  <c r="DK75" i="1"/>
  <c r="AA229" i="1"/>
  <c r="BM597" i="3"/>
  <c r="BD281" i="3"/>
  <c r="CW256" i="1"/>
  <c r="BD356" i="3"/>
  <c r="BF308" i="3"/>
  <c r="BF215" i="3"/>
  <c r="BF140" i="3"/>
  <c r="BF85" i="3"/>
  <c r="BF118" i="3"/>
  <c r="BJ131" i="3"/>
  <c r="BJ23" i="3"/>
  <c r="BD118" i="3"/>
  <c r="BD5" i="3"/>
  <c r="BJ170" i="3"/>
  <c r="U41" i="10"/>
  <c r="M188" i="10"/>
  <c r="U158" i="10"/>
  <c r="X57" i="1"/>
  <c r="Y57" i="1"/>
  <c r="Z57" i="1"/>
  <c r="CA60" i="1"/>
  <c r="CC60" i="1" s="1"/>
  <c r="CE60" i="1" s="1"/>
  <c r="CG60" i="1" s="1"/>
  <c r="CI60" i="1" s="1"/>
  <c r="BD163" i="3"/>
  <c r="BD33" i="3"/>
  <c r="BJ163" i="3"/>
  <c r="BF125" i="3"/>
  <c r="BF10" i="3"/>
  <c r="BJ206" i="3"/>
  <c r="BJ82" i="3"/>
  <c r="BD179" i="3"/>
  <c r="BJ179" i="3"/>
  <c r="DI229" i="1"/>
  <c r="DI236" i="1"/>
  <c r="DI234" i="1"/>
  <c r="BL162" i="3"/>
  <c r="BF188" i="3"/>
  <c r="BJ176" i="3"/>
  <c r="DI241" i="1"/>
  <c r="DI232" i="1"/>
  <c r="DI239" i="1"/>
  <c r="BC163" i="3"/>
  <c r="DC24" i="1"/>
  <c r="BC5" i="3"/>
  <c r="DI231" i="1"/>
  <c r="DI230" i="1"/>
  <c r="DI20" i="1"/>
  <c r="DI238" i="1"/>
  <c r="DI24" i="1"/>
  <c r="DI257" i="1"/>
  <c r="DI255" i="1"/>
  <c r="DC261" i="1"/>
  <c r="BJ5" i="3"/>
  <c r="DK80" i="1"/>
  <c r="DK51" i="1"/>
  <c r="DK50" i="1"/>
  <c r="DK52" i="1"/>
  <c r="AA54" i="1"/>
  <c r="DK37" i="1"/>
  <c r="DK40" i="1"/>
  <c r="BF27" i="3"/>
  <c r="DK42" i="1"/>
  <c r="DI22" i="1"/>
  <c r="DI18" i="1"/>
  <c r="BF204" i="3"/>
  <c r="BF126" i="3"/>
  <c r="BF171" i="3"/>
  <c r="BF11" i="3"/>
  <c r="BF277" i="3"/>
  <c r="DK41" i="1"/>
  <c r="DK53" i="1"/>
  <c r="DK36" i="1"/>
  <c r="DK74" i="1"/>
  <c r="DJ241" i="1"/>
  <c r="T23" i="7"/>
  <c r="BF23" i="7" s="1"/>
  <c r="BD21" i="7"/>
  <c r="BD43" i="7"/>
  <c r="BE43" i="7"/>
  <c r="DK76" i="1"/>
  <c r="T18" i="7"/>
  <c r="BF18" i="7" s="1"/>
  <c r="T47" i="7"/>
  <c r="BF47" i="7" s="1"/>
  <c r="T41" i="7"/>
  <c r="BF41" i="7" s="1"/>
  <c r="DJ256" i="1"/>
  <c r="BG1477" i="3"/>
  <c r="AA227" i="1"/>
  <c r="BD499" i="3"/>
  <c r="BL519" i="3"/>
  <c r="BL591" i="3"/>
  <c r="BJ606" i="3"/>
  <c r="BJ614" i="3"/>
  <c r="BD76" i="3"/>
  <c r="BF281" i="3"/>
  <c r="BF115" i="3"/>
  <c r="BF179" i="3"/>
  <c r="BJ133" i="3"/>
  <c r="BN1296" i="3"/>
  <c r="BN1312" i="3"/>
  <c r="BN1328" i="3"/>
  <c r="BJ1334" i="3"/>
  <c r="BJ1342" i="3"/>
  <c r="BN1360" i="3"/>
  <c r="BJ1366" i="3"/>
  <c r="BL1375" i="3"/>
  <c r="BD1379" i="3"/>
  <c r="BI1391" i="3"/>
  <c r="BC1396" i="3"/>
  <c r="BC1404" i="3"/>
  <c r="BC1412" i="3"/>
  <c r="BC1420" i="3"/>
  <c r="BC1468" i="3"/>
  <c r="BG1470" i="3"/>
  <c r="BC1476" i="3"/>
  <c r="BE45" i="7"/>
  <c r="DK68" i="1"/>
  <c r="AA238" i="1"/>
  <c r="BD48" i="7"/>
  <c r="BE44" i="7"/>
  <c r="BD29" i="7"/>
  <c r="BD49" i="7"/>
  <c r="DJ25" i="1"/>
  <c r="BE60" i="7"/>
  <c r="T15" i="7"/>
  <c r="BF15" i="7" s="1"/>
  <c r="T22" i="7"/>
  <c r="BF22" i="7" s="1"/>
  <c r="T58" i="7"/>
  <c r="BF58" i="7" s="1"/>
  <c r="DK262" i="1"/>
  <c r="DK67" i="1"/>
  <c r="AA22" i="1"/>
  <c r="DK22" i="1" s="1"/>
  <c r="DK70" i="1"/>
  <c r="AA25" i="1"/>
  <c r="T16" i="7"/>
  <c r="BF16" i="7" s="1"/>
  <c r="T32" i="7"/>
  <c r="BF32" i="7" s="1"/>
  <c r="AA240" i="1"/>
  <c r="AA24" i="1"/>
  <c r="DK24" i="1" s="1"/>
  <c r="BE52" i="7"/>
  <c r="BD18" i="7"/>
  <c r="AC39" i="9"/>
  <c r="BE48" i="7"/>
  <c r="T60" i="7"/>
  <c r="BF60" i="7" s="1"/>
  <c r="AA257" i="1"/>
  <c r="T14" i="7"/>
  <c r="BF14" i="7" s="1"/>
  <c r="AC44" i="9"/>
  <c r="T52" i="7"/>
  <c r="BF52" i="7" s="1"/>
  <c r="BD23" i="7"/>
  <c r="BE42" i="7"/>
  <c r="BE22" i="7"/>
  <c r="BE14" i="7"/>
  <c r="BD28" i="7"/>
  <c r="DJ237" i="1"/>
  <c r="DJ232" i="1"/>
  <c r="DJ231" i="1"/>
  <c r="DJ48" i="1"/>
  <c r="AA33" i="1"/>
  <c r="DK33" i="1" s="1"/>
  <c r="BJ140" i="3"/>
  <c r="T28" i="7"/>
  <c r="BF28" i="7" s="1"/>
  <c r="AA234" i="1"/>
  <c r="AA60" i="1"/>
  <c r="AA8" i="1"/>
  <c r="T43" i="7"/>
  <c r="BF43" i="7" s="1"/>
  <c r="BD59" i="7"/>
  <c r="BE18" i="7"/>
  <c r="BE54" i="7"/>
  <c r="BD54" i="7"/>
  <c r="BD41" i="7"/>
  <c r="T53" i="7"/>
  <c r="BF53" i="7" s="1"/>
  <c r="DJ234" i="1"/>
  <c r="DJ75" i="1"/>
  <c r="DJ70" i="1"/>
  <c r="DJ80" i="1"/>
  <c r="BE49" i="7"/>
  <c r="AA242" i="1"/>
  <c r="AA11" i="1"/>
  <c r="DK11" i="1" s="1"/>
  <c r="AA239" i="1"/>
  <c r="AA17" i="1"/>
  <c r="DK17" i="1" s="1"/>
  <c r="AA255" i="1"/>
  <c r="DK255" i="1" s="1"/>
  <c r="T45" i="7"/>
  <c r="BF45" i="7" s="1"/>
  <c r="BD17" i="7"/>
  <c r="BE61" i="7"/>
  <c r="AA16" i="1"/>
  <c r="DK16" i="1" s="1"/>
  <c r="BE59" i="7"/>
  <c r="T21" i="7"/>
  <c r="BF21" i="7" s="1"/>
  <c r="BE46" i="7"/>
  <c r="BE16" i="7"/>
  <c r="T44" i="7"/>
  <c r="BF44" i="7" s="1"/>
  <c r="AA228" i="1"/>
  <c r="DK20" i="1"/>
  <c r="AA237" i="1"/>
  <c r="DK43" i="1"/>
  <c r="AA235" i="1"/>
  <c r="DK18" i="1"/>
  <c r="T61" i="7"/>
  <c r="AA10" i="1"/>
  <c r="DK10" i="1" s="1"/>
  <c r="AA230" i="1"/>
  <c r="AA256" i="1"/>
  <c r="T29" i="7"/>
  <c r="BF29" i="7" s="1"/>
  <c r="BD44" i="7"/>
  <c r="BD16" i="7"/>
  <c r="DK73" i="1"/>
  <c r="AA64" i="1"/>
  <c r="DK64" i="1" s="1"/>
  <c r="BE29" i="7"/>
  <c r="BD24" i="7"/>
  <c r="BE33" i="7"/>
  <c r="BD33" i="7"/>
  <c r="BE17" i="7"/>
  <c r="BD22" i="7"/>
  <c r="BD47" i="7"/>
  <c r="AA233" i="1"/>
  <c r="DJ230" i="1"/>
  <c r="DJ71" i="1"/>
  <c r="DI43" i="1"/>
  <c r="BF41" i="3"/>
  <c r="BF1264" i="3"/>
  <c r="BJ1266" i="3"/>
  <c r="BN1268" i="3"/>
  <c r="BF1272" i="3"/>
  <c r="BJ1274" i="3"/>
  <c r="BN1276" i="3"/>
  <c r="BG162" i="3"/>
  <c r="BG30" i="3"/>
  <c r="BG88" i="3"/>
  <c r="BC494" i="3"/>
  <c r="BC510" i="3"/>
  <c r="BC518" i="3"/>
  <c r="BC654" i="3"/>
  <c r="BL588" i="3"/>
  <c r="BL604" i="3"/>
  <c r="BL612" i="3"/>
  <c r="BL620" i="3"/>
  <c r="BL628" i="3"/>
  <c r="BD30" i="3"/>
  <c r="BD52" i="7"/>
  <c r="DK268" i="1"/>
  <c r="BD53" i="7"/>
  <c r="BE23" i="7"/>
  <c r="T13" i="7"/>
  <c r="BE40" i="7"/>
  <c r="DJ242" i="1"/>
  <c r="DJ233" i="1"/>
  <c r="DJ228" i="1"/>
  <c r="DJ12" i="1"/>
  <c r="DJ9" i="1"/>
  <c r="DJ53" i="1"/>
  <c r="DJ21" i="1"/>
  <c r="DJ254" i="1"/>
  <c r="BD58" i="7"/>
  <c r="DK39" i="1"/>
  <c r="DJ76" i="1"/>
  <c r="BD40" i="7"/>
  <c r="T40" i="7"/>
  <c r="BF40" i="7" s="1"/>
  <c r="AA241" i="1"/>
  <c r="DK69" i="1"/>
  <c r="AA232" i="1"/>
  <c r="AA12" i="1"/>
  <c r="AA231" i="1"/>
  <c r="AA21" i="1"/>
  <c r="DK21" i="1" s="1"/>
  <c r="T49" i="7"/>
  <c r="BF49" i="7" s="1"/>
  <c r="DK71" i="1"/>
  <c r="DK19" i="1"/>
  <c r="AA236" i="1"/>
  <c r="AA23" i="1"/>
  <c r="DK23" i="1" s="1"/>
  <c r="T59" i="7"/>
  <c r="BF59" i="7" s="1"/>
  <c r="BE32" i="7"/>
  <c r="BD15" i="7"/>
  <c r="AC40" i="9"/>
  <c r="BD14" i="7"/>
  <c r="BE28" i="7"/>
  <c r="BE24" i="7"/>
  <c r="BE58" i="7"/>
  <c r="T17" i="7"/>
  <c r="BF17" i="7" s="1"/>
  <c r="T24" i="7"/>
  <c r="BF24" i="7" s="1"/>
  <c r="T25" i="7"/>
  <c r="BF25" i="7" s="1"/>
  <c r="T33" i="7"/>
  <c r="BF33" i="7" s="1"/>
  <c r="T54" i="7"/>
  <c r="BF54" i="7" s="1"/>
  <c r="AC43" i="9"/>
  <c r="BE47" i="7"/>
  <c r="BD60" i="7"/>
  <c r="BE15" i="7"/>
  <c r="BD61" i="7"/>
  <c r="BE21" i="7"/>
  <c r="BD13" i="7"/>
  <c r="BE13" i="7"/>
  <c r="BE41" i="7"/>
  <c r="BE25" i="7"/>
  <c r="BE53" i="7"/>
  <c r="DJ238" i="1"/>
  <c r="DJ60" i="1"/>
  <c r="DJ229" i="1"/>
  <c r="DJ240" i="1"/>
  <c r="DJ74" i="1"/>
  <c r="DJ73" i="1"/>
  <c r="DJ8" i="1"/>
  <c r="DJ268" i="1"/>
  <c r="DJ262" i="1"/>
  <c r="DJ42" i="1"/>
  <c r="DJ19" i="1"/>
  <c r="DJ36" i="1"/>
  <c r="BD221" i="3"/>
  <c r="BD162" i="3"/>
  <c r="BI1479" i="3"/>
  <c r="DJ257" i="1"/>
  <c r="BF263" i="3"/>
  <c r="BG41" i="3"/>
  <c r="DI17" i="1"/>
  <c r="DI261" i="1"/>
  <c r="BF133" i="3"/>
  <c r="BF172" i="3"/>
  <c r="BF135" i="3"/>
  <c r="BF176" i="3"/>
  <c r="BF212" i="3"/>
  <c r="BF189" i="3"/>
  <c r="BF8" i="3"/>
  <c r="DI23" i="1"/>
  <c r="BF117" i="3"/>
  <c r="DI21" i="1"/>
  <c r="BF206" i="3"/>
  <c r="BF116" i="3"/>
  <c r="BD42" i="7"/>
  <c r="T46" i="7"/>
  <c r="BF46" i="7" s="1"/>
  <c r="BD45" i="7"/>
  <c r="T42" i="7"/>
  <c r="BF42" i="7" s="1"/>
  <c r="DJ34" i="1"/>
  <c r="BG172" i="3"/>
  <c r="BF182" i="3"/>
  <c r="BG116" i="3"/>
  <c r="BG126" i="3"/>
  <c r="BF162" i="3"/>
  <c r="BD46" i="7"/>
  <c r="BF76" i="3"/>
  <c r="BF107" i="3"/>
  <c r="BD25" i="7"/>
  <c r="DJ72" i="1"/>
  <c r="DJ40" i="1"/>
  <c r="DJ41" i="1"/>
  <c r="DJ265" i="1"/>
  <c r="AA85" i="1"/>
  <c r="DK85" i="1" s="1"/>
  <c r="DJ263" i="1"/>
  <c r="DK265" i="1"/>
  <c r="DK264" i="1"/>
  <c r="DJ264" i="1"/>
  <c r="DK263" i="1"/>
  <c r="DK86" i="1"/>
  <c r="DJ86" i="1"/>
  <c r="DK87" i="1"/>
  <c r="DJ87" i="1"/>
  <c r="DK88" i="1"/>
  <c r="DJ88" i="1"/>
  <c r="DJ89" i="1"/>
  <c r="DK89" i="1"/>
  <c r="DJ90" i="1"/>
  <c r="DK90" i="1"/>
  <c r="DJ91" i="1"/>
  <c r="DK91" i="1"/>
  <c r="DJ92" i="1"/>
  <c r="DK92" i="1"/>
  <c r="AA93" i="1"/>
  <c r="DK93" i="1" s="1"/>
  <c r="DT93" i="1" s="1"/>
  <c r="DJ93" i="1"/>
  <c r="AA94" i="1"/>
  <c r="DK94" i="1" s="1"/>
  <c r="DT94" i="1" s="1"/>
  <c r="DJ94" i="1"/>
  <c r="DJ95" i="1"/>
  <c r="AA95" i="1"/>
  <c r="AA96" i="1"/>
  <c r="DJ96" i="1"/>
  <c r="DJ97" i="1"/>
  <c r="AA97" i="1"/>
  <c r="DJ98" i="1"/>
  <c r="AA98" i="1"/>
  <c r="AA103" i="1"/>
  <c r="DK103" i="1" s="1"/>
  <c r="DK104" i="1"/>
  <c r="DJ104" i="1"/>
  <c r="DJ105" i="1"/>
  <c r="DK105" i="1"/>
  <c r="DJ108" i="1"/>
  <c r="DK106" i="1"/>
  <c r="DK108" i="1"/>
  <c r="DK110" i="1"/>
  <c r="DK111" i="1"/>
  <c r="DJ110" i="1"/>
  <c r="DK107" i="1"/>
  <c r="DK109" i="1"/>
  <c r="DJ106" i="1"/>
  <c r="DJ107" i="1"/>
  <c r="DJ109" i="1"/>
  <c r="DJ111" i="1"/>
  <c r="DJ112" i="1"/>
  <c r="DK113" i="1"/>
  <c r="DK112" i="1"/>
  <c r="DJ113" i="1"/>
  <c r="DJ114" i="1"/>
  <c r="DK114" i="1"/>
  <c r="DJ115" i="1"/>
  <c r="DJ116" i="1"/>
  <c r="DJ117" i="1"/>
  <c r="DK116" i="1"/>
  <c r="DK115" i="1"/>
  <c r="AA117" i="1"/>
  <c r="DJ118" i="1"/>
  <c r="AA118" i="1"/>
  <c r="AA120" i="1"/>
  <c r="DJ119" i="1"/>
  <c r="DJ120" i="1"/>
  <c r="AA119" i="1"/>
  <c r="AA125" i="1"/>
  <c r="DK125" i="1" s="1"/>
  <c r="DJ126" i="1"/>
  <c r="DK126" i="1"/>
  <c r="DJ127" i="1"/>
  <c r="DK127" i="1"/>
  <c r="DJ128" i="1"/>
  <c r="DK128" i="1"/>
  <c r="DK129" i="1"/>
  <c r="DJ129" i="1"/>
  <c r="DK130" i="1"/>
  <c r="DJ130" i="1"/>
  <c r="DJ131" i="1"/>
  <c r="DK131" i="1"/>
  <c r="DK132" i="1"/>
  <c r="DJ132" i="1"/>
  <c r="DK133" i="1"/>
  <c r="DJ133" i="1"/>
  <c r="DJ134" i="1"/>
  <c r="DK134" i="1"/>
  <c r="DJ135" i="1"/>
  <c r="DK135" i="1"/>
  <c r="DK136" i="1"/>
  <c r="DJ136" i="1"/>
  <c r="DK137" i="1"/>
  <c r="DJ137" i="1"/>
  <c r="DJ138" i="1"/>
  <c r="DK138" i="1"/>
  <c r="DK139" i="1"/>
  <c r="DJ139" i="1"/>
  <c r="DJ140" i="1"/>
  <c r="DK140" i="1"/>
  <c r="DK141" i="1"/>
  <c r="DJ141" i="1"/>
  <c r="DJ142" i="1"/>
  <c r="AA142" i="1"/>
  <c r="AA143" i="1"/>
  <c r="DJ143" i="1"/>
  <c r="AA144" i="1"/>
  <c r="DJ144" i="1"/>
  <c r="AA145" i="1"/>
  <c r="DJ145" i="1"/>
  <c r="AA146" i="1"/>
  <c r="DJ146" i="1"/>
  <c r="AA147" i="1"/>
  <c r="DJ147" i="1"/>
  <c r="AA148" i="1"/>
  <c r="DJ148" i="1"/>
  <c r="AA149" i="1"/>
  <c r="DJ149" i="1"/>
  <c r="AA150" i="1"/>
  <c r="DJ150" i="1"/>
  <c r="AA151" i="1"/>
  <c r="DJ151" i="1"/>
  <c r="AA159" i="1"/>
  <c r="DJ160" i="1"/>
  <c r="AA160" i="1"/>
  <c r="AA161" i="1"/>
  <c r="DJ161" i="1"/>
  <c r="AA163" i="1"/>
  <c r="AA164" i="1"/>
  <c r="AA165" i="1"/>
  <c r="AA166" i="1"/>
  <c r="DJ162" i="1"/>
  <c r="DJ163" i="1"/>
  <c r="DJ164" i="1"/>
  <c r="DJ165" i="1"/>
  <c r="DJ166" i="1"/>
  <c r="DJ167" i="1"/>
  <c r="DJ168" i="1"/>
  <c r="AA167" i="1"/>
  <c r="AA162" i="1"/>
  <c r="AA168" i="1"/>
  <c r="AA170" i="1"/>
  <c r="AA171" i="1"/>
  <c r="AA173" i="1"/>
  <c r="AA169" i="1"/>
  <c r="AA172" i="1"/>
  <c r="AA174" i="1"/>
  <c r="DJ169" i="1"/>
  <c r="DJ170" i="1"/>
  <c r="DJ171" i="1"/>
  <c r="DJ172" i="1"/>
  <c r="DJ173" i="1"/>
  <c r="DJ174" i="1"/>
  <c r="AA180" i="1"/>
  <c r="DJ181" i="1"/>
  <c r="AA181" i="1"/>
  <c r="DJ182" i="1"/>
  <c r="AA182" i="1"/>
  <c r="DJ183" i="1"/>
  <c r="AA183" i="1"/>
  <c r="AA184" i="1"/>
  <c r="DJ184" i="1"/>
  <c r="AA185" i="1"/>
  <c r="DJ185" i="1"/>
  <c r="AA186" i="1"/>
  <c r="DJ186" i="1"/>
  <c r="AA187" i="1"/>
  <c r="DJ187" i="1"/>
  <c r="DJ188" i="1"/>
  <c r="AA188" i="1"/>
  <c r="AA189" i="1"/>
  <c r="DJ189" i="1"/>
  <c r="AA190" i="1"/>
  <c r="DJ190" i="1"/>
  <c r="AA191" i="1"/>
  <c r="DJ191" i="1"/>
  <c r="AA192" i="1"/>
  <c r="DJ192" i="1"/>
  <c r="AA193" i="1"/>
  <c r="DJ193" i="1"/>
  <c r="AA194" i="1"/>
  <c r="DJ194" i="1"/>
  <c r="AA195" i="1"/>
  <c r="DJ195" i="1"/>
  <c r="AA202" i="1"/>
  <c r="DK202" i="1" s="1"/>
  <c r="DJ203" i="1"/>
  <c r="AA203" i="1"/>
  <c r="DK203" i="1" s="1"/>
  <c r="DJ204" i="1"/>
  <c r="AA204" i="1"/>
  <c r="DK204" i="1" s="1"/>
  <c r="DJ205" i="1"/>
  <c r="AA205" i="1"/>
  <c r="DK205" i="1" s="1"/>
  <c r="AA206" i="1"/>
  <c r="DK206" i="1" s="1"/>
  <c r="AA209" i="1"/>
  <c r="DK209" i="1" s="1"/>
  <c r="DJ207" i="1"/>
  <c r="DJ206" i="1"/>
  <c r="AA208" i="1"/>
  <c r="DK208" i="1" s="1"/>
  <c r="AA207" i="1"/>
  <c r="DK207" i="1" s="1"/>
  <c r="DJ208" i="1"/>
  <c r="DJ209" i="1"/>
  <c r="AA210" i="1"/>
  <c r="DK210" i="1" s="1"/>
  <c r="AA213" i="1"/>
  <c r="DK213" i="1" s="1"/>
  <c r="DJ210" i="1"/>
  <c r="AA212" i="1"/>
  <c r="DK212" i="1" s="1"/>
  <c r="DJ213" i="1"/>
  <c r="AA211" i="1"/>
  <c r="DK211" i="1" s="1"/>
  <c r="DJ212" i="1"/>
  <c r="DJ211" i="1"/>
  <c r="AA214" i="1"/>
  <c r="DK214" i="1" s="1"/>
  <c r="DJ214" i="1"/>
  <c r="DJ215" i="1"/>
  <c r="AA215" i="1"/>
  <c r="DK215" i="1" s="1"/>
  <c r="AA216" i="1"/>
  <c r="DK216" i="1" s="1"/>
  <c r="DJ218" i="1"/>
  <c r="DJ216" i="1"/>
  <c r="AA218" i="1"/>
  <c r="AA219" i="1"/>
  <c r="AA217" i="1"/>
  <c r="DK217" i="1" s="1"/>
  <c r="DJ217" i="1"/>
  <c r="DJ219" i="1"/>
  <c r="DJ220" i="1"/>
  <c r="AA220" i="1"/>
  <c r="DJ221" i="1"/>
  <c r="AA221" i="1"/>
  <c r="DI40" i="1"/>
  <c r="DI41" i="1"/>
  <c r="DI265" i="1"/>
  <c r="DI263" i="1"/>
  <c r="DI264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104" i="1"/>
  <c r="DI105" i="1"/>
  <c r="DI110" i="1"/>
  <c r="DI108" i="1"/>
  <c r="DI111" i="1"/>
  <c r="DI106" i="1"/>
  <c r="DI107" i="1"/>
  <c r="DI109" i="1"/>
  <c r="DI113" i="1"/>
  <c r="DI112" i="1"/>
  <c r="DI114" i="1"/>
  <c r="DI117" i="1"/>
  <c r="DI116" i="1"/>
  <c r="DI115" i="1"/>
  <c r="DI118" i="1"/>
  <c r="DI119" i="1"/>
  <c r="DI120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60" i="1"/>
  <c r="DI161" i="1"/>
  <c r="DI162" i="1"/>
  <c r="DI163" i="1"/>
  <c r="DI164" i="1"/>
  <c r="DI165" i="1"/>
  <c r="DI166" i="1"/>
  <c r="DI167" i="1"/>
  <c r="DI168" i="1"/>
  <c r="DI171" i="1"/>
  <c r="DI173" i="1"/>
  <c r="DI169" i="1"/>
  <c r="DI170" i="1"/>
  <c r="DI172" i="1"/>
  <c r="DI174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203" i="1"/>
  <c r="DI204" i="1"/>
  <c r="DI205" i="1"/>
  <c r="DI206" i="1"/>
  <c r="DI208" i="1"/>
  <c r="DI209" i="1"/>
  <c r="DI207" i="1"/>
  <c r="DI210" i="1"/>
  <c r="DI213" i="1"/>
  <c r="DI212" i="1"/>
  <c r="DI211" i="1"/>
  <c r="DI214" i="1"/>
  <c r="DI215" i="1"/>
  <c r="DI216" i="1"/>
  <c r="DI219" i="1"/>
  <c r="DI217" i="1"/>
  <c r="DI218" i="1"/>
  <c r="DI220" i="1"/>
  <c r="DI221" i="1"/>
  <c r="DJ50" i="1"/>
  <c r="DJ20" i="1"/>
  <c r="DJ37" i="1"/>
  <c r="DJ67" i="1"/>
  <c r="DJ10" i="1"/>
  <c r="DJ69" i="1"/>
  <c r="DJ68" i="1"/>
  <c r="DJ66" i="1"/>
  <c r="DJ18" i="1"/>
  <c r="DJ255" i="1"/>
  <c r="DJ39" i="1"/>
  <c r="DJ22" i="1"/>
  <c r="DJ11" i="1"/>
  <c r="DJ65" i="1"/>
  <c r="DJ52" i="1"/>
  <c r="DJ17" i="1"/>
  <c r="DJ239" i="1"/>
  <c r="DJ235" i="1"/>
  <c r="DJ24" i="1"/>
  <c r="DJ261" i="1"/>
  <c r="DJ35" i="1"/>
  <c r="DJ51" i="1"/>
  <c r="DJ23" i="1"/>
  <c r="DJ49" i="1"/>
  <c r="DJ43" i="1"/>
  <c r="DC262" i="1"/>
  <c r="DC67" i="1"/>
  <c r="DC69" i="1"/>
  <c r="CW25" i="1"/>
  <c r="CW68" i="1"/>
  <c r="CW37" i="1"/>
  <c r="CW10" i="1"/>
  <c r="CZ10" i="1"/>
  <c r="DC10" i="1"/>
  <c r="CZ69" i="1"/>
  <c r="DC68" i="1"/>
  <c r="CW18" i="1"/>
  <c r="CZ65" i="1"/>
  <c r="DC52" i="1"/>
  <c r="DC20" i="1"/>
  <c r="CZ20" i="1"/>
  <c r="CZ256" i="1"/>
  <c r="CZ24" i="1"/>
  <c r="DC51" i="1"/>
  <c r="CW36" i="1"/>
  <c r="DC43" i="1"/>
  <c r="CZ43" i="1"/>
  <c r="DC257" i="1"/>
  <c r="DC255" i="1"/>
  <c r="CZ51" i="1"/>
  <c r="CW34" i="1"/>
  <c r="DT25" i="1"/>
  <c r="CW254" i="1"/>
  <c r="DC42" i="1"/>
  <c r="DC50" i="1"/>
  <c r="DC12" i="1"/>
  <c r="CZ12" i="1"/>
  <c r="DC256" i="1"/>
  <c r="DC37" i="1"/>
  <c r="CZ67" i="1"/>
  <c r="CW69" i="1"/>
  <c r="DC23" i="1"/>
  <c r="DC19" i="1"/>
  <c r="CZ8" i="1"/>
  <c r="CZ66" i="1"/>
  <c r="CZ53" i="1"/>
  <c r="DC49" i="1"/>
  <c r="DC22" i="1"/>
  <c r="CZ18" i="1"/>
  <c r="DC18" i="1"/>
  <c r="DC11" i="1"/>
  <c r="CW257" i="1"/>
  <c r="CW21" i="1"/>
  <c r="DC17" i="1"/>
  <c r="CW51" i="1"/>
  <c r="CW9" i="1"/>
  <c r="DC9" i="1"/>
  <c r="CZ23" i="1"/>
  <c r="CZ19" i="1"/>
  <c r="CW66" i="1"/>
  <c r="CW11" i="1"/>
  <c r="CZ34" i="1"/>
  <c r="CZ21" i="1"/>
  <c r="CW17" i="1"/>
  <c r="DC25" i="1"/>
  <c r="CZ25" i="1"/>
  <c r="CZ9" i="1"/>
  <c r="CZ68" i="1"/>
  <c r="CW23" i="1"/>
  <c r="DC36" i="1"/>
  <c r="CW43" i="1"/>
  <c r="DC65" i="1"/>
  <c r="CW48" i="1"/>
  <c r="Q110" i="10"/>
  <c r="Z40" i="1"/>
  <c r="Y40" i="1"/>
  <c r="DB40" i="1" s="1"/>
  <c r="DA40" i="1"/>
  <c r="X40" i="1"/>
  <c r="CY40" i="1" s="1"/>
  <c r="CX40" i="1"/>
  <c r="DD40" i="1"/>
  <c r="CW40" i="1"/>
  <c r="CZ40" i="1"/>
  <c r="DC40" i="1"/>
  <c r="BC592" i="3"/>
  <c r="BD384" i="3"/>
  <c r="BF398" i="3"/>
  <c r="BF382" i="3"/>
  <c r="BF366" i="3"/>
  <c r="BF350" i="3"/>
  <c r="BF187" i="3"/>
  <c r="BJ406" i="3"/>
  <c r="BJ390" i="3"/>
  <c r="BJ374" i="3"/>
  <c r="BJ358" i="3"/>
  <c r="BJ215" i="3"/>
  <c r="BJ181" i="3"/>
  <c r="BJ85" i="3"/>
  <c r="BL414" i="3"/>
  <c r="BL398" i="3"/>
  <c r="BL382" i="3"/>
  <c r="BF30" i="3"/>
  <c r="BF88" i="3"/>
  <c r="BJ27" i="3"/>
  <c r="Q136" i="10"/>
  <c r="F79" i="10"/>
  <c r="Q41" i="10"/>
  <c r="Z41" i="1"/>
  <c r="Y41" i="1"/>
  <c r="X41" i="1"/>
  <c r="CY41" i="1" s="1"/>
  <c r="DD41" i="1"/>
  <c r="DA41" i="1"/>
  <c r="CX41" i="1"/>
  <c r="CZ41" i="1"/>
  <c r="CW41" i="1"/>
  <c r="DC41" i="1"/>
  <c r="BY42" i="1"/>
  <c r="CA42" i="1" s="1"/>
  <c r="CC42" i="1" s="1"/>
  <c r="CE42" i="1" s="1"/>
  <c r="CG42" i="1" s="1"/>
  <c r="CI42" i="1" s="1"/>
  <c r="CK42" i="1" s="1"/>
  <c r="CM42" i="1" s="1"/>
  <c r="CO42" i="1" s="1"/>
  <c r="BM595" i="3"/>
  <c r="BC498" i="3"/>
  <c r="BC538" i="3"/>
  <c r="BC562" i="3"/>
  <c r="BC578" i="3"/>
  <c r="BC586" i="3"/>
  <c r="BI589" i="3"/>
  <c r="BG596" i="3"/>
  <c r="BG604" i="3"/>
  <c r="BM615" i="3"/>
  <c r="BM623" i="3"/>
  <c r="BI629" i="3"/>
  <c r="BC634" i="3"/>
  <c r="BE635" i="3"/>
  <c r="BC642" i="3"/>
  <c r="BC650" i="3"/>
  <c r="BM655" i="3"/>
  <c r="BC670" i="3"/>
  <c r="BD277" i="3"/>
  <c r="BD106" i="3"/>
  <c r="BG1528" i="3"/>
  <c r="BM591" i="3"/>
  <c r="BE1244" i="3"/>
  <c r="BN1264" i="3"/>
  <c r="BF1268" i="3"/>
  <c r="BJ1270" i="3"/>
  <c r="BN1272" i="3"/>
  <c r="BF1276" i="3"/>
  <c r="BJ1278" i="3"/>
  <c r="BN1280" i="3"/>
  <c r="BM653" i="3"/>
  <c r="BI540" i="3"/>
  <c r="BM574" i="3"/>
  <c r="BD247" i="3"/>
  <c r="BD133" i="3"/>
  <c r="BD172" i="3"/>
  <c r="BJ172" i="3"/>
  <c r="BJ1296" i="3"/>
  <c r="BN1298" i="3"/>
  <c r="BF1302" i="3"/>
  <c r="BJ1304" i="3"/>
  <c r="BN1306" i="3"/>
  <c r="BF1310" i="3"/>
  <c r="BJ1312" i="3"/>
  <c r="BN1314" i="3"/>
  <c r="BF1318" i="3"/>
  <c r="BJ1320" i="3"/>
  <c r="BN1322" i="3"/>
  <c r="BF1326" i="3"/>
  <c r="BJ1328" i="3"/>
  <c r="BN1330" i="3"/>
  <c r="BH1335" i="3"/>
  <c r="BN1338" i="3"/>
  <c r="BH1343" i="3"/>
  <c r="BN1346" i="3"/>
  <c r="BH1351" i="3"/>
  <c r="BN1354" i="3"/>
  <c r="BH1359" i="3"/>
  <c r="BN1362" i="3"/>
  <c r="BH1367" i="3"/>
  <c r="BN1370" i="3"/>
  <c r="BF1374" i="3"/>
  <c r="BC1390" i="3"/>
  <c r="BG1392" i="3"/>
  <c r="BG1400" i="3"/>
  <c r="BG1408" i="3"/>
  <c r="BG1416" i="3"/>
  <c r="BG1424" i="3"/>
  <c r="BC1430" i="3"/>
  <c r="BG1432" i="3"/>
  <c r="BC1438" i="3"/>
  <c r="BG1440" i="3"/>
  <c r="BC1446" i="3"/>
  <c r="BG1448" i="3"/>
  <c r="BC1454" i="3"/>
  <c r="BG1456" i="3"/>
  <c r="BC1462" i="3"/>
  <c r="BG1464" i="3"/>
  <c r="BM1467" i="3"/>
  <c r="BC1470" i="3"/>
  <c r="BE1471" i="3"/>
  <c r="BG1472" i="3"/>
  <c r="BM1475" i="3"/>
  <c r="BH1061" i="3"/>
  <c r="BJ1057" i="3"/>
  <c r="Z78" i="1"/>
  <c r="BF1266" i="3"/>
  <c r="BJ1268" i="3"/>
  <c r="BF1274" i="3"/>
  <c r="BJ1276" i="3"/>
  <c r="BF1282" i="3"/>
  <c r="BN1286" i="3"/>
  <c r="DC66" i="1"/>
  <c r="CZ268" i="1"/>
  <c r="DC8" i="1"/>
  <c r="DC53" i="1"/>
  <c r="CZ49" i="1"/>
  <c r="CZ52" i="1"/>
  <c r="DC48" i="1"/>
  <c r="CW262" i="1"/>
  <c r="CW19" i="1"/>
  <c r="CW8" i="1"/>
  <c r="CW49" i="1"/>
  <c r="CZ22" i="1"/>
  <c r="CW22" i="1"/>
  <c r="CZ36" i="1"/>
  <c r="CZ11" i="1"/>
  <c r="CZ257" i="1"/>
  <c r="CW65" i="1"/>
  <c r="CW52" i="1"/>
  <c r="CZ48" i="1"/>
  <c r="DC34" i="1"/>
  <c r="DC21" i="1"/>
  <c r="CZ17" i="1"/>
  <c r="M67" i="10"/>
  <c r="M45" i="10"/>
  <c r="Z55" i="1"/>
  <c r="Y55" i="1"/>
  <c r="X55" i="1"/>
  <c r="F64" i="13"/>
  <c r="Q85" i="10"/>
  <c r="F66" i="13"/>
  <c r="I188" i="10"/>
  <c r="M72" i="10"/>
  <c r="I45" i="10"/>
  <c r="F65" i="13"/>
  <c r="H1" i="3"/>
  <c r="BF406" i="3"/>
  <c r="BJ414" i="3"/>
  <c r="BJ398" i="3"/>
  <c r="BJ382" i="3"/>
  <c r="BJ366" i="3"/>
  <c r="BJ350" i="3"/>
  <c r="BJ284" i="3"/>
  <c r="BL406" i="3"/>
  <c r="BL390" i="3"/>
  <c r="BI513" i="3"/>
  <c r="G105" i="10"/>
  <c r="S105" i="10"/>
  <c r="Q29" i="10"/>
  <c r="I136" i="10"/>
  <c r="Q45" i="10"/>
  <c r="M85" i="10"/>
  <c r="X235" i="1"/>
  <c r="BC140" i="3"/>
  <c r="BC135" i="3"/>
  <c r="BC119" i="3"/>
  <c r="BC106" i="3"/>
  <c r="BC4" i="3"/>
  <c r="AV33" i="7"/>
  <c r="BC181" i="3"/>
  <c r="BC212" i="3"/>
  <c r="S66" i="10"/>
  <c r="I82" i="10"/>
  <c r="U160" i="10"/>
  <c r="Q163" i="10"/>
  <c r="I108" i="10"/>
  <c r="U29" i="10"/>
  <c r="M30" i="10"/>
  <c r="BC490" i="3"/>
  <c r="BI501" i="3"/>
  <c r="BD480" i="3"/>
  <c r="BF481" i="3"/>
  <c r="BJ483" i="3"/>
  <c r="BL484" i="3"/>
  <c r="BD488" i="3"/>
  <c r="BJ491" i="3"/>
  <c r="BL492" i="3"/>
  <c r="BD496" i="3"/>
  <c r="BJ499" i="3"/>
  <c r="BF505" i="3"/>
  <c r="BJ507" i="3"/>
  <c r="BL508" i="3"/>
  <c r="BD520" i="3"/>
  <c r="BD544" i="3"/>
  <c r="BL548" i="3"/>
  <c r="BJ587" i="3"/>
  <c r="BL596" i="3"/>
  <c r="BD600" i="3"/>
  <c r="BM466" i="3"/>
  <c r="BG471" i="3"/>
  <c r="BM474" i="3"/>
  <c r="BG479" i="3"/>
  <c r="BM482" i="3"/>
  <c r="BC485" i="3"/>
  <c r="BG487" i="3"/>
  <c r="BG495" i="3"/>
  <c r="BI496" i="3"/>
  <c r="BM498" i="3"/>
  <c r="BG503" i="3"/>
  <c r="BI504" i="3"/>
  <c r="BM506" i="3"/>
  <c r="BG511" i="3"/>
  <c r="BM514" i="3"/>
  <c r="BI520" i="3"/>
  <c r="BM522" i="3"/>
  <c r="BG527" i="3"/>
  <c r="BI528" i="3"/>
  <c r="BM530" i="3"/>
  <c r="BC533" i="3"/>
  <c r="BG535" i="3"/>
  <c r="BI536" i="3"/>
  <c r="BM538" i="3"/>
  <c r="BE542" i="3"/>
  <c r="BG543" i="3"/>
  <c r="BI544" i="3"/>
  <c r="BM546" i="3"/>
  <c r="BG551" i="3"/>
  <c r="BM554" i="3"/>
  <c r="BE558" i="3"/>
  <c r="BG559" i="3"/>
  <c r="BM562" i="3"/>
  <c r="BG567" i="3"/>
  <c r="BI568" i="3"/>
  <c r="BE574" i="3"/>
  <c r="BG575" i="3"/>
  <c r="BI576" i="3"/>
  <c r="BE582" i="3"/>
  <c r="BM586" i="3"/>
  <c r="BI640" i="3"/>
  <c r="BE646" i="3"/>
  <c r="BG647" i="3"/>
  <c r="BI648" i="3"/>
  <c r="BG655" i="3"/>
  <c r="BG663" i="3"/>
  <c r="BF402" i="3"/>
  <c r="BF386" i="3"/>
  <c r="BF370" i="3"/>
  <c r="BF354" i="3"/>
  <c r="BF342" i="3"/>
  <c r="BJ410" i="3"/>
  <c r="BJ394" i="3"/>
  <c r="BJ378" i="3"/>
  <c r="BJ362" i="3"/>
  <c r="BJ346" i="3"/>
  <c r="BJ264" i="3"/>
  <c r="BJ37" i="3"/>
  <c r="BL402" i="3"/>
  <c r="BL386" i="3"/>
  <c r="BL342" i="3"/>
  <c r="BC185" i="3"/>
  <c r="BD186" i="3"/>
  <c r="BJ47" i="3"/>
  <c r="BL132" i="3"/>
  <c r="BC522" i="3"/>
  <c r="BD388" i="3"/>
  <c r="BD372" i="3"/>
  <c r="BD119" i="3"/>
  <c r="BD189" i="3"/>
  <c r="BD8" i="3"/>
  <c r="BF163" i="3"/>
  <c r="BJ413" i="3"/>
  <c r="BJ397" i="3"/>
  <c r="BJ381" i="3"/>
  <c r="BJ365" i="3"/>
  <c r="BJ349" i="3"/>
  <c r="BF410" i="3"/>
  <c r="BF394" i="3"/>
  <c r="BF378" i="3"/>
  <c r="BF362" i="3"/>
  <c r="BF346" i="3"/>
  <c r="BF264" i="3"/>
  <c r="BF37" i="3"/>
  <c r="BF173" i="3"/>
  <c r="BJ402" i="3"/>
  <c r="BJ386" i="3"/>
  <c r="BJ370" i="3"/>
  <c r="BJ354" i="3"/>
  <c r="BJ342" i="3"/>
  <c r="BJ126" i="3"/>
  <c r="BJ171" i="3"/>
  <c r="BJ11" i="3"/>
  <c r="BL410" i="3"/>
  <c r="BL394" i="3"/>
  <c r="BL378" i="3"/>
  <c r="BD377" i="3"/>
  <c r="BF131" i="3"/>
  <c r="BF23" i="3"/>
  <c r="BJ30" i="3"/>
  <c r="BL204" i="3"/>
  <c r="BL409" i="3"/>
  <c r="BL393" i="3"/>
  <c r="BL377" i="3"/>
  <c r="BM95" i="3"/>
  <c r="BC162" i="3"/>
  <c r="BF33" i="3"/>
  <c r="BG264" i="3"/>
  <c r="BD88" i="3"/>
  <c r="BC189" i="3"/>
  <c r="CW53" i="1"/>
  <c r="BC221" i="3"/>
  <c r="BF82" i="3"/>
  <c r="BJ204" i="3"/>
  <c r="BJ41" i="3"/>
  <c r="BL115" i="3"/>
  <c r="BJ162" i="3"/>
  <c r="BJ88" i="3"/>
  <c r="BF390" i="3"/>
  <c r="BF374" i="3"/>
  <c r="BF358" i="3"/>
  <c r="BJ117" i="3"/>
  <c r="BJ187" i="3"/>
  <c r="BJ4" i="3"/>
  <c r="BJ76" i="3"/>
  <c r="BG173" i="3"/>
  <c r="BG37" i="3"/>
  <c r="BC484" i="3"/>
  <c r="BC500" i="3"/>
  <c r="BC516" i="3"/>
  <c r="BC532" i="3"/>
  <c r="BC540" i="3"/>
  <c r="BC548" i="3"/>
  <c r="BC572" i="3"/>
  <c r="BC588" i="3"/>
  <c r="BG590" i="3"/>
  <c r="BC596" i="3"/>
  <c r="BC604" i="3"/>
  <c r="BC612" i="3"/>
  <c r="BG614" i="3"/>
  <c r="BC620" i="3"/>
  <c r="BC628" i="3"/>
  <c r="BC636" i="3"/>
  <c r="BI639" i="3"/>
  <c r="BC652" i="3"/>
  <c r="BC660" i="3"/>
  <c r="BM665" i="3"/>
  <c r="BC674" i="3"/>
  <c r="BC552" i="3"/>
  <c r="BE609" i="3"/>
  <c r="BE617" i="3"/>
  <c r="BC664" i="3"/>
  <c r="BG477" i="3"/>
  <c r="BM512" i="3"/>
  <c r="BM520" i="3"/>
  <c r="BG533" i="3"/>
  <c r="BM568" i="3"/>
  <c r="BG573" i="3"/>
  <c r="BM576" i="3"/>
  <c r="BI654" i="3"/>
  <c r="BE669" i="3"/>
  <c r="BD574" i="3"/>
  <c r="BF614" i="3"/>
  <c r="BL1048" i="3"/>
  <c r="BF1053" i="3"/>
  <c r="BN1057" i="3"/>
  <c r="BM657" i="3"/>
  <c r="EP49" i="1"/>
  <c r="Y237" i="1"/>
  <c r="BM441" i="3"/>
  <c r="EP53" i="1"/>
  <c r="BJ513" i="3"/>
  <c r="AU18" i="7"/>
  <c r="R60" i="7"/>
  <c r="AZ60" i="7" s="1"/>
  <c r="BJ487" i="3"/>
  <c r="BM478" i="3"/>
  <c r="BG483" i="3"/>
  <c r="BM486" i="3"/>
  <c r="BG491" i="3"/>
  <c r="BM494" i="3"/>
  <c r="BG499" i="3"/>
  <c r="BM518" i="3"/>
  <c r="BG523" i="3"/>
  <c r="BI524" i="3"/>
  <c r="BM526" i="3"/>
  <c r="BI532" i="3"/>
  <c r="BM534" i="3"/>
  <c r="BM542" i="3"/>
  <c r="BE546" i="3"/>
  <c r="BG547" i="3"/>
  <c r="BI548" i="3"/>
  <c r="BM550" i="3"/>
  <c r="BE554" i="3"/>
  <c r="BG555" i="3"/>
  <c r="BG563" i="3"/>
  <c r="BI564" i="3"/>
  <c r="BE570" i="3"/>
  <c r="BG571" i="3"/>
  <c r="BG579" i="3"/>
  <c r="BE586" i="3"/>
  <c r="X19" i="1"/>
  <c r="CY19" i="1" s="1"/>
  <c r="X52" i="1"/>
  <c r="AV48" i="7"/>
  <c r="AV59" i="7"/>
  <c r="BA42" i="7"/>
  <c r="Z80" i="1"/>
  <c r="DE80" i="1" s="1"/>
  <c r="Z240" i="1"/>
  <c r="Y239" i="1"/>
  <c r="AO1" i="3"/>
  <c r="X68" i="1"/>
  <c r="AN8" i="1"/>
  <c r="Y227" i="1"/>
  <c r="AY45" i="7"/>
  <c r="R17" i="7"/>
  <c r="AZ17" i="7" s="1"/>
  <c r="AG28" i="7"/>
  <c r="EP51" i="1"/>
  <c r="AU45" i="7"/>
  <c r="Z19" i="1"/>
  <c r="DE19" i="1" s="1"/>
  <c r="Q15" i="7"/>
  <c r="AW15" i="7" s="1"/>
  <c r="Q25" i="7"/>
  <c r="AW25" i="7" s="1"/>
  <c r="AX43" i="7"/>
  <c r="AX13" i="7"/>
  <c r="AY40" i="7"/>
  <c r="Z50" i="1"/>
  <c r="Q46" i="7"/>
  <c r="AW46" i="7" s="1"/>
  <c r="Z71" i="1"/>
  <c r="DE71" i="1" s="1"/>
  <c r="Y257" i="1"/>
  <c r="AT46" i="7"/>
  <c r="AY17" i="7"/>
  <c r="AU58" i="7"/>
  <c r="AX15" i="7"/>
  <c r="AU24" i="7"/>
  <c r="BC422" i="3"/>
  <c r="BC544" i="3"/>
  <c r="BC576" i="3"/>
  <c r="BM589" i="3"/>
  <c r="BG594" i="3"/>
  <c r="BE601" i="3"/>
  <c r="BC608" i="3"/>
  <c r="BM613" i="3"/>
  <c r="BC616" i="3"/>
  <c r="BC624" i="3"/>
  <c r="BC632" i="3"/>
  <c r="BI643" i="3"/>
  <c r="BI651" i="3"/>
  <c r="BD510" i="3"/>
  <c r="BM480" i="3"/>
  <c r="BG485" i="3"/>
  <c r="BM488" i="3"/>
  <c r="BI502" i="3"/>
  <c r="Y42" i="1"/>
  <c r="DB42" i="1" s="1"/>
  <c r="AN67" i="1"/>
  <c r="Y39" i="1"/>
  <c r="DB39" i="1" s="1"/>
  <c r="AY41" i="7"/>
  <c r="X51" i="1"/>
  <c r="X236" i="1"/>
  <c r="X232" i="1"/>
  <c r="BA15" i="7"/>
  <c r="P41" i="7"/>
  <c r="S22" i="7"/>
  <c r="BC22" i="7" s="1"/>
  <c r="AE1" i="3"/>
  <c r="R28" i="7"/>
  <c r="AZ28" i="7" s="1"/>
  <c r="R18" i="7"/>
  <c r="AZ18" i="7" s="1"/>
  <c r="AV60" i="7"/>
  <c r="N2" i="3"/>
  <c r="BA28" i="7"/>
  <c r="Y1" i="3"/>
  <c r="DD60" i="1"/>
  <c r="DA239" i="1"/>
  <c r="BC600" i="3"/>
  <c r="BL636" i="3"/>
  <c r="BI560" i="3"/>
  <c r="BE595" i="3"/>
  <c r="BC658" i="3"/>
  <c r="BC666" i="3"/>
  <c r="BJ1055" i="3"/>
  <c r="BC401" i="3"/>
  <c r="BC385" i="3"/>
  <c r="BC353" i="3"/>
  <c r="BN1478" i="3"/>
  <c r="BF1482" i="3"/>
  <c r="BJ1484" i="3"/>
  <c r="BN1486" i="3"/>
  <c r="BF1490" i="3"/>
  <c r="BJ1492" i="3"/>
  <c r="BN1494" i="3"/>
  <c r="BF1498" i="3"/>
  <c r="BJ1500" i="3"/>
  <c r="BN1502" i="3"/>
  <c r="BF1506" i="3"/>
  <c r="BJ1508" i="3"/>
  <c r="BL1509" i="3"/>
  <c r="BN1510" i="3"/>
  <c r="BH1515" i="3"/>
  <c r="BL1517" i="3"/>
  <c r="BD1521" i="3"/>
  <c r="BH1523" i="3"/>
  <c r="BL1525" i="3"/>
  <c r="Y53" i="1"/>
  <c r="DB53" i="1" s="1"/>
  <c r="X238" i="1"/>
  <c r="X72" i="1"/>
  <c r="BA54" i="7"/>
  <c r="AN22" i="1"/>
  <c r="Q18" i="7"/>
  <c r="AW18" i="7" s="1"/>
  <c r="X35" i="1"/>
  <c r="CY35" i="1" s="1"/>
  <c r="X67" i="1"/>
  <c r="AG41" i="7"/>
  <c r="AT58" i="7"/>
  <c r="S43" i="7"/>
  <c r="AX61" i="7"/>
  <c r="Q49" i="7"/>
  <c r="AW49" i="7" s="1"/>
  <c r="R59" i="7"/>
  <c r="AZ59" i="7" s="1"/>
  <c r="AA16" i="9"/>
  <c r="P62" i="7"/>
  <c r="AY33" i="7"/>
  <c r="BB54" i="7"/>
  <c r="S46" i="7"/>
  <c r="AV28" i="7"/>
  <c r="BB53" i="7"/>
  <c r="BD470" i="3"/>
  <c r="BN1049" i="3"/>
  <c r="BH1054" i="3"/>
  <c r="BG1729" i="3"/>
  <c r="BC1735" i="3"/>
  <c r="BG1737" i="3"/>
  <c r="BI1738" i="3"/>
  <c r="BJ178" i="3"/>
  <c r="BL203" i="3"/>
  <c r="BM425" i="3"/>
  <c r="DA233" i="1"/>
  <c r="AA34" i="9"/>
  <c r="O1" i="3"/>
  <c r="S54" i="7"/>
  <c r="BC54" i="7" s="1"/>
  <c r="AA31" i="9"/>
  <c r="S52" i="7"/>
  <c r="BC52" i="7" s="1"/>
  <c r="DD235" i="1"/>
  <c r="AA18" i="9"/>
  <c r="Z56" i="9"/>
  <c r="AV2" i="3"/>
  <c r="X47" i="1"/>
  <c r="CY47" i="1" s="1"/>
  <c r="AG52" i="7"/>
  <c r="Y37" i="1"/>
  <c r="DB37" i="1" s="1"/>
  <c r="X75" i="1"/>
  <c r="CY75" i="1" s="1"/>
  <c r="Z34" i="1"/>
  <c r="Y229" i="1"/>
  <c r="Y23" i="1"/>
  <c r="DB23" i="1" s="1"/>
  <c r="X230" i="1"/>
  <c r="X43" i="1"/>
  <c r="CY43" i="1" s="1"/>
  <c r="AN239" i="1"/>
  <c r="Y12" i="1"/>
  <c r="DB12" i="1" s="1"/>
  <c r="X53" i="1"/>
  <c r="CY53" i="1" s="1"/>
  <c r="AN240" i="1"/>
  <c r="AY43" i="7"/>
  <c r="BA44" i="7"/>
  <c r="AT45" i="7"/>
  <c r="AT14" i="7"/>
  <c r="R21" i="7"/>
  <c r="AZ21" i="7" s="1"/>
  <c r="Z42" i="1"/>
  <c r="AN76" i="1"/>
  <c r="Z35" i="1"/>
  <c r="DE35" i="1" s="1"/>
  <c r="Z232" i="1"/>
  <c r="Y240" i="1"/>
  <c r="X22" i="1"/>
  <c r="CY22" i="1" s="1"/>
  <c r="Y228" i="1"/>
  <c r="X21" i="1"/>
  <c r="CY21" i="1" s="1"/>
  <c r="AN66" i="1"/>
  <c r="Q53" i="7"/>
  <c r="AW53" i="7" s="1"/>
  <c r="R32" i="7"/>
  <c r="AZ32" i="7" s="1"/>
  <c r="AY49" i="7"/>
  <c r="BB17" i="7"/>
  <c r="AU25" i="7"/>
  <c r="AG22" i="7"/>
  <c r="S21" i="7"/>
  <c r="AN2" i="3"/>
  <c r="AG58" i="7"/>
  <c r="AT33" i="7"/>
  <c r="R42" i="7"/>
  <c r="AZ42" i="7" s="1"/>
  <c r="R29" i="7"/>
  <c r="AZ29" i="7" s="1"/>
  <c r="S29" i="7"/>
  <c r="BC29" i="7" s="1"/>
  <c r="Y2" i="3"/>
  <c r="AN12" i="1"/>
  <c r="AY29" i="7"/>
  <c r="AX16" i="7"/>
  <c r="AU29" i="7"/>
  <c r="BA61" i="7"/>
  <c r="AG48" i="7"/>
  <c r="W1" i="3"/>
  <c r="S15" i="7"/>
  <c r="BB33" i="7"/>
  <c r="S47" i="7"/>
  <c r="CX71" i="1"/>
  <c r="BM449" i="3"/>
  <c r="X54" i="1"/>
  <c r="Z74" i="1"/>
  <c r="DE74" i="1" s="1"/>
  <c r="Y72" i="1"/>
  <c r="X73" i="1"/>
  <c r="CY73" i="1" s="1"/>
  <c r="AN231" i="1"/>
  <c r="AX52" i="7"/>
  <c r="AN23" i="1"/>
  <c r="R33" i="7"/>
  <c r="AZ33" i="7" s="1"/>
  <c r="Y242" i="1"/>
  <c r="Z67" i="1"/>
  <c r="Z52" i="1"/>
  <c r="AN232" i="1"/>
  <c r="Y238" i="1"/>
  <c r="Z230" i="1"/>
  <c r="Q47" i="7"/>
  <c r="AW47" i="7" s="1"/>
  <c r="AT59" i="7"/>
  <c r="AU60" i="7"/>
  <c r="BB15" i="7"/>
  <c r="P15" i="7"/>
  <c r="S18" i="7"/>
  <c r="AA17" i="9"/>
  <c r="AA40" i="9"/>
  <c r="AU2" i="3"/>
  <c r="M2" i="3"/>
  <c r="AX21" i="7"/>
  <c r="AY21" i="7"/>
  <c r="Z72" i="1"/>
  <c r="AX59" i="7"/>
  <c r="AV41" i="7"/>
  <c r="AY32" i="7"/>
  <c r="AX53" i="7"/>
  <c r="DD237" i="1"/>
  <c r="Y18" i="1"/>
  <c r="DB18" i="1" s="1"/>
  <c r="AN236" i="1"/>
  <c r="Z18" i="1"/>
  <c r="Y11" i="1"/>
  <c r="DB11" i="1" s="1"/>
  <c r="X24" i="1"/>
  <c r="CY24" i="1" s="1"/>
  <c r="X255" i="1"/>
  <c r="X23" i="1"/>
  <c r="CY23" i="1" s="1"/>
  <c r="AU61" i="7"/>
  <c r="AX54" i="7"/>
  <c r="Q16" i="7"/>
  <c r="AW16" i="7" s="1"/>
  <c r="Y236" i="1"/>
  <c r="AN237" i="1"/>
  <c r="Y66" i="1"/>
  <c r="DB66" i="1" s="1"/>
  <c r="Y65" i="1"/>
  <c r="DB65" i="1" s="1"/>
  <c r="AN16" i="1"/>
  <c r="R45" i="7"/>
  <c r="AZ45" i="7" s="1"/>
  <c r="Z76" i="1"/>
  <c r="DE76" i="1" s="1"/>
  <c r="AN234" i="1"/>
  <c r="AT53" i="7"/>
  <c r="AG54" i="7"/>
  <c r="AU21" i="7"/>
  <c r="AL2" i="3"/>
  <c r="Q1" i="3"/>
  <c r="AA56" i="9"/>
  <c r="P43" i="7"/>
  <c r="AU16" i="7"/>
  <c r="BA46" i="7"/>
  <c r="AX49" i="7"/>
  <c r="AU42" i="7"/>
  <c r="H2" i="3"/>
  <c r="S62" i="7"/>
  <c r="S40" i="7"/>
  <c r="BC40" i="7" s="1"/>
  <c r="J1" i="3"/>
  <c r="AV58" i="7"/>
  <c r="BA58" i="7"/>
  <c r="AY18" i="7"/>
  <c r="AQ1" i="3"/>
  <c r="L2" i="3"/>
  <c r="Y47" i="1"/>
  <c r="DB47" i="1" s="1"/>
  <c r="Y74" i="1"/>
  <c r="DB74" i="1" s="1"/>
  <c r="X256" i="1"/>
  <c r="X39" i="1"/>
  <c r="CY39" i="1" s="1"/>
  <c r="AN75" i="1"/>
  <c r="Z66" i="1"/>
  <c r="DE66" i="1" s="1"/>
  <c r="Y256" i="1"/>
  <c r="Y56" i="1"/>
  <c r="X257" i="1"/>
  <c r="X65" i="1"/>
  <c r="CY65" i="1" s="1"/>
  <c r="X12" i="1"/>
  <c r="CY12" i="1" s="1"/>
  <c r="X231" i="1"/>
  <c r="X10" i="1"/>
  <c r="CY10" i="1" s="1"/>
  <c r="AN43" i="1"/>
  <c r="AN261" i="1"/>
  <c r="Q32" i="7"/>
  <c r="AW32" i="7" s="1"/>
  <c r="R47" i="7"/>
  <c r="AZ47" i="7" s="1"/>
  <c r="Z242" i="1"/>
  <c r="X228" i="1"/>
  <c r="Z238" i="1"/>
  <c r="Y73" i="1"/>
  <c r="DB73" i="1" s="1"/>
  <c r="Z43" i="1"/>
  <c r="DE43" i="1" s="1"/>
  <c r="Y43" i="1"/>
  <c r="Z17" i="1"/>
  <c r="DE17" i="1" s="1"/>
  <c r="Y17" i="1"/>
  <c r="DB17" i="1" s="1"/>
  <c r="AA20" i="9"/>
  <c r="Y25" i="1"/>
  <c r="DB25" i="1" s="1"/>
  <c r="X76" i="1"/>
  <c r="CY76" i="1" s="1"/>
  <c r="Y254" i="1"/>
  <c r="DB254" i="1" s="1"/>
  <c r="X233" i="1"/>
  <c r="AV32" i="7"/>
  <c r="AT13" i="7"/>
  <c r="I2" i="3"/>
  <c r="AA43" i="9"/>
  <c r="Z43" i="9"/>
  <c r="AI2" i="3"/>
  <c r="X1" i="3"/>
  <c r="Z39" i="9"/>
  <c r="AB39" i="9"/>
  <c r="S60" i="7"/>
  <c r="BC60" i="7" s="1"/>
  <c r="S17" i="7"/>
  <c r="S23" i="7"/>
  <c r="BC23" i="7" s="1"/>
  <c r="AG15" i="7"/>
  <c r="AV21" i="7"/>
  <c r="Z261" i="1"/>
  <c r="AX46" i="7"/>
  <c r="AX60" i="7"/>
  <c r="AN268" i="1"/>
  <c r="Z33" i="1"/>
  <c r="DE33" i="1" s="1"/>
  <c r="DH33" i="1" s="1"/>
  <c r="AT15" i="7"/>
  <c r="AU48" i="7"/>
  <c r="AU47" i="7"/>
  <c r="AX48" i="7"/>
  <c r="AX32" i="7"/>
  <c r="AT32" i="7"/>
  <c r="R14" i="7"/>
  <c r="AZ14" i="7" s="1"/>
  <c r="AV14" i="7"/>
  <c r="Q2" i="3"/>
  <c r="AN1" i="3"/>
  <c r="BD589" i="3"/>
  <c r="BE589" i="3"/>
  <c r="BI591" i="3"/>
  <c r="BF598" i="3"/>
  <c r="BG598" i="3"/>
  <c r="BJ600" i="3"/>
  <c r="BI607" i="3"/>
  <c r="BJ616" i="3"/>
  <c r="BI623" i="3"/>
  <c r="BL625" i="3"/>
  <c r="BM625" i="3"/>
  <c r="BG630" i="3"/>
  <c r="BF630" i="3"/>
  <c r="BL641" i="3"/>
  <c r="BM641" i="3"/>
  <c r="BL649" i="3"/>
  <c r="BM649" i="3"/>
  <c r="BL671" i="3"/>
  <c r="BM671" i="3"/>
  <c r="BD597" i="3"/>
  <c r="BE597" i="3"/>
  <c r="BI599" i="3"/>
  <c r="BJ608" i="3"/>
  <c r="BI615" i="3"/>
  <c r="BJ624" i="3"/>
  <c r="BD629" i="3"/>
  <c r="BE629" i="3"/>
  <c r="BI631" i="3"/>
  <c r="BF638" i="3"/>
  <c r="BG638" i="3"/>
  <c r="Y69" i="1"/>
  <c r="DB69" i="1" s="1"/>
  <c r="Y24" i="1"/>
  <c r="DB24" i="1" s="1"/>
  <c r="X240" i="1"/>
  <c r="X70" i="1"/>
  <c r="CY70" i="1" s="1"/>
  <c r="X25" i="1"/>
  <c r="CY25" i="1" s="1"/>
  <c r="AN241" i="1"/>
  <c r="Z53" i="1"/>
  <c r="Z22" i="1"/>
  <c r="DE22" i="1" s="1"/>
  <c r="Y241" i="1"/>
  <c r="Y76" i="1"/>
  <c r="DB76" i="1" s="1"/>
  <c r="Y51" i="1"/>
  <c r="Y19" i="1"/>
  <c r="DB19" i="1" s="1"/>
  <c r="X242" i="1"/>
  <c r="X80" i="1"/>
  <c r="CY80" i="1" s="1"/>
  <c r="X60" i="1"/>
  <c r="CY60" i="1" s="1"/>
  <c r="X36" i="1"/>
  <c r="CY36" i="1" s="1"/>
  <c r="X8" i="1"/>
  <c r="CY8" i="1" s="1"/>
  <c r="AN235" i="1"/>
  <c r="Y22" i="1"/>
  <c r="DB22" i="1" s="1"/>
  <c r="X237" i="1"/>
  <c r="X66" i="1"/>
  <c r="CY66" i="1" s="1"/>
  <c r="X17" i="1"/>
  <c r="CY17" i="1" s="1"/>
  <c r="AN233" i="1"/>
  <c r="AX28" i="7"/>
  <c r="AY44" i="7"/>
  <c r="BA41" i="7"/>
  <c r="R52" i="7"/>
  <c r="AZ52" i="7" s="1"/>
  <c r="AN262" i="1"/>
  <c r="AG40" i="7"/>
  <c r="Q24" i="7"/>
  <c r="AW24" i="7" s="1"/>
  <c r="Q60" i="7"/>
  <c r="AW60" i="7" s="1"/>
  <c r="R43" i="7"/>
  <c r="AZ43" i="7" s="1"/>
  <c r="Z235" i="1"/>
  <c r="Y262" i="1"/>
  <c r="DB262" i="1" s="1"/>
  <c r="Z54" i="1"/>
  <c r="Y231" i="1"/>
  <c r="X50" i="1"/>
  <c r="CY50" i="1" s="1"/>
  <c r="AN42" i="1"/>
  <c r="Z236" i="1"/>
  <c r="Z56" i="1"/>
  <c r="Y261" i="1"/>
  <c r="Y50" i="1"/>
  <c r="DB50" i="1" s="1"/>
  <c r="X74" i="1"/>
  <c r="CY74" i="1" s="1"/>
  <c r="AN228" i="1"/>
  <c r="Z68" i="1"/>
  <c r="Y268" i="1"/>
  <c r="DB268" i="1" s="1"/>
  <c r="Y71" i="1"/>
  <c r="DB71" i="1" s="1"/>
  <c r="X241" i="1"/>
  <c r="X11" i="1"/>
  <c r="CY11" i="1" s="1"/>
  <c r="X239" i="1"/>
  <c r="Z231" i="1"/>
  <c r="Q45" i="7"/>
  <c r="AW45" i="7" s="1"/>
  <c r="R53" i="7"/>
  <c r="AZ53" i="7" s="1"/>
  <c r="Z24" i="1"/>
  <c r="DE24" i="1" s="1"/>
  <c r="Z49" i="1"/>
  <c r="Q59" i="7"/>
  <c r="AW59" i="7" s="1"/>
  <c r="X227" i="1"/>
  <c r="R62" i="7"/>
  <c r="AU44" i="7"/>
  <c r="AV46" i="7"/>
  <c r="BB16" i="7"/>
  <c r="AV44" i="7"/>
  <c r="BA59" i="7"/>
  <c r="Q14" i="7"/>
  <c r="AW14" i="7" s="1"/>
  <c r="R1" i="3"/>
  <c r="Z64" i="1"/>
  <c r="DE64" i="1" s="1"/>
  <c r="DH64" i="1" s="1"/>
  <c r="U2" i="3"/>
  <c r="L1" i="3"/>
  <c r="AS2" i="3"/>
  <c r="AI1" i="3"/>
  <c r="AC1" i="3"/>
  <c r="AB40" i="9"/>
  <c r="G2" i="3"/>
  <c r="BA49" i="7"/>
  <c r="BA52" i="7"/>
  <c r="AX44" i="7"/>
  <c r="AX23" i="7"/>
  <c r="AV40" i="7"/>
  <c r="BB29" i="7"/>
  <c r="AN25" i="1"/>
  <c r="R16" i="7"/>
  <c r="AZ16" i="7" s="1"/>
  <c r="Q43" i="7"/>
  <c r="AW43" i="7" s="1"/>
  <c r="AT21" i="7"/>
  <c r="Q48" i="7"/>
  <c r="AW48" i="7" s="1"/>
  <c r="Q23" i="7"/>
  <c r="AW23" i="7" s="1"/>
  <c r="K1" i="3"/>
  <c r="AA44" i="9"/>
  <c r="AD1" i="3"/>
  <c r="AA54" i="9"/>
  <c r="AB2" i="3"/>
  <c r="AG14" i="7"/>
  <c r="AY22" i="7"/>
  <c r="AN257" i="1"/>
  <c r="AT44" i="7"/>
  <c r="AX14" i="7"/>
  <c r="AX25" i="7"/>
  <c r="AU49" i="7"/>
  <c r="AT28" i="7"/>
  <c r="R44" i="7"/>
  <c r="AZ44" i="7" s="1"/>
  <c r="AV47" i="7"/>
  <c r="AX42" i="7"/>
  <c r="AV17" i="7"/>
  <c r="AG23" i="7"/>
  <c r="R13" i="7"/>
  <c r="AZ13" i="7" s="1"/>
  <c r="AK2" i="3"/>
  <c r="Z16" i="1"/>
  <c r="DE16" i="1" s="1"/>
  <c r="DH16" i="1" s="1"/>
  <c r="AN17" i="1"/>
  <c r="AV52" i="7"/>
  <c r="BB13" i="7"/>
  <c r="P40" i="7"/>
  <c r="T2" i="3"/>
  <c r="BA29" i="7"/>
  <c r="AA36" i="9"/>
  <c r="AX41" i="7"/>
  <c r="Y64" i="1"/>
  <c r="DB64" i="1" s="1"/>
  <c r="R15" i="7"/>
  <c r="AZ15" i="7" s="1"/>
  <c r="S42" i="7"/>
  <c r="DD228" i="1"/>
  <c r="DA238" i="1"/>
  <c r="CX73" i="1"/>
  <c r="CX51" i="1"/>
  <c r="DD268" i="1"/>
  <c r="DD255" i="1"/>
  <c r="DD257" i="1"/>
  <c r="CX12" i="1"/>
  <c r="DA24" i="1"/>
  <c r="CX238" i="1"/>
  <c r="CX240" i="1"/>
  <c r="CX241" i="1"/>
  <c r="DA71" i="1"/>
  <c r="DA230" i="1"/>
  <c r="DA231" i="1"/>
  <c r="DD234" i="1"/>
  <c r="DD231" i="1"/>
  <c r="DD74" i="1"/>
  <c r="CX70" i="1"/>
  <c r="Y54" i="1"/>
  <c r="AQ2" i="3"/>
  <c r="DD35" i="1"/>
  <c r="DD262" i="1"/>
  <c r="CX261" i="1"/>
  <c r="CX72" i="1"/>
  <c r="CX235" i="1"/>
  <c r="CX75" i="1"/>
  <c r="DA232" i="1"/>
  <c r="DA237" i="1"/>
  <c r="DA73" i="1"/>
  <c r="DD72" i="1"/>
  <c r="DD242" i="1"/>
  <c r="DD232" i="1"/>
  <c r="DD256" i="1"/>
  <c r="CX239" i="1"/>
  <c r="DA240" i="1"/>
  <c r="DA80" i="1"/>
  <c r="DD80" i="1"/>
  <c r="DD236" i="1"/>
  <c r="Y235" i="1"/>
  <c r="S53" i="7"/>
  <c r="BC53" i="7" s="1"/>
  <c r="AB55" i="9"/>
  <c r="BA47" i="7"/>
  <c r="S48" i="7"/>
  <c r="AH2" i="3"/>
  <c r="BA25" i="7"/>
  <c r="P14" i="7"/>
  <c r="AV43" i="7"/>
  <c r="AV54" i="7"/>
  <c r="BB42" i="7"/>
  <c r="AG2" i="3"/>
  <c r="P29" i="7"/>
  <c r="AU17" i="7"/>
  <c r="AY16" i="7"/>
  <c r="AV49" i="7"/>
  <c r="AG1" i="3"/>
  <c r="CX76" i="1"/>
  <c r="CX237" i="1"/>
  <c r="DA241" i="1"/>
  <c r="DD76" i="1"/>
  <c r="DD70" i="1"/>
  <c r="Y16" i="1"/>
  <c r="AM2" i="3"/>
  <c r="P2" i="3"/>
  <c r="Q13" i="7"/>
  <c r="AW13" i="7" s="1"/>
  <c r="AG47" i="7"/>
  <c r="BB52" i="7"/>
  <c r="AY58" i="7"/>
  <c r="X2" i="3"/>
  <c r="AX17" i="7"/>
  <c r="BB40" i="7"/>
  <c r="AG33" i="7"/>
  <c r="O2" i="3"/>
  <c r="AN21" i="1"/>
  <c r="AV42" i="7"/>
  <c r="AV18" i="7"/>
  <c r="BB60" i="7"/>
  <c r="AN24" i="1"/>
  <c r="Q41" i="7"/>
  <c r="AW41" i="7" s="1"/>
  <c r="AT43" i="7"/>
  <c r="AV25" i="7"/>
  <c r="AU23" i="7"/>
  <c r="AA14" i="9"/>
  <c r="P53" i="7"/>
  <c r="BA23" i="7"/>
  <c r="AT42" i="7"/>
  <c r="AV61" i="7"/>
  <c r="R23" i="7"/>
  <c r="AZ23" i="7" s="1"/>
  <c r="BB44" i="7"/>
  <c r="BB21" i="7"/>
  <c r="AU59" i="7"/>
  <c r="AY24" i="7"/>
  <c r="AV13" i="7"/>
  <c r="BA40" i="7"/>
  <c r="AT29" i="7"/>
  <c r="S16" i="7"/>
  <c r="AJ2" i="3"/>
  <c r="Z49" i="9"/>
  <c r="D35" i="12" s="1"/>
  <c r="AF2" i="3"/>
  <c r="X33" i="1"/>
  <c r="CY33" i="1" s="1"/>
  <c r="AY53" i="7"/>
  <c r="AT52" i="7"/>
  <c r="AY47" i="7"/>
  <c r="Y70" i="1"/>
  <c r="DB70" i="1" s="1"/>
  <c r="Q29" i="7"/>
  <c r="AW29" i="7" s="1"/>
  <c r="AN19" i="1"/>
  <c r="AY61" i="7"/>
  <c r="AY46" i="7"/>
  <c r="AT61" i="7"/>
  <c r="Q61" i="7"/>
  <c r="R61" i="7"/>
  <c r="Q28" i="7"/>
  <c r="AW28" i="7" s="1"/>
  <c r="Z227" i="1"/>
  <c r="AU43" i="7"/>
  <c r="AY52" i="7"/>
  <c r="BB46" i="7"/>
  <c r="AU28" i="7"/>
  <c r="BB43" i="7"/>
  <c r="BA53" i="7"/>
  <c r="BB23" i="7"/>
  <c r="BA17" i="7"/>
  <c r="AG53" i="7"/>
  <c r="AT25" i="7"/>
  <c r="AR2" i="3"/>
  <c r="AA33" i="9"/>
  <c r="AA39" i="9"/>
  <c r="Z2" i="3"/>
  <c r="X16" i="1"/>
  <c r="AA2" i="3"/>
  <c r="AB1" i="3"/>
  <c r="R2" i="3"/>
  <c r="AP2" i="3"/>
  <c r="M1" i="3"/>
  <c r="S45" i="7"/>
  <c r="S49" i="7"/>
  <c r="V2" i="3"/>
  <c r="AT23" i="7"/>
  <c r="BA16" i="7"/>
  <c r="AT16" i="7"/>
  <c r="P58" i="7"/>
  <c r="AU53" i="7"/>
  <c r="BA24" i="7"/>
  <c r="BB14" i="7"/>
  <c r="BB18" i="7"/>
  <c r="BB32" i="7"/>
  <c r="AU46" i="7"/>
  <c r="BA13" i="7"/>
  <c r="AU13" i="7"/>
  <c r="BB48" i="7"/>
  <c r="BA33" i="7"/>
  <c r="AV53" i="7"/>
  <c r="P54" i="7"/>
  <c r="AX58" i="7"/>
  <c r="AT54" i="7"/>
  <c r="AN18" i="1"/>
  <c r="Q22" i="7"/>
  <c r="AW22" i="7" s="1"/>
  <c r="R22" i="7"/>
  <c r="AZ22" i="7" s="1"/>
  <c r="Z237" i="1"/>
  <c r="Y21" i="1"/>
  <c r="DB21" i="1" s="1"/>
  <c r="Z60" i="1"/>
  <c r="DE60" i="1" s="1"/>
  <c r="Z257" i="1"/>
  <c r="Z234" i="1"/>
  <c r="R40" i="7"/>
  <c r="AZ40" i="7" s="1"/>
  <c r="Q40" i="7"/>
  <c r="AW40" i="7" s="1"/>
  <c r="Z241" i="1"/>
  <c r="X261" i="1"/>
  <c r="Y230" i="1"/>
  <c r="AN229" i="1"/>
  <c r="AA21" i="9"/>
  <c r="AN242" i="1"/>
  <c r="X71" i="1"/>
  <c r="CY71" i="1" s="1"/>
  <c r="Y34" i="1"/>
  <c r="DB34" i="1" s="1"/>
  <c r="Y255" i="1"/>
  <c r="DB255" i="1" s="1"/>
  <c r="Z36" i="1"/>
  <c r="DE36" i="1" s="1"/>
  <c r="AN238" i="1"/>
  <c r="X56" i="1"/>
  <c r="Y20" i="1"/>
  <c r="DB20" i="1" s="1"/>
  <c r="Y75" i="1"/>
  <c r="DB75" i="1" s="1"/>
  <c r="Z11" i="1"/>
  <c r="DE11" i="1" s="1"/>
  <c r="Z48" i="1"/>
  <c r="Z228" i="1"/>
  <c r="Z255" i="1"/>
  <c r="DE255" i="1" s="1"/>
  <c r="AN64" i="1"/>
  <c r="X34" i="1"/>
  <c r="CY34" i="1" s="1"/>
  <c r="Y60" i="1"/>
  <c r="DB60" i="1" s="1"/>
  <c r="Z8" i="1"/>
  <c r="Z69" i="1"/>
  <c r="DE69" i="1" s="1"/>
  <c r="Z254" i="1"/>
  <c r="DE254" i="1" s="1"/>
  <c r="X18" i="1"/>
  <c r="CY18" i="1" s="1"/>
  <c r="Y10" i="1"/>
  <c r="DB10" i="1" s="1"/>
  <c r="Z20" i="1"/>
  <c r="DE20" i="1" s="1"/>
  <c r="Z229" i="1"/>
  <c r="R54" i="7"/>
  <c r="AZ54" i="7" s="1"/>
  <c r="BF590" i="3"/>
  <c r="BM437" i="3"/>
  <c r="Y48" i="1"/>
  <c r="DB48" i="1" s="1"/>
  <c r="Y8" i="1"/>
  <c r="DB8" i="1" s="1"/>
  <c r="X229" i="1"/>
  <c r="X49" i="1"/>
  <c r="X9" i="1"/>
  <c r="CY9" i="1" s="1"/>
  <c r="AN230" i="1"/>
  <c r="Z70" i="1"/>
  <c r="DE70" i="1" s="1"/>
  <c r="Z39" i="1"/>
  <c r="DE39" i="1" s="1"/>
  <c r="Z10" i="1"/>
  <c r="DE10" i="1" s="1"/>
  <c r="Y233" i="1"/>
  <c r="Y68" i="1"/>
  <c r="Y35" i="1"/>
  <c r="DB35" i="1" s="1"/>
  <c r="X268" i="1"/>
  <c r="CY268" i="1" s="1"/>
  <c r="X234" i="1"/>
  <c r="X69" i="1"/>
  <c r="CY69" i="1" s="1"/>
  <c r="X48" i="1"/>
  <c r="CY48" i="1" s="1"/>
  <c r="X20" i="1"/>
  <c r="CY20" i="1" s="1"/>
  <c r="AN11" i="1"/>
  <c r="AN227" i="1"/>
  <c r="AN49" i="1"/>
  <c r="Y9" i="1"/>
  <c r="DB9" i="1" s="1"/>
  <c r="X42" i="1"/>
  <c r="CY42" i="1" s="1"/>
  <c r="BB28" i="7"/>
  <c r="AT47" i="7"/>
  <c r="AY42" i="7"/>
  <c r="AT48" i="7"/>
  <c r="BA43" i="7"/>
  <c r="AY48" i="7"/>
  <c r="AY59" i="7"/>
  <c r="AU54" i="7"/>
  <c r="AG24" i="7"/>
  <c r="Q42" i="7"/>
  <c r="AW42" i="7" s="1"/>
  <c r="R25" i="7"/>
  <c r="AZ25" i="7" s="1"/>
  <c r="R58" i="7"/>
  <c r="AZ58" i="7" s="1"/>
  <c r="Z268" i="1"/>
  <c r="Z51" i="1"/>
  <c r="Y36" i="1"/>
  <c r="DB36" i="1" s="1"/>
  <c r="AN255" i="1"/>
  <c r="Z233" i="1"/>
  <c r="Z12" i="1"/>
  <c r="X254" i="1"/>
  <c r="AN10" i="1"/>
  <c r="Z262" i="1"/>
  <c r="Z75" i="1"/>
  <c r="DE75" i="1" s="1"/>
  <c r="Z25" i="1"/>
  <c r="Y232" i="1"/>
  <c r="X262" i="1"/>
  <c r="CY262" i="1" s="1"/>
  <c r="Z23" i="1"/>
  <c r="DE23" i="1" s="1"/>
  <c r="Y234" i="1"/>
  <c r="Y52" i="1"/>
  <c r="DB52" i="1" s="1"/>
  <c r="X37" i="1"/>
  <c r="CY37" i="1" s="1"/>
  <c r="Y67" i="1"/>
  <c r="Y49" i="1"/>
  <c r="DB49" i="1" s="1"/>
  <c r="Q62" i="7"/>
  <c r="R24" i="7"/>
  <c r="AZ24" i="7" s="1"/>
  <c r="Z65" i="1"/>
  <c r="Z9" i="1"/>
  <c r="DE9" i="1" s="1"/>
  <c r="Z256" i="1"/>
  <c r="Y80" i="1"/>
  <c r="DB80" i="1" s="1"/>
  <c r="AN256" i="1"/>
  <c r="R46" i="7"/>
  <c r="AZ46" i="7" s="1"/>
  <c r="Q33" i="7"/>
  <c r="AW33" i="7" s="1"/>
  <c r="AX47" i="7"/>
  <c r="AY60" i="7"/>
  <c r="AX29" i="7"/>
  <c r="AT40" i="7"/>
  <c r="AX40" i="7"/>
  <c r="BA21" i="7"/>
  <c r="AU15" i="7"/>
  <c r="BA32" i="7"/>
  <c r="AG62" i="7"/>
  <c r="U1" i="3"/>
  <c r="AO2" i="3"/>
  <c r="S25" i="7"/>
  <c r="BC25" i="7" s="1"/>
  <c r="AA22" i="9"/>
  <c r="S41" i="7"/>
  <c r="BC41" i="7" s="1"/>
  <c r="Z1" i="3"/>
  <c r="S1" i="3"/>
  <c r="AA15" i="9"/>
  <c r="AL1" i="3"/>
  <c r="S2" i="3"/>
  <c r="Z21" i="1"/>
  <c r="DE21" i="1" s="1"/>
  <c r="AA32" i="9"/>
  <c r="Y33" i="1"/>
  <c r="DB33" i="1" s="1"/>
  <c r="Z40" i="9"/>
  <c r="P52" i="7"/>
  <c r="P33" i="7"/>
  <c r="AU22" i="7"/>
  <c r="BA22" i="7"/>
  <c r="AV15" i="7"/>
  <c r="AV22" i="7"/>
  <c r="AX18" i="7"/>
  <c r="AY23" i="7"/>
  <c r="AT49" i="7"/>
  <c r="R49" i="7"/>
  <c r="AZ49" i="7" s="1"/>
  <c r="Z37" i="1"/>
  <c r="DE37" i="1" s="1"/>
  <c r="Q52" i="7"/>
  <c r="AW52" i="7" s="1"/>
  <c r="AY54" i="7"/>
  <c r="Q17" i="7"/>
  <c r="AW17" i="7" s="1"/>
  <c r="R48" i="7"/>
  <c r="AZ48" i="7" s="1"/>
  <c r="Q54" i="7"/>
  <c r="AW54" i="7" s="1"/>
  <c r="Z239" i="1"/>
  <c r="S44" i="7"/>
  <c r="S61" i="7"/>
  <c r="AV29" i="7"/>
  <c r="BB25" i="7"/>
  <c r="AY15" i="7"/>
  <c r="Q44" i="7"/>
  <c r="AW44" i="7" s="1"/>
  <c r="AX33" i="7"/>
  <c r="BB61" i="7"/>
  <c r="AU33" i="7"/>
  <c r="BA14" i="7"/>
  <c r="P32" i="7"/>
  <c r="AB43" i="9"/>
  <c r="W2" i="3"/>
  <c r="J2" i="3"/>
  <c r="S58" i="7"/>
  <c r="BC58" i="7" s="1"/>
  <c r="AU32" i="7"/>
  <c r="BB45" i="7"/>
  <c r="AU40" i="7"/>
  <c r="BB47" i="7"/>
  <c r="AD2" i="3"/>
  <c r="AV16" i="7"/>
  <c r="Z44" i="9"/>
  <c r="BB24" i="7"/>
  <c r="AE2" i="3"/>
  <c r="BB49" i="7"/>
  <c r="P28" i="7"/>
  <c r="R41" i="7"/>
  <c r="AZ41" i="7" s="1"/>
  <c r="AT60" i="7"/>
  <c r="BG622" i="3"/>
  <c r="BG606" i="3"/>
  <c r="BC496" i="3"/>
  <c r="DD238" i="1"/>
  <c r="DA74" i="1"/>
  <c r="DA257" i="1"/>
  <c r="BD536" i="3"/>
  <c r="BC536" i="3"/>
  <c r="BL447" i="3"/>
  <c r="BM447" i="3"/>
  <c r="BL431" i="3"/>
  <c r="BM431" i="3"/>
  <c r="BL498" i="3"/>
  <c r="BJ478" i="3"/>
  <c r="BL479" i="3"/>
  <c r="BF484" i="3"/>
  <c r="BJ486" i="3"/>
  <c r="BL487" i="3"/>
  <c r="BD491" i="3"/>
  <c r="BF492" i="3"/>
  <c r="BJ494" i="3"/>
  <c r="BL495" i="3"/>
  <c r="BF500" i="3"/>
  <c r="BJ502" i="3"/>
  <c r="BL503" i="3"/>
  <c r="BD507" i="3"/>
  <c r="BF508" i="3"/>
  <c r="BJ510" i="3"/>
  <c r="BL511" i="3"/>
  <c r="BD515" i="3"/>
  <c r="BF516" i="3"/>
  <c r="BJ518" i="3"/>
  <c r="BD523" i="3"/>
  <c r="BF524" i="3"/>
  <c r="BJ526" i="3"/>
  <c r="BL527" i="3"/>
  <c r="BD531" i="3"/>
  <c r="BF532" i="3"/>
  <c r="BJ534" i="3"/>
  <c r="BL535" i="3"/>
  <c r="BD539" i="3"/>
  <c r="BF540" i="3"/>
  <c r="BJ542" i="3"/>
  <c r="BL543" i="3"/>
  <c r="BD547" i="3"/>
  <c r="BF548" i="3"/>
  <c r="BJ550" i="3"/>
  <c r="BL551" i="3"/>
  <c r="BD555" i="3"/>
  <c r="BF556" i="3"/>
  <c r="BJ558" i="3"/>
  <c r="BL559" i="3"/>
  <c r="BD563" i="3"/>
  <c r="BF564" i="3"/>
  <c r="BJ566" i="3"/>
  <c r="BL567" i="3"/>
  <c r="BD571" i="3"/>
  <c r="BF572" i="3"/>
  <c r="EP9" i="1"/>
  <c r="BJ574" i="3"/>
  <c r="BL575" i="3"/>
  <c r="BD579" i="3"/>
  <c r="BF580" i="3"/>
  <c r="BJ582" i="3"/>
  <c r="BL583" i="3"/>
  <c r="BD587" i="3"/>
  <c r="BF588" i="3"/>
  <c r="BJ590" i="3"/>
  <c r="BF596" i="3"/>
  <c r="BL599" i="3"/>
  <c r="BD603" i="3"/>
  <c r="BL607" i="3"/>
  <c r="BD611" i="3"/>
  <c r="BL615" i="3"/>
  <c r="BD619" i="3"/>
  <c r="BL623" i="3"/>
  <c r="BD627" i="3"/>
  <c r="BF628" i="3"/>
  <c r="BL631" i="3"/>
  <c r="BD635" i="3"/>
  <c r="BL639" i="3"/>
  <c r="BD643" i="3"/>
  <c r="BF644" i="3"/>
  <c r="BJ646" i="3"/>
  <c r="BL647" i="3"/>
  <c r="BD651" i="3"/>
  <c r="BF652" i="3"/>
  <c r="BJ654" i="3"/>
  <c r="BL655" i="3"/>
  <c r="BD659" i="3"/>
  <c r="BF660" i="3"/>
  <c r="BJ662" i="3"/>
  <c r="BL663" i="3"/>
  <c r="BF714" i="3"/>
  <c r="BF738" i="3"/>
  <c r="BF754" i="3"/>
  <c r="BH779" i="3"/>
  <c r="BJ788" i="3"/>
  <c r="BN798" i="3"/>
  <c r="BJ804" i="3"/>
  <c r="BL805" i="3"/>
  <c r="BD809" i="3"/>
  <c r="BL813" i="3"/>
  <c r="BN814" i="3"/>
  <c r="BD817" i="3"/>
  <c r="BJ820" i="3"/>
  <c r="BL821" i="3"/>
  <c r="BD833" i="3"/>
  <c r="BF834" i="3"/>
  <c r="BH835" i="3"/>
  <c r="BL837" i="3"/>
  <c r="BF842" i="3"/>
  <c r="BD849" i="3"/>
  <c r="BF850" i="3"/>
  <c r="BH851" i="3"/>
  <c r="BL853" i="3"/>
  <c r="BD857" i="3"/>
  <c r="BF858" i="3"/>
  <c r="BJ860" i="3"/>
  <c r="BL861" i="3"/>
  <c r="BC407" i="3"/>
  <c r="BC391" i="3"/>
  <c r="BC375" i="3"/>
  <c r="BC359" i="3"/>
  <c r="BC343" i="3"/>
  <c r="BD381" i="3"/>
  <c r="BD349" i="3"/>
  <c r="BG163" i="3"/>
  <c r="BG33" i="3"/>
  <c r="BM119" i="3"/>
  <c r="BM371" i="3"/>
  <c r="BM355" i="3"/>
  <c r="BH1530" i="3"/>
  <c r="BC1534" i="3"/>
  <c r="BG1536" i="3"/>
  <c r="BI1537" i="3"/>
  <c r="BM1539" i="3"/>
  <c r="BE1543" i="3"/>
  <c r="BG1544" i="3"/>
  <c r="BI1545" i="3"/>
  <c r="BM1547" i="3"/>
  <c r="BE1551" i="3"/>
  <c r="BG1552" i="3"/>
  <c r="BI1553" i="3"/>
  <c r="BM1555" i="3"/>
  <c r="BE1559" i="3"/>
  <c r="BG1560" i="3"/>
  <c r="BI1561" i="3"/>
  <c r="BM1563" i="3"/>
  <c r="BE1567" i="3"/>
  <c r="BG1568" i="3"/>
  <c r="BI1569" i="3"/>
  <c r="BM1571" i="3"/>
  <c r="BE1575" i="3"/>
  <c r="BG1576" i="3"/>
  <c r="BC1630" i="3"/>
  <c r="BC1619" i="3"/>
  <c r="BL427" i="3"/>
  <c r="BM427" i="3"/>
  <c r="BL419" i="3"/>
  <c r="BM419" i="3"/>
  <c r="BL593" i="3"/>
  <c r="BM593" i="3"/>
  <c r="BD605" i="3"/>
  <c r="BE605" i="3"/>
  <c r="BD637" i="3"/>
  <c r="BE637" i="3"/>
  <c r="BC452" i="3"/>
  <c r="BC460" i="3"/>
  <c r="BL665" i="3"/>
  <c r="BE621" i="3"/>
  <c r="DD241" i="1"/>
  <c r="DD229" i="1"/>
  <c r="CX242" i="1"/>
  <c r="CX232" i="1"/>
  <c r="CX233" i="1"/>
  <c r="DA75" i="1"/>
  <c r="DA76" i="1"/>
  <c r="BD478" i="3"/>
  <c r="BF479" i="3"/>
  <c r="BJ481" i="3"/>
  <c r="BL482" i="3"/>
  <c r="BD486" i="3"/>
  <c r="BF487" i="3"/>
  <c r="BJ489" i="3"/>
  <c r="BL490" i="3"/>
  <c r="BD494" i="3"/>
  <c r="BF495" i="3"/>
  <c r="BJ497" i="3"/>
  <c r="BJ505" i="3"/>
  <c r="BL506" i="3"/>
  <c r="BL514" i="3"/>
  <c r="BC1386" i="3"/>
  <c r="BC1530" i="3"/>
  <c r="BG1532" i="3"/>
  <c r="BC1577" i="3"/>
  <c r="BE1624" i="3"/>
  <c r="BM1240" i="3"/>
  <c r="BI1246" i="3"/>
  <c r="BM1248" i="3"/>
  <c r="BE1252" i="3"/>
  <c r="BI1254" i="3"/>
  <c r="BM1256" i="3"/>
  <c r="BE1260" i="3"/>
  <c r="BI1262" i="3"/>
  <c r="BF103" i="3"/>
  <c r="BG185" i="3"/>
  <c r="BN1294" i="3"/>
  <c r="BF1298" i="3"/>
  <c r="BN1302" i="3"/>
  <c r="BJ77" i="3"/>
  <c r="M49" i="12"/>
  <c r="F49" i="12"/>
  <c r="CW85" i="1"/>
  <c r="DC265" i="1"/>
  <c r="DL85" i="1"/>
  <c r="EA85" i="1"/>
  <c r="ED85" i="1" s="1"/>
  <c r="EM85" i="1"/>
  <c r="EP85" i="1" s="1"/>
  <c r="CZ85" i="1"/>
  <c r="DU85" i="1"/>
  <c r="EJ85" i="1"/>
  <c r="DC85" i="1"/>
  <c r="DF85" i="1" s="1"/>
  <c r="DC263" i="1"/>
  <c r="DI85" i="1"/>
  <c r="DX85" i="1"/>
  <c r="DO85" i="1"/>
  <c r="DR85" i="1" s="1"/>
  <c r="EG85" i="1"/>
  <c r="CZ265" i="1"/>
  <c r="CW265" i="1"/>
  <c r="CZ263" i="1"/>
  <c r="CW263" i="1"/>
  <c r="CZ86" i="1"/>
  <c r="DC86" i="1"/>
  <c r="CW86" i="1"/>
  <c r="CW87" i="1"/>
  <c r="CZ87" i="1"/>
  <c r="DC88" i="1"/>
  <c r="CW88" i="1"/>
  <c r="DC87" i="1"/>
  <c r="CZ88" i="1"/>
  <c r="DC89" i="1"/>
  <c r="DC90" i="1"/>
  <c r="CZ89" i="1"/>
  <c r="CW90" i="1"/>
  <c r="CW89" i="1"/>
  <c r="DC91" i="1"/>
  <c r="CZ90" i="1"/>
  <c r="CZ91" i="1"/>
  <c r="DC92" i="1"/>
  <c r="CW91" i="1"/>
  <c r="CW92" i="1"/>
  <c r="CZ92" i="1"/>
  <c r="DC93" i="1"/>
  <c r="CW93" i="1"/>
  <c r="CZ93" i="1"/>
  <c r="CZ94" i="1"/>
  <c r="CW94" i="1"/>
  <c r="DC95" i="1"/>
  <c r="DC94" i="1"/>
  <c r="CW95" i="1"/>
  <c r="CZ95" i="1"/>
  <c r="CZ96" i="1"/>
  <c r="DC96" i="1"/>
  <c r="CW96" i="1"/>
  <c r="CZ97" i="1"/>
  <c r="DC97" i="1"/>
  <c r="CW97" i="1"/>
  <c r="DI103" i="1"/>
  <c r="DX103" i="1"/>
  <c r="EM103" i="1"/>
  <c r="EP103" i="1" s="1"/>
  <c r="CW103" i="1"/>
  <c r="DO103" i="1"/>
  <c r="DR103" i="1" s="1"/>
  <c r="EG103" i="1"/>
  <c r="CW98" i="1"/>
  <c r="CZ98" i="1"/>
  <c r="CZ103" i="1"/>
  <c r="EA103" i="1"/>
  <c r="ED103" i="1" s="1"/>
  <c r="DC103" i="1"/>
  <c r="DF103" i="1" s="1"/>
  <c r="DL103" i="1"/>
  <c r="DU103" i="1"/>
  <c r="EJ103" i="1"/>
  <c r="DC98" i="1"/>
  <c r="CZ104" i="1"/>
  <c r="CW104" i="1"/>
  <c r="DC104" i="1"/>
  <c r="DC105" i="1"/>
  <c r="CZ105" i="1"/>
  <c r="CW105" i="1"/>
  <c r="DC110" i="1"/>
  <c r="CZ110" i="1"/>
  <c r="CW110" i="1"/>
  <c r="CW107" i="1"/>
  <c r="DC106" i="1"/>
  <c r="CW106" i="1"/>
  <c r="CZ108" i="1"/>
  <c r="CW111" i="1"/>
  <c r="DC108" i="1"/>
  <c r="DC109" i="1"/>
  <c r="CW109" i="1"/>
  <c r="CW108" i="1"/>
  <c r="CZ107" i="1"/>
  <c r="DC112" i="1"/>
  <c r="CZ111" i="1"/>
  <c r="DC107" i="1"/>
  <c r="DC111" i="1"/>
  <c r="CZ106" i="1"/>
  <c r="CZ109" i="1"/>
  <c r="CW113" i="1"/>
  <c r="CZ112" i="1"/>
  <c r="CW112" i="1"/>
  <c r="CZ113" i="1"/>
  <c r="DC113" i="1"/>
  <c r="DC117" i="1"/>
  <c r="DC114" i="1"/>
  <c r="CZ114" i="1"/>
  <c r="CW114" i="1"/>
  <c r="CZ116" i="1"/>
  <c r="CW116" i="1"/>
  <c r="CZ117" i="1"/>
  <c r="CW117" i="1"/>
  <c r="DC115" i="1"/>
  <c r="DC116" i="1"/>
  <c r="CZ115" i="1"/>
  <c r="CW115" i="1"/>
  <c r="CZ118" i="1"/>
  <c r="DC118" i="1"/>
  <c r="CW118" i="1"/>
  <c r="DC119" i="1"/>
  <c r="CZ120" i="1"/>
  <c r="CZ119" i="1"/>
  <c r="DI125" i="1"/>
  <c r="DX125" i="1"/>
  <c r="EM125" i="1"/>
  <c r="EP125" i="1" s="1"/>
  <c r="DC120" i="1"/>
  <c r="CW125" i="1"/>
  <c r="EG125" i="1"/>
  <c r="CW119" i="1"/>
  <c r="CZ125" i="1"/>
  <c r="DL125" i="1"/>
  <c r="EA125" i="1"/>
  <c r="ED125" i="1" s="1"/>
  <c r="CW120" i="1"/>
  <c r="DC125" i="1"/>
  <c r="DF125" i="1" s="1"/>
  <c r="DU125" i="1"/>
  <c r="EJ125" i="1"/>
  <c r="DC126" i="1"/>
  <c r="CW126" i="1"/>
  <c r="CZ126" i="1"/>
  <c r="CW127" i="1"/>
  <c r="DC127" i="1"/>
  <c r="CZ127" i="1"/>
  <c r="DC128" i="1"/>
  <c r="CW128" i="1"/>
  <c r="CZ128" i="1"/>
  <c r="DC129" i="1"/>
  <c r="CW129" i="1"/>
  <c r="CZ129" i="1"/>
  <c r="CZ130" i="1"/>
  <c r="DC130" i="1"/>
  <c r="DC131" i="1"/>
  <c r="CW130" i="1"/>
  <c r="CW131" i="1"/>
  <c r="CZ131" i="1"/>
  <c r="CW132" i="1"/>
  <c r="DC132" i="1"/>
  <c r="CZ132" i="1"/>
  <c r="CW133" i="1"/>
  <c r="DC133" i="1"/>
  <c r="CZ133" i="1"/>
  <c r="CW134" i="1"/>
  <c r="DC134" i="1"/>
  <c r="DC135" i="1"/>
  <c r="CZ134" i="1"/>
  <c r="CW135" i="1"/>
  <c r="CZ135" i="1"/>
  <c r="CW136" i="1"/>
  <c r="DC136" i="1"/>
  <c r="CZ136" i="1"/>
  <c r="DC137" i="1"/>
  <c r="CZ137" i="1"/>
  <c r="CW137" i="1"/>
  <c r="DC138" i="1"/>
  <c r="CZ138" i="1"/>
  <c r="CW138" i="1"/>
  <c r="DC139" i="1"/>
  <c r="CZ139" i="1"/>
  <c r="CW139" i="1"/>
  <c r="DC140" i="1"/>
  <c r="CW140" i="1"/>
  <c r="CZ140" i="1"/>
  <c r="DC141" i="1"/>
  <c r="CW141" i="1"/>
  <c r="DC142" i="1"/>
  <c r="CZ141" i="1"/>
  <c r="CZ142" i="1"/>
  <c r="CW142" i="1"/>
  <c r="DC143" i="1"/>
  <c r="CW143" i="1"/>
  <c r="CZ143" i="1"/>
  <c r="CW144" i="1"/>
  <c r="DC144" i="1"/>
  <c r="CZ144" i="1"/>
  <c r="DC145" i="1"/>
  <c r="CZ145" i="1"/>
  <c r="CW145" i="1"/>
  <c r="DC146" i="1"/>
  <c r="CW146" i="1"/>
  <c r="CZ146" i="1"/>
  <c r="DC147" i="1"/>
  <c r="CZ147" i="1"/>
  <c r="CW147" i="1"/>
  <c r="DC148" i="1"/>
  <c r="CZ148" i="1"/>
  <c r="CW148" i="1"/>
  <c r="DC149" i="1"/>
  <c r="CZ149" i="1"/>
  <c r="CW149" i="1"/>
  <c r="DC150" i="1"/>
  <c r="CZ150" i="1"/>
  <c r="CW150" i="1"/>
  <c r="DC151" i="1"/>
  <c r="DC159" i="1"/>
  <c r="DF159" i="1" s="1"/>
  <c r="DL159" i="1"/>
  <c r="EA159" i="1"/>
  <c r="ED159" i="1" s="1"/>
  <c r="CW159" i="1"/>
  <c r="DX159" i="1"/>
  <c r="EM159" i="1"/>
  <c r="EP159" i="1" s="1"/>
  <c r="CZ151" i="1"/>
  <c r="DI159" i="1"/>
  <c r="DO159" i="1"/>
  <c r="DR159" i="1" s="1"/>
  <c r="EG159" i="1"/>
  <c r="CW151" i="1"/>
  <c r="CZ159" i="1"/>
  <c r="DU159" i="1"/>
  <c r="EJ159" i="1"/>
  <c r="CW160" i="1"/>
  <c r="DC160" i="1"/>
  <c r="CZ160" i="1"/>
  <c r="CW161" i="1"/>
  <c r="DC161" i="1"/>
  <c r="CZ161" i="1"/>
  <c r="DC166" i="1"/>
  <c r="DC162" i="1"/>
  <c r="CZ164" i="1"/>
  <c r="DC168" i="1"/>
  <c r="DC165" i="1"/>
  <c r="DC167" i="1"/>
  <c r="DC163" i="1"/>
  <c r="CW164" i="1"/>
  <c r="DC164" i="1"/>
  <c r="CW168" i="1"/>
  <c r="CW163" i="1"/>
  <c r="CZ166" i="1"/>
  <c r="CW166" i="1"/>
  <c r="CW165" i="1"/>
  <c r="CZ163" i="1"/>
  <c r="CW162" i="1"/>
  <c r="CZ162" i="1"/>
  <c r="CZ165" i="1"/>
  <c r="CZ167" i="1"/>
  <c r="CZ168" i="1"/>
  <c r="CW169" i="1"/>
  <c r="DC170" i="1"/>
  <c r="DC173" i="1"/>
  <c r="DC174" i="1"/>
  <c r="CW167" i="1"/>
  <c r="DC169" i="1"/>
  <c r="DC171" i="1"/>
  <c r="DC172" i="1"/>
  <c r="CZ169" i="1"/>
  <c r="DI180" i="1"/>
  <c r="DX180" i="1"/>
  <c r="EM180" i="1"/>
  <c r="EP180" i="1" s="1"/>
  <c r="EJ180" i="1"/>
  <c r="CZ171" i="1"/>
  <c r="CW180" i="1"/>
  <c r="DO180" i="1"/>
  <c r="DR180" i="1" s="1"/>
  <c r="EG180" i="1"/>
  <c r="EA180" i="1"/>
  <c r="ED180" i="1" s="1"/>
  <c r="CW173" i="1"/>
  <c r="CW171" i="1"/>
  <c r="CZ180" i="1"/>
  <c r="DU180" i="1"/>
  <c r="CW172" i="1"/>
  <c r="CZ172" i="1"/>
  <c r="DC180" i="1"/>
  <c r="DF180" i="1" s="1"/>
  <c r="DL180" i="1"/>
  <c r="CZ174" i="1"/>
  <c r="CW174" i="1"/>
  <c r="CZ170" i="1"/>
  <c r="CW170" i="1"/>
  <c r="CZ173" i="1"/>
  <c r="DC181" i="1"/>
  <c r="CZ181" i="1"/>
  <c r="CW181" i="1"/>
  <c r="DC182" i="1"/>
  <c r="CZ182" i="1"/>
  <c r="CW182" i="1"/>
  <c r="DC183" i="1"/>
  <c r="CZ183" i="1"/>
  <c r="CW183" i="1"/>
  <c r="DC184" i="1"/>
  <c r="CW184" i="1"/>
  <c r="CZ184" i="1"/>
  <c r="DC185" i="1"/>
  <c r="CZ185" i="1"/>
  <c r="CW185" i="1"/>
  <c r="DC186" i="1"/>
  <c r="CZ186" i="1"/>
  <c r="CW186" i="1"/>
  <c r="DC187" i="1"/>
  <c r="CW187" i="1"/>
  <c r="DC188" i="1"/>
  <c r="CZ187" i="1"/>
  <c r="CZ188" i="1"/>
  <c r="CW188" i="1"/>
  <c r="DC189" i="1"/>
  <c r="CZ189" i="1"/>
  <c r="CW189" i="1"/>
  <c r="DC190" i="1"/>
  <c r="CW190" i="1"/>
  <c r="CZ190" i="1"/>
  <c r="DC191" i="1"/>
  <c r="CW191" i="1"/>
  <c r="CZ191" i="1"/>
  <c r="DC192" i="1"/>
  <c r="CW192" i="1"/>
  <c r="CZ192" i="1"/>
  <c r="DC193" i="1"/>
  <c r="CZ193" i="1"/>
  <c r="CW193" i="1"/>
  <c r="DC194" i="1"/>
  <c r="CZ194" i="1"/>
  <c r="CW194" i="1"/>
  <c r="DC195" i="1"/>
  <c r="CW195" i="1"/>
  <c r="CZ202" i="1"/>
  <c r="DL202" i="1"/>
  <c r="DU202" i="1"/>
  <c r="EA202" i="1"/>
  <c r="ED202" i="1" s="1"/>
  <c r="EJ202" i="1"/>
  <c r="CW202" i="1"/>
  <c r="DC202" i="1"/>
  <c r="DF202" i="1" s="1"/>
  <c r="CZ195" i="1"/>
  <c r="DI202" i="1"/>
  <c r="DO202" i="1"/>
  <c r="DR202" i="1" s="1"/>
  <c r="DX202" i="1"/>
  <c r="EG202" i="1"/>
  <c r="EM202" i="1"/>
  <c r="EP202" i="1" s="1"/>
  <c r="DC203" i="1"/>
  <c r="CZ203" i="1"/>
  <c r="CW203" i="1"/>
  <c r="DC204" i="1"/>
  <c r="CZ204" i="1"/>
  <c r="CW204" i="1"/>
  <c r="DC205" i="1"/>
  <c r="CZ205" i="1"/>
  <c r="CW205" i="1"/>
  <c r="DC206" i="1"/>
  <c r="DC207" i="1"/>
  <c r="DC209" i="1"/>
  <c r="DC208" i="1"/>
  <c r="CW208" i="1"/>
  <c r="CZ209" i="1"/>
  <c r="CW209" i="1"/>
  <c r="CZ207" i="1"/>
  <c r="DC211" i="1"/>
  <c r="CW206" i="1"/>
  <c r="CZ208" i="1"/>
  <c r="CW207" i="1"/>
  <c r="DC212" i="1"/>
  <c r="CZ206" i="1"/>
  <c r="DC210" i="1"/>
  <c r="DC213" i="1"/>
  <c r="CZ213" i="1"/>
  <c r="CW213" i="1"/>
  <c r="CW212" i="1"/>
  <c r="CW210" i="1"/>
  <c r="DC215" i="1"/>
  <c r="CZ211" i="1"/>
  <c r="CZ212" i="1"/>
  <c r="CZ210" i="1"/>
  <c r="CW211" i="1"/>
  <c r="DC214" i="1"/>
  <c r="CW215" i="1"/>
  <c r="CZ215" i="1"/>
  <c r="DC218" i="1"/>
  <c r="DC219" i="1"/>
  <c r="DC217" i="1"/>
  <c r="CZ214" i="1"/>
  <c r="CW214" i="1"/>
  <c r="DC216" i="1"/>
  <c r="CZ218" i="1"/>
  <c r="CW218" i="1"/>
  <c r="CW219" i="1"/>
  <c r="CZ217" i="1"/>
  <c r="CZ219" i="1"/>
  <c r="CW217" i="1"/>
  <c r="CW216" i="1"/>
  <c r="DC220" i="1"/>
  <c r="CZ216" i="1"/>
  <c r="CW220" i="1"/>
  <c r="CZ220" i="1"/>
  <c r="DC221" i="1"/>
  <c r="CZ221" i="1"/>
  <c r="CW221" i="1"/>
  <c r="CW47" i="1"/>
  <c r="CZ47" i="1"/>
  <c r="DC47" i="1"/>
  <c r="DF47" i="1" s="1"/>
  <c r="DI47" i="1"/>
  <c r="DL47" i="1"/>
  <c r="DO47" i="1"/>
  <c r="DR47" i="1" s="1"/>
  <c r="DU47" i="1"/>
  <c r="DX47" i="1"/>
  <c r="EA47" i="1"/>
  <c r="ED47" i="1" s="1"/>
  <c r="EG47" i="1"/>
  <c r="EJ47" i="1"/>
  <c r="EM47" i="1"/>
  <c r="EP47" i="1" s="1"/>
  <c r="EG16" i="1"/>
  <c r="DO16" i="1"/>
  <c r="CZ16" i="1"/>
  <c r="CW64" i="1"/>
  <c r="CZ64" i="1"/>
  <c r="DC64" i="1"/>
  <c r="DF64" i="1" s="1"/>
  <c r="DI64" i="1"/>
  <c r="DL64" i="1"/>
  <c r="DO64" i="1"/>
  <c r="DR64" i="1" s="1"/>
  <c r="DU64" i="1"/>
  <c r="DX64" i="1"/>
  <c r="EA64" i="1"/>
  <c r="ED64" i="1" s="1"/>
  <c r="EG64" i="1"/>
  <c r="EJ64" i="1"/>
  <c r="EM64" i="1"/>
  <c r="EP64" i="1" s="1"/>
  <c r="EA16" i="1"/>
  <c r="DL16" i="1"/>
  <c r="CW16" i="1"/>
  <c r="CW227" i="1"/>
  <c r="CZ227" i="1"/>
  <c r="DC227" i="1"/>
  <c r="DF227" i="1" s="1"/>
  <c r="DI227" i="1"/>
  <c r="DL227" i="1"/>
  <c r="DO227" i="1"/>
  <c r="DR227" i="1" s="1"/>
  <c r="DU227" i="1"/>
  <c r="DX227" i="1"/>
  <c r="EA227" i="1"/>
  <c r="ED227" i="1" s="1"/>
  <c r="EG227" i="1"/>
  <c r="EJ227" i="1"/>
  <c r="EM227" i="1"/>
  <c r="EP227" i="1" s="1"/>
  <c r="DX16" i="1"/>
  <c r="DI16" i="1"/>
  <c r="EJ16" i="1"/>
  <c r="CW33" i="1"/>
  <c r="CZ33" i="1"/>
  <c r="DC33" i="1"/>
  <c r="DF33" i="1" s="1"/>
  <c r="DI33" i="1"/>
  <c r="DL33" i="1"/>
  <c r="DO33" i="1"/>
  <c r="DR33" i="1" s="1"/>
  <c r="DU33" i="1"/>
  <c r="DX33" i="1"/>
  <c r="EA33" i="1"/>
  <c r="ED33" i="1" s="1"/>
  <c r="EG33" i="1"/>
  <c r="EJ33" i="1"/>
  <c r="EM33" i="1"/>
  <c r="EP33" i="1" s="1"/>
  <c r="EM16" i="1"/>
  <c r="DU16" i="1"/>
  <c r="DC16" i="1"/>
  <c r="DD53" i="1"/>
  <c r="BB41" i="7"/>
  <c r="AY14" i="7"/>
  <c r="AY28" i="7"/>
  <c r="AV45" i="7"/>
  <c r="AN20" i="1"/>
  <c r="Q58" i="7"/>
  <c r="AW58" i="7" s="1"/>
  <c r="AX24" i="7"/>
  <c r="AV23" i="7"/>
  <c r="BA45" i="7"/>
  <c r="AY13" i="7"/>
  <c r="AP1" i="3"/>
  <c r="S28" i="7"/>
  <c r="BC28" i="7" s="1"/>
  <c r="S24" i="7"/>
  <c r="BC24" i="7" s="1"/>
  <c r="S32" i="7"/>
  <c r="BC32" i="7" s="1"/>
  <c r="AA35" i="9"/>
  <c r="AA55" i="9"/>
  <c r="S59" i="7"/>
  <c r="BC59" i="7" s="1"/>
  <c r="X64" i="1"/>
  <c r="AT24" i="7"/>
  <c r="AU14" i="7"/>
  <c r="BB22" i="7"/>
  <c r="AU52" i="7"/>
  <c r="AY25" i="7"/>
  <c r="AX22" i="7"/>
  <c r="AV24" i="7"/>
  <c r="AT17" i="7"/>
  <c r="N1" i="3"/>
  <c r="T1" i="3"/>
  <c r="AT18" i="7"/>
  <c r="Q21" i="7"/>
  <c r="AW21" i="7" s="1"/>
  <c r="AX45" i="7"/>
  <c r="BB59" i="7"/>
  <c r="BA48" i="7"/>
  <c r="BB58" i="7"/>
  <c r="BA18" i="7"/>
  <c r="BA60" i="7"/>
  <c r="AA19" i="9"/>
  <c r="AB44" i="9"/>
  <c r="K2" i="3"/>
  <c r="S33" i="7"/>
  <c r="BC33" i="7" s="1"/>
  <c r="AA49" i="9"/>
  <c r="E35" i="12" s="1"/>
  <c r="AT22" i="7"/>
  <c r="AF1" i="3"/>
  <c r="AU41" i="7"/>
  <c r="S13" i="7"/>
  <c r="BC13" i="7" s="1"/>
  <c r="P1" i="3"/>
  <c r="AC2" i="3"/>
  <c r="AT41" i="7"/>
  <c r="CX74" i="1"/>
  <c r="DD240" i="1"/>
  <c r="DD239" i="1"/>
  <c r="DD73" i="1"/>
  <c r="DD230" i="1"/>
  <c r="DA235" i="1"/>
  <c r="DA242" i="1"/>
  <c r="DA72" i="1"/>
  <c r="DA236" i="1"/>
  <c r="DA70" i="1"/>
  <c r="CX236" i="1"/>
  <c r="CX231" i="1"/>
  <c r="CX230" i="1"/>
  <c r="DA8" i="1"/>
  <c r="CX25" i="1"/>
  <c r="CX8" i="1"/>
  <c r="DD233" i="1"/>
  <c r="DD75" i="1"/>
  <c r="DD24" i="1"/>
  <c r="DA42" i="1"/>
  <c r="DA256" i="1"/>
  <c r="CX256" i="1"/>
  <c r="DD8" i="1"/>
  <c r="DD71" i="1"/>
  <c r="CX262" i="1"/>
  <c r="DA21" i="1"/>
  <c r="CX39" i="1"/>
  <c r="DD20" i="1"/>
  <c r="DA22" i="1"/>
  <c r="CX11" i="1"/>
  <c r="DA11" i="1"/>
  <c r="DD11" i="1"/>
  <c r="CX255" i="1"/>
  <c r="CX254" i="1"/>
  <c r="DD50" i="1"/>
  <c r="DA9" i="1"/>
  <c r="DD68" i="1"/>
  <c r="CX22" i="1"/>
  <c r="DD261" i="1"/>
  <c r="CX268" i="1"/>
  <c r="DA262" i="1"/>
  <c r="DA35" i="1"/>
  <c r="DD10" i="1"/>
  <c r="CX10" i="1"/>
  <c r="DD69" i="1"/>
  <c r="CX66" i="1"/>
  <c r="O105" i="10"/>
  <c r="U188" i="10"/>
  <c r="G157" i="10"/>
  <c r="U137" i="10"/>
  <c r="I134" i="10"/>
  <c r="M80" i="10"/>
  <c r="U187" i="10"/>
  <c r="I83" i="10"/>
  <c r="I67" i="10"/>
  <c r="Q67" i="10"/>
  <c r="I133" i="10"/>
  <c r="Q68" i="10"/>
  <c r="U85" i="10"/>
  <c r="M159" i="10"/>
  <c r="O79" i="10"/>
  <c r="Q135" i="10"/>
  <c r="U135" i="10"/>
  <c r="M42" i="10"/>
  <c r="I69" i="10"/>
  <c r="U71" i="10"/>
  <c r="F105" i="10"/>
  <c r="M161" i="10"/>
  <c r="I143" i="10"/>
  <c r="U45" i="10"/>
  <c r="M184" i="10"/>
  <c r="N131" i="10"/>
  <c r="CX20" i="1"/>
  <c r="CX37" i="1"/>
  <c r="CX9" i="1"/>
  <c r="CX23" i="1"/>
  <c r="CX19" i="1"/>
  <c r="CX49" i="1"/>
  <c r="DD36" i="1"/>
  <c r="DA36" i="1"/>
  <c r="CX43" i="1"/>
  <c r="CX48" i="1"/>
  <c r="DD34" i="1"/>
  <c r="DA50" i="1"/>
  <c r="DA37" i="1"/>
  <c r="CX67" i="1"/>
  <c r="CX69" i="1"/>
  <c r="DA19" i="1"/>
  <c r="DA49" i="1"/>
  <c r="CX18" i="1"/>
  <c r="DD17" i="1"/>
  <c r="DH235" i="1"/>
  <c r="DA234" i="1"/>
  <c r="DA60" i="1"/>
  <c r="DA229" i="1"/>
  <c r="DA228" i="1"/>
  <c r="CX229" i="1"/>
  <c r="CX228" i="1"/>
  <c r="CX80" i="1"/>
  <c r="CX234" i="1"/>
  <c r="CX60" i="1"/>
  <c r="DA25" i="1"/>
  <c r="DA12" i="1"/>
  <c r="CX257" i="1"/>
  <c r="CX24" i="1"/>
  <c r="DD25" i="1"/>
  <c r="DD12" i="1"/>
  <c r="DA255" i="1"/>
  <c r="DA261" i="1"/>
  <c r="DA268" i="1"/>
  <c r="DA254" i="1"/>
  <c r="DD42" i="1"/>
  <c r="CX42" i="1"/>
  <c r="DA39" i="1"/>
  <c r="DA20" i="1"/>
  <c r="DD37" i="1"/>
  <c r="DD67" i="1"/>
  <c r="DA67" i="1"/>
  <c r="DA10" i="1"/>
  <c r="DA69" i="1"/>
  <c r="DA51" i="1"/>
  <c r="CX68" i="1"/>
  <c r="DA23" i="1"/>
  <c r="DD19" i="1"/>
  <c r="DD66" i="1"/>
  <c r="CX53" i="1"/>
  <c r="DD49" i="1"/>
  <c r="DD22" i="1"/>
  <c r="DA18" i="1"/>
  <c r="DA43" i="1"/>
  <c r="DA65" i="1"/>
  <c r="DD33" i="1"/>
  <c r="DG33" i="1" s="1"/>
  <c r="DA17" i="1"/>
  <c r="BC482" i="3"/>
  <c r="BC506" i="3"/>
  <c r="BC514" i="3"/>
  <c r="BC530" i="3"/>
  <c r="BC546" i="3"/>
  <c r="BC554" i="3"/>
  <c r="BC570" i="3"/>
  <c r="DD65" i="1"/>
  <c r="CX65" i="1"/>
  <c r="CX52" i="1"/>
  <c r="DA52" i="1"/>
  <c r="DD48" i="1"/>
  <c r="CX34" i="1"/>
  <c r="DD39" i="1"/>
  <c r="CX35" i="1"/>
  <c r="CX50" i="1"/>
  <c r="DD51" i="1"/>
  <c r="DD9" i="1"/>
  <c r="DA68" i="1"/>
  <c r="DD23" i="1"/>
  <c r="DA66" i="1"/>
  <c r="DA53" i="1"/>
  <c r="DD18" i="1"/>
  <c r="CX36" i="1"/>
  <c r="DD43" i="1"/>
  <c r="DD52" i="1"/>
  <c r="Z265" i="1"/>
  <c r="DE265" i="1" s="1"/>
  <c r="BG28" i="1"/>
  <c r="BC480" i="3"/>
  <c r="BC488" i="3"/>
  <c r="BG498" i="3"/>
  <c r="BM501" i="3"/>
  <c r="BC504" i="3"/>
  <c r="BC512" i="3"/>
  <c r="BI515" i="3"/>
  <c r="BC520" i="3"/>
  <c r="BC528" i="3"/>
  <c r="BC560" i="3"/>
  <c r="BC568" i="3"/>
  <c r="BC584" i="3"/>
  <c r="BG602" i="3"/>
  <c r="BG610" i="3"/>
  <c r="BI611" i="3"/>
  <c r="BG618" i="3"/>
  <c r="BM621" i="3"/>
  <c r="BG626" i="3"/>
  <c r="BM637" i="3"/>
  <c r="BC640" i="3"/>
  <c r="BC648" i="3"/>
  <c r="BE649" i="3"/>
  <c r="BG650" i="3"/>
  <c r="BC656" i="3"/>
  <c r="BE665" i="3"/>
  <c r="BM435" i="3"/>
  <c r="BL401" i="3"/>
  <c r="BL385" i="3"/>
  <c r="BF405" i="3"/>
  <c r="BF389" i="3"/>
  <c r="BF373" i="3"/>
  <c r="BF357" i="3"/>
  <c r="BJ401" i="3"/>
  <c r="BJ385" i="3"/>
  <c r="BJ369" i="3"/>
  <c r="BJ353" i="3"/>
  <c r="BL413" i="3"/>
  <c r="BL397" i="3"/>
  <c r="BL381" i="3"/>
  <c r="BH1485" i="3"/>
  <c r="BH1493" i="3"/>
  <c r="BH1501" i="3"/>
  <c r="BD1515" i="3"/>
  <c r="BH1517" i="3"/>
  <c r="BL1519" i="3"/>
  <c r="BD1523" i="3"/>
  <c r="BH1525" i="3"/>
  <c r="BG1619" i="3"/>
  <c r="BE1240" i="3"/>
  <c r="BI1242" i="3"/>
  <c r="BF401" i="3"/>
  <c r="BF385" i="3"/>
  <c r="BF369" i="3"/>
  <c r="BF353" i="3"/>
  <c r="BL1530" i="3"/>
  <c r="BH1527" i="3"/>
  <c r="BF1579" i="3"/>
  <c r="BJ1581" i="3"/>
  <c r="BL1582" i="3"/>
  <c r="BN1583" i="3"/>
  <c r="BD1586" i="3"/>
  <c r="BF1587" i="3"/>
  <c r="BJ1589" i="3"/>
  <c r="BL1590" i="3"/>
  <c r="BD1594" i="3"/>
  <c r="BH1596" i="3"/>
  <c r="BL1598" i="3"/>
  <c r="BD1602" i="3"/>
  <c r="BH1604" i="3"/>
  <c r="BL1606" i="3"/>
  <c r="BD1610" i="3"/>
  <c r="BH1612" i="3"/>
  <c r="BL1614" i="3"/>
  <c r="BC1628" i="3"/>
  <c r="BC1667" i="3"/>
  <c r="BL1674" i="3"/>
  <c r="BL1682" i="3"/>
  <c r="BC1721" i="3"/>
  <c r="BG1723" i="3"/>
  <c r="BC1729" i="3"/>
  <c r="BG1731" i="3"/>
  <c r="BC1737" i="3"/>
  <c r="BE1738" i="3"/>
  <c r="BD309" i="3"/>
  <c r="BC1719" i="3"/>
  <c r="BG1721" i="3"/>
  <c r="BC1727" i="3"/>
  <c r="BD313" i="3"/>
  <c r="BN1332" i="3"/>
  <c r="BN1340" i="3"/>
  <c r="BJ1362" i="3"/>
  <c r="BN1364" i="3"/>
  <c r="BD1375" i="3"/>
  <c r="BH1377" i="3"/>
  <c r="BJ479" i="3"/>
  <c r="BL480" i="3"/>
  <c r="BD500" i="3"/>
  <c r="BF501" i="3"/>
  <c r="BL504" i="3"/>
  <c r="BL536" i="3"/>
  <c r="BL592" i="3"/>
  <c r="BL632" i="3"/>
  <c r="BG467" i="3"/>
  <c r="BG475" i="3"/>
  <c r="BC393" i="3"/>
  <c r="BC377" i="3"/>
  <c r="BC361" i="3"/>
  <c r="BM445" i="3"/>
  <c r="BM421" i="3"/>
  <c r="BM433" i="3"/>
  <c r="BC492" i="3"/>
  <c r="BC508" i="3"/>
  <c r="BC524" i="3"/>
  <c r="BC556" i="3"/>
  <c r="BC564" i="3"/>
  <c r="BC580" i="3"/>
  <c r="BM601" i="3"/>
  <c r="BM609" i="3"/>
  <c r="BE613" i="3"/>
  <c r="BM617" i="3"/>
  <c r="BM633" i="3"/>
  <c r="BC644" i="3"/>
  <c r="BE645" i="3"/>
  <c r="BE653" i="3"/>
  <c r="BG662" i="3"/>
  <c r="BI663" i="3"/>
  <c r="BJ485" i="3"/>
  <c r="BF507" i="3"/>
  <c r="BC470" i="3"/>
  <c r="BG428" i="3"/>
  <c r="BI499" i="3"/>
  <c r="BG436" i="3"/>
  <c r="BG490" i="3"/>
  <c r="BJ652" i="3"/>
  <c r="BJ426" i="3"/>
  <c r="BI595" i="3"/>
  <c r="BE625" i="3"/>
  <c r="BF618" i="3"/>
  <c r="BF610" i="3"/>
  <c r="BF602" i="3"/>
  <c r="BE593" i="3"/>
  <c r="BC440" i="3"/>
  <c r="BJ588" i="3"/>
  <c r="BM661" i="3"/>
  <c r="BG420" i="3"/>
  <c r="BG458" i="3"/>
  <c r="BG514" i="3"/>
  <c r="BC436" i="3"/>
  <c r="BF491" i="3"/>
  <c r="BI500" i="3"/>
  <c r="BF482" i="3"/>
  <c r="BG482" i="3"/>
  <c r="BL605" i="3"/>
  <c r="BM605" i="3"/>
  <c r="BD633" i="3"/>
  <c r="BE633" i="3"/>
  <c r="BD657" i="3"/>
  <c r="BE657" i="3"/>
  <c r="BD498" i="3"/>
  <c r="BJ501" i="3"/>
  <c r="BI627" i="3"/>
  <c r="BI619" i="3"/>
  <c r="BI603" i="3"/>
  <c r="BM645" i="3"/>
  <c r="BG634" i="3"/>
  <c r="BI635" i="3"/>
  <c r="BF650" i="3"/>
  <c r="BJ477" i="3"/>
  <c r="BF475" i="3"/>
  <c r="BD466" i="3"/>
  <c r="BG469" i="3"/>
  <c r="BG493" i="3"/>
  <c r="BM496" i="3"/>
  <c r="BG509" i="3"/>
  <c r="BG517" i="3"/>
  <c r="BI518" i="3"/>
  <c r="BI526" i="3"/>
  <c r="BM528" i="3"/>
  <c r="BI534" i="3"/>
  <c r="BE540" i="3"/>
  <c r="BI542" i="3"/>
  <c r="BI550" i="3"/>
  <c r="BE564" i="3"/>
  <c r="BE572" i="3"/>
  <c r="BM584" i="3"/>
  <c r="BG589" i="3"/>
  <c r="BD474" i="3"/>
  <c r="BJ469" i="3"/>
  <c r="BF467" i="3"/>
  <c r="BM439" i="3"/>
  <c r="BC444" i="3"/>
  <c r="BG506" i="3"/>
  <c r="BL346" i="3"/>
  <c r="BE652" i="3"/>
  <c r="BE660" i="3"/>
  <c r="BM461" i="3"/>
  <c r="DA48" i="1"/>
  <c r="DA34" i="1"/>
  <c r="Z264" i="1"/>
  <c r="DE264" i="1" s="1"/>
  <c r="AN206" i="1"/>
  <c r="Z173" i="1"/>
  <c r="DD21" i="1"/>
  <c r="BF47" i="3"/>
  <c r="BF178" i="3"/>
  <c r="BG190" i="3"/>
  <c r="BG666" i="3"/>
  <c r="BJ24" i="3"/>
  <c r="BG76" i="3"/>
  <c r="BM179" i="3"/>
  <c r="BM367" i="3"/>
  <c r="BM351" i="3"/>
  <c r="BF489" i="3"/>
  <c r="BL500" i="3"/>
  <c r="BD504" i="3"/>
  <c r="BD512" i="3"/>
  <c r="BC1731" i="3"/>
  <c r="BG1733" i="3"/>
  <c r="BM1479" i="3"/>
  <c r="BH1481" i="3"/>
  <c r="BH1489" i="3"/>
  <c r="BH1497" i="3"/>
  <c r="BH1505" i="3"/>
  <c r="BL1515" i="3"/>
  <c r="BD1519" i="3"/>
  <c r="BH1521" i="3"/>
  <c r="BL1523" i="3"/>
  <c r="BD1527" i="3"/>
  <c r="BL1739" i="3"/>
  <c r="BJ1308" i="3"/>
  <c r="BN1310" i="3"/>
  <c r="BF1314" i="3"/>
  <c r="BN1318" i="3"/>
  <c r="BJ1324" i="3"/>
  <c r="BN1326" i="3"/>
  <c r="BF1330" i="3"/>
  <c r="BH1331" i="3"/>
  <c r="BN1334" i="3"/>
  <c r="BH1339" i="3"/>
  <c r="BN1342" i="3"/>
  <c r="BH1347" i="3"/>
  <c r="BN1350" i="3"/>
  <c r="BN1358" i="3"/>
  <c r="BH1363" i="3"/>
  <c r="BN1366" i="3"/>
  <c r="BJ1372" i="3"/>
  <c r="BN1374" i="3"/>
  <c r="BF1378" i="3"/>
  <c r="BG1388" i="3"/>
  <c r="BG1396" i="3"/>
  <c r="BG1404" i="3"/>
  <c r="BG1412" i="3"/>
  <c r="BG1420" i="3"/>
  <c r="BG1428" i="3"/>
  <c r="BC1434" i="3"/>
  <c r="BG1436" i="3"/>
  <c r="BI1437" i="3"/>
  <c r="BC1442" i="3"/>
  <c r="BG1444" i="3"/>
  <c r="BC1450" i="3"/>
  <c r="BG1452" i="3"/>
  <c r="BI1453" i="3"/>
  <c r="BC1458" i="3"/>
  <c r="BG1460" i="3"/>
  <c r="BC1466" i="3"/>
  <c r="BG1468" i="3"/>
  <c r="BI1469" i="3"/>
  <c r="BC1474" i="3"/>
  <c r="BG1476" i="3"/>
  <c r="BL1477" i="3"/>
  <c r="BH1584" i="3"/>
  <c r="BH1592" i="3"/>
  <c r="BL1594" i="3"/>
  <c r="BD1598" i="3"/>
  <c r="BH1600" i="3"/>
  <c r="BJ103" i="3"/>
  <c r="BL186" i="3"/>
  <c r="BD132" i="3"/>
  <c r="BM57" i="3"/>
  <c r="BL478" i="3"/>
  <c r="BF483" i="3"/>
  <c r="BL486" i="3"/>
  <c r="BD490" i="3"/>
  <c r="BL494" i="3"/>
  <c r="BF499" i="3"/>
  <c r="BL502" i="3"/>
  <c r="BL510" i="3"/>
  <c r="BD514" i="3"/>
  <c r="BG306" i="3"/>
  <c r="BD513" i="3"/>
  <c r="BI495" i="3"/>
  <c r="BI647" i="3"/>
  <c r="BG654" i="3"/>
  <c r="BI655" i="3"/>
  <c r="BE661" i="3"/>
  <c r="BD220" i="3"/>
  <c r="BC1622" i="3"/>
  <c r="BG1624" i="3"/>
  <c r="BC446" i="3"/>
  <c r="BM443" i="3"/>
  <c r="BG424" i="3"/>
  <c r="BC456" i="3"/>
  <c r="BC432" i="3"/>
  <c r="BM429" i="3"/>
  <c r="BC550" i="3"/>
  <c r="BC558" i="3"/>
  <c r="BE591" i="3"/>
  <c r="BM619" i="3"/>
  <c r="BI633" i="3"/>
  <c r="BD484" i="3"/>
  <c r="BL488" i="3"/>
  <c r="BD508" i="3"/>
  <c r="BJ511" i="3"/>
  <c r="BM470" i="3"/>
  <c r="BM502" i="3"/>
  <c r="BG507" i="3"/>
  <c r="BM510" i="3"/>
  <c r="BG515" i="3"/>
  <c r="BG531" i="3"/>
  <c r="BD595" i="3"/>
  <c r="BJ495" i="3"/>
  <c r="BE611" i="3"/>
  <c r="BE603" i="3"/>
  <c r="BC430" i="3"/>
  <c r="BG486" i="3"/>
  <c r="BC466" i="3"/>
  <c r="BM599" i="3"/>
  <c r="BM607" i="3"/>
  <c r="BE619" i="3"/>
  <c r="BI597" i="3"/>
  <c r="BI509" i="3"/>
  <c r="BM472" i="3"/>
  <c r="BF493" i="3"/>
  <c r="BL573" i="3"/>
  <c r="BD577" i="3"/>
  <c r="BF578" i="3"/>
  <c r="BJ580" i="3"/>
  <c r="BL581" i="3"/>
  <c r="BD585" i="3"/>
  <c r="BL621" i="3"/>
  <c r="BL629" i="3"/>
  <c r="BL637" i="3"/>
  <c r="BE641" i="3"/>
  <c r="BF642" i="3"/>
  <c r="BD649" i="3"/>
  <c r="BL653" i="3"/>
  <c r="BF658" i="3"/>
  <c r="BJ660" i="3"/>
  <c r="BG452" i="3"/>
  <c r="BC442" i="3"/>
  <c r="BC426" i="3"/>
  <c r="BM423" i="3"/>
  <c r="BD446" i="3"/>
  <c r="BM453" i="3"/>
  <c r="BC438" i="3"/>
  <c r="BL442" i="3"/>
  <c r="BF423" i="3"/>
  <c r="BF426" i="3"/>
  <c r="BG426" i="3"/>
  <c r="BC462" i="3"/>
  <c r="BF439" i="3"/>
  <c r="BC454" i="3"/>
  <c r="BM1389" i="3"/>
  <c r="BC1400" i="3"/>
  <c r="BC1408" i="3"/>
  <c r="BC1416" i="3"/>
  <c r="BC1424" i="3"/>
  <c r="BC1432" i="3"/>
  <c r="BG1434" i="3"/>
  <c r="BC1440" i="3"/>
  <c r="BG1442" i="3"/>
  <c r="BC1448" i="3"/>
  <c r="BG1450" i="3"/>
  <c r="BC1456" i="3"/>
  <c r="BG1458" i="3"/>
  <c r="BC1464" i="3"/>
  <c r="BG1466" i="3"/>
  <c r="BC1472" i="3"/>
  <c r="BG1474" i="3"/>
  <c r="BC1528" i="3"/>
  <c r="BC1532" i="3"/>
  <c r="BG1534" i="3"/>
  <c r="BC1540" i="3"/>
  <c r="BG1542" i="3"/>
  <c r="BC1548" i="3"/>
  <c r="BG1550" i="3"/>
  <c r="BC1556" i="3"/>
  <c r="BG1558" i="3"/>
  <c r="BC1564" i="3"/>
  <c r="BG1566" i="3"/>
  <c r="BC1572" i="3"/>
  <c r="BG1574" i="3"/>
  <c r="BL1592" i="3"/>
  <c r="BD1596" i="3"/>
  <c r="BH1598" i="3"/>
  <c r="BL1600" i="3"/>
  <c r="BJ1607" i="3"/>
  <c r="BJ1615" i="3"/>
  <c r="BC1636" i="3"/>
  <c r="BG1634" i="3"/>
  <c r="BH1666" i="3"/>
  <c r="BN1669" i="3"/>
  <c r="BF1673" i="3"/>
  <c r="BN1677" i="3"/>
  <c r="BF1681" i="3"/>
  <c r="BN1685" i="3"/>
  <c r="BF1689" i="3"/>
  <c r="BL362" i="3"/>
  <c r="BD401" i="3"/>
  <c r="BD353" i="3"/>
  <c r="BF413" i="3"/>
  <c r="BF397" i="3"/>
  <c r="BF381" i="3"/>
  <c r="BF365" i="3"/>
  <c r="BF349" i="3"/>
  <c r="BJ409" i="3"/>
  <c r="BJ393" i="3"/>
  <c r="BJ377" i="3"/>
  <c r="BJ361" i="3"/>
  <c r="BJ345" i="3"/>
  <c r="BL405" i="3"/>
  <c r="BL389" i="3"/>
  <c r="BG115" i="3"/>
  <c r="BC397" i="3"/>
  <c r="BC365" i="3"/>
  <c r="BC349" i="3"/>
  <c r="BM375" i="3"/>
  <c r="BM359" i="3"/>
  <c r="BM343" i="3"/>
  <c r="BG1530" i="3"/>
  <c r="BC1536" i="3"/>
  <c r="BE1537" i="3"/>
  <c r="BG1538" i="3"/>
  <c r="BI1539" i="3"/>
  <c r="BC1544" i="3"/>
  <c r="BC1552" i="3"/>
  <c r="BE1553" i="3"/>
  <c r="BG1554" i="3"/>
  <c r="BI1555" i="3"/>
  <c r="BC1560" i="3"/>
  <c r="BG1562" i="3"/>
  <c r="BC1568" i="3"/>
  <c r="BE1569" i="3"/>
  <c r="BG1570" i="3"/>
  <c r="BI1571" i="3"/>
  <c r="BC1576" i="3"/>
  <c r="BJ1587" i="3"/>
  <c r="BD1592" i="3"/>
  <c r="BH1594" i="3"/>
  <c r="BL1596" i="3"/>
  <c r="BD1600" i="3"/>
  <c r="BF1601" i="3"/>
  <c r="BJ1603" i="3"/>
  <c r="BN1605" i="3"/>
  <c r="BF1609" i="3"/>
  <c r="BJ1611" i="3"/>
  <c r="BN1613" i="3"/>
  <c r="BF1617" i="3"/>
  <c r="BJ1618" i="3"/>
  <c r="BC1620" i="3"/>
  <c r="BG1622" i="3"/>
  <c r="BG1638" i="3"/>
  <c r="BG1667" i="3"/>
  <c r="BF1669" i="3"/>
  <c r="BJ1671" i="3"/>
  <c r="BN1673" i="3"/>
  <c r="BF1677" i="3"/>
  <c r="BJ1679" i="3"/>
  <c r="BN1681" i="3"/>
  <c r="BF1685" i="3"/>
  <c r="BJ1687" i="3"/>
  <c r="BN1689" i="3"/>
  <c r="BC1692" i="3"/>
  <c r="BJ1716" i="3"/>
  <c r="BG454" i="3"/>
  <c r="BC428" i="3"/>
  <c r="BC420" i="3"/>
  <c r="BM417" i="3"/>
  <c r="BC478" i="3"/>
  <c r="BM491" i="3"/>
  <c r="BM515" i="3"/>
  <c r="BG516" i="3"/>
  <c r="BM519" i="3"/>
  <c r="BL354" i="3"/>
  <c r="BF409" i="3"/>
  <c r="BF393" i="3"/>
  <c r="BF377" i="3"/>
  <c r="BF361" i="3"/>
  <c r="BF345" i="3"/>
  <c r="BJ405" i="3"/>
  <c r="BJ389" i="3"/>
  <c r="BJ373" i="3"/>
  <c r="BJ357" i="3"/>
  <c r="BC1480" i="3"/>
  <c r="BF1478" i="3"/>
  <c r="BJ1480" i="3"/>
  <c r="BN1482" i="3"/>
  <c r="BF1486" i="3"/>
  <c r="BJ1488" i="3"/>
  <c r="BN1490" i="3"/>
  <c r="BF1494" i="3"/>
  <c r="BJ1496" i="3"/>
  <c r="BN1498" i="3"/>
  <c r="BF1502" i="3"/>
  <c r="BJ1504" i="3"/>
  <c r="BN1506" i="3"/>
  <c r="BF1510" i="3"/>
  <c r="BJ1512" i="3"/>
  <c r="BD1517" i="3"/>
  <c r="BH1519" i="3"/>
  <c r="BL1521" i="3"/>
  <c r="BD1525" i="3"/>
  <c r="BG1690" i="3"/>
  <c r="BL491" i="3"/>
  <c r="BL417" i="3"/>
  <c r="BD442" i="3"/>
  <c r="BC418" i="3"/>
  <c r="BD503" i="3"/>
  <c r="BD479" i="3"/>
  <c r="BM457" i="3"/>
  <c r="BL457" i="3"/>
  <c r="BJ432" i="3"/>
  <c r="BD421" i="3"/>
  <c r="BJ482" i="3"/>
  <c r="BM483" i="3"/>
  <c r="BL483" i="3"/>
  <c r="BG496" i="3"/>
  <c r="BF496" i="3"/>
  <c r="BJ498" i="3"/>
  <c r="BM499" i="3"/>
  <c r="BL499" i="3"/>
  <c r="BM475" i="3"/>
  <c r="BG446" i="3"/>
  <c r="BG438" i="3"/>
  <c r="BG430" i="3"/>
  <c r="BM487" i="3"/>
  <c r="BM495" i="3"/>
  <c r="BG189" i="3"/>
  <c r="BG8" i="3"/>
  <c r="BM363" i="3"/>
  <c r="BM347" i="3"/>
  <c r="BG418" i="3"/>
  <c r="BG448" i="3"/>
  <c r="BD1063" i="3"/>
  <c r="BM509" i="3"/>
  <c r="BJ492" i="3"/>
  <c r="BL366" i="3"/>
  <c r="BL365" i="3"/>
  <c r="BJ431" i="3"/>
  <c r="BC1634" i="3"/>
  <c r="BE1627" i="3"/>
  <c r="BH1668" i="3"/>
  <c r="BD1674" i="3"/>
  <c r="BH1676" i="3"/>
  <c r="BD1682" i="3"/>
  <c r="BH1684" i="3"/>
  <c r="BD1690" i="3"/>
  <c r="BC1717" i="3"/>
  <c r="BG1719" i="3"/>
  <c r="BM1722" i="3"/>
  <c r="BC1725" i="3"/>
  <c r="BE1726" i="3"/>
  <c r="BG1727" i="3"/>
  <c r="BC1733" i="3"/>
  <c r="BG1735" i="3"/>
  <c r="BM1738" i="3"/>
  <c r="BC190" i="3"/>
  <c r="BD203" i="3"/>
  <c r="BD14" i="3"/>
  <c r="BG440" i="3"/>
  <c r="BG432" i="3"/>
  <c r="BG422" i="3"/>
  <c r="BC1626" i="3"/>
  <c r="BF24" i="3"/>
  <c r="BM180" i="3"/>
  <c r="BD217" i="3"/>
  <c r="BM265" i="3"/>
  <c r="BD306" i="3"/>
  <c r="BF461" i="3"/>
  <c r="BM481" i="3"/>
  <c r="BG476" i="3"/>
  <c r="BC474" i="3"/>
  <c r="BM471" i="3"/>
  <c r="BM463" i="3"/>
  <c r="BC458" i="3"/>
  <c r="BM455" i="3"/>
  <c r="BC450" i="3"/>
  <c r="BG444" i="3"/>
  <c r="BC434" i="3"/>
  <c r="BC265" i="3"/>
  <c r="BF471" i="3"/>
  <c r="BG464" i="3"/>
  <c r="BJ425" i="3"/>
  <c r="BD483" i="3"/>
  <c r="BM467" i="3"/>
  <c r="BC464" i="3"/>
  <c r="BC448" i="3"/>
  <c r="BG442" i="3"/>
  <c r="BF485" i="3"/>
  <c r="BD492" i="3"/>
  <c r="BJ423" i="3"/>
  <c r="BD493" i="3"/>
  <c r="BD467" i="3"/>
  <c r="BM477" i="3"/>
  <c r="BJ282" i="3"/>
  <c r="BG472" i="3"/>
  <c r="BF437" i="3"/>
  <c r="BJ473" i="3"/>
  <c r="BG462" i="3"/>
  <c r="BG468" i="3"/>
  <c r="BM459" i="3"/>
  <c r="BG456" i="3"/>
  <c r="BM451" i="3"/>
  <c r="BG478" i="3"/>
  <c r="BM489" i="3"/>
  <c r="BG494" i="3"/>
  <c r="BM497" i="3"/>
  <c r="BG502" i="3"/>
  <c r="BI503" i="3"/>
  <c r="BM505" i="3"/>
  <c r="BG510" i="3"/>
  <c r="BI511" i="3"/>
  <c r="BM513" i="3"/>
  <c r="BG518" i="3"/>
  <c r="BI519" i="3"/>
  <c r="BM521" i="3"/>
  <c r="BG526" i="3"/>
  <c r="BI527" i="3"/>
  <c r="BM529" i="3"/>
  <c r="BG534" i="3"/>
  <c r="BI535" i="3"/>
  <c r="BM537" i="3"/>
  <c r="BE541" i="3"/>
  <c r="BG542" i="3"/>
  <c r="BI543" i="3"/>
  <c r="BM545" i="3"/>
  <c r="BE549" i="3"/>
  <c r="BG550" i="3"/>
  <c r="BI551" i="3"/>
  <c r="BM553" i="3"/>
  <c r="BE557" i="3"/>
  <c r="BG558" i="3"/>
  <c r="BI559" i="3"/>
  <c r="BM561" i="3"/>
  <c r="BE565" i="3"/>
  <c r="BG566" i="3"/>
  <c r="BI567" i="3"/>
  <c r="BM569" i="3"/>
  <c r="BE573" i="3"/>
  <c r="BG574" i="3"/>
  <c r="BI575" i="3"/>
  <c r="BM577" i="3"/>
  <c r="BE581" i="3"/>
  <c r="BG582" i="3"/>
  <c r="BI583" i="3"/>
  <c r="BM585" i="3"/>
  <c r="BD482" i="3"/>
  <c r="BF429" i="3"/>
  <c r="BJ484" i="3"/>
  <c r="BF457" i="3"/>
  <c r="BF476" i="3"/>
  <c r="BE876" i="3"/>
  <c r="BG877" i="3"/>
  <c r="BI878" i="3"/>
  <c r="BF515" i="3"/>
  <c r="BJ517" i="3"/>
  <c r="BL518" i="3"/>
  <c r="BD522" i="3"/>
  <c r="BF523" i="3"/>
  <c r="BJ525" i="3"/>
  <c r="BL526" i="3"/>
  <c r="BD530" i="3"/>
  <c r="BF531" i="3"/>
  <c r="BJ533" i="3"/>
  <c r="BL534" i="3"/>
  <c r="BD538" i="3"/>
  <c r="BF539" i="3"/>
  <c r="BJ541" i="3"/>
  <c r="BL542" i="3"/>
  <c r="BD546" i="3"/>
  <c r="BF547" i="3"/>
  <c r="BJ549" i="3"/>
  <c r="BL550" i="3"/>
  <c r="BD554" i="3"/>
  <c r="BF555" i="3"/>
  <c r="BJ557" i="3"/>
  <c r="BL558" i="3"/>
  <c r="BD562" i="3"/>
  <c r="BF563" i="3"/>
  <c r="BJ565" i="3"/>
  <c r="BL566" i="3"/>
  <c r="BD570" i="3"/>
  <c r="BF571" i="3"/>
  <c r="BJ573" i="3"/>
  <c r="BL574" i="3"/>
  <c r="BD578" i="3"/>
  <c r="BF579" i="3"/>
  <c r="BJ581" i="3"/>
  <c r="BL582" i="3"/>
  <c r="BD586" i="3"/>
  <c r="BF587" i="3"/>
  <c r="BF595" i="3"/>
  <c r="BJ597" i="3"/>
  <c r="BF603" i="3"/>
  <c r="BJ605" i="3"/>
  <c r="BF611" i="3"/>
  <c r="BJ613" i="3"/>
  <c r="BF619" i="3"/>
  <c r="BJ621" i="3"/>
  <c r="BF627" i="3"/>
  <c r="BJ629" i="3"/>
  <c r="BF635" i="3"/>
  <c r="BJ637" i="3"/>
  <c r="BD642" i="3"/>
  <c r="BF643" i="3"/>
  <c r="BJ645" i="3"/>
  <c r="BL646" i="3"/>
  <c r="BD650" i="3"/>
  <c r="BF651" i="3"/>
  <c r="BJ653" i="3"/>
  <c r="BL654" i="3"/>
  <c r="BD658" i="3"/>
  <c r="BF659" i="3"/>
  <c r="BJ661" i="3"/>
  <c r="BL662" i="3"/>
  <c r="BD666" i="3"/>
  <c r="BG649" i="3"/>
  <c r="BE656" i="3"/>
  <c r="BE664" i="3"/>
  <c r="BG665" i="3"/>
  <c r="BM880" i="3"/>
  <c r="BE884" i="3"/>
  <c r="BC907" i="3"/>
  <c r="BE908" i="3"/>
  <c r="BG909" i="3"/>
  <c r="BI910" i="3"/>
  <c r="BC915" i="3"/>
  <c r="BE916" i="3"/>
  <c r="BG917" i="3"/>
  <c r="BI918" i="3"/>
  <c r="BC923" i="3"/>
  <c r="BE924" i="3"/>
  <c r="BG925" i="3"/>
  <c r="BI926" i="3"/>
  <c r="BC931" i="3"/>
  <c r="BE932" i="3"/>
  <c r="BG933" i="3"/>
  <c r="BI934" i="3"/>
  <c r="BC939" i="3"/>
  <c r="BE940" i="3"/>
  <c r="BG941" i="3"/>
  <c r="BI942" i="3"/>
  <c r="BC947" i="3"/>
  <c r="BE948" i="3"/>
  <c r="BG949" i="3"/>
  <c r="BI950" i="3"/>
  <c r="BC955" i="3"/>
  <c r="BE956" i="3"/>
  <c r="BG957" i="3"/>
  <c r="BI958" i="3"/>
  <c r="BC963" i="3"/>
  <c r="BE964" i="3"/>
  <c r="BG965" i="3"/>
  <c r="BI966" i="3"/>
  <c r="BE972" i="3"/>
  <c r="BG973" i="3"/>
  <c r="BI974" i="3"/>
  <c r="BM976" i="3"/>
  <c r="BE980" i="3"/>
  <c r="BG981" i="3"/>
  <c r="BI982" i="3"/>
  <c r="BM984" i="3"/>
  <c r="BC995" i="3"/>
  <c r="BE996" i="3"/>
  <c r="BG997" i="3"/>
  <c r="BI998" i="3"/>
  <c r="BC1003" i="3"/>
  <c r="BE1004" i="3"/>
  <c r="BG1005" i="3"/>
  <c r="BI1006" i="3"/>
  <c r="BC1011" i="3"/>
  <c r="BE1012" i="3"/>
  <c r="BI1014" i="3"/>
  <c r="BM1016" i="3"/>
  <c r="BE1020" i="3"/>
  <c r="BG1021" i="3"/>
  <c r="BI1022" i="3"/>
  <c r="BM1024" i="3"/>
  <c r="BE1028" i="3"/>
  <c r="BG1029" i="3"/>
  <c r="BI1030" i="3"/>
  <c r="BM1032" i="3"/>
  <c r="BE1036" i="3"/>
  <c r="BI1038" i="3"/>
  <c r="BM1040" i="3"/>
  <c r="BE1044" i="3"/>
  <c r="BI1046" i="3"/>
  <c r="BD1055" i="3"/>
  <c r="BE1058" i="3"/>
  <c r="BL368" i="3"/>
  <c r="BL49" i="3"/>
  <c r="BM282" i="3"/>
  <c r="BG265" i="3"/>
  <c r="BM517" i="3"/>
  <c r="BJ459" i="3"/>
  <c r="BJ465" i="3"/>
  <c r="BJ457" i="3"/>
  <c r="BF498" i="3"/>
  <c r="BJ462" i="3"/>
  <c r="BL455" i="3"/>
  <c r="BG450" i="3"/>
  <c r="BL470" i="3"/>
  <c r="BM485" i="3"/>
  <c r="BI507" i="3"/>
  <c r="BG522" i="3"/>
  <c r="BI523" i="3"/>
  <c r="BM525" i="3"/>
  <c r="BG530" i="3"/>
  <c r="BI531" i="3"/>
  <c r="BM533" i="3"/>
  <c r="BE537" i="3"/>
  <c r="BG538" i="3"/>
  <c r="BI539" i="3"/>
  <c r="BM541" i="3"/>
  <c r="BE545" i="3"/>
  <c r="BG546" i="3"/>
  <c r="BI547" i="3"/>
  <c r="BM549" i="3"/>
  <c r="BE553" i="3"/>
  <c r="BG554" i="3"/>
  <c r="BI555" i="3"/>
  <c r="BM557" i="3"/>
  <c r="BE561" i="3"/>
  <c r="BG562" i="3"/>
  <c r="BI563" i="3"/>
  <c r="BM565" i="3"/>
  <c r="BE569" i="3"/>
  <c r="BG570" i="3"/>
  <c r="BI571" i="3"/>
  <c r="BM573" i="3"/>
  <c r="BE577" i="3"/>
  <c r="BG578" i="3"/>
  <c r="BI579" i="3"/>
  <c r="BM581" i="3"/>
  <c r="BE585" i="3"/>
  <c r="BG586" i="3"/>
  <c r="BI587" i="3"/>
  <c r="BG642" i="3"/>
  <c r="BI659" i="3"/>
  <c r="BG668" i="3"/>
  <c r="BE675" i="3"/>
  <c r="BI677" i="3"/>
  <c r="BD502" i="3"/>
  <c r="BF503" i="3"/>
  <c r="BF511" i="3"/>
  <c r="BD518" i="3"/>
  <c r="BF519" i="3"/>
  <c r="BJ521" i="3"/>
  <c r="BL522" i="3"/>
  <c r="BD526" i="3"/>
  <c r="BF527" i="3"/>
  <c r="BJ529" i="3"/>
  <c r="BL530" i="3"/>
  <c r="BD534" i="3"/>
  <c r="BF535" i="3"/>
  <c r="BJ537" i="3"/>
  <c r="BL538" i="3"/>
  <c r="BD542" i="3"/>
  <c r="BF543" i="3"/>
  <c r="BJ545" i="3"/>
  <c r="BL546" i="3"/>
  <c r="BD550" i="3"/>
  <c r="BF551" i="3"/>
  <c r="BJ553" i="3"/>
  <c r="BL554" i="3"/>
  <c r="BD558" i="3"/>
  <c r="BF559" i="3"/>
  <c r="BJ561" i="3"/>
  <c r="BL562" i="3"/>
  <c r="BD566" i="3"/>
  <c r="BF567" i="3"/>
  <c r="BJ569" i="3"/>
  <c r="BL570" i="3"/>
  <c r="BF575" i="3"/>
  <c r="BJ577" i="3"/>
  <c r="BL578" i="3"/>
  <c r="BD582" i="3"/>
  <c r="BF583" i="3"/>
  <c r="BJ585" i="3"/>
  <c r="BL586" i="3"/>
  <c r="BF591" i="3"/>
  <c r="BJ593" i="3"/>
  <c r="BF599" i="3"/>
  <c r="BJ601" i="3"/>
  <c r="BF607" i="3"/>
  <c r="BJ609" i="3"/>
  <c r="BF615" i="3"/>
  <c r="BJ617" i="3"/>
  <c r="BF623" i="3"/>
  <c r="BJ625" i="3"/>
  <c r="BF631" i="3"/>
  <c r="BJ633" i="3"/>
  <c r="BJ641" i="3"/>
  <c r="BL642" i="3"/>
  <c r="BD646" i="3"/>
  <c r="BF647" i="3"/>
  <c r="BJ649" i="3"/>
  <c r="BL650" i="3"/>
  <c r="BD654" i="3"/>
  <c r="BF655" i="3"/>
  <c r="BJ657" i="3"/>
  <c r="BL658" i="3"/>
  <c r="BD662" i="3"/>
  <c r="BD464" i="3"/>
  <c r="BL471" i="3"/>
  <c r="BL463" i="3"/>
  <c r="BG434" i="3"/>
  <c r="BC424" i="3"/>
  <c r="BG480" i="3"/>
  <c r="BG488" i="3"/>
  <c r="BI497" i="3"/>
  <c r="BG504" i="3"/>
  <c r="BI505" i="3"/>
  <c r="BM507" i="3"/>
  <c r="BG512" i="3"/>
  <c r="BG520" i="3"/>
  <c r="BI521" i="3"/>
  <c r="BM523" i="3"/>
  <c r="BG528" i="3"/>
  <c r="BI529" i="3"/>
  <c r="BM531" i="3"/>
  <c r="BG536" i="3"/>
  <c r="BI537" i="3"/>
  <c r="BM539" i="3"/>
  <c r="BE543" i="3"/>
  <c r="BG544" i="3"/>
  <c r="BI545" i="3"/>
  <c r="BM547" i="3"/>
  <c r="BE551" i="3"/>
  <c r="BG552" i="3"/>
  <c r="BI553" i="3"/>
  <c r="BM555" i="3"/>
  <c r="BE559" i="3"/>
  <c r="BG560" i="3"/>
  <c r="BI561" i="3"/>
  <c r="BM563" i="3"/>
  <c r="BE567" i="3"/>
  <c r="BG568" i="3"/>
  <c r="BI569" i="3"/>
  <c r="BM571" i="3"/>
  <c r="BE575" i="3"/>
  <c r="BG576" i="3"/>
  <c r="BI577" i="3"/>
  <c r="BM579" i="3"/>
  <c r="BE583" i="3"/>
  <c r="BG584" i="3"/>
  <c r="BI585" i="3"/>
  <c r="BG640" i="3"/>
  <c r="BI641" i="3"/>
  <c r="BE647" i="3"/>
  <c r="BG648" i="3"/>
  <c r="BI649" i="3"/>
  <c r="BE655" i="3"/>
  <c r="BG656" i="3"/>
  <c r="BI657" i="3"/>
  <c r="BE663" i="3"/>
  <c r="BG664" i="3"/>
  <c r="BI665" i="3"/>
  <c r="BE671" i="3"/>
  <c r="BI673" i="3"/>
  <c r="BF509" i="3"/>
  <c r="BL512" i="3"/>
  <c r="BD516" i="3"/>
  <c r="BF517" i="3"/>
  <c r="BJ519" i="3"/>
  <c r="BL520" i="3"/>
  <c r="BD524" i="3"/>
  <c r="BF525" i="3"/>
  <c r="BJ527" i="3"/>
  <c r="BL528" i="3"/>
  <c r="BD532" i="3"/>
  <c r="BF533" i="3"/>
  <c r="BJ535" i="3"/>
  <c r="BG646" i="3"/>
  <c r="BE667" i="3"/>
  <c r="BI669" i="3"/>
  <c r="BG676" i="3"/>
  <c r="BL428" i="3"/>
  <c r="BJ503" i="3"/>
  <c r="BG658" i="3"/>
  <c r="BF417" i="3"/>
  <c r="BL474" i="3"/>
  <c r="BL501" i="3"/>
  <c r="BM493" i="3"/>
  <c r="BL464" i="3"/>
  <c r="BL496" i="3"/>
  <c r="BG460" i="3"/>
  <c r="BM479" i="3"/>
  <c r="BG484" i="3"/>
  <c r="BG492" i="3"/>
  <c r="BG500" i="3"/>
  <c r="BM503" i="3"/>
  <c r="BG508" i="3"/>
  <c r="BM511" i="3"/>
  <c r="BI517" i="3"/>
  <c r="BG524" i="3"/>
  <c r="BI525" i="3"/>
  <c r="BM527" i="3"/>
  <c r="BG532" i="3"/>
  <c r="BI533" i="3"/>
  <c r="BM535" i="3"/>
  <c r="BE539" i="3"/>
  <c r="BG540" i="3"/>
  <c r="BI541" i="3"/>
  <c r="BM543" i="3"/>
  <c r="BE547" i="3"/>
  <c r="BG548" i="3"/>
  <c r="BI549" i="3"/>
  <c r="BM551" i="3"/>
  <c r="BE555" i="3"/>
  <c r="BG556" i="3"/>
  <c r="BI557" i="3"/>
  <c r="BM559" i="3"/>
  <c r="BE563" i="3"/>
  <c r="BG564" i="3"/>
  <c r="BI565" i="3"/>
  <c r="BM567" i="3"/>
  <c r="BE571" i="3"/>
  <c r="BG572" i="3"/>
  <c r="BI573" i="3"/>
  <c r="BM575" i="3"/>
  <c r="BE579" i="3"/>
  <c r="BG580" i="3"/>
  <c r="BI581" i="3"/>
  <c r="BM583" i="3"/>
  <c r="BE587" i="3"/>
  <c r="BG588" i="3"/>
  <c r="BE643" i="3"/>
  <c r="BG644" i="3"/>
  <c r="BI645" i="3"/>
  <c r="BE651" i="3"/>
  <c r="BG652" i="3"/>
  <c r="BI653" i="3"/>
  <c r="BD540" i="3"/>
  <c r="BF541" i="3"/>
  <c r="BJ543" i="3"/>
  <c r="BL544" i="3"/>
  <c r="BD548" i="3"/>
  <c r="BF549" i="3"/>
  <c r="BJ551" i="3"/>
  <c r="BL552" i="3"/>
  <c r="BD556" i="3"/>
  <c r="BF557" i="3"/>
  <c r="BJ559" i="3"/>
  <c r="BL560" i="3"/>
  <c r="BD564" i="3"/>
  <c r="BF565" i="3"/>
  <c r="BJ567" i="3"/>
  <c r="BL568" i="3"/>
  <c r="BD572" i="3"/>
  <c r="BF573" i="3"/>
  <c r="BJ575" i="3"/>
  <c r="BL576" i="3"/>
  <c r="BD580" i="3"/>
  <c r="BF581" i="3"/>
  <c r="BJ583" i="3"/>
  <c r="BL584" i="3"/>
  <c r="BJ591" i="3"/>
  <c r="BF597" i="3"/>
  <c r="BJ599" i="3"/>
  <c r="BF605" i="3"/>
  <c r="BJ607" i="3"/>
  <c r="BF613" i="3"/>
  <c r="BJ615" i="3"/>
  <c r="BF621" i="3"/>
  <c r="BJ623" i="3"/>
  <c r="BF629" i="3"/>
  <c r="BJ631" i="3"/>
  <c r="BF637" i="3"/>
  <c r="BJ639" i="3"/>
  <c r="BL640" i="3"/>
  <c r="BD644" i="3"/>
  <c r="BF645" i="3"/>
  <c r="BJ647" i="3"/>
  <c r="BL648" i="3"/>
  <c r="BD652" i="3"/>
  <c r="BF653" i="3"/>
  <c r="BJ655" i="3"/>
  <c r="BL656" i="3"/>
  <c r="BD660" i="3"/>
  <c r="BF661" i="3"/>
  <c r="BJ663" i="3"/>
  <c r="BL664" i="3"/>
  <c r="BE538" i="3"/>
  <c r="BM566" i="3"/>
  <c r="BE650" i="3"/>
  <c r="BG706" i="3"/>
  <c r="BI723" i="3"/>
  <c r="BG738" i="3"/>
  <c r="BC752" i="3"/>
  <c r="BG754" i="3"/>
  <c r="BI755" i="3"/>
  <c r="BG786" i="3"/>
  <c r="BG794" i="3"/>
  <c r="BE801" i="3"/>
  <c r="BC808" i="3"/>
  <c r="BG810" i="3"/>
  <c r="BE825" i="3"/>
  <c r="BM829" i="3"/>
  <c r="BM837" i="3"/>
  <c r="BE841" i="3"/>
  <c r="BM845" i="3"/>
  <c r="BE849" i="3"/>
  <c r="BG850" i="3"/>
  <c r="BE857" i="3"/>
  <c r="BG858" i="3"/>
  <c r="BI859" i="3"/>
  <c r="BM861" i="3"/>
  <c r="BF865" i="3"/>
  <c r="BJ867" i="3"/>
  <c r="BD872" i="3"/>
  <c r="BD668" i="3"/>
  <c r="BF669" i="3"/>
  <c r="BJ671" i="3"/>
  <c r="BL672" i="3"/>
  <c r="BD676" i="3"/>
  <c r="BF677" i="3"/>
  <c r="BJ679" i="3"/>
  <c r="BL680" i="3"/>
  <c r="BD684" i="3"/>
  <c r="BF685" i="3"/>
  <c r="BJ687" i="3"/>
  <c r="BL688" i="3"/>
  <c r="BD692" i="3"/>
  <c r="BF693" i="3"/>
  <c r="BJ695" i="3"/>
  <c r="BL696" i="3"/>
  <c r="BD700" i="3"/>
  <c r="BF701" i="3"/>
  <c r="BJ703" i="3"/>
  <c r="BL704" i="3"/>
  <c r="BD708" i="3"/>
  <c r="BF709" i="3"/>
  <c r="BJ711" i="3"/>
  <c r="BL712" i="3"/>
  <c r="BD716" i="3"/>
  <c r="BF717" i="3"/>
  <c r="BJ719" i="3"/>
  <c r="BL720" i="3"/>
  <c r="BD724" i="3"/>
  <c r="BF725" i="3"/>
  <c r="BH726" i="3"/>
  <c r="BJ727" i="3"/>
  <c r="BL728" i="3"/>
  <c r="BD732" i="3"/>
  <c r="BF733" i="3"/>
  <c r="BH734" i="3"/>
  <c r="BJ735" i="3"/>
  <c r="BL736" i="3"/>
  <c r="BD740" i="3"/>
  <c r="BF741" i="3"/>
  <c r="BH742" i="3"/>
  <c r="BJ743" i="3"/>
  <c r="BL744" i="3"/>
  <c r="BD748" i="3"/>
  <c r="BF749" i="3"/>
  <c r="BH750" i="3"/>
  <c r="BJ751" i="3"/>
  <c r="BL752" i="3"/>
  <c r="BD756" i="3"/>
  <c r="BF757" i="3"/>
  <c r="BH758" i="3"/>
  <c r="BL760" i="3"/>
  <c r="BD764" i="3"/>
  <c r="BH766" i="3"/>
  <c r="BL768" i="3"/>
  <c r="BD772" i="3"/>
  <c r="BH774" i="3"/>
  <c r="BN777" i="3"/>
  <c r="BD780" i="3"/>
  <c r="BF781" i="3"/>
  <c r="BH782" i="3"/>
  <c r="BJ783" i="3"/>
  <c r="BL784" i="3"/>
  <c r="BN785" i="3"/>
  <c r="BD788" i="3"/>
  <c r="BF789" i="3"/>
  <c r="BH790" i="3"/>
  <c r="BJ791" i="3"/>
  <c r="BL792" i="3"/>
  <c r="BN793" i="3"/>
  <c r="BD796" i="3"/>
  <c r="BF797" i="3"/>
  <c r="BH798" i="3"/>
  <c r="BJ799" i="3"/>
  <c r="BL800" i="3"/>
  <c r="BN801" i="3"/>
  <c r="BD804" i="3"/>
  <c r="BF805" i="3"/>
  <c r="BH806" i="3"/>
  <c r="BJ807" i="3"/>
  <c r="BL808" i="3"/>
  <c r="BN809" i="3"/>
  <c r="BD812" i="3"/>
  <c r="BF813" i="3"/>
  <c r="BH814" i="3"/>
  <c r="BJ815" i="3"/>
  <c r="BL816" i="3"/>
  <c r="BN817" i="3"/>
  <c r="BD820" i="3"/>
  <c r="BF821" i="3"/>
  <c r="BH822" i="3"/>
  <c r="BJ823" i="3"/>
  <c r="BL824" i="3"/>
  <c r="BN825" i="3"/>
  <c r="BD828" i="3"/>
  <c r="BH830" i="3"/>
  <c r="BJ831" i="3"/>
  <c r="BL832" i="3"/>
  <c r="BD836" i="3"/>
  <c r="BF837" i="3"/>
  <c r="BH838" i="3"/>
  <c r="BJ839" i="3"/>
  <c r="BL840" i="3"/>
  <c r="BD844" i="3"/>
  <c r="BF845" i="3"/>
  <c r="BH846" i="3"/>
  <c r="BJ847" i="3"/>
  <c r="BL848" i="3"/>
  <c r="BD852" i="3"/>
  <c r="BF853" i="3"/>
  <c r="BH854" i="3"/>
  <c r="BJ855" i="3"/>
  <c r="BL856" i="3"/>
  <c r="BD860" i="3"/>
  <c r="BF861" i="3"/>
  <c r="BH862" i="3"/>
  <c r="BJ863" i="3"/>
  <c r="BL864" i="3"/>
  <c r="BI690" i="3"/>
  <c r="BI698" i="3"/>
  <c r="BE704" i="3"/>
  <c r="BG705" i="3"/>
  <c r="BI706" i="3"/>
  <c r="BE712" i="3"/>
  <c r="BG713" i="3"/>
  <c r="BI714" i="3"/>
  <c r="BC719" i="3"/>
  <c r="BE720" i="3"/>
  <c r="BG721" i="3"/>
  <c r="BI722" i="3"/>
  <c r="BC727" i="3"/>
  <c r="BE728" i="3"/>
  <c r="BG729" i="3"/>
  <c r="BI730" i="3"/>
  <c r="BC735" i="3"/>
  <c r="BE736" i="3"/>
  <c r="BG737" i="3"/>
  <c r="BI738" i="3"/>
  <c r="BC743" i="3"/>
  <c r="BE744" i="3"/>
  <c r="BG745" i="3"/>
  <c r="BI746" i="3"/>
  <c r="BC751" i="3"/>
  <c r="BE752" i="3"/>
  <c r="BG753" i="3"/>
  <c r="BI754" i="3"/>
  <c r="BG777" i="3"/>
  <c r="BI778" i="3"/>
  <c r="BE784" i="3"/>
  <c r="BG785" i="3"/>
  <c r="BI786" i="3"/>
  <c r="BC791" i="3"/>
  <c r="BE792" i="3"/>
  <c r="BG793" i="3"/>
  <c r="BI794" i="3"/>
  <c r="BC799" i="3"/>
  <c r="BE800" i="3"/>
  <c r="BG801" i="3"/>
  <c r="BI802" i="3"/>
  <c r="BC807" i="3"/>
  <c r="BE808" i="3"/>
  <c r="BG809" i="3"/>
  <c r="BI810" i="3"/>
  <c r="BC815" i="3"/>
  <c r="BE816" i="3"/>
  <c r="BG817" i="3"/>
  <c r="BI818" i="3"/>
  <c r="BC823" i="3"/>
  <c r="BE824" i="3"/>
  <c r="BG825" i="3"/>
  <c r="BI826" i="3"/>
  <c r="BM828" i="3"/>
  <c r="BE832" i="3"/>
  <c r="BG833" i="3"/>
  <c r="BI834" i="3"/>
  <c r="BM836" i="3"/>
  <c r="BE840" i="3"/>
  <c r="BG841" i="3"/>
  <c r="BI842" i="3"/>
  <c r="BM844" i="3"/>
  <c r="BE848" i="3"/>
  <c r="BG849" i="3"/>
  <c r="BI850" i="3"/>
  <c r="BM852" i="3"/>
  <c r="BE856" i="3"/>
  <c r="BG857" i="3"/>
  <c r="BI858" i="3"/>
  <c r="BM860" i="3"/>
  <c r="BE864" i="3"/>
  <c r="BJ865" i="3"/>
  <c r="BD870" i="3"/>
  <c r="BH872" i="3"/>
  <c r="BH874" i="3"/>
  <c r="BJ875" i="3"/>
  <c r="BL876" i="3"/>
  <c r="BD880" i="3"/>
  <c r="BF881" i="3"/>
  <c r="BH882" i="3"/>
  <c r="BJ883" i="3"/>
  <c r="BD888" i="3"/>
  <c r="BH890" i="3"/>
  <c r="BL892" i="3"/>
  <c r="BD896" i="3"/>
  <c r="BH898" i="3"/>
  <c r="BL900" i="3"/>
  <c r="BD904" i="3"/>
  <c r="BF905" i="3"/>
  <c r="BH906" i="3"/>
  <c r="BJ907" i="3"/>
  <c r="BL908" i="3"/>
  <c r="BD912" i="3"/>
  <c r="BF913" i="3"/>
  <c r="BH914" i="3"/>
  <c r="BJ915" i="3"/>
  <c r="BL916" i="3"/>
  <c r="BD920" i="3"/>
  <c r="BF921" i="3"/>
  <c r="BH922" i="3"/>
  <c r="BJ923" i="3"/>
  <c r="BL924" i="3"/>
  <c r="BN925" i="3"/>
  <c r="BD928" i="3"/>
  <c r="BF929" i="3"/>
  <c r="BH930" i="3"/>
  <c r="BJ931" i="3"/>
  <c r="BL932" i="3"/>
  <c r="BN933" i="3"/>
  <c r="BD936" i="3"/>
  <c r="BF937" i="3"/>
  <c r="BH938" i="3"/>
  <c r="BJ939" i="3"/>
  <c r="BL940" i="3"/>
  <c r="BN941" i="3"/>
  <c r="BD944" i="3"/>
  <c r="BF945" i="3"/>
  <c r="BH946" i="3"/>
  <c r="BJ947" i="3"/>
  <c r="BL948" i="3"/>
  <c r="BN949" i="3"/>
  <c r="BD952" i="3"/>
  <c r="BF953" i="3"/>
  <c r="BH954" i="3"/>
  <c r="BJ955" i="3"/>
  <c r="BL956" i="3"/>
  <c r="BN957" i="3"/>
  <c r="BD960" i="3"/>
  <c r="BF961" i="3"/>
  <c r="BH962" i="3"/>
  <c r="BJ963" i="3"/>
  <c r="BL964" i="3"/>
  <c r="BN965" i="3"/>
  <c r="BF969" i="3"/>
  <c r="BJ971" i="3"/>
  <c r="BD976" i="3"/>
  <c r="BF977" i="3"/>
  <c r="BH978" i="3"/>
  <c r="BJ979" i="3"/>
  <c r="BL980" i="3"/>
  <c r="BD984" i="3"/>
  <c r="BL988" i="3"/>
  <c r="BD992" i="3"/>
  <c r="BH994" i="3"/>
  <c r="BJ995" i="3"/>
  <c r="BL996" i="3"/>
  <c r="BD1000" i="3"/>
  <c r="BF1001" i="3"/>
  <c r="BH1002" i="3"/>
  <c r="BJ1003" i="3"/>
  <c r="BL1004" i="3"/>
  <c r="BD1008" i="3"/>
  <c r="BF1009" i="3"/>
  <c r="BH1010" i="3"/>
  <c r="BJ1011" i="3"/>
  <c r="BL1012" i="3"/>
  <c r="BN1013" i="3"/>
  <c r="BH1018" i="3"/>
  <c r="BL1020" i="3"/>
  <c r="BD1024" i="3"/>
  <c r="BF1025" i="3"/>
  <c r="BH1026" i="3"/>
  <c r="BJ1027" i="3"/>
  <c r="BL1028" i="3"/>
  <c r="BE1048" i="3"/>
  <c r="BM1052" i="3"/>
  <c r="BE866" i="3"/>
  <c r="BG867" i="3"/>
  <c r="BI868" i="3"/>
  <c r="BM870" i="3"/>
  <c r="BE874" i="3"/>
  <c r="BG875" i="3"/>
  <c r="BI876" i="3"/>
  <c r="BM878" i="3"/>
  <c r="BE882" i="3"/>
  <c r="BG883" i="3"/>
  <c r="BI884" i="3"/>
  <c r="BE906" i="3"/>
  <c r="BG907" i="3"/>
  <c r="BI908" i="3"/>
  <c r="BC913" i="3"/>
  <c r="BE914" i="3"/>
  <c r="BG915" i="3"/>
  <c r="BI916" i="3"/>
  <c r="BC921" i="3"/>
  <c r="BE922" i="3"/>
  <c r="BG923" i="3"/>
  <c r="BI924" i="3"/>
  <c r="BC929" i="3"/>
  <c r="BE930" i="3"/>
  <c r="BG931" i="3"/>
  <c r="BI932" i="3"/>
  <c r="BC937" i="3"/>
  <c r="BE938" i="3"/>
  <c r="BG939" i="3"/>
  <c r="BI940" i="3"/>
  <c r="BC945" i="3"/>
  <c r="BE946" i="3"/>
  <c r="BG947" i="3"/>
  <c r="BI948" i="3"/>
  <c r="BC953" i="3"/>
  <c r="BE954" i="3"/>
  <c r="BG955" i="3"/>
  <c r="BI956" i="3"/>
  <c r="BC961" i="3"/>
  <c r="BE962" i="3"/>
  <c r="BG963" i="3"/>
  <c r="BI964" i="3"/>
  <c r="BG971" i="3"/>
  <c r="BM974" i="3"/>
  <c r="BE978" i="3"/>
  <c r="BG979" i="3"/>
  <c r="BI980" i="3"/>
  <c r="BM982" i="3"/>
  <c r="BE986" i="3"/>
  <c r="BC993" i="3"/>
  <c r="BG995" i="3"/>
  <c r="BI996" i="3"/>
  <c r="BC1001" i="3"/>
  <c r="BE1002" i="3"/>
  <c r="BG1003" i="3"/>
  <c r="BI1004" i="3"/>
  <c r="BC1009" i="3"/>
  <c r="BE1010" i="3"/>
  <c r="BG1011" i="3"/>
  <c r="BI1012" i="3"/>
  <c r="BI1020" i="3"/>
  <c r="BM1022" i="3"/>
  <c r="BE1026" i="3"/>
  <c r="BG1027" i="3"/>
  <c r="BI1028" i="3"/>
  <c r="BM1030" i="3"/>
  <c r="BE1034" i="3"/>
  <c r="BI1036" i="3"/>
  <c r="BM1038" i="3"/>
  <c r="BE1042" i="3"/>
  <c r="BI1044" i="3"/>
  <c r="BM1046" i="3"/>
  <c r="BH1049" i="3"/>
  <c r="BI1052" i="3"/>
  <c r="BD869" i="3"/>
  <c r="BF870" i="3"/>
  <c r="BH871" i="3"/>
  <c r="BJ872" i="3"/>
  <c r="BD877" i="3"/>
  <c r="BF878" i="3"/>
  <c r="BH879" i="3"/>
  <c r="BJ880" i="3"/>
  <c r="BL881" i="3"/>
  <c r="BD885" i="3"/>
  <c r="BF886" i="3"/>
  <c r="BJ888" i="3"/>
  <c r="BN890" i="3"/>
  <c r="BF894" i="3"/>
  <c r="BJ896" i="3"/>
  <c r="BN898" i="3"/>
  <c r="BF902" i="3"/>
  <c r="BD909" i="3"/>
  <c r="BF910" i="3"/>
  <c r="BH911" i="3"/>
  <c r="BJ912" i="3"/>
  <c r="BL913" i="3"/>
  <c r="BD917" i="3"/>
  <c r="BF918" i="3"/>
  <c r="BH919" i="3"/>
  <c r="BJ920" i="3"/>
  <c r="BL921" i="3"/>
  <c r="BN922" i="3"/>
  <c r="BD925" i="3"/>
  <c r="BF926" i="3"/>
  <c r="BH927" i="3"/>
  <c r="BJ928" i="3"/>
  <c r="BL929" i="3"/>
  <c r="BN930" i="3"/>
  <c r="BD933" i="3"/>
  <c r="BF934" i="3"/>
  <c r="BH935" i="3"/>
  <c r="BJ936" i="3"/>
  <c r="BL937" i="3"/>
  <c r="BN938" i="3"/>
  <c r="BD941" i="3"/>
  <c r="BF942" i="3"/>
  <c r="BH943" i="3"/>
  <c r="BJ944" i="3"/>
  <c r="BL945" i="3"/>
  <c r="BN946" i="3"/>
  <c r="BD949" i="3"/>
  <c r="BF950" i="3"/>
  <c r="BH951" i="3"/>
  <c r="BJ952" i="3"/>
  <c r="BL953" i="3"/>
  <c r="BN954" i="3"/>
  <c r="BD957" i="3"/>
  <c r="BF958" i="3"/>
  <c r="BH959" i="3"/>
  <c r="BJ960" i="3"/>
  <c r="BL961" i="3"/>
  <c r="BN962" i="3"/>
  <c r="BD965" i="3"/>
  <c r="BF966" i="3"/>
  <c r="BJ968" i="3"/>
  <c r="BF974" i="3"/>
  <c r="BH975" i="3"/>
  <c r="BJ976" i="3"/>
  <c r="BL977" i="3"/>
  <c r="BD981" i="3"/>
  <c r="BF982" i="3"/>
  <c r="BH983" i="3"/>
  <c r="BF990" i="3"/>
  <c r="BL993" i="3"/>
  <c r="BD997" i="3"/>
  <c r="BF998" i="3"/>
  <c r="BH999" i="3"/>
  <c r="BJ1000" i="3"/>
  <c r="BL1001" i="3"/>
  <c r="BD1005" i="3"/>
  <c r="BF1006" i="3"/>
  <c r="BH1007" i="3"/>
  <c r="BJ1008" i="3"/>
  <c r="BL1009" i="3"/>
  <c r="BD1013" i="3"/>
  <c r="BF1014" i="3"/>
  <c r="BJ1016" i="3"/>
  <c r="BL1017" i="3"/>
  <c r="BD1021" i="3"/>
  <c r="BF1022" i="3"/>
  <c r="BH1023" i="3"/>
  <c r="BJ1024" i="3"/>
  <c r="BL1025" i="3"/>
  <c r="BD1029" i="3"/>
  <c r="BF1030" i="3"/>
  <c r="BM1048" i="3"/>
  <c r="BH1073" i="3"/>
  <c r="BL1083" i="3"/>
  <c r="BD1087" i="3"/>
  <c r="BH1089" i="3"/>
  <c r="BL1099" i="3"/>
  <c r="BL1115" i="3"/>
  <c r="BF1120" i="3"/>
  <c r="BJ1122" i="3"/>
  <c r="BN1124" i="3"/>
  <c r="BF1128" i="3"/>
  <c r="BJ1130" i="3"/>
  <c r="BN1132" i="3"/>
  <c r="BF1136" i="3"/>
  <c r="BJ1138" i="3"/>
  <c r="BF1144" i="3"/>
  <c r="BH1145" i="3"/>
  <c r="BJ1146" i="3"/>
  <c r="BF1152" i="3"/>
  <c r="BH1153" i="3"/>
  <c r="BJ1154" i="3"/>
  <c r="BF1160" i="3"/>
  <c r="BH1161" i="3"/>
  <c r="BJ1162" i="3"/>
  <c r="BF1168" i="3"/>
  <c r="BH1169" i="3"/>
  <c r="BJ1170" i="3"/>
  <c r="BF1176" i="3"/>
  <c r="BH1177" i="3"/>
  <c r="BJ1178" i="3"/>
  <c r="BF1184" i="3"/>
  <c r="BH1185" i="3"/>
  <c r="BJ1186" i="3"/>
  <c r="BF1192" i="3"/>
  <c r="BH1193" i="3"/>
  <c r="BJ1194" i="3"/>
  <c r="BM1071" i="3"/>
  <c r="BE1075" i="3"/>
  <c r="BI1077" i="3"/>
  <c r="BM1079" i="3"/>
  <c r="BE1083" i="3"/>
  <c r="BI1085" i="3"/>
  <c r="BM1087" i="3"/>
  <c r="BE1091" i="3"/>
  <c r="BI1093" i="3"/>
  <c r="BM1095" i="3"/>
  <c r="BE1099" i="3"/>
  <c r="BI1101" i="3"/>
  <c r="BM1103" i="3"/>
  <c r="BE1107" i="3"/>
  <c r="BI1109" i="3"/>
  <c r="BM1111" i="3"/>
  <c r="BE1115" i="3"/>
  <c r="BI1117" i="3"/>
  <c r="BE1139" i="3"/>
  <c r="BI1141" i="3"/>
  <c r="BE1147" i="3"/>
  <c r="BI1149" i="3"/>
  <c r="BE1155" i="3"/>
  <c r="BI1157" i="3"/>
  <c r="BE1163" i="3"/>
  <c r="BI1165" i="3"/>
  <c r="BE1171" i="3"/>
  <c r="BI1173" i="3"/>
  <c r="BE1179" i="3"/>
  <c r="BI1181" i="3"/>
  <c r="BE1187" i="3"/>
  <c r="BI1189" i="3"/>
  <c r="BE1195" i="3"/>
  <c r="BI1197" i="3"/>
  <c r="BM1199" i="3"/>
  <c r="BE1203" i="3"/>
  <c r="BI1205" i="3"/>
  <c r="BM1207" i="3"/>
  <c r="BE1211" i="3"/>
  <c r="BI1213" i="3"/>
  <c r="BM1215" i="3"/>
  <c r="BE1219" i="3"/>
  <c r="BI1221" i="3"/>
  <c r="BM1223" i="3"/>
  <c r="BE1227" i="3"/>
  <c r="BI1229" i="3"/>
  <c r="BM1231" i="3"/>
  <c r="BE1235" i="3"/>
  <c r="BI1237" i="3"/>
  <c r="BM1239" i="3"/>
  <c r="BJ1059" i="3"/>
  <c r="BL1060" i="3"/>
  <c r="BN1061" i="3"/>
  <c r="BF1065" i="3"/>
  <c r="BH1066" i="3"/>
  <c r="BL1068" i="3"/>
  <c r="BD1120" i="3"/>
  <c r="BH1122" i="3"/>
  <c r="BL1124" i="3"/>
  <c r="BD1128" i="3"/>
  <c r="BH1130" i="3"/>
  <c r="BL1132" i="3"/>
  <c r="BD1136" i="3"/>
  <c r="BJ1139" i="3"/>
  <c r="BL1140" i="3"/>
  <c r="BN1141" i="3"/>
  <c r="BF1145" i="3"/>
  <c r="BJ1147" i="3"/>
  <c r="BL1148" i="3"/>
  <c r="BN1149" i="3"/>
  <c r="BF1153" i="3"/>
  <c r="BJ1155" i="3"/>
  <c r="BL1156" i="3"/>
  <c r="BN1157" i="3"/>
  <c r="BF1161" i="3"/>
  <c r="BJ1163" i="3"/>
  <c r="BL1164" i="3"/>
  <c r="BN1165" i="3"/>
  <c r="BF1169" i="3"/>
  <c r="BJ1171" i="3"/>
  <c r="BL1172" i="3"/>
  <c r="BN1173" i="3"/>
  <c r="BF1177" i="3"/>
  <c r="BJ1179" i="3"/>
  <c r="BL1180" i="3"/>
  <c r="BN1181" i="3"/>
  <c r="BF1185" i="3"/>
  <c r="BJ1187" i="3"/>
  <c r="BL1188" i="3"/>
  <c r="BN1189" i="3"/>
  <c r="BF1193" i="3"/>
  <c r="BJ1195" i="3"/>
  <c r="BF1201" i="3"/>
  <c r="BJ1203" i="3"/>
  <c r="BF1209" i="3"/>
  <c r="BJ1211" i="3"/>
  <c r="BF1217" i="3"/>
  <c r="BJ1219" i="3"/>
  <c r="BN1221" i="3"/>
  <c r="BF1225" i="3"/>
  <c r="BH1251" i="3"/>
  <c r="BH1259" i="3"/>
  <c r="BL352" i="3"/>
  <c r="BF400" i="3"/>
  <c r="BF384" i="3"/>
  <c r="BF368" i="3"/>
  <c r="BF352" i="3"/>
  <c r="BG119" i="3"/>
  <c r="BF119" i="3"/>
  <c r="BJ396" i="3"/>
  <c r="BJ380" i="3"/>
  <c r="BJ364" i="3"/>
  <c r="BJ348" i="3"/>
  <c r="BJ115" i="3"/>
  <c r="BL408" i="3"/>
  <c r="BL392" i="3"/>
  <c r="BL376" i="3"/>
  <c r="BL350" i="3"/>
  <c r="BD403" i="3"/>
  <c r="BD387" i="3"/>
  <c r="BD371" i="3"/>
  <c r="BD355" i="3"/>
  <c r="BF415" i="3"/>
  <c r="BF399" i="3"/>
  <c r="BF383" i="3"/>
  <c r="BF367" i="3"/>
  <c r="BF351" i="3"/>
  <c r="BJ411" i="3"/>
  <c r="BJ395" i="3"/>
  <c r="BJ379" i="3"/>
  <c r="BJ363" i="3"/>
  <c r="BJ347" i="3"/>
  <c r="BL407" i="3"/>
  <c r="BL391" i="3"/>
  <c r="BL374" i="3"/>
  <c r="BL348" i="3"/>
  <c r="BG412" i="3"/>
  <c r="BG396" i="3"/>
  <c r="BG380" i="3"/>
  <c r="BG364" i="3"/>
  <c r="BG348" i="3"/>
  <c r="BG281" i="3"/>
  <c r="BG179" i="3"/>
  <c r="BM408" i="3"/>
  <c r="BM392" i="3"/>
  <c r="BM376" i="3"/>
  <c r="BM360" i="3"/>
  <c r="BM344" i="3"/>
  <c r="BL349" i="3"/>
  <c r="BG415" i="3"/>
  <c r="BG399" i="3"/>
  <c r="BG383" i="3"/>
  <c r="BG367" i="3"/>
  <c r="BG351" i="3"/>
  <c r="BM411" i="3"/>
  <c r="BM395" i="3"/>
  <c r="BM379" i="3"/>
  <c r="BG1270" i="3"/>
  <c r="BG1278" i="3"/>
  <c r="BC1284" i="3"/>
  <c r="BC1288" i="3"/>
  <c r="BG1290" i="3"/>
  <c r="BM133" i="3"/>
  <c r="BM172" i="3"/>
  <c r="BM76" i="3"/>
  <c r="BL76" i="3"/>
  <c r="BG406" i="3"/>
  <c r="BG390" i="3"/>
  <c r="BG374" i="3"/>
  <c r="BG358" i="3"/>
  <c r="BG215" i="3"/>
  <c r="BG140" i="3"/>
  <c r="BG181" i="3"/>
  <c r="BG85" i="3"/>
  <c r="BM402" i="3"/>
  <c r="BM386" i="3"/>
  <c r="BM370" i="3"/>
  <c r="BM354" i="3"/>
  <c r="BM342" i="3"/>
  <c r="BM204" i="3"/>
  <c r="BM126" i="3"/>
  <c r="BM171" i="3"/>
  <c r="BM11" i="3"/>
  <c r="BF1265" i="3"/>
  <c r="BJ1267" i="3"/>
  <c r="BF1273" i="3"/>
  <c r="BJ1275" i="3"/>
  <c r="BN1277" i="3"/>
  <c r="BD1280" i="3"/>
  <c r="BL1284" i="3"/>
  <c r="BL375" i="3"/>
  <c r="BL359" i="3"/>
  <c r="BL343" i="3"/>
  <c r="BG409" i="3"/>
  <c r="BG393" i="3"/>
  <c r="BG377" i="3"/>
  <c r="BG361" i="3"/>
  <c r="BG345" i="3"/>
  <c r="BM405" i="3"/>
  <c r="BM389" i="3"/>
  <c r="BM373" i="3"/>
  <c r="BM357" i="3"/>
  <c r="BM82" i="3"/>
  <c r="BG1269" i="3"/>
  <c r="BG1277" i="3"/>
  <c r="BC1283" i="3"/>
  <c r="BG1285" i="3"/>
  <c r="BG1288" i="3"/>
  <c r="BC1296" i="3"/>
  <c r="BG1298" i="3"/>
  <c r="BC1304" i="3"/>
  <c r="BG1306" i="3"/>
  <c r="BC1312" i="3"/>
  <c r="BG1314" i="3"/>
  <c r="BC1320" i="3"/>
  <c r="BG1322" i="3"/>
  <c r="BC1328" i="3"/>
  <c r="BG1330" i="3"/>
  <c r="BM1333" i="3"/>
  <c r="BC1336" i="3"/>
  <c r="BE1337" i="3"/>
  <c r="BG1338" i="3"/>
  <c r="BM1341" i="3"/>
  <c r="BC1344" i="3"/>
  <c r="BE1345" i="3"/>
  <c r="BG1346" i="3"/>
  <c r="BM1349" i="3"/>
  <c r="BC1352" i="3"/>
  <c r="BE1353" i="3"/>
  <c r="BG1354" i="3"/>
  <c r="BM1357" i="3"/>
  <c r="BC1360" i="3"/>
  <c r="BE1361" i="3"/>
  <c r="BG1362" i="3"/>
  <c r="BM1365" i="3"/>
  <c r="BC1368" i="3"/>
  <c r="BE1369" i="3"/>
  <c r="BG1370" i="3"/>
  <c r="BI1371" i="3"/>
  <c r="BM1373" i="3"/>
  <c r="BI1379" i="3"/>
  <c r="BL1288" i="3"/>
  <c r="BD1292" i="3"/>
  <c r="BH1294" i="3"/>
  <c r="BL1296" i="3"/>
  <c r="BD1300" i="3"/>
  <c r="BH1302" i="3"/>
  <c r="BL1304" i="3"/>
  <c r="BD1308" i="3"/>
  <c r="BH1310" i="3"/>
  <c r="BL1312" i="3"/>
  <c r="BD1316" i="3"/>
  <c r="BH1318" i="3"/>
  <c r="BL1320" i="3"/>
  <c r="BD1324" i="3"/>
  <c r="BH1326" i="3"/>
  <c r="BL1328" i="3"/>
  <c r="BD1332" i="3"/>
  <c r="BD1340" i="3"/>
  <c r="BD1348" i="3"/>
  <c r="BJ1351" i="3"/>
  <c r="BD1356" i="3"/>
  <c r="BD1364" i="3"/>
  <c r="BJ1367" i="3"/>
  <c r="BF1373" i="3"/>
  <c r="BJ1375" i="3"/>
  <c r="BC1287" i="3"/>
  <c r="BG1289" i="3"/>
  <c r="BC1295" i="3"/>
  <c r="BG1297" i="3"/>
  <c r="BC1303" i="3"/>
  <c r="BG1305" i="3"/>
  <c r="BC1311" i="3"/>
  <c r="BG1313" i="3"/>
  <c r="BC1319" i="3"/>
  <c r="BG1321" i="3"/>
  <c r="BC1327" i="3"/>
  <c r="BG1329" i="3"/>
  <c r="BC1335" i="3"/>
  <c r="BG1337" i="3"/>
  <c r="BC1343" i="3"/>
  <c r="BG1345" i="3"/>
  <c r="BC1351" i="3"/>
  <c r="BG1353" i="3"/>
  <c r="BC1359" i="3"/>
  <c r="BG1361" i="3"/>
  <c r="BC1367" i="3"/>
  <c r="BG1369" i="3"/>
  <c r="BF1393" i="3"/>
  <c r="BH1394" i="3"/>
  <c r="BL1396" i="3"/>
  <c r="BD1400" i="3"/>
  <c r="BH1402" i="3"/>
  <c r="BL1404" i="3"/>
  <c r="BD1408" i="3"/>
  <c r="BH1410" i="3"/>
  <c r="BL1412" i="3"/>
  <c r="BD1416" i="3"/>
  <c r="BH1418" i="3"/>
  <c r="BL1420" i="3"/>
  <c r="BD1424" i="3"/>
  <c r="BH1426" i="3"/>
  <c r="BL1428" i="3"/>
  <c r="BL1436" i="3"/>
  <c r="BL1444" i="3"/>
  <c r="BL1452" i="3"/>
  <c r="BL1460" i="3"/>
  <c r="BC1385" i="3"/>
  <c r="BG1387" i="3"/>
  <c r="BC1393" i="3"/>
  <c r="BG1427" i="3"/>
  <c r="BG1467" i="3"/>
  <c r="BC1473" i="3"/>
  <c r="BG1475" i="3"/>
  <c r="BF1386" i="3"/>
  <c r="BF1434" i="3"/>
  <c r="BH1435" i="3"/>
  <c r="BF1442" i="3"/>
  <c r="BH1443" i="3"/>
  <c r="BJ1444" i="3"/>
  <c r="BF1450" i="3"/>
  <c r="BJ1452" i="3"/>
  <c r="BF1458" i="3"/>
  <c r="BJ1460" i="3"/>
  <c r="BN1462" i="3"/>
  <c r="BH1467" i="3"/>
  <c r="BL1469" i="3"/>
  <c r="BD1473" i="3"/>
  <c r="BH1475" i="3"/>
  <c r="BC1478" i="3"/>
  <c r="BC1484" i="3"/>
  <c r="BI1487" i="3"/>
  <c r="BC1492" i="3"/>
  <c r="BI1495" i="3"/>
  <c r="BC1500" i="3"/>
  <c r="BI1503" i="3"/>
  <c r="BC1508" i="3"/>
  <c r="BG1510" i="3"/>
  <c r="BC1516" i="3"/>
  <c r="BG1518" i="3"/>
  <c r="BC1524" i="3"/>
  <c r="BG1526" i="3"/>
  <c r="BN1509" i="3"/>
  <c r="BD1512" i="3"/>
  <c r="BH1514" i="3"/>
  <c r="BL1516" i="3"/>
  <c r="BD1520" i="3"/>
  <c r="BH1522" i="3"/>
  <c r="BL1524" i="3"/>
  <c r="BG1479" i="3"/>
  <c r="BC1485" i="3"/>
  <c r="BG1487" i="3"/>
  <c r="BC1493" i="3"/>
  <c r="BG1495" i="3"/>
  <c r="BC1501" i="3"/>
  <c r="BG1503" i="3"/>
  <c r="BC1509" i="3"/>
  <c r="BE1510" i="3"/>
  <c r="BG1511" i="3"/>
  <c r="BI1512" i="3"/>
  <c r="BC1517" i="3"/>
  <c r="BG1519" i="3"/>
  <c r="BC1525" i="3"/>
  <c r="BL1532" i="3"/>
  <c r="BD1536" i="3"/>
  <c r="BJ1539" i="3"/>
  <c r="BJ1555" i="3"/>
  <c r="BJ1571" i="3"/>
  <c r="BC1529" i="3"/>
  <c r="BG1531" i="3"/>
  <c r="BC1537" i="3"/>
  <c r="BG1539" i="3"/>
  <c r="BC1545" i="3"/>
  <c r="BG1547" i="3"/>
  <c r="BC1553" i="3"/>
  <c r="BG1555" i="3"/>
  <c r="BC1561" i="3"/>
  <c r="BG1563" i="3"/>
  <c r="BC1569" i="3"/>
  <c r="BG1571" i="3"/>
  <c r="BG1577" i="3"/>
  <c r="BD1529" i="3"/>
  <c r="BH1531" i="3"/>
  <c r="BL1533" i="3"/>
  <c r="BD1537" i="3"/>
  <c r="BL1541" i="3"/>
  <c r="BL1549" i="3"/>
  <c r="BL1557" i="3"/>
  <c r="BL1565" i="3"/>
  <c r="BL1573" i="3"/>
  <c r="BG1579" i="3"/>
  <c r="BC1585" i="3"/>
  <c r="BG1587" i="3"/>
  <c r="BC1593" i="3"/>
  <c r="BG1595" i="3"/>
  <c r="BG1603" i="3"/>
  <c r="BI1604" i="3"/>
  <c r="BC1609" i="3"/>
  <c r="BG1611" i="3"/>
  <c r="BC1617" i="3"/>
  <c r="BJ1578" i="3"/>
  <c r="BN1580" i="3"/>
  <c r="BF1584" i="3"/>
  <c r="BJ1586" i="3"/>
  <c r="BN1588" i="3"/>
  <c r="BD1591" i="3"/>
  <c r="BH1593" i="3"/>
  <c r="BL1595" i="3"/>
  <c r="BD1599" i="3"/>
  <c r="BH1601" i="3"/>
  <c r="BJ1602" i="3"/>
  <c r="BH1609" i="3"/>
  <c r="BJ1610" i="3"/>
  <c r="BC1580" i="3"/>
  <c r="BG1582" i="3"/>
  <c r="BC1588" i="3"/>
  <c r="BG1590" i="3"/>
  <c r="BC1596" i="3"/>
  <c r="BG1598" i="3"/>
  <c r="BC1604" i="3"/>
  <c r="BG1606" i="3"/>
  <c r="BM1609" i="3"/>
  <c r="BC1612" i="3"/>
  <c r="BG1614" i="3"/>
  <c r="BM1617" i="3"/>
  <c r="BC1642" i="3"/>
  <c r="BE1643" i="3"/>
  <c r="BC1650" i="3"/>
  <c r="BI1653" i="3"/>
  <c r="BC1658" i="3"/>
  <c r="BE1659" i="3"/>
  <c r="BN1627" i="3"/>
  <c r="BN1635" i="3"/>
  <c r="BH1640" i="3"/>
  <c r="BN1643" i="3"/>
  <c r="BN1651" i="3"/>
  <c r="BH1656" i="3"/>
  <c r="BN1659" i="3"/>
  <c r="BD1662" i="3"/>
  <c r="BJ1665" i="3"/>
  <c r="BC1625" i="3"/>
  <c r="BE1626" i="3"/>
  <c r="BG1627" i="3"/>
  <c r="BI1628" i="3"/>
  <c r="BM1630" i="3"/>
  <c r="BC1633" i="3"/>
  <c r="BE1634" i="3"/>
  <c r="BG1635" i="3"/>
  <c r="BM1638" i="3"/>
  <c r="BC1641" i="3"/>
  <c r="BE1642" i="3"/>
  <c r="BG1643" i="3"/>
  <c r="BI1644" i="3"/>
  <c r="BM1646" i="3"/>
  <c r="BC1649" i="3"/>
  <c r="BE1650" i="3"/>
  <c r="BG1651" i="3"/>
  <c r="BM1654" i="3"/>
  <c r="BC1657" i="3"/>
  <c r="BE1658" i="3"/>
  <c r="BG1659" i="3"/>
  <c r="BI1660" i="3"/>
  <c r="BM1662" i="3"/>
  <c r="BC1665" i="3"/>
  <c r="BM1666" i="3"/>
  <c r="BC1673" i="3"/>
  <c r="BG1675" i="3"/>
  <c r="BC1681" i="3"/>
  <c r="BG1683" i="3"/>
  <c r="BC1689" i="3"/>
  <c r="BN1666" i="3"/>
  <c r="BF1670" i="3"/>
  <c r="BJ1672" i="3"/>
  <c r="BF1686" i="3"/>
  <c r="BJ1688" i="3"/>
  <c r="BI1667" i="3"/>
  <c r="BC1672" i="3"/>
  <c r="BG1674" i="3"/>
  <c r="BI1675" i="3"/>
  <c r="BC1680" i="3"/>
  <c r="BG1682" i="3"/>
  <c r="BC1688" i="3"/>
  <c r="BH1692" i="3"/>
  <c r="BD1698" i="3"/>
  <c r="BG1715" i="3"/>
  <c r="BE1692" i="3"/>
  <c r="BG1693" i="3"/>
  <c r="BI1694" i="3"/>
  <c r="BM1696" i="3"/>
  <c r="BJ1700" i="3"/>
  <c r="BN1702" i="3"/>
  <c r="BF1706" i="3"/>
  <c r="BJ1708" i="3"/>
  <c r="BN1710" i="3"/>
  <c r="BF1714" i="3"/>
  <c r="BN1718" i="3"/>
  <c r="BF1722" i="3"/>
  <c r="BJ1724" i="3"/>
  <c r="BN1726" i="3"/>
  <c r="BD1729" i="3"/>
  <c r="BH1731" i="3"/>
  <c r="BL1733" i="3"/>
  <c r="BN1734" i="3"/>
  <c r="BD1737" i="3"/>
  <c r="BE1721" i="3"/>
  <c r="BC1728" i="3"/>
  <c r="BG1730" i="3"/>
  <c r="BC1736" i="3"/>
  <c r="BI1739" i="3"/>
  <c r="BD1716" i="3"/>
  <c r="BF1717" i="3"/>
  <c r="BJ1719" i="3"/>
  <c r="BL1720" i="3"/>
  <c r="BN1721" i="3"/>
  <c r="BD1724" i="3"/>
  <c r="BF1725" i="3"/>
  <c r="BL1728" i="3"/>
  <c r="BD1732" i="3"/>
  <c r="BF1733" i="3"/>
  <c r="BH1734" i="3"/>
  <c r="BJ1735" i="3"/>
  <c r="BL1736" i="3"/>
  <c r="BG1748" i="3"/>
  <c r="BM1751" i="3"/>
  <c r="BE1755" i="3"/>
  <c r="BE1762" i="3"/>
  <c r="BD1748" i="3"/>
  <c r="BL1759" i="3"/>
  <c r="BM1740" i="3"/>
  <c r="BE1744" i="3"/>
  <c r="BI1746" i="3"/>
  <c r="BM1748" i="3"/>
  <c r="BC1758" i="3"/>
  <c r="BK1762" i="3"/>
  <c r="BC49" i="3"/>
  <c r="BF57" i="3"/>
  <c r="BL185" i="3"/>
  <c r="BC47" i="3"/>
  <c r="BJ95" i="3"/>
  <c r="BJ57" i="3"/>
  <c r="BL190" i="3"/>
  <c r="BD77" i="3"/>
  <c r="BL24" i="3"/>
  <c r="BG180" i="3"/>
  <c r="BC57" i="3"/>
  <c r="BD178" i="3"/>
  <c r="BJ203" i="3"/>
  <c r="BM77" i="3"/>
  <c r="BJ185" i="3"/>
  <c r="BL180" i="3"/>
  <c r="BC132" i="3"/>
  <c r="BD95" i="3"/>
  <c r="BL57" i="3"/>
  <c r="BC203" i="3"/>
  <c r="BJ14" i="3"/>
  <c r="BF54" i="3"/>
  <c r="BG54" i="3"/>
  <c r="BG282" i="3"/>
  <c r="BD265" i="3"/>
  <c r="BM306" i="3"/>
  <c r="BM313" i="3"/>
  <c r="BC306" i="3"/>
  <c r="BG309" i="3"/>
  <c r="BG313" i="3"/>
  <c r="BG314" i="3"/>
  <c r="BE679" i="3"/>
  <c r="BG680" i="3"/>
  <c r="BI681" i="3"/>
  <c r="BE687" i="3"/>
  <c r="BG688" i="3"/>
  <c r="BI689" i="3"/>
  <c r="BE695" i="3"/>
  <c r="BG696" i="3"/>
  <c r="BI697" i="3"/>
  <c r="BE703" i="3"/>
  <c r="BG704" i="3"/>
  <c r="BI705" i="3"/>
  <c r="BC710" i="3"/>
  <c r="BE711" i="3"/>
  <c r="BG712" i="3"/>
  <c r="BI713" i="3"/>
  <c r="BC718" i="3"/>
  <c r="BE719" i="3"/>
  <c r="BG720" i="3"/>
  <c r="BI721" i="3"/>
  <c r="BC726" i="3"/>
  <c r="BE727" i="3"/>
  <c r="BG728" i="3"/>
  <c r="BI729" i="3"/>
  <c r="BC734" i="3"/>
  <c r="BE735" i="3"/>
  <c r="BG736" i="3"/>
  <c r="BI737" i="3"/>
  <c r="BC742" i="3"/>
  <c r="BE743" i="3"/>
  <c r="BG744" i="3"/>
  <c r="BI745" i="3"/>
  <c r="BC750" i="3"/>
  <c r="BE751" i="3"/>
  <c r="BG752" i="3"/>
  <c r="BI753" i="3"/>
  <c r="BC758" i="3"/>
  <c r="BE759" i="3"/>
  <c r="BI777" i="3"/>
  <c r="BC782" i="3"/>
  <c r="BE783" i="3"/>
  <c r="BG784" i="3"/>
  <c r="BI785" i="3"/>
  <c r="BC790" i="3"/>
  <c r="BE791" i="3"/>
  <c r="BG792" i="3"/>
  <c r="BI793" i="3"/>
  <c r="BC798" i="3"/>
  <c r="BE799" i="3"/>
  <c r="BG800" i="3"/>
  <c r="BI801" i="3"/>
  <c r="BE807" i="3"/>
  <c r="BG808" i="3"/>
  <c r="BI809" i="3"/>
  <c r="BC814" i="3"/>
  <c r="BE815" i="3"/>
  <c r="BG816" i="3"/>
  <c r="BI817" i="3"/>
  <c r="BC822" i="3"/>
  <c r="BE823" i="3"/>
  <c r="BG824" i="3"/>
  <c r="BI825" i="3"/>
  <c r="BM827" i="3"/>
  <c r="BE831" i="3"/>
  <c r="BG832" i="3"/>
  <c r="BI833" i="3"/>
  <c r="BM835" i="3"/>
  <c r="BE839" i="3"/>
  <c r="BG840" i="3"/>
  <c r="BI841" i="3"/>
  <c r="BM843" i="3"/>
  <c r="BE847" i="3"/>
  <c r="BG848" i="3"/>
  <c r="BI849" i="3"/>
  <c r="BM851" i="3"/>
  <c r="BE855" i="3"/>
  <c r="BG856" i="3"/>
  <c r="BI857" i="3"/>
  <c r="BM859" i="3"/>
  <c r="BE863" i="3"/>
  <c r="BG864" i="3"/>
  <c r="BD868" i="3"/>
  <c r="BH870" i="3"/>
  <c r="BL872" i="3"/>
  <c r="BF667" i="3"/>
  <c r="BJ669" i="3"/>
  <c r="BL670" i="3"/>
  <c r="BD674" i="3"/>
  <c r="BF675" i="3"/>
  <c r="BJ677" i="3"/>
  <c r="BL678" i="3"/>
  <c r="BD682" i="3"/>
  <c r="BF683" i="3"/>
  <c r="BJ685" i="3"/>
  <c r="BL686" i="3"/>
  <c r="BD690" i="3"/>
  <c r="BF691" i="3"/>
  <c r="BJ693" i="3"/>
  <c r="BL694" i="3"/>
  <c r="BD698" i="3"/>
  <c r="BF699" i="3"/>
  <c r="BJ701" i="3"/>
  <c r="BL702" i="3"/>
  <c r="BD706" i="3"/>
  <c r="BF707" i="3"/>
  <c r="BJ709" i="3"/>
  <c r="BL710" i="3"/>
  <c r="BD714" i="3"/>
  <c r="BF715" i="3"/>
  <c r="BJ717" i="3"/>
  <c r="BL718" i="3"/>
  <c r="BD722" i="3"/>
  <c r="BF723" i="3"/>
  <c r="BH724" i="3"/>
  <c r="BJ725" i="3"/>
  <c r="BL726" i="3"/>
  <c r="BD730" i="3"/>
  <c r="BF731" i="3"/>
  <c r="BH732" i="3"/>
  <c r="BJ733" i="3"/>
  <c r="BL734" i="3"/>
  <c r="BD738" i="3"/>
  <c r="BF739" i="3"/>
  <c r="BH740" i="3"/>
  <c r="BJ741" i="3"/>
  <c r="BL742" i="3"/>
  <c r="BD746" i="3"/>
  <c r="BF747" i="3"/>
  <c r="BH748" i="3"/>
  <c r="BJ749" i="3"/>
  <c r="BL750" i="3"/>
  <c r="BD754" i="3"/>
  <c r="BF755" i="3"/>
  <c r="BH756" i="3"/>
  <c r="BJ757" i="3"/>
  <c r="BL758" i="3"/>
  <c r="BD762" i="3"/>
  <c r="BH764" i="3"/>
  <c r="BL766" i="3"/>
  <c r="BD770" i="3"/>
  <c r="BH772" i="3"/>
  <c r="BL774" i="3"/>
  <c r="BD778" i="3"/>
  <c r="BF779" i="3"/>
  <c r="BH780" i="3"/>
  <c r="BJ781" i="3"/>
  <c r="BL782" i="3"/>
  <c r="BN783" i="3"/>
  <c r="BD786" i="3"/>
  <c r="BF787" i="3"/>
  <c r="BH788" i="3"/>
  <c r="BJ789" i="3"/>
  <c r="BL790" i="3"/>
  <c r="BN791" i="3"/>
  <c r="BD794" i="3"/>
  <c r="BF795" i="3"/>
  <c r="BH796" i="3"/>
  <c r="BJ797" i="3"/>
  <c r="BL798" i="3"/>
  <c r="BN799" i="3"/>
  <c r="BD802" i="3"/>
  <c r="BF803" i="3"/>
  <c r="BH804" i="3"/>
  <c r="BJ805" i="3"/>
  <c r="BL806" i="3"/>
  <c r="BN807" i="3"/>
  <c r="BD810" i="3"/>
  <c r="BF811" i="3"/>
  <c r="BH812" i="3"/>
  <c r="BJ813" i="3"/>
  <c r="BL814" i="3"/>
  <c r="BN815" i="3"/>
  <c r="BD818" i="3"/>
  <c r="BF819" i="3"/>
  <c r="BH820" i="3"/>
  <c r="BJ821" i="3"/>
  <c r="BL822" i="3"/>
  <c r="BN823" i="3"/>
  <c r="BD826" i="3"/>
  <c r="BH828" i="3"/>
  <c r="BL830" i="3"/>
  <c r="BD834" i="3"/>
  <c r="BF835" i="3"/>
  <c r="BH836" i="3"/>
  <c r="BJ837" i="3"/>
  <c r="BL838" i="3"/>
  <c r="BF843" i="3"/>
  <c r="BH844" i="3"/>
  <c r="BJ845" i="3"/>
  <c r="BL846" i="3"/>
  <c r="BF851" i="3"/>
  <c r="BH852" i="3"/>
  <c r="BJ853" i="3"/>
  <c r="BL854" i="3"/>
  <c r="BF859" i="3"/>
  <c r="BH860" i="3"/>
  <c r="BJ861" i="3"/>
  <c r="BL862" i="3"/>
  <c r="BG671" i="3"/>
  <c r="BE702" i="3"/>
  <c r="BI704" i="3"/>
  <c r="BE710" i="3"/>
  <c r="BG711" i="3"/>
  <c r="BI712" i="3"/>
  <c r="BC717" i="3"/>
  <c r="BE718" i="3"/>
  <c r="BG719" i="3"/>
  <c r="BI720" i="3"/>
  <c r="BC725" i="3"/>
  <c r="BE726" i="3"/>
  <c r="BG727" i="3"/>
  <c r="BI728" i="3"/>
  <c r="BC733" i="3"/>
  <c r="BE734" i="3"/>
  <c r="BG735" i="3"/>
  <c r="BI736" i="3"/>
  <c r="BC741" i="3"/>
  <c r="BE742" i="3"/>
  <c r="BG743" i="3"/>
  <c r="BI744" i="3"/>
  <c r="BC749" i="3"/>
  <c r="BE750" i="3"/>
  <c r="BG751" i="3"/>
  <c r="BI752" i="3"/>
  <c r="BC757" i="3"/>
  <c r="BE758" i="3"/>
  <c r="BI776" i="3"/>
  <c r="BE782" i="3"/>
  <c r="BG783" i="3"/>
  <c r="BI784" i="3"/>
  <c r="BE790" i="3"/>
  <c r="BG791" i="3"/>
  <c r="BI792" i="3"/>
  <c r="BC797" i="3"/>
  <c r="BE798" i="3"/>
  <c r="BG799" i="3"/>
  <c r="BI800" i="3"/>
  <c r="BC805" i="3"/>
  <c r="BE806" i="3"/>
  <c r="BG807" i="3"/>
  <c r="BI808" i="3"/>
  <c r="BC813" i="3"/>
  <c r="BE814" i="3"/>
  <c r="BG815" i="3"/>
  <c r="BI816" i="3"/>
  <c r="BC821" i="3"/>
  <c r="BE822" i="3"/>
  <c r="BG823" i="3"/>
  <c r="BI824" i="3"/>
  <c r="BC829" i="3"/>
  <c r="BE830" i="3"/>
  <c r="BG831" i="3"/>
  <c r="BI832" i="3"/>
  <c r="BM834" i="3"/>
  <c r="BE838" i="3"/>
  <c r="BG839" i="3"/>
  <c r="BI840" i="3"/>
  <c r="BM842" i="3"/>
  <c r="BE846" i="3"/>
  <c r="BG847" i="3"/>
  <c r="BI848" i="3"/>
  <c r="BM850" i="3"/>
  <c r="BE854" i="3"/>
  <c r="BG855" i="3"/>
  <c r="BI856" i="3"/>
  <c r="BM858" i="3"/>
  <c r="BE862" i="3"/>
  <c r="BG863" i="3"/>
  <c r="BI864" i="3"/>
  <c r="BH868" i="3"/>
  <c r="BL870" i="3"/>
  <c r="BL874" i="3"/>
  <c r="BD878" i="3"/>
  <c r="BF879" i="3"/>
  <c r="BH880" i="3"/>
  <c r="BJ881" i="3"/>
  <c r="BL882" i="3"/>
  <c r="BD886" i="3"/>
  <c r="BH888" i="3"/>
  <c r="BL890" i="3"/>
  <c r="BD894" i="3"/>
  <c r="BH896" i="3"/>
  <c r="BL898" i="3"/>
  <c r="BD902" i="3"/>
  <c r="BH904" i="3"/>
  <c r="BJ905" i="3"/>
  <c r="BL906" i="3"/>
  <c r="BD910" i="3"/>
  <c r="BF911" i="3"/>
  <c r="BH912" i="3"/>
  <c r="BJ913" i="3"/>
  <c r="BL914" i="3"/>
  <c r="BD918" i="3"/>
  <c r="BF919" i="3"/>
  <c r="BH920" i="3"/>
  <c r="BJ921" i="3"/>
  <c r="BL922" i="3"/>
  <c r="BN923" i="3"/>
  <c r="BD926" i="3"/>
  <c r="BF927" i="3"/>
  <c r="BH928" i="3"/>
  <c r="BJ929" i="3"/>
  <c r="BL930" i="3"/>
  <c r="BN931" i="3"/>
  <c r="BD934" i="3"/>
  <c r="BF935" i="3"/>
  <c r="BH936" i="3"/>
  <c r="BJ937" i="3"/>
  <c r="BL938" i="3"/>
  <c r="BN939" i="3"/>
  <c r="BD942" i="3"/>
  <c r="BF943" i="3"/>
  <c r="BH944" i="3"/>
  <c r="BJ945" i="3"/>
  <c r="BL946" i="3"/>
  <c r="BN947" i="3"/>
  <c r="BD950" i="3"/>
  <c r="BF951" i="3"/>
  <c r="BH952" i="3"/>
  <c r="BJ953" i="3"/>
  <c r="BL954" i="3"/>
  <c r="BN955" i="3"/>
  <c r="BD958" i="3"/>
  <c r="BF959" i="3"/>
  <c r="BH960" i="3"/>
  <c r="BJ961" i="3"/>
  <c r="BL962" i="3"/>
  <c r="BN963" i="3"/>
  <c r="BF967" i="3"/>
  <c r="BJ969" i="3"/>
  <c r="BD974" i="3"/>
  <c r="BF975" i="3"/>
  <c r="BH976" i="3"/>
  <c r="BJ977" i="3"/>
  <c r="BL978" i="3"/>
  <c r="BD982" i="3"/>
  <c r="BF983" i="3"/>
  <c r="BD990" i="3"/>
  <c r="BJ993" i="3"/>
  <c r="BL994" i="3"/>
  <c r="BD998" i="3"/>
  <c r="BF999" i="3"/>
  <c r="BH1000" i="3"/>
  <c r="BJ1001" i="3"/>
  <c r="BD1006" i="3"/>
  <c r="BH1008" i="3"/>
  <c r="BJ1009" i="3"/>
  <c r="BL1010" i="3"/>
  <c r="BF1015" i="3"/>
  <c r="BD1022" i="3"/>
  <c r="BF1023" i="3"/>
  <c r="BH1024" i="3"/>
  <c r="BJ1025" i="3"/>
  <c r="BL1026" i="3"/>
  <c r="BD1030" i="3"/>
  <c r="BL1034" i="3"/>
  <c r="BL1042" i="3"/>
  <c r="BE1056" i="3"/>
  <c r="BG865" i="3"/>
  <c r="BI866" i="3"/>
  <c r="BM868" i="3"/>
  <c r="BE872" i="3"/>
  <c r="BG873" i="3"/>
  <c r="BI874" i="3"/>
  <c r="BM876" i="3"/>
  <c r="BE880" i="3"/>
  <c r="BG881" i="3"/>
  <c r="BI882" i="3"/>
  <c r="BM884" i="3"/>
  <c r="BI906" i="3"/>
  <c r="BC911" i="3"/>
  <c r="BE912" i="3"/>
  <c r="BG913" i="3"/>
  <c r="BI914" i="3"/>
  <c r="BC919" i="3"/>
  <c r="BE920" i="3"/>
  <c r="BG921" i="3"/>
  <c r="BI922" i="3"/>
  <c r="BC927" i="3"/>
  <c r="BE928" i="3"/>
  <c r="BG929" i="3"/>
  <c r="BI930" i="3"/>
  <c r="BC935" i="3"/>
  <c r="BE936" i="3"/>
  <c r="BG937" i="3"/>
  <c r="BI938" i="3"/>
  <c r="BC943" i="3"/>
  <c r="BE944" i="3"/>
  <c r="BG945" i="3"/>
  <c r="BI946" i="3"/>
  <c r="BC951" i="3"/>
  <c r="BE952" i="3"/>
  <c r="BG953" i="3"/>
  <c r="BI954" i="3"/>
  <c r="BC959" i="3"/>
  <c r="BE960" i="3"/>
  <c r="BG961" i="3"/>
  <c r="BI962" i="3"/>
  <c r="BG969" i="3"/>
  <c r="BM972" i="3"/>
  <c r="BE976" i="3"/>
  <c r="BG977" i="3"/>
  <c r="BI978" i="3"/>
  <c r="BM980" i="3"/>
  <c r="BE984" i="3"/>
  <c r="BI986" i="3"/>
  <c r="BG993" i="3"/>
  <c r="BI994" i="3"/>
  <c r="BC999" i="3"/>
  <c r="BE1000" i="3"/>
  <c r="BG1001" i="3"/>
  <c r="BI1002" i="3"/>
  <c r="BC1007" i="3"/>
  <c r="BE1008" i="3"/>
  <c r="BG1009" i="3"/>
  <c r="BI1010" i="3"/>
  <c r="BE1016" i="3"/>
  <c r="BI1018" i="3"/>
  <c r="BM1020" i="3"/>
  <c r="BE1024" i="3"/>
  <c r="BG1025" i="3"/>
  <c r="BI1026" i="3"/>
  <c r="BM1028" i="3"/>
  <c r="BE1032" i="3"/>
  <c r="BI1034" i="3"/>
  <c r="BM1036" i="3"/>
  <c r="BE1040" i="3"/>
  <c r="BI1042" i="3"/>
  <c r="BM1044" i="3"/>
  <c r="BH1057" i="3"/>
  <c r="BD867" i="3"/>
  <c r="BF868" i="3"/>
  <c r="BH869" i="3"/>
  <c r="BJ870" i="3"/>
  <c r="BL871" i="3"/>
  <c r="BD875" i="3"/>
  <c r="BF876" i="3"/>
  <c r="BH877" i="3"/>
  <c r="BJ878" i="3"/>
  <c r="BL879" i="3"/>
  <c r="BD883" i="3"/>
  <c r="BF884" i="3"/>
  <c r="BJ886" i="3"/>
  <c r="BN888" i="3"/>
  <c r="BF892" i="3"/>
  <c r="BJ894" i="3"/>
  <c r="BN896" i="3"/>
  <c r="BF900" i="3"/>
  <c r="BJ902" i="3"/>
  <c r="BN904" i="3"/>
  <c r="BD907" i="3"/>
  <c r="BF908" i="3"/>
  <c r="BH909" i="3"/>
  <c r="BJ910" i="3"/>
  <c r="BL911" i="3"/>
  <c r="BD915" i="3"/>
  <c r="BF916" i="3"/>
  <c r="BH917" i="3"/>
  <c r="BJ918" i="3"/>
  <c r="BL919" i="3"/>
  <c r="BN920" i="3"/>
  <c r="BD923" i="3"/>
  <c r="BF924" i="3"/>
  <c r="BH925" i="3"/>
  <c r="BJ926" i="3"/>
  <c r="BL927" i="3"/>
  <c r="BN928" i="3"/>
  <c r="BD931" i="3"/>
  <c r="BF932" i="3"/>
  <c r="BH933" i="3"/>
  <c r="BJ934" i="3"/>
  <c r="BL935" i="3"/>
  <c r="BN936" i="3"/>
  <c r="BD939" i="3"/>
  <c r="BF940" i="3"/>
  <c r="BH941" i="3"/>
  <c r="BJ942" i="3"/>
  <c r="BL943" i="3"/>
  <c r="BN944" i="3"/>
  <c r="BD947" i="3"/>
  <c r="BF948" i="3"/>
  <c r="BH949" i="3"/>
  <c r="BJ950" i="3"/>
  <c r="BL951" i="3"/>
  <c r="BN952" i="3"/>
  <c r="BD955" i="3"/>
  <c r="BF956" i="3"/>
  <c r="BH957" i="3"/>
  <c r="BJ958" i="3"/>
  <c r="BL959" i="3"/>
  <c r="BN960" i="3"/>
  <c r="BD963" i="3"/>
  <c r="BF964" i="3"/>
  <c r="BH965" i="3"/>
  <c r="BJ966" i="3"/>
  <c r="BF972" i="3"/>
  <c r="BJ974" i="3"/>
  <c r="BL975" i="3"/>
  <c r="BD979" i="3"/>
  <c r="BF980" i="3"/>
  <c r="BH981" i="3"/>
  <c r="BJ982" i="3"/>
  <c r="BL983" i="3"/>
  <c r="BF988" i="3"/>
  <c r="BJ990" i="3"/>
  <c r="BD995" i="3"/>
  <c r="BF996" i="3"/>
  <c r="BH997" i="3"/>
  <c r="BJ998" i="3"/>
  <c r="BL999" i="3"/>
  <c r="BD1003" i="3"/>
  <c r="BF1004" i="3"/>
  <c r="BH1005" i="3"/>
  <c r="BJ1006" i="3"/>
  <c r="BL1007" i="3"/>
  <c r="BD1011" i="3"/>
  <c r="BF1012" i="3"/>
  <c r="BJ1014" i="3"/>
  <c r="BL1015" i="3"/>
  <c r="BD1019" i="3"/>
  <c r="BF1020" i="3"/>
  <c r="BH1021" i="3"/>
  <c r="BJ1022" i="3"/>
  <c r="BL1023" i="3"/>
  <c r="BD1027" i="3"/>
  <c r="BF1028" i="3"/>
  <c r="BH1029" i="3"/>
  <c r="BJ1030" i="3"/>
  <c r="BE1052" i="3"/>
  <c r="BM1056" i="3"/>
  <c r="BH1065" i="3"/>
  <c r="BL1073" i="3"/>
  <c r="BD1077" i="3"/>
  <c r="BH1087" i="3"/>
  <c r="BL1089" i="3"/>
  <c r="BH1103" i="3"/>
  <c r="BL1105" i="3"/>
  <c r="BH1119" i="3"/>
  <c r="BJ1120" i="3"/>
  <c r="BN1122" i="3"/>
  <c r="BF1126" i="3"/>
  <c r="BJ1128" i="3"/>
  <c r="BN1130" i="3"/>
  <c r="BF1134" i="3"/>
  <c r="BJ1136" i="3"/>
  <c r="BF1142" i="3"/>
  <c r="BH1143" i="3"/>
  <c r="BJ1144" i="3"/>
  <c r="BF1150" i="3"/>
  <c r="BH1151" i="3"/>
  <c r="BJ1152" i="3"/>
  <c r="BF1158" i="3"/>
  <c r="BH1159" i="3"/>
  <c r="BJ1160" i="3"/>
  <c r="BF1166" i="3"/>
  <c r="BH1167" i="3"/>
  <c r="BJ1168" i="3"/>
  <c r="BF1174" i="3"/>
  <c r="BH1175" i="3"/>
  <c r="BJ1176" i="3"/>
  <c r="BF1182" i="3"/>
  <c r="BH1183" i="3"/>
  <c r="BJ1184" i="3"/>
  <c r="BF1190" i="3"/>
  <c r="BJ1192" i="3"/>
  <c r="BF1198" i="3"/>
  <c r="BL1201" i="3"/>
  <c r="BD1205" i="3"/>
  <c r="BH1207" i="3"/>
  <c r="BL1209" i="3"/>
  <c r="BD1213" i="3"/>
  <c r="BH1215" i="3"/>
  <c r="BL1217" i="3"/>
  <c r="BD1221" i="3"/>
  <c r="BH1223" i="3"/>
  <c r="BI1067" i="3"/>
  <c r="BM1069" i="3"/>
  <c r="BE1073" i="3"/>
  <c r="BI1075" i="3"/>
  <c r="BM1077" i="3"/>
  <c r="BE1081" i="3"/>
  <c r="BI1083" i="3"/>
  <c r="BM1085" i="3"/>
  <c r="BE1089" i="3"/>
  <c r="BI1091" i="3"/>
  <c r="BM1093" i="3"/>
  <c r="BE1097" i="3"/>
  <c r="BI1099" i="3"/>
  <c r="BM1101" i="3"/>
  <c r="BE1105" i="3"/>
  <c r="BI1107" i="3"/>
  <c r="BM1109" i="3"/>
  <c r="BE1113" i="3"/>
  <c r="BI1115" i="3"/>
  <c r="BM1117" i="3"/>
  <c r="BI1139" i="3"/>
  <c r="BM1141" i="3"/>
  <c r="BE1145" i="3"/>
  <c r="BI1147" i="3"/>
  <c r="BM1149" i="3"/>
  <c r="BE1153" i="3"/>
  <c r="BI1155" i="3"/>
  <c r="BM1157" i="3"/>
  <c r="BE1161" i="3"/>
  <c r="BI1163" i="3"/>
  <c r="BM1165" i="3"/>
  <c r="BE1169" i="3"/>
  <c r="BI1171" i="3"/>
  <c r="BM1173" i="3"/>
  <c r="BE1177" i="3"/>
  <c r="BI1179" i="3"/>
  <c r="BM1181" i="3"/>
  <c r="BE1185" i="3"/>
  <c r="BI1187" i="3"/>
  <c r="BM1189" i="3"/>
  <c r="BE1193" i="3"/>
  <c r="BI1195" i="3"/>
  <c r="BM1197" i="3"/>
  <c r="BN1059" i="3"/>
  <c r="BD1062" i="3"/>
  <c r="BF1063" i="3"/>
  <c r="BJ1065" i="3"/>
  <c r="BF1071" i="3"/>
  <c r="BH1120" i="3"/>
  <c r="BL1122" i="3"/>
  <c r="BD1126" i="3"/>
  <c r="BH1128" i="3"/>
  <c r="BL1130" i="3"/>
  <c r="BD1134" i="3"/>
  <c r="BH1136" i="3"/>
  <c r="BL1138" i="3"/>
  <c r="BN1139" i="3"/>
  <c r="BD1142" i="3"/>
  <c r="BF1143" i="3"/>
  <c r="BJ1145" i="3"/>
  <c r="BL1146" i="3"/>
  <c r="BN1147" i="3"/>
  <c r="BD1150" i="3"/>
  <c r="BF1151" i="3"/>
  <c r="BJ1153" i="3"/>
  <c r="BL1154" i="3"/>
  <c r="BN1155" i="3"/>
  <c r="BD1158" i="3"/>
  <c r="BF1159" i="3"/>
  <c r="BJ1161" i="3"/>
  <c r="BL1162" i="3"/>
  <c r="BN1163" i="3"/>
  <c r="BD1166" i="3"/>
  <c r="BF1167" i="3"/>
  <c r="BJ1169" i="3"/>
  <c r="BL1170" i="3"/>
  <c r="BN1171" i="3"/>
  <c r="BD1174" i="3"/>
  <c r="BF1175" i="3"/>
  <c r="BJ1177" i="3"/>
  <c r="BL1178" i="3"/>
  <c r="BN1179" i="3"/>
  <c r="BD1182" i="3"/>
  <c r="BF1183" i="3"/>
  <c r="BJ1185" i="3"/>
  <c r="BL1186" i="3"/>
  <c r="BN1187" i="3"/>
  <c r="BD1190" i="3"/>
  <c r="BF1191" i="3"/>
  <c r="BJ1193" i="3"/>
  <c r="BF1199" i="3"/>
  <c r="BD1206" i="3"/>
  <c r="BD1214" i="3"/>
  <c r="BD1222" i="3"/>
  <c r="BL372" i="3"/>
  <c r="BL344" i="3"/>
  <c r="BM1243" i="3"/>
  <c r="BE1247" i="3"/>
  <c r="BI1249" i="3"/>
  <c r="BM1251" i="3"/>
  <c r="BE1255" i="3"/>
  <c r="BI1257" i="3"/>
  <c r="BM1259" i="3"/>
  <c r="BE1263" i="3"/>
  <c r="BD352" i="3"/>
  <c r="BD212" i="3"/>
  <c r="BF396" i="3"/>
  <c r="BF380" i="3"/>
  <c r="BF364" i="3"/>
  <c r="BF348" i="3"/>
  <c r="BJ408" i="3"/>
  <c r="BJ392" i="3"/>
  <c r="BJ376" i="3"/>
  <c r="BJ360" i="3"/>
  <c r="BJ344" i="3"/>
  <c r="BJ33" i="3"/>
  <c r="BL404" i="3"/>
  <c r="BL388" i="3"/>
  <c r="BL370" i="3"/>
  <c r="BD399" i="3"/>
  <c r="BF411" i="3"/>
  <c r="BF395" i="3"/>
  <c r="BF379" i="3"/>
  <c r="BF363" i="3"/>
  <c r="BF347" i="3"/>
  <c r="BJ407" i="3"/>
  <c r="BJ391" i="3"/>
  <c r="BJ375" i="3"/>
  <c r="BJ359" i="3"/>
  <c r="BJ343" i="3"/>
  <c r="BL403" i="3"/>
  <c r="BL387" i="3"/>
  <c r="BL369" i="3"/>
  <c r="BG408" i="3"/>
  <c r="BG392" i="3"/>
  <c r="BG376" i="3"/>
  <c r="BG360" i="3"/>
  <c r="BG344" i="3"/>
  <c r="BM404" i="3"/>
  <c r="BM388" i="3"/>
  <c r="BM372" i="3"/>
  <c r="BM356" i="3"/>
  <c r="BL361" i="3"/>
  <c r="BL345" i="3"/>
  <c r="BG411" i="3"/>
  <c r="BG395" i="3"/>
  <c r="BG379" i="3"/>
  <c r="BG363" i="3"/>
  <c r="BG347" i="3"/>
  <c r="BM407" i="3"/>
  <c r="BM391" i="3"/>
  <c r="BG1268" i="3"/>
  <c r="BG1276" i="3"/>
  <c r="BC1282" i="3"/>
  <c r="BG1284" i="3"/>
  <c r="BM189" i="3"/>
  <c r="BL189" i="3"/>
  <c r="BM8" i="3"/>
  <c r="BG402" i="3"/>
  <c r="BG386" i="3"/>
  <c r="BG370" i="3"/>
  <c r="BG354" i="3"/>
  <c r="BG342" i="3"/>
  <c r="BG204" i="3"/>
  <c r="BG171" i="3"/>
  <c r="BG11" i="3"/>
  <c r="BM414" i="3"/>
  <c r="BM398" i="3"/>
  <c r="BM382" i="3"/>
  <c r="BM366" i="3"/>
  <c r="BM350" i="3"/>
  <c r="BM284" i="3"/>
  <c r="BM117" i="3"/>
  <c r="BM187" i="3"/>
  <c r="BM4" i="3"/>
  <c r="BJ1265" i="3"/>
  <c r="BN1267" i="3"/>
  <c r="BF1271" i="3"/>
  <c r="BJ1273" i="3"/>
  <c r="BJ1281" i="3"/>
  <c r="BN1283" i="3"/>
  <c r="BL371" i="3"/>
  <c r="BL355" i="3"/>
  <c r="BG405" i="3"/>
  <c r="BG389" i="3"/>
  <c r="BG373" i="3"/>
  <c r="BG357" i="3"/>
  <c r="BM401" i="3"/>
  <c r="BM385" i="3"/>
  <c r="BM369" i="3"/>
  <c r="BM353" i="3"/>
  <c r="BG1267" i="3"/>
  <c r="BG1275" i="3"/>
  <c r="BC1281" i="3"/>
  <c r="BG1283" i="3"/>
  <c r="BI1284" i="3"/>
  <c r="BM1286" i="3"/>
  <c r="BC1294" i="3"/>
  <c r="BG1296" i="3"/>
  <c r="BC1302" i="3"/>
  <c r="BG1304" i="3"/>
  <c r="BC1310" i="3"/>
  <c r="BG1312" i="3"/>
  <c r="BC1318" i="3"/>
  <c r="BG1320" i="3"/>
  <c r="BC1326" i="3"/>
  <c r="BG1328" i="3"/>
  <c r="BC1334" i="3"/>
  <c r="BG1336" i="3"/>
  <c r="BI1337" i="3"/>
  <c r="BC1342" i="3"/>
  <c r="BG1344" i="3"/>
  <c r="BI1345" i="3"/>
  <c r="BM1347" i="3"/>
  <c r="BC1350" i="3"/>
  <c r="BG1352" i="3"/>
  <c r="BM1355" i="3"/>
  <c r="BC1358" i="3"/>
  <c r="BG1360" i="3"/>
  <c r="BI1361" i="3"/>
  <c r="BC1366" i="3"/>
  <c r="BG1368" i="3"/>
  <c r="BC1374" i="3"/>
  <c r="BG1376" i="3"/>
  <c r="BF1385" i="3"/>
  <c r="BF1291" i="3"/>
  <c r="BN1295" i="3"/>
  <c r="BJ1301" i="3"/>
  <c r="BF1307" i="3"/>
  <c r="BN1311" i="3"/>
  <c r="BJ1317" i="3"/>
  <c r="BF1323" i="3"/>
  <c r="BN1327" i="3"/>
  <c r="BJ1333" i="3"/>
  <c r="BJ1341" i="3"/>
  <c r="BJ1349" i="3"/>
  <c r="BF1355" i="3"/>
  <c r="BJ1357" i="3"/>
  <c r="BF1371" i="3"/>
  <c r="BG1287" i="3"/>
  <c r="BM1290" i="3"/>
  <c r="BC1293" i="3"/>
  <c r="BG1295" i="3"/>
  <c r="BI1296" i="3"/>
  <c r="BM1298" i="3"/>
  <c r="BC1301" i="3"/>
  <c r="BE1302" i="3"/>
  <c r="BG1303" i="3"/>
  <c r="BM1306" i="3"/>
  <c r="BC1309" i="3"/>
  <c r="BG1311" i="3"/>
  <c r="BI1312" i="3"/>
  <c r="BM1314" i="3"/>
  <c r="BC1317" i="3"/>
  <c r="BE1318" i="3"/>
  <c r="BG1319" i="3"/>
  <c r="BM1322" i="3"/>
  <c r="BC1325" i="3"/>
  <c r="BG1327" i="3"/>
  <c r="BI1328" i="3"/>
  <c r="BM1330" i="3"/>
  <c r="BC1333" i="3"/>
  <c r="BI1336" i="3"/>
  <c r="BC1341" i="3"/>
  <c r="BI1344" i="3"/>
  <c r="BC1349" i="3"/>
  <c r="BC1357" i="3"/>
  <c r="BE1358" i="3"/>
  <c r="BI1360" i="3"/>
  <c r="BC1365" i="3"/>
  <c r="BC1373" i="3"/>
  <c r="BG1375" i="3"/>
  <c r="BJ1393" i="3"/>
  <c r="BN1395" i="3"/>
  <c r="BF1399" i="3"/>
  <c r="BJ1401" i="3"/>
  <c r="BN1403" i="3"/>
  <c r="BF1407" i="3"/>
  <c r="BJ1409" i="3"/>
  <c r="BN1411" i="3"/>
  <c r="BF1415" i="3"/>
  <c r="BJ1417" i="3"/>
  <c r="BN1419" i="3"/>
  <c r="BF1423" i="3"/>
  <c r="BJ1425" i="3"/>
  <c r="BN1427" i="3"/>
  <c r="BF1431" i="3"/>
  <c r="BJ1433" i="3"/>
  <c r="BN1435" i="3"/>
  <c r="BF1439" i="3"/>
  <c r="BJ1441" i="3"/>
  <c r="BN1443" i="3"/>
  <c r="BF1447" i="3"/>
  <c r="BJ1449" i="3"/>
  <c r="BN1451" i="3"/>
  <c r="BF1455" i="3"/>
  <c r="BJ1457" i="3"/>
  <c r="BN1459" i="3"/>
  <c r="BF1463" i="3"/>
  <c r="BJ1465" i="3"/>
  <c r="BJ1473" i="3"/>
  <c r="BC1399" i="3"/>
  <c r="BG1401" i="3"/>
  <c r="BC1407" i="3"/>
  <c r="BG1409" i="3"/>
  <c r="BC1415" i="3"/>
  <c r="BG1417" i="3"/>
  <c r="BC1423" i="3"/>
  <c r="BG1425" i="3"/>
  <c r="BI1426" i="3"/>
  <c r="BC1431" i="3"/>
  <c r="BG1433" i="3"/>
  <c r="BC1439" i="3"/>
  <c r="BG1441" i="3"/>
  <c r="BC1447" i="3"/>
  <c r="BG1449" i="3"/>
  <c r="BC1455" i="3"/>
  <c r="BG1457" i="3"/>
  <c r="BC1463" i="3"/>
  <c r="BG1465" i="3"/>
  <c r="BM1468" i="3"/>
  <c r="BC1471" i="3"/>
  <c r="BG1473" i="3"/>
  <c r="BM1476" i="3"/>
  <c r="BD1383" i="3"/>
  <c r="BH1385" i="3"/>
  <c r="BD1391" i="3"/>
  <c r="BJ1426" i="3"/>
  <c r="BF1432" i="3"/>
  <c r="BJ1442" i="3"/>
  <c r="BF1448" i="3"/>
  <c r="BJ1450" i="3"/>
  <c r="BC1482" i="3"/>
  <c r="BG1484" i="3"/>
  <c r="BM1487" i="3"/>
  <c r="BC1490" i="3"/>
  <c r="BG1492" i="3"/>
  <c r="BM1495" i="3"/>
  <c r="BC1498" i="3"/>
  <c r="BG1500" i="3"/>
  <c r="BM1503" i="3"/>
  <c r="BC1506" i="3"/>
  <c r="BG1508" i="3"/>
  <c r="BM1511" i="3"/>
  <c r="BC1514" i="3"/>
  <c r="BG1516" i="3"/>
  <c r="BC1522" i="3"/>
  <c r="BG1524" i="3"/>
  <c r="BD1528" i="3"/>
  <c r="BN1483" i="3"/>
  <c r="BF1487" i="3"/>
  <c r="BN1491" i="3"/>
  <c r="BN1499" i="3"/>
  <c r="BF1503" i="3"/>
  <c r="BN1507" i="3"/>
  <c r="BL1514" i="3"/>
  <c r="BD1518" i="3"/>
  <c r="BH1520" i="3"/>
  <c r="BL1522" i="3"/>
  <c r="BD1526" i="3"/>
  <c r="BC1483" i="3"/>
  <c r="BC1491" i="3"/>
  <c r="BC1499" i="3"/>
  <c r="BC1507" i="3"/>
  <c r="BG1509" i="3"/>
  <c r="BC1515" i="3"/>
  <c r="BG1517" i="3"/>
  <c r="BC1523" i="3"/>
  <c r="BG1525" i="3"/>
  <c r="BD1534" i="3"/>
  <c r="BH1536" i="3"/>
  <c r="BH1544" i="3"/>
  <c r="BH1552" i="3"/>
  <c r="BH1560" i="3"/>
  <c r="BH1568" i="3"/>
  <c r="BH1576" i="3"/>
  <c r="BG1529" i="3"/>
  <c r="BC1535" i="3"/>
  <c r="BG1537" i="3"/>
  <c r="BC1543" i="3"/>
  <c r="BG1545" i="3"/>
  <c r="BC1551" i="3"/>
  <c r="BG1553" i="3"/>
  <c r="BC1559" i="3"/>
  <c r="BG1561" i="3"/>
  <c r="BC1567" i="3"/>
  <c r="BG1569" i="3"/>
  <c r="BC1575" i="3"/>
  <c r="BH1529" i="3"/>
  <c r="BL1531" i="3"/>
  <c r="BD1535" i="3"/>
  <c r="BJ1538" i="3"/>
  <c r="BN1540" i="3"/>
  <c r="BF1544" i="3"/>
  <c r="BJ1546" i="3"/>
  <c r="BN1548" i="3"/>
  <c r="BF1552" i="3"/>
  <c r="BJ1554" i="3"/>
  <c r="BN1556" i="3"/>
  <c r="BF1560" i="3"/>
  <c r="BJ1562" i="3"/>
  <c r="BN1564" i="3"/>
  <c r="BF1568" i="3"/>
  <c r="BJ1570" i="3"/>
  <c r="BN1572" i="3"/>
  <c r="BF1576" i="3"/>
  <c r="BC1583" i="3"/>
  <c r="BG1585" i="3"/>
  <c r="BC1591" i="3"/>
  <c r="BG1593" i="3"/>
  <c r="BC1599" i="3"/>
  <c r="BE1608" i="3"/>
  <c r="BE1616" i="3"/>
  <c r="BD1581" i="3"/>
  <c r="BH1583" i="3"/>
  <c r="BD1589" i="3"/>
  <c r="BH1591" i="3"/>
  <c r="BL1593" i="3"/>
  <c r="BD1597" i="3"/>
  <c r="BH1599" i="3"/>
  <c r="BN1602" i="3"/>
  <c r="BD1619" i="3"/>
  <c r="BC1594" i="3"/>
  <c r="BG1596" i="3"/>
  <c r="BC1632" i="3"/>
  <c r="BN1620" i="3"/>
  <c r="BC1640" i="3"/>
  <c r="BG1642" i="3"/>
  <c r="BC1648" i="3"/>
  <c r="BG1650" i="3"/>
  <c r="BC1656" i="3"/>
  <c r="BG1658" i="3"/>
  <c r="BC1664" i="3"/>
  <c r="BJ1623" i="3"/>
  <c r="BN1633" i="3"/>
  <c r="BJ1639" i="3"/>
  <c r="BN1649" i="3"/>
  <c r="BJ1655" i="3"/>
  <c r="BF1661" i="3"/>
  <c r="BH1662" i="3"/>
  <c r="BJ1663" i="3"/>
  <c r="BM1628" i="3"/>
  <c r="BC1631" i="3"/>
  <c r="BG1633" i="3"/>
  <c r="BI1634" i="3"/>
  <c r="BM1636" i="3"/>
  <c r="BC1639" i="3"/>
  <c r="BG1641" i="3"/>
  <c r="BM1644" i="3"/>
  <c r="BC1647" i="3"/>
  <c r="BG1649" i="3"/>
  <c r="BI1650" i="3"/>
  <c r="BM1652" i="3"/>
  <c r="BC1655" i="3"/>
  <c r="BE1656" i="3"/>
  <c r="BG1657" i="3"/>
  <c r="BC1663" i="3"/>
  <c r="BG1665" i="3"/>
  <c r="BD1667" i="3"/>
  <c r="BF1668" i="3"/>
  <c r="BH1669" i="3"/>
  <c r="BF1676" i="3"/>
  <c r="BH1677" i="3"/>
  <c r="BF1684" i="3"/>
  <c r="BH1685" i="3"/>
  <c r="BC1670" i="3"/>
  <c r="BG1672" i="3"/>
  <c r="BC1678" i="3"/>
  <c r="BG1680" i="3"/>
  <c r="BC1686" i="3"/>
  <c r="BG1688" i="3"/>
  <c r="BN1693" i="3"/>
  <c r="BF1697" i="3"/>
  <c r="BN1701" i="3"/>
  <c r="BH1706" i="3"/>
  <c r="BJ1707" i="3"/>
  <c r="BN1709" i="3"/>
  <c r="BG1691" i="3"/>
  <c r="BC1697" i="3"/>
  <c r="BG1699" i="3"/>
  <c r="BC1705" i="3"/>
  <c r="BG1707" i="3"/>
  <c r="BC1713" i="3"/>
  <c r="BJ1690" i="3"/>
  <c r="BF1696" i="3"/>
  <c r="BJ1698" i="3"/>
  <c r="BL1699" i="3"/>
  <c r="BD1727" i="3"/>
  <c r="BH1729" i="3"/>
  <c r="BL1731" i="3"/>
  <c r="BN1732" i="3"/>
  <c r="BD1735" i="3"/>
  <c r="BH1737" i="3"/>
  <c r="BM1739" i="3"/>
  <c r="BM1715" i="3"/>
  <c r="BC1718" i="3"/>
  <c r="BG1720" i="3"/>
  <c r="BC1726" i="3"/>
  <c r="BG1728" i="3"/>
  <c r="BC1734" i="3"/>
  <c r="BG1736" i="3"/>
  <c r="BJ1717" i="3"/>
  <c r="BD1730" i="3"/>
  <c r="BF1731" i="3"/>
  <c r="BH1732" i="3"/>
  <c r="BL1734" i="3"/>
  <c r="BD1738" i="3"/>
  <c r="BM1741" i="3"/>
  <c r="BE1745" i="3"/>
  <c r="BI1747" i="3"/>
  <c r="BM1749" i="3"/>
  <c r="BE1753" i="3"/>
  <c r="BC1759" i="3"/>
  <c r="BE1760" i="3"/>
  <c r="BG1761" i="3"/>
  <c r="BL1742" i="3"/>
  <c r="BJ1756" i="3"/>
  <c r="BL1757" i="3"/>
  <c r="BD1761" i="3"/>
  <c r="BM1746" i="3"/>
  <c r="BI1752" i="3"/>
  <c r="BC1756" i="3"/>
  <c r="BG1758" i="3"/>
  <c r="BK1760" i="3"/>
  <c r="BF49" i="3"/>
  <c r="BG49" i="3"/>
  <c r="BF95" i="3"/>
  <c r="BF186" i="3"/>
  <c r="BG47" i="3"/>
  <c r="BM132" i="3"/>
  <c r="BF203" i="3"/>
  <c r="BL93" i="3"/>
  <c r="BD103" i="3"/>
  <c r="BJ186" i="3"/>
  <c r="BL47" i="3"/>
  <c r="BC95" i="3"/>
  <c r="BG57" i="3"/>
  <c r="BM190" i="3"/>
  <c r="BF93" i="3"/>
  <c r="BM103" i="3"/>
  <c r="BG132" i="3"/>
  <c r="BG203" i="3"/>
  <c r="BJ54" i="3"/>
  <c r="BF282" i="3"/>
  <c r="BD314" i="3"/>
  <c r="CZ264" i="1"/>
  <c r="BF309" i="3"/>
  <c r="DC264" i="1"/>
  <c r="BF313" i="3"/>
  <c r="BF314" i="3"/>
  <c r="BE659" i="3"/>
  <c r="BG660" i="3"/>
  <c r="BI661" i="3"/>
  <c r="BG672" i="3"/>
  <c r="BF497" i="3"/>
  <c r="BF513" i="3"/>
  <c r="BJ515" i="3"/>
  <c r="BL516" i="3"/>
  <c r="BF521" i="3"/>
  <c r="BJ523" i="3"/>
  <c r="BL524" i="3"/>
  <c r="BD528" i="3"/>
  <c r="BF529" i="3"/>
  <c r="BJ531" i="3"/>
  <c r="BL532" i="3"/>
  <c r="BF537" i="3"/>
  <c r="BJ539" i="3"/>
  <c r="BL540" i="3"/>
  <c r="BF545" i="3"/>
  <c r="BJ547" i="3"/>
  <c r="BD552" i="3"/>
  <c r="BF553" i="3"/>
  <c r="BJ555" i="3"/>
  <c r="BL556" i="3"/>
  <c r="BD560" i="3"/>
  <c r="BF561" i="3"/>
  <c r="BJ563" i="3"/>
  <c r="BL564" i="3"/>
  <c r="BD568" i="3"/>
  <c r="BF569" i="3"/>
  <c r="BJ571" i="3"/>
  <c r="BL572" i="3"/>
  <c r="BD576" i="3"/>
  <c r="BF577" i="3"/>
  <c r="BJ579" i="3"/>
  <c r="BL580" i="3"/>
  <c r="BD584" i="3"/>
  <c r="BF585" i="3"/>
  <c r="BF593" i="3"/>
  <c r="BJ595" i="3"/>
  <c r="BF601" i="3"/>
  <c r="BJ603" i="3"/>
  <c r="BF609" i="3"/>
  <c r="BJ611" i="3"/>
  <c r="BF617" i="3"/>
  <c r="BJ619" i="3"/>
  <c r="BF625" i="3"/>
  <c r="BJ627" i="3"/>
  <c r="BF633" i="3"/>
  <c r="BJ635" i="3"/>
  <c r="BD640" i="3"/>
  <c r="BF641" i="3"/>
  <c r="BJ643" i="3"/>
  <c r="BL644" i="3"/>
  <c r="BD648" i="3"/>
  <c r="BF649" i="3"/>
  <c r="BJ651" i="3"/>
  <c r="BL652" i="3"/>
  <c r="BD656" i="3"/>
  <c r="BF657" i="3"/>
  <c r="BJ659" i="3"/>
  <c r="BL660" i="3"/>
  <c r="BD664" i="3"/>
  <c r="BF665" i="3"/>
  <c r="BE550" i="3"/>
  <c r="BC589" i="3"/>
  <c r="BE654" i="3"/>
  <c r="BI679" i="3"/>
  <c r="BG710" i="3"/>
  <c r="BG742" i="3"/>
  <c r="BI743" i="3"/>
  <c r="BE797" i="3"/>
  <c r="BG798" i="3"/>
  <c r="BC804" i="3"/>
  <c r="BC812" i="3"/>
  <c r="BE813" i="3"/>
  <c r="BG814" i="3"/>
  <c r="BC820" i="3"/>
  <c r="BE821" i="3"/>
  <c r="BI831" i="3"/>
  <c r="BM833" i="3"/>
  <c r="BE845" i="3"/>
  <c r="BG846" i="3"/>
  <c r="BM849" i="3"/>
  <c r="BE853" i="3"/>
  <c r="BG854" i="3"/>
  <c r="BI855" i="3"/>
  <c r="BM857" i="3"/>
  <c r="BE861" i="3"/>
  <c r="BG862" i="3"/>
  <c r="BH866" i="3"/>
  <c r="BL868" i="3"/>
  <c r="BF873" i="3"/>
  <c r="BJ667" i="3"/>
  <c r="BL668" i="3"/>
  <c r="BD672" i="3"/>
  <c r="BF673" i="3"/>
  <c r="BJ675" i="3"/>
  <c r="BL676" i="3"/>
  <c r="BD680" i="3"/>
  <c r="BF681" i="3"/>
  <c r="BJ683" i="3"/>
  <c r="BL684" i="3"/>
  <c r="BD688" i="3"/>
  <c r="BF689" i="3"/>
  <c r="BJ691" i="3"/>
  <c r="BL692" i="3"/>
  <c r="BD696" i="3"/>
  <c r="BF697" i="3"/>
  <c r="BJ699" i="3"/>
  <c r="BL700" i="3"/>
  <c r="BD704" i="3"/>
  <c r="BF705" i="3"/>
  <c r="BJ707" i="3"/>
  <c r="BL708" i="3"/>
  <c r="BD712" i="3"/>
  <c r="BF713" i="3"/>
  <c r="BJ715" i="3"/>
  <c r="BL716" i="3"/>
  <c r="BD720" i="3"/>
  <c r="BF721" i="3"/>
  <c r="BH722" i="3"/>
  <c r="BJ723" i="3"/>
  <c r="BL724" i="3"/>
  <c r="BD728" i="3"/>
  <c r="BF729" i="3"/>
  <c r="BH730" i="3"/>
  <c r="BJ731" i="3"/>
  <c r="BL732" i="3"/>
  <c r="BD736" i="3"/>
  <c r="BF737" i="3"/>
  <c r="BH738" i="3"/>
  <c r="BJ739" i="3"/>
  <c r="BL740" i="3"/>
  <c r="BD744" i="3"/>
  <c r="BF745" i="3"/>
  <c r="BH746" i="3"/>
  <c r="BJ747" i="3"/>
  <c r="BL748" i="3"/>
  <c r="BD752" i="3"/>
  <c r="BF753" i="3"/>
  <c r="BH754" i="3"/>
  <c r="BJ755" i="3"/>
  <c r="BL756" i="3"/>
  <c r="BN757" i="3"/>
  <c r="BD760" i="3"/>
  <c r="BH762" i="3"/>
  <c r="BL764" i="3"/>
  <c r="BD768" i="3"/>
  <c r="BH770" i="3"/>
  <c r="BL772" i="3"/>
  <c r="BD776" i="3"/>
  <c r="BF777" i="3"/>
  <c r="BH778" i="3"/>
  <c r="BJ779" i="3"/>
  <c r="BL780" i="3"/>
  <c r="BN781" i="3"/>
  <c r="BD784" i="3"/>
  <c r="BF785" i="3"/>
  <c r="BH786" i="3"/>
  <c r="BJ787" i="3"/>
  <c r="BL788" i="3"/>
  <c r="BN789" i="3"/>
  <c r="BD792" i="3"/>
  <c r="BF793" i="3"/>
  <c r="BH794" i="3"/>
  <c r="BJ795" i="3"/>
  <c r="BL796" i="3"/>
  <c r="BN797" i="3"/>
  <c r="BD800" i="3"/>
  <c r="BF801" i="3"/>
  <c r="BH802" i="3"/>
  <c r="BJ803" i="3"/>
  <c r="BL804" i="3"/>
  <c r="BN805" i="3"/>
  <c r="BD808" i="3"/>
  <c r="BF809" i="3"/>
  <c r="BH810" i="3"/>
  <c r="BJ811" i="3"/>
  <c r="BL812" i="3"/>
  <c r="BN813" i="3"/>
  <c r="BD816" i="3"/>
  <c r="BF817" i="3"/>
  <c r="BH818" i="3"/>
  <c r="BJ819" i="3"/>
  <c r="BL820" i="3"/>
  <c r="BN821" i="3"/>
  <c r="BD824" i="3"/>
  <c r="BF825" i="3"/>
  <c r="BH826" i="3"/>
  <c r="BL828" i="3"/>
  <c r="BD832" i="3"/>
  <c r="BF833" i="3"/>
  <c r="BH834" i="3"/>
  <c r="BJ835" i="3"/>
  <c r="BL836" i="3"/>
  <c r="BD840" i="3"/>
  <c r="BF841" i="3"/>
  <c r="BH842" i="3"/>
  <c r="BJ843" i="3"/>
  <c r="BL844" i="3"/>
  <c r="BD848" i="3"/>
  <c r="BF849" i="3"/>
  <c r="BH850" i="3"/>
  <c r="BJ851" i="3"/>
  <c r="BL852" i="3"/>
  <c r="BD856" i="3"/>
  <c r="BF857" i="3"/>
  <c r="BH858" i="3"/>
  <c r="BJ859" i="3"/>
  <c r="BL860" i="3"/>
  <c r="BD864" i="3"/>
  <c r="BE668" i="3"/>
  <c r="BI678" i="3"/>
  <c r="BG685" i="3"/>
  <c r="BI686" i="3"/>
  <c r="BG701" i="3"/>
  <c r="BE708" i="3"/>
  <c r="BG709" i="3"/>
  <c r="BI710" i="3"/>
  <c r="BC715" i="3"/>
  <c r="BE716" i="3"/>
  <c r="BG717" i="3"/>
  <c r="BI718" i="3"/>
  <c r="BC723" i="3"/>
  <c r="BE724" i="3"/>
  <c r="BG725" i="3"/>
  <c r="BI726" i="3"/>
  <c r="BC731" i="3"/>
  <c r="BE732" i="3"/>
  <c r="BG733" i="3"/>
  <c r="BI734" i="3"/>
  <c r="BC739" i="3"/>
  <c r="BE740" i="3"/>
  <c r="BG741" i="3"/>
  <c r="BI742" i="3"/>
  <c r="BC747" i="3"/>
  <c r="BE748" i="3"/>
  <c r="BG749" i="3"/>
  <c r="BI750" i="3"/>
  <c r="BC755" i="3"/>
  <c r="BE756" i="3"/>
  <c r="BG757" i="3"/>
  <c r="BI758" i="3"/>
  <c r="BC779" i="3"/>
  <c r="BE780" i="3"/>
  <c r="BG781" i="3"/>
  <c r="BI782" i="3"/>
  <c r="BE788" i="3"/>
  <c r="BG789" i="3"/>
  <c r="BI790" i="3"/>
  <c r="BC795" i="3"/>
  <c r="BE796" i="3"/>
  <c r="BG797" i="3"/>
  <c r="BI798" i="3"/>
  <c r="BE804" i="3"/>
  <c r="BG805" i="3"/>
  <c r="BI806" i="3"/>
  <c r="BC811" i="3"/>
  <c r="BE812" i="3"/>
  <c r="BG813" i="3"/>
  <c r="BI814" i="3"/>
  <c r="BC819" i="3"/>
  <c r="BE820" i="3"/>
  <c r="BG821" i="3"/>
  <c r="BI822" i="3"/>
  <c r="BE828" i="3"/>
  <c r="BI830" i="3"/>
  <c r="BM832" i="3"/>
  <c r="BE836" i="3"/>
  <c r="BG837" i="3"/>
  <c r="BI838" i="3"/>
  <c r="BM840" i="3"/>
  <c r="BE844" i="3"/>
  <c r="BG845" i="3"/>
  <c r="BI846" i="3"/>
  <c r="BM848" i="3"/>
  <c r="BE852" i="3"/>
  <c r="BG853" i="3"/>
  <c r="BI854" i="3"/>
  <c r="BM856" i="3"/>
  <c r="BE860" i="3"/>
  <c r="BG861" i="3"/>
  <c r="BI862" i="3"/>
  <c r="BM864" i="3"/>
  <c r="BL866" i="3"/>
  <c r="BF871" i="3"/>
  <c r="BJ873" i="3"/>
  <c r="BD876" i="3"/>
  <c r="BF877" i="3"/>
  <c r="BH878" i="3"/>
  <c r="BJ879" i="3"/>
  <c r="BL880" i="3"/>
  <c r="BD884" i="3"/>
  <c r="BH886" i="3"/>
  <c r="BL888" i="3"/>
  <c r="BD892" i="3"/>
  <c r="BH894" i="3"/>
  <c r="BL896" i="3"/>
  <c r="BD900" i="3"/>
  <c r="BH902" i="3"/>
  <c r="BN905" i="3"/>
  <c r="BD908" i="3"/>
  <c r="BF909" i="3"/>
  <c r="BH910" i="3"/>
  <c r="BJ911" i="3"/>
  <c r="BL912" i="3"/>
  <c r="BD916" i="3"/>
  <c r="BF917" i="3"/>
  <c r="BH918" i="3"/>
  <c r="BJ919" i="3"/>
  <c r="BL920" i="3"/>
  <c r="BN921" i="3"/>
  <c r="BD924" i="3"/>
  <c r="BF925" i="3"/>
  <c r="BH926" i="3"/>
  <c r="BJ927" i="3"/>
  <c r="BL928" i="3"/>
  <c r="BN929" i="3"/>
  <c r="BD932" i="3"/>
  <c r="BF933" i="3"/>
  <c r="BH934" i="3"/>
  <c r="BJ935" i="3"/>
  <c r="BL936" i="3"/>
  <c r="BN937" i="3"/>
  <c r="BD940" i="3"/>
  <c r="BF941" i="3"/>
  <c r="BH942" i="3"/>
  <c r="BJ943" i="3"/>
  <c r="BL944" i="3"/>
  <c r="BN945" i="3"/>
  <c r="BD948" i="3"/>
  <c r="BF949" i="3"/>
  <c r="BH950" i="3"/>
  <c r="BJ951" i="3"/>
  <c r="BL952" i="3"/>
  <c r="BN953" i="3"/>
  <c r="BD956" i="3"/>
  <c r="BF957" i="3"/>
  <c r="BH958" i="3"/>
  <c r="BJ959" i="3"/>
  <c r="BL960" i="3"/>
  <c r="BN961" i="3"/>
  <c r="BD964" i="3"/>
  <c r="BF965" i="3"/>
  <c r="BJ967" i="3"/>
  <c r="BF973" i="3"/>
  <c r="BH974" i="3"/>
  <c r="BJ975" i="3"/>
  <c r="BL976" i="3"/>
  <c r="BD980" i="3"/>
  <c r="BF981" i="3"/>
  <c r="BH982" i="3"/>
  <c r="BJ983" i="3"/>
  <c r="BD988" i="3"/>
  <c r="BH990" i="3"/>
  <c r="BL992" i="3"/>
  <c r="BD996" i="3"/>
  <c r="BF997" i="3"/>
  <c r="BH998" i="3"/>
  <c r="BJ999" i="3"/>
  <c r="BL1000" i="3"/>
  <c r="BD1004" i="3"/>
  <c r="BF1005" i="3"/>
  <c r="BH1006" i="3"/>
  <c r="BJ1007" i="3"/>
  <c r="BL1008" i="3"/>
  <c r="BD1012" i="3"/>
  <c r="BF1013" i="3"/>
  <c r="BH1014" i="3"/>
  <c r="BJ1015" i="3"/>
  <c r="BD1020" i="3"/>
  <c r="BF1021" i="3"/>
  <c r="BH1022" i="3"/>
  <c r="BJ1023" i="3"/>
  <c r="BL1024" i="3"/>
  <c r="BD1028" i="3"/>
  <c r="BF1029" i="3"/>
  <c r="BH1030" i="3"/>
  <c r="BL1032" i="3"/>
  <c r="BI1050" i="3"/>
  <c r="BM866" i="3"/>
  <c r="BE870" i="3"/>
  <c r="BG871" i="3"/>
  <c r="BI872" i="3"/>
  <c r="BM874" i="3"/>
  <c r="BE878" i="3"/>
  <c r="BG879" i="3"/>
  <c r="BI880" i="3"/>
  <c r="BM882" i="3"/>
  <c r="BC909" i="3"/>
  <c r="BE910" i="3"/>
  <c r="BG911" i="3"/>
  <c r="BI912" i="3"/>
  <c r="BC917" i="3"/>
  <c r="BE918" i="3"/>
  <c r="BG919" i="3"/>
  <c r="BI920" i="3"/>
  <c r="BC925" i="3"/>
  <c r="BE926" i="3"/>
  <c r="BG927" i="3"/>
  <c r="BI928" i="3"/>
  <c r="BC933" i="3"/>
  <c r="BE934" i="3"/>
  <c r="BG935" i="3"/>
  <c r="BI936" i="3"/>
  <c r="BC941" i="3"/>
  <c r="BE942" i="3"/>
  <c r="BG943" i="3"/>
  <c r="BI944" i="3"/>
  <c r="BC949" i="3"/>
  <c r="BE950" i="3"/>
  <c r="BG951" i="3"/>
  <c r="BI952" i="3"/>
  <c r="BC957" i="3"/>
  <c r="BE958" i="3"/>
  <c r="BG959" i="3"/>
  <c r="BI960" i="3"/>
  <c r="BC965" i="3"/>
  <c r="BE966" i="3"/>
  <c r="BE974" i="3"/>
  <c r="BG975" i="3"/>
  <c r="BI976" i="3"/>
  <c r="BM978" i="3"/>
  <c r="BE982" i="3"/>
  <c r="BG983" i="3"/>
  <c r="BI984" i="3"/>
  <c r="BM986" i="3"/>
  <c r="BG991" i="3"/>
  <c r="BC997" i="3"/>
  <c r="BE998" i="3"/>
  <c r="BG999" i="3"/>
  <c r="BI1000" i="3"/>
  <c r="BC1005" i="3"/>
  <c r="BG1007" i="3"/>
  <c r="BI1008" i="3"/>
  <c r="BI1016" i="3"/>
  <c r="BM1018" i="3"/>
  <c r="BG1023" i="3"/>
  <c r="BM1026" i="3"/>
  <c r="BI1032" i="3"/>
  <c r="BM1034" i="3"/>
  <c r="BE1038" i="3"/>
  <c r="BI1040" i="3"/>
  <c r="BM1042" i="3"/>
  <c r="BE1046" i="3"/>
  <c r="BE1050" i="3"/>
  <c r="BL1051" i="3"/>
  <c r="BM1054" i="3"/>
  <c r="BF866" i="3"/>
  <c r="BH867" i="3"/>
  <c r="BJ868" i="3"/>
  <c r="BL869" i="3"/>
  <c r="BD873" i="3"/>
  <c r="BF874" i="3"/>
  <c r="BH875" i="3"/>
  <c r="BJ876" i="3"/>
  <c r="BL877" i="3"/>
  <c r="BD881" i="3"/>
  <c r="BF882" i="3"/>
  <c r="BH883" i="3"/>
  <c r="BN886" i="3"/>
  <c r="BF890" i="3"/>
  <c r="BJ892" i="3"/>
  <c r="BN894" i="3"/>
  <c r="BF898" i="3"/>
  <c r="BJ900" i="3"/>
  <c r="BN902" i="3"/>
  <c r="BF906" i="3"/>
  <c r="BH907" i="3"/>
  <c r="BJ908" i="3"/>
  <c r="BL909" i="3"/>
  <c r="BD913" i="3"/>
  <c r="BF914" i="3"/>
  <c r="BH915" i="3"/>
  <c r="BJ916" i="3"/>
  <c r="BL917" i="3"/>
  <c r="BN918" i="3"/>
  <c r="BD921" i="3"/>
  <c r="BF922" i="3"/>
  <c r="BH923" i="3"/>
  <c r="BJ924" i="3"/>
  <c r="BL925" i="3"/>
  <c r="BN926" i="3"/>
  <c r="BD929" i="3"/>
  <c r="BF930" i="3"/>
  <c r="BH931" i="3"/>
  <c r="BJ932" i="3"/>
  <c r="BL933" i="3"/>
  <c r="BN934" i="3"/>
  <c r="BD937" i="3"/>
  <c r="BF938" i="3"/>
  <c r="BH939" i="3"/>
  <c r="BJ940" i="3"/>
  <c r="BL941" i="3"/>
  <c r="BN942" i="3"/>
  <c r="BD945" i="3"/>
  <c r="BF946" i="3"/>
  <c r="BH947" i="3"/>
  <c r="BJ948" i="3"/>
  <c r="BL949" i="3"/>
  <c r="BN950" i="3"/>
  <c r="BD953" i="3"/>
  <c r="BF954" i="3"/>
  <c r="BH955" i="3"/>
  <c r="BJ956" i="3"/>
  <c r="BL957" i="3"/>
  <c r="BN958" i="3"/>
  <c r="BD961" i="3"/>
  <c r="BF962" i="3"/>
  <c r="BH963" i="3"/>
  <c r="BJ964" i="3"/>
  <c r="BL965" i="3"/>
  <c r="BF970" i="3"/>
  <c r="BJ972" i="3"/>
  <c r="BD977" i="3"/>
  <c r="BF978" i="3"/>
  <c r="BH979" i="3"/>
  <c r="BJ980" i="3"/>
  <c r="BL981" i="3"/>
  <c r="BJ988" i="3"/>
  <c r="BN990" i="3"/>
  <c r="BD993" i="3"/>
  <c r="BH995" i="3"/>
  <c r="BJ996" i="3"/>
  <c r="BL997" i="3"/>
  <c r="BD1001" i="3"/>
  <c r="BF1002" i="3"/>
  <c r="BH1003" i="3"/>
  <c r="BJ1004" i="3"/>
  <c r="BL1005" i="3"/>
  <c r="BD1009" i="3"/>
  <c r="BF1010" i="3"/>
  <c r="BH1011" i="3"/>
  <c r="BJ1012" i="3"/>
  <c r="BL1013" i="3"/>
  <c r="BD1017" i="3"/>
  <c r="BH1019" i="3"/>
  <c r="BJ1020" i="3"/>
  <c r="BL1021" i="3"/>
  <c r="BD1025" i="3"/>
  <c r="BF1026" i="3"/>
  <c r="BH1027" i="3"/>
  <c r="BJ1028" i="3"/>
  <c r="BL1029" i="3"/>
  <c r="BD1071" i="3"/>
  <c r="BD1075" i="3"/>
  <c r="BH1077" i="3"/>
  <c r="BL1079" i="3"/>
  <c r="BD1091" i="3"/>
  <c r="BH1093" i="3"/>
  <c r="BL1095" i="3"/>
  <c r="BD1107" i="3"/>
  <c r="BH1109" i="3"/>
  <c r="BL1111" i="3"/>
  <c r="BN1120" i="3"/>
  <c r="BF1124" i="3"/>
  <c r="BJ1126" i="3"/>
  <c r="BN1128" i="3"/>
  <c r="BF1132" i="3"/>
  <c r="BJ1134" i="3"/>
  <c r="BN1136" i="3"/>
  <c r="BF1140" i="3"/>
  <c r="BH1141" i="3"/>
  <c r="BJ1142" i="3"/>
  <c r="BF1148" i="3"/>
  <c r="BH1149" i="3"/>
  <c r="BJ1150" i="3"/>
  <c r="BF1156" i="3"/>
  <c r="BH1157" i="3"/>
  <c r="BJ1158" i="3"/>
  <c r="BF1164" i="3"/>
  <c r="BH1165" i="3"/>
  <c r="BJ1166" i="3"/>
  <c r="BF1172" i="3"/>
  <c r="BH1173" i="3"/>
  <c r="BJ1174" i="3"/>
  <c r="BF1180" i="3"/>
  <c r="BH1181" i="3"/>
  <c r="BJ1182" i="3"/>
  <c r="BF1188" i="3"/>
  <c r="BH1189" i="3"/>
  <c r="BJ1190" i="3"/>
  <c r="BF1196" i="3"/>
  <c r="BJ1198" i="3"/>
  <c r="BI1073" i="3"/>
  <c r="BM1075" i="3"/>
  <c r="BE1079" i="3"/>
  <c r="BI1081" i="3"/>
  <c r="BM1083" i="3"/>
  <c r="BE1087" i="3"/>
  <c r="BI1089" i="3"/>
  <c r="BM1091" i="3"/>
  <c r="BE1095" i="3"/>
  <c r="BI1097" i="3"/>
  <c r="BM1099" i="3"/>
  <c r="BE1103" i="3"/>
  <c r="BI1105" i="3"/>
  <c r="BM1107" i="3"/>
  <c r="BE1111" i="3"/>
  <c r="BI1113" i="3"/>
  <c r="BM1115" i="3"/>
  <c r="BE1119" i="3"/>
  <c r="BE1143" i="3"/>
  <c r="BI1145" i="3"/>
  <c r="BE1151" i="3"/>
  <c r="BI1153" i="3"/>
  <c r="BE1159" i="3"/>
  <c r="BI1161" i="3"/>
  <c r="BE1167" i="3"/>
  <c r="BI1169" i="3"/>
  <c r="BE1175" i="3"/>
  <c r="BI1177" i="3"/>
  <c r="BE1183" i="3"/>
  <c r="BI1185" i="3"/>
  <c r="BE1191" i="3"/>
  <c r="BI1193" i="3"/>
  <c r="BM1195" i="3"/>
  <c r="BE1199" i="3"/>
  <c r="BI1201" i="3"/>
  <c r="BM1203" i="3"/>
  <c r="BE1207" i="3"/>
  <c r="BI1209" i="3"/>
  <c r="BM1211" i="3"/>
  <c r="BE1215" i="3"/>
  <c r="BI1217" i="3"/>
  <c r="BM1219" i="3"/>
  <c r="BE1223" i="3"/>
  <c r="BI1225" i="3"/>
  <c r="BM1227" i="3"/>
  <c r="BE1231" i="3"/>
  <c r="BI1233" i="3"/>
  <c r="BM1235" i="3"/>
  <c r="BE1239" i="3"/>
  <c r="BF1061" i="3"/>
  <c r="BH1062" i="3"/>
  <c r="BJ1063" i="3"/>
  <c r="BL1064" i="3"/>
  <c r="BN1065" i="3"/>
  <c r="BH1070" i="3"/>
  <c r="BL1120" i="3"/>
  <c r="BD1124" i="3"/>
  <c r="BH1126" i="3"/>
  <c r="BL1128" i="3"/>
  <c r="BD1132" i="3"/>
  <c r="BH1134" i="3"/>
  <c r="BL1136" i="3"/>
  <c r="BF1141" i="3"/>
  <c r="BJ1143" i="3"/>
  <c r="BL1144" i="3"/>
  <c r="BN1145" i="3"/>
  <c r="BF1149" i="3"/>
  <c r="BJ1151" i="3"/>
  <c r="BL1152" i="3"/>
  <c r="BN1153" i="3"/>
  <c r="BF1157" i="3"/>
  <c r="BJ1159" i="3"/>
  <c r="BL1160" i="3"/>
  <c r="BN1161" i="3"/>
  <c r="BF1165" i="3"/>
  <c r="BJ1167" i="3"/>
  <c r="BL1168" i="3"/>
  <c r="BN1169" i="3"/>
  <c r="BF1173" i="3"/>
  <c r="BJ1175" i="3"/>
  <c r="BL1176" i="3"/>
  <c r="BN1177" i="3"/>
  <c r="BF1181" i="3"/>
  <c r="BJ1183" i="3"/>
  <c r="BL1184" i="3"/>
  <c r="BN1185" i="3"/>
  <c r="BF1189" i="3"/>
  <c r="BJ1191" i="3"/>
  <c r="BL1192" i="3"/>
  <c r="BN1193" i="3"/>
  <c r="BF1197" i="3"/>
  <c r="BJ1199" i="3"/>
  <c r="BF1205" i="3"/>
  <c r="BJ1207" i="3"/>
  <c r="BF1213" i="3"/>
  <c r="BJ1215" i="3"/>
  <c r="BF1221" i="3"/>
  <c r="BJ1223" i="3"/>
  <c r="BD348" i="3"/>
  <c r="BF408" i="3"/>
  <c r="BF392" i="3"/>
  <c r="BF376" i="3"/>
  <c r="BF360" i="3"/>
  <c r="BF344" i="3"/>
  <c r="BJ404" i="3"/>
  <c r="BJ388" i="3"/>
  <c r="BJ372" i="3"/>
  <c r="BJ356" i="3"/>
  <c r="BL416" i="3"/>
  <c r="BL400" i="3"/>
  <c r="BL384" i="3"/>
  <c r="BD411" i="3"/>
  <c r="BD395" i="3"/>
  <c r="BD379" i="3"/>
  <c r="BD363" i="3"/>
  <c r="BD347" i="3"/>
  <c r="BF407" i="3"/>
  <c r="BF391" i="3"/>
  <c r="BF375" i="3"/>
  <c r="BF359" i="3"/>
  <c r="BF343" i="3"/>
  <c r="BJ403" i="3"/>
  <c r="BJ387" i="3"/>
  <c r="BJ371" i="3"/>
  <c r="BJ355" i="3"/>
  <c r="BL415" i="3"/>
  <c r="BL399" i="3"/>
  <c r="BL383" i="3"/>
  <c r="BL364" i="3"/>
  <c r="BG404" i="3"/>
  <c r="BG388" i="3"/>
  <c r="BG372" i="3"/>
  <c r="BG356" i="3"/>
  <c r="BG133" i="3"/>
  <c r="BM416" i="3"/>
  <c r="BM400" i="3"/>
  <c r="BM384" i="3"/>
  <c r="BM368" i="3"/>
  <c r="BM352" i="3"/>
  <c r="BL357" i="3"/>
  <c r="BG407" i="3"/>
  <c r="BG391" i="3"/>
  <c r="BG375" i="3"/>
  <c r="BG359" i="3"/>
  <c r="BG343" i="3"/>
  <c r="BM403" i="3"/>
  <c r="BM387" i="3"/>
  <c r="BG1266" i="3"/>
  <c r="BG1274" i="3"/>
  <c r="BC1280" i="3"/>
  <c r="BG1282" i="3"/>
  <c r="BM281" i="3"/>
  <c r="BL179" i="3"/>
  <c r="BG398" i="3"/>
  <c r="BG382" i="3"/>
  <c r="BG366" i="3"/>
  <c r="BG350" i="3"/>
  <c r="BG4" i="3"/>
  <c r="BM410" i="3"/>
  <c r="BM394" i="3"/>
  <c r="BM378" i="3"/>
  <c r="BM362" i="3"/>
  <c r="BM346" i="3"/>
  <c r="BM264" i="3"/>
  <c r="BM37" i="3"/>
  <c r="BM173" i="3"/>
  <c r="BF1269" i="3"/>
  <c r="BJ1271" i="3"/>
  <c r="BF1277" i="3"/>
  <c r="BL1280" i="3"/>
  <c r="BD1284" i="3"/>
  <c r="BH1286" i="3"/>
  <c r="BL367" i="3"/>
  <c r="BL351" i="3"/>
  <c r="BG401" i="3"/>
  <c r="BG385" i="3"/>
  <c r="BG369" i="3"/>
  <c r="BG353" i="3"/>
  <c r="BM413" i="3"/>
  <c r="BM397" i="3"/>
  <c r="BM381" i="3"/>
  <c r="BM365" i="3"/>
  <c r="BM349" i="3"/>
  <c r="BM116" i="3"/>
  <c r="BG1265" i="3"/>
  <c r="BG1273" i="3"/>
  <c r="BG1281" i="3"/>
  <c r="BG1294" i="3"/>
  <c r="BC1300" i="3"/>
  <c r="BG1310" i="3"/>
  <c r="BC1316" i="3"/>
  <c r="BG1326" i="3"/>
  <c r="BC1332" i="3"/>
  <c r="BE1333" i="3"/>
  <c r="BG1334" i="3"/>
  <c r="BM1337" i="3"/>
  <c r="BC1340" i="3"/>
  <c r="BE1341" i="3"/>
  <c r="BG1342" i="3"/>
  <c r="BM1345" i="3"/>
  <c r="BC1348" i="3"/>
  <c r="BE1349" i="3"/>
  <c r="BG1350" i="3"/>
  <c r="BM1353" i="3"/>
  <c r="BC1356" i="3"/>
  <c r="BE1357" i="3"/>
  <c r="BG1358" i="3"/>
  <c r="BM1361" i="3"/>
  <c r="BC1364" i="3"/>
  <c r="BE1365" i="3"/>
  <c r="BG1366" i="3"/>
  <c r="BM1369" i="3"/>
  <c r="BM1377" i="3"/>
  <c r="BF1381" i="3"/>
  <c r="BH1290" i="3"/>
  <c r="BD1296" i="3"/>
  <c r="BL1300" i="3"/>
  <c r="BH1306" i="3"/>
  <c r="BD1312" i="3"/>
  <c r="BL1316" i="3"/>
  <c r="BH1322" i="3"/>
  <c r="BD1328" i="3"/>
  <c r="BJ1331" i="3"/>
  <c r="BD1336" i="3"/>
  <c r="BJ1339" i="3"/>
  <c r="BD1344" i="3"/>
  <c r="BJ1347" i="3"/>
  <c r="BD1352" i="3"/>
  <c r="BJ1355" i="3"/>
  <c r="BD1360" i="3"/>
  <c r="BJ1363" i="3"/>
  <c r="BD1368" i="3"/>
  <c r="BF1377" i="3"/>
  <c r="BC1291" i="3"/>
  <c r="BG1293" i="3"/>
  <c r="BC1299" i="3"/>
  <c r="BG1301" i="3"/>
  <c r="BC1307" i="3"/>
  <c r="BG1309" i="3"/>
  <c r="BC1315" i="3"/>
  <c r="BG1317" i="3"/>
  <c r="BC1323" i="3"/>
  <c r="BG1325" i="3"/>
  <c r="BC1331" i="3"/>
  <c r="BG1333" i="3"/>
  <c r="BC1339" i="3"/>
  <c r="BG1341" i="3"/>
  <c r="BC1347" i="3"/>
  <c r="BG1349" i="3"/>
  <c r="BC1355" i="3"/>
  <c r="BG1357" i="3"/>
  <c r="BC1363" i="3"/>
  <c r="BG1365" i="3"/>
  <c r="BC1371" i="3"/>
  <c r="BG1373" i="3"/>
  <c r="BF1389" i="3"/>
  <c r="BD1396" i="3"/>
  <c r="BH1398" i="3"/>
  <c r="BL1400" i="3"/>
  <c r="BD1404" i="3"/>
  <c r="BH1406" i="3"/>
  <c r="BL1408" i="3"/>
  <c r="BD1412" i="3"/>
  <c r="BH1414" i="3"/>
  <c r="BL1416" i="3"/>
  <c r="BD1420" i="3"/>
  <c r="BH1422" i="3"/>
  <c r="BL1424" i="3"/>
  <c r="BD1428" i="3"/>
  <c r="BH1430" i="3"/>
  <c r="BD1436" i="3"/>
  <c r="BH1438" i="3"/>
  <c r="BD1444" i="3"/>
  <c r="BH1446" i="3"/>
  <c r="BD1452" i="3"/>
  <c r="BH1454" i="3"/>
  <c r="BD1460" i="3"/>
  <c r="BH1462" i="3"/>
  <c r="BC1381" i="3"/>
  <c r="BG1383" i="3"/>
  <c r="BC1389" i="3"/>
  <c r="BG1391" i="3"/>
  <c r="BM1426" i="3"/>
  <c r="BE1430" i="3"/>
  <c r="BG1431" i="3"/>
  <c r="BI1432" i="3"/>
  <c r="BM1434" i="3"/>
  <c r="BE1438" i="3"/>
  <c r="BG1439" i="3"/>
  <c r="BI1440" i="3"/>
  <c r="BM1442" i="3"/>
  <c r="BE1446" i="3"/>
  <c r="BG1447" i="3"/>
  <c r="BI1448" i="3"/>
  <c r="BM1450" i="3"/>
  <c r="BE1454" i="3"/>
  <c r="BG1455" i="3"/>
  <c r="BI1456" i="3"/>
  <c r="BM1458" i="3"/>
  <c r="BE1462" i="3"/>
  <c r="BG1463" i="3"/>
  <c r="BI1464" i="3"/>
  <c r="BC1469" i="3"/>
  <c r="BG1471" i="3"/>
  <c r="BD1477" i="3"/>
  <c r="BF1382" i="3"/>
  <c r="BF1390" i="3"/>
  <c r="BF1430" i="3"/>
  <c r="BH1431" i="3"/>
  <c r="BF1438" i="3"/>
  <c r="BH1439" i="3"/>
  <c r="BF1446" i="3"/>
  <c r="BH1447" i="3"/>
  <c r="BF1454" i="3"/>
  <c r="BH1455" i="3"/>
  <c r="BF1462" i="3"/>
  <c r="BH1463" i="3"/>
  <c r="BL1465" i="3"/>
  <c r="BN1466" i="3"/>
  <c r="BD1469" i="3"/>
  <c r="BF1470" i="3"/>
  <c r="BH1471" i="3"/>
  <c r="BJ1472" i="3"/>
  <c r="BL1473" i="3"/>
  <c r="BN1474" i="3"/>
  <c r="BI1483" i="3"/>
  <c r="BC1488" i="3"/>
  <c r="BI1491" i="3"/>
  <c r="BC1496" i="3"/>
  <c r="BI1499" i="3"/>
  <c r="BC1504" i="3"/>
  <c r="BI1507" i="3"/>
  <c r="BM1509" i="3"/>
  <c r="BC1512" i="3"/>
  <c r="BG1514" i="3"/>
  <c r="BC1520" i="3"/>
  <c r="BG1522" i="3"/>
  <c r="BL1528" i="3"/>
  <c r="BH1510" i="3"/>
  <c r="BL1512" i="3"/>
  <c r="BN1513" i="3"/>
  <c r="BD1516" i="3"/>
  <c r="BH1518" i="3"/>
  <c r="BL1520" i="3"/>
  <c r="BD1524" i="3"/>
  <c r="BH1526" i="3"/>
  <c r="BC1481" i="3"/>
  <c r="BG1483" i="3"/>
  <c r="BC1489" i="3"/>
  <c r="BG1491" i="3"/>
  <c r="BC1497" i="3"/>
  <c r="BG1499" i="3"/>
  <c r="BC1505" i="3"/>
  <c r="BG1507" i="3"/>
  <c r="BC1513" i="3"/>
  <c r="BG1515" i="3"/>
  <c r="BC1521" i="3"/>
  <c r="BG1523" i="3"/>
  <c r="BH1528" i="3"/>
  <c r="BD1532" i="3"/>
  <c r="BH1534" i="3"/>
  <c r="BL1536" i="3"/>
  <c r="BG1527" i="3"/>
  <c r="BC1533" i="3"/>
  <c r="BG1535" i="3"/>
  <c r="BL1529" i="3"/>
  <c r="BD1533" i="3"/>
  <c r="BH1535" i="3"/>
  <c r="BD1541" i="3"/>
  <c r="BH1543" i="3"/>
  <c r="BD1549" i="3"/>
  <c r="BH1551" i="3"/>
  <c r="BD1557" i="3"/>
  <c r="BH1559" i="3"/>
  <c r="BD1565" i="3"/>
  <c r="BH1567" i="3"/>
  <c r="BD1573" i="3"/>
  <c r="BH1575" i="3"/>
  <c r="BG1591" i="3"/>
  <c r="BC1597" i="3"/>
  <c r="BG1599" i="3"/>
  <c r="BM1602" i="3"/>
  <c r="BC1605" i="3"/>
  <c r="BG1607" i="3"/>
  <c r="BC1613" i="3"/>
  <c r="BG1615" i="3"/>
  <c r="BN1576" i="3"/>
  <c r="BF1580" i="3"/>
  <c r="BJ1582" i="3"/>
  <c r="BN1584" i="3"/>
  <c r="BF1588" i="3"/>
  <c r="BL1591" i="3"/>
  <c r="BD1595" i="3"/>
  <c r="BH1597" i="3"/>
  <c r="BL1599" i="3"/>
  <c r="BD1603" i="3"/>
  <c r="BF1604" i="3"/>
  <c r="BJ1606" i="3"/>
  <c r="BL1607" i="3"/>
  <c r="BN1608" i="3"/>
  <c r="BD1611" i="3"/>
  <c r="BF1612" i="3"/>
  <c r="BJ1614" i="3"/>
  <c r="BL1615" i="3"/>
  <c r="BN1616" i="3"/>
  <c r="BG1578" i="3"/>
  <c r="BC1584" i="3"/>
  <c r="BE1585" i="3"/>
  <c r="BG1586" i="3"/>
  <c r="BC1592" i="3"/>
  <c r="BG1594" i="3"/>
  <c r="BC1600" i="3"/>
  <c r="BG1602" i="3"/>
  <c r="BC1608" i="3"/>
  <c r="BG1610" i="3"/>
  <c r="BC1616" i="3"/>
  <c r="BE1639" i="3"/>
  <c r="BC1646" i="3"/>
  <c r="BI1649" i="3"/>
  <c r="BC1654" i="3"/>
  <c r="BE1655" i="3"/>
  <c r="BG1664" i="3"/>
  <c r="BD1618" i="3"/>
  <c r="BH1620" i="3"/>
  <c r="BL1622" i="3"/>
  <c r="BH1628" i="3"/>
  <c r="BN1631" i="3"/>
  <c r="BH1636" i="3"/>
  <c r="BN1639" i="3"/>
  <c r="BH1644" i="3"/>
  <c r="BN1647" i="3"/>
  <c r="BH1652" i="3"/>
  <c r="BN1655" i="3"/>
  <c r="BH1660" i="3"/>
  <c r="BL1662" i="3"/>
  <c r="BN1663" i="3"/>
  <c r="BM1626" i="3"/>
  <c r="BC1629" i="3"/>
  <c r="BE1630" i="3"/>
  <c r="BG1631" i="3"/>
  <c r="BI1632" i="3"/>
  <c r="BM1634" i="3"/>
  <c r="BC1637" i="3"/>
  <c r="BE1638" i="3"/>
  <c r="BG1639" i="3"/>
  <c r="BM1642" i="3"/>
  <c r="BC1645" i="3"/>
  <c r="BE1646" i="3"/>
  <c r="BG1647" i="3"/>
  <c r="BI1648" i="3"/>
  <c r="BM1650" i="3"/>
  <c r="BC1653" i="3"/>
  <c r="BE1654" i="3"/>
  <c r="BG1655" i="3"/>
  <c r="BM1658" i="3"/>
  <c r="BC1661" i="3"/>
  <c r="BG1663" i="3"/>
  <c r="BI1664" i="3"/>
  <c r="BC1669" i="3"/>
  <c r="BG1671" i="3"/>
  <c r="BC1677" i="3"/>
  <c r="BG1679" i="3"/>
  <c r="BC1685" i="3"/>
  <c r="BG1687" i="3"/>
  <c r="BF1666" i="3"/>
  <c r="BC1668" i="3"/>
  <c r="BG1670" i="3"/>
  <c r="BC1676" i="3"/>
  <c r="BG1678" i="3"/>
  <c r="BC1684" i="3"/>
  <c r="BG1686" i="3"/>
  <c r="BL1698" i="3"/>
  <c r="BC1703" i="3"/>
  <c r="BG1705" i="3"/>
  <c r="BC1711" i="3"/>
  <c r="BG1713" i="3"/>
  <c r="BF1694" i="3"/>
  <c r="BJ1712" i="3"/>
  <c r="BJ1720" i="3"/>
  <c r="BH1727" i="3"/>
  <c r="BL1729" i="3"/>
  <c r="BD1733" i="3"/>
  <c r="BH1735" i="3"/>
  <c r="BN1738" i="3"/>
  <c r="BG1740" i="3"/>
  <c r="BC1716" i="3"/>
  <c r="BI1719" i="3"/>
  <c r="BM1721" i="3"/>
  <c r="BC1724" i="3"/>
  <c r="BC1732" i="3"/>
  <c r="BG1734" i="3"/>
  <c r="BM1737" i="3"/>
  <c r="BJ1723" i="3"/>
  <c r="BN1725" i="3"/>
  <c r="BD1728" i="3"/>
  <c r="BH1730" i="3"/>
  <c r="BL1732" i="3"/>
  <c r="BD1736" i="3"/>
  <c r="BH1738" i="3"/>
  <c r="BC1742" i="3"/>
  <c r="BE1743" i="3"/>
  <c r="BI1745" i="3"/>
  <c r="BM1747" i="3"/>
  <c r="BE1751" i="3"/>
  <c r="BM1755" i="3"/>
  <c r="BE1758" i="3"/>
  <c r="BK1761" i="3"/>
  <c r="BM1762" i="3"/>
  <c r="BL1754" i="3"/>
  <c r="BD1759" i="3"/>
  <c r="BH1761" i="3"/>
  <c r="BE1740" i="3"/>
  <c r="BI1742" i="3"/>
  <c r="BM1744" i="3"/>
  <c r="BE1748" i="3"/>
  <c r="BI1750" i="3"/>
  <c r="BD49" i="3"/>
  <c r="BJ49" i="3"/>
  <c r="BC77" i="3"/>
  <c r="BC93" i="3"/>
  <c r="BC24" i="3"/>
  <c r="BC103" i="3"/>
  <c r="BD185" i="3"/>
  <c r="BJ180" i="3"/>
  <c r="BC178" i="3"/>
  <c r="BD190" i="3"/>
  <c r="BL77" i="3"/>
  <c r="BD24" i="3"/>
  <c r="BM185" i="3"/>
  <c r="BF132" i="3"/>
  <c r="BG95" i="3"/>
  <c r="BL178" i="3"/>
  <c r="BF77" i="3"/>
  <c r="BM24" i="3"/>
  <c r="BC186" i="3"/>
  <c r="BD180" i="3"/>
  <c r="BL95" i="3"/>
  <c r="BD57" i="3"/>
  <c r="BJ190" i="3"/>
  <c r="BC14" i="3"/>
  <c r="BC217" i="3"/>
  <c r="BC220" i="3"/>
  <c r="BM54" i="3"/>
  <c r="BJ265" i="3"/>
  <c r="BF306" i="3"/>
  <c r="BJ306" i="3"/>
  <c r="BJ309" i="3"/>
  <c r="BJ313" i="3"/>
  <c r="BJ314" i="3"/>
  <c r="BF663" i="3"/>
  <c r="BJ665" i="3"/>
  <c r="BM544" i="3"/>
  <c r="BE580" i="3"/>
  <c r="BI646" i="3"/>
  <c r="BG661" i="3"/>
  <c r="BI662" i="3"/>
  <c r="BG674" i="3"/>
  <c r="BE683" i="3"/>
  <c r="BG684" i="3"/>
  <c r="BI685" i="3"/>
  <c r="BE691" i="3"/>
  <c r="BG692" i="3"/>
  <c r="BI693" i="3"/>
  <c r="BE699" i="3"/>
  <c r="BG700" i="3"/>
  <c r="BI701" i="3"/>
  <c r="BE707" i="3"/>
  <c r="BG708" i="3"/>
  <c r="BI709" i="3"/>
  <c r="BC714" i="3"/>
  <c r="BE715" i="3"/>
  <c r="BG716" i="3"/>
  <c r="BI717" i="3"/>
  <c r="BC722" i="3"/>
  <c r="BE723" i="3"/>
  <c r="BG724" i="3"/>
  <c r="BI725" i="3"/>
  <c r="BC730" i="3"/>
  <c r="BE731" i="3"/>
  <c r="BG732" i="3"/>
  <c r="BI733" i="3"/>
  <c r="BC738" i="3"/>
  <c r="BE739" i="3"/>
  <c r="BG740" i="3"/>
  <c r="BI741" i="3"/>
  <c r="BC746" i="3"/>
  <c r="BE747" i="3"/>
  <c r="BG748" i="3"/>
  <c r="BI749" i="3"/>
  <c r="BC754" i="3"/>
  <c r="BE755" i="3"/>
  <c r="BG756" i="3"/>
  <c r="BI757" i="3"/>
  <c r="BM775" i="3"/>
  <c r="BC778" i="3"/>
  <c r="BE779" i="3"/>
  <c r="BG780" i="3"/>
  <c r="BI781" i="3"/>
  <c r="BC786" i="3"/>
  <c r="BE787" i="3"/>
  <c r="BG788" i="3"/>
  <c r="BI789" i="3"/>
  <c r="BC794" i="3"/>
  <c r="BE795" i="3"/>
  <c r="BG796" i="3"/>
  <c r="BI797" i="3"/>
  <c r="BC802" i="3"/>
  <c r="BE803" i="3"/>
  <c r="BG804" i="3"/>
  <c r="BI805" i="3"/>
  <c r="BC810" i="3"/>
  <c r="BE811" i="3"/>
  <c r="BG812" i="3"/>
  <c r="BI813" i="3"/>
  <c r="BC818" i="3"/>
  <c r="BE819" i="3"/>
  <c r="BG820" i="3"/>
  <c r="BI821" i="3"/>
  <c r="BC826" i="3"/>
  <c r="BE827" i="3"/>
  <c r="BI829" i="3"/>
  <c r="BM831" i="3"/>
  <c r="BE835" i="3"/>
  <c r="BG836" i="3"/>
  <c r="BI837" i="3"/>
  <c r="BM839" i="3"/>
  <c r="BE843" i="3"/>
  <c r="BG844" i="3"/>
  <c r="BI845" i="3"/>
  <c r="BM847" i="3"/>
  <c r="BE851" i="3"/>
  <c r="BG852" i="3"/>
  <c r="BI853" i="3"/>
  <c r="BM855" i="3"/>
  <c r="BE859" i="3"/>
  <c r="BG860" i="3"/>
  <c r="BI861" i="3"/>
  <c r="BM863" i="3"/>
  <c r="BF869" i="3"/>
  <c r="BJ871" i="3"/>
  <c r="BL666" i="3"/>
  <c r="BD670" i="3"/>
  <c r="BF671" i="3"/>
  <c r="BJ673" i="3"/>
  <c r="BL674" i="3"/>
  <c r="BD678" i="3"/>
  <c r="BF679" i="3"/>
  <c r="BJ681" i="3"/>
  <c r="BL682" i="3"/>
  <c r="BD686" i="3"/>
  <c r="BF687" i="3"/>
  <c r="BJ689" i="3"/>
  <c r="BL690" i="3"/>
  <c r="BD694" i="3"/>
  <c r="BF695" i="3"/>
  <c r="BJ697" i="3"/>
  <c r="BL698" i="3"/>
  <c r="BD702" i="3"/>
  <c r="BF703" i="3"/>
  <c r="BJ705" i="3"/>
  <c r="BL706" i="3"/>
  <c r="BD710" i="3"/>
  <c r="BF711" i="3"/>
  <c r="BJ713" i="3"/>
  <c r="BL714" i="3"/>
  <c r="BD718" i="3"/>
  <c r="BF719" i="3"/>
  <c r="BH720" i="3"/>
  <c r="BJ721" i="3"/>
  <c r="BL722" i="3"/>
  <c r="BD726" i="3"/>
  <c r="BF727" i="3"/>
  <c r="BH728" i="3"/>
  <c r="BJ729" i="3"/>
  <c r="BL730" i="3"/>
  <c r="BD734" i="3"/>
  <c r="BF735" i="3"/>
  <c r="BH736" i="3"/>
  <c r="BJ737" i="3"/>
  <c r="BL738" i="3"/>
  <c r="BD742" i="3"/>
  <c r="BF743" i="3"/>
  <c r="BH744" i="3"/>
  <c r="BJ745" i="3"/>
  <c r="BL746" i="3"/>
  <c r="BD750" i="3"/>
  <c r="BF751" i="3"/>
  <c r="BH752" i="3"/>
  <c r="BJ753" i="3"/>
  <c r="BL754" i="3"/>
  <c r="BD758" i="3"/>
  <c r="BH760" i="3"/>
  <c r="BL762" i="3"/>
  <c r="BD766" i="3"/>
  <c r="BH768" i="3"/>
  <c r="BL770" i="3"/>
  <c r="BD774" i="3"/>
  <c r="BJ777" i="3"/>
  <c r="BL778" i="3"/>
  <c r="BN779" i="3"/>
  <c r="BD782" i="3"/>
  <c r="BF783" i="3"/>
  <c r="BH784" i="3"/>
  <c r="BJ785" i="3"/>
  <c r="BL786" i="3"/>
  <c r="BN787" i="3"/>
  <c r="BD790" i="3"/>
  <c r="BF791" i="3"/>
  <c r="BH792" i="3"/>
  <c r="BJ793" i="3"/>
  <c r="BL794" i="3"/>
  <c r="BN795" i="3"/>
  <c r="BD798" i="3"/>
  <c r="BF799" i="3"/>
  <c r="BH800" i="3"/>
  <c r="BJ801" i="3"/>
  <c r="BL802" i="3"/>
  <c r="BN803" i="3"/>
  <c r="BD806" i="3"/>
  <c r="BF807" i="3"/>
  <c r="BH808" i="3"/>
  <c r="BJ809" i="3"/>
  <c r="BL810" i="3"/>
  <c r="BN811" i="3"/>
  <c r="BD814" i="3"/>
  <c r="BF815" i="3"/>
  <c r="BH816" i="3"/>
  <c r="BJ817" i="3"/>
  <c r="BL818" i="3"/>
  <c r="BN819" i="3"/>
  <c r="BD822" i="3"/>
  <c r="BF823" i="3"/>
  <c r="BH824" i="3"/>
  <c r="BJ825" i="3"/>
  <c r="BL826" i="3"/>
  <c r="BD830" i="3"/>
  <c r="BF831" i="3"/>
  <c r="BH832" i="3"/>
  <c r="BJ833" i="3"/>
  <c r="BL834" i="3"/>
  <c r="BF839" i="3"/>
  <c r="BH840" i="3"/>
  <c r="BJ841" i="3"/>
  <c r="BL842" i="3"/>
  <c r="BF847" i="3"/>
  <c r="BH848" i="3"/>
  <c r="BJ849" i="3"/>
  <c r="BL850" i="3"/>
  <c r="BF855" i="3"/>
  <c r="BH856" i="3"/>
  <c r="BJ857" i="3"/>
  <c r="BL858" i="3"/>
  <c r="BF863" i="3"/>
  <c r="BH864" i="3"/>
  <c r="BI676" i="3"/>
  <c r="BE698" i="3"/>
  <c r="BE706" i="3"/>
  <c r="BG707" i="3"/>
  <c r="BI708" i="3"/>
  <c r="BC713" i="3"/>
  <c r="BE714" i="3"/>
  <c r="BG715" i="3"/>
  <c r="BI716" i="3"/>
  <c r="BC721" i="3"/>
  <c r="BE722" i="3"/>
  <c r="BG723" i="3"/>
  <c r="BI724" i="3"/>
  <c r="BC729" i="3"/>
  <c r="BE730" i="3"/>
  <c r="BG731" i="3"/>
  <c r="BI732" i="3"/>
  <c r="BC737" i="3"/>
  <c r="BE738" i="3"/>
  <c r="BG739" i="3"/>
  <c r="BI740" i="3"/>
  <c r="BC745" i="3"/>
  <c r="BE746" i="3"/>
  <c r="BG747" i="3"/>
  <c r="BI748" i="3"/>
  <c r="BC753" i="3"/>
  <c r="BE754" i="3"/>
  <c r="BG755" i="3"/>
  <c r="BI756" i="3"/>
  <c r="BC777" i="3"/>
  <c r="BE778" i="3"/>
  <c r="BG779" i="3"/>
  <c r="BI780" i="3"/>
  <c r="BE786" i="3"/>
  <c r="BG787" i="3"/>
  <c r="BI788" i="3"/>
  <c r="BC793" i="3"/>
  <c r="BE794" i="3"/>
  <c r="BG795" i="3"/>
  <c r="BI796" i="3"/>
  <c r="BE802" i="3"/>
  <c r="BG803" i="3"/>
  <c r="BI804" i="3"/>
  <c r="BE810" i="3"/>
  <c r="BG811" i="3"/>
  <c r="BI812" i="3"/>
  <c r="BC817" i="3"/>
  <c r="BE818" i="3"/>
  <c r="BG819" i="3"/>
  <c r="BI820" i="3"/>
  <c r="BC825" i="3"/>
  <c r="BE826" i="3"/>
  <c r="BI828" i="3"/>
  <c r="BM830" i="3"/>
  <c r="BE834" i="3"/>
  <c r="BG835" i="3"/>
  <c r="BI836" i="3"/>
  <c r="BM838" i="3"/>
  <c r="BE842" i="3"/>
  <c r="BG843" i="3"/>
  <c r="BI844" i="3"/>
  <c r="BM846" i="3"/>
  <c r="BE850" i="3"/>
  <c r="BG851" i="3"/>
  <c r="BI852" i="3"/>
  <c r="BM854" i="3"/>
  <c r="BE858" i="3"/>
  <c r="BG859" i="3"/>
  <c r="BI860" i="3"/>
  <c r="BM862" i="3"/>
  <c r="BF867" i="3"/>
  <c r="BJ869" i="3"/>
  <c r="BD874" i="3"/>
  <c r="BF875" i="3"/>
  <c r="BH876" i="3"/>
  <c r="BJ877" i="3"/>
  <c r="BL878" i="3"/>
  <c r="BD882" i="3"/>
  <c r="BF883" i="3"/>
  <c r="BL886" i="3"/>
  <c r="BD890" i="3"/>
  <c r="BH892" i="3"/>
  <c r="BL894" i="3"/>
  <c r="BD898" i="3"/>
  <c r="BH900" i="3"/>
  <c r="BL902" i="3"/>
  <c r="BD906" i="3"/>
  <c r="BF907" i="3"/>
  <c r="BH908" i="3"/>
  <c r="BJ909" i="3"/>
  <c r="BL910" i="3"/>
  <c r="BD914" i="3"/>
  <c r="BF915" i="3"/>
  <c r="BH916" i="3"/>
  <c r="BJ917" i="3"/>
  <c r="BL918" i="3"/>
  <c r="BN919" i="3"/>
  <c r="BD922" i="3"/>
  <c r="BF923" i="3"/>
  <c r="BH924" i="3"/>
  <c r="BJ925" i="3"/>
  <c r="BL926" i="3"/>
  <c r="BN927" i="3"/>
  <c r="BD930" i="3"/>
  <c r="BF931" i="3"/>
  <c r="BH932" i="3"/>
  <c r="BJ933" i="3"/>
  <c r="BL934" i="3"/>
  <c r="BN935" i="3"/>
  <c r="BD938" i="3"/>
  <c r="BF939" i="3"/>
  <c r="BH940" i="3"/>
  <c r="BJ941" i="3"/>
  <c r="BL942" i="3"/>
  <c r="BN943" i="3"/>
  <c r="BD946" i="3"/>
  <c r="BF947" i="3"/>
  <c r="BH948" i="3"/>
  <c r="BJ949" i="3"/>
  <c r="BL950" i="3"/>
  <c r="BN951" i="3"/>
  <c r="BD954" i="3"/>
  <c r="BF955" i="3"/>
  <c r="BH956" i="3"/>
  <c r="BJ957" i="3"/>
  <c r="BL958" i="3"/>
  <c r="BN959" i="3"/>
  <c r="BD962" i="3"/>
  <c r="BF963" i="3"/>
  <c r="BH964" i="3"/>
  <c r="BJ965" i="3"/>
  <c r="BF971" i="3"/>
  <c r="BJ973" i="3"/>
  <c r="BL974" i="3"/>
  <c r="BD978" i="3"/>
  <c r="BF979" i="3"/>
  <c r="BH980" i="3"/>
  <c r="BJ981" i="3"/>
  <c r="BL982" i="3"/>
  <c r="BH988" i="3"/>
  <c r="BL990" i="3"/>
  <c r="BD994" i="3"/>
  <c r="BF995" i="3"/>
  <c r="BH996" i="3"/>
  <c r="BJ997" i="3"/>
  <c r="BL998" i="3"/>
  <c r="BD1002" i="3"/>
  <c r="BH1004" i="3"/>
  <c r="BD1010" i="3"/>
  <c r="BH1012" i="3"/>
  <c r="BJ1013" i="3"/>
  <c r="BD1018" i="3"/>
  <c r="BJ1021" i="3"/>
  <c r="BL1022" i="3"/>
  <c r="BD1026" i="3"/>
  <c r="BF1027" i="3"/>
  <c r="BJ1029" i="3"/>
  <c r="BL1030" i="3"/>
  <c r="BH1036" i="3"/>
  <c r="BH1044" i="3"/>
  <c r="BI1058" i="3"/>
  <c r="BE868" i="3"/>
  <c r="BG869" i="3"/>
  <c r="BI870" i="3"/>
  <c r="BM872" i="3"/>
  <c r="BH865" i="3"/>
  <c r="BJ866" i="3"/>
  <c r="BL867" i="3"/>
  <c r="BD871" i="3"/>
  <c r="BF872" i="3"/>
  <c r="BH873" i="3"/>
  <c r="BJ874" i="3"/>
  <c r="BL875" i="3"/>
  <c r="BD879" i="3"/>
  <c r="BF880" i="3"/>
  <c r="BH881" i="3"/>
  <c r="BJ882" i="3"/>
  <c r="BL883" i="3"/>
  <c r="BF888" i="3"/>
  <c r="BJ890" i="3"/>
  <c r="BN892" i="3"/>
  <c r="BF896" i="3"/>
  <c r="BJ898" i="3"/>
  <c r="BN900" i="3"/>
  <c r="BF904" i="3"/>
  <c r="BJ906" i="3"/>
  <c r="BL907" i="3"/>
  <c r="BD911" i="3"/>
  <c r="BF912" i="3"/>
  <c r="BH913" i="3"/>
  <c r="BJ914" i="3"/>
  <c r="BL915" i="3"/>
  <c r="BD919" i="3"/>
  <c r="BF920" i="3"/>
  <c r="BH921" i="3"/>
  <c r="BJ922" i="3"/>
  <c r="BL923" i="3"/>
  <c r="BN924" i="3"/>
  <c r="BD927" i="3"/>
  <c r="BF928" i="3"/>
  <c r="BH929" i="3"/>
  <c r="BJ930" i="3"/>
  <c r="BL931" i="3"/>
  <c r="BN932" i="3"/>
  <c r="BD935" i="3"/>
  <c r="BF936" i="3"/>
  <c r="BH937" i="3"/>
  <c r="BJ938" i="3"/>
  <c r="BL939" i="3"/>
  <c r="BN940" i="3"/>
  <c r="BD943" i="3"/>
  <c r="BF944" i="3"/>
  <c r="BH945" i="3"/>
  <c r="BJ946" i="3"/>
  <c r="BL947" i="3"/>
  <c r="BN948" i="3"/>
  <c r="BD951" i="3"/>
  <c r="BF952" i="3"/>
  <c r="BH953" i="3"/>
  <c r="BJ954" i="3"/>
  <c r="BL955" i="3"/>
  <c r="BN956" i="3"/>
  <c r="BD959" i="3"/>
  <c r="BF960" i="3"/>
  <c r="BH961" i="3"/>
  <c r="BJ962" i="3"/>
  <c r="BL963" i="3"/>
  <c r="BN964" i="3"/>
  <c r="BF968" i="3"/>
  <c r="BJ970" i="3"/>
  <c r="BD975" i="3"/>
  <c r="BF976" i="3"/>
  <c r="BH977" i="3"/>
  <c r="BJ978" i="3"/>
  <c r="BL979" i="3"/>
  <c r="BD983" i="3"/>
  <c r="BF984" i="3"/>
  <c r="BH985" i="3"/>
  <c r="BL987" i="3"/>
  <c r="BN988" i="3"/>
  <c r="BF992" i="3"/>
  <c r="BH993" i="3"/>
  <c r="BJ994" i="3"/>
  <c r="BL995" i="3"/>
  <c r="BD999" i="3"/>
  <c r="BF1000" i="3"/>
  <c r="BH1001" i="3"/>
  <c r="BJ1002" i="3"/>
  <c r="BL1003" i="3"/>
  <c r="BD1007" i="3"/>
  <c r="BF1008" i="3"/>
  <c r="BH1009" i="3"/>
  <c r="BJ1010" i="3"/>
  <c r="BL1011" i="3"/>
  <c r="BD1015" i="3"/>
  <c r="BF1016" i="3"/>
  <c r="BH1017" i="3"/>
  <c r="BL1019" i="3"/>
  <c r="BD1023" i="3"/>
  <c r="BF1024" i="3"/>
  <c r="BH1025" i="3"/>
  <c r="BJ1026" i="3"/>
  <c r="BL1027" i="3"/>
  <c r="BI1054" i="3"/>
  <c r="BD1081" i="3"/>
  <c r="BH1083" i="3"/>
  <c r="BL1085" i="3"/>
  <c r="BD1097" i="3"/>
  <c r="BH1099" i="3"/>
  <c r="BD1113" i="3"/>
  <c r="BH1115" i="3"/>
  <c r="BF1122" i="3"/>
  <c r="BJ1124" i="3"/>
  <c r="BN1126" i="3"/>
  <c r="BF1130" i="3"/>
  <c r="BJ1132" i="3"/>
  <c r="BN1134" i="3"/>
  <c r="BF1138" i="3"/>
  <c r="BH1139" i="3"/>
  <c r="BJ1140" i="3"/>
  <c r="BF1146" i="3"/>
  <c r="BH1147" i="3"/>
  <c r="BJ1148" i="3"/>
  <c r="BF1154" i="3"/>
  <c r="BH1155" i="3"/>
  <c r="BJ1156" i="3"/>
  <c r="BF1162" i="3"/>
  <c r="BH1163" i="3"/>
  <c r="BJ1164" i="3"/>
  <c r="BF1170" i="3"/>
  <c r="BH1171" i="3"/>
  <c r="BJ1172" i="3"/>
  <c r="BF1178" i="3"/>
  <c r="BH1179" i="3"/>
  <c r="BJ1180" i="3"/>
  <c r="BF1186" i="3"/>
  <c r="BH1187" i="3"/>
  <c r="BJ1188" i="3"/>
  <c r="BF1194" i="3"/>
  <c r="BJ1196" i="3"/>
  <c r="BD1201" i="3"/>
  <c r="BH1203" i="3"/>
  <c r="BL1205" i="3"/>
  <c r="BD1209" i="3"/>
  <c r="BH1211" i="3"/>
  <c r="BL1213" i="3"/>
  <c r="BD1217" i="3"/>
  <c r="BH1219" i="3"/>
  <c r="BD1225" i="3"/>
  <c r="BM1065" i="3"/>
  <c r="BE1069" i="3"/>
  <c r="BI1071" i="3"/>
  <c r="BM1073" i="3"/>
  <c r="BE1077" i="3"/>
  <c r="BI1079" i="3"/>
  <c r="BM1081" i="3"/>
  <c r="BE1085" i="3"/>
  <c r="BI1087" i="3"/>
  <c r="BM1089" i="3"/>
  <c r="BE1093" i="3"/>
  <c r="BI1095" i="3"/>
  <c r="BM1097" i="3"/>
  <c r="BE1101" i="3"/>
  <c r="BI1103" i="3"/>
  <c r="BM1105" i="3"/>
  <c r="BE1109" i="3"/>
  <c r="BI1111" i="3"/>
  <c r="BM1113" i="3"/>
  <c r="BE1117" i="3"/>
  <c r="BI1119" i="3"/>
  <c r="BE1141" i="3"/>
  <c r="BI1143" i="3"/>
  <c r="BM1145" i="3"/>
  <c r="BE1149" i="3"/>
  <c r="BI1151" i="3"/>
  <c r="BM1153" i="3"/>
  <c r="BE1157" i="3"/>
  <c r="BI1159" i="3"/>
  <c r="BM1161" i="3"/>
  <c r="BE1165" i="3"/>
  <c r="BI1167" i="3"/>
  <c r="BM1169" i="3"/>
  <c r="BE1173" i="3"/>
  <c r="BI1175" i="3"/>
  <c r="BM1177" i="3"/>
  <c r="BE1181" i="3"/>
  <c r="BI1183" i="3"/>
  <c r="BM1185" i="3"/>
  <c r="BE1189" i="3"/>
  <c r="BI1191" i="3"/>
  <c r="BM1193" i="3"/>
  <c r="BE1197" i="3"/>
  <c r="BI1199" i="3"/>
  <c r="BF1059" i="3"/>
  <c r="BJ1061" i="3"/>
  <c r="BN1063" i="3"/>
  <c r="BD1066" i="3"/>
  <c r="BF1067" i="3"/>
  <c r="BJ1069" i="3"/>
  <c r="BD1122" i="3"/>
  <c r="BH1124" i="3"/>
  <c r="BL1126" i="3"/>
  <c r="BD1130" i="3"/>
  <c r="BH1132" i="3"/>
  <c r="BL1134" i="3"/>
  <c r="BD1138" i="3"/>
  <c r="BF1139" i="3"/>
  <c r="BJ1141" i="3"/>
  <c r="BL1142" i="3"/>
  <c r="BN1143" i="3"/>
  <c r="BD1146" i="3"/>
  <c r="BF1147" i="3"/>
  <c r="BJ1149" i="3"/>
  <c r="BL1150" i="3"/>
  <c r="BN1151" i="3"/>
  <c r="BD1154" i="3"/>
  <c r="BF1155" i="3"/>
  <c r="BJ1157" i="3"/>
  <c r="BL1158" i="3"/>
  <c r="BN1159" i="3"/>
  <c r="BD1162" i="3"/>
  <c r="BF1163" i="3"/>
  <c r="BJ1165" i="3"/>
  <c r="BL1166" i="3"/>
  <c r="BN1167" i="3"/>
  <c r="BD1170" i="3"/>
  <c r="BF1171" i="3"/>
  <c r="BJ1173" i="3"/>
  <c r="BL1174" i="3"/>
  <c r="BN1175" i="3"/>
  <c r="BD1178" i="3"/>
  <c r="BF1179" i="3"/>
  <c r="BJ1181" i="3"/>
  <c r="BL1182" i="3"/>
  <c r="BN1183" i="3"/>
  <c r="BD1186" i="3"/>
  <c r="BF1187" i="3"/>
  <c r="BJ1189" i="3"/>
  <c r="BN1191" i="3"/>
  <c r="BF1195" i="3"/>
  <c r="BJ1197" i="3"/>
  <c r="BD1202" i="3"/>
  <c r="BD1210" i="3"/>
  <c r="BD1218" i="3"/>
  <c r="BG414" i="3"/>
  <c r="BF414" i="3"/>
  <c r="BL360" i="3"/>
  <c r="BE1243" i="3"/>
  <c r="BI1245" i="3"/>
  <c r="BM1247" i="3"/>
  <c r="BE1251" i="3"/>
  <c r="BI1253" i="3"/>
  <c r="BM1255" i="3"/>
  <c r="BE1259" i="3"/>
  <c r="BI1261" i="3"/>
  <c r="BM1263" i="3"/>
  <c r="BF404" i="3"/>
  <c r="BF388" i="3"/>
  <c r="BF372" i="3"/>
  <c r="BF356" i="3"/>
  <c r="BJ400" i="3"/>
  <c r="BJ384" i="3"/>
  <c r="BJ368" i="3"/>
  <c r="BJ352" i="3"/>
  <c r="BJ212" i="3"/>
  <c r="BJ119" i="3"/>
  <c r="BJ189" i="3"/>
  <c r="BJ8" i="3"/>
  <c r="BL412" i="3"/>
  <c r="BL396" i="3"/>
  <c r="BL380" i="3"/>
  <c r="BL358" i="3"/>
  <c r="BD407" i="3"/>
  <c r="BD391" i="3"/>
  <c r="BD375" i="3"/>
  <c r="BD359" i="3"/>
  <c r="BD343" i="3"/>
  <c r="BF403" i="3"/>
  <c r="BF387" i="3"/>
  <c r="BF371" i="3"/>
  <c r="BF355" i="3"/>
  <c r="BJ415" i="3"/>
  <c r="BJ399" i="3"/>
  <c r="BJ383" i="3"/>
  <c r="BJ367" i="3"/>
  <c r="BJ351" i="3"/>
  <c r="BL411" i="3"/>
  <c r="BL395" i="3"/>
  <c r="BL379" i="3"/>
  <c r="BL356" i="3"/>
  <c r="BG416" i="3"/>
  <c r="BG400" i="3"/>
  <c r="BG384" i="3"/>
  <c r="BG368" i="3"/>
  <c r="BG352" i="3"/>
  <c r="BM412" i="3"/>
  <c r="BM396" i="3"/>
  <c r="BM380" i="3"/>
  <c r="BM364" i="3"/>
  <c r="BM348" i="3"/>
  <c r="BL353" i="3"/>
  <c r="BG403" i="3"/>
  <c r="BG387" i="3"/>
  <c r="BG371" i="3"/>
  <c r="BG355" i="3"/>
  <c r="BM399" i="3"/>
  <c r="BM383" i="3"/>
  <c r="BG1264" i="3"/>
  <c r="BG1272" i="3"/>
  <c r="BG1280" i="3"/>
  <c r="BC1286" i="3"/>
  <c r="BM163" i="3"/>
  <c r="BL163" i="3"/>
  <c r="BG410" i="3"/>
  <c r="BG394" i="3"/>
  <c r="BG378" i="3"/>
  <c r="BG362" i="3"/>
  <c r="BG346" i="3"/>
  <c r="BM406" i="3"/>
  <c r="BM390" i="3"/>
  <c r="BM374" i="3"/>
  <c r="BM358" i="3"/>
  <c r="BM215" i="3"/>
  <c r="BM140" i="3"/>
  <c r="BM181" i="3"/>
  <c r="BM85" i="3"/>
  <c r="BF1267" i="3"/>
  <c r="BJ1269" i="3"/>
  <c r="BN1271" i="3"/>
  <c r="BF1275" i="3"/>
  <c r="BJ1277" i="3"/>
  <c r="BN1279" i="3"/>
  <c r="BJ1285" i="3"/>
  <c r="BL363" i="3"/>
  <c r="BL347" i="3"/>
  <c r="BG413" i="3"/>
  <c r="BG397" i="3"/>
  <c r="BG381" i="3"/>
  <c r="BG365" i="3"/>
  <c r="BG349" i="3"/>
  <c r="BM409" i="3"/>
  <c r="BM393" i="3"/>
  <c r="BM377" i="3"/>
  <c r="BM361" i="3"/>
  <c r="BM345" i="3"/>
  <c r="BG1271" i="3"/>
  <c r="BG1279" i="3"/>
  <c r="BM1282" i="3"/>
  <c r="BC1285" i="3"/>
  <c r="BE1286" i="3"/>
  <c r="BC1290" i="3"/>
  <c r="BG1292" i="3"/>
  <c r="BC1298" i="3"/>
  <c r="BG1300" i="3"/>
  <c r="BC1306" i="3"/>
  <c r="BG1308" i="3"/>
  <c r="BC1314" i="3"/>
  <c r="BG1316" i="3"/>
  <c r="BC1322" i="3"/>
  <c r="BG1324" i="3"/>
  <c r="BC1330" i="3"/>
  <c r="BG1332" i="3"/>
  <c r="BI1333" i="3"/>
  <c r="BM1335" i="3"/>
  <c r="BC1338" i="3"/>
  <c r="BG1340" i="3"/>
  <c r="BI1341" i="3"/>
  <c r="BM1343" i="3"/>
  <c r="BC1346" i="3"/>
  <c r="BG1348" i="3"/>
  <c r="BI1349" i="3"/>
  <c r="BM1351" i="3"/>
  <c r="BC1354" i="3"/>
  <c r="BG1356" i="3"/>
  <c r="BM1359" i="3"/>
  <c r="BC1362" i="3"/>
  <c r="BG1364" i="3"/>
  <c r="BI1365" i="3"/>
  <c r="BM1367" i="3"/>
  <c r="BC1370" i="3"/>
  <c r="BG1372" i="3"/>
  <c r="BC1378" i="3"/>
  <c r="BG1380" i="3"/>
  <c r="BF1287" i="3"/>
  <c r="BJ1297" i="3"/>
  <c r="BN1299" i="3"/>
  <c r="BF1303" i="3"/>
  <c r="BJ1313" i="3"/>
  <c r="BN1315" i="3"/>
  <c r="BF1319" i="3"/>
  <c r="BJ1329" i="3"/>
  <c r="BF1335" i="3"/>
  <c r="BJ1337" i="3"/>
  <c r="BF1343" i="3"/>
  <c r="BJ1345" i="3"/>
  <c r="BJ1353" i="3"/>
  <c r="BF1359" i="3"/>
  <c r="BJ1361" i="3"/>
  <c r="BJ1369" i="3"/>
  <c r="BC1289" i="3"/>
  <c r="BE1290" i="3"/>
  <c r="BG1291" i="3"/>
  <c r="BM1294" i="3"/>
  <c r="BC1297" i="3"/>
  <c r="BG1299" i="3"/>
  <c r="BI1300" i="3"/>
  <c r="BM1302" i="3"/>
  <c r="BC1305" i="3"/>
  <c r="BE1306" i="3"/>
  <c r="BG1307" i="3"/>
  <c r="BM1310" i="3"/>
  <c r="BC1313" i="3"/>
  <c r="BG1315" i="3"/>
  <c r="BI1316" i="3"/>
  <c r="BM1318" i="3"/>
  <c r="BC1321" i="3"/>
  <c r="BE1322" i="3"/>
  <c r="BG1323" i="3"/>
  <c r="BM1326" i="3"/>
  <c r="BC1329" i="3"/>
  <c r="BC1337" i="3"/>
  <c r="BE1338" i="3"/>
  <c r="BC1345" i="3"/>
  <c r="BE1346" i="3"/>
  <c r="BC1353" i="3"/>
  <c r="BI1356" i="3"/>
  <c r="BC1361" i="3"/>
  <c r="BE1362" i="3"/>
  <c r="BC1369" i="3"/>
  <c r="BG1371" i="3"/>
  <c r="BC1377" i="3"/>
  <c r="BG1379" i="3"/>
  <c r="BF1395" i="3"/>
  <c r="BJ1397" i="3"/>
  <c r="BN1399" i="3"/>
  <c r="BF1403" i="3"/>
  <c r="BJ1405" i="3"/>
  <c r="BN1407" i="3"/>
  <c r="BF1411" i="3"/>
  <c r="BJ1413" i="3"/>
  <c r="BN1415" i="3"/>
  <c r="BF1419" i="3"/>
  <c r="BJ1421" i="3"/>
  <c r="BN1423" i="3"/>
  <c r="BF1427" i="3"/>
  <c r="BN1431" i="3"/>
  <c r="BF1435" i="3"/>
  <c r="BN1439" i="3"/>
  <c r="BF1443" i="3"/>
  <c r="BN1447" i="3"/>
  <c r="BF1451" i="3"/>
  <c r="BN1455" i="3"/>
  <c r="BF1459" i="3"/>
  <c r="BN1463" i="3"/>
  <c r="BF1467" i="3"/>
  <c r="BN1471" i="3"/>
  <c r="BF1475" i="3"/>
  <c r="BC1395" i="3"/>
  <c r="BG1397" i="3"/>
  <c r="BC1403" i="3"/>
  <c r="BG1405" i="3"/>
  <c r="BC1411" i="3"/>
  <c r="BG1413" i="3"/>
  <c r="BC1419" i="3"/>
  <c r="BG1421" i="3"/>
  <c r="BC1427" i="3"/>
  <c r="BG1429" i="3"/>
  <c r="BC1435" i="3"/>
  <c r="BG1437" i="3"/>
  <c r="BC1443" i="3"/>
  <c r="BG1445" i="3"/>
  <c r="BC1451" i="3"/>
  <c r="BG1453" i="3"/>
  <c r="BC1459" i="3"/>
  <c r="BG1461" i="3"/>
  <c r="BC1467" i="3"/>
  <c r="BG1469" i="3"/>
  <c r="BM1472" i="3"/>
  <c r="BC1475" i="3"/>
  <c r="BI1477" i="3"/>
  <c r="BH1381" i="3"/>
  <c r="BD1387" i="3"/>
  <c r="BH1389" i="3"/>
  <c r="BF1468" i="3"/>
  <c r="BJ1470" i="3"/>
  <c r="BN1472" i="3"/>
  <c r="BF1476" i="3"/>
  <c r="BG1480" i="3"/>
  <c r="BM1483" i="3"/>
  <c r="BC1486" i="3"/>
  <c r="BG1488" i="3"/>
  <c r="BM1491" i="3"/>
  <c r="BC1494" i="3"/>
  <c r="BG1496" i="3"/>
  <c r="BM1499" i="3"/>
  <c r="BC1502" i="3"/>
  <c r="BG1504" i="3"/>
  <c r="BM1507" i="3"/>
  <c r="BC1510" i="3"/>
  <c r="BG1512" i="3"/>
  <c r="BC1518" i="3"/>
  <c r="BG1520" i="3"/>
  <c r="BC1526" i="3"/>
  <c r="BN1479" i="3"/>
  <c r="BN1487" i="3"/>
  <c r="BN1495" i="3"/>
  <c r="BN1503" i="3"/>
  <c r="BJ1509" i="3"/>
  <c r="BN1511" i="3"/>
  <c r="BD1514" i="3"/>
  <c r="BH1516" i="3"/>
  <c r="BL1518" i="3"/>
  <c r="BD1522" i="3"/>
  <c r="BH1524" i="3"/>
  <c r="BL1526" i="3"/>
  <c r="BC1479" i="3"/>
  <c r="BC1487" i="3"/>
  <c r="BC1495" i="3"/>
  <c r="BC1503" i="3"/>
  <c r="BC1511" i="3"/>
  <c r="BG1513" i="3"/>
  <c r="BC1519" i="3"/>
  <c r="BG1521" i="3"/>
  <c r="BC1527" i="3"/>
  <c r="BH1532" i="3"/>
  <c r="BL1534" i="3"/>
  <c r="BD1538" i="3"/>
  <c r="BF1539" i="3"/>
  <c r="BJ1541" i="3"/>
  <c r="BL1542" i="3"/>
  <c r="BN1543" i="3"/>
  <c r="BD1546" i="3"/>
  <c r="BF1547" i="3"/>
  <c r="BJ1549" i="3"/>
  <c r="BL1550" i="3"/>
  <c r="BN1551" i="3"/>
  <c r="BD1554" i="3"/>
  <c r="BF1555" i="3"/>
  <c r="BJ1557" i="3"/>
  <c r="BL1558" i="3"/>
  <c r="BN1559" i="3"/>
  <c r="BD1562" i="3"/>
  <c r="BF1563" i="3"/>
  <c r="BJ1565" i="3"/>
  <c r="BL1566" i="3"/>
  <c r="BN1567" i="3"/>
  <c r="BD1570" i="3"/>
  <c r="BF1571" i="3"/>
  <c r="BJ1573" i="3"/>
  <c r="BL1574" i="3"/>
  <c r="BN1575" i="3"/>
  <c r="BC1531" i="3"/>
  <c r="BG1533" i="3"/>
  <c r="BC1539" i="3"/>
  <c r="BG1541" i="3"/>
  <c r="BI1542" i="3"/>
  <c r="BC1547" i="3"/>
  <c r="BG1549" i="3"/>
  <c r="BC1555" i="3"/>
  <c r="BG1557" i="3"/>
  <c r="BI1558" i="3"/>
  <c r="BC1563" i="3"/>
  <c r="BG1565" i="3"/>
  <c r="BC1571" i="3"/>
  <c r="BG1573" i="3"/>
  <c r="BI1574" i="3"/>
  <c r="BL1527" i="3"/>
  <c r="BD1531" i="3"/>
  <c r="BH1533" i="3"/>
  <c r="BL1535" i="3"/>
  <c r="BF1540" i="3"/>
  <c r="BN1544" i="3"/>
  <c r="BF1548" i="3"/>
  <c r="BJ1550" i="3"/>
  <c r="BN1552" i="3"/>
  <c r="BF1556" i="3"/>
  <c r="BN1560" i="3"/>
  <c r="BF1564" i="3"/>
  <c r="BJ1566" i="3"/>
  <c r="BN1568" i="3"/>
  <c r="BF1572" i="3"/>
  <c r="BC1579" i="3"/>
  <c r="BG1581" i="3"/>
  <c r="BC1587" i="3"/>
  <c r="BG1589" i="3"/>
  <c r="BI1590" i="3"/>
  <c r="BC1595" i="3"/>
  <c r="BG1597" i="3"/>
  <c r="BC1603" i="3"/>
  <c r="BI1606" i="3"/>
  <c r="BM1608" i="3"/>
  <c r="BC1611" i="3"/>
  <c r="BI1614" i="3"/>
  <c r="BM1616" i="3"/>
  <c r="BL1581" i="3"/>
  <c r="BL1589" i="3"/>
  <c r="BD1593" i="3"/>
  <c r="BH1595" i="3"/>
  <c r="BL1597" i="3"/>
  <c r="BG1618" i="3"/>
  <c r="BI1577" i="3"/>
  <c r="BM1579" i="3"/>
  <c r="BE1583" i="3"/>
  <c r="BG1584" i="3"/>
  <c r="BI1585" i="3"/>
  <c r="BM1587" i="3"/>
  <c r="BG1592" i="3"/>
  <c r="BC1598" i="3"/>
  <c r="BG1600" i="3"/>
  <c r="BC1606" i="3"/>
  <c r="BG1608" i="3"/>
  <c r="BC1614" i="3"/>
  <c r="BG1616" i="3"/>
  <c r="BN1618" i="3"/>
  <c r="BF1620" i="3"/>
  <c r="BJ1622" i="3"/>
  <c r="BL1623" i="3"/>
  <c r="BN1624" i="3"/>
  <c r="BC1644" i="3"/>
  <c r="BG1646" i="3"/>
  <c r="BC1652" i="3"/>
  <c r="BG1654" i="3"/>
  <c r="BC1660" i="3"/>
  <c r="BG1662" i="3"/>
  <c r="BJ1619" i="3"/>
  <c r="BN1621" i="3"/>
  <c r="BF1625" i="3"/>
  <c r="BN1629" i="3"/>
  <c r="BF1633" i="3"/>
  <c r="BJ1635" i="3"/>
  <c r="BN1645" i="3"/>
  <c r="BJ1651" i="3"/>
  <c r="BL1660" i="3"/>
  <c r="BD1664" i="3"/>
  <c r="BC1627" i="3"/>
  <c r="BG1629" i="3"/>
  <c r="BI1630" i="3"/>
  <c r="BM1632" i="3"/>
  <c r="BC1635" i="3"/>
  <c r="BG1637" i="3"/>
  <c r="BC1643" i="3"/>
  <c r="BG1645" i="3"/>
  <c r="BI1646" i="3"/>
  <c r="BM1648" i="3"/>
  <c r="BC1651" i="3"/>
  <c r="BG1653" i="3"/>
  <c r="BC1659" i="3"/>
  <c r="BG1661" i="3"/>
  <c r="BM1664" i="3"/>
  <c r="BE1668" i="3"/>
  <c r="BG1669" i="3"/>
  <c r="BI1670" i="3"/>
  <c r="BM1672" i="3"/>
  <c r="BE1676" i="3"/>
  <c r="BG1677" i="3"/>
  <c r="BI1678" i="3"/>
  <c r="BM1680" i="3"/>
  <c r="BE1684" i="3"/>
  <c r="BG1685" i="3"/>
  <c r="BI1686" i="3"/>
  <c r="BM1688" i="3"/>
  <c r="BF1672" i="3"/>
  <c r="BH1673" i="3"/>
  <c r="BF1680" i="3"/>
  <c r="BH1681" i="3"/>
  <c r="BF1688" i="3"/>
  <c r="BH1689" i="3"/>
  <c r="BL1690" i="3"/>
  <c r="BC1666" i="3"/>
  <c r="BF1693" i="3"/>
  <c r="BJ1695" i="3"/>
  <c r="BN1697" i="3"/>
  <c r="BJ1703" i="3"/>
  <c r="BL1704" i="3"/>
  <c r="BN1705" i="3"/>
  <c r="BD1708" i="3"/>
  <c r="BF1709" i="3"/>
  <c r="BJ1711" i="3"/>
  <c r="BL1712" i="3"/>
  <c r="BN1713" i="3"/>
  <c r="BC1693" i="3"/>
  <c r="BG1695" i="3"/>
  <c r="BE1702" i="3"/>
  <c r="BG1703" i="3"/>
  <c r="BC1709" i="3"/>
  <c r="BG1711" i="3"/>
  <c r="BM1714" i="3"/>
  <c r="BF1692" i="3"/>
  <c r="BH1693" i="3"/>
  <c r="BH1701" i="3"/>
  <c r="BL1703" i="3"/>
  <c r="BD1707" i="3"/>
  <c r="BH1709" i="3"/>
  <c r="BL1711" i="3"/>
  <c r="BD1715" i="3"/>
  <c r="BH1717" i="3"/>
  <c r="BL1719" i="3"/>
  <c r="BD1723" i="3"/>
  <c r="BH1725" i="3"/>
  <c r="BL1727" i="3"/>
  <c r="BD1731" i="3"/>
  <c r="BH1733" i="3"/>
  <c r="BL1735" i="3"/>
  <c r="BD1739" i="3"/>
  <c r="BG1716" i="3"/>
  <c r="BI1717" i="3"/>
  <c r="BC1722" i="3"/>
  <c r="BG1724" i="3"/>
  <c r="BC1730" i="3"/>
  <c r="BG1732" i="3"/>
  <c r="BN1715" i="3"/>
  <c r="BH1728" i="3"/>
  <c r="BL1730" i="3"/>
  <c r="BD1734" i="3"/>
  <c r="BH1736" i="3"/>
  <c r="BE1741" i="3"/>
  <c r="BI1743" i="3"/>
  <c r="BM1745" i="3"/>
  <c r="BE1749" i="3"/>
  <c r="BM1753" i="3"/>
  <c r="BG1757" i="3"/>
  <c r="BM1760" i="3"/>
  <c r="BN1739" i="3"/>
  <c r="BD1742" i="3"/>
  <c r="BF1743" i="3"/>
  <c r="BH1744" i="3"/>
  <c r="BJ1745" i="3"/>
  <c r="BN1747" i="3"/>
  <c r="BD1757" i="3"/>
  <c r="BF1758" i="3"/>
  <c r="BH1759" i="3"/>
  <c r="BL1761" i="3"/>
  <c r="BI1740" i="3"/>
  <c r="BE1746" i="3"/>
  <c r="BI1748" i="3"/>
  <c r="BM49" i="3"/>
  <c r="BF180" i="3"/>
  <c r="BG77" i="3"/>
  <c r="BG93" i="3"/>
  <c r="BG24" i="3"/>
  <c r="BG103" i="3"/>
  <c r="BM186" i="3"/>
  <c r="BG178" i="3"/>
  <c r="BM203" i="3"/>
  <c r="BD93" i="3"/>
  <c r="BL103" i="3"/>
  <c r="BC180" i="3"/>
  <c r="BD47" i="3"/>
  <c r="BJ132" i="3"/>
  <c r="BF190" i="3"/>
  <c r="BM93" i="3"/>
  <c r="BF185" i="3"/>
  <c r="BG186" i="3"/>
  <c r="BM47" i="3"/>
  <c r="BM178" i="3"/>
  <c r="BM14" i="3"/>
  <c r="BF14" i="3"/>
  <c r="BG14" i="3"/>
  <c r="BF265" i="3"/>
  <c r="BC282" i="3"/>
  <c r="BD282" i="3"/>
  <c r="BM309" i="3"/>
  <c r="BM314" i="3"/>
  <c r="BC309" i="3"/>
  <c r="BC313" i="3"/>
  <c r="BC314" i="3"/>
  <c r="CW264" i="1"/>
  <c r="AN220" i="1"/>
  <c r="Y212" i="1"/>
  <c r="DM33" i="1"/>
  <c r="V1" i="3"/>
  <c r="AN217" i="1"/>
  <c r="Y211" i="1"/>
  <c r="CX21" i="1"/>
  <c r="CX17" i="1"/>
  <c r="CX33" i="1"/>
  <c r="DV33" i="1"/>
  <c r="Y219" i="1"/>
  <c r="Z210" i="1"/>
  <c r="EB33" i="1"/>
  <c r="EE33" i="1" s="1"/>
  <c r="CX265" i="1"/>
  <c r="Y221" i="1"/>
  <c r="X218" i="1"/>
  <c r="X209" i="1"/>
  <c r="AN204" i="1"/>
  <c r="Z219" i="1"/>
  <c r="Z214" i="1"/>
  <c r="Y85" i="1"/>
  <c r="DB85" i="1" s="1"/>
  <c r="S14" i="7"/>
  <c r="BC14" i="7" s="1"/>
  <c r="Y206" i="1"/>
  <c r="AN202" i="1"/>
  <c r="Y195" i="1"/>
  <c r="Y214" i="1"/>
  <c r="X211" i="1"/>
  <c r="Z205" i="1"/>
  <c r="X192" i="1"/>
  <c r="AN208" i="1"/>
  <c r="AN203" i="1"/>
  <c r="AN183" i="1"/>
  <c r="X191" i="1"/>
  <c r="Y171" i="1"/>
  <c r="Z185" i="1"/>
  <c r="X160" i="1"/>
  <c r="X194" i="1"/>
  <c r="Z189" i="1"/>
  <c r="AN181" i="1"/>
  <c r="X164" i="1"/>
  <c r="Y193" i="1"/>
  <c r="Z187" i="1"/>
  <c r="AN169" i="1"/>
  <c r="Y163" i="1"/>
  <c r="X166" i="1"/>
  <c r="AN144" i="1"/>
  <c r="X165" i="1"/>
  <c r="Y132" i="1"/>
  <c r="DB132" i="1" s="1"/>
  <c r="Z151" i="1"/>
  <c r="Y128" i="1"/>
  <c r="DB128" i="1" s="1"/>
  <c r="AN148" i="1"/>
  <c r="X92" i="1"/>
  <c r="CY92" i="1" s="1"/>
  <c r="AN120" i="1"/>
  <c r="AN140" i="1"/>
  <c r="AN112" i="1"/>
  <c r="AN108" i="1"/>
  <c r="Q42" i="10"/>
  <c r="X104" i="1"/>
  <c r="Y136" i="1"/>
  <c r="DB136" i="1" s="1"/>
  <c r="Y115" i="1"/>
  <c r="DB115" i="1" s="1"/>
  <c r="X96" i="1"/>
  <c r="S183" i="10"/>
  <c r="P183" i="10"/>
  <c r="K66" i="10"/>
  <c r="M110" i="10"/>
  <c r="Q71" i="10"/>
  <c r="I107" i="10"/>
  <c r="H183" i="10"/>
  <c r="Q137" i="10"/>
  <c r="N66" i="10"/>
  <c r="S157" i="10"/>
  <c r="O183" i="10"/>
  <c r="M29" i="10"/>
  <c r="Q184" i="10"/>
  <c r="G183" i="10"/>
  <c r="H157" i="10"/>
  <c r="M160" i="10"/>
  <c r="I29" i="10"/>
  <c r="AN96" i="1"/>
  <c r="Y97" i="1"/>
  <c r="Y98" i="1"/>
  <c r="Z103" i="1"/>
  <c r="AN104" i="1"/>
  <c r="Y105" i="1"/>
  <c r="AN106" i="1"/>
  <c r="Z110" i="1"/>
  <c r="DE110" i="1" s="1"/>
  <c r="X111" i="1"/>
  <c r="CY111" i="1" s="1"/>
  <c r="Z106" i="1"/>
  <c r="X107" i="1"/>
  <c r="Y110" i="1"/>
  <c r="DB110" i="1" s="1"/>
  <c r="Z113" i="1"/>
  <c r="DE113" i="1" s="1"/>
  <c r="AN113" i="1"/>
  <c r="Z114" i="1"/>
  <c r="DE114" i="1" s="1"/>
  <c r="X116" i="1"/>
  <c r="CY116" i="1" s="1"/>
  <c r="AN117" i="1"/>
  <c r="Y117" i="1"/>
  <c r="Y118" i="1"/>
  <c r="Y119" i="1"/>
  <c r="Y120" i="1"/>
  <c r="DB120" i="1" s="1"/>
  <c r="AN125" i="1"/>
  <c r="Y126" i="1"/>
  <c r="DB126" i="1" s="1"/>
  <c r="Y127" i="1"/>
  <c r="DB127" i="1" s="1"/>
  <c r="Z128" i="1"/>
  <c r="DE128" i="1" s="1"/>
  <c r="AN129" i="1"/>
  <c r="Z130" i="1"/>
  <c r="DE130" i="1" s="1"/>
  <c r="Z131" i="1"/>
  <c r="DE131" i="1" s="1"/>
  <c r="Z132" i="1"/>
  <c r="DE132" i="1" s="1"/>
  <c r="Z133" i="1"/>
  <c r="DE133" i="1" s="1"/>
  <c r="Z134" i="1"/>
  <c r="DE134" i="1" s="1"/>
  <c r="Z135" i="1"/>
  <c r="DE135" i="1" s="1"/>
  <c r="Z136" i="1"/>
  <c r="DE136" i="1" s="1"/>
  <c r="Y138" i="1"/>
  <c r="DB138" i="1" s="1"/>
  <c r="Z139" i="1"/>
  <c r="DE139" i="1" s="1"/>
  <c r="Y140" i="1"/>
  <c r="DB140" i="1" s="1"/>
  <c r="Y141" i="1"/>
  <c r="DB141" i="1" s="1"/>
  <c r="Z142" i="1"/>
  <c r="Z143" i="1"/>
  <c r="Y144" i="1"/>
  <c r="Y145" i="1"/>
  <c r="Y146" i="1"/>
  <c r="Y147" i="1"/>
  <c r="Y148" i="1"/>
  <c r="Y149" i="1"/>
  <c r="AN150" i="1"/>
  <c r="Y151" i="1"/>
  <c r="Y159" i="1"/>
  <c r="Y160" i="1"/>
  <c r="Y161" i="1"/>
  <c r="Z166" i="1"/>
  <c r="Z163" i="1"/>
  <c r="Y167" i="1"/>
  <c r="AN162" i="1"/>
  <c r="Z167" i="1"/>
  <c r="X163" i="1"/>
  <c r="Z165" i="1"/>
  <c r="AN171" i="1"/>
  <c r="Z174" i="1"/>
  <c r="X172" i="1"/>
  <c r="AN170" i="1"/>
  <c r="AN174" i="1"/>
  <c r="Y174" i="1"/>
  <c r="AN180" i="1"/>
  <c r="Z181" i="1"/>
  <c r="Y182" i="1"/>
  <c r="Z183" i="1"/>
  <c r="Z184" i="1"/>
  <c r="AN185" i="1"/>
  <c r="AN186" i="1"/>
  <c r="AN187" i="1"/>
  <c r="Y188" i="1"/>
  <c r="AN189" i="1"/>
  <c r="AN190" i="1"/>
  <c r="Y191" i="1"/>
  <c r="AN87" i="1"/>
  <c r="Y90" i="1"/>
  <c r="DB90" i="1" s="1"/>
  <c r="Z91" i="1"/>
  <c r="Y92" i="1"/>
  <c r="DB92" i="1" s="1"/>
  <c r="Y93" i="1"/>
  <c r="DB93" i="1" s="1"/>
  <c r="Z94" i="1"/>
  <c r="Y95" i="1"/>
  <c r="Y96" i="1"/>
  <c r="Z97" i="1"/>
  <c r="Z98" i="1"/>
  <c r="X103" i="1"/>
  <c r="Z104" i="1"/>
  <c r="Z105" i="1"/>
  <c r="Y107" i="1"/>
  <c r="Z107" i="1"/>
  <c r="Z111" i="1"/>
  <c r="X109" i="1"/>
  <c r="AN107" i="1"/>
  <c r="Y113" i="1"/>
  <c r="DB113" i="1" s="1"/>
  <c r="Y112" i="1"/>
  <c r="DB112" i="1" s="1"/>
  <c r="X114" i="1"/>
  <c r="CY114" i="1" s="1"/>
  <c r="X115" i="1"/>
  <c r="CY115" i="1" s="1"/>
  <c r="AN116" i="1"/>
  <c r="Z115" i="1"/>
  <c r="DE115" i="1" s="1"/>
  <c r="X118" i="1"/>
  <c r="X119" i="1"/>
  <c r="Z119" i="1"/>
  <c r="Y125" i="1"/>
  <c r="DB125" i="1" s="1"/>
  <c r="Z126" i="1"/>
  <c r="Z127" i="1"/>
  <c r="DE127" i="1" s="1"/>
  <c r="X128" i="1"/>
  <c r="CY128" i="1" s="1"/>
  <c r="Y129" i="1"/>
  <c r="DB129" i="1" s="1"/>
  <c r="X130" i="1"/>
  <c r="CY130" i="1" s="1"/>
  <c r="X131" i="1"/>
  <c r="CY131" i="1" s="1"/>
  <c r="X132" i="1"/>
  <c r="CY132" i="1" s="1"/>
  <c r="X133" i="1"/>
  <c r="CY133" i="1" s="1"/>
  <c r="X134" i="1"/>
  <c r="CY134" i="1" s="1"/>
  <c r="X135" i="1"/>
  <c r="CY135" i="1" s="1"/>
  <c r="X136" i="1"/>
  <c r="CY136" i="1" s="1"/>
  <c r="Y137" i="1"/>
  <c r="DB137" i="1" s="1"/>
  <c r="Z138" i="1"/>
  <c r="DE138" i="1" s="1"/>
  <c r="X139" i="1"/>
  <c r="CY139" i="1" s="1"/>
  <c r="Z140" i="1"/>
  <c r="DE140" i="1" s="1"/>
  <c r="Z141" i="1"/>
  <c r="DE141" i="1" s="1"/>
  <c r="X142" i="1"/>
  <c r="X143" i="1"/>
  <c r="Z144" i="1"/>
  <c r="Z145" i="1"/>
  <c r="Z146" i="1"/>
  <c r="Z147" i="1"/>
  <c r="Z148" i="1"/>
  <c r="Z149" i="1"/>
  <c r="Y150" i="1"/>
  <c r="X151" i="1"/>
  <c r="Z159" i="1"/>
  <c r="Z160" i="1"/>
  <c r="Z161" i="1"/>
  <c r="Z162" i="1"/>
  <c r="X167" i="1"/>
  <c r="Z164" i="1"/>
  <c r="X168" i="1"/>
  <c r="Y165" i="1"/>
  <c r="Y166" i="1"/>
  <c r="AN163" i="1"/>
  <c r="Y169" i="1"/>
  <c r="Z169" i="1"/>
  <c r="X173" i="1"/>
  <c r="AN172" i="1"/>
  <c r="Z171" i="1"/>
  <c r="X169" i="1"/>
  <c r="Y180" i="1"/>
  <c r="X181" i="1"/>
  <c r="Z182" i="1"/>
  <c r="X183" i="1"/>
  <c r="X184" i="1"/>
  <c r="Y185" i="1"/>
  <c r="X186" i="1"/>
  <c r="Y187" i="1"/>
  <c r="X188" i="1"/>
  <c r="Y189" i="1"/>
  <c r="Y190" i="1"/>
  <c r="Z191" i="1"/>
  <c r="Z263" i="1"/>
  <c r="DE263" i="1" s="1"/>
  <c r="AN85" i="1"/>
  <c r="X88" i="1"/>
  <c r="CY88" i="1" s="1"/>
  <c r="Z90" i="1"/>
  <c r="X91" i="1"/>
  <c r="Z92" i="1"/>
  <c r="Z93" i="1"/>
  <c r="X94" i="1"/>
  <c r="CY94" i="1" s="1"/>
  <c r="Z95" i="1"/>
  <c r="Z96" i="1"/>
  <c r="X97" i="1"/>
  <c r="X98" i="1"/>
  <c r="Y104" i="1"/>
  <c r="X105" i="1"/>
  <c r="Y108" i="1"/>
  <c r="Z108" i="1"/>
  <c r="X108" i="1"/>
  <c r="Y111" i="1"/>
  <c r="DB111" i="1" s="1"/>
  <c r="AN109" i="1"/>
  <c r="X110" i="1"/>
  <c r="CY110" i="1" s="1"/>
  <c r="X112" i="1"/>
  <c r="CY112" i="1" s="1"/>
  <c r="Z112" i="1"/>
  <c r="DE112" i="1" s="1"/>
  <c r="AN114" i="1"/>
  <c r="AN115" i="1"/>
  <c r="Y116" i="1"/>
  <c r="DB116" i="1" s="1"/>
  <c r="X117" i="1"/>
  <c r="AN118" i="1"/>
  <c r="AN119" i="1"/>
  <c r="X120" i="1"/>
  <c r="CY120" i="1" s="1"/>
  <c r="Z125" i="1"/>
  <c r="DE125" i="1" s="1"/>
  <c r="DH125" i="1" s="1"/>
  <c r="X126" i="1"/>
  <c r="CY126" i="1" s="1"/>
  <c r="X127" i="1"/>
  <c r="CY127" i="1" s="1"/>
  <c r="AN128" i="1"/>
  <c r="Z129" i="1"/>
  <c r="DE129" i="1" s="1"/>
  <c r="Z137" i="1"/>
  <c r="DE137" i="1" s="1"/>
  <c r="X138" i="1"/>
  <c r="CY138" i="1" s="1"/>
  <c r="X140" i="1"/>
  <c r="CY140" i="1" s="1"/>
  <c r="AN142" i="1"/>
  <c r="AN143" i="1"/>
  <c r="X144" i="1"/>
  <c r="X145" i="1"/>
  <c r="X146" i="1"/>
  <c r="X147" i="1"/>
  <c r="X148" i="1"/>
  <c r="X149" i="1"/>
  <c r="X265" i="1"/>
  <c r="CX263" i="1"/>
  <c r="AN221" i="1"/>
  <c r="X220" i="1"/>
  <c r="Z218" i="1"/>
  <c r="X217" i="1"/>
  <c r="AN219" i="1"/>
  <c r="Z217" i="1"/>
  <c r="DE217" i="1" s="1"/>
  <c r="Z215" i="1"/>
  <c r="AN214" i="1"/>
  <c r="Y213" i="1"/>
  <c r="DB213" i="1" s="1"/>
  <c r="AN213" i="1"/>
  <c r="Y210" i="1"/>
  <c r="AN210" i="1"/>
  <c r="Y208" i="1"/>
  <c r="X206" i="1"/>
  <c r="X208" i="1"/>
  <c r="CY208" i="1" s="1"/>
  <c r="Z207" i="1"/>
  <c r="DE207" i="1" s="1"/>
  <c r="Y205" i="1"/>
  <c r="DB205" i="1" s="1"/>
  <c r="X204" i="1"/>
  <c r="CY204" i="1" s="1"/>
  <c r="X203" i="1"/>
  <c r="CY203" i="1" s="1"/>
  <c r="X202" i="1"/>
  <c r="AN195" i="1"/>
  <c r="Z194" i="1"/>
  <c r="AN193" i="1"/>
  <c r="Z192" i="1"/>
  <c r="X190" i="1"/>
  <c r="Z188" i="1"/>
  <c r="Z186" i="1"/>
  <c r="Y184" i="1"/>
  <c r="AN182" i="1"/>
  <c r="X180" i="1"/>
  <c r="X174" i="1"/>
  <c r="Y170" i="1"/>
  <c r="X171" i="1"/>
  <c r="Y162" i="1"/>
  <c r="X162" i="1"/>
  <c r="Y168" i="1"/>
  <c r="AN161" i="1"/>
  <c r="AN159" i="1"/>
  <c r="X150" i="1"/>
  <c r="AN147" i="1"/>
  <c r="Y143" i="1"/>
  <c r="Y139" i="1"/>
  <c r="DB139" i="1" s="1"/>
  <c r="Y135" i="1"/>
  <c r="DB135" i="1" s="1"/>
  <c r="Y131" i="1"/>
  <c r="DB131" i="1" s="1"/>
  <c r="AN127" i="1"/>
  <c r="Z120" i="1"/>
  <c r="DE120" i="1" s="1"/>
  <c r="Z117" i="1"/>
  <c r="AN110" i="1"/>
  <c r="Z109" i="1"/>
  <c r="Y103" i="1"/>
  <c r="DB103" i="1" s="1"/>
  <c r="X95" i="1"/>
  <c r="AN91" i="1"/>
  <c r="DA263" i="1"/>
  <c r="Y265" i="1"/>
  <c r="X263" i="1"/>
  <c r="CY263" i="1" s="1"/>
  <c r="X221" i="1"/>
  <c r="Z220" i="1"/>
  <c r="Y217" i="1"/>
  <c r="DB217" i="1" s="1"/>
  <c r="AN216" i="1"/>
  <c r="X219" i="1"/>
  <c r="Z216" i="1"/>
  <c r="DE216" i="1" s="1"/>
  <c r="AN215" i="1"/>
  <c r="X214" i="1"/>
  <c r="AN212" i="1"/>
  <c r="X213" i="1"/>
  <c r="Z213" i="1"/>
  <c r="X210" i="1"/>
  <c r="CY210" i="1" s="1"/>
  <c r="AN207" i="1"/>
  <c r="Z208" i="1"/>
  <c r="DE208" i="1" s="1"/>
  <c r="Z209" i="1"/>
  <c r="DE209" i="1" s="1"/>
  <c r="Z206" i="1"/>
  <c r="X205" i="1"/>
  <c r="Z204" i="1"/>
  <c r="DE204" i="1" s="1"/>
  <c r="Z203" i="1"/>
  <c r="DE203" i="1" s="1"/>
  <c r="Z202" i="1"/>
  <c r="X195" i="1"/>
  <c r="Y194" i="1"/>
  <c r="X193" i="1"/>
  <c r="Y192" i="1"/>
  <c r="Z190" i="1"/>
  <c r="AN188" i="1"/>
  <c r="Y186" i="1"/>
  <c r="AN184" i="1"/>
  <c r="X182" i="1"/>
  <c r="Z180" i="1"/>
  <c r="Z172" i="1"/>
  <c r="AN173" i="1"/>
  <c r="Z170" i="1"/>
  <c r="Z168" i="1"/>
  <c r="AN168" i="1"/>
  <c r="AN167" i="1"/>
  <c r="X161" i="1"/>
  <c r="X159" i="1"/>
  <c r="Z150" i="1"/>
  <c r="AN146" i="1"/>
  <c r="Y142" i="1"/>
  <c r="Y134" i="1"/>
  <c r="DB134" i="1" s="1"/>
  <c r="Y130" i="1"/>
  <c r="DB130" i="1" s="1"/>
  <c r="Z118" i="1"/>
  <c r="Y114" i="1"/>
  <c r="DB114" i="1" s="1"/>
  <c r="Y109" i="1"/>
  <c r="X106" i="1"/>
  <c r="AN98" i="1"/>
  <c r="AN94" i="1"/>
  <c r="X90" i="1"/>
  <c r="CY90" i="1" s="1"/>
  <c r="DD265" i="1"/>
  <c r="DA264" i="1"/>
  <c r="Y263" i="1"/>
  <c r="DB263" i="1" s="1"/>
  <c r="DA265" i="1"/>
  <c r="Z221" i="1"/>
  <c r="Y220" i="1"/>
  <c r="Y216" i="1"/>
  <c r="DB216" i="1" s="1"/>
  <c r="Y218" i="1"/>
  <c r="DB218" i="1" s="1"/>
  <c r="X216" i="1"/>
  <c r="CY216" i="1" s="1"/>
  <c r="AN218" i="1"/>
  <c r="Y215" i="1"/>
  <c r="DB215" i="1" s="1"/>
  <c r="X215" i="1"/>
  <c r="Z212" i="1"/>
  <c r="DE212" i="1" s="1"/>
  <c r="X212" i="1"/>
  <c r="Z211" i="1"/>
  <c r="DE211" i="1" s="1"/>
  <c r="AN211" i="1"/>
  <c r="Y207" i="1"/>
  <c r="X207" i="1"/>
  <c r="Y209" i="1"/>
  <c r="DB209" i="1" s="1"/>
  <c r="AN209" i="1"/>
  <c r="AN205" i="1"/>
  <c r="Y204" i="1"/>
  <c r="DB204" i="1" s="1"/>
  <c r="Y203" i="1"/>
  <c r="DB203" i="1" s="1"/>
  <c r="Y202" i="1"/>
  <c r="DB202" i="1" s="1"/>
  <c r="Z195" i="1"/>
  <c r="AN194" i="1"/>
  <c r="Z193" i="1"/>
  <c r="AN192" i="1"/>
  <c r="AN191" i="1"/>
  <c r="X189" i="1"/>
  <c r="X187" i="1"/>
  <c r="X185" i="1"/>
  <c r="Y183" i="1"/>
  <c r="Y181" i="1"/>
  <c r="Y173" i="1"/>
  <c r="X170" i="1"/>
  <c r="Y172" i="1"/>
  <c r="AN164" i="1"/>
  <c r="AN166" i="1"/>
  <c r="AN165" i="1"/>
  <c r="Y164" i="1"/>
  <c r="AN160" i="1"/>
  <c r="AN151" i="1"/>
  <c r="AN149" i="1"/>
  <c r="AN145" i="1"/>
  <c r="X141" i="1"/>
  <c r="CY141" i="1" s="1"/>
  <c r="X137" i="1"/>
  <c r="CY137" i="1" s="1"/>
  <c r="Y133" i="1"/>
  <c r="DB133" i="1" s="1"/>
  <c r="X129" i="1"/>
  <c r="CY129" i="1" s="1"/>
  <c r="X125" i="1"/>
  <c r="CY125" i="1" s="1"/>
  <c r="Z116" i="1"/>
  <c r="DE116" i="1" s="1"/>
  <c r="X113" i="1"/>
  <c r="CY113" i="1" s="1"/>
  <c r="Y106" i="1"/>
  <c r="AN105" i="1"/>
  <c r="AN97" i="1"/>
  <c r="AN93" i="1"/>
  <c r="Z89" i="1"/>
  <c r="I1" i="3"/>
  <c r="Y264" i="1"/>
  <c r="DB264" i="1" s="1"/>
  <c r="X85" i="1"/>
  <c r="CY85" i="1" s="1"/>
  <c r="DD264" i="1"/>
  <c r="AN95" i="1"/>
  <c r="Y94" i="1"/>
  <c r="DB94" i="1" s="1"/>
  <c r="X93" i="1"/>
  <c r="AN92" i="1"/>
  <c r="Y91" i="1"/>
  <c r="AN90" i="1"/>
  <c r="X89" i="1"/>
  <c r="Z87" i="1"/>
  <c r="Y89" i="1"/>
  <c r="DB89" i="1" s="1"/>
  <c r="Y86" i="1"/>
  <c r="DB86" i="1" s="1"/>
  <c r="K183" i="10"/>
  <c r="T105" i="10"/>
  <c r="K157" i="10"/>
  <c r="M136" i="10"/>
  <c r="L131" i="10"/>
  <c r="U72" i="10"/>
  <c r="I30" i="10"/>
  <c r="J183" i="10"/>
  <c r="Q108" i="10"/>
  <c r="F183" i="10"/>
  <c r="N183" i="10"/>
  <c r="L39" i="10"/>
  <c r="P157" i="10"/>
  <c r="O157" i="10"/>
  <c r="Q132" i="10"/>
  <c r="T157" i="10"/>
  <c r="I184" i="10"/>
  <c r="U40" i="10"/>
  <c r="L79" i="10"/>
  <c r="P66" i="10"/>
  <c r="L183" i="10"/>
  <c r="P25" i="10"/>
  <c r="T183" i="10"/>
  <c r="L105" i="10"/>
  <c r="I31" i="10"/>
  <c r="R183" i="10"/>
  <c r="Z88" i="1"/>
  <c r="AN89" i="1"/>
  <c r="AN88" i="1"/>
  <c r="X87" i="1"/>
  <c r="X86" i="1"/>
  <c r="CY86" i="1" s="1"/>
  <c r="Y88" i="1"/>
  <c r="DB88" i="1" s="1"/>
  <c r="Y87" i="1"/>
  <c r="DB87" i="1" s="1"/>
  <c r="Z86" i="1"/>
  <c r="Z85" i="1"/>
  <c r="DE85" i="1" s="1"/>
  <c r="DH85" i="1" s="1"/>
  <c r="CX264" i="1"/>
  <c r="DD263" i="1"/>
  <c r="G1" i="3"/>
  <c r="X264" i="1"/>
  <c r="Q80" i="10"/>
  <c r="M69" i="10"/>
  <c r="U143" i="10"/>
  <c r="M163" i="10"/>
  <c r="I162" i="10"/>
  <c r="I142" i="10"/>
  <c r="Q70" i="10"/>
  <c r="X77" i="1"/>
  <c r="Y77" i="1"/>
  <c r="Z79" i="1"/>
  <c r="Z77" i="1"/>
  <c r="M142" i="10"/>
  <c r="Q162" i="10"/>
  <c r="Q142" i="10"/>
  <c r="U26" i="10"/>
  <c r="Q186" i="10"/>
  <c r="Q143" i="10"/>
  <c r="Q69" i="10"/>
  <c r="EP70" i="1"/>
  <c r="I106" i="10"/>
  <c r="U106" i="10"/>
  <c r="U142" i="10"/>
  <c r="M143" i="10"/>
  <c r="Z73" i="1"/>
  <c r="DE73" i="1" s="1"/>
  <c r="AZ251" i="1"/>
  <c r="AZ260" i="1" s="1"/>
  <c r="AZ271" i="1" s="1"/>
  <c r="AZ275" i="1" s="1"/>
  <c r="BC249" i="1"/>
  <c r="DM85" i="1"/>
  <c r="DV85" i="1"/>
  <c r="EK85" i="1"/>
  <c r="DA85" i="1"/>
  <c r="DJ85" i="1"/>
  <c r="DY85" i="1"/>
  <c r="CX85" i="1"/>
  <c r="DD85" i="1"/>
  <c r="DG85" i="1" s="1"/>
  <c r="DP85" i="1"/>
  <c r="DS85" i="1" s="1"/>
  <c r="EH85" i="1"/>
  <c r="EB85" i="1"/>
  <c r="EE85" i="1" s="1"/>
  <c r="DD86" i="1"/>
  <c r="CX86" i="1"/>
  <c r="DA86" i="1"/>
  <c r="DD87" i="1"/>
  <c r="DA87" i="1"/>
  <c r="CX87" i="1"/>
  <c r="DD88" i="1"/>
  <c r="DA88" i="1"/>
  <c r="CX88" i="1"/>
  <c r="DD89" i="1"/>
  <c r="DA89" i="1"/>
  <c r="CX89" i="1"/>
  <c r="DD90" i="1"/>
  <c r="CX90" i="1"/>
  <c r="DD91" i="1"/>
  <c r="DA90" i="1"/>
  <c r="DA91" i="1"/>
  <c r="CX91" i="1"/>
  <c r="DD92" i="1"/>
  <c r="DA92" i="1"/>
  <c r="CX92" i="1"/>
  <c r="DD93" i="1"/>
  <c r="DA93" i="1"/>
  <c r="DD94" i="1"/>
  <c r="CX93" i="1"/>
  <c r="CX94" i="1"/>
  <c r="DD95" i="1"/>
  <c r="DA94" i="1"/>
  <c r="CX95" i="1"/>
  <c r="DA95" i="1"/>
  <c r="DD96" i="1"/>
  <c r="CX96" i="1"/>
  <c r="DD97" i="1"/>
  <c r="DA96" i="1"/>
  <c r="DA97" i="1"/>
  <c r="DD98" i="1"/>
  <c r="CX97" i="1"/>
  <c r="CX103" i="1"/>
  <c r="DD103" i="1"/>
  <c r="DG103" i="1" s="1"/>
  <c r="DV103" i="1"/>
  <c r="EK103" i="1"/>
  <c r="EH103" i="1"/>
  <c r="DA98" i="1"/>
  <c r="CX98" i="1"/>
  <c r="DJ103" i="1"/>
  <c r="DA103" i="1"/>
  <c r="DM103" i="1"/>
  <c r="EB103" i="1"/>
  <c r="EE103" i="1" s="1"/>
  <c r="DY103" i="1"/>
  <c r="DD104" i="1"/>
  <c r="CX104" i="1"/>
  <c r="DA104" i="1"/>
  <c r="DD105" i="1"/>
  <c r="DD111" i="1"/>
  <c r="DA105" i="1"/>
  <c r="DD106" i="1"/>
  <c r="DD110" i="1"/>
  <c r="DD107" i="1"/>
  <c r="CX105" i="1"/>
  <c r="DD109" i="1"/>
  <c r="DD108" i="1"/>
  <c r="CX110" i="1"/>
  <c r="DA110" i="1"/>
  <c r="DA107" i="1"/>
  <c r="DA111" i="1"/>
  <c r="CX109" i="1"/>
  <c r="DA106" i="1"/>
  <c r="CX111" i="1"/>
  <c r="DD113" i="1"/>
  <c r="DD112" i="1"/>
  <c r="CX107" i="1"/>
  <c r="CX106" i="1"/>
  <c r="DA109" i="1"/>
  <c r="DA108" i="1"/>
  <c r="CX108" i="1"/>
  <c r="CX113" i="1"/>
  <c r="CX112" i="1"/>
  <c r="DA112" i="1"/>
  <c r="DA113" i="1"/>
  <c r="DD114" i="1"/>
  <c r="DA114" i="1"/>
  <c r="DD117" i="1"/>
  <c r="CX114" i="1"/>
  <c r="DD116" i="1"/>
  <c r="DD115" i="1"/>
  <c r="DA116" i="1"/>
  <c r="CX116" i="1"/>
  <c r="CX117" i="1"/>
  <c r="DA117" i="1"/>
  <c r="CX115" i="1"/>
  <c r="DD118" i="1"/>
  <c r="DA115" i="1"/>
  <c r="DA118" i="1"/>
  <c r="CX118" i="1"/>
  <c r="DD119" i="1"/>
  <c r="DD120" i="1"/>
  <c r="CX119" i="1"/>
  <c r="EH125" i="1"/>
  <c r="CX120" i="1"/>
  <c r="DA125" i="1"/>
  <c r="DM125" i="1"/>
  <c r="EB125" i="1"/>
  <c r="EE125" i="1" s="1"/>
  <c r="DA120" i="1"/>
  <c r="DA119" i="1"/>
  <c r="DJ125" i="1"/>
  <c r="DY125" i="1"/>
  <c r="CX125" i="1"/>
  <c r="DD125" i="1"/>
  <c r="DG125" i="1" s="1"/>
  <c r="DV125" i="1"/>
  <c r="EK125" i="1"/>
  <c r="DP125" i="1"/>
  <c r="DS125" i="1" s="1"/>
  <c r="DD126" i="1"/>
  <c r="DA126" i="1"/>
  <c r="CX126" i="1"/>
  <c r="DD127" i="1"/>
  <c r="DA127" i="1"/>
  <c r="CX127" i="1"/>
  <c r="DD128" i="1"/>
  <c r="CX128" i="1"/>
  <c r="DA128" i="1"/>
  <c r="DD129" i="1"/>
  <c r="DA129" i="1"/>
  <c r="CX129" i="1"/>
  <c r="DD130" i="1"/>
  <c r="CX130" i="1"/>
  <c r="DA130" i="1"/>
  <c r="DD131" i="1"/>
  <c r="CX131" i="1"/>
  <c r="DA131" i="1"/>
  <c r="DD132" i="1"/>
  <c r="DA132" i="1"/>
  <c r="CX132" i="1"/>
  <c r="DD133" i="1"/>
  <c r="DA133" i="1"/>
  <c r="DD134" i="1"/>
  <c r="CX133" i="1"/>
  <c r="CX134" i="1"/>
  <c r="DA134" i="1"/>
  <c r="DD135" i="1"/>
  <c r="DA135" i="1"/>
  <c r="CX135" i="1"/>
  <c r="DD136" i="1"/>
  <c r="DA136" i="1"/>
  <c r="CX136" i="1"/>
  <c r="DD137" i="1"/>
  <c r="CX137" i="1"/>
  <c r="DA137" i="1"/>
  <c r="DD138" i="1"/>
  <c r="DA138" i="1"/>
  <c r="CX138" i="1"/>
  <c r="DD139" i="1"/>
  <c r="DA139" i="1"/>
  <c r="DD140" i="1"/>
  <c r="DA140" i="1"/>
  <c r="CX139" i="1"/>
  <c r="CX140" i="1"/>
  <c r="DD141" i="1"/>
  <c r="DA141" i="1"/>
  <c r="CX141" i="1"/>
  <c r="DD142" i="1"/>
  <c r="CX142" i="1"/>
  <c r="DA142" i="1"/>
  <c r="DD143" i="1"/>
  <c r="DA143" i="1"/>
  <c r="CX143" i="1"/>
  <c r="DA144" i="1"/>
  <c r="DD144" i="1"/>
  <c r="CX144" i="1"/>
  <c r="DD145" i="1"/>
  <c r="DA145" i="1"/>
  <c r="CX145" i="1"/>
  <c r="DA146" i="1"/>
  <c r="DD146" i="1"/>
  <c r="CX146" i="1"/>
  <c r="DD147" i="1"/>
  <c r="DA147" i="1"/>
  <c r="CX147" i="1"/>
  <c r="DD148" i="1"/>
  <c r="DA148" i="1"/>
  <c r="CX148" i="1"/>
  <c r="DD149" i="1"/>
  <c r="DA149" i="1"/>
  <c r="CX149" i="1"/>
  <c r="DD150" i="1"/>
  <c r="CX150" i="1"/>
  <c r="DA150" i="1"/>
  <c r="DD151" i="1"/>
  <c r="CX151" i="1"/>
  <c r="DJ159" i="1"/>
  <c r="DY159" i="1"/>
  <c r="CX159" i="1"/>
  <c r="DD159" i="1"/>
  <c r="DG159" i="1" s="1"/>
  <c r="DV159" i="1"/>
  <c r="EK159" i="1"/>
  <c r="EH159" i="1"/>
  <c r="EB159" i="1"/>
  <c r="EE159" i="1" s="1"/>
  <c r="EN159" i="1"/>
  <c r="EQ159" i="1" s="1"/>
  <c r="DP159" i="1"/>
  <c r="DS159" i="1" s="1"/>
  <c r="DA151" i="1"/>
  <c r="DA159" i="1"/>
  <c r="DM159" i="1"/>
  <c r="CX160" i="1"/>
  <c r="DA160" i="1"/>
  <c r="DD160" i="1"/>
  <c r="CX161" i="1"/>
  <c r="DA161" i="1"/>
  <c r="DD161" i="1"/>
  <c r="CX162" i="1"/>
  <c r="DD167" i="1"/>
  <c r="DD164" i="1"/>
  <c r="DD165" i="1"/>
  <c r="DD166" i="1"/>
  <c r="DD163" i="1"/>
  <c r="DA164" i="1"/>
  <c r="DD162" i="1"/>
  <c r="CX164" i="1"/>
  <c r="DD168" i="1"/>
  <c r="DA162" i="1"/>
  <c r="DA168" i="1"/>
  <c r="DA166" i="1"/>
  <c r="DA163" i="1"/>
  <c r="CX167" i="1"/>
  <c r="CX166" i="1"/>
  <c r="CX163" i="1"/>
  <c r="CX168" i="1"/>
  <c r="CX165" i="1"/>
  <c r="DA165" i="1"/>
  <c r="DA169" i="1"/>
  <c r="DD174" i="1"/>
  <c r="DD173" i="1"/>
  <c r="DA167" i="1"/>
  <c r="CX169" i="1"/>
  <c r="DD169" i="1"/>
  <c r="DD170" i="1"/>
  <c r="DD172" i="1"/>
  <c r="DD171" i="1"/>
  <c r="CX171" i="1"/>
  <c r="DA172" i="1"/>
  <c r="DA173" i="1"/>
  <c r="CX173" i="1"/>
  <c r="CX172" i="1"/>
  <c r="DJ180" i="1"/>
  <c r="DY180" i="1"/>
  <c r="EN180" i="1"/>
  <c r="EQ180" i="1" s="1"/>
  <c r="EB180" i="1"/>
  <c r="EE180" i="1" s="1"/>
  <c r="CX170" i="1"/>
  <c r="CX180" i="1"/>
  <c r="DD180" i="1"/>
  <c r="DG180" i="1" s="1"/>
  <c r="DV180" i="1"/>
  <c r="EK180" i="1"/>
  <c r="DP180" i="1"/>
  <c r="DS180" i="1" s="1"/>
  <c r="DM180" i="1"/>
  <c r="DA171" i="1"/>
  <c r="EH180" i="1"/>
  <c r="DA180" i="1"/>
  <c r="DA174" i="1"/>
  <c r="CX174" i="1"/>
  <c r="DA170" i="1"/>
  <c r="DD181" i="1"/>
  <c r="DA181" i="1"/>
  <c r="CX181" i="1"/>
  <c r="DD182" i="1"/>
  <c r="DA182" i="1"/>
  <c r="CX182" i="1"/>
  <c r="DD183" i="1"/>
  <c r="DA183" i="1"/>
  <c r="CX183" i="1"/>
  <c r="DD184" i="1"/>
  <c r="DA184" i="1"/>
  <c r="CX184" i="1"/>
  <c r="DD185" i="1"/>
  <c r="DA185" i="1"/>
  <c r="CX185" i="1"/>
  <c r="DD186" i="1"/>
  <c r="DA186" i="1"/>
  <c r="CX186" i="1"/>
  <c r="DD187" i="1"/>
  <c r="DA187" i="1"/>
  <c r="CX187" i="1"/>
  <c r="DD188" i="1"/>
  <c r="CX188" i="1"/>
  <c r="DA188" i="1"/>
  <c r="DD189" i="1"/>
  <c r="DA189" i="1"/>
  <c r="CX189" i="1"/>
  <c r="DA190" i="1"/>
  <c r="DD190" i="1"/>
  <c r="CX190" i="1"/>
  <c r="DD191" i="1"/>
  <c r="DA191" i="1"/>
  <c r="CX191" i="1"/>
  <c r="DD192" i="1"/>
  <c r="DA192" i="1"/>
  <c r="CX192" i="1"/>
  <c r="DD193" i="1"/>
  <c r="DA193" i="1"/>
  <c r="CX193" i="1"/>
  <c r="DD194" i="1"/>
  <c r="DA194" i="1"/>
  <c r="CX194" i="1"/>
  <c r="DD195" i="1"/>
  <c r="CX202" i="1"/>
  <c r="DD202" i="1"/>
  <c r="DG202" i="1" s="1"/>
  <c r="DP202" i="1"/>
  <c r="DS202" i="1" s="1"/>
  <c r="EH202" i="1"/>
  <c r="EK202" i="1"/>
  <c r="DM202" i="1"/>
  <c r="EB202" i="1"/>
  <c r="EE202" i="1" s="1"/>
  <c r="DA195" i="1"/>
  <c r="DA202" i="1"/>
  <c r="DJ202" i="1"/>
  <c r="DY202" i="1"/>
  <c r="EN202" i="1"/>
  <c r="EQ202" i="1" s="1"/>
  <c r="DV202" i="1"/>
  <c r="CX195" i="1"/>
  <c r="DD203" i="1"/>
  <c r="DA203" i="1"/>
  <c r="CX203" i="1"/>
  <c r="DD204" i="1"/>
  <c r="DA204" i="1"/>
  <c r="CX204" i="1"/>
  <c r="DD205" i="1"/>
  <c r="CX205" i="1"/>
  <c r="DA205" i="1"/>
  <c r="DD206" i="1"/>
  <c r="DD209" i="1"/>
  <c r="DD207" i="1"/>
  <c r="DD208" i="1"/>
  <c r="DA209" i="1"/>
  <c r="CX209" i="1"/>
  <c r="DA208" i="1"/>
  <c r="CX206" i="1"/>
  <c r="DD210" i="1"/>
  <c r="CX208" i="1"/>
  <c r="DA206" i="1"/>
  <c r="DD211" i="1"/>
  <c r="DA207" i="1"/>
  <c r="DD212" i="1"/>
  <c r="CX207" i="1"/>
  <c r="DD213" i="1"/>
  <c r="DA213" i="1"/>
  <c r="CX213" i="1"/>
  <c r="CX210" i="1"/>
  <c r="DA212" i="1"/>
  <c r="DA211" i="1"/>
  <c r="DA210" i="1"/>
  <c r="DD214" i="1"/>
  <c r="CX212" i="1"/>
  <c r="CX211" i="1"/>
  <c r="DD215" i="1"/>
  <c r="CX215" i="1"/>
  <c r="DA215" i="1"/>
  <c r="DA214" i="1"/>
  <c r="DD217" i="1"/>
  <c r="DD218" i="1"/>
  <c r="CX214" i="1"/>
  <c r="DD219" i="1"/>
  <c r="DD216" i="1"/>
  <c r="CX218" i="1"/>
  <c r="DA218" i="1"/>
  <c r="DA216" i="1"/>
  <c r="DA219" i="1"/>
  <c r="CX217" i="1"/>
  <c r="CX216" i="1"/>
  <c r="DD220" i="1"/>
  <c r="CX219" i="1"/>
  <c r="DA217" i="1"/>
  <c r="CX220" i="1"/>
  <c r="DA220" i="1"/>
  <c r="DD221" i="1"/>
  <c r="DA221" i="1"/>
  <c r="CX221" i="1"/>
  <c r="CX47" i="1"/>
  <c r="DA47" i="1"/>
  <c r="DD64" i="1"/>
  <c r="DG64" i="1" s="1"/>
  <c r="DJ64" i="1"/>
  <c r="DM227" i="1"/>
  <c r="DP227" i="1"/>
  <c r="DS227" i="1" s="1"/>
  <c r="DY33" i="1"/>
  <c r="EB47" i="1"/>
  <c r="EE47" i="1" s="1"/>
  <c r="EH47" i="1"/>
  <c r="EK64" i="1"/>
  <c r="EH16" i="1"/>
  <c r="EN16" i="1"/>
  <c r="DV16" i="1"/>
  <c r="CX64" i="1"/>
  <c r="DA64" i="1"/>
  <c r="DD227" i="1"/>
  <c r="DG227" i="1" s="1"/>
  <c r="DJ227" i="1"/>
  <c r="DV47" i="1"/>
  <c r="DY47" i="1"/>
  <c r="EH64" i="1"/>
  <c r="EK227" i="1"/>
  <c r="EN227" i="1"/>
  <c r="EQ227" i="1" s="1"/>
  <c r="DY16" i="1"/>
  <c r="CX16" i="1"/>
  <c r="EB16" i="1"/>
  <c r="CX227" i="1"/>
  <c r="DA227" i="1"/>
  <c r="DJ33" i="1"/>
  <c r="DM47" i="1"/>
  <c r="DP47" i="1"/>
  <c r="DS47" i="1" s="1"/>
  <c r="DV64" i="1"/>
  <c r="DY64" i="1"/>
  <c r="EB227" i="1"/>
  <c r="EE227" i="1" s="1"/>
  <c r="EH227" i="1"/>
  <c r="DP16" i="1"/>
  <c r="EK16" i="1"/>
  <c r="DD16" i="1"/>
  <c r="DA33" i="1"/>
  <c r="DD47" i="1"/>
  <c r="DG47" i="1" s="1"/>
  <c r="DJ47" i="1"/>
  <c r="DM64" i="1"/>
  <c r="DP64" i="1"/>
  <c r="DS64" i="1" s="1"/>
  <c r="DV227" i="1"/>
  <c r="DY227" i="1"/>
  <c r="EH33" i="1"/>
  <c r="EK47" i="1"/>
  <c r="DA16" i="1"/>
  <c r="DJ16" i="1"/>
  <c r="DM16" i="1"/>
  <c r="DD254" i="1"/>
  <c r="EK33" i="1"/>
  <c r="BW262" i="1"/>
  <c r="BY262" i="1" s="1"/>
  <c r="CA262" i="1" s="1"/>
  <c r="CC262" i="1" s="1"/>
  <c r="CE262" i="1" s="1"/>
  <c r="CG262" i="1" s="1"/>
  <c r="CI262" i="1" s="1"/>
  <c r="CK262" i="1" s="1"/>
  <c r="CM262" i="1" s="1"/>
  <c r="CO262" i="1" s="1"/>
  <c r="CY261" i="1"/>
  <c r="EP67" i="1"/>
  <c r="BC28" i="1"/>
  <c r="BO249" i="1"/>
  <c r="DB261" i="1"/>
  <c r="BW65" i="1"/>
  <c r="BU81" i="1"/>
  <c r="CI222" i="1"/>
  <c r="CK221" i="1"/>
  <c r="AD81" i="1"/>
  <c r="J76" i="12" s="1"/>
  <c r="DK65" i="1"/>
  <c r="EP10" i="1"/>
  <c r="BP81" i="1"/>
  <c r="EP37" i="1"/>
  <c r="EP11" i="1"/>
  <c r="EP34" i="1"/>
  <c r="BB251" i="1"/>
  <c r="AS11" i="9" s="1"/>
  <c r="ER25" i="1"/>
  <c r="DT241" i="1"/>
  <c r="BF251" i="1"/>
  <c r="BF260" i="1" s="1"/>
  <c r="BF271" i="1" s="1"/>
  <c r="DT234" i="1"/>
  <c r="EP73" i="1"/>
  <c r="BG249" i="1"/>
  <c r="ER239" i="1"/>
  <c r="EF235" i="1"/>
  <c r="EP74" i="1"/>
  <c r="ER241" i="1"/>
  <c r="EF237" i="1"/>
  <c r="DT233" i="1"/>
  <c r="DT229" i="1"/>
  <c r="BI251" i="1"/>
  <c r="AX11" i="9" s="1"/>
  <c r="BO28" i="1"/>
  <c r="EF242" i="1"/>
  <c r="DH242" i="1"/>
  <c r="DH238" i="1"/>
  <c r="EF234" i="1"/>
  <c r="EF230" i="1"/>
  <c r="DH230" i="1"/>
  <c r="BU266" i="1"/>
  <c r="BM251" i="1"/>
  <c r="BM260" i="1" s="1"/>
  <c r="BM271" i="1" s="1"/>
  <c r="CJ249" i="1"/>
  <c r="CJ251" i="1" s="1"/>
  <c r="CJ260" i="1" s="1"/>
  <c r="CJ271" i="1" s="1"/>
  <c r="EP52" i="1"/>
  <c r="EF241" i="1"/>
  <c r="DH241" i="1"/>
  <c r="DH229" i="1"/>
  <c r="DT8" i="1"/>
  <c r="ER8" i="1"/>
  <c r="BL251" i="1"/>
  <c r="AZ11" i="9" s="1"/>
  <c r="ER257" i="1"/>
  <c r="DT257" i="1"/>
  <c r="DH239" i="1"/>
  <c r="EF231" i="1"/>
  <c r="DH231" i="1"/>
  <c r="ER238" i="1"/>
  <c r="DH237" i="1"/>
  <c r="ER229" i="1"/>
  <c r="BS249" i="1"/>
  <c r="BS251" i="1" s="1"/>
  <c r="BS260" i="1" s="1"/>
  <c r="BS271" i="1" s="1"/>
  <c r="BZ249" i="1"/>
  <c r="BZ251" i="1" s="1"/>
  <c r="BZ260" i="1" s="1"/>
  <c r="BZ271" i="1" s="1"/>
  <c r="BA251" i="1"/>
  <c r="BA260" i="1" s="1"/>
  <c r="BA271" i="1" s="1"/>
  <c r="BD251" i="1"/>
  <c r="BD260" i="1" s="1"/>
  <c r="BD271" i="1" s="1"/>
  <c r="W251" i="1"/>
  <c r="Y27" i="9" s="1"/>
  <c r="Y51" i="9" s="1"/>
  <c r="Y59" i="9" s="1"/>
  <c r="EP35" i="1"/>
  <c r="EF228" i="1"/>
  <c r="H20" i="13"/>
  <c r="M20" i="13" s="1"/>
  <c r="CY273" i="1"/>
  <c r="DH273" i="1" s="1"/>
  <c r="ER242" i="1"/>
  <c r="DT238" i="1"/>
  <c r="ER234" i="1"/>
  <c r="ER237" i="1"/>
  <c r="ER233" i="1"/>
  <c r="EF8" i="1"/>
  <c r="DT235" i="1"/>
  <c r="EP39" i="1"/>
  <c r="EP50" i="1"/>
  <c r="N44" i="12"/>
  <c r="J44" i="12"/>
  <c r="EP42" i="1"/>
  <c r="K34" i="7"/>
  <c r="DT242" i="1"/>
  <c r="EF238" i="1"/>
  <c r="DH234" i="1"/>
  <c r="DT230" i="1"/>
  <c r="L56" i="9"/>
  <c r="DT237" i="1"/>
  <c r="DH233" i="1"/>
  <c r="EF233" i="1"/>
  <c r="EF229" i="1"/>
  <c r="EF257" i="1"/>
  <c r="DH257" i="1"/>
  <c r="EF239" i="1"/>
  <c r="DT239" i="1"/>
  <c r="ER235" i="1"/>
  <c r="ER231" i="1"/>
  <c r="DT231" i="1"/>
  <c r="EO243" i="1"/>
  <c r="ER230" i="1"/>
  <c r="BU13" i="1"/>
  <c r="BU26" i="1"/>
  <c r="BJ251" i="1"/>
  <c r="BJ260" i="1" s="1"/>
  <c r="BJ271" i="1" s="1"/>
  <c r="CD249" i="1"/>
  <c r="CD251" i="1" s="1"/>
  <c r="CD260" i="1" s="1"/>
  <c r="CD271" i="1" s="1"/>
  <c r="BK251" i="1"/>
  <c r="BK260" i="1" s="1"/>
  <c r="BK271" i="1" s="1"/>
  <c r="K55" i="7"/>
  <c r="O78" i="12"/>
  <c r="K74" i="12"/>
  <c r="K67" i="12"/>
  <c r="N73" i="12"/>
  <c r="J78" i="12"/>
  <c r="F77" i="12"/>
  <c r="I75" i="12"/>
  <c r="L85" i="12"/>
  <c r="K90" i="12"/>
  <c r="J86" i="12"/>
  <c r="M86" i="12"/>
  <c r="E88" i="13"/>
  <c r="N82" i="13"/>
  <c r="P85" i="13"/>
  <c r="F84" i="13"/>
  <c r="O85" i="13"/>
  <c r="P76" i="13"/>
  <c r="K84" i="13"/>
  <c r="K76" i="13"/>
  <c r="D86" i="13"/>
  <c r="O89" i="13"/>
  <c r="K86" i="13"/>
  <c r="P87" i="13"/>
  <c r="D77" i="13"/>
  <c r="I82" i="13"/>
  <c r="K85" i="13"/>
  <c r="J85" i="13"/>
  <c r="N85" i="13"/>
  <c r="I87" i="13"/>
  <c r="N84" i="13"/>
  <c r="J77" i="13"/>
  <c r="K88" i="13"/>
  <c r="O86" i="13"/>
  <c r="I86" i="13"/>
  <c r="E76" i="13"/>
  <c r="E84" i="13"/>
  <c r="D87" i="13"/>
  <c r="I84" i="13"/>
  <c r="D88" i="13"/>
  <c r="D84" i="13"/>
  <c r="J76" i="13"/>
  <c r="J84" i="13"/>
  <c r="I76" i="13"/>
  <c r="E77" i="13"/>
  <c r="Q89" i="12"/>
  <c r="Q85" i="12"/>
  <c r="R90" i="12"/>
  <c r="R87" i="12"/>
  <c r="D90" i="12"/>
  <c r="E87" i="12"/>
  <c r="I90" i="12"/>
  <c r="I89" i="12"/>
  <c r="M87" i="12"/>
  <c r="F87" i="12"/>
  <c r="F90" i="12"/>
  <c r="J89" i="12"/>
  <c r="N87" i="12"/>
  <c r="N90" i="12"/>
  <c r="G85" i="12"/>
  <c r="K88" i="12"/>
  <c r="K86" i="12"/>
  <c r="O85" i="12"/>
  <c r="H89" i="12"/>
  <c r="H87" i="12"/>
  <c r="L90" i="12"/>
  <c r="H77" i="12"/>
  <c r="H68" i="12"/>
  <c r="L67" i="12"/>
  <c r="L74" i="12"/>
  <c r="L75" i="12"/>
  <c r="I74" i="12"/>
  <c r="I73" i="12"/>
  <c r="M78" i="12"/>
  <c r="M75" i="12"/>
  <c r="M77" i="12"/>
  <c r="M67" i="12"/>
  <c r="F85" i="13"/>
  <c r="K82" i="13"/>
  <c r="F77" i="13"/>
  <c r="E85" i="13"/>
  <c r="I85" i="13"/>
  <c r="N88" i="13"/>
  <c r="E87" i="13"/>
  <c r="O82" i="13"/>
  <c r="P86" i="13"/>
  <c r="N87" i="13"/>
  <c r="E86" i="13"/>
  <c r="F87" i="13"/>
  <c r="I88" i="13"/>
  <c r="J89" i="13"/>
  <c r="P88" i="13"/>
  <c r="I89" i="13"/>
  <c r="J86" i="13"/>
  <c r="K87" i="13"/>
  <c r="R89" i="12"/>
  <c r="Q86" i="12"/>
  <c r="D88" i="12"/>
  <c r="D86" i="12"/>
  <c r="E88" i="12"/>
  <c r="I86" i="12"/>
  <c r="I85" i="12"/>
  <c r="M88" i="12"/>
  <c r="F88" i="12"/>
  <c r="F86" i="12"/>
  <c r="J85" i="12"/>
  <c r="N88" i="12"/>
  <c r="N86" i="12"/>
  <c r="G90" i="12"/>
  <c r="K89" i="12"/>
  <c r="K87" i="12"/>
  <c r="O90" i="12"/>
  <c r="H85" i="12"/>
  <c r="H88" i="12"/>
  <c r="L86" i="12"/>
  <c r="H73" i="12"/>
  <c r="H78" i="12"/>
  <c r="L77" i="12"/>
  <c r="L72" i="12"/>
  <c r="I72" i="12"/>
  <c r="M74" i="12"/>
  <c r="M73" i="12"/>
  <c r="F75" i="12"/>
  <c r="F67" i="12"/>
  <c r="F68" i="12"/>
  <c r="J71" i="12"/>
  <c r="J74" i="12"/>
  <c r="N72" i="12"/>
  <c r="N77" i="12"/>
  <c r="P84" i="13"/>
  <c r="F76" i="13"/>
  <c r="P82" i="13"/>
  <c r="P77" i="13"/>
  <c r="D85" i="13"/>
  <c r="F82" i="13"/>
  <c r="K77" i="13"/>
  <c r="P89" i="13"/>
  <c r="N76" i="13"/>
  <c r="D82" i="13"/>
  <c r="J88" i="13"/>
  <c r="N77" i="13"/>
  <c r="O84" i="13"/>
  <c r="D89" i="13"/>
  <c r="J87" i="13"/>
  <c r="F89" i="13"/>
  <c r="N89" i="13"/>
  <c r="O77" i="13"/>
  <c r="D76" i="13"/>
  <c r="O87" i="13"/>
  <c r="K89" i="13"/>
  <c r="F86" i="13"/>
  <c r="R88" i="12"/>
  <c r="R78" i="12"/>
  <c r="Q90" i="12"/>
  <c r="R74" i="12"/>
  <c r="D89" i="12"/>
  <c r="D85" i="12"/>
  <c r="E90" i="12"/>
  <c r="E89" i="12"/>
  <c r="I87" i="12"/>
  <c r="M90" i="12"/>
  <c r="M89" i="12"/>
  <c r="F89" i="12"/>
  <c r="J87" i="12"/>
  <c r="J90" i="12"/>
  <c r="N89" i="12"/>
  <c r="G88" i="12"/>
  <c r="G86" i="12"/>
  <c r="K85" i="12"/>
  <c r="O88" i="12"/>
  <c r="O86" i="12"/>
  <c r="H90" i="12"/>
  <c r="L89" i="12"/>
  <c r="L87" i="12"/>
  <c r="H74" i="12"/>
  <c r="H75" i="12"/>
  <c r="L73" i="12"/>
  <c r="L68" i="12"/>
  <c r="I68" i="12"/>
  <c r="M72" i="12"/>
  <c r="F78" i="12"/>
  <c r="J75" i="12"/>
  <c r="J67" i="12"/>
  <c r="J68" i="12"/>
  <c r="N71" i="12"/>
  <c r="N74" i="12"/>
  <c r="P79" i="10"/>
  <c r="AY251" i="1"/>
  <c r="O68" i="12"/>
  <c r="O73" i="12"/>
  <c r="K78" i="12"/>
  <c r="K71" i="12"/>
  <c r="N78" i="12"/>
  <c r="J77" i="12"/>
  <c r="F74" i="12"/>
  <c r="M68" i="12"/>
  <c r="I78" i="12"/>
  <c r="H72" i="12"/>
  <c r="H86" i="12"/>
  <c r="G87" i="12"/>
  <c r="J88" i="12"/>
  <c r="I88" i="12"/>
  <c r="Q87" i="12"/>
  <c r="Q88" i="12"/>
  <c r="O76" i="13"/>
  <c r="I77" i="13"/>
  <c r="I137" i="10"/>
  <c r="I110" i="10"/>
  <c r="U82" i="10"/>
  <c r="M26" i="10"/>
  <c r="Q133" i="10"/>
  <c r="M83" i="10"/>
  <c r="I111" i="10"/>
  <c r="U109" i="10"/>
  <c r="O75" i="12"/>
  <c r="O72" i="12"/>
  <c r="O77" i="12"/>
  <c r="K68" i="12"/>
  <c r="K73" i="12"/>
  <c r="N67" i="12"/>
  <c r="N75" i="12"/>
  <c r="J70" i="12"/>
  <c r="F73" i="12"/>
  <c r="F72" i="12"/>
  <c r="I67" i="12"/>
  <c r="L78" i="12"/>
  <c r="H67" i="12"/>
  <c r="O87" i="12"/>
  <c r="G89" i="12"/>
  <c r="F85" i="12"/>
  <c r="E85" i="12"/>
  <c r="R85" i="12"/>
  <c r="J82" i="13"/>
  <c r="N86" i="13"/>
  <c r="E82" i="13"/>
  <c r="U132" i="10"/>
  <c r="O74" i="12"/>
  <c r="O67" i="12"/>
  <c r="K75" i="12"/>
  <c r="K72" i="12"/>
  <c r="K77" i="12"/>
  <c r="N68" i="12"/>
  <c r="J73" i="12"/>
  <c r="J72" i="12"/>
  <c r="I77" i="12"/>
  <c r="L88" i="12"/>
  <c r="O89" i="12"/>
  <c r="N85" i="12"/>
  <c r="M85" i="12"/>
  <c r="E86" i="12"/>
  <c r="D87" i="12"/>
  <c r="E89" i="13"/>
  <c r="F88" i="13"/>
  <c r="O88" i="13"/>
  <c r="N39" i="13"/>
  <c r="N51" i="13"/>
  <c r="C44" i="12"/>
  <c r="C44" i="13"/>
  <c r="H44" i="13" s="1"/>
  <c r="M44" i="13" s="1"/>
  <c r="H21" i="13"/>
  <c r="M21" i="13" s="1"/>
  <c r="C45" i="12"/>
  <c r="DZ243" i="1"/>
  <c r="EF240" i="1"/>
  <c r="ER236" i="1"/>
  <c r="EF12" i="1"/>
  <c r="DH256" i="1"/>
  <c r="D65" i="13"/>
  <c r="J79" i="12"/>
  <c r="H64" i="12"/>
  <c r="EC243" i="1"/>
  <c r="F62" i="13"/>
  <c r="DT228" i="1"/>
  <c r="F73" i="13"/>
  <c r="J62" i="12"/>
  <c r="D73" i="13"/>
  <c r="I65" i="13"/>
  <c r="DB243" i="1"/>
  <c r="EL243" i="1"/>
  <c r="O74" i="13"/>
  <c r="D64" i="13"/>
  <c r="K62" i="13"/>
  <c r="J62" i="13"/>
  <c r="N64" i="13"/>
  <c r="K72" i="13"/>
  <c r="P74" i="13"/>
  <c r="F64" i="12"/>
  <c r="E91" i="12"/>
  <c r="I62" i="12"/>
  <c r="E62" i="13"/>
  <c r="ER228" i="1"/>
  <c r="I64" i="12"/>
  <c r="K70" i="13"/>
  <c r="R66" i="12"/>
  <c r="K64" i="13"/>
  <c r="D83" i="12"/>
  <c r="BY24" i="1"/>
  <c r="CA24" i="1" s="1"/>
  <c r="CC24" i="1" s="1"/>
  <c r="CE24" i="1" s="1"/>
  <c r="CG24" i="1" s="1"/>
  <c r="CI24" i="1" s="1"/>
  <c r="CK24" i="1" s="1"/>
  <c r="CM24" i="1" s="1"/>
  <c r="CO24" i="1" s="1"/>
  <c r="BW26" i="1"/>
  <c r="CA19" i="1"/>
  <c r="BN251" i="1"/>
  <c r="BB11" i="9" s="1"/>
  <c r="AX251" i="1"/>
  <c r="AX260" i="1" s="1"/>
  <c r="AX271" i="1" s="1"/>
  <c r="V251" i="1"/>
  <c r="V260" i="1" s="1"/>
  <c r="V271" i="1" s="1"/>
  <c r="V275" i="1" s="1"/>
  <c r="BX249" i="1"/>
  <c r="BX251" i="1" s="1"/>
  <c r="BX260" i="1" s="1"/>
  <c r="BX271" i="1" s="1"/>
  <c r="EF232" i="1"/>
  <c r="F74" i="13"/>
  <c r="EF236" i="1"/>
  <c r="DT256" i="1"/>
  <c r="ER256" i="1"/>
  <c r="DQ243" i="1"/>
  <c r="DH236" i="1"/>
  <c r="DT12" i="1"/>
  <c r="D62" i="13"/>
  <c r="H66" i="12"/>
  <c r="O83" i="12"/>
  <c r="H91" i="12"/>
  <c r="K66" i="12"/>
  <c r="I73" i="13"/>
  <c r="D91" i="12"/>
  <c r="O62" i="12"/>
  <c r="N65" i="13"/>
  <c r="N62" i="13"/>
  <c r="M64" i="12"/>
  <c r="R62" i="12"/>
  <c r="I91" i="12"/>
  <c r="L62" i="12"/>
  <c r="L66" i="12"/>
  <c r="J66" i="12"/>
  <c r="I83" i="12"/>
  <c r="N70" i="13"/>
  <c r="J65" i="13"/>
  <c r="M62" i="12"/>
  <c r="N66" i="12"/>
  <c r="J74" i="13"/>
  <c r="J91" i="12"/>
  <c r="N91" i="12"/>
  <c r="D60" i="13"/>
  <c r="I60" i="13"/>
  <c r="M91" i="12"/>
  <c r="E72" i="13"/>
  <c r="F62" i="12"/>
  <c r="L91" i="12"/>
  <c r="O72" i="13"/>
  <c r="M59" i="12"/>
  <c r="I70" i="13"/>
  <c r="F66" i="12"/>
  <c r="N72" i="13"/>
  <c r="R64" i="12"/>
  <c r="D74" i="13"/>
  <c r="F72" i="13"/>
  <c r="E70" i="13"/>
  <c r="N62" i="12"/>
  <c r="G91" i="12"/>
  <c r="I64" i="13"/>
  <c r="D72" i="13"/>
  <c r="N60" i="13"/>
  <c r="F60" i="13"/>
  <c r="I74" i="13"/>
  <c r="J64" i="13"/>
  <c r="N73" i="13"/>
  <c r="E64" i="13"/>
  <c r="F91" i="12"/>
  <c r="I62" i="13"/>
  <c r="D70" i="13"/>
  <c r="O64" i="12"/>
  <c r="K62" i="12"/>
  <c r="J84" i="12"/>
  <c r="N59" i="12"/>
  <c r="P72" i="13"/>
  <c r="I66" i="12"/>
  <c r="P60" i="13"/>
  <c r="O91" i="12"/>
  <c r="O70" i="13"/>
  <c r="P62" i="13"/>
  <c r="J73" i="13"/>
  <c r="K60" i="13"/>
  <c r="J70" i="13"/>
  <c r="O65" i="13"/>
  <c r="J72" i="13"/>
  <c r="P73" i="13"/>
  <c r="E74" i="13"/>
  <c r="K73" i="13"/>
  <c r="K64" i="12"/>
  <c r="M79" i="12"/>
  <c r="J64" i="12"/>
  <c r="DE243" i="1"/>
  <c r="DK243" i="1"/>
  <c r="DW243" i="1"/>
  <c r="DH240" i="1"/>
  <c r="C47" i="12"/>
  <c r="H23" i="13"/>
  <c r="M23" i="13" s="1"/>
  <c r="BE251" i="1"/>
  <c r="DT240" i="1"/>
  <c r="DT236" i="1"/>
  <c r="DH232" i="1"/>
  <c r="ER12" i="1"/>
  <c r="EF256" i="1"/>
  <c r="F59" i="12"/>
  <c r="O73" i="13"/>
  <c r="K65" i="13"/>
  <c r="H62" i="12"/>
  <c r="O66" i="12"/>
  <c r="N74" i="13"/>
  <c r="L64" i="12"/>
  <c r="J60" i="13"/>
  <c r="K91" i="12"/>
  <c r="O62" i="13"/>
  <c r="N83" i="12"/>
  <c r="O64" i="13"/>
  <c r="E73" i="13"/>
  <c r="P65" i="13"/>
  <c r="O60" i="13"/>
  <c r="N64" i="12"/>
  <c r="I72" i="13"/>
  <c r="E65" i="13"/>
  <c r="F70" i="13"/>
  <c r="M66" i="12"/>
  <c r="P70" i="13"/>
  <c r="P64" i="13"/>
  <c r="K74" i="13"/>
  <c r="E60" i="13"/>
  <c r="ER240" i="1"/>
  <c r="EI243" i="1"/>
  <c r="DT232" i="1"/>
  <c r="DN243" i="1"/>
  <c r="CY243" i="1"/>
  <c r="DH228" i="1"/>
  <c r="H24" i="13"/>
  <c r="M24" i="13" s="1"/>
  <c r="AX57" i="9"/>
  <c r="CF249" i="1"/>
  <c r="CF251" i="1" s="1"/>
  <c r="CF260" i="1" s="1"/>
  <c r="CF271" i="1" s="1"/>
  <c r="AW57" i="9"/>
  <c r="BP26" i="1"/>
  <c r="BH251" i="1"/>
  <c r="H19" i="13"/>
  <c r="M19" i="13" s="1"/>
  <c r="T79" i="10"/>
  <c r="I109" i="10"/>
  <c r="U69" i="10"/>
  <c r="CN249" i="1"/>
  <c r="CN251" i="1" s="1"/>
  <c r="CN260" i="1" s="1"/>
  <c r="CN271" i="1" s="1"/>
  <c r="P55" i="9"/>
  <c r="I71" i="10"/>
  <c r="G79" i="10"/>
  <c r="J79" i="10"/>
  <c r="L35" i="9"/>
  <c r="AS57" i="9"/>
  <c r="BP44" i="1"/>
  <c r="L33" i="9"/>
  <c r="L16" i="9"/>
  <c r="L36" i="9"/>
  <c r="L18" i="9"/>
  <c r="L44" i="9"/>
  <c r="L22" i="9"/>
  <c r="L55" i="9"/>
  <c r="C49" i="12"/>
  <c r="C25" i="13"/>
  <c r="C46" i="12"/>
  <c r="C22" i="13"/>
  <c r="I81" i="10"/>
  <c r="Q84" i="10"/>
  <c r="M82" i="10"/>
  <c r="L32" i="9"/>
  <c r="BT249" i="1"/>
  <c r="BT251" i="1" s="1"/>
  <c r="BT260" i="1" s="1"/>
  <c r="BT271" i="1" s="1"/>
  <c r="M109" i="10"/>
  <c r="Q161" i="10"/>
  <c r="Q111" i="10"/>
  <c r="U134" i="10"/>
  <c r="S79" i="10"/>
  <c r="CB249" i="1"/>
  <c r="CB251" i="1" s="1"/>
  <c r="CB260" i="1" s="1"/>
  <c r="CB271" i="1" s="1"/>
  <c r="K50" i="7"/>
  <c r="BP13" i="1"/>
  <c r="BP61" i="1"/>
  <c r="J59" i="12"/>
  <c r="H257" i="1"/>
  <c r="EF25" i="1"/>
  <c r="L15" i="9"/>
  <c r="L40" i="9"/>
  <c r="L17" i="9"/>
  <c r="P19" i="9"/>
  <c r="P32" i="9"/>
  <c r="K19" i="7"/>
  <c r="K26" i="7"/>
  <c r="P44" i="9"/>
  <c r="P36" i="9"/>
  <c r="P31" i="9"/>
  <c r="L43" i="9"/>
  <c r="P56" i="9"/>
  <c r="L21" i="9"/>
  <c r="G42" i="12"/>
  <c r="P40" i="9"/>
  <c r="L19" i="9"/>
  <c r="AV37" i="9"/>
  <c r="AS23" i="9"/>
  <c r="BA57" i="9"/>
  <c r="T35" i="9"/>
  <c r="P17" i="9"/>
  <c r="L20" i="9"/>
  <c r="P18" i="9"/>
  <c r="BB45" i="9"/>
  <c r="T43" i="9"/>
  <c r="P43" i="9"/>
  <c r="L34" i="9"/>
  <c r="P35" i="9"/>
  <c r="P21" i="9"/>
  <c r="P22" i="9"/>
  <c r="I8" i="11"/>
  <c r="I81" i="11" s="1"/>
  <c r="G38" i="11"/>
  <c r="U163" i="10"/>
  <c r="M134" i="10"/>
  <c r="K131" i="10"/>
  <c r="U80" i="10"/>
  <c r="M71" i="10"/>
  <c r="L66" i="10"/>
  <c r="I163" i="10"/>
  <c r="T31" i="9"/>
  <c r="AQ37" i="9"/>
  <c r="AU57" i="9"/>
  <c r="T16" i="9"/>
  <c r="AV23" i="9"/>
  <c r="AS37" i="9"/>
  <c r="AW45" i="9"/>
  <c r="AZ23" i="9"/>
  <c r="P14" i="9"/>
  <c r="AT45" i="9"/>
  <c r="P16" i="9"/>
  <c r="BA37" i="9"/>
  <c r="AY57" i="9"/>
  <c r="BA23" i="9"/>
  <c r="AR23" i="9"/>
  <c r="AX37" i="9"/>
  <c r="T44" i="9"/>
  <c r="AY45" i="9"/>
  <c r="P33" i="9"/>
  <c r="T56" i="9"/>
  <c r="T21" i="9"/>
  <c r="BV249" i="1"/>
  <c r="BV251" i="1" s="1"/>
  <c r="BV260" i="1" s="1"/>
  <c r="BV271" i="1" s="1"/>
  <c r="BW258" i="1"/>
  <c r="BY254" i="1"/>
  <c r="BU44" i="1"/>
  <c r="CA34" i="1"/>
  <c r="BY44" i="1"/>
  <c r="CC261" i="1"/>
  <c r="U161" i="10"/>
  <c r="I41" i="10"/>
  <c r="H66" i="10"/>
  <c r="N105" i="10"/>
  <c r="I85" i="10"/>
  <c r="I132" i="10"/>
  <c r="AV45" i="9"/>
  <c r="T18" i="9"/>
  <c r="T20" i="9"/>
  <c r="T36" i="9"/>
  <c r="AR45" i="9"/>
  <c r="P34" i="9"/>
  <c r="T17" i="9"/>
  <c r="AY37" i="9"/>
  <c r="AQ45" i="9"/>
  <c r="T39" i="9"/>
  <c r="P15" i="9"/>
  <c r="T40" i="9"/>
  <c r="AV57" i="9"/>
  <c r="L54" i="9"/>
  <c r="BB57" i="9"/>
  <c r="AR37" i="9"/>
  <c r="AX45" i="9"/>
  <c r="CL249" i="1"/>
  <c r="CL251" i="1" s="1"/>
  <c r="CL260" i="1" s="1"/>
  <c r="CL271" i="1" s="1"/>
  <c r="CH249" i="1"/>
  <c r="CH251" i="1" s="1"/>
  <c r="CH260" i="1" s="1"/>
  <c r="CH271" i="1" s="1"/>
  <c r="BU61" i="1"/>
  <c r="CA66" i="1"/>
  <c r="M137" i="10"/>
  <c r="H79" i="10"/>
  <c r="K79" i="10"/>
  <c r="T32" i="9"/>
  <c r="T14" i="9"/>
  <c r="AQ23" i="9"/>
  <c r="T15" i="9"/>
  <c r="AY23" i="9"/>
  <c r="AU37" i="9"/>
  <c r="T33" i="9"/>
  <c r="AX23" i="9"/>
  <c r="AT37" i="9"/>
  <c r="P20" i="9"/>
  <c r="BA45" i="9"/>
  <c r="L31" i="9"/>
  <c r="BB37" i="9"/>
  <c r="AW37" i="9"/>
  <c r="AR57" i="9"/>
  <c r="AZ37" i="9"/>
  <c r="BB23" i="9"/>
  <c r="L14" i="9"/>
  <c r="AW23" i="9"/>
  <c r="AU45" i="9"/>
  <c r="T49" i="9"/>
  <c r="T22" i="9"/>
  <c r="L39" i="9"/>
  <c r="BW13" i="1"/>
  <c r="BY8" i="1"/>
  <c r="BW243" i="1"/>
  <c r="BY61" i="1"/>
  <c r="CE17" i="1"/>
  <c r="CE48" i="1"/>
  <c r="CC61" i="1"/>
  <c r="T54" i="9"/>
  <c r="AQ57" i="9"/>
  <c r="P49" i="9"/>
  <c r="T19" i="9"/>
  <c r="AT23" i="9"/>
  <c r="AZ57" i="9"/>
  <c r="P54" i="9"/>
  <c r="AU23" i="9"/>
  <c r="T34" i="9"/>
  <c r="AS45" i="9"/>
  <c r="AZ45" i="9"/>
  <c r="P39" i="9"/>
  <c r="L49" i="9"/>
  <c r="T55" i="9"/>
  <c r="BW67" i="1"/>
  <c r="BU258" i="1"/>
  <c r="CA228" i="1"/>
  <c r="BY243" i="1"/>
  <c r="BU243" i="1"/>
  <c r="BW44" i="1"/>
  <c r="CA61" i="1"/>
  <c r="BW61" i="1"/>
  <c r="J82" i="12"/>
  <c r="G83" i="12"/>
  <c r="H59" i="12"/>
  <c r="AD37" i="9"/>
  <c r="O59" i="12"/>
  <c r="M42" i="12"/>
  <c r="AC37" i="9"/>
  <c r="M83" i="12"/>
  <c r="O42" i="12"/>
  <c r="L59" i="12"/>
  <c r="J63" i="12"/>
  <c r="H83" i="12"/>
  <c r="N42" i="12"/>
  <c r="AC57" i="9"/>
  <c r="G34" i="12" s="1"/>
  <c r="J83" i="12"/>
  <c r="EI64" i="1"/>
  <c r="DB16" i="1"/>
  <c r="EI47" i="1"/>
  <c r="F83" i="12"/>
  <c r="AC23" i="9"/>
  <c r="AD23" i="9"/>
  <c r="DW16" i="1"/>
  <c r="J42" i="12"/>
  <c r="L42" i="12"/>
  <c r="EC16" i="1"/>
  <c r="EF16" i="1" s="1"/>
  <c r="L83" i="12"/>
  <c r="M82" i="12"/>
  <c r="K83" i="12"/>
  <c r="G82" i="12"/>
  <c r="I59" i="12"/>
  <c r="J61" i="12"/>
  <c r="K59" i="12"/>
  <c r="CY16" i="1"/>
  <c r="M84" i="10"/>
  <c r="Q81" i="10"/>
  <c r="I84" i="10"/>
  <c r="Q134" i="10"/>
  <c r="M106" i="10"/>
  <c r="I80" i="10"/>
  <c r="M68" i="10"/>
  <c r="U110" i="10"/>
  <c r="I161" i="10"/>
  <c r="M41" i="10"/>
  <c r="Q188" i="10"/>
  <c r="Q83" i="10"/>
  <c r="M111" i="10"/>
  <c r="U84" i="10"/>
  <c r="EO18" i="1"/>
  <c r="G66" i="10"/>
  <c r="H39" i="10"/>
  <c r="Q40" i="10"/>
  <c r="I70" i="10"/>
  <c r="U111" i="10"/>
  <c r="M186" i="10"/>
  <c r="U30" i="10"/>
  <c r="I42" i="10"/>
  <c r="I186" i="10"/>
  <c r="Q109" i="10"/>
  <c r="O131" i="10"/>
  <c r="Q26" i="10"/>
  <c r="U42" i="10"/>
  <c r="Q30" i="10"/>
  <c r="M132" i="10"/>
  <c r="G131" i="10"/>
  <c r="U83" i="10"/>
  <c r="I160" i="10"/>
  <c r="I187" i="10"/>
  <c r="Q160" i="10"/>
  <c r="U184" i="10"/>
  <c r="P39" i="10"/>
  <c r="L25" i="10"/>
  <c r="M28" i="10"/>
  <c r="U186" i="10"/>
  <c r="T131" i="10"/>
  <c r="T39" i="10"/>
  <c r="K39" i="10"/>
  <c r="U28" i="10"/>
  <c r="N79" i="10"/>
  <c r="Q82" i="10"/>
  <c r="H105" i="10"/>
  <c r="I40" i="10"/>
  <c r="L157" i="10"/>
  <c r="O66" i="10"/>
  <c r="I72" i="10"/>
  <c r="M70" i="10"/>
  <c r="M108" i="10"/>
  <c r="U136" i="10"/>
  <c r="R131" i="10"/>
  <c r="M135" i="10"/>
  <c r="J131" i="10"/>
  <c r="U70" i="10"/>
  <c r="T66" i="10"/>
  <c r="M43" i="10"/>
  <c r="J39" i="10"/>
  <c r="M162" i="10"/>
  <c r="J66" i="10"/>
  <c r="I185" i="10"/>
  <c r="Q185" i="10"/>
  <c r="Q107" i="10"/>
  <c r="I44" i="10"/>
  <c r="F39" i="10"/>
  <c r="M81" i="10"/>
  <c r="M133" i="10"/>
  <c r="M31" i="10"/>
  <c r="Q31" i="10"/>
  <c r="U31" i="10"/>
  <c r="M44" i="10"/>
  <c r="M40" i="10"/>
  <c r="H131" i="10"/>
  <c r="I135" i="10"/>
  <c r="R79" i="10"/>
  <c r="U81" i="10"/>
  <c r="R66" i="10"/>
  <c r="U68" i="10"/>
  <c r="K105" i="10"/>
  <c r="R157" i="10"/>
  <c r="U159" i="10"/>
  <c r="M187" i="10"/>
  <c r="I43" i="10"/>
  <c r="U44" i="10"/>
  <c r="P131" i="10"/>
  <c r="I28" i="10"/>
  <c r="R25" i="10"/>
  <c r="R105" i="10"/>
  <c r="U107" i="10"/>
  <c r="K25" i="10"/>
  <c r="U162" i="10"/>
  <c r="Q187" i="10"/>
  <c r="U133" i="10"/>
  <c r="S131" i="10"/>
  <c r="F66" i="10"/>
  <c r="I68" i="10"/>
  <c r="M107" i="10"/>
  <c r="J105" i="10"/>
  <c r="U67" i="10"/>
  <c r="I26" i="10"/>
  <c r="J25" i="10"/>
  <c r="M27" i="10"/>
  <c r="S39" i="10"/>
  <c r="O39" i="10"/>
  <c r="G39" i="10"/>
  <c r="N39" i="10"/>
  <c r="Q44" i="10"/>
  <c r="F157" i="10"/>
  <c r="P105" i="10"/>
  <c r="Q158" i="10"/>
  <c r="M158" i="10"/>
  <c r="Q72" i="10"/>
  <c r="J157" i="10"/>
  <c r="G25" i="10"/>
  <c r="T25" i="10"/>
  <c r="U185" i="10"/>
  <c r="I159" i="10"/>
  <c r="Q159" i="10"/>
  <c r="N157" i="10"/>
  <c r="U43" i="10"/>
  <c r="R39" i="10"/>
  <c r="I27" i="10"/>
  <c r="F25" i="10"/>
  <c r="Q27" i="10"/>
  <c r="O25" i="10"/>
  <c r="M185" i="10"/>
  <c r="H25" i="10"/>
  <c r="U27" i="10"/>
  <c r="S25" i="10"/>
  <c r="N25" i="10"/>
  <c r="I158" i="10"/>
  <c r="F131" i="10"/>
  <c r="U108" i="10"/>
  <c r="E83" i="12"/>
  <c r="CA15" i="7"/>
  <c r="EI39" i="1"/>
  <c r="DN255" i="1"/>
  <c r="DK35" i="1"/>
  <c r="AA44" i="1"/>
  <c r="EO21" i="1"/>
  <c r="EI50" i="1"/>
  <c r="EI34" i="1"/>
  <c r="EI9" i="1"/>
  <c r="DK9" i="1"/>
  <c r="EO17" i="1"/>
  <c r="EL66" i="1"/>
  <c r="EI262" i="1"/>
  <c r="EI67" i="1"/>
  <c r="EI22" i="1"/>
  <c r="DZ261" i="1"/>
  <c r="DW262" i="1"/>
  <c r="DW35" i="1"/>
  <c r="AD44" i="1"/>
  <c r="DW48" i="1"/>
  <c r="DK261" i="1"/>
  <c r="EL17" i="1"/>
  <c r="EI255" i="1"/>
  <c r="DW254" i="1"/>
  <c r="EC255" i="1"/>
  <c r="DZ19" i="1"/>
  <c r="DW65" i="1"/>
  <c r="DQ261" i="1"/>
  <c r="DK254" i="1"/>
  <c r="CY255" i="1"/>
  <c r="Q42" i="12"/>
  <c r="N41" i="13"/>
  <c r="M38" i="1"/>
  <c r="M59" i="1"/>
  <c r="Q58" i="1"/>
  <c r="M58" i="1"/>
  <c r="Q59" i="1"/>
  <c r="BH10" i="3" l="1"/>
  <c r="AA1" i="3"/>
  <c r="BH1063" i="3"/>
  <c r="DV137" i="1"/>
  <c r="DV132" i="1"/>
  <c r="DP137" i="1"/>
  <c r="DS137" i="1" s="1"/>
  <c r="L43" i="12"/>
  <c r="I63" i="12"/>
  <c r="EL37" i="1"/>
  <c r="DP139" i="1"/>
  <c r="DS139" i="1" s="1"/>
  <c r="DV138" i="1"/>
  <c r="DV139" i="1"/>
  <c r="EP75" i="1"/>
  <c r="BI1241" i="3"/>
  <c r="DV34" i="1"/>
  <c r="EE34" i="1" s="1"/>
  <c r="K82" i="12"/>
  <c r="EM81" i="1"/>
  <c r="BU13" i="7"/>
  <c r="BR13" i="7"/>
  <c r="BR19" i="7" s="1"/>
  <c r="BO13" i="7"/>
  <c r="BO19" i="7" s="1"/>
  <c r="AF67" i="9"/>
  <c r="AF85" i="1"/>
  <c r="EC85" i="1" s="1"/>
  <c r="EF85" i="1" s="1"/>
  <c r="BN8" i="3"/>
  <c r="ER38" i="1"/>
  <c r="EQ38" i="1"/>
  <c r="EB64" i="1"/>
  <c r="EE64" i="1" s="1"/>
  <c r="BH23" i="3"/>
  <c r="BI23" i="3"/>
  <c r="BH24" i="3"/>
  <c r="BI24" i="3"/>
  <c r="BH76" i="3"/>
  <c r="BI76" i="3"/>
  <c r="EC34" i="1"/>
  <c r="EF34" i="1" s="1"/>
  <c r="AF138" i="1"/>
  <c r="EC138" i="1" s="1"/>
  <c r="EF138" i="1" s="1"/>
  <c r="BH8" i="3"/>
  <c r="AD64" i="1"/>
  <c r="AE64" i="1"/>
  <c r="K45" i="12" s="1"/>
  <c r="AF137" i="1"/>
  <c r="EC137" i="1" s="1"/>
  <c r="EF137" i="1" s="1"/>
  <c r="AF132" i="1"/>
  <c r="EC132" i="1" s="1"/>
  <c r="EF132" i="1" s="1"/>
  <c r="AF139" i="1"/>
  <c r="EC139" i="1" s="1"/>
  <c r="EF139" i="1" s="1"/>
  <c r="AE33" i="1"/>
  <c r="AF111" i="1"/>
  <c r="EC111" i="1" s="1"/>
  <c r="EF111" i="1" s="1"/>
  <c r="AD33" i="1"/>
  <c r="H25" i="1"/>
  <c r="K40" i="9"/>
  <c r="M40" i="9" s="1"/>
  <c r="H236" i="1"/>
  <c r="AF64" i="1"/>
  <c r="EC64" i="1" s="1"/>
  <c r="EF64" i="1" s="1"/>
  <c r="H18" i="1"/>
  <c r="AC64" i="1"/>
  <c r="DQ64" i="1" s="1"/>
  <c r="DT64" i="1" s="1"/>
  <c r="BI93" i="3"/>
  <c r="DQ126" i="1"/>
  <c r="DT126" i="1" s="1"/>
  <c r="DQ65" i="1"/>
  <c r="DT65" i="1" s="1"/>
  <c r="BI103" i="3"/>
  <c r="DP34" i="1"/>
  <c r="DP44" i="1" s="1"/>
  <c r="DQ18" i="1"/>
  <c r="DQ26" i="1" s="1"/>
  <c r="AD61" i="1"/>
  <c r="J19" i="12" s="1"/>
  <c r="BH1055" i="3"/>
  <c r="ED9" i="1"/>
  <c r="CD23" i="7"/>
  <c r="K55" i="9"/>
  <c r="M55" i="9" s="1"/>
  <c r="AA30" i="7"/>
  <c r="M63" i="12"/>
  <c r="BJ25" i="7"/>
  <c r="BJ26" i="7" s="1"/>
  <c r="AF47" i="7"/>
  <c r="DO125" i="1"/>
  <c r="DR125" i="1" s="1"/>
  <c r="V25" i="7"/>
  <c r="V26" i="7" s="1"/>
  <c r="AC125" i="1"/>
  <c r="DQ125" i="1" s="1"/>
  <c r="DT125" i="1" s="1"/>
  <c r="J47" i="7"/>
  <c r="L47" i="7" s="1"/>
  <c r="H233" i="1"/>
  <c r="BY30" i="7"/>
  <c r="CD28" i="7"/>
  <c r="K79" i="12"/>
  <c r="DP138" i="1"/>
  <c r="DS138" i="1" s="1"/>
  <c r="DP132" i="1"/>
  <c r="DS132" i="1" s="1"/>
  <c r="BI465" i="3"/>
  <c r="BY55" i="7"/>
  <c r="BH1053" i="3"/>
  <c r="DP103" i="1"/>
  <c r="DS103" i="1" s="1"/>
  <c r="DQ37" i="1"/>
  <c r="DT37" i="1" s="1"/>
  <c r="BI473" i="3"/>
  <c r="J54" i="7"/>
  <c r="L54" i="7" s="1"/>
  <c r="J80" i="12"/>
  <c r="J97" i="12"/>
  <c r="AC103" i="1"/>
  <c r="DQ103" i="1" s="1"/>
  <c r="DT103" i="1" s="1"/>
  <c r="DP33" i="1"/>
  <c r="DS33" i="1" s="1"/>
  <c r="BH49" i="3"/>
  <c r="BI11" i="3"/>
  <c r="AE54" i="9"/>
  <c r="AE57" i="9" s="1"/>
  <c r="I34" i="12" s="1"/>
  <c r="V59" i="7"/>
  <c r="BI1069" i="3"/>
  <c r="BJ59" i="7"/>
  <c r="Y55" i="7"/>
  <c r="BI342" i="3"/>
  <c r="EE80" i="1"/>
  <c r="DP111" i="1"/>
  <c r="DS111" i="1" s="1"/>
  <c r="BJ13" i="7"/>
  <c r="BJ19" i="7" s="1"/>
  <c r="V13" i="7"/>
  <c r="BL13" i="7" s="1"/>
  <c r="BI85" i="3"/>
  <c r="BI77" i="3"/>
  <c r="AC111" i="1"/>
  <c r="DQ111" i="1" s="1"/>
  <c r="DT111" i="1" s="1"/>
  <c r="AC137" i="1"/>
  <c r="DQ137" i="1" s="1"/>
  <c r="DT137" i="1" s="1"/>
  <c r="AC139" i="1"/>
  <c r="DQ139" i="1" s="1"/>
  <c r="DT139" i="1" s="1"/>
  <c r="AC132" i="1"/>
  <c r="AC138" i="1"/>
  <c r="DQ138" i="1" s="1"/>
  <c r="DT138" i="1" s="1"/>
  <c r="BI477" i="3"/>
  <c r="BI469" i="3"/>
  <c r="AC34" i="1"/>
  <c r="BI10" i="3"/>
  <c r="AC33" i="1"/>
  <c r="P227" i="1"/>
  <c r="L227" i="1" s="1"/>
  <c r="DP216" i="1"/>
  <c r="DS216" i="1" s="1"/>
  <c r="DP219" i="1"/>
  <c r="DS219" i="1" s="1"/>
  <c r="DP168" i="1"/>
  <c r="DS168" i="1" s="1"/>
  <c r="DP195" i="1"/>
  <c r="DS195" i="1" s="1"/>
  <c r="DP213" i="1"/>
  <c r="DS213" i="1" s="1"/>
  <c r="DP120" i="1"/>
  <c r="DS120" i="1" s="1"/>
  <c r="DP205" i="1"/>
  <c r="DS205" i="1" s="1"/>
  <c r="DP204" i="1"/>
  <c r="DP191" i="1"/>
  <c r="DS191" i="1" s="1"/>
  <c r="DP188" i="1"/>
  <c r="DS188" i="1" s="1"/>
  <c r="DP183" i="1"/>
  <c r="DS183" i="1" s="1"/>
  <c r="DP173" i="1"/>
  <c r="DS173" i="1" s="1"/>
  <c r="DP142" i="1"/>
  <c r="DS142" i="1" s="1"/>
  <c r="DP98" i="1"/>
  <c r="DS98" i="1" s="1"/>
  <c r="DP94" i="1"/>
  <c r="DS94" i="1" s="1"/>
  <c r="DP240" i="1"/>
  <c r="DS240" i="1" s="1"/>
  <c r="DP80" i="1"/>
  <c r="DS80" i="1" s="1"/>
  <c r="DP8" i="1"/>
  <c r="DS8" i="1" s="1"/>
  <c r="DP220" i="1"/>
  <c r="DS220" i="1" s="1"/>
  <c r="DP215" i="1"/>
  <c r="DS215" i="1" s="1"/>
  <c r="DP206" i="1"/>
  <c r="DS206" i="1" s="1"/>
  <c r="DP189" i="1"/>
  <c r="DS189" i="1" s="1"/>
  <c r="DP187" i="1"/>
  <c r="DS187" i="1" s="1"/>
  <c r="DP184" i="1"/>
  <c r="DS184" i="1" s="1"/>
  <c r="DP172" i="1"/>
  <c r="DS172" i="1" s="1"/>
  <c r="DP161" i="1"/>
  <c r="DS161" i="1" s="1"/>
  <c r="DP151" i="1"/>
  <c r="DS151" i="1" s="1"/>
  <c r="DP150" i="1"/>
  <c r="DS150" i="1" s="1"/>
  <c r="DP118" i="1"/>
  <c r="DS118" i="1" s="1"/>
  <c r="DP60" i="1"/>
  <c r="DS60" i="1" s="1"/>
  <c r="DP234" i="1"/>
  <c r="DS234" i="1" s="1"/>
  <c r="DP261" i="1"/>
  <c r="DP266" i="1" s="1"/>
  <c r="DP235" i="1"/>
  <c r="DS235" i="1" s="1"/>
  <c r="DP229" i="1"/>
  <c r="DS229" i="1" s="1"/>
  <c r="DP58" i="1"/>
  <c r="DS58" i="1" s="1"/>
  <c r="DP217" i="1"/>
  <c r="DS217" i="1" s="1"/>
  <c r="DP211" i="1"/>
  <c r="DS211" i="1" s="1"/>
  <c r="DP192" i="1"/>
  <c r="DS192" i="1" s="1"/>
  <c r="DP171" i="1"/>
  <c r="DS171" i="1" s="1"/>
  <c r="DP165" i="1"/>
  <c r="DS165" i="1" s="1"/>
  <c r="DP228" i="1"/>
  <c r="DS228" i="1" s="1"/>
  <c r="DP241" i="1"/>
  <c r="DS241" i="1" s="1"/>
  <c r="DP12" i="1"/>
  <c r="DS12" i="1" s="1"/>
  <c r="DP236" i="1"/>
  <c r="DS236" i="1" s="1"/>
  <c r="DP221" i="1"/>
  <c r="DS221" i="1" s="1"/>
  <c r="DP208" i="1"/>
  <c r="DS208" i="1" s="1"/>
  <c r="DP209" i="1"/>
  <c r="DS209" i="1" s="1"/>
  <c r="DP193" i="1"/>
  <c r="DS193" i="1" s="1"/>
  <c r="DP185" i="1"/>
  <c r="DS185" i="1" s="1"/>
  <c r="DP170" i="1"/>
  <c r="DS170" i="1" s="1"/>
  <c r="DP164" i="1"/>
  <c r="DS164" i="1" s="1"/>
  <c r="DP147" i="1"/>
  <c r="DS147" i="1" s="1"/>
  <c r="DP143" i="1"/>
  <c r="DS143" i="1" s="1"/>
  <c r="DP92" i="1"/>
  <c r="DS92" i="1" s="1"/>
  <c r="DP74" i="1"/>
  <c r="DS74" i="1" s="1"/>
  <c r="DP256" i="1"/>
  <c r="DP242" i="1"/>
  <c r="DS242" i="1" s="1"/>
  <c r="DP194" i="1"/>
  <c r="DS194" i="1" s="1"/>
  <c r="DP190" i="1"/>
  <c r="DS190" i="1" s="1"/>
  <c r="DP186" i="1"/>
  <c r="DS186" i="1" s="1"/>
  <c r="DP182" i="1"/>
  <c r="DS182" i="1" s="1"/>
  <c r="DP181" i="1"/>
  <c r="DS181" i="1" s="1"/>
  <c r="DP169" i="1"/>
  <c r="DS169" i="1" s="1"/>
  <c r="DP163" i="1"/>
  <c r="DS163" i="1" s="1"/>
  <c r="DP146" i="1"/>
  <c r="DS146" i="1" s="1"/>
  <c r="DP95" i="1"/>
  <c r="DS95" i="1" s="1"/>
  <c r="DP93" i="1"/>
  <c r="DS93" i="1" s="1"/>
  <c r="DP257" i="1"/>
  <c r="DS257" i="1" s="1"/>
  <c r="DP76" i="1"/>
  <c r="DS76" i="1" s="1"/>
  <c r="DP75" i="1"/>
  <c r="DS75" i="1" s="1"/>
  <c r="DP214" i="1"/>
  <c r="DS214" i="1" s="1"/>
  <c r="DP210" i="1"/>
  <c r="DS210" i="1" s="1"/>
  <c r="DP203" i="1"/>
  <c r="DS203" i="1" s="1"/>
  <c r="DP167" i="1"/>
  <c r="DS167" i="1" s="1"/>
  <c r="DP162" i="1"/>
  <c r="DS162" i="1" s="1"/>
  <c r="DP160" i="1"/>
  <c r="DS160" i="1" s="1"/>
  <c r="DP148" i="1"/>
  <c r="DS148" i="1" s="1"/>
  <c r="DP144" i="1"/>
  <c r="DS144" i="1" s="1"/>
  <c r="DP117" i="1"/>
  <c r="DP97" i="1"/>
  <c r="DS97" i="1" s="1"/>
  <c r="DP237" i="1"/>
  <c r="DS237" i="1" s="1"/>
  <c r="DP25" i="1"/>
  <c r="DP26" i="1" s="1"/>
  <c r="DP239" i="1"/>
  <c r="DS239" i="1" s="1"/>
  <c r="DP230" i="1"/>
  <c r="DS230" i="1" s="1"/>
  <c r="DP59" i="1"/>
  <c r="DS59" i="1" s="1"/>
  <c r="DP218" i="1"/>
  <c r="DS218" i="1" s="1"/>
  <c r="DP212" i="1"/>
  <c r="DS212" i="1" s="1"/>
  <c r="DP207" i="1"/>
  <c r="DS207" i="1" s="1"/>
  <c r="DP174" i="1"/>
  <c r="DS174" i="1" s="1"/>
  <c r="DP166" i="1"/>
  <c r="DS166" i="1" s="1"/>
  <c r="DP149" i="1"/>
  <c r="DS149" i="1" s="1"/>
  <c r="DP145" i="1"/>
  <c r="DS145" i="1" s="1"/>
  <c r="DP119" i="1"/>
  <c r="DS119" i="1" s="1"/>
  <c r="DP96" i="1"/>
  <c r="DS96" i="1" s="1"/>
  <c r="DP231" i="1"/>
  <c r="DS231" i="1" s="1"/>
  <c r="DP233" i="1"/>
  <c r="DS233" i="1" s="1"/>
  <c r="DP255" i="1"/>
  <c r="DS255" i="1" s="1"/>
  <c r="DP232" i="1"/>
  <c r="DS232" i="1" s="1"/>
  <c r="DP238" i="1"/>
  <c r="DS238" i="1" s="1"/>
  <c r="DO210" i="1"/>
  <c r="DR210" i="1" s="1"/>
  <c r="DS38" i="1"/>
  <c r="DO208" i="1"/>
  <c r="DR208" i="1" s="1"/>
  <c r="DT38" i="1"/>
  <c r="K39" i="9"/>
  <c r="M39" i="9" s="1"/>
  <c r="DO76" i="1"/>
  <c r="DR76" i="1" s="1"/>
  <c r="DO74" i="1"/>
  <c r="DR74" i="1" s="1"/>
  <c r="DO215" i="1"/>
  <c r="DR215" i="1" s="1"/>
  <c r="DO207" i="1"/>
  <c r="DR207" i="1" s="1"/>
  <c r="DO203" i="1"/>
  <c r="DR203" i="1" s="1"/>
  <c r="DO75" i="1"/>
  <c r="DR75" i="1" s="1"/>
  <c r="DO217" i="1"/>
  <c r="DR217" i="1" s="1"/>
  <c r="DO213" i="1"/>
  <c r="DR213" i="1" s="1"/>
  <c r="DO205" i="1"/>
  <c r="DR205" i="1" s="1"/>
  <c r="DO80" i="1"/>
  <c r="DR80" i="1" s="1"/>
  <c r="DO211" i="1"/>
  <c r="DR211" i="1" s="1"/>
  <c r="DO214" i="1"/>
  <c r="DR214" i="1" s="1"/>
  <c r="DO212" i="1"/>
  <c r="DR212" i="1" s="1"/>
  <c r="DO206" i="1"/>
  <c r="DR206" i="1" s="1"/>
  <c r="DO216" i="1"/>
  <c r="DR216" i="1" s="1"/>
  <c r="DO209" i="1"/>
  <c r="DR209" i="1" s="1"/>
  <c r="DO204" i="1"/>
  <c r="DR204" i="1" s="1"/>
  <c r="DO92" i="1"/>
  <c r="DR92" i="1" s="1"/>
  <c r="K33" i="9"/>
  <c r="M33" i="9" s="1"/>
  <c r="L236" i="1"/>
  <c r="K70" i="12"/>
  <c r="BT30" i="7"/>
  <c r="ED39" i="1"/>
  <c r="ED10" i="1"/>
  <c r="BV26" i="7"/>
  <c r="AA19" i="7"/>
  <c r="AF52" i="7"/>
  <c r="K81" i="12"/>
  <c r="N43" i="12"/>
  <c r="N81" i="12"/>
  <c r="Z55" i="7"/>
  <c r="Z26" i="7"/>
  <c r="X55" i="7"/>
  <c r="M44" i="12"/>
  <c r="M101" i="12"/>
  <c r="H43" i="1"/>
  <c r="AD266" i="1"/>
  <c r="H81" i="12"/>
  <c r="M102" i="12"/>
  <c r="Y30" i="7"/>
  <c r="DE126" i="1"/>
  <c r="DH126" i="1" s="1"/>
  <c r="X19" i="7"/>
  <c r="CD58" i="7"/>
  <c r="W30" i="7"/>
  <c r="H61" i="12"/>
  <c r="K102" i="12"/>
  <c r="J81" i="12"/>
  <c r="G97" i="12"/>
  <c r="CD41" i="7"/>
  <c r="G101" i="12"/>
  <c r="K101" i="12"/>
  <c r="I44" i="12"/>
  <c r="DF38" i="1"/>
  <c r="K46" i="12"/>
  <c r="EE71" i="1"/>
  <c r="N79" i="12"/>
  <c r="N102" i="12"/>
  <c r="BW55" i="7"/>
  <c r="EK61" i="1"/>
  <c r="AG57" i="9"/>
  <c r="K34" i="12" s="1"/>
  <c r="K61" i="12"/>
  <c r="J52" i="7"/>
  <c r="L52" i="7" s="1"/>
  <c r="F79" i="12"/>
  <c r="CD54" i="7"/>
  <c r="CD55" i="7" s="1"/>
  <c r="ED52" i="1"/>
  <c r="BY50" i="7"/>
  <c r="ER127" i="1"/>
  <c r="ER128" i="1"/>
  <c r="BW30" i="7"/>
  <c r="M81" i="12"/>
  <c r="H79" i="12"/>
  <c r="J102" i="12"/>
  <c r="M84" i="12"/>
  <c r="I61" i="12"/>
  <c r="AA55" i="7"/>
  <c r="G81" i="12"/>
  <c r="ER113" i="1"/>
  <c r="N101" i="12"/>
  <c r="AA50" i="7"/>
  <c r="Z30" i="7"/>
  <c r="Z50" i="7"/>
  <c r="J101" i="12"/>
  <c r="EL152" i="1"/>
  <c r="EI152" i="1"/>
  <c r="ER110" i="1"/>
  <c r="ER114" i="1"/>
  <c r="ER140" i="1"/>
  <c r="ER141" i="1"/>
  <c r="ER129" i="1"/>
  <c r="ER116" i="1"/>
  <c r="ER112" i="1"/>
  <c r="M48" i="12"/>
  <c r="EI125" i="1"/>
  <c r="EI277" i="1" s="1"/>
  <c r="ER115" i="1"/>
  <c r="DS140" i="1"/>
  <c r="DT135" i="1"/>
  <c r="DT133" i="1"/>
  <c r="DT131" i="1"/>
  <c r="EF115" i="1"/>
  <c r="DS134" i="1"/>
  <c r="EF135" i="1"/>
  <c r="EF129" i="1"/>
  <c r="EF116" i="1"/>
  <c r="EF114" i="1"/>
  <c r="DS136" i="1"/>
  <c r="DT134" i="1"/>
  <c r="EF140" i="1"/>
  <c r="EF134" i="1"/>
  <c r="EF126" i="1"/>
  <c r="EF110" i="1"/>
  <c r="DS135" i="1"/>
  <c r="DS141" i="1"/>
  <c r="DS133" i="1"/>
  <c r="DS131" i="1"/>
  <c r="EF136" i="1"/>
  <c r="DZ152" i="1"/>
  <c r="DT136" i="1"/>
  <c r="EF141" i="1"/>
  <c r="EF133" i="1"/>
  <c r="EF131" i="1"/>
  <c r="EF113" i="1"/>
  <c r="DW152" i="1"/>
  <c r="EF128" i="1"/>
  <c r="EF127" i="1"/>
  <c r="EF112" i="1"/>
  <c r="DT141" i="1"/>
  <c r="DT110" i="1"/>
  <c r="DK152" i="1"/>
  <c r="DT114" i="1"/>
  <c r="DT140" i="1"/>
  <c r="DT128" i="1"/>
  <c r="DT130" i="1"/>
  <c r="DN152" i="1"/>
  <c r="DT112" i="1"/>
  <c r="DT116" i="1"/>
  <c r="DT113" i="1"/>
  <c r="DT115" i="1"/>
  <c r="DT127" i="1"/>
  <c r="K34" i="9"/>
  <c r="M34" i="9" s="1"/>
  <c r="DT129" i="1"/>
  <c r="J48" i="7"/>
  <c r="L48" i="7" s="1"/>
  <c r="L262" i="1"/>
  <c r="L11" i="1"/>
  <c r="EE52" i="1"/>
  <c r="I79" i="12"/>
  <c r="H22" i="1"/>
  <c r="BA273" i="1"/>
  <c r="BT273" i="1" s="1"/>
  <c r="BU273" i="1" s="1"/>
  <c r="J62" i="8"/>
  <c r="J63" i="8" s="1"/>
  <c r="J67" i="8" s="1"/>
  <c r="J72" i="8" s="1"/>
  <c r="N45" i="12"/>
  <c r="I46" i="12"/>
  <c r="M47" i="12"/>
  <c r="DE206" i="1"/>
  <c r="CY207" i="1"/>
  <c r="CY217" i="1"/>
  <c r="DH217" i="1" s="1"/>
  <c r="DE202" i="1"/>
  <c r="DH202" i="1" s="1"/>
  <c r="DB206" i="1"/>
  <c r="DH127" i="1"/>
  <c r="DH136" i="1"/>
  <c r="DH128" i="1"/>
  <c r="DH140" i="1"/>
  <c r="DH135" i="1"/>
  <c r="DB211" i="1"/>
  <c r="CY215" i="1"/>
  <c r="CY214" i="1"/>
  <c r="DE215" i="1"/>
  <c r="CY152" i="1"/>
  <c r="DH134" i="1"/>
  <c r="DB152" i="1"/>
  <c r="CY206" i="1"/>
  <c r="DH138" i="1"/>
  <c r="DH133" i="1"/>
  <c r="DE205" i="1"/>
  <c r="DE214" i="1"/>
  <c r="DE210" i="1"/>
  <c r="DB208" i="1"/>
  <c r="DH208" i="1" s="1"/>
  <c r="DH132" i="1"/>
  <c r="CY211" i="1"/>
  <c r="DB207" i="1"/>
  <c r="CY202" i="1"/>
  <c r="DH139" i="1"/>
  <c r="DH131" i="1"/>
  <c r="DB214" i="1"/>
  <c r="DB212" i="1"/>
  <c r="DB210" i="1"/>
  <c r="DE218" i="1"/>
  <c r="DH130" i="1"/>
  <c r="CY209" i="1"/>
  <c r="DH209" i="1" s="1"/>
  <c r="DE213" i="1"/>
  <c r="DH137" i="1"/>
  <c r="DH129" i="1"/>
  <c r="CY218" i="1"/>
  <c r="DH141" i="1"/>
  <c r="BS55" i="7"/>
  <c r="EE70" i="1"/>
  <c r="DX258" i="1"/>
  <c r="ED42" i="1"/>
  <c r="EK258" i="1"/>
  <c r="AG277" i="1"/>
  <c r="EK13" i="1"/>
  <c r="AH258" i="1"/>
  <c r="AJ45" i="9"/>
  <c r="EK243" i="1"/>
  <c r="AJ37" i="9"/>
  <c r="AJ57" i="9"/>
  <c r="I102" i="12"/>
  <c r="EJ81" i="1"/>
  <c r="X26" i="7"/>
  <c r="V34" i="7"/>
  <c r="AA26" i="7"/>
  <c r="K80" i="12"/>
  <c r="N63" i="12"/>
  <c r="N70" i="12"/>
  <c r="Z34" i="7"/>
  <c r="N84" i="12"/>
  <c r="V30" i="7"/>
  <c r="X30" i="7"/>
  <c r="M97" i="12"/>
  <c r="DH115" i="1"/>
  <c r="DH110" i="1"/>
  <c r="DH120" i="1"/>
  <c r="DH114" i="1"/>
  <c r="DH116" i="1"/>
  <c r="DH112" i="1"/>
  <c r="DH113" i="1"/>
  <c r="DE111" i="1"/>
  <c r="DH111" i="1" s="1"/>
  <c r="DB108" i="1"/>
  <c r="DE38" i="1"/>
  <c r="DH38" i="1" s="1"/>
  <c r="DG38" i="1"/>
  <c r="DB107" i="1"/>
  <c r="CY109" i="1"/>
  <c r="DB109" i="1"/>
  <c r="CY105" i="1"/>
  <c r="DB105" i="1"/>
  <c r="DB104" i="1"/>
  <c r="CY104" i="1"/>
  <c r="CY107" i="1"/>
  <c r="CY108" i="1"/>
  <c r="DB106" i="1"/>
  <c r="CY106" i="1"/>
  <c r="G99" i="12"/>
  <c r="M99" i="12"/>
  <c r="J100" i="12"/>
  <c r="M100" i="12"/>
  <c r="G100" i="12"/>
  <c r="J99" i="12"/>
  <c r="L233" i="1"/>
  <c r="L232" i="1"/>
  <c r="H232" i="1"/>
  <c r="L10" i="1"/>
  <c r="BM55" i="7"/>
  <c r="BM30" i="7"/>
  <c r="L235" i="1"/>
  <c r="BZ34" i="7"/>
  <c r="AD258" i="1"/>
  <c r="D97" i="12"/>
  <c r="H97" i="12"/>
  <c r="K97" i="12"/>
  <c r="AH13" i="1"/>
  <c r="N13" i="12" s="1"/>
  <c r="AH243" i="1"/>
  <c r="N24" i="12" s="1"/>
  <c r="N97" i="12"/>
  <c r="H261" i="1"/>
  <c r="O39" i="9"/>
  <c r="Q39" i="9" s="1"/>
  <c r="N80" i="12"/>
  <c r="H17" i="1"/>
  <c r="H231" i="1"/>
  <c r="L17" i="1"/>
  <c r="AH266" i="1"/>
  <c r="H12" i="1"/>
  <c r="H11" i="1"/>
  <c r="L101" i="12"/>
  <c r="H256" i="1"/>
  <c r="H84" i="12"/>
  <c r="K15" i="9"/>
  <c r="M15" i="9" s="1"/>
  <c r="K35" i="9"/>
  <c r="M35" i="9" s="1"/>
  <c r="BY26" i="7"/>
  <c r="BW34" i="7"/>
  <c r="BW50" i="7"/>
  <c r="G102" i="12"/>
  <c r="DF76" i="1"/>
  <c r="L67" i="1"/>
  <c r="I71" i="13" s="1"/>
  <c r="EM61" i="1"/>
  <c r="L234" i="1"/>
  <c r="EO67" i="1"/>
  <c r="H8" i="1"/>
  <c r="H23" i="1"/>
  <c r="H262" i="1"/>
  <c r="CD24" i="7"/>
  <c r="L23" i="1"/>
  <c r="BG30" i="7"/>
  <c r="DV13" i="1"/>
  <c r="H102" i="12"/>
  <c r="EE9" i="1"/>
  <c r="DR53" i="1"/>
  <c r="DF72" i="1"/>
  <c r="H101" i="12"/>
  <c r="EM13" i="1"/>
  <c r="EM28" i="1" s="1"/>
  <c r="EM29" i="1" s="1"/>
  <c r="DL13" i="1"/>
  <c r="BN30" i="7"/>
  <c r="H70" i="12"/>
  <c r="EQ67" i="1"/>
  <c r="EM243" i="1"/>
  <c r="J62" i="7"/>
  <c r="L62" i="7" s="1"/>
  <c r="J28" i="7"/>
  <c r="L28" i="7" s="1"/>
  <c r="F97" i="12"/>
  <c r="W34" i="7"/>
  <c r="I101" i="12"/>
  <c r="G84" i="12"/>
  <c r="EE37" i="1"/>
  <c r="M43" i="12"/>
  <c r="U192" i="10"/>
  <c r="E81" i="12"/>
  <c r="O99" i="12"/>
  <c r="EL67" i="1"/>
  <c r="N99" i="12"/>
  <c r="DE67" i="1"/>
  <c r="F99" i="12"/>
  <c r="L99" i="12"/>
  <c r="DE68" i="1"/>
  <c r="F100" i="12"/>
  <c r="CY67" i="1"/>
  <c r="D99" i="12"/>
  <c r="CY68" i="1"/>
  <c r="D100" i="12"/>
  <c r="DB67" i="1"/>
  <c r="E99" i="12"/>
  <c r="DQ68" i="1"/>
  <c r="I100" i="12"/>
  <c r="DZ68" i="1"/>
  <c r="K100" i="12"/>
  <c r="EL68" i="1"/>
  <c r="N100" i="12"/>
  <c r="DN67" i="1"/>
  <c r="H99" i="12"/>
  <c r="DZ67" i="1"/>
  <c r="K99" i="12"/>
  <c r="DB68" i="1"/>
  <c r="E100" i="12"/>
  <c r="DN68" i="1"/>
  <c r="H100" i="12"/>
  <c r="DQ67" i="1"/>
  <c r="I99" i="12"/>
  <c r="EE72" i="1"/>
  <c r="L228" i="1"/>
  <c r="F101" i="12"/>
  <c r="F82" i="12"/>
  <c r="F102" i="12"/>
  <c r="D81" i="12"/>
  <c r="EE39" i="1"/>
  <c r="D82" i="12"/>
  <c r="DR17" i="1"/>
  <c r="D84" i="12"/>
  <c r="EE73" i="1"/>
  <c r="F81" i="12"/>
  <c r="D102" i="12"/>
  <c r="D101" i="12"/>
  <c r="E84" i="12"/>
  <c r="DQ72" i="1"/>
  <c r="EL72" i="1"/>
  <c r="E82" i="12"/>
  <c r="DE72" i="1"/>
  <c r="E97" i="12"/>
  <c r="E102" i="12"/>
  <c r="DB72" i="1"/>
  <c r="AJ23" i="9"/>
  <c r="E101" i="12"/>
  <c r="CY72" i="1"/>
  <c r="AU34" i="7"/>
  <c r="DU60" i="1"/>
  <c r="DU59" i="1"/>
  <c r="DO58" i="1"/>
  <c r="DR58" i="1" s="1"/>
  <c r="EQ66" i="1"/>
  <c r="EB60" i="1"/>
  <c r="EE60" i="1" s="1"/>
  <c r="EQ10" i="1"/>
  <c r="L229" i="1"/>
  <c r="L239" i="1"/>
  <c r="CC34" i="7"/>
  <c r="DO60" i="1"/>
  <c r="DR60" i="1" s="1"/>
  <c r="DU58" i="1"/>
  <c r="DO59" i="1"/>
  <c r="DR59" i="1" s="1"/>
  <c r="J15" i="7"/>
  <c r="L231" i="1"/>
  <c r="CB55" i="7"/>
  <c r="EO11" i="1"/>
  <c r="ER11" i="1" s="1"/>
  <c r="CD15" i="7"/>
  <c r="CD40" i="7"/>
  <c r="J24" i="7"/>
  <c r="L24" i="7" s="1"/>
  <c r="AB55" i="7"/>
  <c r="H228" i="1"/>
  <c r="H239" i="1"/>
  <c r="J53" i="7"/>
  <c r="L53" i="7" s="1"/>
  <c r="L261" i="1"/>
  <c r="CC26" i="7"/>
  <c r="H24" i="1"/>
  <c r="AF48" i="7"/>
  <c r="AF53" i="7"/>
  <c r="H229" i="1"/>
  <c r="CD48" i="7"/>
  <c r="BP34" i="7"/>
  <c r="H184" i="1"/>
  <c r="H113" i="1"/>
  <c r="EH58" i="1"/>
  <c r="EB58" i="1"/>
  <c r="EE58" i="1" s="1"/>
  <c r="EB59" i="1"/>
  <c r="EE59" i="1" s="1"/>
  <c r="EH60" i="1"/>
  <c r="EH59" i="1"/>
  <c r="L256" i="1"/>
  <c r="EE76" i="1"/>
  <c r="ED67" i="1"/>
  <c r="ED35" i="1"/>
  <c r="ED73" i="1"/>
  <c r="EK44" i="1"/>
  <c r="AE44" i="1"/>
  <c r="K18" i="12" s="1"/>
  <c r="N56" i="12"/>
  <c r="H43" i="12"/>
  <c r="ER18" i="1"/>
  <c r="N61" i="12"/>
  <c r="K84" i="12"/>
  <c r="N76" i="12"/>
  <c r="ED51" i="1"/>
  <c r="DU81" i="1"/>
  <c r="AG37" i="9"/>
  <c r="ED50" i="1"/>
  <c r="G48" i="12"/>
  <c r="K49" i="12"/>
  <c r="AH61" i="1"/>
  <c r="N19" i="12" s="1"/>
  <c r="N47" i="12"/>
  <c r="DE51" i="1"/>
  <c r="G49" i="12"/>
  <c r="DN50" i="1"/>
  <c r="DN61" i="1" s="1"/>
  <c r="EI51" i="1"/>
  <c r="DB51" i="1"/>
  <c r="DB61" i="1" s="1"/>
  <c r="H49" i="12"/>
  <c r="H44" i="12"/>
  <c r="H48" i="12"/>
  <c r="H47" i="12"/>
  <c r="DQ51" i="1"/>
  <c r="DT51" i="1" s="1"/>
  <c r="DZ50" i="1"/>
  <c r="DZ47" i="1"/>
  <c r="K47" i="12"/>
  <c r="G47" i="12"/>
  <c r="CY49" i="1"/>
  <c r="CY52" i="1"/>
  <c r="I48" i="12"/>
  <c r="N48" i="12"/>
  <c r="F47" i="12"/>
  <c r="DK49" i="1"/>
  <c r="DT49" i="1" s="1"/>
  <c r="DQ50" i="1"/>
  <c r="DZ51" i="1"/>
  <c r="DZ48" i="1"/>
  <c r="DW47" i="1"/>
  <c r="J48" i="12"/>
  <c r="J47" i="12"/>
  <c r="DW49" i="1"/>
  <c r="DW61" i="1" s="1"/>
  <c r="DE50" i="1"/>
  <c r="DH50" i="1" s="1"/>
  <c r="DZ49" i="1"/>
  <c r="N49" i="12"/>
  <c r="EL51" i="1"/>
  <c r="K48" i="12"/>
  <c r="F48" i="12"/>
  <c r="DE48" i="1"/>
  <c r="DH48" i="1" s="1"/>
  <c r="DE49" i="1"/>
  <c r="CY51" i="1"/>
  <c r="DK48" i="1"/>
  <c r="DZ52" i="1"/>
  <c r="EL52" i="1"/>
  <c r="F70" i="12"/>
  <c r="DY243" i="1"/>
  <c r="DX81" i="1"/>
  <c r="DX61" i="1"/>
  <c r="AH277" i="1"/>
  <c r="AG45" i="9"/>
  <c r="BQ19" i="7"/>
  <c r="DX243" i="1"/>
  <c r="DY61" i="1"/>
  <c r="AH44" i="1"/>
  <c r="N18" i="12" s="1"/>
  <c r="N57" i="12"/>
  <c r="BP55" i="7"/>
  <c r="AC13" i="1"/>
  <c r="I13" i="12" s="1"/>
  <c r="DM61" i="1"/>
  <c r="EE75" i="1"/>
  <c r="F84" i="12"/>
  <c r="H82" i="12"/>
  <c r="AE13" i="1"/>
  <c r="K56" i="12" s="1"/>
  <c r="DS254" i="1"/>
  <c r="ED49" i="1"/>
  <c r="I56" i="12"/>
  <c r="DR34" i="1"/>
  <c r="DR71" i="1"/>
  <c r="DR67" i="1"/>
  <c r="DY44" i="1"/>
  <c r="DR37" i="1"/>
  <c r="I84" i="12"/>
  <c r="EQ11" i="1"/>
  <c r="AI243" i="1"/>
  <c r="CC55" i="7"/>
  <c r="DU219" i="1"/>
  <c r="DO163" i="1"/>
  <c r="DR163" i="1" s="1"/>
  <c r="DO139" i="1"/>
  <c r="DR139" i="1" s="1"/>
  <c r="DO219" i="1"/>
  <c r="DR219" i="1" s="1"/>
  <c r="DU181" i="1"/>
  <c r="DO187" i="1"/>
  <c r="DR187" i="1" s="1"/>
  <c r="AI26" i="1"/>
  <c r="O14" i="12" s="1"/>
  <c r="L19" i="1"/>
  <c r="L42" i="1"/>
  <c r="H160" i="1"/>
  <c r="DO184" i="1"/>
  <c r="DR184" i="1" s="1"/>
  <c r="EB183" i="1"/>
  <c r="EE183" i="1" s="1"/>
  <c r="DO166" i="1"/>
  <c r="DR166" i="1" s="1"/>
  <c r="DU129" i="1"/>
  <c r="DU118" i="1"/>
  <c r="DU193" i="1"/>
  <c r="DU113" i="1"/>
  <c r="DU150" i="1"/>
  <c r="DU116" i="1"/>
  <c r="DO141" i="1"/>
  <c r="DR141" i="1" s="1"/>
  <c r="DO193" i="1"/>
  <c r="DR193" i="1" s="1"/>
  <c r="DU171" i="1"/>
  <c r="DU127" i="1"/>
  <c r="DU169" i="1"/>
  <c r="DU167" i="1"/>
  <c r="EB160" i="1"/>
  <c r="EE160" i="1" s="1"/>
  <c r="H238" i="1"/>
  <c r="EB195" i="1"/>
  <c r="EE195" i="1" s="1"/>
  <c r="DU187" i="1"/>
  <c r="DU161" i="1"/>
  <c r="DU148" i="1"/>
  <c r="DU142" i="1"/>
  <c r="DU130" i="1"/>
  <c r="DO127" i="1"/>
  <c r="DR127" i="1" s="1"/>
  <c r="DO116" i="1"/>
  <c r="DR116" i="1" s="1"/>
  <c r="DO192" i="1"/>
  <c r="DR192" i="1" s="1"/>
  <c r="DO182" i="1"/>
  <c r="DR182" i="1" s="1"/>
  <c r="DO130" i="1"/>
  <c r="DR130" i="1" s="1"/>
  <c r="DU94" i="1"/>
  <c r="DU190" i="1"/>
  <c r="DU184" i="1"/>
  <c r="DU173" i="1"/>
  <c r="DO164" i="1"/>
  <c r="DR164" i="1" s="1"/>
  <c r="DU151" i="1"/>
  <c r="DU145" i="1"/>
  <c r="DO133" i="1"/>
  <c r="DR133" i="1" s="1"/>
  <c r="DO114" i="1"/>
  <c r="DR114" i="1" s="1"/>
  <c r="DO189" i="1"/>
  <c r="DR189" i="1" s="1"/>
  <c r="DO185" i="1"/>
  <c r="DU162" i="1"/>
  <c r="DO145" i="1"/>
  <c r="DR145" i="1" s="1"/>
  <c r="DU136" i="1"/>
  <c r="DO132" i="1"/>
  <c r="DR132" i="1" s="1"/>
  <c r="DO110" i="1"/>
  <c r="DR110" i="1" s="1"/>
  <c r="EB173" i="1"/>
  <c r="EE173" i="1" s="1"/>
  <c r="DU218" i="1"/>
  <c r="DU172" i="1"/>
  <c r="DO148" i="1"/>
  <c r="DR148" i="1" s="1"/>
  <c r="DO140" i="1"/>
  <c r="DR140" i="1" s="1"/>
  <c r="DU135" i="1"/>
  <c r="DO112" i="1"/>
  <c r="DR112" i="1" s="1"/>
  <c r="DO94" i="1"/>
  <c r="DR94" i="1" s="1"/>
  <c r="EB170" i="1"/>
  <c r="EE170" i="1" s="1"/>
  <c r="EB172" i="1"/>
  <c r="EE172" i="1" s="1"/>
  <c r="EB138" i="1"/>
  <c r="EB146" i="1"/>
  <c r="EE146" i="1" s="1"/>
  <c r="EB115" i="1"/>
  <c r="EE115" i="1" s="1"/>
  <c r="DO195" i="1"/>
  <c r="DR195" i="1" s="1"/>
  <c r="DO191" i="1"/>
  <c r="DR191" i="1" s="1"/>
  <c r="DO167" i="1"/>
  <c r="DR167" i="1" s="1"/>
  <c r="DO162" i="1"/>
  <c r="DR162" i="1" s="1"/>
  <c r="DO151" i="1"/>
  <c r="DR151" i="1" s="1"/>
  <c r="DO142" i="1"/>
  <c r="DR142" i="1" s="1"/>
  <c r="DU138" i="1"/>
  <c r="DU133" i="1"/>
  <c r="DO119" i="1"/>
  <c r="DR119" i="1" s="1"/>
  <c r="DO115" i="1"/>
  <c r="DR115" i="1" s="1"/>
  <c r="DU97" i="1"/>
  <c r="DO96" i="1"/>
  <c r="DR96" i="1" s="1"/>
  <c r="EB220" i="1"/>
  <c r="EE220" i="1" s="1"/>
  <c r="EB187" i="1"/>
  <c r="EE187" i="1" s="1"/>
  <c r="EB261" i="1"/>
  <c r="EB266" i="1" s="1"/>
  <c r="EB181" i="1"/>
  <c r="EE181" i="1" s="1"/>
  <c r="EB165" i="1"/>
  <c r="EE165" i="1" s="1"/>
  <c r="EB144" i="1"/>
  <c r="EE144" i="1" s="1"/>
  <c r="EB132" i="1"/>
  <c r="EE132" i="1" s="1"/>
  <c r="EB95" i="1"/>
  <c r="EE95" i="1" s="1"/>
  <c r="DO221" i="1"/>
  <c r="DR221" i="1" s="1"/>
  <c r="DU195" i="1"/>
  <c r="DU192" i="1"/>
  <c r="DO190" i="1"/>
  <c r="DR190" i="1" s="1"/>
  <c r="DO181" i="1"/>
  <c r="DR181" i="1" s="1"/>
  <c r="DU170" i="1"/>
  <c r="DO161" i="1"/>
  <c r="DR161" i="1" s="1"/>
  <c r="DO150" i="1"/>
  <c r="DR150" i="1" s="1"/>
  <c r="DO147" i="1"/>
  <c r="DR147" i="1" s="1"/>
  <c r="DO144" i="1"/>
  <c r="DR144" i="1" s="1"/>
  <c r="DU141" i="1"/>
  <c r="DO138" i="1"/>
  <c r="DR138" i="1" s="1"/>
  <c r="DO135" i="1"/>
  <c r="DR135" i="1" s="1"/>
  <c r="DU132" i="1"/>
  <c r="DO129" i="1"/>
  <c r="DR129" i="1" s="1"/>
  <c r="DU126" i="1"/>
  <c r="DO113" i="1"/>
  <c r="DR113" i="1" s="1"/>
  <c r="DU96" i="1"/>
  <c r="DO93" i="1"/>
  <c r="DR93" i="1" s="1"/>
  <c r="EB221" i="1"/>
  <c r="EE221" i="1" s="1"/>
  <c r="EB219" i="1"/>
  <c r="EE219" i="1" s="1"/>
  <c r="EB185" i="1"/>
  <c r="EE185" i="1" s="1"/>
  <c r="EH113" i="1"/>
  <c r="DU186" i="1"/>
  <c r="DO183" i="1"/>
  <c r="DR183" i="1" s="1"/>
  <c r="DO173" i="1"/>
  <c r="DR173" i="1" s="1"/>
  <c r="DO174" i="1"/>
  <c r="DR174" i="1" s="1"/>
  <c r="DU165" i="1"/>
  <c r="DO160" i="1"/>
  <c r="DR160" i="1" s="1"/>
  <c r="DU149" i="1"/>
  <c r="DU146" i="1"/>
  <c r="DO143" i="1"/>
  <c r="DR143" i="1" s="1"/>
  <c r="DO120" i="1"/>
  <c r="DR120" i="1" s="1"/>
  <c r="DO117" i="1"/>
  <c r="DU115" i="1"/>
  <c r="DU95" i="1"/>
  <c r="DU93" i="1"/>
  <c r="EB164" i="1"/>
  <c r="EE164" i="1" s="1"/>
  <c r="EB143" i="1"/>
  <c r="EE143" i="1" s="1"/>
  <c r="EB140" i="1"/>
  <c r="EE140" i="1" s="1"/>
  <c r="DO220" i="1"/>
  <c r="DR220" i="1" s="1"/>
  <c r="DU194" i="1"/>
  <c r="DU191" i="1"/>
  <c r="DU189" i="1"/>
  <c r="DO186" i="1"/>
  <c r="DR186" i="1" s="1"/>
  <c r="DU183" i="1"/>
  <c r="DO171" i="1"/>
  <c r="DR171" i="1" s="1"/>
  <c r="DO170" i="1"/>
  <c r="DR170" i="1" s="1"/>
  <c r="DU168" i="1"/>
  <c r="DU164" i="1"/>
  <c r="DU160" i="1"/>
  <c r="DO149" i="1"/>
  <c r="DR149" i="1" s="1"/>
  <c r="DO146" i="1"/>
  <c r="DR146" i="1" s="1"/>
  <c r="DU143" i="1"/>
  <c r="DU137" i="1"/>
  <c r="DO128" i="1"/>
  <c r="DR128" i="1" s="1"/>
  <c r="DU120" i="1"/>
  <c r="DU117" i="1"/>
  <c r="DU110" i="1"/>
  <c r="DO98" i="1"/>
  <c r="DR98" i="1" s="1"/>
  <c r="DO95" i="1"/>
  <c r="DR95" i="1" s="1"/>
  <c r="EB191" i="1"/>
  <c r="EE191" i="1" s="1"/>
  <c r="EB189" i="1"/>
  <c r="EE189" i="1" s="1"/>
  <c r="EB147" i="1"/>
  <c r="EE147" i="1" s="1"/>
  <c r="EB96" i="1"/>
  <c r="EB233" i="1"/>
  <c r="EE233" i="1" s="1"/>
  <c r="DU220" i="1"/>
  <c r="DO194" i="1"/>
  <c r="DR194" i="1" s="1"/>
  <c r="DO188" i="1"/>
  <c r="DR188" i="1" s="1"/>
  <c r="DU185" i="1"/>
  <c r="DU174" i="1"/>
  <c r="DO168" i="1"/>
  <c r="DR168" i="1" s="1"/>
  <c r="DU166" i="1"/>
  <c r="DU163" i="1"/>
  <c r="DU140" i="1"/>
  <c r="DO137" i="1"/>
  <c r="DR137" i="1" s="1"/>
  <c r="DU134" i="1"/>
  <c r="DU131" i="1"/>
  <c r="DU119" i="1"/>
  <c r="DU114" i="1"/>
  <c r="DU111" i="1"/>
  <c r="DU98" i="1"/>
  <c r="EB193" i="1"/>
  <c r="EE193" i="1" s="1"/>
  <c r="EB166" i="1"/>
  <c r="EE166" i="1" s="1"/>
  <c r="EB167" i="1"/>
  <c r="EE167" i="1" s="1"/>
  <c r="EB168" i="1"/>
  <c r="EE168" i="1" s="1"/>
  <c r="EB120" i="1"/>
  <c r="EE120" i="1" s="1"/>
  <c r="EB113" i="1"/>
  <c r="EE113" i="1" s="1"/>
  <c r="EB116" i="1"/>
  <c r="EB241" i="1"/>
  <c r="EE241" i="1" s="1"/>
  <c r="EH261" i="1"/>
  <c r="EH266" i="1" s="1"/>
  <c r="EH218" i="1"/>
  <c r="EH172" i="1"/>
  <c r="EH168" i="1"/>
  <c r="EH160" i="1"/>
  <c r="EH143" i="1"/>
  <c r="EH140" i="1"/>
  <c r="EH139" i="1"/>
  <c r="EH135" i="1"/>
  <c r="EH130" i="1"/>
  <c r="EH111" i="1"/>
  <c r="EH237" i="1"/>
  <c r="EH241" i="1"/>
  <c r="EB174" i="1"/>
  <c r="EE174" i="1" s="1"/>
  <c r="EB163" i="1"/>
  <c r="EE163" i="1" s="1"/>
  <c r="EB161" i="1"/>
  <c r="EE161" i="1" s="1"/>
  <c r="EB117" i="1"/>
  <c r="EE117" i="1" s="1"/>
  <c r="EB110" i="1"/>
  <c r="EE110" i="1" s="1"/>
  <c r="EB97" i="1"/>
  <c r="EE97" i="1" s="1"/>
  <c r="EH255" i="1"/>
  <c r="EH219" i="1"/>
  <c r="EH192" i="1"/>
  <c r="EH189" i="1"/>
  <c r="EH183" i="1"/>
  <c r="EH174" i="1"/>
  <c r="EH127" i="1"/>
  <c r="EH232" i="1"/>
  <c r="EB256" i="1"/>
  <c r="EH181" i="1"/>
  <c r="EH173" i="1"/>
  <c r="EH171" i="1"/>
  <c r="EH163" i="1"/>
  <c r="EH161" i="1"/>
  <c r="EH136" i="1"/>
  <c r="EH133" i="1"/>
  <c r="EH118" i="1"/>
  <c r="EH97" i="1"/>
  <c r="EH96" i="1"/>
  <c r="EH94" i="1"/>
  <c r="EH238" i="1"/>
  <c r="EH234" i="1"/>
  <c r="EH233" i="1"/>
  <c r="EH12" i="1"/>
  <c r="EB194" i="1"/>
  <c r="EE194" i="1" s="1"/>
  <c r="EB192" i="1"/>
  <c r="EE192" i="1" s="1"/>
  <c r="EB190" i="1"/>
  <c r="EE190" i="1" s="1"/>
  <c r="EB188" i="1"/>
  <c r="EE188" i="1" s="1"/>
  <c r="EB186" i="1"/>
  <c r="EB184" i="1"/>
  <c r="EE184" i="1" s="1"/>
  <c r="EB182" i="1"/>
  <c r="EE182" i="1" s="1"/>
  <c r="EB151" i="1"/>
  <c r="EE151" i="1" s="1"/>
  <c r="EB149" i="1"/>
  <c r="EE149" i="1" s="1"/>
  <c r="EB145" i="1"/>
  <c r="EE145" i="1" s="1"/>
  <c r="EB141" i="1"/>
  <c r="EE141" i="1" s="1"/>
  <c r="EB139" i="1"/>
  <c r="EE139" i="1" s="1"/>
  <c r="EB137" i="1"/>
  <c r="EE137" i="1" s="1"/>
  <c r="EB135" i="1"/>
  <c r="EE135" i="1" s="1"/>
  <c r="EB133" i="1"/>
  <c r="EE133" i="1" s="1"/>
  <c r="EB129" i="1"/>
  <c r="EE129" i="1" s="1"/>
  <c r="EB127" i="1"/>
  <c r="EE127" i="1" s="1"/>
  <c r="EB119" i="1"/>
  <c r="EE119" i="1" s="1"/>
  <c r="EB94" i="1"/>
  <c r="EE94" i="1" s="1"/>
  <c r="EB231" i="1"/>
  <c r="EE231" i="1" s="1"/>
  <c r="EB25" i="1"/>
  <c r="EE25" i="1" s="1"/>
  <c r="EB237" i="1"/>
  <c r="EE237" i="1" s="1"/>
  <c r="EB234" i="1"/>
  <c r="EE234" i="1" s="1"/>
  <c r="EH193" i="1"/>
  <c r="EH185" i="1"/>
  <c r="EH151" i="1"/>
  <c r="EH148" i="1"/>
  <c r="EH144" i="1"/>
  <c r="EH132" i="1"/>
  <c r="EH114" i="1"/>
  <c r="EH93" i="1"/>
  <c r="EH235" i="1"/>
  <c r="EH25" i="1"/>
  <c r="EH26" i="1" s="1"/>
  <c r="EH228" i="1"/>
  <c r="EB169" i="1"/>
  <c r="EE169" i="1" s="1"/>
  <c r="EB162" i="1"/>
  <c r="EE162" i="1" s="1"/>
  <c r="EB131" i="1"/>
  <c r="EE131" i="1" s="1"/>
  <c r="EB8" i="1"/>
  <c r="EE8" i="1" s="1"/>
  <c r="EH170" i="1"/>
  <c r="EH167" i="1"/>
  <c r="EH164" i="1"/>
  <c r="EH149" i="1"/>
  <c r="EH145" i="1"/>
  <c r="EH142" i="1"/>
  <c r="EH141" i="1"/>
  <c r="EH138" i="1"/>
  <c r="EH137" i="1"/>
  <c r="EH131" i="1"/>
  <c r="EH110" i="1"/>
  <c r="EH242" i="1"/>
  <c r="EH239" i="1"/>
  <c r="EH8" i="1"/>
  <c r="EH236" i="1"/>
  <c r="EB255" i="1"/>
  <c r="EE255" i="1" s="1"/>
  <c r="EB218" i="1"/>
  <c r="EE218" i="1" s="1"/>
  <c r="EB171" i="1"/>
  <c r="EE171" i="1" s="1"/>
  <c r="EB114" i="1"/>
  <c r="EE114" i="1" s="1"/>
  <c r="EB111" i="1"/>
  <c r="EE111" i="1" s="1"/>
  <c r="EB98" i="1"/>
  <c r="EE98" i="1" s="1"/>
  <c r="EB229" i="1"/>
  <c r="EE229" i="1" s="1"/>
  <c r="EB228" i="1"/>
  <c r="EE228" i="1" s="1"/>
  <c r="EB230" i="1"/>
  <c r="EE230" i="1" s="1"/>
  <c r="EB240" i="1"/>
  <c r="EE240" i="1" s="1"/>
  <c r="EB235" i="1"/>
  <c r="EE235" i="1" s="1"/>
  <c r="EH195" i="1"/>
  <c r="EH194" i="1"/>
  <c r="EH190" i="1"/>
  <c r="EH186" i="1"/>
  <c r="EH182" i="1"/>
  <c r="EH166" i="1"/>
  <c r="EH129" i="1"/>
  <c r="EH128" i="1"/>
  <c r="EH117" i="1"/>
  <c r="EH98" i="1"/>
  <c r="EH95" i="1"/>
  <c r="EH43" i="1"/>
  <c r="EH230" i="1"/>
  <c r="EH240" i="1"/>
  <c r="EH256" i="1"/>
  <c r="EB242" i="1"/>
  <c r="EE242" i="1" s="1"/>
  <c r="EB257" i="1"/>
  <c r="EE257" i="1" s="1"/>
  <c r="EB238" i="1"/>
  <c r="EE238" i="1" s="1"/>
  <c r="EB236" i="1"/>
  <c r="EE236" i="1" s="1"/>
  <c r="EH188" i="1"/>
  <c r="EH187" i="1"/>
  <c r="EH162" i="1"/>
  <c r="EH150" i="1"/>
  <c r="EH146" i="1"/>
  <c r="EH120" i="1"/>
  <c r="EH115" i="1"/>
  <c r="EH112" i="1"/>
  <c r="EH231" i="1"/>
  <c r="EH257" i="1"/>
  <c r="EH229" i="1"/>
  <c r="EB150" i="1"/>
  <c r="EE150" i="1" s="1"/>
  <c r="EB148" i="1"/>
  <c r="EE148" i="1" s="1"/>
  <c r="EB142" i="1"/>
  <c r="EE142" i="1" s="1"/>
  <c r="EB136" i="1"/>
  <c r="EE136" i="1" s="1"/>
  <c r="EB134" i="1"/>
  <c r="EE134" i="1" s="1"/>
  <c r="EB128" i="1"/>
  <c r="EE128" i="1" s="1"/>
  <c r="EB126" i="1"/>
  <c r="EE126" i="1" s="1"/>
  <c r="EB118" i="1"/>
  <c r="EE118" i="1" s="1"/>
  <c r="EB112" i="1"/>
  <c r="EE112" i="1" s="1"/>
  <c r="EB93" i="1"/>
  <c r="EE93" i="1" s="1"/>
  <c r="EB43" i="1"/>
  <c r="EE43" i="1" s="1"/>
  <c r="EB12" i="1"/>
  <c r="EE12" i="1" s="1"/>
  <c r="EB239" i="1"/>
  <c r="EE239" i="1" s="1"/>
  <c r="EB232" i="1"/>
  <c r="EE232" i="1" s="1"/>
  <c r="EH221" i="1"/>
  <c r="EH220" i="1"/>
  <c r="EH191" i="1"/>
  <c r="EH184" i="1"/>
  <c r="EH169" i="1"/>
  <c r="EH165" i="1"/>
  <c r="EH147" i="1"/>
  <c r="EH134" i="1"/>
  <c r="EH126" i="1"/>
  <c r="EH119" i="1"/>
  <c r="EH116" i="1"/>
  <c r="DO236" i="1"/>
  <c r="DR236" i="1" s="1"/>
  <c r="DU229" i="1"/>
  <c r="DU255" i="1"/>
  <c r="DU234" i="1"/>
  <c r="DU238" i="1"/>
  <c r="DU242" i="1"/>
  <c r="DU230" i="1"/>
  <c r="DO234" i="1"/>
  <c r="DR234" i="1" s="1"/>
  <c r="DO229" i="1"/>
  <c r="DR229" i="1" s="1"/>
  <c r="DU237" i="1"/>
  <c r="DO8" i="1"/>
  <c r="DR8" i="1" s="1"/>
  <c r="DO238" i="1"/>
  <c r="DR238" i="1" s="1"/>
  <c r="DU240" i="1"/>
  <c r="DU232" i="1"/>
  <c r="DO233" i="1"/>
  <c r="DR233" i="1" s="1"/>
  <c r="DU233" i="1"/>
  <c r="DO12" i="1"/>
  <c r="DR12" i="1" s="1"/>
  <c r="DO231" i="1"/>
  <c r="DR231" i="1" s="1"/>
  <c r="DO256" i="1"/>
  <c r="DR256" i="1" s="1"/>
  <c r="DU257" i="1"/>
  <c r="DO257" i="1"/>
  <c r="DR257" i="1" s="1"/>
  <c r="DO242" i="1"/>
  <c r="DR242" i="1" s="1"/>
  <c r="DU12" i="1"/>
  <c r="DO241" i="1"/>
  <c r="DR241" i="1" s="1"/>
  <c r="DO235" i="1"/>
  <c r="DR235" i="1" s="1"/>
  <c r="DU241" i="1"/>
  <c r="DO261" i="1"/>
  <c r="DR261" i="1" s="1"/>
  <c r="DO228" i="1"/>
  <c r="DR228" i="1" s="1"/>
  <c r="DU25" i="1"/>
  <c r="DU26" i="1" s="1"/>
  <c r="DU236" i="1"/>
  <c r="DO232" i="1"/>
  <c r="DR232" i="1" s="1"/>
  <c r="DU43" i="1"/>
  <c r="DU44" i="1" s="1"/>
  <c r="DU221" i="1"/>
  <c r="DO218" i="1"/>
  <c r="DR218" i="1" s="1"/>
  <c r="DU188" i="1"/>
  <c r="DU182" i="1"/>
  <c r="DO169" i="1"/>
  <c r="DR169" i="1" s="1"/>
  <c r="DO172" i="1"/>
  <c r="DR172" i="1" s="1"/>
  <c r="DO165" i="1"/>
  <c r="DR165" i="1" s="1"/>
  <c r="DU147" i="1"/>
  <c r="DU144" i="1"/>
  <c r="DU139" i="1"/>
  <c r="DO136" i="1"/>
  <c r="DR136" i="1" s="1"/>
  <c r="DO134" i="1"/>
  <c r="DR134" i="1" s="1"/>
  <c r="DO131" i="1"/>
  <c r="DU128" i="1"/>
  <c r="DO126" i="1"/>
  <c r="DR126" i="1" s="1"/>
  <c r="DO118" i="1"/>
  <c r="DR118" i="1" s="1"/>
  <c r="DU112" i="1"/>
  <c r="DO111" i="1"/>
  <c r="DR111" i="1" s="1"/>
  <c r="DO97" i="1"/>
  <c r="DR97" i="1" s="1"/>
  <c r="DO255" i="1"/>
  <c r="DR255" i="1" s="1"/>
  <c r="DO237" i="1"/>
  <c r="DR237" i="1" s="1"/>
  <c r="DO43" i="1"/>
  <c r="DR43" i="1" s="1"/>
  <c r="DU8" i="1"/>
  <c r="DO240" i="1"/>
  <c r="DR240" i="1" s="1"/>
  <c r="DO230" i="1"/>
  <c r="DR230" i="1" s="1"/>
  <c r="DU261" i="1"/>
  <c r="DU266" i="1" s="1"/>
  <c r="DU231" i="1"/>
  <c r="DO25" i="1"/>
  <c r="DR25" i="1" s="1"/>
  <c r="DU256" i="1"/>
  <c r="DU228" i="1"/>
  <c r="DO239" i="1"/>
  <c r="DU235" i="1"/>
  <c r="G46" i="12"/>
  <c r="AE37" i="9"/>
  <c r="V55" i="7"/>
  <c r="DF268" i="1"/>
  <c r="DS73" i="1"/>
  <c r="DR268" i="1"/>
  <c r="EE66" i="1"/>
  <c r="EE48" i="1"/>
  <c r="DR39" i="1"/>
  <c r="BN26" i="7"/>
  <c r="DR72" i="1"/>
  <c r="EE10" i="1"/>
  <c r="DL258" i="1"/>
  <c r="EC263" i="1"/>
  <c r="EF263" i="1" s="1"/>
  <c r="P261" i="1"/>
  <c r="AM261" i="1" s="1"/>
  <c r="P262" i="1"/>
  <c r="AM262" i="1" s="1"/>
  <c r="BE55" i="7"/>
  <c r="DF232" i="1"/>
  <c r="DX44" i="1"/>
  <c r="BE30" i="7"/>
  <c r="BD34" i="7"/>
  <c r="DF229" i="1"/>
  <c r="AE45" i="9"/>
  <c r="DM243" i="1"/>
  <c r="AD243" i="1"/>
  <c r="J24" i="12" s="1"/>
  <c r="DM44" i="1"/>
  <c r="DR70" i="1"/>
  <c r="DL243" i="1"/>
  <c r="DR9" i="1"/>
  <c r="AD13" i="1"/>
  <c r="J56" i="12" s="1"/>
  <c r="H80" i="12"/>
  <c r="AC266" i="1"/>
  <c r="I71" i="12"/>
  <c r="U34" i="7"/>
  <c r="H63" i="12"/>
  <c r="H71" i="12"/>
  <c r="DR262" i="1"/>
  <c r="DF233" i="1"/>
  <c r="AA13" i="1"/>
  <c r="AC258" i="1"/>
  <c r="DT24" i="1"/>
  <c r="DF66" i="1"/>
  <c r="ER24" i="1"/>
  <c r="DS70" i="1"/>
  <c r="EF24" i="1"/>
  <c r="H168" i="1"/>
  <c r="CD14" i="7"/>
  <c r="H114" i="1"/>
  <c r="EE50" i="1"/>
  <c r="BP26" i="7"/>
  <c r="DM13" i="1"/>
  <c r="DM266" i="1"/>
  <c r="DF60" i="1"/>
  <c r="AE243" i="1"/>
  <c r="K24" i="12" s="1"/>
  <c r="DY13" i="1"/>
  <c r="X50" i="7"/>
  <c r="T30" i="7"/>
  <c r="W50" i="7"/>
  <c r="X34" i="7"/>
  <c r="H45" i="12"/>
  <c r="DR48" i="1"/>
  <c r="DR49" i="1"/>
  <c r="DR65" i="1"/>
  <c r="EE42" i="1"/>
  <c r="EE68" i="1"/>
  <c r="U19" i="7"/>
  <c r="DF228" i="1"/>
  <c r="DF75" i="1"/>
  <c r="EE268" i="1"/>
  <c r="H57" i="12"/>
  <c r="W55" i="7"/>
  <c r="J57" i="12"/>
  <c r="AC81" i="1"/>
  <c r="I76" i="12" s="1"/>
  <c r="BE34" i="7"/>
  <c r="DF230" i="1"/>
  <c r="DF242" i="1"/>
  <c r="DV44" i="1"/>
  <c r="DS36" i="1"/>
  <c r="DS72" i="1"/>
  <c r="AF45" i="9"/>
  <c r="U26" i="7"/>
  <c r="G45" i="12"/>
  <c r="BN55" i="7"/>
  <c r="L12" i="1"/>
  <c r="G43" i="12"/>
  <c r="AB266" i="1"/>
  <c r="AD45" i="9"/>
  <c r="AD47" i="9" s="1"/>
  <c r="H33" i="12" s="1"/>
  <c r="AC45" i="9"/>
  <c r="AC47" i="9" s="1"/>
  <c r="G33" i="12" s="1"/>
  <c r="BN34" i="7"/>
  <c r="DF240" i="1"/>
  <c r="DR11" i="1"/>
  <c r="BQ30" i="7"/>
  <c r="EM258" i="1"/>
  <c r="DL266" i="1"/>
  <c r="BM50" i="7"/>
  <c r="BH26" i="7"/>
  <c r="DX266" i="1"/>
  <c r="AB243" i="1"/>
  <c r="H24" i="12" s="1"/>
  <c r="DS71" i="1"/>
  <c r="AB258" i="1"/>
  <c r="DF261" i="1"/>
  <c r="DR66" i="1"/>
  <c r="DL44" i="1"/>
  <c r="EE35" i="1"/>
  <c r="AF37" i="9"/>
  <c r="AE258" i="1"/>
  <c r="AG23" i="9"/>
  <c r="DY81" i="1"/>
  <c r="I80" i="12"/>
  <c r="AE61" i="1"/>
  <c r="K19" i="12" s="1"/>
  <c r="AC61" i="1"/>
  <c r="I19" i="12" s="1"/>
  <c r="DL81" i="1"/>
  <c r="AE266" i="1"/>
  <c r="K63" i="12"/>
  <c r="AE81" i="1"/>
  <c r="K76" i="12" s="1"/>
  <c r="W26" i="7"/>
  <c r="U55" i="7"/>
  <c r="AB61" i="1"/>
  <c r="H19" i="12" s="1"/>
  <c r="I57" i="12"/>
  <c r="AF13" i="1"/>
  <c r="L13" i="12" s="1"/>
  <c r="AG61" i="9"/>
  <c r="K31" i="12" s="1"/>
  <c r="P43" i="1"/>
  <c r="AM43" i="1" s="1"/>
  <c r="EC52" i="1"/>
  <c r="EC39" i="1"/>
  <c r="EF39" i="1" s="1"/>
  <c r="EC74" i="1"/>
  <c r="EF74" i="1" s="1"/>
  <c r="EC51" i="1"/>
  <c r="EC87" i="1"/>
  <c r="EF87" i="1" s="1"/>
  <c r="P87" i="1"/>
  <c r="EC42" i="1"/>
  <c r="EF42" i="1" s="1"/>
  <c r="P42" i="1"/>
  <c r="AM42" i="1" s="1"/>
  <c r="EC49" i="1"/>
  <c r="P49" i="1"/>
  <c r="AM49" i="1" s="1"/>
  <c r="EC75" i="1"/>
  <c r="EF75" i="1" s="1"/>
  <c r="P75" i="1"/>
  <c r="AM75" i="1" s="1"/>
  <c r="EC92" i="1"/>
  <c r="EF92" i="1" s="1"/>
  <c r="P92" i="1"/>
  <c r="AM92" i="1" s="1"/>
  <c r="EC37" i="1"/>
  <c r="EF37" i="1" s="1"/>
  <c r="EC41" i="1"/>
  <c r="EF41" i="1" s="1"/>
  <c r="EC67" i="1"/>
  <c r="P67" i="1"/>
  <c r="EC60" i="1"/>
  <c r="EF60" i="1" s="1"/>
  <c r="P91" i="1"/>
  <c r="EC88" i="1"/>
  <c r="EF88" i="1" s="1"/>
  <c r="P88" i="1"/>
  <c r="AM88" i="1" s="1"/>
  <c r="EC35" i="1"/>
  <c r="EF35" i="1" s="1"/>
  <c r="EC73" i="1"/>
  <c r="EF73" i="1" s="1"/>
  <c r="DF236" i="1"/>
  <c r="DF74" i="1"/>
  <c r="DR73" i="1"/>
  <c r="DF238" i="1"/>
  <c r="EE23" i="1"/>
  <c r="DR21" i="1"/>
  <c r="BV34" i="7"/>
  <c r="T34" i="7"/>
  <c r="AA34" i="7"/>
  <c r="EM44" i="1"/>
  <c r="EQ19" i="1"/>
  <c r="H161" i="1"/>
  <c r="CZ44" i="1"/>
  <c r="EE69" i="1"/>
  <c r="DR35" i="1"/>
  <c r="H42" i="1"/>
  <c r="H164" i="1"/>
  <c r="H120" i="1"/>
  <c r="L25" i="1"/>
  <c r="H162" i="1"/>
  <c r="BI182" i="3"/>
  <c r="DF10" i="1"/>
  <c r="BI82" i="3"/>
  <c r="BI176" i="3"/>
  <c r="BI41" i="3"/>
  <c r="K36" i="9"/>
  <c r="M36" i="9" s="1"/>
  <c r="DF51" i="1"/>
  <c r="DF239" i="1"/>
  <c r="AA258" i="1"/>
  <c r="DF73" i="1"/>
  <c r="DR36" i="1"/>
  <c r="ED11" i="1"/>
  <c r="DZ72" i="1"/>
  <c r="BH1754" i="3" s="1"/>
  <c r="BT34" i="7"/>
  <c r="BK34" i="7"/>
  <c r="DI13" i="1"/>
  <c r="BD30" i="7"/>
  <c r="DF241" i="1"/>
  <c r="DF237" i="1"/>
  <c r="DL61" i="1"/>
  <c r="AB277" i="1"/>
  <c r="DM81" i="1"/>
  <c r="H55" i="12"/>
  <c r="BJ55" i="7"/>
  <c r="CW13" i="1"/>
  <c r="DF234" i="1"/>
  <c r="CW243" i="1"/>
  <c r="BK19" i="7"/>
  <c r="DM258" i="1"/>
  <c r="AB13" i="1"/>
  <c r="H56" i="12" s="1"/>
  <c r="H69" i="12"/>
  <c r="DN34" i="1"/>
  <c r="DN44" i="1" s="1"/>
  <c r="DF12" i="1"/>
  <c r="DF235" i="1"/>
  <c r="AB81" i="1"/>
  <c r="H76" i="12" s="1"/>
  <c r="AB44" i="1"/>
  <c r="H18" i="12" s="1"/>
  <c r="W19" i="7"/>
  <c r="T50" i="7"/>
  <c r="DV81" i="1"/>
  <c r="U30" i="7"/>
  <c r="U50" i="7"/>
  <c r="L43" i="1"/>
  <c r="EQ42" i="1"/>
  <c r="L238" i="1"/>
  <c r="BS30" i="7"/>
  <c r="DF50" i="1"/>
  <c r="AH18" i="9"/>
  <c r="H96" i="1"/>
  <c r="H170" i="1"/>
  <c r="DC258" i="1"/>
  <c r="CZ61" i="1"/>
  <c r="DF37" i="1"/>
  <c r="BD55" i="7"/>
  <c r="DF70" i="1"/>
  <c r="CZ81" i="1"/>
  <c r="DF68" i="1"/>
  <c r="CZ243" i="1"/>
  <c r="T26" i="7"/>
  <c r="DS268" i="1"/>
  <c r="EE262" i="1"/>
  <c r="L237" i="1"/>
  <c r="EQ49" i="1"/>
  <c r="EE67" i="1"/>
  <c r="AH45" i="9"/>
  <c r="BK88" i="3"/>
  <c r="BI88" i="3"/>
  <c r="BK172" i="3"/>
  <c r="BI172" i="3"/>
  <c r="BK30" i="3"/>
  <c r="BI30" i="3"/>
  <c r="BL8" i="3"/>
  <c r="BI8" i="3"/>
  <c r="AG243" i="1"/>
  <c r="M24" i="12" s="1"/>
  <c r="AI45" i="9"/>
  <c r="AG13" i="1"/>
  <c r="M13" i="12" s="1"/>
  <c r="H129" i="1"/>
  <c r="Y18" i="7"/>
  <c r="BU18" i="7" s="1"/>
  <c r="BI173" i="3"/>
  <c r="H49" i="1"/>
  <c r="H75" i="1"/>
  <c r="H119" i="1"/>
  <c r="L75" i="1"/>
  <c r="AF243" i="1"/>
  <c r="H116" i="1"/>
  <c r="H182" i="1"/>
  <c r="Y34" i="7"/>
  <c r="J41" i="7"/>
  <c r="L41" i="7" s="1"/>
  <c r="P180" i="1"/>
  <c r="AM180" i="1" s="1"/>
  <c r="H115" i="1"/>
  <c r="H237" i="1"/>
  <c r="J23" i="7"/>
  <c r="L23" i="7" s="1"/>
  <c r="J40" i="7"/>
  <c r="L40" i="7" s="1"/>
  <c r="H21" i="1"/>
  <c r="O36" i="9"/>
  <c r="Q36" i="9" s="1"/>
  <c r="M70" i="12"/>
  <c r="EQ17" i="1"/>
  <c r="EQ18" i="1"/>
  <c r="ER23" i="1"/>
  <c r="H20" i="1"/>
  <c r="O58" i="12"/>
  <c r="BX30" i="7"/>
  <c r="DF20" i="1"/>
  <c r="DR20" i="1"/>
  <c r="EQ21" i="1"/>
  <c r="EQ20" i="1"/>
  <c r="M58" i="12"/>
  <c r="N58" i="12"/>
  <c r="EK26" i="1"/>
  <c r="EE18" i="1"/>
  <c r="ER43" i="1"/>
  <c r="AG26" i="1"/>
  <c r="M14" i="12" s="1"/>
  <c r="K58" i="12"/>
  <c r="F58" i="12"/>
  <c r="EE22" i="1"/>
  <c r="L21" i="1"/>
  <c r="J58" i="12"/>
  <c r="H58" i="12"/>
  <c r="L58" i="12"/>
  <c r="DE18" i="1"/>
  <c r="DE26" i="1" s="1"/>
  <c r="AF26" i="1"/>
  <c r="L14" i="12" s="1"/>
  <c r="AC26" i="1"/>
  <c r="I14" i="12" s="1"/>
  <c r="I58" i="12"/>
  <c r="ER20" i="1"/>
  <c r="EE74" i="1"/>
  <c r="ER21" i="1"/>
  <c r="DM26" i="1"/>
  <c r="DX26" i="1"/>
  <c r="EQ24" i="1"/>
  <c r="DY26" i="1"/>
  <c r="DR22" i="1"/>
  <c r="DS21" i="1"/>
  <c r="AA26" i="1"/>
  <c r="G14" i="12" s="1"/>
  <c r="G15" i="12" s="1"/>
  <c r="EE24" i="1"/>
  <c r="AE26" i="1"/>
  <c r="K14" i="12" s="1"/>
  <c r="AH26" i="1"/>
  <c r="N14" i="12" s="1"/>
  <c r="L22" i="1"/>
  <c r="CA55" i="7"/>
  <c r="N69" i="12"/>
  <c r="DF21" i="1"/>
  <c r="Q62" i="12"/>
  <c r="Q75" i="12"/>
  <c r="Q72" i="12"/>
  <c r="Q74" i="12"/>
  <c r="Q66" i="12"/>
  <c r="Q64" i="12"/>
  <c r="Q68" i="12"/>
  <c r="Q77" i="12"/>
  <c r="Q73" i="12"/>
  <c r="Q67" i="12"/>
  <c r="Q59" i="12"/>
  <c r="Q78" i="12"/>
  <c r="DF80" i="1"/>
  <c r="P236" i="1"/>
  <c r="AM236" i="1" s="1"/>
  <c r="DR68" i="1"/>
  <c r="X258" i="1"/>
  <c r="CY254" i="1"/>
  <c r="CY258" i="1" s="1"/>
  <c r="DS19" i="1"/>
  <c r="P17" i="1"/>
  <c r="DF49" i="1"/>
  <c r="AV55" i="7"/>
  <c r="DF8" i="1"/>
  <c r="CZ13" i="1"/>
  <c r="DF231" i="1"/>
  <c r="DF254" i="1"/>
  <c r="DR51" i="1"/>
  <c r="DR50" i="1"/>
  <c r="P25" i="1"/>
  <c r="AM25" i="1" s="1"/>
  <c r="EE53" i="1"/>
  <c r="DV258" i="1"/>
  <c r="DS42" i="1"/>
  <c r="H97" i="1"/>
  <c r="H127" i="1"/>
  <c r="I70" i="12"/>
  <c r="H242" i="1"/>
  <c r="L49" i="1"/>
  <c r="P231" i="1"/>
  <c r="AM231" i="1" s="1"/>
  <c r="DF34" i="1"/>
  <c r="DF53" i="1"/>
  <c r="CZ258" i="1"/>
  <c r="DQ86" i="1"/>
  <c r="DT86" i="1" s="1"/>
  <c r="AU26" i="7"/>
  <c r="CW61" i="1"/>
  <c r="BE19" i="7"/>
  <c r="AA266" i="1"/>
  <c r="L119" i="1"/>
  <c r="BE50" i="7"/>
  <c r="AA243" i="1"/>
  <c r="G24" i="12" s="1"/>
  <c r="AA81" i="1"/>
  <c r="DF255" i="1"/>
  <c r="DF71" i="1"/>
  <c r="AE22" i="9"/>
  <c r="AE23" i="9" s="1"/>
  <c r="BH54" i="3"/>
  <c r="DC81" i="1"/>
  <c r="T19" i="7"/>
  <c r="AA277" i="1"/>
  <c r="DR69" i="1"/>
  <c r="DK66" i="1"/>
  <c r="DT66" i="1" s="1"/>
  <c r="T55" i="7"/>
  <c r="H143" i="1"/>
  <c r="K44" i="9"/>
  <c r="G44" i="12"/>
  <c r="H117" i="1"/>
  <c r="H147" i="1"/>
  <c r="H142" i="1"/>
  <c r="H112" i="1"/>
  <c r="H146" i="1"/>
  <c r="P240" i="1"/>
  <c r="AM240" i="1" s="1"/>
  <c r="H150" i="1"/>
  <c r="H172" i="1"/>
  <c r="H118" i="1"/>
  <c r="DN72" i="1"/>
  <c r="EL266" i="1"/>
  <c r="ER42" i="1"/>
  <c r="ER261" i="1"/>
  <c r="EL258" i="1"/>
  <c r="CA34" i="7"/>
  <c r="AX55" i="7"/>
  <c r="P238" i="1"/>
  <c r="AM238" i="1" s="1"/>
  <c r="CW44" i="1"/>
  <c r="ER19" i="1"/>
  <c r="BX55" i="7"/>
  <c r="P23" i="1"/>
  <c r="AM23" i="1" s="1"/>
  <c r="R34" i="7"/>
  <c r="P232" i="1"/>
  <c r="AM232" i="1" s="1"/>
  <c r="DR23" i="1"/>
  <c r="CA30" i="7"/>
  <c r="EE19" i="1"/>
  <c r="EF9" i="1"/>
  <c r="ER10" i="1"/>
  <c r="BX26" i="7"/>
  <c r="EL13" i="1"/>
  <c r="EL26" i="1"/>
  <c r="EQ23" i="1"/>
  <c r="CZ26" i="1"/>
  <c r="CW26" i="1"/>
  <c r="DL26" i="1"/>
  <c r="EE20" i="1"/>
  <c r="AD26" i="1"/>
  <c r="J14" i="12" s="1"/>
  <c r="DR19" i="1"/>
  <c r="AB26" i="1"/>
  <c r="H14" i="12" s="1"/>
  <c r="DF24" i="1"/>
  <c r="DR18" i="1"/>
  <c r="EQ22" i="1"/>
  <c r="L20" i="1"/>
  <c r="DG76" i="1"/>
  <c r="DF257" i="1"/>
  <c r="P21" i="1"/>
  <c r="AM21" i="1" s="1"/>
  <c r="DF22" i="1"/>
  <c r="P239" i="1"/>
  <c r="AM239" i="1" s="1"/>
  <c r="P12" i="1"/>
  <c r="AM12" i="1" s="1"/>
  <c r="AX30" i="7"/>
  <c r="DG238" i="1"/>
  <c r="X61" i="1"/>
  <c r="P228" i="1"/>
  <c r="AM228" i="1" s="1"/>
  <c r="DG237" i="1"/>
  <c r="Y26" i="1"/>
  <c r="E14" i="12" s="1"/>
  <c r="E15" i="14" s="1"/>
  <c r="R19" i="7"/>
  <c r="P22" i="1"/>
  <c r="AM22" i="1" s="1"/>
  <c r="Q19" i="7"/>
  <c r="Q34" i="7"/>
  <c r="X26" i="1"/>
  <c r="D14" i="12" s="1"/>
  <c r="D15" i="14" s="1"/>
  <c r="H145" i="1"/>
  <c r="DV266" i="1"/>
  <c r="BK30" i="7"/>
  <c r="L24" i="1"/>
  <c r="AC243" i="1"/>
  <c r="I24" i="12" s="1"/>
  <c r="DV61" i="1"/>
  <c r="H234" i="1"/>
  <c r="H181" i="1"/>
  <c r="EE49" i="1"/>
  <c r="DV243" i="1"/>
  <c r="H128" i="1"/>
  <c r="H140" i="1"/>
  <c r="DV26" i="1"/>
  <c r="X243" i="1"/>
  <c r="D24" i="12" s="1"/>
  <c r="Y44" i="1"/>
  <c r="E18" i="12" s="1"/>
  <c r="S55" i="7"/>
  <c r="F35" i="14" s="1"/>
  <c r="F61" i="12"/>
  <c r="DG241" i="1"/>
  <c r="P11" i="1"/>
  <c r="AM11" i="1" s="1"/>
  <c r="R26" i="7"/>
  <c r="H110" i="1"/>
  <c r="H151" i="1"/>
  <c r="P256" i="1"/>
  <c r="AM256" i="1" s="1"/>
  <c r="L167" i="1"/>
  <c r="CW258" i="1"/>
  <c r="DG232" i="1"/>
  <c r="AN243" i="1"/>
  <c r="AA45" i="9"/>
  <c r="R55" i="7"/>
  <c r="E35" i="14" s="1"/>
  <c r="P229" i="1"/>
  <c r="AM229" i="1" s="1"/>
  <c r="AY34" i="7"/>
  <c r="AY50" i="7"/>
  <c r="AV34" i="7"/>
  <c r="CW81" i="1"/>
  <c r="DF19" i="1"/>
  <c r="DF25" i="1"/>
  <c r="DF9" i="1"/>
  <c r="DF69" i="1"/>
  <c r="F45" i="12"/>
  <c r="F71" i="12"/>
  <c r="P10" i="1"/>
  <c r="AM10" i="1" s="1"/>
  <c r="Q30" i="7"/>
  <c r="X13" i="1"/>
  <c r="D13" i="12" s="1"/>
  <c r="P19" i="1"/>
  <c r="AM19" i="1" s="1"/>
  <c r="P24" i="1"/>
  <c r="AM24" i="1" s="1"/>
  <c r="Q55" i="7"/>
  <c r="D35" i="14" s="1"/>
  <c r="R30" i="7"/>
  <c r="H149" i="1"/>
  <c r="H141" i="1"/>
  <c r="DF67" i="1"/>
  <c r="AU30" i="7"/>
  <c r="AG55" i="7"/>
  <c r="H188" i="1"/>
  <c r="H171" i="1"/>
  <c r="H165" i="1"/>
  <c r="S50" i="7"/>
  <c r="Y61" i="1"/>
  <c r="Q50" i="7"/>
  <c r="X44" i="1"/>
  <c r="D18" i="12" s="1"/>
  <c r="Z61" i="1"/>
  <c r="Y258" i="1"/>
  <c r="Y13" i="1"/>
  <c r="E22" i="14" s="1"/>
  <c r="DG235" i="1"/>
  <c r="K14" i="9"/>
  <c r="DF173" i="1"/>
  <c r="DF11" i="1"/>
  <c r="L107" i="1"/>
  <c r="DS112" i="1"/>
  <c r="DR52" i="1"/>
  <c r="L257" i="1"/>
  <c r="DS263" i="1"/>
  <c r="DR10" i="1"/>
  <c r="EE17" i="1"/>
  <c r="EE109" i="1"/>
  <c r="DE268" i="1"/>
  <c r="DH268" i="1" s="1"/>
  <c r="BC49" i="7"/>
  <c r="BC47" i="7"/>
  <c r="BC43" i="7"/>
  <c r="BC45" i="7"/>
  <c r="BC16" i="7"/>
  <c r="BC48" i="7"/>
  <c r="BC18" i="7"/>
  <c r="Y63" i="9"/>
  <c r="F31" i="12"/>
  <c r="BC44" i="7"/>
  <c r="BC42" i="7"/>
  <c r="BC17" i="7"/>
  <c r="BC15" i="7"/>
  <c r="BC21" i="7"/>
  <c r="BC26" i="7" s="1"/>
  <c r="BC46" i="7"/>
  <c r="L114" i="1"/>
  <c r="H210" i="1"/>
  <c r="ED37" i="1"/>
  <c r="EE51" i="1"/>
  <c r="DX13" i="1"/>
  <c r="DS262" i="1"/>
  <c r="DF256" i="1"/>
  <c r="L241" i="1"/>
  <c r="ED34" i="1"/>
  <c r="DS130" i="1"/>
  <c r="DS114" i="1"/>
  <c r="DS43" i="1"/>
  <c r="DS11" i="1"/>
  <c r="ED108" i="1"/>
  <c r="BL30" i="3"/>
  <c r="EE36" i="1"/>
  <c r="BA30" i="7"/>
  <c r="DE65" i="1"/>
  <c r="DS67" i="1"/>
  <c r="DR42" i="1"/>
  <c r="DF42" i="1"/>
  <c r="DS39" i="1"/>
  <c r="DR264" i="1"/>
  <c r="DR41" i="1"/>
  <c r="DS107" i="1"/>
  <c r="DS9" i="1"/>
  <c r="DS48" i="1"/>
  <c r="EE208" i="1"/>
  <c r="EE265" i="1"/>
  <c r="EE213" i="1"/>
  <c r="EE209" i="1"/>
  <c r="EE263" i="1"/>
  <c r="DS49" i="1"/>
  <c r="DS129" i="1"/>
  <c r="DS115" i="1"/>
  <c r="EE41" i="1"/>
  <c r="EF43" i="1"/>
  <c r="EE216" i="1"/>
  <c r="EE215" i="1"/>
  <c r="EE211" i="1"/>
  <c r="EE206" i="1"/>
  <c r="EE203" i="1"/>
  <c r="EE105" i="1"/>
  <c r="L109" i="1"/>
  <c r="P235" i="1"/>
  <c r="AM235" i="1" s="1"/>
  <c r="P18" i="1"/>
  <c r="AM18" i="1" s="1"/>
  <c r="L230" i="1"/>
  <c r="L240" i="1"/>
  <c r="DF36" i="1"/>
  <c r="DF23" i="1"/>
  <c r="DF43" i="1"/>
  <c r="DF262" i="1"/>
  <c r="DF39" i="1"/>
  <c r="L160" i="1"/>
  <c r="BB19" i="7"/>
  <c r="DC26" i="1"/>
  <c r="DC13" i="1"/>
  <c r="DI26" i="1"/>
  <c r="DI243" i="1"/>
  <c r="DI81" i="1"/>
  <c r="DC44" i="1"/>
  <c r="DI258" i="1"/>
  <c r="DI61" i="1"/>
  <c r="DC243" i="1"/>
  <c r="P230" i="1"/>
  <c r="AM230" i="1" s="1"/>
  <c r="L242" i="1"/>
  <c r="H240" i="1"/>
  <c r="DF35" i="1"/>
  <c r="DR24" i="1"/>
  <c r="DR254" i="1"/>
  <c r="L165" i="1"/>
  <c r="H213" i="1"/>
  <c r="DE34" i="1"/>
  <c r="DH34" i="1" s="1"/>
  <c r="Z26" i="1"/>
  <c r="F14" i="12" s="1"/>
  <c r="F15" i="14" s="1"/>
  <c r="P8" i="1"/>
  <c r="AM8" i="1" s="1"/>
  <c r="Z258" i="1"/>
  <c r="DE42" i="1"/>
  <c r="DH42" i="1" s="1"/>
  <c r="S39" i="9"/>
  <c r="U39" i="9" s="1"/>
  <c r="H10" i="1"/>
  <c r="H241" i="1"/>
  <c r="Z44" i="1"/>
  <c r="L18" i="1"/>
  <c r="P257" i="1"/>
  <c r="AM257" i="1" s="1"/>
  <c r="O55" i="9"/>
  <c r="Q55" i="9" s="1"/>
  <c r="H19" i="1"/>
  <c r="H67" i="1"/>
  <c r="D71" i="13" s="1"/>
  <c r="H230" i="1"/>
  <c r="H235" i="1"/>
  <c r="L161" i="1"/>
  <c r="P16" i="1"/>
  <c r="AM16" i="1" s="1"/>
  <c r="L255" i="1"/>
  <c r="H255" i="1"/>
  <c r="P241" i="1"/>
  <c r="AM241" i="1" s="1"/>
  <c r="P242" i="1"/>
  <c r="AM242" i="1" s="1"/>
  <c r="L8" i="1"/>
  <c r="J58" i="7"/>
  <c r="L58" i="7" s="1"/>
  <c r="F63" i="12"/>
  <c r="BY34" i="7"/>
  <c r="EE212" i="1"/>
  <c r="EE106" i="1"/>
  <c r="DS51" i="1"/>
  <c r="DS17" i="1"/>
  <c r="DS66" i="1"/>
  <c r="DS24" i="1"/>
  <c r="DS127" i="1"/>
  <c r="DS23" i="1"/>
  <c r="DS52" i="1"/>
  <c r="DS68" i="1"/>
  <c r="DS37" i="1"/>
  <c r="DS110" i="1"/>
  <c r="EE204" i="1"/>
  <c r="EE210" i="1"/>
  <c r="EE108" i="1"/>
  <c r="EE89" i="1"/>
  <c r="EE264" i="1"/>
  <c r="ED263" i="1"/>
  <c r="EE207" i="1"/>
  <c r="EE205" i="1"/>
  <c r="DS69" i="1"/>
  <c r="DS20" i="1"/>
  <c r="DR263" i="1"/>
  <c r="DS106" i="1"/>
  <c r="DS108" i="1"/>
  <c r="DS128" i="1"/>
  <c r="DS113" i="1"/>
  <c r="DS109" i="1"/>
  <c r="DT92" i="1"/>
  <c r="DS265" i="1"/>
  <c r="DS126" i="1"/>
  <c r="DS116" i="1"/>
  <c r="DS264" i="1"/>
  <c r="DS41" i="1"/>
  <c r="DS22" i="1"/>
  <c r="DS40" i="1"/>
  <c r="DS53" i="1"/>
  <c r="AT34" i="7"/>
  <c r="D22" i="14"/>
  <c r="AT55" i="7"/>
  <c r="S20" i="9"/>
  <c r="U20" i="9" s="1"/>
  <c r="ED262" i="1"/>
  <c r="EE107" i="1"/>
  <c r="EE40" i="1"/>
  <c r="BS34" i="7"/>
  <c r="BP50" i="7"/>
  <c r="BQ26" i="7"/>
  <c r="BT55" i="7"/>
  <c r="BQ50" i="7"/>
  <c r="BP19" i="7"/>
  <c r="BQ34" i="7"/>
  <c r="CC30" i="7"/>
  <c r="BZ30" i="7"/>
  <c r="S34" i="9"/>
  <c r="U34" i="9" s="1"/>
  <c r="BK26" i="7"/>
  <c r="BM26" i="7"/>
  <c r="BH19" i="7"/>
  <c r="BG34" i="7"/>
  <c r="BH30" i="7"/>
  <c r="BM34" i="7"/>
  <c r="BJ30" i="7"/>
  <c r="BG26" i="7"/>
  <c r="BH34" i="7"/>
  <c r="BK55" i="7"/>
  <c r="BG55" i="7"/>
  <c r="BV55" i="7"/>
  <c r="BV50" i="7"/>
  <c r="BZ19" i="7"/>
  <c r="BV19" i="7"/>
  <c r="BZ55" i="7"/>
  <c r="CC50" i="7"/>
  <c r="BV30" i="7"/>
  <c r="BW26" i="7"/>
  <c r="Z37" i="9"/>
  <c r="P34" i="7"/>
  <c r="BA26" i="7"/>
  <c r="AY55" i="7"/>
  <c r="AV19" i="7"/>
  <c r="BB30" i="7"/>
  <c r="BA55" i="7"/>
  <c r="L191" i="1"/>
  <c r="L189" i="1"/>
  <c r="O15" i="9"/>
  <c r="Q15" i="9" s="1"/>
  <c r="O33" i="9"/>
  <c r="Q33" i="9" s="1"/>
  <c r="AX19" i="7"/>
  <c r="BE26" i="7"/>
  <c r="BD19" i="7"/>
  <c r="BD50" i="7"/>
  <c r="BD26" i="7"/>
  <c r="BG50" i="7"/>
  <c r="BM19" i="7"/>
  <c r="BG19" i="7"/>
  <c r="BH50" i="7"/>
  <c r="BN19" i="7"/>
  <c r="BJ34" i="7"/>
  <c r="BJ50" i="7"/>
  <c r="BH55" i="7"/>
  <c r="O35" i="9"/>
  <c r="Q35" i="9" s="1"/>
  <c r="BN50" i="7"/>
  <c r="BQ55" i="7"/>
  <c r="BP30" i="7"/>
  <c r="BZ50" i="7"/>
  <c r="CC19" i="7"/>
  <c r="BZ26" i="7"/>
  <c r="BY19" i="7"/>
  <c r="ER75" i="1"/>
  <c r="BR55" i="7"/>
  <c r="CA26" i="7"/>
  <c r="BX34" i="7"/>
  <c r="BX50" i="7"/>
  <c r="CA50" i="7"/>
  <c r="DF65" i="1"/>
  <c r="DF17" i="1"/>
  <c r="AN26" i="1"/>
  <c r="DG240" i="1"/>
  <c r="AV50" i="7"/>
  <c r="AY30" i="7"/>
  <c r="AU55" i="7"/>
  <c r="CY64" i="1"/>
  <c r="DG70" i="1"/>
  <c r="DG75" i="1"/>
  <c r="AY19" i="7"/>
  <c r="S26" i="7"/>
  <c r="DG73" i="1"/>
  <c r="AA57" i="9"/>
  <c r="DG242" i="1"/>
  <c r="Y243" i="1"/>
  <c r="E24" i="12" s="1"/>
  <c r="P20" i="1"/>
  <c r="AM20" i="1" s="1"/>
  <c r="Z13" i="1"/>
  <c r="P255" i="1"/>
  <c r="AM255" i="1" s="1"/>
  <c r="DG71" i="1"/>
  <c r="DG231" i="1"/>
  <c r="DG72" i="1"/>
  <c r="AT50" i="7"/>
  <c r="AB45" i="9"/>
  <c r="BA19" i="7"/>
  <c r="AX50" i="7"/>
  <c r="AU19" i="7"/>
  <c r="DR108" i="1"/>
  <c r="DS105" i="1"/>
  <c r="DG239" i="1"/>
  <c r="DG12" i="1"/>
  <c r="I105" i="10"/>
  <c r="S30" i="7"/>
  <c r="BG251" i="1"/>
  <c r="BG260" i="1" s="1"/>
  <c r="BG271" i="1" s="1"/>
  <c r="BB26" i="7"/>
  <c r="DG20" i="1"/>
  <c r="DD243" i="1"/>
  <c r="AY26" i="7"/>
  <c r="EK196" i="1"/>
  <c r="EK152" i="1"/>
  <c r="AG152" i="1"/>
  <c r="EP217" i="1"/>
  <c r="AI222" i="1"/>
  <c r="ER215" i="1"/>
  <c r="ER213" i="1"/>
  <c r="AG222" i="1"/>
  <c r="EP108" i="1"/>
  <c r="EP106" i="1"/>
  <c r="EP41" i="1"/>
  <c r="DG25" i="1"/>
  <c r="CA13" i="7"/>
  <c r="CA19" i="7" s="1"/>
  <c r="ER212" i="1"/>
  <c r="EP105" i="1"/>
  <c r="EP87" i="1"/>
  <c r="ER108" i="1"/>
  <c r="ER204" i="1"/>
  <c r="AI175" i="1"/>
  <c r="EQ87" i="1"/>
  <c r="ER87" i="1"/>
  <c r="EP210" i="1"/>
  <c r="EP208" i="1"/>
  <c r="EQ262" i="1"/>
  <c r="ER216" i="1"/>
  <c r="ER210" i="1"/>
  <c r="ER207" i="1"/>
  <c r="AI196" i="1"/>
  <c r="AG175" i="1"/>
  <c r="ER92" i="1"/>
  <c r="EQ91" i="1"/>
  <c r="EP207" i="1"/>
  <c r="EQ268" i="1"/>
  <c r="EK266" i="1"/>
  <c r="ER209" i="1"/>
  <c r="ER208" i="1"/>
  <c r="ER205" i="1"/>
  <c r="EL222" i="1"/>
  <c r="AG196" i="1"/>
  <c r="AH152" i="1"/>
  <c r="EQ108" i="1"/>
  <c r="AH222" i="1"/>
  <c r="EK222" i="1"/>
  <c r="ER217" i="1"/>
  <c r="ER214" i="1"/>
  <c r="ER211" i="1"/>
  <c r="ER206" i="1"/>
  <c r="EI222" i="1"/>
  <c r="AH196" i="1"/>
  <c r="AH175" i="1"/>
  <c r="EK175" i="1"/>
  <c r="EP91" i="1"/>
  <c r="BK82" i="3"/>
  <c r="BL176" i="3"/>
  <c r="EA21" i="1"/>
  <c r="ED21" i="1" s="1"/>
  <c r="EG19" i="1"/>
  <c r="EP19" i="1" s="1"/>
  <c r="EG22" i="1"/>
  <c r="EP22" i="1" s="1"/>
  <c r="EG24" i="1"/>
  <c r="EP24" i="1" s="1"/>
  <c r="EG17" i="1"/>
  <c r="EG18" i="1"/>
  <c r="EP18" i="1" s="1"/>
  <c r="EG23" i="1"/>
  <c r="EP23" i="1" s="1"/>
  <c r="EG21" i="1"/>
  <c r="EP21" i="1" s="1"/>
  <c r="EG20" i="1"/>
  <c r="EP20" i="1" s="1"/>
  <c r="BK8" i="3"/>
  <c r="ER203" i="1"/>
  <c r="EO222" i="1"/>
  <c r="EP214" i="1"/>
  <c r="EQ106" i="1"/>
  <c r="EQ105" i="1"/>
  <c r="ER105" i="1"/>
  <c r="EO104" i="1"/>
  <c r="EK99" i="1"/>
  <c r="EQ89" i="1"/>
  <c r="EM266" i="1"/>
  <c r="EP262" i="1"/>
  <c r="EP216" i="1"/>
  <c r="EP209" i="1"/>
  <c r="EP104" i="1"/>
  <c r="EM121" i="1"/>
  <c r="EP88" i="1"/>
  <c r="EQ109" i="1"/>
  <c r="ER109" i="1"/>
  <c r="EK121" i="1"/>
  <c r="EL104" i="1"/>
  <c r="EL121" i="1" s="1"/>
  <c r="AH121" i="1"/>
  <c r="N22" i="12" s="1"/>
  <c r="AH99" i="1"/>
  <c r="N21" i="12" s="1"/>
  <c r="ER91" i="1"/>
  <c r="EQ90" i="1"/>
  <c r="ER88" i="1"/>
  <c r="EQ88" i="1"/>
  <c r="EL85" i="1"/>
  <c r="EL277" i="1" s="1"/>
  <c r="N46" i="12"/>
  <c r="EP211" i="1"/>
  <c r="EP206" i="1"/>
  <c r="EP204" i="1"/>
  <c r="EP203" i="1"/>
  <c r="EP109" i="1"/>
  <c r="EP92" i="1"/>
  <c r="EQ107" i="1"/>
  <c r="ER106" i="1"/>
  <c r="ER107" i="1"/>
  <c r="EQ104" i="1"/>
  <c r="EI104" i="1"/>
  <c r="EI121" i="1" s="1"/>
  <c r="AG121" i="1"/>
  <c r="M22" i="12" s="1"/>
  <c r="EL99" i="1"/>
  <c r="EM222" i="1"/>
  <c r="EP215" i="1"/>
  <c r="EP212" i="1"/>
  <c r="EP213" i="1"/>
  <c r="EP205" i="1"/>
  <c r="EM196" i="1"/>
  <c r="EM175" i="1"/>
  <c r="EM152" i="1"/>
  <c r="EP107" i="1"/>
  <c r="EM99" i="1"/>
  <c r="EP263" i="1"/>
  <c r="DG74" i="1"/>
  <c r="CX13" i="1"/>
  <c r="DG257" i="1"/>
  <c r="DG233" i="1"/>
  <c r="AX26" i="7"/>
  <c r="BU34" i="7"/>
  <c r="DG236" i="1"/>
  <c r="DG230" i="1"/>
  <c r="AV26" i="7"/>
  <c r="CZ266" i="1"/>
  <c r="EE91" i="1"/>
  <c r="K57" i="12"/>
  <c r="DS87" i="1"/>
  <c r="K55" i="12"/>
  <c r="J55" i="12"/>
  <c r="I69" i="12"/>
  <c r="EE92" i="1"/>
  <c r="J69" i="12"/>
  <c r="H95" i="1"/>
  <c r="DT90" i="1"/>
  <c r="EE90" i="1"/>
  <c r="AQ11" i="9"/>
  <c r="AQ27" i="9" s="1"/>
  <c r="DR89" i="1"/>
  <c r="EF23" i="1"/>
  <c r="DG59" i="1"/>
  <c r="DF59" i="1"/>
  <c r="DT59" i="1"/>
  <c r="DH58" i="1"/>
  <c r="EC58" i="1"/>
  <c r="EF58" i="1" s="1"/>
  <c r="DG58" i="1"/>
  <c r="DT58" i="1"/>
  <c r="DF58" i="1"/>
  <c r="DH59" i="1"/>
  <c r="CK60" i="1"/>
  <c r="CM60" i="1" s="1"/>
  <c r="CO60" i="1" s="1"/>
  <c r="AV11" i="9"/>
  <c r="AV27" i="9" s="1"/>
  <c r="DY258" i="1"/>
  <c r="DG60" i="1"/>
  <c r="DG69" i="1"/>
  <c r="DG11" i="1"/>
  <c r="CW266" i="1"/>
  <c r="L98" i="1"/>
  <c r="DS91" i="1"/>
  <c r="DS89" i="1"/>
  <c r="ED88" i="1"/>
  <c r="EE87" i="1"/>
  <c r="EE86" i="1"/>
  <c r="K69" i="12"/>
  <c r="DR90" i="1"/>
  <c r="DR86" i="1"/>
  <c r="DS88" i="1"/>
  <c r="DS86" i="1"/>
  <c r="DS90" i="1"/>
  <c r="EE88" i="1"/>
  <c r="BU30" i="7"/>
  <c r="DB91" i="1"/>
  <c r="DB99" i="1" s="1"/>
  <c r="CY91" i="1"/>
  <c r="DW89" i="1"/>
  <c r="DW91" i="1"/>
  <c r="DQ89" i="1"/>
  <c r="DQ91" i="1"/>
  <c r="DN89" i="1"/>
  <c r="DN91" i="1"/>
  <c r="DZ89" i="1"/>
  <c r="DZ91" i="1"/>
  <c r="DZ258" i="1"/>
  <c r="EC91" i="1"/>
  <c r="DG10" i="1"/>
  <c r="DW13" i="1"/>
  <c r="AA37" i="9"/>
  <c r="AX27" i="9"/>
  <c r="BI260" i="1"/>
  <c r="BI271" i="1" s="1"/>
  <c r="DG268" i="1"/>
  <c r="BA11" i="9"/>
  <c r="BA27" i="9" s="1"/>
  <c r="W260" i="1"/>
  <c r="W271" i="1" s="1"/>
  <c r="W275" i="1" s="1"/>
  <c r="EC261" i="1"/>
  <c r="EF261" i="1" s="1"/>
  <c r="EC50" i="1"/>
  <c r="EF21" i="1"/>
  <c r="EF10" i="1"/>
  <c r="DZ13" i="1"/>
  <c r="EF20" i="1"/>
  <c r="BR30" i="7"/>
  <c r="EF11" i="1"/>
  <c r="EF22" i="1"/>
  <c r="EA91" i="1"/>
  <c r="ED91" i="1" s="1"/>
  <c r="H207" i="1"/>
  <c r="EC47" i="1"/>
  <c r="EF47" i="1" s="1"/>
  <c r="L206" i="1"/>
  <c r="H217" i="1"/>
  <c r="H206" i="1"/>
  <c r="ED107" i="1"/>
  <c r="DA44" i="1"/>
  <c r="CX243" i="1"/>
  <c r="DG228" i="1"/>
  <c r="DG234" i="1"/>
  <c r="DG19" i="1"/>
  <c r="Q26" i="7"/>
  <c r="DA243" i="1"/>
  <c r="BR34" i="7"/>
  <c r="DR105" i="1"/>
  <c r="BR50" i="7"/>
  <c r="BR26" i="7"/>
  <c r="BU55" i="7"/>
  <c r="BO34" i="7"/>
  <c r="DD44" i="1"/>
  <c r="DR91" i="1"/>
  <c r="DR87" i="1"/>
  <c r="DR265" i="1"/>
  <c r="DR106" i="1"/>
  <c r="BL88" i="3"/>
  <c r="BL172" i="3"/>
  <c r="BS16" i="7"/>
  <c r="D23" i="14"/>
  <c r="ED41" i="1"/>
  <c r="L221" i="1"/>
  <c r="Y46" i="7"/>
  <c r="BS46" i="7"/>
  <c r="BL82" i="3"/>
  <c r="EA17" i="1"/>
  <c r="ED17" i="1" s="1"/>
  <c r="AV1754" i="3"/>
  <c r="EE21" i="1"/>
  <c r="BK41" i="3"/>
  <c r="BS17" i="7"/>
  <c r="BK176" i="3"/>
  <c r="BL41" i="3"/>
  <c r="EA19" i="1"/>
  <c r="ED19" i="1" s="1"/>
  <c r="EA23" i="1"/>
  <c r="ED23" i="1" s="1"/>
  <c r="EA20" i="1"/>
  <c r="ED20" i="1" s="1"/>
  <c r="EA24" i="1"/>
  <c r="ED24" i="1" s="1"/>
  <c r="EA18" i="1"/>
  <c r="EA22" i="1"/>
  <c r="ED22" i="1" s="1"/>
  <c r="BK182" i="3"/>
  <c r="Y45" i="7"/>
  <c r="BS45" i="7"/>
  <c r="BL182" i="3"/>
  <c r="BK173" i="3"/>
  <c r="BS18" i="7"/>
  <c r="DZ44" i="1"/>
  <c r="EF109" i="1"/>
  <c r="DY266" i="1"/>
  <c r="EE254" i="1"/>
  <c r="L194" i="1"/>
  <c r="L142" i="1"/>
  <c r="H190" i="1"/>
  <c r="H192" i="1"/>
  <c r="EF204" i="1"/>
  <c r="P202" i="1"/>
  <c r="L202" i="1" s="1"/>
  <c r="P110" i="1"/>
  <c r="AM110" i="1" s="1"/>
  <c r="EF107" i="1"/>
  <c r="EF206" i="1"/>
  <c r="EF106" i="1"/>
  <c r="EF214" i="1"/>
  <c r="EF215" i="1"/>
  <c r="EF210" i="1"/>
  <c r="EF213" i="1"/>
  <c r="EF211" i="1"/>
  <c r="EF108" i="1"/>
  <c r="EF209" i="1"/>
  <c r="EF105" i="1"/>
  <c r="EE217" i="1"/>
  <c r="EE214" i="1"/>
  <c r="ED87" i="1"/>
  <c r="ED106" i="1"/>
  <c r="ED109" i="1"/>
  <c r="DR107" i="1"/>
  <c r="DK258" i="1"/>
  <c r="DJ266" i="1"/>
  <c r="AE99" i="1"/>
  <c r="K21" i="12" s="1"/>
  <c r="DG18" i="1"/>
  <c r="AE222" i="1"/>
  <c r="DY196" i="1"/>
  <c r="EE11" i="1"/>
  <c r="EF208" i="1"/>
  <c r="EF207" i="1"/>
  <c r="EF205" i="1"/>
  <c r="EF216" i="1"/>
  <c r="EF217" i="1"/>
  <c r="EF212" i="1"/>
  <c r="ED105" i="1"/>
  <c r="DX99" i="1"/>
  <c r="AF196" i="1"/>
  <c r="DY152" i="1"/>
  <c r="DY99" i="1"/>
  <c r="DX222" i="1"/>
  <c r="DX175" i="1"/>
  <c r="BS21" i="7"/>
  <c r="BS26" i="7" s="1"/>
  <c r="BL10" i="3"/>
  <c r="EC222" i="1"/>
  <c r="DY175" i="1"/>
  <c r="DY121" i="1"/>
  <c r="BL23" i="3"/>
  <c r="DX196" i="1"/>
  <c r="DX152" i="1"/>
  <c r="DX121" i="1"/>
  <c r="DY222" i="1"/>
  <c r="AE196" i="1"/>
  <c r="AF175" i="1"/>
  <c r="AE152" i="1"/>
  <c r="K23" i="12" s="1"/>
  <c r="EC104" i="1"/>
  <c r="AF222" i="1"/>
  <c r="DZ222" i="1"/>
  <c r="AE175" i="1"/>
  <c r="DZ104" i="1"/>
  <c r="DZ121" i="1" s="1"/>
  <c r="AE121" i="1"/>
  <c r="K22" i="12" s="1"/>
  <c r="O20" i="9"/>
  <c r="Q20" i="9" s="1"/>
  <c r="O34" i="9"/>
  <c r="Q34" i="9" s="1"/>
  <c r="O14" i="9"/>
  <c r="DG262" i="1"/>
  <c r="DG256" i="1"/>
  <c r="BI55" i="7"/>
  <c r="P233" i="1"/>
  <c r="AM233" i="1" s="1"/>
  <c r="DG68" i="1"/>
  <c r="DG66" i="1"/>
  <c r="BF34" i="7"/>
  <c r="F55" i="12"/>
  <c r="DC266" i="1"/>
  <c r="DG80" i="1"/>
  <c r="DQ48" i="1"/>
  <c r="BI34" i="7"/>
  <c r="BO26" i="7"/>
  <c r="DT69" i="1"/>
  <c r="DT10" i="1"/>
  <c r="BO50" i="7"/>
  <c r="DN266" i="1"/>
  <c r="DT212" i="1"/>
  <c r="DT87" i="1"/>
  <c r="DK72" i="1"/>
  <c r="DJ258" i="1"/>
  <c r="AC63" i="9"/>
  <c r="BL14" i="7"/>
  <c r="BL46" i="7"/>
  <c r="BL23" i="7"/>
  <c r="BL44" i="7"/>
  <c r="BL17" i="7"/>
  <c r="BL22" i="7"/>
  <c r="BL48" i="7"/>
  <c r="BL18" i="7"/>
  <c r="BL45" i="7"/>
  <c r="BL47" i="7"/>
  <c r="BL15" i="7"/>
  <c r="BL16" i="7"/>
  <c r="BL43" i="7"/>
  <c r="BL21" i="7"/>
  <c r="BL42" i="7"/>
  <c r="BI50" i="7"/>
  <c r="BI26" i="7"/>
  <c r="DT20" i="1"/>
  <c r="DT22" i="1"/>
  <c r="DT73" i="1"/>
  <c r="DT11" i="1"/>
  <c r="DT74" i="1"/>
  <c r="DT39" i="1"/>
  <c r="DT262" i="1"/>
  <c r="AB37" i="9"/>
  <c r="DT76" i="1"/>
  <c r="DT80" i="1"/>
  <c r="DQ52" i="1"/>
  <c r="I157" i="10"/>
  <c r="Q66" i="10"/>
  <c r="P147" i="1"/>
  <c r="AM147" i="1" s="1"/>
  <c r="DT36" i="1"/>
  <c r="BF55" i="7"/>
  <c r="L169" i="1"/>
  <c r="AZ34" i="7"/>
  <c r="H163" i="1"/>
  <c r="H185" i="1"/>
  <c r="DR109" i="1"/>
  <c r="H183" i="1"/>
  <c r="H173" i="1"/>
  <c r="DK13" i="1"/>
  <c r="DR88" i="1"/>
  <c r="DR40" i="1"/>
  <c r="DA258" i="1"/>
  <c r="Y266" i="1"/>
  <c r="DA61" i="1"/>
  <c r="CX44" i="1"/>
  <c r="DA13" i="1"/>
  <c r="DA26" i="1"/>
  <c r="CX61" i="1"/>
  <c r="DG9" i="1"/>
  <c r="DD13" i="1"/>
  <c r="DG261" i="1"/>
  <c r="CX258" i="1"/>
  <c r="DG42" i="1"/>
  <c r="S19" i="7"/>
  <c r="F34" i="14" s="1"/>
  <c r="DG254" i="1"/>
  <c r="DT204" i="1"/>
  <c r="DT106" i="1"/>
  <c r="DN13" i="1"/>
  <c r="BI30" i="7"/>
  <c r="DT43" i="1"/>
  <c r="DT213" i="1"/>
  <c r="DT209" i="1"/>
  <c r="DT265" i="1"/>
  <c r="DT268" i="1"/>
  <c r="DT23" i="1"/>
  <c r="BO30" i="7"/>
  <c r="DT75" i="1"/>
  <c r="BL55" i="7"/>
  <c r="DT21" i="1"/>
  <c r="DT210" i="1"/>
  <c r="DT206" i="1"/>
  <c r="BF26" i="7"/>
  <c r="BL34" i="7"/>
  <c r="DW81" i="1"/>
  <c r="DW266" i="1"/>
  <c r="BL30" i="7"/>
  <c r="DT215" i="1"/>
  <c r="DT42" i="1"/>
  <c r="DT217" i="1"/>
  <c r="DT211" i="1"/>
  <c r="DT207" i="1"/>
  <c r="DT88" i="1"/>
  <c r="DT71" i="1"/>
  <c r="DT41" i="1"/>
  <c r="AC99" i="1"/>
  <c r="I21" i="12" s="1"/>
  <c r="DM152" i="1"/>
  <c r="DM99" i="1"/>
  <c r="AC222" i="1"/>
  <c r="DT214" i="1"/>
  <c r="DT263" i="1"/>
  <c r="DT109" i="1"/>
  <c r="DT105" i="1"/>
  <c r="DT70" i="1"/>
  <c r="DT108" i="1"/>
  <c r="DT264" i="1"/>
  <c r="DT216" i="1"/>
  <c r="DT208" i="1"/>
  <c r="DT205" i="1"/>
  <c r="DT107" i="1"/>
  <c r="DT53" i="1"/>
  <c r="DT40" i="1"/>
  <c r="DL152" i="1"/>
  <c r="AF23" i="9"/>
  <c r="DL175" i="1"/>
  <c r="DL99" i="1"/>
  <c r="AD222" i="1"/>
  <c r="J20" i="12" s="1"/>
  <c r="AB196" i="1"/>
  <c r="DM175" i="1"/>
  <c r="AD152" i="1"/>
  <c r="J23" i="12" s="1"/>
  <c r="AB152" i="1"/>
  <c r="DM121" i="1"/>
  <c r="AB99" i="1"/>
  <c r="H21" i="12" s="1"/>
  <c r="DW85" i="1"/>
  <c r="J46" i="12"/>
  <c r="V60" i="7"/>
  <c r="DL196" i="1"/>
  <c r="AB222" i="1"/>
  <c r="DQ222" i="1"/>
  <c r="DM196" i="1"/>
  <c r="AD196" i="1"/>
  <c r="AC175" i="1"/>
  <c r="BI13" i="7"/>
  <c r="BI19" i="7" s="1"/>
  <c r="DL222" i="1"/>
  <c r="DL121" i="1"/>
  <c r="DM222" i="1"/>
  <c r="AC196" i="1"/>
  <c r="AD99" i="1"/>
  <c r="J21" i="12" s="1"/>
  <c r="BK60" i="7"/>
  <c r="BK49" i="7"/>
  <c r="BK50" i="7" s="1"/>
  <c r="DN222" i="1"/>
  <c r="AB175" i="1"/>
  <c r="AD175" i="1"/>
  <c r="DN85" i="1"/>
  <c r="DN277" i="1" s="1"/>
  <c r="H46" i="12"/>
  <c r="ED104" i="1"/>
  <c r="DV222" i="1"/>
  <c r="EF203" i="1"/>
  <c r="DW222" i="1"/>
  <c r="DV196" i="1"/>
  <c r="DV175" i="1"/>
  <c r="EE104" i="1"/>
  <c r="DV121" i="1"/>
  <c r="DQ104" i="1"/>
  <c r="DN104" i="1"/>
  <c r="DN121" i="1" s="1"/>
  <c r="AB121" i="1"/>
  <c r="H22" i="12" s="1"/>
  <c r="DW104" i="1"/>
  <c r="AD121" i="1"/>
  <c r="J22" i="12" s="1"/>
  <c r="DV99" i="1"/>
  <c r="BF13" i="7"/>
  <c r="BF19" i="7" s="1"/>
  <c r="H31" i="12"/>
  <c r="F57" i="12"/>
  <c r="AV30" i="7"/>
  <c r="BF30" i="7"/>
  <c r="BF50" i="7"/>
  <c r="AZ55" i="7"/>
  <c r="F46" i="12"/>
  <c r="H98" i="1"/>
  <c r="L92" i="1"/>
  <c r="CY103" i="1"/>
  <c r="E30" i="14"/>
  <c r="P95" i="1"/>
  <c r="DG8" i="1"/>
  <c r="DG24" i="1"/>
  <c r="AX34" i="7"/>
  <c r="S14" i="9"/>
  <c r="S36" i="9"/>
  <c r="U36" i="9" s="1"/>
  <c r="P234" i="1"/>
  <c r="AM234" i="1" s="1"/>
  <c r="P237" i="1"/>
  <c r="AM237" i="1" s="1"/>
  <c r="S33" i="9"/>
  <c r="U33" i="9" s="1"/>
  <c r="S55" i="9"/>
  <c r="U55" i="9" s="1"/>
  <c r="DG255" i="1"/>
  <c r="DD61" i="1"/>
  <c r="DD26" i="1"/>
  <c r="BA34" i="7"/>
  <c r="BB34" i="7"/>
  <c r="BB55" i="7"/>
  <c r="DC61" i="1"/>
  <c r="Z243" i="1"/>
  <c r="F24" i="12" s="1"/>
  <c r="DE262" i="1"/>
  <c r="DH262" i="1" s="1"/>
  <c r="F43" i="12"/>
  <c r="P163" i="1"/>
  <c r="AM163" i="1" s="1"/>
  <c r="Z266" i="1"/>
  <c r="P97" i="1"/>
  <c r="AM97" i="1" s="1"/>
  <c r="Y277" i="1"/>
  <c r="X266" i="1"/>
  <c r="P149" i="1"/>
  <c r="AM149" i="1" s="1"/>
  <c r="BC55" i="7"/>
  <c r="H220" i="1"/>
  <c r="H186" i="1"/>
  <c r="H169" i="1"/>
  <c r="AW55" i="7"/>
  <c r="H194" i="1"/>
  <c r="DB265" i="1"/>
  <c r="DB266" i="1" s="1"/>
  <c r="AU50" i="7"/>
  <c r="P144" i="1"/>
  <c r="AM144" i="1" s="1"/>
  <c r="P159" i="1"/>
  <c r="AM159" i="1" s="1"/>
  <c r="H148" i="1"/>
  <c r="H144" i="1"/>
  <c r="H174" i="1"/>
  <c r="H167" i="1"/>
  <c r="H166" i="1"/>
  <c r="H187" i="1"/>
  <c r="H189" i="1"/>
  <c r="P174" i="1"/>
  <c r="AM174" i="1" s="1"/>
  <c r="H191" i="1"/>
  <c r="P98" i="1"/>
  <c r="AM98" i="1" s="1"/>
  <c r="P162" i="1"/>
  <c r="AM162" i="1" s="1"/>
  <c r="P107" i="1"/>
  <c r="AM107" i="1" s="1"/>
  <c r="CX266" i="1"/>
  <c r="P206" i="1"/>
  <c r="AM206" i="1" s="1"/>
  <c r="DB258" i="1"/>
  <c r="DG23" i="1"/>
  <c r="M131" i="10"/>
  <c r="AR11" i="9"/>
  <c r="AR27" i="9" s="1"/>
  <c r="BW266" i="1"/>
  <c r="BY266" i="1"/>
  <c r="H109" i="1"/>
  <c r="DE109" i="1"/>
  <c r="H105" i="1"/>
  <c r="DE105" i="1"/>
  <c r="H108" i="1"/>
  <c r="DE108" i="1"/>
  <c r="H104" i="1"/>
  <c r="DE104" i="1"/>
  <c r="DE103" i="1"/>
  <c r="DH103" i="1" s="1"/>
  <c r="H107" i="1"/>
  <c r="DE107" i="1"/>
  <c r="DK121" i="1"/>
  <c r="H106" i="1"/>
  <c r="DE106" i="1"/>
  <c r="BB260" i="1"/>
  <c r="BB271" i="1" s="1"/>
  <c r="L215" i="1"/>
  <c r="L212" i="1"/>
  <c r="H212" i="1"/>
  <c r="H195" i="1"/>
  <c r="H221" i="1"/>
  <c r="H193" i="1"/>
  <c r="DH69" i="1"/>
  <c r="H203" i="1"/>
  <c r="H218" i="1"/>
  <c r="P143" i="1"/>
  <c r="P150" i="1"/>
  <c r="AM150" i="1" s="1"/>
  <c r="P209" i="1"/>
  <c r="AM209" i="1" s="1"/>
  <c r="P112" i="1"/>
  <c r="P219" i="1"/>
  <c r="AM219" i="1" s="1"/>
  <c r="DH12" i="1"/>
  <c r="DJ81" i="1"/>
  <c r="DH17" i="1"/>
  <c r="DI44" i="1"/>
  <c r="L219" i="1"/>
  <c r="H219" i="1"/>
  <c r="DS65" i="1"/>
  <c r="DH37" i="1"/>
  <c r="BC30" i="7"/>
  <c r="DJ243" i="1"/>
  <c r="C1" i="3"/>
  <c r="AW30" i="7"/>
  <c r="DH25" i="1"/>
  <c r="DH21" i="1"/>
  <c r="AZ30" i="7"/>
  <c r="DJ44" i="1"/>
  <c r="DJ26" i="1"/>
  <c r="DJ13" i="1"/>
  <c r="DJ61" i="1"/>
  <c r="DS50" i="1"/>
  <c r="DS10" i="1"/>
  <c r="AW19" i="7"/>
  <c r="DS35" i="1"/>
  <c r="DS18" i="1"/>
  <c r="DI266" i="1"/>
  <c r="DK60" i="1"/>
  <c r="DT60" i="1" s="1"/>
  <c r="AA61" i="1"/>
  <c r="DK34" i="1"/>
  <c r="DK44" i="1" s="1"/>
  <c r="DH20" i="1"/>
  <c r="DH22" i="1"/>
  <c r="DK26" i="1"/>
  <c r="DH39" i="1"/>
  <c r="DH23" i="1"/>
  <c r="DK266" i="1"/>
  <c r="P204" i="1"/>
  <c r="AM204" i="1" s="1"/>
  <c r="P118" i="1"/>
  <c r="AM118" i="1" s="1"/>
  <c r="DF18" i="1"/>
  <c r="P166" i="1"/>
  <c r="P167" i="1"/>
  <c r="AA99" i="1"/>
  <c r="DH73" i="1"/>
  <c r="AA152" i="1"/>
  <c r="DI222" i="1"/>
  <c r="DI175" i="1"/>
  <c r="DI99" i="1"/>
  <c r="DJ222" i="1"/>
  <c r="DJ152" i="1"/>
  <c r="DI152" i="1"/>
  <c r="AA175" i="1"/>
  <c r="DS104" i="1"/>
  <c r="DJ121" i="1"/>
  <c r="DJ99" i="1"/>
  <c r="DK99" i="1"/>
  <c r="DJ196" i="1"/>
  <c r="DJ175" i="1"/>
  <c r="AA121" i="1"/>
  <c r="G22" i="12" s="1"/>
  <c r="DI196" i="1"/>
  <c r="DR104" i="1"/>
  <c r="DI121" i="1"/>
  <c r="AA222" i="1"/>
  <c r="DT203" i="1"/>
  <c r="DK222" i="1"/>
  <c r="AA196" i="1"/>
  <c r="G31" i="12"/>
  <c r="P64" i="7"/>
  <c r="DG50" i="1"/>
  <c r="DG49" i="1"/>
  <c r="DH76" i="1"/>
  <c r="DF52" i="1"/>
  <c r="DF48" i="1"/>
  <c r="DE53" i="1"/>
  <c r="DH53" i="1" s="1"/>
  <c r="DE52" i="1"/>
  <c r="DE40" i="1"/>
  <c r="DH40" i="1" s="1"/>
  <c r="DH24" i="1"/>
  <c r="DG40" i="1"/>
  <c r="DF40" i="1"/>
  <c r="P128" i="1"/>
  <c r="AM128" i="1" s="1"/>
  <c r="DH8" i="1"/>
  <c r="DB43" i="1"/>
  <c r="DH43" i="1" s="1"/>
  <c r="DF41" i="1"/>
  <c r="DG41" i="1"/>
  <c r="I79" i="10"/>
  <c r="DE41" i="1"/>
  <c r="DB41" i="1"/>
  <c r="P205" i="1"/>
  <c r="L183" i="1"/>
  <c r="P142" i="1"/>
  <c r="AM142" i="1" s="1"/>
  <c r="P161" i="1"/>
  <c r="AM161" i="1" s="1"/>
  <c r="L182" i="1"/>
  <c r="L166" i="1"/>
  <c r="L217" i="1"/>
  <c r="L147" i="1"/>
  <c r="P127" i="1"/>
  <c r="P188" i="1"/>
  <c r="P191" i="1"/>
  <c r="AM191" i="1" s="1"/>
  <c r="L151" i="1"/>
  <c r="L106" i="1"/>
  <c r="P195" i="1"/>
  <c r="P221" i="1"/>
  <c r="AM221" i="1" s="1"/>
  <c r="P106" i="1"/>
  <c r="P190" i="1"/>
  <c r="AM190" i="1" s="1"/>
  <c r="P183" i="1"/>
  <c r="CY205" i="1"/>
  <c r="L88" i="1"/>
  <c r="L195" i="1"/>
  <c r="L127" i="1"/>
  <c r="L110" i="1"/>
  <c r="L104" i="1"/>
  <c r="P182" i="1"/>
  <c r="AM182" i="1" s="1"/>
  <c r="P192" i="1"/>
  <c r="P119" i="1"/>
  <c r="AM119" i="1" s="1"/>
  <c r="F80" i="12"/>
  <c r="P207" i="1"/>
  <c r="AM207" i="1" s="1"/>
  <c r="P189" i="1"/>
  <c r="AM189" i="1" s="1"/>
  <c r="DG229" i="1"/>
  <c r="BC251" i="1"/>
  <c r="BC260" i="1" s="1"/>
  <c r="BC271" i="1" s="1"/>
  <c r="BC275" i="1" s="1"/>
  <c r="CA266" i="1"/>
  <c r="AT11" i="9"/>
  <c r="AT27" i="9" s="1"/>
  <c r="M66" i="10"/>
  <c r="DG48" i="1"/>
  <c r="L211" i="1"/>
  <c r="L193" i="1"/>
  <c r="P211" i="1"/>
  <c r="AM211" i="1" s="1"/>
  <c r="P141" i="1"/>
  <c r="AM141" i="1" s="1"/>
  <c r="DH74" i="1"/>
  <c r="BL260" i="1"/>
  <c r="BL271" i="1" s="1"/>
  <c r="P220" i="1"/>
  <c r="P194" i="1"/>
  <c r="AM194" i="1" s="1"/>
  <c r="P171" i="1"/>
  <c r="L163" i="1"/>
  <c r="P213" i="1"/>
  <c r="L112" i="1"/>
  <c r="DD81" i="1"/>
  <c r="DG67" i="1"/>
  <c r="DH75" i="1"/>
  <c r="DH70" i="1"/>
  <c r="AZ26" i="7"/>
  <c r="R50" i="7"/>
  <c r="AW26" i="7"/>
  <c r="P120" i="1"/>
  <c r="AM120" i="1" s="1"/>
  <c r="L185" i="1"/>
  <c r="DD266" i="1"/>
  <c r="Y196" i="1"/>
  <c r="P212" i="1"/>
  <c r="AM212" i="1" s="1"/>
  <c r="L143" i="1"/>
  <c r="L190" i="1"/>
  <c r="P148" i="1"/>
  <c r="AM148" i="1" s="1"/>
  <c r="L144" i="1"/>
  <c r="L140" i="1"/>
  <c r="P116" i="1"/>
  <c r="AM116" i="1" s="1"/>
  <c r="P104" i="1"/>
  <c r="AM104" i="1" s="1"/>
  <c r="L188" i="1"/>
  <c r="Z99" i="1"/>
  <c r="L181" i="1"/>
  <c r="X152" i="1"/>
  <c r="Y152" i="1"/>
  <c r="P172" i="1"/>
  <c r="DG65" i="1"/>
  <c r="L213" i="1"/>
  <c r="L207" i="1"/>
  <c r="L184" i="1"/>
  <c r="L171" i="1"/>
  <c r="L148" i="1"/>
  <c r="L115" i="1"/>
  <c r="L105" i="1"/>
  <c r="L96" i="1"/>
  <c r="P140" i="1"/>
  <c r="AM140" i="1" s="1"/>
  <c r="H216" i="1"/>
  <c r="P184" i="1"/>
  <c r="CY213" i="1"/>
  <c r="P168" i="1"/>
  <c r="AM168" i="1" s="1"/>
  <c r="H204" i="1"/>
  <c r="F69" i="12"/>
  <c r="L216" i="1"/>
  <c r="L205" i="1"/>
  <c r="L168" i="1"/>
  <c r="L164" i="1"/>
  <c r="L145" i="1"/>
  <c r="L141" i="1"/>
  <c r="L129" i="1"/>
  <c r="L91" i="1"/>
  <c r="P145" i="1"/>
  <c r="AM145" i="1" s="1"/>
  <c r="X175" i="1"/>
  <c r="P164" i="1"/>
  <c r="H208" i="1"/>
  <c r="P129" i="1"/>
  <c r="CY212" i="1"/>
  <c r="P115" i="1"/>
  <c r="AM115" i="1" s="1"/>
  <c r="P181" i="1"/>
  <c r="AM181" i="1" s="1"/>
  <c r="L220" i="1"/>
  <c r="L208" i="1"/>
  <c r="L204" i="1"/>
  <c r="L149" i="1"/>
  <c r="L128" i="1"/>
  <c r="L118" i="1"/>
  <c r="L97" i="1"/>
  <c r="P105" i="1"/>
  <c r="AM105" i="1" s="1"/>
  <c r="P160" i="1"/>
  <c r="AM160" i="1" s="1"/>
  <c r="P208" i="1"/>
  <c r="AM208" i="1" s="1"/>
  <c r="P96" i="1"/>
  <c r="H214" i="1"/>
  <c r="P26" i="7"/>
  <c r="DG37" i="1"/>
  <c r="P113" i="1"/>
  <c r="AM113" i="1" s="1"/>
  <c r="P218" i="1"/>
  <c r="AM218" i="1" s="1"/>
  <c r="P210" i="1"/>
  <c r="AM210" i="1" s="1"/>
  <c r="P214" i="1"/>
  <c r="P55" i="7"/>
  <c r="DG39" i="1"/>
  <c r="DG34" i="1"/>
  <c r="DG35" i="1"/>
  <c r="DH71" i="1"/>
  <c r="DH80" i="1"/>
  <c r="AZ19" i="7"/>
  <c r="DH204" i="1"/>
  <c r="DH60" i="1"/>
  <c r="L174" i="1"/>
  <c r="P146" i="1"/>
  <c r="AM146" i="1" s="1"/>
  <c r="DG53" i="1"/>
  <c r="DG51" i="1"/>
  <c r="P93" i="1"/>
  <c r="AM93" i="1" s="1"/>
  <c r="F44" i="12"/>
  <c r="X121" i="1"/>
  <c r="D22" i="12" s="1"/>
  <c r="L113" i="1"/>
  <c r="X99" i="1"/>
  <c r="P170" i="1"/>
  <c r="AM170" i="1" s="1"/>
  <c r="P185" i="1"/>
  <c r="AN222" i="1"/>
  <c r="P215" i="1"/>
  <c r="AM215" i="1" s="1"/>
  <c r="DG265" i="1"/>
  <c r="P109" i="1"/>
  <c r="AN196" i="1"/>
  <c r="L192" i="1"/>
  <c r="L95" i="1"/>
  <c r="L150" i="1"/>
  <c r="L162" i="1"/>
  <c r="X222" i="1"/>
  <c r="Y121" i="1"/>
  <c r="E22" i="12" s="1"/>
  <c r="P94" i="1"/>
  <c r="Y175" i="1"/>
  <c r="P151" i="1"/>
  <c r="AM151" i="1" s="1"/>
  <c r="X277" i="1"/>
  <c r="Z277" i="1"/>
  <c r="DA266" i="1"/>
  <c r="L218" i="1"/>
  <c r="L214" i="1"/>
  <c r="L210" i="1"/>
  <c r="L117" i="1"/>
  <c r="L108" i="1"/>
  <c r="CY265" i="1"/>
  <c r="CY89" i="1"/>
  <c r="Z175" i="1"/>
  <c r="O44" i="9"/>
  <c r="L93" i="1"/>
  <c r="CY264" i="1"/>
  <c r="CY93" i="1"/>
  <c r="AT64" i="7"/>
  <c r="S35" i="9"/>
  <c r="L203" i="1"/>
  <c r="L170" i="1"/>
  <c r="L146" i="1"/>
  <c r="P117" i="1"/>
  <c r="AM117" i="1" s="1"/>
  <c r="Z152" i="1"/>
  <c r="P165" i="1"/>
  <c r="AM165" i="1" s="1"/>
  <c r="H215" i="1"/>
  <c r="S15" i="9"/>
  <c r="Z45" i="9"/>
  <c r="P30" i="7"/>
  <c r="AT30" i="7"/>
  <c r="P50" i="7"/>
  <c r="P19" i="7"/>
  <c r="AT19" i="7"/>
  <c r="AT26" i="7"/>
  <c r="S40" i="9"/>
  <c r="U40" i="9" s="1"/>
  <c r="S44" i="9"/>
  <c r="U44" i="9" s="1"/>
  <c r="O40" i="9"/>
  <c r="Q40" i="9" s="1"/>
  <c r="AB57" i="9"/>
  <c r="F34" i="12" s="1"/>
  <c r="AA23" i="9"/>
  <c r="AB23" i="9"/>
  <c r="Z23" i="9"/>
  <c r="Z57" i="9"/>
  <c r="BA50" i="7"/>
  <c r="DE261" i="1"/>
  <c r="DH261" i="1" s="1"/>
  <c r="BO251" i="1"/>
  <c r="BO260" i="1" s="1"/>
  <c r="BO271" i="1" s="1"/>
  <c r="S34" i="7"/>
  <c r="BB50" i="7"/>
  <c r="AW34" i="7"/>
  <c r="AW50" i="7"/>
  <c r="AZ50" i="7"/>
  <c r="H205" i="1"/>
  <c r="CX81" i="1"/>
  <c r="DG22" i="1"/>
  <c r="DF206" i="1"/>
  <c r="DF87" i="1"/>
  <c r="P114" i="1"/>
  <c r="AM114" i="1" s="1"/>
  <c r="P187" i="1"/>
  <c r="DF167" i="1"/>
  <c r="DG52" i="1"/>
  <c r="DF168" i="1"/>
  <c r="DU277" i="1"/>
  <c r="DX277" i="1"/>
  <c r="DF217" i="1"/>
  <c r="DF210" i="1"/>
  <c r="DF208" i="1"/>
  <c r="DF204" i="1"/>
  <c r="DF193" i="1"/>
  <c r="DF189" i="1"/>
  <c r="DF185" i="1"/>
  <c r="DF136" i="1"/>
  <c r="DF132" i="1"/>
  <c r="DG36" i="1"/>
  <c r="DG17" i="1"/>
  <c r="DF88" i="1"/>
  <c r="DF187" i="1"/>
  <c r="DF169" i="1"/>
  <c r="DF149" i="1"/>
  <c r="DF145" i="1"/>
  <c r="DF143" i="1"/>
  <c r="DF141" i="1"/>
  <c r="DF139" i="1"/>
  <c r="DF134" i="1"/>
  <c r="DF130" i="1"/>
  <c r="DF129" i="1"/>
  <c r="CZ99" i="1"/>
  <c r="DF96" i="1"/>
  <c r="DF94" i="1"/>
  <c r="DF90" i="1"/>
  <c r="DF263" i="1"/>
  <c r="CW222" i="1"/>
  <c r="DF111" i="1"/>
  <c r="DF265" i="1"/>
  <c r="N90" i="13"/>
  <c r="Q91" i="12"/>
  <c r="DH216" i="1"/>
  <c r="BC34" i="7"/>
  <c r="DA81" i="1"/>
  <c r="DF16" i="1"/>
  <c r="DF277" i="1" s="1"/>
  <c r="DC277" i="1"/>
  <c r="DI277" i="1"/>
  <c r="ED16" i="1"/>
  <c r="ED277" i="1" s="1"/>
  <c r="EA277" i="1"/>
  <c r="DF218" i="1"/>
  <c r="DF205" i="1"/>
  <c r="DF192" i="1"/>
  <c r="DF190" i="1"/>
  <c r="DF184" i="1"/>
  <c r="DF164" i="1"/>
  <c r="DF165" i="1"/>
  <c r="DF166" i="1"/>
  <c r="CZ175" i="1"/>
  <c r="DF144" i="1"/>
  <c r="DF140" i="1"/>
  <c r="DF138" i="1"/>
  <c r="DF127" i="1"/>
  <c r="DF126" i="1"/>
  <c r="DC121" i="1"/>
  <c r="DF120" i="1"/>
  <c r="DF118" i="1"/>
  <c r="DF116" i="1"/>
  <c r="DF114" i="1"/>
  <c r="DF112" i="1"/>
  <c r="DF109" i="1"/>
  <c r="DF105" i="1"/>
  <c r="DC99" i="1"/>
  <c r="DF98" i="1"/>
  <c r="CW99" i="1"/>
  <c r="DF97" i="1"/>
  <c r="DF95" i="1"/>
  <c r="DF91" i="1"/>
  <c r="DF86" i="1"/>
  <c r="CZ277" i="1"/>
  <c r="DF209" i="1"/>
  <c r="DF172" i="1"/>
  <c r="DF174" i="1"/>
  <c r="DF160" i="1"/>
  <c r="DC175" i="1"/>
  <c r="DC152" i="1"/>
  <c r="DF151" i="1"/>
  <c r="DF147" i="1"/>
  <c r="DF142" i="1"/>
  <c r="DF137" i="1"/>
  <c r="DF115" i="1"/>
  <c r="DF117" i="1"/>
  <c r="DF108" i="1"/>
  <c r="DF106" i="1"/>
  <c r="DF110" i="1"/>
  <c r="DF104" i="1"/>
  <c r="DF93" i="1"/>
  <c r="DF92" i="1"/>
  <c r="DF89" i="1"/>
  <c r="DG43" i="1"/>
  <c r="EP16" i="1"/>
  <c r="EP277" i="1" s="1"/>
  <c r="EM277" i="1"/>
  <c r="CW277" i="1"/>
  <c r="DR16" i="1"/>
  <c r="DC222" i="1"/>
  <c r="DF221" i="1"/>
  <c r="DF220" i="1"/>
  <c r="DF216" i="1"/>
  <c r="DF219" i="1"/>
  <c r="DF214" i="1"/>
  <c r="DF211" i="1"/>
  <c r="DF213" i="1"/>
  <c r="DF207" i="1"/>
  <c r="DF203" i="1"/>
  <c r="CZ196" i="1"/>
  <c r="CW196" i="1"/>
  <c r="DF194" i="1"/>
  <c r="DF188" i="1"/>
  <c r="DF186" i="1"/>
  <c r="DF182" i="1"/>
  <c r="DF171" i="1"/>
  <c r="DF163" i="1"/>
  <c r="DF161" i="1"/>
  <c r="CW175" i="1"/>
  <c r="CW152" i="1"/>
  <c r="CZ152" i="1"/>
  <c r="DF150" i="1"/>
  <c r="DF148" i="1"/>
  <c r="DF146" i="1"/>
  <c r="DF135" i="1"/>
  <c r="DF133" i="1"/>
  <c r="DF131" i="1"/>
  <c r="DF128" i="1"/>
  <c r="DF119" i="1"/>
  <c r="DF113" i="1"/>
  <c r="DF107" i="1"/>
  <c r="CW121" i="1"/>
  <c r="EJ277" i="1"/>
  <c r="DL277" i="1"/>
  <c r="EG277" i="1"/>
  <c r="DF215" i="1"/>
  <c r="DF212" i="1"/>
  <c r="CZ222" i="1"/>
  <c r="DC196" i="1"/>
  <c r="DF195" i="1"/>
  <c r="DF191" i="1"/>
  <c r="DF183" i="1"/>
  <c r="DF181" i="1"/>
  <c r="DF170" i="1"/>
  <c r="DF162" i="1"/>
  <c r="CZ121" i="1"/>
  <c r="U157" i="10"/>
  <c r="Q157" i="10"/>
  <c r="Q79" i="10"/>
  <c r="U105" i="10"/>
  <c r="CX26" i="1"/>
  <c r="P173" i="1"/>
  <c r="AM173" i="1" s="1"/>
  <c r="DG263" i="1"/>
  <c r="DG21" i="1"/>
  <c r="DG264" i="1"/>
  <c r="Y99" i="1"/>
  <c r="DF264" i="1"/>
  <c r="P186" i="1"/>
  <c r="X81" i="1"/>
  <c r="AN175" i="1"/>
  <c r="P193" i="1"/>
  <c r="AM193" i="1" s="1"/>
  <c r="L187" i="1"/>
  <c r="L173" i="1"/>
  <c r="L120" i="1"/>
  <c r="L116" i="1"/>
  <c r="L87" i="1"/>
  <c r="CY87" i="1"/>
  <c r="P203" i="1"/>
  <c r="AM203" i="1" s="1"/>
  <c r="P217" i="1"/>
  <c r="Y222" i="1"/>
  <c r="P216" i="1"/>
  <c r="X196" i="1"/>
  <c r="Z196" i="1"/>
  <c r="H211" i="1"/>
  <c r="Y81" i="1"/>
  <c r="L209" i="1"/>
  <c r="L186" i="1"/>
  <c r="L172" i="1"/>
  <c r="L94" i="1"/>
  <c r="Z121" i="1"/>
  <c r="H209" i="1"/>
  <c r="Z222" i="1"/>
  <c r="DH263" i="1"/>
  <c r="P108" i="1"/>
  <c r="AM108" i="1" s="1"/>
  <c r="DE90" i="1"/>
  <c r="DH90" i="1" s="1"/>
  <c r="P169" i="1"/>
  <c r="DE91" i="1"/>
  <c r="H91" i="1"/>
  <c r="DE93" i="1"/>
  <c r="H93" i="1"/>
  <c r="DE94" i="1"/>
  <c r="DH94" i="1" s="1"/>
  <c r="H94" i="1"/>
  <c r="DE87" i="1"/>
  <c r="H87" i="1"/>
  <c r="DE89" i="1"/>
  <c r="DE92" i="1"/>
  <c r="DH92" i="1" s="1"/>
  <c r="H92" i="1"/>
  <c r="DE88" i="1"/>
  <c r="DH88" i="1" s="1"/>
  <c r="H88" i="1"/>
  <c r="Z81" i="1"/>
  <c r="DE86" i="1"/>
  <c r="DH86" i="1" s="1"/>
  <c r="M79" i="10"/>
  <c r="Q105" i="10"/>
  <c r="U79" i="10"/>
  <c r="Z75" i="10" s="1"/>
  <c r="DG109" i="1"/>
  <c r="CX99" i="1"/>
  <c r="DG142" i="1"/>
  <c r="DG140" i="1"/>
  <c r="DG138" i="1"/>
  <c r="DG126" i="1"/>
  <c r="DG113" i="1"/>
  <c r="DA99" i="1"/>
  <c r="DG95" i="1"/>
  <c r="DG92" i="1"/>
  <c r="CX196" i="1"/>
  <c r="DG167" i="1"/>
  <c r="DA277" i="1"/>
  <c r="DG115" i="1"/>
  <c r="DG110" i="1"/>
  <c r="DG137" i="1"/>
  <c r="DG213" i="1"/>
  <c r="CX277" i="1"/>
  <c r="DA222" i="1"/>
  <c r="DG214" i="1"/>
  <c r="DG208" i="1"/>
  <c r="DG193" i="1"/>
  <c r="DG189" i="1"/>
  <c r="DG185" i="1"/>
  <c r="DG172" i="1"/>
  <c r="DG161" i="1"/>
  <c r="DA152" i="1"/>
  <c r="DG145" i="1"/>
  <c r="DG203" i="1"/>
  <c r="DG192" i="1"/>
  <c r="DG184" i="1"/>
  <c r="DG91" i="1"/>
  <c r="DG211" i="1"/>
  <c r="CX152" i="1"/>
  <c r="DG148" i="1"/>
  <c r="DG88" i="1"/>
  <c r="DG107" i="1"/>
  <c r="DG86" i="1"/>
  <c r="DS16" i="1"/>
  <c r="DG207" i="1"/>
  <c r="DG165" i="1"/>
  <c r="DA175" i="1"/>
  <c r="DD152" i="1"/>
  <c r="DG151" i="1"/>
  <c r="DG139" i="1"/>
  <c r="DG135" i="1"/>
  <c r="DG131" i="1"/>
  <c r="DG127" i="1"/>
  <c r="DG120" i="1"/>
  <c r="DG116" i="1"/>
  <c r="DG114" i="1"/>
  <c r="DG106" i="1"/>
  <c r="DA121" i="1"/>
  <c r="DG96" i="1"/>
  <c r="DG93" i="1"/>
  <c r="DG89" i="1"/>
  <c r="DD258" i="1"/>
  <c r="DM277" i="1"/>
  <c r="DY277" i="1"/>
  <c r="DV277" i="1"/>
  <c r="DD222" i="1"/>
  <c r="DG221" i="1"/>
  <c r="DG216" i="1"/>
  <c r="DG217" i="1"/>
  <c r="DG215" i="1"/>
  <c r="DG209" i="1"/>
  <c r="DG194" i="1"/>
  <c r="DG188" i="1"/>
  <c r="DG186" i="1"/>
  <c r="DG182" i="1"/>
  <c r="DG170" i="1"/>
  <c r="DG173" i="1"/>
  <c r="DG162" i="1"/>
  <c r="DG164" i="1"/>
  <c r="DG150" i="1"/>
  <c r="DG146" i="1"/>
  <c r="DG136" i="1"/>
  <c r="DG134" i="1"/>
  <c r="DG132" i="1"/>
  <c r="DG130" i="1"/>
  <c r="DG128" i="1"/>
  <c r="DG119" i="1"/>
  <c r="DG118" i="1"/>
  <c r="DG105" i="1"/>
  <c r="CX121" i="1"/>
  <c r="DG97" i="1"/>
  <c r="DG90" i="1"/>
  <c r="DJ277" i="1"/>
  <c r="DG16" i="1"/>
  <c r="DG277" i="1" s="1"/>
  <c r="DD277" i="1"/>
  <c r="EQ16" i="1"/>
  <c r="DG220" i="1"/>
  <c r="DG219" i="1"/>
  <c r="DG210" i="1"/>
  <c r="DG206" i="1"/>
  <c r="DG204" i="1"/>
  <c r="DA196" i="1"/>
  <c r="DD196" i="1"/>
  <c r="DG195" i="1"/>
  <c r="DG191" i="1"/>
  <c r="DG187" i="1"/>
  <c r="DG183" i="1"/>
  <c r="DG181" i="1"/>
  <c r="CX175" i="1"/>
  <c r="DG171" i="1"/>
  <c r="DG169" i="1"/>
  <c r="DG174" i="1"/>
  <c r="DG168" i="1"/>
  <c r="DG163" i="1"/>
  <c r="DG149" i="1"/>
  <c r="DG147" i="1"/>
  <c r="DG143" i="1"/>
  <c r="DG141" i="1"/>
  <c r="DG133" i="1"/>
  <c r="DG129" i="1"/>
  <c r="DG117" i="1"/>
  <c r="DG112" i="1"/>
  <c r="DG111" i="1"/>
  <c r="DG104" i="1"/>
  <c r="DD121" i="1"/>
  <c r="DD99" i="1"/>
  <c r="DG98" i="1"/>
  <c r="DG94" i="1"/>
  <c r="DG87" i="1"/>
  <c r="EK277" i="1"/>
  <c r="EE16" i="1"/>
  <c r="EH277" i="1"/>
  <c r="CX222" i="1"/>
  <c r="DG218" i="1"/>
  <c r="DG212" i="1"/>
  <c r="DG205" i="1"/>
  <c r="DG190" i="1"/>
  <c r="DG166" i="1"/>
  <c r="DG160" i="1"/>
  <c r="DD175" i="1"/>
  <c r="DG144" i="1"/>
  <c r="DG108" i="1"/>
  <c r="DH203" i="1"/>
  <c r="BY65" i="1"/>
  <c r="BW81" i="1"/>
  <c r="CM221" i="1"/>
  <c r="CK222" i="1"/>
  <c r="BN260" i="1"/>
  <c r="BN271" i="1" s="1"/>
  <c r="N71" i="13"/>
  <c r="AY11" i="9"/>
  <c r="AY27" i="9" s="1"/>
  <c r="BB27" i="9"/>
  <c r="F23" i="14"/>
  <c r="E23" i="14"/>
  <c r="F56" i="12"/>
  <c r="D57" i="13"/>
  <c r="EF243" i="1"/>
  <c r="ER243" i="1"/>
  <c r="DT243" i="1"/>
  <c r="BY26" i="1"/>
  <c r="L57" i="9"/>
  <c r="E33" i="13" s="1"/>
  <c r="BP28" i="1"/>
  <c r="DH243" i="1"/>
  <c r="AY260" i="1"/>
  <c r="AY271" i="1" s="1"/>
  <c r="AP11" i="9"/>
  <c r="AP27" i="9" s="1"/>
  <c r="AP51" i="9" s="1"/>
  <c r="AP59" i="9" s="1"/>
  <c r="AP63" i="9" s="1"/>
  <c r="CC19" i="1"/>
  <c r="CA26" i="1"/>
  <c r="L45" i="9"/>
  <c r="AX47" i="9"/>
  <c r="AV47" i="9"/>
  <c r="BE260" i="1"/>
  <c r="BE271" i="1" s="1"/>
  <c r="AU11" i="9"/>
  <c r="AU27" i="9" s="1"/>
  <c r="BA47" i="9"/>
  <c r="DK277" i="1"/>
  <c r="AS27" i="9"/>
  <c r="P45" i="9"/>
  <c r="AW11" i="9"/>
  <c r="AW27" i="9" s="1"/>
  <c r="BH260" i="1"/>
  <c r="BH271" i="1" s="1"/>
  <c r="P57" i="9"/>
  <c r="M20" i="9"/>
  <c r="U39" i="10"/>
  <c r="Z32" i="10" s="1"/>
  <c r="Z36" i="10" s="1"/>
  <c r="T45" i="9"/>
  <c r="BB47" i="9"/>
  <c r="AQ47" i="9"/>
  <c r="C45" i="13"/>
  <c r="H45" i="13" s="1"/>
  <c r="M45" i="13" s="1"/>
  <c r="H22" i="13"/>
  <c r="M22" i="13" s="1"/>
  <c r="Q131" i="10"/>
  <c r="AS47" i="9"/>
  <c r="AU47" i="9"/>
  <c r="L37" i="9"/>
  <c r="C48" i="13"/>
  <c r="H48" i="13" s="1"/>
  <c r="M48" i="13" s="1"/>
  <c r="H25" i="13"/>
  <c r="M25" i="13" s="1"/>
  <c r="BP249" i="1"/>
  <c r="L23" i="9"/>
  <c r="K36" i="7"/>
  <c r="P37" i="9"/>
  <c r="J34" i="13"/>
  <c r="T57" i="9"/>
  <c r="CG17" i="1"/>
  <c r="CC66" i="1"/>
  <c r="AR47" i="9"/>
  <c r="BU249" i="1"/>
  <c r="BU251" i="1" s="1"/>
  <c r="BU260" i="1" s="1"/>
  <c r="BU271" i="1" s="1"/>
  <c r="AY47" i="9"/>
  <c r="AW47" i="9"/>
  <c r="I66" i="10"/>
  <c r="U66" i="10"/>
  <c r="Z47" i="10" s="1"/>
  <c r="M39" i="10"/>
  <c r="AZ47" i="9"/>
  <c r="O34" i="13"/>
  <c r="R35" i="12"/>
  <c r="AT47" i="9"/>
  <c r="CE61" i="1"/>
  <c r="CG48" i="1"/>
  <c r="P23" i="9"/>
  <c r="CA243" i="1"/>
  <c r="CC228" i="1"/>
  <c r="BY67" i="1"/>
  <c r="E34" i="13"/>
  <c r="CA8" i="1"/>
  <c r="BY13" i="1"/>
  <c r="T23" i="9"/>
  <c r="CE261" i="1"/>
  <c r="CC266" i="1"/>
  <c r="CC34" i="1"/>
  <c r="CA44" i="1"/>
  <c r="BY258" i="1"/>
  <c r="CA254" i="1"/>
  <c r="AZ27" i="9"/>
  <c r="T37" i="9"/>
  <c r="DB277" i="1"/>
  <c r="M157" i="10"/>
  <c r="M25" i="10"/>
  <c r="I131" i="10"/>
  <c r="M105" i="10"/>
  <c r="I25" i="10"/>
  <c r="Q25" i="10"/>
  <c r="Q39" i="10"/>
  <c r="U25" i="10"/>
  <c r="Z8" i="10" s="1"/>
  <c r="I39" i="10"/>
  <c r="U131" i="10"/>
  <c r="EI13" i="1"/>
  <c r="DW26" i="1"/>
  <c r="EF17" i="1"/>
  <c r="BO55" i="7"/>
  <c r="EL44" i="1"/>
  <c r="EC13" i="1"/>
  <c r="DZ26" i="1"/>
  <c r="EF19" i="1"/>
  <c r="ER255" i="1"/>
  <c r="N57" i="13"/>
  <c r="DT35" i="1"/>
  <c r="EF255" i="1"/>
  <c r="DN26" i="1"/>
  <c r="DT19" i="1"/>
  <c r="DW258" i="1"/>
  <c r="J18" i="12"/>
  <c r="EI26" i="1"/>
  <c r="ER22" i="1"/>
  <c r="ER262" i="1"/>
  <c r="ER17" i="1"/>
  <c r="EO26" i="1"/>
  <c r="DN258" i="1"/>
  <c r="DT255" i="1"/>
  <c r="DW44" i="1"/>
  <c r="DE258" i="1"/>
  <c r="DT17" i="1"/>
  <c r="DT261" i="1"/>
  <c r="DQ266" i="1"/>
  <c r="EC26" i="1"/>
  <c r="EF18" i="1"/>
  <c r="DT9" i="1"/>
  <c r="DQ13" i="1"/>
  <c r="EF262" i="1"/>
  <c r="DZ266" i="1"/>
  <c r="I66" i="13"/>
  <c r="I57" i="13"/>
  <c r="DT254" i="1"/>
  <c r="DQ258" i="1"/>
  <c r="DH255" i="1"/>
  <c r="CY13" i="1"/>
  <c r="DH9" i="1"/>
  <c r="DH36" i="1"/>
  <c r="CY44" i="1"/>
  <c r="N66" i="13"/>
  <c r="DB26" i="1"/>
  <c r="DH11" i="1"/>
  <c r="DB13" i="1"/>
  <c r="DH35" i="1"/>
  <c r="DE13" i="1"/>
  <c r="DH10" i="1"/>
  <c r="DH19" i="1"/>
  <c r="CY26" i="1"/>
  <c r="DH66" i="1"/>
  <c r="Q83" i="12"/>
  <c r="D41" i="13"/>
  <c r="EE277" i="1" l="1"/>
  <c r="I88" i="11"/>
  <c r="EC121" i="1"/>
  <c r="K88" i="11"/>
  <c r="G19" i="11"/>
  <c r="G88" i="11"/>
  <c r="G44" i="11"/>
  <c r="EB277" i="1"/>
  <c r="AF121" i="1"/>
  <c r="DV152" i="1"/>
  <c r="DV249" i="1" s="1"/>
  <c r="DV250" i="1" s="1"/>
  <c r="EE138" i="1"/>
  <c r="AD277" i="1"/>
  <c r="DZ64" i="1"/>
  <c r="L46" i="12"/>
  <c r="I45" i="12"/>
  <c r="AE277" i="1"/>
  <c r="AF277" i="1"/>
  <c r="EF277" i="1"/>
  <c r="L45" i="12"/>
  <c r="Z51" i="10"/>
  <c r="Z12" i="10"/>
  <c r="DZ33" i="1"/>
  <c r="K43" i="12"/>
  <c r="K50" i="12" s="1"/>
  <c r="J45" i="12"/>
  <c r="DW64" i="1"/>
  <c r="J43" i="12"/>
  <c r="DW33" i="1"/>
  <c r="DT18" i="1"/>
  <c r="DT26" i="1" s="1"/>
  <c r="AC277" i="1"/>
  <c r="I47" i="12"/>
  <c r="DS34" i="1"/>
  <c r="DS44" i="1" s="1"/>
  <c r="DQ34" i="1"/>
  <c r="DQ44" i="1" s="1"/>
  <c r="V19" i="7"/>
  <c r="V36" i="7" s="1"/>
  <c r="BL59" i="7"/>
  <c r="DR277" i="1"/>
  <c r="DO277" i="1"/>
  <c r="DP61" i="1"/>
  <c r="BL25" i="7"/>
  <c r="BL26" i="7" s="1"/>
  <c r="DP277" i="1"/>
  <c r="DS277" i="1"/>
  <c r="AC44" i="1"/>
  <c r="I18" i="12" s="1"/>
  <c r="H227" i="1"/>
  <c r="AC121" i="1"/>
  <c r="I22" i="12" s="1"/>
  <c r="DQ121" i="1"/>
  <c r="DP13" i="1"/>
  <c r="DP28" i="1" s="1"/>
  <c r="DP29" i="1" s="1"/>
  <c r="I55" i="12"/>
  <c r="DS25" i="1"/>
  <c r="DS26" i="1" s="1"/>
  <c r="AC152" i="1"/>
  <c r="I23" i="12" s="1"/>
  <c r="DV28" i="1"/>
  <c r="DV29" i="1" s="1"/>
  <c r="I97" i="12"/>
  <c r="AM227" i="1"/>
  <c r="DQ33" i="1"/>
  <c r="DT33" i="1" s="1"/>
  <c r="DT277" i="1" s="1"/>
  <c r="I43" i="12"/>
  <c r="I81" i="12"/>
  <c r="DQ132" i="1"/>
  <c r="DP152" i="1"/>
  <c r="DP81" i="1"/>
  <c r="DP121" i="1"/>
  <c r="DS117" i="1"/>
  <c r="DS121" i="1" s="1"/>
  <c r="DP258" i="1"/>
  <c r="DP222" i="1"/>
  <c r="DS261" i="1"/>
  <c r="DS266" i="1" s="1"/>
  <c r="DP243" i="1"/>
  <c r="DP196" i="1"/>
  <c r="DP99" i="1"/>
  <c r="DS204" i="1"/>
  <c r="DS222" i="1" s="1"/>
  <c r="DP175" i="1"/>
  <c r="DS256" i="1"/>
  <c r="DS258" i="1" s="1"/>
  <c r="DO81" i="1"/>
  <c r="DE152" i="1"/>
  <c r="F23" i="12"/>
  <c r="F22" i="12"/>
  <c r="DH211" i="1"/>
  <c r="L55" i="7"/>
  <c r="DH213" i="1"/>
  <c r="AJ47" i="9"/>
  <c r="N34" i="12" s="1"/>
  <c r="DH215" i="1"/>
  <c r="BA275" i="1"/>
  <c r="K62" i="8" s="1"/>
  <c r="K63" i="8" s="1"/>
  <c r="K67" i="8" s="1"/>
  <c r="K72" i="8" s="1"/>
  <c r="AA36" i="7"/>
  <c r="DH277" i="1"/>
  <c r="DH205" i="1"/>
  <c r="DB222" i="1"/>
  <c r="DH212" i="1"/>
  <c r="DE222" i="1"/>
  <c r="DH207" i="1"/>
  <c r="DH214" i="1"/>
  <c r="DH206" i="1"/>
  <c r="DH218" i="1"/>
  <c r="BG273" i="1"/>
  <c r="BG275" i="1" s="1"/>
  <c r="BD273" i="1"/>
  <c r="DH210" i="1"/>
  <c r="E23" i="12"/>
  <c r="D23" i="12"/>
  <c r="G23" i="12"/>
  <c r="G25" i="12" s="1"/>
  <c r="G27" i="12" s="1"/>
  <c r="F60" i="15" s="1"/>
  <c r="H23" i="12"/>
  <c r="N23" i="12"/>
  <c r="M23" i="12"/>
  <c r="DH152" i="1"/>
  <c r="EK28" i="1"/>
  <c r="EK29" i="1" s="1"/>
  <c r="DH105" i="1"/>
  <c r="X36" i="7"/>
  <c r="DH106" i="1"/>
  <c r="DH107" i="1"/>
  <c r="DH109" i="1"/>
  <c r="CY121" i="1"/>
  <c r="DH108" i="1"/>
  <c r="DB121" i="1"/>
  <c r="L15" i="7"/>
  <c r="DT67" i="1"/>
  <c r="ER67" i="1"/>
  <c r="DH68" i="1"/>
  <c r="DL28" i="1"/>
  <c r="DL29" i="1" s="1"/>
  <c r="DN81" i="1"/>
  <c r="DB81" i="1"/>
  <c r="DH67" i="1"/>
  <c r="CY81" i="1"/>
  <c r="DT68" i="1"/>
  <c r="EF67" i="1"/>
  <c r="DQ81" i="1"/>
  <c r="K13" i="12"/>
  <c r="K15" i="12" s="1"/>
  <c r="K16" i="12" s="1"/>
  <c r="Q99" i="12"/>
  <c r="EB61" i="1"/>
  <c r="J55" i="7"/>
  <c r="DU13" i="1"/>
  <c r="DU28" i="1" s="1"/>
  <c r="DU29" i="1" s="1"/>
  <c r="DH72" i="1"/>
  <c r="DE81" i="1"/>
  <c r="EE261" i="1"/>
  <c r="EE266" i="1" s="1"/>
  <c r="AG47" i="9"/>
  <c r="K33" i="12" s="1"/>
  <c r="DU61" i="1"/>
  <c r="DO61" i="1"/>
  <c r="AG1754" i="3"/>
  <c r="BK1754" i="3" s="1"/>
  <c r="AM67" i="1"/>
  <c r="D25" i="14"/>
  <c r="D34" i="12"/>
  <c r="E25" i="14"/>
  <c r="E34" i="12"/>
  <c r="DH52" i="1"/>
  <c r="EH61" i="1"/>
  <c r="EF51" i="1"/>
  <c r="DT50" i="1"/>
  <c r="DZ61" i="1"/>
  <c r="EF52" i="1"/>
  <c r="EF50" i="1"/>
  <c r="N50" i="12"/>
  <c r="N51" i="12" s="1"/>
  <c r="EL61" i="1"/>
  <c r="DT48" i="1"/>
  <c r="EF49" i="1"/>
  <c r="DH49" i="1"/>
  <c r="DH51" i="1"/>
  <c r="CY61" i="1"/>
  <c r="DO44" i="1"/>
  <c r="EB258" i="1"/>
  <c r="EE256" i="1"/>
  <c r="EE258" i="1" s="1"/>
  <c r="EH121" i="1"/>
  <c r="DU99" i="1"/>
  <c r="EB13" i="1"/>
  <c r="EH13" i="1"/>
  <c r="EH28" i="1" s="1"/>
  <c r="EH29" i="1" s="1"/>
  <c r="DU222" i="1"/>
  <c r="DO196" i="1"/>
  <c r="EB222" i="1"/>
  <c r="EH196" i="1"/>
  <c r="DO13" i="1"/>
  <c r="DR185" i="1"/>
  <c r="DR196" i="1" s="1"/>
  <c r="DO175" i="1"/>
  <c r="EH99" i="1"/>
  <c r="EB121" i="1"/>
  <c r="EB99" i="1"/>
  <c r="DU152" i="1"/>
  <c r="EE116" i="1"/>
  <c r="EE121" i="1" s="1"/>
  <c r="DO152" i="1"/>
  <c r="EH243" i="1"/>
  <c r="EB196" i="1"/>
  <c r="DU175" i="1"/>
  <c r="DO26" i="1"/>
  <c r="DU196" i="1"/>
  <c r="DO222" i="1"/>
  <c r="EE96" i="1"/>
  <c r="EE99" i="1" s="1"/>
  <c r="EH222" i="1"/>
  <c r="DR131" i="1"/>
  <c r="DR152" i="1" s="1"/>
  <c r="EH175" i="1"/>
  <c r="DU121" i="1"/>
  <c r="DO121" i="1"/>
  <c r="DR117" i="1"/>
  <c r="DR121" i="1" s="1"/>
  <c r="EB26" i="1"/>
  <c r="DO258" i="1"/>
  <c r="EH152" i="1"/>
  <c r="EE186" i="1"/>
  <c r="EE196" i="1" s="1"/>
  <c r="EB175" i="1"/>
  <c r="EB243" i="1"/>
  <c r="DO266" i="1"/>
  <c r="DO243" i="1"/>
  <c r="DU243" i="1"/>
  <c r="DO99" i="1"/>
  <c r="EH44" i="1"/>
  <c r="EH258" i="1"/>
  <c r="DR239" i="1"/>
  <c r="DR243" i="1" s="1"/>
  <c r="DU258" i="1"/>
  <c r="AE47" i="9"/>
  <c r="I33" i="12" s="1"/>
  <c r="DY28" i="1"/>
  <c r="DY29" i="1" s="1"/>
  <c r="EE13" i="1"/>
  <c r="J13" i="12"/>
  <c r="J15" i="12" s="1"/>
  <c r="J16" i="12" s="1"/>
  <c r="DM28" i="1"/>
  <c r="DM29" i="1" s="1"/>
  <c r="BN36" i="7"/>
  <c r="I20" i="12"/>
  <c r="DR258" i="1"/>
  <c r="H50" i="12"/>
  <c r="H51" i="12" s="1"/>
  <c r="G50" i="12"/>
  <c r="G51" i="12" s="1"/>
  <c r="W36" i="7"/>
  <c r="AF47" i="9"/>
  <c r="J33" i="12" s="1"/>
  <c r="U36" i="7"/>
  <c r="H20" i="12"/>
  <c r="K20" i="12"/>
  <c r="K25" i="12" s="1"/>
  <c r="DH18" i="1"/>
  <c r="DH26" i="1" s="1"/>
  <c r="DI28" i="1"/>
  <c r="DI29" i="1" s="1"/>
  <c r="DZ81" i="1"/>
  <c r="CW28" i="1"/>
  <c r="CW29" i="1" s="1"/>
  <c r="H13" i="12"/>
  <c r="H15" i="12" s="1"/>
  <c r="H16" i="12" s="1"/>
  <c r="DF243" i="1"/>
  <c r="T36" i="7"/>
  <c r="I15" i="12"/>
  <c r="I16" i="12" s="1"/>
  <c r="H180" i="1"/>
  <c r="L180" i="1"/>
  <c r="DH254" i="1"/>
  <c r="DH258" i="1" s="1"/>
  <c r="AG28" i="1"/>
  <c r="AG29" i="1" s="1"/>
  <c r="M15" i="12"/>
  <c r="M16" i="12" s="1"/>
  <c r="AC28" i="1"/>
  <c r="I60" i="12" s="1"/>
  <c r="AA28" i="1"/>
  <c r="AA29" i="1" s="1"/>
  <c r="AF28" i="1"/>
  <c r="AF29" i="1" s="1"/>
  <c r="Q58" i="12"/>
  <c r="AM17" i="1"/>
  <c r="AM26" i="1" s="1"/>
  <c r="N56" i="13"/>
  <c r="I56" i="13"/>
  <c r="H26" i="1"/>
  <c r="D56" i="13"/>
  <c r="AE28" i="1"/>
  <c r="K60" i="12" s="1"/>
  <c r="M14" i="9"/>
  <c r="N15" i="12"/>
  <c r="N16" i="12" s="1"/>
  <c r="DX28" i="1"/>
  <c r="DX29" i="1" s="1"/>
  <c r="AH28" i="1"/>
  <c r="N60" i="12" s="1"/>
  <c r="M44" i="9"/>
  <c r="AD28" i="1"/>
  <c r="J60" i="12" s="1"/>
  <c r="BE36" i="7"/>
  <c r="DF258" i="1"/>
  <c r="EL28" i="1"/>
  <c r="EL29" i="1" s="1"/>
  <c r="Z28" i="1"/>
  <c r="F60" i="12" s="1"/>
  <c r="EE243" i="1"/>
  <c r="DT72" i="1"/>
  <c r="CZ28" i="1"/>
  <c r="CZ29" i="1" s="1"/>
  <c r="DR81" i="1"/>
  <c r="AB28" i="1"/>
  <c r="H60" i="12" s="1"/>
  <c r="D19" i="12"/>
  <c r="E34" i="14"/>
  <c r="AA47" i="9"/>
  <c r="E33" i="12" s="1"/>
  <c r="AU36" i="7"/>
  <c r="DR26" i="1"/>
  <c r="R36" i="7"/>
  <c r="E13" i="12"/>
  <c r="E15" i="12" s="1"/>
  <c r="D34" i="14"/>
  <c r="X28" i="1"/>
  <c r="BK36" i="7"/>
  <c r="Y28" i="1"/>
  <c r="Y29" i="1" s="1"/>
  <c r="L26" i="1"/>
  <c r="E19" i="12"/>
  <c r="Q36" i="7"/>
  <c r="DF13" i="1"/>
  <c r="DF81" i="1"/>
  <c r="BQ36" i="7"/>
  <c r="DR13" i="1"/>
  <c r="F19" i="12"/>
  <c r="DH65" i="1"/>
  <c r="P26" i="1"/>
  <c r="BC19" i="7"/>
  <c r="BC36" i="7" s="1"/>
  <c r="EE26" i="1"/>
  <c r="BZ36" i="7"/>
  <c r="BC50" i="7"/>
  <c r="H16" i="1"/>
  <c r="S61" i="9"/>
  <c r="Q31" i="12" s="1"/>
  <c r="AB61" i="9"/>
  <c r="F18" i="12"/>
  <c r="F76" i="12"/>
  <c r="F22" i="14"/>
  <c r="F13" i="12"/>
  <c r="BV36" i="7"/>
  <c r="DR44" i="1"/>
  <c r="DS13" i="1"/>
  <c r="BM36" i="7"/>
  <c r="BY36" i="7"/>
  <c r="DS81" i="1"/>
  <c r="L243" i="1"/>
  <c r="DC28" i="1"/>
  <c r="DC29" i="1" s="1"/>
  <c r="L16" i="1"/>
  <c r="I41" i="13" s="1"/>
  <c r="BJ36" i="7"/>
  <c r="AY36" i="7"/>
  <c r="BP36" i="7"/>
  <c r="H243" i="1"/>
  <c r="BG36" i="7"/>
  <c r="BH36" i="7"/>
  <c r="DF26" i="1"/>
  <c r="Z47" i="9"/>
  <c r="D33" i="12" s="1"/>
  <c r="CY277" i="1"/>
  <c r="DS243" i="1"/>
  <c r="EE175" i="1"/>
  <c r="AB47" i="9"/>
  <c r="F33" i="12" s="1"/>
  <c r="CC36" i="7"/>
  <c r="DS152" i="1"/>
  <c r="BD36" i="7"/>
  <c r="DR266" i="1"/>
  <c r="CA36" i="7"/>
  <c r="BA36" i="7"/>
  <c r="J33" i="13"/>
  <c r="BB36" i="7"/>
  <c r="AT68" i="7"/>
  <c r="ER222" i="1"/>
  <c r="AX36" i="7"/>
  <c r="EE61" i="1"/>
  <c r="DW28" i="1"/>
  <c r="DW29" i="1" s="1"/>
  <c r="DS61" i="1"/>
  <c r="AV36" i="7"/>
  <c r="CX28" i="1"/>
  <c r="CX29" i="1" s="1"/>
  <c r="EM249" i="1"/>
  <c r="EM250" i="1" s="1"/>
  <c r="EP17" i="1"/>
  <c r="ER104" i="1"/>
  <c r="DS99" i="1"/>
  <c r="EC277" i="1"/>
  <c r="DN99" i="1"/>
  <c r="DT89" i="1"/>
  <c r="AX51" i="9"/>
  <c r="AX59" i="9" s="1"/>
  <c r="AX63" i="9" s="1"/>
  <c r="AX68" i="9" s="1"/>
  <c r="DH91" i="1"/>
  <c r="DQ99" i="1"/>
  <c r="DZ99" i="1"/>
  <c r="DT91" i="1"/>
  <c r="EF91" i="1"/>
  <c r="DW99" i="1"/>
  <c r="DZ28" i="1"/>
  <c r="DZ29" i="1" s="1"/>
  <c r="EF13" i="1"/>
  <c r="BR36" i="7"/>
  <c r="L11" i="9"/>
  <c r="L27" i="9" s="1"/>
  <c r="E31" i="13" s="1"/>
  <c r="DG243" i="1"/>
  <c r="T11" i="9"/>
  <c r="T27" i="9" s="1"/>
  <c r="O31" i="13" s="1"/>
  <c r="AM202" i="1"/>
  <c r="BU46" i="7"/>
  <c r="EE222" i="1"/>
  <c r="ED18" i="1"/>
  <c r="BU45" i="7"/>
  <c r="BS19" i="7"/>
  <c r="BS36" i="7" s="1"/>
  <c r="L1754" i="3"/>
  <c r="Q14" i="9"/>
  <c r="EF222" i="1"/>
  <c r="DX249" i="1"/>
  <c r="DK81" i="1"/>
  <c r="DR61" i="1"/>
  <c r="DY249" i="1"/>
  <c r="DY250" i="1" s="1"/>
  <c r="AE249" i="1"/>
  <c r="AE250" i="1" s="1"/>
  <c r="DQ61" i="1"/>
  <c r="BO36" i="7"/>
  <c r="DT13" i="1"/>
  <c r="DN28" i="1"/>
  <c r="DN29" i="1" s="1"/>
  <c r="DA28" i="1"/>
  <c r="DA29" i="1" s="1"/>
  <c r="DD28" i="1"/>
  <c r="DD29" i="1" s="1"/>
  <c r="DL249" i="1"/>
  <c r="DL250" i="1" s="1"/>
  <c r="BL19" i="7"/>
  <c r="DR175" i="1"/>
  <c r="S36" i="7"/>
  <c r="AB249" i="1"/>
  <c r="AB250" i="1" s="1"/>
  <c r="AD249" i="1"/>
  <c r="AD250" i="1" s="1"/>
  <c r="DR99" i="1"/>
  <c r="DS196" i="1"/>
  <c r="DT52" i="1"/>
  <c r="DG13" i="1"/>
  <c r="DG258" i="1"/>
  <c r="DS175" i="1"/>
  <c r="DR222" i="1"/>
  <c r="DK28" i="1"/>
  <c r="DK29" i="1" s="1"/>
  <c r="DM249" i="1"/>
  <c r="BI36" i="7"/>
  <c r="DT222" i="1"/>
  <c r="DT266" i="1"/>
  <c r="BL60" i="7"/>
  <c r="DT104" i="1"/>
  <c r="DT121" i="1" s="1"/>
  <c r="BL49" i="7"/>
  <c r="BL50" i="7" s="1"/>
  <c r="V50" i="7"/>
  <c r="AF57" i="9"/>
  <c r="J34" i="12" s="1"/>
  <c r="EF104" i="1"/>
  <c r="EF121" i="1" s="1"/>
  <c r="DW121" i="1"/>
  <c r="BF36" i="7"/>
  <c r="D21" i="12"/>
  <c r="F21" i="12"/>
  <c r="E21" i="12"/>
  <c r="AM95" i="1"/>
  <c r="D30" i="14"/>
  <c r="AM166" i="1"/>
  <c r="P243" i="1"/>
  <c r="AM167" i="1"/>
  <c r="U14" i="9"/>
  <c r="DH265" i="1"/>
  <c r="DF44" i="1"/>
  <c r="AM143" i="1"/>
  <c r="H175" i="1"/>
  <c r="F50" i="12"/>
  <c r="F30" i="14" s="1"/>
  <c r="L159" i="1"/>
  <c r="H159" i="1"/>
  <c r="P68" i="7"/>
  <c r="DK61" i="1"/>
  <c r="AM127" i="1"/>
  <c r="H196" i="1"/>
  <c r="DE277" i="1"/>
  <c r="DH104" i="1"/>
  <c r="DE121" i="1"/>
  <c r="ER26" i="1"/>
  <c r="AM112" i="1"/>
  <c r="AM106" i="1"/>
  <c r="AZ36" i="7"/>
  <c r="AM192" i="1"/>
  <c r="AW36" i="7"/>
  <c r="AM164" i="1"/>
  <c r="AM172" i="1"/>
  <c r="DH41" i="1"/>
  <c r="DH44" i="1" s="1"/>
  <c r="DJ249" i="1"/>
  <c r="DJ250" i="1" s="1"/>
  <c r="DI249" i="1"/>
  <c r="DI250" i="1" s="1"/>
  <c r="DJ28" i="1"/>
  <c r="DJ29" i="1" s="1"/>
  <c r="AA249" i="1"/>
  <c r="AA250" i="1" s="1"/>
  <c r="DF61" i="1"/>
  <c r="DE61" i="1"/>
  <c r="AM188" i="1"/>
  <c r="AM171" i="1"/>
  <c r="AM195" i="1"/>
  <c r="AM220" i="1"/>
  <c r="AM214" i="1"/>
  <c r="AM205" i="1"/>
  <c r="AM129" i="1"/>
  <c r="DB44" i="1"/>
  <c r="AM183" i="1"/>
  <c r="DE44" i="1"/>
  <c r="AM94" i="1"/>
  <c r="DG81" i="1"/>
  <c r="AM213" i="1"/>
  <c r="F20" i="12"/>
  <c r="E20" i="12"/>
  <c r="D20" i="12"/>
  <c r="CY222" i="1"/>
  <c r="AM91" i="1"/>
  <c r="AM184" i="1"/>
  <c r="AM96" i="1"/>
  <c r="AM185" i="1"/>
  <c r="AM109" i="1"/>
  <c r="AM187" i="1"/>
  <c r="U35" i="9"/>
  <c r="U15" i="9"/>
  <c r="Q44" i="9"/>
  <c r="DE266" i="1"/>
  <c r="AM186" i="1"/>
  <c r="P36" i="7"/>
  <c r="DH87" i="1"/>
  <c r="DH89" i="1"/>
  <c r="CZ249" i="1"/>
  <c r="CZ250" i="1" s="1"/>
  <c r="AT36" i="7"/>
  <c r="DH93" i="1"/>
  <c r="CY99" i="1"/>
  <c r="DG61" i="1"/>
  <c r="CY266" i="1"/>
  <c r="DH264" i="1"/>
  <c r="DC249" i="1"/>
  <c r="DC250" i="1" s="1"/>
  <c r="F25" i="14"/>
  <c r="DG44" i="1"/>
  <c r="DF266" i="1"/>
  <c r="CW249" i="1"/>
  <c r="CW250" i="1" s="1"/>
  <c r="DG26" i="1"/>
  <c r="P175" i="1"/>
  <c r="X249" i="1"/>
  <c r="X250" i="1" s="1"/>
  <c r="DF121" i="1"/>
  <c r="DF175" i="1"/>
  <c r="DF222" i="1"/>
  <c r="DF152" i="1"/>
  <c r="DF196" i="1"/>
  <c r="DF99" i="1"/>
  <c r="DG266" i="1"/>
  <c r="Y249" i="1"/>
  <c r="Y250" i="1" s="1"/>
  <c r="AM217" i="1"/>
  <c r="AM216" i="1"/>
  <c r="P196" i="1"/>
  <c r="L175" i="1"/>
  <c r="H222" i="1"/>
  <c r="CX249" i="1"/>
  <c r="CX250" i="1" s="1"/>
  <c r="L196" i="1"/>
  <c r="AM87" i="1"/>
  <c r="P222" i="1"/>
  <c r="L222" i="1"/>
  <c r="Z249" i="1"/>
  <c r="Z250" i="1" s="1"/>
  <c r="DE99" i="1"/>
  <c r="AM169" i="1"/>
  <c r="DD249" i="1"/>
  <c r="DD250" i="1" s="1"/>
  <c r="DA249" i="1"/>
  <c r="DA250" i="1" s="1"/>
  <c r="DG175" i="1"/>
  <c r="DG222" i="1"/>
  <c r="DG121" i="1"/>
  <c r="DG196" i="1"/>
  <c r="DG152" i="1"/>
  <c r="DG99" i="1"/>
  <c r="CA65" i="1"/>
  <c r="BY81" i="1"/>
  <c r="CM222" i="1"/>
  <c r="CO221" i="1"/>
  <c r="CO222" i="1" s="1"/>
  <c r="AV51" i="9"/>
  <c r="AV59" i="9" s="1"/>
  <c r="AV63" i="9" s="1"/>
  <c r="AV68" i="9" s="1"/>
  <c r="AQ51" i="9"/>
  <c r="AQ59" i="9" s="1"/>
  <c r="AQ63" i="9" s="1"/>
  <c r="AQ68" i="9" s="1"/>
  <c r="BB51" i="9"/>
  <c r="BB59" i="9" s="1"/>
  <c r="BB63" i="9" s="1"/>
  <c r="BB68" i="9" s="1"/>
  <c r="BP251" i="1"/>
  <c r="BP260" i="1" s="1"/>
  <c r="BP271" i="1" s="1"/>
  <c r="BP275" i="1" s="1"/>
  <c r="DT258" i="1"/>
  <c r="AY51" i="9"/>
  <c r="AY59" i="9" s="1"/>
  <c r="AY63" i="9" s="1"/>
  <c r="AY68" i="9" s="1"/>
  <c r="J25" i="12"/>
  <c r="I57" i="15" s="1"/>
  <c r="BA51" i="9"/>
  <c r="BA59" i="9" s="1"/>
  <c r="BA63" i="9" s="1"/>
  <c r="BA68" i="9" s="1"/>
  <c r="P11" i="9"/>
  <c r="P27" i="9" s="1"/>
  <c r="J31" i="13" s="1"/>
  <c r="AR51" i="9"/>
  <c r="AR59" i="9" s="1"/>
  <c r="AR63" i="9" s="1"/>
  <c r="AR67" i="9" s="1"/>
  <c r="P47" i="9"/>
  <c r="J32" i="13" s="1"/>
  <c r="CE19" i="1"/>
  <c r="CC26" i="1"/>
  <c r="T47" i="9"/>
  <c r="O32" i="13" s="1"/>
  <c r="L47" i="9"/>
  <c r="E32" i="13" s="1"/>
  <c r="AT51" i="9"/>
  <c r="AT59" i="9" s="1"/>
  <c r="AT63" i="9" s="1"/>
  <c r="AT68" i="9" s="1"/>
  <c r="AU51" i="9"/>
  <c r="AU59" i="9" s="1"/>
  <c r="AU63" i="9" s="1"/>
  <c r="AU68" i="9" s="1"/>
  <c r="AS51" i="9"/>
  <c r="AS59" i="9" s="1"/>
  <c r="AS63" i="9" s="1"/>
  <c r="AS67" i="9" s="1"/>
  <c r="AW51" i="9"/>
  <c r="AW59" i="9" s="1"/>
  <c r="AW63" i="9" s="1"/>
  <c r="AW68" i="9" s="1"/>
  <c r="BW249" i="1"/>
  <c r="BW251" i="1" s="1"/>
  <c r="BW260" i="1" s="1"/>
  <c r="BW271" i="1" s="1"/>
  <c r="CE34" i="1"/>
  <c r="CC44" i="1"/>
  <c r="CA67" i="1"/>
  <c r="CI17" i="1"/>
  <c r="CA258" i="1"/>
  <c r="CC254" i="1"/>
  <c r="CA13" i="1"/>
  <c r="CC8" i="1"/>
  <c r="CI48" i="1"/>
  <c r="CG61" i="1"/>
  <c r="AZ51" i="9"/>
  <c r="AZ59" i="9" s="1"/>
  <c r="AZ63" i="9" s="1"/>
  <c r="CG261" i="1"/>
  <c r="CE266" i="1"/>
  <c r="O33" i="13"/>
  <c r="R34" i="12"/>
  <c r="CE228" i="1"/>
  <c r="CC243" i="1"/>
  <c r="CE66" i="1"/>
  <c r="EF26" i="1"/>
  <c r="EI28" i="1"/>
  <c r="EI29" i="1" s="1"/>
  <c r="AM243" i="1"/>
  <c r="EC28" i="1"/>
  <c r="EC29" i="1" s="1"/>
  <c r="DQ28" i="1"/>
  <c r="DQ29" i="1" s="1"/>
  <c r="G16" i="12"/>
  <c r="L15" i="12"/>
  <c r="CY28" i="1"/>
  <c r="CY29" i="1" s="1"/>
  <c r="DE28" i="1"/>
  <c r="DE29" i="1" s="1"/>
  <c r="DB28" i="1"/>
  <c r="DB29" i="1" s="1"/>
  <c r="D14" i="14"/>
  <c r="D16" i="14" s="1"/>
  <c r="D15" i="12"/>
  <c r="F14" i="14"/>
  <c r="F16" i="14" s="1"/>
  <c r="DH13" i="1"/>
  <c r="G12" i="11" l="1"/>
  <c r="G68" i="11"/>
  <c r="Q14" i="12"/>
  <c r="H15" i="14" s="1"/>
  <c r="I15" i="13"/>
  <c r="DZ277" i="1"/>
  <c r="K51" i="12"/>
  <c r="J50" i="12"/>
  <c r="J51" i="12" s="1"/>
  <c r="DW277" i="1"/>
  <c r="DT34" i="1"/>
  <c r="DT44" i="1" s="1"/>
  <c r="I50" i="12"/>
  <c r="I51" i="12" s="1"/>
  <c r="AC249" i="1"/>
  <c r="AC250" i="1" s="1"/>
  <c r="I25" i="12"/>
  <c r="I27" i="12" s="1"/>
  <c r="H60" i="15" s="1"/>
  <c r="DQ277" i="1"/>
  <c r="DQ152" i="1"/>
  <c r="DQ249" i="1" s="1"/>
  <c r="DQ251" i="1" s="1"/>
  <c r="DQ260" i="1" s="1"/>
  <c r="DQ271" i="1" s="1"/>
  <c r="DT132" i="1"/>
  <c r="DT152" i="1" s="1"/>
  <c r="DP249" i="1"/>
  <c r="DP250" i="1" s="1"/>
  <c r="BB273" i="1"/>
  <c r="BV273" i="1" s="1"/>
  <c r="BW273" i="1" s="1"/>
  <c r="N33" i="12"/>
  <c r="DH222" i="1"/>
  <c r="H25" i="12"/>
  <c r="H28" i="12" s="1"/>
  <c r="BD275" i="1"/>
  <c r="BK273" i="1"/>
  <c r="BK275" i="1" s="1"/>
  <c r="BH273" i="1"/>
  <c r="DH121" i="1"/>
  <c r="DB249" i="1"/>
  <c r="DB250" i="1" s="1"/>
  <c r="DN249" i="1"/>
  <c r="DN250" i="1" s="1"/>
  <c r="DT81" i="1"/>
  <c r="H35" i="14"/>
  <c r="DH81" i="1"/>
  <c r="DT61" i="1"/>
  <c r="J63" i="15"/>
  <c r="DH61" i="1"/>
  <c r="EB28" i="1"/>
  <c r="EB29" i="1" s="1"/>
  <c r="DU249" i="1"/>
  <c r="DU250" i="1" s="1"/>
  <c r="DO28" i="1"/>
  <c r="DO29" i="1" s="1"/>
  <c r="DO249" i="1"/>
  <c r="DO250" i="1" s="1"/>
  <c r="EE28" i="1"/>
  <c r="EE29" i="1" s="1"/>
  <c r="DM251" i="1"/>
  <c r="DM260" i="1" s="1"/>
  <c r="DM271" i="1" s="1"/>
  <c r="DZ249" i="1"/>
  <c r="DZ250" i="1" s="1"/>
  <c r="AB29" i="1"/>
  <c r="H65" i="12" s="1"/>
  <c r="H103" i="12" s="1"/>
  <c r="AC29" i="1"/>
  <c r="I65" i="12" s="1"/>
  <c r="I103" i="12" s="1"/>
  <c r="AD29" i="1"/>
  <c r="J65" i="12" s="1"/>
  <c r="J103" i="12" s="1"/>
  <c r="J104" i="12" s="1"/>
  <c r="DX251" i="1"/>
  <c r="DX260" i="1" s="1"/>
  <c r="DX271" i="1" s="1"/>
  <c r="AE29" i="1"/>
  <c r="K65" i="12" s="1"/>
  <c r="K103" i="12" s="1"/>
  <c r="K104" i="12" s="1"/>
  <c r="Z29" i="1"/>
  <c r="F65" i="12" s="1"/>
  <c r="F103" i="12" s="1"/>
  <c r="D15" i="13"/>
  <c r="AH29" i="1"/>
  <c r="N65" i="12" s="1"/>
  <c r="I12" i="11"/>
  <c r="F15" i="12"/>
  <c r="F16" i="12" s="1"/>
  <c r="E14" i="14"/>
  <c r="E16" i="14" s="1"/>
  <c r="E17" i="14" s="1"/>
  <c r="X29" i="1"/>
  <c r="DR28" i="1"/>
  <c r="DR29" i="1" s="1"/>
  <c r="DF28" i="1"/>
  <c r="DF29" i="1" s="1"/>
  <c r="N15" i="13"/>
  <c r="K12" i="11"/>
  <c r="BO74" i="7"/>
  <c r="BF74" i="7"/>
  <c r="BR74" i="7"/>
  <c r="CA74" i="7"/>
  <c r="DS28" i="1"/>
  <c r="DS29" i="1" s="1"/>
  <c r="AW74" i="7"/>
  <c r="BI74" i="7"/>
  <c r="BC74" i="7"/>
  <c r="AT72" i="7"/>
  <c r="AZ74" i="7"/>
  <c r="EM251" i="1"/>
  <c r="EM260" i="1" s="1"/>
  <c r="EM271" i="1" s="1"/>
  <c r="DX250" i="1"/>
  <c r="BX273" i="1"/>
  <c r="BY273" i="1" s="1"/>
  <c r="AX67" i="9"/>
  <c r="DT99" i="1"/>
  <c r="DW249" i="1"/>
  <c r="DW251" i="1" s="1"/>
  <c r="DW260" i="1" s="1"/>
  <c r="DW271" i="1" s="1"/>
  <c r="EF28" i="1"/>
  <c r="EF29" i="1" s="1"/>
  <c r="U61" i="9"/>
  <c r="P30" i="13" s="1"/>
  <c r="DY251" i="1"/>
  <c r="DY260" i="1" s="1"/>
  <c r="DY271" i="1" s="1"/>
  <c r="K106" i="11"/>
  <c r="N30" i="13"/>
  <c r="AE251" i="1"/>
  <c r="AG11" i="9" s="1"/>
  <c r="AG27" i="9" s="1"/>
  <c r="DK249" i="1"/>
  <c r="DK251" i="1" s="1"/>
  <c r="DK260" i="1" s="1"/>
  <c r="DK271" i="1" s="1"/>
  <c r="AD1754" i="3"/>
  <c r="BC1754" i="3"/>
  <c r="DG28" i="1"/>
  <c r="DG29" i="1" s="1"/>
  <c r="DT28" i="1"/>
  <c r="DT29" i="1" s="1"/>
  <c r="DM250" i="1"/>
  <c r="DL251" i="1"/>
  <c r="DL260" i="1" s="1"/>
  <c r="DL271" i="1" s="1"/>
  <c r="BL36" i="7"/>
  <c r="AD251" i="1"/>
  <c r="AF27" i="9" s="1"/>
  <c r="AB251" i="1"/>
  <c r="AB260" i="1" s="1"/>
  <c r="AB271" i="1" s="1"/>
  <c r="DS249" i="1"/>
  <c r="DS250" i="1" s="1"/>
  <c r="DV251" i="1"/>
  <c r="DV260" i="1" s="1"/>
  <c r="DV271" i="1" s="1"/>
  <c r="DR249" i="1"/>
  <c r="F25" i="12"/>
  <c r="F18" i="14" s="1"/>
  <c r="F31" i="14" s="1"/>
  <c r="E25" i="12"/>
  <c r="E18" i="14" s="1"/>
  <c r="E31" i="14" s="1"/>
  <c r="D25" i="12"/>
  <c r="C63" i="15" s="1"/>
  <c r="AT11" i="7"/>
  <c r="DH266" i="1"/>
  <c r="F51" i="12"/>
  <c r="P11" i="7"/>
  <c r="DJ251" i="1"/>
  <c r="DJ260" i="1" s="1"/>
  <c r="DJ271" i="1" s="1"/>
  <c r="P72" i="7"/>
  <c r="G103" i="12"/>
  <c r="G104" i="12" s="1"/>
  <c r="DI251" i="1"/>
  <c r="DI260" i="1" s="1"/>
  <c r="DI271" i="1" s="1"/>
  <c r="AA251" i="1"/>
  <c r="AA260" i="1" s="1"/>
  <c r="AA271" i="1" s="1"/>
  <c r="AM175" i="1"/>
  <c r="DE249" i="1"/>
  <c r="DE250" i="1" s="1"/>
  <c r="DH99" i="1"/>
  <c r="P71" i="7"/>
  <c r="CY249" i="1"/>
  <c r="CY250" i="1" s="1"/>
  <c r="CZ251" i="1"/>
  <c r="CZ260" i="1" s="1"/>
  <c r="CZ271" i="1" s="1"/>
  <c r="X251" i="1"/>
  <c r="Z11" i="9" s="1"/>
  <c r="Z27" i="9" s="1"/>
  <c r="D32" i="12" s="1"/>
  <c r="AM222" i="1"/>
  <c r="AM196" i="1"/>
  <c r="DC251" i="1"/>
  <c r="DC260" i="1" s="1"/>
  <c r="DC271" i="1" s="1"/>
  <c r="CW251" i="1"/>
  <c r="CW260" i="1" s="1"/>
  <c r="CW271" i="1" s="1"/>
  <c r="CW275" i="1" s="1"/>
  <c r="CZ273" i="1" s="1"/>
  <c r="DD251" i="1"/>
  <c r="DD260" i="1" s="1"/>
  <c r="DD271" i="1" s="1"/>
  <c r="DF249" i="1"/>
  <c r="DF250" i="1" s="1"/>
  <c r="Y251" i="1"/>
  <c r="AA11" i="9" s="1"/>
  <c r="AA27" i="9" s="1"/>
  <c r="E32" i="12" s="1"/>
  <c r="AQ67" i="9"/>
  <c r="CX251" i="1"/>
  <c r="CX260" i="1" s="1"/>
  <c r="CX271" i="1" s="1"/>
  <c r="CX275" i="1" s="1"/>
  <c r="AU63" i="7" s="1"/>
  <c r="AU64" i="7" s="1"/>
  <c r="AU68" i="7" s="1"/>
  <c r="AU11" i="7" s="1"/>
  <c r="Z251" i="1"/>
  <c r="AB11" i="9" s="1"/>
  <c r="AB27" i="9" s="1"/>
  <c r="DA251" i="1"/>
  <c r="DA260" i="1" s="1"/>
  <c r="DA271" i="1" s="1"/>
  <c r="DG249" i="1"/>
  <c r="DG250" i="1" s="1"/>
  <c r="CC65" i="1"/>
  <c r="CA81" i="1"/>
  <c r="AV67" i="9"/>
  <c r="BB67" i="9"/>
  <c r="F63" i="15"/>
  <c r="F57" i="15"/>
  <c r="J27" i="12"/>
  <c r="I60" i="15" s="1"/>
  <c r="J28" i="12"/>
  <c r="R32" i="12"/>
  <c r="BA67" i="9"/>
  <c r="AY67" i="9"/>
  <c r="J57" i="15"/>
  <c r="K27" i="12"/>
  <c r="J60" i="15" s="1"/>
  <c r="K28" i="12"/>
  <c r="AR68" i="9"/>
  <c r="T51" i="9"/>
  <c r="T59" i="9" s="1"/>
  <c r="O35" i="13" s="1"/>
  <c r="R33" i="12"/>
  <c r="AW67" i="9"/>
  <c r="CG19" i="1"/>
  <c r="CE26" i="1"/>
  <c r="AT67" i="9"/>
  <c r="AS68" i="9"/>
  <c r="AU67" i="9"/>
  <c r="L51" i="9"/>
  <c r="L59" i="9" s="1"/>
  <c r="P51" i="9"/>
  <c r="P59" i="9" s="1"/>
  <c r="P63" i="9" s="1"/>
  <c r="CE8" i="1"/>
  <c r="CC13" i="1"/>
  <c r="CE254" i="1"/>
  <c r="CC258" i="1"/>
  <c r="CI61" i="1"/>
  <c r="CK48" i="1"/>
  <c r="BY249" i="1"/>
  <c r="BY251" i="1" s="1"/>
  <c r="BY260" i="1" s="1"/>
  <c r="BY271" i="1" s="1"/>
  <c r="CK17" i="1"/>
  <c r="CC67" i="1"/>
  <c r="CG34" i="1"/>
  <c r="CE44" i="1"/>
  <c r="CG66" i="1"/>
  <c r="CE243" i="1"/>
  <c r="CG228" i="1"/>
  <c r="CI261" i="1"/>
  <c r="CG266" i="1"/>
  <c r="AZ67" i="9"/>
  <c r="AZ68" i="9"/>
  <c r="AD27" i="9"/>
  <c r="L16" i="12"/>
  <c r="DH28" i="1"/>
  <c r="DH29" i="1" s="1"/>
  <c r="F17" i="14"/>
  <c r="D16" i="12"/>
  <c r="E16" i="12"/>
  <c r="H14" i="14"/>
  <c r="D17" i="14"/>
  <c r="H16" i="14" l="1"/>
  <c r="H17" i="14" s="1"/>
  <c r="I63" i="15"/>
  <c r="I104" i="12"/>
  <c r="H63" i="15"/>
  <c r="H57" i="15"/>
  <c r="I28" i="12"/>
  <c r="DP251" i="1"/>
  <c r="DP260" i="1" s="1"/>
  <c r="DP271" i="1" s="1"/>
  <c r="AC251" i="1"/>
  <c r="AE11" i="9" s="1"/>
  <c r="AE27" i="9" s="1"/>
  <c r="G57" i="15"/>
  <c r="H27" i="12"/>
  <c r="G60" i="15" s="1"/>
  <c r="G63" i="15"/>
  <c r="H104" i="12"/>
  <c r="BB275" i="1"/>
  <c r="L62" i="8" s="1"/>
  <c r="L63" i="8" s="1"/>
  <c r="L67" i="8" s="1"/>
  <c r="L72" i="8" s="1"/>
  <c r="DB251" i="1"/>
  <c r="DB260" i="1" s="1"/>
  <c r="DB271" i="1" s="1"/>
  <c r="BO273" i="1"/>
  <c r="BO275" i="1" s="1"/>
  <c r="BL273" i="1"/>
  <c r="BE273" i="1"/>
  <c r="M62" i="8"/>
  <c r="M63" i="8" s="1"/>
  <c r="M67" i="8" s="1"/>
  <c r="M72" i="8" s="1"/>
  <c r="DN251" i="1"/>
  <c r="DN260" i="1" s="1"/>
  <c r="DN271" i="1" s="1"/>
  <c r="DU251" i="1"/>
  <c r="DU260" i="1" s="1"/>
  <c r="DU271" i="1" s="1"/>
  <c r="DH249" i="1"/>
  <c r="DH250" i="1" s="1"/>
  <c r="DT249" i="1"/>
  <c r="DT251" i="1" s="1"/>
  <c r="DT260" i="1" s="1"/>
  <c r="DT271" i="1" s="1"/>
  <c r="DO251" i="1"/>
  <c r="DO260" i="1" s="1"/>
  <c r="DO271" i="1" s="1"/>
  <c r="DZ251" i="1"/>
  <c r="DZ260" i="1" s="1"/>
  <c r="DZ271" i="1" s="1"/>
  <c r="DR251" i="1"/>
  <c r="DR260" i="1" s="1"/>
  <c r="DR271" i="1" s="1"/>
  <c r="DQ250" i="1"/>
  <c r="DW250" i="1"/>
  <c r="DK250" i="1"/>
  <c r="E27" i="12"/>
  <c r="D60" i="15" s="1"/>
  <c r="F27" i="12"/>
  <c r="E60" i="15" s="1"/>
  <c r="AE260" i="1"/>
  <c r="AE271" i="1" s="1"/>
  <c r="O1754" i="3"/>
  <c r="BI1754" i="3"/>
  <c r="BJ1754" i="3"/>
  <c r="F19" i="14"/>
  <c r="DS251" i="1"/>
  <c r="DS260" i="1" s="1"/>
  <c r="DS271" i="1" s="1"/>
  <c r="E57" i="15"/>
  <c r="AD260" i="1"/>
  <c r="AD271" i="1" s="1"/>
  <c r="D57" i="15"/>
  <c r="D63" i="15"/>
  <c r="E104" i="12"/>
  <c r="D104" i="12"/>
  <c r="D27" i="12"/>
  <c r="C60" i="15" s="1"/>
  <c r="DR250" i="1"/>
  <c r="E63" i="15"/>
  <c r="F104" i="12"/>
  <c r="F28" i="12"/>
  <c r="E19" i="14"/>
  <c r="C57" i="15"/>
  <c r="D18" i="14"/>
  <c r="D31" i="14" s="1"/>
  <c r="DE251" i="1"/>
  <c r="DE260" i="1" s="1"/>
  <c r="DE271" i="1" s="1"/>
  <c r="AV63" i="7"/>
  <c r="AV64" i="7" s="1"/>
  <c r="AV68" i="7" s="1"/>
  <c r="AV72" i="7" s="1"/>
  <c r="AC27" i="9"/>
  <c r="G32" i="12" s="1"/>
  <c r="CY251" i="1"/>
  <c r="CY260" i="1" s="1"/>
  <c r="CY271" i="1" s="1"/>
  <c r="CY275" i="1" s="1"/>
  <c r="CY280" i="1" s="1"/>
  <c r="X260" i="1"/>
  <c r="CZ275" i="1"/>
  <c r="AY63" i="7" s="1"/>
  <c r="AY64" i="7" s="1"/>
  <c r="AY68" i="7" s="1"/>
  <c r="Y260" i="1"/>
  <c r="Y271" i="1" s="1"/>
  <c r="DF251" i="1"/>
  <c r="DF260" i="1" s="1"/>
  <c r="DF271" i="1" s="1"/>
  <c r="DF275" i="1" s="1"/>
  <c r="DA273" i="1"/>
  <c r="DA275" i="1" s="1"/>
  <c r="AX63" i="7" s="1"/>
  <c r="AX64" i="7" s="1"/>
  <c r="AX68" i="7" s="1"/>
  <c r="Z260" i="1"/>
  <c r="Z271" i="1" s="1"/>
  <c r="AU72" i="7"/>
  <c r="DG251" i="1"/>
  <c r="DG260" i="1" s="1"/>
  <c r="DG271" i="1" s="1"/>
  <c r="DG275" i="1" s="1"/>
  <c r="CE65" i="1"/>
  <c r="CC81" i="1"/>
  <c r="J35" i="13"/>
  <c r="T63" i="9"/>
  <c r="T67" i="9" s="1"/>
  <c r="R36" i="12"/>
  <c r="CA249" i="1"/>
  <c r="CA251" i="1" s="1"/>
  <c r="CA260" i="1" s="1"/>
  <c r="CA271" i="1" s="1"/>
  <c r="AS2" i="9"/>
  <c r="CI19" i="1"/>
  <c r="CG26" i="1"/>
  <c r="L63" i="9"/>
  <c r="E35" i="13"/>
  <c r="CI228" i="1"/>
  <c r="CG243" i="1"/>
  <c r="CG44" i="1"/>
  <c r="CI34" i="1"/>
  <c r="CM17" i="1"/>
  <c r="P68" i="9"/>
  <c r="P67" i="9"/>
  <c r="J36" i="13"/>
  <c r="J37" i="13" s="1"/>
  <c r="CE13" i="1"/>
  <c r="CG8" i="1"/>
  <c r="CE67" i="1"/>
  <c r="CK261" i="1"/>
  <c r="CI266" i="1"/>
  <c r="CI66" i="1"/>
  <c r="CK61" i="1"/>
  <c r="CM48" i="1"/>
  <c r="CE258" i="1"/>
  <c r="CG254" i="1"/>
  <c r="AF51" i="9"/>
  <c r="AF59" i="9" s="1"/>
  <c r="J32" i="12"/>
  <c r="K32" i="12"/>
  <c r="AG51" i="9"/>
  <c r="AG59" i="9" s="1"/>
  <c r="AD51" i="9"/>
  <c r="AD59" i="9" s="1"/>
  <c r="H32" i="12"/>
  <c r="AB51" i="9"/>
  <c r="AB59" i="9" s="1"/>
  <c r="AB63" i="9" s="1"/>
  <c r="F32" i="12"/>
  <c r="Z51" i="9"/>
  <c r="Z59" i="9" s="1"/>
  <c r="D36" i="12" s="1"/>
  <c r="AA51" i="9"/>
  <c r="AA59" i="9" s="1"/>
  <c r="E36" i="12" s="1"/>
  <c r="X271" i="1" l="1"/>
  <c r="X275" i="1" s="1"/>
  <c r="AC260" i="1"/>
  <c r="AC271" i="1" s="1"/>
  <c r="BE275" i="1"/>
  <c r="BZ273" i="1"/>
  <c r="CA273" i="1" s="1"/>
  <c r="DH251" i="1"/>
  <c r="DH260" i="1" s="1"/>
  <c r="DH271" i="1" s="1"/>
  <c r="DH275" i="1" s="1"/>
  <c r="DH281" i="1" s="1"/>
  <c r="DT250" i="1"/>
  <c r="AE51" i="9"/>
  <c r="AE59" i="9" s="1"/>
  <c r="I32" i="12"/>
  <c r="I36" i="12" s="1"/>
  <c r="AP1754" i="3"/>
  <c r="BE1754" i="3"/>
  <c r="BD1754" i="3"/>
  <c r="D19" i="14"/>
  <c r="AC51" i="9"/>
  <c r="AC59" i="9" s="1"/>
  <c r="R37" i="12"/>
  <c r="R38" i="12" s="1"/>
  <c r="AW63" i="7"/>
  <c r="CY281" i="1"/>
  <c r="DC273" i="1"/>
  <c r="DC275" i="1" s="1"/>
  <c r="BB63" i="7" s="1"/>
  <c r="BB64" i="7" s="1"/>
  <c r="BB68" i="7" s="1"/>
  <c r="O36" i="13"/>
  <c r="O37" i="13" s="1"/>
  <c r="DD273" i="1"/>
  <c r="DD275" i="1" s="1"/>
  <c r="BA63" i="7" s="1"/>
  <c r="BA64" i="7" s="1"/>
  <c r="BA68" i="7" s="1"/>
  <c r="CE81" i="1"/>
  <c r="CE249" i="1" s="1"/>
  <c r="CE251" i="1" s="1"/>
  <c r="CE260" i="1" s="1"/>
  <c r="CE271" i="1" s="1"/>
  <c r="CG65" i="1"/>
  <c r="T68" i="9"/>
  <c r="CK19" i="1"/>
  <c r="CI26" i="1"/>
  <c r="L67" i="9"/>
  <c r="L68" i="9"/>
  <c r="E36" i="13"/>
  <c r="E37" i="13" s="1"/>
  <c r="CM61" i="1"/>
  <c r="CO48" i="1"/>
  <c r="CO61" i="1" s="1"/>
  <c r="CK66" i="1"/>
  <c r="CM261" i="1"/>
  <c r="CK266" i="1"/>
  <c r="BH275" i="1"/>
  <c r="CD273" i="1"/>
  <c r="CE273" i="1" s="1"/>
  <c r="CO17" i="1"/>
  <c r="CC249" i="1"/>
  <c r="CC251" i="1" s="1"/>
  <c r="CC260" i="1" s="1"/>
  <c r="CC271" i="1" s="1"/>
  <c r="CI8" i="1"/>
  <c r="CG13" i="1"/>
  <c r="CI243" i="1"/>
  <c r="CK228" i="1"/>
  <c r="CG258" i="1"/>
  <c r="CI254" i="1"/>
  <c r="CG67" i="1"/>
  <c r="CK34" i="1"/>
  <c r="CI44" i="1"/>
  <c r="AX72" i="7"/>
  <c r="AY72" i="7"/>
  <c r="K36" i="12"/>
  <c r="AG63" i="9"/>
  <c r="AG67" i="9" s="1"/>
  <c r="AD63" i="9"/>
  <c r="H36" i="12"/>
  <c r="J36" i="12"/>
  <c r="E26" i="14"/>
  <c r="E24" i="14" s="1"/>
  <c r="AA63" i="9"/>
  <c r="F36" i="12"/>
  <c r="F26" i="14" s="1"/>
  <c r="F24" i="14" s="1"/>
  <c r="Z63" i="9"/>
  <c r="D26" i="14"/>
  <c r="D24" i="14" s="1"/>
  <c r="AW61" i="7"/>
  <c r="X281" i="1" l="1"/>
  <c r="Q63" i="7"/>
  <c r="Q64" i="7" s="1"/>
  <c r="Q68" i="7" s="1"/>
  <c r="Q72" i="7" s="1"/>
  <c r="X282" i="1"/>
  <c r="Y273" i="1"/>
  <c r="Y275" i="1" s="1"/>
  <c r="Z273" i="1" s="1"/>
  <c r="BI273" i="1"/>
  <c r="CF273" i="1" s="1"/>
  <c r="CG273" i="1" s="1"/>
  <c r="P62" i="8"/>
  <c r="P63" i="8" s="1"/>
  <c r="P67" i="8" s="1"/>
  <c r="P72" i="8" s="1"/>
  <c r="BF273" i="1"/>
  <c r="N62" i="8"/>
  <c r="N63" i="8" s="1"/>
  <c r="N67" i="8" s="1"/>
  <c r="N72" i="8" s="1"/>
  <c r="DH280" i="1"/>
  <c r="BM1754" i="3"/>
  <c r="BN1754" i="3"/>
  <c r="DB273" i="1"/>
  <c r="DB275" i="1" s="1"/>
  <c r="DB280" i="1" s="1"/>
  <c r="DI273" i="1"/>
  <c r="DI275" i="1" s="1"/>
  <c r="AW64" i="7"/>
  <c r="AW68" i="7" s="1"/>
  <c r="AW75" i="7" s="1"/>
  <c r="DJ273" i="1"/>
  <c r="DJ275" i="1" s="1"/>
  <c r="CG81" i="1"/>
  <c r="CI65" i="1"/>
  <c r="CM19" i="1"/>
  <c r="CK26" i="1"/>
  <c r="CI258" i="1"/>
  <c r="CK254" i="1"/>
  <c r="CO261" i="1"/>
  <c r="CO266" i="1" s="1"/>
  <c r="CM266" i="1"/>
  <c r="CI13" i="1"/>
  <c r="CK8" i="1"/>
  <c r="CM228" i="1"/>
  <c r="CK243" i="1"/>
  <c r="CM66" i="1"/>
  <c r="CM34" i="1"/>
  <c r="CK44" i="1"/>
  <c r="CI67" i="1"/>
  <c r="BA72" i="7"/>
  <c r="BB72" i="7"/>
  <c r="AF68" i="9"/>
  <c r="J37" i="12"/>
  <c r="G37" i="12"/>
  <c r="AC68" i="9"/>
  <c r="AC67" i="9"/>
  <c r="H37" i="12"/>
  <c r="AD68" i="9"/>
  <c r="AD67" i="9"/>
  <c r="K37" i="12"/>
  <c r="AG68" i="9"/>
  <c r="Y281" i="1"/>
  <c r="Y282" i="1"/>
  <c r="Q87" i="1"/>
  <c r="I180" i="1"/>
  <c r="M208" i="1"/>
  <c r="I173" i="1"/>
  <c r="M169" i="1"/>
  <c r="M160" i="1"/>
  <c r="M95" i="1"/>
  <c r="I186" i="1"/>
  <c r="M185" i="1"/>
  <c r="Q132" i="1"/>
  <c r="I87" i="1"/>
  <c r="M195" i="1"/>
  <c r="I213" i="1"/>
  <c r="I203" i="1"/>
  <c r="Q126" i="1"/>
  <c r="I181" i="1"/>
  <c r="Q192" i="1"/>
  <c r="Q143" i="1"/>
  <c r="Q163" i="1"/>
  <c r="I209" i="1"/>
  <c r="M204" i="1"/>
  <c r="M174" i="1"/>
  <c r="I207" i="1"/>
  <c r="I128" i="1"/>
  <c r="Q146" i="1"/>
  <c r="I143" i="1"/>
  <c r="Q210" i="1"/>
  <c r="M93" i="1"/>
  <c r="Q115" i="1"/>
  <c r="M203" i="1"/>
  <c r="M190" i="1"/>
  <c r="I97" i="1"/>
  <c r="I107" i="1"/>
  <c r="M189" i="1"/>
  <c r="M209" i="1"/>
  <c r="M148" i="1"/>
  <c r="I129" i="1"/>
  <c r="Q133" i="1"/>
  <c r="I171" i="1"/>
  <c r="M166" i="1"/>
  <c r="I174" i="1"/>
  <c r="I104" i="1"/>
  <c r="Q119" i="1"/>
  <c r="Q150" i="1"/>
  <c r="Q98" i="1"/>
  <c r="Q164" i="1"/>
  <c r="I95" i="1"/>
  <c r="M147" i="1"/>
  <c r="M191" i="1"/>
  <c r="Q145" i="1"/>
  <c r="M264" i="1"/>
  <c r="Q173" i="1"/>
  <c r="M194" i="1"/>
  <c r="M162" i="1"/>
  <c r="I114" i="1"/>
  <c r="Q138" i="1"/>
  <c r="Q190" i="1"/>
  <c r="M116" i="1"/>
  <c r="I151" i="1"/>
  <c r="I220" i="1"/>
  <c r="Q92" i="1"/>
  <c r="I113" i="1"/>
  <c r="M146" i="1"/>
  <c r="Q91" i="1"/>
  <c r="M151" i="1"/>
  <c r="M165" i="1"/>
  <c r="I205" i="1"/>
  <c r="I77" i="1"/>
  <c r="Q104" i="1"/>
  <c r="Q220" i="1"/>
  <c r="Q86" i="1"/>
  <c r="M88" i="1"/>
  <c r="I103" i="1"/>
  <c r="Q186" i="1"/>
  <c r="Q97" i="1"/>
  <c r="M118" i="1"/>
  <c r="I184" i="1"/>
  <c r="I159" i="1"/>
  <c r="M111" i="1"/>
  <c r="M110" i="1"/>
  <c r="Q116" i="1"/>
  <c r="M126" i="1"/>
  <c r="I192" i="1"/>
  <c r="Q168" i="1"/>
  <c r="M207" i="1"/>
  <c r="M205" i="1"/>
  <c r="M109" i="1"/>
  <c r="I194" i="1"/>
  <c r="M142" i="1"/>
  <c r="Q188" i="1"/>
  <c r="Q57" i="1"/>
  <c r="M107" i="1"/>
  <c r="Q169" i="1"/>
  <c r="I166" i="1"/>
  <c r="M120" i="1"/>
  <c r="I212" i="1"/>
  <c r="I108" i="1"/>
  <c r="Q183" i="1"/>
  <c r="I160" i="1"/>
  <c r="M117" i="1"/>
  <c r="Q139" i="1"/>
  <c r="M98" i="1"/>
  <c r="I89" i="1"/>
  <c r="Q221" i="1"/>
  <c r="I116" i="1"/>
  <c r="M263" i="1"/>
  <c r="Q165" i="1"/>
  <c r="Q205" i="1"/>
  <c r="M211" i="1"/>
  <c r="Q213" i="1"/>
  <c r="I111" i="1"/>
  <c r="Q129" i="1"/>
  <c r="M219" i="1"/>
  <c r="Q216" i="1"/>
  <c r="I215" i="1"/>
  <c r="Q108" i="1"/>
  <c r="M150" i="1"/>
  <c r="I163" i="1"/>
  <c r="Q172" i="1"/>
  <c r="M41" i="1"/>
  <c r="I96" i="1"/>
  <c r="Q215" i="1"/>
  <c r="I110" i="1"/>
  <c r="M97" i="1"/>
  <c r="Q149" i="1"/>
  <c r="I265" i="1"/>
  <c r="I189" i="1"/>
  <c r="I127" i="1"/>
  <c r="M173" i="1"/>
  <c r="Q204" i="1"/>
  <c r="I145" i="1"/>
  <c r="Q219" i="1"/>
  <c r="M114" i="1"/>
  <c r="Q95" i="1"/>
  <c r="Q135" i="1"/>
  <c r="I190" i="1"/>
  <c r="I119" i="1"/>
  <c r="Q144" i="1"/>
  <c r="M215" i="1"/>
  <c r="M78" i="1"/>
  <c r="Q170" i="1"/>
  <c r="Q140" i="1"/>
  <c r="M217" i="1"/>
  <c r="M87" i="1"/>
  <c r="Q105" i="1"/>
  <c r="I106" i="1"/>
  <c r="I167" i="1"/>
  <c r="I182" i="1"/>
  <c r="I117" i="1"/>
  <c r="Q106" i="1"/>
  <c r="Q195" i="1"/>
  <c r="Q264" i="1"/>
  <c r="I211" i="1"/>
  <c r="Q182" i="1"/>
  <c r="M212" i="1"/>
  <c r="I86" i="1"/>
  <c r="I147" i="1"/>
  <c r="Q189" i="1"/>
  <c r="Q263" i="1"/>
  <c r="I221" i="1"/>
  <c r="I94" i="1"/>
  <c r="M96" i="1"/>
  <c r="I118" i="1"/>
  <c r="I183" i="1"/>
  <c r="I218" i="1"/>
  <c r="M163" i="1"/>
  <c r="M91" i="1"/>
  <c r="Q151" i="1"/>
  <c r="Q77" i="1"/>
  <c r="M89" i="1"/>
  <c r="M105" i="1"/>
  <c r="Q131" i="1"/>
  <c r="M128" i="1"/>
  <c r="M192" i="1"/>
  <c r="I208" i="1"/>
  <c r="M186" i="1"/>
  <c r="Q114" i="1"/>
  <c r="Q111" i="1"/>
  <c r="Q214" i="1"/>
  <c r="Q191" i="1"/>
  <c r="M113" i="1"/>
  <c r="Q130" i="1"/>
  <c r="Q147" i="1"/>
  <c r="Q174" i="1"/>
  <c r="M214" i="1"/>
  <c r="I202" i="1"/>
  <c r="M187" i="1"/>
  <c r="M119" i="1"/>
  <c r="I264" i="1"/>
  <c r="M172" i="1"/>
  <c r="I195" i="1"/>
  <c r="I126" i="1"/>
  <c r="Q113" i="1"/>
  <c r="M164" i="1"/>
  <c r="M183" i="1"/>
  <c r="Q118" i="1"/>
  <c r="I206" i="1"/>
  <c r="Q162" i="1"/>
  <c r="Q137" i="1"/>
  <c r="I98" i="1"/>
  <c r="I217" i="1"/>
  <c r="I204" i="1"/>
  <c r="Q127" i="1"/>
  <c r="M127" i="1"/>
  <c r="M106" i="1"/>
  <c r="I210" i="1"/>
  <c r="I130" i="1"/>
  <c r="M92" i="1"/>
  <c r="Q187" i="1"/>
  <c r="Q93" i="1"/>
  <c r="I144" i="1"/>
  <c r="M218" i="1"/>
  <c r="M167" i="1"/>
  <c r="M108" i="1"/>
  <c r="Q194" i="1"/>
  <c r="I161" i="1"/>
  <c r="I172" i="1"/>
  <c r="I149" i="1"/>
  <c r="I219" i="1"/>
  <c r="I91" i="1"/>
  <c r="Q89" i="1"/>
  <c r="Q217" i="1"/>
  <c r="Q142" i="1"/>
  <c r="Q41" i="1"/>
  <c r="Q79" i="1"/>
  <c r="Q141" i="1"/>
  <c r="I165" i="1"/>
  <c r="I105" i="1"/>
  <c r="I85" i="1"/>
  <c r="Q209" i="1"/>
  <c r="M210" i="1"/>
  <c r="Q136" i="1"/>
  <c r="I185" i="1"/>
  <c r="M94" i="1"/>
  <c r="Q110" i="1"/>
  <c r="I191" i="1"/>
  <c r="M213" i="1"/>
  <c r="Q160" i="1"/>
  <c r="M265" i="1"/>
  <c r="M206" i="1"/>
  <c r="M193" i="1"/>
  <c r="M79" i="1"/>
  <c r="Q185" i="1"/>
  <c r="I193" i="1"/>
  <c r="M181" i="1"/>
  <c r="M161" i="1"/>
  <c r="I263" i="1"/>
  <c r="Q206" i="1"/>
  <c r="M221" i="1"/>
  <c r="Q109" i="1"/>
  <c r="Q148" i="1"/>
  <c r="Q212" i="1"/>
  <c r="I216" i="1"/>
  <c r="I125" i="1"/>
  <c r="I93" i="1"/>
  <c r="M145" i="1"/>
  <c r="I187" i="1"/>
  <c r="I170" i="1"/>
  <c r="M90" i="1"/>
  <c r="M168" i="1"/>
  <c r="M77" i="1"/>
  <c r="I188" i="1"/>
  <c r="I168" i="1"/>
  <c r="Q117" i="1"/>
  <c r="Q207" i="1"/>
  <c r="M55" i="1"/>
  <c r="Q193" i="1"/>
  <c r="Q184" i="1"/>
  <c r="M171" i="1"/>
  <c r="I214" i="1"/>
  <c r="M86" i="1"/>
  <c r="I115" i="1"/>
  <c r="Q112" i="1"/>
  <c r="M188" i="1"/>
  <c r="M184" i="1"/>
  <c r="Q218" i="1"/>
  <c r="Q107" i="1"/>
  <c r="M112" i="1"/>
  <c r="Q181" i="1"/>
  <c r="M115" i="1"/>
  <c r="Q134" i="1"/>
  <c r="Q90" i="1"/>
  <c r="I148" i="1"/>
  <c r="Q166" i="1"/>
  <c r="M143" i="1"/>
  <c r="M57" i="1"/>
  <c r="Q211" i="1"/>
  <c r="I109" i="1"/>
  <c r="I146" i="1"/>
  <c r="I169" i="1"/>
  <c r="M104" i="1"/>
  <c r="M220" i="1"/>
  <c r="M216" i="1"/>
  <c r="M170" i="1"/>
  <c r="I150" i="1"/>
  <c r="Q128" i="1"/>
  <c r="Q94" i="1"/>
  <c r="I162" i="1"/>
  <c r="I112" i="1"/>
  <c r="I88" i="1"/>
  <c r="I90" i="1"/>
  <c r="Q208" i="1"/>
  <c r="Q203" i="1"/>
  <c r="M149" i="1"/>
  <c r="Q55" i="1"/>
  <c r="Q120" i="1"/>
  <c r="M40" i="1"/>
  <c r="M144" i="1"/>
  <c r="Q88" i="1"/>
  <c r="M129" i="1"/>
  <c r="I120" i="1"/>
  <c r="Q167" i="1"/>
  <c r="Q96" i="1"/>
  <c r="I164" i="1"/>
  <c r="Q265" i="1"/>
  <c r="M182" i="1"/>
  <c r="Q171" i="1"/>
  <c r="Q161" i="1"/>
  <c r="I92" i="1"/>
  <c r="BI275" i="1" l="1"/>
  <c r="BJ273" i="1" s="1"/>
  <c r="CH273" i="1" s="1"/>
  <c r="CI273" i="1" s="1"/>
  <c r="R63" i="7"/>
  <c r="R64" i="7" s="1"/>
  <c r="R68" i="7" s="1"/>
  <c r="Q71" i="7"/>
  <c r="Q11" i="7"/>
  <c r="BF275" i="1"/>
  <c r="O62" i="8" s="1"/>
  <c r="CB273" i="1"/>
  <c r="CC273" i="1" s="1"/>
  <c r="E46" i="13"/>
  <c r="E47" i="13"/>
  <c r="E45" i="13"/>
  <c r="J144" i="1"/>
  <c r="R120" i="1"/>
  <c r="R209" i="1"/>
  <c r="R91" i="1"/>
  <c r="R118" i="1"/>
  <c r="R92" i="1"/>
  <c r="J109" i="1"/>
  <c r="N220" i="1"/>
  <c r="N88" i="1"/>
  <c r="R140" i="1"/>
  <c r="R213" i="1"/>
  <c r="J190" i="1"/>
  <c r="Q175" i="1"/>
  <c r="R160" i="1"/>
  <c r="R203" i="1"/>
  <c r="Q222" i="1"/>
  <c r="R167" i="1"/>
  <c r="N213" i="1"/>
  <c r="N146" i="1"/>
  <c r="N110" i="1"/>
  <c r="R207" i="1"/>
  <c r="J183" i="1"/>
  <c r="N105" i="1"/>
  <c r="R146" i="1"/>
  <c r="N148" i="1"/>
  <c r="J209" i="1"/>
  <c r="R87" i="1"/>
  <c r="N128" i="1"/>
  <c r="R191" i="1"/>
  <c r="N170" i="1"/>
  <c r="M175" i="1"/>
  <c r="N160" i="1"/>
  <c r="N91" i="1"/>
  <c r="N112" i="1"/>
  <c r="R150" i="1"/>
  <c r="N188" i="1"/>
  <c r="N210" i="1"/>
  <c r="R95" i="1"/>
  <c r="R206" i="1"/>
  <c r="J162" i="1"/>
  <c r="M152" i="1"/>
  <c r="J108" i="1"/>
  <c r="R168" i="1"/>
  <c r="Q99" i="1"/>
  <c r="R173" i="1"/>
  <c r="J184" i="1"/>
  <c r="J140" i="1"/>
  <c r="R204" i="1"/>
  <c r="J87" i="1"/>
  <c r="N185" i="1"/>
  <c r="J112" i="1"/>
  <c r="J217" i="1"/>
  <c r="R190" i="1"/>
  <c r="J193" i="1"/>
  <c r="N171" i="1"/>
  <c r="N150" i="1"/>
  <c r="N109" i="1"/>
  <c r="J118" i="1"/>
  <c r="N195" i="1"/>
  <c r="R112" i="1"/>
  <c r="J164" i="1"/>
  <c r="J206" i="1"/>
  <c r="N87" i="1"/>
  <c r="Q121" i="1"/>
  <c r="R104" i="1"/>
  <c r="N216" i="1"/>
  <c r="N184" i="1"/>
  <c r="J211" i="1"/>
  <c r="J146" i="1"/>
  <c r="M103" i="1"/>
  <c r="Q103" i="1" s="1"/>
  <c r="J113" i="1"/>
  <c r="R220" i="1"/>
  <c r="N208" i="1"/>
  <c r="J106" i="1"/>
  <c r="N217" i="1"/>
  <c r="N190" i="1"/>
  <c r="R219" i="1"/>
  <c r="R163" i="1"/>
  <c r="R185" i="1"/>
  <c r="R116" i="1"/>
  <c r="J215" i="1"/>
  <c r="J104" i="1"/>
  <c r="I121" i="1"/>
  <c r="R147" i="1"/>
  <c r="R210" i="1"/>
  <c r="J221" i="1"/>
  <c r="R216" i="1"/>
  <c r="N209" i="1"/>
  <c r="J165" i="1"/>
  <c r="N98" i="1"/>
  <c r="R195" i="1"/>
  <c r="J174" i="1"/>
  <c r="N143" i="1"/>
  <c r="J168" i="1"/>
  <c r="R109" i="1"/>
  <c r="R166" i="1"/>
  <c r="N119" i="1"/>
  <c r="R164" i="1"/>
  <c r="N214" i="1"/>
  <c r="R211" i="1"/>
  <c r="N174" i="1"/>
  <c r="N167" i="1"/>
  <c r="N97" i="1"/>
  <c r="N164" i="1"/>
  <c r="R93" i="1"/>
  <c r="J169" i="1"/>
  <c r="R189" i="1"/>
  <c r="N207" i="1"/>
  <c r="R214" i="1"/>
  <c r="R96" i="1"/>
  <c r="R161" i="1"/>
  <c r="J195" i="1"/>
  <c r="R172" i="1"/>
  <c r="N193" i="1"/>
  <c r="R186" i="1"/>
  <c r="J98" i="1"/>
  <c r="R114" i="1"/>
  <c r="M121" i="1"/>
  <c r="N104" i="1"/>
  <c r="R97" i="1"/>
  <c r="N215" i="1"/>
  <c r="J182" i="1"/>
  <c r="R113" i="1"/>
  <c r="J129" i="1"/>
  <c r="R108" i="1"/>
  <c r="J88" i="1"/>
  <c r="J94" i="1"/>
  <c r="N187" i="1"/>
  <c r="J92" i="1"/>
  <c r="N186" i="1"/>
  <c r="R94" i="1"/>
  <c r="N168" i="1"/>
  <c r="N96" i="1"/>
  <c r="R119" i="1"/>
  <c r="N194" i="1"/>
  <c r="N211" i="1"/>
  <c r="J147" i="1"/>
  <c r="J128" i="1"/>
  <c r="M85" i="1"/>
  <c r="Q85" i="1" s="1"/>
  <c r="R151" i="1"/>
  <c r="R165" i="1"/>
  <c r="R145" i="1"/>
  <c r="R144" i="1"/>
  <c r="I152" i="1"/>
  <c r="N182" i="1"/>
  <c r="J148" i="1"/>
  <c r="J189" i="1"/>
  <c r="R115" i="1"/>
  <c r="R184" i="1"/>
  <c r="J93" i="1"/>
  <c r="R217" i="1"/>
  <c r="N191" i="1"/>
  <c r="J213" i="1"/>
  <c r="N141" i="1"/>
  <c r="J117" i="1"/>
  <c r="J166" i="1"/>
  <c r="J172" i="1"/>
  <c r="N165" i="1"/>
  <c r="R221" i="1"/>
  <c r="R174" i="1"/>
  <c r="N142" i="1"/>
  <c r="N140" i="1"/>
  <c r="M125" i="1"/>
  <c r="Q125" i="1" s="1"/>
  <c r="J192" i="1"/>
  <c r="N205" i="1"/>
  <c r="N107" i="1"/>
  <c r="N151" i="1"/>
  <c r="J208" i="1"/>
  <c r="N162" i="1"/>
  <c r="Q196" i="1"/>
  <c r="R181" i="1"/>
  <c r="J150" i="1"/>
  <c r="J212" i="1"/>
  <c r="N166" i="1"/>
  <c r="R182" i="1"/>
  <c r="J188" i="1"/>
  <c r="R105" i="1"/>
  <c r="J205" i="1"/>
  <c r="N127" i="1"/>
  <c r="J116" i="1"/>
  <c r="J149" i="1"/>
  <c r="J120" i="1"/>
  <c r="J163" i="1"/>
  <c r="J202" i="1"/>
  <c r="M202" i="1"/>
  <c r="Q202" i="1" s="1"/>
  <c r="R202" i="1" s="1"/>
  <c r="J141" i="1"/>
  <c r="J161" i="1"/>
  <c r="J171" i="1"/>
  <c r="J95" i="1"/>
  <c r="N169" i="1"/>
  <c r="N108" i="1"/>
  <c r="N93" i="1"/>
  <c r="R98" i="1"/>
  <c r="N113" i="1"/>
  <c r="R107" i="1"/>
  <c r="N163" i="1"/>
  <c r="R127" i="1"/>
  <c r="J194" i="1"/>
  <c r="R128" i="1"/>
  <c r="R171" i="1"/>
  <c r="R129" i="1"/>
  <c r="R183" i="1"/>
  <c r="R169" i="1"/>
  <c r="R192" i="1"/>
  <c r="N94" i="1"/>
  <c r="N118" i="1"/>
  <c r="J119" i="1"/>
  <c r="N161" i="1"/>
  <c r="N212" i="1"/>
  <c r="J110" i="1"/>
  <c r="N203" i="1"/>
  <c r="M222" i="1"/>
  <c r="R143" i="1"/>
  <c r="J210" i="1"/>
  <c r="J214" i="1"/>
  <c r="J204" i="1"/>
  <c r="I196" i="1"/>
  <c r="J181" i="1"/>
  <c r="J220" i="1"/>
  <c r="J191" i="1"/>
  <c r="J105" i="1"/>
  <c r="N106" i="1"/>
  <c r="R218" i="1"/>
  <c r="R106" i="1"/>
  <c r="R208" i="1"/>
  <c r="J127" i="1"/>
  <c r="J187" i="1"/>
  <c r="R212" i="1"/>
  <c r="N206" i="1"/>
  <c r="R215" i="1"/>
  <c r="J97" i="1"/>
  <c r="J185" i="1"/>
  <c r="N92" i="1"/>
  <c r="N218" i="1"/>
  <c r="J207" i="1"/>
  <c r="R148" i="1"/>
  <c r="R162" i="1"/>
  <c r="J143" i="1"/>
  <c r="R188" i="1"/>
  <c r="R170" i="1"/>
  <c r="N149" i="1"/>
  <c r="N173" i="1"/>
  <c r="Q152" i="1"/>
  <c r="N181" i="1"/>
  <c r="M196" i="1"/>
  <c r="J96" i="1"/>
  <c r="J151" i="1"/>
  <c r="J107" i="1"/>
  <c r="N145" i="1"/>
  <c r="N172" i="1"/>
  <c r="J145" i="1"/>
  <c r="M99" i="1"/>
  <c r="N117" i="1"/>
  <c r="R149" i="1"/>
  <c r="R194" i="1"/>
  <c r="J180" i="1"/>
  <c r="M180" i="1"/>
  <c r="Q180" i="1" s="1"/>
  <c r="R180" i="1" s="1"/>
  <c r="J91" i="1"/>
  <c r="R205" i="1"/>
  <c r="N95" i="1"/>
  <c r="I99" i="1"/>
  <c r="R88" i="1"/>
  <c r="J216" i="1"/>
  <c r="N204" i="1"/>
  <c r="N114" i="1"/>
  <c r="J218" i="1"/>
  <c r="J173" i="1"/>
  <c r="J167" i="1"/>
  <c r="R187" i="1"/>
  <c r="N115" i="1"/>
  <c r="N129" i="1"/>
  <c r="J203" i="1"/>
  <c r="I222" i="1"/>
  <c r="R110" i="1"/>
  <c r="J160" i="1"/>
  <c r="I175" i="1"/>
  <c r="J219" i="1"/>
  <c r="J115" i="1"/>
  <c r="R142" i="1"/>
  <c r="N144" i="1"/>
  <c r="N219" i="1"/>
  <c r="N221" i="1"/>
  <c r="J170" i="1"/>
  <c r="N116" i="1"/>
  <c r="J114" i="1"/>
  <c r="J142" i="1"/>
  <c r="R117" i="1"/>
  <c r="N183" i="1"/>
  <c r="N189" i="1"/>
  <c r="N192" i="1"/>
  <c r="J186" i="1"/>
  <c r="R141" i="1"/>
  <c r="N147" i="1"/>
  <c r="N120" i="1"/>
  <c r="J159" i="1"/>
  <c r="M159" i="1"/>
  <c r="Q159" i="1" s="1"/>
  <c r="R159" i="1" s="1"/>
  <c r="R193" i="1"/>
  <c r="AZ63" i="7"/>
  <c r="DB281" i="1"/>
  <c r="DR273" i="1"/>
  <c r="DR275" i="1" s="1"/>
  <c r="DS273" i="1"/>
  <c r="DS275" i="1" s="1"/>
  <c r="CI81" i="1"/>
  <c r="CK65" i="1"/>
  <c r="CO19" i="1"/>
  <c r="CO26" i="1" s="1"/>
  <c r="CM26" i="1"/>
  <c r="CG249" i="1"/>
  <c r="CG251" i="1" s="1"/>
  <c r="CG260" i="1" s="1"/>
  <c r="CG271" i="1" s="1"/>
  <c r="CM254" i="1"/>
  <c r="CK258" i="1"/>
  <c r="CK67" i="1"/>
  <c r="CO66" i="1"/>
  <c r="CM8" i="1"/>
  <c r="CK13" i="1"/>
  <c r="CM44" i="1"/>
  <c r="CO34" i="1"/>
  <c r="CO44" i="1" s="1"/>
  <c r="CM243" i="1"/>
  <c r="CO228" i="1"/>
  <c r="CO243" i="1" s="1"/>
  <c r="DM273" i="1"/>
  <c r="DM275" i="1" s="1"/>
  <c r="BD63" i="7"/>
  <c r="BD64" i="7" s="1"/>
  <c r="BD68" i="7" s="1"/>
  <c r="BE63" i="7"/>
  <c r="BE64" i="7" s="1"/>
  <c r="BE68" i="7" s="1"/>
  <c r="DL273" i="1"/>
  <c r="DL275" i="1" s="1"/>
  <c r="I65" i="15"/>
  <c r="J38" i="12"/>
  <c r="K38" i="12"/>
  <c r="J65" i="15"/>
  <c r="G65" i="15"/>
  <c r="H38" i="12"/>
  <c r="F65" i="15"/>
  <c r="G38" i="12"/>
  <c r="C65" i="15"/>
  <c r="D27" i="14"/>
  <c r="AZ61" i="7"/>
  <c r="D65" i="15"/>
  <c r="E27" i="14"/>
  <c r="DE273" i="1"/>
  <c r="DE275" i="1" s="1"/>
  <c r="Z275" i="1"/>
  <c r="AC273" i="1" s="1"/>
  <c r="Q62" i="8" l="1"/>
  <c r="Q63" i="8" s="1"/>
  <c r="Q67" i="8" s="1"/>
  <c r="Q72" i="8" s="1"/>
  <c r="AC275" i="1"/>
  <c r="AA275" i="1"/>
  <c r="O63" i="8"/>
  <c r="O67" i="8" s="1"/>
  <c r="O72" i="8" s="1"/>
  <c r="BJ275" i="1"/>
  <c r="R62" i="8" s="1"/>
  <c r="R63" i="8" s="1"/>
  <c r="R67" i="8" s="1"/>
  <c r="R72" i="8" s="1"/>
  <c r="N202" i="1"/>
  <c r="N159" i="1"/>
  <c r="J175" i="1"/>
  <c r="J196" i="1"/>
  <c r="R196" i="1"/>
  <c r="J222" i="1"/>
  <c r="R222" i="1"/>
  <c r="N196" i="1"/>
  <c r="N175" i="1"/>
  <c r="R175" i="1"/>
  <c r="N222" i="1"/>
  <c r="N180" i="1"/>
  <c r="AZ64" i="7"/>
  <c r="AZ68" i="7" s="1"/>
  <c r="AZ75" i="7" s="1"/>
  <c r="CK81" i="1"/>
  <c r="CM65" i="1"/>
  <c r="CM67" i="1"/>
  <c r="CO8" i="1"/>
  <c r="CO13" i="1" s="1"/>
  <c r="CM13" i="1"/>
  <c r="CJ273" i="1"/>
  <c r="CK273" i="1" s="1"/>
  <c r="M273" i="1" s="1"/>
  <c r="BL275" i="1"/>
  <c r="CO254" i="1"/>
  <c r="CM258" i="1"/>
  <c r="BD72" i="7"/>
  <c r="BG63" i="7"/>
  <c r="BG64" i="7" s="1"/>
  <c r="BG68" i="7" s="1"/>
  <c r="DP273" i="1"/>
  <c r="DP275" i="1" s="1"/>
  <c r="BE72" i="7"/>
  <c r="BH63" i="7"/>
  <c r="BH64" i="7" s="1"/>
  <c r="BH68" i="7" s="1"/>
  <c r="DO273" i="1"/>
  <c r="DO275" i="1" s="1"/>
  <c r="Z281" i="1"/>
  <c r="S63" i="7"/>
  <c r="Z282" i="1"/>
  <c r="DE281" i="1"/>
  <c r="BC63" i="7"/>
  <c r="DE280" i="1"/>
  <c r="R71" i="7"/>
  <c r="R72" i="7"/>
  <c r="R11" i="7"/>
  <c r="AD273" i="1" l="1"/>
  <c r="AD275" i="1" s="1"/>
  <c r="AB273" i="1"/>
  <c r="AF273" i="1"/>
  <c r="S62" i="8"/>
  <c r="S63" i="8" s="1"/>
  <c r="S67" i="8" s="1"/>
  <c r="S72" i="8" s="1"/>
  <c r="BM273" i="1"/>
  <c r="CL273" i="1" s="1"/>
  <c r="CM273" i="1" s="1"/>
  <c r="CM81" i="1"/>
  <c r="CO65" i="1"/>
  <c r="R86" i="12"/>
  <c r="R75" i="12"/>
  <c r="R68" i="12"/>
  <c r="R77" i="12"/>
  <c r="R72" i="12"/>
  <c r="R73" i="12"/>
  <c r="CK249" i="1"/>
  <c r="CK251" i="1" s="1"/>
  <c r="CK260" i="1" s="1"/>
  <c r="CK271" i="1" s="1"/>
  <c r="E41" i="13"/>
  <c r="R83" i="12"/>
  <c r="E66" i="13"/>
  <c r="J66" i="13"/>
  <c r="O66" i="13"/>
  <c r="CI249" i="1"/>
  <c r="CI251" i="1" s="1"/>
  <c r="CI260" i="1" s="1"/>
  <c r="CI271" i="1" s="1"/>
  <c r="CO258" i="1"/>
  <c r="CO67" i="1"/>
  <c r="BG71" i="7"/>
  <c r="BG72" i="7"/>
  <c r="DV273" i="1"/>
  <c r="BJ63" i="7"/>
  <c r="BJ64" i="7" s="1"/>
  <c r="BJ68" i="7" s="1"/>
  <c r="DU273" i="1"/>
  <c r="BK63" i="7"/>
  <c r="BK64" i="7" s="1"/>
  <c r="BK68" i="7" s="1"/>
  <c r="BH71" i="7"/>
  <c r="BH72" i="7"/>
  <c r="DK273" i="1"/>
  <c r="S64" i="7"/>
  <c r="S68" i="7" s="1"/>
  <c r="BC61" i="7"/>
  <c r="BC64" i="7" s="1"/>
  <c r="BC68" i="7" s="1"/>
  <c r="Q56" i="1"/>
  <c r="M242" i="1"/>
  <c r="I43" i="1"/>
  <c r="I9" i="1"/>
  <c r="M69" i="1"/>
  <c r="M268" i="1"/>
  <c r="M240" i="1"/>
  <c r="I234" i="1"/>
  <c r="M72" i="1"/>
  <c r="I18" i="1"/>
  <c r="I227" i="1"/>
  <c r="Q35" i="1"/>
  <c r="Q262" i="1"/>
  <c r="M42" i="1"/>
  <c r="Q42" i="1"/>
  <c r="Q228" i="1"/>
  <c r="Q48" i="1"/>
  <c r="M261" i="1"/>
  <c r="I239" i="1"/>
  <c r="Q18" i="1"/>
  <c r="Q238" i="1"/>
  <c r="I68" i="1"/>
  <c r="I262" i="1"/>
  <c r="I50" i="1"/>
  <c r="I10" i="1"/>
  <c r="Q53" i="1"/>
  <c r="Q241" i="1"/>
  <c r="I21" i="1"/>
  <c r="Q236" i="1"/>
  <c r="I232" i="1"/>
  <c r="I64" i="1"/>
  <c r="I60" i="1"/>
  <c r="M255" i="1"/>
  <c r="Q49" i="1"/>
  <c r="M66" i="1"/>
  <c r="I230" i="1"/>
  <c r="M71" i="1"/>
  <c r="I33" i="1"/>
  <c r="M254" i="1"/>
  <c r="M232" i="1"/>
  <c r="I36" i="1"/>
  <c r="M241" i="1"/>
  <c r="I51" i="1"/>
  <c r="Q261" i="1"/>
  <c r="I233" i="1"/>
  <c r="I47" i="1"/>
  <c r="I52" i="1"/>
  <c r="M67" i="1"/>
  <c r="I24" i="1"/>
  <c r="Q37" i="1"/>
  <c r="I69" i="1"/>
  <c r="Q17" i="1"/>
  <c r="I22" i="1"/>
  <c r="Q20" i="1"/>
  <c r="M237" i="1"/>
  <c r="M35" i="1"/>
  <c r="M20" i="1"/>
  <c r="Q240" i="1"/>
  <c r="M76" i="1"/>
  <c r="I237" i="1"/>
  <c r="M8" i="1"/>
  <c r="I238" i="1"/>
  <c r="Q24" i="1"/>
  <c r="I56" i="1"/>
  <c r="I73" i="1"/>
  <c r="Q60" i="1"/>
  <c r="Q10" i="1"/>
  <c r="M19" i="1"/>
  <c r="I241" i="1"/>
  <c r="Q70" i="1"/>
  <c r="I19" i="1"/>
  <c r="Q230" i="1"/>
  <c r="M75" i="1"/>
  <c r="Q73" i="1"/>
  <c r="Q232" i="1"/>
  <c r="I71" i="1"/>
  <c r="Q36" i="1"/>
  <c r="Q39" i="1"/>
  <c r="I74" i="1"/>
  <c r="Q65" i="1"/>
  <c r="M36" i="1"/>
  <c r="I16" i="1"/>
  <c r="M12" i="1"/>
  <c r="Q71" i="1"/>
  <c r="I49" i="1"/>
  <c r="M49" i="1"/>
  <c r="Q234" i="1"/>
  <c r="I80" i="1"/>
  <c r="I242" i="1"/>
  <c r="Q74" i="1"/>
  <c r="Q52" i="1"/>
  <c r="M52" i="1"/>
  <c r="I54" i="1"/>
  <c r="I8" i="1"/>
  <c r="I25" i="1"/>
  <c r="I35" i="1"/>
  <c r="Q233" i="1"/>
  <c r="M239" i="1"/>
  <c r="M235" i="1"/>
  <c r="M74" i="1"/>
  <c r="Q66" i="1"/>
  <c r="M231" i="1"/>
  <c r="Q72" i="1"/>
  <c r="I67" i="1"/>
  <c r="I229" i="1"/>
  <c r="M228" i="1"/>
  <c r="I17" i="1"/>
  <c r="I240" i="1"/>
  <c r="I231" i="1"/>
  <c r="M37" i="1"/>
  <c r="Q54" i="1"/>
  <c r="I70" i="1"/>
  <c r="I256" i="1"/>
  <c r="M34" i="1"/>
  <c r="I261" i="1"/>
  <c r="M9" i="1"/>
  <c r="Q256" i="1"/>
  <c r="I66" i="1"/>
  <c r="Q23" i="1"/>
  <c r="Q237" i="1"/>
  <c r="I257" i="1"/>
  <c r="I48" i="1"/>
  <c r="Q239" i="1"/>
  <c r="I37" i="1"/>
  <c r="M229" i="1"/>
  <c r="M262" i="1"/>
  <c r="M18" i="1"/>
  <c r="Q19" i="1"/>
  <c r="M39" i="1"/>
  <c r="Q80" i="1"/>
  <c r="Q75" i="1"/>
  <c r="M50" i="1"/>
  <c r="M17" i="1"/>
  <c r="Q11" i="1"/>
  <c r="Q25" i="1"/>
  <c r="M73" i="1"/>
  <c r="Q9" i="1"/>
  <c r="I42" i="1"/>
  <c r="M48" i="1"/>
  <c r="M80" i="1"/>
  <c r="Q76" i="1"/>
  <c r="M11" i="1"/>
  <c r="M65" i="1"/>
  <c r="Q235" i="1"/>
  <c r="M68" i="1"/>
  <c r="M25" i="1"/>
  <c r="Q50" i="1"/>
  <c r="Q22" i="1"/>
  <c r="I12" i="1"/>
  <c r="I268" i="1"/>
  <c r="Q34" i="1"/>
  <c r="M70" i="1"/>
  <c r="I11" i="1"/>
  <c r="M56" i="1"/>
  <c r="Q257" i="1"/>
  <c r="Q8" i="1"/>
  <c r="I65" i="1"/>
  <c r="Q68" i="1"/>
  <c r="M234" i="1"/>
  <c r="Q67" i="1"/>
  <c r="Q242" i="1"/>
  <c r="Q12" i="1"/>
  <c r="I72" i="1"/>
  <c r="M21" i="1"/>
  <c r="M256" i="1"/>
  <c r="M24" i="1"/>
  <c r="M54" i="1"/>
  <c r="I75" i="1"/>
  <c r="I228" i="1"/>
  <c r="I39" i="1"/>
  <c r="M233" i="1"/>
  <c r="I34" i="1"/>
  <c r="M257" i="1"/>
  <c r="M43" i="1"/>
  <c r="I23" i="1"/>
  <c r="M230" i="1"/>
  <c r="Q51" i="1"/>
  <c r="M53" i="1"/>
  <c r="I20" i="1"/>
  <c r="I235" i="1"/>
  <c r="M51" i="1"/>
  <c r="M23" i="1"/>
  <c r="I255" i="1"/>
  <c r="Q255" i="1"/>
  <c r="I76" i="1"/>
  <c r="M10" i="1"/>
  <c r="Q268" i="1"/>
  <c r="Q229" i="1"/>
  <c r="I236" i="1"/>
  <c r="I53" i="1"/>
  <c r="Q231" i="1"/>
  <c r="Q69" i="1"/>
  <c r="M22" i="1"/>
  <c r="Q43" i="1"/>
  <c r="Q21" i="1"/>
  <c r="Q254" i="1"/>
  <c r="M60" i="1"/>
  <c r="I254" i="1"/>
  <c r="M236" i="1"/>
  <c r="M238" i="1"/>
  <c r="BM275" i="1" l="1"/>
  <c r="T62" i="8" s="1"/>
  <c r="T63" i="8" s="1"/>
  <c r="T67" i="8" s="1"/>
  <c r="T72" i="8" s="1"/>
  <c r="E44" i="13"/>
  <c r="E78" i="13"/>
  <c r="R79" i="12"/>
  <c r="O78" i="13"/>
  <c r="J78" i="13"/>
  <c r="E91" i="13"/>
  <c r="O91" i="13"/>
  <c r="J91" i="13"/>
  <c r="R99" i="12"/>
  <c r="R100" i="12"/>
  <c r="R101" i="12"/>
  <c r="R102" i="12"/>
  <c r="R97" i="12"/>
  <c r="E80" i="13"/>
  <c r="J68" i="13"/>
  <c r="J80" i="13"/>
  <c r="O80" i="13"/>
  <c r="R81" i="12"/>
  <c r="E68" i="13"/>
  <c r="R70" i="12"/>
  <c r="O68" i="13"/>
  <c r="J83" i="13"/>
  <c r="E83" i="13"/>
  <c r="O81" i="13"/>
  <c r="R82" i="12"/>
  <c r="E81" i="13"/>
  <c r="R84" i="12"/>
  <c r="O83" i="13"/>
  <c r="J81" i="13"/>
  <c r="R58" i="12"/>
  <c r="O56" i="13"/>
  <c r="J56" i="13"/>
  <c r="E56" i="13"/>
  <c r="O90" i="13"/>
  <c r="R91" i="12"/>
  <c r="J90" i="13"/>
  <c r="E90" i="13"/>
  <c r="O22" i="13"/>
  <c r="R21" i="12"/>
  <c r="E48" i="13"/>
  <c r="I81" i="1"/>
  <c r="E75" i="13" s="1"/>
  <c r="Q81" i="1"/>
  <c r="R76" i="12" s="1"/>
  <c r="M81" i="1"/>
  <c r="J75" i="13" s="1"/>
  <c r="CO81" i="1"/>
  <c r="CO249" i="1" s="1"/>
  <c r="CO251" i="1" s="1"/>
  <c r="CO260" i="1" s="1"/>
  <c r="CO271" i="1" s="1"/>
  <c r="J71" i="13"/>
  <c r="O71" i="13"/>
  <c r="E71" i="13"/>
  <c r="J53" i="13"/>
  <c r="M44" i="1"/>
  <c r="J19" i="13" s="1"/>
  <c r="N230" i="1"/>
  <c r="R232" i="1"/>
  <c r="J20" i="1"/>
  <c r="J49" i="1"/>
  <c r="E69" i="13"/>
  <c r="J67" i="1"/>
  <c r="R241" i="1"/>
  <c r="I26" i="1"/>
  <c r="E15" i="13" s="1"/>
  <c r="J17" i="1"/>
  <c r="E67" i="13"/>
  <c r="J43" i="1"/>
  <c r="R230" i="1"/>
  <c r="R20" i="1"/>
  <c r="R239" i="1"/>
  <c r="N49" i="1"/>
  <c r="M61" i="1"/>
  <c r="J54" i="13" s="1"/>
  <c r="M258" i="1"/>
  <c r="R75" i="1"/>
  <c r="M266" i="1"/>
  <c r="N261" i="1"/>
  <c r="R256" i="1"/>
  <c r="J23" i="1"/>
  <c r="N43" i="1"/>
  <c r="O53" i="13"/>
  <c r="Q44" i="1"/>
  <c r="R18" i="12" s="1"/>
  <c r="R55" i="12"/>
  <c r="R238" i="1"/>
  <c r="R19" i="1"/>
  <c r="N11" i="1"/>
  <c r="J240" i="1"/>
  <c r="J25" i="1"/>
  <c r="I13" i="1"/>
  <c r="E14" i="13" s="1"/>
  <c r="J8" i="1"/>
  <c r="J231" i="1"/>
  <c r="R228" i="1"/>
  <c r="Q243" i="1"/>
  <c r="N8" i="1"/>
  <c r="M13" i="1"/>
  <c r="J14" i="13" s="1"/>
  <c r="R233" i="1"/>
  <c r="J233" i="1"/>
  <c r="N22" i="1"/>
  <c r="E53" i="13"/>
  <c r="I44" i="1"/>
  <c r="E19" i="13" s="1"/>
  <c r="R56" i="12"/>
  <c r="J257" i="1"/>
  <c r="R242" i="1"/>
  <c r="N242" i="1"/>
  <c r="R25" i="1"/>
  <c r="N10" i="1"/>
  <c r="J242" i="1"/>
  <c r="N255" i="1"/>
  <c r="R240" i="1"/>
  <c r="J262" i="1"/>
  <c r="M243" i="1"/>
  <c r="N228" i="1"/>
  <c r="J239" i="1"/>
  <c r="E23" i="13"/>
  <c r="N237" i="1"/>
  <c r="J22" i="1"/>
  <c r="N20" i="1"/>
  <c r="M64" i="1"/>
  <c r="Q64" i="1" s="1"/>
  <c r="R61" i="12" s="1"/>
  <c r="M47" i="1"/>
  <c r="Q47" i="1" s="1"/>
  <c r="O24" i="13" s="1"/>
  <c r="Q266" i="1"/>
  <c r="R261" i="1"/>
  <c r="N257" i="1"/>
  <c r="R236" i="1"/>
  <c r="E55" i="13"/>
  <c r="R255" i="1"/>
  <c r="R231" i="1"/>
  <c r="R24" i="1"/>
  <c r="R17" i="1"/>
  <c r="Q26" i="1"/>
  <c r="R14" i="12" s="1"/>
  <c r="N231" i="1"/>
  <c r="J18" i="1"/>
  <c r="J24" i="1"/>
  <c r="E59" i="13"/>
  <c r="R8" i="1"/>
  <c r="Q13" i="1"/>
  <c r="O54" i="13" s="1"/>
  <c r="J69" i="13"/>
  <c r="J237" i="1"/>
  <c r="R11" i="1"/>
  <c r="N262" i="1"/>
  <c r="E42" i="13"/>
  <c r="M33" i="1"/>
  <c r="E22" i="13"/>
  <c r="R257" i="1"/>
  <c r="J230" i="1"/>
  <c r="J11" i="1"/>
  <c r="N24" i="1"/>
  <c r="N256" i="1"/>
  <c r="N233" i="1"/>
  <c r="R262" i="1"/>
  <c r="R235" i="1"/>
  <c r="R63" i="12"/>
  <c r="O61" i="13"/>
  <c r="J12" i="1"/>
  <c r="N42" i="1"/>
  <c r="N239" i="1"/>
  <c r="R22" i="1"/>
  <c r="I277" i="1"/>
  <c r="J16" i="1"/>
  <c r="F41" i="13" s="1"/>
  <c r="M16" i="1"/>
  <c r="N16" i="1" s="1"/>
  <c r="K41" i="13" s="1"/>
  <c r="J19" i="1"/>
  <c r="J10" i="1"/>
  <c r="I243" i="1"/>
  <c r="E25" i="13" s="1"/>
  <c r="J228" i="1"/>
  <c r="E57" i="13"/>
  <c r="N236" i="1"/>
  <c r="J79" i="13"/>
  <c r="R71" i="12"/>
  <c r="O69" i="13"/>
  <c r="N75" i="1"/>
  <c r="E24" i="13"/>
  <c r="J232" i="1"/>
  <c r="R21" i="1"/>
  <c r="N238" i="1"/>
  <c r="R49" i="1"/>
  <c r="N21" i="1"/>
  <c r="J229" i="1"/>
  <c r="R43" i="1"/>
  <c r="N25" i="1"/>
  <c r="J235" i="1"/>
  <c r="N234" i="1"/>
  <c r="E54" i="13"/>
  <c r="N229" i="1"/>
  <c r="N12" i="1"/>
  <c r="R237" i="1"/>
  <c r="M227" i="1"/>
  <c r="Q227" i="1" s="1"/>
  <c r="R227" i="1" s="1"/>
  <c r="J227" i="1"/>
  <c r="O79" i="13"/>
  <c r="R80" i="12"/>
  <c r="J75" i="1"/>
  <c r="R234" i="1"/>
  <c r="Q258" i="1"/>
  <c r="J61" i="13"/>
  <c r="R18" i="1"/>
  <c r="N19" i="1"/>
  <c r="J55" i="13"/>
  <c r="J261" i="1"/>
  <c r="I266" i="1"/>
  <c r="N23" i="1"/>
  <c r="N235" i="1"/>
  <c r="J22" i="13"/>
  <c r="N17" i="1"/>
  <c r="M26" i="1"/>
  <c r="J15" i="13" s="1"/>
  <c r="J255" i="1"/>
  <c r="E43" i="13"/>
  <c r="N240" i="1"/>
  <c r="J57" i="13"/>
  <c r="R12" i="1"/>
  <c r="R57" i="12"/>
  <c r="R59" i="12"/>
  <c r="O57" i="13"/>
  <c r="R229" i="1"/>
  <c r="J234" i="1"/>
  <c r="R23" i="1"/>
  <c r="I61" i="1"/>
  <c r="E20" i="13" s="1"/>
  <c r="R10" i="1"/>
  <c r="J241" i="1"/>
  <c r="Q61" i="1"/>
  <c r="R19" i="12" s="1"/>
  <c r="R42" i="1"/>
  <c r="N18" i="1"/>
  <c r="E79" i="13"/>
  <c r="E61" i="13"/>
  <c r="J256" i="1"/>
  <c r="J236" i="1"/>
  <c r="O59" i="13"/>
  <c r="I258" i="1"/>
  <c r="J238" i="1"/>
  <c r="J42" i="1"/>
  <c r="J59" i="13"/>
  <c r="N232" i="1"/>
  <c r="J21" i="1"/>
  <c r="N241" i="1"/>
  <c r="J63" i="13"/>
  <c r="J41" i="13"/>
  <c r="K66" i="13"/>
  <c r="P66" i="13"/>
  <c r="R23" i="12"/>
  <c r="R42" i="12"/>
  <c r="R67" i="1"/>
  <c r="P71" i="13" s="1"/>
  <c r="N67" i="1"/>
  <c r="K71" i="13" s="1"/>
  <c r="J58" i="13"/>
  <c r="CM249" i="1"/>
  <c r="CM251" i="1" s="1"/>
  <c r="CM260" i="1" s="1"/>
  <c r="CM271" i="1" s="1"/>
  <c r="EE273" i="1"/>
  <c r="DV275" i="1"/>
  <c r="ED273" i="1"/>
  <c r="DU275" i="1"/>
  <c r="S71" i="7"/>
  <c r="S11" i="7"/>
  <c r="S72" i="7"/>
  <c r="BC75" i="7"/>
  <c r="DK275" i="1"/>
  <c r="DT273" i="1"/>
  <c r="DT275" i="1" s="1"/>
  <c r="AA281" i="1"/>
  <c r="AA282" i="1"/>
  <c r="BN273" i="1" l="1"/>
  <c r="I273" i="1" s="1"/>
  <c r="R46" i="12"/>
  <c r="O45" i="13"/>
  <c r="J45" i="13"/>
  <c r="J46" i="13"/>
  <c r="J48" i="13"/>
  <c r="J23" i="13"/>
  <c r="R49" i="12"/>
  <c r="O25" i="13"/>
  <c r="O48" i="13"/>
  <c r="R24" i="12"/>
  <c r="J25" i="13"/>
  <c r="R47" i="12"/>
  <c r="O46" i="13"/>
  <c r="R22" i="12"/>
  <c r="J24" i="13"/>
  <c r="O23" i="13"/>
  <c r="J47" i="13"/>
  <c r="F71" i="13"/>
  <c r="P56" i="13"/>
  <c r="F56" i="13"/>
  <c r="K56" i="13"/>
  <c r="J67" i="13"/>
  <c r="J92" i="13" s="1"/>
  <c r="J20" i="13"/>
  <c r="J43" i="13"/>
  <c r="O75" i="13"/>
  <c r="J44" i="13"/>
  <c r="O20" i="13"/>
  <c r="K57" i="13"/>
  <c r="P57" i="13"/>
  <c r="E16" i="13"/>
  <c r="E17" i="13" s="1"/>
  <c r="M28" i="1"/>
  <c r="M29" i="1" s="1"/>
  <c r="O19" i="13"/>
  <c r="Q16" i="1"/>
  <c r="N227" i="1"/>
  <c r="O55" i="13"/>
  <c r="F57" i="13"/>
  <c r="I28" i="1"/>
  <c r="R26" i="1"/>
  <c r="P15" i="13" s="1"/>
  <c r="J42" i="13"/>
  <c r="Q33" i="1"/>
  <c r="R43" i="12" s="1"/>
  <c r="J26" i="1"/>
  <c r="F15" i="13" s="1"/>
  <c r="O15" i="13"/>
  <c r="Q28" i="1"/>
  <c r="E49" i="13"/>
  <c r="E50" i="13" s="1"/>
  <c r="R243" i="1"/>
  <c r="N243" i="1"/>
  <c r="N26" i="1"/>
  <c r="K15" i="13" s="1"/>
  <c r="E21" i="13"/>
  <c r="E26" i="13" s="1"/>
  <c r="M277" i="1"/>
  <c r="J243" i="1"/>
  <c r="O14" i="13"/>
  <c r="R13" i="12"/>
  <c r="R15" i="12" s="1"/>
  <c r="R16" i="12" s="1"/>
  <c r="J16" i="13"/>
  <c r="J17" i="13" s="1"/>
  <c r="I249" i="1"/>
  <c r="I250" i="1" s="1"/>
  <c r="R67" i="12"/>
  <c r="O47" i="13"/>
  <c r="R48" i="12"/>
  <c r="R45" i="12"/>
  <c r="O44" i="13"/>
  <c r="Q249" i="1"/>
  <c r="O21" i="13"/>
  <c r="R20" i="12"/>
  <c r="J21" i="13"/>
  <c r="M249" i="1"/>
  <c r="DY273" i="1"/>
  <c r="DY275" i="1" s="1"/>
  <c r="BM63" i="7"/>
  <c r="BM64" i="7" s="1"/>
  <c r="BM68" i="7" s="1"/>
  <c r="DX273" i="1"/>
  <c r="DX275" i="1" s="1"/>
  <c r="BN63" i="7"/>
  <c r="BN64" i="7" s="1"/>
  <c r="BN68" i="7" s="1"/>
  <c r="DT281" i="1"/>
  <c r="DN273" i="1"/>
  <c r="DN275" i="1" s="1"/>
  <c r="DK281" i="1"/>
  <c r="BF63" i="7"/>
  <c r="BF61" i="7"/>
  <c r="T64" i="7"/>
  <c r="T68" i="7" s="1"/>
  <c r="CN273" i="1" l="1"/>
  <c r="CO273" i="1" s="1"/>
  <c r="BN275" i="1"/>
  <c r="U62" i="8" s="1"/>
  <c r="R25" i="12"/>
  <c r="R27" i="12" s="1"/>
  <c r="O41" i="13"/>
  <c r="O67" i="13"/>
  <c r="R69" i="12"/>
  <c r="J26" i="13"/>
  <c r="J93" i="13" s="1"/>
  <c r="J49" i="13"/>
  <c r="J50" i="13" s="1"/>
  <c r="O42" i="13"/>
  <c r="O26" i="13"/>
  <c r="O28" i="13" s="1"/>
  <c r="R16" i="1"/>
  <c r="P41" i="13" s="1"/>
  <c r="I29" i="1"/>
  <c r="E63" i="13" s="1"/>
  <c r="E58" i="13"/>
  <c r="Q29" i="1"/>
  <c r="O58" i="13"/>
  <c r="R60" i="12"/>
  <c r="R44" i="12"/>
  <c r="R50" i="12" s="1"/>
  <c r="O16" i="13"/>
  <c r="O17" i="13" s="1"/>
  <c r="Q277" i="1"/>
  <c r="O43" i="13"/>
  <c r="E27" i="13"/>
  <c r="I251" i="1"/>
  <c r="I260" i="1" s="1"/>
  <c r="I271" i="1" s="1"/>
  <c r="I275" i="1" s="1"/>
  <c r="E28" i="13"/>
  <c r="M250" i="1"/>
  <c r="M251" i="1"/>
  <c r="M260" i="1" s="1"/>
  <c r="M271" i="1" s="1"/>
  <c r="M275" i="1" s="1"/>
  <c r="Q250" i="1"/>
  <c r="Q251" i="1"/>
  <c r="Q260" i="1" s="1"/>
  <c r="Q271" i="1" s="1"/>
  <c r="Q275" i="1" s="1"/>
  <c r="BM71" i="7"/>
  <c r="BM72" i="7"/>
  <c r="EB273" i="1"/>
  <c r="BP63" i="7"/>
  <c r="BP64" i="7" s="1"/>
  <c r="BP68" i="7" s="1"/>
  <c r="BN72" i="7"/>
  <c r="BN71" i="7"/>
  <c r="EA273" i="1"/>
  <c r="BQ63" i="7"/>
  <c r="BQ64" i="7" s="1"/>
  <c r="BQ68" i="7" s="1"/>
  <c r="BI63" i="7"/>
  <c r="DN281" i="1"/>
  <c r="AB282" i="1"/>
  <c r="AB281" i="1"/>
  <c r="U63" i="7"/>
  <c r="BF64" i="7"/>
  <c r="BF68" i="7" s="1"/>
  <c r="T11" i="7"/>
  <c r="T72" i="7"/>
  <c r="T71" i="7"/>
  <c r="U63" i="8" l="1"/>
  <c r="U67" i="8" s="1"/>
  <c r="U72" i="8" s="1"/>
  <c r="K63" i="7"/>
  <c r="K64" i="7" s="1"/>
  <c r="K68" i="7" s="1"/>
  <c r="K11" i="7" s="1"/>
  <c r="R28" i="12"/>
  <c r="J28" i="13"/>
  <c r="J27" i="13"/>
  <c r="O49" i="13"/>
  <c r="O50" i="13" s="1"/>
  <c r="E92" i="13"/>
  <c r="E93" i="13" s="1"/>
  <c r="R65" i="12"/>
  <c r="R103" i="12" s="1"/>
  <c r="R104" i="12" s="1"/>
  <c r="O63" i="13"/>
  <c r="O92" i="13" s="1"/>
  <c r="O93" i="13" s="1"/>
  <c r="O27" i="13"/>
  <c r="R51" i="12"/>
  <c r="BP71" i="7"/>
  <c r="BP72" i="7"/>
  <c r="BQ72" i="7"/>
  <c r="BQ71" i="7"/>
  <c r="DQ273" i="1"/>
  <c r="DQ275" i="1" s="1"/>
  <c r="BI61" i="7"/>
  <c r="BI64" i="7" s="1"/>
  <c r="BI68" i="7" s="1"/>
  <c r="U64" i="7"/>
  <c r="U68" i="7" s="1"/>
  <c r="AC282" i="1" l="1"/>
  <c r="V63" i="7"/>
  <c r="AC281" i="1"/>
  <c r="BL63" i="7"/>
  <c r="DQ281" i="1"/>
  <c r="U72" i="7"/>
  <c r="U71" i="7"/>
  <c r="U11" i="7"/>
  <c r="DW273" i="1" l="1"/>
  <c r="V64" i="7"/>
  <c r="V68" i="7" s="1"/>
  <c r="BL61" i="7"/>
  <c r="BL64" i="7" s="1"/>
  <c r="BL68" i="7" s="1"/>
  <c r="V72" i="7" l="1"/>
  <c r="V11" i="7"/>
  <c r="V71" i="7"/>
  <c r="AD281" i="1"/>
  <c r="AD282" i="1"/>
  <c r="DW275" i="1"/>
  <c r="EF273" i="1"/>
  <c r="AE275" i="1" l="1"/>
  <c r="DZ273" i="1"/>
  <c r="DZ275" i="1" s="1"/>
  <c r="BO63" i="7"/>
  <c r="DW281" i="1"/>
  <c r="W64" i="7"/>
  <c r="W68" i="7" s="1"/>
  <c r="BO61" i="7"/>
  <c r="AE282" i="1" l="1"/>
  <c r="AE281" i="1"/>
  <c r="W11" i="7"/>
  <c r="W71" i="7"/>
  <c r="W72" i="7"/>
  <c r="BO64" i="7"/>
  <c r="BO68" i="7" s="1"/>
  <c r="DZ281" i="1"/>
  <c r="BR63" i="7"/>
  <c r="BO71" i="7" l="1"/>
  <c r="BO75" i="7"/>
  <c r="EC273" i="1"/>
  <c r="BR61" i="7"/>
  <c r="BR64" i="7" s="1"/>
  <c r="BR68" i="7" s="1"/>
  <c r="X64" i="7"/>
  <c r="X68" i="7" s="1"/>
  <c r="X71" i="7" l="1"/>
  <c r="X72" i="7"/>
  <c r="X11" i="7"/>
  <c r="BR71" i="7"/>
  <c r="BR75" i="7"/>
  <c r="BX61" i="7" l="1"/>
  <c r="CA61" i="7" l="1"/>
  <c r="H191" i="10" l="1"/>
  <c r="S191" i="10"/>
  <c r="L191" i="10"/>
  <c r="K191" i="10"/>
  <c r="G191" i="10"/>
  <c r="P191" i="10"/>
  <c r="T191" i="10"/>
  <c r="N191" i="10"/>
  <c r="O191" i="10"/>
  <c r="Q183" i="10"/>
  <c r="Q191" i="10" s="1"/>
  <c r="R191" i="10"/>
  <c r="U183" i="10"/>
  <c r="U191" i="10" s="1"/>
  <c r="J191" i="10"/>
  <c r="M183" i="10"/>
  <c r="M191" i="10" s="1"/>
  <c r="I183" i="10"/>
  <c r="I191" i="10" s="1"/>
  <c r="F191" i="10"/>
  <c r="M189" i="10" l="1"/>
  <c r="U189" i="10"/>
  <c r="I189" i="10"/>
  <c r="Q189" i="10"/>
  <c r="H30" i="14" l="1"/>
  <c r="Y60" i="7" l="1"/>
  <c r="BN200" i="3"/>
  <c r="AH1" i="3"/>
  <c r="BN265" i="3"/>
  <c r="BN206" i="3"/>
  <c r="BN286" i="3"/>
  <c r="BS59" i="7"/>
  <c r="BT61" i="7"/>
  <c r="BN311" i="3"/>
  <c r="BN283" i="3"/>
  <c r="BN264" i="3"/>
  <c r="EB65" i="1"/>
  <c r="BN275" i="3"/>
  <c r="BN282" i="3"/>
  <c r="BN302" i="3"/>
  <c r="AK49" i="9"/>
  <c r="O35" i="12" s="1"/>
  <c r="BN274" i="3"/>
  <c r="BN315" i="3"/>
  <c r="BS44" i="7"/>
  <c r="BN303" i="3"/>
  <c r="BN281" i="3"/>
  <c r="BN257" i="3" l="1"/>
  <c r="EA204" i="1"/>
  <c r="ED204" i="1" s="1"/>
  <c r="EA206" i="1"/>
  <c r="ED206" i="1" s="1"/>
  <c r="EA213" i="1"/>
  <c r="ED213" i="1" s="1"/>
  <c r="EA210" i="1"/>
  <c r="ED210" i="1" s="1"/>
  <c r="EA217" i="1"/>
  <c r="ED217" i="1" s="1"/>
  <c r="EA74" i="1"/>
  <c r="ED74" i="1" s="1"/>
  <c r="EA205" i="1"/>
  <c r="ED205" i="1" s="1"/>
  <c r="EA216" i="1"/>
  <c r="ED216" i="1" s="1"/>
  <c r="EA207" i="1"/>
  <c r="ED207" i="1" s="1"/>
  <c r="EA212" i="1"/>
  <c r="ED212" i="1" s="1"/>
  <c r="EA215" i="1"/>
  <c r="ED215" i="1" s="1"/>
  <c r="EA203" i="1"/>
  <c r="ED203" i="1" s="1"/>
  <c r="EA214" i="1"/>
  <c r="ED214" i="1" s="1"/>
  <c r="EA209" i="1"/>
  <c r="ED209" i="1" s="1"/>
  <c r="EA211" i="1"/>
  <c r="ED211" i="1" s="1"/>
  <c r="EA75" i="1"/>
  <c r="ED75" i="1" s="1"/>
  <c r="EA92" i="1"/>
  <c r="ED92" i="1" s="1"/>
  <c r="EA208" i="1"/>
  <c r="ED208" i="1" s="1"/>
  <c r="EE65" i="1"/>
  <c r="EE81" i="1" s="1"/>
  <c r="EB81" i="1"/>
  <c r="EB38" i="1"/>
  <c r="AF38" i="1"/>
  <c r="AH16" i="9"/>
  <c r="BS42" i="7"/>
  <c r="BS50" i="7" s="1"/>
  <c r="EB130" i="1"/>
  <c r="EA60" i="1"/>
  <c r="ED60" i="1" s="1"/>
  <c r="EA58" i="1"/>
  <c r="ED58" i="1" s="1"/>
  <c r="EA111" i="1"/>
  <c r="ED111" i="1" s="1"/>
  <c r="EA96" i="1"/>
  <c r="ED96" i="1" s="1"/>
  <c r="EA194" i="1"/>
  <c r="ED194" i="1" s="1"/>
  <c r="EA174" i="1"/>
  <c r="ED174" i="1" s="1"/>
  <c r="EA150" i="1"/>
  <c r="ED150" i="1" s="1"/>
  <c r="EA190" i="1"/>
  <c r="ED190" i="1" s="1"/>
  <c r="EA130" i="1"/>
  <c r="ED130" i="1" s="1"/>
  <c r="EA185" i="1"/>
  <c r="ED185" i="1" s="1"/>
  <c r="EA118" i="1"/>
  <c r="ED118" i="1" s="1"/>
  <c r="EA140" i="1"/>
  <c r="ED140" i="1" s="1"/>
  <c r="EA94" i="1"/>
  <c r="ED94" i="1" s="1"/>
  <c r="EA149" i="1"/>
  <c r="ED149" i="1" s="1"/>
  <c r="EA133" i="1"/>
  <c r="ED133" i="1" s="1"/>
  <c r="EA257" i="1"/>
  <c r="ED257" i="1" s="1"/>
  <c r="EA234" i="1"/>
  <c r="ED234" i="1" s="1"/>
  <c r="EA43" i="1"/>
  <c r="ED43" i="1" s="1"/>
  <c r="EA129" i="1"/>
  <c r="ED129" i="1" s="1"/>
  <c r="EA184" i="1"/>
  <c r="ED184" i="1" s="1"/>
  <c r="EA146" i="1"/>
  <c r="ED146" i="1" s="1"/>
  <c r="EA132" i="1"/>
  <c r="ED132" i="1" s="1"/>
  <c r="EA182" i="1"/>
  <c r="ED182" i="1" s="1"/>
  <c r="EA120" i="1"/>
  <c r="ED120" i="1" s="1"/>
  <c r="EA169" i="1"/>
  <c r="ED169" i="1" s="1"/>
  <c r="EA114" i="1"/>
  <c r="ED114" i="1" s="1"/>
  <c r="EA138" i="1"/>
  <c r="ED138" i="1" s="1"/>
  <c r="EA187" i="1"/>
  <c r="ED187" i="1" s="1"/>
  <c r="EA147" i="1"/>
  <c r="ED147" i="1" s="1"/>
  <c r="EA229" i="1"/>
  <c r="ED229" i="1" s="1"/>
  <c r="EA236" i="1"/>
  <c r="ED236" i="1" s="1"/>
  <c r="EA167" i="1"/>
  <c r="ED167" i="1" s="1"/>
  <c r="EA171" i="1"/>
  <c r="ED171" i="1" s="1"/>
  <c r="EA255" i="1"/>
  <c r="ED255" i="1" s="1"/>
  <c r="EA168" i="1"/>
  <c r="ED168" i="1" s="1"/>
  <c r="EA97" i="1"/>
  <c r="ED97" i="1" s="1"/>
  <c r="EA134" i="1"/>
  <c r="ED134" i="1" s="1"/>
  <c r="EA183" i="1"/>
  <c r="ED183" i="1" s="1"/>
  <c r="EA145" i="1"/>
  <c r="ED145" i="1" s="1"/>
  <c r="EA117" i="1"/>
  <c r="ED117" i="1" s="1"/>
  <c r="EA25" i="1"/>
  <c r="EA230" i="1"/>
  <c r="ED230" i="1" s="1"/>
  <c r="EA220" i="1"/>
  <c r="ED220" i="1" s="1"/>
  <c r="EA161" i="1"/>
  <c r="ED161" i="1" s="1"/>
  <c r="EA95" i="1"/>
  <c r="ED95" i="1" s="1"/>
  <c r="EA126" i="1"/>
  <c r="EA181" i="1"/>
  <c r="EA143" i="1"/>
  <c r="ED143" i="1" s="1"/>
  <c r="EA113" i="1"/>
  <c r="ED113" i="1" s="1"/>
  <c r="EA261" i="1"/>
  <c r="ED261" i="1" s="1"/>
  <c r="EA142" i="1"/>
  <c r="ED142" i="1" s="1"/>
  <c r="EA144" i="1"/>
  <c r="ED144" i="1" s="1"/>
  <c r="EA256" i="1"/>
  <c r="ED256" i="1" s="1"/>
  <c r="EA219" i="1"/>
  <c r="ED219" i="1" s="1"/>
  <c r="EA128" i="1"/>
  <c r="ED128" i="1" s="1"/>
  <c r="EA186" i="1"/>
  <c r="ED186" i="1" s="1"/>
  <c r="EA195" i="1"/>
  <c r="ED195" i="1" s="1"/>
  <c r="EA151" i="1"/>
  <c r="ED151" i="1" s="1"/>
  <c r="EA93" i="1"/>
  <c r="ED93" i="1" s="1"/>
  <c r="EA116" i="1"/>
  <c r="ED116" i="1" s="1"/>
  <c r="EA170" i="1"/>
  <c r="ED170" i="1" s="1"/>
  <c r="EA141" i="1"/>
  <c r="ED141" i="1" s="1"/>
  <c r="EA241" i="1"/>
  <c r="ED241" i="1" s="1"/>
  <c r="EA240" i="1"/>
  <c r="ED240" i="1" s="1"/>
  <c r="EA12" i="1"/>
  <c r="ED12" i="1" s="1"/>
  <c r="EA131" i="1"/>
  <c r="ED131" i="1" s="1"/>
  <c r="EA112" i="1"/>
  <c r="ED112" i="1" s="1"/>
  <c r="EA172" i="1"/>
  <c r="ED172" i="1" s="1"/>
  <c r="EA139" i="1"/>
  <c r="ED139" i="1" s="1"/>
  <c r="EA238" i="1"/>
  <c r="ED238" i="1" s="1"/>
  <c r="EA166" i="1"/>
  <c r="ED166" i="1" s="1"/>
  <c r="EA193" i="1"/>
  <c r="ED193" i="1" s="1"/>
  <c r="EA165" i="1"/>
  <c r="ED165" i="1" s="1"/>
  <c r="EA8" i="1"/>
  <c r="EA228" i="1"/>
  <c r="EA221" i="1"/>
  <c r="ED221" i="1" s="1"/>
  <c r="EA218" i="1"/>
  <c r="EA148" i="1"/>
  <c r="ED148" i="1" s="1"/>
  <c r="EA191" i="1"/>
  <c r="ED191" i="1" s="1"/>
  <c r="EA127" i="1"/>
  <c r="ED127" i="1" s="1"/>
  <c r="EA163" i="1"/>
  <c r="ED163" i="1" s="1"/>
  <c r="EA110" i="1"/>
  <c r="EA164" i="1"/>
  <c r="ED164" i="1" s="1"/>
  <c r="EA137" i="1"/>
  <c r="ED137" i="1" s="1"/>
  <c r="EA242" i="1"/>
  <c r="ED242" i="1" s="1"/>
  <c r="EA233" i="1"/>
  <c r="ED233" i="1" s="1"/>
  <c r="EA232" i="1"/>
  <c r="ED232" i="1" s="1"/>
  <c r="EA173" i="1"/>
  <c r="ED173" i="1" s="1"/>
  <c r="EA188" i="1"/>
  <c r="ED188" i="1" s="1"/>
  <c r="EA192" i="1"/>
  <c r="ED192" i="1" s="1"/>
  <c r="EA136" i="1"/>
  <c r="ED136" i="1" s="1"/>
  <c r="EA115" i="1"/>
  <c r="ED115" i="1" s="1"/>
  <c r="EA189" i="1"/>
  <c r="ED189" i="1" s="1"/>
  <c r="EA119" i="1"/>
  <c r="ED119" i="1" s="1"/>
  <c r="EA160" i="1"/>
  <c r="EA98" i="1"/>
  <c r="ED98" i="1" s="1"/>
  <c r="EA162" i="1"/>
  <c r="ED162" i="1" s="1"/>
  <c r="EA135" i="1"/>
  <c r="ED135" i="1" s="1"/>
  <c r="EA235" i="1"/>
  <c r="ED235" i="1" s="1"/>
  <c r="EA239" i="1"/>
  <c r="ED239" i="1" s="1"/>
  <c r="EA237" i="1"/>
  <c r="ED237" i="1" s="1"/>
  <c r="EA231" i="1"/>
  <c r="ED231" i="1" s="1"/>
  <c r="BN323" i="3"/>
  <c r="BI324" i="3"/>
  <c r="BN324" i="3"/>
  <c r="BI287" i="3"/>
  <c r="BN287" i="3"/>
  <c r="AH49" i="9"/>
  <c r="L35" i="12" s="1"/>
  <c r="BN309" i="3"/>
  <c r="BI280" i="3"/>
  <c r="BN280" i="3"/>
  <c r="BI284" i="3"/>
  <c r="BN284" i="3"/>
  <c r="BI320" i="3"/>
  <c r="BN320" i="3"/>
  <c r="BI213" i="3"/>
  <c r="BN213" i="3"/>
  <c r="BI263" i="3"/>
  <c r="BN263" i="3"/>
  <c r="BI304" i="3"/>
  <c r="BN304" i="3"/>
  <c r="BI268" i="3"/>
  <c r="BN268" i="3"/>
  <c r="BI42" i="3"/>
  <c r="BI266" i="3"/>
  <c r="BN266" i="3"/>
  <c r="BI285" i="3"/>
  <c r="BN285" i="3"/>
  <c r="BI299" i="3"/>
  <c r="BN299" i="3"/>
  <c r="BI271" i="3"/>
  <c r="BN271" i="3"/>
  <c r="BI298" i="3"/>
  <c r="BN298" i="3"/>
  <c r="AH31" i="9"/>
  <c r="AH56" i="9"/>
  <c r="BN314" i="3"/>
  <c r="BI276" i="3"/>
  <c r="BN276" i="3"/>
  <c r="BI317" i="3"/>
  <c r="BN317" i="3"/>
  <c r="BI279" i="3"/>
  <c r="BN279" i="3"/>
  <c r="BI261" i="3"/>
  <c r="BN261" i="3"/>
  <c r="BI308" i="3"/>
  <c r="BN308" i="3"/>
  <c r="BI14" i="3"/>
  <c r="BI310" i="3"/>
  <c r="BN310" i="3"/>
  <c r="BI277" i="3"/>
  <c r="BN277" i="3"/>
  <c r="BI297" i="3"/>
  <c r="BN297" i="3"/>
  <c r="BI258" i="3"/>
  <c r="BN258" i="3"/>
  <c r="BI215" i="3"/>
  <c r="BN215" i="3"/>
  <c r="BI316" i="3"/>
  <c r="BN316" i="3"/>
  <c r="BI306" i="3"/>
  <c r="BN306" i="3"/>
  <c r="BI313" i="3"/>
  <c r="BN313" i="3"/>
  <c r="BI296" i="3"/>
  <c r="BN296" i="3"/>
  <c r="BI278" i="3"/>
  <c r="BN278" i="3"/>
  <c r="BI305" i="3"/>
  <c r="BN305" i="3"/>
  <c r="BI300" i="3"/>
  <c r="BN300" i="3"/>
  <c r="BI91" i="3"/>
  <c r="BI55" i="3"/>
  <c r="BI259" i="3"/>
  <c r="BN259" i="3"/>
  <c r="BI307" i="3"/>
  <c r="BN307" i="3"/>
  <c r="BI295" i="3"/>
  <c r="BN295" i="3"/>
  <c r="BI273" i="3"/>
  <c r="BN273" i="3"/>
  <c r="BI312" i="3"/>
  <c r="BN312" i="3"/>
  <c r="BI260" i="3"/>
  <c r="BN260" i="3"/>
  <c r="AH22" i="9"/>
  <c r="BI270" i="3"/>
  <c r="BN270" i="3"/>
  <c r="BI272" i="3"/>
  <c r="BN272" i="3"/>
  <c r="AH54" i="9"/>
  <c r="BI323" i="3"/>
  <c r="AH21" i="9"/>
  <c r="AH17" i="9"/>
  <c r="BI206" i="3"/>
  <c r="AH19" i="9"/>
  <c r="BI257" i="3"/>
  <c r="Y42" i="7"/>
  <c r="BI54" i="3"/>
  <c r="AI268" i="1"/>
  <c r="EO268" i="1" s="1"/>
  <c r="BI309" i="3"/>
  <c r="BL28" i="3"/>
  <c r="BI28" i="3"/>
  <c r="AI66" i="1"/>
  <c r="BI282" i="3"/>
  <c r="BI314" i="3"/>
  <c r="AI79" i="1"/>
  <c r="BI281" i="3"/>
  <c r="BK275" i="3"/>
  <c r="BI275" i="3"/>
  <c r="AI37" i="9"/>
  <c r="AI47" i="9" s="1"/>
  <c r="AI89" i="1"/>
  <c r="EO89" i="1" s="1"/>
  <c r="BI286" i="3"/>
  <c r="BI315" i="3"/>
  <c r="BL200" i="3"/>
  <c r="BI200" i="3"/>
  <c r="BI311" i="3"/>
  <c r="AI56" i="1"/>
  <c r="BI274" i="3"/>
  <c r="BK264" i="3"/>
  <c r="BI264" i="3"/>
  <c r="BI303" i="3"/>
  <c r="BK91" i="3"/>
  <c r="BL55" i="3"/>
  <c r="BI283" i="3"/>
  <c r="BK265" i="3"/>
  <c r="BI265" i="3"/>
  <c r="BI302" i="3"/>
  <c r="Y25" i="7"/>
  <c r="BK324" i="3"/>
  <c r="BK285" i="3"/>
  <c r="BL310" i="3"/>
  <c r="AI59" i="1"/>
  <c r="EO59" i="1" s="1"/>
  <c r="BK279" i="3"/>
  <c r="BL277" i="3"/>
  <c r="BL320" i="3"/>
  <c r="BK316" i="3"/>
  <c r="BK313" i="3"/>
  <c r="BL317" i="3"/>
  <c r="EI265" i="1"/>
  <c r="EI90" i="1"/>
  <c r="AI90" i="1"/>
  <c r="EO90" i="1" s="1"/>
  <c r="AI76" i="1"/>
  <c r="EO76" i="1" s="1"/>
  <c r="AI57" i="1"/>
  <c r="AF90" i="1"/>
  <c r="EG90" i="1"/>
  <c r="EP90" i="1" s="1"/>
  <c r="EG36" i="1"/>
  <c r="AF57" i="1"/>
  <c r="EI68" i="1"/>
  <c r="EG68" i="1"/>
  <c r="EP68" i="1" s="1"/>
  <c r="BL305" i="3"/>
  <c r="EG40" i="1"/>
  <c r="EP40" i="1" s="1"/>
  <c r="EI59" i="1"/>
  <c r="EG65" i="1"/>
  <c r="EG80" i="1"/>
  <c r="EP80" i="1" s="1"/>
  <c r="AF56" i="1"/>
  <c r="AF268" i="1"/>
  <c r="P268" i="1" s="1"/>
  <c r="EI268" i="1"/>
  <c r="EG268" i="1"/>
  <c r="EP268" i="1" s="1"/>
  <c r="AF69" i="1"/>
  <c r="EG69" i="1"/>
  <c r="EP69" i="1" s="1"/>
  <c r="AF66" i="1"/>
  <c r="EG66" i="1"/>
  <c r="EP66" i="1" s="1"/>
  <c r="EG71" i="1"/>
  <c r="EP71" i="1" s="1"/>
  <c r="AF264" i="1"/>
  <c r="AI57" i="9"/>
  <c r="EG264" i="1"/>
  <c r="AF72" i="1"/>
  <c r="EG72" i="1"/>
  <c r="EP72" i="1" s="1"/>
  <c r="EG48" i="1"/>
  <c r="EG86" i="1"/>
  <c r="AF254" i="1"/>
  <c r="EG254" i="1"/>
  <c r="AF265" i="1"/>
  <c r="EG265" i="1"/>
  <c r="EP265" i="1" s="1"/>
  <c r="EI89" i="1"/>
  <c r="EG89" i="1"/>
  <c r="EP89" i="1" s="1"/>
  <c r="EG76" i="1"/>
  <c r="EP76" i="1" s="1"/>
  <c r="EI76" i="1"/>
  <c r="BK304" i="3"/>
  <c r="AF59" i="1"/>
  <c r="EA59" i="1"/>
  <c r="ED59" i="1" s="1"/>
  <c r="BL286" i="3"/>
  <c r="AF89" i="1"/>
  <c r="EA89" i="1"/>
  <c r="ED89" i="1" s="1"/>
  <c r="EA90" i="1"/>
  <c r="ED90" i="1" s="1"/>
  <c r="AF53" i="1"/>
  <c r="EA70" i="1"/>
  <c r="ED70" i="1" s="1"/>
  <c r="AF70" i="1"/>
  <c r="L84" i="12" s="1"/>
  <c r="BL307" i="3"/>
  <c r="AF71" i="1"/>
  <c r="L81" i="12" s="1"/>
  <c r="BL261" i="3"/>
  <c r="BK259" i="3"/>
  <c r="BL270" i="3"/>
  <c r="BL273" i="3"/>
  <c r="BL272" i="3"/>
  <c r="BK271" i="3"/>
  <c r="BL300" i="3"/>
  <c r="BK299" i="3"/>
  <c r="BK298" i="3"/>
  <c r="BL295" i="3"/>
  <c r="BK296" i="3"/>
  <c r="BL297" i="3"/>
  <c r="AF77" i="1"/>
  <c r="Y14" i="7"/>
  <c r="BL275" i="3"/>
  <c r="BL91" i="3"/>
  <c r="BK28" i="3"/>
  <c r="BK14" i="3"/>
  <c r="BK273" i="3"/>
  <c r="BK320" i="3"/>
  <c r="BL316" i="3"/>
  <c r="BL296" i="3"/>
  <c r="BL313" i="3"/>
  <c r="BK261" i="3"/>
  <c r="AF48" i="1"/>
  <c r="EA265" i="1"/>
  <c r="ED265" i="1" s="1"/>
  <c r="BK281" i="3"/>
  <c r="AF79" i="1"/>
  <c r="BL303" i="3"/>
  <c r="AF68" i="1"/>
  <c r="BK306" i="3"/>
  <c r="AF80" i="1"/>
  <c r="AF54" i="1"/>
  <c r="P54" i="1" s="1"/>
  <c r="EA66" i="1"/>
  <c r="ED66" i="1" s="1"/>
  <c r="AF76" i="1"/>
  <c r="BL276" i="3"/>
  <c r="AF55" i="1"/>
  <c r="AF86" i="1"/>
  <c r="AF36" i="1"/>
  <c r="L82" i="12" s="1"/>
  <c r="EA40" i="1"/>
  <c r="ED40" i="1" s="1"/>
  <c r="AF40" i="1"/>
  <c r="AF65" i="1"/>
  <c r="BK282" i="3"/>
  <c r="Y61" i="7"/>
  <c r="EA36" i="1"/>
  <c r="ED36" i="1" s="1"/>
  <c r="BL14" i="3"/>
  <c r="BK300" i="3"/>
  <c r="BL306" i="3"/>
  <c r="BL264" i="3"/>
  <c r="BK55" i="3"/>
  <c r="BK277" i="3"/>
  <c r="BL271" i="3"/>
  <c r="BL259" i="3"/>
  <c r="BK200" i="3"/>
  <c r="BK270" i="3"/>
  <c r="BK305" i="3"/>
  <c r="BL282" i="3"/>
  <c r="Y21" i="7"/>
  <c r="BT21" i="7"/>
  <c r="BK315" i="3"/>
  <c r="BL315" i="3"/>
  <c r="EA69" i="1"/>
  <c r="ED69" i="1" s="1"/>
  <c r="BK302" i="3"/>
  <c r="BL302" i="3"/>
  <c r="EA53" i="1"/>
  <c r="ED53" i="1" s="1"/>
  <c r="BK280" i="3"/>
  <c r="BL280" i="3"/>
  <c r="BL285" i="3"/>
  <c r="BK308" i="3"/>
  <c r="BL308" i="3"/>
  <c r="BL274" i="3"/>
  <c r="BK274" i="3"/>
  <c r="EA268" i="1"/>
  <c r="ED268" i="1" s="1"/>
  <c r="BL309" i="3"/>
  <c r="BK309" i="3"/>
  <c r="EA65" i="1"/>
  <c r="BK287" i="3"/>
  <c r="EA80" i="1"/>
  <c r="ED80" i="1" s="1"/>
  <c r="BL281" i="3"/>
  <c r="AK1" i="3"/>
  <c r="AM246" i="3"/>
  <c r="EA48" i="1"/>
  <c r="BL42" i="3"/>
  <c r="Y59" i="7"/>
  <c r="BK42" i="3"/>
  <c r="BT59" i="7"/>
  <c r="BK266" i="3"/>
  <c r="BL266" i="3"/>
  <c r="BK278" i="3"/>
  <c r="BL278" i="3"/>
  <c r="BL304" i="3"/>
  <c r="BK310" i="3"/>
  <c r="EA71" i="1"/>
  <c r="ED71" i="1" s="1"/>
  <c r="BL284" i="3"/>
  <c r="BL279" i="3"/>
  <c r="BL314" i="3"/>
  <c r="BK314" i="3"/>
  <c r="EA264" i="1"/>
  <c r="BT42" i="7"/>
  <c r="BK276" i="3"/>
  <c r="BL257" i="3"/>
  <c r="BK257" i="3"/>
  <c r="BK283" i="3"/>
  <c r="BL283" i="3"/>
  <c r="EA72" i="1"/>
  <c r="ED72" i="1" s="1"/>
  <c r="BK303" i="3"/>
  <c r="BL312" i="3"/>
  <c r="BK312" i="3"/>
  <c r="BL268" i="3"/>
  <c r="BK317" i="3"/>
  <c r="BT14" i="7"/>
  <c r="AJ1" i="3"/>
  <c r="BL299" i="3"/>
  <c r="EA68" i="1"/>
  <c r="ED68" i="1" s="1"/>
  <c r="Y44" i="7"/>
  <c r="BT44" i="7"/>
  <c r="BK284" i="3"/>
  <c r="BL260" i="3"/>
  <c r="BK260" i="3"/>
  <c r="BK268" i="3"/>
  <c r="EA86" i="1"/>
  <c r="BK297" i="3"/>
  <c r="BK54" i="3"/>
  <c r="BL54" i="3"/>
  <c r="BT49" i="7"/>
  <c r="Y49" i="7"/>
  <c r="BL323" i="3"/>
  <c r="BL258" i="3"/>
  <c r="BK258" i="3"/>
  <c r="BK311" i="3"/>
  <c r="BL311" i="3"/>
  <c r="EA254" i="1"/>
  <c r="BK323" i="3"/>
  <c r="BL213" i="3"/>
  <c r="BK213" i="3"/>
  <c r="BK206" i="3"/>
  <c r="BT16" i="7"/>
  <c r="BL206" i="3"/>
  <c r="Y16" i="7"/>
  <c r="BL265" i="3"/>
  <c r="BL263" i="3"/>
  <c r="EA76" i="1"/>
  <c r="ED76" i="1" s="1"/>
  <c r="BK263" i="3"/>
  <c r="BT17" i="7"/>
  <c r="BK215" i="3"/>
  <c r="BL215" i="3"/>
  <c r="Y17" i="7"/>
  <c r="BK286" i="3"/>
  <c r="BK295" i="3"/>
  <c r="BT25" i="7"/>
  <c r="BL298" i="3"/>
  <c r="BU60" i="7"/>
  <c r="BT60" i="7"/>
  <c r="BK272" i="3"/>
  <c r="BK307" i="3"/>
  <c r="J14" i="7" l="1"/>
  <c r="BL246" i="3"/>
  <c r="BM246" i="3"/>
  <c r="EG59" i="1"/>
  <c r="AH65" i="1"/>
  <c r="EH65" i="1"/>
  <c r="EH81" i="1" s="1"/>
  <c r="EH249" i="1" s="1"/>
  <c r="EK65" i="1"/>
  <c r="EK81" i="1" s="1"/>
  <c r="EK249" i="1" s="1"/>
  <c r="EE38" i="1"/>
  <c r="EE44" i="1" s="1"/>
  <c r="EB44" i="1"/>
  <c r="EE130" i="1"/>
  <c r="EE152" i="1" s="1"/>
  <c r="EB152" i="1"/>
  <c r="EC130" i="1"/>
  <c r="AF152" i="1"/>
  <c r="L23" i="12" s="1"/>
  <c r="EC38" i="1"/>
  <c r="EF38" i="1" s="1"/>
  <c r="L38" i="1"/>
  <c r="N38" i="1" s="1"/>
  <c r="P38" i="1"/>
  <c r="H38" i="1"/>
  <c r="J38" i="1" s="1"/>
  <c r="L63" i="12"/>
  <c r="L79" i="12"/>
  <c r="M33" i="12"/>
  <c r="M34" i="12"/>
  <c r="L100" i="12"/>
  <c r="L97" i="12"/>
  <c r="L70" i="12"/>
  <c r="L102" i="12"/>
  <c r="EG143" i="1"/>
  <c r="EG60" i="1"/>
  <c r="EJ60" i="1"/>
  <c r="EG58" i="1"/>
  <c r="EJ59" i="1"/>
  <c r="EP59" i="1" s="1"/>
  <c r="EJ58" i="1"/>
  <c r="L22" i="12"/>
  <c r="L48" i="12"/>
  <c r="L49" i="12"/>
  <c r="L24" i="12"/>
  <c r="L47" i="12"/>
  <c r="EG140" i="1"/>
  <c r="EG115" i="1"/>
  <c r="EG138" i="1"/>
  <c r="EG228" i="1"/>
  <c r="EG163" i="1"/>
  <c r="EG126" i="1"/>
  <c r="EG189" i="1"/>
  <c r="EG150" i="1"/>
  <c r="EG118" i="1"/>
  <c r="EG113" i="1"/>
  <c r="EG239" i="1"/>
  <c r="EG93" i="1"/>
  <c r="EG170" i="1"/>
  <c r="EG221" i="1"/>
  <c r="EG232" i="1"/>
  <c r="EG128" i="1"/>
  <c r="EG187" i="1"/>
  <c r="EG119" i="1"/>
  <c r="EG195" i="1"/>
  <c r="EG183" i="1"/>
  <c r="EG169" i="1"/>
  <c r="EG182" i="1"/>
  <c r="EG148" i="1"/>
  <c r="EG137" i="1"/>
  <c r="EG161" i="1"/>
  <c r="EG242" i="1"/>
  <c r="EG261" i="1"/>
  <c r="EG266" i="1" s="1"/>
  <c r="EG190" i="1"/>
  <c r="EG132" i="1"/>
  <c r="EG219" i="1"/>
  <c r="EG186" i="1"/>
  <c r="EG151" i="1"/>
  <c r="EG114" i="1"/>
  <c r="EG131" i="1"/>
  <c r="EG145" i="1"/>
  <c r="EG97" i="1"/>
  <c r="EG220" i="1"/>
  <c r="EG112" i="1"/>
  <c r="EG164" i="1"/>
  <c r="EG136" i="1"/>
  <c r="EG166" i="1"/>
  <c r="EG238" i="1"/>
  <c r="EG160" i="1"/>
  <c r="EG127" i="1"/>
  <c r="EG117" i="1"/>
  <c r="EG233" i="1"/>
  <c r="EG185" i="1"/>
  <c r="EG98" i="1"/>
  <c r="EG231" i="1"/>
  <c r="EG173" i="1"/>
  <c r="EG144" i="1"/>
  <c r="EG171" i="1"/>
  <c r="EG130" i="1"/>
  <c r="EG12" i="1"/>
  <c r="EG129" i="1"/>
  <c r="EG256" i="1"/>
  <c r="EG120" i="1"/>
  <c r="EG237" i="1"/>
  <c r="EG181" i="1"/>
  <c r="EG241" i="1"/>
  <c r="EJ240" i="1"/>
  <c r="EJ229" i="1"/>
  <c r="EJ25" i="1"/>
  <c r="EJ26" i="1" s="1"/>
  <c r="EJ242" i="1"/>
  <c r="EJ235" i="1"/>
  <c r="EJ238" i="1"/>
  <c r="EJ232" i="1"/>
  <c r="EJ8" i="1"/>
  <c r="EJ234" i="1"/>
  <c r="EJ12" i="1"/>
  <c r="EJ231" i="1"/>
  <c r="EJ237" i="1"/>
  <c r="EJ239" i="1"/>
  <c r="EJ257" i="1"/>
  <c r="EJ43" i="1"/>
  <c r="EJ44" i="1" s="1"/>
  <c r="EJ233" i="1"/>
  <c r="EJ230" i="1"/>
  <c r="EJ228" i="1"/>
  <c r="EJ236" i="1"/>
  <c r="EJ241" i="1"/>
  <c r="EJ111" i="1"/>
  <c r="EJ114" i="1"/>
  <c r="EJ118" i="1"/>
  <c r="EJ132" i="1"/>
  <c r="EJ136" i="1"/>
  <c r="EJ144" i="1"/>
  <c r="EJ148" i="1"/>
  <c r="EJ174" i="1"/>
  <c r="EJ186" i="1"/>
  <c r="EJ190" i="1"/>
  <c r="EJ194" i="1"/>
  <c r="EJ218" i="1"/>
  <c r="EJ221" i="1"/>
  <c r="EJ93" i="1"/>
  <c r="EJ97" i="1"/>
  <c r="EJ117" i="1"/>
  <c r="EJ128" i="1"/>
  <c r="EJ140" i="1"/>
  <c r="EJ160" i="1"/>
  <c r="EP160" i="1" s="1"/>
  <c r="EJ162" i="1"/>
  <c r="EJ167" i="1"/>
  <c r="EJ182" i="1"/>
  <c r="EJ256" i="1"/>
  <c r="EJ95" i="1"/>
  <c r="EJ116" i="1"/>
  <c r="EJ119" i="1"/>
  <c r="EJ129" i="1"/>
  <c r="EJ133" i="1"/>
  <c r="EJ137" i="1"/>
  <c r="EJ141" i="1"/>
  <c r="EJ145" i="1"/>
  <c r="EJ149" i="1"/>
  <c r="EJ166" i="1"/>
  <c r="EJ187" i="1"/>
  <c r="EJ191" i="1"/>
  <c r="EJ195" i="1"/>
  <c r="EJ261" i="1"/>
  <c r="EJ266" i="1" s="1"/>
  <c r="EJ98" i="1"/>
  <c r="EJ110" i="1"/>
  <c r="EJ112" i="1"/>
  <c r="EJ120" i="1"/>
  <c r="EJ161" i="1"/>
  <c r="EJ164" i="1"/>
  <c r="EJ173" i="1"/>
  <c r="EJ183" i="1"/>
  <c r="EJ113" i="1"/>
  <c r="EJ130" i="1"/>
  <c r="EJ134" i="1"/>
  <c r="EJ146" i="1"/>
  <c r="EJ150" i="1"/>
  <c r="EJ168" i="1"/>
  <c r="EJ189" i="1"/>
  <c r="EJ192" i="1"/>
  <c r="EJ219" i="1"/>
  <c r="EJ94" i="1"/>
  <c r="EJ115" i="1"/>
  <c r="EJ126" i="1"/>
  <c r="EJ138" i="1"/>
  <c r="EJ142" i="1"/>
  <c r="EJ165" i="1"/>
  <c r="EJ171" i="1"/>
  <c r="EJ170" i="1"/>
  <c r="EJ184" i="1"/>
  <c r="EJ220" i="1"/>
  <c r="EJ139" i="1"/>
  <c r="EJ143" i="1"/>
  <c r="EJ147" i="1"/>
  <c r="EJ172" i="1"/>
  <c r="EJ185" i="1"/>
  <c r="EJ193" i="1"/>
  <c r="EJ255" i="1"/>
  <c r="EJ96" i="1"/>
  <c r="EJ127" i="1"/>
  <c r="EJ131" i="1"/>
  <c r="EJ135" i="1"/>
  <c r="EJ151" i="1"/>
  <c r="EJ163" i="1"/>
  <c r="EJ169" i="1"/>
  <c r="EJ181" i="1"/>
  <c r="EJ188" i="1"/>
  <c r="EG168" i="1"/>
  <c r="EG43" i="1"/>
  <c r="EG139" i="1"/>
  <c r="EG95" i="1"/>
  <c r="EG134" i="1"/>
  <c r="EG192" i="1"/>
  <c r="EG236" i="1"/>
  <c r="EP236" i="1" s="1"/>
  <c r="EG142" i="1"/>
  <c r="EG184" i="1"/>
  <c r="EG230" i="1"/>
  <c r="EG133" i="1"/>
  <c r="EG229" i="1"/>
  <c r="EG110" i="1"/>
  <c r="EG116" i="1"/>
  <c r="EG96" i="1"/>
  <c r="EG257" i="1"/>
  <c r="EG194" i="1"/>
  <c r="EG146" i="1"/>
  <c r="EG234" i="1"/>
  <c r="EG255" i="1"/>
  <c r="EG135" i="1"/>
  <c r="EG25" i="1"/>
  <c r="EG26" i="1" s="1"/>
  <c r="EG188" i="1"/>
  <c r="EG235" i="1"/>
  <c r="EG191" i="1"/>
  <c r="EG167" i="1"/>
  <c r="EG174" i="1"/>
  <c r="EG165" i="1"/>
  <c r="EG240" i="1"/>
  <c r="EP240" i="1" s="1"/>
  <c r="EG172" i="1"/>
  <c r="EG141" i="1"/>
  <c r="EG94" i="1"/>
  <c r="EG162" i="1"/>
  <c r="EG218" i="1"/>
  <c r="EG193" i="1"/>
  <c r="EG8" i="1"/>
  <c r="EG147" i="1"/>
  <c r="EG149" i="1"/>
  <c r="EG111" i="1"/>
  <c r="ED110" i="1"/>
  <c r="ED121" i="1" s="1"/>
  <c r="EA121" i="1"/>
  <c r="ED218" i="1"/>
  <c r="ED222" i="1" s="1"/>
  <c r="EA222" i="1"/>
  <c r="ED181" i="1"/>
  <c r="ED196" i="1" s="1"/>
  <c r="EA196" i="1"/>
  <c r="ED25" i="1"/>
  <c r="ED26" i="1" s="1"/>
  <c r="EA26" i="1"/>
  <c r="EA243" i="1"/>
  <c r="ED228" i="1"/>
  <c r="ED243" i="1" s="1"/>
  <c r="ED126" i="1"/>
  <c r="ED152" i="1" s="1"/>
  <c r="EA152" i="1"/>
  <c r="ED8" i="1"/>
  <c r="ED13" i="1" s="1"/>
  <c r="EA13" i="1"/>
  <c r="ED160" i="1"/>
  <c r="ED175" i="1" s="1"/>
  <c r="EA175" i="1"/>
  <c r="P59" i="1"/>
  <c r="P57" i="1"/>
  <c r="R57" i="1" s="1"/>
  <c r="P66" i="1"/>
  <c r="R66" i="1" s="1"/>
  <c r="P56" i="1"/>
  <c r="P90" i="1"/>
  <c r="P79" i="1"/>
  <c r="R79" i="1" s="1"/>
  <c r="P76" i="1"/>
  <c r="P89" i="1"/>
  <c r="EO66" i="1"/>
  <c r="BU61" i="7"/>
  <c r="BU25" i="7"/>
  <c r="ER89" i="1"/>
  <c r="EC66" i="1"/>
  <c r="EF66" i="1" s="1"/>
  <c r="H66" i="1"/>
  <c r="J66" i="1" s="1"/>
  <c r="L66" i="1"/>
  <c r="N66" i="1" s="1"/>
  <c r="L54" i="1"/>
  <c r="N54" i="1" s="1"/>
  <c r="ER268" i="1"/>
  <c r="ER59" i="1"/>
  <c r="L56" i="12"/>
  <c r="ER76" i="1"/>
  <c r="AI23" i="9"/>
  <c r="H57" i="1"/>
  <c r="J57" i="1" s="1"/>
  <c r="EC265" i="1"/>
  <c r="EF265" i="1" s="1"/>
  <c r="EC53" i="1"/>
  <c r="EF53" i="1" s="1"/>
  <c r="EC72" i="1"/>
  <c r="EF72" i="1" s="1"/>
  <c r="L57" i="1"/>
  <c r="N57" i="1" s="1"/>
  <c r="EC254" i="1"/>
  <c r="EF254" i="1" s="1"/>
  <c r="EF258" i="1" s="1"/>
  <c r="AF258" i="1"/>
  <c r="L69" i="12"/>
  <c r="ER90" i="1"/>
  <c r="BU14" i="7"/>
  <c r="EP254" i="1"/>
  <c r="EP86" i="1"/>
  <c r="EP264" i="1"/>
  <c r="EI71" i="1"/>
  <c r="M80" i="12"/>
  <c r="M57" i="12"/>
  <c r="EI80" i="1"/>
  <c r="M76" i="12"/>
  <c r="EI40" i="1"/>
  <c r="M60" i="12"/>
  <c r="M65" i="12"/>
  <c r="EI254" i="1"/>
  <c r="AG258" i="1"/>
  <c r="EI264" i="1"/>
  <c r="AG266" i="1"/>
  <c r="EI69" i="1"/>
  <c r="M61" i="12"/>
  <c r="EI48" i="1"/>
  <c r="M55" i="12"/>
  <c r="AG61" i="1"/>
  <c r="M19" i="12" s="1"/>
  <c r="M35" i="12"/>
  <c r="EI65" i="1"/>
  <c r="AG81" i="1"/>
  <c r="M20" i="12" s="1"/>
  <c r="EI36" i="1"/>
  <c r="AG44" i="1"/>
  <c r="M71" i="12"/>
  <c r="M69" i="12"/>
  <c r="EI86" i="1"/>
  <c r="AG99" i="1"/>
  <c r="M21" i="12" s="1"/>
  <c r="EP48" i="1"/>
  <c r="EI66" i="1"/>
  <c r="M56" i="12"/>
  <c r="EG81" i="1"/>
  <c r="EP65" i="1"/>
  <c r="EP81" i="1" s="1"/>
  <c r="EP36" i="1"/>
  <c r="BW14" i="7"/>
  <c r="BW19" i="7" s="1"/>
  <c r="BW36" i="7" s="1"/>
  <c r="Z14" i="7"/>
  <c r="M46" i="12"/>
  <c r="M50" i="12" s="1"/>
  <c r="M51" i="12" s="1"/>
  <c r="EI72" i="1"/>
  <c r="ED44" i="1"/>
  <c r="L59" i="1"/>
  <c r="N59" i="1" s="1"/>
  <c r="H59" i="1"/>
  <c r="J59" i="1" s="1"/>
  <c r="EC59" i="1"/>
  <c r="EF59" i="1" s="1"/>
  <c r="EC90" i="1"/>
  <c r="EF90" i="1" s="1"/>
  <c r="L90" i="1"/>
  <c r="N90" i="1" s="1"/>
  <c r="H90" i="1"/>
  <c r="J90" i="1" s="1"/>
  <c r="L89" i="1"/>
  <c r="N89" i="1" s="1"/>
  <c r="H89" i="1"/>
  <c r="J89" i="1" s="1"/>
  <c r="EC89" i="1"/>
  <c r="EF89" i="1" s="1"/>
  <c r="AF99" i="1"/>
  <c r="L21" i="12" s="1"/>
  <c r="EC70" i="1"/>
  <c r="EF70" i="1" s="1"/>
  <c r="EC68" i="1"/>
  <c r="EF68" i="1" s="1"/>
  <c r="H54" i="1"/>
  <c r="J54" i="1" s="1"/>
  <c r="EC86" i="1"/>
  <c r="EF86" i="1" s="1"/>
  <c r="EC65" i="1"/>
  <c r="EF65" i="1" s="1"/>
  <c r="AF44" i="1"/>
  <c r="L71" i="12"/>
  <c r="EC36" i="1"/>
  <c r="EF36" i="1" s="1"/>
  <c r="EC40" i="1"/>
  <c r="EF40" i="1" s="1"/>
  <c r="EA44" i="1"/>
  <c r="L60" i="12"/>
  <c r="AF81" i="1"/>
  <c r="BU17" i="7"/>
  <c r="BU16" i="7"/>
  <c r="BU49" i="7"/>
  <c r="H76" i="1"/>
  <c r="J76" i="1" s="1"/>
  <c r="EC76" i="1"/>
  <c r="EF76" i="1" s="1"/>
  <c r="L76" i="1"/>
  <c r="N76" i="1" s="1"/>
  <c r="ED86" i="1"/>
  <c r="ED99" i="1" s="1"/>
  <c r="EA99" i="1"/>
  <c r="EC71" i="1"/>
  <c r="EF71" i="1" s="1"/>
  <c r="L80" i="12"/>
  <c r="Y19" i="7"/>
  <c r="H56" i="1"/>
  <c r="L57" i="12"/>
  <c r="L56" i="1"/>
  <c r="BU21" i="7"/>
  <c r="Y26" i="7"/>
  <c r="Y50" i="7"/>
  <c r="BU42" i="7"/>
  <c r="AF266" i="1"/>
  <c r="EC264" i="1"/>
  <c r="BU59" i="7"/>
  <c r="ED48" i="1"/>
  <c r="EA61" i="1"/>
  <c r="S49" i="9"/>
  <c r="K49" i="9"/>
  <c r="Q35" i="12" s="1"/>
  <c r="O49" i="9"/>
  <c r="H79" i="1"/>
  <c r="L79" i="1"/>
  <c r="BT26" i="7"/>
  <c r="AF61" i="1"/>
  <c r="L55" i="12"/>
  <c r="EC48" i="1"/>
  <c r="EC80" i="1"/>
  <c r="EF80" i="1" s="1"/>
  <c r="L76" i="12"/>
  <c r="AM1" i="3"/>
  <c r="ED65" i="1"/>
  <c r="ED81" i="1" s="1"/>
  <c r="EA81" i="1"/>
  <c r="EC268" i="1"/>
  <c r="EF268" i="1" s="1"/>
  <c r="H268" i="1"/>
  <c r="L268" i="1"/>
  <c r="AH37" i="9"/>
  <c r="AH47" i="9" s="1"/>
  <c r="L33" i="12" s="1"/>
  <c r="L61" i="12"/>
  <c r="EC69" i="1"/>
  <c r="EF69" i="1" s="1"/>
  <c r="L65" i="12"/>
  <c r="AH23" i="9"/>
  <c r="ED254" i="1"/>
  <c r="ED258" i="1" s="1"/>
  <c r="EA258" i="1"/>
  <c r="BU44" i="7"/>
  <c r="EA266" i="1"/>
  <c r="ED264" i="1"/>
  <c r="ED266" i="1" s="1"/>
  <c r="BT19" i="7"/>
  <c r="BT50" i="7"/>
  <c r="AH57" i="9"/>
  <c r="L34" i="12" s="1"/>
  <c r="L14" i="7"/>
  <c r="G26" i="11" l="1"/>
  <c r="EP165" i="1"/>
  <c r="EK250" i="1"/>
  <c r="EK251" i="1"/>
  <c r="EK260" i="1" s="1"/>
  <c r="EK271" i="1" s="1"/>
  <c r="EH250" i="1"/>
  <c r="EH251" i="1"/>
  <c r="EH260" i="1" s="1"/>
  <c r="EH271" i="1" s="1"/>
  <c r="EL65" i="1"/>
  <c r="EL81" i="1" s="1"/>
  <c r="EL249" i="1" s="1"/>
  <c r="N55" i="12"/>
  <c r="N103" i="12" s="1"/>
  <c r="AH81" i="1"/>
  <c r="EC152" i="1"/>
  <c r="EF130" i="1"/>
  <c r="EF152" i="1" s="1"/>
  <c r="AM38" i="1"/>
  <c r="R38" i="1"/>
  <c r="EB249" i="1"/>
  <c r="EE249" i="1"/>
  <c r="EG61" i="1"/>
  <c r="EP191" i="1"/>
  <c r="EP194" i="1"/>
  <c r="EP181" i="1"/>
  <c r="EP228" i="1"/>
  <c r="EP133" i="1"/>
  <c r="EP218" i="1"/>
  <c r="EP162" i="1"/>
  <c r="EP143" i="1"/>
  <c r="EP174" i="1"/>
  <c r="EJ61" i="1"/>
  <c r="EP58" i="1"/>
  <c r="EP60" i="1"/>
  <c r="EP234" i="1"/>
  <c r="EP111" i="1"/>
  <c r="EP172" i="1"/>
  <c r="EP43" i="1"/>
  <c r="EP44" i="1" s="1"/>
  <c r="EP146" i="1"/>
  <c r="EP235" i="1"/>
  <c r="EP116" i="1"/>
  <c r="EP167" i="1"/>
  <c r="EP230" i="1"/>
  <c r="EP257" i="1"/>
  <c r="L50" i="12"/>
  <c r="L51" i="12" s="1"/>
  <c r="EP141" i="1"/>
  <c r="EG13" i="1"/>
  <c r="EG28" i="1" s="1"/>
  <c r="EG29" i="1" s="1"/>
  <c r="EP229" i="1"/>
  <c r="EP126" i="1"/>
  <c r="EP193" i="1"/>
  <c r="EP94" i="1"/>
  <c r="EG258" i="1"/>
  <c r="EP255" i="1"/>
  <c r="EP25" i="1"/>
  <c r="EP26" i="1" s="1"/>
  <c r="EP184" i="1"/>
  <c r="EA28" i="1"/>
  <c r="EA29" i="1" s="1"/>
  <c r="EP188" i="1"/>
  <c r="EP96" i="1"/>
  <c r="EP149" i="1"/>
  <c r="EP8" i="1"/>
  <c r="EP147" i="1"/>
  <c r="EP135" i="1"/>
  <c r="EG121" i="1"/>
  <c r="EP134" i="1"/>
  <c r="EG99" i="1"/>
  <c r="EP95" i="1"/>
  <c r="EP168" i="1"/>
  <c r="EG44" i="1"/>
  <c r="EP110" i="1"/>
  <c r="EJ196" i="1"/>
  <c r="EJ258" i="1"/>
  <c r="EJ121" i="1"/>
  <c r="EP129" i="1"/>
  <c r="EP185" i="1"/>
  <c r="EP164" i="1"/>
  <c r="EP186" i="1"/>
  <c r="EP148" i="1"/>
  <c r="EP232" i="1"/>
  <c r="EP189" i="1"/>
  <c r="EG222" i="1"/>
  <c r="EG196" i="1"/>
  <c r="EP192" i="1"/>
  <c r="EJ99" i="1"/>
  <c r="EJ243" i="1"/>
  <c r="EP12" i="1"/>
  <c r="EP233" i="1"/>
  <c r="EP112" i="1"/>
  <c r="EP219" i="1"/>
  <c r="EP182" i="1"/>
  <c r="EP221" i="1"/>
  <c r="EG152" i="1"/>
  <c r="EP130" i="1"/>
  <c r="EP117" i="1"/>
  <c r="EP220" i="1"/>
  <c r="EP132" i="1"/>
  <c r="EP169" i="1"/>
  <c r="EP170" i="1"/>
  <c r="EP163" i="1"/>
  <c r="EJ222" i="1"/>
  <c r="EJ13" i="1"/>
  <c r="EJ28" i="1" s="1"/>
  <c r="EP241" i="1"/>
  <c r="EP171" i="1"/>
  <c r="EP127" i="1"/>
  <c r="EP97" i="1"/>
  <c r="EP190" i="1"/>
  <c r="EP183" i="1"/>
  <c r="EP93" i="1"/>
  <c r="EG243" i="1"/>
  <c r="EP139" i="1"/>
  <c r="EJ175" i="1"/>
  <c r="EP144" i="1"/>
  <c r="EP145" i="1"/>
  <c r="EP261" i="1"/>
  <c r="EP266" i="1" s="1"/>
  <c r="EP195" i="1"/>
  <c r="EP239" i="1"/>
  <c r="EP138" i="1"/>
  <c r="EP237" i="1"/>
  <c r="EP173" i="1"/>
  <c r="EP238" i="1"/>
  <c r="EP131" i="1"/>
  <c r="EP242" i="1"/>
  <c r="EP119" i="1"/>
  <c r="EP113" i="1"/>
  <c r="EP115" i="1"/>
  <c r="EG175" i="1"/>
  <c r="EJ152" i="1"/>
  <c r="EP120" i="1"/>
  <c r="EP231" i="1"/>
  <c r="EP166" i="1"/>
  <c r="EP114" i="1"/>
  <c r="EP161" i="1"/>
  <c r="EP187" i="1"/>
  <c r="EP118" i="1"/>
  <c r="EP140" i="1"/>
  <c r="EP142" i="1"/>
  <c r="EP256" i="1"/>
  <c r="EP98" i="1"/>
  <c r="EP136" i="1"/>
  <c r="EP151" i="1"/>
  <c r="EP137" i="1"/>
  <c r="EP128" i="1"/>
  <c r="EP150" i="1"/>
  <c r="ED28" i="1"/>
  <c r="ED29" i="1" s="1"/>
  <c r="ER66" i="1"/>
  <c r="AM66" i="1"/>
  <c r="BU26" i="7"/>
  <c r="EC258" i="1"/>
  <c r="L18" i="12"/>
  <c r="BX14" i="7"/>
  <c r="BX19" i="7" s="1"/>
  <c r="BX36" i="7" s="1"/>
  <c r="AJ61" i="9"/>
  <c r="Z19" i="7"/>
  <c r="Z36" i="7" s="1"/>
  <c r="EI44" i="1"/>
  <c r="EI258" i="1"/>
  <c r="EI81" i="1"/>
  <c r="M103" i="12"/>
  <c r="EI99" i="1"/>
  <c r="M18" i="12"/>
  <c r="M25" i="12" s="1"/>
  <c r="AG249" i="1"/>
  <c r="EI61" i="1"/>
  <c r="EI266" i="1"/>
  <c r="EC99" i="1"/>
  <c r="R54" i="1"/>
  <c r="AM59" i="1"/>
  <c r="R59" i="1"/>
  <c r="EF99" i="1"/>
  <c r="AM89" i="1"/>
  <c r="R89" i="1"/>
  <c r="AM90" i="1"/>
  <c r="R90" i="1"/>
  <c r="L19" i="12"/>
  <c r="L20" i="12"/>
  <c r="BU19" i="7"/>
  <c r="EC44" i="1"/>
  <c r="BT36" i="7"/>
  <c r="EA249" i="1"/>
  <c r="AF249" i="1"/>
  <c r="AF251" i="1" s="1"/>
  <c r="N268" i="1"/>
  <c r="J268" i="1"/>
  <c r="EF48" i="1"/>
  <c r="EF61" i="1" s="1"/>
  <c r="EC61" i="1"/>
  <c r="EC81" i="1"/>
  <c r="Q49" i="9"/>
  <c r="K34" i="13" s="1"/>
  <c r="I34" i="13"/>
  <c r="N56" i="1"/>
  <c r="L103" i="12"/>
  <c r="M49" i="9"/>
  <c r="F34" i="13" s="1"/>
  <c r="D34" i="13"/>
  <c r="EF44" i="1"/>
  <c r="BU50" i="7"/>
  <c r="K26" i="11"/>
  <c r="AM268" i="1"/>
  <c r="R268" i="1"/>
  <c r="N79" i="1"/>
  <c r="N34" i="13"/>
  <c r="U49" i="9"/>
  <c r="P34" i="13" s="1"/>
  <c r="ED61" i="1"/>
  <c r="ED249" i="1" s="1"/>
  <c r="J56" i="1"/>
  <c r="Y36" i="7"/>
  <c r="R76" i="1"/>
  <c r="AM76" i="1"/>
  <c r="EF81" i="1"/>
  <c r="EC266" i="1"/>
  <c r="EF264" i="1"/>
  <c r="EF266" i="1" s="1"/>
  <c r="R56" i="1"/>
  <c r="EL251" i="1" l="1"/>
  <c r="EL260" i="1" s="1"/>
  <c r="EL271" i="1" s="1"/>
  <c r="EL250" i="1"/>
  <c r="AH249" i="1"/>
  <c r="N20" i="12"/>
  <c r="N25" i="12" s="1"/>
  <c r="EE250" i="1"/>
  <c r="EE251" i="1"/>
  <c r="EE260" i="1" s="1"/>
  <c r="EE271" i="1" s="1"/>
  <c r="EE275" i="1" s="1"/>
  <c r="EB250" i="1"/>
  <c r="EB251" i="1"/>
  <c r="EB260" i="1" s="1"/>
  <c r="EB271" i="1" s="1"/>
  <c r="EB275" i="1" s="1"/>
  <c r="EP61" i="1"/>
  <c r="EP258" i="1"/>
  <c r="EG249" i="1"/>
  <c r="EG251" i="1" s="1"/>
  <c r="EG260" i="1" s="1"/>
  <c r="EG271" i="1" s="1"/>
  <c r="EP175" i="1"/>
  <c r="EP99" i="1"/>
  <c r="EJ249" i="1"/>
  <c r="EJ250" i="1" s="1"/>
  <c r="EP152" i="1"/>
  <c r="EP13" i="1"/>
  <c r="EP28" i="1" s="1"/>
  <c r="EP29" i="1" s="1"/>
  <c r="EA251" i="1"/>
  <c r="EA260" i="1" s="1"/>
  <c r="EA271" i="1" s="1"/>
  <c r="EA275" i="1" s="1"/>
  <c r="EG273" i="1" s="1"/>
  <c r="EP273" i="1" s="1"/>
  <c r="EP196" i="1"/>
  <c r="EP243" i="1"/>
  <c r="EP222" i="1"/>
  <c r="EJ29" i="1"/>
  <c r="EP121" i="1"/>
  <c r="ED251" i="1"/>
  <c r="ED260" i="1" s="1"/>
  <c r="ED271" i="1" s="1"/>
  <c r="ED275" i="1" s="1"/>
  <c r="BU36" i="7"/>
  <c r="M104" i="12"/>
  <c r="EI249" i="1"/>
  <c r="AG251" i="1"/>
  <c r="AG250" i="1"/>
  <c r="N31" i="12"/>
  <c r="M28" i="12"/>
  <c r="M27" i="12"/>
  <c r="L60" i="15" s="1"/>
  <c r="L63" i="15"/>
  <c r="L57" i="15"/>
  <c r="L25" i="12"/>
  <c r="K63" i="15" s="1"/>
  <c r="AH11" i="9"/>
  <c r="EA250" i="1"/>
  <c r="AF260" i="1"/>
  <c r="AF271" i="1" s="1"/>
  <c r="AF275" i="1" s="1"/>
  <c r="ED250" i="1"/>
  <c r="EC249" i="1"/>
  <c r="EC251" i="1" s="1"/>
  <c r="EC260" i="1" s="1"/>
  <c r="EC271" i="1" s="1"/>
  <c r="EC275" i="1" s="1"/>
  <c r="AF250" i="1"/>
  <c r="EF249" i="1"/>
  <c r="M57" i="15" l="1"/>
  <c r="N27" i="12"/>
  <c r="M60" i="15" s="1"/>
  <c r="N28" i="12"/>
  <c r="M63" i="15"/>
  <c r="AH250" i="1"/>
  <c r="AH251" i="1"/>
  <c r="N104" i="12"/>
  <c r="BS63" i="7"/>
  <c r="BS64" i="7" s="1"/>
  <c r="BS68" i="7" s="1"/>
  <c r="BS72" i="7" s="1"/>
  <c r="EH273" i="1"/>
  <c r="EJ251" i="1"/>
  <c r="EJ260" i="1" s="1"/>
  <c r="EJ271" i="1" s="1"/>
  <c r="BT63" i="7"/>
  <c r="BT64" i="7" s="1"/>
  <c r="BT68" i="7" s="1"/>
  <c r="BT72" i="7" s="1"/>
  <c r="EG250" i="1"/>
  <c r="EP249" i="1"/>
  <c r="EP251" i="1" s="1"/>
  <c r="EP260" i="1" s="1"/>
  <c r="EP271" i="1" s="1"/>
  <c r="EP275" i="1" s="1"/>
  <c r="AI273" i="1"/>
  <c r="L273" i="1"/>
  <c r="N273" i="1" s="1"/>
  <c r="AF281" i="1"/>
  <c r="AF282" i="1"/>
  <c r="AH27" i="9"/>
  <c r="Y63" i="7"/>
  <c r="Y64" i="7" s="1"/>
  <c r="Y68" i="7" s="1"/>
  <c r="EI273" i="1"/>
  <c r="ER273" i="1" s="1"/>
  <c r="AG260" i="1"/>
  <c r="AG271" i="1" s="1"/>
  <c r="AG275" i="1" s="1"/>
  <c r="AG281" i="1" s="1"/>
  <c r="AI27" i="9"/>
  <c r="EI251" i="1"/>
  <c r="EI260" i="1" s="1"/>
  <c r="EI271" i="1" s="1"/>
  <c r="EI250" i="1"/>
  <c r="EG275" i="1"/>
  <c r="L28" i="12"/>
  <c r="L27" i="12"/>
  <c r="K60" i="15" s="1"/>
  <c r="L104" i="12"/>
  <c r="K57" i="15"/>
  <c r="EC250" i="1"/>
  <c r="EC281" i="1"/>
  <c r="BU63" i="7"/>
  <c r="BU64" i="7" s="1"/>
  <c r="BU68" i="7" s="1"/>
  <c r="EF251" i="1"/>
  <c r="EF260" i="1" s="1"/>
  <c r="EF271" i="1" s="1"/>
  <c r="EF275" i="1" s="1"/>
  <c r="EF281" i="1" s="1"/>
  <c r="EF250" i="1"/>
  <c r="AJ11" i="9" l="1"/>
  <c r="AJ27" i="9" s="1"/>
  <c r="AH260" i="1"/>
  <c r="AH271" i="1" s="1"/>
  <c r="EH275" i="1"/>
  <c r="EQ273" i="1"/>
  <c r="EP250" i="1"/>
  <c r="AH51" i="9"/>
  <c r="AH59" i="9" s="1"/>
  <c r="L32" i="12"/>
  <c r="M31" i="12"/>
  <c r="EI275" i="1"/>
  <c r="Z63" i="7"/>
  <c r="Z64" i="7" s="1"/>
  <c r="Z68" i="7" s="1"/>
  <c r="AG282" i="1"/>
  <c r="M32" i="12"/>
  <c r="AI51" i="9"/>
  <c r="AI59" i="9" s="1"/>
  <c r="EJ273" i="1"/>
  <c r="EJ275" i="1" s="1"/>
  <c r="BW63" i="7"/>
  <c r="BW64" i="7" s="1"/>
  <c r="BW68" i="7" s="1"/>
  <c r="H18" i="14"/>
  <c r="H19" i="14" s="1"/>
  <c r="Y72" i="7"/>
  <c r="Y71" i="7"/>
  <c r="Y11" i="7"/>
  <c r="EI281" i="1" l="1"/>
  <c r="N32" i="12"/>
  <c r="AJ51" i="9"/>
  <c r="AJ59" i="9" s="1"/>
  <c r="EK273" i="1"/>
  <c r="EK275" i="1" s="1"/>
  <c r="BV63" i="7"/>
  <c r="BV64" i="7" s="1"/>
  <c r="BV68" i="7" s="1"/>
  <c r="L36" i="12"/>
  <c r="BX63" i="7"/>
  <c r="BX64" i="7" s="1"/>
  <c r="BX68" i="7" s="1"/>
  <c r="M36" i="12"/>
  <c r="AI63" i="9"/>
  <c r="AH275" i="1"/>
  <c r="AH281" i="1" s="1"/>
  <c r="EL273" i="1"/>
  <c r="EL275" i="1" s="1"/>
  <c r="BW71" i="7"/>
  <c r="BW72" i="7"/>
  <c r="EM273" i="1"/>
  <c r="EM275" i="1" s="1"/>
  <c r="CC63" i="7" s="1"/>
  <c r="CC64" i="7" s="1"/>
  <c r="CC68" i="7" s="1"/>
  <c r="BZ63" i="7"/>
  <c r="BZ64" i="7" s="1"/>
  <c r="BZ68" i="7" s="1"/>
  <c r="Z72" i="7"/>
  <c r="Z11" i="7"/>
  <c r="H31" i="14"/>
  <c r="AI67" i="9" l="1"/>
  <c r="N36" i="12"/>
  <c r="AJ63" i="9"/>
  <c r="AJ67" i="9" s="1"/>
  <c r="BV72" i="7"/>
  <c r="BV71" i="7"/>
  <c r="BY63" i="7"/>
  <c r="BY64" i="7" s="1"/>
  <c r="BY68" i="7" s="1"/>
  <c r="EN273" i="1"/>
  <c r="CC72" i="7"/>
  <c r="EL281" i="1"/>
  <c r="CA63" i="7"/>
  <c r="CA64" i="7" s="1"/>
  <c r="CA68" i="7" s="1"/>
  <c r="AH282" i="1"/>
  <c r="AA63" i="7"/>
  <c r="AA64" i="7" s="1"/>
  <c r="AA68" i="7" s="1"/>
  <c r="AA71" i="7" s="1"/>
  <c r="M37" i="12"/>
  <c r="AI68" i="9"/>
  <c r="BZ71" i="7"/>
  <c r="BZ72" i="7"/>
  <c r="AJ68" i="9" l="1"/>
  <c r="N37" i="12"/>
  <c r="BY71" i="7"/>
  <c r="BY72" i="7"/>
  <c r="CA71" i="7"/>
  <c r="CA75" i="7"/>
  <c r="H273" i="1"/>
  <c r="EO273" i="1"/>
  <c r="M38" i="12"/>
  <c r="L65" i="15"/>
  <c r="AA72" i="7"/>
  <c r="AA11" i="7"/>
  <c r="M65" i="15" l="1"/>
  <c r="N38" i="12"/>
  <c r="J273" i="1"/>
  <c r="H26" i="14"/>
  <c r="H27" i="14" l="1"/>
  <c r="D66" i="13"/>
  <c r="AG32" i="7"/>
  <c r="AG34" i="7" s="1"/>
  <c r="AN51" i="1"/>
  <c r="AN139" i="1"/>
  <c r="AN137" i="1"/>
  <c r="AN138" i="1"/>
  <c r="AN111" i="1"/>
  <c r="AN121" i="1" s="1"/>
  <c r="AG16" i="7"/>
  <c r="AU245" i="3"/>
  <c r="AV245" i="3" s="1"/>
  <c r="AG63" i="7" s="1"/>
  <c r="AI103" i="1"/>
  <c r="AR4" i="3"/>
  <c r="EO132" i="1" l="1"/>
  <c r="ER132" i="1" s="1"/>
  <c r="L133" i="1"/>
  <c r="N133" i="1" s="1"/>
  <c r="EO138" i="1"/>
  <c r="ER138" i="1" s="1"/>
  <c r="H138" i="1"/>
  <c r="J138" i="1" s="1"/>
  <c r="L138" i="1"/>
  <c r="N138" i="1" s="1"/>
  <c r="P138" i="1"/>
  <c r="EO136" i="1"/>
  <c r="ER136" i="1" s="1"/>
  <c r="L136" i="1"/>
  <c r="N136" i="1" s="1"/>
  <c r="P136" i="1"/>
  <c r="H136" i="1"/>
  <c r="J136" i="1" s="1"/>
  <c r="EO111" i="1"/>
  <c r="AI121" i="1"/>
  <c r="L111" i="1"/>
  <c r="H111" i="1"/>
  <c r="P111" i="1"/>
  <c r="EO137" i="1"/>
  <c r="ER137" i="1" s="1"/>
  <c r="H137" i="1"/>
  <c r="J137" i="1" s="1"/>
  <c r="P137" i="1"/>
  <c r="L137" i="1"/>
  <c r="N137" i="1" s="1"/>
  <c r="EO130" i="1"/>
  <c r="ER130" i="1" s="1"/>
  <c r="L130" i="1"/>
  <c r="N130" i="1" s="1"/>
  <c r="P130" i="1"/>
  <c r="H130" i="1"/>
  <c r="J130" i="1" s="1"/>
  <c r="EN125" i="1"/>
  <c r="EQ125" i="1" s="1"/>
  <c r="AI125" i="1"/>
  <c r="EO139" i="1"/>
  <c r="ER139" i="1" s="1"/>
  <c r="P139" i="1"/>
  <c r="H139" i="1"/>
  <c r="J139" i="1" s="1"/>
  <c r="L139" i="1"/>
  <c r="N139" i="1" s="1"/>
  <c r="AI51" i="1"/>
  <c r="EO51" i="1" s="1"/>
  <c r="ER51" i="1" s="1"/>
  <c r="EN51" i="1"/>
  <c r="EQ51" i="1" s="1"/>
  <c r="EO103" i="1"/>
  <c r="ER103" i="1" s="1"/>
  <c r="P103" i="1"/>
  <c r="AN141" i="1"/>
  <c r="AN136" i="1"/>
  <c r="EN103" i="1"/>
  <c r="EQ103" i="1" s="1"/>
  <c r="AN47" i="1"/>
  <c r="AN103" i="1"/>
  <c r="AN135" i="1"/>
  <c r="AN126" i="1"/>
  <c r="AN130" i="1"/>
  <c r="AN133" i="1"/>
  <c r="AN132" i="1"/>
  <c r="BN192" i="3"/>
  <c r="AI263" i="1"/>
  <c r="H263" i="1" s="1"/>
  <c r="J263" i="1" s="1"/>
  <c r="AB33" i="7"/>
  <c r="AF33" i="7" s="1"/>
  <c r="BN196" i="3"/>
  <c r="BN175" i="3"/>
  <c r="BN172" i="3"/>
  <c r="BN174" i="3"/>
  <c r="BN207" i="3"/>
  <c r="BN188" i="3"/>
  <c r="BN176" i="3"/>
  <c r="BN193" i="3"/>
  <c r="BN178" i="3"/>
  <c r="BN191" i="3"/>
  <c r="AI35" i="1"/>
  <c r="P35" i="1" s="1"/>
  <c r="BN170" i="3"/>
  <c r="BN171" i="3"/>
  <c r="BN187" i="3"/>
  <c r="BN209" i="3"/>
  <c r="BN201" i="3"/>
  <c r="BN210" i="3"/>
  <c r="BN186" i="3"/>
  <c r="BN205" i="3"/>
  <c r="BN173" i="3"/>
  <c r="BN203" i="3"/>
  <c r="BN185" i="3"/>
  <c r="BN189" i="3"/>
  <c r="BN180" i="3"/>
  <c r="BN194" i="3"/>
  <c r="BN198" i="3"/>
  <c r="BN182" i="3"/>
  <c r="BN190" i="3"/>
  <c r="BN181" i="3"/>
  <c r="BN208" i="3"/>
  <c r="AN33" i="1"/>
  <c r="CB49" i="7"/>
  <c r="AB49" i="7"/>
  <c r="AK22" i="9"/>
  <c r="AI37" i="1"/>
  <c r="EN254" i="1"/>
  <c r="EQ254" i="1" s="1"/>
  <c r="CB32" i="7"/>
  <c r="AK43" i="9"/>
  <c r="AB32" i="7"/>
  <c r="AG43" i="7"/>
  <c r="CB25" i="7"/>
  <c r="AG29" i="7"/>
  <c r="AG30" i="7" s="1"/>
  <c r="AI47" i="1"/>
  <c r="P47" i="1" s="1"/>
  <c r="AK21" i="9"/>
  <c r="AN48" i="1"/>
  <c r="AN69" i="1"/>
  <c r="AN58" i="1"/>
  <c r="AB29" i="7"/>
  <c r="CB29" i="7"/>
  <c r="CB30" i="7" s="1"/>
  <c r="AN71" i="1"/>
  <c r="AI71" i="1"/>
  <c r="O81" i="12" s="1"/>
  <c r="AG21" i="7"/>
  <c r="AN60" i="1"/>
  <c r="AG25" i="7"/>
  <c r="AB43" i="7"/>
  <c r="J43" i="7" s="1"/>
  <c r="L43" i="7" s="1"/>
  <c r="EN48" i="1"/>
  <c r="EQ48" i="1" s="1"/>
  <c r="AI48" i="1"/>
  <c r="Z37" i="10" s="1"/>
  <c r="AG60" i="7"/>
  <c r="AN131" i="1"/>
  <c r="AN40" i="1"/>
  <c r="AI73" i="1"/>
  <c r="EN73" i="1"/>
  <c r="EQ73" i="1" s="1"/>
  <c r="AN254" i="1"/>
  <c r="AN258" i="1" s="1"/>
  <c r="AN263" i="1"/>
  <c r="AN52" i="1"/>
  <c r="CB59" i="7"/>
  <c r="AB59" i="7"/>
  <c r="AN35" i="1"/>
  <c r="EN86" i="1"/>
  <c r="EQ86" i="1" s="1"/>
  <c r="AI86" i="1"/>
  <c r="AN86" i="1"/>
  <c r="AN99" i="1" s="1"/>
  <c r="AI72" i="1"/>
  <c r="P72" i="1" s="1"/>
  <c r="AN53" i="1"/>
  <c r="AN74" i="1"/>
  <c r="AG61" i="7"/>
  <c r="AN72" i="1"/>
  <c r="AN134" i="1"/>
  <c r="AK32" i="9"/>
  <c r="AB22" i="7"/>
  <c r="CB22" i="7"/>
  <c r="EN85" i="1"/>
  <c r="EQ85" i="1" s="1"/>
  <c r="AI85" i="1"/>
  <c r="EN64" i="1"/>
  <c r="EQ64" i="1" s="1"/>
  <c r="AI64" i="1"/>
  <c r="AB21" i="7"/>
  <c r="EO49" i="1"/>
  <c r="ER49" i="1" s="1"/>
  <c r="AB60" i="7"/>
  <c r="AI9" i="1"/>
  <c r="AN50" i="1"/>
  <c r="AG46" i="7"/>
  <c r="AN65" i="1"/>
  <c r="AN68" i="1"/>
  <c r="AG18" i="7"/>
  <c r="AN80" i="1"/>
  <c r="AN77" i="1"/>
  <c r="AN41" i="1"/>
  <c r="AG17" i="7"/>
  <c r="AG45" i="7"/>
  <c r="AI65" i="1"/>
  <c r="Z52" i="10" s="1"/>
  <c r="AK54" i="9"/>
  <c r="K54" i="9" s="1"/>
  <c r="M54" i="9" s="1"/>
  <c r="AI80" i="1"/>
  <c r="H80" i="1" s="1"/>
  <c r="AB44" i="7"/>
  <c r="AF44" i="7" s="1"/>
  <c r="CB44" i="7"/>
  <c r="AB61" i="7"/>
  <c r="CB42" i="7"/>
  <c r="AB42" i="7"/>
  <c r="B9" i="22" s="1"/>
  <c r="AK16" i="9"/>
  <c r="O16" i="9" s="1"/>
  <c r="AR1" i="3"/>
  <c r="AI52" i="1"/>
  <c r="EN52" i="1"/>
  <c r="EQ52" i="1" s="1"/>
  <c r="BN163" i="3"/>
  <c r="EN53" i="1"/>
  <c r="EQ53" i="1" s="1"/>
  <c r="AI53" i="1"/>
  <c r="AI77" i="1"/>
  <c r="AI58" i="1"/>
  <c r="AI41" i="1"/>
  <c r="EN41" i="1"/>
  <c r="EQ41" i="1" s="1"/>
  <c r="AI60" i="1"/>
  <c r="EN69" i="1"/>
  <c r="EQ69" i="1" s="1"/>
  <c r="AI69" i="1"/>
  <c r="EN39" i="1"/>
  <c r="EQ39" i="1" s="1"/>
  <c r="AI39" i="1"/>
  <c r="AI55" i="1"/>
  <c r="AI50" i="1"/>
  <c r="EN50" i="1"/>
  <c r="CB16" i="7"/>
  <c r="AK19" i="9"/>
  <c r="AB16" i="7"/>
  <c r="Z14" i="10"/>
  <c r="EN36" i="1"/>
  <c r="EQ36" i="1" s="1"/>
  <c r="AI36" i="1"/>
  <c r="EN71" i="1"/>
  <c r="EQ71" i="1" s="1"/>
  <c r="BN212" i="3"/>
  <c r="AK56" i="9"/>
  <c r="AI264" i="1"/>
  <c r="EN264" i="1"/>
  <c r="EQ264" i="1" s="1"/>
  <c r="EN35" i="1"/>
  <c r="EQ35" i="1" s="1"/>
  <c r="EN40" i="1"/>
  <c r="EQ40" i="1" s="1"/>
  <c r="AI40" i="1"/>
  <c r="CB21" i="7"/>
  <c r="BN195" i="3"/>
  <c r="EN65" i="1"/>
  <c r="BN204" i="3"/>
  <c r="EN263" i="1"/>
  <c r="BN211" i="3"/>
  <c r="AI254" i="1"/>
  <c r="AK31" i="9"/>
  <c r="EN34" i="1"/>
  <c r="CB60" i="7"/>
  <c r="EN9" i="1"/>
  <c r="AS4" i="3"/>
  <c r="EN37" i="1"/>
  <c r="EQ37" i="1" s="1"/>
  <c r="EN70" i="1"/>
  <c r="EQ70" i="1" s="1"/>
  <c r="AI70" i="1"/>
  <c r="EN72" i="1"/>
  <c r="EQ72" i="1" s="1"/>
  <c r="BN169" i="3"/>
  <c r="EN68" i="1"/>
  <c r="EQ68" i="1" s="1"/>
  <c r="AI68" i="1"/>
  <c r="BN177" i="3"/>
  <c r="EN265" i="1"/>
  <c r="EQ265" i="1" s="1"/>
  <c r="CB33" i="7"/>
  <c r="AI33" i="1"/>
  <c r="EN33" i="1"/>
  <c r="EN47" i="1"/>
  <c r="EQ47" i="1" s="1"/>
  <c r="AI265" i="1"/>
  <c r="AK17" i="9"/>
  <c r="AI78" i="1"/>
  <c r="AB45" i="7"/>
  <c r="BN179" i="3"/>
  <c r="CB45" i="7"/>
  <c r="AK18" i="9"/>
  <c r="CB17" i="7"/>
  <c r="AB17" i="7"/>
  <c r="AI74" i="1"/>
  <c r="CB46" i="7"/>
  <c r="AN36" i="1"/>
  <c r="AB25" i="7"/>
  <c r="B6" i="22" s="1"/>
  <c r="CB18" i="7"/>
  <c r="AB18" i="7"/>
  <c r="AU1" i="3"/>
  <c r="CB43" i="7"/>
  <c r="CB61" i="7"/>
  <c r="AB46" i="7"/>
  <c r="CD60" i="7" l="1"/>
  <c r="B10" i="22"/>
  <c r="B8" i="22"/>
  <c r="B23" i="22"/>
  <c r="B25" i="22" s="1"/>
  <c r="AF21" i="7"/>
  <c r="B16" i="22"/>
  <c r="B18" i="22" s="1"/>
  <c r="EO263" i="1"/>
  <c r="ER263" i="1" s="1"/>
  <c r="L263" i="1"/>
  <c r="AF61" i="7"/>
  <c r="EN80" i="1"/>
  <c r="EQ80" i="1" s="1"/>
  <c r="BN4" i="3"/>
  <c r="EN74" i="1"/>
  <c r="EQ74" i="1" s="1"/>
  <c r="L35" i="1"/>
  <c r="N35" i="1" s="1"/>
  <c r="H35" i="1"/>
  <c r="J35" i="1" s="1"/>
  <c r="EO35" i="1"/>
  <c r="ER35" i="1" s="1"/>
  <c r="EO133" i="1"/>
  <c r="ER133" i="1" s="1"/>
  <c r="H132" i="1"/>
  <c r="J132" i="1" s="1"/>
  <c r="H133" i="1"/>
  <c r="J133" i="1" s="1"/>
  <c r="P132" i="1"/>
  <c r="AM132" i="1" s="1"/>
  <c r="P133" i="1"/>
  <c r="R133" i="1" s="1"/>
  <c r="L132" i="1"/>
  <c r="N132" i="1" s="1"/>
  <c r="AM139" i="1"/>
  <c r="R139" i="1"/>
  <c r="EO134" i="1"/>
  <c r="ER134" i="1" s="1"/>
  <c r="P134" i="1"/>
  <c r="L134" i="1"/>
  <c r="N134" i="1" s="1"/>
  <c r="H134" i="1"/>
  <c r="J134" i="1" s="1"/>
  <c r="L121" i="1"/>
  <c r="N111" i="1"/>
  <c r="N121" i="1" s="1"/>
  <c r="AM138" i="1"/>
  <c r="R138" i="1"/>
  <c r="ER111" i="1"/>
  <c r="ER121" i="1" s="1"/>
  <c r="EO121" i="1"/>
  <c r="L103" i="1"/>
  <c r="N103" i="1" s="1"/>
  <c r="H103" i="1"/>
  <c r="J103" i="1" s="1"/>
  <c r="AM103" i="1"/>
  <c r="R103" i="1"/>
  <c r="EO135" i="1"/>
  <c r="ER135" i="1" s="1"/>
  <c r="L135" i="1"/>
  <c r="N135" i="1" s="1"/>
  <c r="H135" i="1"/>
  <c r="J135" i="1" s="1"/>
  <c r="P135" i="1"/>
  <c r="EO126" i="1"/>
  <c r="Z80" i="10"/>
  <c r="Z81" i="10" s="1"/>
  <c r="H126" i="1"/>
  <c r="L126" i="1"/>
  <c r="AI152" i="1"/>
  <c r="O23" i="12" s="1"/>
  <c r="P126" i="1"/>
  <c r="AM137" i="1"/>
  <c r="R137" i="1"/>
  <c r="EO131" i="1"/>
  <c r="ER131" i="1" s="1"/>
  <c r="L131" i="1"/>
  <c r="N131" i="1" s="1"/>
  <c r="H131" i="1"/>
  <c r="J131" i="1" s="1"/>
  <c r="P131" i="1"/>
  <c r="EO125" i="1"/>
  <c r="ER125" i="1" s="1"/>
  <c r="P125" i="1"/>
  <c r="N47" i="13" s="1"/>
  <c r="AM136" i="1"/>
  <c r="R136" i="1"/>
  <c r="H51" i="1"/>
  <c r="J51" i="1" s="1"/>
  <c r="L51" i="1"/>
  <c r="N51" i="1" s="1"/>
  <c r="P51" i="1"/>
  <c r="AM111" i="1"/>
  <c r="AM121" i="1" s="1"/>
  <c r="P121" i="1"/>
  <c r="R111" i="1"/>
  <c r="R121" i="1" s="1"/>
  <c r="EN59" i="1"/>
  <c r="EQ59" i="1" s="1"/>
  <c r="EN75" i="1"/>
  <c r="EQ75" i="1" s="1"/>
  <c r="EN92" i="1"/>
  <c r="EQ92" i="1" s="1"/>
  <c r="EN205" i="1"/>
  <c r="EQ205" i="1" s="1"/>
  <c r="EN209" i="1"/>
  <c r="EQ209" i="1" s="1"/>
  <c r="EN207" i="1"/>
  <c r="EQ207" i="1" s="1"/>
  <c r="EN217" i="1"/>
  <c r="EQ217" i="1" s="1"/>
  <c r="EN204" i="1"/>
  <c r="EQ204" i="1" s="1"/>
  <c r="EN214" i="1"/>
  <c r="EQ214" i="1" s="1"/>
  <c r="EN215" i="1"/>
  <c r="EQ215" i="1" s="1"/>
  <c r="EN206" i="1"/>
  <c r="EQ206" i="1" s="1"/>
  <c r="EN203" i="1"/>
  <c r="EQ203" i="1" s="1"/>
  <c r="EN210" i="1"/>
  <c r="EQ210" i="1" s="1"/>
  <c r="EN216" i="1"/>
  <c r="EQ216" i="1" s="1"/>
  <c r="EN76" i="1"/>
  <c r="EQ76" i="1" s="1"/>
  <c r="EN211" i="1"/>
  <c r="EQ211" i="1" s="1"/>
  <c r="EN212" i="1"/>
  <c r="EQ212" i="1" s="1"/>
  <c r="EN213" i="1"/>
  <c r="EQ213" i="1" s="1"/>
  <c r="EN208" i="1"/>
  <c r="EQ208" i="1" s="1"/>
  <c r="L65" i="1"/>
  <c r="N65" i="1" s="1"/>
  <c r="Z53" i="10"/>
  <c r="R130" i="1"/>
  <c r="AM130" i="1"/>
  <c r="H121" i="1"/>
  <c r="J111" i="1"/>
  <c r="J121" i="1" s="1"/>
  <c r="P263" i="1"/>
  <c r="O56" i="12"/>
  <c r="Q56" i="12" s="1"/>
  <c r="O82" i="12"/>
  <c r="AG42" i="7"/>
  <c r="CD43" i="7"/>
  <c r="AN277" i="1"/>
  <c r="AN152" i="1"/>
  <c r="O63" i="12"/>
  <c r="Q63" i="12" s="1"/>
  <c r="O79" i="12"/>
  <c r="Q79" i="12" s="1"/>
  <c r="O46" i="12"/>
  <c r="AF43" i="7"/>
  <c r="AN70" i="1"/>
  <c r="AN265" i="1"/>
  <c r="AN34" i="1"/>
  <c r="AN37" i="1"/>
  <c r="AG49" i="7"/>
  <c r="AN264" i="1"/>
  <c r="AN9" i="1"/>
  <c r="AN13" i="1" s="1"/>
  <c r="AN28" i="1" s="1"/>
  <c r="AN29" i="1" s="1"/>
  <c r="AN73" i="1"/>
  <c r="AG59" i="7"/>
  <c r="CD33" i="7"/>
  <c r="J33" i="7"/>
  <c r="L33" i="7" s="1"/>
  <c r="AB34" i="7"/>
  <c r="AF34" i="7" s="1"/>
  <c r="EO47" i="1"/>
  <c r="ER47" i="1" s="1"/>
  <c r="O44" i="12"/>
  <c r="CB34" i="7"/>
  <c r="AN39" i="1"/>
  <c r="L71" i="1"/>
  <c r="EO71" i="1"/>
  <c r="ER71" i="1" s="1"/>
  <c r="S22" i="9"/>
  <c r="O22" i="9"/>
  <c r="K22" i="9"/>
  <c r="CD49" i="7"/>
  <c r="AF49" i="7"/>
  <c r="J49" i="7"/>
  <c r="L49" i="7" s="1"/>
  <c r="AG44" i="7"/>
  <c r="CB26" i="7"/>
  <c r="O84" i="12"/>
  <c r="EO37" i="1"/>
  <c r="ER37" i="1" s="1"/>
  <c r="O102" i="12"/>
  <c r="O100" i="12"/>
  <c r="AI13" i="1"/>
  <c r="AI28" i="1" s="1"/>
  <c r="AI29" i="1" s="1"/>
  <c r="O101" i="12"/>
  <c r="P37" i="1"/>
  <c r="AM37" i="1" s="1"/>
  <c r="AB26" i="7"/>
  <c r="AF26" i="7" s="1"/>
  <c r="H37" i="1"/>
  <c r="P71" i="1"/>
  <c r="L37" i="1"/>
  <c r="N37" i="1" s="1"/>
  <c r="H71" i="1"/>
  <c r="AG13" i="7"/>
  <c r="AG19" i="7" s="1"/>
  <c r="AG26" i="7"/>
  <c r="AV1" i="3"/>
  <c r="AF32" i="7"/>
  <c r="CD32" i="7"/>
  <c r="J32" i="7"/>
  <c r="L32" i="7" s="1"/>
  <c r="K43" i="9"/>
  <c r="AK45" i="9"/>
  <c r="S43" i="9"/>
  <c r="O43" i="9"/>
  <c r="J21" i="7"/>
  <c r="L21" i="7" s="1"/>
  <c r="L72" i="1"/>
  <c r="N72" i="1" s="1"/>
  <c r="H72" i="1"/>
  <c r="J72" i="1" s="1"/>
  <c r="CD21" i="7"/>
  <c r="EO72" i="1"/>
  <c r="ER72" i="1" s="1"/>
  <c r="O97" i="12"/>
  <c r="EN58" i="1"/>
  <c r="EQ58" i="1" s="1"/>
  <c r="P86" i="1"/>
  <c r="H86" i="1"/>
  <c r="EO86" i="1"/>
  <c r="L86" i="1"/>
  <c r="AI99" i="1"/>
  <c r="O21" i="12" s="1"/>
  <c r="Q21" i="12" s="1"/>
  <c r="EO73" i="1"/>
  <c r="ER73" i="1" s="1"/>
  <c r="P73" i="1"/>
  <c r="H73" i="1"/>
  <c r="L73" i="1"/>
  <c r="P48" i="1"/>
  <c r="Z38" i="10" s="1"/>
  <c r="H48" i="1"/>
  <c r="J48" i="1" s="1"/>
  <c r="L48" i="1"/>
  <c r="N48" i="1" s="1"/>
  <c r="CD29" i="7"/>
  <c r="CD30" i="7" s="1"/>
  <c r="J29" i="7"/>
  <c r="AF29" i="7"/>
  <c r="AB30" i="7"/>
  <c r="AF30" i="7" s="1"/>
  <c r="EO48" i="1"/>
  <c r="ER48" i="1" s="1"/>
  <c r="EN60" i="1"/>
  <c r="EQ60" i="1" s="1"/>
  <c r="AN61" i="1"/>
  <c r="CD22" i="7"/>
  <c r="J22" i="7"/>
  <c r="L22" i="7" s="1"/>
  <c r="AF22" i="7"/>
  <c r="AF59" i="7"/>
  <c r="CD59" i="7"/>
  <c r="J59" i="7"/>
  <c r="L59" i="7" s="1"/>
  <c r="K32" i="9"/>
  <c r="M32" i="9" s="1"/>
  <c r="S32" i="9"/>
  <c r="U32" i="9" s="1"/>
  <c r="O32" i="9"/>
  <c r="Q32" i="9" s="1"/>
  <c r="EO85" i="1"/>
  <c r="ER85" i="1" s="1"/>
  <c r="P85" i="1"/>
  <c r="EO64" i="1"/>
  <c r="ER64" i="1" s="1"/>
  <c r="O45" i="12"/>
  <c r="P64" i="1"/>
  <c r="J60" i="7"/>
  <c r="L60" i="7" s="1"/>
  <c r="O70" i="12"/>
  <c r="Q70" i="12" s="1"/>
  <c r="O22" i="12"/>
  <c r="O49" i="12"/>
  <c r="O47" i="12"/>
  <c r="Q47" i="12"/>
  <c r="N46" i="13"/>
  <c r="N48" i="13"/>
  <c r="Q49" i="12"/>
  <c r="N25" i="13"/>
  <c r="Q24" i="12"/>
  <c r="O48" i="12"/>
  <c r="O24" i="12"/>
  <c r="L9" i="1"/>
  <c r="N9" i="1" s="1"/>
  <c r="N13" i="1" s="1"/>
  <c r="H9" i="1"/>
  <c r="H13" i="1" s="1"/>
  <c r="P9" i="1"/>
  <c r="R9" i="1" s="1"/>
  <c r="R13" i="1" s="1"/>
  <c r="EN241" i="1"/>
  <c r="EQ241" i="1" s="1"/>
  <c r="EN232" i="1"/>
  <c r="EQ232" i="1" s="1"/>
  <c r="EN239" i="1"/>
  <c r="EQ239" i="1" s="1"/>
  <c r="EN110" i="1"/>
  <c r="EN112" i="1"/>
  <c r="EQ112" i="1" s="1"/>
  <c r="EN127" i="1"/>
  <c r="EQ127" i="1" s="1"/>
  <c r="EN130" i="1"/>
  <c r="EQ130" i="1" s="1"/>
  <c r="EN132" i="1"/>
  <c r="EQ132" i="1" s="1"/>
  <c r="EN135" i="1"/>
  <c r="EQ135" i="1" s="1"/>
  <c r="EN141" i="1"/>
  <c r="EQ141" i="1" s="1"/>
  <c r="EN148" i="1"/>
  <c r="EQ148" i="1" s="1"/>
  <c r="EN151" i="1"/>
  <c r="EQ151" i="1" s="1"/>
  <c r="EN160" i="1"/>
  <c r="EN168" i="1"/>
  <c r="EQ168" i="1" s="1"/>
  <c r="EN242" i="1"/>
  <c r="EQ242" i="1" s="1"/>
  <c r="EN238" i="1"/>
  <c r="EQ238" i="1" s="1"/>
  <c r="EN240" i="1"/>
  <c r="EQ240" i="1" s="1"/>
  <c r="EN97" i="1"/>
  <c r="EQ97" i="1" s="1"/>
  <c r="EN98" i="1"/>
  <c r="EQ98" i="1" s="1"/>
  <c r="EN118" i="1"/>
  <c r="EQ118" i="1" s="1"/>
  <c r="EN119" i="1"/>
  <c r="EQ119" i="1" s="1"/>
  <c r="EN131" i="1"/>
  <c r="EQ131" i="1" s="1"/>
  <c r="EN143" i="1"/>
  <c r="EQ143" i="1" s="1"/>
  <c r="EN165" i="1"/>
  <c r="EQ165" i="1" s="1"/>
  <c r="EN170" i="1"/>
  <c r="EQ170" i="1" s="1"/>
  <c r="EN185" i="1"/>
  <c r="EQ185" i="1" s="1"/>
  <c r="EN193" i="1"/>
  <c r="EQ193" i="1" s="1"/>
  <c r="EN261" i="1"/>
  <c r="EQ261" i="1" s="1"/>
  <c r="EN228" i="1"/>
  <c r="EN233" i="1"/>
  <c r="EQ233" i="1" s="1"/>
  <c r="EN237" i="1"/>
  <c r="EQ237" i="1" s="1"/>
  <c r="EN43" i="1"/>
  <c r="EQ43" i="1" s="1"/>
  <c r="EN111" i="1"/>
  <c r="EQ111" i="1" s="1"/>
  <c r="EN115" i="1"/>
  <c r="EQ115" i="1" s="1"/>
  <c r="EN129" i="1"/>
  <c r="EQ129" i="1" s="1"/>
  <c r="EN145" i="1"/>
  <c r="EQ145" i="1" s="1"/>
  <c r="EN147" i="1"/>
  <c r="EQ147" i="1" s="1"/>
  <c r="EN163" i="1"/>
  <c r="EQ163" i="1" s="1"/>
  <c r="EN167" i="1"/>
  <c r="EQ167" i="1" s="1"/>
  <c r="EN190" i="1"/>
  <c r="EQ190" i="1" s="1"/>
  <c r="EN195" i="1"/>
  <c r="EQ195" i="1" s="1"/>
  <c r="EN219" i="1"/>
  <c r="EQ219" i="1" s="1"/>
  <c r="EN12" i="1"/>
  <c r="EQ12" i="1" s="1"/>
  <c r="EN234" i="1"/>
  <c r="EQ234" i="1" s="1"/>
  <c r="EN126" i="1"/>
  <c r="EN128" i="1"/>
  <c r="EQ128" i="1" s="1"/>
  <c r="EN137" i="1"/>
  <c r="EQ137" i="1" s="1"/>
  <c r="EN166" i="1"/>
  <c r="EQ166" i="1" s="1"/>
  <c r="EN171" i="1"/>
  <c r="EQ171" i="1" s="1"/>
  <c r="EN182" i="1"/>
  <c r="EQ182" i="1" s="1"/>
  <c r="EN218" i="1"/>
  <c r="EN229" i="1"/>
  <c r="EQ229" i="1" s="1"/>
  <c r="EN231" i="1"/>
  <c r="EQ231" i="1" s="1"/>
  <c r="EN96" i="1"/>
  <c r="EQ96" i="1" s="1"/>
  <c r="EN120" i="1"/>
  <c r="EQ120" i="1" s="1"/>
  <c r="EN142" i="1"/>
  <c r="EQ142" i="1" s="1"/>
  <c r="EN144" i="1"/>
  <c r="EQ144" i="1" s="1"/>
  <c r="EN164" i="1"/>
  <c r="EQ164" i="1" s="1"/>
  <c r="EN188" i="1"/>
  <c r="EQ188" i="1" s="1"/>
  <c r="EN192" i="1"/>
  <c r="EQ192" i="1" s="1"/>
  <c r="EN220" i="1"/>
  <c r="EQ220" i="1" s="1"/>
  <c r="EN8" i="1"/>
  <c r="EQ8" i="1" s="1"/>
  <c r="EN93" i="1"/>
  <c r="EN95" i="1"/>
  <c r="EQ95" i="1" s="1"/>
  <c r="EN117" i="1"/>
  <c r="EQ117" i="1" s="1"/>
  <c r="EN116" i="1"/>
  <c r="EQ116" i="1" s="1"/>
  <c r="EN138" i="1"/>
  <c r="EQ138" i="1" s="1"/>
  <c r="EN139" i="1"/>
  <c r="EQ139" i="1" s="1"/>
  <c r="EN161" i="1"/>
  <c r="EQ161" i="1" s="1"/>
  <c r="EN174" i="1"/>
  <c r="EQ174" i="1" s="1"/>
  <c r="EN184" i="1"/>
  <c r="EQ184" i="1" s="1"/>
  <c r="EN256" i="1"/>
  <c r="EQ256" i="1" s="1"/>
  <c r="EN236" i="1"/>
  <c r="EQ236" i="1" s="1"/>
  <c r="EN235" i="1"/>
  <c r="EQ235" i="1" s="1"/>
  <c r="EN255" i="1"/>
  <c r="EN94" i="1"/>
  <c r="EQ94" i="1" s="1"/>
  <c r="EN113" i="1"/>
  <c r="EQ113" i="1" s="1"/>
  <c r="EN114" i="1"/>
  <c r="EQ114" i="1" s="1"/>
  <c r="EN134" i="1"/>
  <c r="EQ134" i="1" s="1"/>
  <c r="EN136" i="1"/>
  <c r="EQ136" i="1" s="1"/>
  <c r="EN149" i="1"/>
  <c r="EQ149" i="1" s="1"/>
  <c r="EN150" i="1"/>
  <c r="EQ150" i="1" s="1"/>
  <c r="EN162" i="1"/>
  <c r="EQ162" i="1" s="1"/>
  <c r="EN172" i="1"/>
  <c r="EQ172" i="1" s="1"/>
  <c r="EN181" i="1"/>
  <c r="EN183" i="1"/>
  <c r="EQ183" i="1" s="1"/>
  <c r="EN186" i="1"/>
  <c r="EQ186" i="1" s="1"/>
  <c r="EN187" i="1"/>
  <c r="EQ187" i="1" s="1"/>
  <c r="EN189" i="1"/>
  <c r="EQ189" i="1" s="1"/>
  <c r="EN194" i="1"/>
  <c r="EQ194" i="1" s="1"/>
  <c r="EN221" i="1"/>
  <c r="EQ221" i="1" s="1"/>
  <c r="EN230" i="1"/>
  <c r="EQ230" i="1" s="1"/>
  <c r="EN25" i="1"/>
  <c r="EN257" i="1"/>
  <c r="EQ257" i="1" s="1"/>
  <c r="EN133" i="1"/>
  <c r="EQ133" i="1" s="1"/>
  <c r="EN140" i="1"/>
  <c r="EQ140" i="1" s="1"/>
  <c r="EN146" i="1"/>
  <c r="EQ146" i="1" s="1"/>
  <c r="EN169" i="1"/>
  <c r="EQ169" i="1" s="1"/>
  <c r="EN173" i="1"/>
  <c r="EQ173" i="1" s="1"/>
  <c r="EN191" i="1"/>
  <c r="EQ191" i="1" s="1"/>
  <c r="J44" i="7"/>
  <c r="CD44" i="7"/>
  <c r="AF60" i="7"/>
  <c r="EO9" i="1"/>
  <c r="ER9" i="1" s="1"/>
  <c r="ER13" i="1" s="1"/>
  <c r="ER28" i="1" s="1"/>
  <c r="EO65" i="1"/>
  <c r="ER65" i="1" s="1"/>
  <c r="P65" i="1"/>
  <c r="J61" i="7"/>
  <c r="L61" i="7" s="1"/>
  <c r="CD61" i="7"/>
  <c r="AK57" i="9"/>
  <c r="S54" i="9"/>
  <c r="U54" i="9" s="1"/>
  <c r="AI266" i="1"/>
  <c r="P80" i="1"/>
  <c r="R80" i="1" s="1"/>
  <c r="O54" i="9"/>
  <c r="Q54" i="9" s="1"/>
  <c r="O76" i="12"/>
  <c r="Q76" i="12" s="1"/>
  <c r="H65" i="1"/>
  <c r="J65" i="1" s="1"/>
  <c r="EO80" i="1"/>
  <c r="ER80" i="1" s="1"/>
  <c r="L80" i="1"/>
  <c r="O60" i="12"/>
  <c r="Q60" i="12" s="1"/>
  <c r="S19" i="9"/>
  <c r="O19" i="9"/>
  <c r="K19" i="9"/>
  <c r="AF18" i="7"/>
  <c r="J18" i="7"/>
  <c r="L18" i="7" s="1"/>
  <c r="CD18" i="7"/>
  <c r="CD17" i="7"/>
  <c r="J17" i="7"/>
  <c r="L17" i="7" s="1"/>
  <c r="AF17" i="7"/>
  <c r="Q44" i="12"/>
  <c r="N43" i="13"/>
  <c r="L47" i="1"/>
  <c r="AM47" i="1"/>
  <c r="R47" i="1"/>
  <c r="H47" i="1"/>
  <c r="AF46" i="7"/>
  <c r="CD46" i="7"/>
  <c r="J46" i="7"/>
  <c r="L46" i="7" s="1"/>
  <c r="EQ33" i="1"/>
  <c r="EQ277" i="1" s="1"/>
  <c r="EN277" i="1"/>
  <c r="P264" i="1"/>
  <c r="H264" i="1"/>
  <c r="EO264" i="1"/>
  <c r="ER264" i="1" s="1"/>
  <c r="L264" i="1"/>
  <c r="N264" i="1" s="1"/>
  <c r="EO41" i="1"/>
  <c r="ER41" i="1" s="1"/>
  <c r="O57" i="12"/>
  <c r="Q57" i="12" s="1"/>
  <c r="P41" i="1"/>
  <c r="H41" i="1"/>
  <c r="L41" i="1"/>
  <c r="N263" i="1"/>
  <c r="L53" i="1"/>
  <c r="N53" i="1" s="1"/>
  <c r="H53" i="1"/>
  <c r="J53" i="1" s="1"/>
  <c r="EO53" i="1"/>
  <c r="ER53" i="1" s="1"/>
  <c r="P53" i="1"/>
  <c r="EO52" i="1"/>
  <c r="ER52" i="1" s="1"/>
  <c r="O65" i="12"/>
  <c r="Q65" i="12" s="1"/>
  <c r="L52" i="1"/>
  <c r="H52" i="1"/>
  <c r="P52" i="1"/>
  <c r="CD25" i="7"/>
  <c r="J25" i="7"/>
  <c r="L25" i="7" s="1"/>
  <c r="AF25" i="7"/>
  <c r="EO74" i="1"/>
  <c r="ER74" i="1" s="1"/>
  <c r="P74" i="1"/>
  <c r="L74" i="1"/>
  <c r="N74" i="1" s="1"/>
  <c r="H74" i="1"/>
  <c r="J74" i="1" s="1"/>
  <c r="O80" i="12"/>
  <c r="Q80" i="12" s="1"/>
  <c r="CD45" i="7"/>
  <c r="AF45" i="7"/>
  <c r="J45" i="7"/>
  <c r="L45" i="7" s="1"/>
  <c r="H68" i="1"/>
  <c r="L68" i="1"/>
  <c r="EO68" i="1"/>
  <c r="ER68" i="1" s="1"/>
  <c r="P68" i="1"/>
  <c r="AI81" i="1"/>
  <c r="O20" i="12" s="1"/>
  <c r="Q20" i="12" s="1"/>
  <c r="P254" i="1"/>
  <c r="EO254" i="1"/>
  <c r="H254" i="1"/>
  <c r="AI258" i="1"/>
  <c r="L254" i="1"/>
  <c r="R263" i="1"/>
  <c r="AM263" i="1"/>
  <c r="P40" i="1"/>
  <c r="EO40" i="1"/>
  <c r="ER40" i="1" s="1"/>
  <c r="L40" i="1"/>
  <c r="N40" i="1" s="1"/>
  <c r="H40" i="1"/>
  <c r="J40" i="1" s="1"/>
  <c r="AF16" i="7"/>
  <c r="CD16" i="7"/>
  <c r="J16" i="7"/>
  <c r="EO34" i="1"/>
  <c r="O55" i="12"/>
  <c r="L34" i="1"/>
  <c r="H34" i="1"/>
  <c r="AI44" i="1"/>
  <c r="P34" i="1"/>
  <c r="EQ34" i="1"/>
  <c r="L55" i="1"/>
  <c r="N55" i="1" s="1"/>
  <c r="H55" i="1"/>
  <c r="J55" i="1" s="1"/>
  <c r="P55" i="1"/>
  <c r="R55" i="1" s="1"/>
  <c r="EO58" i="1"/>
  <c r="ER58" i="1" s="1"/>
  <c r="H58" i="1"/>
  <c r="J58" i="1" s="1"/>
  <c r="P58" i="1"/>
  <c r="L58" i="1"/>
  <c r="N58" i="1" s="1"/>
  <c r="AK23" i="9"/>
  <c r="K16" i="9"/>
  <c r="S16" i="9"/>
  <c r="P69" i="1"/>
  <c r="L69" i="1"/>
  <c r="EO69" i="1"/>
  <c r="ER69" i="1" s="1"/>
  <c r="H69" i="1"/>
  <c r="O61" i="12"/>
  <c r="Q61" i="12" s="1"/>
  <c r="AK37" i="9"/>
  <c r="S31" i="9"/>
  <c r="O31" i="9"/>
  <c r="K31" i="9"/>
  <c r="EQ263" i="1"/>
  <c r="EQ50" i="1"/>
  <c r="EO60" i="1"/>
  <c r="ER60" i="1" s="1"/>
  <c r="O69" i="12"/>
  <c r="Q69" i="12" s="1"/>
  <c r="L60" i="1"/>
  <c r="H60" i="1"/>
  <c r="P60" i="1"/>
  <c r="AF42" i="7"/>
  <c r="AB50" i="7"/>
  <c r="CD42" i="7"/>
  <c r="J42" i="7"/>
  <c r="H78" i="1"/>
  <c r="L78" i="1"/>
  <c r="N78" i="1" s="1"/>
  <c r="P78" i="1"/>
  <c r="R78" i="1" s="1"/>
  <c r="S21" i="9"/>
  <c r="O21" i="9"/>
  <c r="K21" i="9"/>
  <c r="AS1" i="3"/>
  <c r="CB13" i="7"/>
  <c r="CB19" i="7" s="1"/>
  <c r="AB13" i="7"/>
  <c r="L36" i="1"/>
  <c r="EO36" i="1"/>
  <c r="ER36" i="1" s="1"/>
  <c r="O71" i="12"/>
  <c r="Q71" i="12" s="1"/>
  <c r="H36" i="1"/>
  <c r="P36" i="1"/>
  <c r="EO50" i="1"/>
  <c r="P50" i="1"/>
  <c r="N54" i="13" s="1"/>
  <c r="L50" i="1"/>
  <c r="AI61" i="1"/>
  <c r="O19" i="12" s="1"/>
  <c r="Q19" i="12" s="1"/>
  <c r="H50" i="1"/>
  <c r="CB50" i="7"/>
  <c r="AI277" i="1"/>
  <c r="EO33" i="1"/>
  <c r="P33" i="1"/>
  <c r="O43" i="12"/>
  <c r="S17" i="9"/>
  <c r="O17" i="9"/>
  <c r="Q17" i="9" s="1"/>
  <c r="K17" i="9"/>
  <c r="EQ65" i="1"/>
  <c r="H39" i="1"/>
  <c r="J39" i="1" s="1"/>
  <c r="EO39" i="1"/>
  <c r="ER39" i="1" s="1"/>
  <c r="P39" i="1"/>
  <c r="L39" i="1"/>
  <c r="N39" i="1" s="1"/>
  <c r="P77" i="1"/>
  <c r="H77" i="1"/>
  <c r="L77" i="1"/>
  <c r="N77" i="1" s="1"/>
  <c r="AM72" i="1"/>
  <c r="R72" i="1"/>
  <c r="J80" i="1"/>
  <c r="O56" i="9"/>
  <c r="Q56" i="9" s="1"/>
  <c r="S56" i="9"/>
  <c r="U56" i="9" s="1"/>
  <c r="K56" i="9"/>
  <c r="S18" i="9"/>
  <c r="U18" i="9" s="1"/>
  <c r="O18" i="9"/>
  <c r="Q18" i="9" s="1"/>
  <c r="K18" i="9"/>
  <c r="M18" i="9" s="1"/>
  <c r="P265" i="1"/>
  <c r="H265" i="1"/>
  <c r="J265" i="1" s="1"/>
  <c r="EO265" i="1"/>
  <c r="ER265" i="1" s="1"/>
  <c r="L265" i="1"/>
  <c r="N265" i="1" s="1"/>
  <c r="EO70" i="1"/>
  <c r="ER70" i="1" s="1"/>
  <c r="L70" i="1"/>
  <c r="N70" i="1" s="1"/>
  <c r="H70" i="1"/>
  <c r="J70" i="1" s="1"/>
  <c r="P70" i="1"/>
  <c r="EQ9" i="1"/>
  <c r="AM35" i="1"/>
  <c r="R35" i="1"/>
  <c r="D54" i="13" l="1"/>
  <c r="I91" i="11"/>
  <c r="I20" i="11"/>
  <c r="I93" i="11"/>
  <c r="L44" i="7"/>
  <c r="G28" i="11"/>
  <c r="I92" i="11"/>
  <c r="G20" i="11"/>
  <c r="K20" i="11"/>
  <c r="N80" i="13"/>
  <c r="I54" i="13"/>
  <c r="I80" i="13"/>
  <c r="R132" i="1"/>
  <c r="D80" i="13"/>
  <c r="Q48" i="12"/>
  <c r="Q22" i="12"/>
  <c r="N23" i="13"/>
  <c r="AM133" i="1"/>
  <c r="EQ81" i="1"/>
  <c r="EN81" i="1"/>
  <c r="J126" i="1"/>
  <c r="J152" i="1" s="1"/>
  <c r="H152" i="1"/>
  <c r="EO152" i="1"/>
  <c r="ER126" i="1"/>
  <c r="ER152" i="1" s="1"/>
  <c r="AM135" i="1"/>
  <c r="R135" i="1"/>
  <c r="AM134" i="1"/>
  <c r="R134" i="1"/>
  <c r="AM125" i="1"/>
  <c r="L125" i="1"/>
  <c r="N125" i="1" s="1"/>
  <c r="H125" i="1"/>
  <c r="J125" i="1" s="1"/>
  <c r="R125" i="1"/>
  <c r="P47" i="13" s="1"/>
  <c r="AM126" i="1"/>
  <c r="R126" i="1"/>
  <c r="P152" i="1"/>
  <c r="AM51" i="1"/>
  <c r="R51" i="1"/>
  <c r="AM131" i="1"/>
  <c r="R131" i="1"/>
  <c r="N126" i="1"/>
  <c r="N152" i="1" s="1"/>
  <c r="L152" i="1"/>
  <c r="N71" i="1"/>
  <c r="K80" i="13" s="1"/>
  <c r="O13" i="12"/>
  <c r="O15" i="12" s="1"/>
  <c r="O16" i="12" s="1"/>
  <c r="CB36" i="7"/>
  <c r="AN266" i="1"/>
  <c r="Q84" i="12"/>
  <c r="D61" i="13"/>
  <c r="D78" i="13"/>
  <c r="I61" i="13"/>
  <c r="I78" i="13"/>
  <c r="N61" i="13"/>
  <c r="N78" i="13"/>
  <c r="EN266" i="1"/>
  <c r="AN44" i="1"/>
  <c r="CD34" i="7"/>
  <c r="J71" i="1"/>
  <c r="F80" i="13" s="1"/>
  <c r="AK47" i="9"/>
  <c r="O33" i="12" s="1"/>
  <c r="Q33" i="12" s="1"/>
  <c r="AN81" i="1"/>
  <c r="AG64" i="7"/>
  <c r="AG50" i="7"/>
  <c r="N91" i="13"/>
  <c r="M22" i="9"/>
  <c r="G92" i="11"/>
  <c r="Q22" i="9"/>
  <c r="K92" i="11"/>
  <c r="U22" i="9"/>
  <c r="D81" i="13"/>
  <c r="D91" i="13"/>
  <c r="Q46" i="12"/>
  <c r="N45" i="13"/>
  <c r="I81" i="13"/>
  <c r="I91" i="13"/>
  <c r="O34" i="12"/>
  <c r="Q34" i="12" s="1"/>
  <c r="R37" i="1"/>
  <c r="K83" i="13"/>
  <c r="N83" i="13"/>
  <c r="I83" i="13"/>
  <c r="D83" i="13"/>
  <c r="AM71" i="1"/>
  <c r="R71" i="1"/>
  <c r="J34" i="7"/>
  <c r="Q81" i="12"/>
  <c r="Q102" i="12"/>
  <c r="Q100" i="12"/>
  <c r="AM9" i="1"/>
  <c r="AM13" i="1" s="1"/>
  <c r="AM28" i="1" s="1"/>
  <c r="AM29" i="1" s="1"/>
  <c r="Q101" i="12"/>
  <c r="J37" i="1"/>
  <c r="F83" i="13" s="1"/>
  <c r="D75" i="13"/>
  <c r="L13" i="1"/>
  <c r="EQ266" i="1"/>
  <c r="AG36" i="7"/>
  <c r="P13" i="1"/>
  <c r="EN61" i="1"/>
  <c r="L34" i="7"/>
  <c r="CD26" i="7"/>
  <c r="I75" i="13"/>
  <c r="EQ61" i="1"/>
  <c r="Q43" i="9"/>
  <c r="Q45" i="9" s="1"/>
  <c r="O45" i="9"/>
  <c r="U43" i="9"/>
  <c r="U45" i="9" s="1"/>
  <c r="S45" i="9"/>
  <c r="M43" i="9"/>
  <c r="M45" i="9" s="1"/>
  <c r="K45" i="9"/>
  <c r="F75" i="13"/>
  <c r="Z93" i="10"/>
  <c r="Q97" i="12"/>
  <c r="R65" i="1"/>
  <c r="N86" i="1"/>
  <c r="N99" i="1" s="1"/>
  <c r="K22" i="13" s="1"/>
  <c r="L99" i="1"/>
  <c r="EO99" i="1"/>
  <c r="ER86" i="1"/>
  <c r="ER99" i="1" s="1"/>
  <c r="AM48" i="1"/>
  <c r="R48" i="1"/>
  <c r="J86" i="1"/>
  <c r="J99" i="1" s="1"/>
  <c r="F22" i="13" s="1"/>
  <c r="H99" i="1"/>
  <c r="I90" i="13"/>
  <c r="N73" i="1"/>
  <c r="K90" i="13" s="1"/>
  <c r="AM86" i="1"/>
  <c r="AM99" i="1" s="1"/>
  <c r="P99" i="1"/>
  <c r="R86" i="1"/>
  <c r="R99" i="1" s="1"/>
  <c r="P22" i="13" s="1"/>
  <c r="D90" i="13"/>
  <c r="J73" i="1"/>
  <c r="F90" i="13" s="1"/>
  <c r="AM73" i="1"/>
  <c r="R73" i="1"/>
  <c r="P90" i="13" s="1"/>
  <c r="L29" i="7"/>
  <c r="L30" i="7" s="1"/>
  <c r="J30" i="7"/>
  <c r="AM85" i="1"/>
  <c r="H85" i="1"/>
  <c r="L85" i="1"/>
  <c r="R85" i="1"/>
  <c r="L64" i="1"/>
  <c r="H64" i="1"/>
  <c r="AM64" i="1"/>
  <c r="N44" i="13"/>
  <c r="Q45" i="12"/>
  <c r="R64" i="1"/>
  <c r="O50" i="12"/>
  <c r="O51" i="12" s="1"/>
  <c r="J9" i="1"/>
  <c r="J13" i="1" s="1"/>
  <c r="F14" i="13" s="1"/>
  <c r="F16" i="13" s="1"/>
  <c r="I68" i="13"/>
  <c r="N68" i="13"/>
  <c r="I46" i="13"/>
  <c r="I23" i="13"/>
  <c r="I48" i="13"/>
  <c r="I25" i="13"/>
  <c r="D48" i="13"/>
  <c r="D46" i="13"/>
  <c r="D23" i="13"/>
  <c r="D25" i="13"/>
  <c r="P43" i="13"/>
  <c r="P46" i="13"/>
  <c r="P23" i="13"/>
  <c r="P25" i="13"/>
  <c r="P48" i="13"/>
  <c r="N79" i="13"/>
  <c r="J68" i="1"/>
  <c r="D68" i="13"/>
  <c r="P75" i="13"/>
  <c r="EN13" i="1"/>
  <c r="EQ13" i="1"/>
  <c r="N81" i="13"/>
  <c r="Q82" i="12"/>
  <c r="AM65" i="1"/>
  <c r="EN44" i="1"/>
  <c r="EN99" i="1"/>
  <c r="EQ93" i="1"/>
  <c r="EQ99" i="1" s="1"/>
  <c r="EN26" i="1"/>
  <c r="EQ25" i="1"/>
  <c r="EQ26" i="1" s="1"/>
  <c r="EN196" i="1"/>
  <c r="EQ181" i="1"/>
  <c r="EQ196" i="1" s="1"/>
  <c r="EQ126" i="1"/>
  <c r="EQ152" i="1" s="1"/>
  <c r="EN152" i="1"/>
  <c r="EN243" i="1"/>
  <c r="EQ228" i="1"/>
  <c r="EQ243" i="1" s="1"/>
  <c r="EQ160" i="1"/>
  <c r="EQ175" i="1" s="1"/>
  <c r="EN175" i="1"/>
  <c r="EQ110" i="1"/>
  <c r="EQ121" i="1" s="1"/>
  <c r="EN121" i="1"/>
  <c r="EQ255" i="1"/>
  <c r="EQ258" i="1" s="1"/>
  <c r="EN258" i="1"/>
  <c r="EN222" i="1"/>
  <c r="EQ218" i="1"/>
  <c r="EQ222" i="1" s="1"/>
  <c r="EO13" i="1"/>
  <c r="EO28" i="1" s="1"/>
  <c r="EO29" i="1" s="1"/>
  <c r="J26" i="7"/>
  <c r="N80" i="1"/>
  <c r="K75" i="13" s="1"/>
  <c r="N75" i="13"/>
  <c r="AM80" i="1"/>
  <c r="H23" i="14"/>
  <c r="L26" i="7"/>
  <c r="D79" i="13"/>
  <c r="ER81" i="1"/>
  <c r="G62" i="11"/>
  <c r="R265" i="1"/>
  <c r="AM265" i="1"/>
  <c r="AM77" i="1"/>
  <c r="R77" i="1"/>
  <c r="U57" i="9"/>
  <c r="P33" i="13" s="1"/>
  <c r="N36" i="1"/>
  <c r="I69" i="13"/>
  <c r="CD50" i="7"/>
  <c r="O37" i="9"/>
  <c r="Q31" i="9"/>
  <c r="Q37" i="9" s="1"/>
  <c r="K89" i="11"/>
  <c r="U16" i="9"/>
  <c r="S23" i="9"/>
  <c r="J34" i="1"/>
  <c r="D53" i="13"/>
  <c r="H44" i="1"/>
  <c r="N28" i="1"/>
  <c r="N29" i="1" s="1"/>
  <c r="K14" i="13"/>
  <c r="K16" i="13" s="1"/>
  <c r="J264" i="1"/>
  <c r="J266" i="1" s="1"/>
  <c r="H266" i="1"/>
  <c r="N47" i="1"/>
  <c r="I43" i="13"/>
  <c r="S57" i="9"/>
  <c r="H61" i="1"/>
  <c r="J50" i="1"/>
  <c r="N50" i="1"/>
  <c r="L61" i="1"/>
  <c r="M21" i="9"/>
  <c r="G93" i="11"/>
  <c r="AF50" i="7"/>
  <c r="U31" i="9"/>
  <c r="U37" i="9" s="1"/>
  <c r="S37" i="9"/>
  <c r="I89" i="11"/>
  <c r="Q16" i="9"/>
  <c r="O23" i="9"/>
  <c r="N34" i="1"/>
  <c r="L44" i="1"/>
  <c r="I53" i="13"/>
  <c r="L258" i="1"/>
  <c r="N254" i="1"/>
  <c r="N258" i="1" s="1"/>
  <c r="R68" i="1"/>
  <c r="AM68" i="1"/>
  <c r="D58" i="13"/>
  <c r="AM53" i="1"/>
  <c r="R53" i="1"/>
  <c r="R264" i="1"/>
  <c r="AM264" i="1"/>
  <c r="EO277" i="1"/>
  <c r="ER33" i="1"/>
  <c r="ER277" i="1" s="1"/>
  <c r="G61" i="11"/>
  <c r="L42" i="7"/>
  <c r="L50" i="7" s="1"/>
  <c r="J50" i="7"/>
  <c r="R69" i="1"/>
  <c r="N59" i="13"/>
  <c r="AM69" i="1"/>
  <c r="R39" i="1"/>
  <c r="AM39" i="1"/>
  <c r="M17" i="9"/>
  <c r="G90" i="11"/>
  <c r="R50" i="1"/>
  <c r="P54" i="13" s="1"/>
  <c r="P61" i="1"/>
  <c r="AM50" i="1"/>
  <c r="EO81" i="1"/>
  <c r="Q21" i="9"/>
  <c r="M16" i="9"/>
  <c r="G89" i="11"/>
  <c r="K23" i="9"/>
  <c r="Q55" i="12"/>
  <c r="O103" i="12"/>
  <c r="M19" i="9"/>
  <c r="G91" i="11"/>
  <c r="G45" i="11"/>
  <c r="L16" i="7"/>
  <c r="EO266" i="1"/>
  <c r="R70" i="1"/>
  <c r="AM70" i="1"/>
  <c r="P81" i="1"/>
  <c r="EO61" i="1"/>
  <c r="ER50" i="1"/>
  <c r="ER61" i="1" s="1"/>
  <c r="D14" i="13"/>
  <c r="D16" i="13" s="1"/>
  <c r="G11" i="11"/>
  <c r="G13" i="11" s="1"/>
  <c r="H28" i="1"/>
  <c r="U21" i="9"/>
  <c r="K93" i="11"/>
  <c r="H81" i="1"/>
  <c r="EO44" i="1"/>
  <c r="ER34" i="1"/>
  <c r="H258" i="1"/>
  <c r="J254" i="1"/>
  <c r="J258" i="1" s="1"/>
  <c r="N68" i="1"/>
  <c r="L81" i="1"/>
  <c r="R74" i="1"/>
  <c r="AM74" i="1"/>
  <c r="I55" i="13"/>
  <c r="N41" i="1"/>
  <c r="I79" i="13"/>
  <c r="ER29" i="1"/>
  <c r="Q19" i="9"/>
  <c r="M31" i="9"/>
  <c r="M37" i="9" s="1"/>
  <c r="K37" i="9"/>
  <c r="AI249" i="1"/>
  <c r="O18" i="12"/>
  <c r="N58" i="13"/>
  <c r="P14" i="13"/>
  <c r="P16" i="13" s="1"/>
  <c r="R28" i="1"/>
  <c r="M56" i="9"/>
  <c r="M57" i="9" s="1"/>
  <c r="F33" i="13" s="1"/>
  <c r="K57" i="9"/>
  <c r="U17" i="9"/>
  <c r="K90" i="11"/>
  <c r="R36" i="1"/>
  <c r="N69" i="13"/>
  <c r="AM36" i="1"/>
  <c r="N67" i="13"/>
  <c r="AM60" i="1"/>
  <c r="R60" i="1"/>
  <c r="J69" i="1"/>
  <c r="D59" i="13"/>
  <c r="EQ44" i="1"/>
  <c r="ER254" i="1"/>
  <c r="ER258" i="1" s="1"/>
  <c r="EO258" i="1"/>
  <c r="AM52" i="1"/>
  <c r="N63" i="13"/>
  <c r="R52" i="1"/>
  <c r="D55" i="13"/>
  <c r="J41" i="1"/>
  <c r="K91" i="11"/>
  <c r="U19" i="9"/>
  <c r="D69" i="13"/>
  <c r="J36" i="1"/>
  <c r="AF13" i="7"/>
  <c r="J13" i="7"/>
  <c r="AB19" i="7"/>
  <c r="CD13" i="7"/>
  <c r="CD19" i="7" s="1"/>
  <c r="D67" i="13"/>
  <c r="J60" i="1"/>
  <c r="AM58" i="1"/>
  <c r="R58" i="1"/>
  <c r="O57" i="9"/>
  <c r="AM40" i="1"/>
  <c r="R40" i="1"/>
  <c r="AM254" i="1"/>
  <c r="AM258" i="1" s="1"/>
  <c r="R254" i="1"/>
  <c r="R258" i="1" s="1"/>
  <c r="P258" i="1"/>
  <c r="J52" i="1"/>
  <c r="F63" i="13" s="1"/>
  <c r="D63" i="13"/>
  <c r="N266" i="1"/>
  <c r="R41" i="1"/>
  <c r="AM41" i="1"/>
  <c r="N55" i="13"/>
  <c r="J47" i="1"/>
  <c r="D43" i="13"/>
  <c r="AM33" i="1"/>
  <c r="N42" i="13"/>
  <c r="P277" i="1"/>
  <c r="Q43" i="12"/>
  <c r="L33" i="1"/>
  <c r="R33" i="1"/>
  <c r="H33" i="1"/>
  <c r="N60" i="1"/>
  <c r="I67" i="13"/>
  <c r="I59" i="13"/>
  <c r="N69" i="1"/>
  <c r="AM34" i="1"/>
  <c r="P44" i="1"/>
  <c r="R34" i="1"/>
  <c r="N53" i="13"/>
  <c r="I58" i="13"/>
  <c r="Q57" i="9"/>
  <c r="P266" i="1"/>
  <c r="ER266" i="1"/>
  <c r="I63" i="13"/>
  <c r="N52" i="1"/>
  <c r="K63" i="13" s="1"/>
  <c r="L266" i="1"/>
  <c r="G18" i="11" l="1"/>
  <c r="I16" i="11"/>
  <c r="G25" i="11"/>
  <c r="I90" i="11"/>
  <c r="I11" i="11"/>
  <c r="I13" i="11" s="1"/>
  <c r="G49" i="11"/>
  <c r="I21" i="11"/>
  <c r="K25" i="11"/>
  <c r="G51" i="11"/>
  <c r="K19" i="11"/>
  <c r="K28" i="11"/>
  <c r="I28" i="11"/>
  <c r="G21" i="11"/>
  <c r="I25" i="11"/>
  <c r="P28" i="1"/>
  <c r="P29" i="1" s="1"/>
  <c r="P80" i="13"/>
  <c r="D47" i="13"/>
  <c r="I24" i="13"/>
  <c r="EQ28" i="1"/>
  <c r="EQ29" i="1" s="1"/>
  <c r="I47" i="13"/>
  <c r="D24" i="13"/>
  <c r="AM152" i="1"/>
  <c r="R152" i="1"/>
  <c r="P24" i="13" s="1"/>
  <c r="K21" i="11"/>
  <c r="Q23" i="12"/>
  <c r="N24" i="13"/>
  <c r="G94" i="11"/>
  <c r="I94" i="11"/>
  <c r="K18" i="11"/>
  <c r="I22" i="13"/>
  <c r="I19" i="11"/>
  <c r="I21" i="13"/>
  <c r="I18" i="11"/>
  <c r="I20" i="13"/>
  <c r="I17" i="11"/>
  <c r="K78" i="13"/>
  <c r="Q13" i="12"/>
  <c r="Q15" i="12" s="1"/>
  <c r="Q16" i="12" s="1"/>
  <c r="P78" i="13"/>
  <c r="AN249" i="1"/>
  <c r="AN251" i="1" s="1"/>
  <c r="AN260" i="1" s="1"/>
  <c r="AN271" i="1" s="1"/>
  <c r="AN275" i="1" s="1"/>
  <c r="F78" i="13"/>
  <c r="P44" i="13"/>
  <c r="P83" i="13"/>
  <c r="P45" i="13"/>
  <c r="AG68" i="7"/>
  <c r="AG11" i="7" s="1"/>
  <c r="K47" i="9"/>
  <c r="CD36" i="7"/>
  <c r="CD74" i="7" s="1"/>
  <c r="N85" i="1"/>
  <c r="I45" i="13"/>
  <c r="J85" i="1"/>
  <c r="D45" i="13"/>
  <c r="K81" i="13"/>
  <c r="K91" i="13"/>
  <c r="P91" i="13"/>
  <c r="F91" i="13"/>
  <c r="Q50" i="12"/>
  <c r="P81" i="13"/>
  <c r="K11" i="11"/>
  <c r="K13" i="11" s="1"/>
  <c r="H22" i="14"/>
  <c r="K58" i="13"/>
  <c r="F58" i="13"/>
  <c r="N14" i="13"/>
  <c r="N16" i="13" s="1"/>
  <c r="N17" i="13" s="1"/>
  <c r="L28" i="1"/>
  <c r="L29" i="1" s="1"/>
  <c r="I14" i="13"/>
  <c r="I16" i="13" s="1"/>
  <c r="I17" i="13" s="1"/>
  <c r="EN28" i="1"/>
  <c r="EN29" i="1" s="1"/>
  <c r="N49" i="13"/>
  <c r="N50" i="13" s="1"/>
  <c r="O47" i="9"/>
  <c r="AM277" i="1"/>
  <c r="S47" i="9"/>
  <c r="K79" i="13"/>
  <c r="F79" i="13"/>
  <c r="D22" i="13"/>
  <c r="N22" i="13"/>
  <c r="D44" i="13"/>
  <c r="J64" i="1"/>
  <c r="F44" i="13" s="1"/>
  <c r="I44" i="13"/>
  <c r="N64" i="1"/>
  <c r="K44" i="13" s="1"/>
  <c r="K55" i="13"/>
  <c r="P55" i="13"/>
  <c r="F55" i="13"/>
  <c r="J28" i="1"/>
  <c r="J29" i="1" s="1"/>
  <c r="K67" i="13"/>
  <c r="K68" i="13"/>
  <c r="F68" i="13"/>
  <c r="P68" i="13"/>
  <c r="F43" i="13"/>
  <c r="F46" i="13"/>
  <c r="F23" i="13"/>
  <c r="F47" i="13"/>
  <c r="F24" i="13"/>
  <c r="F25" i="13"/>
  <c r="F48" i="13"/>
  <c r="K43" i="13"/>
  <c r="K47" i="13"/>
  <c r="K24" i="13"/>
  <c r="K23" i="13"/>
  <c r="K46" i="13"/>
  <c r="K25" i="13"/>
  <c r="K48" i="13"/>
  <c r="P59" i="13"/>
  <c r="P61" i="13"/>
  <c r="P79" i="13"/>
  <c r="K59" i="13"/>
  <c r="K61" i="13"/>
  <c r="Q103" i="12"/>
  <c r="F59" i="13"/>
  <c r="F61" i="13"/>
  <c r="F54" i="13"/>
  <c r="F67" i="13"/>
  <c r="K54" i="13"/>
  <c r="F69" i="13"/>
  <c r="F81" i="13"/>
  <c r="EN249" i="1"/>
  <c r="EN250" i="1" s="1"/>
  <c r="EQ249" i="1"/>
  <c r="R266" i="1"/>
  <c r="AM266" i="1"/>
  <c r="P67" i="13"/>
  <c r="N92" i="13"/>
  <c r="P63" i="13"/>
  <c r="Q51" i="12"/>
  <c r="Q23" i="9"/>
  <c r="P58" i="13"/>
  <c r="J81" i="1"/>
  <c r="F21" i="13" s="1"/>
  <c r="AM81" i="1"/>
  <c r="R81" i="1"/>
  <c r="P21" i="13" s="1"/>
  <c r="F17" i="13"/>
  <c r="H29" i="1"/>
  <c r="M23" i="9"/>
  <c r="R61" i="1"/>
  <c r="P20" i="13" s="1"/>
  <c r="N61" i="1"/>
  <c r="K20" i="13" s="1"/>
  <c r="U23" i="9"/>
  <c r="D33" i="13"/>
  <c r="G102" i="11"/>
  <c r="K94" i="11"/>
  <c r="H25" i="14"/>
  <c r="N33" i="13"/>
  <c r="K102" i="11"/>
  <c r="P17" i="13"/>
  <c r="ER44" i="1"/>
  <c r="ER249" i="1" s="1"/>
  <c r="ER251" i="1" s="1"/>
  <c r="ER260" i="1" s="1"/>
  <c r="ER271" i="1" s="1"/>
  <c r="ER275" i="1" s="1"/>
  <c r="D17" i="13"/>
  <c r="I92" i="13"/>
  <c r="N20" i="13"/>
  <c r="K17" i="11"/>
  <c r="P53" i="13"/>
  <c r="R44" i="1"/>
  <c r="H277" i="1"/>
  <c r="J33" i="1"/>
  <c r="D42" i="13"/>
  <c r="K16" i="11"/>
  <c r="N19" i="13"/>
  <c r="P249" i="1"/>
  <c r="P250" i="1" s="1"/>
  <c r="P42" i="13"/>
  <c r="R277" i="1"/>
  <c r="P69" i="13"/>
  <c r="R29" i="1"/>
  <c r="EO249" i="1"/>
  <c r="G63" i="11"/>
  <c r="G65" i="11" s="1"/>
  <c r="L249" i="1"/>
  <c r="I19" i="13"/>
  <c r="H249" i="1"/>
  <c r="H250" i="1" s="1"/>
  <c r="G16" i="11"/>
  <c r="D19" i="13"/>
  <c r="AM44" i="1"/>
  <c r="L277" i="1"/>
  <c r="N33" i="1"/>
  <c r="I42" i="13"/>
  <c r="K53" i="13"/>
  <c r="N44" i="1"/>
  <c r="K33" i="13"/>
  <c r="I102" i="11"/>
  <c r="I33" i="13"/>
  <c r="G43" i="11"/>
  <c r="G47" i="11" s="1"/>
  <c r="J19" i="7"/>
  <c r="L13" i="7"/>
  <c r="L19" i="7" s="1"/>
  <c r="L36" i="7" s="1"/>
  <c r="O25" i="12"/>
  <c r="O104" i="12" s="1"/>
  <c r="Q18" i="12"/>
  <c r="N81" i="1"/>
  <c r="K21" i="13" s="1"/>
  <c r="D21" i="13"/>
  <c r="N21" i="13"/>
  <c r="J61" i="1"/>
  <c r="F20" i="13" s="1"/>
  <c r="D92" i="13"/>
  <c r="AF19" i="7"/>
  <c r="AB36" i="7"/>
  <c r="AI250" i="1"/>
  <c r="AI251" i="1"/>
  <c r="AM61" i="1"/>
  <c r="G17" i="11"/>
  <c r="D20" i="13"/>
  <c r="K17" i="13"/>
  <c r="J44" i="1"/>
  <c r="F53" i="13"/>
  <c r="K69" i="13"/>
  <c r="G54" i="11" l="1"/>
  <c r="M47" i="9"/>
  <c r="F32" i="13" s="1"/>
  <c r="K98" i="11"/>
  <c r="I32" i="13"/>
  <c r="EQ251" i="1"/>
  <c r="EQ260" i="1" s="1"/>
  <c r="EQ271" i="1" s="1"/>
  <c r="EQ275" i="1" s="1"/>
  <c r="ER281" i="1" s="1"/>
  <c r="Q25" i="12"/>
  <c r="Q27" i="12" s="1"/>
  <c r="I26" i="13"/>
  <c r="I28" i="13" s="1"/>
  <c r="P49" i="13"/>
  <c r="AN250" i="1"/>
  <c r="G98" i="11"/>
  <c r="D32" i="13"/>
  <c r="F45" i="13"/>
  <c r="K45" i="13"/>
  <c r="H24" i="14"/>
  <c r="AG72" i="7"/>
  <c r="D49" i="13"/>
  <c r="D50" i="13" s="1"/>
  <c r="U47" i="9"/>
  <c r="P32" i="13" s="1"/>
  <c r="Q47" i="9"/>
  <c r="K32" i="13" s="1"/>
  <c r="I98" i="11"/>
  <c r="N32" i="13"/>
  <c r="I49" i="13"/>
  <c r="I50" i="13" s="1"/>
  <c r="F92" i="13"/>
  <c r="EQ250" i="1"/>
  <c r="EN251" i="1"/>
  <c r="EN260" i="1" s="1"/>
  <c r="EN271" i="1" s="1"/>
  <c r="EN275" i="1" s="1"/>
  <c r="CB63" i="7" s="1"/>
  <c r="CB64" i="7" s="1"/>
  <c r="CB68" i="7" s="1"/>
  <c r="CB72" i="7" s="1"/>
  <c r="ER250" i="1"/>
  <c r="P92" i="13"/>
  <c r="AM249" i="1"/>
  <c r="H251" i="1"/>
  <c r="AF36" i="7"/>
  <c r="P251" i="1"/>
  <c r="K92" i="13"/>
  <c r="I22" i="11"/>
  <c r="L250" i="1"/>
  <c r="P19" i="13"/>
  <c r="P26" i="13" s="1"/>
  <c r="P27" i="13" s="1"/>
  <c r="R249" i="1"/>
  <c r="J36" i="7"/>
  <c r="H34" i="14"/>
  <c r="K19" i="13"/>
  <c r="K26" i="13" s="1"/>
  <c r="K27" i="13" s="1"/>
  <c r="N249" i="1"/>
  <c r="N26" i="13"/>
  <c r="J249" i="1"/>
  <c r="F19" i="13"/>
  <c r="F26" i="13" s="1"/>
  <c r="F27" i="13" s="1"/>
  <c r="K22" i="11"/>
  <c r="K24" i="11" s="1"/>
  <c r="K30" i="11" s="1"/>
  <c r="L251" i="1"/>
  <c r="EO250" i="1"/>
  <c r="EO251" i="1"/>
  <c r="EO260" i="1" s="1"/>
  <c r="EO271" i="1" s="1"/>
  <c r="EO275" i="1" s="1"/>
  <c r="AI260" i="1"/>
  <c r="AI271" i="1" s="1"/>
  <c r="AI275" i="1" s="1"/>
  <c r="AI281" i="1" s="1"/>
  <c r="AK11" i="9"/>
  <c r="AK27" i="9" s="1"/>
  <c r="N57" i="15"/>
  <c r="O28" i="12"/>
  <c r="N63" i="15"/>
  <c r="O27" i="12"/>
  <c r="N60" i="15" s="1"/>
  <c r="N277" i="1"/>
  <c r="K42" i="13"/>
  <c r="D26" i="13"/>
  <c r="D93" i="13" s="1"/>
  <c r="G22" i="11"/>
  <c r="G24" i="11" s="1"/>
  <c r="G30" i="11" s="1"/>
  <c r="F42" i="13"/>
  <c r="J277" i="1"/>
  <c r="O11" i="9" l="1"/>
  <c r="Q11" i="9" s="1"/>
  <c r="Q27" i="9" s="1"/>
  <c r="K31" i="13" s="1"/>
  <c r="Q104" i="12"/>
  <c r="I93" i="13"/>
  <c r="I27" i="13"/>
  <c r="F49" i="13"/>
  <c r="K49" i="13"/>
  <c r="CU2" i="1"/>
  <c r="AM251" i="1"/>
  <c r="AM260" i="1" s="1"/>
  <c r="AM271" i="1" s="1"/>
  <c r="AM275" i="1" s="1"/>
  <c r="B4" i="22" s="1"/>
  <c r="B12" i="22" s="1"/>
  <c r="B27" i="22" s="1"/>
  <c r="B30" i="22" s="1"/>
  <c r="B32" i="22" s="1"/>
  <c r="B34" i="22" s="1"/>
  <c r="AM250" i="1"/>
  <c r="P260" i="1"/>
  <c r="P271" i="1" s="1"/>
  <c r="P275" i="1" s="1"/>
  <c r="S11" i="9"/>
  <c r="L260" i="1"/>
  <c r="L271" i="1" s="1"/>
  <c r="L275" i="1" s="1"/>
  <c r="I24" i="11"/>
  <c r="I30" i="11" s="1"/>
  <c r="O32" i="12"/>
  <c r="AK51" i="9"/>
  <c r="AK59" i="9" s="1"/>
  <c r="D28" i="13"/>
  <c r="D27" i="13"/>
  <c r="AB63" i="7"/>
  <c r="AI282" i="1"/>
  <c r="H282" i="1" s="1"/>
  <c r="J251" i="1"/>
  <c r="J260" i="1" s="1"/>
  <c r="J271" i="1" s="1"/>
  <c r="J275" i="1" s="1"/>
  <c r="J250" i="1"/>
  <c r="R251" i="1"/>
  <c r="R260" i="1" s="1"/>
  <c r="R271" i="1" s="1"/>
  <c r="R275" i="1" s="1"/>
  <c r="R250" i="1"/>
  <c r="CD63" i="7"/>
  <c r="CD64" i="7" s="1"/>
  <c r="CD68" i="7" s="1"/>
  <c r="CD72" i="7" s="1"/>
  <c r="EO281" i="1"/>
  <c r="N28" i="13"/>
  <c r="N27" i="13"/>
  <c r="N93" i="13"/>
  <c r="H260" i="1"/>
  <c r="H271" i="1" s="1"/>
  <c r="H275" i="1" s="1"/>
  <c r="K11" i="9"/>
  <c r="N251" i="1"/>
  <c r="N260" i="1" s="1"/>
  <c r="N271" i="1" s="1"/>
  <c r="N275" i="1" s="1"/>
  <c r="N250" i="1"/>
  <c r="O27" i="9" l="1"/>
  <c r="I96" i="11" s="1"/>
  <c r="I100" i="11" s="1"/>
  <c r="I104" i="11" s="1"/>
  <c r="I85" i="11"/>
  <c r="M2" i="1"/>
  <c r="Q32" i="12"/>
  <c r="Q36" i="12" s="1"/>
  <c r="Q37" i="12" s="1"/>
  <c r="O36" i="12"/>
  <c r="J63" i="7"/>
  <c r="AF63" i="7"/>
  <c r="AB64" i="7"/>
  <c r="U11" i="9"/>
  <c r="U27" i="9" s="1"/>
  <c r="P31" i="13" s="1"/>
  <c r="K85" i="11"/>
  <c r="S27" i="9"/>
  <c r="G85" i="11"/>
  <c r="M11" i="9"/>
  <c r="M27" i="9" s="1"/>
  <c r="F31" i="13" s="1"/>
  <c r="K27" i="9"/>
  <c r="O51" i="9" l="1"/>
  <c r="O59" i="9" s="1"/>
  <c r="I31" i="13"/>
  <c r="D31" i="13"/>
  <c r="G96" i="11"/>
  <c r="G100" i="11" s="1"/>
  <c r="G104" i="11" s="1"/>
  <c r="K51" i="9"/>
  <c r="L63" i="7"/>
  <c r="L64" i="7" s="1"/>
  <c r="L68" i="7" s="1"/>
  <c r="L11" i="7" s="1"/>
  <c r="J64" i="7"/>
  <c r="AF64" i="7"/>
  <c r="AB68" i="7"/>
  <c r="AB72" i="7" s="1"/>
  <c r="N31" i="13"/>
  <c r="K96" i="11"/>
  <c r="K100" i="11" s="1"/>
  <c r="K104" i="11" s="1"/>
  <c r="K108" i="11" s="1"/>
  <c r="K110" i="11" s="1"/>
  <c r="S51" i="9"/>
  <c r="Q51" i="9" l="1"/>
  <c r="I35" i="13"/>
  <c r="Q59" i="9"/>
  <c r="K35" i="13" s="1"/>
  <c r="AB71" i="7"/>
  <c r="J2" i="7" s="1"/>
  <c r="AF68" i="7"/>
  <c r="AF72" i="7" s="1"/>
  <c r="AB11" i="7"/>
  <c r="G71" i="11"/>
  <c r="G74" i="11" s="1"/>
  <c r="G76" i="11" s="1"/>
  <c r="J68" i="7"/>
  <c r="J11" i="7" s="1"/>
  <c r="U51" i="9"/>
  <c r="S59" i="9"/>
  <c r="M51" i="9"/>
  <c r="K59" i="9"/>
  <c r="M59" i="9" l="1"/>
  <c r="F35" i="13" s="1"/>
  <c r="D35" i="13"/>
  <c r="U59" i="9"/>
  <c r="P35" i="13" s="1"/>
  <c r="S63" i="9"/>
  <c r="N35" i="13"/>
  <c r="AF11" i="7"/>
  <c r="U63" i="9" l="1"/>
  <c r="P36" i="13" s="1"/>
  <c r="N36" i="13"/>
  <c r="N37" i="13" s="1"/>
  <c r="F27" i="14"/>
  <c r="AB67" i="9"/>
  <c r="AB68" i="9"/>
  <c r="F37" i="12"/>
  <c r="E65" i="15" s="1"/>
  <c r="AE61" i="9"/>
  <c r="AE63" i="9" s="1"/>
  <c r="F38" i="12" l="1"/>
  <c r="AH61" i="9"/>
  <c r="AE67" i="9"/>
  <c r="AE68" i="9"/>
  <c r="I31" i="12"/>
  <c r="I37" i="12" s="1"/>
  <c r="I38" i="12" l="1"/>
  <c r="H65" i="15"/>
  <c r="AH63" i="9"/>
  <c r="O61" i="9" s="1"/>
  <c r="L31" i="12"/>
  <c r="L37" i="12" s="1"/>
  <c r="I106" i="11" l="1"/>
  <c r="I108" i="11" s="1"/>
  <c r="I110" i="11" s="1"/>
  <c r="I30" i="13"/>
  <c r="Q61" i="9"/>
  <c r="K30" i="13" s="1"/>
  <c r="O63" i="9"/>
  <c r="AH67" i="9"/>
  <c r="AK61" i="9"/>
  <c r="AH68" i="9"/>
  <c r="K65" i="15"/>
  <c r="O31" i="12"/>
  <c r="O37" i="12" s="1"/>
  <c r="O69" i="9" l="1"/>
  <c r="Q63" i="9"/>
  <c r="K36" i="13" s="1"/>
  <c r="I36" i="13"/>
  <c r="I37" i="13" s="1"/>
  <c r="N65" i="15"/>
  <c r="K61" i="9"/>
  <c r="AK63" i="9"/>
  <c r="O38" i="12" s="1"/>
  <c r="A3" i="12" s="1"/>
  <c r="D30" i="13" l="1"/>
  <c r="M61" i="9"/>
  <c r="F30" i="13" s="1"/>
  <c r="G106" i="11"/>
  <c r="G108" i="11" s="1"/>
  <c r="G110" i="11" s="1"/>
  <c r="K63" i="9"/>
  <c r="AK67" i="9"/>
  <c r="AK68" i="9"/>
  <c r="K67" i="9" l="1"/>
  <c r="M2" i="9" s="1"/>
  <c r="K68" i="9"/>
  <c r="M63" i="9"/>
  <c r="F36" i="13" s="1"/>
  <c r="D36" i="13"/>
  <c r="D37" i="13" s="1"/>
  <c r="A3" i="13" s="1"/>
  <c r="A5" i="13" s="1"/>
  <c r="A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Liran Shay</author>
  </authors>
  <commentList>
    <comment ref="C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Liran Shay:</t>
        </r>
        <r>
          <rPr>
            <sz val="9"/>
            <color indexed="81"/>
            <rFont val="Tahoma"/>
            <family val="2"/>
          </rPr>
          <t xml:space="preserve">
comprised of the difference of payroll balances from CF + previous month payroll expenses from the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Aluma Penias</author>
    <author>Sapir Astrogano</author>
    <author>tc={E24C6AC6-2B5F-4BF4-8384-3480E735E4EB}</author>
    <author>tc={163F7C0E-CB5E-4FD2-8B7D-A328814B1B09}</author>
    <author>tc={A3B2F5D5-06B7-4060-93DC-B0722BA0EDAA}</author>
    <author>tc={BE67585F-FCD6-4CBC-A4BA-B78BA3F1F6D9}</author>
    <author>tc={F0E5D3C0-623D-42B7-8D33-34AD8FF6FD7C}</author>
    <author>tc={D4C2EA67-B13A-4FD1-B0A6-4B20A9C001A1}</author>
    <author>tc={FDBE78AA-0B86-4782-BA2F-24F93B41C865}</author>
    <author>tc={51B62F19-BA0E-4B26-BA87-1FF96AB88540}</author>
    <author>tc={9D9B6DCA-DF7D-41D1-8257-979F57C1952B}</author>
    <author>tc={07C5803C-4961-4F4F-A0EF-C5D86B9D4202}</author>
    <author>tc={80D03154-7CE1-4934-92E2-395E325B57D3}</author>
    <author>tc={D02C7FF1-1782-4271-AD9A-88E8535249FC}</author>
    <author>tc={FC474DF0-959C-4E47-97B8-BD1837F55681}</author>
    <author>tc={D9969F1B-FC4B-4A17-A6DA-907E5290B704}</author>
    <author>tc={9A1C9032-5CD4-41EE-BEA2-15BEC6A0E75A}</author>
    <author>tc={622D6AE2-9071-4652-94D1-2E9A3F39F035}</author>
    <author>tc={173BD0AB-674E-40BA-8CD8-3DECF786CC7D}</author>
    <author>tc={EC469785-7E22-484B-91FB-B66FBB1131C4}</author>
    <author>tc={D1A41960-DC58-459C-83F2-8F7CB2505493}</author>
    <author>tc={3448D7EF-A708-4CA8-94BC-CF949CD6E943}</author>
    <author>tc={7CEBB3BC-27C3-4744-9B93-E9C19BDAF828}</author>
    <author>tc={36FEFE5C-44C7-44FE-B275-BFCE407497BC}</author>
    <author>tc={30C18311-8C41-407A-B650-0AE500D4811A}</author>
    <author>tc={7435EDCC-EA95-456A-B613-7017F6808AF2}</author>
    <author>tc={FFB64180-C3AB-4D52-8179-9B2734BCF01D}</author>
    <author>tc={868D860E-16CD-49F0-9E74-F61BB7FFAFA7}</author>
    <author>tc={90FBA317-7510-4E71-8E7D-B099F28CD09D}</author>
  </authors>
  <commentList>
    <comment ref="V33" authorId="0" shapeId="0" xr:uid="{22A0F4E6-68D5-4119-8544-413F320E3719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Aluma Penias:
As of 31.12.20
Shahar Bar
Elya ben Anat
Shahar Hami
Aleksandr Sainyuk-Ukrain</t>
        </r>
      </text>
    </comment>
    <comment ref="Z33" authorId="0" shapeId="0" xr:uid="{6F410248-269B-4C52-BA8F-48B8A9527DFA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As of 31.3.21</t>
        </r>
        <r>
          <rPr>
            <sz val="9"/>
            <color indexed="81"/>
            <rFont val="Tahoma"/>
            <family val="2"/>
          </rPr>
          <t xml:space="preserve">
Shahar Bar
Elya ben Anat
Itay Klainman
Ben Fred Cherkassky</t>
        </r>
      </text>
    </comment>
    <comment ref="AC33" authorId="0" shapeId="0" xr:uid="{3E988245-2CFF-4585-A083-8C7BCC30F6E8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As of 30.6.21</t>
        </r>
        <r>
          <rPr>
            <sz val="9"/>
            <color indexed="81"/>
            <rFont val="Tahoma"/>
            <family val="2"/>
          </rPr>
          <t xml:space="preserve">
Shahar Bar
Elya ben Anat
Itay Klainman
Ben Fred Cherkassky
Alexei babin
Michal Nishry</t>
        </r>
      </text>
    </comment>
    <comment ref="AF33" authorId="1" shapeId="0" xr:uid="{0FEAFE4E-F42B-4573-9F4A-8A90A7DA4AEB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As of 30.9.21
Shahar Bar
Elya ben Anat
Itay Klainman
Ben Fred Cherkassky
Alexei babin
Michal Nishry</t>
        </r>
        <r>
          <rPr>
            <sz val="9"/>
            <color indexed="81"/>
            <rFont val="Tahoma"/>
            <family val="2"/>
          </rPr>
          <t xml:space="preserve">
Eden Pasternak
Eran Azar</t>
        </r>
      </text>
    </comment>
    <comment ref="AI33" authorId="2" shapeId="0" xr:uid="{E24C6AC6-2B5F-4BF4-8384-3480E735E4E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31.12.21
Shahar Bar
Elya ben Anat
Itay Klainman
Ben Fred Cherkassky
Alexei babin
Michal Nishry
Eden Pasternak
Eran Azar</t>
      </text>
    </comment>
    <comment ref="Z34" authorId="0" shapeId="0" xr:uid="{E15D30FE-5A52-4C93-B662-23CBF30DF496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See payroll analytics</t>
        </r>
      </text>
    </comment>
    <comment ref="AC34" authorId="0" shapeId="0" xr:uid="{AE150592-C691-4DF1-A80C-C5133593BB2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Please see payroll analytics tab
</t>
        </r>
      </text>
    </comment>
    <comment ref="AF34" authorId="1" shapeId="0" xr:uid="{D85593EE-0457-4568-9C66-3AE400B2D5E9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Please see payroll analytics tab</t>
        </r>
      </text>
    </comment>
    <comment ref="AI34" authorId="3" shapeId="0" xr:uid="{163F7C0E-CB5E-4FD2-8B7D-A328814B1B0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see payroll analytics tab</t>
      </text>
    </comment>
    <comment ref="AI37" authorId="4" shapeId="0" xr:uid="{A3B2F5D5-06B7-4060-93DC-B0722BA0EDAA}">
      <text>
        <t>[Threaded comment]
Your version of Excel allows you to read this threaded comment; however, any edits to it will get removed if the file is opened in a newer version of Excel. Learn more: https://go.microsoft.com/fwlink/?linkid=870924
Comment:
    AWS  0.09k$</t>
      </text>
    </comment>
    <comment ref="Z38" authorId="0" shapeId="0" xr:uid="{51323813-1CDA-4531-98B0-15C508A74E3B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Guy Kogel $10K</t>
        </r>
      </text>
    </comment>
    <comment ref="AF38" authorId="1" shapeId="0" xr:uid="{E9C3F2F2-82FE-4BE3-BDC2-3B84A9A7037A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update to Guy Kogel Q1</t>
        </r>
      </text>
    </comment>
    <comment ref="Z39" authorId="0" shapeId="0" xr:uid="{6E055569-BD3D-4926-B130-AAFB943DD7C5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Unity $ 3k
FastSpring $1k
Adobe $1K
Avangate $ 0.3k
Atlassian $ 0.2K
Gurock $ 0.37k
JETBRAINS $0.078K
OTHERS $0.68$</t>
        </r>
      </text>
    </comment>
    <comment ref="AC39" authorId="0" shapeId="0" xr:uid="{4603D1F9-4768-4571-888A-E63510827C7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Unity $3.8K
ADOBE $1.8k
Atlassian $0.38k
Others $0.33K
(SLACK,JETBRAINS)</t>
        </r>
      </text>
    </comment>
    <comment ref="AF39" authorId="1" shapeId="0" xr:uid="{2EE63FF0-CD95-4CC0-8280-F818D6196A56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Unity 4.623K$
Adobe 2.146K$
SPINE ESOTERICSOFTWARE 0.987K$
Microsoft 0.355K$
Atlassian 0.421K$
Jetbrains 0.486K$</t>
        </r>
        <r>
          <rPr>
            <i/>
            <sz val="9"/>
            <color indexed="81"/>
            <rFont val="Tahoma"/>
            <family val="2"/>
          </rPr>
          <t xml:space="preserve">
Miro.com 1.4K$</t>
        </r>
        <r>
          <rPr>
            <sz val="9"/>
            <color indexed="81"/>
            <rFont val="Tahoma"/>
            <family val="2"/>
          </rPr>
          <t xml:space="preserve">
Others 0.288K$</t>
        </r>
      </text>
    </comment>
    <comment ref="AI39" authorId="5" shapeId="0" xr:uid="{BE67585F-FCD6-4CBC-A4BA-B78BA3F1F6D9}">
      <text>
        <t>[Threaded comment]
Your version of Excel allows you to read this threaded comment; however, any edits to it will get removed if the file is opened in a newer version of Excel. Learn more: https://go.microsoft.com/fwlink/?linkid=870924
Comment:
    Atlassian 0.378K$
Unity 5.28K$
Jetbrains 0.187K$
Adobe 7.764K$
Fastspring 1.55K$
Microsoft 0.128K$</t>
      </text>
    </comment>
    <comment ref="V47" authorId="0" shapeId="0" xr:uid="{69E04B20-8AC0-48E3-80A0-043522C01900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Aluma Penias:
As of 31.12.20
Alex Levin
Shay Gott</t>
        </r>
      </text>
    </comment>
    <comment ref="Z47" authorId="0" shapeId="0" xr:uid="{6FE98D7D-3AC9-4CBB-8EC5-236485F685BA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As of 31.3.21</t>
        </r>
        <r>
          <rPr>
            <sz val="9"/>
            <color indexed="81"/>
            <rFont val="Tahoma"/>
            <family val="2"/>
          </rPr>
          <t xml:space="preserve">
Alex Levin
Shay Gott</t>
        </r>
      </text>
    </comment>
    <comment ref="AC47" authorId="0" shapeId="0" xr:uid="{1BDEAB99-9730-47A1-8E7D-667268E5BB87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Alex
Shay</t>
        </r>
      </text>
    </comment>
    <comment ref="AF47" authorId="1" shapeId="0" xr:uid="{5E573E6A-D610-4966-8D97-385582370696}">
      <text>
        <r>
          <rPr>
            <b/>
            <sz val="9"/>
            <color indexed="81"/>
            <rFont val="Tahoma"/>
            <family val="2"/>
          </rPr>
          <t>Sapir Astrogano:
As of 30.9.21</t>
        </r>
        <r>
          <rPr>
            <sz val="9"/>
            <color indexed="81"/>
            <rFont val="Tahoma"/>
            <family val="2"/>
          </rPr>
          <t xml:space="preserve">
Alex Levin
Shay Gott
Rotem Baruchim</t>
        </r>
      </text>
    </comment>
    <comment ref="AI47" authorId="6" shapeId="0" xr:uid="{F0E5D3C0-623D-42B7-8D33-34AD8FF6FD7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31.12.21
Alex Levin
Shay Gott</t>
      </text>
    </comment>
    <comment ref="Z48" authorId="0" shapeId="0" xr:uid="{2024F325-64CA-4BB3-8639-39D8180CB526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See payroll analytics</t>
        </r>
      </text>
    </comment>
    <comment ref="AC48" authorId="0" shapeId="0" xr:uid="{9B51914B-5787-40CC-8A64-1D572C78A783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Please see payroll analytics
</t>
        </r>
      </text>
    </comment>
    <comment ref="AF48" authorId="1" shapeId="0" xr:uid="{0227C643-9BC0-4BBE-9E68-2B2231DE3DD0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Please see payroll analytics</t>
        </r>
      </text>
    </comment>
    <comment ref="AI48" authorId="7" shapeId="0" xr:uid="{D4C2EA67-B13A-4FD1-B0A6-4B20A9C001A1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see payroll analytics tab</t>
      </text>
    </comment>
    <comment ref="Z51" authorId="0" shapeId="0" xr:uid="{CB987487-187D-410C-8132-62313F87FB2D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Geeklab  $0.7K</t>
        </r>
      </text>
    </comment>
    <comment ref="AI51" authorId="8" shapeId="0" xr:uid="{FDBE78AA-0B86-4782-BA2F-24F93B41C8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STEAMGAMES.COM  88$
STEAM PURCHASE SEATTLE 162$</t>
      </text>
    </comment>
    <comment ref="V64" authorId="0" shapeId="0" xr:uid="{0F0D6431-6503-41E1-9B36-B1F149BC1786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Aluma Penias:
As of 31.12.20
Moshe Gilboa
Eyal Degabli
</t>
        </r>
      </text>
    </comment>
    <comment ref="Z64" authorId="0" shapeId="0" xr:uid="{F0CAC4C5-6835-4C0C-96AC-25B9F939529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As of 31.3.21</t>
        </r>
        <r>
          <rPr>
            <sz val="9"/>
            <color indexed="81"/>
            <rFont val="Tahoma"/>
            <family val="2"/>
          </rPr>
          <t xml:space="preserve">
Eyal Degabli
Roy Zemach
Gregory Magid</t>
        </r>
      </text>
    </comment>
    <comment ref="AC64" authorId="0" shapeId="0" xr:uid="{BF35FD72-9B0C-4E11-899E-F83104798EFC}">
      <text>
        <r>
          <rPr>
            <b/>
            <sz val="9"/>
            <color indexed="81"/>
            <rFont val="Tahoma"/>
            <family val="2"/>
          </rPr>
          <t xml:space="preserve">Aluma Penias:
</t>
        </r>
        <r>
          <rPr>
            <b/>
            <u/>
            <sz val="9"/>
            <color indexed="81"/>
            <rFont val="Tahoma"/>
            <family val="2"/>
          </rPr>
          <t>As of 30.6.21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Eyal Degabli
Roy Zemach
Jonathan Glikas
Andrey Glebovsky</t>
        </r>
      </text>
    </comment>
    <comment ref="AF64" authorId="1" shapeId="0" xr:uid="{574ADED0-E3B5-4A7E-9AC2-655B49C1DC5D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As of 30.9.21
</t>
        </r>
        <r>
          <rPr>
            <sz val="9"/>
            <color indexed="81"/>
            <rFont val="Tahoma"/>
            <family val="2"/>
          </rPr>
          <t>Eyal Degabli
Roy Zemach
Jonathan Glikas
Andrey Glebovsky
Oren Millo</t>
        </r>
      </text>
    </comment>
    <comment ref="AI64" authorId="9" shapeId="0" xr:uid="{51B62F19-BA0E-4B26-BA87-1FF96AB8854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31.12.21
Eyal Degabli
Roy Zemach
Jonathan Glikas
Andrey Glebovsky
Rinata Andrievski
Oren Millo</t>
      </text>
    </comment>
    <comment ref="Z65" authorId="0" shapeId="0" xr:uid="{A0AE22E0-9F46-4080-AFB6-90A8BC7B355D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See payroll analytics</t>
        </r>
      </text>
    </comment>
    <comment ref="AC65" authorId="0" shapeId="0" xr:uid="{243AF189-79ED-4611-8B1B-F2C20CC8D579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Please see payroll analytics tab</t>
        </r>
      </text>
    </comment>
    <comment ref="AF65" authorId="1" shapeId="0" xr:uid="{CF1BBE84-D4D9-4099-827C-C91886D94E1D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Please see payroll analytics tab</t>
        </r>
      </text>
    </comment>
    <comment ref="AI65" authorId="10" shapeId="0" xr:uid="{9D9B6DCA-DF7D-41D1-8257-979F57C1952B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see payroll analytics tab</t>
      </text>
    </comment>
    <comment ref="Z68" authorId="0" shapeId="0" xr:uid="{406B5BFC-C6B8-499F-9F90-C89687131F1E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Roy Zemach Signing bonus 1.21
</t>
        </r>
      </text>
    </comment>
    <comment ref="Z70" authorId="0" shapeId="0" xr:uid="{4267DC8A-E243-4956-9ECA-D691C9E71A03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Asana </t>
        </r>
      </text>
    </comment>
    <comment ref="AC70" authorId="0" shapeId="0" xr:uid="{7A7066F0-A35C-48E5-A1B1-3ED3D022CD88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Asana </t>
        </r>
      </text>
    </comment>
    <comment ref="AF70" authorId="1" shapeId="0" xr:uid="{D0E1679B-52FE-4EE9-B106-5A46C4FFC87C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Asana</t>
        </r>
      </text>
    </comment>
    <comment ref="AI70" authorId="11" shapeId="0" xr:uid="{07C5803C-4961-4F4F-A0EF-C5D86B9D4202}">
      <text>
        <t>[Threaded comment]
Your version of Excel allows you to read this threaded comment; however, any edits to it will get removed if the file is opened in a newer version of Excel. Learn more: https://go.microsoft.com/fwlink/?linkid=870924
Comment:
    ASANA</t>
      </text>
    </comment>
    <comment ref="AF71" authorId="12" shapeId="0" xr:uid="{80D03154-7CE1-4934-92E2-395E325B57D3}">
      <text>
        <t>[Threaded comment]
Your version of Excel allows you to read this threaded comment; however, any edits to it will get removed if the file is opened in a newer version of Excel. Learn more: https://go.microsoft.com/fwlink/?linkid=870924
Comment:
    Kevuru LLC</t>
      </text>
    </comment>
    <comment ref="AI71" authorId="13" shapeId="0" xr:uid="{D02C7FF1-1782-4271-AD9A-88E8535249FC}">
      <text>
        <t>[Threaded comment]
Your version of Excel allows you to read this threaded comment; however, any edits to it will get removed if the file is opened in a newer version of Excel. Learn more: https://go.microsoft.com/fwlink/?linkid=870924
Comment:
    Kevuru LLC 36.101
Lana G. 3.625</t>
      </text>
    </comment>
    <comment ref="P74" authorId="0" shapeId="0" xr:uid="{91BEDCA5-52D3-454B-9FBA-07951C744A6B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Business </t>
        </r>
        <r>
          <rPr>
            <b/>
            <sz val="9"/>
            <color indexed="81"/>
            <rFont val="Tahoma"/>
            <family val="2"/>
          </rPr>
          <t>$0.286</t>
        </r>
        <r>
          <rPr>
            <sz val="9"/>
            <color indexed="81"/>
            <rFont val="Tahoma"/>
            <family val="2"/>
          </rPr>
          <t xml:space="preserve"> for 10/20-9/21
</t>
        </r>
        <r>
          <rPr>
            <u/>
            <sz val="9"/>
            <color indexed="81"/>
            <rFont val="Tahoma"/>
            <family val="2"/>
          </rPr>
          <t xml:space="preserve">Insurances 10-12/20:
</t>
        </r>
        <r>
          <rPr>
            <sz val="9"/>
            <color indexed="81"/>
            <rFont val="Tahoma"/>
            <family val="2"/>
          </rPr>
          <t>professional liability $0.85K
D&amp;O $0.9K</t>
        </r>
      </text>
    </comment>
    <comment ref="Z111" authorId="0" shapeId="0" xr:uid="{6F7FF397-D448-4E68-AC4D-0AA7A78F050F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Facebook $ 3.6K</t>
        </r>
      </text>
    </comment>
    <comment ref="AC111" authorId="0" shapeId="0" xr:uid="{1847F42C-2E32-452A-B8A3-F12D05517DB7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Facebook $ 2.4K</t>
        </r>
      </text>
    </comment>
    <comment ref="AI111" authorId="14" shapeId="0" xr:uid="{FC474DF0-959C-4E47-97B8-BD1837F55681}">
      <text>
        <t>[Threaded comment]
Your version of Excel allows you to read this threaded comment; however, any edits to it will get removed if the file is opened in a newer version of Excel. Learn more: https://go.microsoft.com/fwlink/?linkid=870924
Comment:
    MCPUBLISH</t>
      </text>
    </comment>
    <comment ref="V125" authorId="0" shapeId="0" xr:uid="{739C1144-3387-4E4E-AEEA-8C495A6B3419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Aluma Penias:
As of 31.12.20
Eran Eshkol</t>
        </r>
      </text>
    </comment>
    <comment ref="Z125" authorId="0" shapeId="0" xr:uid="{2581016F-624E-45C3-986D-746CC1EBA278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Eran Eshkol</t>
        </r>
      </text>
    </comment>
    <comment ref="AC125" authorId="0" shapeId="0" xr:uid="{A217FF0F-45F5-4D9A-931A-497584569CFA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Eran</t>
        </r>
      </text>
    </comment>
    <comment ref="AF125" authorId="1" shapeId="0" xr:uid="{6E06BA86-E627-47DE-90E1-8E58E48D8F9E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Eran
</t>
        </r>
      </text>
    </comment>
    <comment ref="AI125" authorId="15" shapeId="0" xr:uid="{D9969F1B-FC4B-4A17-A6DA-907E5290B704}">
      <text>
        <t>[Threaded comment]
Your version of Excel allows you to read this threaded comment; however, any edits to it will get removed if the file is opened in a newer version of Excel. Learn more: https://go.microsoft.com/fwlink/?linkid=870924
Comment:
    ERAN</t>
      </text>
    </comment>
    <comment ref="Z126" authorId="0" shapeId="0" xr:uid="{F2C868B2-F4F1-46A9-BE8D-FABB4BF723B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See payroll analytics</t>
        </r>
      </text>
    </comment>
    <comment ref="AC126" authorId="0" shapeId="0" xr:uid="{029A4048-A5C3-4BFA-A4CC-DE84AD33F057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Please see payroll analytics tab</t>
        </r>
      </text>
    </comment>
    <comment ref="AF126" authorId="1" shapeId="0" xr:uid="{5009F434-C6D6-4C49-A1C8-8460240B44E6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Please see payroll analytics tab</t>
        </r>
      </text>
    </comment>
    <comment ref="AI126" authorId="16" shapeId="0" xr:uid="{9A1C9032-5CD4-41EE-BEA2-15BEC6A0E75A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see payroll analytics tab</t>
      </text>
    </comment>
    <comment ref="AC127" authorId="0" shapeId="0" xr:uid="{0EBAD059-D5AE-4431-B4BD-3AF3CD074007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Linkedin</t>
        </r>
      </text>
    </comment>
    <comment ref="AF127" authorId="1" shapeId="0" xr:uid="{26353DD8-8742-42F5-AE4A-E417FBED1DB9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Linkedin</t>
        </r>
      </text>
    </comment>
    <comment ref="AI127" authorId="17" shapeId="0" xr:uid="{622D6AE2-9071-4652-94D1-2E9A3F39F03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linkedin</t>
      </text>
    </comment>
    <comment ref="Z130" authorId="0" shapeId="0" xr:uid="{BC586926-C4E5-4CD3-8A8A-51F2D6A8DA16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Rent (Victor) 1-3/2021</t>
        </r>
      </text>
    </comment>
    <comment ref="AC130" authorId="0" shapeId="0" xr:uid="{5632470C-2714-4630-AE56-52D55419E66F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Rent </t>
        </r>
        <r>
          <rPr>
            <b/>
            <sz val="9"/>
            <color indexed="81"/>
            <rFont val="Tahoma"/>
            <family val="2"/>
          </rPr>
          <t>$7.8K</t>
        </r>
        <r>
          <rPr>
            <sz val="9"/>
            <color indexed="81"/>
            <rFont val="Tahoma"/>
            <family val="2"/>
          </rPr>
          <t xml:space="preserve">
Municipal taxes 5-6/21 $1K
Accrued Municipal taxes for 1-4/21 $1K</t>
        </r>
      </text>
    </comment>
    <comment ref="AF130" authorId="1" shapeId="0" xr:uid="{577609AF-FCB1-47B6-8044-E73972282696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Rent $8K
Accrued Municipal taxes for 7-9/21 $2.1K</t>
        </r>
      </text>
    </comment>
    <comment ref="AI130" authorId="18" shapeId="0" xr:uid="{173BD0AB-674E-40BA-8CD8-3DECF786CC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RENT - 16.1k$
Accrued Municipal taxes for 10-12/21 4.5K$
Parking 1.6K$</t>
      </text>
    </comment>
    <comment ref="Z131" authorId="0" shapeId="0" xr:uid="{36AC709B-2876-4463-831A-470B71C7026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Raz Dalugin $3.25k</t>
        </r>
        <r>
          <rPr>
            <sz val="9"/>
            <color indexed="81"/>
            <rFont val="Tahoma"/>
            <family val="2"/>
          </rPr>
          <t xml:space="preserve"> (including $1.5K accrual for 3.21)
</t>
        </r>
        <r>
          <rPr>
            <b/>
            <sz val="9"/>
            <color indexed="81"/>
            <rFont val="Tahoma"/>
            <family val="2"/>
          </rPr>
          <t>IBI $0.12K</t>
        </r>
      </text>
    </comment>
    <comment ref="AC131" authorId="0" shapeId="0" xr:uid="{2A6465AB-A7CB-4F74-9EBB-4B2F6C6B938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Legal fee accrual $3K
Trustee IBI $0.13K</t>
        </r>
      </text>
    </comment>
    <comment ref="AF131" authorId="1" shapeId="0" xr:uid="{E063B819-C173-41BB-95CA-91235A466BC1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Legal fee accrual $4K
Trustee IBI $0.13K</t>
        </r>
      </text>
    </comment>
    <comment ref="AI131" authorId="19" shapeId="0" xr:uid="{EC469785-7E22-484B-91FB-B66FBB1131C4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Legal fee accrual $3.15K
Trustee IBI $0.13K</t>
      </text>
    </comment>
    <comment ref="Z132" authorId="0" shapeId="0" xr:uid="{1C49463A-DBA6-4082-9CC1-441B0F19DF25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Refreshments $1.9K
Meals $0.37K
Events $ 0.6K
Others $0.1k</t>
        </r>
      </text>
    </comment>
    <comment ref="AC132" authorId="0" shapeId="0" xr:uid="{6DBA9094-22FA-4AE6-AA7B-510E387A9613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Gifts to employees $1.6K
Refreshments $5.3K
Meals $1.8K
others$1.9K</t>
        </r>
      </text>
    </comment>
    <comment ref="AF132" authorId="1" shapeId="0" xr:uid="{5F13ADFA-7D5F-4A83-A8D8-354D9200378E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Gifts to employees $0.093K
Refreshments $4K
Meals $1K
Employees event 2K$
others 1.6K$</t>
        </r>
      </text>
    </comment>
    <comment ref="AI132" authorId="20" shapeId="0" xr:uid="{D1A41960-DC58-459C-83F2-8F7CB25054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Refreshments $7K
Gifts to employees $0.42K
Meals $2.9K
Employees walfare  1.66K$</t>
      </text>
    </comment>
    <comment ref="Z133" authorId="0" shapeId="0" xr:uid="{116CA7FC-B22A-4D2F-A72E-289A04D183FA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Office expenses $2.5K
Computing maintaince $1.8K
Furniture less than NIS 1,000 per unit-  $1.7K</t>
        </r>
      </text>
    </comment>
    <comment ref="AC133" authorId="0" shapeId="0" xr:uid="{A81C5B90-B38C-4AF9-B6D6-E3E6373EB77F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Office expenses 
and other equipment
</t>
        </r>
      </text>
    </comment>
    <comment ref="AF133" authorId="1" shapeId="0" xr:uid="{7BEF988B-A48D-4F57-92AD-CCFB304C9E41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Office expenses and other equipment 7.1K$
Administration services 0.9K$</t>
        </r>
      </text>
    </comment>
    <comment ref="AI133" authorId="21" shapeId="0" xr:uid="{3448D7EF-A708-4CA8-94BC-CF949CD6E943}">
      <text>
        <t>[Threaded comment]
Your version of Excel allows you to read this threaded comment; however, any edits to it will get removed if the file is opened in a newer version of Excel. Learn more: https://go.microsoft.com/fwlink/?linkid=870924
Comment:
    Office expenses and other equipment 24K$
Administration services for 6-12/21 5.7K$</t>
      </text>
    </comment>
    <comment ref="Z134" authorId="0" shapeId="0" xr:uid="{82CC3031-5AF3-4B24-B266-C76B254258B1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Nextage 1-3/2021</t>
        </r>
      </text>
    </comment>
    <comment ref="AC134" authorId="0" shapeId="0" xr:uid="{5641DFF4-FA32-4DAE-A5C1-EB229F5294C7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Nextage</t>
        </r>
      </text>
    </comment>
    <comment ref="AF134" authorId="1" shapeId="0" xr:uid="{0315AEAC-E114-4229-A4D7-3DA322462EFF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Nextage</t>
        </r>
      </text>
    </comment>
    <comment ref="AI134" authorId="22" shapeId="0" xr:uid="{7CEBB3BC-27C3-4744-9B93-E9C19BDAF828}">
      <text>
        <t>[Threaded comment]
Your version of Excel allows you to read this threaded comment; however, any edits to it will get removed if the file is opened in a newer version of Excel. Learn more: https://go.microsoft.com/fwlink/?linkid=870924
Comment:
    NEXTAGE</t>
      </text>
    </comment>
    <comment ref="Z135" authorId="0" shapeId="0" xr:uid="{C355AF6A-CF88-48C4-9A29-394C4CD0466E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D&amp;O insurance $900
Professional Liability $850</t>
        </r>
      </text>
    </comment>
    <comment ref="AC135" authorId="0" shapeId="0" xr:uid="{AB47C76D-F914-49C2-8DDE-B76F5D78811F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D&amp;O insurance $900
Professional Liability $850</t>
        </r>
      </text>
    </comment>
    <comment ref="AF135" authorId="1" shapeId="0" xr:uid="{48F0F9A6-9733-469C-8194-3413F912E392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D&amp;O insurance $900
Professional Liability $850</t>
        </r>
      </text>
    </comment>
    <comment ref="AI135" authorId="23" shapeId="0" xr:uid="{36FEFE5C-44C7-44FE-B275-BFCE407497BC}">
      <text>
        <t>[Threaded comment]
Your version of Excel allows you to read this threaded comment; however, any edits to it will get removed if the file is opened in a newer version of Excel. Learn more: https://go.microsoft.com/fwlink/?linkid=870924
Comment:
    D&amp;O  1.225k$
Professional Liability 0.99K$
Business 0.25K$</t>
      </text>
    </comment>
    <comment ref="Z136" authorId="0" shapeId="0" xr:uid="{5EAE73D2-3B5D-4840-B03A-EA7494BA9ECD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DocHub
LINKEDIN $31</t>
        </r>
      </text>
    </comment>
    <comment ref="AC136" authorId="0" shapeId="0" xr:uid="{7BD2EFB1-C9D9-4143-AB2B-A49C69F45C16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GODDADY</t>
        </r>
      </text>
    </comment>
    <comment ref="AI136" authorId="24" shapeId="0" xr:uid="{30C18311-8C41-407A-B650-0AE500D4811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Apple 0.116K$
Makano 0.133K$
DOCUSIGNINC 0.123K$</t>
      </text>
    </comment>
    <comment ref="Z137" authorId="0" shapeId="0" xr:uid="{2C2091E9-E890-425F-B76D-36691F2A8C90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Electricity</t>
        </r>
      </text>
    </comment>
    <comment ref="AF137" authorId="1" shapeId="0" xr:uid="{4FFEFC08-38A8-4877-BA3F-AFDFE268553E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Electricity</t>
        </r>
      </text>
    </comment>
    <comment ref="AI137" authorId="25" shapeId="0" xr:uid="{7435EDCC-EA95-456A-B613-7017F6808AF2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Electricity</t>
      </text>
    </comment>
    <comment ref="Z138" authorId="0" shapeId="0" xr:uid="{8DF93662-8FE8-4F9A-8506-5CF0D9DE0D84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Bezeq $708
ZOOM $15</t>
        </r>
      </text>
    </comment>
    <comment ref="AF138" authorId="1" shapeId="0" xr:uid="{F17C41DA-121B-4B2B-AC79-717502547FD2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Bezeq $1938 
ZOOM $30</t>
        </r>
      </text>
    </comment>
    <comment ref="AI138" authorId="26" shapeId="0" xr:uid="{FFB64180-C3AB-4D52-8179-9B2734BCF01D}">
      <text>
        <t>[Threaded comment]
Your version of Excel allows you to read this threaded comment; however, any edits to it will get removed if the file is opened in a newer version of Excel. Learn more: https://go.microsoft.com/fwlink/?linkid=870924
Comment:
    Bezeq 1.22K$
Zoom 0.075K$</t>
      </text>
    </comment>
    <comment ref="Z139" authorId="0" shapeId="0" xr:uid="{A0FDC64C-8ABA-4560-A763-6E3AD9E34C50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Cleaning</t>
        </r>
      </text>
    </comment>
    <comment ref="AC139" authorId="0" shapeId="0" xr:uid="{15A8884A-1074-443C-AF93-F30FBD80EC93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Cleaning</t>
        </r>
      </text>
    </comment>
    <comment ref="AF139" authorId="1" shapeId="0" xr:uid="{A54D8120-5A7E-4B46-B4D1-EC952958091F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Cleaning</t>
        </r>
      </text>
    </comment>
    <comment ref="AI139" authorId="27" shapeId="0" xr:uid="{868D860E-16CD-49F0-9E74-F61BB7FFAFA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Cleaning</t>
      </text>
    </comment>
    <comment ref="AF141" authorId="1" shapeId="0" xr:uid="{143DD520-0837-44C7-9053-5DE98266BC65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brightenglish 1181$
Mifgash-team 926K$</t>
        </r>
      </text>
    </comment>
    <comment ref="AI141" authorId="28" shapeId="0" xr:uid="{90FBA317-7510-4E71-8E7D-B099F28CD09D}">
      <text>
        <t>[Threaded comment]
Your version of Excel allows you to read this threaded comment; however, any edits to it will get removed if the file is opened in a newer version of Excel. Learn more: https://go.microsoft.com/fwlink/?linkid=870924
Comment:
    Mifgash-team  5.5K$
DORI ADAR  0.1k$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Aluma Penias</author>
    <author>tc={B7A608A0-2459-4F31-B276-4BC51AAFA025}</author>
    <author>Sapir Astrogano</author>
    <author>tc={4F83A66A-1FF7-44F6-8224-E86E6E2B3A20}</author>
    <author>tc={7D1BA1CD-C883-4499-9403-2B455F9D8A62}</author>
    <author>tc={FD3EF63B-7477-4B34-B2DD-CA9E1D5BBAEE}</author>
    <author>tc={9782C2D2-9A0C-484C-8E4E-246AB1E496EC}</author>
  </authors>
  <commentList>
    <comment ref="S16" authorId="0" shapeId="0" xr:uid="{91C249A9-5ABE-471B-ADA9-341F66D0225E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See Prepaid Expenses tab</t>
        </r>
      </text>
    </comment>
    <comment ref="AB16" authorId="1" shapeId="0" xr:uid="{B7A608A0-2459-4F31-B276-4BC51AAFA02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UNITY 15.9k$
Municipal taxes  3.2K$
Menora 0.6K$
Assana 0.3K$
Jetbrains 0.12K$</t>
      </text>
    </comment>
    <comment ref="S18" authorId="0" shapeId="0" xr:uid="{44AB7873-DFF2-44AA-8CCD-55863190B7AC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V.A.T </t>
        </r>
      </text>
    </comment>
    <comment ref="V18" authorId="0" shapeId="0" xr:uid="{20AF01E9-F284-44D0-95E4-5D1796E2B9B5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V.A.T </t>
        </r>
      </text>
    </comment>
    <comment ref="Y18" authorId="2" shapeId="0" xr:uid="{32F288B9-77D0-45B3-AEA6-5F4A02D02574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VAT
</t>
        </r>
      </text>
    </comment>
    <comment ref="AB18" authorId="3" shapeId="0" xr:uid="{4F83A66A-1FF7-44F6-8224-E86E6E2B3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VAT 10K$
Surpluse 2021 5.3K$</t>
      </text>
    </comment>
    <comment ref="J44" authorId="0" shapeId="0" xr:uid="{FE7FEC0A-9C46-48C0-AAAF-99A7B94A4775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Dec. net payroll $32.5K
Eran- for rent  $4K
</t>
        </r>
      </text>
    </comment>
    <comment ref="J45" authorId="0" shapeId="0" xr:uid="{7DD28237-8004-4A61-B0EF-11BAD94A0142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Social Security $7K
IRS deductions $11k
Socials funds $14K</t>
        </r>
      </text>
    </comment>
    <comment ref="AB45" authorId="4" shapeId="0" xr:uid="{7D1BA1CD-C883-4499-9403-2B455F9D8A6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in Salaries (see payroll analytics tub) + increase in retro funds</t>
      </text>
    </comment>
    <comment ref="V46" authorId="0" shapeId="0" xr:uid="{A40CD6BF-5E16-4CB9-BF3D-762DED26E7A6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Increase is due to increase in accumulated holiday days+ Increase in salaries</t>
        </r>
      </text>
    </comment>
    <comment ref="Y46" authorId="2" shapeId="0" xr:uid="{D681BEB7-1E42-4079-BA98-06C277FA2052}">
      <text>
        <r>
          <rPr>
            <b/>
            <sz val="9"/>
            <color indexed="81"/>
            <rFont val="Tahoma"/>
            <family val="2"/>
          </rPr>
          <t>Sapir Astrogano:</t>
        </r>
        <r>
          <rPr>
            <sz val="9"/>
            <color indexed="81"/>
            <rFont val="Tahoma"/>
            <family val="2"/>
          </rPr>
          <t xml:space="preserve">
Increase is due to increase in accumulated holiday days+ Increase in salaries</t>
        </r>
      </text>
    </comment>
    <comment ref="AB46" authorId="5" shapeId="0" xr:uid="{FD3EF63B-7477-4B34-B2DD-CA9E1D5BBAE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is vacation days due to increase in salaries +accrual for recovery days (calculated once a year)</t>
      </text>
    </comment>
    <comment ref="J59" authorId="0" shapeId="0" xr:uid="{571D54CB-8427-46C5-AFB6-FC6C9B50F253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$1K Over paid- Akin</t>
        </r>
      </text>
    </comment>
    <comment ref="V59" authorId="0" shapeId="0" xr:uid="{5143F163-E1D5-4302-881D-4836F8462623}">
      <text>
        <r>
          <rPr>
            <b/>
            <sz val="9"/>
            <color indexed="81"/>
            <rFont val="Tahoma"/>
            <family val="2"/>
          </rPr>
          <t>Aluma enias:</t>
        </r>
        <r>
          <rPr>
            <sz val="9"/>
            <color indexed="81"/>
            <rFont val="Tahoma"/>
            <family val="2"/>
          </rPr>
          <t xml:space="preserve"> 
Investment- Series A $6.74M</t>
        </r>
      </text>
    </comment>
    <comment ref="T60" authorId="6" shapeId="0" xr:uid="{9782C2D2-9A0C-484C-8E4E-246AB1E4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O’Melveny &amp; Myers LLP-22.4K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tc={EEC3E73B-14D8-4CB6-B975-4263FB3A1E00}</author>
  </authors>
  <commentList>
    <comment ref="B8" authorId="0" shapeId="0" xr:uid="{EEC3E73B-14D8-4CB6-B975-4263FB3A1E00}">
      <text>
        <t>[Threaded comment]
Your version of Excel allows you to read this threaded comment; however, any edits to it will get removed if the file is opened in a newer version of Excel. Learn more: https://go.microsoft.com/fwlink/?linkid=870924
Comment:
    2800000 לא מזומן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Aluma Penias</author>
  </authors>
  <commentList>
    <comment ref="P27" authorId="0" shapeId="0" xr:uid="{0439EB5B-E0D4-4872-8150-8DBDC452BFE5}">
      <text>
        <r>
          <rPr>
            <b/>
            <sz val="9"/>
            <color indexed="81"/>
            <rFont val="Tahoma"/>
            <family val="2"/>
          </rPr>
          <t>Aluma Penias:</t>
        </r>
        <r>
          <rPr>
            <sz val="9"/>
            <color indexed="81"/>
            <rFont val="Tahoma"/>
            <family val="2"/>
          </rPr>
          <t xml:space="preserve">
נשלח מייל לטיפול דחוף לסיגל</t>
        </r>
      </text>
    </comment>
  </commentList>
</comments>
</file>

<file path=xl/sharedStrings.xml><?xml version="1.0" encoding="utf-8"?>
<sst xmlns="http://schemas.openxmlformats.org/spreadsheetml/2006/main" count="3095" uniqueCount="1182">
  <si>
    <t>Index</t>
  </si>
  <si>
    <t>Opex type</t>
  </si>
  <si>
    <t>Description</t>
  </si>
  <si>
    <t>Actual</t>
  </si>
  <si>
    <t>Budget</t>
  </si>
  <si>
    <t>YTD</t>
  </si>
  <si>
    <t>Month</t>
  </si>
  <si>
    <t>Actual USD</t>
  </si>
  <si>
    <t>Actual NIS</t>
  </si>
  <si>
    <t>Total Revenue</t>
  </si>
  <si>
    <t>Cost of Sales</t>
  </si>
  <si>
    <t>Total COS</t>
  </si>
  <si>
    <t>Gross Profit</t>
  </si>
  <si>
    <t>Operating expenses</t>
  </si>
  <si>
    <t>R&amp;D</t>
  </si>
  <si>
    <t>Product</t>
  </si>
  <si>
    <t>Total Sales</t>
  </si>
  <si>
    <t>Total Sales HC</t>
  </si>
  <si>
    <t>Marketing  Costs Ltd</t>
  </si>
  <si>
    <t>Marketing  Costs INC</t>
  </si>
  <si>
    <t>Total Marketing</t>
  </si>
  <si>
    <t>Total marketing HC</t>
  </si>
  <si>
    <t>Administration &amp; General INC</t>
  </si>
  <si>
    <t>Total G&amp;A</t>
  </si>
  <si>
    <t>Total G&amp;A HC</t>
  </si>
  <si>
    <t>Total operating expenses</t>
  </si>
  <si>
    <t>Net operating loss</t>
  </si>
  <si>
    <t>Non cash expenses</t>
  </si>
  <si>
    <t>Deficit before interest and tax</t>
  </si>
  <si>
    <t>Total Headcount</t>
  </si>
  <si>
    <t>Validation:</t>
  </si>
  <si>
    <t>Gap</t>
  </si>
  <si>
    <t>Gross margin</t>
  </si>
  <si>
    <t>Deficit at beginning of period</t>
  </si>
  <si>
    <t>end month:</t>
  </si>
  <si>
    <t>start month:</t>
  </si>
  <si>
    <t>Months</t>
  </si>
  <si>
    <t>generic_month</t>
  </si>
  <si>
    <t>bances_bpl_00</t>
  </si>
  <si>
    <t>balances_bpl_00</t>
  </si>
  <si>
    <t>generic_month_bbs</t>
  </si>
  <si>
    <t>balances_bbc_01</t>
  </si>
  <si>
    <t>balances_bcf_01</t>
  </si>
  <si>
    <t>Jan. JE</t>
  </si>
  <si>
    <t>balances_bbc_02</t>
  </si>
  <si>
    <t>balances_bcf_02</t>
  </si>
  <si>
    <t>Feb. JE</t>
  </si>
  <si>
    <t>balances_bbc_03</t>
  </si>
  <si>
    <t>balances_bcf_03</t>
  </si>
  <si>
    <t>Mar. JE</t>
  </si>
  <si>
    <t>balances_bbc_04</t>
  </si>
  <si>
    <t>balances_bcf_04</t>
  </si>
  <si>
    <t>Apr. JE</t>
  </si>
  <si>
    <t>balances_bbc_05</t>
  </si>
  <si>
    <t>balances_bcf_05</t>
  </si>
  <si>
    <t>May. JE</t>
  </si>
  <si>
    <t>balances_bbc_06</t>
  </si>
  <si>
    <t>balances_bcf_06</t>
  </si>
  <si>
    <t>Jun. JE</t>
  </si>
  <si>
    <t>balances_bbc_07</t>
  </si>
  <si>
    <t>balances_bcf_07</t>
  </si>
  <si>
    <t>Jul. JE</t>
  </si>
  <si>
    <t>balances_bbc_08</t>
  </si>
  <si>
    <t>balances_bcf_08</t>
  </si>
  <si>
    <t>Aug. JE</t>
  </si>
  <si>
    <t>balances_bbc_09</t>
  </si>
  <si>
    <t>balances_bcf_09</t>
  </si>
  <si>
    <t>Sep. JE</t>
  </si>
  <si>
    <t>balances_bbc_10</t>
  </si>
  <si>
    <t>balances_bcf_10</t>
  </si>
  <si>
    <t>Oct. JE</t>
  </si>
  <si>
    <t>balances_bbc_11</t>
  </si>
  <si>
    <t>balances_bcf_11</t>
  </si>
  <si>
    <t>Nov. JE</t>
  </si>
  <si>
    <t>balances_bbc_12</t>
  </si>
  <si>
    <t>balances_bcf_12</t>
  </si>
  <si>
    <t>Dec. JE</t>
  </si>
  <si>
    <t>TB_Balance_01</t>
  </si>
  <si>
    <t>Balance_bpl_01</t>
  </si>
  <si>
    <t>Balance_bplm_01</t>
  </si>
  <si>
    <t>Balance_bbs_01</t>
  </si>
  <si>
    <t>TB_Balance_02</t>
  </si>
  <si>
    <t>Balance_bpl_02</t>
  </si>
  <si>
    <t>Balance_bplm_02</t>
  </si>
  <si>
    <t>Balance_bbs_02</t>
  </si>
  <si>
    <t>TB_Balance_03</t>
  </si>
  <si>
    <t>Balance_bpl_03</t>
  </si>
  <si>
    <t>Balance_bplm_03</t>
  </si>
  <si>
    <t>Balance_bbs_03</t>
  </si>
  <si>
    <t>TB_Balance_04</t>
  </si>
  <si>
    <t>Balance_bpl_04</t>
  </si>
  <si>
    <t>Balance_bplm_04</t>
  </si>
  <si>
    <t>Balance_bbs_04</t>
  </si>
  <si>
    <t>TB_Balance_05</t>
  </si>
  <si>
    <t>Balance_bpl_05</t>
  </si>
  <si>
    <t>Balance_bplm_05</t>
  </si>
  <si>
    <t>Balance_bbs_05</t>
  </si>
  <si>
    <t>TB_Balance_06</t>
  </si>
  <si>
    <t>Balance_bpl_06</t>
  </si>
  <si>
    <t>Balance_bplm_06</t>
  </si>
  <si>
    <t>Balance_bbs_06</t>
  </si>
  <si>
    <t>TB_Balance_07</t>
  </si>
  <si>
    <t>Balance_bpl_07</t>
  </si>
  <si>
    <t>Balance_bplm_07</t>
  </si>
  <si>
    <t>Balance_bbs_07</t>
  </si>
  <si>
    <t>TB_Balance_08</t>
  </si>
  <si>
    <t>Balance_bpl_08</t>
  </si>
  <si>
    <t>Balance_bplm_08</t>
  </si>
  <si>
    <t>Balance_bbs_08</t>
  </si>
  <si>
    <t>TB_Balance_09</t>
  </si>
  <si>
    <t>Balance_bpl_09</t>
  </si>
  <si>
    <t>Balance_bplm_09</t>
  </si>
  <si>
    <t>Balance_bbs_09</t>
  </si>
  <si>
    <t>TB_Balance_10</t>
  </si>
  <si>
    <t>Balance_bpl_10</t>
  </si>
  <si>
    <t>Balance_bplm_10</t>
  </si>
  <si>
    <t>Balance_bbs_10</t>
  </si>
  <si>
    <t>TB_Balance_11</t>
  </si>
  <si>
    <t>Balance_bpl_11</t>
  </si>
  <si>
    <t>Balance_bplm_11</t>
  </si>
  <si>
    <t>Balance_bbs_11</t>
  </si>
  <si>
    <t>TB_Balance_12</t>
  </si>
  <si>
    <t>Balance_bpl_12</t>
  </si>
  <si>
    <t>Balance_bplm_12</t>
  </si>
  <si>
    <t>Balance_bbs_12</t>
  </si>
  <si>
    <t>Card Name</t>
  </si>
  <si>
    <t>Card no.</t>
  </si>
  <si>
    <t>OPEX Expense type</t>
  </si>
  <si>
    <t>Marketing</t>
  </si>
  <si>
    <t>Sales</t>
  </si>
  <si>
    <t>Others</t>
  </si>
  <si>
    <t>Entity</t>
  </si>
  <si>
    <t>Salary</t>
  </si>
  <si>
    <t>$</t>
  </si>
  <si>
    <t>NIS</t>
  </si>
  <si>
    <t>EUR</t>
  </si>
  <si>
    <t>Account_no.</t>
  </si>
  <si>
    <t>Cards (select)</t>
  </si>
  <si>
    <t>Card type</t>
  </si>
  <si>
    <t>End of last year</t>
  </si>
  <si>
    <t>Variant</t>
  </si>
  <si>
    <t>Dec - Jan</t>
  </si>
  <si>
    <t>Jan - Feb</t>
  </si>
  <si>
    <t>Feb - Mar</t>
  </si>
  <si>
    <t>Mar - Apr</t>
  </si>
  <si>
    <t>Apr - May</t>
  </si>
  <si>
    <t>May - Jun</t>
  </si>
  <si>
    <t>Jul - Aug</t>
  </si>
  <si>
    <t>Aug - Sep</t>
  </si>
  <si>
    <t>Sep - Oct</t>
  </si>
  <si>
    <t>Oct - Nov</t>
  </si>
  <si>
    <t>HC</t>
  </si>
  <si>
    <t>Card code</t>
  </si>
  <si>
    <t>Apply in books</t>
  </si>
  <si>
    <t>Description of JE</t>
  </si>
  <si>
    <t xml:space="preserve">Ledger number </t>
  </si>
  <si>
    <t>Account name</t>
  </si>
  <si>
    <t xml:space="preserve">Amount USD </t>
  </si>
  <si>
    <t>Amount NIS</t>
  </si>
  <si>
    <t>Deficit at end of period</t>
  </si>
  <si>
    <t>_xlfn.IFERROR</t>
  </si>
  <si>
    <t>_xlfn.SUMIFS</t>
  </si>
  <si>
    <t>Account_num</t>
  </si>
  <si>
    <t>Extra_Months</t>
  </si>
  <si>
    <t>Index_card_code</t>
  </si>
  <si>
    <t>Index_Card_name</t>
  </si>
  <si>
    <t>JE_amount</t>
  </si>
  <si>
    <t>JE_amount_NIS</t>
  </si>
  <si>
    <t>JE_Entity</t>
  </si>
  <si>
    <t>JE_Ledger_number</t>
  </si>
  <si>
    <t>JE_Month</t>
  </si>
  <si>
    <t>month_of_report</t>
  </si>
  <si>
    <t>MonthJE</t>
  </si>
  <si>
    <t>Opex_expense_Type</t>
  </si>
  <si>
    <t>OPEX_type_Selection</t>
  </si>
  <si>
    <t>Variance</t>
  </si>
  <si>
    <t>TOTAL LIABILITIES &amp; SHAREHOLDERS' EQUITY</t>
  </si>
  <si>
    <t>Profit (loss) - this year</t>
  </si>
  <si>
    <t>Accumulated deficit</t>
  </si>
  <si>
    <t xml:space="preserve"> Issuance Costs</t>
  </si>
  <si>
    <t>Additional paid in capital</t>
  </si>
  <si>
    <t>Preferred &amp; Common Stock</t>
  </si>
  <si>
    <t>Shareholders equity</t>
  </si>
  <si>
    <t>Other long term liabilities</t>
  </si>
  <si>
    <t>Long term provisions</t>
  </si>
  <si>
    <t>Long term loans</t>
  </si>
  <si>
    <t>Long term Liabilities</t>
  </si>
  <si>
    <t>Other short term liabilities</t>
  </si>
  <si>
    <t>Warrant fair value</t>
  </si>
  <si>
    <t>Deffered revenues</t>
  </si>
  <si>
    <t>Short term provisions - holiday accrual</t>
  </si>
  <si>
    <t>Employee institution</t>
  </si>
  <si>
    <t>Employee payables</t>
  </si>
  <si>
    <t>Accrued expenses</t>
  </si>
  <si>
    <t>Accounts payable</t>
  </si>
  <si>
    <t>Other short term loans</t>
  </si>
  <si>
    <t>Short term bank credit</t>
  </si>
  <si>
    <t>Current Liabilities</t>
  </si>
  <si>
    <t>LIABILITIES &amp; SHAREHOLDERS' EQUITY</t>
  </si>
  <si>
    <t>TOTAL ASSETS</t>
  </si>
  <si>
    <t>Investment in subsidiary</t>
  </si>
  <si>
    <t>Long term prepayments</t>
  </si>
  <si>
    <t>Other Long term Assets</t>
  </si>
  <si>
    <t>Less accumulated amortization</t>
  </si>
  <si>
    <t>Intangibles at cost</t>
  </si>
  <si>
    <t>Intangibles</t>
  </si>
  <si>
    <t>Less accumulated depreciation</t>
  </si>
  <si>
    <t>Leasehold Improvements</t>
  </si>
  <si>
    <t>Lab equipments</t>
  </si>
  <si>
    <t>Office furniture and equipment</t>
  </si>
  <si>
    <t>Computer equipment &amp; software</t>
  </si>
  <si>
    <t>Fixed Assets</t>
  </si>
  <si>
    <t>Other current assets</t>
  </si>
  <si>
    <t>Intercompany</t>
  </si>
  <si>
    <t>Prepaid Expenses</t>
  </si>
  <si>
    <t>Accounts receivable</t>
  </si>
  <si>
    <t xml:space="preserve">Cash &amp; cash equivalents US </t>
  </si>
  <si>
    <t>Cash &amp; cash equivalents ISRAEL</t>
  </si>
  <si>
    <t>Current Assets</t>
  </si>
  <si>
    <t>ASSETS</t>
  </si>
  <si>
    <t>Actual $</t>
  </si>
  <si>
    <t xml:space="preserve">Actual </t>
  </si>
  <si>
    <t>TB Card Type</t>
  </si>
  <si>
    <t>Total Current Liabilities</t>
  </si>
  <si>
    <t>Total Current Assets</t>
  </si>
  <si>
    <t>Total Deficit Before Depreciation, amortization, interest &amp; Tax</t>
  </si>
  <si>
    <t>Working Capital Movements</t>
  </si>
  <si>
    <t>Short Term deposits</t>
  </si>
  <si>
    <t>Accounts payable &amp; Accrued expenses</t>
  </si>
  <si>
    <t>Payroll payables</t>
  </si>
  <si>
    <t>Payroll socials</t>
  </si>
  <si>
    <t>Other working capital items</t>
  </si>
  <si>
    <t>Currency differences</t>
  </si>
  <si>
    <t>Other items</t>
  </si>
  <si>
    <t>Total Working Capital Movements</t>
  </si>
  <si>
    <t>Net Operating Cash Flow</t>
  </si>
  <si>
    <t>Cash flow from investment activities</t>
  </si>
  <si>
    <t>Fixed assets</t>
  </si>
  <si>
    <t>Lab equipment</t>
  </si>
  <si>
    <t>Development tools</t>
  </si>
  <si>
    <t>Net fixed asset expenditure</t>
  </si>
  <si>
    <t>Patents</t>
  </si>
  <si>
    <t>Other intangibles</t>
  </si>
  <si>
    <t>Prepayments &amp; deposits</t>
  </si>
  <si>
    <t>Other long term assets</t>
  </si>
  <si>
    <t>Total other capital expenditure</t>
  </si>
  <si>
    <t>Total Capital Expenditure</t>
  </si>
  <si>
    <t>Taxation Paid</t>
  </si>
  <si>
    <t>Total Cash Outflow before financing</t>
  </si>
  <si>
    <t>Financing</t>
  </si>
  <si>
    <t>Proceeds from share issuance</t>
  </si>
  <si>
    <t>Loans principal received / (repaid)</t>
  </si>
  <si>
    <t>Interest paid</t>
  </si>
  <si>
    <t>Total Financing</t>
  </si>
  <si>
    <t>Net Cash Inflow / (Outflow)</t>
  </si>
  <si>
    <t>Cash at Beginning of Period</t>
  </si>
  <si>
    <t>Cash End Of Period</t>
  </si>
  <si>
    <t>Balance Sheet - US$</t>
  </si>
  <si>
    <t>Consolidated Balance Sheet  - US dollars</t>
  </si>
  <si>
    <t>Profit &amp; Loss - US$</t>
  </si>
  <si>
    <t>Cash Flow - US$</t>
  </si>
  <si>
    <t>Cards_Selection</t>
  </si>
  <si>
    <t>Cards_selection_BPL</t>
  </si>
  <si>
    <t>Index_TB_Card_Type</t>
  </si>
  <si>
    <t>Consolidated</t>
  </si>
  <si>
    <t>BCF</t>
  </si>
  <si>
    <t>Employee # Shiklulit</t>
  </si>
  <si>
    <t>Employee</t>
  </si>
  <si>
    <t>Employee entity</t>
  </si>
  <si>
    <t>Currency</t>
  </si>
  <si>
    <t>Comments</t>
  </si>
  <si>
    <t>Employee #</t>
  </si>
  <si>
    <t>Exchange Rate</t>
  </si>
  <si>
    <t xml:space="preserve">Total </t>
  </si>
  <si>
    <t>balance_bbs_01</t>
  </si>
  <si>
    <t>balance_bbs_02</t>
  </si>
  <si>
    <t>balance_bbs_03</t>
  </si>
  <si>
    <t>balance_bbs_04</t>
  </si>
  <si>
    <t>balance_bbs_05</t>
  </si>
  <si>
    <t>balance_bbs_06</t>
  </si>
  <si>
    <t>balance_bbs_07</t>
  </si>
  <si>
    <t>balance_bbs_08</t>
  </si>
  <si>
    <t>balance_bbs_09</t>
  </si>
  <si>
    <t>balance_bbs_10</t>
  </si>
  <si>
    <t>balance_bbs_11</t>
  </si>
  <si>
    <t>balance_bbs_12</t>
  </si>
  <si>
    <t>Cards_selection_BBS</t>
  </si>
  <si>
    <t>Generic_month_BBS</t>
  </si>
  <si>
    <t>TB_Balance_12_Nis</t>
  </si>
  <si>
    <t>CONSOLIDSTED FINANCIAL STATEMENT</t>
  </si>
  <si>
    <t>AS OF</t>
  </si>
  <si>
    <t>CONSOLIDATED STATEMENTS OF OPERATIONS</t>
  </si>
  <si>
    <t>UNAUDITED</t>
  </si>
  <si>
    <t>ACTUAL</t>
  </si>
  <si>
    <t>Gross Revenues</t>
  </si>
  <si>
    <t>Cost of goods</t>
  </si>
  <si>
    <t>Net Revenues</t>
  </si>
  <si>
    <t>Operating expenses:</t>
  </si>
  <si>
    <t>S&amp;M</t>
  </si>
  <si>
    <t>G&amp;A</t>
  </si>
  <si>
    <t>Total OPEX</t>
  </si>
  <si>
    <t>Net Loss before finance and Depreciation</t>
  </si>
  <si>
    <t>Financial expenses, net</t>
  </si>
  <si>
    <t>Taxation provision</t>
  </si>
  <si>
    <t>Amortization of other intangibles</t>
  </si>
  <si>
    <t>Depreciation of fixed assets</t>
  </si>
  <si>
    <t xml:space="preserve">Net loss </t>
  </si>
  <si>
    <t>CONSOLIDATED BALANCE SHEETS</t>
  </si>
  <si>
    <t xml:space="preserve">     ASSETS</t>
  </si>
  <si>
    <t>CURRENT ASSETS:</t>
  </si>
  <si>
    <t>Cash and cash equivalents</t>
  </si>
  <si>
    <t>Accounts receivables</t>
  </si>
  <si>
    <t>Prepaid expenses and other current assets</t>
  </si>
  <si>
    <t xml:space="preserve"> </t>
  </si>
  <si>
    <r>
      <t>Total</t>
    </r>
    <r>
      <rPr>
        <sz val="12"/>
        <rFont val="Calibri Light"/>
        <family val="1"/>
        <scheme val="major"/>
      </rPr>
      <t xml:space="preserve"> current assets</t>
    </r>
  </si>
  <si>
    <t>Long-Term deposits</t>
  </si>
  <si>
    <t>PROPERTY AND EQUIPMENT, NET</t>
  </si>
  <si>
    <r>
      <t>Total</t>
    </r>
    <r>
      <rPr>
        <sz val="12"/>
        <rFont val="Calibri Light"/>
        <family val="1"/>
        <scheme val="major"/>
      </rPr>
      <t xml:space="preserve"> assets</t>
    </r>
  </si>
  <si>
    <t xml:space="preserve">     LIABILITIES AND STOCKHOLDERS' EQUITY </t>
  </si>
  <si>
    <t>CURRENT LIABILITIES:</t>
  </si>
  <si>
    <t>Trade payables and Accrued expenses</t>
  </si>
  <si>
    <t>Employees and payroll accruals and insistution</t>
  </si>
  <si>
    <t xml:space="preserve">Other Current terms liabilities </t>
  </si>
  <si>
    <r>
      <t>Total</t>
    </r>
    <r>
      <rPr>
        <sz val="12"/>
        <rFont val="Calibri Light"/>
        <family val="1"/>
        <scheme val="major"/>
      </rPr>
      <t xml:space="preserve"> current liabilities</t>
    </r>
  </si>
  <si>
    <t>LONG TERM LIABILITY</t>
  </si>
  <si>
    <t xml:space="preserve">SHAREHOLDERS' EQUITY </t>
  </si>
  <si>
    <r>
      <t>Total</t>
    </r>
    <r>
      <rPr>
        <sz val="12"/>
        <rFont val="Calibri Light"/>
        <family val="1"/>
        <scheme val="major"/>
      </rPr>
      <t xml:space="preserve"> Shareholders' equity </t>
    </r>
  </si>
  <si>
    <r>
      <t>Total</t>
    </r>
    <r>
      <rPr>
        <sz val="12"/>
        <rFont val="Calibri Light"/>
        <family val="1"/>
        <scheme val="major"/>
      </rPr>
      <t xml:space="preserve"> liabilities and Shareholders' equity </t>
    </r>
  </si>
  <si>
    <t>CONSOLIDATED STATEMENTS OF  CASH FLOWS</t>
  </si>
  <si>
    <t>Cash flows from operating activities:</t>
  </si>
  <si>
    <t>Net loss</t>
  </si>
  <si>
    <t>Account Receivable</t>
  </si>
  <si>
    <t>Accounts payable &amp; accrued expenses</t>
  </si>
  <si>
    <t>Employee payables and accruals</t>
  </si>
  <si>
    <t>Other current liabilities</t>
  </si>
  <si>
    <t>Interest received / (paid)</t>
  </si>
  <si>
    <t>Total Cash Outflow before financing &amp; Tax</t>
  </si>
  <si>
    <t>Total Financing &amp; Tax</t>
  </si>
  <si>
    <t>Cash at Beginning of Month/Year</t>
  </si>
  <si>
    <t>Net Cash at End of Month</t>
  </si>
  <si>
    <t>Financial Highlights</t>
  </si>
  <si>
    <t>$K</t>
  </si>
  <si>
    <t>Financial highlights</t>
  </si>
  <si>
    <t>KPI</t>
  </si>
  <si>
    <t># of customers</t>
  </si>
  <si>
    <t>MRR</t>
  </si>
  <si>
    <t>ARR</t>
  </si>
  <si>
    <t>P&amp;L Summary </t>
  </si>
  <si>
    <t>Revenues</t>
  </si>
  <si>
    <t>COS</t>
  </si>
  <si>
    <t>Operational costs</t>
  </si>
  <si>
    <t>Total Opex</t>
  </si>
  <si>
    <t>EBITDA</t>
  </si>
  <si>
    <t>Cash Flow Summary</t>
  </si>
  <si>
    <t>HC summary</t>
  </si>
  <si>
    <t>Total HC</t>
  </si>
  <si>
    <t>Opex breakdown</t>
  </si>
  <si>
    <t>Gross profit</t>
  </si>
  <si>
    <t>Opex:</t>
  </si>
  <si>
    <t>Actual vs Budget</t>
  </si>
  <si>
    <t>Scale</t>
  </si>
  <si>
    <t>Executive Summary</t>
  </si>
  <si>
    <t>Executive summary</t>
  </si>
  <si>
    <t>ACV</t>
  </si>
  <si>
    <t>P&amp;L Summary</t>
  </si>
  <si>
    <t>Revenue</t>
  </si>
  <si>
    <t>Opex</t>
  </si>
  <si>
    <t>Cash flow Summary</t>
  </si>
  <si>
    <t>Collection</t>
  </si>
  <si>
    <t>Payments Payroll</t>
  </si>
  <si>
    <t>Payments Vendors</t>
  </si>
  <si>
    <t>Net burn</t>
  </si>
  <si>
    <t>Cash end of period</t>
  </si>
  <si>
    <t>HC Summary</t>
  </si>
  <si>
    <t>Opex + COS / HC</t>
  </si>
  <si>
    <t>Balance Sheet Summary</t>
  </si>
  <si>
    <t>Net working capital</t>
  </si>
  <si>
    <t>Outstanding Loans /
long term liabilities</t>
  </si>
  <si>
    <t>Other Current Assets</t>
  </si>
  <si>
    <t>BS</t>
  </si>
  <si>
    <t>total vs department</t>
  </si>
  <si>
    <t>Errors:</t>
  </si>
  <si>
    <t>Net deficit for the Period</t>
  </si>
  <si>
    <t>Cash end of period  BS</t>
  </si>
  <si>
    <t># of Errors:</t>
  </si>
  <si>
    <t>Deficit at end of month Inc Ltd v cons</t>
  </si>
  <si>
    <t xml:space="preserve"> Inc Ltd v cons Total Assets</t>
  </si>
  <si>
    <t xml:space="preserve"> Inc Ltd v cons Total Liabilities &amp; Shareholders'Equity</t>
  </si>
  <si>
    <t>Errors in this sheet:</t>
  </si>
  <si>
    <t>General errors in file:</t>
  </si>
  <si>
    <t>Payroll</t>
  </si>
  <si>
    <t>Recruitment</t>
  </si>
  <si>
    <t>Version:</t>
  </si>
  <si>
    <t>Error:</t>
  </si>
  <si>
    <t>Total Fixed assets</t>
  </si>
  <si>
    <t>CF</t>
  </si>
  <si>
    <t>Charts_AvgMonthlyCostPerHC</t>
  </si>
  <si>
    <t>Charts_cash_Diff</t>
  </si>
  <si>
    <t>Charts_CashEndOfPeriod</t>
  </si>
  <si>
    <t>Charts_changeInCash</t>
  </si>
  <si>
    <t>Charts_COS</t>
  </si>
  <si>
    <t>Charts_EBITDA</t>
  </si>
  <si>
    <t>Charts_month</t>
  </si>
  <si>
    <t>Charts_Opex</t>
  </si>
  <si>
    <t>Charts_OpexDivTotalHC</t>
  </si>
  <si>
    <t>Charts_OpexRow112</t>
  </si>
  <si>
    <t>Charts_OpexRow113</t>
  </si>
  <si>
    <t>Charts_OpexRow114</t>
  </si>
  <si>
    <t>Charts_OpexRow115</t>
  </si>
  <si>
    <t>Charts_OpexRow116</t>
  </si>
  <si>
    <t>Charts_OpexRow117</t>
  </si>
  <si>
    <t>Charts_OpexRow118</t>
  </si>
  <si>
    <t>Charts_revenue</t>
  </si>
  <si>
    <t>Charts_TotalHC</t>
  </si>
  <si>
    <t>TB_Entity</t>
  </si>
  <si>
    <t>Fixed formula in CF to be in absolute values</t>
  </si>
  <si>
    <t>Fixed validation formulas in CF</t>
  </si>
  <si>
    <t>BCF changed may formula</t>
  </si>
  <si>
    <t>New design for Trail balance</t>
  </si>
  <si>
    <t>fix of net loss calculation</t>
  </si>
  <si>
    <t>Trial balance'!_FilterDatabase</t>
  </si>
  <si>
    <t>Convertible Loans</t>
  </si>
  <si>
    <t>Insurance</t>
  </si>
  <si>
    <t>Dec. 18 Original NIS</t>
  </si>
  <si>
    <t>Benchmark Hierarchy</t>
  </si>
  <si>
    <t>Statement type</t>
  </si>
  <si>
    <t>High level - P&amp;L Department</t>
  </si>
  <si>
    <t>P&amp;L Department</t>
  </si>
  <si>
    <t>Opex Type</t>
  </si>
  <si>
    <t>P&amp;L</t>
  </si>
  <si>
    <t>Headcount</t>
  </si>
  <si>
    <t xml:space="preserve">Monthly Report Index </t>
  </si>
  <si>
    <t>Non cash expenses. - Net interest income (expense)</t>
  </si>
  <si>
    <t>Non cash expenses. - Currency difference</t>
  </si>
  <si>
    <t>Date update</t>
  </si>
  <si>
    <t>01</t>
  </si>
  <si>
    <t>INC</t>
  </si>
  <si>
    <t>02</t>
  </si>
  <si>
    <t>001</t>
  </si>
  <si>
    <t>LTD</t>
  </si>
  <si>
    <t>03</t>
  </si>
  <si>
    <t>002</t>
  </si>
  <si>
    <t>04</t>
  </si>
  <si>
    <t xml:space="preserve">Travel </t>
  </si>
  <si>
    <t>003</t>
  </si>
  <si>
    <t>05</t>
  </si>
  <si>
    <t>004</t>
  </si>
  <si>
    <t>06</t>
  </si>
  <si>
    <t>Office admin</t>
  </si>
  <si>
    <t>005</t>
  </si>
  <si>
    <t>07</t>
  </si>
  <si>
    <t>006</t>
  </si>
  <si>
    <t>08</t>
  </si>
  <si>
    <t>007</t>
  </si>
  <si>
    <t>09</t>
  </si>
  <si>
    <t>008</t>
  </si>
  <si>
    <t>10</t>
  </si>
  <si>
    <t>Rent &amp; Utilities</t>
  </si>
  <si>
    <t>009</t>
  </si>
  <si>
    <t>11</t>
  </si>
  <si>
    <t>Marketing consultant</t>
  </si>
  <si>
    <t>010</t>
  </si>
  <si>
    <t>12</t>
  </si>
  <si>
    <t xml:space="preserve">Marketing general </t>
  </si>
  <si>
    <t>011</t>
  </si>
  <si>
    <t>13</t>
  </si>
  <si>
    <t>Subcontractors &amp; Consulting</t>
  </si>
  <si>
    <t>012</t>
  </si>
  <si>
    <t>14</t>
  </si>
  <si>
    <t>Equipment</t>
  </si>
  <si>
    <t>013</t>
  </si>
  <si>
    <t>15</t>
  </si>
  <si>
    <t>Patent</t>
  </si>
  <si>
    <t>014</t>
  </si>
  <si>
    <t>16</t>
  </si>
  <si>
    <t>015</t>
  </si>
  <si>
    <t>17</t>
  </si>
  <si>
    <t>016</t>
  </si>
  <si>
    <t>18</t>
  </si>
  <si>
    <t>017</t>
  </si>
  <si>
    <t>19</t>
  </si>
  <si>
    <t>018</t>
  </si>
  <si>
    <t>20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</si>
  <si>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</si>
  <si>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</si>
  <si>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</si>
  <si>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</si>
  <si>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</si>
  <si>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</si>
  <si>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</si>
  <si>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</si>
  <si>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</si>
  <si>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</si>
  <si>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</si>
  <si>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</si>
  <si>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</si>
  <si>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</si>
  <si>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</si>
  <si>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</si>
  <si>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</si>
  <si>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</si>
  <si>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</si>
  <si>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</si>
  <si>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</si>
  <si>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</si>
  <si>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</si>
  <si>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</si>
  <si>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</si>
  <si>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</si>
  <si>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</si>
  <si>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</si>
  <si>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</si>
  <si>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</si>
  <si>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</si>
  <si>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</si>
  <si>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</si>
  <si>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</si>
  <si>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</si>
  <si>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</si>
  <si>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</si>
  <si>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</si>
  <si>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</si>
  <si>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</si>
  <si>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</si>
  <si>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</si>
  <si>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</si>
  <si>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</si>
  <si>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</si>
  <si>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</si>
  <si>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</si>
  <si>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</si>
  <si>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</si>
  <si>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</si>
  <si>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</si>
  <si>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</si>
  <si>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</si>
  <si>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</si>
  <si>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</si>
  <si>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</si>
  <si>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</si>
  <si>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</si>
  <si>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</si>
  <si>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</si>
  <si>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</si>
  <si>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</si>
  <si>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</si>
  <si>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</si>
  <si>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</si>
  <si>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</si>
  <si>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</si>
  <si>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</si>
  <si>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</si>
  <si>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</si>
  <si>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</si>
  <si>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</si>
  <si>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</si>
  <si>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</si>
  <si>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</si>
  <si>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</si>
  <si>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</si>
  <si>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</si>
  <si>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</si>
  <si>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</si>
  <si>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</si>
  <si>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</si>
  <si>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Expense Index (#_#_#)</t>
  </si>
  <si>
    <t>R&amp;D - Salaries and social benefits</t>
  </si>
  <si>
    <t>R&amp;D - Travel Abroad</t>
  </si>
  <si>
    <t>G&amp;A - Salaries and social benefits</t>
  </si>
  <si>
    <t>G&amp;A - Insurance</t>
  </si>
  <si>
    <t>Non cash expense - Depreciation of fixed assets</t>
  </si>
  <si>
    <t>Non cash expense - Proceeds from sales of fixed assets</t>
  </si>
  <si>
    <t>R&amp;D - HC</t>
  </si>
  <si>
    <t>R&amp;D - Recruiting</t>
  </si>
  <si>
    <t>G&amp;A - HC</t>
  </si>
  <si>
    <t>G&amp;A - Recruiting</t>
  </si>
  <si>
    <t>Non cash expense - Amortization of the intangibles</t>
  </si>
  <si>
    <t>Consultant</t>
  </si>
  <si>
    <t>Commision</t>
  </si>
  <si>
    <t>IT</t>
  </si>
  <si>
    <t>Risk &amp; Compliance</t>
  </si>
  <si>
    <t xml:space="preserve">Sales Costs </t>
  </si>
  <si>
    <t>Card no.(Formula text)</t>
  </si>
  <si>
    <t>KPIs:</t>
  </si>
  <si>
    <t># of customers - Actual</t>
  </si>
  <si>
    <t># of customers - Budget</t>
  </si>
  <si>
    <t>MRR - Actual</t>
  </si>
  <si>
    <t>MRR - Budget</t>
  </si>
  <si>
    <t>ARR - Budget</t>
  </si>
  <si>
    <t>ARR - Actual</t>
  </si>
  <si>
    <t>Financial Highlights:</t>
  </si>
  <si>
    <t>Opex - Actual</t>
  </si>
  <si>
    <t>Opex - Budget</t>
  </si>
  <si>
    <t>EBITDA - Actual</t>
  </si>
  <si>
    <t>EBITDA - Budget</t>
  </si>
  <si>
    <t>Cash End Of Period - Actual</t>
  </si>
  <si>
    <t>Cash End Of Period - Budget</t>
  </si>
  <si>
    <t>HC:</t>
  </si>
  <si>
    <t>Cost per emp. - Actual (K$)</t>
  </si>
  <si>
    <t>Non cash expenses. - Tax Provision</t>
  </si>
  <si>
    <t>BOM</t>
  </si>
  <si>
    <t>OCS</t>
  </si>
  <si>
    <t xml:space="preserve">Rev. Share </t>
  </si>
  <si>
    <t>Office exp.</t>
  </si>
  <si>
    <t>Server cost</t>
  </si>
  <si>
    <t>Customer Success</t>
  </si>
  <si>
    <t>Cloud Computing</t>
  </si>
  <si>
    <t>Software</t>
  </si>
  <si>
    <t>Outsource</t>
  </si>
  <si>
    <t>Professional</t>
  </si>
  <si>
    <t>Welfare</t>
  </si>
  <si>
    <t>Issuance Costs</t>
  </si>
  <si>
    <t>Version</t>
  </si>
  <si>
    <t>Release Date</t>
  </si>
  <si>
    <t>Type</t>
  </si>
  <si>
    <t>Modifications</t>
  </si>
  <si>
    <t>V4</t>
  </si>
  <si>
    <t>Original</t>
  </si>
  <si>
    <t>V5</t>
  </si>
  <si>
    <t>BBS (update the index) + (cashflow move the interst&amp;currncie to finance) +(BS update the long term liabilities ) + (opex type updated)</t>
  </si>
  <si>
    <t>Hosting</t>
  </si>
  <si>
    <t>Relocation Expenses</t>
  </si>
  <si>
    <t>Tools</t>
  </si>
  <si>
    <t>Tapeout</t>
  </si>
  <si>
    <t>Hardware</t>
  </si>
  <si>
    <t xml:space="preserve"> rental of lab equipment</t>
  </si>
  <si>
    <t>APAC</t>
  </si>
  <si>
    <t>Support</t>
  </si>
  <si>
    <t>Driven/Cascading</t>
  </si>
  <si>
    <t>Ops</t>
  </si>
  <si>
    <t>V6</t>
  </si>
  <si>
    <t>Entity added to the JE Tab+BS Index fixed</t>
  </si>
  <si>
    <t/>
  </si>
  <si>
    <t>Adding 'Inventory' to the BS index ( not added to the BS itself )</t>
  </si>
  <si>
    <t>BD</t>
  </si>
  <si>
    <t>* The Opex by type % is calculated as a percentage of the total Opex amount</t>
  </si>
  <si>
    <t>V7</t>
  </si>
  <si>
    <t>Changes in the charts' title+Update the balance sheet index &amp; cashflow</t>
  </si>
  <si>
    <t>Grants</t>
  </si>
  <si>
    <t>Name of Account</t>
  </si>
  <si>
    <t>License</t>
  </si>
  <si>
    <t>Studies</t>
  </si>
  <si>
    <t>Manufacturing</t>
  </si>
  <si>
    <t>Cyber Research</t>
  </si>
  <si>
    <t>21</t>
  </si>
  <si>
    <t>Risk Research</t>
  </si>
  <si>
    <t>22</t>
  </si>
  <si>
    <t>INS Product</t>
  </si>
  <si>
    <t>23</t>
  </si>
  <si>
    <t>Tech Product</t>
  </si>
  <si>
    <t>24</t>
  </si>
  <si>
    <t>Security Services</t>
  </si>
  <si>
    <t>25</t>
  </si>
  <si>
    <t>26</t>
  </si>
  <si>
    <t>27</t>
  </si>
  <si>
    <t>28</t>
  </si>
  <si>
    <t>29</t>
  </si>
  <si>
    <t>30</t>
  </si>
  <si>
    <t>v8</t>
  </si>
  <si>
    <t>R&amp;D HW</t>
  </si>
  <si>
    <t>R&amp;D SW</t>
  </si>
  <si>
    <t>R&amp;D ALGO</t>
  </si>
  <si>
    <t xml:space="preserve">expend the P&amp;L Department in the index + change fourmula in cs </t>
  </si>
  <si>
    <t>Lab equipment's</t>
  </si>
  <si>
    <t>Deferred revenues</t>
  </si>
  <si>
    <t>Deferred Income</t>
  </si>
  <si>
    <t>Clinical / Product management</t>
  </si>
  <si>
    <t>Regulatory</t>
  </si>
  <si>
    <t>IP</t>
  </si>
  <si>
    <t>CT Expenses</t>
  </si>
  <si>
    <t>RT Cost</t>
  </si>
  <si>
    <t>Revenues - Income</t>
  </si>
  <si>
    <t>R&amp;D - Contingency</t>
  </si>
  <si>
    <t>NRE</t>
  </si>
  <si>
    <t>Marketing - HC</t>
  </si>
  <si>
    <t>הוצאות מראש</t>
  </si>
  <si>
    <t>מחשבים ותוכנות</t>
  </si>
  <si>
    <t>פחת נצבר מחשבים</t>
  </si>
  <si>
    <t>הוצאות לשלם</t>
  </si>
  <si>
    <t>מע'מ חו'ז</t>
  </si>
  <si>
    <t>ביטוח לאומי ניכויים</t>
  </si>
  <si>
    <t>מס הכנסה ניכויים</t>
  </si>
  <si>
    <t>חו"ז עובדים</t>
  </si>
  <si>
    <t>עתודה לחופשה</t>
  </si>
  <si>
    <t>הוצאות משכורת מו"פ</t>
  </si>
  <si>
    <t>הוצאות ביטוח לאומי מו"פ</t>
  </si>
  <si>
    <t>הוצאות גמל מו"פ</t>
  </si>
  <si>
    <t>הוצאות גמל פיצויים מו"פ</t>
  </si>
  <si>
    <t>הוצאות קה"ל מו"פ</t>
  </si>
  <si>
    <t>הוצאות הפרשה לחופשה מו"פ</t>
  </si>
  <si>
    <t>שכר דירה</t>
  </si>
  <si>
    <t>הנהלת חשבונות וחשבות</t>
  </si>
  <si>
    <t>הוצאות פחת מחשבים ותוכנה</t>
  </si>
  <si>
    <t>עמלות בנק וריבית חובה</t>
  </si>
  <si>
    <t>הפרשי שער</t>
  </si>
  <si>
    <t>ביטולי יתרות</t>
  </si>
  <si>
    <t>COS - HC</t>
  </si>
  <si>
    <t>COS - Data Center/ AWS</t>
  </si>
  <si>
    <t xml:space="preserve">COS - Merchants - technical Payment processing </t>
  </si>
  <si>
    <t xml:space="preserve">COS - Users fees </t>
  </si>
  <si>
    <t>COS - Allocation from Support</t>
  </si>
  <si>
    <t>COS - Contingency (on expenses only)</t>
  </si>
  <si>
    <t>Product - HC</t>
  </si>
  <si>
    <t>Product - Salaries and social benefits</t>
  </si>
  <si>
    <t>Product - Recruiting</t>
  </si>
  <si>
    <t>Product - Travel Abroad</t>
  </si>
  <si>
    <t>Product - Contingency</t>
  </si>
  <si>
    <t>Sales - HC</t>
  </si>
  <si>
    <t>Sales - Salaries and social benefits</t>
  </si>
  <si>
    <t>Sales - Recruiting</t>
  </si>
  <si>
    <t>Sales - Sales Commissions</t>
  </si>
  <si>
    <t>Sales - Travel Abroad</t>
  </si>
  <si>
    <t>Sales - Contingency</t>
  </si>
  <si>
    <t>Marketing - Salaries and social benefits</t>
  </si>
  <si>
    <t>Marketing - Recruiting</t>
  </si>
  <si>
    <t>Marketing - Travel Abroad</t>
  </si>
  <si>
    <t>Marketing - Contingency</t>
  </si>
  <si>
    <t>Legal &amp; Audit</t>
  </si>
  <si>
    <t>Accounting</t>
  </si>
  <si>
    <t>Office expenses</t>
  </si>
  <si>
    <t>אחזקת שרתים AMAZON</t>
  </si>
  <si>
    <t>משפטיות</t>
  </si>
  <si>
    <t>Finance</t>
  </si>
  <si>
    <t>Vacation</t>
  </si>
  <si>
    <t>P&amp;L expenses</t>
  </si>
  <si>
    <t>Marketing - Marketing Outsourcing</t>
  </si>
  <si>
    <t>Marketing - PR</t>
  </si>
  <si>
    <t>Marketing - Online Advertising + incentives</t>
  </si>
  <si>
    <t>Marketing - Brand</t>
  </si>
  <si>
    <t>R&amp;D - Subcontractors</t>
  </si>
  <si>
    <t>G&amp;A - Compliance</t>
  </si>
  <si>
    <t>Marketing - Communication</t>
  </si>
  <si>
    <t>Gifts</t>
  </si>
  <si>
    <t>Marketing -Events</t>
  </si>
  <si>
    <t>Operations</t>
  </si>
  <si>
    <t>GOOGLE</t>
  </si>
  <si>
    <t>אחזקת משרד</t>
  </si>
  <si>
    <t>אתרים אינטרנט GOOGLE</t>
  </si>
  <si>
    <t>כיבודים</t>
  </si>
  <si>
    <t>משרדיות</t>
  </si>
  <si>
    <t>Marketing -Growth</t>
  </si>
  <si>
    <t>Marketing -Content</t>
  </si>
  <si>
    <t>מע"מ במקור (אינו משתתף בדוח מע"מ)</t>
  </si>
  <si>
    <t>קיזוז מע"מ חשבונית עצמית (אינו משתתף בדוח מע"מ)</t>
  </si>
  <si>
    <t>הכנסות מחשבונית עצמית (משתתף בדוח מע"מ)</t>
  </si>
  <si>
    <t>הכנסות מחשבונית עצמית (אינו משתתף בדוח מע"מ)</t>
  </si>
  <si>
    <t>אחזקת מחשב הנה"כ</t>
  </si>
  <si>
    <t>שליחויות והובלות</t>
  </si>
  <si>
    <t>COS - Processing</t>
  </si>
  <si>
    <t>COS - Bank Commission</t>
  </si>
  <si>
    <t>הוצאות משכורת הנהלה</t>
  </si>
  <si>
    <t>הוצאות ביטוח לאומי הנהלה</t>
  </si>
  <si>
    <t>הוצאות גמל הנהלה</t>
  </si>
  <si>
    <t>הוצאות גמל פיצויים הנהלה</t>
  </si>
  <si>
    <t>הוצאות קרן השתלמות הנהלה</t>
  </si>
  <si>
    <t>הוצאות הפרשה לחופשה הנהלה</t>
  </si>
  <si>
    <t>Sep - Dec</t>
  </si>
  <si>
    <t>Jun - Sep</t>
  </si>
  <si>
    <t>Deferred tax</t>
  </si>
  <si>
    <t>COS - Credit Card Issuing Cost</t>
  </si>
  <si>
    <t>Atlassian</t>
  </si>
  <si>
    <t>Pocket Pie Studios Ltd.</t>
  </si>
  <si>
    <t>R&amp;D -Server</t>
  </si>
  <si>
    <t>R&amp;D - Licenses</t>
  </si>
  <si>
    <t>Product - Licenses</t>
  </si>
  <si>
    <t>G&amp;A- Total G&amp;A IL MBO ($)</t>
  </si>
  <si>
    <t>G&amp;A- Total G&amp;A IL Signature Bonus ($)</t>
  </si>
  <si>
    <t>G&amp;A - Rent</t>
  </si>
  <si>
    <t xml:space="preserve">G&amp;A - Legal </t>
  </si>
  <si>
    <t>G&amp;A -Perks</t>
  </si>
  <si>
    <t>G&amp;A - Administrative</t>
  </si>
  <si>
    <t>G&amp;A - Accounting</t>
  </si>
  <si>
    <t>G&amp;A - Licenses</t>
  </si>
  <si>
    <t>Art</t>
  </si>
  <si>
    <t>Bonus</t>
  </si>
  <si>
    <t>Art - HC</t>
  </si>
  <si>
    <t>Art - Salaries and social benefits</t>
  </si>
  <si>
    <t>Art - Recruiting</t>
  </si>
  <si>
    <t>Art- Travel Abroad</t>
  </si>
  <si>
    <t>Art - Contingency</t>
  </si>
  <si>
    <t>Budget for 2020</t>
  </si>
  <si>
    <t xml:space="preserve">R&amp;D - </t>
  </si>
  <si>
    <t>Eran Eshkol</t>
  </si>
  <si>
    <t>Shahar Bar</t>
  </si>
  <si>
    <t>Alex Levin</t>
  </si>
  <si>
    <t>Shay Gott</t>
  </si>
  <si>
    <t>Elya ben Anat</t>
  </si>
  <si>
    <t>Eyal Degabli</t>
  </si>
  <si>
    <t>Shahar Hami</t>
  </si>
  <si>
    <t>בנק לאומי ש"ח</t>
  </si>
  <si>
    <t>בנק לאומי $</t>
  </si>
  <si>
    <t>כרטיס אשראי 3179 שקלי</t>
  </si>
  <si>
    <t>כרטיס אשראי 3179$</t>
  </si>
  <si>
    <t>ריהוט וציוד</t>
  </si>
  <si>
    <t>פחת נצבר ריהוט וציוד</t>
  </si>
  <si>
    <t>נקסטאייג' בע"מ</t>
  </si>
  <si>
    <t>רז דלוגין</t>
  </si>
  <si>
    <t>ארנסט יאנג ישראל בע"מ</t>
  </si>
  <si>
    <t>אייבורי מחשבים בע"מ</t>
  </si>
  <si>
    <t>Adobe.com</t>
  </si>
  <si>
    <t>היונתן בכור אחזקות בע"מ</t>
  </si>
  <si>
    <t>איקאה  ליבנה צפוני בע"מ Ikea</t>
  </si>
  <si>
    <t>אחים וקסמן תעשיות בע"מ</t>
  </si>
  <si>
    <t>קוגיטו סיסטמס בע"מ</t>
  </si>
  <si>
    <t>במבו רהיטים (לעדכן)</t>
  </si>
  <si>
    <t>Unity</t>
  </si>
  <si>
    <t>SLACK</t>
  </si>
  <si>
    <t>JETBRAINS</t>
  </si>
  <si>
    <t>MICROSOFT</t>
  </si>
  <si>
    <t>Amazon</t>
  </si>
  <si>
    <t>APPLE.COM/US</t>
  </si>
  <si>
    <t>אגם לידרים - חו"ז גמל</t>
  </si>
  <si>
    <t>חו"ז לוין אלכסנדר</t>
  </si>
  <si>
    <t>SOFISTE LIMITED</t>
  </si>
  <si>
    <t>ALMOG GILAD</t>
  </si>
  <si>
    <t>PLAY VENTURES HOLDINGS</t>
  </si>
  <si>
    <t>NFX CAPITAL FUND</t>
  </si>
  <si>
    <t>RAZ DLUGIN</t>
  </si>
  <si>
    <t>רשיונות תוכנה</t>
  </si>
  <si>
    <t>מוניות ונסיעות</t>
  </si>
  <si>
    <t>ציוד עד 1000 ש"ח</t>
  </si>
  <si>
    <t>ארוחות עובדים</t>
  </si>
  <si>
    <t>הוצאות פחת ריהוט וציוד</t>
  </si>
  <si>
    <t>הוצאות משכורת פרודקט</t>
  </si>
  <si>
    <t>הוצאות ביטוח לאומי פרודקט</t>
  </si>
  <si>
    <t>הוצאות גמל פרודקט</t>
  </si>
  <si>
    <t>הוצאות גמל פיצויים פרודקט</t>
  </si>
  <si>
    <t>הוצאות קרן השתלמות פרודקט</t>
  </si>
  <si>
    <t>הוצאות הפרשה לחופשה פרודקט</t>
  </si>
  <si>
    <t>שערוך פקדון שקלי</t>
  </si>
  <si>
    <t>הוצאות משכורת ארט</t>
  </si>
  <si>
    <t>הוצאות ביטוח לאומי ארט</t>
  </si>
  <si>
    <t>הוצאות גמל ארט</t>
  </si>
  <si>
    <t>הוצאות גמל פיצויים ארט</t>
  </si>
  <si>
    <t>הוצאות גמל א.כ.ע ארט</t>
  </si>
  <si>
    <t>הוצאות קרן השתלמות ארט</t>
  </si>
  <si>
    <t>הוצאות הפרשה לחופשה ארט</t>
  </si>
  <si>
    <t>הוצאות הנפקה</t>
  </si>
  <si>
    <t>עודפות 2020</t>
  </si>
  <si>
    <t>ביטוח עסק</t>
  </si>
  <si>
    <t>ביטוח אחריות מקצועית</t>
  </si>
  <si>
    <t>ביטוח דירקטורים</t>
  </si>
  <si>
    <t>***</t>
  </si>
  <si>
    <t>Aleksandr Sainyuk- 28software</t>
  </si>
  <si>
    <t>חשבון</t>
  </si>
  <si>
    <t>תאור</t>
  </si>
  <si>
    <t>יתרת פתיחה</t>
  </si>
  <si>
    <t>תאריך למאזן</t>
  </si>
  <si>
    <t>תאריך ערך</t>
  </si>
  <si>
    <t>אסמכתא 1</t>
  </si>
  <si>
    <t>אסמכתא 2</t>
  </si>
  <si>
    <t>פרטים</t>
  </si>
  <si>
    <t>חשבון נגדי</t>
  </si>
  <si>
    <t>מס. תנועת היומן</t>
  </si>
  <si>
    <t>סוג תנועה</t>
  </si>
  <si>
    <t>חובה</t>
  </si>
  <si>
    <t>זכות</t>
  </si>
  <si>
    <t>מט.</t>
  </si>
  <si>
    <t>חס</t>
  </si>
  <si>
    <t>USD</t>
  </si>
  <si>
    <t>VI20000010</t>
  </si>
  <si>
    <t>IN010200974003</t>
  </si>
  <si>
    <t>אוק-Unity 20</t>
  </si>
  <si>
    <t>VI20000011</t>
  </si>
  <si>
    <t>263579996</t>
  </si>
  <si>
    <t>אוק-MONDAY 20</t>
  </si>
  <si>
    <t>VI20000007</t>
  </si>
  <si>
    <t>SBIE-416196</t>
  </si>
  <si>
    <t>10.11.20-11.11.20 SLACK</t>
  </si>
  <si>
    <t>VI20000008</t>
  </si>
  <si>
    <t>INVCZ3191169</t>
  </si>
  <si>
    <t>10.20-10.10.21 JETBRAINS</t>
  </si>
  <si>
    <t>VI20000009</t>
  </si>
  <si>
    <t>INVCZ3190918</t>
  </si>
  <si>
    <t>VI20000006</t>
  </si>
  <si>
    <t>IN010200976316</t>
  </si>
  <si>
    <t>11.10.20-10.10.21 Unity</t>
  </si>
  <si>
    <t>תשד</t>
  </si>
  <si>
    <t>VI20000047</t>
  </si>
  <si>
    <t>IN010200991851</t>
  </si>
  <si>
    <t>VI20000022</t>
  </si>
  <si>
    <t>AT-117197091</t>
  </si>
  <si>
    <t>נוב-Atlassian 20</t>
  </si>
  <si>
    <t>VI20000046</t>
  </si>
  <si>
    <t>IN010201002065</t>
  </si>
  <si>
    <t>נוב-Unity 20</t>
  </si>
  <si>
    <t>VI20000021</t>
  </si>
  <si>
    <t>AT-117923413</t>
  </si>
  <si>
    <t>VI20000036</t>
  </si>
  <si>
    <t>SBIE-483285</t>
  </si>
  <si>
    <t>נוב-SLACK 20</t>
  </si>
  <si>
    <t>VI20000043</t>
  </si>
  <si>
    <t>IN010201016588</t>
  </si>
  <si>
    <t>VI20000044</t>
  </si>
  <si>
    <t>N010201016639</t>
  </si>
  <si>
    <t>VI20000020</t>
  </si>
  <si>
    <t>AT-119504364</t>
  </si>
  <si>
    <t>VI20000045</t>
  </si>
  <si>
    <t>IN010201015189</t>
  </si>
  <si>
    <t>16.11.20-10.10.21 Unity</t>
  </si>
  <si>
    <t>VI20000040</t>
  </si>
  <si>
    <t>IN010201037614</t>
  </si>
  <si>
    <t>דצמ-Unity 20</t>
  </si>
  <si>
    <t>VI20000061</t>
  </si>
  <si>
    <t>: SIRENIX201027-</t>
  </si>
  <si>
    <t>אוק-FastSpring 20</t>
  </si>
  <si>
    <t>3179</t>
  </si>
  <si>
    <t>BLS*CMTZ COMMUNITY TOOL</t>
  </si>
  <si>
    <t>הת</t>
  </si>
  <si>
    <t>VI20000056</t>
  </si>
  <si>
    <t>AT-120969845</t>
  </si>
  <si>
    <t>payment</t>
  </si>
  <si>
    <t>הפרשה ADOVE ספק בחובה</t>
  </si>
  <si>
    <t>פ</t>
  </si>
  <si>
    <t>FastSpring</t>
  </si>
  <si>
    <t>BLS*CMTZ</t>
  </si>
  <si>
    <t>ADOVE</t>
  </si>
  <si>
    <t>ביקורת</t>
  </si>
  <si>
    <t>Art- MBO ($)</t>
  </si>
  <si>
    <t>R&amp;D - Signing Bonus</t>
  </si>
  <si>
    <t>נקודות לשיחה:</t>
  </si>
  <si>
    <t>סיווג עובד מאוקראינה (מופ/ארט)</t>
  </si>
  <si>
    <t>חשבונית רז דלוגין ששולמה בש"ח- הוצאות הנפקה</t>
  </si>
  <si>
    <t>חשבונית הרצוג פוקס נאמן</t>
  </si>
  <si>
    <t>סכום השקעה ביתר אלף דולר ע"י אקין</t>
  </si>
  <si>
    <t>ספקים פתוחים</t>
  </si>
  <si>
    <t>סיווג TOOLS נכון בין מחלקות לפי כרטסת משמאל</t>
  </si>
  <si>
    <t>תקציב 2021</t>
  </si>
  <si>
    <t>רכוש קבוע</t>
  </si>
  <si>
    <t>Signing bonus</t>
  </si>
  <si>
    <t>Product- Sining Bonus ($)</t>
  </si>
  <si>
    <t>זכאים בגין בעלי מניות</t>
  </si>
  <si>
    <t>פקדון שכ"ד רנט 24</t>
  </si>
  <si>
    <t>מע'מ תשומות</t>
  </si>
  <si>
    <t>שרותים מקצועיים</t>
  </si>
  <si>
    <t>2021 YTD</t>
  </si>
  <si>
    <t>2020Total</t>
  </si>
  <si>
    <t>Q1 2021</t>
  </si>
  <si>
    <t>Q2 2021</t>
  </si>
  <si>
    <t>Q3 2021</t>
  </si>
  <si>
    <t>Q4 2021</t>
  </si>
  <si>
    <t>2020 Total</t>
  </si>
  <si>
    <t>Total 2021</t>
  </si>
  <si>
    <t>Q1-21</t>
  </si>
  <si>
    <t>Q2-21</t>
  </si>
  <si>
    <t>Q3-21</t>
  </si>
  <si>
    <t>Q4-21</t>
  </si>
  <si>
    <t>Feb-21 - Accumulated</t>
  </si>
  <si>
    <t>Mar-21 - Accumulated</t>
  </si>
  <si>
    <t>Apr-21 - Accumulated</t>
  </si>
  <si>
    <t>May-21 - Accumulated</t>
  </si>
  <si>
    <t>Jun-21 - Accumulated</t>
  </si>
  <si>
    <t>Jul-21 - Accumulated</t>
  </si>
  <si>
    <t>Aug-21 - Accumulated</t>
  </si>
  <si>
    <t>Sep-21 - Accumulated</t>
  </si>
  <si>
    <t>Oct-21 - Accumulated</t>
  </si>
  <si>
    <t>Nov-21 - Accumulated</t>
  </si>
  <si>
    <t>Dec-21 - Accumulated</t>
  </si>
  <si>
    <t>יתרת רווח שנים קודמות</t>
  </si>
  <si>
    <t>Jan. 21 Original</t>
  </si>
  <si>
    <t>Feb. 21 original</t>
  </si>
  <si>
    <t>March 21 original</t>
  </si>
  <si>
    <t>April 21 Original</t>
  </si>
  <si>
    <t>May 21 Original</t>
  </si>
  <si>
    <t>June 21 Original</t>
  </si>
  <si>
    <t>July 21 Original</t>
  </si>
  <si>
    <t>Aug. 21 original</t>
  </si>
  <si>
    <t>Sep. 21 Original</t>
  </si>
  <si>
    <t>Oct. 21 Original</t>
  </si>
  <si>
    <t>Nov. 21 Original</t>
  </si>
  <si>
    <t>Dec. 21 Original</t>
  </si>
  <si>
    <t>R&amp;D -Server outsource</t>
  </si>
  <si>
    <t>Sales -Marketing test (UA)</t>
  </si>
  <si>
    <t>Marketing - Soft Launch</t>
  </si>
  <si>
    <t xml:space="preserve">Marketing Costs </t>
  </si>
  <si>
    <t>Art-Art style test (outsource art)</t>
  </si>
  <si>
    <t>Art- Licenses</t>
  </si>
  <si>
    <t xml:space="preserve">Art- Game assets </t>
  </si>
  <si>
    <t>G&amp;A -Electric bill</t>
  </si>
  <si>
    <t>G&amp;A - Internet</t>
  </si>
  <si>
    <t>G&amp;A -Cleanning service</t>
  </si>
  <si>
    <t>ציוד אלקטרוני</t>
  </si>
  <si>
    <t>פחת נצבר ציוד אלקטרוני</t>
  </si>
  <si>
    <t>אינפורמט מחשבים בע"מ</t>
  </si>
  <si>
    <t>נספרסו ישראל בע"מ</t>
  </si>
  <si>
    <t>אי.בי.אי קפיטל בע"מ IBI</t>
  </si>
  <si>
    <t>מיטב ציוד משרדי</t>
  </si>
  <si>
    <t>תגמול סוכנות לביטוח חיים (2002) בע"מ</t>
  </si>
  <si>
    <t>פי.סי.אונליין  כע"מ</t>
  </si>
  <si>
    <t>טרנס איסט מיטל בע"מ Bradex רהיטים</t>
  </si>
  <si>
    <t>סופר אבי בע"מ</t>
  </si>
  <si>
    <t>ד.ש.ש. אלקטרוניקה בע"מ</t>
  </si>
  <si>
    <t>קבוצת מ. י. להיט בע"מ - הלהיט בנקיון</t>
  </si>
  <si>
    <t>בזק בינלאומי בע"מ</t>
  </si>
  <si>
    <t>אר.טו.אם קורפוראשיין בע"מ</t>
  </si>
  <si>
    <t>שטראוס מים בע"מ</t>
  </si>
  <si>
    <t>אס אר פון</t>
  </si>
  <si>
    <t>טודו דיזיין בע"מ (לעדכן)</t>
  </si>
  <si>
    <t>AZRIELI.COM (לעדכן)</t>
  </si>
  <si>
    <t>משתלה אורבנית בע"מ (לעדכן)</t>
  </si>
  <si>
    <t>וואלה שופס/צמרת (לעדכן)</t>
  </si>
  <si>
    <t>ויקטור נטיגה (לעדכן)</t>
  </si>
  <si>
    <t>Facebook</t>
  </si>
  <si>
    <t>ZOOM</t>
  </si>
  <si>
    <t>מע'מ תשומות לנכסים</t>
  </si>
  <si>
    <t>מתנות עובדים מו"פ</t>
  </si>
  <si>
    <t>שווי מתנות מו"פ</t>
  </si>
  <si>
    <t>הכנסות זקופות מו"פ</t>
  </si>
  <si>
    <t>הוצאות פייסבוק</t>
  </si>
  <si>
    <t>אירוח הנהלה</t>
  </si>
  <si>
    <t>מתנות עובדים</t>
  </si>
  <si>
    <t>אינטרנט ותקשורת</t>
  </si>
  <si>
    <t>חשמל</t>
  </si>
  <si>
    <t>ארועי חברה</t>
  </si>
  <si>
    <t>נקיון</t>
  </si>
  <si>
    <t>אחזקת תוכנה (תוצאתי)</t>
  </si>
  <si>
    <t>שווי מתנות הנהלה</t>
  </si>
  <si>
    <t>הכנסות זקופות הנהלה ז'</t>
  </si>
  <si>
    <t>הוצאות פחת ציוד אלקטרוני</t>
  </si>
  <si>
    <t>PRODACT TOOLS</t>
  </si>
  <si>
    <t>מתנות לעובדים מוצר (פרודקט)</t>
  </si>
  <si>
    <t>שווי מתנה פרודקט</t>
  </si>
  <si>
    <t>הכנסות זקופות פרודקט</t>
  </si>
  <si>
    <t>אחזקת תוכנות (ארט)</t>
  </si>
  <si>
    <t>מתנות לעובדים ארט</t>
  </si>
  <si>
    <t>שווי מתנה ארט</t>
  </si>
  <si>
    <t>הכנסות זקופות פרודקט ארט</t>
  </si>
  <si>
    <t>תגמול סוכנות לביטוח-עמלות דמי טיפול</t>
  </si>
  <si>
    <t>G&amp;A -Contingency</t>
  </si>
  <si>
    <t>Ben Fred Cherkassky</t>
  </si>
  <si>
    <t>Itay Klainman</t>
  </si>
  <si>
    <t>Roy Zemach</t>
  </si>
  <si>
    <t>Gregory Magid</t>
  </si>
  <si>
    <t>Yes</t>
  </si>
  <si>
    <t>אחזקת תוכנה (תוצאתי) מו"פ</t>
  </si>
  <si>
    <t>new1</t>
  </si>
  <si>
    <t>new2</t>
  </si>
  <si>
    <t>מיון משכר ארט (תוצאתי)</t>
  </si>
  <si>
    <t>בונוס חתימה ארט</t>
  </si>
  <si>
    <t>Art- Signature Bonus ($)</t>
  </si>
  <si>
    <t>Total</t>
  </si>
  <si>
    <t>שרותי נאמנות</t>
  </si>
  <si>
    <t>new3</t>
  </si>
  <si>
    <t>קבלני משנה מו"פ</t>
  </si>
  <si>
    <t>Payroll Socials fee (Agam)1-3/21</t>
  </si>
  <si>
    <t>כרטיס אשראי 1747 שקלי</t>
  </si>
  <si>
    <t>חברת חשמל</t>
  </si>
  <si>
    <t>קיי.אס.פי. מחשבים (תל אביב) בע"מ</t>
  </si>
  <si>
    <t>WOLT</t>
  </si>
  <si>
    <t>טמבוריה בנחלה</t>
  </si>
  <si>
    <t>גיא קוגל</t>
  </si>
  <si>
    <t>חיים קלים בע"מ ציוד משרדי</t>
  </si>
  <si>
    <t>שילב שיווק ישיר לבית היולדת בע"מ</t>
  </si>
  <si>
    <t>ברייט אינגליש</t>
  </si>
  <si>
    <t>קיי.אס פי ראשל"צ</t>
  </si>
  <si>
    <t>ISTORE (לעדכן)</t>
  </si>
  <si>
    <t>LinkedIn</t>
  </si>
  <si>
    <t>SPLICE.COM</t>
  </si>
  <si>
    <t>MIRO.COM</t>
  </si>
  <si>
    <t>חו"ז אשכול ערן</t>
  </si>
  <si>
    <t>MAKERS FUND II COMPANY LIMITIED</t>
  </si>
  <si>
    <t>HUSNU AKIN Babayigit</t>
  </si>
  <si>
    <t>קבלני משנה-מו"פ</t>
  </si>
  <si>
    <t>מיסי עירייה</t>
  </si>
  <si>
    <t>ספרות מקצועית</t>
  </si>
  <si>
    <t>רווחה לעובדים</t>
  </si>
  <si>
    <t>מים</t>
  </si>
  <si>
    <t>קורסים והשתלמויות</t>
  </si>
  <si>
    <t>בונוס חתימה (ארט)</t>
  </si>
  <si>
    <t>מיון משכר ארט(תוצאתי)</t>
  </si>
  <si>
    <t>עמלות כרטיס אשראי</t>
  </si>
  <si>
    <t>Alexei babin</t>
  </si>
  <si>
    <t>Jonathan Glikas</t>
  </si>
  <si>
    <t>Andrey Glebovsky</t>
  </si>
  <si>
    <t>Michal Nishry</t>
  </si>
  <si>
    <t>SPINE ESOTERICSOFTWARE</t>
  </si>
  <si>
    <t>INKARNATE</t>
  </si>
  <si>
    <t>חו"ז גוט שי</t>
  </si>
  <si>
    <t>ארוחות עובדים (פרודקט)</t>
  </si>
  <si>
    <t>שווי ארוחות פרודקט</t>
  </si>
  <si>
    <t>ארוחות עובדים (ארט)</t>
  </si>
  <si>
    <t>שווי ארוחות ארט</t>
  </si>
  <si>
    <t>Eden Pasternak</t>
  </si>
  <si>
    <t>Oren Millo</t>
  </si>
  <si>
    <t>Rotem Baruchim</t>
  </si>
  <si>
    <t>Eran Azar</t>
  </si>
  <si>
    <t>Meals</t>
  </si>
  <si>
    <t>R&amp;D-Q4 Expenses</t>
  </si>
  <si>
    <t>Product-Q4 Expenses</t>
  </si>
  <si>
    <t>Art-Q4  Expenses</t>
  </si>
  <si>
    <t>G&amp;A-Q4  Expenses</t>
  </si>
  <si>
    <t>Rinata Andrievski</t>
  </si>
  <si>
    <t>Commencement date December 7th</t>
  </si>
  <si>
    <t>The October salary includes retro funds.</t>
  </si>
  <si>
    <t>שיפורים במושכר</t>
  </si>
  <si>
    <t>פחת נצבר שפורים במושכר</t>
  </si>
  <si>
    <t>איי.אי.ג'י חברה לביטוח בע"מ</t>
  </si>
  <si>
    <t>סטפ אופס בע"מ</t>
  </si>
  <si>
    <t>מנורה מבטחים ביטוח בע"מ</t>
  </si>
  <si>
    <t>אייל שרות והתקנת רב בריח</t>
  </si>
  <si>
    <t>לד תאורה ועיצוב הבית בע"מ</t>
  </si>
  <si>
    <t>איי אר אן אלסידי</t>
  </si>
  <si>
    <t>ג'יטי גט טאקסי סרוויסס בע"מ</t>
  </si>
  <si>
    <t>אמזון ווב סרביסס אימאה סארל</t>
  </si>
  <si>
    <t>קיי אס פי מחשבים חשמונאים</t>
  </si>
  <si>
    <t>אריג'נט בע"מ</t>
  </si>
  <si>
    <t>מנשה פטאו</t>
  </si>
  <si>
    <t>Asana</t>
  </si>
  <si>
    <t>Kevuru LLC</t>
  </si>
  <si>
    <t>חו"ז בר שחר</t>
  </si>
  <si>
    <t>עתודה להבראה</t>
  </si>
  <si>
    <t>הוצאות גמל א.כ.ע מו"פ</t>
  </si>
  <si>
    <t>הוצאות הבראה מו"פ</t>
  </si>
  <si>
    <t>הוצאות גיוס</t>
  </si>
  <si>
    <t>הוצאות שיווק ופרסום</t>
  </si>
  <si>
    <t>הוצאות הבראה הנהלה</t>
  </si>
  <si>
    <t>הוצאות פחת שיפורים במושכר</t>
  </si>
  <si>
    <t>הוצאות הפרשה להבראה פרודקט</t>
  </si>
  <si>
    <t>שווי קה"ל פרודקט</t>
  </si>
  <si>
    <t>הוצאות הפרשה להבראה ארט</t>
  </si>
  <si>
    <t>שווי א.כ.ע ארט</t>
  </si>
  <si>
    <t>No</t>
  </si>
  <si>
    <t>new4</t>
  </si>
  <si>
    <t>WWW.JAPANCRATE.COM</t>
  </si>
  <si>
    <t>new5</t>
  </si>
  <si>
    <t>STEAMGAMES.COM</t>
  </si>
  <si>
    <t>Q3 includes a gift to the employee and convalescence allowance.</t>
  </si>
  <si>
    <t>Q3 salary includes retro funds.</t>
  </si>
  <si>
    <t xml:space="preserve">increace in salary from August </t>
  </si>
  <si>
    <t>Salary for the entire quarter + December salary includes retro funds.</t>
  </si>
  <si>
    <t>new6</t>
  </si>
  <si>
    <t>עודפות 2021</t>
  </si>
  <si>
    <t>הוצאות כלליות פרודקט</t>
  </si>
  <si>
    <t>סומיץ אחזקות בע"מ</t>
  </si>
  <si>
    <t>בית השטיחים והפרקט א.מ</t>
  </si>
  <si>
    <t>new7</t>
  </si>
  <si>
    <t xml:space="preserve">שונרא </t>
  </si>
  <si>
    <t xml:space="preserve">שונרא - ריהוט 19/12/21 </t>
  </si>
  <si>
    <t>חשמל נטו - מילניום ליין 19/10/21</t>
  </si>
  <si>
    <t>new8</t>
  </si>
  <si>
    <t xml:space="preserve">חשמל נטו </t>
  </si>
  <si>
    <t>אלוקציה</t>
  </si>
  <si>
    <t>אחזקת משרד - חשבונית חסרה</t>
  </si>
  <si>
    <t>הפחתת עודפות 2021 לרווח והפסד</t>
  </si>
  <si>
    <t>new9</t>
  </si>
  <si>
    <t>new10</t>
  </si>
  <si>
    <t>new11</t>
  </si>
  <si>
    <t>new12</t>
  </si>
  <si>
    <t>new13</t>
  </si>
  <si>
    <t>new14</t>
  </si>
  <si>
    <t>הוצאות הפחתת עודפות לרווח והפסד</t>
  </si>
  <si>
    <t>אלוקציה  למו"פ</t>
  </si>
  <si>
    <t>אלוקציה לפרודקט</t>
  </si>
  <si>
    <t>אלוקציה לארט</t>
  </si>
  <si>
    <t>אלוקציה מהנה"כ למחלקות</t>
  </si>
  <si>
    <t>מספר עובדים במחלקה</t>
  </si>
  <si>
    <t>סה"כ</t>
  </si>
  <si>
    <t xml:space="preserve">ביקורת </t>
  </si>
  <si>
    <t xml:space="preserve">אופציות לעובדים </t>
  </si>
  <si>
    <t>new15</t>
  </si>
  <si>
    <t>new16</t>
  </si>
  <si>
    <t>הוצאות אופציות R&amp;D</t>
  </si>
  <si>
    <t>הוצאות אופציות ART</t>
  </si>
  <si>
    <t xml:space="preserve">קרן הון אופציות </t>
  </si>
  <si>
    <t>Net Loss</t>
  </si>
  <si>
    <t>Adjustments to reconcile loss to net cash used in operating activities:</t>
  </si>
  <si>
    <t>Depreciation</t>
  </si>
  <si>
    <t>Increase in other accounts receivable</t>
  </si>
  <si>
    <t>Net cash used in operating activities</t>
  </si>
  <si>
    <t>Cash flows from investing activities:</t>
  </si>
  <si>
    <t>Purchase of property and equipment</t>
  </si>
  <si>
    <t>Net cash used in investing activities</t>
  </si>
  <si>
    <t>Cash flows from financing activities:</t>
  </si>
  <si>
    <t>Net cash provided by financing activities</t>
  </si>
  <si>
    <t>Increase in cash and cash equivalents and restricted cash</t>
  </si>
  <si>
    <t>Cash and cash equivalents and restricted cash at beginning of the period</t>
  </si>
  <si>
    <t>Cash and cash equivalents and restricted cash at end of period</t>
  </si>
  <si>
    <t>Proceeds from issuance of Series A Shares, net</t>
  </si>
  <si>
    <t>share based compansation</t>
  </si>
  <si>
    <t>change in account payble</t>
  </si>
  <si>
    <t>change in Other account payble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</si>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</sst>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B1mmm\-yy"/>
    <numFmt numFmtId="167" formatCode="[$-409]mmmm\-yy;@"/>
    <numFmt numFmtId="168" formatCode="_ * #,##0_ ;_ * \-#,##0_ ;_ * &quot;-&quot;??_ ;_ @_ "/>
    <numFmt numFmtId="169" formatCode="_(* #,##0_);_(* \(#,##0\);_(* &quot;-&quot;??_);_(@_)"/>
    <numFmt numFmtId="170" formatCode="[$-409]mmm\-yy;@"/>
    <numFmt numFmtId="171" formatCode="_-[$$-409]* #,##0_ ;_-[$$-409]* \-#,##0\ ;_-[$$-409]* &quot;-&quot;??_ ;_-@_ "/>
    <numFmt numFmtId="172" formatCode="_ [$₪-40D]\ * #,##0_ ;_ [$₪-40D]\ * \-#,##0_ ;_ [$₪-40D]\ * &quot;-&quot;??_ ;_ @_ "/>
    <numFmt numFmtId="173" formatCode="_ [$€-2]\ * #,##0_ ;_ [$€-2]\ * \-#,##0_ ;_ [$€-2]\ * &quot;-&quot;??_ ;_ @_ "/>
    <numFmt numFmtId="174" formatCode="_-[$£-809]* #,##0_-;\-[$£-809]* #,##0_-;_-[$£-809]* &quot;-&quot;??_-;_-@_-"/>
    <numFmt numFmtId="175" formatCode="\$_ * #,##0_ ;_ * \-#,##0_ ;_ * &quot;-&quot;??_ ;_ @_ "/>
    <numFmt numFmtId="176" formatCode="_(* #,##0_);\$_(* \(#,##0\);_(* &quot;-&quot;??_);_(@_)"/>
    <numFmt numFmtId="177" formatCode="#,###,;\(#,###,\)"/>
    <numFmt numFmtId="178" formatCode="\$#,###,;\(\$#,###,\)"/>
    <numFmt numFmtId="179" formatCode="\(@\)"/>
    <numFmt numFmtId="180" formatCode="#,##0_ ;\-#,##0\ "/>
    <numFmt numFmtId="181" formatCode="0.0"/>
    <numFmt numFmtId="182" formatCode="#,##0.0"/>
    <numFmt numFmtId="183" formatCode="0.000"/>
    <numFmt numFmtId="184" formatCode="[$USD]#,##0_);[Red]\([$USD]#,##0\)"/>
    <numFmt numFmtId="185" formatCode="_ * #,##0.000_ ;_ * \-#,##0.000_ ;_ * &quot;-&quot;??_ ;_ @_ "/>
    <numFmt numFmtId="186" formatCode="_ * #,##0.0_ ;_ * \-#,##0.0_ ;_ * &quot;-&quot;??_ ;_ @_ "/>
    <numFmt numFmtId="187" formatCode="0.00000"/>
    <numFmt numFmtId="188" formatCode="_-* #,##0_-;\-* #,##0_-;_-* &quot;-&quot;??_-;_-@_-"/>
  </numFmts>
  <fonts count="8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77"/>
    </font>
    <font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77"/>
    </font>
    <font>
      <b/>
      <u/>
      <sz val="10"/>
      <name val="Arial"/>
      <family val="2"/>
    </font>
    <font>
      <b/>
      <u/>
      <sz val="10"/>
      <color indexed="10"/>
      <name val="Arial"/>
      <family val="2"/>
    </font>
    <font>
      <b/>
      <u/>
      <sz val="10"/>
      <color rgb="FFFF0000"/>
      <name val="Arial"/>
      <family val="2"/>
    </font>
    <font>
      <b/>
      <u/>
      <sz val="10"/>
      <name val="Arial"/>
      <family val="2"/>
      <charset val="177"/>
    </font>
    <font>
      <b/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charset val="177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sz val="12"/>
      <color rgb="FFFF0000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u/>
      <sz val="12"/>
      <name val="Calibri Light"/>
      <family val="1"/>
      <scheme val="major"/>
    </font>
    <font>
      <u val="singleAccounting"/>
      <sz val="12"/>
      <name val="Calibri Light"/>
      <family val="1"/>
      <scheme val="major"/>
    </font>
    <font>
      <sz val="12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u/>
      <sz val="12"/>
      <name val="Calibri Light"/>
      <family val="1"/>
      <scheme val="maj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 tint="-0.14999847407452621"/>
      <name val="Calibri"/>
      <family val="2"/>
      <charset val="177"/>
      <scheme val="minor"/>
    </font>
    <font>
      <sz val="10"/>
      <color rgb="FFFF0000"/>
      <name val="Calibri"/>
      <family val="2"/>
      <scheme val="minor"/>
    </font>
    <font>
      <sz val="11"/>
      <color theme="0" tint="-0.249977111117893"/>
      <name val="Calibri"/>
      <family val="2"/>
      <charset val="177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charset val="177"/>
      <scheme val="minor"/>
    </font>
    <font>
      <sz val="10"/>
      <color theme="1"/>
      <name val="Tahoma"/>
      <family val="2"/>
    </font>
    <font>
      <b/>
      <u/>
      <sz val="9"/>
      <color indexed="81"/>
      <name val="Tahoma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u val="singleAccounting"/>
      <sz val="11"/>
      <color theme="1"/>
      <name val="Calibri"/>
      <family val="2"/>
      <scheme val="minor"/>
    </font>
    <font>
      <u/>
      <sz val="9"/>
      <color indexed="81"/>
      <name val="Tahoma"/>
      <family val="2"/>
    </font>
    <font>
      <b/>
      <sz val="12"/>
      <color theme="2"/>
      <name val="Calibri Light"/>
      <family val="1"/>
      <scheme val="major"/>
    </font>
    <font>
      <b/>
      <sz val="11"/>
      <color theme="2"/>
      <name val="Calibri Light"/>
      <family val="1"/>
      <scheme val="major"/>
    </font>
    <font>
      <sz val="12"/>
      <color theme="2"/>
      <name val="Calibri Light"/>
      <family val="1"/>
      <scheme val="major"/>
    </font>
    <font>
      <sz val="11"/>
      <color theme="2"/>
      <name val="Calibri"/>
      <family val="2"/>
      <charset val="177"/>
      <scheme val="minor"/>
    </font>
    <font>
      <sz val="10"/>
      <color rgb="FFFF0000"/>
      <name val="Arial"/>
      <family val="2"/>
    </font>
    <font>
      <i/>
      <sz val="9"/>
      <color indexed="81"/>
      <name val="Tahoma"/>
      <family val="2"/>
    </font>
    <font>
      <b/>
      <sz val="10"/>
      <color rgb="FFFF0000"/>
      <name val="Arial"/>
      <family val="2"/>
    </font>
    <font>
      <b/>
      <u/>
      <sz val="11"/>
      <color rgb="FFFF0000"/>
      <name val="Arial"/>
      <family val="2"/>
    </font>
    <font>
      <u/>
      <sz val="11"/>
      <color theme="10"/>
      <name val="Calibri"/>
      <family val="2"/>
      <charset val="177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medium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medium">
        <color indexed="64"/>
      </top>
      <bottom style="dashDot">
        <color indexed="64"/>
      </bottom>
      <diagonal/>
    </border>
    <border>
      <left/>
      <right/>
      <top/>
      <bottom style="dashDot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auto="1"/>
      </left>
      <right/>
      <top/>
      <bottom style="mediumDashed">
        <color auto="1"/>
      </bottom>
      <diagonal/>
    </border>
    <border>
      <left style="dashed">
        <color auto="1"/>
      </left>
      <right/>
      <top style="mediumDashed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dashDot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/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/>
      <diagonal/>
    </border>
    <border>
      <left style="medium">
        <color theme="0" tint="-0.24994659260841701"/>
      </left>
      <right style="thin">
        <color rgb="FFBFBFBF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rgb="FFBFBFBF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auto="1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/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auto="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auto="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auto="1"/>
      </bottom>
      <diagonal/>
    </border>
    <border>
      <left style="medium">
        <color rgb="FFBFBFBF"/>
      </left>
      <right style="medium">
        <color rgb="FFBFBFBF"/>
      </right>
      <top style="medium">
        <color theme="0" tint="-0.24994659260841701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BFBFBF"/>
      </left>
      <right/>
      <top style="medium">
        <color rgb="FFBFBFBF"/>
      </top>
      <bottom style="thin">
        <color rgb="FFBFBFBF"/>
      </bottom>
      <diagonal/>
    </border>
    <border>
      <left/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/>
      <top style="thin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theme="0" tint="-0.499984740745262"/>
      </right>
      <top style="dashed">
        <color auto="1"/>
      </top>
      <bottom style="dashed">
        <color auto="1"/>
      </bottom>
      <diagonal/>
    </border>
    <border>
      <left style="medium">
        <color theme="0" tint="-0.499984740745262"/>
      </left>
      <right/>
      <top style="medium">
        <color indexed="64"/>
      </top>
      <bottom style="dashDot">
        <color indexed="64"/>
      </bottom>
      <diagonal/>
    </border>
    <border>
      <left/>
      <right style="medium">
        <color theme="0" tint="-0.499984740745262"/>
      </right>
      <top style="medium">
        <color indexed="64"/>
      </top>
      <bottom style="dashDot">
        <color indexed="64"/>
      </bottom>
      <diagonal/>
    </border>
    <border>
      <left style="medium">
        <color theme="0" tint="-0.499984740745262"/>
      </left>
      <right style="dashed">
        <color auto="1"/>
      </right>
      <top style="dashed">
        <color auto="1"/>
      </top>
      <bottom style="mediumDashed">
        <color auto="1"/>
      </bottom>
      <diagonal/>
    </border>
    <border>
      <left style="dashed">
        <color auto="1"/>
      </left>
      <right style="medium">
        <color theme="0" tint="-0.499984740745262"/>
      </right>
      <top style="dashed">
        <color auto="1"/>
      </top>
      <bottom style="mediumDashed">
        <color auto="1"/>
      </bottom>
      <diagonal/>
    </border>
    <border>
      <left style="medium">
        <color theme="0" tint="-0.499984740745262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theme="0" tint="-0.499984740745262"/>
      </right>
      <top/>
      <bottom style="dashed">
        <color auto="1"/>
      </bottom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/>
      <top/>
      <bottom style="dashDot">
        <color auto="1"/>
      </bottom>
      <diagonal/>
    </border>
    <border>
      <left/>
      <right style="medium">
        <color theme="0" tint="-0.499984740745262"/>
      </right>
      <top/>
      <bottom style="dashDot">
        <color auto="1"/>
      </bottom>
      <diagonal/>
    </border>
    <border>
      <left style="medium">
        <color theme="0" tint="-0.499984740745262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theme="0" tint="-0.499984740745262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theme="0" tint="-0.499984740745262"/>
      </top>
      <bottom style="medium">
        <color theme="0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/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BFBFBF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BFBFBF"/>
      </bottom>
      <diagonal/>
    </border>
    <border>
      <left style="thin">
        <color theme="0" tint="-0.14996795556505021"/>
      </left>
      <right style="medium">
        <color rgb="FFBFBFBF"/>
      </right>
      <top style="thin">
        <color theme="0" tint="-0.14996795556505021"/>
      </top>
      <bottom style="medium">
        <color rgb="FFBFBFBF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rgb="FFBFBFBF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BFBFBF"/>
      </right>
      <top style="medium">
        <color rgb="FFBFBFBF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9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6" fillId="0" borderId="0"/>
    <xf numFmtId="167" fontId="6" fillId="0" borderId="0"/>
    <xf numFmtId="0" fontId="4" fillId="0" borderId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167" fontId="6" fillId="0" borderId="0"/>
    <xf numFmtId="0" fontId="3" fillId="5" borderId="26" applyNumberFormat="0" applyFont="0" applyAlignment="0" applyProtection="0"/>
    <xf numFmtId="43" fontId="6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4" fillId="0" borderId="0"/>
    <xf numFmtId="164" fontId="6" fillId="0" borderId="0" applyFont="0" applyFill="0" applyBorder="0" applyAlignment="0" applyProtection="0"/>
    <xf numFmtId="167" fontId="6" fillId="0" borderId="0"/>
    <xf numFmtId="167" fontId="6" fillId="0" borderId="0"/>
    <xf numFmtId="0" fontId="44" fillId="0" borderId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/>
    <xf numFmtId="164" fontId="44" fillId="0" borderId="0" applyFont="0" applyFill="0" applyBorder="0" applyAlignment="0" applyProtection="0"/>
    <xf numFmtId="0" fontId="4" fillId="0" borderId="0"/>
    <xf numFmtId="170" fontId="6" fillId="0" borderId="0"/>
    <xf numFmtId="0" fontId="4" fillId="0" borderId="0"/>
    <xf numFmtId="184" fontId="6" fillId="0" borderId="0"/>
    <xf numFmtId="164" fontId="59" fillId="0" borderId="0" applyFont="0" applyFill="0" applyBorder="0" applyAlignment="0" applyProtection="0"/>
    <xf numFmtId="0" fontId="59" fillId="0" borderId="0"/>
    <xf numFmtId="0" fontId="24" fillId="0" borderId="0"/>
    <xf numFmtId="164" fontId="24" fillId="0" borderId="0" applyFont="0" applyFill="0" applyBorder="0" applyAlignment="0" applyProtection="0"/>
    <xf numFmtId="0" fontId="62" fillId="0" borderId="0"/>
    <xf numFmtId="164" fontId="62" fillId="0" borderId="0" applyFont="0" applyFill="0" applyBorder="0" applyAlignment="0" applyProtection="0"/>
    <xf numFmtId="44" fontId="62" fillId="0" borderId="0" applyFont="0" applyFill="0" applyBorder="0" applyAlignment="0" applyProtection="0"/>
    <xf numFmtId="0" fontId="65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9" fontId="0" fillId="2" borderId="9" xfId="1" applyNumberFormat="1" applyFont="1" applyFill="1" applyBorder="1"/>
    <xf numFmtId="169" fontId="0" fillId="2" borderId="10" xfId="1" applyNumberFormat="1" applyFont="1" applyFill="1" applyBorder="1"/>
    <xf numFmtId="169" fontId="0" fillId="0" borderId="2" xfId="0" applyNumberFormat="1" applyBorder="1"/>
    <xf numFmtId="168" fontId="0" fillId="2" borderId="9" xfId="1" applyNumberFormat="1" applyFont="1" applyFill="1" applyBorder="1"/>
    <xf numFmtId="169" fontId="0" fillId="2" borderId="12" xfId="1" applyNumberFormat="1" applyFont="1" applyFill="1" applyBorder="1"/>
    <xf numFmtId="168" fontId="0" fillId="2" borderId="11" xfId="1" applyNumberFormat="1" applyFont="1" applyFill="1" applyBorder="1"/>
    <xf numFmtId="169" fontId="0" fillId="0" borderId="13" xfId="0" applyNumberFormat="1" applyBorder="1"/>
    <xf numFmtId="9" fontId="0" fillId="0" borderId="14" xfId="2" applyFont="1" applyBorder="1"/>
    <xf numFmtId="169" fontId="5" fillId="0" borderId="0" xfId="0" applyNumberFormat="1" applyFont="1"/>
    <xf numFmtId="169" fontId="0" fillId="0" borderId="15" xfId="0" applyNumberFormat="1" applyBorder="1"/>
    <xf numFmtId="0" fontId="5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66" fontId="10" fillId="0" borderId="0" xfId="0" applyNumberFormat="1" applyFont="1" applyAlignment="1">
      <alignment horizontal="center"/>
    </xf>
    <xf numFmtId="0" fontId="0" fillId="3" borderId="0" xfId="0" applyFill="1"/>
    <xf numFmtId="167" fontId="6" fillId="3" borderId="16" xfId="4" applyFill="1" applyBorder="1"/>
    <xf numFmtId="167" fontId="6" fillId="3" borderId="17" xfId="4" applyFill="1" applyBorder="1"/>
    <xf numFmtId="167" fontId="6" fillId="3" borderId="18" xfId="4" applyFill="1" applyBorder="1"/>
    <xf numFmtId="167" fontId="7" fillId="0" borderId="0" xfId="4" applyFont="1"/>
    <xf numFmtId="167" fontId="12" fillId="0" borderId="2" xfId="4" applyFont="1" applyBorder="1" applyAlignment="1">
      <alignment horizontal="center"/>
    </xf>
    <xf numFmtId="164" fontId="13" fillId="0" borderId="2" xfId="1" applyFont="1" applyFill="1" applyBorder="1" applyAlignment="1">
      <alignment horizontal="center"/>
    </xf>
    <xf numFmtId="0" fontId="0" fillId="2" borderId="0" xfId="0" applyFill="1"/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4" applyNumberFormat="1" applyFont="1" applyAlignment="1">
      <alignment horizontal="center" vertical="center"/>
    </xf>
    <xf numFmtId="167" fontId="7" fillId="0" borderId="1" xfId="4" applyFont="1" applyBorder="1"/>
    <xf numFmtId="1" fontId="7" fillId="0" borderId="2" xfId="4" applyNumberFormat="1" applyFont="1" applyBorder="1" applyAlignment="1">
      <alignment horizontal="left"/>
    </xf>
    <xf numFmtId="167" fontId="7" fillId="0" borderId="2" xfId="4" applyFont="1" applyBorder="1" applyAlignment="1">
      <alignment horizontal="left"/>
    </xf>
    <xf numFmtId="167" fontId="12" fillId="0" borderId="2" xfId="4" applyFont="1" applyBorder="1"/>
    <xf numFmtId="167" fontId="13" fillId="0" borderId="2" xfId="4" applyFont="1" applyBorder="1" applyAlignment="1">
      <alignment horizontal="center"/>
    </xf>
    <xf numFmtId="169" fontId="13" fillId="0" borderId="2" xfId="1" applyNumberFormat="1" applyFont="1" applyFill="1" applyBorder="1" applyAlignment="1">
      <alignment horizontal="center"/>
    </xf>
    <xf numFmtId="170" fontId="12" fillId="0" borderId="2" xfId="4" applyNumberFormat="1" applyFont="1" applyBorder="1" applyAlignment="1">
      <alignment horizontal="center"/>
    </xf>
    <xf numFmtId="164" fontId="14" fillId="0" borderId="2" xfId="1" applyFont="1" applyFill="1" applyBorder="1" applyAlignment="1">
      <alignment horizontal="center"/>
    </xf>
    <xf numFmtId="167" fontId="14" fillId="0" borderId="2" xfId="4" applyFont="1" applyBorder="1" applyAlignment="1">
      <alignment horizontal="center"/>
    </xf>
    <xf numFmtId="170" fontId="15" fillId="0" borderId="2" xfId="4" applyNumberFormat="1" applyFont="1" applyBorder="1" applyAlignment="1">
      <alignment horizontal="center"/>
    </xf>
    <xf numFmtId="167" fontId="15" fillId="0" borderId="2" xfId="4" applyFont="1" applyBorder="1" applyAlignment="1">
      <alignment horizontal="center"/>
    </xf>
    <xf numFmtId="169" fontId="13" fillId="0" borderId="2" xfId="4" applyNumberFormat="1" applyFont="1" applyBorder="1" applyAlignment="1">
      <alignment horizontal="center"/>
    </xf>
    <xf numFmtId="167" fontId="15" fillId="0" borderId="3" xfId="4" applyFont="1" applyBorder="1" applyAlignment="1">
      <alignment horizontal="center"/>
    </xf>
    <xf numFmtId="0" fontId="0" fillId="3" borderId="19" xfId="0" applyFill="1" applyBorder="1"/>
    <xf numFmtId="0" fontId="0" fillId="2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0" borderId="21" xfId="0" applyBorder="1"/>
    <xf numFmtId="0" fontId="0" fillId="3" borderId="22" xfId="0" applyFill="1" applyBorder="1"/>
    <xf numFmtId="0" fontId="0" fillId="3" borderId="23" xfId="0" applyFill="1" applyBorder="1"/>
    <xf numFmtId="1" fontId="7" fillId="0" borderId="24" xfId="4" applyNumberFormat="1" applyFont="1" applyBorder="1"/>
    <xf numFmtId="0" fontId="4" fillId="0" borderId="0" xfId="5"/>
    <xf numFmtId="0" fontId="4" fillId="0" borderId="0" xfId="5" quotePrefix="1"/>
    <xf numFmtId="3" fontId="4" fillId="0" borderId="0" xfId="5" applyNumberFormat="1"/>
    <xf numFmtId="9" fontId="4" fillId="0" borderId="0" xfId="5" applyNumberFormat="1"/>
    <xf numFmtId="10" fontId="4" fillId="0" borderId="0" xfId="5" applyNumberFormat="1"/>
    <xf numFmtId="1" fontId="4" fillId="0" borderId="0" xfId="5" applyNumberFormat="1"/>
    <xf numFmtId="0" fontId="5" fillId="4" borderId="0" xfId="0" applyFont="1" applyFill="1"/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169" fontId="0" fillId="3" borderId="9" xfId="1" applyNumberFormat="1" applyFont="1" applyFill="1" applyBorder="1"/>
    <xf numFmtId="169" fontId="0" fillId="3" borderId="10" xfId="1" applyNumberFormat="1" applyFont="1" applyFill="1" applyBorder="1"/>
    <xf numFmtId="168" fontId="0" fillId="3" borderId="11" xfId="1" applyNumberFormat="1" applyFont="1" applyFill="1" applyBorder="1"/>
    <xf numFmtId="169" fontId="0" fillId="3" borderId="12" xfId="1" applyNumberFormat="1" applyFont="1" applyFill="1" applyBorder="1"/>
    <xf numFmtId="168" fontId="0" fillId="3" borderId="9" xfId="1" applyNumberFormat="1" applyFont="1" applyFill="1" applyBorder="1"/>
    <xf numFmtId="0" fontId="10" fillId="0" borderId="0" xfId="0" applyFont="1" applyAlignment="1">
      <alignment horizontal="center"/>
    </xf>
    <xf numFmtId="0" fontId="3" fillId="0" borderId="0" xfId="6"/>
    <xf numFmtId="0" fontId="19" fillId="0" borderId="0" xfId="6" applyFont="1"/>
    <xf numFmtId="0" fontId="19" fillId="0" borderId="4" xfId="6" applyFont="1" applyBorder="1"/>
    <xf numFmtId="0" fontId="20" fillId="0" borderId="17" xfId="6" applyFont="1" applyBorder="1"/>
    <xf numFmtId="0" fontId="20" fillId="0" borderId="5" xfId="6" applyFont="1" applyBorder="1"/>
    <xf numFmtId="0" fontId="21" fillId="0" borderId="0" xfId="6" applyFont="1"/>
    <xf numFmtId="169" fontId="20" fillId="0" borderId="27" xfId="8" applyNumberFormat="1" applyFont="1" applyBorder="1"/>
    <xf numFmtId="169" fontId="20" fillId="0" borderId="15" xfId="8" applyNumberFormat="1" applyFont="1" applyBorder="1"/>
    <xf numFmtId="169" fontId="20" fillId="0" borderId="0" xfId="6" applyNumberFormat="1" applyFont="1"/>
    <xf numFmtId="0" fontId="20" fillId="0" borderId="0" xfId="6" applyFont="1"/>
    <xf numFmtId="169" fontId="22" fillId="0" borderId="0" xfId="8" applyNumberFormat="1" applyFont="1" applyBorder="1"/>
    <xf numFmtId="0" fontId="21" fillId="0" borderId="16" xfId="6" applyFont="1" applyBorder="1"/>
    <xf numFmtId="0" fontId="21" fillId="0" borderId="1" xfId="6" applyFont="1" applyBorder="1"/>
    <xf numFmtId="0" fontId="21" fillId="0" borderId="2" xfId="6" applyFont="1" applyBorder="1"/>
    <xf numFmtId="0" fontId="21" fillId="0" borderId="3" xfId="6" applyFont="1" applyBorder="1"/>
    <xf numFmtId="0" fontId="21" fillId="0" borderId="17" xfId="6" applyFont="1" applyBorder="1"/>
    <xf numFmtId="0" fontId="21" fillId="0" borderId="4" xfId="6" applyFont="1" applyBorder="1"/>
    <xf numFmtId="0" fontId="21" fillId="0" borderId="5" xfId="6" applyFont="1" applyBorder="1"/>
    <xf numFmtId="167" fontId="7" fillId="0" borderId="4" xfId="9" applyFont="1" applyBorder="1"/>
    <xf numFmtId="167" fontId="7" fillId="0" borderId="0" xfId="9" applyFont="1"/>
    <xf numFmtId="0" fontId="21" fillId="0" borderId="18" xfId="6" applyFont="1" applyBorder="1"/>
    <xf numFmtId="0" fontId="21" fillId="0" borderId="6" xfId="6" applyFont="1" applyBorder="1"/>
    <xf numFmtId="0" fontId="21" fillId="0" borderId="7" xfId="6" applyFont="1" applyBorder="1"/>
    <xf numFmtId="0" fontId="21" fillId="0" borderId="8" xfId="6" applyFont="1" applyBorder="1"/>
    <xf numFmtId="169" fontId="20" fillId="2" borderId="28" xfId="8" applyNumberFormat="1" applyFont="1" applyFill="1" applyBorder="1" applyProtection="1">
      <protection locked="0"/>
    </xf>
    <xf numFmtId="169" fontId="20" fillId="6" borderId="28" xfId="8" applyNumberFormat="1" applyFont="1" applyFill="1" applyBorder="1" applyProtection="1">
      <protection locked="0"/>
    </xf>
    <xf numFmtId="169" fontId="20" fillId="3" borderId="28" xfId="8" applyNumberFormat="1" applyFont="1" applyFill="1" applyBorder="1" applyProtection="1">
      <protection locked="0"/>
    </xf>
    <xf numFmtId="169" fontId="20" fillId="0" borderId="0" xfId="8" applyNumberFormat="1" applyFont="1" applyBorder="1"/>
    <xf numFmtId="0" fontId="20" fillId="0" borderId="18" xfId="6" applyFont="1" applyBorder="1"/>
    <xf numFmtId="0" fontId="20" fillId="0" borderId="7" xfId="7" applyFont="1" applyBorder="1"/>
    <xf numFmtId="0" fontId="20" fillId="0" borderId="16" xfId="6" applyFont="1" applyBorder="1"/>
    <xf numFmtId="0" fontId="20" fillId="0" borderId="2" xfId="6" applyFont="1" applyBorder="1"/>
    <xf numFmtId="0" fontId="20" fillId="0" borderId="3" xfId="6" applyFont="1" applyBorder="1"/>
    <xf numFmtId="0" fontId="20" fillId="0" borderId="1" xfId="6" applyFont="1" applyBorder="1"/>
    <xf numFmtId="0" fontId="20" fillId="0" borderId="4" xfId="6" applyFont="1" applyBorder="1"/>
    <xf numFmtId="170" fontId="22" fillId="0" borderId="0" xfId="9" applyNumberFormat="1" applyFont="1" applyAlignment="1">
      <alignment horizontal="center"/>
    </xf>
    <xf numFmtId="167" fontId="16" fillId="0" borderId="0" xfId="9" applyFont="1" applyProtection="1">
      <protection locked="0"/>
    </xf>
    <xf numFmtId="17" fontId="22" fillId="0" borderId="0" xfId="9" applyNumberFormat="1" applyFont="1" applyAlignment="1">
      <alignment horizontal="center"/>
    </xf>
    <xf numFmtId="0" fontId="26" fillId="0" borderId="4" xfId="6" applyFont="1" applyBorder="1"/>
    <xf numFmtId="0" fontId="23" fillId="0" borderId="0" xfId="6" applyFont="1"/>
    <xf numFmtId="0" fontId="26" fillId="0" borderId="0" xfId="6" applyFont="1"/>
    <xf numFmtId="17" fontId="22" fillId="0" borderId="0" xfId="7" applyNumberFormat="1" applyFont="1"/>
    <xf numFmtId="169" fontId="22" fillId="0" borderId="0" xfId="7" applyNumberFormat="1" applyFont="1"/>
    <xf numFmtId="167" fontId="16" fillId="0" borderId="4" xfId="9" applyFont="1" applyBorder="1"/>
    <xf numFmtId="167" fontId="16" fillId="0" borderId="0" xfId="9" applyFont="1"/>
    <xf numFmtId="0" fontId="20" fillId="0" borderId="6" xfId="6" applyFont="1" applyBorder="1"/>
    <xf numFmtId="0" fontId="20" fillId="0" borderId="7" xfId="6" applyFont="1" applyBorder="1"/>
    <xf numFmtId="0" fontId="20" fillId="0" borderId="8" xfId="6" applyFont="1" applyBorder="1"/>
    <xf numFmtId="0" fontId="27" fillId="4" borderId="0" xfId="0" applyFont="1" applyFill="1"/>
    <xf numFmtId="0" fontId="0" fillId="0" borderId="0" xfId="0" quotePrefix="1"/>
    <xf numFmtId="169" fontId="0" fillId="0" borderId="0" xfId="1" applyNumberFormat="1" applyFont="1" applyBorder="1" applyAlignment="1"/>
    <xf numFmtId="169" fontId="0" fillId="0" borderId="13" xfId="1" applyNumberFormat="1" applyFont="1" applyBorder="1" applyAlignment="1"/>
    <xf numFmtId="169" fontId="0" fillId="0" borderId="46" xfId="1" applyNumberFormat="1" applyFont="1" applyBorder="1" applyAlignment="1"/>
    <xf numFmtId="169" fontId="0" fillId="0" borderId="47" xfId="1" applyNumberFormat="1" applyFont="1" applyBorder="1" applyAlignment="1"/>
    <xf numFmtId="169" fontId="5" fillId="0" borderId="0" xfId="1" applyNumberFormat="1" applyFont="1" applyBorder="1" applyAlignment="1"/>
    <xf numFmtId="0" fontId="10" fillId="0" borderId="4" xfId="0" applyFont="1" applyBorder="1"/>
    <xf numFmtId="0" fontId="28" fillId="0" borderId="4" xfId="0" applyFont="1" applyBorder="1"/>
    <xf numFmtId="0" fontId="28" fillId="0" borderId="0" xfId="0" applyFont="1" applyAlignment="1">
      <alignment horizontal="center"/>
    </xf>
    <xf numFmtId="169" fontId="6" fillId="0" borderId="13" xfId="8" applyNumberFormat="1" applyFont="1" applyBorder="1"/>
    <xf numFmtId="169" fontId="6" fillId="0" borderId="44" xfId="8" applyNumberFormat="1" applyFont="1" applyFill="1" applyBorder="1"/>
    <xf numFmtId="169" fontId="6" fillId="0" borderId="0" xfId="8" applyNumberFormat="1" applyFont="1" applyBorder="1"/>
    <xf numFmtId="169" fontId="6" fillId="2" borderId="28" xfId="8" applyNumberFormat="1" applyFont="1" applyFill="1" applyBorder="1" applyProtection="1">
      <protection locked="0"/>
    </xf>
    <xf numFmtId="167" fontId="6" fillId="0" borderId="0" xfId="3"/>
    <xf numFmtId="169" fontId="6" fillId="0" borderId="13" xfId="8" applyNumberFormat="1" applyFont="1" applyFill="1" applyBorder="1"/>
    <xf numFmtId="169" fontId="6" fillId="0" borderId="2" xfId="8" applyNumberFormat="1" applyFont="1" applyBorder="1"/>
    <xf numFmtId="169" fontId="6" fillId="0" borderId="15" xfId="8" applyNumberFormat="1" applyFont="1" applyBorder="1"/>
    <xf numFmtId="167" fontId="6" fillId="0" borderId="7" xfId="3" applyBorder="1"/>
    <xf numFmtId="169" fontId="6" fillId="0" borderId="0" xfId="3" applyNumberFormat="1" applyProtection="1">
      <protection locked="0"/>
    </xf>
    <xf numFmtId="169" fontId="6" fillId="2" borderId="13" xfId="8" applyNumberFormat="1" applyFont="1" applyFill="1" applyBorder="1"/>
    <xf numFmtId="169" fontId="6" fillId="0" borderId="44" xfId="8" applyNumberFormat="1" applyFont="1" applyBorder="1"/>
    <xf numFmtId="169" fontId="6" fillId="0" borderId="0" xfId="8" applyNumberFormat="1" applyFont="1" applyFill="1" applyBorder="1"/>
    <xf numFmtId="169" fontId="6" fillId="0" borderId="28" xfId="8" applyNumberFormat="1" applyFont="1" applyFill="1" applyBorder="1" applyProtection="1">
      <protection locked="0"/>
    </xf>
    <xf numFmtId="169" fontId="6" fillId="0" borderId="7" xfId="3" applyNumberFormat="1" applyBorder="1"/>
    <xf numFmtId="167" fontId="6" fillId="0" borderId="2" xfId="3" applyBorder="1" applyProtection="1">
      <protection locked="0"/>
    </xf>
    <xf numFmtId="169" fontId="6" fillId="3" borderId="28" xfId="8" applyNumberFormat="1" applyFont="1" applyFill="1" applyBorder="1" applyProtection="1">
      <protection locked="0"/>
    </xf>
    <xf numFmtId="0" fontId="29" fillId="0" borderId="0" xfId="6" applyFont="1"/>
    <xf numFmtId="0" fontId="10" fillId="0" borderId="1" xfId="0" applyFont="1" applyBorder="1"/>
    <xf numFmtId="0" fontId="30" fillId="0" borderId="0" xfId="0" applyFont="1"/>
    <xf numFmtId="0" fontId="10" fillId="0" borderId="19" xfId="0" applyFont="1" applyBorder="1"/>
    <xf numFmtId="169" fontId="0" fillId="0" borderId="0" xfId="0" applyNumberFormat="1"/>
    <xf numFmtId="170" fontId="25" fillId="0" borderId="16" xfId="6" applyNumberFormat="1" applyFont="1" applyBorder="1" applyAlignment="1">
      <alignment horizontal="center" vertical="center"/>
    </xf>
    <xf numFmtId="170" fontId="25" fillId="0" borderId="2" xfId="6" applyNumberFormat="1" applyFont="1" applyBorder="1" applyAlignment="1">
      <alignment horizontal="center" vertical="center"/>
    </xf>
    <xf numFmtId="170" fontId="25" fillId="0" borderId="3" xfId="6" applyNumberFormat="1" applyFont="1" applyBorder="1" applyAlignment="1">
      <alignment horizontal="center" vertical="center"/>
    </xf>
    <xf numFmtId="167" fontId="7" fillId="6" borderId="19" xfId="0" applyNumberFormat="1" applyFont="1" applyFill="1" applyBorder="1" applyAlignment="1">
      <alignment horizontal="center"/>
    </xf>
    <xf numFmtId="169" fontId="6" fillId="3" borderId="55" xfId="11" applyNumberFormat="1" applyFont="1" applyFill="1" applyBorder="1" applyAlignment="1">
      <alignment horizontal="center"/>
    </xf>
    <xf numFmtId="169" fontId="6" fillId="3" borderId="56" xfId="11" applyNumberFormat="1" applyFont="1" applyFill="1" applyBorder="1" applyAlignment="1">
      <alignment horizontal="center"/>
    </xf>
    <xf numFmtId="169" fontId="6" fillId="6" borderId="56" xfId="11" applyNumberFormat="1" applyFont="1" applyFill="1" applyBorder="1" applyAlignment="1">
      <alignment horizontal="center"/>
    </xf>
    <xf numFmtId="169" fontId="6" fillId="6" borderId="57" xfId="11" applyNumberFormat="1" applyFont="1" applyFill="1" applyBorder="1" applyAlignment="1">
      <alignment horizontal="center"/>
    </xf>
    <xf numFmtId="169" fontId="6" fillId="3" borderId="58" xfId="11" applyNumberFormat="1" applyFont="1" applyFill="1" applyBorder="1" applyAlignment="1">
      <alignment horizontal="center"/>
    </xf>
    <xf numFmtId="169" fontId="6" fillId="3" borderId="59" xfId="11" applyNumberFormat="1" applyFont="1" applyFill="1" applyBorder="1" applyAlignment="1">
      <alignment horizontal="center"/>
    </xf>
    <xf numFmtId="169" fontId="6" fillId="3" borderId="9" xfId="11" applyNumberFormat="1" applyFont="1" applyFill="1" applyBorder="1" applyAlignment="1">
      <alignment horizontal="center"/>
    </xf>
    <xf numFmtId="169" fontId="6" fillId="6" borderId="9" xfId="11" applyNumberFormat="1" applyFont="1" applyFill="1" applyBorder="1" applyAlignment="1">
      <alignment horizontal="center"/>
    </xf>
    <xf numFmtId="169" fontId="6" fillId="6" borderId="60" xfId="11" applyNumberFormat="1" applyFont="1" applyFill="1" applyBorder="1" applyAlignment="1">
      <alignment horizontal="center"/>
    </xf>
    <xf numFmtId="169" fontId="6" fillId="3" borderId="61" xfId="11" applyNumberFormat="1" applyFont="1" applyFill="1" applyBorder="1" applyAlignment="1">
      <alignment horizontal="center"/>
    </xf>
    <xf numFmtId="169" fontId="6" fillId="3" borderId="62" xfId="11" applyNumberFormat="1" applyFont="1" applyFill="1" applyBorder="1" applyAlignment="1">
      <alignment horizontal="center"/>
    </xf>
    <xf numFmtId="169" fontId="6" fillId="3" borderId="63" xfId="11" applyNumberFormat="1" applyFont="1" applyFill="1" applyBorder="1" applyAlignment="1">
      <alignment horizontal="center"/>
    </xf>
    <xf numFmtId="169" fontId="6" fillId="6" borderId="63" xfId="11" applyNumberFormat="1" applyFont="1" applyFill="1" applyBorder="1" applyAlignment="1">
      <alignment horizontal="center"/>
    </xf>
    <xf numFmtId="169" fontId="6" fillId="6" borderId="64" xfId="11" applyNumberFormat="1" applyFont="1" applyFill="1" applyBorder="1" applyAlignment="1">
      <alignment horizontal="center"/>
    </xf>
    <xf numFmtId="169" fontId="6" fillId="3" borderId="65" xfId="11" applyNumberFormat="1" applyFont="1" applyFill="1" applyBorder="1" applyAlignment="1">
      <alignment horizontal="center"/>
    </xf>
    <xf numFmtId="171" fontId="7" fillId="0" borderId="66" xfId="11" applyNumberFormat="1" applyFont="1" applyBorder="1" applyAlignment="1">
      <alignment horizontal="center"/>
    </xf>
    <xf numFmtId="171" fontId="7" fillId="6" borderId="67" xfId="11" applyNumberFormat="1" applyFont="1" applyFill="1" applyBorder="1" applyAlignment="1">
      <alignment horizontal="center"/>
    </xf>
    <xf numFmtId="171" fontId="7" fillId="0" borderId="68" xfId="11" applyNumberFormat="1" applyFont="1" applyBorder="1" applyAlignment="1">
      <alignment horizontal="center"/>
    </xf>
    <xf numFmtId="171" fontId="7" fillId="2" borderId="69" xfId="11" applyNumberFormat="1" applyFont="1" applyFill="1" applyBorder="1" applyAlignment="1">
      <alignment horizontal="center"/>
    </xf>
    <xf numFmtId="171" fontId="7" fillId="6" borderId="0" xfId="11" applyNumberFormat="1" applyFont="1" applyFill="1" applyBorder="1" applyAlignment="1">
      <alignment horizontal="center"/>
    </xf>
    <xf numFmtId="171" fontId="7" fillId="6" borderId="70" xfId="11" applyNumberFormat="1" applyFont="1" applyFill="1" applyBorder="1" applyAlignment="1">
      <alignment horizontal="center"/>
    </xf>
    <xf numFmtId="0" fontId="0" fillId="0" borderId="71" xfId="0" applyBorder="1"/>
    <xf numFmtId="172" fontId="7" fillId="2" borderId="69" xfId="2" applyNumberFormat="1" applyFont="1" applyFill="1" applyBorder="1" applyAlignment="1">
      <alignment horizontal="center"/>
    </xf>
    <xf numFmtId="172" fontId="7" fillId="6" borderId="0" xfId="11" applyNumberFormat="1" applyFont="1" applyFill="1" applyBorder="1" applyAlignment="1">
      <alignment horizontal="center"/>
    </xf>
    <xf numFmtId="172" fontId="7" fillId="6" borderId="54" xfId="11" applyNumberFormat="1" applyFont="1" applyFill="1" applyBorder="1" applyAlignment="1">
      <alignment horizontal="center"/>
    </xf>
    <xf numFmtId="0" fontId="0" fillId="0" borderId="72" xfId="0" applyBorder="1"/>
    <xf numFmtId="173" fontId="7" fillId="2" borderId="69" xfId="11" applyNumberFormat="1" applyFont="1" applyFill="1" applyBorder="1" applyAlignment="1">
      <alignment horizontal="center"/>
    </xf>
    <xf numFmtId="173" fontId="7" fillId="6" borderId="0" xfId="11" applyNumberFormat="1" applyFont="1" applyFill="1" applyBorder="1" applyAlignment="1">
      <alignment horizontal="center"/>
    </xf>
    <xf numFmtId="173" fontId="7" fillId="6" borderId="54" xfId="11" applyNumberFormat="1" applyFont="1" applyFill="1" applyBorder="1" applyAlignment="1">
      <alignment horizontal="center"/>
    </xf>
    <xf numFmtId="174" fontId="7" fillId="2" borderId="69" xfId="11" applyNumberFormat="1" applyFont="1" applyFill="1" applyBorder="1" applyAlignment="1">
      <alignment horizontal="center"/>
    </xf>
    <xf numFmtId="174" fontId="7" fillId="6" borderId="0" xfId="11" applyNumberFormat="1" applyFont="1" applyFill="1" applyBorder="1" applyAlignment="1">
      <alignment horizontal="center"/>
    </xf>
    <xf numFmtId="174" fontId="7" fillId="6" borderId="54" xfId="11" applyNumberFormat="1" applyFont="1" applyFill="1" applyBorder="1" applyAlignment="1">
      <alignment horizontal="center"/>
    </xf>
    <xf numFmtId="169" fontId="7" fillId="2" borderId="69" xfId="11" applyNumberFormat="1" applyFont="1" applyFill="1" applyBorder="1" applyAlignment="1">
      <alignment horizontal="center"/>
    </xf>
    <xf numFmtId="169" fontId="7" fillId="6" borderId="0" xfId="11" applyNumberFormat="1" applyFont="1" applyFill="1" applyBorder="1" applyAlignment="1">
      <alignment horizontal="center"/>
    </xf>
    <xf numFmtId="169" fontId="7" fillId="6" borderId="54" xfId="11" applyNumberFormat="1" applyFont="1" applyFill="1" applyBorder="1" applyAlignment="1">
      <alignment horizontal="center"/>
    </xf>
    <xf numFmtId="0" fontId="7" fillId="0" borderId="72" xfId="0" applyFont="1" applyBorder="1"/>
    <xf numFmtId="0" fontId="0" fillId="0" borderId="69" xfId="0" applyBorder="1"/>
    <xf numFmtId="0" fontId="10" fillId="0" borderId="72" xfId="0" applyFont="1" applyBorder="1"/>
    <xf numFmtId="0" fontId="0" fillId="0" borderId="73" xfId="0" applyBorder="1"/>
    <xf numFmtId="0" fontId="0" fillId="0" borderId="25" xfId="0" applyBorder="1"/>
    <xf numFmtId="0" fontId="0" fillId="0" borderId="74" xfId="0" applyBorder="1"/>
    <xf numFmtId="169" fontId="7" fillId="2" borderId="75" xfId="11" applyNumberFormat="1" applyFont="1" applyFill="1" applyBorder="1" applyAlignment="1">
      <alignment horizontal="center"/>
    </xf>
    <xf numFmtId="169" fontId="7" fillId="6" borderId="76" xfId="11" applyNumberFormat="1" applyFont="1" applyFill="1" applyBorder="1" applyAlignment="1">
      <alignment horizontal="center"/>
    </xf>
    <xf numFmtId="169" fontId="7" fillId="6" borderId="77" xfId="11" applyNumberFormat="1" applyFont="1" applyFill="1" applyBorder="1" applyAlignment="1">
      <alignment horizontal="center"/>
    </xf>
    <xf numFmtId="0" fontId="0" fillId="0" borderId="51" xfId="0" applyBorder="1"/>
    <xf numFmtId="0" fontId="0" fillId="0" borderId="78" xfId="0" applyBorder="1"/>
    <xf numFmtId="0" fontId="0" fillId="0" borderId="52" xfId="0" applyBorder="1"/>
    <xf numFmtId="0" fontId="0" fillId="0" borderId="77" xfId="0" applyBorder="1"/>
    <xf numFmtId="171" fontId="0" fillId="0" borderId="19" xfId="0" applyNumberFormat="1" applyBorder="1"/>
    <xf numFmtId="0" fontId="7" fillId="0" borderId="53" xfId="0" applyFont="1" applyBorder="1" applyAlignment="1">
      <alignment vertical="center"/>
    </xf>
    <xf numFmtId="0" fontId="7" fillId="0" borderId="53" xfId="0" applyFont="1" applyBorder="1" applyAlignment="1">
      <alignment vertical="center" wrapText="1"/>
    </xf>
    <xf numFmtId="167" fontId="7" fillId="0" borderId="19" xfId="0" applyNumberFormat="1" applyFont="1" applyBorder="1" applyAlignment="1">
      <alignment horizontal="center" vertical="center"/>
    </xf>
    <xf numFmtId="167" fontId="7" fillId="6" borderId="19" xfId="0" applyNumberFormat="1" applyFont="1" applyFill="1" applyBorder="1" applyAlignment="1">
      <alignment horizontal="center" vertical="center"/>
    </xf>
    <xf numFmtId="0" fontId="31" fillId="0" borderId="0" xfId="12" applyFont="1"/>
    <xf numFmtId="0" fontId="32" fillId="0" borderId="0" xfId="12" applyFont="1"/>
    <xf numFmtId="168" fontId="33" fillId="0" borderId="0" xfId="13" applyNumberFormat="1" applyFont="1"/>
    <xf numFmtId="0" fontId="4" fillId="0" borderId="0" xfId="12"/>
    <xf numFmtId="168" fontId="0" fillId="0" borderId="0" xfId="13" applyNumberFormat="1" applyFont="1"/>
    <xf numFmtId="0" fontId="32" fillId="0" borderId="7" xfId="12" applyFont="1" applyBorder="1"/>
    <xf numFmtId="0" fontId="31" fillId="0" borderId="7" xfId="12" applyFont="1" applyBorder="1"/>
    <xf numFmtId="0" fontId="32" fillId="0" borderId="76" xfId="12" applyFont="1" applyBorder="1" applyAlignment="1">
      <alignment horizontal="center"/>
    </xf>
    <xf numFmtId="0" fontId="34" fillId="0" borderId="76" xfId="12" applyFont="1" applyBorder="1" applyAlignment="1">
      <alignment horizontal="center"/>
    </xf>
    <xf numFmtId="0" fontId="33" fillId="0" borderId="0" xfId="12" applyFont="1"/>
    <xf numFmtId="175" fontId="33" fillId="0" borderId="0" xfId="13" applyNumberFormat="1" applyFont="1"/>
    <xf numFmtId="168" fontId="33" fillId="0" borderId="76" xfId="13" applyNumberFormat="1" applyFont="1" applyBorder="1"/>
    <xf numFmtId="9" fontId="35" fillId="0" borderId="0" xfId="14" applyFont="1"/>
    <xf numFmtId="168" fontId="33" fillId="0" borderId="0" xfId="13" applyNumberFormat="1" applyFont="1" applyBorder="1"/>
    <xf numFmtId="168" fontId="33" fillId="0" borderId="21" xfId="13" applyNumberFormat="1" applyFont="1" applyBorder="1"/>
    <xf numFmtId="169" fontId="33" fillId="0" borderId="0" xfId="13" applyNumberFormat="1" applyFont="1" applyBorder="1"/>
    <xf numFmtId="169" fontId="31" fillId="0" borderId="76" xfId="15" applyNumberFormat="1" applyFont="1" applyBorder="1"/>
    <xf numFmtId="176" fontId="36" fillId="0" borderId="79" xfId="13" applyNumberFormat="1" applyFont="1" applyBorder="1"/>
    <xf numFmtId="175" fontId="31" fillId="0" borderId="0" xfId="12" applyNumberFormat="1" applyFont="1"/>
    <xf numFmtId="168" fontId="33" fillId="0" borderId="7" xfId="13" applyNumberFormat="1" applyFont="1" applyBorder="1"/>
    <xf numFmtId="0" fontId="32" fillId="0" borderId="0" xfId="12" applyFont="1" applyAlignment="1">
      <alignment horizontal="center"/>
    </xf>
    <xf numFmtId="9" fontId="33" fillId="0" borderId="0" xfId="14" applyFont="1" applyBorder="1"/>
    <xf numFmtId="168" fontId="33" fillId="0" borderId="0" xfId="13" applyNumberFormat="1" applyFont="1" applyFill="1" applyBorder="1"/>
    <xf numFmtId="0" fontId="37" fillId="0" borderId="0" xfId="12" applyFont="1"/>
    <xf numFmtId="168" fontId="38" fillId="0" borderId="0" xfId="13" applyNumberFormat="1" applyFont="1" applyBorder="1"/>
    <xf numFmtId="175" fontId="32" fillId="0" borderId="79" xfId="13" applyNumberFormat="1" applyFont="1" applyBorder="1"/>
    <xf numFmtId="168" fontId="33" fillId="0" borderId="0" xfId="13" applyNumberFormat="1" applyFont="1" applyBorder="1" applyProtection="1">
      <protection locked="0"/>
    </xf>
    <xf numFmtId="168" fontId="31" fillId="0" borderId="0" xfId="13" applyNumberFormat="1" applyFont="1"/>
    <xf numFmtId="169" fontId="31" fillId="0" borderId="76" xfId="13" applyNumberFormat="1" applyFont="1" applyBorder="1"/>
    <xf numFmtId="169" fontId="31" fillId="0" borderId="0" xfId="15" applyNumberFormat="1" applyFont="1"/>
    <xf numFmtId="169" fontId="31" fillId="0" borderId="0" xfId="12" applyNumberFormat="1" applyFont="1"/>
    <xf numFmtId="176" fontId="31" fillId="0" borderId="0" xfId="13" applyNumberFormat="1" applyFont="1" applyBorder="1"/>
    <xf numFmtId="169" fontId="31" fillId="0" borderId="0" xfId="13" applyNumberFormat="1" applyFont="1" applyFill="1" applyBorder="1"/>
    <xf numFmtId="169" fontId="31" fillId="0" borderId="21" xfId="13" applyNumberFormat="1" applyFont="1" applyBorder="1"/>
    <xf numFmtId="169" fontId="39" fillId="0" borderId="0" xfId="13" applyNumberFormat="1" applyFont="1" applyFill="1" applyBorder="1" applyAlignment="1"/>
    <xf numFmtId="0" fontId="28" fillId="0" borderId="0" xfId="0" applyFont="1"/>
    <xf numFmtId="0" fontId="41" fillId="7" borderId="81" xfId="16" applyFont="1" applyFill="1" applyBorder="1" applyAlignment="1">
      <alignment vertical="center" wrapText="1"/>
    </xf>
    <xf numFmtId="0" fontId="41" fillId="0" borderId="82" xfId="16" applyFont="1" applyBorder="1" applyAlignment="1">
      <alignment vertical="center" wrapText="1"/>
    </xf>
    <xf numFmtId="0" fontId="40" fillId="7" borderId="0" xfId="16" applyFont="1" applyFill="1" applyAlignment="1">
      <alignment horizontal="left" vertical="center" wrapText="1" readingOrder="1"/>
    </xf>
    <xf numFmtId="0" fontId="42" fillId="0" borderId="0" xfId="16" applyFont="1"/>
    <xf numFmtId="0" fontId="43" fillId="0" borderId="0" xfId="16" applyFont="1"/>
    <xf numFmtId="166" fontId="40" fillId="7" borderId="91" xfId="16" applyNumberFormat="1" applyFont="1" applyFill="1" applyBorder="1" applyAlignment="1">
      <alignment horizontal="center" wrapText="1" readingOrder="1"/>
    </xf>
    <xf numFmtId="166" fontId="40" fillId="7" borderId="92" xfId="16" applyNumberFormat="1" applyFont="1" applyFill="1" applyBorder="1" applyAlignment="1">
      <alignment horizontal="center" wrapText="1" readingOrder="1"/>
    </xf>
    <xf numFmtId="0" fontId="40" fillId="7" borderId="93" xfId="16" applyFont="1" applyFill="1" applyBorder="1" applyAlignment="1">
      <alignment horizontal="center" vertical="center" wrapText="1" readingOrder="1"/>
    </xf>
    <xf numFmtId="0" fontId="40" fillId="7" borderId="94" xfId="16" applyFont="1" applyFill="1" applyBorder="1" applyAlignment="1">
      <alignment horizontal="center" vertical="center" wrapText="1" readingOrder="1"/>
    </xf>
    <xf numFmtId="0" fontId="40" fillId="7" borderId="95" xfId="16" applyFont="1" applyFill="1" applyBorder="1" applyAlignment="1">
      <alignment horizontal="center" vertical="center" wrapText="1" readingOrder="1"/>
    </xf>
    <xf numFmtId="0" fontId="40" fillId="7" borderId="96" xfId="16" applyFont="1" applyFill="1" applyBorder="1" applyAlignment="1">
      <alignment horizontal="center" vertical="center" wrapText="1" readingOrder="1"/>
    </xf>
    <xf numFmtId="0" fontId="40" fillId="7" borderId="94" xfId="16" applyFont="1" applyFill="1" applyBorder="1" applyAlignment="1">
      <alignment horizontal="right" vertical="center" wrapText="1" readingOrder="1"/>
    </xf>
    <xf numFmtId="0" fontId="40" fillId="7" borderId="95" xfId="16" applyFont="1" applyFill="1" applyBorder="1" applyAlignment="1">
      <alignment horizontal="right" vertical="center" wrapText="1" readingOrder="1"/>
    </xf>
    <xf numFmtId="0" fontId="40" fillId="7" borderId="96" xfId="16" applyFont="1" applyFill="1" applyBorder="1" applyAlignment="1">
      <alignment horizontal="right" vertical="center" wrapText="1" readingOrder="1"/>
    </xf>
    <xf numFmtId="178" fontId="40" fillId="7" borderId="94" xfId="11" applyNumberFormat="1" applyFont="1" applyFill="1" applyBorder="1" applyAlignment="1">
      <alignment horizontal="right" vertical="center" wrapText="1" readingOrder="1"/>
    </xf>
    <xf numFmtId="178" fontId="40" fillId="7" borderId="95" xfId="11" applyNumberFormat="1" applyFont="1" applyFill="1" applyBorder="1" applyAlignment="1">
      <alignment horizontal="right" vertical="center" wrapText="1" readingOrder="1"/>
    </xf>
    <xf numFmtId="178" fontId="40" fillId="7" borderId="96" xfId="11" applyNumberFormat="1" applyFont="1" applyFill="1" applyBorder="1" applyAlignment="1">
      <alignment horizontal="right" vertical="center" wrapText="1" readingOrder="1"/>
    </xf>
    <xf numFmtId="178" fontId="40" fillId="6" borderId="0" xfId="11" applyNumberFormat="1" applyFont="1" applyFill="1" applyBorder="1" applyAlignment="1">
      <alignment horizontal="right" vertical="center" wrapText="1" readingOrder="1"/>
    </xf>
    <xf numFmtId="178" fontId="40" fillId="6" borderId="97" xfId="11" applyNumberFormat="1" applyFont="1" applyFill="1" applyBorder="1" applyAlignment="1">
      <alignment horizontal="right" vertical="center" wrapText="1" readingOrder="1"/>
    </xf>
    <xf numFmtId="178" fontId="40" fillId="6" borderId="98" xfId="11" applyNumberFormat="1" applyFont="1" applyFill="1" applyBorder="1" applyAlignment="1">
      <alignment horizontal="right" vertical="center" wrapText="1" readingOrder="1"/>
    </xf>
    <xf numFmtId="0" fontId="44" fillId="0" borderId="0" xfId="17" applyFont="1"/>
    <xf numFmtId="0" fontId="44" fillId="0" borderId="97" xfId="17" applyFont="1" applyBorder="1"/>
    <xf numFmtId="0" fontId="44" fillId="0" borderId="98" xfId="17" applyFont="1" applyBorder="1"/>
    <xf numFmtId="9" fontId="46" fillId="7" borderId="94" xfId="2" applyFont="1" applyFill="1" applyBorder="1" applyAlignment="1">
      <alignment horizontal="right" vertical="center" wrapText="1" readingOrder="1"/>
    </xf>
    <xf numFmtId="9" fontId="46" fillId="0" borderId="95" xfId="2" applyFont="1" applyFill="1" applyBorder="1" applyAlignment="1">
      <alignment horizontal="right" vertical="center" wrapText="1" readingOrder="1"/>
    </xf>
    <xf numFmtId="9" fontId="46" fillId="0" borderId="96" xfId="2" applyFont="1" applyFill="1" applyBorder="1" applyAlignment="1">
      <alignment horizontal="right" vertical="center" wrapText="1" readingOrder="1"/>
    </xf>
    <xf numFmtId="177" fontId="45" fillId="0" borderId="96" xfId="11" applyNumberFormat="1" applyFont="1" applyFill="1" applyBorder="1" applyAlignment="1">
      <alignment horizontal="right" vertical="center" wrapText="1" readingOrder="1"/>
    </xf>
    <xf numFmtId="166" fontId="40" fillId="7" borderId="102" xfId="16" applyNumberFormat="1" applyFont="1" applyFill="1" applyBorder="1" applyAlignment="1">
      <alignment horizontal="center" wrapText="1" readingOrder="1"/>
    </xf>
    <xf numFmtId="166" fontId="40" fillId="7" borderId="103" xfId="16" applyNumberFormat="1" applyFont="1" applyFill="1" applyBorder="1" applyAlignment="1">
      <alignment horizontal="center" wrapText="1" readingOrder="1"/>
    </xf>
    <xf numFmtId="0" fontId="40" fillId="7" borderId="104" xfId="16" applyFont="1" applyFill="1" applyBorder="1" applyAlignment="1">
      <alignment horizontal="center" wrapText="1" readingOrder="1"/>
    </xf>
    <xf numFmtId="0" fontId="42" fillId="0" borderId="0" xfId="16" applyFont="1" applyAlignment="1">
      <alignment vertical="center"/>
    </xf>
    <xf numFmtId="166" fontId="40" fillId="7" borderId="91" xfId="16" applyNumberFormat="1" applyFont="1" applyFill="1" applyBorder="1" applyAlignment="1">
      <alignment horizontal="center" vertical="center" wrapText="1" readingOrder="1"/>
    </xf>
    <xf numFmtId="166" fontId="40" fillId="7" borderId="92" xfId="16" applyNumberFormat="1" applyFont="1" applyFill="1" applyBorder="1" applyAlignment="1">
      <alignment horizontal="center" vertical="center" wrapText="1" readingOrder="1"/>
    </xf>
    <xf numFmtId="166" fontId="40" fillId="7" borderId="102" xfId="16" applyNumberFormat="1" applyFont="1" applyFill="1" applyBorder="1" applyAlignment="1">
      <alignment horizontal="center" vertical="center" wrapText="1" readingOrder="1"/>
    </xf>
    <xf numFmtId="166" fontId="40" fillId="7" borderId="103" xfId="16" applyNumberFormat="1" applyFont="1" applyFill="1" applyBorder="1" applyAlignment="1">
      <alignment horizontal="center" vertical="center" wrapText="1" readingOrder="1"/>
    </xf>
    <xf numFmtId="0" fontId="40" fillId="7" borderId="104" xfId="16" applyFont="1" applyFill="1" applyBorder="1" applyAlignment="1">
      <alignment horizontal="center" vertical="center" wrapText="1" readingOrder="1"/>
    </xf>
    <xf numFmtId="169" fontId="45" fillId="7" borderId="94" xfId="11" applyNumberFormat="1" applyFont="1" applyFill="1" applyBorder="1" applyAlignment="1">
      <alignment horizontal="right" vertical="center" wrapText="1" readingOrder="1"/>
    </xf>
    <xf numFmtId="169" fontId="45" fillId="7" borderId="95" xfId="11" applyNumberFormat="1" applyFont="1" applyFill="1" applyBorder="1" applyAlignment="1">
      <alignment horizontal="right" vertical="center" wrapText="1" readingOrder="1"/>
    </xf>
    <xf numFmtId="169" fontId="45" fillId="7" borderId="96" xfId="11" applyNumberFormat="1" applyFont="1" applyFill="1" applyBorder="1" applyAlignment="1">
      <alignment horizontal="right" vertical="center" wrapText="1" readingOrder="1"/>
    </xf>
    <xf numFmtId="169" fontId="45" fillId="7" borderId="99" xfId="11" applyNumberFormat="1" applyFont="1" applyFill="1" applyBorder="1" applyAlignment="1">
      <alignment horizontal="right" vertical="center" wrapText="1" readingOrder="1"/>
    </xf>
    <xf numFmtId="169" fontId="45" fillId="7" borderId="100" xfId="11" applyNumberFormat="1" applyFont="1" applyFill="1" applyBorder="1" applyAlignment="1">
      <alignment horizontal="right" vertical="center" wrapText="1" readingOrder="1"/>
    </xf>
    <xf numFmtId="169" fontId="45" fillId="7" borderId="101" xfId="11" applyNumberFormat="1" applyFont="1" applyFill="1" applyBorder="1" applyAlignment="1">
      <alignment horizontal="right" vertical="center" wrapText="1" readingOrder="1"/>
    </xf>
    <xf numFmtId="169" fontId="40" fillId="7" borderId="111" xfId="11" applyNumberFormat="1" applyFont="1" applyFill="1" applyBorder="1" applyAlignment="1">
      <alignment horizontal="right" vertical="center" wrapText="1" readingOrder="1"/>
    </xf>
    <xf numFmtId="169" fontId="40" fillId="7" borderId="112" xfId="11" applyNumberFormat="1" applyFont="1" applyFill="1" applyBorder="1" applyAlignment="1">
      <alignment horizontal="right" vertical="center" wrapText="1" readingOrder="1"/>
    </xf>
    <xf numFmtId="169" fontId="40" fillId="7" borderId="113" xfId="11" applyNumberFormat="1" applyFont="1" applyFill="1" applyBorder="1" applyAlignment="1">
      <alignment horizontal="right" vertical="center" wrapText="1" readingOrder="1"/>
    </xf>
    <xf numFmtId="0" fontId="0" fillId="0" borderId="9" xfId="0" applyBorder="1"/>
    <xf numFmtId="0" fontId="47" fillId="0" borderId="0" xfId="0" applyFont="1"/>
    <xf numFmtId="0" fontId="32" fillId="0" borderId="0" xfId="0" applyFont="1"/>
    <xf numFmtId="0" fontId="6" fillId="0" borderId="0" xfId="16"/>
    <xf numFmtId="169" fontId="42" fillId="0" borderId="131" xfId="11" applyNumberFormat="1" applyFont="1" applyFill="1" applyBorder="1" applyAlignment="1">
      <alignment horizontal="center"/>
    </xf>
    <xf numFmtId="169" fontId="42" fillId="0" borderId="119" xfId="11" applyNumberFormat="1" applyFont="1" applyFill="1" applyBorder="1" applyAlignment="1">
      <alignment horizontal="center"/>
    </xf>
    <xf numFmtId="169" fontId="42" fillId="0" borderId="132" xfId="11" applyNumberFormat="1" applyFont="1" applyFill="1" applyBorder="1" applyAlignment="1">
      <alignment horizontal="center"/>
    </xf>
    <xf numFmtId="169" fontId="42" fillId="6" borderId="128" xfId="11" applyNumberFormat="1" applyFont="1" applyFill="1" applyBorder="1" applyAlignment="1">
      <alignment horizontal="center"/>
    </xf>
    <xf numFmtId="169" fontId="42" fillId="6" borderId="129" xfId="11" applyNumberFormat="1" applyFont="1" applyFill="1" applyBorder="1" applyAlignment="1">
      <alignment horizontal="center"/>
    </xf>
    <xf numFmtId="169" fontId="42" fillId="0" borderId="134" xfId="11" applyNumberFormat="1" applyFont="1" applyFill="1" applyBorder="1" applyAlignment="1">
      <alignment horizontal="center"/>
    </xf>
    <xf numFmtId="169" fontId="42" fillId="0" borderId="135" xfId="11" applyNumberFormat="1" applyFont="1" applyFill="1" applyBorder="1" applyAlignment="1">
      <alignment horizontal="center"/>
    </xf>
    <xf numFmtId="177" fontId="42" fillId="0" borderId="128" xfId="18" applyNumberFormat="1" applyFont="1" applyFill="1" applyBorder="1"/>
    <xf numFmtId="177" fontId="42" fillId="0" borderId="129" xfId="18" applyNumberFormat="1" applyFont="1" applyFill="1" applyBorder="1"/>
    <xf numFmtId="168" fontId="48" fillId="0" borderId="0" xfId="18" applyNumberFormat="1" applyFont="1" applyFill="1" applyBorder="1"/>
    <xf numFmtId="168" fontId="42" fillId="0" borderId="119" xfId="18" applyNumberFormat="1" applyFont="1" applyFill="1" applyBorder="1"/>
    <xf numFmtId="168" fontId="42" fillId="0" borderId="131" xfId="18" applyNumberFormat="1" applyFont="1" applyFill="1" applyBorder="1"/>
    <xf numFmtId="168" fontId="42" fillId="0" borderId="121" xfId="18" applyNumberFormat="1" applyFont="1" applyFill="1" applyBorder="1"/>
    <xf numFmtId="168" fontId="48" fillId="0" borderId="122" xfId="18" applyNumberFormat="1" applyFont="1" applyFill="1" applyBorder="1"/>
    <xf numFmtId="0" fontId="42" fillId="0" borderId="0" xfId="7" applyFont="1"/>
    <xf numFmtId="0" fontId="47" fillId="0" borderId="0" xfId="12" applyFont="1"/>
    <xf numFmtId="0" fontId="42" fillId="0" borderId="0" xfId="0" applyFont="1"/>
    <xf numFmtId="0" fontId="41" fillId="7" borderId="80" xfId="16" applyFont="1" applyFill="1" applyBorder="1" applyAlignment="1">
      <alignment vertical="center" wrapText="1"/>
    </xf>
    <xf numFmtId="170" fontId="40" fillId="7" borderId="91" xfId="16" applyNumberFormat="1" applyFont="1" applyFill="1" applyBorder="1" applyAlignment="1">
      <alignment horizontal="center" wrapText="1" readingOrder="1"/>
    </xf>
    <xf numFmtId="170" fontId="40" fillId="7" borderId="92" xfId="16" applyNumberFormat="1" applyFont="1" applyFill="1" applyBorder="1" applyAlignment="1">
      <alignment horizontal="center" wrapText="1" readingOrder="1"/>
    </xf>
    <xf numFmtId="0" fontId="41" fillId="7" borderId="84" xfId="16" applyFont="1" applyFill="1" applyBorder="1" applyAlignment="1">
      <alignment vertical="center" wrapText="1"/>
    </xf>
    <xf numFmtId="17" fontId="40" fillId="7" borderId="105" xfId="16" applyNumberFormat="1" applyFont="1" applyFill="1" applyBorder="1" applyAlignment="1">
      <alignment horizontal="center" vertical="center" wrapText="1" readingOrder="1"/>
    </xf>
    <xf numFmtId="0" fontId="40" fillId="7" borderId="105" xfId="16" applyFont="1" applyFill="1" applyBorder="1" applyAlignment="1">
      <alignment horizontal="center" vertical="center" wrapText="1" readingOrder="1"/>
    </xf>
    <xf numFmtId="0" fontId="40" fillId="7" borderId="106" xfId="16" applyFont="1" applyFill="1" applyBorder="1" applyAlignment="1">
      <alignment horizontal="center" vertical="center" wrapText="1" readingOrder="1"/>
    </xf>
    <xf numFmtId="0" fontId="40" fillId="7" borderId="110" xfId="16" applyFont="1" applyFill="1" applyBorder="1" applyAlignment="1">
      <alignment horizontal="center" vertical="center" wrapText="1" readingOrder="1"/>
    </xf>
    <xf numFmtId="0" fontId="51" fillId="0" borderId="91" xfId="17" applyFont="1" applyBorder="1"/>
    <xf numFmtId="0" fontId="51" fillId="0" borderId="92" xfId="17" applyFont="1" applyBorder="1"/>
    <xf numFmtId="0" fontId="51" fillId="0" borderId="93" xfId="17" applyFont="1" applyBorder="1"/>
    <xf numFmtId="0" fontId="51" fillId="0" borderId="94" xfId="17" applyFont="1" applyBorder="1"/>
    <xf numFmtId="0" fontId="51" fillId="0" borderId="95" xfId="17" applyFont="1" applyBorder="1"/>
    <xf numFmtId="0" fontId="51" fillId="0" borderId="96" xfId="17" applyFont="1" applyBorder="1"/>
    <xf numFmtId="0" fontId="41" fillId="7" borderId="85" xfId="16" applyFont="1" applyFill="1" applyBorder="1" applyAlignment="1">
      <alignment vertical="center" wrapText="1"/>
    </xf>
    <xf numFmtId="0" fontId="51" fillId="0" borderId="108" xfId="17" applyFont="1" applyBorder="1"/>
    <xf numFmtId="0" fontId="51" fillId="0" borderId="109" xfId="17" applyFont="1" applyBorder="1"/>
    <xf numFmtId="0" fontId="51" fillId="0" borderId="110" xfId="17" applyFont="1" applyBorder="1"/>
    <xf numFmtId="0" fontId="41" fillId="6" borderId="82" xfId="16" applyFont="1" applyFill="1" applyBorder="1" applyAlignment="1">
      <alignment vertical="center" wrapText="1"/>
    </xf>
    <xf numFmtId="0" fontId="44" fillId="6" borderId="0" xfId="17" applyFont="1" applyFill="1"/>
    <xf numFmtId="0" fontId="44" fillId="6" borderId="97" xfId="17" applyFont="1" applyFill="1" applyBorder="1"/>
    <xf numFmtId="0" fontId="44" fillId="6" borderId="98" xfId="17" applyFont="1" applyFill="1" applyBorder="1"/>
    <xf numFmtId="169" fontId="51" fillId="0" borderId="91" xfId="11" applyNumberFormat="1" applyFont="1" applyBorder="1"/>
    <xf numFmtId="169" fontId="51" fillId="0" borderId="92" xfId="11" applyNumberFormat="1" applyFont="1" applyBorder="1"/>
    <xf numFmtId="169" fontId="51" fillId="0" borderId="93" xfId="11" applyNumberFormat="1" applyFont="1" applyBorder="1"/>
    <xf numFmtId="169" fontId="51" fillId="0" borderId="99" xfId="11" applyNumberFormat="1" applyFont="1" applyBorder="1"/>
    <xf numFmtId="169" fontId="51" fillId="0" borderId="100" xfId="11" applyNumberFormat="1" applyFont="1" applyBorder="1"/>
    <xf numFmtId="169" fontId="51" fillId="0" borderId="101" xfId="11" applyNumberFormat="1" applyFont="1" applyBorder="1"/>
    <xf numFmtId="169" fontId="51" fillId="0" borderId="102" xfId="11" applyNumberFormat="1" applyFont="1" applyBorder="1"/>
    <xf numFmtId="169" fontId="51" fillId="0" borderId="103" xfId="11" applyNumberFormat="1" applyFont="1" applyBorder="1"/>
    <xf numFmtId="169" fontId="51" fillId="0" borderId="104" xfId="11" applyNumberFormat="1" applyFont="1" applyBorder="1"/>
    <xf numFmtId="9" fontId="52" fillId="0" borderId="94" xfId="2" applyFont="1" applyBorder="1"/>
    <xf numFmtId="9" fontId="52" fillId="0" borderId="95" xfId="2" applyFont="1" applyBorder="1"/>
    <xf numFmtId="9" fontId="52" fillId="0" borderId="96" xfId="2" applyFont="1" applyBorder="1"/>
    <xf numFmtId="177" fontId="51" fillId="6" borderId="0" xfId="17" applyNumberFormat="1" applyFont="1" applyFill="1"/>
    <xf numFmtId="0" fontId="51" fillId="6" borderId="0" xfId="17" applyFont="1" applyFill="1"/>
    <xf numFmtId="0" fontId="51" fillId="6" borderId="97" xfId="17" applyFont="1" applyFill="1" applyBorder="1"/>
    <xf numFmtId="0" fontId="51" fillId="6" borderId="98" xfId="17" applyFont="1" applyFill="1" applyBorder="1"/>
    <xf numFmtId="0" fontId="51" fillId="0" borderId="0" xfId="17" applyFont="1"/>
    <xf numFmtId="0" fontId="51" fillId="0" borderId="97" xfId="17" applyFont="1" applyBorder="1"/>
    <xf numFmtId="0" fontId="51" fillId="0" borderId="98" xfId="17" applyFont="1" applyBorder="1"/>
    <xf numFmtId="169" fontId="51" fillId="0" borderId="96" xfId="11" applyNumberFormat="1" applyFont="1" applyFill="1" applyBorder="1"/>
    <xf numFmtId="169" fontId="43" fillId="0" borderId="94" xfId="11" applyNumberFormat="1" applyFont="1" applyBorder="1"/>
    <xf numFmtId="169" fontId="43" fillId="0" borderId="95" xfId="11" applyNumberFormat="1" applyFont="1" applyBorder="1"/>
    <xf numFmtId="169" fontId="51" fillId="0" borderId="108" xfId="11" applyNumberFormat="1" applyFont="1" applyBorder="1"/>
    <xf numFmtId="169" fontId="51" fillId="0" borderId="109" xfId="11" applyNumberFormat="1" applyFont="1" applyBorder="1"/>
    <xf numFmtId="169" fontId="51" fillId="0" borderId="110" xfId="11" applyNumberFormat="1" applyFont="1" applyBorder="1"/>
    <xf numFmtId="0" fontId="41" fillId="6" borderId="81" xfId="16" applyFont="1" applyFill="1" applyBorder="1" applyAlignment="1">
      <alignment vertical="center" wrapText="1"/>
    </xf>
    <xf numFmtId="0" fontId="51" fillId="6" borderId="94" xfId="17" applyFont="1" applyFill="1" applyBorder="1"/>
    <xf numFmtId="0" fontId="51" fillId="6" borderId="95" xfId="17" applyFont="1" applyFill="1" applyBorder="1"/>
    <xf numFmtId="0" fontId="51" fillId="6" borderId="96" xfId="17" applyFont="1" applyFill="1" applyBorder="1"/>
    <xf numFmtId="169" fontId="51" fillId="0" borderId="91" xfId="17" applyNumberFormat="1" applyFont="1" applyBorder="1"/>
    <xf numFmtId="169" fontId="51" fillId="0" borderId="92" xfId="17" applyNumberFormat="1" applyFont="1" applyBorder="1"/>
    <xf numFmtId="169" fontId="51" fillId="0" borderId="93" xfId="17" applyNumberFormat="1" applyFont="1" applyBorder="1"/>
    <xf numFmtId="0" fontId="41" fillId="7" borderId="0" xfId="16" applyFont="1" applyFill="1" applyAlignment="1">
      <alignment vertical="center" wrapText="1"/>
    </xf>
    <xf numFmtId="169" fontId="20" fillId="5" borderId="39" xfId="10" applyNumberFormat="1" applyFont="1" applyBorder="1"/>
    <xf numFmtId="169" fontId="20" fillId="5" borderId="38" xfId="10" applyNumberFormat="1" applyFont="1" applyBorder="1"/>
    <xf numFmtId="169" fontId="20" fillId="5" borderId="26" xfId="10" applyNumberFormat="1" applyFont="1"/>
    <xf numFmtId="169" fontId="20" fillId="5" borderId="49" xfId="10" applyNumberFormat="1" applyFont="1" applyBorder="1"/>
    <xf numFmtId="169" fontId="20" fillId="5" borderId="37" xfId="10" applyNumberFormat="1" applyFont="1" applyBorder="1"/>
    <xf numFmtId="169" fontId="20" fillId="5" borderId="36" xfId="10" applyNumberFormat="1" applyFont="1" applyBorder="1"/>
    <xf numFmtId="169" fontId="20" fillId="5" borderId="35" xfId="10" applyNumberFormat="1" applyFont="1" applyBorder="1"/>
    <xf numFmtId="169" fontId="20" fillId="5" borderId="50" xfId="10" applyNumberFormat="1" applyFont="1" applyBorder="1"/>
    <xf numFmtId="169" fontId="20" fillId="0" borderId="34" xfId="6" applyNumberFormat="1" applyFont="1" applyBorder="1"/>
    <xf numFmtId="169" fontId="20" fillId="0" borderId="33" xfId="6" applyNumberFormat="1" applyFont="1" applyBorder="1"/>
    <xf numFmtId="169" fontId="20" fillId="0" borderId="27" xfId="6" applyNumberFormat="1" applyFont="1" applyBorder="1"/>
    <xf numFmtId="169" fontId="20" fillId="0" borderId="32" xfId="6" applyNumberFormat="1" applyFont="1" applyBorder="1"/>
    <xf numFmtId="169" fontId="21" fillId="0" borderId="17" xfId="6" applyNumberFormat="1" applyFont="1" applyBorder="1"/>
    <xf numFmtId="169" fontId="21" fillId="0" borderId="0" xfId="6" applyNumberFormat="1" applyFont="1"/>
    <xf numFmtId="169" fontId="21" fillId="0" borderId="5" xfId="6" applyNumberFormat="1" applyFont="1" applyBorder="1"/>
    <xf numFmtId="169" fontId="20" fillId="0" borderId="45" xfId="6" applyNumberFormat="1" applyFont="1" applyBorder="1"/>
    <xf numFmtId="169" fontId="20" fillId="0" borderId="44" xfId="6" applyNumberFormat="1" applyFont="1" applyBorder="1"/>
    <xf numFmtId="169" fontId="20" fillId="0" borderId="43" xfId="6" applyNumberFormat="1" applyFont="1" applyBorder="1"/>
    <xf numFmtId="169" fontId="21" fillId="0" borderId="42" xfId="6" applyNumberFormat="1" applyFont="1" applyBorder="1"/>
    <xf numFmtId="169" fontId="21" fillId="0" borderId="41" xfId="6" applyNumberFormat="1" applyFont="1" applyBorder="1"/>
    <xf numFmtId="169" fontId="21" fillId="0" borderId="40" xfId="6" applyNumberFormat="1" applyFont="1" applyBorder="1"/>
    <xf numFmtId="169" fontId="20" fillId="0" borderId="31" xfId="6" applyNumberFormat="1" applyFont="1" applyBorder="1"/>
    <xf numFmtId="169" fontId="20" fillId="0" borderId="30" xfId="6" applyNumberFormat="1" applyFont="1" applyBorder="1"/>
    <xf numFmtId="169" fontId="20" fillId="0" borderId="15" xfId="6" applyNumberFormat="1" applyFont="1" applyBorder="1"/>
    <xf numFmtId="169" fontId="20" fillId="0" borderId="29" xfId="6" applyNumberFormat="1" applyFont="1" applyBorder="1"/>
    <xf numFmtId="169" fontId="21" fillId="0" borderId="18" xfId="6" applyNumberFormat="1" applyFont="1" applyBorder="1"/>
    <xf numFmtId="169" fontId="21" fillId="0" borderId="7" xfId="6" applyNumberFormat="1" applyFont="1" applyBorder="1"/>
    <xf numFmtId="169" fontId="21" fillId="0" borderId="8" xfId="6" applyNumberFormat="1" applyFont="1" applyBorder="1"/>
    <xf numFmtId="169" fontId="24" fillId="0" borderId="0" xfId="6" applyNumberFormat="1" applyFont="1"/>
    <xf numFmtId="167" fontId="0" fillId="0" borderId="1" xfId="9" applyFont="1" applyBorder="1"/>
    <xf numFmtId="167" fontId="0" fillId="0" borderId="2" xfId="9" applyFont="1" applyBorder="1"/>
    <xf numFmtId="179" fontId="0" fillId="0" borderId="3" xfId="9" applyNumberFormat="1" applyFont="1" applyBorder="1"/>
    <xf numFmtId="167" fontId="0" fillId="0" borderId="0" xfId="9" applyFont="1" applyProtection="1">
      <protection locked="0"/>
    </xf>
    <xf numFmtId="167" fontId="0" fillId="0" borderId="1" xfId="9" applyFont="1" applyBorder="1" applyProtection="1">
      <protection locked="0"/>
    </xf>
    <xf numFmtId="0" fontId="0" fillId="0" borderId="2" xfId="7" applyFont="1" applyBorder="1" applyProtection="1">
      <protection locked="0"/>
    </xf>
    <xf numFmtId="167" fontId="0" fillId="0" borderId="4" xfId="9" applyFont="1" applyBorder="1"/>
    <xf numFmtId="167" fontId="0" fillId="0" borderId="0" xfId="9" applyFont="1"/>
    <xf numFmtId="179" fontId="11" fillId="0" borderId="5" xfId="9" applyNumberFormat="1" applyFont="1" applyBorder="1" applyAlignment="1">
      <alignment horizontal="right"/>
    </xf>
    <xf numFmtId="167" fontId="0" fillId="0" borderId="4" xfId="9" applyFont="1" applyBorder="1" applyProtection="1">
      <protection locked="0"/>
    </xf>
    <xf numFmtId="179" fontId="15" fillId="0" borderId="5" xfId="9" applyNumberFormat="1" applyFont="1" applyBorder="1" applyAlignment="1">
      <alignment horizontal="center"/>
    </xf>
    <xf numFmtId="167" fontId="6" fillId="0" borderId="0" xfId="9" applyProtection="1">
      <protection locked="0"/>
    </xf>
    <xf numFmtId="167" fontId="6" fillId="0" borderId="4" xfId="9" applyBorder="1" applyProtection="1">
      <protection locked="0"/>
    </xf>
    <xf numFmtId="17" fontId="15" fillId="0" borderId="0" xfId="7" applyNumberFormat="1" applyFont="1" applyAlignment="1">
      <alignment horizontal="center"/>
    </xf>
    <xf numFmtId="169" fontId="0" fillId="0" borderId="0" xfId="11" applyNumberFormat="1" applyFont="1" applyBorder="1" applyProtection="1">
      <protection locked="0"/>
    </xf>
    <xf numFmtId="169" fontId="0" fillId="0" borderId="0" xfId="7" applyNumberFormat="1" applyFont="1" applyProtection="1">
      <protection locked="0"/>
    </xf>
    <xf numFmtId="17" fontId="15" fillId="0" borderId="0" xfId="7" applyNumberFormat="1" applyFont="1"/>
    <xf numFmtId="169" fontId="15" fillId="0" borderId="0" xfId="7" applyNumberFormat="1" applyFont="1"/>
    <xf numFmtId="179" fontId="6" fillId="0" borderId="5" xfId="9" applyNumberFormat="1" applyBorder="1" applyAlignment="1">
      <alignment horizontal="center"/>
    </xf>
    <xf numFmtId="43" fontId="0" fillId="0" borderId="0" xfId="11" applyFont="1" applyFill="1" applyBorder="1" applyProtection="1">
      <protection locked="0"/>
    </xf>
    <xf numFmtId="43" fontId="0" fillId="0" borderId="4" xfId="11" applyFont="1" applyFill="1" applyBorder="1" applyProtection="1">
      <protection locked="0"/>
    </xf>
    <xf numFmtId="169" fontId="0" fillId="6" borderId="28" xfId="11" applyNumberFormat="1" applyFont="1" applyFill="1" applyBorder="1" applyProtection="1">
      <protection locked="0"/>
    </xf>
    <xf numFmtId="169" fontId="0" fillId="2" borderId="28" xfId="11" quotePrefix="1" applyNumberFormat="1" applyFont="1" applyFill="1" applyBorder="1" applyProtection="1">
      <protection locked="0"/>
    </xf>
    <xf numFmtId="179" fontId="0" fillId="0" borderId="5" xfId="9" applyNumberFormat="1" applyFont="1" applyBorder="1" applyAlignment="1">
      <alignment horizontal="center"/>
    </xf>
    <xf numFmtId="169" fontId="0" fillId="0" borderId="0" xfId="9" applyNumberFormat="1" applyFont="1"/>
    <xf numFmtId="169" fontId="0" fillId="0" borderId="13" xfId="11" applyNumberFormat="1" applyFont="1" applyBorder="1"/>
    <xf numFmtId="169" fontId="15" fillId="0" borderId="0" xfId="11" applyNumberFormat="1" applyFont="1" applyBorder="1"/>
    <xf numFmtId="179" fontId="11" fillId="0" borderId="5" xfId="9" applyNumberFormat="1" applyFont="1" applyBorder="1" applyAlignment="1">
      <alignment horizontal="center"/>
    </xf>
    <xf numFmtId="169" fontId="0" fillId="0" borderId="0" xfId="11" applyNumberFormat="1" applyFont="1" applyBorder="1"/>
    <xf numFmtId="169" fontId="0" fillId="0" borderId="15" xfId="11" applyNumberFormat="1" applyFont="1" applyBorder="1"/>
    <xf numFmtId="167" fontId="0" fillId="0" borderId="6" xfId="9" applyFont="1" applyBorder="1"/>
    <xf numFmtId="167" fontId="0" fillId="0" borderId="7" xfId="9" applyFont="1" applyBorder="1"/>
    <xf numFmtId="0" fontId="0" fillId="0" borderId="0" xfId="9" applyNumberFormat="1" applyFont="1" applyProtection="1">
      <protection locked="0"/>
    </xf>
    <xf numFmtId="0" fontId="0" fillId="0" borderId="0" xfId="9" applyNumberFormat="1" applyFont="1"/>
    <xf numFmtId="0" fontId="0" fillId="0" borderId="0" xfId="11" applyNumberFormat="1" applyFont="1" applyFill="1" applyBorder="1" applyProtection="1">
      <protection locked="0"/>
    </xf>
    <xf numFmtId="0" fontId="6" fillId="0" borderId="0" xfId="9" applyNumberFormat="1" applyProtection="1">
      <protection locked="0"/>
    </xf>
    <xf numFmtId="43" fontId="0" fillId="0" borderId="17" xfId="11" applyFont="1" applyFill="1" applyBorder="1" applyProtection="1">
      <protection locked="0"/>
    </xf>
    <xf numFmtId="0" fontId="3" fillId="0" borderId="17" xfId="6" applyBorder="1"/>
    <xf numFmtId="0" fontId="3" fillId="0" borderId="4" xfId="6" applyBorder="1"/>
    <xf numFmtId="167" fontId="0" fillId="0" borderId="18" xfId="9" applyFont="1" applyBorder="1"/>
    <xf numFmtId="0" fontId="0" fillId="0" borderId="3" xfId="7" applyFont="1" applyBorder="1" applyProtection="1">
      <protection locked="0"/>
    </xf>
    <xf numFmtId="169" fontId="0" fillId="0" borderId="5" xfId="7" applyNumberFormat="1" applyFont="1" applyBorder="1" applyProtection="1">
      <protection locked="0"/>
    </xf>
    <xf numFmtId="17" fontId="15" fillId="0" borderId="5" xfId="7" applyNumberFormat="1" applyFont="1" applyBorder="1"/>
    <xf numFmtId="169" fontId="0" fillId="2" borderId="141" xfId="11" quotePrefix="1" applyNumberFormat="1" applyFont="1" applyFill="1" applyBorder="1" applyProtection="1">
      <protection locked="0"/>
    </xf>
    <xf numFmtId="169" fontId="15" fillId="0" borderId="5" xfId="11" applyNumberFormat="1" applyFont="1" applyBorder="1"/>
    <xf numFmtId="169" fontId="0" fillId="0" borderId="5" xfId="11" applyNumberFormat="1" applyFont="1" applyBorder="1"/>
    <xf numFmtId="0" fontId="3" fillId="0" borderId="5" xfId="6" applyBorder="1"/>
    <xf numFmtId="169" fontId="0" fillId="0" borderId="5" xfId="11" applyNumberFormat="1" applyFont="1" applyBorder="1" applyProtection="1">
      <protection locked="0"/>
    </xf>
    <xf numFmtId="167" fontId="0" fillId="0" borderId="8" xfId="9" applyFont="1" applyBorder="1"/>
    <xf numFmtId="169" fontId="15" fillId="0" borderId="142" xfId="11" applyNumberFormat="1" applyFont="1" applyBorder="1"/>
    <xf numFmtId="167" fontId="24" fillId="0" borderId="0" xfId="19" applyFont="1"/>
    <xf numFmtId="167" fontId="24" fillId="0" borderId="5" xfId="19" applyFont="1" applyBorder="1"/>
    <xf numFmtId="170" fontId="22" fillId="0" borderId="0" xfId="7" applyNumberFormat="1" applyFont="1" applyAlignment="1">
      <alignment horizontal="center"/>
    </xf>
    <xf numFmtId="170" fontId="22" fillId="0" borderId="5" xfId="7" applyNumberFormat="1" applyFont="1" applyBorder="1" applyAlignment="1">
      <alignment horizontal="center"/>
    </xf>
    <xf numFmtId="166" fontId="32" fillId="0" borderId="76" xfId="12" applyNumberFormat="1" applyFont="1" applyBorder="1" applyAlignment="1">
      <alignment horizontal="center"/>
    </xf>
    <xf numFmtId="170" fontId="7" fillId="0" borderId="0" xfId="7" applyNumberFormat="1" applyFont="1" applyAlignment="1">
      <alignment horizontal="center"/>
    </xf>
    <xf numFmtId="170" fontId="32" fillId="0" borderId="76" xfId="12" applyNumberFormat="1" applyFont="1" applyBorder="1" applyAlignment="1">
      <alignment horizontal="center"/>
    </xf>
    <xf numFmtId="0" fontId="48" fillId="0" borderId="130" xfId="7" applyFont="1" applyBorder="1" applyAlignment="1">
      <alignment horizontal="center"/>
    </xf>
    <xf numFmtId="3" fontId="44" fillId="0" borderId="0" xfId="21" applyNumberFormat="1"/>
    <xf numFmtId="180" fontId="0" fillId="0" borderId="0" xfId="0" applyNumberFormat="1" applyAlignment="1">
      <alignment horizontal="right"/>
    </xf>
    <xf numFmtId="180" fontId="0" fillId="0" borderId="0" xfId="0" applyNumberFormat="1" applyAlignment="1">
      <alignment wrapText="1"/>
    </xf>
    <xf numFmtId="0" fontId="53" fillId="0" borderId="0" xfId="0" applyFont="1"/>
    <xf numFmtId="0" fontId="0" fillId="0" borderId="4" xfId="0" applyBorder="1" applyAlignment="1">
      <alignment horizontal="center"/>
    </xf>
    <xf numFmtId="166" fontId="44" fillId="0" borderId="0" xfId="0" applyNumberFormat="1" applyFont="1" applyAlignment="1">
      <alignment horizontal="center"/>
    </xf>
    <xf numFmtId="0" fontId="44" fillId="0" borderId="0" xfId="0" applyFont="1"/>
    <xf numFmtId="0" fontId="3" fillId="0" borderId="0" xfId="6" applyAlignment="1">
      <alignment wrapText="1"/>
    </xf>
    <xf numFmtId="168" fontId="45" fillId="7" borderId="94" xfId="1" applyNumberFormat="1" applyFont="1" applyFill="1" applyBorder="1" applyAlignment="1">
      <alignment horizontal="right" vertical="center" wrapText="1" readingOrder="1"/>
    </xf>
    <xf numFmtId="168" fontId="45" fillId="0" borderId="95" xfId="1" applyNumberFormat="1" applyFont="1" applyFill="1" applyBorder="1" applyAlignment="1">
      <alignment horizontal="right" vertical="center" wrapText="1" readingOrder="1"/>
    </xf>
    <xf numFmtId="168" fontId="42" fillId="0" borderId="0" xfId="1" applyNumberFormat="1" applyFont="1"/>
    <xf numFmtId="168" fontId="53" fillId="0" borderId="0" xfId="1" applyNumberFormat="1" applyFont="1" applyBorder="1"/>
    <xf numFmtId="168" fontId="48" fillId="0" borderId="0" xfId="1" applyNumberFormat="1" applyFont="1" applyFill="1" applyBorder="1"/>
    <xf numFmtId="168" fontId="48" fillId="0" borderId="130" xfId="1" applyNumberFormat="1" applyFont="1" applyFill="1" applyBorder="1" applyAlignment="1">
      <alignment horizontal="center"/>
    </xf>
    <xf numFmtId="169" fontId="43" fillId="0" borderId="91" xfId="11" applyNumberFormat="1" applyFont="1" applyFill="1" applyBorder="1"/>
    <xf numFmtId="169" fontId="43" fillId="0" borderId="92" xfId="11" applyNumberFormat="1" applyFont="1" applyFill="1" applyBorder="1"/>
    <xf numFmtId="169" fontId="51" fillId="0" borderId="93" xfId="11" applyNumberFormat="1" applyFont="1" applyFill="1" applyBorder="1"/>
    <xf numFmtId="0" fontId="42" fillId="0" borderId="0" xfId="16" quotePrefix="1" applyFont="1"/>
    <xf numFmtId="169" fontId="42" fillId="0" borderId="0" xfId="11" quotePrefix="1" applyNumberFormat="1" applyFont="1"/>
    <xf numFmtId="169" fontId="43" fillId="0" borderId="94" xfId="11" applyNumberFormat="1" applyFont="1" applyFill="1" applyBorder="1"/>
    <xf numFmtId="169" fontId="43" fillId="0" borderId="95" xfId="11" applyNumberFormat="1" applyFont="1" applyFill="1" applyBorder="1"/>
    <xf numFmtId="0" fontId="54" fillId="0" borderId="0" xfId="16" applyFont="1"/>
    <xf numFmtId="169" fontId="51" fillId="0" borderId="96" xfId="11" quotePrefix="1" applyNumberFormat="1" applyFont="1" applyFill="1" applyBorder="1"/>
    <xf numFmtId="169" fontId="51" fillId="0" borderId="91" xfId="17" quotePrefix="1" applyNumberFormat="1" applyFont="1" applyBorder="1"/>
    <xf numFmtId="169" fontId="51" fillId="0" borderId="92" xfId="17" quotePrefix="1" applyNumberFormat="1" applyFont="1" applyBorder="1"/>
    <xf numFmtId="168" fontId="0" fillId="0" borderId="0" xfId="1" applyNumberFormat="1" applyFont="1"/>
    <xf numFmtId="169" fontId="0" fillId="0" borderId="48" xfId="11" applyNumberFormat="1" applyFont="1" applyBorder="1"/>
    <xf numFmtId="169" fontId="0" fillId="0" borderId="29" xfId="11" applyNumberFormat="1" applyFont="1" applyBorder="1"/>
    <xf numFmtId="169" fontId="43" fillId="0" borderId="114" xfId="1" applyNumberFormat="1" applyFont="1" applyBorder="1"/>
    <xf numFmtId="169" fontId="43" fillId="0" borderId="115" xfId="1" applyNumberFormat="1" applyFont="1" applyBorder="1"/>
    <xf numFmtId="169" fontId="43" fillId="0" borderId="116" xfId="1" applyNumberFormat="1" applyFont="1" applyBorder="1"/>
    <xf numFmtId="169" fontId="43" fillId="0" borderId="117" xfId="1" applyNumberFormat="1" applyFont="1" applyBorder="1"/>
    <xf numFmtId="169" fontId="43" fillId="0" borderId="118" xfId="1" applyNumberFormat="1" applyFont="1" applyBorder="1"/>
    <xf numFmtId="169" fontId="43" fillId="0" borderId="119" xfId="1" applyNumberFormat="1" applyFont="1" applyBorder="1"/>
    <xf numFmtId="169" fontId="43" fillId="0" borderId="120" xfId="1" applyNumberFormat="1" applyFont="1" applyBorder="1"/>
    <xf numFmtId="169" fontId="43" fillId="0" borderId="124" xfId="1" applyNumberFormat="1" applyFont="1" applyBorder="1"/>
    <xf numFmtId="169" fontId="43" fillId="0" borderId="123" xfId="1" applyNumberFormat="1" applyFont="1" applyBorder="1"/>
    <xf numFmtId="169" fontId="43" fillId="0" borderId="125" xfId="1" applyNumberFormat="1" applyFont="1" applyBorder="1"/>
    <xf numFmtId="169" fontId="43" fillId="7" borderId="94" xfId="1" applyNumberFormat="1" applyFont="1" applyFill="1" applyBorder="1" applyAlignment="1">
      <alignment horizontal="right" vertical="center" wrapText="1" readingOrder="1"/>
    </xf>
    <xf numFmtId="169" fontId="45" fillId="7" borderId="94" xfId="1" applyNumberFormat="1" applyFont="1" applyFill="1" applyBorder="1" applyAlignment="1">
      <alignment horizontal="right" vertical="center" wrapText="1" readingOrder="1"/>
    </xf>
    <xf numFmtId="169" fontId="45" fillId="7" borderId="95" xfId="1" applyNumberFormat="1" applyFont="1" applyFill="1" applyBorder="1" applyAlignment="1">
      <alignment horizontal="right" vertical="center" wrapText="1" readingOrder="1"/>
    </xf>
    <xf numFmtId="169" fontId="45" fillId="7" borderId="96" xfId="1" applyNumberFormat="1" applyFont="1" applyFill="1" applyBorder="1" applyAlignment="1">
      <alignment horizontal="right" vertical="center" wrapText="1" readingOrder="1"/>
    </xf>
    <xf numFmtId="169" fontId="43" fillId="0" borderId="94" xfId="1" applyNumberFormat="1" applyFont="1" applyFill="1" applyBorder="1" applyAlignment="1">
      <alignment horizontal="right" vertical="center" wrapText="1" readingOrder="1"/>
    </xf>
    <xf numFmtId="169" fontId="43" fillId="0" borderId="95" xfId="1" applyNumberFormat="1" applyFont="1" applyFill="1" applyBorder="1" applyAlignment="1">
      <alignment horizontal="right" vertical="center" wrapText="1" readingOrder="1"/>
    </xf>
    <xf numFmtId="169" fontId="45" fillId="0" borderId="96" xfId="1" applyNumberFormat="1" applyFont="1" applyFill="1" applyBorder="1" applyAlignment="1">
      <alignment horizontal="right" vertical="center" wrapText="1" readingOrder="1"/>
    </xf>
    <xf numFmtId="169" fontId="45" fillId="7" borderId="99" xfId="1" applyNumberFormat="1" applyFont="1" applyFill="1" applyBorder="1" applyAlignment="1">
      <alignment horizontal="right" vertical="center" wrapText="1" readingOrder="1"/>
    </xf>
    <xf numFmtId="169" fontId="45" fillId="0" borderId="100" xfId="1" applyNumberFormat="1" applyFont="1" applyFill="1" applyBorder="1" applyAlignment="1">
      <alignment horizontal="right" vertical="center" wrapText="1" readingOrder="1"/>
    </xf>
    <xf numFmtId="169" fontId="45" fillId="0" borderId="101" xfId="1" applyNumberFormat="1" applyFont="1" applyFill="1" applyBorder="1" applyAlignment="1">
      <alignment horizontal="right" vertical="center" wrapText="1" readingOrder="1"/>
    </xf>
    <xf numFmtId="169" fontId="45" fillId="7" borderId="111" xfId="1" applyNumberFormat="1" applyFont="1" applyFill="1" applyBorder="1" applyAlignment="1">
      <alignment horizontal="right" vertical="center" wrapText="1" readingOrder="1"/>
    </xf>
    <xf numFmtId="169" fontId="45" fillId="0" borderId="113" xfId="1" applyNumberFormat="1" applyFont="1" applyFill="1" applyBorder="1" applyAlignment="1">
      <alignment horizontal="right" vertical="center" wrapText="1" readingOrder="1"/>
    </xf>
    <xf numFmtId="169" fontId="45" fillId="0" borderId="95" xfId="1" applyNumberFormat="1" applyFont="1" applyFill="1" applyBorder="1" applyAlignment="1">
      <alignment horizontal="right" vertical="center" wrapText="1" readingOrder="1"/>
    </xf>
    <xf numFmtId="169" fontId="45" fillId="7" borderId="100" xfId="1" applyNumberFormat="1" applyFont="1" applyFill="1" applyBorder="1" applyAlignment="1">
      <alignment horizontal="right" vertical="center" wrapText="1" readingOrder="1"/>
    </xf>
    <xf numFmtId="169" fontId="45" fillId="7" borderId="101" xfId="1" applyNumberFormat="1" applyFont="1" applyFill="1" applyBorder="1" applyAlignment="1">
      <alignment horizontal="right" vertical="center" wrapText="1" readingOrder="1"/>
    </xf>
    <xf numFmtId="169" fontId="40" fillId="7" borderId="102" xfId="1" applyNumberFormat="1" applyFont="1" applyFill="1" applyBorder="1" applyAlignment="1">
      <alignment horizontal="right" vertical="center" wrapText="1" readingOrder="1"/>
    </xf>
    <xf numFmtId="169" fontId="40" fillId="7" borderId="103" xfId="1" applyNumberFormat="1" applyFont="1" applyFill="1" applyBorder="1" applyAlignment="1">
      <alignment horizontal="right" vertical="center" wrapText="1" readingOrder="1"/>
    </xf>
    <xf numFmtId="169" fontId="40" fillId="7" borderId="104" xfId="1" applyNumberFormat="1" applyFont="1" applyFill="1" applyBorder="1" applyAlignment="1">
      <alignment horizontal="right" vertical="center" wrapText="1" readingOrder="1"/>
    </xf>
    <xf numFmtId="169" fontId="40" fillId="6" borderId="105" xfId="11" applyNumberFormat="1" applyFont="1" applyFill="1" applyBorder="1" applyAlignment="1">
      <alignment horizontal="right" vertical="center" wrapText="1" readingOrder="1"/>
    </xf>
    <xf numFmtId="169" fontId="40" fillId="6" borderId="106" xfId="11" applyNumberFormat="1" applyFont="1" applyFill="1" applyBorder="1" applyAlignment="1">
      <alignment horizontal="right" vertical="center" wrapText="1" readingOrder="1"/>
    </xf>
    <xf numFmtId="169" fontId="40" fillId="6" borderId="107" xfId="1" applyNumberFormat="1" applyFont="1" applyFill="1" applyBorder="1" applyAlignment="1">
      <alignment horizontal="right" vertical="center" wrapText="1" readingOrder="1"/>
    </xf>
    <xf numFmtId="169" fontId="40" fillId="7" borderId="108" xfId="1" applyNumberFormat="1" applyFont="1" applyFill="1" applyBorder="1" applyAlignment="1">
      <alignment horizontal="right" vertical="center" wrapText="1" readingOrder="1"/>
    </xf>
    <xf numFmtId="169" fontId="40" fillId="7" borderId="109" xfId="1" applyNumberFormat="1" applyFont="1" applyFill="1" applyBorder="1" applyAlignment="1">
      <alignment horizontal="right" vertical="center" wrapText="1" readingOrder="1"/>
    </xf>
    <xf numFmtId="169" fontId="40" fillId="7" borderId="110" xfId="1" applyNumberFormat="1" applyFont="1" applyFill="1" applyBorder="1" applyAlignment="1">
      <alignment horizontal="right" vertical="center" wrapText="1" readingOrder="1"/>
    </xf>
    <xf numFmtId="169" fontId="40" fillId="0" borderId="103" xfId="1" applyNumberFormat="1" applyFont="1" applyFill="1" applyBorder="1" applyAlignment="1">
      <alignment horizontal="right" vertical="center" wrapText="1" readingOrder="1"/>
    </xf>
    <xf numFmtId="169" fontId="40" fillId="0" borderId="104" xfId="1" applyNumberFormat="1" applyFont="1" applyFill="1" applyBorder="1" applyAlignment="1">
      <alignment horizontal="right" vertical="center" wrapText="1" readingOrder="1"/>
    </xf>
    <xf numFmtId="169" fontId="42" fillId="0" borderId="131" xfId="1" applyNumberFormat="1" applyFont="1" applyBorder="1"/>
    <xf numFmtId="169" fontId="42" fillId="0" borderId="119" xfId="1" applyNumberFormat="1" applyFont="1" applyBorder="1"/>
    <xf numFmtId="169" fontId="42" fillId="0" borderId="140" xfId="1" applyNumberFormat="1" applyFont="1" applyBorder="1"/>
    <xf numFmtId="169" fontId="42" fillId="0" borderId="121" xfId="1" applyNumberFormat="1" applyFont="1" applyBorder="1"/>
    <xf numFmtId="169" fontId="48" fillId="0" borderId="122" xfId="1" applyNumberFormat="1" applyFont="1" applyBorder="1"/>
    <xf numFmtId="169" fontId="48" fillId="0" borderId="93" xfId="1" applyNumberFormat="1" applyFont="1" applyFill="1" applyBorder="1"/>
    <xf numFmtId="169" fontId="48" fillId="0" borderId="96" xfId="1" applyNumberFormat="1" applyFont="1" applyFill="1" applyBorder="1"/>
    <xf numFmtId="169" fontId="48" fillId="0" borderId="107" xfId="1" applyNumberFormat="1" applyFont="1" applyFill="1" applyBorder="1"/>
    <xf numFmtId="169" fontId="48" fillId="0" borderId="139" xfId="1" applyNumberFormat="1" applyFont="1" applyFill="1" applyBorder="1"/>
    <xf numFmtId="169" fontId="48" fillId="0" borderId="113" xfId="1" applyNumberFormat="1" applyFont="1" applyFill="1" applyBorder="1"/>
    <xf numFmtId="169" fontId="42" fillId="0" borderId="119" xfId="1" applyNumberFormat="1" applyFont="1" applyFill="1" applyBorder="1"/>
    <xf numFmtId="169" fontId="48" fillId="0" borderId="136" xfId="1" applyNumberFormat="1" applyFont="1" applyFill="1" applyBorder="1"/>
    <xf numFmtId="169" fontId="48" fillId="0" borderId="130" xfId="1" applyNumberFormat="1" applyFont="1" applyFill="1" applyBorder="1"/>
    <xf numFmtId="169" fontId="42" fillId="0" borderId="131" xfId="1" applyNumberFormat="1" applyFont="1" applyFill="1" applyBorder="1"/>
    <xf numFmtId="169" fontId="42" fillId="0" borderId="121" xfId="1" applyNumberFormat="1" applyFont="1" applyFill="1" applyBorder="1"/>
    <xf numFmtId="169" fontId="48" fillId="0" borderId="122" xfId="1" applyNumberFormat="1" applyFont="1" applyFill="1" applyBorder="1"/>
    <xf numFmtId="169" fontId="51" fillId="0" borderId="108" xfId="17" applyNumberFormat="1" applyFont="1" applyBorder="1"/>
    <xf numFmtId="169" fontId="51" fillId="0" borderId="109" xfId="17" applyNumberFormat="1" applyFont="1" applyBorder="1"/>
    <xf numFmtId="169" fontId="51" fillId="0" borderId="110" xfId="17" applyNumberFormat="1" applyFont="1" applyBorder="1"/>
    <xf numFmtId="0" fontId="10" fillId="0" borderId="2" xfId="0" applyFont="1" applyBorder="1"/>
    <xf numFmtId="169" fontId="6" fillId="2" borderId="143" xfId="8" applyNumberFormat="1" applyFont="1" applyFill="1" applyBorder="1" applyProtection="1">
      <protection locked="0"/>
    </xf>
    <xf numFmtId="9" fontId="49" fillId="0" borderId="132" xfId="2" applyFont="1" applyFill="1" applyBorder="1" applyAlignment="1">
      <alignment horizontal="center"/>
    </xf>
    <xf numFmtId="177" fontId="48" fillId="0" borderId="132" xfId="18" applyNumberFormat="1" applyFont="1" applyFill="1" applyBorder="1" applyAlignment="1">
      <alignment horizontal="center"/>
    </xf>
    <xf numFmtId="166" fontId="48" fillId="0" borderId="131" xfId="7" applyNumberFormat="1" applyFont="1" applyBorder="1" applyAlignment="1">
      <alignment horizontal="left" indent="1"/>
    </xf>
    <xf numFmtId="166" fontId="48" fillId="0" borderId="119" xfId="7" applyNumberFormat="1" applyFont="1" applyBorder="1" applyAlignment="1">
      <alignment horizontal="left" indent="1"/>
    </xf>
    <xf numFmtId="166" fontId="48" fillId="0" borderId="132" xfId="7" applyNumberFormat="1" applyFont="1" applyBorder="1" applyAlignment="1">
      <alignment horizontal="left" indent="1"/>
    </xf>
    <xf numFmtId="166" fontId="48" fillId="6" borderId="127" xfId="7" applyNumberFormat="1" applyFont="1" applyFill="1" applyBorder="1" applyAlignment="1">
      <alignment horizontal="left" indent="1"/>
    </xf>
    <xf numFmtId="166" fontId="48" fillId="0" borderId="133" xfId="7" applyNumberFormat="1" applyFont="1" applyBorder="1" applyAlignment="1">
      <alignment horizontal="left" indent="1"/>
    </xf>
    <xf numFmtId="0" fontId="42" fillId="0" borderId="131" xfId="7" applyFont="1" applyBorder="1" applyAlignment="1">
      <alignment horizontal="left" indent="1"/>
    </xf>
    <xf numFmtId="0" fontId="42" fillId="0" borderId="119" xfId="7" applyFont="1" applyBorder="1" applyAlignment="1">
      <alignment horizontal="left" indent="1"/>
    </xf>
    <xf numFmtId="0" fontId="48" fillId="0" borderId="132" xfId="7" applyFont="1" applyBorder="1" applyAlignment="1">
      <alignment horizontal="left" indent="1"/>
    </xf>
    <xf numFmtId="0" fontId="42" fillId="0" borderId="132" xfId="7" applyFont="1" applyBorder="1" applyAlignment="1">
      <alignment horizontal="left" indent="1"/>
    </xf>
    <xf numFmtId="0" fontId="48" fillId="0" borderId="127" xfId="7" applyFont="1" applyBorder="1" applyAlignment="1">
      <alignment horizontal="left" indent="1"/>
    </xf>
    <xf numFmtId="49" fontId="42" fillId="0" borderId="119" xfId="7" applyNumberFormat="1" applyFont="1" applyBorder="1" applyAlignment="1">
      <alignment horizontal="left" indent="1"/>
    </xf>
    <xf numFmtId="0" fontId="48" fillId="0" borderId="130" xfId="7" applyFont="1" applyBorder="1" applyAlignment="1">
      <alignment horizontal="left" indent="1"/>
    </xf>
    <xf numFmtId="0" fontId="48" fillId="0" borderId="0" xfId="7" applyFont="1" applyAlignment="1">
      <alignment horizontal="left" indent="1"/>
    </xf>
    <xf numFmtId="166" fontId="48" fillId="0" borderId="130" xfId="7" applyNumberFormat="1" applyFont="1" applyBorder="1" applyAlignment="1">
      <alignment horizontal="left" indent="1"/>
    </xf>
    <xf numFmtId="0" fontId="50" fillId="7" borderId="137" xfId="16" applyFont="1" applyFill="1" applyBorder="1" applyAlignment="1">
      <alignment horizontal="left" vertical="center" wrapText="1" indent="1" readingOrder="1"/>
    </xf>
    <xf numFmtId="0" fontId="50" fillId="7" borderId="96" xfId="16" applyFont="1" applyFill="1" applyBorder="1" applyAlignment="1">
      <alignment horizontal="left" vertical="center" wrapText="1" indent="1" readingOrder="1"/>
    </xf>
    <xf numFmtId="0" fontId="50" fillId="7" borderId="107" xfId="16" applyFont="1" applyFill="1" applyBorder="1" applyAlignment="1">
      <alignment horizontal="left" vertical="center" wrapText="1" indent="1" readingOrder="1"/>
    </xf>
    <xf numFmtId="0" fontId="50" fillId="7" borderId="138" xfId="16" applyFont="1" applyFill="1" applyBorder="1" applyAlignment="1">
      <alignment horizontal="left" vertical="center" wrapText="1" indent="1" readingOrder="1"/>
    </xf>
    <xf numFmtId="0" fontId="50" fillId="7" borderId="113" xfId="16" applyFont="1" applyFill="1" applyBorder="1" applyAlignment="1">
      <alignment horizontal="left" vertical="center" wrapText="1" indent="1" readingOrder="1"/>
    </xf>
    <xf numFmtId="0" fontId="53" fillId="0" borderId="0" xfId="0" applyFont="1" applyAlignment="1">
      <alignment horizontal="left" indent="1"/>
    </xf>
    <xf numFmtId="0" fontId="50" fillId="7" borderId="0" xfId="16" applyFont="1" applyFill="1" applyAlignment="1">
      <alignment horizontal="left" vertical="center" wrapText="1" indent="1" readingOrder="1"/>
    </xf>
    <xf numFmtId="0" fontId="48" fillId="0" borderId="119" xfId="7" applyFont="1" applyBorder="1" applyAlignment="1">
      <alignment horizontal="left" indent="1"/>
    </xf>
    <xf numFmtId="49" fontId="48" fillId="0" borderId="119" xfId="7" applyNumberFormat="1" applyFont="1" applyBorder="1" applyAlignment="1">
      <alignment horizontal="left" indent="1"/>
    </xf>
    <xf numFmtId="49" fontId="48" fillId="0" borderId="132" xfId="7" applyNumberFormat="1" applyFont="1" applyBorder="1" applyAlignment="1">
      <alignment horizontal="left" indent="1"/>
    </xf>
    <xf numFmtId="0" fontId="48" fillId="0" borderId="122" xfId="7" applyFont="1" applyBorder="1" applyAlignment="1">
      <alignment horizontal="left" indent="1"/>
    </xf>
    <xf numFmtId="0" fontId="48" fillId="0" borderId="131" xfId="16" applyFont="1" applyBorder="1" applyAlignment="1">
      <alignment horizontal="left" indent="1"/>
    </xf>
    <xf numFmtId="0" fontId="48" fillId="0" borderId="119" xfId="16" applyFont="1" applyBorder="1" applyAlignment="1">
      <alignment horizontal="left" indent="1"/>
    </xf>
    <xf numFmtId="0" fontId="48" fillId="0" borderId="130" xfId="16" applyFont="1" applyBorder="1" applyAlignment="1">
      <alignment horizontal="left" indent="1"/>
    </xf>
    <xf numFmtId="168" fontId="42" fillId="0" borderId="119" xfId="1" applyNumberFormat="1" applyFont="1" applyFill="1" applyBorder="1" applyAlignment="1">
      <alignment horizontal="left" indent="1"/>
    </xf>
    <xf numFmtId="168" fontId="48" fillId="0" borderId="130" xfId="1" applyNumberFormat="1" applyFont="1" applyFill="1" applyBorder="1" applyAlignment="1">
      <alignment horizontal="left" indent="1"/>
    </xf>
    <xf numFmtId="168" fontId="48" fillId="0" borderId="0" xfId="1" applyNumberFormat="1" applyFont="1" applyFill="1" applyBorder="1" applyAlignment="1">
      <alignment horizontal="left" indent="1"/>
    </xf>
    <xf numFmtId="168" fontId="50" fillId="7" borderId="137" xfId="1" applyNumberFormat="1" applyFont="1" applyFill="1" applyBorder="1" applyAlignment="1">
      <alignment horizontal="left" vertical="center" wrapText="1" indent="1" readingOrder="1"/>
    </xf>
    <xf numFmtId="168" fontId="50" fillId="7" borderId="96" xfId="1" applyNumberFormat="1" applyFont="1" applyFill="1" applyBorder="1" applyAlignment="1">
      <alignment horizontal="left" vertical="center" wrapText="1" indent="1" readingOrder="1"/>
    </xf>
    <xf numFmtId="168" fontId="50" fillId="7" borderId="107" xfId="1" applyNumberFormat="1" applyFont="1" applyFill="1" applyBorder="1" applyAlignment="1">
      <alignment horizontal="left" vertical="center" wrapText="1" indent="1" readingOrder="1"/>
    </xf>
    <xf numFmtId="168" fontId="50" fillId="7" borderId="138" xfId="1" applyNumberFormat="1" applyFont="1" applyFill="1" applyBorder="1" applyAlignment="1">
      <alignment horizontal="left" vertical="center" wrapText="1" indent="1" readingOrder="1"/>
    </xf>
    <xf numFmtId="168" fontId="50" fillId="7" borderId="113" xfId="1" applyNumberFormat="1" applyFont="1" applyFill="1" applyBorder="1" applyAlignment="1">
      <alignment horizontal="left" vertical="center" wrapText="1" indent="1" readingOrder="1"/>
    </xf>
    <xf numFmtId="0" fontId="40" fillId="7" borderId="80" xfId="16" applyFont="1" applyFill="1" applyBorder="1" applyAlignment="1">
      <alignment horizontal="left" vertical="center" wrapText="1" indent="1" readingOrder="1"/>
    </xf>
    <xf numFmtId="0" fontId="41" fillId="7" borderId="81" xfId="16" applyFont="1" applyFill="1" applyBorder="1" applyAlignment="1">
      <alignment horizontal="left" vertical="center" wrapText="1" indent="1"/>
    </xf>
    <xf numFmtId="0" fontId="40" fillId="7" borderId="81" xfId="16" applyFont="1" applyFill="1" applyBorder="1" applyAlignment="1">
      <alignment horizontal="left" vertical="center" wrapText="1" indent="1" readingOrder="1"/>
    </xf>
    <xf numFmtId="0" fontId="40" fillId="6" borderId="82" xfId="16" applyFont="1" applyFill="1" applyBorder="1" applyAlignment="1">
      <alignment horizontal="left" vertical="center" wrapText="1" indent="1" readingOrder="1"/>
    </xf>
    <xf numFmtId="0" fontId="41" fillId="0" borderId="82" xfId="16" applyFont="1" applyBorder="1" applyAlignment="1">
      <alignment horizontal="left" vertical="center" wrapText="1" indent="1"/>
    </xf>
    <xf numFmtId="0" fontId="40" fillId="7" borderId="83" xfId="16" applyFont="1" applyFill="1" applyBorder="1" applyAlignment="1">
      <alignment horizontal="left" vertical="center" wrapText="1" indent="1" readingOrder="1"/>
    </xf>
    <xf numFmtId="0" fontId="40" fillId="6" borderId="84" xfId="16" applyFont="1" applyFill="1" applyBorder="1" applyAlignment="1">
      <alignment horizontal="left" vertical="center" wrapText="1" indent="1" readingOrder="1"/>
    </xf>
    <xf numFmtId="0" fontId="40" fillId="7" borderId="85" xfId="16" applyFont="1" applyFill="1" applyBorder="1" applyAlignment="1">
      <alignment horizontal="left" vertical="center" wrapText="1" indent="1" readingOrder="1"/>
    </xf>
    <xf numFmtId="0" fontId="41" fillId="0" borderId="89" xfId="16" applyFont="1" applyBorder="1" applyAlignment="1">
      <alignment horizontal="left" indent="1"/>
    </xf>
    <xf numFmtId="0" fontId="41" fillId="0" borderId="90" xfId="16" applyFont="1" applyBorder="1" applyAlignment="1">
      <alignment horizontal="left" indent="1"/>
    </xf>
    <xf numFmtId="170" fontId="31" fillId="0" borderId="0" xfId="12" applyNumberFormat="1" applyFont="1"/>
    <xf numFmtId="0" fontId="55" fillId="0" borderId="0" xfId="0" applyFont="1"/>
    <xf numFmtId="181" fontId="0" fillId="0" borderId="0" xfId="0" applyNumberFormat="1"/>
    <xf numFmtId="169" fontId="6" fillId="0" borderId="0" xfId="11" applyNumberFormat="1" applyFont="1" applyFill="1" applyBorder="1" applyProtection="1">
      <protection locked="0"/>
    </xf>
    <xf numFmtId="169" fontId="6" fillId="2" borderId="19" xfId="11" applyNumberFormat="1" applyFont="1" applyFill="1" applyBorder="1" applyProtection="1">
      <protection locked="0"/>
    </xf>
    <xf numFmtId="169" fontId="0" fillId="0" borderId="2" xfId="1" applyNumberFormat="1" applyFont="1" applyFill="1" applyBorder="1" applyAlignment="1"/>
    <xf numFmtId="169" fontId="0" fillId="0" borderId="13" xfId="1" applyNumberFormat="1" applyFont="1" applyFill="1" applyBorder="1" applyAlignment="1"/>
    <xf numFmtId="169" fontId="0" fillId="0" borderId="15" xfId="1" applyNumberFormat="1" applyFont="1" applyFill="1" applyBorder="1" applyAlignment="1"/>
    <xf numFmtId="0" fontId="10" fillId="2" borderId="73" xfId="0" applyFont="1" applyFill="1" applyBorder="1"/>
    <xf numFmtId="0" fontId="10" fillId="2" borderId="21" xfId="0" applyFont="1" applyFill="1" applyBorder="1"/>
    <xf numFmtId="0" fontId="10" fillId="2" borderId="25" xfId="0" applyFont="1" applyFill="1" applyBorder="1"/>
    <xf numFmtId="170" fontId="0" fillId="3" borderId="19" xfId="0" applyNumberFormat="1" applyFill="1" applyBorder="1" applyAlignment="1">
      <alignment horizontal="left"/>
    </xf>
    <xf numFmtId="0" fontId="0" fillId="0" borderId="19" xfId="0" applyBorder="1"/>
    <xf numFmtId="0" fontId="5" fillId="0" borderId="19" xfId="0" applyFont="1" applyBorder="1"/>
    <xf numFmtId="0" fontId="0" fillId="0" borderId="146" xfId="0" applyBorder="1"/>
    <xf numFmtId="0" fontId="0" fillId="0" borderId="147" xfId="0" applyBorder="1"/>
    <xf numFmtId="0" fontId="0" fillId="0" borderId="148" xfId="0" applyBorder="1"/>
    <xf numFmtId="0" fontId="0" fillId="0" borderId="149" xfId="0" applyBorder="1"/>
    <xf numFmtId="0" fontId="0" fillId="0" borderId="150" xfId="0" applyBorder="1"/>
    <xf numFmtId="0" fontId="10" fillId="0" borderId="149" xfId="0" applyFont="1" applyBorder="1"/>
    <xf numFmtId="0" fontId="0" fillId="0" borderId="150" xfId="0" applyBorder="1" applyAlignment="1">
      <alignment horizontal="center"/>
    </xf>
    <xf numFmtId="0" fontId="0" fillId="0" borderId="151" xfId="0" applyBorder="1"/>
    <xf numFmtId="0" fontId="0" fillId="0" borderId="152" xfId="0" applyBorder="1"/>
    <xf numFmtId="0" fontId="0" fillId="0" borderId="153" xfId="0" applyBorder="1"/>
    <xf numFmtId="0" fontId="10" fillId="0" borderId="150" xfId="0" applyFont="1" applyBorder="1"/>
    <xf numFmtId="0" fontId="0" fillId="0" borderId="154" xfId="0" applyBorder="1"/>
    <xf numFmtId="170" fontId="0" fillId="3" borderId="155" xfId="0" applyNumberFormat="1" applyFill="1" applyBorder="1"/>
    <xf numFmtId="0" fontId="0" fillId="0" borderId="156" xfId="0" applyBorder="1"/>
    <xf numFmtId="170" fontId="0" fillId="3" borderId="157" xfId="0" applyNumberFormat="1" applyFill="1" applyBorder="1"/>
    <xf numFmtId="166" fontId="10" fillId="0" borderId="149" xfId="0" applyNumberFormat="1" applyFont="1" applyBorder="1" applyAlignment="1">
      <alignment horizontal="center"/>
    </xf>
    <xf numFmtId="166" fontId="10" fillId="0" borderId="150" xfId="0" applyNumberFormat="1" applyFont="1" applyBorder="1" applyAlignment="1">
      <alignment horizontal="center"/>
    </xf>
    <xf numFmtId="169" fontId="0" fillId="2" borderId="158" xfId="1" applyNumberFormat="1" applyFont="1" applyFill="1" applyBorder="1"/>
    <xf numFmtId="169" fontId="0" fillId="2" borderId="159" xfId="1" applyNumberFormat="1" applyFont="1" applyFill="1" applyBorder="1"/>
    <xf numFmtId="169" fontId="0" fillId="0" borderId="160" xfId="0" applyNumberFormat="1" applyBorder="1"/>
    <xf numFmtId="169" fontId="0" fillId="0" borderId="161" xfId="0" applyNumberFormat="1" applyBorder="1"/>
    <xf numFmtId="168" fontId="0" fillId="2" borderId="162" xfId="1" applyNumberFormat="1" applyFont="1" applyFill="1" applyBorder="1"/>
    <xf numFmtId="168" fontId="0" fillId="2" borderId="163" xfId="1" applyNumberFormat="1" applyFont="1" applyFill="1" applyBorder="1"/>
    <xf numFmtId="169" fontId="0" fillId="2" borderId="164" xfId="1" applyNumberFormat="1" applyFont="1" applyFill="1" applyBorder="1"/>
    <xf numFmtId="169" fontId="0" fillId="2" borderId="165" xfId="1" applyNumberFormat="1" applyFont="1" applyFill="1" applyBorder="1"/>
    <xf numFmtId="169" fontId="0" fillId="0" borderId="166" xfId="0" applyNumberFormat="1" applyBorder="1"/>
    <xf numFmtId="169" fontId="0" fillId="0" borderId="167" xfId="0" applyNumberFormat="1" applyBorder="1"/>
    <xf numFmtId="9" fontId="0" fillId="0" borderId="168" xfId="2" applyFont="1" applyBorder="1"/>
    <xf numFmtId="9" fontId="0" fillId="0" borderId="169" xfId="2" applyFont="1" applyBorder="1"/>
    <xf numFmtId="0" fontId="5" fillId="0" borderId="149" xfId="0" applyFont="1" applyBorder="1"/>
    <xf numFmtId="0" fontId="5" fillId="0" borderId="150" xfId="0" applyFont="1" applyBorder="1"/>
    <xf numFmtId="169" fontId="5" fillId="0" borderId="149" xfId="0" applyNumberFormat="1" applyFont="1" applyBorder="1"/>
    <xf numFmtId="169" fontId="5" fillId="0" borderId="150" xfId="0" applyNumberFormat="1" applyFont="1" applyBorder="1"/>
    <xf numFmtId="169" fontId="0" fillId="0" borderId="170" xfId="0" applyNumberFormat="1" applyBorder="1"/>
    <xf numFmtId="169" fontId="0" fillId="0" borderId="171" xfId="0" applyNumberFormat="1" applyBorder="1"/>
    <xf numFmtId="0" fontId="56" fillId="8" borderId="172" xfId="0" applyFont="1" applyFill="1" applyBorder="1" applyAlignment="1">
      <alignment horizontal="centerContinuous"/>
    </xf>
    <xf numFmtId="0" fontId="56" fillId="8" borderId="173" xfId="0" applyFont="1" applyFill="1" applyBorder="1" applyAlignment="1">
      <alignment horizontal="centerContinuous"/>
    </xf>
    <xf numFmtId="167" fontId="11" fillId="2" borderId="174" xfId="4" applyFont="1" applyFill="1" applyBorder="1" applyAlignment="1">
      <alignment horizontal="center"/>
    </xf>
    <xf numFmtId="167" fontId="11" fillId="2" borderId="175" xfId="4" applyFont="1" applyFill="1" applyBorder="1" applyAlignment="1">
      <alignment horizontal="center"/>
    </xf>
    <xf numFmtId="0" fontId="0" fillId="3" borderId="176" xfId="0" applyFill="1" applyBorder="1"/>
    <xf numFmtId="0" fontId="0" fillId="3" borderId="150" xfId="0" applyFill="1" applyBorder="1"/>
    <xf numFmtId="0" fontId="56" fillId="9" borderId="177" xfId="0" applyFont="1" applyFill="1" applyBorder="1" applyAlignment="1">
      <alignment horizontal="centerContinuous"/>
    </xf>
    <xf numFmtId="0" fontId="11" fillId="0" borderId="178" xfId="4" applyNumberFormat="1" applyFont="1" applyBorder="1" applyAlignment="1">
      <alignment horizontal="center"/>
    </xf>
    <xf numFmtId="0" fontId="0" fillId="3" borderId="176" xfId="0" applyFill="1" applyBorder="1" applyAlignment="1">
      <alignment horizontal="center"/>
    </xf>
    <xf numFmtId="0" fontId="0" fillId="0" borderId="176" xfId="0" applyBorder="1"/>
    <xf numFmtId="14" fontId="10" fillId="0" borderId="0" xfId="0" applyNumberFormat="1" applyFont="1"/>
    <xf numFmtId="1" fontId="10" fillId="0" borderId="0" xfId="0" applyNumberFormat="1" applyFont="1" applyAlignment="1">
      <alignment horizontal="center"/>
    </xf>
    <xf numFmtId="167" fontId="7" fillId="6" borderId="179" xfId="4" applyFont="1" applyFill="1" applyBorder="1" applyAlignment="1">
      <alignment horizontal="centerContinuous"/>
    </xf>
    <xf numFmtId="167" fontId="7" fillId="6" borderId="180" xfId="4" applyFont="1" applyFill="1" applyBorder="1" applyAlignment="1">
      <alignment horizontal="centerContinuous"/>
    </xf>
    <xf numFmtId="167" fontId="7" fillId="6" borderId="181" xfId="4" applyFont="1" applyFill="1" applyBorder="1" applyAlignment="1">
      <alignment horizontal="centerContinuous"/>
    </xf>
    <xf numFmtId="167" fontId="7" fillId="6" borderId="182" xfId="4" applyFont="1" applyFill="1" applyBorder="1" applyAlignment="1">
      <alignment horizontal="left"/>
    </xf>
    <xf numFmtId="167" fontId="6" fillId="3" borderId="183" xfId="4" applyFill="1" applyBorder="1" applyAlignment="1">
      <alignment vertical="center"/>
    </xf>
    <xf numFmtId="1" fontId="6" fillId="3" borderId="183" xfId="4" applyNumberFormat="1" applyFill="1" applyBorder="1" applyAlignment="1">
      <alignment vertical="center"/>
    </xf>
    <xf numFmtId="49" fontId="6" fillId="3" borderId="183" xfId="4" applyNumberFormat="1" applyFill="1" applyBorder="1" applyAlignment="1">
      <alignment horizontal="right" vertical="center"/>
    </xf>
    <xf numFmtId="164" fontId="0" fillId="0" borderId="0" xfId="1" applyFont="1"/>
    <xf numFmtId="1" fontId="0" fillId="3" borderId="0" xfId="0" applyNumberFormat="1" applyFill="1"/>
    <xf numFmtId="2" fontId="56" fillId="9" borderId="177" xfId="0" applyNumberFormat="1" applyFont="1" applyFill="1" applyBorder="1" applyAlignment="1">
      <alignment horizontal="centerContinuous"/>
    </xf>
    <xf numFmtId="2" fontId="11" fillId="0" borderId="178" xfId="4" applyNumberFormat="1" applyFont="1" applyBorder="1" applyAlignment="1">
      <alignment horizontal="center"/>
    </xf>
    <xf numFmtId="2" fontId="0" fillId="0" borderId="176" xfId="0" applyNumberFormat="1" applyBorder="1"/>
    <xf numFmtId="2" fontId="0" fillId="0" borderId="0" xfId="0" applyNumberFormat="1"/>
    <xf numFmtId="2" fontId="56" fillId="9" borderId="177" xfId="0" applyNumberFormat="1" applyFont="1" applyFill="1" applyBorder="1" applyAlignment="1">
      <alignment horizontal="center"/>
    </xf>
    <xf numFmtId="2" fontId="0" fillId="0" borderId="17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176" xfId="0" applyNumberFormat="1" applyBorder="1" applyAlignment="1">
      <alignment horizontal="center"/>
    </xf>
    <xf numFmtId="168" fontId="0" fillId="0" borderId="0" xfId="1" applyNumberFormat="1" applyFont="1" applyBorder="1"/>
    <xf numFmtId="1" fontId="0" fillId="0" borderId="0" xfId="0" applyNumberFormat="1"/>
    <xf numFmtId="1" fontId="0" fillId="2" borderId="25" xfId="0" applyNumberFormat="1" applyFill="1" applyBorder="1" applyAlignment="1">
      <alignment horizontal="center"/>
    </xf>
    <xf numFmtId="1" fontId="20" fillId="0" borderId="0" xfId="6" applyNumberFormat="1" applyFont="1"/>
    <xf numFmtId="1" fontId="20" fillId="0" borderId="16" xfId="6" applyNumberFormat="1" applyFont="1" applyBorder="1"/>
    <xf numFmtId="1" fontId="20" fillId="0" borderId="17" xfId="6" applyNumberFormat="1" applyFont="1" applyBorder="1"/>
    <xf numFmtId="1" fontId="0" fillId="3" borderId="17" xfId="0" applyNumberFormat="1" applyFill="1" applyBorder="1"/>
    <xf numFmtId="1" fontId="20" fillId="0" borderId="18" xfId="6" applyNumberFormat="1" applyFont="1" applyBorder="1"/>
    <xf numFmtId="1" fontId="3" fillId="0" borderId="0" xfId="6" applyNumberFormat="1"/>
    <xf numFmtId="0" fontId="0" fillId="3" borderId="17" xfId="0" applyFill="1" applyBorder="1"/>
    <xf numFmtId="0" fontId="57" fillId="0" borderId="0" xfId="0" applyFont="1"/>
    <xf numFmtId="3" fontId="0" fillId="0" borderId="0" xfId="0" applyNumberFormat="1" applyAlignment="1">
      <alignment horizontal="center"/>
    </xf>
    <xf numFmtId="0" fontId="40" fillId="7" borderId="184" xfId="16" applyFont="1" applyFill="1" applyBorder="1" applyAlignment="1">
      <alignment horizontal="left" vertical="center" wrapText="1" indent="1" readingOrder="1"/>
    </xf>
    <xf numFmtId="166" fontId="40" fillId="7" borderId="185" xfId="16" applyNumberFormat="1" applyFont="1" applyFill="1" applyBorder="1" applyAlignment="1">
      <alignment horizontal="center" wrapText="1" readingOrder="1"/>
    </xf>
    <xf numFmtId="166" fontId="40" fillId="7" borderId="186" xfId="16" applyNumberFormat="1" applyFont="1" applyFill="1" applyBorder="1" applyAlignment="1">
      <alignment horizontal="center" wrapText="1" readingOrder="1"/>
    </xf>
    <xf numFmtId="3" fontId="0" fillId="0" borderId="187" xfId="0" applyNumberFormat="1" applyBorder="1" applyAlignment="1">
      <alignment horizontal="center"/>
    </xf>
    <xf numFmtId="166" fontId="40" fillId="7" borderId="80" xfId="16" applyNumberFormat="1" applyFont="1" applyFill="1" applyBorder="1" applyAlignment="1">
      <alignment horizontal="center" wrapText="1" readingOrder="1"/>
    </xf>
    <xf numFmtId="3" fontId="0" fillId="0" borderId="188" xfId="0" applyNumberFormat="1" applyBorder="1" applyAlignment="1">
      <alignment horizontal="center"/>
    </xf>
    <xf numFmtId="0" fontId="40" fillId="7" borderId="189" xfId="16" applyFont="1" applyFill="1" applyBorder="1" applyAlignment="1">
      <alignment horizontal="left" vertical="center" wrapText="1" indent="1" readingOrder="1"/>
    </xf>
    <xf numFmtId="3" fontId="0" fillId="3" borderId="190" xfId="0" applyNumberFormat="1" applyFill="1" applyBorder="1" applyAlignment="1">
      <alignment horizontal="center"/>
    </xf>
    <xf numFmtId="3" fontId="0" fillId="3" borderId="191" xfId="0" applyNumberFormat="1" applyFill="1" applyBorder="1" applyAlignment="1">
      <alignment horizontal="center"/>
    </xf>
    <xf numFmtId="3" fontId="0" fillId="0" borderId="192" xfId="0" applyNumberFormat="1" applyBorder="1" applyAlignment="1">
      <alignment horizontal="center"/>
    </xf>
    <xf numFmtId="3" fontId="0" fillId="0" borderId="193" xfId="0" applyNumberFormat="1" applyBorder="1" applyAlignment="1">
      <alignment horizontal="center"/>
    </xf>
    <xf numFmtId="182" fontId="0" fillId="0" borderId="192" xfId="0" applyNumberFormat="1" applyBorder="1" applyAlignment="1">
      <alignment horizontal="center"/>
    </xf>
    <xf numFmtId="168" fontId="0" fillId="10" borderId="11" xfId="1" applyNumberFormat="1" applyFont="1" applyFill="1" applyBorder="1"/>
    <xf numFmtId="169" fontId="0" fillId="10" borderId="9" xfId="1" applyNumberFormat="1" applyFont="1" applyFill="1" applyBorder="1"/>
    <xf numFmtId="169" fontId="0" fillId="2" borderId="9" xfId="22" applyNumberFormat="1" applyFont="1" applyFill="1" applyBorder="1"/>
    <xf numFmtId="168" fontId="0" fillId="2" borderId="11" xfId="22" applyNumberFormat="1" applyFont="1" applyFill="1" applyBorder="1"/>
    <xf numFmtId="169" fontId="10" fillId="6" borderId="194" xfId="15" applyNumberFormat="1" applyFont="1" applyFill="1" applyBorder="1" applyAlignment="1" applyProtection="1">
      <alignment vertical="top" wrapText="1"/>
      <protection locked="0"/>
    </xf>
    <xf numFmtId="164" fontId="44" fillId="3" borderId="194" xfId="27" applyFont="1" applyFill="1" applyBorder="1" applyAlignment="1" applyProtection="1">
      <alignment horizontal="left" vertical="top"/>
      <protection locked="0"/>
    </xf>
    <xf numFmtId="14" fontId="44" fillId="3" borderId="194" xfId="27" applyNumberFormat="1" applyFont="1" applyFill="1" applyBorder="1" applyAlignment="1" applyProtection="1">
      <alignment horizontal="left" vertical="top"/>
      <protection locked="0"/>
    </xf>
    <xf numFmtId="12" fontId="44" fillId="3" borderId="194" xfId="27" applyNumberFormat="1" applyFont="1" applyFill="1" applyBorder="1" applyAlignment="1" applyProtection="1">
      <alignment horizontal="left" vertical="top"/>
      <protection locked="0"/>
    </xf>
    <xf numFmtId="164" fontId="44" fillId="3" borderId="194" xfId="27" applyFont="1" applyFill="1" applyBorder="1" applyAlignment="1" applyProtection="1">
      <alignment horizontal="left" vertical="top" wrapText="1"/>
      <protection locked="0"/>
    </xf>
    <xf numFmtId="0" fontId="0" fillId="3" borderId="21" xfId="0" applyFill="1" applyBorder="1" applyAlignment="1">
      <alignment horizontal="right"/>
    </xf>
    <xf numFmtId="4" fontId="0" fillId="0" borderId="0" xfId="0" applyNumberFormat="1"/>
    <xf numFmtId="0" fontId="0" fillId="0" borderId="72" xfId="0" applyBorder="1" applyAlignment="1">
      <alignment horizontal="center"/>
    </xf>
    <xf numFmtId="0" fontId="0" fillId="0" borderId="0" xfId="0" applyAlignment="1">
      <alignment horizontal="left"/>
    </xf>
    <xf numFmtId="0" fontId="0" fillId="3" borderId="21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183" fontId="0" fillId="3" borderId="19" xfId="0" applyNumberFormat="1" applyFill="1" applyBorder="1"/>
    <xf numFmtId="171" fontId="0" fillId="11" borderId="8" xfId="0" applyNumberFormat="1" applyFill="1" applyBorder="1"/>
    <xf numFmtId="0" fontId="10" fillId="0" borderId="147" xfId="0" applyFont="1" applyBorder="1" applyAlignment="1">
      <alignment horizontal="center"/>
    </xf>
    <xf numFmtId="169" fontId="0" fillId="2" borderId="0" xfId="0" applyNumberFormat="1" applyFill="1"/>
    <xf numFmtId="169" fontId="53" fillId="0" borderId="0" xfId="0" applyNumberFormat="1" applyFont="1"/>
    <xf numFmtId="164" fontId="0" fillId="0" borderId="0" xfId="0" applyNumberFormat="1"/>
    <xf numFmtId="169" fontId="0" fillId="12" borderId="0" xfId="0" applyNumberFormat="1" applyFill="1"/>
    <xf numFmtId="0" fontId="0" fillId="0" borderId="21" xfId="0" applyBorder="1" applyAlignment="1">
      <alignment horizontal="left"/>
    </xf>
    <xf numFmtId="0" fontId="0" fillId="3" borderId="0" xfId="0" applyFill="1" applyAlignment="1">
      <alignment horizontal="left"/>
    </xf>
    <xf numFmtId="169" fontId="0" fillId="13" borderId="0" xfId="0" applyNumberFormat="1" applyFill="1"/>
    <xf numFmtId="169" fontId="6" fillId="16" borderId="0" xfId="11" applyNumberFormat="1" applyFont="1" applyFill="1" applyBorder="1" applyProtection="1">
      <protection locked="0"/>
    </xf>
    <xf numFmtId="169" fontId="0" fillId="17" borderId="0" xfId="0" applyNumberFormat="1" applyFill="1"/>
    <xf numFmtId="169" fontId="0" fillId="15" borderId="0" xfId="0" applyNumberFormat="1" applyFill="1"/>
    <xf numFmtId="169" fontId="0" fillId="0" borderId="9" xfId="1" applyNumberFormat="1" applyFont="1" applyFill="1" applyBorder="1"/>
    <xf numFmtId="169" fontId="0" fillId="0" borderId="9" xfId="22" applyNumberFormat="1" applyFont="1" applyFill="1" applyBorder="1"/>
    <xf numFmtId="169" fontId="0" fillId="0" borderId="158" xfId="1" applyNumberFormat="1" applyFont="1" applyFill="1" applyBorder="1"/>
    <xf numFmtId="169" fontId="0" fillId="0" borderId="159" xfId="1" applyNumberFormat="1" applyFont="1" applyFill="1" applyBorder="1"/>
    <xf numFmtId="169" fontId="0" fillId="11" borderId="0" xfId="0" applyNumberFormat="1" applyFill="1"/>
    <xf numFmtId="171" fontId="0" fillId="0" borderId="21" xfId="0" applyNumberFormat="1" applyBorder="1"/>
    <xf numFmtId="164" fontId="10" fillId="0" borderId="78" xfId="1" applyFont="1" applyBorder="1"/>
    <xf numFmtId="169" fontId="6" fillId="3" borderId="12" xfId="11" applyNumberFormat="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0" xfId="1" applyFont="1" applyFill="1"/>
    <xf numFmtId="171" fontId="0" fillId="0" borderId="3" xfId="0" applyNumberFormat="1" applyBorder="1"/>
    <xf numFmtId="171" fontId="0" fillId="0" borderId="5" xfId="0" applyNumberFormat="1" applyBorder="1"/>
    <xf numFmtId="0" fontId="0" fillId="3" borderId="21" xfId="0" applyFill="1" applyBorder="1" applyAlignment="1">
      <alignment horizontal="left" vertical="top"/>
    </xf>
    <xf numFmtId="171" fontId="0" fillId="0" borderId="0" xfId="0" applyNumberFormat="1"/>
    <xf numFmtId="0" fontId="0" fillId="0" borderId="53" xfId="0" applyBorder="1" applyAlignment="1">
      <alignment horizontal="center" vertical="center" wrapText="1"/>
    </xf>
    <xf numFmtId="0" fontId="0" fillId="0" borderId="74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75" xfId="0" applyBorder="1" applyAlignment="1">
      <alignment horizontal="center"/>
    </xf>
    <xf numFmtId="0" fontId="5" fillId="3" borderId="21" xfId="0" applyFont="1" applyFill="1" applyBorder="1" applyAlignment="1">
      <alignment horizontal="left"/>
    </xf>
    <xf numFmtId="169" fontId="3" fillId="0" borderId="0" xfId="6" applyNumberFormat="1"/>
    <xf numFmtId="164" fontId="0" fillId="0" borderId="0" xfId="1" applyFont="1" applyBorder="1"/>
    <xf numFmtId="164" fontId="10" fillId="0" borderId="0" xfId="1" applyFont="1" applyBorder="1"/>
    <xf numFmtId="164" fontId="0" fillId="0" borderId="0" xfId="1" applyFont="1" applyFill="1" applyBorder="1"/>
    <xf numFmtId="168" fontId="10" fillId="0" borderId="0" xfId="1" applyNumberFormat="1" applyFont="1"/>
    <xf numFmtId="185" fontId="0" fillId="0" borderId="0" xfId="1" applyNumberFormat="1" applyFont="1"/>
    <xf numFmtId="164" fontId="53" fillId="0" borderId="0" xfId="1" applyFont="1" applyBorder="1"/>
    <xf numFmtId="164" fontId="10" fillId="0" borderId="19" xfId="1" applyFont="1" applyBorder="1"/>
    <xf numFmtId="164" fontId="0" fillId="3" borderId="19" xfId="1" applyFont="1" applyFill="1" applyBorder="1"/>
    <xf numFmtId="0" fontId="64" fillId="0" borderId="0" xfId="0" applyFont="1"/>
    <xf numFmtId="0" fontId="65" fillId="0" borderId="0" xfId="50"/>
    <xf numFmtId="14" fontId="65" fillId="0" borderId="0" xfId="50" applyNumberFormat="1"/>
    <xf numFmtId="186" fontId="65" fillId="0" borderId="0" xfId="1" applyNumberFormat="1" applyFont="1"/>
    <xf numFmtId="186" fontId="0" fillId="0" borderId="0" xfId="1" applyNumberFormat="1" applyFont="1"/>
    <xf numFmtId="168" fontId="66" fillId="19" borderId="0" xfId="1" applyNumberFormat="1" applyFont="1" applyFill="1"/>
    <xf numFmtId="0" fontId="65" fillId="0" borderId="0" xfId="50" applyAlignment="1">
      <alignment horizontal="right"/>
    </xf>
    <xf numFmtId="0" fontId="0" fillId="0" borderId="0" xfId="0" applyAlignment="1">
      <alignment horizontal="right"/>
    </xf>
    <xf numFmtId="0" fontId="65" fillId="19" borderId="0" xfId="50" applyFill="1" applyAlignment="1">
      <alignment horizontal="right"/>
    </xf>
    <xf numFmtId="0" fontId="65" fillId="19" borderId="0" xfId="50" applyFill="1"/>
    <xf numFmtId="186" fontId="65" fillId="19" borderId="0" xfId="1" applyNumberFormat="1" applyFont="1" applyFill="1"/>
    <xf numFmtId="0" fontId="65" fillId="12" borderId="0" xfId="50" applyFill="1" applyAlignment="1">
      <alignment horizontal="right"/>
    </xf>
    <xf numFmtId="0" fontId="65" fillId="12" borderId="0" xfId="50" applyFill="1"/>
    <xf numFmtId="186" fontId="65" fillId="12" borderId="0" xfId="1" applyNumberFormat="1" applyFont="1" applyFill="1"/>
    <xf numFmtId="0" fontId="65" fillId="20" borderId="0" xfId="50" applyFill="1" applyAlignment="1">
      <alignment horizontal="right"/>
    </xf>
    <xf numFmtId="0" fontId="65" fillId="20" borderId="0" xfId="50" applyFill="1"/>
    <xf numFmtId="186" fontId="65" fillId="20" borderId="0" xfId="1" applyNumberFormat="1" applyFont="1" applyFill="1"/>
    <xf numFmtId="0" fontId="65" fillId="18" borderId="0" xfId="50" applyFill="1" applyAlignment="1">
      <alignment horizontal="right"/>
    </xf>
    <xf numFmtId="0" fontId="65" fillId="18" borderId="0" xfId="50" applyFill="1"/>
    <xf numFmtId="186" fontId="65" fillId="18" borderId="0" xfId="1" applyNumberFormat="1" applyFont="1" applyFill="1"/>
    <xf numFmtId="0" fontId="0" fillId="21" borderId="21" xfId="0" applyFill="1" applyBorder="1" applyAlignment="1">
      <alignment horizontal="left"/>
    </xf>
    <xf numFmtId="187" fontId="0" fillId="0" borderId="0" xfId="0" applyNumberFormat="1"/>
    <xf numFmtId="169" fontId="0" fillId="0" borderId="149" xfId="0" applyNumberFormat="1" applyBorder="1"/>
    <xf numFmtId="169" fontId="0" fillId="0" borderId="150" xfId="0" applyNumberFormat="1" applyBorder="1"/>
    <xf numFmtId="0" fontId="7" fillId="0" borderId="0" xfId="0" applyFont="1"/>
    <xf numFmtId="169" fontId="6" fillId="0" borderId="0" xfId="11" applyNumberFormat="1" applyFont="1" applyFill="1" applyBorder="1" applyAlignment="1">
      <alignment horizontal="center"/>
    </xf>
    <xf numFmtId="0" fontId="60" fillId="0" borderId="0" xfId="0" applyFont="1" applyAlignment="1">
      <alignment horizontal="justify" vertical="center"/>
    </xf>
    <xf numFmtId="169" fontId="6" fillId="22" borderId="0" xfId="11" applyNumberFormat="1" applyFont="1" applyFill="1" applyBorder="1" applyProtection="1">
      <protection locked="0"/>
    </xf>
    <xf numFmtId="169" fontId="6" fillId="14" borderId="0" xfId="11" applyNumberFormat="1" applyFont="1" applyFill="1" applyBorder="1" applyProtection="1">
      <protection locked="0"/>
    </xf>
    <xf numFmtId="169" fontId="0" fillId="14" borderId="0" xfId="0" applyNumberFormat="1" applyFill="1"/>
    <xf numFmtId="169" fontId="0" fillId="23" borderId="0" xfId="0" applyNumberFormat="1" applyFill="1"/>
    <xf numFmtId="169" fontId="6" fillId="3" borderId="61" xfId="11" applyNumberFormat="1" applyFont="1" applyFill="1" applyBorder="1" applyAlignment="1">
      <alignment horizontal="left"/>
    </xf>
    <xf numFmtId="169" fontId="0" fillId="24" borderId="0" xfId="0" applyNumberFormat="1" applyFill="1"/>
    <xf numFmtId="169" fontId="0" fillId="25" borderId="0" xfId="0" applyNumberFormat="1" applyFill="1"/>
    <xf numFmtId="166" fontId="68" fillId="0" borderId="76" xfId="12" applyNumberFormat="1" applyFont="1" applyBorder="1" applyAlignment="1">
      <alignment horizontal="center"/>
    </xf>
    <xf numFmtId="0" fontId="68" fillId="0" borderId="76" xfId="12" applyFont="1" applyBorder="1" applyAlignment="1">
      <alignment horizontal="center"/>
    </xf>
    <xf numFmtId="0" fontId="69" fillId="0" borderId="76" xfId="12" applyFont="1" applyBorder="1" applyAlignment="1">
      <alignment horizontal="center"/>
    </xf>
    <xf numFmtId="0" fontId="70" fillId="0" borderId="0" xfId="12" applyFont="1"/>
    <xf numFmtId="176" fontId="70" fillId="0" borderId="0" xfId="13" applyNumberFormat="1" applyFont="1" applyBorder="1"/>
    <xf numFmtId="168" fontId="70" fillId="0" borderId="0" xfId="13" applyNumberFormat="1" applyFont="1"/>
    <xf numFmtId="169" fontId="70" fillId="0" borderId="0" xfId="13" applyNumberFormat="1" applyFont="1" applyFill="1" applyBorder="1"/>
    <xf numFmtId="169" fontId="70" fillId="0" borderId="21" xfId="13" applyNumberFormat="1" applyFont="1" applyBorder="1"/>
    <xf numFmtId="169" fontId="70" fillId="0" borderId="76" xfId="13" applyNumberFormat="1" applyFont="1" applyBorder="1"/>
    <xf numFmtId="175" fontId="68" fillId="0" borderId="79" xfId="13" applyNumberFormat="1" applyFont="1" applyBorder="1"/>
    <xf numFmtId="168" fontId="70" fillId="0" borderId="0" xfId="13" applyNumberFormat="1" applyFont="1" applyBorder="1"/>
    <xf numFmtId="169" fontId="70" fillId="0" borderId="0" xfId="12" applyNumberFormat="1" applyFont="1"/>
    <xf numFmtId="169" fontId="70" fillId="0" borderId="0" xfId="15" applyNumberFormat="1" applyFont="1" applyBorder="1"/>
    <xf numFmtId="175" fontId="70" fillId="0" borderId="0" xfId="12" applyNumberFormat="1" applyFont="1"/>
    <xf numFmtId="0" fontId="68" fillId="0" borderId="21" xfId="12" applyFont="1" applyBorder="1" applyAlignment="1">
      <alignment horizontal="center"/>
    </xf>
    <xf numFmtId="175" fontId="70" fillId="0" borderId="0" xfId="13" applyNumberFormat="1" applyFont="1"/>
    <xf numFmtId="168" fontId="70" fillId="0" borderId="76" xfId="13" applyNumberFormat="1" applyFont="1" applyBorder="1"/>
    <xf numFmtId="9" fontId="70" fillId="0" borderId="0" xfId="14" applyFont="1"/>
    <xf numFmtId="0" fontId="71" fillId="0" borderId="0" xfId="12" applyFont="1"/>
    <xf numFmtId="168" fontId="70" fillId="0" borderId="21" xfId="13" applyNumberFormat="1" applyFont="1" applyBorder="1"/>
    <xf numFmtId="169" fontId="70" fillId="0" borderId="0" xfId="13" applyNumberFormat="1" applyFont="1" applyBorder="1"/>
    <xf numFmtId="169" fontId="70" fillId="0" borderId="76" xfId="15" applyNumberFormat="1" applyFont="1" applyBorder="1"/>
    <xf numFmtId="176" fontId="68" fillId="0" borderId="79" xfId="13" applyNumberFormat="1" applyFont="1" applyBorder="1"/>
    <xf numFmtId="0" fontId="5" fillId="0" borderId="6" xfId="0" applyFont="1" applyBorder="1"/>
    <xf numFmtId="0" fontId="5" fillId="0" borderId="7" xfId="0" applyFont="1" applyBorder="1"/>
    <xf numFmtId="169" fontId="72" fillId="3" borderId="61" xfId="11" applyNumberFormat="1" applyFont="1" applyFill="1" applyBorder="1" applyAlignment="1">
      <alignment horizontal="left"/>
    </xf>
    <xf numFmtId="169" fontId="72" fillId="3" borderId="61" xfId="11" applyNumberFormat="1" applyFont="1" applyFill="1" applyBorder="1" applyAlignment="1">
      <alignment horizontal="center"/>
    </xf>
    <xf numFmtId="0" fontId="0" fillId="11" borderId="0" xfId="0" applyFill="1"/>
    <xf numFmtId="0" fontId="0" fillId="11" borderId="20" xfId="0" applyFill="1" applyBorder="1"/>
    <xf numFmtId="0" fontId="0" fillId="11" borderId="21" xfId="0" applyFill="1" applyBorder="1"/>
    <xf numFmtId="0" fontId="0" fillId="11" borderId="21" xfId="0" applyFill="1" applyBorder="1" applyAlignment="1">
      <alignment horizontal="left"/>
    </xf>
    <xf numFmtId="0" fontId="5" fillId="3" borderId="21" xfId="0" applyFont="1" applyFill="1" applyBorder="1"/>
    <xf numFmtId="0" fontId="5" fillId="11" borderId="21" xfId="0" applyFont="1" applyFill="1" applyBorder="1"/>
    <xf numFmtId="0" fontId="5" fillId="11" borderId="21" xfId="0" applyFont="1" applyFill="1" applyBorder="1" applyAlignment="1">
      <alignment horizontal="center"/>
    </xf>
    <xf numFmtId="1" fontId="5" fillId="11" borderId="25" xfId="0" applyNumberFormat="1" applyFont="1" applyFill="1" applyBorder="1" applyAlignment="1">
      <alignment horizontal="center"/>
    </xf>
    <xf numFmtId="169" fontId="0" fillId="19" borderId="0" xfId="0" applyNumberFormat="1" applyFill="1"/>
    <xf numFmtId="0" fontId="27" fillId="0" borderId="1" xfId="0" applyFont="1" applyBorder="1"/>
    <xf numFmtId="169" fontId="23" fillId="2" borderId="28" xfId="8" applyNumberFormat="1" applyFont="1" applyFill="1" applyBorder="1" applyProtection="1">
      <protection locked="0"/>
    </xf>
    <xf numFmtId="169" fontId="23" fillId="0" borderId="27" xfId="8" applyNumberFormat="1" applyFont="1" applyBorder="1"/>
    <xf numFmtId="169" fontId="0" fillId="16" borderId="0" xfId="0" applyNumberFormat="1" applyFill="1"/>
    <xf numFmtId="168" fontId="27" fillId="0" borderId="196" xfId="1" applyNumberFormat="1" applyFont="1" applyFill="1" applyBorder="1"/>
    <xf numFmtId="169" fontId="24" fillId="2" borderId="28" xfId="8" applyNumberFormat="1" applyFont="1" applyFill="1" applyBorder="1" applyProtection="1">
      <protection locked="0"/>
    </xf>
    <xf numFmtId="171" fontId="27" fillId="0" borderId="3" xfId="0" applyNumberFormat="1" applyFont="1" applyBorder="1"/>
    <xf numFmtId="168" fontId="27" fillId="0" borderId="5" xfId="1" applyNumberFormat="1" applyFont="1" applyFill="1" applyBorder="1"/>
    <xf numFmtId="0" fontId="27" fillId="0" borderId="0" xfId="0" applyFont="1"/>
    <xf numFmtId="0" fontId="27" fillId="0" borderId="2" xfId="0" applyFont="1" applyBorder="1"/>
    <xf numFmtId="171" fontId="27" fillId="0" borderId="5" xfId="0" applyNumberFormat="1" applyFont="1" applyBorder="1"/>
    <xf numFmtId="0" fontId="27" fillId="0" borderId="4" xfId="0" applyFont="1" applyBorder="1"/>
    <xf numFmtId="169" fontId="5" fillId="0" borderId="13" xfId="0" applyNumberFormat="1" applyFont="1" applyBorder="1"/>
    <xf numFmtId="168" fontId="5" fillId="2" borderId="11" xfId="1" applyNumberFormat="1" applyFont="1" applyFill="1" applyBorder="1"/>
    <xf numFmtId="169" fontId="5" fillId="2" borderId="9" xfId="1" applyNumberFormat="1" applyFont="1" applyFill="1" applyBorder="1"/>
    <xf numFmtId="169" fontId="27" fillId="0" borderId="13" xfId="0" applyNumberFormat="1" applyFont="1" applyBorder="1"/>
    <xf numFmtId="168" fontId="27" fillId="2" borderId="11" xfId="1" applyNumberFormat="1" applyFont="1" applyFill="1" applyBorder="1"/>
    <xf numFmtId="169" fontId="27" fillId="2" borderId="9" xfId="1" applyNumberFormat="1" applyFont="1" applyFill="1" applyBorder="1"/>
    <xf numFmtId="169" fontId="27" fillId="0" borderId="2" xfId="0" applyNumberFormat="1" applyFont="1" applyBorder="1"/>
    <xf numFmtId="169" fontId="27" fillId="0" borderId="0" xfId="0" applyNumberFormat="1" applyFont="1"/>
    <xf numFmtId="169" fontId="27" fillId="0" borderId="15" xfId="0" applyNumberFormat="1" applyFont="1" applyBorder="1"/>
    <xf numFmtId="168" fontId="27" fillId="2" borderId="9" xfId="1" applyNumberFormat="1" applyFont="1" applyFill="1" applyBorder="1"/>
    <xf numFmtId="0" fontId="24" fillId="0" borderId="0" xfId="6" applyFont="1"/>
    <xf numFmtId="169" fontId="0" fillId="26" borderId="0" xfId="0" applyNumberFormat="1" applyFill="1"/>
    <xf numFmtId="0" fontId="27" fillId="0" borderId="196" xfId="0" applyFont="1" applyBorder="1"/>
    <xf numFmtId="171" fontId="27" fillId="0" borderId="8" xfId="0" applyNumberFormat="1" applyFont="1" applyBorder="1"/>
    <xf numFmtId="171" fontId="27" fillId="0" borderId="196" xfId="0" applyNumberFormat="1" applyFont="1" applyBorder="1"/>
    <xf numFmtId="169" fontId="24" fillId="6" borderId="28" xfId="8" applyNumberFormat="1" applyFont="1" applyFill="1" applyBorder="1" applyProtection="1">
      <protection locked="0"/>
    </xf>
    <xf numFmtId="169" fontId="24" fillId="0" borderId="27" xfId="8" applyNumberFormat="1" applyFont="1" applyBorder="1"/>
    <xf numFmtId="169" fontId="24" fillId="0" borderId="15" xfId="8" applyNumberFormat="1" applyFont="1" applyBorder="1"/>
    <xf numFmtId="165" fontId="0" fillId="0" borderId="0" xfId="0" applyNumberFormat="1"/>
    <xf numFmtId="169" fontId="72" fillId="3" borderId="61" xfId="11" applyNumberFormat="1" applyFont="1" applyFill="1" applyBorder="1" applyAlignment="1">
      <alignment horizontal="left" wrapText="1"/>
    </xf>
    <xf numFmtId="169" fontId="72" fillId="3" borderId="72" xfId="11" applyNumberFormat="1" applyFont="1" applyFill="1" applyBorder="1" applyAlignment="1">
      <alignment horizontal="center"/>
    </xf>
    <xf numFmtId="171" fontId="74" fillId="0" borderId="68" xfId="11" applyNumberFormat="1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169" fontId="72" fillId="3" borderId="195" xfId="11" applyNumberFormat="1" applyFont="1" applyFill="1" applyBorder="1" applyAlignment="1">
      <alignment horizontal="center"/>
    </xf>
    <xf numFmtId="169" fontId="72" fillId="3" borderId="65" xfId="11" applyNumberFormat="1" applyFont="1" applyFill="1" applyBorder="1" applyAlignment="1">
      <alignment horizontal="center"/>
    </xf>
    <xf numFmtId="0" fontId="5" fillId="0" borderId="71" xfId="0" applyFont="1" applyBorder="1"/>
    <xf numFmtId="0" fontId="5" fillId="0" borderId="72" xfId="0" applyFont="1" applyBorder="1"/>
    <xf numFmtId="0" fontId="5" fillId="0" borderId="25" xfId="0" applyFont="1" applyBorder="1"/>
    <xf numFmtId="172" fontId="27" fillId="0" borderId="19" xfId="0" applyNumberFormat="1" applyFont="1" applyBorder="1"/>
    <xf numFmtId="169" fontId="75" fillId="0" borderId="0" xfId="8" applyNumberFormat="1" applyFont="1" applyBorder="1"/>
    <xf numFmtId="168" fontId="0" fillId="0" borderId="0" xfId="1" applyNumberFormat="1" applyFont="1" applyFill="1"/>
    <xf numFmtId="167" fontId="15" fillId="0" borderId="0" xfId="4" applyFont="1" applyAlignment="1">
      <alignment horizontal="center"/>
    </xf>
    <xf numFmtId="169" fontId="0" fillId="27" borderId="0" xfId="0" applyNumberFormat="1" applyFill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171" fontId="0" fillId="0" borderId="8" xfId="0" applyNumberFormat="1" applyBorder="1"/>
    <xf numFmtId="0" fontId="27" fillId="11" borderId="20" xfId="0" applyFont="1" applyFill="1" applyBorder="1"/>
    <xf numFmtId="0" fontId="27" fillId="11" borderId="0" xfId="0" applyFont="1" applyFill="1"/>
    <xf numFmtId="0" fontId="27" fillId="11" borderId="21" xfId="0" applyFont="1" applyFill="1" applyBorder="1"/>
    <xf numFmtId="0" fontId="27" fillId="0" borderId="152" xfId="0" applyFont="1" applyBorder="1"/>
    <xf numFmtId="0" fontId="27" fillId="0" borderId="21" xfId="0" applyFont="1" applyBorder="1" applyAlignment="1">
      <alignment horizontal="center"/>
    </xf>
    <xf numFmtId="1" fontId="27" fillId="0" borderId="25" xfId="0" applyNumberFormat="1" applyFont="1" applyBorder="1" applyAlignment="1">
      <alignment horizontal="center"/>
    </xf>
    <xf numFmtId="0" fontId="76" fillId="3" borderId="21" xfId="56" applyFill="1" applyBorder="1" applyAlignment="1">
      <alignment horizontal="left"/>
    </xf>
    <xf numFmtId="0" fontId="0" fillId="11" borderId="19" xfId="0" applyFill="1" applyBorder="1"/>
    <xf numFmtId="0" fontId="5" fillId="0" borderId="0" xfId="0" applyFont="1" applyAlignment="1">
      <alignment horizontal="center"/>
    </xf>
    <xf numFmtId="164" fontId="27" fillId="0" borderId="0" xfId="1" applyFont="1"/>
    <xf numFmtId="0" fontId="27" fillId="0" borderId="0" xfId="0" applyFont="1" applyAlignment="1">
      <alignment horizontal="center"/>
    </xf>
    <xf numFmtId="164" fontId="27" fillId="0" borderId="0" xfId="1" applyFont="1" applyAlignment="1">
      <alignment horizontal="center"/>
    </xf>
    <xf numFmtId="169" fontId="6" fillId="3" borderId="61" xfId="52" applyNumberFormat="1" applyFont="1" applyFill="1" applyBorder="1" applyAlignment="1">
      <alignment horizontal="left" wrapText="1"/>
    </xf>
    <xf numFmtId="169" fontId="6" fillId="3" borderId="61" xfId="11" applyNumberFormat="1" applyFont="1" applyFill="1" applyBorder="1" applyAlignment="1">
      <alignment horizontal="left" wrapText="1"/>
    </xf>
    <xf numFmtId="169" fontId="6" fillId="3" borderId="61" xfId="11" applyNumberFormat="1" applyFont="1" applyFill="1" applyBorder="1" applyAlignment="1">
      <alignment horizontal="center" wrapText="1"/>
    </xf>
    <xf numFmtId="188" fontId="0" fillId="0" borderId="0" xfId="1" applyNumberFormat="1" applyFont="1"/>
    <xf numFmtId="0" fontId="5" fillId="0" borderId="0" xfId="0" applyFont="1" applyAlignment="1">
      <alignment wrapText="1"/>
    </xf>
    <xf numFmtId="0" fontId="0" fillId="0" borderId="147" xfId="0" applyBorder="1" applyAlignment="1">
      <alignment horizontal="center"/>
    </xf>
    <xf numFmtId="169" fontId="0" fillId="2" borderId="9" xfId="1" applyNumberFormat="1" applyFont="1" applyFill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168" fontId="0" fillId="2" borderId="11" xfId="1" applyNumberFormat="1" applyFont="1" applyFill="1" applyBorder="1" applyAlignment="1">
      <alignment horizontal="center"/>
    </xf>
    <xf numFmtId="169" fontId="0" fillId="2" borderId="12" xfId="1" applyNumberFormat="1" applyFon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9" fontId="0" fillId="0" borderId="14" xfId="2" applyFont="1" applyBorder="1" applyAlignment="1">
      <alignment horizontal="center"/>
    </xf>
    <xf numFmtId="169" fontId="0" fillId="0" borderId="9" xfId="1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0" fontId="53" fillId="0" borderId="0" xfId="0" applyFont="1" applyAlignment="1">
      <alignment horizontal="center"/>
    </xf>
    <xf numFmtId="169" fontId="5" fillId="0" borderId="0" xfId="0" applyNumberFormat="1" applyFont="1" applyAlignment="1">
      <alignment horizontal="center"/>
    </xf>
    <xf numFmtId="169" fontId="0" fillId="0" borderId="15" xfId="0" applyNumberFormat="1" applyBorder="1" applyAlignment="1">
      <alignment horizontal="center"/>
    </xf>
    <xf numFmtId="168" fontId="0" fillId="2" borderId="9" xfId="1" applyNumberFormat="1" applyFont="1" applyFill="1" applyBorder="1" applyAlignment="1">
      <alignment horizontal="center"/>
    </xf>
    <xf numFmtId="0" fontId="0" fillId="0" borderId="152" xfId="0" applyBorder="1" applyAlignment="1">
      <alignment horizontal="center"/>
    </xf>
    <xf numFmtId="168" fontId="1" fillId="0" borderId="0" xfId="58" applyNumberFormat="1" applyFont="1" applyAlignment="1">
      <alignment horizontal="center"/>
    </xf>
    <xf numFmtId="3" fontId="5" fillId="0" borderId="0" xfId="0" applyNumberFormat="1" applyFont="1"/>
    <xf numFmtId="168" fontId="27" fillId="0" borderId="0" xfId="1" applyNumberFormat="1" applyFont="1"/>
    <xf numFmtId="3" fontId="27" fillId="0" borderId="197" xfId="0" applyNumberFormat="1" applyFont="1" applyBorder="1"/>
    <xf numFmtId="3" fontId="27" fillId="0" borderId="19" xfId="0" applyNumberFormat="1" applyFont="1" applyBorder="1"/>
    <xf numFmtId="0" fontId="77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0" fillId="0" borderId="21" xfId="0" applyBorder="1" applyAlignment="1">
      <alignment horizontal="center"/>
    </xf>
    <xf numFmtId="168" fontId="0" fillId="0" borderId="0" xfId="0" applyNumberFormat="1"/>
    <xf numFmtId="168" fontId="0" fillId="0" borderId="197" xfId="1" applyNumberFormat="1" applyFont="1" applyFill="1" applyBorder="1"/>
    <xf numFmtId="0" fontId="79" fillId="0" borderId="0" xfId="0" applyFont="1" applyAlignment="1">
      <alignment horizontal="left" vertical="center"/>
    </xf>
    <xf numFmtId="166" fontId="48" fillId="0" borderId="127" xfId="7" applyNumberFormat="1" applyFont="1" applyBorder="1" applyAlignment="1">
      <alignment horizontal="center"/>
    </xf>
    <xf numFmtId="166" fontId="48" fillId="0" borderId="128" xfId="7" applyNumberFormat="1" applyFont="1" applyBorder="1" applyAlignment="1">
      <alignment horizontal="center"/>
    </xf>
    <xf numFmtId="166" fontId="48" fillId="0" borderId="129" xfId="7" applyNumberFormat="1" applyFont="1" applyBorder="1" applyAlignment="1">
      <alignment horizontal="center"/>
    </xf>
    <xf numFmtId="166" fontId="48" fillId="0" borderId="126" xfId="7" applyNumberFormat="1" applyFont="1" applyBorder="1" applyAlignment="1">
      <alignment horizontal="left" vertical="center" indent="1"/>
    </xf>
    <xf numFmtId="166" fontId="48" fillId="0" borderId="122" xfId="7" applyNumberFormat="1" applyFont="1" applyBorder="1" applyAlignment="1">
      <alignment horizontal="left" vertical="center" indent="1"/>
    </xf>
    <xf numFmtId="0" fontId="40" fillId="7" borderId="86" xfId="16" applyFont="1" applyFill="1" applyBorder="1" applyAlignment="1">
      <alignment horizontal="left" vertical="center" wrapText="1" indent="1" readingOrder="1"/>
    </xf>
    <xf numFmtId="0" fontId="40" fillId="7" borderId="83" xfId="16" applyFont="1" applyFill="1" applyBorder="1" applyAlignment="1">
      <alignment horizontal="left" vertical="center" wrapText="1" indent="1" readingOrder="1"/>
    </xf>
    <xf numFmtId="166" fontId="41" fillId="0" borderId="87" xfId="7" applyNumberFormat="1" applyFont="1" applyBorder="1" applyAlignment="1">
      <alignment horizontal="left" vertical="center" indent="1"/>
    </xf>
    <xf numFmtId="166" fontId="41" fillId="0" borderId="88" xfId="7" applyNumberFormat="1" applyFont="1" applyBorder="1" applyAlignment="1">
      <alignment horizontal="left" vertical="center" indent="1"/>
    </xf>
    <xf numFmtId="0" fontId="40" fillId="7" borderId="144" xfId="16" applyFont="1" applyFill="1" applyBorder="1" applyAlignment="1">
      <alignment horizontal="center" wrapText="1" readingOrder="1"/>
    </xf>
    <xf numFmtId="0" fontId="40" fillId="7" borderId="145" xfId="16" applyFont="1" applyFill="1" applyBorder="1" applyAlignment="1">
      <alignment horizontal="center" wrapText="1" readingOrder="1"/>
    </xf>
    <xf numFmtId="0" fontId="40" fillId="7" borderId="144" xfId="16" applyFont="1" applyFill="1" applyBorder="1" applyAlignment="1">
      <alignment horizontal="center" vertical="center" wrapText="1" readingOrder="1"/>
    </xf>
    <xf numFmtId="0" fontId="40" fillId="7" borderId="145" xfId="16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/>
    </xf>
    <xf numFmtId="170" fontId="10" fillId="0" borderId="0" xfId="0" applyNumberFormat="1" applyFont="1" applyAlignment="1">
      <alignment horizontal="center"/>
    </xf>
    <xf numFmtId="167" fontId="16" fillId="0" borderId="2" xfId="9" applyFont="1" applyBorder="1" applyAlignment="1" applyProtection="1">
      <alignment horizontal="center"/>
      <protection locked="0"/>
    </xf>
    <xf numFmtId="170" fontId="22" fillId="0" borderId="0" xfId="9" applyNumberFormat="1" applyFont="1" applyAlignment="1">
      <alignment horizontal="center"/>
    </xf>
    <xf numFmtId="0" fontId="5" fillId="0" borderId="54" xfId="0" applyFont="1" applyBorder="1" applyAlignment="1">
      <alignment horizontal="center" vertical="center" wrapText="1"/>
    </xf>
  </cellXfs>
  <cellStyles count="59">
    <cellStyle name="$" xfId="3" xr:uid="{00000000-0005-0000-0000-000000000000}"/>
    <cellStyle name="$ 13" xfId="7" xr:uid="{00000000-0005-0000-0000-000001000000}"/>
    <cellStyle name="$ 2 3" xfId="20" xr:uid="{00000000-0005-0000-0000-000002000000}"/>
    <cellStyle name="$ 3" xfId="9" xr:uid="{00000000-0005-0000-0000-000003000000}"/>
    <cellStyle name="Comma" xfId="1" builtinId="3"/>
    <cellStyle name="Comma 10" xfId="27" xr:uid="{D0D16847-3D1B-437E-AEE7-4F9E4623D29A}"/>
    <cellStyle name="Comma 10 2" xfId="35" xr:uid="{091C3D52-43C7-439D-ACDC-43283C8C281B}"/>
    <cellStyle name="Comma 10 3" xfId="55" xr:uid="{D796EED1-F5D8-4AED-8D85-C099E747D8D0}"/>
    <cellStyle name="Comma 14" xfId="11" xr:uid="{00000000-0005-0000-0000-000005000000}"/>
    <cellStyle name="Comma 14 2" xfId="24" xr:uid="{00000000-0005-0000-0000-000005000000}"/>
    <cellStyle name="Comma 14 2 2" xfId="32" xr:uid="{6AB76517-D88D-4CBB-B2D2-890B06C19055}"/>
    <cellStyle name="Comma 14 3" xfId="52" xr:uid="{C5F3B154-A6EC-45FC-AA0B-D700FEF6AA87}"/>
    <cellStyle name="Comma 2" xfId="22" xr:uid="{00000000-0005-0000-0000-000042000000}"/>
    <cellStyle name="Comma 2 10" xfId="15" xr:uid="{00000000-0005-0000-0000-000006000000}"/>
    <cellStyle name="Comma 2 10 2" xfId="26" xr:uid="{00000000-0005-0000-0000-000006000000}"/>
    <cellStyle name="Comma 2 10 2 2" xfId="34" xr:uid="{652A1065-5166-46B9-B280-CBD32CAE9868}"/>
    <cellStyle name="Comma 2 10 3" xfId="53" xr:uid="{21B03537-6C95-4F35-BCB4-AA205FEA2A91}"/>
    <cellStyle name="Comma 2 2" xfId="30" xr:uid="{E09497A7-63D0-400F-9D5B-92594EE0CCD0}"/>
    <cellStyle name="Comma 3" xfId="8" xr:uid="{00000000-0005-0000-0000-000007000000}"/>
    <cellStyle name="Comma 3 2" xfId="23" xr:uid="{00000000-0005-0000-0000-000007000000}"/>
    <cellStyle name="Comma 3 2 2" xfId="31" xr:uid="{7DC75DD1-5C57-462C-95F4-404B764DE48E}"/>
    <cellStyle name="Comma 3 3" xfId="51" xr:uid="{D5863E2F-A32B-4F82-BF9B-310A81D7263C}"/>
    <cellStyle name="Comma 4" xfId="38" xr:uid="{F26AF874-D1AF-478E-A273-BA48A63C16E8}"/>
    <cellStyle name="Comma 5" xfId="43" xr:uid="{680689A7-5E20-4669-A1E9-D2A3BD81A8B4}"/>
    <cellStyle name="Comma 55 2" xfId="13" xr:uid="{00000000-0005-0000-0000-000008000000}"/>
    <cellStyle name="Comma 55 2 2" xfId="25" xr:uid="{00000000-0005-0000-0000-000008000000}"/>
    <cellStyle name="Comma 55 2 2 2" xfId="33" xr:uid="{8654A3A8-2116-4190-9ED7-85FC73BCAC4E}"/>
    <cellStyle name="Comma 55 2 3" xfId="29" xr:uid="{F96FE61C-D761-4B04-A7D8-988D4F24DE66}"/>
    <cellStyle name="Comma 6" xfId="28" xr:uid="{1DF0580C-FD24-4251-8012-0418517E2AD7}"/>
    <cellStyle name="Comma 7" xfId="46" xr:uid="{5DF4FBBB-B7BE-4BB6-BF49-3BD9F2F70731}"/>
    <cellStyle name="Comma 8" xfId="48" xr:uid="{65676691-46CC-4F47-BEA1-F0A7CE9DD808}"/>
    <cellStyle name="Comma 9" xfId="58" xr:uid="{7D18FB93-E07C-4346-A818-868674DEDADF}"/>
    <cellStyle name="Comma_Amobee - slides excel" xfId="18" xr:uid="{00000000-0005-0000-0000-000009000000}"/>
    <cellStyle name="Currency 2" xfId="49" xr:uid="{057BA222-50B7-4C20-9EB7-F5835027D16D}"/>
    <cellStyle name="Hyperlink" xfId="56" builtinId="8"/>
    <cellStyle name="Hyperlink 2" xfId="36" xr:uid="{B5E06B0D-5515-4901-88CB-696B3A049845}"/>
    <cellStyle name="Normal" xfId="0" builtinId="0"/>
    <cellStyle name="Normal 10 2" xfId="16" xr:uid="{00000000-0005-0000-0000-00000B000000}"/>
    <cellStyle name="Normal 12" xfId="42" xr:uid="{973BCEF6-DF79-4633-8880-3390EFE1202C}"/>
    <cellStyle name="Normal 12 4" xfId="40" xr:uid="{F5F33FB5-EE2B-46FA-8B21-A760D474BCAA}"/>
    <cellStyle name="Normal 150 2" xfId="12" xr:uid="{00000000-0005-0000-0000-00000C000000}"/>
    <cellStyle name="Normal 2" xfId="6" xr:uid="{00000000-0005-0000-0000-00000D000000}"/>
    <cellStyle name="Normal 2 3" xfId="44" xr:uid="{D62EA18E-0555-4448-A1C4-626F4F2F75C8}"/>
    <cellStyle name="Normal 2 4" xfId="5" xr:uid="{00000000-0005-0000-0000-00000E000000}"/>
    <cellStyle name="Normal 21" xfId="21" xr:uid="{00000000-0005-0000-0000-00000F000000}"/>
    <cellStyle name="Normal 21 2" xfId="54" xr:uid="{A4DF7687-9B4B-4833-85B5-BC7861926DF2}"/>
    <cellStyle name="Normal 3" xfId="37" xr:uid="{1924E51A-B0D6-41BD-B1E0-5A9490BB3198}"/>
    <cellStyle name="Normal 36 3" xfId="17" xr:uid="{00000000-0005-0000-0000-000010000000}"/>
    <cellStyle name="Normal 4" xfId="45" xr:uid="{5A87CA7B-F6B3-461B-9D5B-CDD332F81687}"/>
    <cellStyle name="Normal 5" xfId="47" xr:uid="{A11BBBEE-23CB-49B8-9018-0A300B438033}"/>
    <cellStyle name="Normal 5 15 2" xfId="39" xr:uid="{8AE2EF60-5EDB-4D8D-9678-BF490CC646D6}"/>
    <cellStyle name="Normal 5 2 2 2" xfId="41" xr:uid="{984A9CD2-3E3F-4DC7-B6A1-1F8121F70E7E}"/>
    <cellStyle name="Normal 6" xfId="50" xr:uid="{8BCDC8FA-7C68-45DB-85B3-F4B441D4C1A6}"/>
    <cellStyle name="Normal 7" xfId="57" xr:uid="{6123DBC2-E751-4547-9499-2977947F6E89}"/>
    <cellStyle name="Normal 8" xfId="19" xr:uid="{00000000-0005-0000-0000-000011000000}"/>
    <cellStyle name="Normal_Budget 2002 working papers" xfId="4" xr:uid="{00000000-0005-0000-0000-000012000000}"/>
    <cellStyle name="Note 2" xfId="10" xr:uid="{00000000-0005-0000-0000-000013000000}"/>
    <cellStyle name="Percent" xfId="2" builtinId="5"/>
    <cellStyle name="Percent 53 2" xfId="14" xr:uid="{00000000-0005-0000-0000-000015000000}"/>
  </cellStyles>
  <dxfs count="248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FF00"/>
      <color rgb="FFFF7C80"/>
      <color rgb="FF9933FF"/>
      <color rgb="FF9999FF"/>
      <color rgb="FF99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Customers BvA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Charts!$B$23</c:f>
              <c:strCache>
                <c:ptCount val="1"/>
                <c:pt idx="0">
                  <c:v># of customers -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Charts!$C$22:$N$22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Charts!$C$23:$N$23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0-4DB8-A691-67307BE38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995760"/>
        <c:axId val="534000024"/>
      </c:barChart>
      <c:lineChart>
        <c:grouping val="standard"/>
        <c:varyColors val="0"/>
        <c:ser>
          <c:idx val="1"/>
          <c:order val="1"/>
          <c:tx>
            <c:strRef>
              <c:f>Charts!$B$24</c:f>
              <c:strCache>
                <c:ptCount val="1"/>
                <c:pt idx="0">
                  <c:v># of customers -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Charts!$C$22:$N$22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Charts!$C$24:$N$24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0-4DB8-A691-67307BE38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MRR </a:t>
            </a:r>
            <a:r>
              <a:rPr lang="en-US" sz="1400" b="1" i="0" u="none" strike="noStrike" baseline="0">
                <a:effectLst/>
              </a:rPr>
              <a:t>BvA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Charts!$B$26</c:f>
              <c:strCache>
                <c:ptCount val="1"/>
                <c:pt idx="0">
                  <c:v>MRR -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Charts!$C$22:$N$22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Charts!$C$26:$N$26</c:f>
              <c:numCache>
                <c:formatCode>#,##0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4-4E31-85E4-6BD94CF8D30F}"/>
            </c:ext>
          </c:extLst>
        </c:ser>
        <c:ser>
          <c:idx val="1"/>
          <c:order val="1"/>
          <c:tx>
            <c:strRef>
              <c:f>Charts!$B$27</c:f>
              <c:strCache>
                <c:ptCount val="1"/>
                <c:pt idx="0">
                  <c:v>MRR -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Charts!$C$22:$N$22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Charts!$C$27:$N$27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4-4E31-85E4-6BD94CF8D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ARR </a:t>
            </a:r>
            <a:r>
              <a:rPr lang="en-US" sz="1400" b="1" i="0" u="none" strike="noStrike" baseline="0">
                <a:effectLst/>
              </a:rPr>
              <a:t>BvA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Charts!$B$29</c:f>
              <c:strCache>
                <c:ptCount val="1"/>
                <c:pt idx="0">
                  <c:v>ARR -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Charts!$C$22:$N$22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Charts!$C$29:$N$29</c:f>
              <c:numCache>
                <c:formatCode>#,##0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6-460D-B714-534F8ED783FE}"/>
            </c:ext>
          </c:extLst>
        </c:ser>
        <c:ser>
          <c:idx val="1"/>
          <c:order val="1"/>
          <c:tx>
            <c:strRef>
              <c:f>Charts!$B$30</c:f>
              <c:strCache>
                <c:ptCount val="1"/>
                <c:pt idx="0">
                  <c:v>ARR -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Charts!$C$22:$N$22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Charts!$C$30:$N$30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6-460D-B714-534F8ED78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Opex </a:t>
            </a:r>
            <a:r>
              <a:rPr lang="en-US" sz="1400" b="1" i="0" u="none" strike="noStrike" baseline="0">
                <a:effectLst/>
              </a:rPr>
              <a:t>BvA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Charts!$B$57</c:f>
              <c:strCache>
                <c:ptCount val="1"/>
                <c:pt idx="0">
                  <c:v>Opex -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Charts!$C$57:$N$57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1932607.518750858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3-45CD-B612-D1E663CDB566}"/>
            </c:ext>
          </c:extLst>
        </c:ser>
        <c:ser>
          <c:idx val="1"/>
          <c:order val="1"/>
          <c:tx>
            <c:strRef>
              <c:f>Charts!$B$58</c:f>
              <c:strCache>
                <c:ptCount val="1"/>
                <c:pt idx="0">
                  <c:v>Opex -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Charts!$C$58:$N$58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3-45CD-B612-D1E663CDB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EBITDA </a:t>
            </a:r>
            <a:r>
              <a:rPr lang="en-US" sz="1400" b="1" i="0" u="none" strike="noStrike" baseline="0">
                <a:effectLst/>
              </a:rPr>
              <a:t>BvA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Charts!$B$60</c:f>
              <c:strCache>
                <c:ptCount val="1"/>
                <c:pt idx="0">
                  <c:v>EBITDA -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Charts!$C$60:$N$60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-1932607.518750858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3-4386-A272-8241C5BFB06A}"/>
            </c:ext>
          </c:extLst>
        </c:ser>
        <c:ser>
          <c:idx val="1"/>
          <c:order val="1"/>
          <c:tx>
            <c:strRef>
              <c:f>Charts!$B$61</c:f>
              <c:strCache>
                <c:ptCount val="1"/>
                <c:pt idx="0">
                  <c:v>EBITDA -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Charts!$C$61:$N$61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3-4386-A272-8241C5BF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Cash EOP </a:t>
            </a:r>
            <a:r>
              <a:rPr lang="en-US" sz="1400" b="1" i="0" u="none" strike="noStrike" baseline="0">
                <a:effectLst/>
              </a:rPr>
              <a:t>BvA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Charts!$B$65</c:f>
              <c:strCache>
                <c:ptCount val="1"/>
                <c:pt idx="0">
                  <c:v>Cash End Of Period -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Charts!$C$65:$N$65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1663501.77</c:v>
                </c:pt>
                <c:pt idx="3">
                  <c:v>0</c:v>
                </c:pt>
                <c:pt idx="4">
                  <c:v>0</c:v>
                </c:pt>
                <c:pt idx="5">
                  <c:v>1663501.77</c:v>
                </c:pt>
                <c:pt idx="6">
                  <c:v>0</c:v>
                </c:pt>
                <c:pt idx="7">
                  <c:v>0</c:v>
                </c:pt>
                <c:pt idx="8">
                  <c:v>1663501.77</c:v>
                </c:pt>
                <c:pt idx="9">
                  <c:v>0</c:v>
                </c:pt>
                <c:pt idx="10">
                  <c:v>0</c:v>
                </c:pt>
                <c:pt idx="11">
                  <c:v>8623723.4600000009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F-47B9-A14A-4FC21A6E5C37}"/>
            </c:ext>
          </c:extLst>
        </c:ser>
        <c:ser>
          <c:idx val="1"/>
          <c:order val="1"/>
          <c:tx>
            <c:strRef>
              <c:f>Charts!$B$66</c:f>
              <c:strCache>
                <c:ptCount val="1"/>
                <c:pt idx="0">
                  <c:v>Cash End Of Period -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Charts!$C$66:$N$66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F-47B9-A14A-4FC21A6E5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Opex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0619431394605086"/>
          <c:y val="0.14806387225548903"/>
          <c:w val="0.86915582610997155"/>
          <c:h val="0.683771040595973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'Financial highlights'!$C$18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'Financial highlights'!$D$18:$O$18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669810.02272314718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5-45CD-B3B5-66B7F7F1DEC9}"/>
            </c:ext>
          </c:extLst>
        </c:ser>
        <c:ser>
          <c:idx val="1"/>
          <c:order val="1"/>
          <c:tx>
            <c:strRef>
              <c:f>'Financial highlights'!$C$19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'Financial highlights'!$D$19:$O$19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326761.87647058826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5-45CD-B3B5-66B7F7F1DEC9}"/>
            </c:ext>
          </c:extLst>
        </c:ser>
        <c:ser>
          <c:idx val="2"/>
          <c:order val="2"/>
          <c:tx>
            <c:strRef>
              <c:f>'Financial highlights'!$C$20</c:f>
              <c:strCache>
                <c:ptCount val="1"/>
                <c:pt idx="0">
                  <c:v>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'Financial highlights'!$D$20:$O$20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664947.33132182853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D5-45CD-B3B5-66B7F7F1DEC9}"/>
            </c:ext>
          </c:extLst>
        </c:ser>
        <c:ser>
          <c:idx val="3"/>
          <c:order val="3"/>
          <c:tx>
            <c:strRef>
              <c:f>'Financial highlights'!$C$21</c:f>
              <c:strCache>
                <c:ptCount val="1"/>
                <c:pt idx="0">
                  <c:v>Sales Costs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'Financial highlights'!$D$21:$O$21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D5-45CD-B3B5-66B7F7F1DEC9}"/>
            </c:ext>
          </c:extLst>
        </c:ser>
        <c:ser>
          <c:idx val="4"/>
          <c:order val="4"/>
          <c:tx>
            <c:strRef>
              <c:f>'Financial highlights'!$C$22</c:f>
              <c:strCache>
                <c:ptCount val="1"/>
                <c:pt idx="0">
                  <c:v>Marketing Costs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'Financial highlights'!$D$22:$O$22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6018.9400000000005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D5-45CD-B3B5-66B7F7F1DEC9}"/>
            </c:ext>
          </c:extLst>
        </c:ser>
        <c:ser>
          <c:idx val="5"/>
          <c:order val="5"/>
          <c:tx>
            <c:strRef>
              <c:f>'Financial highlights'!$C$23</c:f>
              <c:strCache>
                <c:ptCount val="1"/>
                <c:pt idx="0">
                  <c:v>G&amp;A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'Financial highlights'!$D$23:$O$23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265069.34823529411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D5-45CD-B3B5-66B7F7F1DEC9}"/>
            </c:ext>
          </c:extLst>
        </c:ser>
        <c:ser>
          <c:idx val="6"/>
          <c:order val="6"/>
          <c:tx>
            <c:strRef>
              <c:f>'Financial highlights'!$C$24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highlights'!$D$24:$O$24</c:f>
            </c:numRef>
          </c:val>
          <c:extLst>
            <c:ext xmlns:c16="http://schemas.microsoft.com/office/drawing/2014/chart" uri="{C3380CC4-5D6E-409C-BE32-E72D297353CC}">
              <c16:uniqueId val="{00000006-BBD5-45CD-B3B5-66B7F7F1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4908496"/>
        <c:axId val="527375392"/>
      </c:barChart>
      <c:catAx>
        <c:axId val="53490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7375392"/>
        <c:crosses val="autoZero"/>
        <c:auto val="1"/>
        <c:lblAlgn val="ctr"/>
        <c:lblOffset val="100"/>
        <c:noMultiLvlLbl val="0"/>
      </c:catAx>
      <c:valAx>
        <c:axId val="52737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90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871207081582765E-2"/>
          <c:y val="0.8272569820987945"/>
          <c:w val="0.96496489667663854"/>
          <c:h val="0.155228126424316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Opex By type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7.8351088466882809E-2"/>
          <c:y val="0.14806387225548903"/>
          <c:w val="0.89699905158913962"/>
          <c:h val="0.6797790246279095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'Financial highlights'!$C$18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'Financial highlights'!$D$18:$O$18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669810.02272314718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D-4B72-A695-044C25126A8C}"/>
            </c:ext>
          </c:extLst>
        </c:ser>
        <c:ser>
          <c:idx val="1"/>
          <c:order val="1"/>
          <c:tx>
            <c:strRef>
              <c:f>'Financial highlights'!$C$19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'Financial highlights'!$D$19:$O$19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326761.87647058826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D-4B72-A695-044C25126A8C}"/>
            </c:ext>
          </c:extLst>
        </c:ser>
        <c:ser>
          <c:idx val="2"/>
          <c:order val="2"/>
          <c:tx>
            <c:strRef>
              <c:f>'Financial highlights'!$C$20</c:f>
              <c:strCache>
                <c:ptCount val="1"/>
                <c:pt idx="0">
                  <c:v>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'Financial highlights'!$D$20:$O$20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664947.33132182853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D-4B72-A695-044C25126A8C}"/>
            </c:ext>
          </c:extLst>
        </c:ser>
        <c:ser>
          <c:idx val="3"/>
          <c:order val="3"/>
          <c:tx>
            <c:strRef>
              <c:f>'Financial highlights'!$C$21</c:f>
              <c:strCache>
                <c:ptCount val="1"/>
                <c:pt idx="0">
                  <c:v>Sales Costs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'Financial highlights'!$D$21:$O$21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D-4B72-A695-044C25126A8C}"/>
            </c:ext>
          </c:extLst>
        </c:ser>
        <c:ser>
          <c:idx val="4"/>
          <c:order val="4"/>
          <c:tx>
            <c:strRef>
              <c:f>'Financial highlights'!$C$22</c:f>
              <c:strCache>
                <c:ptCount val="1"/>
                <c:pt idx="0">
                  <c:v>Marketing Costs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'Financial highlights'!$D$22:$O$22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6018.9400000000005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D-4B72-A695-044C25126A8C}"/>
            </c:ext>
          </c:extLst>
        </c:ser>
        <c:ser>
          <c:idx val="5"/>
          <c:order val="5"/>
          <c:tx>
            <c:strRef>
              <c:f>'Financial highlights'!$C$23</c:f>
              <c:strCache>
                <c:ptCount val="1"/>
                <c:pt idx="0">
                  <c:v>G&amp;A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'Financial highlights'!$D$23:$O$23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265069.34823529411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D-4B72-A695-044C25126A8C}"/>
            </c:ext>
          </c:extLst>
        </c:ser>
        <c:ser>
          <c:idx val="6"/>
          <c:order val="6"/>
          <c:tx>
            <c:strRef>
              <c:f>'Financial highlights'!$C$24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highlights'!$D$24:$O$24</c:f>
            </c:numRef>
          </c:val>
          <c:extLst>
            <c:ext xmlns:c16="http://schemas.microsoft.com/office/drawing/2014/chart" uri="{C3380CC4-5D6E-409C-BE32-E72D297353CC}">
              <c16:uniqueId val="{00000006-215D-4B72-A695-044C2512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4908496"/>
        <c:axId val="527375392"/>
      </c:barChart>
      <c:catAx>
        <c:axId val="53490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7375392"/>
        <c:crosses val="autoZero"/>
        <c:auto val="1"/>
        <c:lblAlgn val="ctr"/>
        <c:lblOffset val="100"/>
        <c:noMultiLvlLbl val="0"/>
      </c:catAx>
      <c:valAx>
        <c:axId val="52737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90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871207081582765E-2"/>
          <c:y val="0.81927295016266677"/>
          <c:w val="0.97812885154061624"/>
          <c:h val="0.144212991340154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HC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5.8426855055730614E-2"/>
          <c:y val="0.15394034980159521"/>
          <c:w val="0.88314628988853883"/>
          <c:h val="0.534469032708847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'Financial highlights'!$C$42</c:f>
              <c:strCache>
                <c:ptCount val="1"/>
                <c:pt idx="0">
                  <c:v>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'Financial highlights'!$D$42:$O$42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A-4E95-8615-27EC87E80BD9}"/>
            </c:ext>
          </c:extLst>
        </c:ser>
        <c:ser>
          <c:idx val="1"/>
          <c:order val="1"/>
          <c:tx>
            <c:strRef>
              <c:f>'Financial highlights'!$C$43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'Financial highlights'!$D$43:$O$43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A-4E95-8615-27EC87E80BD9}"/>
            </c:ext>
          </c:extLst>
        </c:ser>
        <c:ser>
          <c:idx val="2"/>
          <c:order val="2"/>
          <c:tx>
            <c:strRef>
              <c:f>'Financial highlights'!$C$44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'Financial highlights'!$D$44:$O$44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A-4E95-8615-27EC87E80BD9}"/>
            </c:ext>
          </c:extLst>
        </c:ser>
        <c:ser>
          <c:idx val="3"/>
          <c:order val="3"/>
          <c:tx>
            <c:strRef>
              <c:f>'Financial highlights'!$C$45</c:f>
              <c:strCache>
                <c:ptCount val="1"/>
                <c:pt idx="0">
                  <c:v>Art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'Financial highlights'!$D$45:$O$45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9A-4E95-8615-27EC87E80BD9}"/>
            </c:ext>
          </c:extLst>
        </c:ser>
        <c:ser>
          <c:idx val="4"/>
          <c:order val="4"/>
          <c:tx>
            <c:strRef>
              <c:f>'Financial highlights'!$C$46</c:f>
              <c:strCache>
                <c:ptCount val="1"/>
                <c:pt idx="0">
                  <c:v>Sales Costs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'Financial highlights'!$D$46:$O$46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9A-4E95-8615-27EC87E80BD9}"/>
            </c:ext>
          </c:extLst>
        </c:ser>
        <c:ser>
          <c:idx val="5"/>
          <c:order val="5"/>
          <c:tx>
            <c:strRef>
              <c:f>'Financial highlights'!$C$47</c:f>
              <c:strCache>
                <c:ptCount val="1"/>
                <c:pt idx="0">
                  <c:v>Marketing Costs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'Financial highlights'!$D$47:$O$47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9A-4E95-8615-27EC87E80BD9}"/>
            </c:ext>
          </c:extLst>
        </c:ser>
        <c:ser>
          <c:idx val="6"/>
          <c:order val="6"/>
          <c:tx>
            <c:strRef>
              <c:f>'Financial highlights'!$C$48</c:f>
              <c:strCache>
                <c:ptCount val="1"/>
                <c:pt idx="0">
                  <c:v>G&amp;A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highlights'!$D$48:$O$48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A-4E95-8615-27EC87E80BD9}"/>
            </c:ext>
          </c:extLst>
        </c:ser>
        <c:ser>
          <c:idx val="7"/>
          <c:order val="7"/>
          <c:tx>
            <c:strRef>
              <c:f>'Financial highlights'!$C$49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'Financial highlights'!$D$49:$O$49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9A-4E95-8615-27EC87E80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9464768"/>
        <c:axId val="529463128"/>
      </c:barChart>
      <c:lineChart>
        <c:grouping val="standard"/>
        <c:varyColors val="0"/>
        <c:ser>
          <c:idx val="8"/>
          <c:order val="8"/>
          <c:tx>
            <c:strRef>
              <c:f>'Financial highlights'!$C$50</c:f>
              <c:strCache>
                <c:ptCount val="1"/>
                <c:pt idx="0">
                  <c:v>Total HC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'Financial highlights'!$D$50:$O$50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9A-4E95-8615-27EC87E80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409344"/>
        <c:axId val="1078408688"/>
      </c:lineChart>
      <c:catAx>
        <c:axId val="52946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9463128"/>
        <c:crosses val="autoZero"/>
        <c:auto val="1"/>
        <c:lblAlgn val="ctr"/>
        <c:lblOffset val="100"/>
        <c:noMultiLvlLbl val="0"/>
      </c:catAx>
      <c:valAx>
        <c:axId val="52946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9464768"/>
        <c:crosses val="autoZero"/>
        <c:crossBetween val="between"/>
      </c:valAx>
      <c:valAx>
        <c:axId val="1078408688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8409344"/>
        <c:crosses val="max"/>
        <c:crossBetween val="between"/>
      </c:valAx>
      <c:catAx>
        <c:axId val="1078409344"/>
        <c:scaling>
          <c:orientation val="minMax"/>
        </c:scaling>
        <c:delete val="1"/>
        <c:axPos val="b"/>
        <c:majorTickMark val="out"/>
        <c:minorTickMark val="none"/>
        <c:tickLblPos val="nextTo"/>
        <c:crossAx val="1078408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908194105830727E-2"/>
          <c:y val="0.76394046091611967"/>
          <c:w val="0.93748839559844932"/>
          <c:h val="0.21115681331387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Cost per HC (K$)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Charts!$B$63</c:f>
              <c:strCache>
                <c:ptCount val="1"/>
                <c:pt idx="0">
                  <c:v>Cost per emp. - Actual (K$)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Charts!$C$56:$N$56</c:f>
              <c:numCache>
                <c:formatCode>B1mmm\-yy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Charts!$C$63:$N$63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113.68279522063871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E-4790-9CDD-9D4CD4B85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3995760"/>
        <c:axId val="534000024"/>
      </c:lineChart>
      <c:dateAx>
        <c:axId val="533995760"/>
        <c:scaling>
          <c:orientation val="minMax"/>
        </c:scaling>
        <c:delete val="0"/>
        <c:axPos val="b"/>
        <c:numFmt formatCode="B1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000024"/>
        <c:crosses val="autoZero"/>
        <c:auto val="1"/>
        <c:lblOffset val="100"/>
        <c:baseTimeUnit val="months"/>
      </c:dateAx>
      <c:valAx>
        <c:axId val="53400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39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601265</xdr:colOff>
      <xdr:row>3</xdr:row>
      <xdr:rowOff>188118</xdr:rowOff>
    </xdr:from>
    <xdr:to>
      <xdr:col>6</xdr:col>
      <xdr:colOff>541734</xdr:colOff>
      <xdr:row>18</xdr:row>
      <xdr:rowOff>73818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297656</xdr:colOff>
      <xdr:row>3</xdr:row>
      <xdr:rowOff>178594</xdr:rowOff>
    </xdr:from>
    <xdr:to>
      <xdr:col>15</xdr:col>
      <xdr:colOff>11906</xdr:colOff>
      <xdr:row>18</xdr:row>
      <xdr:rowOff>64294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345282</xdr:colOff>
      <xdr:row>3</xdr:row>
      <xdr:rowOff>178594</xdr:rowOff>
    </xdr:from>
    <xdr:to>
      <xdr:col>23</xdr:col>
      <xdr:colOff>59532</xdr:colOff>
      <xdr:row>18</xdr:row>
      <xdr:rowOff>64294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261938</xdr:colOff>
      <xdr:row>51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14</xdr:col>
      <xdr:colOff>321469</xdr:colOff>
      <xdr:row>51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95250</xdr:colOff>
      <xdr:row>37</xdr:row>
      <xdr:rowOff>0</xdr:rowOff>
    </xdr:from>
    <xdr:to>
      <xdr:col>22</xdr:col>
      <xdr:colOff>416719</xdr:colOff>
      <xdr:row>51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511969</xdr:colOff>
      <xdr:row>67</xdr:row>
      <xdr:rowOff>154781</xdr:rowOff>
    </xdr:from>
    <xdr:to>
      <xdr:col>8</xdr:col>
      <xdr:colOff>130968</xdr:colOff>
      <xdr:row>85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416719</xdr:colOff>
      <xdr:row>67</xdr:row>
      <xdr:rowOff>154781</xdr:rowOff>
    </xdr:from>
    <xdr:to>
      <xdr:col>18</xdr:col>
      <xdr:colOff>11907</xdr:colOff>
      <xdr:row>85</xdr:row>
      <xdr:rowOff>142875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547688</xdr:colOff>
      <xdr:row>91</xdr:row>
      <xdr:rowOff>0</xdr:rowOff>
    </xdr:from>
    <xdr:to>
      <xdr:col>8</xdr:col>
      <xdr:colOff>11906</xdr:colOff>
      <xdr:row>107</xdr:row>
      <xdr:rowOff>11906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404812</xdr:colOff>
      <xdr:row>67</xdr:row>
      <xdr:rowOff>166687</xdr:rowOff>
    </xdr:from>
    <xdr:to>
      <xdr:col>26</xdr:col>
      <xdr:colOff>476249</xdr:colOff>
      <xdr:row>85</xdr:row>
      <xdr:rowOff>142875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200025</xdr:colOff>
          <xdr:row>1</xdr:row>
          <xdr:rowOff>104775</xdr:rowOff>
        </xdr:from>
        <xdr:to>
          <xdr:col>5</xdr:col>
          <xdr:colOff>409575</xdr:colOff>
          <xdr:row>3</xdr:row>
          <xdr:rowOff>123825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LID4096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219075</xdr:colOff>
          <xdr:row>5</xdr:row>
          <xdr:rowOff>180975</xdr:rowOff>
        </xdr:from>
        <xdr:to>
          <xdr:col>5</xdr:col>
          <xdr:colOff>447675</xdr:colOff>
          <xdr:row>8</xdr:row>
          <xdr:rowOff>142875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1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LID4096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Delete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tem.even/AppData/Local/Microsoft/Windows/Temporary%20Internet%20Files/Content.Outlook/ICYT39U0/2017%20monthly%20report%2010.1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tem.even/Documents/On%20Going/projects/benchmark/Benchmark%20index%20table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rv\data\FP&amp;A\Internal\Templates\Light%20Budget\Nextage_Super_Light_Template_v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Actual vs Budget"/>
      <sheetName val="Financial highlights"/>
      <sheetName val="Charts"/>
      <sheetName val="External Reporting Scheme"/>
      <sheetName val="P&amp;L"/>
      <sheetName val="CF"/>
      <sheetName val="BS"/>
      <sheetName val="BBS"/>
      <sheetName val="TB 31.10.17"/>
      <sheetName val="Trial balance"/>
      <sheetName val="JE"/>
      <sheetName val="Payroll analytics"/>
      <sheetName val="Index"/>
      <sheetName val="LOG"/>
      <sheetName val="Benchmark Index"/>
      <sheetName val="T.B. Inc 03.2021"/>
    </sheetNames>
    <sheetDataSet>
      <sheetData sheetId="0" refreshError="1"/>
      <sheetData sheetId="1" refreshError="1"/>
      <sheetData sheetId="2" refreshError="1"/>
      <sheetData sheetId="3">
        <row r="103">
          <cell r="C103">
            <v>1</v>
          </cell>
          <cell r="D103">
            <v>1</v>
          </cell>
          <cell r="E103">
            <v>1</v>
          </cell>
          <cell r="F103">
            <v>1</v>
          </cell>
          <cell r="G103">
            <v>1</v>
          </cell>
          <cell r="H103">
            <v>1</v>
          </cell>
          <cell r="I103">
            <v>1</v>
          </cell>
          <cell r="J103">
            <v>1</v>
          </cell>
          <cell r="K103">
            <v>1</v>
          </cell>
          <cell r="L103">
            <v>1</v>
          </cell>
          <cell r="M103">
            <v>0</v>
          </cell>
          <cell r="N103">
            <v>0</v>
          </cell>
        </row>
        <row r="104">
          <cell r="C104">
            <v>42736</v>
          </cell>
          <cell r="D104">
            <v>42767</v>
          </cell>
          <cell r="E104">
            <v>42795</v>
          </cell>
          <cell r="F104">
            <v>42826</v>
          </cell>
          <cell r="G104">
            <v>42856</v>
          </cell>
          <cell r="H104">
            <v>42887</v>
          </cell>
          <cell r="I104">
            <v>42917</v>
          </cell>
          <cell r="J104">
            <v>42948</v>
          </cell>
          <cell r="K104">
            <v>42979</v>
          </cell>
          <cell r="L104">
            <v>43009</v>
          </cell>
          <cell r="M104">
            <v>43040</v>
          </cell>
          <cell r="N104">
            <v>43070</v>
          </cell>
        </row>
        <row r="107">
          <cell r="C107">
            <v>12994558.57</v>
          </cell>
          <cell r="D107">
            <v>12310003.24</v>
          </cell>
          <cell r="E107">
            <v>11509529.329999998</v>
          </cell>
          <cell r="F107">
            <v>10839666.509999998</v>
          </cell>
          <cell r="G107">
            <v>9829263.5700000003</v>
          </cell>
          <cell r="H107">
            <v>9589881.679999996</v>
          </cell>
          <cell r="I107">
            <v>8501132.2099999972</v>
          </cell>
          <cell r="J107">
            <v>7935964.0700000003</v>
          </cell>
          <cell r="K107">
            <v>6838831.5599999987</v>
          </cell>
          <cell r="L107">
            <v>5861853.9399999976</v>
          </cell>
          <cell r="M107">
            <v>0</v>
          </cell>
          <cell r="N107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26</v>
          </cell>
          <cell r="H109">
            <v>100</v>
          </cell>
          <cell r="I109">
            <v>320</v>
          </cell>
          <cell r="J109">
            <v>25</v>
          </cell>
          <cell r="K109">
            <v>20.599990000000222</v>
          </cell>
          <cell r="L109">
            <v>25</v>
          </cell>
          <cell r="M109">
            <v>0</v>
          </cell>
          <cell r="N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4.2619999999999996</v>
          </cell>
          <cell r="H110">
            <v>19</v>
          </cell>
          <cell r="I110">
            <v>50.43</v>
          </cell>
          <cell r="J110">
            <v>5.5</v>
          </cell>
          <cell r="K110">
            <v>12.996</v>
          </cell>
          <cell r="L110">
            <v>5.5</v>
          </cell>
          <cell r="M110">
            <v>0</v>
          </cell>
          <cell r="N110">
            <v>0</v>
          </cell>
        </row>
        <row r="112">
          <cell r="C112">
            <v>257.00191000000007</v>
          </cell>
          <cell r="D112">
            <v>247.36102</v>
          </cell>
          <cell r="E112">
            <v>273.46371000000011</v>
          </cell>
          <cell r="F112">
            <v>233.60869999999991</v>
          </cell>
          <cell r="G112">
            <v>205.44221999999976</v>
          </cell>
          <cell r="H112">
            <v>237.12529000000032</v>
          </cell>
          <cell r="I112">
            <v>200.95472999999993</v>
          </cell>
          <cell r="J112">
            <v>151.40366000000009</v>
          </cell>
          <cell r="K112">
            <v>163.55580999999941</v>
          </cell>
          <cell r="L112">
            <v>179.46018000000024</v>
          </cell>
          <cell r="M112">
            <v>0</v>
          </cell>
          <cell r="N112">
            <v>0</v>
          </cell>
        </row>
        <row r="113">
          <cell r="C113">
            <v>168.64678999999998</v>
          </cell>
          <cell r="D113">
            <v>220.48586</v>
          </cell>
          <cell r="E113">
            <v>177.23138999999998</v>
          </cell>
          <cell r="F113">
            <v>172.19835999999998</v>
          </cell>
          <cell r="G113">
            <v>225.3082599999999</v>
          </cell>
          <cell r="H113">
            <v>193.63975000000013</v>
          </cell>
          <cell r="I113">
            <v>169.49747999999994</v>
          </cell>
          <cell r="J113">
            <v>179.35023000000004</v>
          </cell>
          <cell r="K113">
            <v>196.66331999999986</v>
          </cell>
          <cell r="L113">
            <v>377.06897000000009</v>
          </cell>
          <cell r="M113">
            <v>0</v>
          </cell>
          <cell r="N113">
            <v>0</v>
          </cell>
        </row>
        <row r="114">
          <cell r="C114">
            <v>12.177059999999994</v>
          </cell>
          <cell r="D114">
            <v>27.776180000000004</v>
          </cell>
          <cell r="E114">
            <v>23.550960000000007</v>
          </cell>
          <cell r="F114">
            <v>34.769209999999994</v>
          </cell>
          <cell r="G114">
            <v>27.032210000000021</v>
          </cell>
          <cell r="H114">
            <v>29.846789999999977</v>
          </cell>
          <cell r="I114">
            <v>33.053679999999986</v>
          </cell>
          <cell r="J114">
            <v>3.8281800000000294</v>
          </cell>
          <cell r="K114">
            <v>22.785009999999989</v>
          </cell>
          <cell r="L114">
            <v>2.9922099999999974</v>
          </cell>
          <cell r="M114">
            <v>0</v>
          </cell>
          <cell r="N114">
            <v>0</v>
          </cell>
        </row>
        <row r="115">
          <cell r="C115">
            <v>12.171989999999997</v>
          </cell>
          <cell r="D115">
            <v>77.013729999999995</v>
          </cell>
          <cell r="E115">
            <v>104.24463</v>
          </cell>
          <cell r="F115">
            <v>29.351519999999976</v>
          </cell>
          <cell r="G115">
            <v>36.394990000000007</v>
          </cell>
          <cell r="H115">
            <v>68.493710000000007</v>
          </cell>
          <cell r="I115">
            <v>37.946539999999978</v>
          </cell>
          <cell r="J115">
            <v>32.113680000000002</v>
          </cell>
          <cell r="K115">
            <v>61.228240000000035</v>
          </cell>
          <cell r="L115">
            <v>35.013379999999998</v>
          </cell>
          <cell r="M115">
            <v>0</v>
          </cell>
          <cell r="N115">
            <v>0</v>
          </cell>
        </row>
        <row r="116">
          <cell r="C116">
            <v>24.918809999999997</v>
          </cell>
          <cell r="D116">
            <v>79.048450000000003</v>
          </cell>
          <cell r="E116">
            <v>166.89586</v>
          </cell>
          <cell r="F116">
            <v>93.721209999999985</v>
          </cell>
          <cell r="G116">
            <v>87.682510000000036</v>
          </cell>
          <cell r="H116">
            <v>203.32876999999993</v>
          </cell>
          <cell r="I116">
            <v>86.200530000000001</v>
          </cell>
          <cell r="J116">
            <v>79.175910000000002</v>
          </cell>
          <cell r="K116">
            <v>180.30391999999992</v>
          </cell>
          <cell r="L116">
            <v>80.183520000000058</v>
          </cell>
          <cell r="M116">
            <v>0</v>
          </cell>
          <cell r="N116">
            <v>0</v>
          </cell>
        </row>
        <row r="117">
          <cell r="C117">
            <v>92.426049999999961</v>
          </cell>
          <cell r="D117">
            <v>45.212040000000009</v>
          </cell>
          <cell r="E117">
            <v>70.534189999999938</v>
          </cell>
          <cell r="F117">
            <v>69.098639999999975</v>
          </cell>
          <cell r="G117">
            <v>73.720049999999986</v>
          </cell>
          <cell r="H117">
            <v>91.073410000000081</v>
          </cell>
          <cell r="I117">
            <v>89.208880000000036</v>
          </cell>
          <cell r="J117">
            <v>130.97382000000002</v>
          </cell>
          <cell r="K117">
            <v>56.633020000000016</v>
          </cell>
          <cell r="L117">
            <v>60.167949999999983</v>
          </cell>
          <cell r="M117">
            <v>0</v>
          </cell>
          <cell r="N117">
            <v>0</v>
          </cell>
        </row>
        <row r="118">
          <cell r="C118">
            <v>14.629250000000001</v>
          </cell>
          <cell r="D118">
            <v>8.1289899999999999</v>
          </cell>
          <cell r="E118">
            <v>8.737680000000001</v>
          </cell>
          <cell r="F118">
            <v>11.63636</v>
          </cell>
          <cell r="G118">
            <v>8.9432500000000044</v>
          </cell>
          <cell r="H118">
            <v>8.7801599999999933</v>
          </cell>
          <cell r="I118">
            <v>9.4879300000000075</v>
          </cell>
          <cell r="J118">
            <v>8.9558899999999877</v>
          </cell>
          <cell r="K118">
            <v>8.2076700000000109</v>
          </cell>
          <cell r="L118">
            <v>14.277119999999995</v>
          </cell>
          <cell r="M118">
            <v>0</v>
          </cell>
          <cell r="N118">
            <v>0</v>
          </cell>
        </row>
        <row r="120">
          <cell r="C120">
            <v>855.67624000000001</v>
          </cell>
          <cell r="D120">
            <v>1041.26809</v>
          </cell>
          <cell r="E120">
            <v>1099.0662</v>
          </cell>
          <cell r="F120">
            <v>1005.1058099999998</v>
          </cell>
          <cell r="G120">
            <v>1038.0225699999996</v>
          </cell>
          <cell r="H120">
            <v>1199.2809500000005</v>
          </cell>
          <cell r="I120">
            <v>935.2668199999996</v>
          </cell>
          <cell r="J120">
            <v>679.6081800000004</v>
          </cell>
          <cell r="K120">
            <v>921.66742999999917</v>
          </cell>
          <cell r="L120">
            <v>1079.8714200000004</v>
          </cell>
          <cell r="M120">
            <v>0</v>
          </cell>
          <cell r="N120">
            <v>0</v>
          </cell>
        </row>
        <row r="121">
          <cell r="C121">
            <v>-855.67624000000001</v>
          </cell>
          <cell r="D121">
            <v>-1041.26809</v>
          </cell>
          <cell r="E121">
            <v>-1099.0662</v>
          </cell>
          <cell r="F121">
            <v>-1005.1058099999998</v>
          </cell>
          <cell r="G121">
            <v>-1016.2845699999996</v>
          </cell>
          <cell r="H121">
            <v>-1118.2809500000005</v>
          </cell>
          <cell r="I121">
            <v>-665.69681999999966</v>
          </cell>
          <cell r="J121">
            <v>-660.1081800000004</v>
          </cell>
          <cell r="K121">
            <v>-914.06343999999899</v>
          </cell>
          <cell r="L121">
            <v>-1060.3714200000004</v>
          </cell>
          <cell r="M121">
            <v>0</v>
          </cell>
          <cell r="N121">
            <v>0</v>
          </cell>
        </row>
        <row r="125">
          <cell r="C125">
            <v>-1246298.040000001</v>
          </cell>
          <cell r="D125">
            <v>-684555.82000000216</v>
          </cell>
          <cell r="E125">
            <v>-800473.79000000283</v>
          </cell>
          <cell r="F125">
            <v>-669862.92000000179</v>
          </cell>
          <cell r="G125">
            <v>-1010402.9400000013</v>
          </cell>
          <cell r="H125">
            <v>-239381.72000000253</v>
          </cell>
          <cell r="I125">
            <v>-1088749.6400000025</v>
          </cell>
          <cell r="J125">
            <v>-565168.16000000201</v>
          </cell>
          <cell r="K125">
            <v>-1097132.5100000007</v>
          </cell>
          <cell r="L125">
            <v>-976977.58000000287</v>
          </cell>
          <cell r="M125">
            <v>0</v>
          </cell>
          <cell r="N125">
            <v>0</v>
          </cell>
        </row>
        <row r="128">
          <cell r="C128">
            <v>12993702.893759999</v>
          </cell>
          <cell r="D128">
            <v>12308961.97191</v>
          </cell>
          <cell r="E128">
            <v>11508430.263799999</v>
          </cell>
          <cell r="F128">
            <v>10838661.404189998</v>
          </cell>
          <cell r="G128">
            <v>9828247.2854300011</v>
          </cell>
          <cell r="H128">
            <v>9588763.3990499955</v>
          </cell>
          <cell r="I128">
            <v>8500466.513179997</v>
          </cell>
          <cell r="J128">
            <v>7935303.9618199999</v>
          </cell>
          <cell r="K128">
            <v>6837917.496559999</v>
          </cell>
          <cell r="L128">
            <v>5860793.5685799979</v>
          </cell>
          <cell r="M128">
            <v>0</v>
          </cell>
          <cell r="N128">
            <v>0</v>
          </cell>
        </row>
        <row r="130">
          <cell r="C130">
            <v>50</v>
          </cell>
          <cell r="D130">
            <v>0</v>
          </cell>
          <cell r="E130">
            <v>50</v>
          </cell>
          <cell r="F130">
            <v>51</v>
          </cell>
          <cell r="G130">
            <v>48</v>
          </cell>
          <cell r="H130">
            <v>49</v>
          </cell>
          <cell r="I130">
            <v>46</v>
          </cell>
          <cell r="J130">
            <v>45</v>
          </cell>
          <cell r="K130">
            <v>45</v>
          </cell>
          <cell r="L130">
            <v>45</v>
          </cell>
          <cell r="M130">
            <v>0</v>
          </cell>
          <cell r="N130">
            <v>0</v>
          </cell>
        </row>
        <row r="131">
          <cell r="C131">
            <v>17.1135248</v>
          </cell>
          <cell r="D131">
            <v>0</v>
          </cell>
          <cell r="E131">
            <v>21.981324000000001</v>
          </cell>
          <cell r="F131">
            <v>19.707957058823524</v>
          </cell>
          <cell r="G131">
            <v>21.625470208333326</v>
          </cell>
          <cell r="H131">
            <v>24.475121428571441</v>
          </cell>
          <cell r="I131">
            <v>20.331887391304338</v>
          </cell>
          <cell r="J131">
            <v>15.102404000000009</v>
          </cell>
          <cell r="K131">
            <v>20.481498444444426</v>
          </cell>
          <cell r="L131">
            <v>23.997142666666676</v>
          </cell>
          <cell r="M131">
            <v>0</v>
          </cell>
          <cell r="N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</sheetData>
      <sheetData sheetId="4" refreshError="1"/>
      <sheetData sheetId="5">
        <row r="2">
          <cell r="I2">
            <v>43009</v>
          </cell>
        </row>
        <row r="8">
          <cell r="AS8"/>
          <cell r="BS8">
            <v>0</v>
          </cell>
          <cell r="BT8">
            <v>0</v>
          </cell>
          <cell r="BV8">
            <v>0</v>
          </cell>
          <cell r="BW8">
            <v>0</v>
          </cell>
          <cell r="BX8">
            <v>0</v>
          </cell>
          <cell r="BZ8">
            <v>0</v>
          </cell>
          <cell r="CB8">
            <v>0</v>
          </cell>
          <cell r="CC8">
            <v>0</v>
          </cell>
          <cell r="CD8">
            <v>0</v>
          </cell>
          <cell r="CF8">
            <v>0</v>
          </cell>
          <cell r="CH8">
            <v>0</v>
          </cell>
          <cell r="CI8">
            <v>0</v>
          </cell>
          <cell r="CJ8">
            <v>0</v>
          </cell>
          <cell r="CL8">
            <v>0</v>
          </cell>
          <cell r="CN8">
            <v>0</v>
          </cell>
        </row>
        <row r="9">
          <cell r="AS9">
            <v>990000</v>
          </cell>
          <cell r="BS9">
            <v>0</v>
          </cell>
          <cell r="BT9">
            <v>0</v>
          </cell>
          <cell r="BV9">
            <v>0</v>
          </cell>
          <cell r="BW9">
            <v>0</v>
          </cell>
          <cell r="BX9">
            <v>0</v>
          </cell>
          <cell r="BZ9">
            <v>0</v>
          </cell>
          <cell r="CB9">
            <v>0</v>
          </cell>
          <cell r="CC9">
            <v>0</v>
          </cell>
          <cell r="CD9">
            <v>50000</v>
          </cell>
          <cell r="CF9">
            <v>75000</v>
          </cell>
          <cell r="CH9">
            <v>75000</v>
          </cell>
          <cell r="CI9">
            <v>200000</v>
          </cell>
          <cell r="CJ9">
            <v>75000</v>
          </cell>
          <cell r="CL9">
            <v>75000</v>
          </cell>
          <cell r="CN9">
            <v>150000</v>
          </cell>
        </row>
        <row r="10">
          <cell r="AS10">
            <v>1</v>
          </cell>
          <cell r="BS10">
            <v>0</v>
          </cell>
          <cell r="BT10">
            <v>0</v>
          </cell>
          <cell r="BV10">
            <v>0</v>
          </cell>
          <cell r="BW10">
            <v>0</v>
          </cell>
          <cell r="BX10">
            <v>0</v>
          </cell>
          <cell r="BZ10">
            <v>0</v>
          </cell>
          <cell r="CB10">
            <v>0</v>
          </cell>
          <cell r="CC10">
            <v>0</v>
          </cell>
          <cell r="CD10">
            <v>50000</v>
          </cell>
          <cell r="CF10">
            <v>75000</v>
          </cell>
          <cell r="CH10">
            <v>75000</v>
          </cell>
          <cell r="CI10">
            <v>200000</v>
          </cell>
          <cell r="CJ10">
            <v>75000</v>
          </cell>
          <cell r="CL10">
            <v>75000</v>
          </cell>
          <cell r="CN10">
            <v>150000</v>
          </cell>
        </row>
        <row r="11">
          <cell r="AS11"/>
        </row>
        <row r="12">
          <cell r="AS12"/>
        </row>
        <row r="13">
          <cell r="AS13">
            <v>81</v>
          </cell>
          <cell r="BS13">
            <v>8.25</v>
          </cell>
          <cell r="BT13">
            <v>8.25</v>
          </cell>
          <cell r="BV13">
            <v>8.25</v>
          </cell>
          <cell r="BW13">
            <v>8.25</v>
          </cell>
          <cell r="BX13">
            <v>8.25</v>
          </cell>
          <cell r="BZ13">
            <v>8.25</v>
          </cell>
          <cell r="CB13">
            <v>6.25</v>
          </cell>
          <cell r="CC13">
            <v>6.25</v>
          </cell>
          <cell r="CD13">
            <v>6.25</v>
          </cell>
          <cell r="CF13">
            <v>6.25</v>
          </cell>
          <cell r="CH13">
            <v>6.25</v>
          </cell>
          <cell r="CI13">
            <v>6.25</v>
          </cell>
          <cell r="CJ13">
            <v>6.25</v>
          </cell>
          <cell r="CL13">
            <v>6.25</v>
          </cell>
          <cell r="CN13">
            <v>6.25</v>
          </cell>
        </row>
        <row r="14">
          <cell r="AS14">
            <v>810000</v>
          </cell>
          <cell r="BS14">
            <v>36161.052631578947</v>
          </cell>
          <cell r="BT14">
            <v>36161.052631578947</v>
          </cell>
          <cell r="BV14">
            <v>36161.052631578947</v>
          </cell>
          <cell r="BW14">
            <v>108483.15789473684</v>
          </cell>
          <cell r="BX14">
            <v>36161.052631578947</v>
          </cell>
          <cell r="BZ14">
            <v>36161.052631578947</v>
          </cell>
          <cell r="CB14">
            <v>32125.789473684214</v>
          </cell>
          <cell r="CC14">
            <v>212931.05263157893</v>
          </cell>
          <cell r="CD14">
            <v>28345.26315789474</v>
          </cell>
          <cell r="CF14">
            <v>28345.26315789474</v>
          </cell>
          <cell r="CH14">
            <v>28345.26315789474</v>
          </cell>
          <cell r="CI14">
            <v>297966.84210526315</v>
          </cell>
          <cell r="CJ14">
            <v>28345.26315789474</v>
          </cell>
          <cell r="CL14">
            <v>28345.26315789474</v>
          </cell>
          <cell r="CN14">
            <v>28345.26315789474</v>
          </cell>
        </row>
        <row r="15">
          <cell r="AS15">
            <v>810001</v>
          </cell>
          <cell r="BS15">
            <v>0</v>
          </cell>
          <cell r="BT15">
            <v>0</v>
          </cell>
          <cell r="BV15">
            <v>0</v>
          </cell>
          <cell r="BW15">
            <v>0</v>
          </cell>
          <cell r="BX15">
            <v>0</v>
          </cell>
          <cell r="BZ15">
            <v>0</v>
          </cell>
          <cell r="CB15">
            <v>0</v>
          </cell>
          <cell r="CC15">
            <v>0</v>
          </cell>
          <cell r="CD15">
            <v>0</v>
          </cell>
          <cell r="CF15">
            <v>0</v>
          </cell>
          <cell r="CH15">
            <v>0</v>
          </cell>
          <cell r="CI15">
            <v>0</v>
          </cell>
          <cell r="CJ15">
            <v>0</v>
          </cell>
          <cell r="CL15">
            <v>0</v>
          </cell>
          <cell r="CN15">
            <v>0</v>
          </cell>
        </row>
        <row r="16">
          <cell r="AS16">
            <v>810002</v>
          </cell>
          <cell r="BS16">
            <v>7000</v>
          </cell>
          <cell r="BT16">
            <v>7000</v>
          </cell>
          <cell r="BV16">
            <v>7000</v>
          </cell>
          <cell r="BW16">
            <v>21000</v>
          </cell>
          <cell r="BX16">
            <v>30000</v>
          </cell>
          <cell r="BZ16">
            <v>30000</v>
          </cell>
          <cell r="CB16">
            <v>10000</v>
          </cell>
          <cell r="CC16">
            <v>91000</v>
          </cell>
          <cell r="CD16">
            <v>9000</v>
          </cell>
          <cell r="CF16">
            <v>0</v>
          </cell>
          <cell r="CH16">
            <v>0</v>
          </cell>
          <cell r="CI16">
            <v>100000</v>
          </cell>
          <cell r="CJ16">
            <v>0</v>
          </cell>
          <cell r="CL16">
            <v>0</v>
          </cell>
          <cell r="CN16">
            <v>0</v>
          </cell>
        </row>
        <row r="17">
          <cell r="AS17">
            <v>810003</v>
          </cell>
          <cell r="BS17">
            <v>0</v>
          </cell>
          <cell r="BT17">
            <v>0</v>
          </cell>
          <cell r="BV17">
            <v>0</v>
          </cell>
          <cell r="BW17">
            <v>0</v>
          </cell>
          <cell r="BX17">
            <v>0</v>
          </cell>
          <cell r="BZ17">
            <v>0</v>
          </cell>
          <cell r="CB17">
            <v>0</v>
          </cell>
          <cell r="CC17">
            <v>0</v>
          </cell>
          <cell r="CD17">
            <v>0</v>
          </cell>
          <cell r="CF17">
            <v>0</v>
          </cell>
          <cell r="CH17">
            <v>0</v>
          </cell>
          <cell r="CI17">
            <v>0</v>
          </cell>
          <cell r="CJ17">
            <v>0</v>
          </cell>
          <cell r="CL17">
            <v>0</v>
          </cell>
          <cell r="CN17">
            <v>0</v>
          </cell>
        </row>
        <row r="18">
          <cell r="AS18">
            <v>810004</v>
          </cell>
          <cell r="BS18">
            <v>0</v>
          </cell>
          <cell r="BT18">
            <v>0</v>
          </cell>
          <cell r="BV18">
            <v>0</v>
          </cell>
          <cell r="BW18">
            <v>0</v>
          </cell>
          <cell r="BX18">
            <v>0</v>
          </cell>
          <cell r="BZ18">
            <v>0</v>
          </cell>
          <cell r="CB18">
            <v>0</v>
          </cell>
          <cell r="CC18">
            <v>0</v>
          </cell>
          <cell r="CD18">
            <v>0</v>
          </cell>
          <cell r="CF18">
            <v>0</v>
          </cell>
          <cell r="CH18">
            <v>0</v>
          </cell>
          <cell r="CI18">
            <v>0</v>
          </cell>
          <cell r="CJ18">
            <v>0</v>
          </cell>
          <cell r="CL18">
            <v>0</v>
          </cell>
          <cell r="CN18">
            <v>0</v>
          </cell>
        </row>
        <row r="19">
          <cell r="AS19">
            <v>810005</v>
          </cell>
          <cell r="BS19">
            <v>-14232.21052631579</v>
          </cell>
          <cell r="BT19">
            <v>-14232.21052631579</v>
          </cell>
          <cell r="BV19">
            <v>-14232.21052631579</v>
          </cell>
          <cell r="BW19">
            <v>-42696.631578947374</v>
          </cell>
          <cell r="BX19">
            <v>-37232.210526315786</v>
          </cell>
          <cell r="BZ19">
            <v>-37232.210526315786</v>
          </cell>
          <cell r="CB19">
            <v>-16425.157894736843</v>
          </cell>
          <cell r="CC19">
            <v>-133586.21052631579</v>
          </cell>
          <cell r="CD19">
            <v>-3669.0526315789484</v>
          </cell>
          <cell r="CF19">
            <v>10830.947368421052</v>
          </cell>
          <cell r="CH19">
            <v>10830.947368421052</v>
          </cell>
          <cell r="CI19">
            <v>-115593.36842105264</v>
          </cell>
          <cell r="CJ19">
            <v>10830.947368421052</v>
          </cell>
          <cell r="CL19">
            <v>10830.947368421052</v>
          </cell>
          <cell r="CN19">
            <v>27330.947368421053</v>
          </cell>
        </row>
        <row r="20">
          <cell r="AS20">
            <v>810006</v>
          </cell>
          <cell r="BS20">
            <v>-28928.84210526316</v>
          </cell>
          <cell r="BT20">
            <v>-28928.84210526316</v>
          </cell>
          <cell r="BV20">
            <v>-28928.84210526316</v>
          </cell>
          <cell r="BW20">
            <v>-86786.526315789481</v>
          </cell>
          <cell r="BX20">
            <v>-28928.84210526316</v>
          </cell>
          <cell r="BZ20">
            <v>-28928.84210526316</v>
          </cell>
          <cell r="CB20">
            <v>-25700.631578947374</v>
          </cell>
          <cell r="CC20">
            <v>-170344.84210526315</v>
          </cell>
          <cell r="CD20">
            <v>-22676.210526315794</v>
          </cell>
          <cell r="CF20">
            <v>-22676.210526315794</v>
          </cell>
          <cell r="CH20">
            <v>-22676.210526315794</v>
          </cell>
          <cell r="CI20">
            <v>-238373.4736842105</v>
          </cell>
          <cell r="CJ20">
            <v>-22676.210526315794</v>
          </cell>
          <cell r="CL20">
            <v>-22676.210526315794</v>
          </cell>
          <cell r="CN20">
            <v>-22676.210526315794</v>
          </cell>
        </row>
        <row r="21">
          <cell r="AS21"/>
          <cell r="BS21">
            <v>0</v>
          </cell>
          <cell r="BT21">
            <v>0</v>
          </cell>
          <cell r="BV21">
            <v>0</v>
          </cell>
          <cell r="BW21">
            <v>0</v>
          </cell>
          <cell r="BX21">
            <v>0</v>
          </cell>
          <cell r="BZ21">
            <v>0</v>
          </cell>
          <cell r="CB21">
            <v>0</v>
          </cell>
          <cell r="CC21">
            <v>0</v>
          </cell>
          <cell r="CD21">
            <v>0</v>
          </cell>
          <cell r="CF21">
            <v>0</v>
          </cell>
          <cell r="CH21">
            <v>0</v>
          </cell>
          <cell r="CI21">
            <v>0</v>
          </cell>
          <cell r="CJ21">
            <v>0</v>
          </cell>
          <cell r="CL21">
            <v>0</v>
          </cell>
          <cell r="CN21">
            <v>0</v>
          </cell>
        </row>
        <row r="22">
          <cell r="AS22"/>
          <cell r="BS22">
            <v>0</v>
          </cell>
          <cell r="BT22">
            <v>0</v>
          </cell>
          <cell r="BV22">
            <v>0</v>
          </cell>
          <cell r="BW22">
            <v>0</v>
          </cell>
          <cell r="BX22">
            <v>0</v>
          </cell>
          <cell r="BZ22">
            <v>0</v>
          </cell>
          <cell r="CB22">
            <v>0</v>
          </cell>
          <cell r="CC22">
            <v>0</v>
          </cell>
          <cell r="CD22">
            <v>0</v>
          </cell>
          <cell r="CF22">
            <v>0</v>
          </cell>
          <cell r="CH22">
            <v>0</v>
          </cell>
          <cell r="CI22">
            <v>0</v>
          </cell>
          <cell r="CJ22">
            <v>0</v>
          </cell>
          <cell r="CL22">
            <v>0</v>
          </cell>
          <cell r="CN22">
            <v>0</v>
          </cell>
        </row>
        <row r="23">
          <cell r="AS23">
            <v>11</v>
          </cell>
          <cell r="BS23">
            <v>-3.637978807091713E-12</v>
          </cell>
          <cell r="BT23">
            <v>-3.637978807091713E-12</v>
          </cell>
          <cell r="BV23">
            <v>-3.637978807091713E-12</v>
          </cell>
          <cell r="BW23">
            <v>-1.4551915228366852E-11</v>
          </cell>
          <cell r="BX23">
            <v>0</v>
          </cell>
          <cell r="BZ23">
            <v>0</v>
          </cell>
          <cell r="CB23">
            <v>-3.637978807091713E-12</v>
          </cell>
          <cell r="CC23">
            <v>0</v>
          </cell>
          <cell r="CD23">
            <v>11000</v>
          </cell>
          <cell r="CF23">
            <v>16500</v>
          </cell>
          <cell r="CH23">
            <v>16500</v>
          </cell>
          <cell r="CI23">
            <v>44000</v>
          </cell>
          <cell r="CJ23">
            <v>16500</v>
          </cell>
          <cell r="CL23">
            <v>16500</v>
          </cell>
          <cell r="CN23">
            <v>33000</v>
          </cell>
        </row>
        <row r="24">
          <cell r="AS24"/>
        </row>
        <row r="25">
          <cell r="AS25"/>
        </row>
        <row r="26">
          <cell r="AS26"/>
        </row>
        <row r="27">
          <cell r="AS27"/>
          <cell r="BS27">
            <v>0</v>
          </cell>
          <cell r="BT27">
            <v>0</v>
          </cell>
          <cell r="BV27">
            <v>0</v>
          </cell>
          <cell r="BW27">
            <v>0</v>
          </cell>
          <cell r="BX27">
            <v>0</v>
          </cell>
          <cell r="BZ27">
            <v>0</v>
          </cell>
          <cell r="CB27">
            <v>0</v>
          </cell>
          <cell r="CC27">
            <v>0</v>
          </cell>
          <cell r="CD27">
            <v>0</v>
          </cell>
          <cell r="CF27">
            <v>0</v>
          </cell>
          <cell r="CH27">
            <v>0</v>
          </cell>
          <cell r="CI27">
            <v>0</v>
          </cell>
          <cell r="CJ27">
            <v>0</v>
          </cell>
          <cell r="CL27">
            <v>0</v>
          </cell>
          <cell r="CN27">
            <v>0</v>
          </cell>
        </row>
        <row r="28">
          <cell r="AS28">
            <v>820000</v>
          </cell>
          <cell r="BS28">
            <v>0</v>
          </cell>
          <cell r="BT28">
            <v>0</v>
          </cell>
          <cell r="BV28">
            <v>0</v>
          </cell>
          <cell r="BW28">
            <v>0</v>
          </cell>
          <cell r="BX28">
            <v>0</v>
          </cell>
          <cell r="BZ28">
            <v>0</v>
          </cell>
          <cell r="CB28">
            <v>0</v>
          </cell>
          <cell r="CC28">
            <v>0</v>
          </cell>
          <cell r="CD28">
            <v>1500</v>
          </cell>
          <cell r="CF28">
            <v>2250</v>
          </cell>
          <cell r="CH28">
            <v>2250</v>
          </cell>
          <cell r="CI28">
            <v>6000</v>
          </cell>
          <cell r="CJ28">
            <v>2250</v>
          </cell>
          <cell r="CL28">
            <v>2250</v>
          </cell>
          <cell r="CN28">
            <v>4500</v>
          </cell>
        </row>
        <row r="29">
          <cell r="AS29">
            <v>820001</v>
          </cell>
          <cell r="BS29">
            <v>0</v>
          </cell>
          <cell r="BT29">
            <v>0</v>
          </cell>
          <cell r="BV29">
            <v>0</v>
          </cell>
          <cell r="BW29">
            <v>0</v>
          </cell>
          <cell r="BX29">
            <v>0</v>
          </cell>
          <cell r="BZ29">
            <v>0</v>
          </cell>
          <cell r="CB29">
            <v>0</v>
          </cell>
          <cell r="CC29">
            <v>0</v>
          </cell>
          <cell r="CD29">
            <v>0</v>
          </cell>
          <cell r="CF29">
            <v>0</v>
          </cell>
          <cell r="CH29">
            <v>0</v>
          </cell>
          <cell r="CI29">
            <v>0</v>
          </cell>
          <cell r="CJ29">
            <v>0</v>
          </cell>
          <cell r="CL29">
            <v>0</v>
          </cell>
          <cell r="CN29">
            <v>0</v>
          </cell>
        </row>
        <row r="30">
          <cell r="AS30"/>
          <cell r="BS30">
            <v>0</v>
          </cell>
          <cell r="BT30">
            <v>0</v>
          </cell>
          <cell r="BV30">
            <v>0</v>
          </cell>
          <cell r="BW30">
            <v>0</v>
          </cell>
          <cell r="BX30">
            <v>0</v>
          </cell>
          <cell r="BZ30">
            <v>0</v>
          </cell>
          <cell r="CB30">
            <v>0</v>
          </cell>
          <cell r="CC30">
            <v>0</v>
          </cell>
          <cell r="CD30">
            <v>0</v>
          </cell>
          <cell r="CF30">
            <v>0</v>
          </cell>
          <cell r="CH30">
            <v>0</v>
          </cell>
          <cell r="CI30">
            <v>0</v>
          </cell>
          <cell r="CJ30">
            <v>0</v>
          </cell>
          <cell r="CL30">
            <v>0</v>
          </cell>
          <cell r="CN30">
            <v>0</v>
          </cell>
        </row>
        <row r="31">
          <cell r="AS31">
            <v>12</v>
          </cell>
          <cell r="BS31">
            <v>0</v>
          </cell>
          <cell r="BT31">
            <v>0</v>
          </cell>
          <cell r="BV31">
            <v>0</v>
          </cell>
          <cell r="BW31">
            <v>0</v>
          </cell>
          <cell r="BX31">
            <v>0</v>
          </cell>
          <cell r="BZ31">
            <v>0</v>
          </cell>
          <cell r="CB31">
            <v>0</v>
          </cell>
          <cell r="CC31">
            <v>0</v>
          </cell>
          <cell r="CD31">
            <v>1500</v>
          </cell>
          <cell r="CF31">
            <v>2250</v>
          </cell>
          <cell r="CH31">
            <v>2250</v>
          </cell>
          <cell r="CI31">
            <v>6000</v>
          </cell>
          <cell r="CJ31">
            <v>2250</v>
          </cell>
          <cell r="CL31">
            <v>2250</v>
          </cell>
          <cell r="CN31">
            <v>4500</v>
          </cell>
        </row>
        <row r="32">
          <cell r="AS32"/>
        </row>
        <row r="33">
          <cell r="AS33"/>
        </row>
        <row r="34">
          <cell r="AS34"/>
          <cell r="BS34">
            <v>0</v>
          </cell>
          <cell r="BT34">
            <v>0</v>
          </cell>
          <cell r="BV34">
            <v>0</v>
          </cell>
          <cell r="BW34">
            <v>0</v>
          </cell>
          <cell r="BX34">
            <v>0</v>
          </cell>
          <cell r="BZ34">
            <v>0</v>
          </cell>
          <cell r="CB34">
            <v>0</v>
          </cell>
          <cell r="CC34">
            <v>0</v>
          </cell>
          <cell r="CD34">
            <v>0</v>
          </cell>
          <cell r="CF34">
            <v>0</v>
          </cell>
          <cell r="CH34">
            <v>0</v>
          </cell>
          <cell r="CI34">
            <v>0</v>
          </cell>
          <cell r="CJ34">
            <v>0</v>
          </cell>
          <cell r="CL34">
            <v>0</v>
          </cell>
          <cell r="CN34">
            <v>0</v>
          </cell>
        </row>
        <row r="35">
          <cell r="AS35">
            <v>830000</v>
          </cell>
          <cell r="BS35">
            <v>0</v>
          </cell>
          <cell r="BT35">
            <v>0</v>
          </cell>
          <cell r="BV35">
            <v>0</v>
          </cell>
          <cell r="BW35">
            <v>0</v>
          </cell>
          <cell r="BX35">
            <v>0</v>
          </cell>
          <cell r="BZ35">
            <v>0</v>
          </cell>
          <cell r="CB35">
            <v>0</v>
          </cell>
          <cell r="CC35">
            <v>0</v>
          </cell>
          <cell r="CD35">
            <v>9109.5890410958891</v>
          </cell>
          <cell r="CF35">
            <v>13664.383561643834</v>
          </cell>
          <cell r="CH35">
            <v>13664.383561643834</v>
          </cell>
          <cell r="CI35">
            <v>36438.356164383556</v>
          </cell>
          <cell r="CJ35">
            <v>13664.383561643834</v>
          </cell>
          <cell r="CL35">
            <v>13664.383561643834</v>
          </cell>
          <cell r="CN35">
            <v>27328.767123287667</v>
          </cell>
        </row>
        <row r="36">
          <cell r="AS36"/>
          <cell r="BS36">
            <v>0</v>
          </cell>
          <cell r="BT36">
            <v>0</v>
          </cell>
          <cell r="BV36">
            <v>0</v>
          </cell>
          <cell r="BW36">
            <v>0</v>
          </cell>
          <cell r="BX36">
            <v>0</v>
          </cell>
          <cell r="BZ36">
            <v>0</v>
          </cell>
          <cell r="CB36">
            <v>0</v>
          </cell>
          <cell r="CC36">
            <v>0</v>
          </cell>
          <cell r="CD36">
            <v>0</v>
          </cell>
          <cell r="CF36">
            <v>0</v>
          </cell>
          <cell r="CH36">
            <v>0</v>
          </cell>
          <cell r="CI36">
            <v>0</v>
          </cell>
          <cell r="CJ36">
            <v>0</v>
          </cell>
          <cell r="CL36">
            <v>0</v>
          </cell>
          <cell r="CN36">
            <v>0</v>
          </cell>
        </row>
        <row r="37">
          <cell r="AS37"/>
          <cell r="BS37">
            <v>0</v>
          </cell>
          <cell r="BT37">
            <v>0</v>
          </cell>
          <cell r="BV37">
            <v>0</v>
          </cell>
          <cell r="BW37">
            <v>0</v>
          </cell>
          <cell r="BX37">
            <v>0</v>
          </cell>
          <cell r="BZ37">
            <v>0</v>
          </cell>
          <cell r="CB37">
            <v>0</v>
          </cell>
          <cell r="CC37">
            <v>0</v>
          </cell>
          <cell r="CD37">
            <v>0</v>
          </cell>
          <cell r="CF37">
            <v>0</v>
          </cell>
          <cell r="CH37">
            <v>0</v>
          </cell>
          <cell r="CI37">
            <v>0</v>
          </cell>
          <cell r="CJ37">
            <v>0</v>
          </cell>
          <cell r="CL37">
            <v>0</v>
          </cell>
          <cell r="CN37">
            <v>0</v>
          </cell>
        </row>
        <row r="38">
          <cell r="AS38">
            <v>13</v>
          </cell>
          <cell r="BS38">
            <v>0</v>
          </cell>
          <cell r="BT38">
            <v>0</v>
          </cell>
          <cell r="BV38">
            <v>0</v>
          </cell>
          <cell r="BW38">
            <v>0</v>
          </cell>
          <cell r="BX38">
            <v>0</v>
          </cell>
          <cell r="BZ38">
            <v>0</v>
          </cell>
          <cell r="CB38">
            <v>0</v>
          </cell>
          <cell r="CC38">
            <v>0</v>
          </cell>
          <cell r="CD38">
            <v>9109.5890410958891</v>
          </cell>
          <cell r="CF38">
            <v>13664.383561643834</v>
          </cell>
          <cell r="CH38">
            <v>13664.383561643834</v>
          </cell>
          <cell r="CI38">
            <v>36438.356164383556</v>
          </cell>
          <cell r="CJ38">
            <v>13664.383561643834</v>
          </cell>
          <cell r="CL38">
            <v>13664.383561643834</v>
          </cell>
          <cell r="CN38">
            <v>27328.767123287667</v>
          </cell>
        </row>
        <row r="39">
          <cell r="AS39"/>
        </row>
        <row r="40">
          <cell r="AS40"/>
        </row>
        <row r="41">
          <cell r="AS41"/>
        </row>
        <row r="42">
          <cell r="AS42"/>
          <cell r="BS42">
            <v>0</v>
          </cell>
          <cell r="BT42">
            <v>0</v>
          </cell>
          <cell r="BV42">
            <v>0</v>
          </cell>
          <cell r="BW42">
            <v>0</v>
          </cell>
          <cell r="BX42">
            <v>0</v>
          </cell>
          <cell r="BZ42">
            <v>0</v>
          </cell>
          <cell r="CB42">
            <v>0</v>
          </cell>
          <cell r="CC42">
            <v>0</v>
          </cell>
          <cell r="CD42">
            <v>0</v>
          </cell>
          <cell r="CF42">
            <v>0</v>
          </cell>
          <cell r="CH42">
            <v>0</v>
          </cell>
          <cell r="CI42">
            <v>0</v>
          </cell>
          <cell r="CJ42">
            <v>0</v>
          </cell>
          <cell r="CL42">
            <v>0</v>
          </cell>
          <cell r="CN42">
            <v>0</v>
          </cell>
        </row>
        <row r="43">
          <cell r="AS43"/>
          <cell r="BS43">
            <v>0</v>
          </cell>
          <cell r="BT43">
            <v>0</v>
          </cell>
          <cell r="BV43">
            <v>0</v>
          </cell>
          <cell r="BW43">
            <v>0</v>
          </cell>
          <cell r="BX43">
            <v>0</v>
          </cell>
          <cell r="BZ43">
            <v>0</v>
          </cell>
          <cell r="CB43">
            <v>0</v>
          </cell>
          <cell r="CC43">
            <v>0</v>
          </cell>
          <cell r="CD43">
            <v>0</v>
          </cell>
          <cell r="CF43">
            <v>0</v>
          </cell>
          <cell r="CH43">
            <v>0</v>
          </cell>
          <cell r="CI43">
            <v>0</v>
          </cell>
          <cell r="CJ43">
            <v>0</v>
          </cell>
          <cell r="CL43">
            <v>0</v>
          </cell>
          <cell r="CN43">
            <v>0</v>
          </cell>
        </row>
        <row r="44">
          <cell r="AS44"/>
          <cell r="BS44">
            <v>0</v>
          </cell>
          <cell r="BT44">
            <v>0</v>
          </cell>
          <cell r="BV44">
            <v>0</v>
          </cell>
          <cell r="BW44">
            <v>0</v>
          </cell>
          <cell r="BX44">
            <v>0</v>
          </cell>
          <cell r="BZ44">
            <v>0</v>
          </cell>
          <cell r="CB44">
            <v>0</v>
          </cell>
          <cell r="CC44">
            <v>0</v>
          </cell>
          <cell r="CD44">
            <v>0</v>
          </cell>
          <cell r="CF44">
            <v>0</v>
          </cell>
          <cell r="CH44">
            <v>0</v>
          </cell>
          <cell r="CI44">
            <v>0</v>
          </cell>
          <cell r="CJ44">
            <v>0</v>
          </cell>
          <cell r="CL44">
            <v>0</v>
          </cell>
          <cell r="CN44">
            <v>0</v>
          </cell>
        </row>
        <row r="45">
          <cell r="AS45"/>
          <cell r="BS45">
            <v>0</v>
          </cell>
          <cell r="BT45">
            <v>0</v>
          </cell>
          <cell r="BV45">
            <v>0</v>
          </cell>
          <cell r="BW45">
            <v>0</v>
          </cell>
          <cell r="BX45">
            <v>0</v>
          </cell>
          <cell r="BZ45">
            <v>0</v>
          </cell>
          <cell r="CB45">
            <v>0</v>
          </cell>
          <cell r="CC45">
            <v>0</v>
          </cell>
          <cell r="CD45">
            <v>0</v>
          </cell>
          <cell r="CF45">
            <v>0</v>
          </cell>
          <cell r="CH45">
            <v>0</v>
          </cell>
          <cell r="CI45">
            <v>0</v>
          </cell>
          <cell r="CJ45">
            <v>0</v>
          </cell>
          <cell r="CL45">
            <v>0</v>
          </cell>
          <cell r="CN45">
            <v>0</v>
          </cell>
        </row>
        <row r="46">
          <cell r="AS46"/>
          <cell r="BS46">
            <v>0</v>
          </cell>
          <cell r="BT46">
            <v>0</v>
          </cell>
          <cell r="BV46">
            <v>0</v>
          </cell>
          <cell r="BW46">
            <v>0</v>
          </cell>
          <cell r="BX46">
            <v>0</v>
          </cell>
          <cell r="BZ46">
            <v>0</v>
          </cell>
          <cell r="CB46">
            <v>0</v>
          </cell>
          <cell r="CC46">
            <v>0</v>
          </cell>
          <cell r="CD46">
            <v>0</v>
          </cell>
          <cell r="CF46">
            <v>0</v>
          </cell>
          <cell r="CH46">
            <v>0</v>
          </cell>
          <cell r="CI46">
            <v>0</v>
          </cell>
          <cell r="CJ46">
            <v>0</v>
          </cell>
          <cell r="CL46">
            <v>0</v>
          </cell>
          <cell r="CN46">
            <v>0</v>
          </cell>
        </row>
        <row r="47">
          <cell r="AS47"/>
          <cell r="BS47">
            <v>0</v>
          </cell>
          <cell r="BT47">
            <v>0</v>
          </cell>
          <cell r="BV47">
            <v>0</v>
          </cell>
          <cell r="BW47">
            <v>0</v>
          </cell>
          <cell r="BX47">
            <v>0</v>
          </cell>
          <cell r="BZ47">
            <v>0</v>
          </cell>
          <cell r="CB47">
            <v>0</v>
          </cell>
          <cell r="CC47">
            <v>0</v>
          </cell>
          <cell r="CD47">
            <v>0</v>
          </cell>
          <cell r="CF47">
            <v>0</v>
          </cell>
          <cell r="CH47">
            <v>0</v>
          </cell>
          <cell r="CI47">
            <v>0</v>
          </cell>
          <cell r="CJ47">
            <v>0</v>
          </cell>
          <cell r="CL47">
            <v>0</v>
          </cell>
          <cell r="CN47">
            <v>0</v>
          </cell>
        </row>
        <row r="48">
          <cell r="AS48"/>
          <cell r="BS48">
            <v>0</v>
          </cell>
          <cell r="BT48">
            <v>0</v>
          </cell>
          <cell r="BV48">
            <v>0</v>
          </cell>
          <cell r="BW48">
            <v>0</v>
          </cell>
          <cell r="BX48">
            <v>0</v>
          </cell>
          <cell r="BZ48">
            <v>0</v>
          </cell>
          <cell r="CB48">
            <v>0</v>
          </cell>
          <cell r="CC48">
            <v>0</v>
          </cell>
          <cell r="CD48">
            <v>0</v>
          </cell>
          <cell r="CF48">
            <v>0</v>
          </cell>
          <cell r="CH48">
            <v>0</v>
          </cell>
          <cell r="CI48">
            <v>0</v>
          </cell>
          <cell r="CJ48">
            <v>0</v>
          </cell>
          <cell r="CL48">
            <v>0</v>
          </cell>
          <cell r="CN48">
            <v>0</v>
          </cell>
        </row>
        <row r="49">
          <cell r="AS49"/>
          <cell r="BS49">
            <v>0</v>
          </cell>
          <cell r="BT49">
            <v>0</v>
          </cell>
          <cell r="BV49">
            <v>0</v>
          </cell>
          <cell r="BW49">
            <v>0</v>
          </cell>
          <cell r="BX49">
            <v>0</v>
          </cell>
          <cell r="BZ49">
            <v>0</v>
          </cell>
          <cell r="CB49">
            <v>0</v>
          </cell>
          <cell r="CC49">
            <v>0</v>
          </cell>
          <cell r="CD49">
            <v>0</v>
          </cell>
          <cell r="CF49">
            <v>0</v>
          </cell>
          <cell r="CH49">
            <v>0</v>
          </cell>
          <cell r="CI49">
            <v>0</v>
          </cell>
          <cell r="CJ49">
            <v>0</v>
          </cell>
          <cell r="CL49">
            <v>0</v>
          </cell>
          <cell r="CN49">
            <v>0</v>
          </cell>
        </row>
        <row r="50">
          <cell r="AS50"/>
          <cell r="BS50">
            <v>0</v>
          </cell>
          <cell r="BT50">
            <v>0</v>
          </cell>
          <cell r="BV50">
            <v>0</v>
          </cell>
          <cell r="BW50">
            <v>0</v>
          </cell>
          <cell r="BX50">
            <v>0</v>
          </cell>
          <cell r="BZ50">
            <v>0</v>
          </cell>
          <cell r="CB50">
            <v>0</v>
          </cell>
          <cell r="CC50">
            <v>0</v>
          </cell>
          <cell r="CD50">
            <v>0</v>
          </cell>
          <cell r="CF50">
            <v>0</v>
          </cell>
          <cell r="CH50">
            <v>0</v>
          </cell>
          <cell r="CI50">
            <v>0</v>
          </cell>
          <cell r="CJ50">
            <v>0</v>
          </cell>
          <cell r="CL50">
            <v>0</v>
          </cell>
          <cell r="CN50">
            <v>0</v>
          </cell>
        </row>
        <row r="51">
          <cell r="AS51"/>
          <cell r="BS51">
            <v>0</v>
          </cell>
          <cell r="BT51">
            <v>0</v>
          </cell>
          <cell r="BV51">
            <v>0</v>
          </cell>
          <cell r="BW51">
            <v>0</v>
          </cell>
          <cell r="BX51">
            <v>0</v>
          </cell>
          <cell r="BZ51">
            <v>0</v>
          </cell>
          <cell r="CB51">
            <v>0</v>
          </cell>
          <cell r="CC51">
            <v>0</v>
          </cell>
          <cell r="CD51">
            <v>0</v>
          </cell>
          <cell r="CF51">
            <v>0</v>
          </cell>
          <cell r="CH51">
            <v>0</v>
          </cell>
          <cell r="CI51">
            <v>0</v>
          </cell>
          <cell r="CJ51">
            <v>0</v>
          </cell>
          <cell r="CL51">
            <v>0</v>
          </cell>
          <cell r="CN51">
            <v>0</v>
          </cell>
        </row>
        <row r="52">
          <cell r="AS52">
            <v>14</v>
          </cell>
          <cell r="BS52">
            <v>0</v>
          </cell>
          <cell r="BT52">
            <v>0</v>
          </cell>
          <cell r="BV52">
            <v>0</v>
          </cell>
          <cell r="BW52">
            <v>0</v>
          </cell>
          <cell r="BX52">
            <v>0</v>
          </cell>
          <cell r="BZ52">
            <v>0</v>
          </cell>
          <cell r="CB52">
            <v>0</v>
          </cell>
          <cell r="CC52">
            <v>0</v>
          </cell>
          <cell r="CD52">
            <v>0</v>
          </cell>
          <cell r="CF52">
            <v>0</v>
          </cell>
          <cell r="CH52">
            <v>0</v>
          </cell>
          <cell r="CI52">
            <v>0</v>
          </cell>
          <cell r="CJ52">
            <v>0</v>
          </cell>
          <cell r="CL52">
            <v>0</v>
          </cell>
          <cell r="CN52">
            <v>0</v>
          </cell>
        </row>
        <row r="54">
          <cell r="AS54">
            <v>2</v>
          </cell>
          <cell r="BS54">
            <v>-3.637978807091713E-12</v>
          </cell>
          <cell r="BT54">
            <v>-3.637978807091713E-12</v>
          </cell>
          <cell r="BV54">
            <v>-3.637978807091713E-12</v>
          </cell>
          <cell r="BW54">
            <v>-1.4551915228366852E-11</v>
          </cell>
          <cell r="BX54">
            <v>0</v>
          </cell>
          <cell r="BZ54">
            <v>0</v>
          </cell>
          <cell r="CB54">
            <v>-3.637978807091713E-12</v>
          </cell>
          <cell r="CC54">
            <v>0</v>
          </cell>
          <cell r="CD54">
            <v>21609.589041095889</v>
          </cell>
          <cell r="CF54">
            <v>32414.383561643834</v>
          </cell>
          <cell r="CH54">
            <v>32414.383561643834</v>
          </cell>
          <cell r="CI54">
            <v>86438.356164383556</v>
          </cell>
          <cell r="CJ54">
            <v>32414.383561643834</v>
          </cell>
          <cell r="CL54">
            <v>32414.383561643834</v>
          </cell>
          <cell r="CN54">
            <v>64828.767123287667</v>
          </cell>
        </row>
        <row r="55">
          <cell r="AS55"/>
          <cell r="BS55">
            <v>8.25</v>
          </cell>
          <cell r="BT55">
            <v>8.25</v>
          </cell>
          <cell r="BV55">
            <v>8.25</v>
          </cell>
          <cell r="BW55">
            <v>8.25</v>
          </cell>
          <cell r="BX55">
            <v>8.25</v>
          </cell>
          <cell r="BZ55">
            <v>8.25</v>
          </cell>
          <cell r="CB55">
            <v>6.25</v>
          </cell>
          <cell r="CC55">
            <v>6.25</v>
          </cell>
          <cell r="CD55">
            <v>6.25</v>
          </cell>
          <cell r="CF55">
            <v>6.25</v>
          </cell>
          <cell r="CH55">
            <v>6.25</v>
          </cell>
          <cell r="CI55">
            <v>6.25</v>
          </cell>
          <cell r="CJ55">
            <v>6.25</v>
          </cell>
          <cell r="CL55">
            <v>6.25</v>
          </cell>
          <cell r="CN55">
            <v>6.25</v>
          </cell>
        </row>
        <row r="57">
          <cell r="AS57">
            <v>3</v>
          </cell>
          <cell r="BS57">
            <v>3.637978807091713E-12</v>
          </cell>
          <cell r="BT57">
            <v>3.637978807091713E-12</v>
          </cell>
          <cell r="BV57">
            <v>3.637978807091713E-12</v>
          </cell>
          <cell r="BW57">
            <v>1.4551915228366852E-11</v>
          </cell>
          <cell r="BX57">
            <v>0</v>
          </cell>
          <cell r="BZ57">
            <v>0</v>
          </cell>
          <cell r="CB57">
            <v>3.637978807091713E-12</v>
          </cell>
          <cell r="CC57">
            <v>0</v>
          </cell>
          <cell r="CD57">
            <v>28390.410958904111</v>
          </cell>
          <cell r="CF57">
            <v>42585.61643835617</v>
          </cell>
          <cell r="CH57">
            <v>42585.61643835617</v>
          </cell>
          <cell r="CI57">
            <v>113561.64383561644</v>
          </cell>
          <cell r="CJ57">
            <v>42585.61643835617</v>
          </cell>
          <cell r="CL57">
            <v>42585.61643835617</v>
          </cell>
          <cell r="CN57">
            <v>85171.23287671234</v>
          </cell>
        </row>
        <row r="58">
          <cell r="AS58"/>
        </row>
        <row r="59">
          <cell r="AS59"/>
        </row>
        <row r="60">
          <cell r="AS60"/>
        </row>
        <row r="61">
          <cell r="AS61"/>
        </row>
        <row r="62">
          <cell r="AS62">
            <v>84</v>
          </cell>
          <cell r="BS62">
            <v>16.100000000000001</v>
          </cell>
          <cell r="BT62">
            <v>16.100000000000001</v>
          </cell>
          <cell r="BV62">
            <v>16.100000000000001</v>
          </cell>
          <cell r="BW62">
            <v>16.100000000000001</v>
          </cell>
          <cell r="BX62">
            <v>17.100000000000001</v>
          </cell>
          <cell r="BZ62">
            <v>18.100000000000001</v>
          </cell>
          <cell r="CB62">
            <v>18.100000000000001</v>
          </cell>
          <cell r="CC62">
            <v>18.100000000000001</v>
          </cell>
          <cell r="CD62">
            <v>18.100000000000001</v>
          </cell>
          <cell r="CF62">
            <v>18.100000000000001</v>
          </cell>
          <cell r="CH62">
            <v>18.100000000000001</v>
          </cell>
          <cell r="CI62">
            <v>18.100000000000001</v>
          </cell>
          <cell r="CJ62">
            <v>18.100000000000001</v>
          </cell>
          <cell r="CL62">
            <v>18.100000000000001</v>
          </cell>
          <cell r="CN62">
            <v>18.100000000000001</v>
          </cell>
        </row>
        <row r="63">
          <cell r="AS63">
            <v>840000</v>
          </cell>
          <cell r="BS63">
            <v>142803.15789473683</v>
          </cell>
          <cell r="BT63">
            <v>142803.15789473683</v>
          </cell>
          <cell r="BV63">
            <v>142803.15789473683</v>
          </cell>
          <cell r="BW63">
            <v>428409.47368421045</v>
          </cell>
          <cell r="BX63">
            <v>155134.73684210525</v>
          </cell>
          <cell r="BZ63">
            <v>163818.94736842104</v>
          </cell>
          <cell r="CB63">
            <v>163818.94736842104</v>
          </cell>
          <cell r="CC63">
            <v>911182.10526315775</v>
          </cell>
          <cell r="CD63">
            <v>163818.94736842104</v>
          </cell>
          <cell r="CF63">
            <v>163818.94736842104</v>
          </cell>
          <cell r="CH63">
            <v>163818.94736842104</v>
          </cell>
          <cell r="CI63">
            <v>1402638.9473684211</v>
          </cell>
          <cell r="CJ63">
            <v>163818.94736842104</v>
          </cell>
          <cell r="CL63">
            <v>163818.94736842104</v>
          </cell>
          <cell r="CN63">
            <v>163818.94736842104</v>
          </cell>
        </row>
        <row r="64">
          <cell r="AS64">
            <v>840001</v>
          </cell>
          <cell r="BS64">
            <v>5473.6842105263167</v>
          </cell>
          <cell r="BT64">
            <v>0</v>
          </cell>
          <cell r="BV64">
            <v>0</v>
          </cell>
          <cell r="BW64">
            <v>5473.6842105263167</v>
          </cell>
          <cell r="BX64">
            <v>9052.6315789473683</v>
          </cell>
          <cell r="BZ64">
            <v>5263.1578947368425</v>
          </cell>
          <cell r="CB64">
            <v>0</v>
          </cell>
          <cell r="CC64">
            <v>19789.473684210527</v>
          </cell>
          <cell r="CD64">
            <v>0</v>
          </cell>
          <cell r="CF64">
            <v>0</v>
          </cell>
          <cell r="CH64">
            <v>0</v>
          </cell>
          <cell r="CI64">
            <v>19789.473684210527</v>
          </cell>
          <cell r="CJ64">
            <v>0</v>
          </cell>
          <cell r="CL64">
            <v>0</v>
          </cell>
          <cell r="CN64">
            <v>0</v>
          </cell>
        </row>
        <row r="65">
          <cell r="AS65">
            <v>840002</v>
          </cell>
          <cell r="BS65">
            <v>0</v>
          </cell>
          <cell r="BT65">
            <v>0</v>
          </cell>
          <cell r="BV65">
            <v>0</v>
          </cell>
          <cell r="BW65">
            <v>0</v>
          </cell>
          <cell r="BX65">
            <v>0</v>
          </cell>
          <cell r="BZ65">
            <v>0</v>
          </cell>
          <cell r="CB65">
            <v>0</v>
          </cell>
          <cell r="CC65">
            <v>0</v>
          </cell>
          <cell r="CD65">
            <v>0</v>
          </cell>
          <cell r="CF65">
            <v>0</v>
          </cell>
          <cell r="CH65">
            <v>0</v>
          </cell>
          <cell r="CI65">
            <v>0</v>
          </cell>
          <cell r="CJ65">
            <v>0</v>
          </cell>
          <cell r="CL65">
            <v>0</v>
          </cell>
          <cell r="CN65">
            <v>0</v>
          </cell>
        </row>
        <row r="66">
          <cell r="AS66">
            <v>840003</v>
          </cell>
          <cell r="BS66">
            <v>0</v>
          </cell>
          <cell r="BT66">
            <v>0</v>
          </cell>
          <cell r="BV66">
            <v>10000</v>
          </cell>
          <cell r="BW66">
            <v>10000</v>
          </cell>
          <cell r="BX66">
            <v>15000</v>
          </cell>
          <cell r="BZ66">
            <v>0</v>
          </cell>
          <cell r="CB66">
            <v>0</v>
          </cell>
          <cell r="CC66">
            <v>25000</v>
          </cell>
          <cell r="CD66">
            <v>0</v>
          </cell>
          <cell r="CF66">
            <v>0</v>
          </cell>
          <cell r="CH66">
            <v>0</v>
          </cell>
          <cell r="CI66">
            <v>25000</v>
          </cell>
          <cell r="CJ66">
            <v>0</v>
          </cell>
          <cell r="CL66">
            <v>0</v>
          </cell>
          <cell r="CN66">
            <v>0</v>
          </cell>
        </row>
        <row r="67">
          <cell r="AS67">
            <v>840004</v>
          </cell>
          <cell r="BS67">
            <v>0</v>
          </cell>
          <cell r="BT67">
            <v>0</v>
          </cell>
          <cell r="BV67">
            <v>0</v>
          </cell>
          <cell r="BW67">
            <v>0</v>
          </cell>
          <cell r="BX67">
            <v>0</v>
          </cell>
          <cell r="BZ67">
            <v>0</v>
          </cell>
          <cell r="CB67">
            <v>0</v>
          </cell>
          <cell r="CC67">
            <v>0</v>
          </cell>
          <cell r="CD67">
            <v>0</v>
          </cell>
          <cell r="CF67">
            <v>0</v>
          </cell>
          <cell r="CH67">
            <v>0</v>
          </cell>
          <cell r="CI67">
            <v>0</v>
          </cell>
          <cell r="CJ67">
            <v>0</v>
          </cell>
          <cell r="CL67">
            <v>0</v>
          </cell>
          <cell r="CN67">
            <v>0</v>
          </cell>
        </row>
        <row r="68">
          <cell r="AS68">
            <v>840005</v>
          </cell>
          <cell r="BS68">
            <v>0</v>
          </cell>
          <cell r="BT68">
            <v>0</v>
          </cell>
          <cell r="BV68">
            <v>0</v>
          </cell>
          <cell r="BW68">
            <v>0</v>
          </cell>
          <cell r="BX68">
            <v>0</v>
          </cell>
          <cell r="BZ68">
            <v>0</v>
          </cell>
          <cell r="CB68">
            <v>0</v>
          </cell>
          <cell r="CC68">
            <v>0</v>
          </cell>
          <cell r="CD68">
            <v>0</v>
          </cell>
          <cell r="CF68">
            <v>0</v>
          </cell>
          <cell r="CH68">
            <v>0</v>
          </cell>
          <cell r="CI68">
            <v>0</v>
          </cell>
          <cell r="CJ68">
            <v>0</v>
          </cell>
          <cell r="CL68">
            <v>0</v>
          </cell>
          <cell r="CN68">
            <v>0</v>
          </cell>
        </row>
        <row r="69">
          <cell r="AS69">
            <v>840006</v>
          </cell>
          <cell r="BS69">
            <v>10000</v>
          </cell>
          <cell r="BT69">
            <v>10000</v>
          </cell>
          <cell r="BV69">
            <v>10000</v>
          </cell>
          <cell r="BW69">
            <v>30000</v>
          </cell>
          <cell r="BX69">
            <v>10000</v>
          </cell>
          <cell r="BZ69">
            <v>0</v>
          </cell>
          <cell r="CB69">
            <v>0</v>
          </cell>
          <cell r="CC69">
            <v>40000</v>
          </cell>
          <cell r="CD69">
            <v>0</v>
          </cell>
          <cell r="CF69">
            <v>0</v>
          </cell>
          <cell r="CH69">
            <v>0</v>
          </cell>
          <cell r="CI69">
            <v>40000</v>
          </cell>
          <cell r="CJ69">
            <v>0</v>
          </cell>
          <cell r="CL69">
            <v>0</v>
          </cell>
          <cell r="CN69">
            <v>0</v>
          </cell>
        </row>
        <row r="70">
          <cell r="AS70">
            <v>840007</v>
          </cell>
          <cell r="BS70">
            <v>0</v>
          </cell>
          <cell r="BT70">
            <v>10000</v>
          </cell>
          <cell r="BV70">
            <v>35000</v>
          </cell>
          <cell r="BW70">
            <v>45000</v>
          </cell>
          <cell r="BX70">
            <v>10000</v>
          </cell>
          <cell r="BZ70">
            <v>0</v>
          </cell>
          <cell r="CB70">
            <v>0</v>
          </cell>
          <cell r="CC70">
            <v>55000</v>
          </cell>
          <cell r="CD70">
            <v>0</v>
          </cell>
          <cell r="CF70">
            <v>0</v>
          </cell>
          <cell r="CH70">
            <v>0</v>
          </cell>
          <cell r="CI70">
            <v>55000</v>
          </cell>
          <cell r="CJ70">
            <v>0</v>
          </cell>
          <cell r="CL70">
            <v>0</v>
          </cell>
          <cell r="CN70">
            <v>0</v>
          </cell>
        </row>
        <row r="71">
          <cell r="AS71">
            <v>840008</v>
          </cell>
          <cell r="BS71">
            <v>0</v>
          </cell>
          <cell r="BT71">
            <v>0</v>
          </cell>
          <cell r="BV71">
            <v>10000</v>
          </cell>
          <cell r="BW71">
            <v>10000</v>
          </cell>
          <cell r="BX71">
            <v>0</v>
          </cell>
          <cell r="BZ71">
            <v>0</v>
          </cell>
          <cell r="CB71">
            <v>0</v>
          </cell>
          <cell r="CC71">
            <v>10000</v>
          </cell>
          <cell r="CD71">
            <v>0</v>
          </cell>
          <cell r="CF71">
            <v>0</v>
          </cell>
          <cell r="CH71">
            <v>0</v>
          </cell>
          <cell r="CI71">
            <v>10000</v>
          </cell>
          <cell r="CJ71">
            <v>0</v>
          </cell>
          <cell r="CL71">
            <v>0</v>
          </cell>
          <cell r="CN71">
            <v>0</v>
          </cell>
        </row>
        <row r="72">
          <cell r="AS72">
            <v>840009</v>
          </cell>
          <cell r="BS72">
            <v>15000</v>
          </cell>
          <cell r="BT72">
            <v>15000</v>
          </cell>
          <cell r="BV72">
            <v>12000</v>
          </cell>
          <cell r="BW72">
            <v>42000</v>
          </cell>
          <cell r="BX72">
            <v>12000</v>
          </cell>
          <cell r="BZ72">
            <v>12000</v>
          </cell>
          <cell r="CB72">
            <v>12000</v>
          </cell>
          <cell r="CC72">
            <v>78000</v>
          </cell>
          <cell r="CD72">
            <v>10000</v>
          </cell>
          <cell r="CF72">
            <v>10000</v>
          </cell>
          <cell r="CH72">
            <v>10000</v>
          </cell>
          <cell r="CI72">
            <v>108000</v>
          </cell>
          <cell r="CJ72">
            <v>10000</v>
          </cell>
          <cell r="CL72">
            <v>10000</v>
          </cell>
          <cell r="CN72">
            <v>10000</v>
          </cell>
        </row>
        <row r="73">
          <cell r="AS73">
            <v>840010</v>
          </cell>
          <cell r="BS73">
            <v>5000</v>
          </cell>
          <cell r="BT73">
            <v>5000</v>
          </cell>
          <cell r="BV73">
            <v>5000</v>
          </cell>
          <cell r="BW73">
            <v>15000</v>
          </cell>
          <cell r="BX73">
            <v>5000</v>
          </cell>
          <cell r="BZ73">
            <v>5000</v>
          </cell>
          <cell r="CB73">
            <v>5000</v>
          </cell>
          <cell r="CC73">
            <v>30000</v>
          </cell>
          <cell r="CD73">
            <v>5000</v>
          </cell>
          <cell r="CF73">
            <v>0</v>
          </cell>
          <cell r="CH73">
            <v>0</v>
          </cell>
          <cell r="CI73">
            <v>35000</v>
          </cell>
          <cell r="CJ73">
            <v>0</v>
          </cell>
          <cell r="CL73">
            <v>0</v>
          </cell>
          <cell r="CN73">
            <v>0</v>
          </cell>
        </row>
        <row r="74">
          <cell r="AS74">
            <v>840011</v>
          </cell>
          <cell r="BS74">
            <v>0</v>
          </cell>
          <cell r="BT74">
            <v>0</v>
          </cell>
          <cell r="BV74">
            <v>0</v>
          </cell>
          <cell r="BW74">
            <v>0</v>
          </cell>
          <cell r="BX74">
            <v>0</v>
          </cell>
          <cell r="BZ74">
            <v>0</v>
          </cell>
          <cell r="CB74">
            <v>25000</v>
          </cell>
          <cell r="CC74">
            <v>25000</v>
          </cell>
          <cell r="CD74">
            <v>0</v>
          </cell>
          <cell r="CF74">
            <v>0</v>
          </cell>
          <cell r="CH74">
            <v>0</v>
          </cell>
          <cell r="CI74">
            <v>25000</v>
          </cell>
          <cell r="CJ74">
            <v>0</v>
          </cell>
          <cell r="CL74">
            <v>0</v>
          </cell>
          <cell r="CN74">
            <v>0</v>
          </cell>
        </row>
        <row r="75">
          <cell r="AS75">
            <v>840012</v>
          </cell>
          <cell r="BS75">
            <v>0</v>
          </cell>
          <cell r="BT75">
            <v>0</v>
          </cell>
          <cell r="BV75">
            <v>15000</v>
          </cell>
          <cell r="BW75">
            <v>15000</v>
          </cell>
          <cell r="BX75">
            <v>15000</v>
          </cell>
          <cell r="BZ75">
            <v>0</v>
          </cell>
          <cell r="CB75">
            <v>0</v>
          </cell>
          <cell r="CC75">
            <v>30000</v>
          </cell>
          <cell r="CD75">
            <v>0</v>
          </cell>
          <cell r="CF75">
            <v>0</v>
          </cell>
          <cell r="CH75">
            <v>0</v>
          </cell>
          <cell r="CI75">
            <v>30000</v>
          </cell>
          <cell r="CJ75">
            <v>0</v>
          </cell>
          <cell r="CL75">
            <v>0</v>
          </cell>
          <cell r="CN75">
            <v>0</v>
          </cell>
        </row>
        <row r="76">
          <cell r="AS76">
            <v>840013</v>
          </cell>
          <cell r="BS76">
            <v>2500</v>
          </cell>
          <cell r="BT76">
            <v>2500</v>
          </cell>
          <cell r="BV76">
            <v>2500</v>
          </cell>
          <cell r="BW76">
            <v>7500</v>
          </cell>
          <cell r="BX76">
            <v>2500</v>
          </cell>
          <cell r="BZ76">
            <v>2500</v>
          </cell>
          <cell r="CB76">
            <v>2500</v>
          </cell>
          <cell r="CC76">
            <v>15000</v>
          </cell>
          <cell r="CD76">
            <v>0</v>
          </cell>
          <cell r="CF76">
            <v>0</v>
          </cell>
          <cell r="CH76">
            <v>0</v>
          </cell>
          <cell r="CI76">
            <v>15000</v>
          </cell>
          <cell r="CJ76">
            <v>0</v>
          </cell>
          <cell r="CL76">
            <v>0</v>
          </cell>
          <cell r="CN76">
            <v>0</v>
          </cell>
        </row>
        <row r="77">
          <cell r="AS77">
            <v>840014</v>
          </cell>
          <cell r="BS77">
            <v>0</v>
          </cell>
          <cell r="BT77">
            <v>0</v>
          </cell>
          <cell r="BV77">
            <v>12000</v>
          </cell>
          <cell r="BW77">
            <v>12000</v>
          </cell>
          <cell r="BX77">
            <v>13000</v>
          </cell>
          <cell r="BZ77">
            <v>0</v>
          </cell>
          <cell r="CB77">
            <v>0</v>
          </cell>
          <cell r="CC77">
            <v>25000</v>
          </cell>
          <cell r="CD77">
            <v>0</v>
          </cell>
          <cell r="CF77">
            <v>0</v>
          </cell>
          <cell r="CH77">
            <v>0</v>
          </cell>
          <cell r="CI77">
            <v>25000</v>
          </cell>
          <cell r="CJ77">
            <v>0</v>
          </cell>
          <cell r="CL77">
            <v>0</v>
          </cell>
          <cell r="CN77">
            <v>0</v>
          </cell>
        </row>
        <row r="78">
          <cell r="AS78">
            <v>840015</v>
          </cell>
          <cell r="BS78">
            <v>5000</v>
          </cell>
          <cell r="BT78">
            <v>5000</v>
          </cell>
          <cell r="BV78">
            <v>5000</v>
          </cell>
          <cell r="BW78">
            <v>15000</v>
          </cell>
          <cell r="BX78">
            <v>5000</v>
          </cell>
          <cell r="BZ78">
            <v>5000</v>
          </cell>
          <cell r="CB78">
            <v>5000</v>
          </cell>
          <cell r="CC78">
            <v>30000</v>
          </cell>
          <cell r="CD78">
            <v>8000</v>
          </cell>
          <cell r="CF78">
            <v>0</v>
          </cell>
          <cell r="CH78">
            <v>0</v>
          </cell>
          <cell r="CI78">
            <v>38000</v>
          </cell>
          <cell r="CJ78">
            <v>0</v>
          </cell>
          <cell r="CL78">
            <v>0</v>
          </cell>
          <cell r="CN78">
            <v>0</v>
          </cell>
        </row>
        <row r="79">
          <cell r="AS79">
            <v>840016</v>
          </cell>
          <cell r="BS79">
            <v>8000</v>
          </cell>
          <cell r="BT79">
            <v>8000</v>
          </cell>
          <cell r="BV79">
            <v>8000</v>
          </cell>
          <cell r="BW79">
            <v>24000</v>
          </cell>
          <cell r="BX79">
            <v>8000</v>
          </cell>
          <cell r="BZ79">
            <v>8000</v>
          </cell>
          <cell r="CB79">
            <v>0</v>
          </cell>
          <cell r="CC79">
            <v>40000</v>
          </cell>
          <cell r="CD79">
            <v>0</v>
          </cell>
          <cell r="CF79">
            <v>0</v>
          </cell>
          <cell r="CH79">
            <v>0</v>
          </cell>
          <cell r="CI79">
            <v>40000</v>
          </cell>
          <cell r="CJ79">
            <v>0</v>
          </cell>
          <cell r="CL79">
            <v>0</v>
          </cell>
          <cell r="CN79">
            <v>0</v>
          </cell>
        </row>
        <row r="80">
          <cell r="AS80">
            <v>840017</v>
          </cell>
          <cell r="BS80">
            <v>10000</v>
          </cell>
          <cell r="BT80">
            <v>10000</v>
          </cell>
          <cell r="BV80">
            <v>0</v>
          </cell>
          <cell r="BW80">
            <v>20000</v>
          </cell>
          <cell r="BX80">
            <v>0</v>
          </cell>
          <cell r="BZ80">
            <v>0</v>
          </cell>
          <cell r="CB80">
            <v>0</v>
          </cell>
          <cell r="CC80">
            <v>20000</v>
          </cell>
          <cell r="CD80">
            <v>0</v>
          </cell>
          <cell r="CF80">
            <v>0</v>
          </cell>
          <cell r="CH80">
            <v>0</v>
          </cell>
          <cell r="CI80">
            <v>20000</v>
          </cell>
          <cell r="CJ80">
            <v>0</v>
          </cell>
          <cell r="CL80">
            <v>0</v>
          </cell>
          <cell r="CN80">
            <v>0</v>
          </cell>
        </row>
        <row r="81">
          <cell r="AS81">
            <v>840018</v>
          </cell>
          <cell r="BS81">
            <v>8000</v>
          </cell>
          <cell r="BT81">
            <v>8000</v>
          </cell>
          <cell r="BV81">
            <v>8000</v>
          </cell>
          <cell r="BW81">
            <v>24000</v>
          </cell>
          <cell r="BX81">
            <v>8000</v>
          </cell>
          <cell r="BZ81">
            <v>8000</v>
          </cell>
          <cell r="CB81">
            <v>0</v>
          </cell>
          <cell r="CC81">
            <v>40000</v>
          </cell>
          <cell r="CD81">
            <v>0</v>
          </cell>
          <cell r="CF81">
            <v>0</v>
          </cell>
          <cell r="CH81">
            <v>0</v>
          </cell>
          <cell r="CI81">
            <v>40000</v>
          </cell>
          <cell r="CJ81">
            <v>0</v>
          </cell>
          <cell r="CL81">
            <v>0</v>
          </cell>
          <cell r="CN81">
            <v>0</v>
          </cell>
        </row>
        <row r="82">
          <cell r="AS82">
            <v>840019</v>
          </cell>
          <cell r="BS82">
            <v>0</v>
          </cell>
          <cell r="BT82">
            <v>3000</v>
          </cell>
          <cell r="BV82">
            <v>0</v>
          </cell>
          <cell r="BW82">
            <v>3000</v>
          </cell>
          <cell r="BX82">
            <v>0</v>
          </cell>
          <cell r="BZ82">
            <v>0</v>
          </cell>
          <cell r="CB82">
            <v>0</v>
          </cell>
          <cell r="CC82">
            <v>3000</v>
          </cell>
          <cell r="CD82">
            <v>0</v>
          </cell>
          <cell r="CF82">
            <v>0</v>
          </cell>
          <cell r="CH82">
            <v>0</v>
          </cell>
          <cell r="CI82">
            <v>3000</v>
          </cell>
          <cell r="CJ82">
            <v>0</v>
          </cell>
          <cell r="CL82">
            <v>0</v>
          </cell>
          <cell r="CN82">
            <v>0</v>
          </cell>
        </row>
        <row r="83">
          <cell r="AS83">
            <v>840020</v>
          </cell>
          <cell r="BS83">
            <v>0</v>
          </cell>
          <cell r="BT83">
            <v>0</v>
          </cell>
          <cell r="BV83">
            <v>0</v>
          </cell>
          <cell r="BW83">
            <v>0</v>
          </cell>
          <cell r="BX83">
            <v>0</v>
          </cell>
          <cell r="BZ83">
            <v>0</v>
          </cell>
          <cell r="CB83">
            <v>0</v>
          </cell>
          <cell r="CC83">
            <v>0</v>
          </cell>
          <cell r="CD83">
            <v>0</v>
          </cell>
          <cell r="CF83">
            <v>0</v>
          </cell>
          <cell r="CH83">
            <v>0</v>
          </cell>
          <cell r="CI83">
            <v>0</v>
          </cell>
          <cell r="CJ83">
            <v>0</v>
          </cell>
          <cell r="CL83">
            <v>0</v>
          </cell>
          <cell r="CN83">
            <v>0</v>
          </cell>
        </row>
        <row r="84">
          <cell r="AS84">
            <v>840021</v>
          </cell>
          <cell r="BS84">
            <v>8000</v>
          </cell>
          <cell r="BT84">
            <v>8000</v>
          </cell>
          <cell r="BV84">
            <v>8000</v>
          </cell>
          <cell r="BW84">
            <v>24000</v>
          </cell>
          <cell r="BX84">
            <v>8000</v>
          </cell>
          <cell r="BZ84">
            <v>0</v>
          </cell>
          <cell r="CB84">
            <v>0</v>
          </cell>
          <cell r="CC84">
            <v>32000</v>
          </cell>
          <cell r="CD84">
            <v>0</v>
          </cell>
          <cell r="CF84">
            <v>0</v>
          </cell>
          <cell r="CH84">
            <v>0</v>
          </cell>
          <cell r="CI84">
            <v>32000</v>
          </cell>
          <cell r="CJ84">
            <v>0</v>
          </cell>
          <cell r="CL84">
            <v>0</v>
          </cell>
          <cell r="CN84">
            <v>0</v>
          </cell>
        </row>
        <row r="85">
          <cell r="AS85">
            <v>840022</v>
          </cell>
          <cell r="BS85">
            <v>60000</v>
          </cell>
          <cell r="BT85">
            <v>20000</v>
          </cell>
          <cell r="BV85">
            <v>0</v>
          </cell>
          <cell r="BW85">
            <v>80000</v>
          </cell>
          <cell r="BX85">
            <v>0</v>
          </cell>
          <cell r="BZ85">
            <v>0</v>
          </cell>
          <cell r="CB85">
            <v>0</v>
          </cell>
          <cell r="CC85">
            <v>80000</v>
          </cell>
          <cell r="CD85">
            <v>0</v>
          </cell>
          <cell r="CF85">
            <v>0</v>
          </cell>
          <cell r="CH85">
            <v>0</v>
          </cell>
          <cell r="CI85">
            <v>80000</v>
          </cell>
          <cell r="CJ85">
            <v>0</v>
          </cell>
          <cell r="CL85">
            <v>0</v>
          </cell>
          <cell r="CN85">
            <v>0</v>
          </cell>
        </row>
        <row r="86">
          <cell r="AS86">
            <v>840023</v>
          </cell>
          <cell r="BS86">
            <v>2000</v>
          </cell>
          <cell r="BT86">
            <v>2000</v>
          </cell>
          <cell r="BV86">
            <v>2500</v>
          </cell>
          <cell r="BW86">
            <v>6500</v>
          </cell>
          <cell r="BX86">
            <v>0</v>
          </cell>
          <cell r="BZ86">
            <v>25000</v>
          </cell>
          <cell r="CB86">
            <v>25000</v>
          </cell>
          <cell r="CC86">
            <v>56500</v>
          </cell>
          <cell r="CD86">
            <v>3500</v>
          </cell>
          <cell r="CF86">
            <v>0</v>
          </cell>
          <cell r="CH86">
            <v>0</v>
          </cell>
          <cell r="CI86">
            <v>60000</v>
          </cell>
          <cell r="CJ86">
            <v>0</v>
          </cell>
          <cell r="CL86">
            <v>0</v>
          </cell>
          <cell r="CN86">
            <v>0</v>
          </cell>
        </row>
        <row r="87">
          <cell r="AS87">
            <v>840024</v>
          </cell>
          <cell r="BS87">
            <v>2500</v>
          </cell>
          <cell r="BT87">
            <v>2500</v>
          </cell>
          <cell r="BV87">
            <v>2500</v>
          </cell>
          <cell r="BW87">
            <v>7500</v>
          </cell>
          <cell r="BX87">
            <v>2500</v>
          </cell>
          <cell r="BZ87">
            <v>2500</v>
          </cell>
          <cell r="CB87">
            <v>2500</v>
          </cell>
          <cell r="CC87">
            <v>15000</v>
          </cell>
          <cell r="CD87">
            <v>0</v>
          </cell>
          <cell r="CF87">
            <v>0</v>
          </cell>
          <cell r="CH87">
            <v>0</v>
          </cell>
          <cell r="CI87">
            <v>15000</v>
          </cell>
          <cell r="CJ87">
            <v>0</v>
          </cell>
          <cell r="CL87">
            <v>0</v>
          </cell>
          <cell r="CN87">
            <v>0</v>
          </cell>
        </row>
        <row r="88">
          <cell r="AS88">
            <v>840025</v>
          </cell>
          <cell r="BS88">
            <v>0</v>
          </cell>
          <cell r="BT88">
            <v>0</v>
          </cell>
          <cell r="BV88">
            <v>0</v>
          </cell>
          <cell r="BW88">
            <v>0</v>
          </cell>
          <cell r="BX88">
            <v>0</v>
          </cell>
          <cell r="BZ88">
            <v>0</v>
          </cell>
          <cell r="CB88">
            <v>0</v>
          </cell>
          <cell r="CC88">
            <v>0</v>
          </cell>
          <cell r="CD88">
            <v>10000</v>
          </cell>
          <cell r="CF88">
            <v>0</v>
          </cell>
          <cell r="CH88">
            <v>0</v>
          </cell>
          <cell r="CI88">
            <v>10000</v>
          </cell>
          <cell r="CJ88">
            <v>10000</v>
          </cell>
          <cell r="CL88">
            <v>0</v>
          </cell>
          <cell r="CN88">
            <v>0</v>
          </cell>
        </row>
        <row r="89">
          <cell r="AS89">
            <v>840026</v>
          </cell>
          <cell r="BS89">
            <v>0</v>
          </cell>
          <cell r="BT89">
            <v>0</v>
          </cell>
          <cell r="BV89">
            <v>0</v>
          </cell>
          <cell r="BW89">
            <v>0</v>
          </cell>
          <cell r="BX89">
            <v>0</v>
          </cell>
          <cell r="BZ89">
            <v>0</v>
          </cell>
          <cell r="CB89">
            <v>0</v>
          </cell>
          <cell r="CC89">
            <v>0</v>
          </cell>
          <cell r="CD89">
            <v>0</v>
          </cell>
          <cell r="CF89">
            <v>0</v>
          </cell>
          <cell r="CH89">
            <v>0</v>
          </cell>
          <cell r="CI89">
            <v>0</v>
          </cell>
          <cell r="CJ89">
            <v>0</v>
          </cell>
          <cell r="CL89">
            <v>0</v>
          </cell>
          <cell r="CN89">
            <v>0</v>
          </cell>
        </row>
        <row r="90">
          <cell r="AS90">
            <v>840027</v>
          </cell>
          <cell r="BS90">
            <v>0</v>
          </cell>
          <cell r="BT90">
            <v>0</v>
          </cell>
          <cell r="BV90">
            <v>0</v>
          </cell>
          <cell r="BW90">
            <v>0</v>
          </cell>
          <cell r="BX90">
            <v>0</v>
          </cell>
          <cell r="BZ90">
            <v>0</v>
          </cell>
          <cell r="CB90">
            <v>0</v>
          </cell>
          <cell r="CC90">
            <v>0</v>
          </cell>
          <cell r="CD90">
            <v>0</v>
          </cell>
          <cell r="CF90">
            <v>0</v>
          </cell>
          <cell r="CH90">
            <v>0</v>
          </cell>
          <cell r="CI90">
            <v>0</v>
          </cell>
          <cell r="CJ90">
            <v>0</v>
          </cell>
          <cell r="CL90">
            <v>0</v>
          </cell>
          <cell r="CN90">
            <v>0</v>
          </cell>
        </row>
        <row r="91">
          <cell r="AS91">
            <v>840028</v>
          </cell>
          <cell r="BS91">
            <v>0</v>
          </cell>
          <cell r="BT91">
            <v>0</v>
          </cell>
          <cell r="BV91">
            <v>0</v>
          </cell>
          <cell r="BW91">
            <v>0</v>
          </cell>
          <cell r="BX91">
            <v>0</v>
          </cell>
          <cell r="BZ91">
            <v>0</v>
          </cell>
          <cell r="CB91">
            <v>0</v>
          </cell>
          <cell r="CC91">
            <v>0</v>
          </cell>
          <cell r="CD91">
            <v>0</v>
          </cell>
          <cell r="CF91">
            <v>0</v>
          </cell>
          <cell r="CH91">
            <v>0</v>
          </cell>
          <cell r="CI91">
            <v>0</v>
          </cell>
          <cell r="CJ91">
            <v>0</v>
          </cell>
          <cell r="CL91">
            <v>0</v>
          </cell>
          <cell r="CN91">
            <v>0</v>
          </cell>
        </row>
        <row r="92">
          <cell r="AS92">
            <v>840029</v>
          </cell>
          <cell r="BS92">
            <v>0</v>
          </cell>
          <cell r="BT92">
            <v>0</v>
          </cell>
          <cell r="BV92">
            <v>0</v>
          </cell>
          <cell r="BW92">
            <v>0</v>
          </cell>
          <cell r="BX92">
            <v>0</v>
          </cell>
          <cell r="BZ92">
            <v>0</v>
          </cell>
          <cell r="CB92">
            <v>0</v>
          </cell>
          <cell r="CC92">
            <v>0</v>
          </cell>
          <cell r="CD92">
            <v>0</v>
          </cell>
          <cell r="CF92">
            <v>0</v>
          </cell>
          <cell r="CH92">
            <v>0</v>
          </cell>
          <cell r="CI92">
            <v>0</v>
          </cell>
          <cell r="CJ92">
            <v>0</v>
          </cell>
          <cell r="CL92">
            <v>0</v>
          </cell>
          <cell r="CN92">
            <v>0</v>
          </cell>
        </row>
        <row r="93">
          <cell r="AS93">
            <v>840030</v>
          </cell>
          <cell r="BS93">
            <v>0</v>
          </cell>
          <cell r="BT93">
            <v>0</v>
          </cell>
          <cell r="BV93">
            <v>0</v>
          </cell>
          <cell r="BW93">
            <v>0</v>
          </cell>
          <cell r="BX93">
            <v>0</v>
          </cell>
          <cell r="BZ93">
            <v>0</v>
          </cell>
          <cell r="CB93">
            <v>0</v>
          </cell>
          <cell r="CC93">
            <v>0</v>
          </cell>
          <cell r="CD93">
            <v>0</v>
          </cell>
          <cell r="CF93">
            <v>0</v>
          </cell>
          <cell r="CH93">
            <v>0</v>
          </cell>
          <cell r="CI93">
            <v>0</v>
          </cell>
          <cell r="CJ93">
            <v>0</v>
          </cell>
          <cell r="CL93">
            <v>0</v>
          </cell>
          <cell r="CN93">
            <v>0</v>
          </cell>
        </row>
        <row r="94">
          <cell r="AS94">
            <v>840031</v>
          </cell>
          <cell r="BS94">
            <v>0</v>
          </cell>
          <cell r="BT94">
            <v>0</v>
          </cell>
          <cell r="BV94">
            <v>0</v>
          </cell>
          <cell r="BW94">
            <v>0</v>
          </cell>
          <cell r="BX94">
            <v>0</v>
          </cell>
          <cell r="BZ94">
            <v>0</v>
          </cell>
          <cell r="CB94">
            <v>0</v>
          </cell>
          <cell r="CC94">
            <v>0</v>
          </cell>
          <cell r="CD94">
            <v>0</v>
          </cell>
          <cell r="CF94">
            <v>0</v>
          </cell>
          <cell r="CH94">
            <v>0</v>
          </cell>
          <cell r="CI94">
            <v>0</v>
          </cell>
          <cell r="CJ94">
            <v>0</v>
          </cell>
          <cell r="CL94">
            <v>0</v>
          </cell>
          <cell r="CN94">
            <v>0</v>
          </cell>
        </row>
        <row r="95">
          <cell r="AS95">
            <v>840032</v>
          </cell>
          <cell r="BS95">
            <v>0</v>
          </cell>
          <cell r="BT95">
            <v>0</v>
          </cell>
          <cell r="BV95">
            <v>0</v>
          </cell>
          <cell r="BW95">
            <v>0</v>
          </cell>
          <cell r="BX95">
            <v>0</v>
          </cell>
          <cell r="BZ95">
            <v>0</v>
          </cell>
          <cell r="CB95">
            <v>0</v>
          </cell>
          <cell r="CC95">
            <v>0</v>
          </cell>
          <cell r="CD95">
            <v>0</v>
          </cell>
          <cell r="CF95">
            <v>0</v>
          </cell>
          <cell r="CH95">
            <v>0</v>
          </cell>
          <cell r="CI95">
            <v>0</v>
          </cell>
          <cell r="CJ95">
            <v>0</v>
          </cell>
          <cell r="CL95">
            <v>0</v>
          </cell>
          <cell r="CN95">
            <v>0</v>
          </cell>
        </row>
        <row r="96">
          <cell r="AS96">
            <v>840033</v>
          </cell>
          <cell r="BS96">
            <v>0</v>
          </cell>
          <cell r="BT96">
            <v>0</v>
          </cell>
          <cell r="BV96">
            <v>0</v>
          </cell>
          <cell r="BW96">
            <v>0</v>
          </cell>
          <cell r="BX96">
            <v>0</v>
          </cell>
          <cell r="BZ96">
            <v>0</v>
          </cell>
          <cell r="CB96">
            <v>0</v>
          </cell>
          <cell r="CC96">
            <v>0</v>
          </cell>
          <cell r="CD96">
            <v>0</v>
          </cell>
          <cell r="CF96">
            <v>0</v>
          </cell>
          <cell r="CH96">
            <v>0</v>
          </cell>
          <cell r="CI96">
            <v>0</v>
          </cell>
          <cell r="CJ96">
            <v>0</v>
          </cell>
          <cell r="CL96">
            <v>0</v>
          </cell>
          <cell r="CN96">
            <v>0</v>
          </cell>
        </row>
        <row r="97">
          <cell r="AS97">
            <v>840034</v>
          </cell>
          <cell r="BS97">
            <v>500</v>
          </cell>
          <cell r="BT97">
            <v>500</v>
          </cell>
          <cell r="BV97">
            <v>500</v>
          </cell>
          <cell r="BW97">
            <v>1500</v>
          </cell>
          <cell r="BX97">
            <v>500</v>
          </cell>
          <cell r="BZ97">
            <v>500</v>
          </cell>
          <cell r="CB97">
            <v>500</v>
          </cell>
          <cell r="CC97">
            <v>3000</v>
          </cell>
          <cell r="CD97">
            <v>500</v>
          </cell>
          <cell r="CF97">
            <v>500</v>
          </cell>
          <cell r="CH97">
            <v>0</v>
          </cell>
          <cell r="CI97">
            <v>4000</v>
          </cell>
          <cell r="CJ97">
            <v>0</v>
          </cell>
          <cell r="CL97">
            <v>0</v>
          </cell>
          <cell r="CN97">
            <v>0</v>
          </cell>
        </row>
        <row r="98">
          <cell r="AS98">
            <v>840035</v>
          </cell>
          <cell r="BS98">
            <v>5000</v>
          </cell>
          <cell r="BT98">
            <v>5000</v>
          </cell>
          <cell r="BV98">
            <v>8000</v>
          </cell>
          <cell r="BW98">
            <v>18000</v>
          </cell>
          <cell r="BX98">
            <v>8000</v>
          </cell>
          <cell r="BZ98">
            <v>8000</v>
          </cell>
          <cell r="CB98">
            <v>8000</v>
          </cell>
          <cell r="CC98">
            <v>42000</v>
          </cell>
          <cell r="CD98">
            <v>8000</v>
          </cell>
          <cell r="CF98">
            <v>8000</v>
          </cell>
          <cell r="CH98">
            <v>8000</v>
          </cell>
          <cell r="CI98">
            <v>66000</v>
          </cell>
          <cell r="CJ98">
            <v>8000</v>
          </cell>
          <cell r="CL98">
            <v>8000</v>
          </cell>
          <cell r="CN98">
            <v>8000</v>
          </cell>
        </row>
        <row r="99">
          <cell r="AS99">
            <v>840036</v>
          </cell>
          <cell r="BS99">
            <v>12000</v>
          </cell>
          <cell r="BT99">
            <v>12000</v>
          </cell>
          <cell r="BV99">
            <v>12000</v>
          </cell>
          <cell r="BW99">
            <v>36000</v>
          </cell>
          <cell r="BX99">
            <v>12000</v>
          </cell>
          <cell r="BZ99">
            <v>12000</v>
          </cell>
          <cell r="CB99">
            <v>12000</v>
          </cell>
          <cell r="CC99">
            <v>72000</v>
          </cell>
          <cell r="CD99">
            <v>12000</v>
          </cell>
          <cell r="CF99">
            <v>12000</v>
          </cell>
          <cell r="CH99">
            <v>12000</v>
          </cell>
          <cell r="CI99">
            <v>108000</v>
          </cell>
          <cell r="CJ99">
            <v>12000</v>
          </cell>
          <cell r="CL99">
            <v>12000</v>
          </cell>
          <cell r="CN99">
            <v>12000</v>
          </cell>
        </row>
        <row r="100">
          <cell r="AS100">
            <v>840037</v>
          </cell>
          <cell r="BS100">
            <v>1000</v>
          </cell>
          <cell r="BT100">
            <v>1000</v>
          </cell>
          <cell r="BV100">
            <v>1000</v>
          </cell>
          <cell r="BW100">
            <v>3000</v>
          </cell>
          <cell r="BX100">
            <v>1000</v>
          </cell>
          <cell r="BZ100">
            <v>1000</v>
          </cell>
          <cell r="CB100">
            <v>1000</v>
          </cell>
          <cell r="CC100">
            <v>6000</v>
          </cell>
          <cell r="CD100">
            <v>1000</v>
          </cell>
          <cell r="CF100">
            <v>1000</v>
          </cell>
          <cell r="CH100">
            <v>1000</v>
          </cell>
          <cell r="CI100">
            <v>9000</v>
          </cell>
          <cell r="CJ100">
            <v>1000</v>
          </cell>
          <cell r="CL100">
            <v>1000</v>
          </cell>
          <cell r="CN100">
            <v>1000</v>
          </cell>
        </row>
        <row r="101">
          <cell r="AS101">
            <v>840038</v>
          </cell>
          <cell r="BS101">
            <v>1000</v>
          </cell>
          <cell r="BT101">
            <v>1000</v>
          </cell>
          <cell r="BV101">
            <v>1000</v>
          </cell>
          <cell r="BW101">
            <v>3000</v>
          </cell>
          <cell r="BX101">
            <v>1000</v>
          </cell>
          <cell r="BZ101">
            <v>1000</v>
          </cell>
          <cell r="CB101">
            <v>1000</v>
          </cell>
          <cell r="CC101">
            <v>6000</v>
          </cell>
          <cell r="CD101">
            <v>1000</v>
          </cell>
          <cell r="CF101">
            <v>1000</v>
          </cell>
          <cell r="CH101">
            <v>1000</v>
          </cell>
          <cell r="CI101">
            <v>9000</v>
          </cell>
          <cell r="CJ101">
            <v>1000</v>
          </cell>
          <cell r="CL101">
            <v>1000</v>
          </cell>
          <cell r="CN101">
            <v>1000</v>
          </cell>
        </row>
        <row r="102">
          <cell r="AS102">
            <v>840039</v>
          </cell>
          <cell r="BS102">
            <v>1000</v>
          </cell>
          <cell r="BT102">
            <v>1000</v>
          </cell>
          <cell r="BV102">
            <v>1000</v>
          </cell>
          <cell r="BW102">
            <v>3000</v>
          </cell>
          <cell r="BX102">
            <v>1000</v>
          </cell>
          <cell r="BZ102">
            <v>1000</v>
          </cell>
          <cell r="CB102">
            <v>1000</v>
          </cell>
          <cell r="CC102">
            <v>6000</v>
          </cell>
          <cell r="CD102">
            <v>1000</v>
          </cell>
          <cell r="CF102">
            <v>1000</v>
          </cell>
          <cell r="CH102">
            <v>1000</v>
          </cell>
          <cell r="CI102">
            <v>9000</v>
          </cell>
          <cell r="CJ102">
            <v>1000</v>
          </cell>
          <cell r="CL102">
            <v>1000</v>
          </cell>
          <cell r="CN102">
            <v>1000</v>
          </cell>
        </row>
        <row r="103">
          <cell r="AS103">
            <v>840040</v>
          </cell>
          <cell r="BS103">
            <v>1000</v>
          </cell>
          <cell r="BT103">
            <v>1000</v>
          </cell>
          <cell r="BV103">
            <v>1000</v>
          </cell>
          <cell r="BW103">
            <v>3000</v>
          </cell>
          <cell r="BX103">
            <v>1000</v>
          </cell>
          <cell r="BZ103">
            <v>1000</v>
          </cell>
          <cell r="CB103">
            <v>1000</v>
          </cell>
          <cell r="CC103">
            <v>6000</v>
          </cell>
          <cell r="CD103">
            <v>1000</v>
          </cell>
          <cell r="CF103">
            <v>1000</v>
          </cell>
          <cell r="CH103">
            <v>1000</v>
          </cell>
          <cell r="CI103">
            <v>9000</v>
          </cell>
          <cell r="CJ103">
            <v>1000</v>
          </cell>
          <cell r="CL103">
            <v>1000</v>
          </cell>
          <cell r="CN103">
            <v>1000</v>
          </cell>
        </row>
        <row r="104">
          <cell r="AS104">
            <v>840041</v>
          </cell>
          <cell r="BS104">
            <v>1000</v>
          </cell>
          <cell r="BT104">
            <v>1000</v>
          </cell>
          <cell r="BV104">
            <v>1000</v>
          </cell>
          <cell r="BW104">
            <v>3000</v>
          </cell>
          <cell r="BX104">
            <v>1000</v>
          </cell>
          <cell r="BZ104">
            <v>1000</v>
          </cell>
          <cell r="CB104">
            <v>1000</v>
          </cell>
          <cell r="CC104">
            <v>6000</v>
          </cell>
          <cell r="CD104">
            <v>1000</v>
          </cell>
          <cell r="CF104">
            <v>1000</v>
          </cell>
          <cell r="CH104">
            <v>1000</v>
          </cell>
          <cell r="CI104">
            <v>9000</v>
          </cell>
          <cell r="CJ104">
            <v>1000</v>
          </cell>
          <cell r="CL104">
            <v>1000</v>
          </cell>
          <cell r="CN104">
            <v>1000</v>
          </cell>
        </row>
        <row r="105">
          <cell r="AS105">
            <v>840042</v>
          </cell>
          <cell r="BS105">
            <v>40000</v>
          </cell>
          <cell r="BT105">
            <v>520</v>
          </cell>
          <cell r="BV105">
            <v>520</v>
          </cell>
          <cell r="BW105">
            <v>41040</v>
          </cell>
          <cell r="BX105">
            <v>520</v>
          </cell>
          <cell r="BZ105">
            <v>520</v>
          </cell>
          <cell r="CB105">
            <v>520</v>
          </cell>
          <cell r="CC105">
            <v>42600</v>
          </cell>
          <cell r="CD105">
            <v>520</v>
          </cell>
          <cell r="CF105">
            <v>3000</v>
          </cell>
          <cell r="CH105">
            <v>520</v>
          </cell>
          <cell r="CI105">
            <v>46640</v>
          </cell>
          <cell r="CJ105">
            <v>3000</v>
          </cell>
          <cell r="CL105">
            <v>520</v>
          </cell>
          <cell r="CN105">
            <v>520</v>
          </cell>
        </row>
        <row r="106">
          <cell r="AS106">
            <v>840043</v>
          </cell>
          <cell r="BS106">
            <v>15000</v>
          </cell>
          <cell r="BT106">
            <v>12000</v>
          </cell>
          <cell r="BV106">
            <v>2000</v>
          </cell>
          <cell r="BW106">
            <v>29000</v>
          </cell>
          <cell r="BX106">
            <v>2000</v>
          </cell>
          <cell r="BZ106">
            <v>2000</v>
          </cell>
          <cell r="CB106">
            <v>2000</v>
          </cell>
          <cell r="CC106">
            <v>35000</v>
          </cell>
          <cell r="CD106">
            <v>2000</v>
          </cell>
          <cell r="CF106">
            <v>2000</v>
          </cell>
          <cell r="CH106">
            <v>2000</v>
          </cell>
          <cell r="CI106">
            <v>41000</v>
          </cell>
          <cell r="CJ106">
            <v>2000</v>
          </cell>
          <cell r="CL106">
            <v>2000</v>
          </cell>
          <cell r="CN106">
            <v>2000</v>
          </cell>
        </row>
        <row r="107">
          <cell r="AS107">
            <v>840044</v>
          </cell>
          <cell r="BS107">
            <v>1500</v>
          </cell>
          <cell r="BT107">
            <v>1500</v>
          </cell>
          <cell r="BV107">
            <v>1500</v>
          </cell>
          <cell r="BW107">
            <v>4500</v>
          </cell>
          <cell r="BX107">
            <v>1500</v>
          </cell>
          <cell r="BZ107">
            <v>1500</v>
          </cell>
          <cell r="CB107">
            <v>1500</v>
          </cell>
          <cell r="CC107">
            <v>9000</v>
          </cell>
          <cell r="CD107">
            <v>1500</v>
          </cell>
          <cell r="CF107">
            <v>1500</v>
          </cell>
          <cell r="CH107">
            <v>1500</v>
          </cell>
          <cell r="CI107">
            <v>13500</v>
          </cell>
          <cell r="CJ107">
            <v>1500</v>
          </cell>
          <cell r="CL107">
            <v>1500</v>
          </cell>
          <cell r="CN107">
            <v>1500</v>
          </cell>
        </row>
        <row r="108">
          <cell r="AS108">
            <v>840045</v>
          </cell>
          <cell r="BS108">
            <v>0</v>
          </cell>
          <cell r="BT108">
            <v>3500</v>
          </cell>
          <cell r="BV108">
            <v>10500</v>
          </cell>
          <cell r="BW108">
            <v>14000</v>
          </cell>
          <cell r="BX108">
            <v>0</v>
          </cell>
          <cell r="BZ108">
            <v>3500</v>
          </cell>
          <cell r="CB108">
            <v>3500</v>
          </cell>
          <cell r="CC108">
            <v>21000</v>
          </cell>
          <cell r="CD108">
            <v>0</v>
          </cell>
          <cell r="CF108">
            <v>7000</v>
          </cell>
          <cell r="CH108">
            <v>10500</v>
          </cell>
          <cell r="CI108">
            <v>38500</v>
          </cell>
          <cell r="CJ108">
            <v>0</v>
          </cell>
          <cell r="CL108">
            <v>0</v>
          </cell>
          <cell r="CN108">
            <v>0</v>
          </cell>
        </row>
        <row r="109">
          <cell r="AS109">
            <v>840046</v>
          </cell>
          <cell r="BS109">
            <v>0</v>
          </cell>
          <cell r="BT109">
            <v>0</v>
          </cell>
          <cell r="BV109">
            <v>0</v>
          </cell>
          <cell r="BW109">
            <v>0</v>
          </cell>
          <cell r="BX109">
            <v>0</v>
          </cell>
          <cell r="BZ109">
            <v>0</v>
          </cell>
          <cell r="CB109">
            <v>0</v>
          </cell>
          <cell r="CC109">
            <v>0</v>
          </cell>
          <cell r="CD109">
            <v>0</v>
          </cell>
          <cell r="CF109">
            <v>0</v>
          </cell>
          <cell r="CH109">
            <v>0</v>
          </cell>
          <cell r="CI109">
            <v>0</v>
          </cell>
          <cell r="CJ109">
            <v>0</v>
          </cell>
          <cell r="CL109">
            <v>0</v>
          </cell>
          <cell r="CN109">
            <v>0</v>
          </cell>
        </row>
        <row r="110">
          <cell r="AS110"/>
          <cell r="BS110">
            <v>0</v>
          </cell>
          <cell r="BT110">
            <v>0</v>
          </cell>
          <cell r="BV110">
            <v>0</v>
          </cell>
          <cell r="BW110">
            <v>0</v>
          </cell>
          <cell r="BX110">
            <v>0</v>
          </cell>
          <cell r="BZ110">
            <v>0</v>
          </cell>
          <cell r="CB110">
            <v>0</v>
          </cell>
          <cell r="CC110">
            <v>0</v>
          </cell>
          <cell r="CD110">
            <v>0</v>
          </cell>
          <cell r="CF110">
            <v>0</v>
          </cell>
          <cell r="CH110">
            <v>0</v>
          </cell>
          <cell r="CI110">
            <v>0</v>
          </cell>
          <cell r="CJ110">
            <v>0</v>
          </cell>
          <cell r="CL110">
            <v>0</v>
          </cell>
          <cell r="CN110">
            <v>0</v>
          </cell>
        </row>
        <row r="111">
          <cell r="AS111"/>
          <cell r="BS111">
            <v>0</v>
          </cell>
          <cell r="BT111">
            <v>0</v>
          </cell>
          <cell r="BV111">
            <v>0</v>
          </cell>
          <cell r="BW111">
            <v>0</v>
          </cell>
          <cell r="BX111">
            <v>0</v>
          </cell>
          <cell r="BZ111">
            <v>0</v>
          </cell>
          <cell r="CB111">
            <v>0</v>
          </cell>
          <cell r="CC111">
            <v>0</v>
          </cell>
          <cell r="CD111">
            <v>0</v>
          </cell>
          <cell r="CF111">
            <v>0</v>
          </cell>
          <cell r="CH111">
            <v>0</v>
          </cell>
          <cell r="CI111">
            <v>0</v>
          </cell>
          <cell r="CJ111">
            <v>0</v>
          </cell>
          <cell r="CL111">
            <v>0</v>
          </cell>
          <cell r="CN111">
            <v>0</v>
          </cell>
        </row>
        <row r="112">
          <cell r="AS112"/>
          <cell r="BS112">
            <v>0</v>
          </cell>
          <cell r="BT112">
            <v>0</v>
          </cell>
          <cell r="BV112">
            <v>0</v>
          </cell>
          <cell r="BW112">
            <v>0</v>
          </cell>
          <cell r="BX112">
            <v>0</v>
          </cell>
          <cell r="BZ112">
            <v>0</v>
          </cell>
          <cell r="CB112">
            <v>0</v>
          </cell>
          <cell r="CC112">
            <v>0</v>
          </cell>
          <cell r="CD112">
            <v>0</v>
          </cell>
          <cell r="CF112">
            <v>0</v>
          </cell>
          <cell r="CH112">
            <v>0</v>
          </cell>
          <cell r="CI112">
            <v>0</v>
          </cell>
          <cell r="CJ112">
            <v>0</v>
          </cell>
          <cell r="CL112">
            <v>0</v>
          </cell>
          <cell r="CN112">
            <v>0</v>
          </cell>
        </row>
        <row r="113">
          <cell r="AS113">
            <v>15</v>
          </cell>
          <cell r="BS113">
            <v>363276.84210526315</v>
          </cell>
          <cell r="BT113">
            <v>291823.15789473685</v>
          </cell>
          <cell r="BV113">
            <v>328323.15789473685</v>
          </cell>
          <cell r="BW113">
            <v>983423.15789473674</v>
          </cell>
          <cell r="BX113">
            <v>307707.36842105258</v>
          </cell>
          <cell r="BZ113">
            <v>270102.10526315786</v>
          </cell>
          <cell r="CB113">
            <v>273838.94736842101</v>
          </cell>
          <cell r="CC113">
            <v>1835071.5789473683</v>
          </cell>
          <cell r="CD113">
            <v>229838.94736842104</v>
          </cell>
          <cell r="CF113">
            <v>212818.94736842104</v>
          </cell>
          <cell r="CH113">
            <v>213338.94736842104</v>
          </cell>
          <cell r="CI113">
            <v>2491068.4210526319</v>
          </cell>
          <cell r="CJ113">
            <v>215318.94736842104</v>
          </cell>
          <cell r="CL113">
            <v>202838.94736842104</v>
          </cell>
          <cell r="CN113">
            <v>202838.94736842104</v>
          </cell>
        </row>
        <row r="114">
          <cell r="AS114"/>
        </row>
        <row r="115">
          <cell r="AS115"/>
        </row>
        <row r="116">
          <cell r="AS116">
            <v>85</v>
          </cell>
          <cell r="BS116">
            <v>7</v>
          </cell>
          <cell r="BT116">
            <v>7</v>
          </cell>
          <cell r="BV116">
            <v>7</v>
          </cell>
          <cell r="BW116">
            <v>7</v>
          </cell>
          <cell r="BX116">
            <v>7</v>
          </cell>
          <cell r="BZ116">
            <v>8</v>
          </cell>
          <cell r="CB116">
            <v>8</v>
          </cell>
          <cell r="CC116">
            <v>8</v>
          </cell>
          <cell r="CD116">
            <v>8</v>
          </cell>
          <cell r="CF116">
            <v>8</v>
          </cell>
          <cell r="CH116">
            <v>8</v>
          </cell>
          <cell r="CI116">
            <v>8</v>
          </cell>
          <cell r="CJ116">
            <v>8</v>
          </cell>
          <cell r="CL116">
            <v>8</v>
          </cell>
          <cell r="CN116">
            <v>8</v>
          </cell>
        </row>
        <row r="117">
          <cell r="AS117">
            <v>850000</v>
          </cell>
          <cell r="BS117">
            <v>47476.578947368427</v>
          </cell>
          <cell r="BT117">
            <v>47476.578947368427</v>
          </cell>
          <cell r="BV117">
            <v>47476.578947368427</v>
          </cell>
          <cell r="BW117">
            <v>142429.73684210528</v>
          </cell>
          <cell r="BX117">
            <v>52339.736842105267</v>
          </cell>
          <cell r="BZ117">
            <v>52339.736842105267</v>
          </cell>
          <cell r="CB117">
            <v>52339.736842105267</v>
          </cell>
          <cell r="CC117">
            <v>299448.94736842113</v>
          </cell>
          <cell r="CD117">
            <v>52339.736842105267</v>
          </cell>
          <cell r="CF117">
            <v>52339.736842105267</v>
          </cell>
          <cell r="CH117">
            <v>52339.736842105267</v>
          </cell>
          <cell r="CI117">
            <v>456468.15789473697</v>
          </cell>
          <cell r="CJ117">
            <v>52339.736842105267</v>
          </cell>
          <cell r="CL117">
            <v>52339.736842105267</v>
          </cell>
          <cell r="CN117">
            <v>52339.736842105267</v>
          </cell>
        </row>
        <row r="118">
          <cell r="AS118">
            <v>850001</v>
          </cell>
          <cell r="BS118">
            <v>0</v>
          </cell>
          <cell r="BT118">
            <v>0</v>
          </cell>
          <cell r="BV118">
            <v>0</v>
          </cell>
          <cell r="BW118">
            <v>0</v>
          </cell>
          <cell r="BX118">
            <v>2947.3684210526317</v>
          </cell>
          <cell r="BZ118">
            <v>0</v>
          </cell>
          <cell r="CB118">
            <v>0</v>
          </cell>
          <cell r="CC118">
            <v>2947.3684210526317</v>
          </cell>
          <cell r="CD118">
            <v>0</v>
          </cell>
          <cell r="CF118">
            <v>0</v>
          </cell>
          <cell r="CH118">
            <v>0</v>
          </cell>
          <cell r="CI118">
            <v>2947.3684210526317</v>
          </cell>
          <cell r="CJ118">
            <v>0</v>
          </cell>
          <cell r="CL118">
            <v>0</v>
          </cell>
          <cell r="CN118">
            <v>0</v>
          </cell>
        </row>
        <row r="119">
          <cell r="AS119">
            <v>850002</v>
          </cell>
          <cell r="BS119">
            <v>28928.84210526316</v>
          </cell>
          <cell r="BT119">
            <v>28928.84210526316</v>
          </cell>
          <cell r="BV119">
            <v>28928.84210526316</v>
          </cell>
          <cell r="BW119">
            <v>86786.526315789481</v>
          </cell>
          <cell r="BX119">
            <v>28928.84210526316</v>
          </cell>
          <cell r="BZ119">
            <v>28928.84210526316</v>
          </cell>
          <cell r="CB119">
            <v>25700.631578947374</v>
          </cell>
          <cell r="CC119">
            <v>170344.84210526315</v>
          </cell>
          <cell r="CD119">
            <v>22676.210526315794</v>
          </cell>
          <cell r="CF119">
            <v>22676.210526315794</v>
          </cell>
          <cell r="CH119">
            <v>22676.210526315794</v>
          </cell>
          <cell r="CI119">
            <v>238373.4736842105</v>
          </cell>
          <cell r="CJ119">
            <v>22676.210526315794</v>
          </cell>
          <cell r="CL119">
            <v>22676.210526315794</v>
          </cell>
          <cell r="CN119">
            <v>22676.210526315794</v>
          </cell>
        </row>
        <row r="120">
          <cell r="AS120">
            <v>850003</v>
          </cell>
          <cell r="BS120">
            <v>0</v>
          </cell>
          <cell r="BT120">
            <v>1000</v>
          </cell>
          <cell r="BV120">
            <v>2500</v>
          </cell>
          <cell r="BW120">
            <v>3500</v>
          </cell>
          <cell r="BX120">
            <v>0</v>
          </cell>
          <cell r="BZ120">
            <v>1500</v>
          </cell>
          <cell r="CB120">
            <v>2500</v>
          </cell>
          <cell r="CC120">
            <v>7500</v>
          </cell>
          <cell r="CD120">
            <v>0</v>
          </cell>
          <cell r="CF120">
            <v>0</v>
          </cell>
          <cell r="CH120">
            <v>2500</v>
          </cell>
          <cell r="CI120">
            <v>10000</v>
          </cell>
          <cell r="CJ120">
            <v>0</v>
          </cell>
          <cell r="CL120">
            <v>2500</v>
          </cell>
          <cell r="CN120">
            <v>0</v>
          </cell>
        </row>
        <row r="121">
          <cell r="AS121">
            <v>850004</v>
          </cell>
          <cell r="BS121">
            <v>2500</v>
          </cell>
          <cell r="BT121">
            <v>10500</v>
          </cell>
          <cell r="BV121">
            <v>2500</v>
          </cell>
          <cell r="BW121">
            <v>15500</v>
          </cell>
          <cell r="BX121">
            <v>0</v>
          </cell>
          <cell r="BZ121">
            <v>5000</v>
          </cell>
          <cell r="CB121">
            <v>5000</v>
          </cell>
          <cell r="CC121">
            <v>25500</v>
          </cell>
          <cell r="CD121">
            <v>0</v>
          </cell>
          <cell r="CF121">
            <v>2500</v>
          </cell>
          <cell r="CH121">
            <v>2500</v>
          </cell>
          <cell r="CI121">
            <v>30500</v>
          </cell>
          <cell r="CJ121">
            <v>0</v>
          </cell>
          <cell r="CL121">
            <v>2500</v>
          </cell>
          <cell r="CN121">
            <v>0</v>
          </cell>
        </row>
        <row r="122">
          <cell r="AS122">
            <v>850005</v>
          </cell>
          <cell r="BS122">
            <v>0</v>
          </cell>
          <cell r="BT122">
            <v>0</v>
          </cell>
          <cell r="BV122">
            <v>0</v>
          </cell>
          <cell r="BW122">
            <v>0</v>
          </cell>
          <cell r="BX122">
            <v>0</v>
          </cell>
          <cell r="BZ122">
            <v>0</v>
          </cell>
          <cell r="CB122">
            <v>0</v>
          </cell>
          <cell r="CC122">
            <v>0</v>
          </cell>
          <cell r="CD122">
            <v>0</v>
          </cell>
          <cell r="CF122">
            <v>0</v>
          </cell>
          <cell r="CH122">
            <v>0</v>
          </cell>
          <cell r="CI122">
            <v>0</v>
          </cell>
          <cell r="CJ122">
            <v>0</v>
          </cell>
          <cell r="CL122">
            <v>0</v>
          </cell>
          <cell r="CN122">
            <v>0</v>
          </cell>
        </row>
        <row r="123">
          <cell r="AS123">
            <v>850006</v>
          </cell>
          <cell r="BS123">
            <v>1500</v>
          </cell>
          <cell r="BT123">
            <v>1500</v>
          </cell>
          <cell r="BV123">
            <v>1500</v>
          </cell>
          <cell r="BW123">
            <v>4500</v>
          </cell>
          <cell r="BX123">
            <v>1500</v>
          </cell>
          <cell r="BZ123">
            <v>1500</v>
          </cell>
          <cell r="CB123">
            <v>1500</v>
          </cell>
          <cell r="CC123">
            <v>9000</v>
          </cell>
          <cell r="CD123">
            <v>1500</v>
          </cell>
          <cell r="CF123">
            <v>1500</v>
          </cell>
          <cell r="CH123">
            <v>1500</v>
          </cell>
          <cell r="CI123">
            <v>13500</v>
          </cell>
          <cell r="CJ123">
            <v>1500</v>
          </cell>
          <cell r="CL123">
            <v>1500</v>
          </cell>
          <cell r="CN123">
            <v>1500</v>
          </cell>
        </row>
        <row r="124">
          <cell r="AS124">
            <v>850007</v>
          </cell>
          <cell r="BS124">
            <v>0</v>
          </cell>
          <cell r="BT124">
            <v>0</v>
          </cell>
          <cell r="BV124">
            <v>0</v>
          </cell>
          <cell r="BW124">
            <v>0</v>
          </cell>
          <cell r="BX124">
            <v>0</v>
          </cell>
          <cell r="BZ124">
            <v>0</v>
          </cell>
          <cell r="CB124">
            <v>0</v>
          </cell>
          <cell r="CC124">
            <v>0</v>
          </cell>
          <cell r="CD124">
            <v>0</v>
          </cell>
          <cell r="CF124">
            <v>0</v>
          </cell>
          <cell r="CH124">
            <v>0</v>
          </cell>
          <cell r="CI124">
            <v>0</v>
          </cell>
          <cell r="CJ124">
            <v>0</v>
          </cell>
          <cell r="CL124">
            <v>0</v>
          </cell>
          <cell r="CN124">
            <v>0</v>
          </cell>
        </row>
        <row r="125">
          <cell r="AS125">
            <v>850008</v>
          </cell>
          <cell r="BS125">
            <v>850</v>
          </cell>
          <cell r="BT125">
            <v>850</v>
          </cell>
          <cell r="BV125">
            <v>850</v>
          </cell>
          <cell r="BW125">
            <v>2550</v>
          </cell>
          <cell r="BX125">
            <v>850</v>
          </cell>
          <cell r="BZ125">
            <v>850</v>
          </cell>
          <cell r="CB125">
            <v>850</v>
          </cell>
          <cell r="CC125">
            <v>5100</v>
          </cell>
          <cell r="CD125">
            <v>850</v>
          </cell>
          <cell r="CF125">
            <v>1850</v>
          </cell>
          <cell r="CH125">
            <v>850</v>
          </cell>
          <cell r="CI125">
            <v>8650</v>
          </cell>
          <cell r="CJ125">
            <v>850</v>
          </cell>
          <cell r="CL125">
            <v>1850</v>
          </cell>
          <cell r="CN125">
            <v>850</v>
          </cell>
        </row>
        <row r="126">
          <cell r="AS126">
            <v>850009</v>
          </cell>
          <cell r="BS126">
            <v>0</v>
          </cell>
          <cell r="BT126">
            <v>0</v>
          </cell>
          <cell r="BV126">
            <v>0</v>
          </cell>
          <cell r="BW126">
            <v>0</v>
          </cell>
          <cell r="BX126">
            <v>0</v>
          </cell>
          <cell r="BZ126">
            <v>0</v>
          </cell>
          <cell r="CB126">
            <v>0</v>
          </cell>
          <cell r="CC126">
            <v>0</v>
          </cell>
          <cell r="CD126">
            <v>0</v>
          </cell>
          <cell r="CF126">
            <v>0</v>
          </cell>
          <cell r="CH126">
            <v>0</v>
          </cell>
          <cell r="CI126">
            <v>0</v>
          </cell>
          <cell r="CJ126">
            <v>0</v>
          </cell>
          <cell r="CL126">
            <v>0</v>
          </cell>
          <cell r="CN126">
            <v>0</v>
          </cell>
        </row>
        <row r="127">
          <cell r="AS127">
            <v>850010</v>
          </cell>
          <cell r="BS127">
            <v>0</v>
          </cell>
          <cell r="BT127">
            <v>0</v>
          </cell>
          <cell r="BV127">
            <v>0</v>
          </cell>
          <cell r="BW127">
            <v>0</v>
          </cell>
          <cell r="BX127">
            <v>0</v>
          </cell>
          <cell r="BZ127">
            <v>0</v>
          </cell>
          <cell r="CB127">
            <v>0</v>
          </cell>
          <cell r="CC127">
            <v>0</v>
          </cell>
          <cell r="CD127">
            <v>0</v>
          </cell>
          <cell r="CF127">
            <v>0</v>
          </cell>
          <cell r="CH127">
            <v>0</v>
          </cell>
          <cell r="CI127">
            <v>0</v>
          </cell>
          <cell r="CJ127">
            <v>0</v>
          </cell>
          <cell r="CL127">
            <v>0</v>
          </cell>
          <cell r="CN127">
            <v>0</v>
          </cell>
        </row>
        <row r="128">
          <cell r="AS128">
            <v>850011</v>
          </cell>
          <cell r="BS128">
            <v>0</v>
          </cell>
          <cell r="BT128">
            <v>0</v>
          </cell>
          <cell r="BV128">
            <v>0</v>
          </cell>
          <cell r="BW128">
            <v>0</v>
          </cell>
          <cell r="BX128">
            <v>0</v>
          </cell>
          <cell r="BZ128">
            <v>20000</v>
          </cell>
          <cell r="CB128">
            <v>10000</v>
          </cell>
          <cell r="CC128">
            <v>30000</v>
          </cell>
          <cell r="CD128">
            <v>30000</v>
          </cell>
          <cell r="CF128">
            <v>10000</v>
          </cell>
          <cell r="CH128">
            <v>20000</v>
          </cell>
          <cell r="CI128">
            <v>90000</v>
          </cell>
          <cell r="CJ128">
            <v>0</v>
          </cell>
          <cell r="CL128">
            <v>0</v>
          </cell>
          <cell r="CN128">
            <v>0</v>
          </cell>
        </row>
        <row r="129">
          <cell r="AS129">
            <v>850012</v>
          </cell>
          <cell r="BS129">
            <v>0</v>
          </cell>
          <cell r="BT129">
            <v>0</v>
          </cell>
          <cell r="BV129">
            <v>0</v>
          </cell>
          <cell r="BW129">
            <v>0</v>
          </cell>
          <cell r="BX129">
            <v>0</v>
          </cell>
          <cell r="BZ129">
            <v>0</v>
          </cell>
          <cell r="CB129">
            <v>0</v>
          </cell>
          <cell r="CC129">
            <v>0</v>
          </cell>
          <cell r="CD129">
            <v>0</v>
          </cell>
          <cell r="CF129">
            <v>0</v>
          </cell>
          <cell r="CH129">
            <v>0</v>
          </cell>
          <cell r="CI129">
            <v>0</v>
          </cell>
          <cell r="CJ129">
            <v>0</v>
          </cell>
          <cell r="CL129">
            <v>0</v>
          </cell>
          <cell r="CN129">
            <v>0</v>
          </cell>
        </row>
        <row r="130">
          <cell r="AS130">
            <v>850013</v>
          </cell>
          <cell r="BS130">
            <v>0</v>
          </cell>
          <cell r="BT130">
            <v>1250</v>
          </cell>
          <cell r="BV130">
            <v>0</v>
          </cell>
          <cell r="BW130">
            <v>1250</v>
          </cell>
          <cell r="BX130">
            <v>1250</v>
          </cell>
          <cell r="BZ130">
            <v>3000</v>
          </cell>
          <cell r="CB130">
            <v>3000</v>
          </cell>
          <cell r="CC130">
            <v>8500</v>
          </cell>
          <cell r="CD130">
            <v>1250</v>
          </cell>
          <cell r="CF130">
            <v>2000</v>
          </cell>
          <cell r="CH130">
            <v>0</v>
          </cell>
          <cell r="CI130">
            <v>11750</v>
          </cell>
          <cell r="CJ130">
            <v>0</v>
          </cell>
          <cell r="CL130">
            <v>1250</v>
          </cell>
          <cell r="CN130">
            <v>0</v>
          </cell>
        </row>
        <row r="131">
          <cell r="AS131">
            <v>850014</v>
          </cell>
          <cell r="BS131">
            <v>0</v>
          </cell>
          <cell r="BT131">
            <v>0</v>
          </cell>
          <cell r="BV131">
            <v>2000</v>
          </cell>
          <cell r="BW131">
            <v>2000</v>
          </cell>
          <cell r="BX131">
            <v>0</v>
          </cell>
          <cell r="BZ131">
            <v>5000</v>
          </cell>
          <cell r="CB131">
            <v>2000</v>
          </cell>
          <cell r="CC131">
            <v>9000</v>
          </cell>
          <cell r="CD131">
            <v>0</v>
          </cell>
          <cell r="CF131">
            <v>0</v>
          </cell>
          <cell r="CH131">
            <v>0</v>
          </cell>
          <cell r="CI131">
            <v>9000</v>
          </cell>
          <cell r="CJ131">
            <v>0</v>
          </cell>
          <cell r="CL131">
            <v>2000</v>
          </cell>
          <cell r="CN131">
            <v>0</v>
          </cell>
        </row>
        <row r="132">
          <cell r="AS132">
            <v>850015</v>
          </cell>
          <cell r="BS132">
            <v>15000</v>
          </cell>
          <cell r="BT132">
            <v>0</v>
          </cell>
          <cell r="BV132">
            <v>0</v>
          </cell>
          <cell r="BW132">
            <v>15000</v>
          </cell>
          <cell r="BX132">
            <v>0</v>
          </cell>
          <cell r="BZ132">
            <v>5000</v>
          </cell>
          <cell r="CB132">
            <v>0</v>
          </cell>
          <cell r="CC132">
            <v>20000</v>
          </cell>
          <cell r="CD132">
            <v>0</v>
          </cell>
          <cell r="CF132">
            <v>0</v>
          </cell>
          <cell r="CH132">
            <v>0</v>
          </cell>
          <cell r="CI132">
            <v>20000</v>
          </cell>
          <cell r="CJ132">
            <v>3000</v>
          </cell>
          <cell r="CL132">
            <v>0</v>
          </cell>
          <cell r="CN132">
            <v>0</v>
          </cell>
        </row>
        <row r="133">
          <cell r="AS133">
            <v>850016</v>
          </cell>
          <cell r="BS133">
            <v>1000</v>
          </cell>
          <cell r="BT133">
            <v>1000</v>
          </cell>
          <cell r="BV133">
            <v>4000</v>
          </cell>
          <cell r="BW133">
            <v>6000</v>
          </cell>
          <cell r="BX133">
            <v>5000</v>
          </cell>
          <cell r="BZ133">
            <v>2000</v>
          </cell>
          <cell r="CB133">
            <v>5000</v>
          </cell>
          <cell r="CC133">
            <v>18000</v>
          </cell>
          <cell r="CD133">
            <v>1000</v>
          </cell>
          <cell r="CF133">
            <v>1000</v>
          </cell>
          <cell r="CH133">
            <v>1500</v>
          </cell>
          <cell r="CI133">
            <v>21500</v>
          </cell>
          <cell r="CJ133">
            <v>1000</v>
          </cell>
          <cell r="CL133">
            <v>1000</v>
          </cell>
          <cell r="CN133">
            <v>1500</v>
          </cell>
        </row>
        <row r="134">
          <cell r="AS134">
            <v>850017</v>
          </cell>
          <cell r="BS134">
            <v>2100</v>
          </cell>
          <cell r="BT134">
            <v>2100</v>
          </cell>
          <cell r="BV134">
            <v>2100</v>
          </cell>
          <cell r="BW134">
            <v>6300</v>
          </cell>
          <cell r="BX134">
            <v>2100</v>
          </cell>
          <cell r="BZ134">
            <v>2100</v>
          </cell>
          <cell r="CB134">
            <v>2100</v>
          </cell>
          <cell r="CC134">
            <v>12600</v>
          </cell>
          <cell r="CD134">
            <v>3100</v>
          </cell>
          <cell r="CF134">
            <v>2100</v>
          </cell>
          <cell r="CH134">
            <v>2100</v>
          </cell>
          <cell r="CI134">
            <v>19900</v>
          </cell>
          <cell r="CJ134">
            <v>3100</v>
          </cell>
          <cell r="CL134">
            <v>2100</v>
          </cell>
          <cell r="CN134">
            <v>2100</v>
          </cell>
        </row>
        <row r="135">
          <cell r="AS135">
            <v>850018</v>
          </cell>
          <cell r="BS135">
            <v>300</v>
          </cell>
          <cell r="BT135">
            <v>300</v>
          </cell>
          <cell r="BV135">
            <v>300</v>
          </cell>
          <cell r="BW135">
            <v>900</v>
          </cell>
          <cell r="BX135">
            <v>300</v>
          </cell>
          <cell r="BZ135">
            <v>300</v>
          </cell>
          <cell r="CB135">
            <v>300</v>
          </cell>
          <cell r="CC135">
            <v>1800</v>
          </cell>
          <cell r="CD135">
            <v>300</v>
          </cell>
          <cell r="CF135">
            <v>300</v>
          </cell>
          <cell r="CH135">
            <v>300</v>
          </cell>
          <cell r="CI135">
            <v>2700</v>
          </cell>
          <cell r="CJ135">
            <v>300</v>
          </cell>
          <cell r="CL135">
            <v>300</v>
          </cell>
          <cell r="CN135">
            <v>18300</v>
          </cell>
        </row>
        <row r="136">
          <cell r="AS136">
            <v>850019</v>
          </cell>
          <cell r="BS136">
            <v>75</v>
          </cell>
          <cell r="BT136">
            <v>75</v>
          </cell>
          <cell r="BV136">
            <v>5000</v>
          </cell>
          <cell r="BW136">
            <v>5150</v>
          </cell>
          <cell r="BX136">
            <v>75</v>
          </cell>
          <cell r="BZ136">
            <v>10000</v>
          </cell>
          <cell r="CB136">
            <v>5000</v>
          </cell>
          <cell r="CC136">
            <v>20225</v>
          </cell>
          <cell r="CD136">
            <v>75</v>
          </cell>
          <cell r="CF136">
            <v>75</v>
          </cell>
          <cell r="CH136">
            <v>75</v>
          </cell>
          <cell r="CI136">
            <v>20450</v>
          </cell>
          <cell r="CJ136">
            <v>75</v>
          </cell>
          <cell r="CL136">
            <v>75</v>
          </cell>
          <cell r="CN136">
            <v>75</v>
          </cell>
        </row>
        <row r="137">
          <cell r="AS137">
            <v>850020</v>
          </cell>
          <cell r="BS137">
            <v>0</v>
          </cell>
          <cell r="BT137">
            <v>2192.9824561403511</v>
          </cell>
          <cell r="BV137">
            <v>2192.9824561403511</v>
          </cell>
          <cell r="BW137">
            <v>4385.9649122807023</v>
          </cell>
          <cell r="BX137">
            <v>2192.9824561403511</v>
          </cell>
          <cell r="BZ137">
            <v>2192.9824561403511</v>
          </cell>
          <cell r="CB137">
            <v>2192.9824561403511</v>
          </cell>
          <cell r="CC137">
            <v>10964.912280701756</v>
          </cell>
          <cell r="CD137">
            <v>2192.9824561403511</v>
          </cell>
          <cell r="CF137">
            <v>0</v>
          </cell>
          <cell r="CH137">
            <v>0</v>
          </cell>
          <cell r="CI137">
            <v>13157.894736842107</v>
          </cell>
          <cell r="CJ137">
            <v>0</v>
          </cell>
          <cell r="CL137">
            <v>0</v>
          </cell>
          <cell r="CN137">
            <v>0</v>
          </cell>
        </row>
        <row r="138">
          <cell r="AS138">
            <v>850021</v>
          </cell>
          <cell r="BS138">
            <v>450</v>
          </cell>
          <cell r="BT138">
            <v>450</v>
          </cell>
          <cell r="BV138">
            <v>450</v>
          </cell>
          <cell r="BW138">
            <v>1350</v>
          </cell>
          <cell r="BX138">
            <v>450</v>
          </cell>
          <cell r="BZ138">
            <v>450</v>
          </cell>
          <cell r="CB138">
            <v>1950</v>
          </cell>
          <cell r="CC138">
            <v>4200</v>
          </cell>
          <cell r="CD138">
            <v>450</v>
          </cell>
          <cell r="CF138">
            <v>450</v>
          </cell>
          <cell r="CH138">
            <v>450</v>
          </cell>
          <cell r="CI138">
            <v>5550</v>
          </cell>
          <cell r="CJ138">
            <v>450</v>
          </cell>
          <cell r="CL138">
            <v>450</v>
          </cell>
          <cell r="CN138">
            <v>450</v>
          </cell>
        </row>
        <row r="139">
          <cell r="AS139">
            <v>850022</v>
          </cell>
          <cell r="BS139">
            <v>3000</v>
          </cell>
          <cell r="BT139">
            <v>3000</v>
          </cell>
          <cell r="BV139">
            <v>3500</v>
          </cell>
          <cell r="BW139">
            <v>9500</v>
          </cell>
          <cell r="BX139">
            <v>5000</v>
          </cell>
          <cell r="BZ139">
            <v>5000</v>
          </cell>
          <cell r="CB139">
            <v>4000</v>
          </cell>
          <cell r="CC139">
            <v>23500</v>
          </cell>
          <cell r="CD139">
            <v>3000</v>
          </cell>
          <cell r="CF139">
            <v>3000</v>
          </cell>
          <cell r="CH139">
            <v>4000</v>
          </cell>
          <cell r="CI139">
            <v>33500</v>
          </cell>
          <cell r="CJ139">
            <v>3000</v>
          </cell>
          <cell r="CL139">
            <v>3500</v>
          </cell>
          <cell r="CN139">
            <v>4000</v>
          </cell>
        </row>
        <row r="140">
          <cell r="AS140">
            <v>850023</v>
          </cell>
          <cell r="BS140">
            <v>2000</v>
          </cell>
          <cell r="BT140">
            <v>2000</v>
          </cell>
          <cell r="BV140">
            <v>2000</v>
          </cell>
          <cell r="BW140">
            <v>6000</v>
          </cell>
          <cell r="BX140">
            <v>2000</v>
          </cell>
          <cell r="BZ140">
            <v>2000</v>
          </cell>
          <cell r="CB140">
            <v>3000</v>
          </cell>
          <cell r="CC140">
            <v>13000</v>
          </cell>
          <cell r="CD140">
            <v>2000</v>
          </cell>
          <cell r="CF140">
            <v>2000</v>
          </cell>
          <cell r="CH140">
            <v>2000</v>
          </cell>
          <cell r="CI140">
            <v>19000</v>
          </cell>
          <cell r="CJ140">
            <v>3000</v>
          </cell>
          <cell r="CL140">
            <v>3000</v>
          </cell>
          <cell r="CN140">
            <v>2000</v>
          </cell>
        </row>
        <row r="141">
          <cell r="AS141">
            <v>850024</v>
          </cell>
          <cell r="BS141">
            <v>2300</v>
          </cell>
          <cell r="BT141">
            <v>2300</v>
          </cell>
          <cell r="BV141">
            <v>2300</v>
          </cell>
          <cell r="BW141">
            <v>6900</v>
          </cell>
          <cell r="BX141">
            <v>3000</v>
          </cell>
          <cell r="BZ141">
            <v>3000</v>
          </cell>
          <cell r="CB141">
            <v>3000</v>
          </cell>
          <cell r="CC141">
            <v>15900</v>
          </cell>
          <cell r="CD141">
            <v>4000</v>
          </cell>
          <cell r="CF141">
            <v>4000</v>
          </cell>
          <cell r="CH141">
            <v>4500</v>
          </cell>
          <cell r="CI141">
            <v>28400</v>
          </cell>
          <cell r="CJ141">
            <v>4000</v>
          </cell>
          <cell r="CL141">
            <v>3000</v>
          </cell>
          <cell r="CN141">
            <v>4000</v>
          </cell>
        </row>
        <row r="142">
          <cell r="AS142">
            <v>850025</v>
          </cell>
          <cell r="BS142">
            <v>2000</v>
          </cell>
          <cell r="BT142">
            <v>2000</v>
          </cell>
          <cell r="BV142">
            <v>2000</v>
          </cell>
          <cell r="BW142">
            <v>6000</v>
          </cell>
          <cell r="BX142">
            <v>2000</v>
          </cell>
          <cell r="BZ142">
            <v>2000</v>
          </cell>
          <cell r="CB142">
            <v>2000</v>
          </cell>
          <cell r="CC142">
            <v>12000</v>
          </cell>
          <cell r="CD142">
            <v>2000</v>
          </cell>
          <cell r="CF142">
            <v>2000</v>
          </cell>
          <cell r="CH142">
            <v>2000</v>
          </cell>
          <cell r="CI142">
            <v>18000</v>
          </cell>
          <cell r="CJ142">
            <v>2000</v>
          </cell>
          <cell r="CL142">
            <v>2000</v>
          </cell>
          <cell r="CN142">
            <v>2000</v>
          </cell>
        </row>
        <row r="143">
          <cell r="AS143">
            <v>850026</v>
          </cell>
          <cell r="BS143">
            <v>0</v>
          </cell>
          <cell r="BT143">
            <v>0</v>
          </cell>
          <cell r="BV143">
            <v>2000</v>
          </cell>
          <cell r="BW143">
            <v>2000</v>
          </cell>
          <cell r="BX143">
            <v>0</v>
          </cell>
          <cell r="BZ143">
            <v>0</v>
          </cell>
          <cell r="CB143">
            <v>2000</v>
          </cell>
          <cell r="CC143">
            <v>4000</v>
          </cell>
          <cell r="CD143">
            <v>0</v>
          </cell>
          <cell r="CF143">
            <v>0</v>
          </cell>
          <cell r="CH143">
            <v>2000</v>
          </cell>
          <cell r="CI143">
            <v>6000</v>
          </cell>
          <cell r="CJ143">
            <v>0</v>
          </cell>
          <cell r="CL143">
            <v>0</v>
          </cell>
          <cell r="CN143">
            <v>2000</v>
          </cell>
        </row>
        <row r="144">
          <cell r="AS144">
            <v>850027</v>
          </cell>
          <cell r="BS144">
            <v>31721.317829457363</v>
          </cell>
          <cell r="BT144">
            <v>31721.317829457363</v>
          </cell>
          <cell r="BV144">
            <v>31815.96958174905</v>
          </cell>
          <cell r="BW144">
            <v>95258.605240663775</v>
          </cell>
          <cell r="BX144">
            <v>31994.871794871793</v>
          </cell>
          <cell r="BZ144">
            <v>34526.978417266189</v>
          </cell>
          <cell r="CB144">
            <v>34341.417910447759</v>
          </cell>
          <cell r="CC144">
            <v>196121.87336324953</v>
          </cell>
          <cell r="CD144">
            <v>34435.897435897437</v>
          </cell>
          <cell r="CF144">
            <v>34435.897435897437</v>
          </cell>
          <cell r="CH144">
            <v>34435.897435897437</v>
          </cell>
          <cell r="CI144">
            <v>299429.56567094184</v>
          </cell>
          <cell r="CJ144">
            <v>34435.897435897437</v>
          </cell>
          <cell r="CL144">
            <v>34435.897435897437</v>
          </cell>
          <cell r="CN144">
            <v>34435.897435897437</v>
          </cell>
        </row>
        <row r="145">
          <cell r="AS145">
            <v>850028</v>
          </cell>
          <cell r="BS145">
            <v>3500</v>
          </cell>
          <cell r="BT145">
            <v>3500</v>
          </cell>
          <cell r="BV145">
            <v>0</v>
          </cell>
          <cell r="BW145">
            <v>7000</v>
          </cell>
          <cell r="BX145">
            <v>0</v>
          </cell>
          <cell r="BZ145">
            <v>3500</v>
          </cell>
          <cell r="CB145">
            <v>0</v>
          </cell>
          <cell r="CC145">
            <v>10500</v>
          </cell>
          <cell r="CD145">
            <v>0</v>
          </cell>
          <cell r="CF145">
            <v>3500</v>
          </cell>
          <cell r="CH145">
            <v>0</v>
          </cell>
          <cell r="CI145">
            <v>14000</v>
          </cell>
          <cell r="CJ145">
            <v>0</v>
          </cell>
          <cell r="CL145">
            <v>3500</v>
          </cell>
          <cell r="CN145">
            <v>0</v>
          </cell>
        </row>
        <row r="146">
          <cell r="AS146">
            <v>850029</v>
          </cell>
          <cell r="BS146">
            <v>0</v>
          </cell>
          <cell r="BT146">
            <v>0</v>
          </cell>
          <cell r="BV146">
            <v>0</v>
          </cell>
          <cell r="BW146">
            <v>0</v>
          </cell>
          <cell r="BX146">
            <v>0</v>
          </cell>
          <cell r="BZ146">
            <v>0</v>
          </cell>
          <cell r="CB146">
            <v>0</v>
          </cell>
          <cell r="CC146">
            <v>0</v>
          </cell>
          <cell r="CD146">
            <v>0</v>
          </cell>
          <cell r="CF146">
            <v>0</v>
          </cell>
          <cell r="CH146">
            <v>0</v>
          </cell>
          <cell r="CI146">
            <v>0</v>
          </cell>
          <cell r="CJ146">
            <v>0</v>
          </cell>
          <cell r="CL146">
            <v>0</v>
          </cell>
          <cell r="CN146">
            <v>0</v>
          </cell>
        </row>
        <row r="147">
          <cell r="AS147"/>
          <cell r="BS147">
            <v>0</v>
          </cell>
          <cell r="BT147">
            <v>0</v>
          </cell>
          <cell r="BV147">
            <v>0</v>
          </cell>
          <cell r="BW147">
            <v>0</v>
          </cell>
          <cell r="BX147">
            <v>0</v>
          </cell>
          <cell r="BZ147">
            <v>0</v>
          </cell>
          <cell r="CB147">
            <v>0</v>
          </cell>
          <cell r="CC147">
            <v>0</v>
          </cell>
          <cell r="CD147">
            <v>0</v>
          </cell>
          <cell r="CF147">
            <v>0</v>
          </cell>
          <cell r="CH147">
            <v>0</v>
          </cell>
          <cell r="CI147">
            <v>0</v>
          </cell>
          <cell r="CJ147">
            <v>0</v>
          </cell>
          <cell r="CL147">
            <v>0</v>
          </cell>
          <cell r="CN147">
            <v>0</v>
          </cell>
        </row>
        <row r="148">
          <cell r="AS148"/>
          <cell r="BS148">
            <v>0</v>
          </cell>
          <cell r="BT148">
            <v>0</v>
          </cell>
          <cell r="BV148">
            <v>0</v>
          </cell>
          <cell r="BW148">
            <v>0</v>
          </cell>
          <cell r="BX148">
            <v>0</v>
          </cell>
          <cell r="BZ148">
            <v>0</v>
          </cell>
          <cell r="CB148">
            <v>0</v>
          </cell>
          <cell r="CC148">
            <v>0</v>
          </cell>
          <cell r="CD148">
            <v>0</v>
          </cell>
          <cell r="CF148">
            <v>0</v>
          </cell>
          <cell r="CH148">
            <v>0</v>
          </cell>
          <cell r="CI148">
            <v>0</v>
          </cell>
          <cell r="CJ148">
            <v>0</v>
          </cell>
          <cell r="CL148">
            <v>0</v>
          </cell>
          <cell r="CN148">
            <v>0</v>
          </cell>
        </row>
        <row r="149">
          <cell r="AS149">
            <v>16</v>
          </cell>
          <cell r="BS149">
            <v>144701.73888208895</v>
          </cell>
          <cell r="BT149">
            <v>142144.72133822931</v>
          </cell>
          <cell r="BV149">
            <v>143414.373090521</v>
          </cell>
          <cell r="BW149">
            <v>430260.83331083925</v>
          </cell>
          <cell r="BX149">
            <v>141928.80161943322</v>
          </cell>
          <cell r="BZ149">
            <v>190188.53982077495</v>
          </cell>
          <cell r="CB149">
            <v>167774.76878764073</v>
          </cell>
          <cell r="CC149">
            <v>930152.94353868812</v>
          </cell>
          <cell r="CD149">
            <v>161169.82726045884</v>
          </cell>
          <cell r="CF149">
            <v>145726.84480431851</v>
          </cell>
          <cell r="CH149">
            <v>155726.84480431851</v>
          </cell>
          <cell r="CI149">
            <v>1392776.4604077842</v>
          </cell>
          <cell r="CJ149">
            <v>131726.84480431851</v>
          </cell>
          <cell r="CL149">
            <v>139976.84480431851</v>
          </cell>
          <cell r="CN149">
            <v>148226.84480431851</v>
          </cell>
        </row>
        <row r="150">
          <cell r="AS150"/>
        </row>
        <row r="151">
          <cell r="AS151"/>
        </row>
        <row r="152">
          <cell r="AS152">
            <v>86</v>
          </cell>
          <cell r="BS152">
            <v>4</v>
          </cell>
          <cell r="BT152">
            <v>4</v>
          </cell>
          <cell r="BV152">
            <v>4</v>
          </cell>
          <cell r="BW152">
            <v>4</v>
          </cell>
          <cell r="BX152">
            <v>4</v>
          </cell>
          <cell r="BZ152">
            <v>4</v>
          </cell>
          <cell r="CB152">
            <v>4</v>
          </cell>
          <cell r="CC152">
            <v>4</v>
          </cell>
          <cell r="CD152">
            <v>4</v>
          </cell>
          <cell r="CF152">
            <v>4</v>
          </cell>
          <cell r="CH152">
            <v>4</v>
          </cell>
          <cell r="CI152">
            <v>4</v>
          </cell>
          <cell r="CJ152">
            <v>4</v>
          </cell>
          <cell r="CL152">
            <v>4</v>
          </cell>
          <cell r="CN152">
            <v>4</v>
          </cell>
        </row>
        <row r="153">
          <cell r="AS153">
            <v>860000</v>
          </cell>
          <cell r="BS153">
            <v>20651.05263157895</v>
          </cell>
          <cell r="BT153">
            <v>20651.05263157895</v>
          </cell>
          <cell r="BV153">
            <v>20651.05263157895</v>
          </cell>
          <cell r="BW153">
            <v>61953.157894736854</v>
          </cell>
          <cell r="BX153">
            <v>20651.05263157895</v>
          </cell>
          <cell r="BZ153">
            <v>20651.05263157895</v>
          </cell>
          <cell r="CB153">
            <v>20651.05263157895</v>
          </cell>
          <cell r="CC153">
            <v>123906.31578947369</v>
          </cell>
          <cell r="CD153">
            <v>20651.05263157895</v>
          </cell>
          <cell r="CF153">
            <v>20651.05263157895</v>
          </cell>
          <cell r="CH153">
            <v>20651.05263157895</v>
          </cell>
          <cell r="CI153">
            <v>185859.47368421056</v>
          </cell>
          <cell r="CJ153">
            <v>20651.05263157895</v>
          </cell>
          <cell r="CL153">
            <v>20651.05263157895</v>
          </cell>
          <cell r="CN153">
            <v>20651.05263157895</v>
          </cell>
        </row>
        <row r="154">
          <cell r="AS154">
            <v>860001</v>
          </cell>
          <cell r="BS154">
            <v>1473.6842105263158</v>
          </cell>
          <cell r="BT154">
            <v>0</v>
          </cell>
          <cell r="BV154">
            <v>0</v>
          </cell>
          <cell r="BW154">
            <v>1473.6842105263158</v>
          </cell>
          <cell r="BX154">
            <v>0</v>
          </cell>
          <cell r="BZ154">
            <v>0</v>
          </cell>
          <cell r="CB154">
            <v>0</v>
          </cell>
          <cell r="CC154">
            <v>1473.6842105263158</v>
          </cell>
          <cell r="CD154">
            <v>0</v>
          </cell>
          <cell r="CF154">
            <v>0</v>
          </cell>
          <cell r="CH154">
            <v>0</v>
          </cell>
          <cell r="CI154">
            <v>1473.6842105263158</v>
          </cell>
          <cell r="CJ154">
            <v>0</v>
          </cell>
          <cell r="CL154">
            <v>0</v>
          </cell>
          <cell r="CN154">
            <v>0</v>
          </cell>
        </row>
        <row r="155">
          <cell r="AS155">
            <v>860002</v>
          </cell>
          <cell r="BS155">
            <v>0</v>
          </cell>
          <cell r="BT155">
            <v>0</v>
          </cell>
          <cell r="BV155">
            <v>0</v>
          </cell>
          <cell r="BW155">
            <v>0</v>
          </cell>
          <cell r="BX155">
            <v>0</v>
          </cell>
          <cell r="BZ155">
            <v>0</v>
          </cell>
          <cell r="CB155">
            <v>0</v>
          </cell>
          <cell r="CC155">
            <v>0</v>
          </cell>
          <cell r="CD155">
            <v>15000</v>
          </cell>
          <cell r="CF155">
            <v>0</v>
          </cell>
          <cell r="CH155">
            <v>0</v>
          </cell>
          <cell r="CI155">
            <v>15000</v>
          </cell>
          <cell r="CJ155">
            <v>0</v>
          </cell>
          <cell r="CL155">
            <v>0</v>
          </cell>
          <cell r="CN155">
            <v>0</v>
          </cell>
        </row>
        <row r="156">
          <cell r="AS156">
            <v>860003</v>
          </cell>
          <cell r="BS156">
            <v>500</v>
          </cell>
          <cell r="BT156">
            <v>500</v>
          </cell>
          <cell r="BV156">
            <v>500</v>
          </cell>
          <cell r="BW156">
            <v>1500</v>
          </cell>
          <cell r="BX156">
            <v>500</v>
          </cell>
          <cell r="BZ156">
            <v>500</v>
          </cell>
          <cell r="CB156">
            <v>500</v>
          </cell>
          <cell r="CC156">
            <v>3000</v>
          </cell>
          <cell r="CD156">
            <v>500</v>
          </cell>
          <cell r="CF156">
            <v>500</v>
          </cell>
          <cell r="CH156">
            <v>500</v>
          </cell>
          <cell r="CI156">
            <v>4500</v>
          </cell>
          <cell r="CJ156">
            <v>500</v>
          </cell>
          <cell r="CL156">
            <v>500</v>
          </cell>
          <cell r="CN156">
            <v>500</v>
          </cell>
        </row>
        <row r="157">
          <cell r="AS157">
            <v>860004</v>
          </cell>
          <cell r="BS157">
            <v>0</v>
          </cell>
          <cell r="BT157">
            <v>0</v>
          </cell>
          <cell r="BV157">
            <v>0</v>
          </cell>
          <cell r="BW157">
            <v>0</v>
          </cell>
          <cell r="BX157">
            <v>0</v>
          </cell>
          <cell r="BZ157">
            <v>0</v>
          </cell>
          <cell r="CB157">
            <v>0</v>
          </cell>
          <cell r="CC157">
            <v>0</v>
          </cell>
          <cell r="CD157">
            <v>0</v>
          </cell>
          <cell r="CF157">
            <v>0</v>
          </cell>
          <cell r="CH157">
            <v>0</v>
          </cell>
          <cell r="CI157">
            <v>0</v>
          </cell>
          <cell r="CJ157">
            <v>0</v>
          </cell>
          <cell r="CL157">
            <v>0</v>
          </cell>
          <cell r="CN157">
            <v>0</v>
          </cell>
        </row>
        <row r="158">
          <cell r="AS158">
            <v>860005</v>
          </cell>
          <cell r="BS158">
            <v>1000</v>
          </cell>
          <cell r="BT158">
            <v>1000</v>
          </cell>
          <cell r="BV158">
            <v>1000</v>
          </cell>
          <cell r="BW158">
            <v>3000</v>
          </cell>
          <cell r="BX158">
            <v>1000</v>
          </cell>
          <cell r="BZ158">
            <v>1000</v>
          </cell>
          <cell r="CB158">
            <v>1000</v>
          </cell>
          <cell r="CC158">
            <v>6000</v>
          </cell>
          <cell r="CD158">
            <v>1000</v>
          </cell>
          <cell r="CF158">
            <v>1000</v>
          </cell>
          <cell r="CH158">
            <v>1000</v>
          </cell>
          <cell r="CI158">
            <v>9000</v>
          </cell>
          <cell r="CJ158">
            <v>1000</v>
          </cell>
          <cell r="CL158">
            <v>1000</v>
          </cell>
          <cell r="CN158">
            <v>1000</v>
          </cell>
        </row>
        <row r="159">
          <cell r="AS159">
            <v>860006</v>
          </cell>
          <cell r="BS159">
            <v>350</v>
          </cell>
          <cell r="BT159">
            <v>350</v>
          </cell>
          <cell r="BV159">
            <v>350</v>
          </cell>
          <cell r="BW159">
            <v>1050</v>
          </cell>
          <cell r="BX159">
            <v>350</v>
          </cell>
          <cell r="BZ159">
            <v>350</v>
          </cell>
          <cell r="CB159">
            <v>350</v>
          </cell>
          <cell r="CC159">
            <v>2100</v>
          </cell>
          <cell r="CD159">
            <v>350</v>
          </cell>
          <cell r="CF159">
            <v>350</v>
          </cell>
          <cell r="CH159">
            <v>350</v>
          </cell>
          <cell r="CI159">
            <v>3150</v>
          </cell>
          <cell r="CJ159">
            <v>350</v>
          </cell>
          <cell r="CL159">
            <v>350</v>
          </cell>
          <cell r="CN159">
            <v>350</v>
          </cell>
        </row>
        <row r="160">
          <cell r="AS160">
            <v>860007</v>
          </cell>
          <cell r="BS160">
            <v>0</v>
          </cell>
          <cell r="BT160">
            <v>3500</v>
          </cell>
          <cell r="BV160">
            <v>0</v>
          </cell>
          <cell r="BW160">
            <v>3500</v>
          </cell>
          <cell r="BX160">
            <v>0</v>
          </cell>
          <cell r="BZ160">
            <v>3500</v>
          </cell>
          <cell r="CB160">
            <v>0</v>
          </cell>
          <cell r="CC160">
            <v>7000</v>
          </cell>
          <cell r="CD160">
            <v>0</v>
          </cell>
          <cell r="CF160">
            <v>0</v>
          </cell>
          <cell r="CH160">
            <v>0</v>
          </cell>
          <cell r="CI160">
            <v>7000</v>
          </cell>
          <cell r="CJ160">
            <v>0</v>
          </cell>
          <cell r="CL160">
            <v>3500</v>
          </cell>
          <cell r="CN160">
            <v>0</v>
          </cell>
        </row>
        <row r="161">
          <cell r="AS161">
            <v>860008</v>
          </cell>
          <cell r="BS161">
            <v>0</v>
          </cell>
          <cell r="BT161">
            <v>0</v>
          </cell>
          <cell r="BV161">
            <v>0</v>
          </cell>
          <cell r="BW161">
            <v>0</v>
          </cell>
          <cell r="BX161">
            <v>0</v>
          </cell>
          <cell r="BZ161">
            <v>0</v>
          </cell>
          <cell r="CB161">
            <v>0</v>
          </cell>
          <cell r="CC161">
            <v>0</v>
          </cell>
          <cell r="CD161">
            <v>0</v>
          </cell>
          <cell r="CF161">
            <v>0</v>
          </cell>
          <cell r="CH161">
            <v>0</v>
          </cell>
          <cell r="CI161">
            <v>0</v>
          </cell>
          <cell r="CJ161">
            <v>0</v>
          </cell>
          <cell r="CL161">
            <v>0</v>
          </cell>
          <cell r="CN161">
            <v>0</v>
          </cell>
        </row>
        <row r="162">
          <cell r="AS162"/>
          <cell r="BS162">
            <v>0</v>
          </cell>
          <cell r="BT162">
            <v>0</v>
          </cell>
          <cell r="BV162">
            <v>0</v>
          </cell>
          <cell r="BW162">
            <v>0</v>
          </cell>
          <cell r="BX162">
            <v>0</v>
          </cell>
          <cell r="BZ162">
            <v>0</v>
          </cell>
          <cell r="CB162">
            <v>0</v>
          </cell>
          <cell r="CC162">
            <v>0</v>
          </cell>
          <cell r="CD162">
            <v>0</v>
          </cell>
          <cell r="CF162">
            <v>0</v>
          </cell>
          <cell r="CH162">
            <v>0</v>
          </cell>
          <cell r="CI162">
            <v>0</v>
          </cell>
          <cell r="CJ162">
            <v>0</v>
          </cell>
          <cell r="CL162">
            <v>0</v>
          </cell>
          <cell r="CN162">
            <v>0</v>
          </cell>
        </row>
        <row r="163">
          <cell r="AS163">
            <v>17</v>
          </cell>
          <cell r="BS163">
            <v>23974.736842105267</v>
          </cell>
          <cell r="BT163">
            <v>26001.05263157895</v>
          </cell>
          <cell r="BV163">
            <v>22501.05263157895</v>
          </cell>
          <cell r="BW163">
            <v>72476.842105263175</v>
          </cell>
          <cell r="BX163">
            <v>22501.05263157895</v>
          </cell>
          <cell r="BZ163">
            <v>26001.05263157895</v>
          </cell>
          <cell r="CB163">
            <v>22501.05263157895</v>
          </cell>
          <cell r="CC163">
            <v>143480</v>
          </cell>
          <cell r="CD163">
            <v>37501.052631578947</v>
          </cell>
          <cell r="CF163">
            <v>22501.05263157895</v>
          </cell>
          <cell r="CH163">
            <v>22501.05263157895</v>
          </cell>
          <cell r="CI163">
            <v>225983.15789473688</v>
          </cell>
          <cell r="CJ163">
            <v>22501.05263157895</v>
          </cell>
          <cell r="CL163">
            <v>26001.05263157895</v>
          </cell>
          <cell r="CN163">
            <v>22501.05263157895</v>
          </cell>
        </row>
        <row r="164">
          <cell r="AS164"/>
        </row>
        <row r="165">
          <cell r="AS165"/>
        </row>
        <row r="166">
          <cell r="AS166">
            <v>87</v>
          </cell>
          <cell r="BS166">
            <v>1</v>
          </cell>
          <cell r="BT166">
            <v>1</v>
          </cell>
          <cell r="BV166">
            <v>1</v>
          </cell>
          <cell r="BW166">
            <v>1</v>
          </cell>
          <cell r="BX166">
            <v>1</v>
          </cell>
          <cell r="BZ166">
            <v>1</v>
          </cell>
          <cell r="CB166">
            <v>1</v>
          </cell>
          <cell r="CC166">
            <v>1</v>
          </cell>
          <cell r="CD166">
            <v>1</v>
          </cell>
          <cell r="CF166">
            <v>1</v>
          </cell>
          <cell r="CH166">
            <v>1</v>
          </cell>
          <cell r="CI166">
            <v>1</v>
          </cell>
          <cell r="CJ166">
            <v>1</v>
          </cell>
          <cell r="CL166">
            <v>1</v>
          </cell>
          <cell r="CN166">
            <v>1</v>
          </cell>
        </row>
        <row r="167">
          <cell r="AS167">
            <v>870001</v>
          </cell>
          <cell r="BS167">
            <v>13200</v>
          </cell>
          <cell r="BT167">
            <v>13200</v>
          </cell>
          <cell r="BV167">
            <v>13200</v>
          </cell>
          <cell r="BW167">
            <v>39600</v>
          </cell>
          <cell r="BX167">
            <v>13200</v>
          </cell>
          <cell r="BZ167">
            <v>13200</v>
          </cell>
          <cell r="CB167">
            <v>13200</v>
          </cell>
          <cell r="CC167">
            <v>79200</v>
          </cell>
          <cell r="CD167">
            <v>13200</v>
          </cell>
          <cell r="CF167">
            <v>13200</v>
          </cell>
          <cell r="CH167">
            <v>13200</v>
          </cell>
          <cell r="CI167">
            <v>118800</v>
          </cell>
          <cell r="CJ167">
            <v>13200</v>
          </cell>
          <cell r="CL167">
            <v>13200</v>
          </cell>
          <cell r="CN167">
            <v>13200</v>
          </cell>
        </row>
        <row r="168">
          <cell r="AS168">
            <v>870002</v>
          </cell>
          <cell r="BS168">
            <v>0</v>
          </cell>
          <cell r="BT168">
            <v>0</v>
          </cell>
          <cell r="BV168">
            <v>0</v>
          </cell>
          <cell r="BW168">
            <v>0</v>
          </cell>
          <cell r="BX168">
            <v>0</v>
          </cell>
          <cell r="BZ168">
            <v>0</v>
          </cell>
          <cell r="CB168">
            <v>0</v>
          </cell>
          <cell r="CC168">
            <v>0</v>
          </cell>
          <cell r="CD168">
            <v>0</v>
          </cell>
          <cell r="CF168">
            <v>0</v>
          </cell>
          <cell r="CH168">
            <v>0</v>
          </cell>
          <cell r="CI168">
            <v>0</v>
          </cell>
          <cell r="CJ168">
            <v>0</v>
          </cell>
          <cell r="CL168">
            <v>0</v>
          </cell>
          <cell r="CN168">
            <v>0</v>
          </cell>
        </row>
        <row r="169">
          <cell r="AS169">
            <v>870003</v>
          </cell>
          <cell r="BS169">
            <v>4000</v>
          </cell>
          <cell r="BT169">
            <v>4000</v>
          </cell>
          <cell r="BV169">
            <v>4000</v>
          </cell>
          <cell r="BW169">
            <v>12000</v>
          </cell>
          <cell r="BX169">
            <v>4000</v>
          </cell>
          <cell r="BZ169">
            <v>4000</v>
          </cell>
          <cell r="CB169">
            <v>4000</v>
          </cell>
          <cell r="CC169">
            <v>24000</v>
          </cell>
          <cell r="CD169">
            <v>4000</v>
          </cell>
          <cell r="CF169">
            <v>4000</v>
          </cell>
          <cell r="CH169">
            <v>4000</v>
          </cell>
          <cell r="CI169">
            <v>36000</v>
          </cell>
          <cell r="CJ169">
            <v>4000</v>
          </cell>
          <cell r="CL169">
            <v>4000</v>
          </cell>
          <cell r="CN169">
            <v>4000</v>
          </cell>
        </row>
        <row r="170">
          <cell r="AS170">
            <v>870004</v>
          </cell>
          <cell r="BS170">
            <v>0</v>
          </cell>
          <cell r="BT170">
            <v>0</v>
          </cell>
          <cell r="BV170">
            <v>0</v>
          </cell>
          <cell r="BW170">
            <v>0</v>
          </cell>
          <cell r="BX170">
            <v>0</v>
          </cell>
          <cell r="BZ170">
            <v>0</v>
          </cell>
          <cell r="CB170">
            <v>0</v>
          </cell>
          <cell r="CC170">
            <v>0</v>
          </cell>
          <cell r="CD170">
            <v>0</v>
          </cell>
          <cell r="CF170">
            <v>0</v>
          </cell>
          <cell r="CH170">
            <v>0</v>
          </cell>
          <cell r="CI170">
            <v>0</v>
          </cell>
          <cell r="CJ170">
            <v>0</v>
          </cell>
          <cell r="CL170">
            <v>0</v>
          </cell>
          <cell r="CN170">
            <v>0</v>
          </cell>
        </row>
        <row r="171">
          <cell r="AS171">
            <v>870005</v>
          </cell>
          <cell r="BS171">
            <v>0</v>
          </cell>
          <cell r="BT171">
            <v>2000</v>
          </cell>
          <cell r="BV171">
            <v>0</v>
          </cell>
          <cell r="BW171">
            <v>2000</v>
          </cell>
          <cell r="BX171">
            <v>0</v>
          </cell>
          <cell r="BZ171">
            <v>0</v>
          </cell>
          <cell r="CB171">
            <v>0</v>
          </cell>
          <cell r="CC171">
            <v>2000</v>
          </cell>
          <cell r="CD171">
            <v>2000</v>
          </cell>
          <cell r="CF171">
            <v>0</v>
          </cell>
          <cell r="CH171">
            <v>0</v>
          </cell>
          <cell r="CI171">
            <v>4000</v>
          </cell>
          <cell r="CJ171">
            <v>0</v>
          </cell>
          <cell r="CL171">
            <v>0</v>
          </cell>
          <cell r="CN171">
            <v>0</v>
          </cell>
        </row>
        <row r="172">
          <cell r="AS172">
            <v>870006</v>
          </cell>
          <cell r="BS172">
            <v>0</v>
          </cell>
          <cell r="BT172">
            <v>0</v>
          </cell>
          <cell r="BV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C172">
            <v>0</v>
          </cell>
          <cell r="CD172">
            <v>2000</v>
          </cell>
          <cell r="CF172">
            <v>2000</v>
          </cell>
          <cell r="CH172">
            <v>2000</v>
          </cell>
          <cell r="CI172">
            <v>6000</v>
          </cell>
          <cell r="CJ172">
            <v>0</v>
          </cell>
          <cell r="CL172">
            <v>0</v>
          </cell>
          <cell r="CN172">
            <v>0</v>
          </cell>
        </row>
        <row r="173">
          <cell r="AS173">
            <v>870007</v>
          </cell>
          <cell r="BS173">
            <v>0</v>
          </cell>
          <cell r="BT173">
            <v>3000</v>
          </cell>
          <cell r="BV173">
            <v>0</v>
          </cell>
          <cell r="BW173">
            <v>3000</v>
          </cell>
          <cell r="BX173">
            <v>0</v>
          </cell>
          <cell r="BZ173">
            <v>0</v>
          </cell>
          <cell r="CB173">
            <v>0</v>
          </cell>
          <cell r="CC173">
            <v>3000</v>
          </cell>
          <cell r="CD173">
            <v>0</v>
          </cell>
          <cell r="CF173">
            <v>0</v>
          </cell>
          <cell r="CH173">
            <v>0</v>
          </cell>
          <cell r="CI173">
            <v>3000</v>
          </cell>
          <cell r="CJ173">
            <v>0</v>
          </cell>
          <cell r="CL173">
            <v>0</v>
          </cell>
          <cell r="CN173">
            <v>3000</v>
          </cell>
        </row>
        <row r="174">
          <cell r="AS174">
            <v>870008</v>
          </cell>
          <cell r="BS174">
            <v>0</v>
          </cell>
          <cell r="BT174">
            <v>0</v>
          </cell>
          <cell r="BV174">
            <v>0</v>
          </cell>
          <cell r="BW174">
            <v>0</v>
          </cell>
          <cell r="BX174">
            <v>0</v>
          </cell>
          <cell r="BZ174">
            <v>0</v>
          </cell>
          <cell r="CB174">
            <v>0</v>
          </cell>
          <cell r="CC174">
            <v>0</v>
          </cell>
          <cell r="CD174">
            <v>0</v>
          </cell>
          <cell r="CF174">
            <v>0</v>
          </cell>
          <cell r="CH174">
            <v>0</v>
          </cell>
          <cell r="CI174">
            <v>0</v>
          </cell>
          <cell r="CJ174">
            <v>4000</v>
          </cell>
          <cell r="CL174">
            <v>0</v>
          </cell>
          <cell r="CN174">
            <v>0</v>
          </cell>
        </row>
        <row r="175">
          <cell r="AS175">
            <v>870009</v>
          </cell>
          <cell r="BS175">
            <v>0</v>
          </cell>
          <cell r="BT175">
            <v>15000</v>
          </cell>
          <cell r="BV175">
            <v>0</v>
          </cell>
          <cell r="BW175">
            <v>15000</v>
          </cell>
          <cell r="BX175">
            <v>0</v>
          </cell>
          <cell r="BZ175">
            <v>0</v>
          </cell>
          <cell r="CB175">
            <v>0</v>
          </cell>
          <cell r="CC175">
            <v>15000</v>
          </cell>
          <cell r="CD175">
            <v>0</v>
          </cell>
          <cell r="CF175">
            <v>0</v>
          </cell>
          <cell r="CH175">
            <v>0</v>
          </cell>
          <cell r="CI175">
            <v>15000</v>
          </cell>
          <cell r="CJ175">
            <v>0</v>
          </cell>
          <cell r="CL175">
            <v>15000</v>
          </cell>
          <cell r="CN175">
            <v>0</v>
          </cell>
        </row>
        <row r="176">
          <cell r="AS176">
            <v>870010</v>
          </cell>
          <cell r="BS176">
            <v>0</v>
          </cell>
          <cell r="BT176">
            <v>0</v>
          </cell>
          <cell r="BV176">
            <v>0</v>
          </cell>
          <cell r="BW176">
            <v>0</v>
          </cell>
          <cell r="BX176">
            <v>1500</v>
          </cell>
          <cell r="BZ176">
            <v>0</v>
          </cell>
          <cell r="CB176">
            <v>0</v>
          </cell>
          <cell r="CC176">
            <v>1500</v>
          </cell>
          <cell r="CD176">
            <v>0</v>
          </cell>
          <cell r="CF176">
            <v>0</v>
          </cell>
          <cell r="CH176">
            <v>0</v>
          </cell>
          <cell r="CI176">
            <v>1500</v>
          </cell>
          <cell r="CJ176">
            <v>0</v>
          </cell>
          <cell r="CL176">
            <v>0</v>
          </cell>
          <cell r="CN176">
            <v>0</v>
          </cell>
        </row>
        <row r="177">
          <cell r="AS177">
            <v>870011</v>
          </cell>
          <cell r="BS177">
            <v>0</v>
          </cell>
          <cell r="BT177">
            <v>0</v>
          </cell>
          <cell r="BV177">
            <v>0</v>
          </cell>
          <cell r="BW177">
            <v>0</v>
          </cell>
          <cell r="BX177">
            <v>0</v>
          </cell>
          <cell r="BZ177">
            <v>0</v>
          </cell>
          <cell r="CB177">
            <v>0</v>
          </cell>
          <cell r="CC177">
            <v>0</v>
          </cell>
          <cell r="CD177">
            <v>0</v>
          </cell>
          <cell r="CF177">
            <v>0</v>
          </cell>
          <cell r="CH177">
            <v>2000</v>
          </cell>
          <cell r="CI177">
            <v>2000</v>
          </cell>
          <cell r="CJ177">
            <v>0</v>
          </cell>
          <cell r="CL177">
            <v>0</v>
          </cell>
          <cell r="CN177">
            <v>0</v>
          </cell>
        </row>
        <row r="178">
          <cell r="AS178">
            <v>870012</v>
          </cell>
          <cell r="BS178">
            <v>0</v>
          </cell>
          <cell r="BT178">
            <v>0</v>
          </cell>
          <cell r="BV178">
            <v>0</v>
          </cell>
          <cell r="BW178">
            <v>0</v>
          </cell>
          <cell r="BX178">
            <v>0</v>
          </cell>
          <cell r="BZ178">
            <v>3500</v>
          </cell>
          <cell r="CB178">
            <v>0</v>
          </cell>
          <cell r="CC178">
            <v>3500</v>
          </cell>
          <cell r="CD178">
            <v>0</v>
          </cell>
          <cell r="CF178">
            <v>3500</v>
          </cell>
          <cell r="CH178">
            <v>0</v>
          </cell>
          <cell r="CI178">
            <v>7000</v>
          </cell>
          <cell r="CJ178">
            <v>0</v>
          </cell>
          <cell r="CL178">
            <v>3500</v>
          </cell>
          <cell r="CN178">
            <v>0</v>
          </cell>
        </row>
        <row r="179">
          <cell r="AS179">
            <v>870013</v>
          </cell>
          <cell r="BS179">
            <v>0</v>
          </cell>
          <cell r="BT179">
            <v>0</v>
          </cell>
          <cell r="BV179">
            <v>0</v>
          </cell>
          <cell r="BW179">
            <v>0</v>
          </cell>
          <cell r="BX179">
            <v>0</v>
          </cell>
          <cell r="BZ179">
            <v>0</v>
          </cell>
          <cell r="CB179">
            <v>0</v>
          </cell>
          <cell r="CC179">
            <v>0</v>
          </cell>
          <cell r="CD179">
            <v>0</v>
          </cell>
          <cell r="CF179">
            <v>0</v>
          </cell>
          <cell r="CH179">
            <v>0</v>
          </cell>
          <cell r="CI179">
            <v>0</v>
          </cell>
          <cell r="CJ179">
            <v>0</v>
          </cell>
          <cell r="CL179">
            <v>0</v>
          </cell>
          <cell r="CN179">
            <v>0</v>
          </cell>
        </row>
        <row r="180">
          <cell r="AS180"/>
          <cell r="BS180">
            <v>0</v>
          </cell>
          <cell r="BT180">
            <v>0</v>
          </cell>
          <cell r="BV180">
            <v>0</v>
          </cell>
          <cell r="BW180">
            <v>0</v>
          </cell>
          <cell r="BX180">
            <v>0</v>
          </cell>
          <cell r="BZ180">
            <v>0</v>
          </cell>
          <cell r="CB180">
            <v>0</v>
          </cell>
          <cell r="CC180">
            <v>0</v>
          </cell>
          <cell r="CD180">
            <v>0</v>
          </cell>
          <cell r="CF180">
            <v>0</v>
          </cell>
          <cell r="CH180">
            <v>0</v>
          </cell>
          <cell r="CI180">
            <v>0</v>
          </cell>
          <cell r="CJ180">
            <v>0</v>
          </cell>
          <cell r="CL180">
            <v>0</v>
          </cell>
          <cell r="CN180">
            <v>0</v>
          </cell>
        </row>
        <row r="181">
          <cell r="AS181"/>
          <cell r="BS181">
            <v>0</v>
          </cell>
          <cell r="BT181">
            <v>0</v>
          </cell>
          <cell r="BV181">
            <v>0</v>
          </cell>
          <cell r="BW181">
            <v>0</v>
          </cell>
          <cell r="BX181">
            <v>0</v>
          </cell>
          <cell r="BZ181">
            <v>0</v>
          </cell>
          <cell r="CB181">
            <v>0</v>
          </cell>
          <cell r="CC181">
            <v>0</v>
          </cell>
          <cell r="CD181">
            <v>0</v>
          </cell>
          <cell r="CF181">
            <v>0</v>
          </cell>
          <cell r="CH181">
            <v>0</v>
          </cell>
          <cell r="CI181">
            <v>0</v>
          </cell>
          <cell r="CJ181">
            <v>0</v>
          </cell>
          <cell r="CL181">
            <v>0</v>
          </cell>
          <cell r="CN181">
            <v>0</v>
          </cell>
        </row>
        <row r="182">
          <cell r="AS182">
            <v>18</v>
          </cell>
          <cell r="BS182">
            <v>17200</v>
          </cell>
          <cell r="BT182">
            <v>37200</v>
          </cell>
          <cell r="BV182">
            <v>17200</v>
          </cell>
          <cell r="BW182">
            <v>71600</v>
          </cell>
          <cell r="BX182">
            <v>18700</v>
          </cell>
          <cell r="BZ182">
            <v>20700</v>
          </cell>
          <cell r="CB182">
            <v>17200</v>
          </cell>
          <cell r="CC182">
            <v>128200</v>
          </cell>
          <cell r="CD182">
            <v>21200</v>
          </cell>
          <cell r="CF182">
            <v>22700</v>
          </cell>
          <cell r="CH182">
            <v>21200</v>
          </cell>
          <cell r="CI182">
            <v>193300</v>
          </cell>
          <cell r="CJ182">
            <v>21200</v>
          </cell>
          <cell r="CL182">
            <v>35700</v>
          </cell>
          <cell r="CN182">
            <v>20200</v>
          </cell>
        </row>
        <row r="183">
          <cell r="AS183"/>
        </row>
        <row r="184">
          <cell r="AS184"/>
        </row>
        <row r="185">
          <cell r="AS185"/>
        </row>
        <row r="186">
          <cell r="AS186">
            <v>88</v>
          </cell>
          <cell r="BS186">
            <v>3</v>
          </cell>
          <cell r="BT186">
            <v>3</v>
          </cell>
          <cell r="BV186">
            <v>4</v>
          </cell>
          <cell r="BW186">
            <v>4</v>
          </cell>
          <cell r="BX186">
            <v>4</v>
          </cell>
          <cell r="BZ186">
            <v>4</v>
          </cell>
          <cell r="CB186">
            <v>4</v>
          </cell>
          <cell r="CC186">
            <v>4</v>
          </cell>
          <cell r="CD186">
            <v>4</v>
          </cell>
          <cell r="CF186">
            <v>4</v>
          </cell>
          <cell r="CH186">
            <v>4</v>
          </cell>
          <cell r="CI186">
            <v>4</v>
          </cell>
          <cell r="CJ186">
            <v>4</v>
          </cell>
          <cell r="CL186">
            <v>4</v>
          </cell>
          <cell r="CN186">
            <v>4</v>
          </cell>
        </row>
        <row r="187">
          <cell r="AS187">
            <v>880006</v>
          </cell>
          <cell r="BS187">
            <v>26400</v>
          </cell>
          <cell r="BT187">
            <v>26400</v>
          </cell>
          <cell r="BV187">
            <v>33347.368421052633</v>
          </cell>
          <cell r="BW187">
            <v>86147.368421052641</v>
          </cell>
          <cell r="BX187">
            <v>33347.368421052633</v>
          </cell>
          <cell r="BZ187">
            <v>33347.368421052633</v>
          </cell>
          <cell r="CB187">
            <v>33347.368421052633</v>
          </cell>
          <cell r="CC187">
            <v>186189.47368421056</v>
          </cell>
          <cell r="CD187">
            <v>33347.368421052633</v>
          </cell>
          <cell r="CF187">
            <v>33347.368421052633</v>
          </cell>
          <cell r="CH187">
            <v>33347.368421052633</v>
          </cell>
          <cell r="CI187">
            <v>286231.57894736849</v>
          </cell>
          <cell r="CJ187">
            <v>33347.368421052633</v>
          </cell>
          <cell r="CL187">
            <v>33347.368421052633</v>
          </cell>
          <cell r="CN187">
            <v>33347.368421052633</v>
          </cell>
        </row>
        <row r="188">
          <cell r="AS188">
            <v>880007</v>
          </cell>
          <cell r="BS188">
            <v>0</v>
          </cell>
          <cell r="BT188">
            <v>0</v>
          </cell>
          <cell r="BV188">
            <v>4210.5263157894742</v>
          </cell>
          <cell r="BW188">
            <v>4210.5263157894742</v>
          </cell>
          <cell r="BX188">
            <v>0</v>
          </cell>
          <cell r="BZ188">
            <v>0</v>
          </cell>
          <cell r="CB188">
            <v>0</v>
          </cell>
          <cell r="CC188">
            <v>4210.5263157894742</v>
          </cell>
          <cell r="CD188">
            <v>0</v>
          </cell>
          <cell r="CF188">
            <v>0</v>
          </cell>
          <cell r="CH188">
            <v>0</v>
          </cell>
          <cell r="CI188">
            <v>4210.5263157894742</v>
          </cell>
          <cell r="CJ188">
            <v>0</v>
          </cell>
          <cell r="CL188">
            <v>0</v>
          </cell>
          <cell r="CN188">
            <v>0</v>
          </cell>
        </row>
        <row r="189">
          <cell r="AS189">
            <v>880008</v>
          </cell>
          <cell r="BS189">
            <v>0</v>
          </cell>
          <cell r="BT189">
            <v>1000</v>
          </cell>
          <cell r="BV189">
            <v>1000</v>
          </cell>
          <cell r="BW189">
            <v>2000</v>
          </cell>
          <cell r="BX189">
            <v>1000</v>
          </cell>
          <cell r="BZ189">
            <v>1000</v>
          </cell>
          <cell r="CB189">
            <v>1000</v>
          </cell>
          <cell r="CC189">
            <v>5000</v>
          </cell>
          <cell r="CD189">
            <v>1000</v>
          </cell>
          <cell r="CF189">
            <v>1000</v>
          </cell>
          <cell r="CH189">
            <v>1000</v>
          </cell>
          <cell r="CI189">
            <v>8000</v>
          </cell>
          <cell r="CJ189">
            <v>1000</v>
          </cell>
          <cell r="CL189">
            <v>1000</v>
          </cell>
          <cell r="CN189">
            <v>0</v>
          </cell>
        </row>
        <row r="190">
          <cell r="AS190">
            <v>880009</v>
          </cell>
          <cell r="BS190">
            <v>0</v>
          </cell>
          <cell r="BT190">
            <v>0</v>
          </cell>
          <cell r="BV190">
            <v>3000</v>
          </cell>
          <cell r="BW190">
            <v>3000</v>
          </cell>
          <cell r="BX190">
            <v>0</v>
          </cell>
          <cell r="BZ190">
            <v>0</v>
          </cell>
          <cell r="CB190">
            <v>0</v>
          </cell>
          <cell r="CC190">
            <v>3000</v>
          </cell>
          <cell r="CD190">
            <v>3000</v>
          </cell>
          <cell r="CF190">
            <v>0</v>
          </cell>
          <cell r="CH190">
            <v>0</v>
          </cell>
          <cell r="CI190">
            <v>6000</v>
          </cell>
          <cell r="CJ190">
            <v>0</v>
          </cell>
          <cell r="CL190">
            <v>0</v>
          </cell>
          <cell r="CN190">
            <v>0</v>
          </cell>
        </row>
        <row r="191">
          <cell r="AS191">
            <v>880010</v>
          </cell>
          <cell r="BS191">
            <v>0</v>
          </cell>
          <cell r="BT191">
            <v>0</v>
          </cell>
          <cell r="BV191">
            <v>20000</v>
          </cell>
          <cell r="BW191">
            <v>20000</v>
          </cell>
          <cell r="BX191">
            <v>0</v>
          </cell>
          <cell r="BZ191">
            <v>7000</v>
          </cell>
          <cell r="CB191">
            <v>0</v>
          </cell>
          <cell r="CC191">
            <v>27000</v>
          </cell>
          <cell r="CD191">
            <v>0</v>
          </cell>
          <cell r="CF191">
            <v>0</v>
          </cell>
          <cell r="CH191">
            <v>0</v>
          </cell>
          <cell r="CI191">
            <v>27000</v>
          </cell>
          <cell r="CJ191">
            <v>0</v>
          </cell>
          <cell r="CL191">
            <v>0</v>
          </cell>
          <cell r="CN191">
            <v>0</v>
          </cell>
        </row>
        <row r="192">
          <cell r="AS192">
            <v>880011</v>
          </cell>
          <cell r="BS192">
            <v>0</v>
          </cell>
          <cell r="BT192">
            <v>0</v>
          </cell>
          <cell r="BV192">
            <v>0</v>
          </cell>
          <cell r="BW192">
            <v>0</v>
          </cell>
          <cell r="BX192">
            <v>0</v>
          </cell>
          <cell r="BZ192">
            <v>0</v>
          </cell>
          <cell r="CB192">
            <v>0</v>
          </cell>
          <cell r="CC192">
            <v>0</v>
          </cell>
          <cell r="CD192">
            <v>7000</v>
          </cell>
          <cell r="CF192">
            <v>0</v>
          </cell>
          <cell r="CH192">
            <v>30000</v>
          </cell>
          <cell r="CI192">
            <v>37000</v>
          </cell>
          <cell r="CJ192">
            <v>0</v>
          </cell>
          <cell r="CL192">
            <v>0</v>
          </cell>
          <cell r="CN192">
            <v>0</v>
          </cell>
        </row>
        <row r="193">
          <cell r="AS193">
            <v>880012</v>
          </cell>
          <cell r="BS193">
            <v>0</v>
          </cell>
          <cell r="BT193">
            <v>0</v>
          </cell>
          <cell r="BV193">
            <v>1000</v>
          </cell>
          <cell r="BW193">
            <v>1000</v>
          </cell>
          <cell r="BX193">
            <v>0</v>
          </cell>
          <cell r="BZ193">
            <v>0</v>
          </cell>
          <cell r="CB193">
            <v>0</v>
          </cell>
          <cell r="CC193">
            <v>1000</v>
          </cell>
          <cell r="CD193">
            <v>1500</v>
          </cell>
          <cell r="CF193">
            <v>0</v>
          </cell>
          <cell r="CH193">
            <v>0</v>
          </cell>
          <cell r="CI193">
            <v>2500</v>
          </cell>
          <cell r="CJ193">
            <v>0</v>
          </cell>
          <cell r="CL193">
            <v>0</v>
          </cell>
          <cell r="CN193">
            <v>0</v>
          </cell>
        </row>
        <row r="194">
          <cell r="AS194">
            <v>880013</v>
          </cell>
          <cell r="BS194">
            <v>0</v>
          </cell>
          <cell r="BT194">
            <v>0</v>
          </cell>
          <cell r="BV194">
            <v>0</v>
          </cell>
          <cell r="BW194">
            <v>0</v>
          </cell>
          <cell r="BX194">
            <v>0</v>
          </cell>
          <cell r="BZ194">
            <v>5000</v>
          </cell>
          <cell r="CB194">
            <v>0</v>
          </cell>
          <cell r="CC194">
            <v>5000</v>
          </cell>
          <cell r="CD194">
            <v>0</v>
          </cell>
          <cell r="CF194">
            <v>0</v>
          </cell>
          <cell r="CH194">
            <v>2500</v>
          </cell>
          <cell r="CI194">
            <v>7500</v>
          </cell>
          <cell r="CJ194">
            <v>0</v>
          </cell>
          <cell r="CL194">
            <v>0</v>
          </cell>
          <cell r="CN194">
            <v>0</v>
          </cell>
        </row>
        <row r="195">
          <cell r="AS195">
            <v>880014</v>
          </cell>
          <cell r="BS195">
            <v>0</v>
          </cell>
          <cell r="BT195">
            <v>0</v>
          </cell>
          <cell r="BV195">
            <v>0</v>
          </cell>
          <cell r="BW195">
            <v>0</v>
          </cell>
          <cell r="BX195">
            <v>0</v>
          </cell>
          <cell r="BZ195">
            <v>0</v>
          </cell>
          <cell r="CB195">
            <v>0</v>
          </cell>
          <cell r="CC195">
            <v>0</v>
          </cell>
          <cell r="CD195">
            <v>0</v>
          </cell>
          <cell r="CF195">
            <v>0</v>
          </cell>
          <cell r="CH195">
            <v>1000</v>
          </cell>
          <cell r="CI195">
            <v>1000</v>
          </cell>
          <cell r="CJ195">
            <v>0</v>
          </cell>
          <cell r="CL195">
            <v>0</v>
          </cell>
          <cell r="CN195">
            <v>0</v>
          </cell>
        </row>
        <row r="196">
          <cell r="AS196">
            <v>880015</v>
          </cell>
          <cell r="BS196">
            <v>3500</v>
          </cell>
          <cell r="BT196">
            <v>3500</v>
          </cell>
          <cell r="BV196">
            <v>3500</v>
          </cell>
          <cell r="BW196">
            <v>10500</v>
          </cell>
          <cell r="BX196">
            <v>3500</v>
          </cell>
          <cell r="BZ196">
            <v>3500</v>
          </cell>
          <cell r="CB196">
            <v>3500</v>
          </cell>
          <cell r="CC196">
            <v>21000</v>
          </cell>
          <cell r="CD196">
            <v>3500</v>
          </cell>
          <cell r="CF196">
            <v>3500</v>
          </cell>
          <cell r="CH196">
            <v>3500</v>
          </cell>
          <cell r="CI196">
            <v>31500</v>
          </cell>
          <cell r="CJ196">
            <v>3500</v>
          </cell>
          <cell r="CL196">
            <v>3500</v>
          </cell>
          <cell r="CN196">
            <v>3500</v>
          </cell>
        </row>
        <row r="197">
          <cell r="AS197"/>
          <cell r="BS197">
            <v>0</v>
          </cell>
          <cell r="BT197">
            <v>0</v>
          </cell>
          <cell r="BV197">
            <v>0</v>
          </cell>
          <cell r="BW197">
            <v>0</v>
          </cell>
          <cell r="BX197">
            <v>0</v>
          </cell>
          <cell r="BZ197">
            <v>0</v>
          </cell>
          <cell r="CB197">
            <v>0</v>
          </cell>
          <cell r="CC197">
            <v>0</v>
          </cell>
          <cell r="CD197">
            <v>0</v>
          </cell>
          <cell r="CF197">
            <v>0</v>
          </cell>
          <cell r="CH197">
            <v>0</v>
          </cell>
          <cell r="CI197">
            <v>0</v>
          </cell>
          <cell r="CJ197">
            <v>0</v>
          </cell>
          <cell r="CL197">
            <v>0</v>
          </cell>
          <cell r="CN197">
            <v>0</v>
          </cell>
        </row>
        <row r="198">
          <cell r="AS198"/>
          <cell r="BS198">
            <v>0</v>
          </cell>
          <cell r="BT198">
            <v>0</v>
          </cell>
          <cell r="BV198">
            <v>0</v>
          </cell>
          <cell r="BW198">
            <v>0</v>
          </cell>
          <cell r="BX198">
            <v>0</v>
          </cell>
          <cell r="BZ198">
            <v>0</v>
          </cell>
          <cell r="CB198">
            <v>0</v>
          </cell>
          <cell r="CC198">
            <v>0</v>
          </cell>
          <cell r="CD198">
            <v>0</v>
          </cell>
          <cell r="CF198">
            <v>0</v>
          </cell>
          <cell r="CH198">
            <v>0</v>
          </cell>
          <cell r="CI198">
            <v>0</v>
          </cell>
          <cell r="CJ198">
            <v>0</v>
          </cell>
          <cell r="CL198">
            <v>0</v>
          </cell>
          <cell r="CN198">
            <v>0</v>
          </cell>
        </row>
        <row r="199">
          <cell r="AS199">
            <v>19</v>
          </cell>
          <cell r="BS199">
            <v>29900</v>
          </cell>
          <cell r="BT199">
            <v>30900</v>
          </cell>
          <cell r="BV199">
            <v>66057.894736842107</v>
          </cell>
          <cell r="BW199">
            <v>126857.89473684212</v>
          </cell>
          <cell r="BX199">
            <v>37847.368421052633</v>
          </cell>
          <cell r="BZ199">
            <v>49847.368421052633</v>
          </cell>
          <cell r="CB199">
            <v>37847.368421052633</v>
          </cell>
          <cell r="CC199">
            <v>252400.00000000003</v>
          </cell>
          <cell r="CD199">
            <v>49347.368421052633</v>
          </cell>
          <cell r="CF199">
            <v>37847.368421052633</v>
          </cell>
          <cell r="CH199">
            <v>71347.368421052641</v>
          </cell>
          <cell r="CI199">
            <v>410942.10526315798</v>
          </cell>
          <cell r="CJ199">
            <v>37847.368421052633</v>
          </cell>
          <cell r="CL199">
            <v>37847.368421052633</v>
          </cell>
          <cell r="CN199">
            <v>36847.368421052633</v>
          </cell>
        </row>
        <row r="200">
          <cell r="AS200"/>
        </row>
        <row r="201">
          <cell r="AS201"/>
        </row>
        <row r="202">
          <cell r="AS202"/>
        </row>
        <row r="203">
          <cell r="AS203">
            <v>89</v>
          </cell>
          <cell r="BS203">
            <v>0</v>
          </cell>
          <cell r="BT203">
            <v>0</v>
          </cell>
          <cell r="BV203">
            <v>0</v>
          </cell>
          <cell r="BW203">
            <v>0</v>
          </cell>
          <cell r="BX203">
            <v>0</v>
          </cell>
          <cell r="BZ203">
            <v>0</v>
          </cell>
          <cell r="CB203">
            <v>0</v>
          </cell>
          <cell r="CC203">
            <v>0</v>
          </cell>
          <cell r="CD203">
            <v>0</v>
          </cell>
          <cell r="CF203">
            <v>0</v>
          </cell>
          <cell r="CH203">
            <v>0</v>
          </cell>
          <cell r="CI203">
            <v>0</v>
          </cell>
          <cell r="CJ203">
            <v>0</v>
          </cell>
          <cell r="CL203">
            <v>0</v>
          </cell>
          <cell r="CN203">
            <v>0</v>
          </cell>
        </row>
        <row r="204">
          <cell r="AS204">
            <v>890004</v>
          </cell>
          <cell r="BS204">
            <v>0</v>
          </cell>
          <cell r="BT204">
            <v>0</v>
          </cell>
          <cell r="BV204">
            <v>0</v>
          </cell>
          <cell r="BW204">
            <v>0</v>
          </cell>
          <cell r="BX204">
            <v>0</v>
          </cell>
          <cell r="BZ204">
            <v>0</v>
          </cell>
          <cell r="CB204">
            <v>0</v>
          </cell>
          <cell r="CC204">
            <v>0</v>
          </cell>
          <cell r="CD204">
            <v>0</v>
          </cell>
          <cell r="CF204">
            <v>0</v>
          </cell>
          <cell r="CH204">
            <v>0</v>
          </cell>
          <cell r="CI204">
            <v>0</v>
          </cell>
          <cell r="CJ204">
            <v>0</v>
          </cell>
          <cell r="CL204">
            <v>0</v>
          </cell>
          <cell r="CN204">
            <v>0</v>
          </cell>
        </row>
        <row r="205">
          <cell r="AS205">
            <v>890005</v>
          </cell>
          <cell r="BS205">
            <v>16666.666666666668</v>
          </cell>
          <cell r="BT205">
            <v>16666.666666666668</v>
          </cell>
          <cell r="BV205">
            <v>16666.666666666668</v>
          </cell>
          <cell r="BW205">
            <v>50000</v>
          </cell>
          <cell r="BX205">
            <v>16666.666666666668</v>
          </cell>
          <cell r="BZ205">
            <v>16666.666666666668</v>
          </cell>
          <cell r="CB205">
            <v>16666.666666666668</v>
          </cell>
          <cell r="CC205">
            <v>100000.00000000001</v>
          </cell>
          <cell r="CD205">
            <v>16666.666666666668</v>
          </cell>
          <cell r="CF205">
            <v>16666.666666666668</v>
          </cell>
          <cell r="CH205">
            <v>16666.666666666668</v>
          </cell>
          <cell r="CI205">
            <v>150000</v>
          </cell>
          <cell r="CJ205">
            <v>16666.666666666668</v>
          </cell>
          <cell r="CL205">
            <v>16666.666666666668</v>
          </cell>
          <cell r="CN205">
            <v>16666.666666666668</v>
          </cell>
        </row>
        <row r="206">
          <cell r="AS206"/>
          <cell r="BS206">
            <v>0</v>
          </cell>
          <cell r="BT206">
            <v>0</v>
          </cell>
          <cell r="BV206">
            <v>0</v>
          </cell>
          <cell r="BW206">
            <v>0</v>
          </cell>
          <cell r="BX206">
            <v>0</v>
          </cell>
          <cell r="BZ206">
            <v>0</v>
          </cell>
          <cell r="CB206">
            <v>0</v>
          </cell>
          <cell r="CC206">
            <v>0</v>
          </cell>
          <cell r="CD206">
            <v>0</v>
          </cell>
          <cell r="CF206">
            <v>0</v>
          </cell>
          <cell r="CH206">
            <v>0</v>
          </cell>
          <cell r="CI206">
            <v>0</v>
          </cell>
          <cell r="CJ206">
            <v>0</v>
          </cell>
          <cell r="CL206">
            <v>0</v>
          </cell>
          <cell r="CN206">
            <v>0</v>
          </cell>
        </row>
        <row r="207">
          <cell r="AS207"/>
          <cell r="BS207">
            <v>0</v>
          </cell>
          <cell r="BT207">
            <v>0</v>
          </cell>
          <cell r="BV207">
            <v>0</v>
          </cell>
          <cell r="BW207">
            <v>0</v>
          </cell>
          <cell r="BX207">
            <v>0</v>
          </cell>
          <cell r="BZ207">
            <v>0</v>
          </cell>
          <cell r="CB207">
            <v>0</v>
          </cell>
          <cell r="CC207">
            <v>0</v>
          </cell>
          <cell r="CD207">
            <v>0</v>
          </cell>
          <cell r="CF207">
            <v>0</v>
          </cell>
          <cell r="CH207">
            <v>0</v>
          </cell>
          <cell r="CI207">
            <v>0</v>
          </cell>
          <cell r="CJ207">
            <v>0</v>
          </cell>
          <cell r="CL207">
            <v>0</v>
          </cell>
          <cell r="CN207">
            <v>0</v>
          </cell>
        </row>
        <row r="208">
          <cell r="AS208"/>
          <cell r="BS208">
            <v>0</v>
          </cell>
          <cell r="BT208">
            <v>0</v>
          </cell>
          <cell r="BV208">
            <v>0</v>
          </cell>
          <cell r="BW208">
            <v>0</v>
          </cell>
          <cell r="BX208">
            <v>0</v>
          </cell>
          <cell r="BZ208">
            <v>0</v>
          </cell>
          <cell r="CB208">
            <v>0</v>
          </cell>
          <cell r="CC208">
            <v>0</v>
          </cell>
          <cell r="CD208">
            <v>0</v>
          </cell>
          <cell r="CF208">
            <v>0</v>
          </cell>
          <cell r="CH208">
            <v>0</v>
          </cell>
          <cell r="CI208">
            <v>0</v>
          </cell>
          <cell r="CJ208">
            <v>0</v>
          </cell>
          <cell r="CL208">
            <v>0</v>
          </cell>
          <cell r="CN208">
            <v>0</v>
          </cell>
        </row>
        <row r="209">
          <cell r="AS209">
            <v>20</v>
          </cell>
          <cell r="BS209">
            <v>16666.666666666668</v>
          </cell>
          <cell r="BT209">
            <v>16666.666666666668</v>
          </cell>
          <cell r="BV209">
            <v>16666.666666666668</v>
          </cell>
          <cell r="BW209">
            <v>50000</v>
          </cell>
          <cell r="BX209">
            <v>16666.666666666668</v>
          </cell>
          <cell r="BZ209">
            <v>16666.666666666668</v>
          </cell>
          <cell r="CB209">
            <v>16666.666666666668</v>
          </cell>
          <cell r="CC209">
            <v>100000.00000000001</v>
          </cell>
          <cell r="CD209">
            <v>16666.666666666668</v>
          </cell>
          <cell r="CF209">
            <v>16666.666666666668</v>
          </cell>
          <cell r="CH209">
            <v>16666.666666666668</v>
          </cell>
          <cell r="CI209">
            <v>150000</v>
          </cell>
          <cell r="CJ209">
            <v>16666.666666666668</v>
          </cell>
          <cell r="CL209">
            <v>16666.666666666668</v>
          </cell>
          <cell r="CN209">
            <v>16666.666666666668</v>
          </cell>
        </row>
        <row r="210">
          <cell r="AS210"/>
        </row>
        <row r="211">
          <cell r="AS211"/>
        </row>
        <row r="212">
          <cell r="AS212"/>
        </row>
        <row r="213">
          <cell r="AS213"/>
        </row>
        <row r="214">
          <cell r="AS214"/>
        </row>
        <row r="215">
          <cell r="AS215"/>
        </row>
        <row r="216">
          <cell r="AS216"/>
          <cell r="BS216">
            <v>0</v>
          </cell>
          <cell r="BT216">
            <v>0</v>
          </cell>
          <cell r="BV216">
            <v>0</v>
          </cell>
          <cell r="BW216">
            <v>0</v>
          </cell>
          <cell r="BX216">
            <v>0</v>
          </cell>
          <cell r="BZ216">
            <v>0</v>
          </cell>
          <cell r="CB216">
            <v>0</v>
          </cell>
          <cell r="CC216">
            <v>0</v>
          </cell>
          <cell r="CD216">
            <v>0</v>
          </cell>
          <cell r="CF216">
            <v>0</v>
          </cell>
          <cell r="CH216">
            <v>0</v>
          </cell>
          <cell r="CI216">
            <v>0</v>
          </cell>
          <cell r="CJ216">
            <v>0</v>
          </cell>
          <cell r="CL216">
            <v>0</v>
          </cell>
          <cell r="CN216">
            <v>0</v>
          </cell>
        </row>
        <row r="217">
          <cell r="AS217">
            <v>900002</v>
          </cell>
          <cell r="BS217">
            <v>0</v>
          </cell>
          <cell r="BT217">
            <v>0</v>
          </cell>
          <cell r="BV217">
            <v>0</v>
          </cell>
          <cell r="BW217">
            <v>0</v>
          </cell>
          <cell r="BX217">
            <v>0</v>
          </cell>
          <cell r="BZ217">
            <v>0</v>
          </cell>
          <cell r="CB217">
            <v>0</v>
          </cell>
          <cell r="CC217">
            <v>0</v>
          </cell>
          <cell r="CD217">
            <v>0</v>
          </cell>
          <cell r="CF217">
            <v>0</v>
          </cell>
          <cell r="CH217">
            <v>0</v>
          </cell>
          <cell r="CI217">
            <v>0</v>
          </cell>
          <cell r="CJ217">
            <v>0</v>
          </cell>
          <cell r="CL217">
            <v>0</v>
          </cell>
          <cell r="CN217">
            <v>0</v>
          </cell>
        </row>
        <row r="218">
          <cell r="AS218"/>
          <cell r="BS218">
            <v>0</v>
          </cell>
          <cell r="BT218">
            <v>0</v>
          </cell>
          <cell r="BV218">
            <v>0</v>
          </cell>
          <cell r="BW218">
            <v>0</v>
          </cell>
          <cell r="BX218">
            <v>0</v>
          </cell>
          <cell r="BZ218">
            <v>0</v>
          </cell>
          <cell r="CB218">
            <v>0</v>
          </cell>
          <cell r="CC218">
            <v>0</v>
          </cell>
          <cell r="CD218">
            <v>0</v>
          </cell>
          <cell r="CF218">
            <v>0</v>
          </cell>
          <cell r="CH218">
            <v>0</v>
          </cell>
          <cell r="CI218">
            <v>0</v>
          </cell>
          <cell r="CJ218">
            <v>0</v>
          </cell>
          <cell r="CL218">
            <v>0</v>
          </cell>
          <cell r="CN218">
            <v>0</v>
          </cell>
        </row>
        <row r="219">
          <cell r="AS219"/>
          <cell r="BS219">
            <v>0</v>
          </cell>
          <cell r="BT219">
            <v>0</v>
          </cell>
          <cell r="BV219">
            <v>0</v>
          </cell>
          <cell r="BW219">
            <v>0</v>
          </cell>
          <cell r="BX219">
            <v>0</v>
          </cell>
          <cell r="BZ219">
            <v>0</v>
          </cell>
          <cell r="CB219">
            <v>0</v>
          </cell>
          <cell r="CC219">
            <v>0</v>
          </cell>
          <cell r="CD219">
            <v>0</v>
          </cell>
          <cell r="CF219">
            <v>0</v>
          </cell>
          <cell r="CH219">
            <v>0</v>
          </cell>
          <cell r="CI219">
            <v>0</v>
          </cell>
          <cell r="CJ219">
            <v>0</v>
          </cell>
          <cell r="CL219">
            <v>0</v>
          </cell>
          <cell r="CN219">
            <v>0</v>
          </cell>
        </row>
        <row r="220">
          <cell r="AS220">
            <v>21</v>
          </cell>
          <cell r="BS220">
            <v>0</v>
          </cell>
          <cell r="BT220">
            <v>0</v>
          </cell>
          <cell r="BV220">
            <v>0</v>
          </cell>
          <cell r="BW220">
            <v>0</v>
          </cell>
          <cell r="BX220">
            <v>0</v>
          </cell>
          <cell r="BZ220">
            <v>0</v>
          </cell>
          <cell r="CB220">
            <v>0</v>
          </cell>
          <cell r="CC220">
            <v>0</v>
          </cell>
          <cell r="CD220">
            <v>0</v>
          </cell>
          <cell r="CF220">
            <v>0</v>
          </cell>
          <cell r="CH220">
            <v>0</v>
          </cell>
          <cell r="CI220">
            <v>0</v>
          </cell>
          <cell r="CJ220">
            <v>0</v>
          </cell>
          <cell r="CL220">
            <v>0</v>
          </cell>
          <cell r="CN220">
            <v>0</v>
          </cell>
        </row>
        <row r="221">
          <cell r="AS221"/>
        </row>
        <row r="222">
          <cell r="AS222"/>
        </row>
        <row r="223">
          <cell r="AS223"/>
        </row>
        <row r="224">
          <cell r="AS224"/>
        </row>
        <row r="225">
          <cell r="AS225">
            <v>91</v>
          </cell>
          <cell r="BS225">
            <v>1</v>
          </cell>
          <cell r="BT225">
            <v>1</v>
          </cell>
          <cell r="BV225">
            <v>1</v>
          </cell>
          <cell r="BW225">
            <v>1</v>
          </cell>
          <cell r="BX225">
            <v>1</v>
          </cell>
          <cell r="BZ225">
            <v>1</v>
          </cell>
          <cell r="CB225">
            <v>1</v>
          </cell>
          <cell r="CC225">
            <v>1</v>
          </cell>
          <cell r="CD225">
            <v>1</v>
          </cell>
          <cell r="CF225">
            <v>1</v>
          </cell>
          <cell r="CH225">
            <v>1</v>
          </cell>
          <cell r="CI225">
            <v>1</v>
          </cell>
          <cell r="CJ225">
            <v>1</v>
          </cell>
          <cell r="CL225">
            <v>1</v>
          </cell>
          <cell r="CN225">
            <v>1</v>
          </cell>
        </row>
        <row r="226">
          <cell r="AS226">
            <v>910000</v>
          </cell>
          <cell r="BS226">
            <v>5557.8947368421059</v>
          </cell>
          <cell r="BT226">
            <v>5557.8947368421059</v>
          </cell>
          <cell r="BV226">
            <v>5557.8947368421059</v>
          </cell>
          <cell r="BW226">
            <v>16673.684210526317</v>
          </cell>
          <cell r="BX226">
            <v>5557.8947368421059</v>
          </cell>
          <cell r="BZ226">
            <v>5557.8947368421059</v>
          </cell>
          <cell r="CB226">
            <v>5557.8947368421059</v>
          </cell>
          <cell r="CC226">
            <v>33347.368421052633</v>
          </cell>
          <cell r="CD226">
            <v>5557.8947368421059</v>
          </cell>
          <cell r="CF226">
            <v>5557.8947368421059</v>
          </cell>
          <cell r="CH226">
            <v>5557.8947368421059</v>
          </cell>
          <cell r="CI226">
            <v>50021.052631578954</v>
          </cell>
          <cell r="CJ226">
            <v>5557.8947368421059</v>
          </cell>
          <cell r="CL226">
            <v>5557.8947368421059</v>
          </cell>
          <cell r="CN226">
            <v>5557.8947368421059</v>
          </cell>
        </row>
        <row r="227">
          <cell r="AS227">
            <v>910001</v>
          </cell>
          <cell r="BS227">
            <v>0</v>
          </cell>
          <cell r="BT227">
            <v>0</v>
          </cell>
          <cell r="BV227">
            <v>0</v>
          </cell>
          <cell r="BW227">
            <v>0</v>
          </cell>
          <cell r="BX227">
            <v>0</v>
          </cell>
          <cell r="BZ227">
            <v>0</v>
          </cell>
          <cell r="CB227">
            <v>0</v>
          </cell>
          <cell r="CC227">
            <v>0</v>
          </cell>
          <cell r="CD227">
            <v>0</v>
          </cell>
          <cell r="CF227">
            <v>0</v>
          </cell>
          <cell r="CH227">
            <v>0</v>
          </cell>
          <cell r="CI227">
            <v>0</v>
          </cell>
          <cell r="CJ227">
            <v>0</v>
          </cell>
          <cell r="CL227">
            <v>0</v>
          </cell>
          <cell r="CN227">
            <v>0</v>
          </cell>
        </row>
        <row r="228">
          <cell r="AS228">
            <v>910002</v>
          </cell>
          <cell r="BS228">
            <v>5250</v>
          </cell>
          <cell r="BT228">
            <v>5250</v>
          </cell>
          <cell r="BV228">
            <v>5250</v>
          </cell>
          <cell r="BW228">
            <v>15750</v>
          </cell>
          <cell r="BX228">
            <v>5250</v>
          </cell>
          <cell r="BZ228">
            <v>5250</v>
          </cell>
          <cell r="CB228">
            <v>5250</v>
          </cell>
          <cell r="CC228">
            <v>31500</v>
          </cell>
          <cell r="CD228">
            <v>5250</v>
          </cell>
          <cell r="CF228">
            <v>5250</v>
          </cell>
          <cell r="CH228">
            <v>5250</v>
          </cell>
          <cell r="CI228">
            <v>47250</v>
          </cell>
          <cell r="CJ228">
            <v>5250</v>
          </cell>
          <cell r="CL228">
            <v>5250</v>
          </cell>
          <cell r="CN228">
            <v>5250</v>
          </cell>
        </row>
        <row r="229">
          <cell r="AS229">
            <v>910003</v>
          </cell>
          <cell r="BS229">
            <v>0</v>
          </cell>
          <cell r="BT229">
            <v>0</v>
          </cell>
          <cell r="BV229">
            <v>0</v>
          </cell>
          <cell r="BW229">
            <v>0</v>
          </cell>
          <cell r="BX229">
            <v>0</v>
          </cell>
          <cell r="BZ229">
            <v>0</v>
          </cell>
          <cell r="CB229">
            <v>0</v>
          </cell>
          <cell r="CC229">
            <v>0</v>
          </cell>
          <cell r="CD229">
            <v>0</v>
          </cell>
          <cell r="CF229">
            <v>0</v>
          </cell>
          <cell r="CH229">
            <v>0</v>
          </cell>
          <cell r="CI229">
            <v>0</v>
          </cell>
          <cell r="CJ229">
            <v>0</v>
          </cell>
          <cell r="CL229">
            <v>0</v>
          </cell>
          <cell r="CN229">
            <v>0</v>
          </cell>
        </row>
        <row r="230">
          <cell r="AS230"/>
          <cell r="BS230">
            <v>0</v>
          </cell>
          <cell r="BT230">
            <v>0</v>
          </cell>
          <cell r="BV230">
            <v>0</v>
          </cell>
          <cell r="BW230">
            <v>0</v>
          </cell>
          <cell r="BX230">
            <v>0</v>
          </cell>
          <cell r="BZ230">
            <v>0</v>
          </cell>
          <cell r="CB230">
            <v>0</v>
          </cell>
          <cell r="CC230">
            <v>0</v>
          </cell>
          <cell r="CD230">
            <v>0</v>
          </cell>
          <cell r="CF230">
            <v>0</v>
          </cell>
          <cell r="CH230">
            <v>0</v>
          </cell>
          <cell r="CI230">
            <v>0</v>
          </cell>
          <cell r="CJ230">
            <v>0</v>
          </cell>
          <cell r="CL230">
            <v>0</v>
          </cell>
          <cell r="CN230">
            <v>0</v>
          </cell>
        </row>
        <row r="231">
          <cell r="AS231"/>
          <cell r="BS231">
            <v>0</v>
          </cell>
          <cell r="BT231">
            <v>0</v>
          </cell>
          <cell r="BV231">
            <v>0</v>
          </cell>
          <cell r="BW231">
            <v>0</v>
          </cell>
          <cell r="BX231">
            <v>0</v>
          </cell>
          <cell r="BZ231">
            <v>0</v>
          </cell>
          <cell r="CB231">
            <v>0</v>
          </cell>
          <cell r="CC231">
            <v>0</v>
          </cell>
          <cell r="CD231">
            <v>0</v>
          </cell>
          <cell r="CF231">
            <v>0</v>
          </cell>
          <cell r="CH231">
            <v>0</v>
          </cell>
          <cell r="CI231">
            <v>0</v>
          </cell>
          <cell r="CJ231">
            <v>0</v>
          </cell>
          <cell r="CL231">
            <v>0</v>
          </cell>
          <cell r="CN231">
            <v>0</v>
          </cell>
        </row>
        <row r="232">
          <cell r="AS232">
            <v>22</v>
          </cell>
          <cell r="BS232">
            <v>10807.894736842107</v>
          </cell>
          <cell r="BT232">
            <v>10807.894736842107</v>
          </cell>
          <cell r="BV232">
            <v>10807.894736842107</v>
          </cell>
          <cell r="BW232">
            <v>32423.684210526317</v>
          </cell>
          <cell r="BX232">
            <v>10807.894736842107</v>
          </cell>
          <cell r="BZ232">
            <v>10807.894736842107</v>
          </cell>
          <cell r="CB232">
            <v>10807.894736842107</v>
          </cell>
          <cell r="CC232">
            <v>64847.368421052633</v>
          </cell>
          <cell r="CD232">
            <v>10807.894736842107</v>
          </cell>
          <cell r="CF232">
            <v>10807.894736842107</v>
          </cell>
          <cell r="CH232">
            <v>10807.894736842107</v>
          </cell>
          <cell r="CI232">
            <v>97271.052631578961</v>
          </cell>
          <cell r="CJ232">
            <v>10807.894736842107</v>
          </cell>
          <cell r="CL232">
            <v>10807.894736842107</v>
          </cell>
          <cell r="CN232">
            <v>10807.894736842107</v>
          </cell>
        </row>
        <row r="233">
          <cell r="AS233"/>
        </row>
        <row r="234">
          <cell r="AS234"/>
        </row>
        <row r="235">
          <cell r="AS235"/>
        </row>
        <row r="236">
          <cell r="AS236"/>
        </row>
        <row r="237">
          <cell r="AS237"/>
        </row>
        <row r="238">
          <cell r="AS238">
            <v>92</v>
          </cell>
          <cell r="BS238">
            <v>3</v>
          </cell>
          <cell r="BT238">
            <v>3</v>
          </cell>
          <cell r="BV238">
            <v>5</v>
          </cell>
          <cell r="BW238">
            <v>5</v>
          </cell>
          <cell r="BX238">
            <v>5</v>
          </cell>
          <cell r="BZ238">
            <v>5</v>
          </cell>
          <cell r="CB238">
            <v>5</v>
          </cell>
          <cell r="CC238">
            <v>5</v>
          </cell>
          <cell r="CD238">
            <v>5</v>
          </cell>
          <cell r="CF238">
            <v>5</v>
          </cell>
          <cell r="CH238">
            <v>5</v>
          </cell>
          <cell r="CI238">
            <v>5</v>
          </cell>
          <cell r="CJ238">
            <v>5</v>
          </cell>
          <cell r="CL238">
            <v>5</v>
          </cell>
          <cell r="CN238">
            <v>5</v>
          </cell>
        </row>
        <row r="239">
          <cell r="AS239">
            <v>920000</v>
          </cell>
          <cell r="BS239">
            <v>35753.833333333336</v>
          </cell>
          <cell r="BT239">
            <v>35753.833333333336</v>
          </cell>
          <cell r="BV239">
            <v>51247.166666666664</v>
          </cell>
          <cell r="BW239">
            <v>122754.83333333334</v>
          </cell>
          <cell r="BX239">
            <v>51247.166666666664</v>
          </cell>
          <cell r="BZ239">
            <v>51247.166666666664</v>
          </cell>
          <cell r="CB239">
            <v>51247.166666666664</v>
          </cell>
          <cell r="CC239">
            <v>276496.33333333331</v>
          </cell>
          <cell r="CD239">
            <v>51247.166666666664</v>
          </cell>
          <cell r="CF239">
            <v>51247.166666666664</v>
          </cell>
          <cell r="CH239">
            <v>51247.166666666664</v>
          </cell>
          <cell r="CI239">
            <v>430237.83333333337</v>
          </cell>
          <cell r="CJ239">
            <v>51247.166666666664</v>
          </cell>
          <cell r="CL239">
            <v>51247.166666666664</v>
          </cell>
          <cell r="CN239">
            <v>51247.166666666664</v>
          </cell>
        </row>
        <row r="240">
          <cell r="AS240">
            <v>920001</v>
          </cell>
          <cell r="BS240">
            <v>0</v>
          </cell>
          <cell r="BT240">
            <v>0</v>
          </cell>
          <cell r="BV240">
            <v>28000</v>
          </cell>
          <cell r="BW240">
            <v>28000</v>
          </cell>
          <cell r="BX240">
            <v>0</v>
          </cell>
          <cell r="BZ240">
            <v>0</v>
          </cell>
          <cell r="CB240">
            <v>0</v>
          </cell>
          <cell r="CC240">
            <v>28000</v>
          </cell>
          <cell r="CD240">
            <v>0</v>
          </cell>
          <cell r="CF240">
            <v>0</v>
          </cell>
          <cell r="CH240">
            <v>0</v>
          </cell>
          <cell r="CI240">
            <v>28000</v>
          </cell>
          <cell r="CJ240">
            <v>0</v>
          </cell>
          <cell r="CL240">
            <v>0</v>
          </cell>
          <cell r="CN240">
            <v>0</v>
          </cell>
        </row>
        <row r="241">
          <cell r="AS241">
            <v>920002</v>
          </cell>
          <cell r="BS241">
            <v>500</v>
          </cell>
          <cell r="BT241">
            <v>500</v>
          </cell>
          <cell r="BV241">
            <v>500</v>
          </cell>
          <cell r="BW241">
            <v>1500</v>
          </cell>
          <cell r="BX241">
            <v>500</v>
          </cell>
          <cell r="BZ241">
            <v>500</v>
          </cell>
          <cell r="CB241">
            <v>500</v>
          </cell>
          <cell r="CC241">
            <v>3000</v>
          </cell>
          <cell r="CD241">
            <v>600</v>
          </cell>
          <cell r="CF241">
            <v>600</v>
          </cell>
          <cell r="CH241">
            <v>600</v>
          </cell>
          <cell r="CI241">
            <v>4800</v>
          </cell>
          <cell r="CJ241">
            <v>700</v>
          </cell>
          <cell r="CL241">
            <v>700</v>
          </cell>
          <cell r="CN241">
            <v>700</v>
          </cell>
        </row>
        <row r="242">
          <cell r="AS242">
            <v>920003</v>
          </cell>
          <cell r="BS242">
            <v>250</v>
          </cell>
          <cell r="BT242">
            <v>250</v>
          </cell>
          <cell r="BV242">
            <v>250</v>
          </cell>
          <cell r="BW242">
            <v>750</v>
          </cell>
          <cell r="BX242">
            <v>300</v>
          </cell>
          <cell r="BZ242">
            <v>300</v>
          </cell>
          <cell r="CB242">
            <v>300</v>
          </cell>
          <cell r="CC242">
            <v>1650</v>
          </cell>
          <cell r="CD242">
            <v>350</v>
          </cell>
          <cell r="CF242">
            <v>350</v>
          </cell>
          <cell r="CH242">
            <v>350</v>
          </cell>
          <cell r="CI242">
            <v>2700</v>
          </cell>
          <cell r="CJ242">
            <v>400</v>
          </cell>
          <cell r="CL242">
            <v>400</v>
          </cell>
          <cell r="CN242">
            <v>400</v>
          </cell>
        </row>
        <row r="243">
          <cell r="AS243">
            <v>920004</v>
          </cell>
          <cell r="BS243">
            <v>1000</v>
          </cell>
          <cell r="BT243">
            <v>0</v>
          </cell>
          <cell r="BV243">
            <v>0</v>
          </cell>
          <cell r="BW243">
            <v>1000</v>
          </cell>
          <cell r="BX243">
            <v>0</v>
          </cell>
          <cell r="BZ243">
            <v>0</v>
          </cell>
          <cell r="CB243">
            <v>1000</v>
          </cell>
          <cell r="CC243">
            <v>2000</v>
          </cell>
          <cell r="CD243">
            <v>0</v>
          </cell>
          <cell r="CF243">
            <v>0</v>
          </cell>
          <cell r="CH243">
            <v>1000</v>
          </cell>
          <cell r="CI243">
            <v>3000</v>
          </cell>
          <cell r="CJ243">
            <v>0</v>
          </cell>
          <cell r="CL243">
            <v>0</v>
          </cell>
          <cell r="CN243">
            <v>0</v>
          </cell>
        </row>
        <row r="244">
          <cell r="AS244">
            <v>920005</v>
          </cell>
          <cell r="BS244">
            <v>100</v>
          </cell>
          <cell r="BT244">
            <v>100</v>
          </cell>
          <cell r="BV244">
            <v>100</v>
          </cell>
          <cell r="BW244">
            <v>300</v>
          </cell>
          <cell r="BX244">
            <v>100</v>
          </cell>
          <cell r="BZ244">
            <v>100</v>
          </cell>
          <cell r="CB244">
            <v>100</v>
          </cell>
          <cell r="CC244">
            <v>600</v>
          </cell>
          <cell r="CD244">
            <v>100</v>
          </cell>
          <cell r="CF244">
            <v>100</v>
          </cell>
          <cell r="CH244">
            <v>100</v>
          </cell>
          <cell r="CI244">
            <v>900</v>
          </cell>
          <cell r="CJ244">
            <v>100</v>
          </cell>
          <cell r="CL244">
            <v>100</v>
          </cell>
          <cell r="CN244">
            <v>100</v>
          </cell>
        </row>
        <row r="245">
          <cell r="AS245">
            <v>920006</v>
          </cell>
          <cell r="BS245">
            <v>3192</v>
          </cell>
          <cell r="BT245">
            <v>3652</v>
          </cell>
          <cell r="BV245">
            <v>4212</v>
          </cell>
          <cell r="BW245">
            <v>11056</v>
          </cell>
          <cell r="BX245">
            <v>5584</v>
          </cell>
          <cell r="BZ245">
            <v>6144</v>
          </cell>
          <cell r="CB245">
            <v>6704</v>
          </cell>
          <cell r="CC245">
            <v>29488</v>
          </cell>
          <cell r="CD245">
            <v>8510</v>
          </cell>
          <cell r="CF245">
            <v>8510</v>
          </cell>
          <cell r="CH245">
            <v>8510</v>
          </cell>
          <cell r="CI245">
            <v>55018</v>
          </cell>
          <cell r="CJ245">
            <v>10834</v>
          </cell>
          <cell r="CL245">
            <v>10834</v>
          </cell>
          <cell r="CN245">
            <v>10834</v>
          </cell>
        </row>
        <row r="246">
          <cell r="AS246">
            <v>920007</v>
          </cell>
          <cell r="BS246">
            <v>19000</v>
          </cell>
          <cell r="BT246">
            <v>19000</v>
          </cell>
          <cell r="BV246">
            <v>19000</v>
          </cell>
          <cell r="BW246">
            <v>57000</v>
          </cell>
          <cell r="BX246">
            <v>19000</v>
          </cell>
          <cell r="BZ246">
            <v>19000</v>
          </cell>
          <cell r="CB246">
            <v>19000</v>
          </cell>
          <cell r="CC246">
            <v>114000</v>
          </cell>
          <cell r="CD246">
            <v>19000</v>
          </cell>
          <cell r="CF246">
            <v>19000</v>
          </cell>
          <cell r="CH246">
            <v>19000</v>
          </cell>
          <cell r="CI246">
            <v>171000</v>
          </cell>
          <cell r="CJ246">
            <v>19000</v>
          </cell>
          <cell r="CL246">
            <v>19000</v>
          </cell>
          <cell r="CN246">
            <v>19000</v>
          </cell>
        </row>
        <row r="247">
          <cell r="AS247">
            <v>920008</v>
          </cell>
          <cell r="BS247">
            <v>5000</v>
          </cell>
          <cell r="BT247">
            <v>5000</v>
          </cell>
          <cell r="BV247">
            <v>7500</v>
          </cell>
          <cell r="BW247">
            <v>17500</v>
          </cell>
          <cell r="BX247">
            <v>7500</v>
          </cell>
          <cell r="BZ247">
            <v>7500</v>
          </cell>
          <cell r="CB247">
            <v>7500</v>
          </cell>
          <cell r="CC247">
            <v>40000</v>
          </cell>
          <cell r="CD247">
            <v>7500</v>
          </cell>
          <cell r="CF247">
            <v>7500</v>
          </cell>
          <cell r="CH247">
            <v>7500</v>
          </cell>
          <cell r="CI247">
            <v>62500</v>
          </cell>
          <cell r="CJ247">
            <v>7500</v>
          </cell>
          <cell r="CL247">
            <v>7500</v>
          </cell>
          <cell r="CN247">
            <v>7500</v>
          </cell>
        </row>
        <row r="248">
          <cell r="AS248">
            <v>920009</v>
          </cell>
          <cell r="BS248">
            <v>4000</v>
          </cell>
          <cell r="BT248">
            <v>0</v>
          </cell>
          <cell r="BV248">
            <v>0</v>
          </cell>
          <cell r="BW248">
            <v>4000</v>
          </cell>
          <cell r="BX248">
            <v>0</v>
          </cell>
          <cell r="BZ248">
            <v>0</v>
          </cell>
          <cell r="CB248">
            <v>4000</v>
          </cell>
          <cell r="CC248">
            <v>8000</v>
          </cell>
          <cell r="CD248">
            <v>0</v>
          </cell>
          <cell r="CF248">
            <v>0</v>
          </cell>
          <cell r="CH248">
            <v>4000</v>
          </cell>
          <cell r="CI248">
            <v>12000</v>
          </cell>
          <cell r="CJ248">
            <v>0</v>
          </cell>
          <cell r="CL248">
            <v>0</v>
          </cell>
          <cell r="CN248">
            <v>0</v>
          </cell>
        </row>
        <row r="249">
          <cell r="AS249">
            <v>920010</v>
          </cell>
          <cell r="BS249">
            <v>0</v>
          </cell>
          <cell r="BT249">
            <v>0</v>
          </cell>
          <cell r="BV249">
            <v>0</v>
          </cell>
          <cell r="BW249">
            <v>0</v>
          </cell>
          <cell r="BX249">
            <v>0</v>
          </cell>
          <cell r="BZ249">
            <v>0</v>
          </cell>
          <cell r="CB249">
            <v>0</v>
          </cell>
          <cell r="CC249">
            <v>0</v>
          </cell>
          <cell r="CD249">
            <v>-9109.5890410958891</v>
          </cell>
          <cell r="CF249">
            <v>-13664.383561643834</v>
          </cell>
          <cell r="CH249">
            <v>-13664.383561643834</v>
          </cell>
          <cell r="CI249">
            <v>-36438.356164383556</v>
          </cell>
          <cell r="CJ249">
            <v>-13664.383561643834</v>
          </cell>
          <cell r="CL249">
            <v>-13664.383561643834</v>
          </cell>
          <cell r="CN249">
            <v>-27328.767123287667</v>
          </cell>
        </row>
        <row r="250">
          <cell r="AS250">
            <v>920011</v>
          </cell>
          <cell r="BS250">
            <v>-11350.766666666668</v>
          </cell>
          <cell r="BT250">
            <v>-11350.766666666668</v>
          </cell>
          <cell r="BV250">
            <v>-17249.433333333331</v>
          </cell>
          <cell r="BW250">
            <v>-39950.966666666667</v>
          </cell>
          <cell r="BX250">
            <v>-17249.433333333331</v>
          </cell>
          <cell r="BZ250">
            <v>-17249.433333333331</v>
          </cell>
          <cell r="CB250">
            <v>-17249.433333333331</v>
          </cell>
          <cell r="CC250">
            <v>-91699.266666666663</v>
          </cell>
          <cell r="CD250">
            <v>-17249.433333333331</v>
          </cell>
          <cell r="CF250">
            <v>-17249.433333333331</v>
          </cell>
          <cell r="CH250">
            <v>-17249.433333333331</v>
          </cell>
          <cell r="CI250">
            <v>-143447.56666666665</v>
          </cell>
          <cell r="CJ250">
            <v>-17249.433333333331</v>
          </cell>
          <cell r="CL250">
            <v>-17249.433333333331</v>
          </cell>
          <cell r="CN250">
            <v>-17249.433333333331</v>
          </cell>
        </row>
        <row r="251">
          <cell r="AS251">
            <v>920012</v>
          </cell>
          <cell r="BS251">
            <v>21000</v>
          </cell>
          <cell r="BT251">
            <v>21000</v>
          </cell>
          <cell r="BV251">
            <v>35000</v>
          </cell>
          <cell r="BW251">
            <v>77000</v>
          </cell>
          <cell r="BX251">
            <v>35000</v>
          </cell>
          <cell r="BZ251">
            <v>35000</v>
          </cell>
          <cell r="CB251">
            <v>35000</v>
          </cell>
          <cell r="CC251">
            <v>182000</v>
          </cell>
          <cell r="CD251">
            <v>35000</v>
          </cell>
          <cell r="CF251">
            <v>35000</v>
          </cell>
          <cell r="CH251">
            <v>35000</v>
          </cell>
          <cell r="CI251">
            <v>287000</v>
          </cell>
          <cell r="CJ251">
            <v>35000</v>
          </cell>
          <cell r="CL251">
            <v>35000</v>
          </cell>
          <cell r="CN251">
            <v>35000</v>
          </cell>
        </row>
        <row r="252">
          <cell r="AS252">
            <v>920013</v>
          </cell>
          <cell r="BS252">
            <v>1500</v>
          </cell>
          <cell r="BT252">
            <v>1500</v>
          </cell>
          <cell r="BV252">
            <v>1500</v>
          </cell>
          <cell r="BW252">
            <v>4500</v>
          </cell>
          <cell r="BX252">
            <v>1500</v>
          </cell>
          <cell r="BZ252">
            <v>1500</v>
          </cell>
          <cell r="CB252">
            <v>1500</v>
          </cell>
          <cell r="CC252">
            <v>9000</v>
          </cell>
          <cell r="CD252">
            <v>1500</v>
          </cell>
          <cell r="CF252">
            <v>1500</v>
          </cell>
          <cell r="CH252">
            <v>1500</v>
          </cell>
          <cell r="CI252">
            <v>13500</v>
          </cell>
          <cell r="CJ252">
            <v>1500</v>
          </cell>
          <cell r="CL252">
            <v>1500</v>
          </cell>
          <cell r="CN252">
            <v>1500</v>
          </cell>
        </row>
        <row r="253">
          <cell r="AS253"/>
          <cell r="BS253">
            <v>0</v>
          </cell>
          <cell r="BT253">
            <v>0</v>
          </cell>
          <cell r="BV253">
            <v>0</v>
          </cell>
          <cell r="BW253">
            <v>0</v>
          </cell>
          <cell r="BX253">
            <v>0</v>
          </cell>
          <cell r="BZ253">
            <v>0</v>
          </cell>
          <cell r="CB253">
            <v>0</v>
          </cell>
          <cell r="CC253">
            <v>0</v>
          </cell>
          <cell r="CD253">
            <v>0</v>
          </cell>
          <cell r="CF253">
            <v>0</v>
          </cell>
          <cell r="CH253">
            <v>0</v>
          </cell>
          <cell r="CI253">
            <v>0</v>
          </cell>
          <cell r="CJ253">
            <v>0</v>
          </cell>
          <cell r="CL253">
            <v>0</v>
          </cell>
          <cell r="CN253">
            <v>0</v>
          </cell>
        </row>
        <row r="254">
          <cell r="AS254"/>
          <cell r="BS254">
            <v>0</v>
          </cell>
          <cell r="BT254">
            <v>0</v>
          </cell>
          <cell r="BV254">
            <v>0</v>
          </cell>
          <cell r="BW254">
            <v>0</v>
          </cell>
          <cell r="BX254">
            <v>0</v>
          </cell>
          <cell r="BZ254">
            <v>0</v>
          </cell>
          <cell r="CB254">
            <v>0</v>
          </cell>
          <cell r="CC254">
            <v>0</v>
          </cell>
          <cell r="CD254">
            <v>0</v>
          </cell>
          <cell r="CF254">
            <v>0</v>
          </cell>
          <cell r="CH254">
            <v>0</v>
          </cell>
          <cell r="CI254">
            <v>0</v>
          </cell>
          <cell r="CJ254">
            <v>0</v>
          </cell>
          <cell r="CL254">
            <v>0</v>
          </cell>
          <cell r="CN254">
            <v>0</v>
          </cell>
        </row>
        <row r="255">
          <cell r="AS255"/>
          <cell r="BS255">
            <v>0</v>
          </cell>
          <cell r="BT255">
            <v>0</v>
          </cell>
          <cell r="BV255">
            <v>0</v>
          </cell>
          <cell r="BW255">
            <v>0</v>
          </cell>
          <cell r="BX255">
            <v>0</v>
          </cell>
          <cell r="BZ255">
            <v>0</v>
          </cell>
          <cell r="CB255">
            <v>0</v>
          </cell>
          <cell r="CC255">
            <v>0</v>
          </cell>
          <cell r="CD255">
            <v>0</v>
          </cell>
          <cell r="CF255">
            <v>0</v>
          </cell>
          <cell r="CH255">
            <v>0</v>
          </cell>
          <cell r="CI255">
            <v>0</v>
          </cell>
          <cell r="CJ255">
            <v>0</v>
          </cell>
          <cell r="CL255">
            <v>0</v>
          </cell>
          <cell r="CN255">
            <v>0</v>
          </cell>
        </row>
        <row r="256">
          <cell r="AS256">
            <v>23</v>
          </cell>
          <cell r="BS256">
            <v>79945.06666666668</v>
          </cell>
          <cell r="BT256">
            <v>75405.066666666666</v>
          </cell>
          <cell r="BV256">
            <v>130059.73333333332</v>
          </cell>
          <cell r="BW256">
            <v>285409.8666666667</v>
          </cell>
          <cell r="BX256">
            <v>103481.73333333332</v>
          </cell>
          <cell r="BZ256">
            <v>104041.73333333332</v>
          </cell>
          <cell r="CB256">
            <v>109601.73333333332</v>
          </cell>
          <cell r="CC256">
            <v>602535.06666666665</v>
          </cell>
          <cell r="CD256">
            <v>97448.144292237426</v>
          </cell>
          <cell r="CF256">
            <v>92893.349771689493</v>
          </cell>
          <cell r="CH256">
            <v>97893.349771689493</v>
          </cell>
          <cell r="CI256">
            <v>890769.91050228314</v>
          </cell>
          <cell r="CJ256">
            <v>95367.349771689493</v>
          </cell>
          <cell r="CL256">
            <v>95367.349771689493</v>
          </cell>
          <cell r="CN256">
            <v>81702.966210045663</v>
          </cell>
        </row>
        <row r="257">
          <cell r="AS257"/>
        </row>
        <row r="259">
          <cell r="AS259">
            <v>230</v>
          </cell>
          <cell r="BS259">
            <v>90752.961403508787</v>
          </cell>
          <cell r="BT259">
            <v>86212.961403508772</v>
          </cell>
          <cell r="BV259">
            <v>140867.62807017541</v>
          </cell>
          <cell r="BW259">
            <v>317833.55087719299</v>
          </cell>
          <cell r="BX259">
            <v>114289.62807017543</v>
          </cell>
          <cell r="BZ259">
            <v>114849.62807017543</v>
          </cell>
          <cell r="CB259">
            <v>120409.62807017543</v>
          </cell>
          <cell r="CC259">
            <v>667382.43508771923</v>
          </cell>
          <cell r="CD259">
            <v>108256.03902907953</v>
          </cell>
          <cell r="CF259">
            <v>103701.2445085316</v>
          </cell>
          <cell r="CH259">
            <v>108701.2445085316</v>
          </cell>
          <cell r="CI259">
            <v>988040.96313386213</v>
          </cell>
          <cell r="CJ259">
            <v>106175.2445085316</v>
          </cell>
          <cell r="CL259">
            <v>106175.2445085316</v>
          </cell>
          <cell r="CN259">
            <v>92510.860946887769</v>
          </cell>
        </row>
        <row r="260">
          <cell r="AS260">
            <v>920</v>
          </cell>
          <cell r="BS260">
            <v>4</v>
          </cell>
          <cell r="BT260">
            <v>4</v>
          </cell>
          <cell r="BV260">
            <v>6</v>
          </cell>
          <cell r="BW260">
            <v>6</v>
          </cell>
          <cell r="BX260">
            <v>6</v>
          </cell>
          <cell r="BZ260">
            <v>6</v>
          </cell>
          <cell r="CB260">
            <v>6</v>
          </cell>
          <cell r="CC260">
            <v>6</v>
          </cell>
          <cell r="CD260">
            <v>6</v>
          </cell>
          <cell r="CF260">
            <v>6</v>
          </cell>
          <cell r="CH260">
            <v>6</v>
          </cell>
          <cell r="CI260">
            <v>6</v>
          </cell>
          <cell r="CJ260">
            <v>6</v>
          </cell>
          <cell r="CL260">
            <v>6</v>
          </cell>
          <cell r="CN260">
            <v>6</v>
          </cell>
        </row>
        <row r="261">
          <cell r="AS261"/>
        </row>
        <row r="262">
          <cell r="AS262"/>
        </row>
        <row r="263">
          <cell r="AS263"/>
        </row>
        <row r="264">
          <cell r="AS264">
            <v>93</v>
          </cell>
          <cell r="BS264">
            <v>4</v>
          </cell>
          <cell r="BT264">
            <v>4</v>
          </cell>
          <cell r="BV264">
            <v>4</v>
          </cell>
          <cell r="BW264">
            <v>4</v>
          </cell>
          <cell r="BX264">
            <v>4</v>
          </cell>
          <cell r="BZ264">
            <v>4</v>
          </cell>
          <cell r="CB264">
            <v>4</v>
          </cell>
          <cell r="CC264">
            <v>4</v>
          </cell>
          <cell r="CD264">
            <v>4</v>
          </cell>
          <cell r="CF264">
            <v>4</v>
          </cell>
          <cell r="CH264">
            <v>4</v>
          </cell>
          <cell r="CI264">
            <v>4</v>
          </cell>
          <cell r="CJ264">
            <v>4</v>
          </cell>
          <cell r="CL264">
            <v>4</v>
          </cell>
          <cell r="CN264">
            <v>4</v>
          </cell>
        </row>
        <row r="265">
          <cell r="AS265">
            <v>930000</v>
          </cell>
          <cell r="BS265">
            <v>31818.98210526316</v>
          </cell>
          <cell r="BT265">
            <v>31818.98210526316</v>
          </cell>
          <cell r="BV265">
            <v>31818.98210526316</v>
          </cell>
          <cell r="BW265">
            <v>95456.946315789479</v>
          </cell>
          <cell r="BX265">
            <v>31818.98210526316</v>
          </cell>
          <cell r="BZ265">
            <v>31818.98210526316</v>
          </cell>
          <cell r="CB265">
            <v>31818.98210526316</v>
          </cell>
          <cell r="CC265">
            <v>190913.89263157896</v>
          </cell>
          <cell r="CD265">
            <v>31818.98210526316</v>
          </cell>
          <cell r="CF265">
            <v>31818.98210526316</v>
          </cell>
          <cell r="CH265">
            <v>31818.98210526316</v>
          </cell>
          <cell r="CI265">
            <v>286370.83894736844</v>
          </cell>
          <cell r="CJ265">
            <v>31818.98210526316</v>
          </cell>
          <cell r="CL265">
            <v>31818.98210526316</v>
          </cell>
          <cell r="CN265">
            <v>31818.98210526316</v>
          </cell>
        </row>
        <row r="266">
          <cell r="AS266">
            <v>930001</v>
          </cell>
          <cell r="BS266">
            <v>0</v>
          </cell>
          <cell r="BT266">
            <v>0</v>
          </cell>
          <cell r="BV266">
            <v>0</v>
          </cell>
          <cell r="BW266">
            <v>0</v>
          </cell>
          <cell r="BX266">
            <v>0</v>
          </cell>
          <cell r="BZ266">
            <v>0</v>
          </cell>
          <cell r="CB266">
            <v>0</v>
          </cell>
          <cell r="CC266">
            <v>0</v>
          </cell>
          <cell r="CD266">
            <v>0</v>
          </cell>
          <cell r="CF266">
            <v>0</v>
          </cell>
          <cell r="CH266">
            <v>0</v>
          </cell>
          <cell r="CI266">
            <v>0</v>
          </cell>
          <cell r="CJ266">
            <v>0</v>
          </cell>
          <cell r="CL266">
            <v>0</v>
          </cell>
          <cell r="CN266">
            <v>0</v>
          </cell>
        </row>
        <row r="267">
          <cell r="AS267">
            <v>930002</v>
          </cell>
          <cell r="BS267">
            <v>0</v>
          </cell>
          <cell r="BT267">
            <v>0</v>
          </cell>
          <cell r="BV267">
            <v>0</v>
          </cell>
          <cell r="BW267">
            <v>0</v>
          </cell>
          <cell r="BX267">
            <v>0</v>
          </cell>
          <cell r="BZ267">
            <v>0</v>
          </cell>
          <cell r="CB267">
            <v>0</v>
          </cell>
          <cell r="CC267">
            <v>0</v>
          </cell>
          <cell r="CD267">
            <v>0</v>
          </cell>
          <cell r="CF267">
            <v>0</v>
          </cell>
          <cell r="CH267">
            <v>0</v>
          </cell>
          <cell r="CI267">
            <v>0</v>
          </cell>
          <cell r="CJ267">
            <v>0</v>
          </cell>
          <cell r="CL267">
            <v>0</v>
          </cell>
          <cell r="CN267">
            <v>0</v>
          </cell>
        </row>
        <row r="268">
          <cell r="AS268">
            <v>930003</v>
          </cell>
          <cell r="BS268">
            <v>0</v>
          </cell>
          <cell r="BT268">
            <v>0</v>
          </cell>
          <cell r="BV268">
            <v>0</v>
          </cell>
          <cell r="BW268">
            <v>0</v>
          </cell>
          <cell r="BX268">
            <v>0</v>
          </cell>
          <cell r="BZ268">
            <v>0</v>
          </cell>
          <cell r="CB268">
            <v>0</v>
          </cell>
          <cell r="CC268">
            <v>0</v>
          </cell>
          <cell r="CD268">
            <v>0</v>
          </cell>
          <cell r="CF268">
            <v>0</v>
          </cell>
          <cell r="CH268">
            <v>0</v>
          </cell>
          <cell r="CI268">
            <v>0</v>
          </cell>
          <cell r="CJ268">
            <v>0</v>
          </cell>
          <cell r="CL268">
            <v>0</v>
          </cell>
          <cell r="CN268">
            <v>0</v>
          </cell>
        </row>
        <row r="269">
          <cell r="AS269">
            <v>930004</v>
          </cell>
          <cell r="BS269">
            <v>0</v>
          </cell>
          <cell r="BT269">
            <v>0</v>
          </cell>
          <cell r="BV269">
            <v>13500</v>
          </cell>
          <cell r="BW269">
            <v>13500</v>
          </cell>
          <cell r="BX269">
            <v>13500</v>
          </cell>
          <cell r="BZ269">
            <v>13500</v>
          </cell>
          <cell r="CB269">
            <v>0</v>
          </cell>
          <cell r="CC269">
            <v>40500</v>
          </cell>
          <cell r="CD269">
            <v>0</v>
          </cell>
          <cell r="CF269">
            <v>0</v>
          </cell>
          <cell r="CH269">
            <v>0</v>
          </cell>
          <cell r="CI269">
            <v>40500</v>
          </cell>
          <cell r="CJ269">
            <v>0</v>
          </cell>
          <cell r="CL269">
            <v>0</v>
          </cell>
          <cell r="CN269">
            <v>0</v>
          </cell>
        </row>
        <row r="270">
          <cell r="AS270">
            <v>930005</v>
          </cell>
          <cell r="BS270">
            <v>8500</v>
          </cell>
          <cell r="BT270">
            <v>8500</v>
          </cell>
          <cell r="BV270">
            <v>8500</v>
          </cell>
          <cell r="BW270">
            <v>25500</v>
          </cell>
          <cell r="BX270">
            <v>8500</v>
          </cell>
          <cell r="BZ270">
            <v>8500</v>
          </cell>
          <cell r="CB270">
            <v>8500</v>
          </cell>
          <cell r="CC270">
            <v>51000</v>
          </cell>
          <cell r="CD270">
            <v>8500</v>
          </cell>
          <cell r="CF270">
            <v>8500</v>
          </cell>
          <cell r="CH270">
            <v>8500</v>
          </cell>
          <cell r="CI270">
            <v>76500</v>
          </cell>
          <cell r="CJ270">
            <v>8500</v>
          </cell>
          <cell r="CL270">
            <v>8500</v>
          </cell>
          <cell r="CN270">
            <v>8500</v>
          </cell>
        </row>
        <row r="271">
          <cell r="AS271">
            <v>930006</v>
          </cell>
          <cell r="BS271">
            <v>1000</v>
          </cell>
          <cell r="BT271">
            <v>1000</v>
          </cell>
          <cell r="BV271">
            <v>1000</v>
          </cell>
          <cell r="BW271">
            <v>3000</v>
          </cell>
          <cell r="BX271">
            <v>1000</v>
          </cell>
          <cell r="BZ271">
            <v>1000</v>
          </cell>
          <cell r="CB271">
            <v>1000</v>
          </cell>
          <cell r="CC271">
            <v>6000</v>
          </cell>
          <cell r="CD271">
            <v>1000</v>
          </cell>
          <cell r="CF271">
            <v>1000</v>
          </cell>
          <cell r="CH271">
            <v>1000</v>
          </cell>
          <cell r="CI271">
            <v>9000</v>
          </cell>
          <cell r="CJ271">
            <v>1000</v>
          </cell>
          <cell r="CL271">
            <v>1000</v>
          </cell>
          <cell r="CN271">
            <v>1000</v>
          </cell>
        </row>
        <row r="272">
          <cell r="AS272">
            <v>930007</v>
          </cell>
          <cell r="BS272">
            <v>119333.33333333333</v>
          </cell>
          <cell r="BT272">
            <v>117333.33333333333</v>
          </cell>
          <cell r="BV272">
            <v>140833.33333333331</v>
          </cell>
          <cell r="BW272">
            <v>377500</v>
          </cell>
          <cell r="BX272">
            <v>160033.33333333331</v>
          </cell>
          <cell r="BZ272">
            <v>174173.33333333331</v>
          </cell>
          <cell r="CB272">
            <v>182773.33333333331</v>
          </cell>
          <cell r="CC272">
            <v>894479.99999999977</v>
          </cell>
          <cell r="CD272">
            <v>127040</v>
          </cell>
          <cell r="CF272">
            <v>148640</v>
          </cell>
          <cell r="CH272">
            <v>170240</v>
          </cell>
          <cell r="CI272">
            <v>1340399.9999999998</v>
          </cell>
          <cell r="CJ272">
            <v>175840</v>
          </cell>
          <cell r="CL272">
            <v>186840</v>
          </cell>
          <cell r="CN272">
            <v>192840</v>
          </cell>
        </row>
        <row r="273">
          <cell r="AS273">
            <v>930008</v>
          </cell>
          <cell r="BS273">
            <v>13000</v>
          </cell>
          <cell r="BT273">
            <v>13000</v>
          </cell>
          <cell r="BV273">
            <v>13000</v>
          </cell>
          <cell r="BW273">
            <v>39000</v>
          </cell>
          <cell r="BX273">
            <v>13000</v>
          </cell>
          <cell r="BZ273">
            <v>13000</v>
          </cell>
          <cell r="CB273">
            <v>13000</v>
          </cell>
          <cell r="CC273">
            <v>78000</v>
          </cell>
          <cell r="CD273">
            <v>13000</v>
          </cell>
          <cell r="CF273">
            <v>13000</v>
          </cell>
          <cell r="CH273">
            <v>13000</v>
          </cell>
          <cell r="CI273">
            <v>117000</v>
          </cell>
          <cell r="CJ273">
            <v>13000</v>
          </cell>
          <cell r="CL273">
            <v>13000</v>
          </cell>
          <cell r="CN273">
            <v>13000</v>
          </cell>
        </row>
        <row r="274">
          <cell r="AS274">
            <v>930009</v>
          </cell>
          <cell r="BS274">
            <v>13000</v>
          </cell>
          <cell r="BT274">
            <v>13000</v>
          </cell>
          <cell r="BV274">
            <v>13000</v>
          </cell>
          <cell r="BW274">
            <v>39000</v>
          </cell>
          <cell r="BX274">
            <v>13000</v>
          </cell>
          <cell r="BZ274">
            <v>13000</v>
          </cell>
          <cell r="CB274">
            <v>13000</v>
          </cell>
          <cell r="CC274">
            <v>78000</v>
          </cell>
          <cell r="CD274">
            <v>13000</v>
          </cell>
          <cell r="CF274">
            <v>13000</v>
          </cell>
          <cell r="CH274">
            <v>13000</v>
          </cell>
          <cell r="CI274">
            <v>117000</v>
          </cell>
          <cell r="CJ274">
            <v>13000</v>
          </cell>
          <cell r="CL274">
            <v>13000</v>
          </cell>
          <cell r="CN274">
            <v>13000</v>
          </cell>
        </row>
        <row r="275">
          <cell r="AS275">
            <v>930010</v>
          </cell>
          <cell r="BS275">
            <v>500</v>
          </cell>
          <cell r="BT275">
            <v>500</v>
          </cell>
          <cell r="BV275">
            <v>500</v>
          </cell>
          <cell r="BW275">
            <v>1500</v>
          </cell>
          <cell r="BX275">
            <v>500</v>
          </cell>
          <cell r="BZ275">
            <v>500</v>
          </cell>
          <cell r="CB275">
            <v>500</v>
          </cell>
          <cell r="CC275">
            <v>3000</v>
          </cell>
          <cell r="CD275">
            <v>500</v>
          </cell>
          <cell r="CF275">
            <v>500</v>
          </cell>
          <cell r="CH275">
            <v>500</v>
          </cell>
          <cell r="CI275">
            <v>4500</v>
          </cell>
          <cell r="CJ275">
            <v>500</v>
          </cell>
          <cell r="CL275">
            <v>500</v>
          </cell>
          <cell r="CN275">
            <v>500</v>
          </cell>
        </row>
        <row r="276">
          <cell r="AS276">
            <v>930011</v>
          </cell>
          <cell r="BS276">
            <v>0</v>
          </cell>
          <cell r="BT276">
            <v>0</v>
          </cell>
          <cell r="BV276">
            <v>18000</v>
          </cell>
          <cell r="BW276">
            <v>18000</v>
          </cell>
          <cell r="BX276">
            <v>4000</v>
          </cell>
          <cell r="BZ276">
            <v>0</v>
          </cell>
          <cell r="CB276">
            <v>0</v>
          </cell>
          <cell r="CC276">
            <v>22000</v>
          </cell>
          <cell r="CD276">
            <v>0</v>
          </cell>
          <cell r="CF276">
            <v>0</v>
          </cell>
          <cell r="CH276">
            <v>0</v>
          </cell>
          <cell r="CI276">
            <v>22000</v>
          </cell>
          <cell r="CJ276">
            <v>0</v>
          </cell>
          <cell r="CL276">
            <v>0</v>
          </cell>
          <cell r="CN276">
            <v>0</v>
          </cell>
        </row>
        <row r="277">
          <cell r="AS277">
            <v>930012</v>
          </cell>
          <cell r="BS277">
            <v>56833.333333333336</v>
          </cell>
          <cell r="BT277">
            <v>56833.333333333336</v>
          </cell>
          <cell r="BV277">
            <v>56833.333333333336</v>
          </cell>
          <cell r="BW277">
            <v>170500</v>
          </cell>
          <cell r="BX277">
            <v>56833.333333333336</v>
          </cell>
          <cell r="BZ277">
            <v>56833.333333333336</v>
          </cell>
          <cell r="CB277">
            <v>56833.333333333336</v>
          </cell>
          <cell r="CC277">
            <v>341000</v>
          </cell>
          <cell r="CD277">
            <v>56833.333333333336</v>
          </cell>
          <cell r="CF277">
            <v>56833.333333333336</v>
          </cell>
          <cell r="CH277">
            <v>56833.333333333336</v>
          </cell>
          <cell r="CI277">
            <v>511499.99999999994</v>
          </cell>
          <cell r="CJ277">
            <v>56833.333333333336</v>
          </cell>
          <cell r="CL277">
            <v>56833.333333333336</v>
          </cell>
          <cell r="CN277">
            <v>56833.333333333336</v>
          </cell>
        </row>
        <row r="278">
          <cell r="AS278">
            <v>930013</v>
          </cell>
          <cell r="BS278">
            <v>20000</v>
          </cell>
          <cell r="BT278">
            <v>20000</v>
          </cell>
          <cell r="BV278">
            <v>20000</v>
          </cell>
          <cell r="BW278">
            <v>60000</v>
          </cell>
          <cell r="BX278">
            <v>20000</v>
          </cell>
          <cell r="BZ278">
            <v>20000</v>
          </cell>
          <cell r="CB278">
            <v>20000</v>
          </cell>
          <cell r="CC278">
            <v>120000</v>
          </cell>
          <cell r="CD278">
            <v>20000</v>
          </cell>
          <cell r="CF278">
            <v>20000</v>
          </cell>
          <cell r="CH278">
            <v>20000</v>
          </cell>
          <cell r="CI278">
            <v>180000</v>
          </cell>
          <cell r="CJ278">
            <v>20000</v>
          </cell>
          <cell r="CL278">
            <v>20000</v>
          </cell>
          <cell r="CN278">
            <v>20000</v>
          </cell>
        </row>
        <row r="279">
          <cell r="AS279">
            <v>930014</v>
          </cell>
          <cell r="BS279">
            <v>333.33333333333331</v>
          </cell>
          <cell r="BT279">
            <v>333.33333333333331</v>
          </cell>
          <cell r="BV279">
            <v>333.33333333333331</v>
          </cell>
          <cell r="BW279">
            <v>1000</v>
          </cell>
          <cell r="BX279">
            <v>333.33333333333331</v>
          </cell>
          <cell r="BZ279">
            <v>333.33333333333331</v>
          </cell>
          <cell r="CB279">
            <v>333.33333333333331</v>
          </cell>
          <cell r="CC279">
            <v>1999.9999999999998</v>
          </cell>
          <cell r="CD279">
            <v>333.33333333333331</v>
          </cell>
          <cell r="CF279">
            <v>333.33333333333331</v>
          </cell>
          <cell r="CH279">
            <v>333.33333333333331</v>
          </cell>
          <cell r="CI279">
            <v>3000</v>
          </cell>
          <cell r="CJ279">
            <v>333.33333333333331</v>
          </cell>
          <cell r="CL279">
            <v>333.33333333333331</v>
          </cell>
          <cell r="CN279">
            <v>333.33333333333331</v>
          </cell>
        </row>
        <row r="280">
          <cell r="AS280">
            <v>930015</v>
          </cell>
          <cell r="BS280">
            <v>0</v>
          </cell>
          <cell r="BT280">
            <v>0</v>
          </cell>
          <cell r="BV280">
            <v>5000</v>
          </cell>
          <cell r="BW280">
            <v>5000</v>
          </cell>
          <cell r="BX280">
            <v>7500</v>
          </cell>
          <cell r="BZ280">
            <v>0</v>
          </cell>
          <cell r="CB280">
            <v>0</v>
          </cell>
          <cell r="CC280">
            <v>12500</v>
          </cell>
          <cell r="CD280">
            <v>0</v>
          </cell>
          <cell r="CF280">
            <v>0</v>
          </cell>
          <cell r="CH280">
            <v>0</v>
          </cell>
          <cell r="CI280">
            <v>12500</v>
          </cell>
          <cell r="CJ280">
            <v>0</v>
          </cell>
          <cell r="CL280">
            <v>0</v>
          </cell>
          <cell r="CN280">
            <v>0</v>
          </cell>
        </row>
        <row r="281">
          <cell r="AS281">
            <v>930016</v>
          </cell>
          <cell r="BS281">
            <v>2000</v>
          </cell>
          <cell r="BT281">
            <v>2000</v>
          </cell>
          <cell r="BV281">
            <v>2000</v>
          </cell>
          <cell r="BW281">
            <v>6000</v>
          </cell>
          <cell r="BX281">
            <v>2000</v>
          </cell>
          <cell r="BZ281">
            <v>2000</v>
          </cell>
          <cell r="CB281">
            <v>2000</v>
          </cell>
          <cell r="CC281">
            <v>12000</v>
          </cell>
          <cell r="CD281">
            <v>2000</v>
          </cell>
          <cell r="CF281">
            <v>2000</v>
          </cell>
          <cell r="CH281">
            <v>2000</v>
          </cell>
          <cell r="CI281">
            <v>18000</v>
          </cell>
          <cell r="CJ281">
            <v>2000</v>
          </cell>
          <cell r="CL281">
            <v>2000</v>
          </cell>
          <cell r="CN281">
            <v>2000</v>
          </cell>
        </row>
        <row r="282">
          <cell r="AS282">
            <v>930017</v>
          </cell>
          <cell r="BS282">
            <v>7444.4444444444443</v>
          </cell>
          <cell r="BT282">
            <v>7444.4444444444443</v>
          </cell>
          <cell r="BV282">
            <v>7444.4444444444443</v>
          </cell>
          <cell r="BW282">
            <v>22333.333333333332</v>
          </cell>
          <cell r="BX282">
            <v>7444.4444444444443</v>
          </cell>
          <cell r="BZ282">
            <v>7444.4444444444443</v>
          </cell>
          <cell r="CB282">
            <v>7444.4444444444443</v>
          </cell>
          <cell r="CC282">
            <v>44666.666666666664</v>
          </cell>
          <cell r="CD282">
            <v>7444.4444444444443</v>
          </cell>
          <cell r="CF282">
            <v>7444.4444444444443</v>
          </cell>
          <cell r="CH282">
            <v>7444.4444444444443</v>
          </cell>
          <cell r="CI282">
            <v>67000</v>
          </cell>
          <cell r="CJ282">
            <v>7444.4444444444443</v>
          </cell>
          <cell r="CL282">
            <v>7444.4444444444443</v>
          </cell>
          <cell r="CN282">
            <v>7444.4444444444443</v>
          </cell>
        </row>
        <row r="283">
          <cell r="AS283">
            <v>930018</v>
          </cell>
          <cell r="BS283">
            <v>3000</v>
          </cell>
          <cell r="BT283">
            <v>3000</v>
          </cell>
          <cell r="BV283">
            <v>3000</v>
          </cell>
          <cell r="BW283">
            <v>9000</v>
          </cell>
          <cell r="BX283">
            <v>3000</v>
          </cell>
          <cell r="BZ283">
            <v>3000</v>
          </cell>
          <cell r="CB283">
            <v>3000</v>
          </cell>
          <cell r="CC283">
            <v>18000</v>
          </cell>
          <cell r="CD283">
            <v>3000</v>
          </cell>
          <cell r="CF283">
            <v>3000</v>
          </cell>
          <cell r="CH283">
            <v>3000</v>
          </cell>
          <cell r="CI283">
            <v>27000</v>
          </cell>
          <cell r="CJ283">
            <v>3000</v>
          </cell>
          <cell r="CL283">
            <v>3000</v>
          </cell>
          <cell r="CN283">
            <v>3000</v>
          </cell>
        </row>
        <row r="284">
          <cell r="AS284">
            <v>930019</v>
          </cell>
          <cell r="BS284">
            <v>0</v>
          </cell>
          <cell r="BT284">
            <v>0</v>
          </cell>
          <cell r="BV284">
            <v>0</v>
          </cell>
          <cell r="BW284">
            <v>0</v>
          </cell>
          <cell r="BX284">
            <v>0</v>
          </cell>
          <cell r="BZ284">
            <v>0</v>
          </cell>
          <cell r="CB284">
            <v>12000</v>
          </cell>
          <cell r="CC284">
            <v>12000</v>
          </cell>
          <cell r="CD284">
            <v>0</v>
          </cell>
          <cell r="CF284">
            <v>0</v>
          </cell>
          <cell r="CH284">
            <v>0</v>
          </cell>
          <cell r="CI284">
            <v>12000</v>
          </cell>
          <cell r="CJ284">
            <v>0</v>
          </cell>
          <cell r="CL284">
            <v>0</v>
          </cell>
          <cell r="CN284">
            <v>12000</v>
          </cell>
        </row>
        <row r="285">
          <cell r="AS285">
            <v>930020</v>
          </cell>
          <cell r="BS285">
            <v>250</v>
          </cell>
          <cell r="BT285">
            <v>250</v>
          </cell>
          <cell r="BV285">
            <v>250</v>
          </cell>
          <cell r="BW285">
            <v>750</v>
          </cell>
          <cell r="BX285">
            <v>250</v>
          </cell>
          <cell r="BZ285">
            <v>250</v>
          </cell>
          <cell r="CB285">
            <v>250</v>
          </cell>
          <cell r="CC285">
            <v>1500</v>
          </cell>
          <cell r="CD285">
            <v>250</v>
          </cell>
          <cell r="CF285">
            <v>250</v>
          </cell>
          <cell r="CH285">
            <v>250</v>
          </cell>
          <cell r="CI285">
            <v>2250</v>
          </cell>
          <cell r="CJ285">
            <v>250</v>
          </cell>
          <cell r="CL285">
            <v>250</v>
          </cell>
          <cell r="CN285">
            <v>250</v>
          </cell>
        </row>
        <row r="286">
          <cell r="AS286">
            <v>930021</v>
          </cell>
          <cell r="BS286">
            <v>0</v>
          </cell>
          <cell r="BT286">
            <v>0</v>
          </cell>
          <cell r="BV286">
            <v>0</v>
          </cell>
          <cell r="BW286">
            <v>0</v>
          </cell>
          <cell r="BX286">
            <v>0</v>
          </cell>
          <cell r="BZ286">
            <v>0</v>
          </cell>
          <cell r="CB286">
            <v>0</v>
          </cell>
          <cell r="CC286">
            <v>0</v>
          </cell>
          <cell r="CD286">
            <v>0</v>
          </cell>
          <cell r="CF286">
            <v>0</v>
          </cell>
          <cell r="CH286">
            <v>0</v>
          </cell>
          <cell r="CI286">
            <v>0</v>
          </cell>
          <cell r="CJ286">
            <v>0</v>
          </cell>
          <cell r="CL286">
            <v>0</v>
          </cell>
          <cell r="CN286">
            <v>0</v>
          </cell>
        </row>
        <row r="287">
          <cell r="AS287"/>
          <cell r="BS287">
            <v>0</v>
          </cell>
          <cell r="BT287">
            <v>0</v>
          </cell>
          <cell r="BV287">
            <v>0</v>
          </cell>
          <cell r="BW287">
            <v>0</v>
          </cell>
          <cell r="BX287">
            <v>0</v>
          </cell>
          <cell r="BZ287">
            <v>0</v>
          </cell>
          <cell r="CB287">
            <v>0</v>
          </cell>
          <cell r="CC287">
            <v>0</v>
          </cell>
          <cell r="CD287">
            <v>0</v>
          </cell>
          <cell r="CF287">
            <v>0</v>
          </cell>
          <cell r="CH287">
            <v>0</v>
          </cell>
          <cell r="CI287">
            <v>0</v>
          </cell>
          <cell r="CJ287">
            <v>0</v>
          </cell>
          <cell r="CL287">
            <v>0</v>
          </cell>
          <cell r="CN287">
            <v>0</v>
          </cell>
        </row>
        <row r="288">
          <cell r="AS288">
            <v>24</v>
          </cell>
          <cell r="BS288">
            <v>277013.42654970754</v>
          </cell>
          <cell r="BT288">
            <v>275013.4265497076</v>
          </cell>
          <cell r="BV288">
            <v>335013.42654970754</v>
          </cell>
          <cell r="BW288">
            <v>887040.27964912285</v>
          </cell>
          <cell r="BX288">
            <v>342713.42654970754</v>
          </cell>
          <cell r="BZ288">
            <v>345353.42654970754</v>
          </cell>
          <cell r="CB288">
            <v>352453.42654970754</v>
          </cell>
          <cell r="CC288">
            <v>1927560.5592982455</v>
          </cell>
          <cell r="CD288">
            <v>284720.09321637428</v>
          </cell>
          <cell r="CF288">
            <v>306320.09321637423</v>
          </cell>
          <cell r="CH288">
            <v>327920.09321637423</v>
          </cell>
          <cell r="CI288">
            <v>2846520.8389473683</v>
          </cell>
          <cell r="CJ288">
            <v>333520.09321637423</v>
          </cell>
          <cell r="CL288">
            <v>344520.09321637423</v>
          </cell>
          <cell r="CN288">
            <v>362520.09321637423</v>
          </cell>
        </row>
        <row r="289">
          <cell r="AS289"/>
        </row>
        <row r="290">
          <cell r="AS290"/>
        </row>
        <row r="291">
          <cell r="AS291"/>
        </row>
        <row r="292">
          <cell r="AS292">
            <v>94</v>
          </cell>
          <cell r="BS292">
            <v>1</v>
          </cell>
          <cell r="BT292">
            <v>1</v>
          </cell>
          <cell r="BV292">
            <v>1</v>
          </cell>
          <cell r="BW292">
            <v>1</v>
          </cell>
          <cell r="BX292">
            <v>1</v>
          </cell>
          <cell r="BZ292">
            <v>1</v>
          </cell>
          <cell r="CB292">
            <v>1</v>
          </cell>
          <cell r="CC292">
            <v>1</v>
          </cell>
          <cell r="CD292">
            <v>1</v>
          </cell>
          <cell r="CF292">
            <v>1</v>
          </cell>
          <cell r="CH292">
            <v>1</v>
          </cell>
          <cell r="CI292">
            <v>1</v>
          </cell>
          <cell r="CJ292">
            <v>1</v>
          </cell>
          <cell r="CL292">
            <v>1</v>
          </cell>
          <cell r="CN292">
            <v>1</v>
          </cell>
        </row>
        <row r="293">
          <cell r="AS293">
            <v>940000</v>
          </cell>
          <cell r="BS293">
            <v>21900</v>
          </cell>
          <cell r="BT293">
            <v>21900</v>
          </cell>
          <cell r="BV293">
            <v>21900</v>
          </cell>
          <cell r="BW293">
            <v>65700</v>
          </cell>
          <cell r="BX293">
            <v>21900</v>
          </cell>
          <cell r="BZ293">
            <v>21900</v>
          </cell>
          <cell r="CB293">
            <v>21900</v>
          </cell>
          <cell r="CC293">
            <v>131400</v>
          </cell>
          <cell r="CD293">
            <v>21900</v>
          </cell>
          <cell r="CF293">
            <v>21900</v>
          </cell>
          <cell r="CH293">
            <v>21900</v>
          </cell>
          <cell r="CI293">
            <v>197100</v>
          </cell>
          <cell r="CJ293">
            <v>21900</v>
          </cell>
          <cell r="CL293">
            <v>21900</v>
          </cell>
          <cell r="CN293">
            <v>21900</v>
          </cell>
        </row>
        <row r="294">
          <cell r="AS294">
            <v>940001</v>
          </cell>
          <cell r="BS294">
            <v>0</v>
          </cell>
          <cell r="BT294">
            <v>0</v>
          </cell>
          <cell r="BV294">
            <v>0</v>
          </cell>
          <cell r="BW294">
            <v>0</v>
          </cell>
          <cell r="BX294">
            <v>0</v>
          </cell>
          <cell r="BZ294">
            <v>0</v>
          </cell>
          <cell r="CB294">
            <v>0</v>
          </cell>
          <cell r="CC294">
            <v>0</v>
          </cell>
          <cell r="CD294">
            <v>0</v>
          </cell>
          <cell r="CF294">
            <v>0</v>
          </cell>
          <cell r="CH294">
            <v>0</v>
          </cell>
          <cell r="CI294">
            <v>0</v>
          </cell>
          <cell r="CJ294">
            <v>0</v>
          </cell>
          <cell r="CL294">
            <v>0</v>
          </cell>
          <cell r="CN294">
            <v>0</v>
          </cell>
        </row>
        <row r="295">
          <cell r="AS295">
            <v>940002</v>
          </cell>
          <cell r="BS295">
            <v>4000</v>
          </cell>
          <cell r="BT295">
            <v>4000</v>
          </cell>
          <cell r="BV295">
            <v>4000</v>
          </cell>
          <cell r="BW295">
            <v>12000</v>
          </cell>
          <cell r="BX295">
            <v>4000</v>
          </cell>
          <cell r="BZ295">
            <v>4000</v>
          </cell>
          <cell r="CB295">
            <v>4000</v>
          </cell>
          <cell r="CC295">
            <v>24000</v>
          </cell>
          <cell r="CD295">
            <v>4000</v>
          </cell>
          <cell r="CF295">
            <v>4000</v>
          </cell>
          <cell r="CH295">
            <v>4000</v>
          </cell>
          <cell r="CI295">
            <v>36000</v>
          </cell>
          <cell r="CJ295">
            <v>4000</v>
          </cell>
          <cell r="CL295">
            <v>4000</v>
          </cell>
          <cell r="CN295">
            <v>4000</v>
          </cell>
        </row>
        <row r="296">
          <cell r="AS296">
            <v>940003</v>
          </cell>
          <cell r="BS296">
            <v>0</v>
          </cell>
          <cell r="BT296">
            <v>0</v>
          </cell>
          <cell r="BV296">
            <v>0</v>
          </cell>
          <cell r="BW296">
            <v>0</v>
          </cell>
          <cell r="BX296">
            <v>0</v>
          </cell>
          <cell r="BZ296">
            <v>0</v>
          </cell>
          <cell r="CB296">
            <v>0</v>
          </cell>
          <cell r="CC296">
            <v>0</v>
          </cell>
          <cell r="CD296">
            <v>0</v>
          </cell>
          <cell r="CF296">
            <v>0</v>
          </cell>
          <cell r="CH296">
            <v>0</v>
          </cell>
          <cell r="CI296">
            <v>0</v>
          </cell>
          <cell r="CJ296">
            <v>0</v>
          </cell>
          <cell r="CL296">
            <v>0</v>
          </cell>
          <cell r="CN296">
            <v>0</v>
          </cell>
        </row>
        <row r="297">
          <cell r="AS297">
            <v>940004</v>
          </cell>
          <cell r="BS297">
            <v>0</v>
          </cell>
          <cell r="BT297">
            <v>0</v>
          </cell>
          <cell r="BV297">
            <v>0</v>
          </cell>
          <cell r="BW297">
            <v>0</v>
          </cell>
          <cell r="BX297">
            <v>0</v>
          </cell>
          <cell r="BZ297">
            <v>0</v>
          </cell>
          <cell r="CB297">
            <v>0</v>
          </cell>
          <cell r="CC297">
            <v>0</v>
          </cell>
          <cell r="CD297">
            <v>0</v>
          </cell>
          <cell r="CF297">
            <v>0</v>
          </cell>
          <cell r="CH297">
            <v>0</v>
          </cell>
          <cell r="CI297">
            <v>0</v>
          </cell>
          <cell r="CJ297">
            <v>0</v>
          </cell>
          <cell r="CL297">
            <v>0</v>
          </cell>
          <cell r="CN297">
            <v>0</v>
          </cell>
        </row>
        <row r="298">
          <cell r="AS298">
            <v>940005</v>
          </cell>
          <cell r="BS298">
            <v>0</v>
          </cell>
          <cell r="BT298">
            <v>0</v>
          </cell>
          <cell r="BV298">
            <v>0</v>
          </cell>
          <cell r="BW298">
            <v>0</v>
          </cell>
          <cell r="BX298">
            <v>0</v>
          </cell>
          <cell r="BZ298">
            <v>0</v>
          </cell>
          <cell r="CB298">
            <v>0</v>
          </cell>
          <cell r="CC298">
            <v>0</v>
          </cell>
          <cell r="CD298">
            <v>0</v>
          </cell>
          <cell r="CF298">
            <v>0</v>
          </cell>
          <cell r="CH298">
            <v>0</v>
          </cell>
          <cell r="CI298">
            <v>0</v>
          </cell>
          <cell r="CJ298">
            <v>0</v>
          </cell>
          <cell r="CL298">
            <v>0</v>
          </cell>
          <cell r="CN298">
            <v>0</v>
          </cell>
        </row>
        <row r="299">
          <cell r="AS299">
            <v>940006</v>
          </cell>
          <cell r="BS299">
            <v>500</v>
          </cell>
          <cell r="BT299">
            <v>500</v>
          </cell>
          <cell r="BV299">
            <v>500</v>
          </cell>
          <cell r="BW299">
            <v>1500</v>
          </cell>
          <cell r="BX299">
            <v>500</v>
          </cell>
          <cell r="BZ299">
            <v>500</v>
          </cell>
          <cell r="CB299">
            <v>500</v>
          </cell>
          <cell r="CC299">
            <v>3000</v>
          </cell>
          <cell r="CD299">
            <v>500</v>
          </cell>
          <cell r="CF299">
            <v>500</v>
          </cell>
          <cell r="CH299">
            <v>500</v>
          </cell>
          <cell r="CI299">
            <v>4500</v>
          </cell>
          <cell r="CJ299">
            <v>500</v>
          </cell>
          <cell r="CL299">
            <v>500</v>
          </cell>
          <cell r="CN299">
            <v>500</v>
          </cell>
        </row>
        <row r="300">
          <cell r="AS300"/>
          <cell r="BS300">
            <v>0</v>
          </cell>
          <cell r="BT300">
            <v>0</v>
          </cell>
          <cell r="BV300">
            <v>0</v>
          </cell>
          <cell r="BW300">
            <v>0</v>
          </cell>
          <cell r="BX300">
            <v>0</v>
          </cell>
          <cell r="BZ300">
            <v>0</v>
          </cell>
          <cell r="CB300">
            <v>0</v>
          </cell>
          <cell r="CC300">
            <v>0</v>
          </cell>
          <cell r="CD300">
            <v>0</v>
          </cell>
          <cell r="CF300">
            <v>0</v>
          </cell>
          <cell r="CH300">
            <v>0</v>
          </cell>
          <cell r="CI300">
            <v>0</v>
          </cell>
          <cell r="CJ300">
            <v>0</v>
          </cell>
          <cell r="CL300">
            <v>0</v>
          </cell>
          <cell r="CN300">
            <v>0</v>
          </cell>
        </row>
        <row r="301">
          <cell r="AS301"/>
          <cell r="BS301">
            <v>0</v>
          </cell>
          <cell r="BT301">
            <v>0</v>
          </cell>
          <cell r="BV301">
            <v>0</v>
          </cell>
          <cell r="BW301">
            <v>0</v>
          </cell>
          <cell r="BX301">
            <v>0</v>
          </cell>
          <cell r="BZ301">
            <v>0</v>
          </cell>
          <cell r="CB301">
            <v>0</v>
          </cell>
          <cell r="CC301">
            <v>0</v>
          </cell>
          <cell r="CD301">
            <v>0</v>
          </cell>
          <cell r="CF301">
            <v>0</v>
          </cell>
          <cell r="CH301">
            <v>0</v>
          </cell>
          <cell r="CI301">
            <v>0</v>
          </cell>
          <cell r="CJ301">
            <v>0</v>
          </cell>
          <cell r="CL301">
            <v>0</v>
          </cell>
          <cell r="CN301">
            <v>0</v>
          </cell>
        </row>
        <row r="302">
          <cell r="AS302"/>
          <cell r="BS302">
            <v>0</v>
          </cell>
          <cell r="BT302">
            <v>0</v>
          </cell>
          <cell r="BV302">
            <v>0</v>
          </cell>
          <cell r="BW302">
            <v>0</v>
          </cell>
          <cell r="BX302">
            <v>0</v>
          </cell>
          <cell r="BZ302">
            <v>0</v>
          </cell>
          <cell r="CB302">
            <v>0</v>
          </cell>
          <cell r="CC302">
            <v>0</v>
          </cell>
          <cell r="CD302">
            <v>0</v>
          </cell>
          <cell r="CF302">
            <v>0</v>
          </cell>
          <cell r="CH302">
            <v>0</v>
          </cell>
          <cell r="CI302">
            <v>0</v>
          </cell>
          <cell r="CJ302">
            <v>0</v>
          </cell>
          <cell r="CL302">
            <v>0</v>
          </cell>
          <cell r="CN302">
            <v>0</v>
          </cell>
        </row>
        <row r="303">
          <cell r="AS303">
            <v>25</v>
          </cell>
          <cell r="BS303">
            <v>26400</v>
          </cell>
          <cell r="BT303">
            <v>26400</v>
          </cell>
          <cell r="BV303">
            <v>26400</v>
          </cell>
          <cell r="BW303">
            <v>79200</v>
          </cell>
          <cell r="BX303">
            <v>26400</v>
          </cell>
          <cell r="BZ303">
            <v>26400</v>
          </cell>
          <cell r="CB303">
            <v>26400</v>
          </cell>
          <cell r="CC303">
            <v>158400</v>
          </cell>
          <cell r="CD303">
            <v>26400</v>
          </cell>
          <cell r="CF303">
            <v>26400</v>
          </cell>
          <cell r="CH303">
            <v>26400</v>
          </cell>
          <cell r="CI303">
            <v>237600</v>
          </cell>
          <cell r="CJ303">
            <v>26400</v>
          </cell>
          <cell r="CL303">
            <v>26400</v>
          </cell>
          <cell r="CN303">
            <v>26400</v>
          </cell>
        </row>
        <row r="304">
          <cell r="AS304"/>
        </row>
        <row r="306">
          <cell r="AS306">
            <v>240</v>
          </cell>
          <cell r="BS306">
            <v>303413.42654970754</v>
          </cell>
          <cell r="BT306">
            <v>301413.4265497076</v>
          </cell>
          <cell r="BV306">
            <v>361413.42654970754</v>
          </cell>
          <cell r="BW306">
            <v>966240.27964912285</v>
          </cell>
          <cell r="BX306">
            <v>369113.42654970754</v>
          </cell>
          <cell r="BZ306">
            <v>371753.42654970754</v>
          </cell>
          <cell r="CB306">
            <v>378853.42654970754</v>
          </cell>
          <cell r="CC306">
            <v>2085960.5592982455</v>
          </cell>
          <cell r="CD306">
            <v>311120.09321637428</v>
          </cell>
          <cell r="CF306">
            <v>332720.09321637423</v>
          </cell>
          <cell r="CH306">
            <v>354320.09321637423</v>
          </cell>
          <cell r="CI306">
            <v>3084120.8389473683</v>
          </cell>
          <cell r="CJ306">
            <v>359920.09321637423</v>
          </cell>
          <cell r="CL306">
            <v>370920.09321637423</v>
          </cell>
          <cell r="CN306">
            <v>388920.09321637423</v>
          </cell>
        </row>
        <row r="307">
          <cell r="AS307">
            <v>940</v>
          </cell>
          <cell r="BS307">
            <v>5</v>
          </cell>
          <cell r="BT307">
            <v>5</v>
          </cell>
          <cell r="BV307">
            <v>5</v>
          </cell>
          <cell r="BW307">
            <v>5</v>
          </cell>
          <cell r="BX307">
            <v>5</v>
          </cell>
          <cell r="BZ307">
            <v>5</v>
          </cell>
          <cell r="CB307">
            <v>5</v>
          </cell>
          <cell r="CC307">
            <v>5</v>
          </cell>
          <cell r="CD307">
            <v>5</v>
          </cell>
          <cell r="CF307">
            <v>5</v>
          </cell>
          <cell r="CH307">
            <v>5</v>
          </cell>
          <cell r="CI307">
            <v>5</v>
          </cell>
          <cell r="CJ307">
            <v>5</v>
          </cell>
          <cell r="CL307">
            <v>5</v>
          </cell>
          <cell r="CN307">
            <v>5</v>
          </cell>
        </row>
        <row r="308">
          <cell r="AS308"/>
        </row>
        <row r="309">
          <cell r="AS309"/>
        </row>
        <row r="310">
          <cell r="AS310">
            <v>95</v>
          </cell>
          <cell r="BS310">
            <v>1</v>
          </cell>
          <cell r="BT310">
            <v>1</v>
          </cell>
          <cell r="BV310">
            <v>1</v>
          </cell>
          <cell r="BW310">
            <v>1</v>
          </cell>
          <cell r="BX310">
            <v>1</v>
          </cell>
          <cell r="BZ310">
            <v>1</v>
          </cell>
          <cell r="CB310">
            <v>1</v>
          </cell>
          <cell r="CC310">
            <v>1</v>
          </cell>
          <cell r="CD310">
            <v>1</v>
          </cell>
          <cell r="CF310">
            <v>1</v>
          </cell>
          <cell r="CH310">
            <v>1</v>
          </cell>
          <cell r="CI310">
            <v>1</v>
          </cell>
          <cell r="CJ310">
            <v>1</v>
          </cell>
          <cell r="CL310">
            <v>1</v>
          </cell>
          <cell r="CN310">
            <v>1</v>
          </cell>
        </row>
        <row r="311">
          <cell r="AS311">
            <v>950000</v>
          </cell>
          <cell r="BS311">
            <v>11550</v>
          </cell>
          <cell r="BT311">
            <v>11550</v>
          </cell>
          <cell r="BV311">
            <v>11550</v>
          </cell>
          <cell r="BW311">
            <v>34650</v>
          </cell>
          <cell r="BX311">
            <v>11550</v>
          </cell>
          <cell r="BZ311">
            <v>11550</v>
          </cell>
          <cell r="CB311">
            <v>11550</v>
          </cell>
          <cell r="CC311">
            <v>69300</v>
          </cell>
          <cell r="CD311">
            <v>11550</v>
          </cell>
          <cell r="CF311">
            <v>11550</v>
          </cell>
          <cell r="CH311">
            <v>11550</v>
          </cell>
          <cell r="CI311">
            <v>103950</v>
          </cell>
          <cell r="CJ311">
            <v>11550</v>
          </cell>
          <cell r="CL311">
            <v>11550</v>
          </cell>
          <cell r="CN311">
            <v>11550</v>
          </cell>
        </row>
        <row r="312">
          <cell r="AS312">
            <v>950001</v>
          </cell>
          <cell r="BS312">
            <v>0</v>
          </cell>
          <cell r="BT312">
            <v>0</v>
          </cell>
          <cell r="BV312">
            <v>0</v>
          </cell>
          <cell r="BW312">
            <v>0</v>
          </cell>
          <cell r="BX312">
            <v>0</v>
          </cell>
          <cell r="BZ312">
            <v>0</v>
          </cell>
          <cell r="CB312">
            <v>0</v>
          </cell>
          <cell r="CC312">
            <v>0</v>
          </cell>
          <cell r="CD312">
            <v>0</v>
          </cell>
          <cell r="CF312">
            <v>0</v>
          </cell>
          <cell r="CH312">
            <v>0</v>
          </cell>
          <cell r="CI312">
            <v>0</v>
          </cell>
          <cell r="CJ312">
            <v>0</v>
          </cell>
          <cell r="CL312">
            <v>0</v>
          </cell>
          <cell r="CN312">
            <v>0</v>
          </cell>
        </row>
        <row r="313">
          <cell r="AS313">
            <v>950002</v>
          </cell>
          <cell r="BS313">
            <v>0</v>
          </cell>
          <cell r="BT313">
            <v>0</v>
          </cell>
          <cell r="BV313">
            <v>0</v>
          </cell>
          <cell r="BW313">
            <v>0</v>
          </cell>
          <cell r="BX313">
            <v>0</v>
          </cell>
          <cell r="BZ313">
            <v>0</v>
          </cell>
          <cell r="CB313">
            <v>0</v>
          </cell>
          <cell r="CC313">
            <v>0</v>
          </cell>
          <cell r="CD313">
            <v>0</v>
          </cell>
          <cell r="CF313">
            <v>0</v>
          </cell>
          <cell r="CH313">
            <v>0</v>
          </cell>
          <cell r="CI313">
            <v>0</v>
          </cell>
          <cell r="CJ313">
            <v>0</v>
          </cell>
          <cell r="CL313">
            <v>0</v>
          </cell>
          <cell r="CN313">
            <v>0</v>
          </cell>
        </row>
        <row r="314">
          <cell r="AS314">
            <v>950003</v>
          </cell>
          <cell r="BS314">
            <v>32000</v>
          </cell>
          <cell r="BT314">
            <v>32000</v>
          </cell>
          <cell r="BV314">
            <v>32000</v>
          </cell>
          <cell r="BW314">
            <v>96000</v>
          </cell>
          <cell r="BX314">
            <v>21000</v>
          </cell>
          <cell r="BZ314">
            <v>87600</v>
          </cell>
          <cell r="CB314">
            <v>16000</v>
          </cell>
          <cell r="CC314">
            <v>220600</v>
          </cell>
          <cell r="CD314">
            <v>16000</v>
          </cell>
          <cell r="CF314">
            <v>40400</v>
          </cell>
          <cell r="CH314">
            <v>12000</v>
          </cell>
          <cell r="CI314">
            <v>289000</v>
          </cell>
          <cell r="CJ314">
            <v>7500</v>
          </cell>
          <cell r="CL314">
            <v>18500</v>
          </cell>
          <cell r="CN314">
            <v>0</v>
          </cell>
        </row>
        <row r="315">
          <cell r="AS315">
            <v>950004</v>
          </cell>
          <cell r="BS315">
            <v>0</v>
          </cell>
          <cell r="BT315">
            <v>0</v>
          </cell>
          <cell r="BV315">
            <v>0</v>
          </cell>
          <cell r="BW315">
            <v>0</v>
          </cell>
          <cell r="BX315">
            <v>0</v>
          </cell>
          <cell r="BZ315">
            <v>0</v>
          </cell>
          <cell r="CB315">
            <v>0</v>
          </cell>
          <cell r="CC315">
            <v>0</v>
          </cell>
          <cell r="CD315">
            <v>0</v>
          </cell>
          <cell r="CF315">
            <v>0</v>
          </cell>
          <cell r="CH315">
            <v>0</v>
          </cell>
          <cell r="CI315">
            <v>0</v>
          </cell>
          <cell r="CJ315">
            <v>0</v>
          </cell>
          <cell r="CL315">
            <v>0</v>
          </cell>
          <cell r="CN315">
            <v>0</v>
          </cell>
        </row>
        <row r="316">
          <cell r="AS316">
            <v>950005</v>
          </cell>
          <cell r="BS316">
            <v>0</v>
          </cell>
          <cell r="BT316">
            <v>0</v>
          </cell>
          <cell r="BV316">
            <v>0</v>
          </cell>
          <cell r="BW316">
            <v>0</v>
          </cell>
          <cell r="BX316">
            <v>0</v>
          </cell>
          <cell r="BZ316">
            <v>0</v>
          </cell>
          <cell r="CB316">
            <v>0</v>
          </cell>
          <cell r="CC316">
            <v>0</v>
          </cell>
          <cell r="CD316">
            <v>0</v>
          </cell>
          <cell r="CF316">
            <v>0</v>
          </cell>
          <cell r="CH316">
            <v>0</v>
          </cell>
          <cell r="CI316">
            <v>0</v>
          </cell>
          <cell r="CJ316">
            <v>0</v>
          </cell>
          <cell r="CL316">
            <v>0</v>
          </cell>
          <cell r="CN316">
            <v>0</v>
          </cell>
        </row>
        <row r="317">
          <cell r="AS317">
            <v>950006</v>
          </cell>
          <cell r="BS317">
            <v>3747</v>
          </cell>
          <cell r="BT317">
            <v>4847</v>
          </cell>
          <cell r="BV317">
            <v>3747</v>
          </cell>
          <cell r="BW317">
            <v>12341</v>
          </cell>
          <cell r="BX317">
            <v>3747</v>
          </cell>
          <cell r="BZ317">
            <v>4297</v>
          </cell>
          <cell r="CB317">
            <v>3747</v>
          </cell>
          <cell r="CC317">
            <v>24132</v>
          </cell>
          <cell r="CD317">
            <v>3747</v>
          </cell>
          <cell r="CF317">
            <v>4297</v>
          </cell>
          <cell r="CH317">
            <v>3747</v>
          </cell>
          <cell r="CI317">
            <v>35923</v>
          </cell>
          <cell r="CJ317">
            <v>3747</v>
          </cell>
          <cell r="CL317">
            <v>4297</v>
          </cell>
          <cell r="CN317">
            <v>3747</v>
          </cell>
        </row>
        <row r="318">
          <cell r="AS318">
            <v>950007</v>
          </cell>
          <cell r="BS318">
            <v>990</v>
          </cell>
          <cell r="BT318">
            <v>990</v>
          </cell>
          <cell r="BV318">
            <v>6490</v>
          </cell>
          <cell r="BW318">
            <v>8470</v>
          </cell>
          <cell r="BX318">
            <v>990</v>
          </cell>
          <cell r="BZ318">
            <v>990</v>
          </cell>
          <cell r="CB318">
            <v>990</v>
          </cell>
          <cell r="CC318">
            <v>11440</v>
          </cell>
          <cell r="CD318">
            <v>990</v>
          </cell>
          <cell r="CF318">
            <v>990</v>
          </cell>
          <cell r="CH318">
            <v>990</v>
          </cell>
          <cell r="CI318">
            <v>14410</v>
          </cell>
          <cell r="CJ318">
            <v>990</v>
          </cell>
          <cell r="CL318">
            <v>990</v>
          </cell>
          <cell r="CN318">
            <v>990</v>
          </cell>
        </row>
        <row r="319">
          <cell r="AS319">
            <v>950008</v>
          </cell>
          <cell r="BS319">
            <v>3000</v>
          </cell>
          <cell r="BT319">
            <v>6000</v>
          </cell>
          <cell r="BV319">
            <v>18000</v>
          </cell>
          <cell r="BW319">
            <v>27000</v>
          </cell>
          <cell r="BX319">
            <v>3000</v>
          </cell>
          <cell r="BZ319">
            <v>23000</v>
          </cell>
          <cell r="CB319">
            <v>13000</v>
          </cell>
          <cell r="CC319">
            <v>66000</v>
          </cell>
          <cell r="CD319">
            <v>3000</v>
          </cell>
          <cell r="CF319">
            <v>3000</v>
          </cell>
          <cell r="CH319">
            <v>3000</v>
          </cell>
          <cell r="CI319">
            <v>75000</v>
          </cell>
          <cell r="CJ319">
            <v>3000</v>
          </cell>
          <cell r="CL319">
            <v>3000</v>
          </cell>
          <cell r="CN319">
            <v>3000</v>
          </cell>
        </row>
        <row r="320">
          <cell r="AS320">
            <v>950009</v>
          </cell>
          <cell r="BS320">
            <v>5033.3999999999996</v>
          </cell>
          <cell r="BT320">
            <v>5033.3999999999996</v>
          </cell>
          <cell r="BV320">
            <v>5033.3999999999996</v>
          </cell>
          <cell r="BW320">
            <v>15100.199999999999</v>
          </cell>
          <cell r="BX320">
            <v>5033.3999999999996</v>
          </cell>
          <cell r="BZ320">
            <v>5033.3999999999996</v>
          </cell>
          <cell r="CB320">
            <v>5033.3999999999996</v>
          </cell>
          <cell r="CC320">
            <v>30200.400000000001</v>
          </cell>
          <cell r="CD320">
            <v>5033.3999999999996</v>
          </cell>
          <cell r="CF320">
            <v>5033.3999999999996</v>
          </cell>
          <cell r="CH320">
            <v>5033.3999999999996</v>
          </cell>
          <cell r="CI320">
            <v>45300.600000000006</v>
          </cell>
          <cell r="CJ320">
            <v>5033.3999999999996</v>
          </cell>
          <cell r="CL320">
            <v>5033.3999999999996</v>
          </cell>
          <cell r="CN320">
            <v>5033.3999999999996</v>
          </cell>
        </row>
        <row r="321">
          <cell r="AS321">
            <v>950010</v>
          </cell>
          <cell r="BS321">
            <v>2500</v>
          </cell>
          <cell r="BT321">
            <v>2500</v>
          </cell>
          <cell r="BV321">
            <v>2500</v>
          </cell>
          <cell r="BW321">
            <v>7500</v>
          </cell>
          <cell r="BX321">
            <v>2500</v>
          </cell>
          <cell r="BZ321">
            <v>2500</v>
          </cell>
          <cell r="CB321">
            <v>2500</v>
          </cell>
          <cell r="CC321">
            <v>15000</v>
          </cell>
          <cell r="CD321">
            <v>2500</v>
          </cell>
          <cell r="CF321">
            <v>2500</v>
          </cell>
          <cell r="CH321">
            <v>2500</v>
          </cell>
          <cell r="CI321">
            <v>22500</v>
          </cell>
          <cell r="CJ321">
            <v>2500</v>
          </cell>
          <cell r="CL321">
            <v>2500</v>
          </cell>
          <cell r="CN321">
            <v>2500</v>
          </cell>
        </row>
        <row r="322">
          <cell r="AS322">
            <v>950011</v>
          </cell>
          <cell r="BS322">
            <v>3000</v>
          </cell>
          <cell r="BT322">
            <v>3000</v>
          </cell>
          <cell r="BV322">
            <v>3000</v>
          </cell>
          <cell r="BW322">
            <v>9000</v>
          </cell>
          <cell r="BX322">
            <v>185</v>
          </cell>
          <cell r="BZ322">
            <v>185</v>
          </cell>
          <cell r="CB322">
            <v>185</v>
          </cell>
          <cell r="CC322">
            <v>9555</v>
          </cell>
          <cell r="CD322">
            <v>185</v>
          </cell>
          <cell r="CF322">
            <v>185</v>
          </cell>
          <cell r="CH322">
            <v>185</v>
          </cell>
          <cell r="CI322">
            <v>10110</v>
          </cell>
          <cell r="CJ322">
            <v>185</v>
          </cell>
          <cell r="CL322">
            <v>185</v>
          </cell>
          <cell r="CN322">
            <v>185</v>
          </cell>
        </row>
        <row r="323">
          <cell r="AS323">
            <v>950012</v>
          </cell>
          <cell r="BS323">
            <v>12500</v>
          </cell>
          <cell r="BT323">
            <v>12500</v>
          </cell>
          <cell r="BV323">
            <v>12500</v>
          </cell>
          <cell r="BW323">
            <v>37500</v>
          </cell>
          <cell r="BX323">
            <v>12500</v>
          </cell>
          <cell r="BZ323">
            <v>12500</v>
          </cell>
          <cell r="CB323">
            <v>12500</v>
          </cell>
          <cell r="CC323">
            <v>75000</v>
          </cell>
          <cell r="CD323">
            <v>12500</v>
          </cell>
          <cell r="CF323">
            <v>12500</v>
          </cell>
          <cell r="CH323">
            <v>12500</v>
          </cell>
          <cell r="CI323">
            <v>112500</v>
          </cell>
          <cell r="CJ323">
            <v>12500</v>
          </cell>
          <cell r="CL323">
            <v>12500</v>
          </cell>
          <cell r="CN323">
            <v>12500</v>
          </cell>
        </row>
        <row r="324">
          <cell r="AS324">
            <v>950013</v>
          </cell>
          <cell r="BS324">
            <v>3500</v>
          </cell>
          <cell r="BT324">
            <v>3500</v>
          </cell>
          <cell r="BV324">
            <v>7000</v>
          </cell>
          <cell r="BW324">
            <v>14000</v>
          </cell>
          <cell r="BX324">
            <v>7000</v>
          </cell>
          <cell r="BZ324">
            <v>7000</v>
          </cell>
          <cell r="CB324">
            <v>3500</v>
          </cell>
          <cell r="CC324">
            <v>31500</v>
          </cell>
          <cell r="CD324">
            <v>3500</v>
          </cell>
          <cell r="CF324">
            <v>7000</v>
          </cell>
          <cell r="CH324">
            <v>7000</v>
          </cell>
          <cell r="CI324">
            <v>49000</v>
          </cell>
          <cell r="CJ324">
            <v>7000</v>
          </cell>
          <cell r="CL324">
            <v>3500</v>
          </cell>
          <cell r="CN324">
            <v>3500</v>
          </cell>
        </row>
        <row r="325">
          <cell r="AS325">
            <v>950014</v>
          </cell>
          <cell r="BS325">
            <v>-6277.0400000000009</v>
          </cell>
          <cell r="BT325">
            <v>-6687.04</v>
          </cell>
          <cell r="BV325">
            <v>-8327.0399999999991</v>
          </cell>
          <cell r="BW325">
            <v>-21291.120000000003</v>
          </cell>
          <cell r="BX325">
            <v>-4895.54</v>
          </cell>
          <cell r="BZ325">
            <v>-13610.54</v>
          </cell>
          <cell r="CB325">
            <v>-5395.5400000000009</v>
          </cell>
          <cell r="CC325">
            <v>-45192.740000000005</v>
          </cell>
          <cell r="CD325">
            <v>-4395.54</v>
          </cell>
          <cell r="CF325">
            <v>-6890.54</v>
          </cell>
          <cell r="CH325">
            <v>-3995.5400000000004</v>
          </cell>
          <cell r="CI325">
            <v>-60474.360000000008</v>
          </cell>
          <cell r="CJ325">
            <v>-3545.5400000000004</v>
          </cell>
          <cell r="CL325">
            <v>-4700.54</v>
          </cell>
          <cell r="CN325">
            <v>-2795.5400000000004</v>
          </cell>
        </row>
        <row r="326">
          <cell r="AS326"/>
          <cell r="BS326">
            <v>0</v>
          </cell>
          <cell r="BT326">
            <v>0</v>
          </cell>
          <cell r="BV326">
            <v>0</v>
          </cell>
          <cell r="BW326">
            <v>0</v>
          </cell>
          <cell r="BX326">
            <v>0</v>
          </cell>
          <cell r="BZ326">
            <v>0</v>
          </cell>
          <cell r="CB326">
            <v>0</v>
          </cell>
          <cell r="CC326">
            <v>0</v>
          </cell>
          <cell r="CD326">
            <v>0</v>
          </cell>
          <cell r="CF326">
            <v>0</v>
          </cell>
          <cell r="CH326">
            <v>0</v>
          </cell>
          <cell r="CI326">
            <v>0</v>
          </cell>
          <cell r="CJ326">
            <v>0</v>
          </cell>
          <cell r="CL326">
            <v>0</v>
          </cell>
          <cell r="CN326">
            <v>0</v>
          </cell>
        </row>
        <row r="327">
          <cell r="AS327"/>
          <cell r="BS327">
            <v>0</v>
          </cell>
          <cell r="BT327">
            <v>0</v>
          </cell>
          <cell r="BV327">
            <v>0</v>
          </cell>
          <cell r="BW327">
            <v>0</v>
          </cell>
          <cell r="BX327">
            <v>0</v>
          </cell>
          <cell r="BZ327">
            <v>0</v>
          </cell>
          <cell r="CB327">
            <v>0</v>
          </cell>
          <cell r="CC327">
            <v>0</v>
          </cell>
          <cell r="CD327">
            <v>0</v>
          </cell>
          <cell r="CF327">
            <v>0</v>
          </cell>
          <cell r="CH327">
            <v>0</v>
          </cell>
          <cell r="CI327">
            <v>0</v>
          </cell>
          <cell r="CJ327">
            <v>0</v>
          </cell>
          <cell r="CL327">
            <v>0</v>
          </cell>
          <cell r="CN327">
            <v>0</v>
          </cell>
        </row>
        <row r="328">
          <cell r="AS328">
            <v>26</v>
          </cell>
          <cell r="BS328">
            <v>71543.359999999986</v>
          </cell>
          <cell r="BT328">
            <v>75233.36</v>
          </cell>
          <cell r="BV328">
            <v>93493.36</v>
          </cell>
          <cell r="BW328">
            <v>240270.08000000002</v>
          </cell>
          <cell r="BX328">
            <v>62609.859999999993</v>
          </cell>
          <cell r="BZ328">
            <v>141044.85999999999</v>
          </cell>
          <cell r="CB328">
            <v>63609.859999999993</v>
          </cell>
          <cell r="CC328">
            <v>507534.66000000003</v>
          </cell>
          <cell r="CD328">
            <v>54609.86</v>
          </cell>
          <cell r="CF328">
            <v>80564.86</v>
          </cell>
          <cell r="CH328">
            <v>54509.86</v>
          </cell>
          <cell r="CI328">
            <v>697219.24</v>
          </cell>
          <cell r="CJ328">
            <v>50459.86</v>
          </cell>
          <cell r="CL328">
            <v>57354.86</v>
          </cell>
          <cell r="CN328">
            <v>40209.86</v>
          </cell>
        </row>
        <row r="329">
          <cell r="AS329"/>
        </row>
        <row r="330">
          <cell r="AS330"/>
        </row>
        <row r="331">
          <cell r="AS331">
            <v>96</v>
          </cell>
          <cell r="BS331">
            <v>1</v>
          </cell>
          <cell r="BT331">
            <v>1</v>
          </cell>
          <cell r="BV331">
            <v>2</v>
          </cell>
          <cell r="BW331">
            <v>2</v>
          </cell>
          <cell r="BX331">
            <v>4</v>
          </cell>
          <cell r="BZ331">
            <v>4</v>
          </cell>
          <cell r="CB331">
            <v>4</v>
          </cell>
          <cell r="CC331">
            <v>4</v>
          </cell>
          <cell r="CD331">
            <v>5</v>
          </cell>
          <cell r="CF331">
            <v>5</v>
          </cell>
          <cell r="CH331">
            <v>5</v>
          </cell>
          <cell r="CI331">
            <v>5</v>
          </cell>
          <cell r="CJ331">
            <v>5</v>
          </cell>
          <cell r="CL331">
            <v>5</v>
          </cell>
          <cell r="CN331">
            <v>5</v>
          </cell>
        </row>
        <row r="332">
          <cell r="AS332">
            <v>960000</v>
          </cell>
          <cell r="BS332">
            <v>21900</v>
          </cell>
          <cell r="BT332">
            <v>21900</v>
          </cell>
          <cell r="BV332">
            <v>44783.333333333336</v>
          </cell>
          <cell r="BW332">
            <v>88583.333333333343</v>
          </cell>
          <cell r="BX332">
            <v>70073.333333333343</v>
          </cell>
          <cell r="BZ332">
            <v>70073.333333333343</v>
          </cell>
          <cell r="CB332">
            <v>70073.333333333343</v>
          </cell>
          <cell r="CC332">
            <v>298803.33333333337</v>
          </cell>
          <cell r="CD332">
            <v>82040.000000000015</v>
          </cell>
          <cell r="CF332">
            <v>82040.000000000015</v>
          </cell>
          <cell r="CH332">
            <v>82040.000000000015</v>
          </cell>
          <cell r="CI332">
            <v>544923.33333333337</v>
          </cell>
          <cell r="CJ332">
            <v>82040.000000000015</v>
          </cell>
          <cell r="CL332">
            <v>82040.000000000015</v>
          </cell>
          <cell r="CN332">
            <v>82040.000000000015</v>
          </cell>
        </row>
        <row r="333">
          <cell r="AS333">
            <v>960001</v>
          </cell>
          <cell r="BS333">
            <v>0</v>
          </cell>
          <cell r="BT333">
            <v>0</v>
          </cell>
          <cell r="BV333">
            <v>22000</v>
          </cell>
          <cell r="BW333">
            <v>22000</v>
          </cell>
          <cell r="BX333">
            <v>32400</v>
          </cell>
          <cell r="BZ333">
            <v>0</v>
          </cell>
          <cell r="CB333">
            <v>0</v>
          </cell>
          <cell r="CC333">
            <v>54400</v>
          </cell>
          <cell r="CD333">
            <v>20000</v>
          </cell>
          <cell r="CF333">
            <v>0</v>
          </cell>
          <cell r="CH333">
            <v>0</v>
          </cell>
          <cell r="CI333">
            <v>74400</v>
          </cell>
          <cell r="CJ333">
            <v>0</v>
          </cell>
          <cell r="CL333">
            <v>0</v>
          </cell>
          <cell r="CN333">
            <v>0</v>
          </cell>
        </row>
        <row r="334">
          <cell r="AS334">
            <v>960002</v>
          </cell>
          <cell r="BS334">
            <v>11500</v>
          </cell>
          <cell r="BT334">
            <v>11500</v>
          </cell>
          <cell r="BV334">
            <v>11500</v>
          </cell>
          <cell r="BW334">
            <v>34500</v>
          </cell>
          <cell r="BX334">
            <v>11500</v>
          </cell>
          <cell r="BZ334">
            <v>11500</v>
          </cell>
          <cell r="CB334">
            <v>11500</v>
          </cell>
          <cell r="CC334">
            <v>69000</v>
          </cell>
          <cell r="CD334">
            <v>11500</v>
          </cell>
          <cell r="CF334">
            <v>11500</v>
          </cell>
          <cell r="CH334">
            <v>11500</v>
          </cell>
          <cell r="CI334">
            <v>103500</v>
          </cell>
          <cell r="CJ334">
            <v>11500</v>
          </cell>
          <cell r="CL334">
            <v>11500</v>
          </cell>
          <cell r="CN334">
            <v>11500</v>
          </cell>
        </row>
        <row r="335">
          <cell r="AS335">
            <v>960003</v>
          </cell>
          <cell r="BS335">
            <v>11350.766666666668</v>
          </cell>
          <cell r="BT335">
            <v>11350.766666666668</v>
          </cell>
          <cell r="BV335">
            <v>17249.433333333331</v>
          </cell>
          <cell r="BW335">
            <v>39950.966666666667</v>
          </cell>
          <cell r="BX335">
            <v>17249.433333333331</v>
          </cell>
          <cell r="BZ335">
            <v>17249.433333333331</v>
          </cell>
          <cell r="CB335">
            <v>17249.433333333331</v>
          </cell>
          <cell r="CC335">
            <v>91699.266666666663</v>
          </cell>
          <cell r="CD335">
            <v>17249.433333333331</v>
          </cell>
          <cell r="CF335">
            <v>17249.433333333331</v>
          </cell>
          <cell r="CH335">
            <v>17249.433333333331</v>
          </cell>
          <cell r="CI335">
            <v>143447.56666666665</v>
          </cell>
          <cell r="CJ335">
            <v>17249.433333333331</v>
          </cell>
          <cell r="CL335">
            <v>17249.433333333331</v>
          </cell>
          <cell r="CN335">
            <v>17249.433333333331</v>
          </cell>
        </row>
        <row r="336">
          <cell r="AS336">
            <v>960004</v>
          </cell>
          <cell r="BS336">
            <v>3000</v>
          </cell>
          <cell r="BT336">
            <v>3000</v>
          </cell>
          <cell r="BV336">
            <v>3000</v>
          </cell>
          <cell r="BW336">
            <v>9000</v>
          </cell>
          <cell r="BX336">
            <v>3000</v>
          </cell>
          <cell r="BZ336">
            <v>3000</v>
          </cell>
          <cell r="CB336">
            <v>3000</v>
          </cell>
          <cell r="CC336">
            <v>18000</v>
          </cell>
          <cell r="CD336">
            <v>3000</v>
          </cell>
          <cell r="CF336">
            <v>3000</v>
          </cell>
          <cell r="CH336">
            <v>3000</v>
          </cell>
          <cell r="CI336">
            <v>27000</v>
          </cell>
          <cell r="CJ336">
            <v>3000</v>
          </cell>
          <cell r="CL336">
            <v>3000</v>
          </cell>
          <cell r="CN336">
            <v>3000</v>
          </cell>
        </row>
        <row r="337">
          <cell r="AS337">
            <v>960005</v>
          </cell>
          <cell r="BS337">
            <v>3000</v>
          </cell>
          <cell r="BT337">
            <v>3000</v>
          </cell>
          <cell r="BV337">
            <v>3000</v>
          </cell>
          <cell r="BW337">
            <v>9000</v>
          </cell>
          <cell r="BX337">
            <v>3000</v>
          </cell>
          <cell r="BZ337">
            <v>3000</v>
          </cell>
          <cell r="CB337">
            <v>3000</v>
          </cell>
          <cell r="CC337">
            <v>18000</v>
          </cell>
          <cell r="CD337">
            <v>3000</v>
          </cell>
          <cell r="CF337">
            <v>3000</v>
          </cell>
          <cell r="CH337">
            <v>3000</v>
          </cell>
          <cell r="CI337">
            <v>27000</v>
          </cell>
          <cell r="CJ337">
            <v>3000</v>
          </cell>
          <cell r="CL337">
            <v>3000</v>
          </cell>
          <cell r="CN337">
            <v>3000</v>
          </cell>
        </row>
        <row r="338">
          <cell r="AS338">
            <v>960006</v>
          </cell>
          <cell r="BS338">
            <v>5000</v>
          </cell>
          <cell r="BT338">
            <v>5000</v>
          </cell>
          <cell r="BV338">
            <v>10000</v>
          </cell>
          <cell r="BW338">
            <v>20000</v>
          </cell>
          <cell r="BX338">
            <v>20000</v>
          </cell>
          <cell r="BZ338">
            <v>20000</v>
          </cell>
          <cell r="CB338">
            <v>20000</v>
          </cell>
          <cell r="CC338">
            <v>80000</v>
          </cell>
          <cell r="CD338">
            <v>25000</v>
          </cell>
          <cell r="CF338">
            <v>25000</v>
          </cell>
          <cell r="CH338">
            <v>25000</v>
          </cell>
          <cell r="CI338">
            <v>155000</v>
          </cell>
          <cell r="CJ338">
            <v>25000</v>
          </cell>
          <cell r="CL338">
            <v>25000</v>
          </cell>
          <cell r="CN338">
            <v>25000</v>
          </cell>
        </row>
        <row r="339">
          <cell r="AS339"/>
          <cell r="BS339">
            <v>0</v>
          </cell>
          <cell r="BT339">
            <v>0</v>
          </cell>
          <cell r="BV339">
            <v>0</v>
          </cell>
          <cell r="BW339">
            <v>0</v>
          </cell>
          <cell r="BX339">
            <v>0</v>
          </cell>
          <cell r="BZ339">
            <v>0</v>
          </cell>
          <cell r="CB339">
            <v>0</v>
          </cell>
          <cell r="CC339">
            <v>0</v>
          </cell>
          <cell r="CD339">
            <v>0</v>
          </cell>
          <cell r="CF339">
            <v>0</v>
          </cell>
          <cell r="CH339">
            <v>0</v>
          </cell>
          <cell r="CI339">
            <v>0</v>
          </cell>
          <cell r="CJ339">
            <v>0</v>
          </cell>
          <cell r="CL339">
            <v>0</v>
          </cell>
          <cell r="CN339">
            <v>0</v>
          </cell>
        </row>
        <row r="340">
          <cell r="AS340"/>
          <cell r="BS340">
            <v>0</v>
          </cell>
          <cell r="BT340">
            <v>0</v>
          </cell>
          <cell r="BV340">
            <v>0</v>
          </cell>
          <cell r="BW340">
            <v>0</v>
          </cell>
          <cell r="BX340">
            <v>0</v>
          </cell>
          <cell r="BZ340">
            <v>0</v>
          </cell>
          <cell r="CB340">
            <v>0</v>
          </cell>
          <cell r="CC340">
            <v>0</v>
          </cell>
          <cell r="CD340">
            <v>0</v>
          </cell>
          <cell r="CF340">
            <v>0</v>
          </cell>
          <cell r="CH340">
            <v>0</v>
          </cell>
          <cell r="CI340">
            <v>0</v>
          </cell>
          <cell r="CJ340">
            <v>0</v>
          </cell>
          <cell r="CL340">
            <v>0</v>
          </cell>
          <cell r="CN340">
            <v>0</v>
          </cell>
        </row>
        <row r="341">
          <cell r="AS341"/>
          <cell r="BS341">
            <v>0</v>
          </cell>
          <cell r="BT341">
            <v>0</v>
          </cell>
          <cell r="BV341">
            <v>0</v>
          </cell>
          <cell r="BW341">
            <v>0</v>
          </cell>
          <cell r="BX341">
            <v>0</v>
          </cell>
          <cell r="BZ341">
            <v>0</v>
          </cell>
          <cell r="CB341">
            <v>0</v>
          </cell>
          <cell r="CC341">
            <v>0</v>
          </cell>
          <cell r="CD341">
            <v>0</v>
          </cell>
          <cell r="CF341">
            <v>0</v>
          </cell>
          <cell r="CH341">
            <v>0</v>
          </cell>
          <cell r="CI341">
            <v>0</v>
          </cell>
          <cell r="CJ341">
            <v>0</v>
          </cell>
          <cell r="CL341">
            <v>0</v>
          </cell>
          <cell r="CN341">
            <v>0</v>
          </cell>
        </row>
        <row r="342">
          <cell r="AS342">
            <v>27</v>
          </cell>
          <cell r="BS342">
            <v>55750.76666666667</v>
          </cell>
          <cell r="BT342">
            <v>55750.76666666667</v>
          </cell>
          <cell r="BV342">
            <v>111532.76666666668</v>
          </cell>
          <cell r="BW342">
            <v>223034.30000000002</v>
          </cell>
          <cell r="BX342">
            <v>157222.76666666666</v>
          </cell>
          <cell r="BZ342">
            <v>124822.76666666668</v>
          </cell>
          <cell r="CB342">
            <v>124822.76666666668</v>
          </cell>
          <cell r="CC342">
            <v>629902.60000000009</v>
          </cell>
          <cell r="CD342">
            <v>161789.43333333335</v>
          </cell>
          <cell r="CF342">
            <v>141789.43333333335</v>
          </cell>
          <cell r="CH342">
            <v>141789.43333333335</v>
          </cell>
          <cell r="CI342">
            <v>1075270.8999999999</v>
          </cell>
          <cell r="CJ342">
            <v>141789.43333333335</v>
          </cell>
          <cell r="CL342">
            <v>141789.43333333335</v>
          </cell>
          <cell r="CN342">
            <v>141789.43333333335</v>
          </cell>
        </row>
        <row r="343">
          <cell r="AS343"/>
        </row>
        <row r="345">
          <cell r="AS345">
            <v>250</v>
          </cell>
          <cell r="BS345">
            <v>127294.12666666665</v>
          </cell>
          <cell r="BT345">
            <v>130984.12666666668</v>
          </cell>
          <cell r="BV345">
            <v>205026.12666666668</v>
          </cell>
          <cell r="BW345">
            <v>463304.38</v>
          </cell>
          <cell r="BX345">
            <v>219832.62666666665</v>
          </cell>
          <cell r="BZ345">
            <v>265867.62666666665</v>
          </cell>
          <cell r="CB345">
            <v>188432.62666666668</v>
          </cell>
          <cell r="CC345">
            <v>1137437.2600000002</v>
          </cell>
          <cell r="CD345">
            <v>216399.29333333333</v>
          </cell>
          <cell r="CF345">
            <v>222354.29333333333</v>
          </cell>
          <cell r="CH345">
            <v>196299.29333333333</v>
          </cell>
          <cell r="CI345">
            <v>1772490.14</v>
          </cell>
          <cell r="CJ345">
            <v>192249.29333333333</v>
          </cell>
          <cell r="CL345">
            <v>199144.29333333333</v>
          </cell>
          <cell r="CN345">
            <v>181999.29333333333</v>
          </cell>
        </row>
        <row r="346">
          <cell r="AS346">
            <v>850</v>
          </cell>
          <cell r="BS346">
            <v>2</v>
          </cell>
          <cell r="BT346">
            <v>2</v>
          </cell>
          <cell r="BV346">
            <v>3</v>
          </cell>
          <cell r="BW346">
            <v>3</v>
          </cell>
          <cell r="BX346">
            <v>5</v>
          </cell>
          <cell r="BZ346">
            <v>5</v>
          </cell>
          <cell r="CB346">
            <v>5</v>
          </cell>
          <cell r="CC346">
            <v>5</v>
          </cell>
          <cell r="CD346">
            <v>6</v>
          </cell>
          <cell r="CF346">
            <v>6</v>
          </cell>
          <cell r="CH346">
            <v>6</v>
          </cell>
          <cell r="CI346">
            <v>6</v>
          </cell>
          <cell r="CJ346">
            <v>6</v>
          </cell>
          <cell r="CL346">
            <v>6</v>
          </cell>
          <cell r="CN346">
            <v>6</v>
          </cell>
        </row>
        <row r="348">
          <cell r="AS348"/>
        </row>
        <row r="349">
          <cell r="AS349"/>
        </row>
        <row r="350">
          <cell r="AS350"/>
          <cell r="BS350">
            <v>0</v>
          </cell>
          <cell r="BT350">
            <v>0</v>
          </cell>
          <cell r="BV350">
            <v>0</v>
          </cell>
          <cell r="BW350">
            <v>0</v>
          </cell>
          <cell r="BX350">
            <v>0</v>
          </cell>
          <cell r="BZ350">
            <v>0</v>
          </cell>
          <cell r="CB350">
            <v>0</v>
          </cell>
          <cell r="CC350">
            <v>0</v>
          </cell>
          <cell r="CD350">
            <v>0</v>
          </cell>
          <cell r="CF350">
            <v>0</v>
          </cell>
          <cell r="CH350">
            <v>0</v>
          </cell>
          <cell r="CI350">
            <v>0</v>
          </cell>
          <cell r="CJ350">
            <v>0</v>
          </cell>
          <cell r="CL350">
            <v>0</v>
          </cell>
          <cell r="CN350">
            <v>0</v>
          </cell>
        </row>
        <row r="351">
          <cell r="AS351"/>
          <cell r="BS351">
            <v>0</v>
          </cell>
          <cell r="BT351">
            <v>0</v>
          </cell>
          <cell r="BV351">
            <v>0</v>
          </cell>
          <cell r="BW351">
            <v>0</v>
          </cell>
          <cell r="BX351">
            <v>0</v>
          </cell>
          <cell r="BZ351">
            <v>0</v>
          </cell>
          <cell r="CB351">
            <v>0</v>
          </cell>
          <cell r="CC351">
            <v>0</v>
          </cell>
          <cell r="CD351">
            <v>0</v>
          </cell>
          <cell r="CF351">
            <v>0</v>
          </cell>
          <cell r="CH351">
            <v>0</v>
          </cell>
          <cell r="CI351">
            <v>0</v>
          </cell>
          <cell r="CJ351">
            <v>0</v>
          </cell>
          <cell r="CL351">
            <v>0</v>
          </cell>
          <cell r="CN351">
            <v>0</v>
          </cell>
        </row>
        <row r="352">
          <cell r="AS352"/>
          <cell r="BS352">
            <v>0</v>
          </cell>
          <cell r="BT352">
            <v>0</v>
          </cell>
          <cell r="BV352">
            <v>0</v>
          </cell>
          <cell r="BW352">
            <v>0</v>
          </cell>
          <cell r="BX352">
            <v>0</v>
          </cell>
          <cell r="BZ352">
            <v>0</v>
          </cell>
          <cell r="CB352">
            <v>0</v>
          </cell>
          <cell r="CC352">
            <v>0</v>
          </cell>
          <cell r="CD352">
            <v>0</v>
          </cell>
          <cell r="CF352">
            <v>0</v>
          </cell>
          <cell r="CH352">
            <v>0</v>
          </cell>
          <cell r="CI352">
            <v>0</v>
          </cell>
          <cell r="CJ352">
            <v>0</v>
          </cell>
          <cell r="CL352">
            <v>0</v>
          </cell>
          <cell r="CN352">
            <v>0</v>
          </cell>
        </row>
        <row r="353">
          <cell r="AS353"/>
          <cell r="BS353">
            <v>0</v>
          </cell>
          <cell r="BT353">
            <v>0</v>
          </cell>
          <cell r="BV353">
            <v>0</v>
          </cell>
          <cell r="BW353">
            <v>0</v>
          </cell>
          <cell r="BX353">
            <v>0</v>
          </cell>
          <cell r="BZ353">
            <v>0</v>
          </cell>
          <cell r="CB353">
            <v>0</v>
          </cell>
          <cell r="CC353">
            <v>0</v>
          </cell>
          <cell r="CD353">
            <v>0</v>
          </cell>
          <cell r="CF353">
            <v>0</v>
          </cell>
          <cell r="CH353">
            <v>0</v>
          </cell>
          <cell r="CI353">
            <v>0</v>
          </cell>
          <cell r="CJ353">
            <v>0</v>
          </cell>
          <cell r="CL353">
            <v>0</v>
          </cell>
          <cell r="CN353">
            <v>0</v>
          </cell>
        </row>
        <row r="354">
          <cell r="AS354"/>
          <cell r="BS354">
            <v>0</v>
          </cell>
          <cell r="BT354">
            <v>0</v>
          </cell>
          <cell r="BV354">
            <v>0</v>
          </cell>
          <cell r="BW354">
            <v>0</v>
          </cell>
          <cell r="BX354">
            <v>0</v>
          </cell>
          <cell r="BZ354">
            <v>0</v>
          </cell>
          <cell r="CB354">
            <v>0</v>
          </cell>
          <cell r="CC354">
            <v>0</v>
          </cell>
          <cell r="CD354">
            <v>0</v>
          </cell>
          <cell r="CF354">
            <v>0</v>
          </cell>
          <cell r="CH354">
            <v>0</v>
          </cell>
          <cell r="CI354">
            <v>0</v>
          </cell>
          <cell r="CJ354">
            <v>0</v>
          </cell>
          <cell r="CL354">
            <v>0</v>
          </cell>
          <cell r="CN354">
            <v>0</v>
          </cell>
        </row>
        <row r="355">
          <cell r="AS355"/>
          <cell r="BS355">
            <v>0</v>
          </cell>
          <cell r="BT355">
            <v>0</v>
          </cell>
          <cell r="BV355">
            <v>0</v>
          </cell>
          <cell r="BW355">
            <v>0</v>
          </cell>
          <cell r="BX355">
            <v>0</v>
          </cell>
          <cell r="BZ355">
            <v>0</v>
          </cell>
          <cell r="CB355">
            <v>0</v>
          </cell>
          <cell r="CC355">
            <v>0</v>
          </cell>
          <cell r="CD355">
            <v>0</v>
          </cell>
          <cell r="CF355">
            <v>0</v>
          </cell>
          <cell r="CH355">
            <v>0</v>
          </cell>
          <cell r="CI355">
            <v>0</v>
          </cell>
          <cell r="CJ355">
            <v>0</v>
          </cell>
          <cell r="CL355">
            <v>0</v>
          </cell>
          <cell r="CN355">
            <v>0</v>
          </cell>
        </row>
        <row r="356">
          <cell r="AS356"/>
          <cell r="BS356">
            <v>0</v>
          </cell>
          <cell r="BT356">
            <v>0</v>
          </cell>
          <cell r="BV356">
            <v>0</v>
          </cell>
          <cell r="BW356">
            <v>0</v>
          </cell>
          <cell r="BX356">
            <v>0</v>
          </cell>
          <cell r="BZ356">
            <v>0</v>
          </cell>
          <cell r="CB356">
            <v>0</v>
          </cell>
          <cell r="CC356">
            <v>0</v>
          </cell>
          <cell r="CD356">
            <v>0</v>
          </cell>
          <cell r="CF356">
            <v>0</v>
          </cell>
          <cell r="CH356">
            <v>0</v>
          </cell>
          <cell r="CI356">
            <v>0</v>
          </cell>
          <cell r="CJ356">
            <v>0</v>
          </cell>
          <cell r="CL356">
            <v>0</v>
          </cell>
          <cell r="CN356">
            <v>0</v>
          </cell>
        </row>
        <row r="357">
          <cell r="AS357"/>
          <cell r="BS357">
            <v>0</v>
          </cell>
          <cell r="BT357">
            <v>0</v>
          </cell>
          <cell r="BV357">
            <v>0</v>
          </cell>
          <cell r="BW357">
            <v>0</v>
          </cell>
          <cell r="BX357">
            <v>0</v>
          </cell>
          <cell r="BZ357">
            <v>0</v>
          </cell>
          <cell r="CB357">
            <v>0</v>
          </cell>
          <cell r="CC357">
            <v>0</v>
          </cell>
          <cell r="CD357">
            <v>0</v>
          </cell>
          <cell r="CF357">
            <v>0</v>
          </cell>
          <cell r="CH357">
            <v>0</v>
          </cell>
          <cell r="CI357">
            <v>0</v>
          </cell>
          <cell r="CJ357">
            <v>0</v>
          </cell>
          <cell r="CL357">
            <v>0</v>
          </cell>
          <cell r="CN357">
            <v>0</v>
          </cell>
        </row>
        <row r="358">
          <cell r="AS358"/>
          <cell r="BS358">
            <v>0</v>
          </cell>
          <cell r="BT358">
            <v>0</v>
          </cell>
          <cell r="BV358">
            <v>0</v>
          </cell>
          <cell r="BW358">
            <v>0</v>
          </cell>
          <cell r="BX358">
            <v>0</v>
          </cell>
          <cell r="BZ358">
            <v>0</v>
          </cell>
          <cell r="CB358">
            <v>0</v>
          </cell>
          <cell r="CC358">
            <v>0</v>
          </cell>
          <cell r="CD358">
            <v>0</v>
          </cell>
          <cell r="CF358">
            <v>0</v>
          </cell>
          <cell r="CH358">
            <v>0</v>
          </cell>
          <cell r="CI358">
            <v>0</v>
          </cell>
          <cell r="CJ358">
            <v>0</v>
          </cell>
          <cell r="CL358">
            <v>0</v>
          </cell>
          <cell r="CN358">
            <v>0</v>
          </cell>
        </row>
        <row r="359">
          <cell r="AS359"/>
          <cell r="BS359">
            <v>0</v>
          </cell>
          <cell r="BT359">
            <v>0</v>
          </cell>
          <cell r="BV359">
            <v>0</v>
          </cell>
          <cell r="BW359">
            <v>0</v>
          </cell>
          <cell r="BX359">
            <v>0</v>
          </cell>
          <cell r="BZ359">
            <v>0</v>
          </cell>
          <cell r="CB359">
            <v>0</v>
          </cell>
          <cell r="CC359">
            <v>0</v>
          </cell>
          <cell r="CD359">
            <v>0</v>
          </cell>
          <cell r="CF359">
            <v>0</v>
          </cell>
          <cell r="CH359">
            <v>0</v>
          </cell>
          <cell r="CI359">
            <v>0</v>
          </cell>
          <cell r="CJ359">
            <v>0</v>
          </cell>
          <cell r="CL359">
            <v>0</v>
          </cell>
          <cell r="CN359">
            <v>0</v>
          </cell>
        </row>
        <row r="360">
          <cell r="AS360"/>
          <cell r="BS360">
            <v>0</v>
          </cell>
          <cell r="BT360">
            <v>0</v>
          </cell>
          <cell r="BV360">
            <v>0</v>
          </cell>
          <cell r="BW360">
            <v>0</v>
          </cell>
          <cell r="BX360">
            <v>0</v>
          </cell>
          <cell r="BZ360">
            <v>0</v>
          </cell>
          <cell r="CB360">
            <v>0</v>
          </cell>
          <cell r="CC360">
            <v>0</v>
          </cell>
          <cell r="CD360">
            <v>0</v>
          </cell>
          <cell r="CF360">
            <v>0</v>
          </cell>
          <cell r="CH360">
            <v>0</v>
          </cell>
          <cell r="CI360">
            <v>0</v>
          </cell>
          <cell r="CJ360">
            <v>0</v>
          </cell>
          <cell r="CL360">
            <v>0</v>
          </cell>
          <cell r="CN360">
            <v>0</v>
          </cell>
        </row>
        <row r="361">
          <cell r="AS361"/>
          <cell r="BS361">
            <v>0</v>
          </cell>
          <cell r="BT361">
            <v>0</v>
          </cell>
          <cell r="BV361">
            <v>0</v>
          </cell>
          <cell r="BW361">
            <v>0</v>
          </cell>
          <cell r="BX361">
            <v>0</v>
          </cell>
          <cell r="BZ361">
            <v>0</v>
          </cell>
          <cell r="CB361">
            <v>0</v>
          </cell>
          <cell r="CC361">
            <v>0</v>
          </cell>
          <cell r="CD361">
            <v>0</v>
          </cell>
          <cell r="CF361">
            <v>0</v>
          </cell>
          <cell r="CH361">
            <v>0</v>
          </cell>
          <cell r="CI361">
            <v>0</v>
          </cell>
          <cell r="CJ361">
            <v>0</v>
          </cell>
          <cell r="CL361">
            <v>0</v>
          </cell>
          <cell r="CN361">
            <v>0</v>
          </cell>
        </row>
        <row r="362">
          <cell r="AS362"/>
          <cell r="BS362">
            <v>0</v>
          </cell>
          <cell r="BT362">
            <v>0</v>
          </cell>
          <cell r="BV362">
            <v>0</v>
          </cell>
          <cell r="BW362">
            <v>0</v>
          </cell>
          <cell r="BX362">
            <v>0</v>
          </cell>
          <cell r="BZ362">
            <v>0</v>
          </cell>
          <cell r="CB362">
            <v>0</v>
          </cell>
          <cell r="CC362">
            <v>0</v>
          </cell>
          <cell r="CD362">
            <v>0</v>
          </cell>
          <cell r="CF362">
            <v>0</v>
          </cell>
          <cell r="CH362">
            <v>0</v>
          </cell>
          <cell r="CI362">
            <v>0</v>
          </cell>
          <cell r="CJ362">
            <v>0</v>
          </cell>
          <cell r="CL362">
            <v>0</v>
          </cell>
          <cell r="CN362">
            <v>0</v>
          </cell>
        </row>
        <row r="363">
          <cell r="AS363"/>
          <cell r="BS363">
            <v>0</v>
          </cell>
          <cell r="BT363">
            <v>0</v>
          </cell>
          <cell r="BV363">
            <v>0</v>
          </cell>
          <cell r="BW363">
            <v>0</v>
          </cell>
          <cell r="BX363">
            <v>0</v>
          </cell>
          <cell r="BZ363">
            <v>0</v>
          </cell>
          <cell r="CB363">
            <v>0</v>
          </cell>
          <cell r="CC363">
            <v>0</v>
          </cell>
          <cell r="CD363">
            <v>0</v>
          </cell>
          <cell r="CF363">
            <v>0</v>
          </cell>
          <cell r="CH363">
            <v>0</v>
          </cell>
          <cell r="CI363">
            <v>0</v>
          </cell>
          <cell r="CJ363">
            <v>0</v>
          </cell>
          <cell r="CL363">
            <v>0</v>
          </cell>
          <cell r="CN363">
            <v>0</v>
          </cell>
        </row>
        <row r="364">
          <cell r="AS364"/>
          <cell r="BS364">
            <v>0</v>
          </cell>
          <cell r="BT364">
            <v>0</v>
          </cell>
          <cell r="BV364">
            <v>0</v>
          </cell>
          <cell r="BW364">
            <v>0</v>
          </cell>
          <cell r="BX364">
            <v>0</v>
          </cell>
          <cell r="BZ364">
            <v>0</v>
          </cell>
          <cell r="CB364">
            <v>0</v>
          </cell>
          <cell r="CC364">
            <v>0</v>
          </cell>
          <cell r="CD364">
            <v>0</v>
          </cell>
          <cell r="CF364">
            <v>0</v>
          </cell>
          <cell r="CH364">
            <v>0</v>
          </cell>
          <cell r="CI364">
            <v>0</v>
          </cell>
          <cell r="CJ364">
            <v>0</v>
          </cell>
          <cell r="CL364">
            <v>0</v>
          </cell>
          <cell r="CN364">
            <v>0</v>
          </cell>
        </row>
        <row r="365">
          <cell r="AS365"/>
          <cell r="BS365">
            <v>0</v>
          </cell>
          <cell r="BT365">
            <v>0</v>
          </cell>
          <cell r="BV365">
            <v>0</v>
          </cell>
          <cell r="BW365">
            <v>0</v>
          </cell>
          <cell r="BX365">
            <v>0</v>
          </cell>
          <cell r="BZ365">
            <v>0</v>
          </cell>
          <cell r="CB365">
            <v>0</v>
          </cell>
          <cell r="CC365">
            <v>0</v>
          </cell>
          <cell r="CD365">
            <v>0</v>
          </cell>
          <cell r="CF365">
            <v>0</v>
          </cell>
          <cell r="CH365">
            <v>0</v>
          </cell>
          <cell r="CI365">
            <v>0</v>
          </cell>
          <cell r="CJ365">
            <v>0</v>
          </cell>
          <cell r="CL365">
            <v>0</v>
          </cell>
          <cell r="CN365">
            <v>0</v>
          </cell>
        </row>
        <row r="366">
          <cell r="AS366">
            <v>26</v>
          </cell>
          <cell r="BS366">
            <v>0</v>
          </cell>
          <cell r="BT366">
            <v>0</v>
          </cell>
          <cell r="BV366">
            <v>0</v>
          </cell>
          <cell r="BW366">
            <v>0</v>
          </cell>
          <cell r="BX366">
            <v>0</v>
          </cell>
          <cell r="BZ366">
            <v>0</v>
          </cell>
          <cell r="CB366">
            <v>0</v>
          </cell>
          <cell r="CC366">
            <v>0</v>
          </cell>
          <cell r="CD366">
            <v>0</v>
          </cell>
          <cell r="CF366">
            <v>0</v>
          </cell>
          <cell r="CH366">
            <v>0</v>
          </cell>
          <cell r="CI366">
            <v>0</v>
          </cell>
          <cell r="CJ366">
            <v>0</v>
          </cell>
          <cell r="CL366">
            <v>0</v>
          </cell>
          <cell r="CN366">
            <v>0</v>
          </cell>
        </row>
        <row r="367">
          <cell r="AS367"/>
        </row>
        <row r="368">
          <cell r="AS368">
            <v>97</v>
          </cell>
          <cell r="BS368">
            <v>6.25</v>
          </cell>
          <cell r="BT368">
            <v>6.25</v>
          </cell>
          <cell r="BV368">
            <v>6.25</v>
          </cell>
          <cell r="BW368">
            <v>6.25</v>
          </cell>
          <cell r="BX368">
            <v>6.25</v>
          </cell>
          <cell r="BZ368">
            <v>6.25</v>
          </cell>
          <cell r="CB368">
            <v>6.25</v>
          </cell>
          <cell r="CC368">
            <v>6.25</v>
          </cell>
          <cell r="CD368">
            <v>7.25</v>
          </cell>
          <cell r="CF368">
            <v>7.25</v>
          </cell>
          <cell r="CH368">
            <v>7.25</v>
          </cell>
          <cell r="CI368">
            <v>7.25</v>
          </cell>
          <cell r="CJ368">
            <v>7.25</v>
          </cell>
          <cell r="CL368">
            <v>7.25</v>
          </cell>
          <cell r="CN368">
            <v>7.25</v>
          </cell>
        </row>
        <row r="369">
          <cell r="AS369">
            <v>970000</v>
          </cell>
          <cell r="BS369">
            <v>43317.402376910009</v>
          </cell>
          <cell r="BT369">
            <v>48023.684210526313</v>
          </cell>
          <cell r="BV369">
            <v>48023.684210526313</v>
          </cell>
          <cell r="BW369">
            <v>139364.77079796264</v>
          </cell>
          <cell r="BX369">
            <v>48023.684210526313</v>
          </cell>
          <cell r="BZ369">
            <v>48023.684210526313</v>
          </cell>
          <cell r="CB369">
            <v>48023.684210526313</v>
          </cell>
          <cell r="CC369">
            <v>283435.8234295416</v>
          </cell>
          <cell r="CD369">
            <v>53234.210526315786</v>
          </cell>
          <cell r="CF369">
            <v>53234.210526315786</v>
          </cell>
          <cell r="CH369">
            <v>53234.210526315786</v>
          </cell>
          <cell r="CI369">
            <v>443138.45500848896</v>
          </cell>
          <cell r="CJ369">
            <v>53234.210526315786</v>
          </cell>
          <cell r="CL369">
            <v>53234.210526315786</v>
          </cell>
          <cell r="CN369">
            <v>53234.210526315786</v>
          </cell>
        </row>
        <row r="370">
          <cell r="AS370">
            <v>970001</v>
          </cell>
          <cell r="BS370">
            <v>4210.5263157894742</v>
          </cell>
          <cell r="BT370">
            <v>0</v>
          </cell>
          <cell r="BV370">
            <v>0</v>
          </cell>
          <cell r="BW370">
            <v>4210.5263157894742</v>
          </cell>
          <cell r="BX370">
            <v>0</v>
          </cell>
          <cell r="BZ370">
            <v>0</v>
          </cell>
          <cell r="CB370">
            <v>0</v>
          </cell>
          <cell r="CC370">
            <v>4210.5263157894742</v>
          </cell>
          <cell r="CD370">
            <v>3157.8947368421054</v>
          </cell>
          <cell r="CF370">
            <v>0</v>
          </cell>
          <cell r="CH370">
            <v>0</v>
          </cell>
          <cell r="CI370">
            <v>7368.4210526315801</v>
          </cell>
          <cell r="CJ370">
            <v>0</v>
          </cell>
          <cell r="CL370">
            <v>0</v>
          </cell>
          <cell r="CN370">
            <v>0</v>
          </cell>
        </row>
        <row r="371">
          <cell r="AS371">
            <v>970002</v>
          </cell>
          <cell r="BS371">
            <v>26000</v>
          </cell>
          <cell r="BT371">
            <v>26000</v>
          </cell>
          <cell r="BV371">
            <v>26000</v>
          </cell>
          <cell r="BW371">
            <v>78000</v>
          </cell>
          <cell r="BX371">
            <v>26000</v>
          </cell>
          <cell r="BZ371">
            <v>28800</v>
          </cell>
          <cell r="CB371">
            <v>28800</v>
          </cell>
          <cell r="CC371">
            <v>161600</v>
          </cell>
          <cell r="CD371">
            <v>28800</v>
          </cell>
          <cell r="CF371">
            <v>28800</v>
          </cell>
          <cell r="CH371">
            <v>28800</v>
          </cell>
          <cell r="CI371">
            <v>248000</v>
          </cell>
          <cell r="CJ371">
            <v>28800</v>
          </cell>
          <cell r="CL371">
            <v>28800</v>
          </cell>
          <cell r="CN371">
            <v>28800</v>
          </cell>
        </row>
        <row r="372">
          <cell r="AS372">
            <v>970003</v>
          </cell>
          <cell r="BS372">
            <v>0</v>
          </cell>
          <cell r="BT372">
            <v>0</v>
          </cell>
          <cell r="BV372">
            <v>0</v>
          </cell>
          <cell r="BW372">
            <v>0</v>
          </cell>
          <cell r="BX372">
            <v>0</v>
          </cell>
          <cell r="BZ372">
            <v>0</v>
          </cell>
          <cell r="CB372">
            <v>0</v>
          </cell>
          <cell r="CC372">
            <v>0</v>
          </cell>
          <cell r="CD372">
            <v>0</v>
          </cell>
          <cell r="CF372">
            <v>0</v>
          </cell>
          <cell r="CH372">
            <v>0</v>
          </cell>
          <cell r="CI372">
            <v>0</v>
          </cell>
          <cell r="CJ372">
            <v>0</v>
          </cell>
          <cell r="CL372">
            <v>0</v>
          </cell>
          <cell r="CN372">
            <v>0</v>
          </cell>
        </row>
        <row r="373">
          <cell r="AS373">
            <v>970004</v>
          </cell>
          <cell r="BS373">
            <v>4500</v>
          </cell>
          <cell r="BT373">
            <v>4500</v>
          </cell>
          <cell r="BV373">
            <v>4500</v>
          </cell>
          <cell r="BW373">
            <v>13500</v>
          </cell>
          <cell r="BX373">
            <v>4500</v>
          </cell>
          <cell r="BZ373">
            <v>4500</v>
          </cell>
          <cell r="CB373">
            <v>4500</v>
          </cell>
          <cell r="CC373">
            <v>27000</v>
          </cell>
          <cell r="CD373">
            <v>4500</v>
          </cell>
          <cell r="CF373">
            <v>4500</v>
          </cell>
          <cell r="CH373">
            <v>4500</v>
          </cell>
          <cell r="CI373">
            <v>40500</v>
          </cell>
          <cell r="CJ373">
            <v>4500</v>
          </cell>
          <cell r="CL373">
            <v>4500</v>
          </cell>
          <cell r="CN373">
            <v>4500</v>
          </cell>
        </row>
        <row r="374">
          <cell r="AS374">
            <v>970005</v>
          </cell>
          <cell r="BS374">
            <v>0</v>
          </cell>
          <cell r="BT374">
            <v>0</v>
          </cell>
          <cell r="BV374">
            <v>1500</v>
          </cell>
          <cell r="BW374">
            <v>1500</v>
          </cell>
          <cell r="BX374">
            <v>0</v>
          </cell>
          <cell r="BZ374">
            <v>0</v>
          </cell>
          <cell r="CB374">
            <v>5000</v>
          </cell>
          <cell r="CC374">
            <v>6500</v>
          </cell>
          <cell r="CD374">
            <v>0</v>
          </cell>
          <cell r="CF374">
            <v>0</v>
          </cell>
          <cell r="CH374">
            <v>0</v>
          </cell>
          <cell r="CI374">
            <v>6500</v>
          </cell>
          <cell r="CJ374">
            <v>0</v>
          </cell>
          <cell r="CL374">
            <v>0</v>
          </cell>
          <cell r="CN374">
            <v>0</v>
          </cell>
        </row>
        <row r="375">
          <cell r="AS375">
            <v>970006</v>
          </cell>
          <cell r="BS375">
            <v>2500</v>
          </cell>
          <cell r="BT375">
            <v>2500</v>
          </cell>
          <cell r="BV375">
            <v>2500</v>
          </cell>
          <cell r="BW375">
            <v>7500</v>
          </cell>
          <cell r="BX375">
            <v>2500</v>
          </cell>
          <cell r="BZ375">
            <v>2500</v>
          </cell>
          <cell r="CB375">
            <v>2500</v>
          </cell>
          <cell r="CC375">
            <v>15000</v>
          </cell>
          <cell r="CD375">
            <v>2500</v>
          </cell>
          <cell r="CF375">
            <v>2500</v>
          </cell>
          <cell r="CH375">
            <v>2500</v>
          </cell>
          <cell r="CI375">
            <v>22500</v>
          </cell>
          <cell r="CJ375">
            <v>2500</v>
          </cell>
          <cell r="CL375">
            <v>2500</v>
          </cell>
          <cell r="CN375">
            <v>2500</v>
          </cell>
        </row>
        <row r="376">
          <cell r="AS376">
            <v>970007</v>
          </cell>
          <cell r="BS376">
            <v>6500</v>
          </cell>
          <cell r="BT376">
            <v>6500</v>
          </cell>
          <cell r="BV376">
            <v>6500</v>
          </cell>
          <cell r="BW376">
            <v>19500</v>
          </cell>
          <cell r="BX376">
            <v>6500</v>
          </cell>
          <cell r="BZ376">
            <v>6500</v>
          </cell>
          <cell r="CB376">
            <v>6500</v>
          </cell>
          <cell r="CC376">
            <v>39000</v>
          </cell>
          <cell r="CD376">
            <v>6500</v>
          </cell>
          <cell r="CF376">
            <v>6500</v>
          </cell>
          <cell r="CH376">
            <v>6500</v>
          </cell>
          <cell r="CI376">
            <v>58500</v>
          </cell>
          <cell r="CJ376">
            <v>6500</v>
          </cell>
          <cell r="CL376">
            <v>6500</v>
          </cell>
          <cell r="CN376">
            <v>6500</v>
          </cell>
        </row>
        <row r="377">
          <cell r="AS377">
            <v>970008</v>
          </cell>
          <cell r="BS377">
            <v>3000</v>
          </cell>
          <cell r="BT377">
            <v>3000</v>
          </cell>
          <cell r="BV377">
            <v>3000</v>
          </cell>
          <cell r="BW377">
            <v>9000</v>
          </cell>
          <cell r="BX377">
            <v>3000</v>
          </cell>
          <cell r="BZ377">
            <v>3000</v>
          </cell>
          <cell r="CB377">
            <v>3000</v>
          </cell>
          <cell r="CC377">
            <v>18000</v>
          </cell>
          <cell r="CD377">
            <v>3000</v>
          </cell>
          <cell r="CF377">
            <v>3000</v>
          </cell>
          <cell r="CH377">
            <v>3000</v>
          </cell>
          <cell r="CI377">
            <v>27000</v>
          </cell>
          <cell r="CJ377">
            <v>3000</v>
          </cell>
          <cell r="CL377">
            <v>3000</v>
          </cell>
          <cell r="CN377">
            <v>3000</v>
          </cell>
        </row>
        <row r="378">
          <cell r="AS378">
            <v>970009</v>
          </cell>
          <cell r="BS378">
            <v>1400</v>
          </cell>
          <cell r="BT378">
            <v>1400</v>
          </cell>
          <cell r="BV378">
            <v>1400</v>
          </cell>
          <cell r="BW378">
            <v>4200</v>
          </cell>
          <cell r="BX378">
            <v>1400</v>
          </cell>
          <cell r="BZ378">
            <v>1400</v>
          </cell>
          <cell r="CB378">
            <v>1400</v>
          </cell>
          <cell r="CC378">
            <v>8400</v>
          </cell>
          <cell r="CD378">
            <v>1400</v>
          </cell>
          <cell r="CF378">
            <v>1400</v>
          </cell>
          <cell r="CH378">
            <v>1400</v>
          </cell>
          <cell r="CI378">
            <v>12600</v>
          </cell>
          <cell r="CJ378">
            <v>1400</v>
          </cell>
          <cell r="CL378">
            <v>1400</v>
          </cell>
          <cell r="CN378">
            <v>1400</v>
          </cell>
        </row>
        <row r="379">
          <cell r="AS379">
            <v>970010</v>
          </cell>
          <cell r="BS379">
            <v>500</v>
          </cell>
          <cell r="BT379">
            <v>500</v>
          </cell>
          <cell r="BV379">
            <v>500</v>
          </cell>
          <cell r="BW379">
            <v>1500</v>
          </cell>
          <cell r="BX379">
            <v>500</v>
          </cell>
          <cell r="BZ379">
            <v>500</v>
          </cell>
          <cell r="CB379">
            <v>500</v>
          </cell>
          <cell r="CC379">
            <v>3000</v>
          </cell>
          <cell r="CD379">
            <v>500</v>
          </cell>
          <cell r="CF379">
            <v>500</v>
          </cell>
          <cell r="CH379">
            <v>500</v>
          </cell>
          <cell r="CI379">
            <v>4500</v>
          </cell>
          <cell r="CJ379">
            <v>500</v>
          </cell>
          <cell r="CL379">
            <v>500</v>
          </cell>
          <cell r="CN379">
            <v>500</v>
          </cell>
        </row>
        <row r="380">
          <cell r="AS380">
            <v>970011</v>
          </cell>
          <cell r="BS380">
            <v>0</v>
          </cell>
          <cell r="BT380">
            <v>0</v>
          </cell>
          <cell r="BV380">
            <v>1000</v>
          </cell>
          <cell r="BW380">
            <v>1000</v>
          </cell>
          <cell r="BX380">
            <v>0</v>
          </cell>
          <cell r="BZ380">
            <v>0</v>
          </cell>
          <cell r="CB380">
            <v>0</v>
          </cell>
          <cell r="CC380">
            <v>1000</v>
          </cell>
          <cell r="CD380">
            <v>0</v>
          </cell>
          <cell r="CF380">
            <v>0</v>
          </cell>
          <cell r="CH380">
            <v>0</v>
          </cell>
          <cell r="CI380">
            <v>1000</v>
          </cell>
          <cell r="CJ380">
            <v>0</v>
          </cell>
          <cell r="CL380">
            <v>0</v>
          </cell>
          <cell r="CN380">
            <v>0</v>
          </cell>
        </row>
        <row r="381">
          <cell r="AS381">
            <v>970012</v>
          </cell>
          <cell r="BS381">
            <v>1200</v>
          </cell>
          <cell r="BT381">
            <v>1200</v>
          </cell>
          <cell r="BV381">
            <v>1200</v>
          </cell>
          <cell r="BW381">
            <v>3600</v>
          </cell>
          <cell r="BX381">
            <v>1200</v>
          </cell>
          <cell r="BZ381">
            <v>1200</v>
          </cell>
          <cell r="CB381">
            <v>1200</v>
          </cell>
          <cell r="CC381">
            <v>7200</v>
          </cell>
          <cell r="CD381">
            <v>1200</v>
          </cell>
          <cell r="CF381">
            <v>1200</v>
          </cell>
          <cell r="CH381">
            <v>1200</v>
          </cell>
          <cell r="CI381">
            <v>10800</v>
          </cell>
          <cell r="CJ381">
            <v>1200</v>
          </cell>
          <cell r="CL381">
            <v>1200</v>
          </cell>
          <cell r="CN381">
            <v>1200</v>
          </cell>
        </row>
        <row r="382">
          <cell r="AS382">
            <v>970013</v>
          </cell>
          <cell r="BS382">
            <v>2000</v>
          </cell>
          <cell r="BT382">
            <v>2000</v>
          </cell>
          <cell r="BV382">
            <v>2000</v>
          </cell>
          <cell r="BW382">
            <v>6000</v>
          </cell>
          <cell r="BX382">
            <v>2000</v>
          </cell>
          <cell r="BZ382">
            <v>2000</v>
          </cell>
          <cell r="CB382">
            <v>2000</v>
          </cell>
          <cell r="CC382">
            <v>12000</v>
          </cell>
          <cell r="CD382">
            <v>2000</v>
          </cell>
          <cell r="CF382">
            <v>2000</v>
          </cell>
          <cell r="CH382">
            <v>2000</v>
          </cell>
          <cell r="CI382">
            <v>18000</v>
          </cell>
          <cell r="CJ382">
            <v>2000</v>
          </cell>
          <cell r="CL382">
            <v>2000</v>
          </cell>
          <cell r="CN382">
            <v>2000</v>
          </cell>
        </row>
        <row r="383">
          <cell r="AS383">
            <v>970014</v>
          </cell>
          <cell r="BS383">
            <v>0</v>
          </cell>
          <cell r="BT383">
            <v>0</v>
          </cell>
          <cell r="BV383">
            <v>0</v>
          </cell>
          <cell r="BW383">
            <v>0</v>
          </cell>
          <cell r="BX383">
            <v>0</v>
          </cell>
          <cell r="BZ383">
            <v>0</v>
          </cell>
          <cell r="CB383">
            <v>5000</v>
          </cell>
          <cell r="CC383">
            <v>5000</v>
          </cell>
          <cell r="CD383">
            <v>0</v>
          </cell>
          <cell r="CF383">
            <v>0</v>
          </cell>
          <cell r="CH383">
            <v>0</v>
          </cell>
          <cell r="CI383">
            <v>5000</v>
          </cell>
          <cell r="CJ383">
            <v>0</v>
          </cell>
          <cell r="CL383">
            <v>0</v>
          </cell>
          <cell r="CN383">
            <v>0</v>
          </cell>
        </row>
        <row r="384">
          <cell r="AS384">
            <v>970015</v>
          </cell>
          <cell r="BS384">
            <v>-31721.317829457363</v>
          </cell>
          <cell r="BT384">
            <v>-31721.317829457363</v>
          </cell>
          <cell r="BV384">
            <v>-31815.96958174905</v>
          </cell>
          <cell r="BW384">
            <v>-95258.605240663775</v>
          </cell>
          <cell r="BX384">
            <v>-31994.871794871793</v>
          </cell>
          <cell r="BZ384">
            <v>-34526.978417266189</v>
          </cell>
          <cell r="CB384">
            <v>-34341.417910447759</v>
          </cell>
          <cell r="CC384">
            <v>-196121.87336324953</v>
          </cell>
          <cell r="CD384">
            <v>-34435.897435897437</v>
          </cell>
          <cell r="CF384">
            <v>-34435.897435897437</v>
          </cell>
          <cell r="CH384">
            <v>-34435.897435897437</v>
          </cell>
          <cell r="CI384">
            <v>-299429.56567094184</v>
          </cell>
          <cell r="CJ384">
            <v>-34435.897435897437</v>
          </cell>
          <cell r="CL384">
            <v>-34435.897435897437</v>
          </cell>
          <cell r="CN384">
            <v>-34435.897435897437</v>
          </cell>
        </row>
        <row r="385">
          <cell r="AS385">
            <v>970016</v>
          </cell>
          <cell r="BS385">
            <v>0</v>
          </cell>
          <cell r="BT385">
            <v>0</v>
          </cell>
          <cell r="BV385">
            <v>0</v>
          </cell>
          <cell r="BW385">
            <v>0</v>
          </cell>
          <cell r="BX385">
            <v>0</v>
          </cell>
          <cell r="BZ385">
            <v>0</v>
          </cell>
          <cell r="CB385">
            <v>0</v>
          </cell>
          <cell r="CC385">
            <v>0</v>
          </cell>
          <cell r="CD385">
            <v>0</v>
          </cell>
          <cell r="CF385">
            <v>0</v>
          </cell>
          <cell r="CH385">
            <v>0</v>
          </cell>
          <cell r="CI385">
            <v>0</v>
          </cell>
          <cell r="CJ385">
            <v>0</v>
          </cell>
          <cell r="CL385">
            <v>0</v>
          </cell>
          <cell r="CN385">
            <v>0</v>
          </cell>
        </row>
        <row r="386">
          <cell r="AS386">
            <v>970017</v>
          </cell>
          <cell r="BS386">
            <v>634.06610863242122</v>
          </cell>
          <cell r="BT386">
            <v>639.02366381068964</v>
          </cell>
          <cell r="BV386">
            <v>663.07714628777262</v>
          </cell>
          <cell r="BW386">
            <v>1936.1669187308835</v>
          </cell>
          <cell r="BX386">
            <v>636.28812415654522</v>
          </cell>
          <cell r="BZ386">
            <v>638.96705793260128</v>
          </cell>
          <cell r="CB386">
            <v>740.82266300078572</v>
          </cell>
          <cell r="CC386">
            <v>3952.2447638208155</v>
          </cell>
          <cell r="CD386">
            <v>723.56207827260459</v>
          </cell>
          <cell r="CF386">
            <v>691.98313090418355</v>
          </cell>
          <cell r="CH386">
            <v>691.98313090418355</v>
          </cell>
          <cell r="CI386">
            <v>6059.7731039017872</v>
          </cell>
          <cell r="CJ386">
            <v>691.98313090418355</v>
          </cell>
          <cell r="CL386">
            <v>691.98313090418355</v>
          </cell>
          <cell r="CN386">
            <v>691.98313090418355</v>
          </cell>
        </row>
        <row r="387">
          <cell r="AS387"/>
          <cell r="BS387">
            <v>0</v>
          </cell>
          <cell r="BT387">
            <v>0</v>
          </cell>
          <cell r="BV387">
            <v>0</v>
          </cell>
          <cell r="BW387">
            <v>0</v>
          </cell>
          <cell r="BX387">
            <v>0</v>
          </cell>
          <cell r="BZ387">
            <v>0</v>
          </cell>
          <cell r="CB387">
            <v>0</v>
          </cell>
          <cell r="CC387">
            <v>0</v>
          </cell>
          <cell r="CD387">
            <v>0</v>
          </cell>
          <cell r="CF387">
            <v>0</v>
          </cell>
          <cell r="CH387">
            <v>0</v>
          </cell>
          <cell r="CI387">
            <v>0</v>
          </cell>
          <cell r="CJ387">
            <v>0</v>
          </cell>
          <cell r="CL387">
            <v>0</v>
          </cell>
          <cell r="CN387">
            <v>0</v>
          </cell>
        </row>
        <row r="388">
          <cell r="AS388"/>
          <cell r="BS388">
            <v>0</v>
          </cell>
          <cell r="BT388">
            <v>0</v>
          </cell>
          <cell r="BV388">
            <v>0</v>
          </cell>
          <cell r="BW388">
            <v>0</v>
          </cell>
          <cell r="BX388">
            <v>0</v>
          </cell>
          <cell r="BZ388">
            <v>0</v>
          </cell>
          <cell r="CB388">
            <v>0</v>
          </cell>
          <cell r="CC388">
            <v>0</v>
          </cell>
          <cell r="CD388">
            <v>0</v>
          </cell>
          <cell r="CF388">
            <v>0</v>
          </cell>
          <cell r="CH388">
            <v>0</v>
          </cell>
          <cell r="CI388">
            <v>0</v>
          </cell>
          <cell r="CJ388">
            <v>0</v>
          </cell>
          <cell r="CL388">
            <v>0</v>
          </cell>
          <cell r="CN388">
            <v>0</v>
          </cell>
        </row>
        <row r="389">
          <cell r="AS389"/>
          <cell r="BS389">
            <v>0</v>
          </cell>
          <cell r="BT389">
            <v>0</v>
          </cell>
          <cell r="BV389">
            <v>0</v>
          </cell>
          <cell r="BW389">
            <v>0</v>
          </cell>
          <cell r="BX389">
            <v>0</v>
          </cell>
          <cell r="BZ389">
            <v>0</v>
          </cell>
          <cell r="CB389">
            <v>0</v>
          </cell>
          <cell r="CC389">
            <v>0</v>
          </cell>
          <cell r="CD389">
            <v>0</v>
          </cell>
          <cell r="CF389">
            <v>0</v>
          </cell>
          <cell r="CH389">
            <v>0</v>
          </cell>
          <cell r="CI389">
            <v>0</v>
          </cell>
          <cell r="CJ389">
            <v>0</v>
          </cell>
          <cell r="CL389">
            <v>0</v>
          </cell>
          <cell r="CN389">
            <v>0</v>
          </cell>
        </row>
        <row r="390">
          <cell r="AS390">
            <v>28</v>
          </cell>
          <cell r="BS390">
            <v>64040.676971874542</v>
          </cell>
          <cell r="BT390">
            <v>64541.390044879648</v>
          </cell>
          <cell r="BV390">
            <v>66970.791775065038</v>
          </cell>
          <cell r="BW390">
            <v>195552.85879181922</v>
          </cell>
          <cell r="BX390">
            <v>64265.100539811072</v>
          </cell>
          <cell r="BZ390">
            <v>64535.672851192736</v>
          </cell>
          <cell r="CB390">
            <v>74823.088963079354</v>
          </cell>
          <cell r="CC390">
            <v>399176.72114590241</v>
          </cell>
          <cell r="CD390">
            <v>73079.76990553306</v>
          </cell>
          <cell r="CF390">
            <v>69890.296221322526</v>
          </cell>
          <cell r="CH390">
            <v>69890.296221322526</v>
          </cell>
          <cell r="CI390">
            <v>612037.08349408046</v>
          </cell>
          <cell r="CJ390">
            <v>69890.296221322526</v>
          </cell>
          <cell r="CL390">
            <v>69890.296221322526</v>
          </cell>
          <cell r="CN390">
            <v>69890.296221322526</v>
          </cell>
        </row>
        <row r="391">
          <cell r="AS391"/>
        </row>
        <row r="392">
          <cell r="AS392"/>
        </row>
        <row r="393">
          <cell r="AS393"/>
        </row>
        <row r="394">
          <cell r="AS394">
            <v>98</v>
          </cell>
          <cell r="BS394">
            <v>1</v>
          </cell>
          <cell r="BT394">
            <v>1</v>
          </cell>
          <cell r="BV394">
            <v>1</v>
          </cell>
          <cell r="BW394">
            <v>1</v>
          </cell>
          <cell r="BX394">
            <v>1</v>
          </cell>
          <cell r="BZ394">
            <v>1</v>
          </cell>
          <cell r="CB394">
            <v>1</v>
          </cell>
          <cell r="CC394">
            <v>1</v>
          </cell>
          <cell r="CD394">
            <v>1</v>
          </cell>
          <cell r="CF394">
            <v>1</v>
          </cell>
          <cell r="CH394">
            <v>1</v>
          </cell>
          <cell r="CI394">
            <v>1</v>
          </cell>
          <cell r="CJ394">
            <v>1</v>
          </cell>
          <cell r="CL394">
            <v>1</v>
          </cell>
          <cell r="CN394">
            <v>1</v>
          </cell>
        </row>
        <row r="395">
          <cell r="AS395">
            <v>980000</v>
          </cell>
          <cell r="BS395">
            <v>4880</v>
          </cell>
          <cell r="BT395">
            <v>4880</v>
          </cell>
          <cell r="BV395">
            <v>4880</v>
          </cell>
          <cell r="BW395">
            <v>14640</v>
          </cell>
          <cell r="BX395">
            <v>4880</v>
          </cell>
          <cell r="BZ395">
            <v>4880</v>
          </cell>
          <cell r="CB395">
            <v>4880</v>
          </cell>
          <cell r="CC395">
            <v>29280</v>
          </cell>
          <cell r="CD395">
            <v>4880</v>
          </cell>
          <cell r="CF395">
            <v>4880</v>
          </cell>
          <cell r="CH395">
            <v>4880</v>
          </cell>
          <cell r="CI395">
            <v>43920</v>
          </cell>
          <cell r="CJ395">
            <v>4880</v>
          </cell>
          <cell r="CL395">
            <v>4880</v>
          </cell>
          <cell r="CN395">
            <v>4880</v>
          </cell>
        </row>
        <row r="396">
          <cell r="AS396">
            <v>980001</v>
          </cell>
          <cell r="BS396">
            <v>0</v>
          </cell>
          <cell r="BT396">
            <v>0</v>
          </cell>
          <cell r="BV396">
            <v>0</v>
          </cell>
          <cell r="BW396">
            <v>0</v>
          </cell>
          <cell r="BX396">
            <v>0</v>
          </cell>
          <cell r="BZ396">
            <v>0</v>
          </cell>
          <cell r="CB396">
            <v>0</v>
          </cell>
          <cell r="CC396">
            <v>0</v>
          </cell>
          <cell r="CD396">
            <v>0</v>
          </cell>
          <cell r="CF396">
            <v>0</v>
          </cell>
          <cell r="CH396">
            <v>0</v>
          </cell>
          <cell r="CI396">
            <v>0</v>
          </cell>
          <cell r="CJ396">
            <v>0</v>
          </cell>
          <cell r="CL396">
            <v>0</v>
          </cell>
          <cell r="CN396">
            <v>0</v>
          </cell>
        </row>
        <row r="397">
          <cell r="AS397">
            <v>980002</v>
          </cell>
          <cell r="BS397">
            <v>2500</v>
          </cell>
          <cell r="BT397">
            <v>2500</v>
          </cell>
          <cell r="BV397">
            <v>3000</v>
          </cell>
          <cell r="BW397">
            <v>8000</v>
          </cell>
          <cell r="BX397">
            <v>3000</v>
          </cell>
          <cell r="BZ397">
            <v>3000</v>
          </cell>
          <cell r="CB397">
            <v>3000</v>
          </cell>
          <cell r="CC397">
            <v>17000</v>
          </cell>
          <cell r="CD397">
            <v>3000</v>
          </cell>
          <cell r="CF397">
            <v>3000</v>
          </cell>
          <cell r="CH397">
            <v>3000</v>
          </cell>
          <cell r="CI397">
            <v>26000</v>
          </cell>
          <cell r="CJ397">
            <v>3000</v>
          </cell>
          <cell r="CL397">
            <v>3000</v>
          </cell>
          <cell r="CN397">
            <v>3000</v>
          </cell>
        </row>
        <row r="398">
          <cell r="AS398">
            <v>980003</v>
          </cell>
          <cell r="BS398">
            <v>1100</v>
          </cell>
          <cell r="BT398">
            <v>1100</v>
          </cell>
          <cell r="BV398">
            <v>1400</v>
          </cell>
          <cell r="BW398">
            <v>3600</v>
          </cell>
          <cell r="BX398">
            <v>1400</v>
          </cell>
          <cell r="BZ398">
            <v>1600</v>
          </cell>
          <cell r="CB398">
            <v>1600</v>
          </cell>
          <cell r="CC398">
            <v>8200</v>
          </cell>
          <cell r="CD398">
            <v>1600</v>
          </cell>
          <cell r="CF398">
            <v>1600</v>
          </cell>
          <cell r="CH398">
            <v>1600</v>
          </cell>
          <cell r="CI398">
            <v>13000</v>
          </cell>
          <cell r="CJ398">
            <v>1600</v>
          </cell>
          <cell r="CL398">
            <v>1600</v>
          </cell>
          <cell r="CN398">
            <v>1600</v>
          </cell>
        </row>
        <row r="399">
          <cell r="AS399">
            <v>980004</v>
          </cell>
          <cell r="BS399">
            <v>3000</v>
          </cell>
          <cell r="BT399">
            <v>0</v>
          </cell>
          <cell r="BV399">
            <v>0</v>
          </cell>
          <cell r="BW399">
            <v>3000</v>
          </cell>
          <cell r="BX399">
            <v>0</v>
          </cell>
          <cell r="BZ399">
            <v>0</v>
          </cell>
          <cell r="CB399">
            <v>0</v>
          </cell>
          <cell r="CC399">
            <v>3000</v>
          </cell>
          <cell r="CD399">
            <v>0</v>
          </cell>
          <cell r="CF399">
            <v>0</v>
          </cell>
          <cell r="CH399">
            <v>0</v>
          </cell>
          <cell r="CI399">
            <v>3000</v>
          </cell>
          <cell r="CJ399">
            <v>0</v>
          </cell>
          <cell r="CL399">
            <v>0</v>
          </cell>
          <cell r="CN399">
            <v>0</v>
          </cell>
        </row>
        <row r="400">
          <cell r="AS400">
            <v>980005</v>
          </cell>
          <cell r="BS400">
            <v>1000</v>
          </cell>
          <cell r="BT400">
            <v>1000</v>
          </cell>
          <cell r="BV400">
            <v>1000</v>
          </cell>
          <cell r="BW400">
            <v>3000</v>
          </cell>
          <cell r="BX400">
            <v>1000</v>
          </cell>
          <cell r="BZ400">
            <v>1000</v>
          </cell>
          <cell r="CB400">
            <v>1000</v>
          </cell>
          <cell r="CC400">
            <v>6000</v>
          </cell>
          <cell r="CD400">
            <v>1000</v>
          </cell>
          <cell r="CF400">
            <v>1000</v>
          </cell>
          <cell r="CH400">
            <v>1000</v>
          </cell>
          <cell r="CI400">
            <v>9000</v>
          </cell>
          <cell r="CJ400">
            <v>1000</v>
          </cell>
          <cell r="CL400">
            <v>1000</v>
          </cell>
          <cell r="CN400">
            <v>1000</v>
          </cell>
        </row>
        <row r="401">
          <cell r="AS401">
            <v>980006</v>
          </cell>
          <cell r="BS401">
            <v>2000</v>
          </cell>
          <cell r="BT401">
            <v>2000</v>
          </cell>
          <cell r="BV401">
            <v>2000</v>
          </cell>
          <cell r="BW401">
            <v>6000</v>
          </cell>
          <cell r="BX401">
            <v>2000</v>
          </cell>
          <cell r="BZ401">
            <v>2000</v>
          </cell>
          <cell r="CB401">
            <v>2000</v>
          </cell>
          <cell r="CC401">
            <v>12000</v>
          </cell>
          <cell r="CD401">
            <v>2000</v>
          </cell>
          <cell r="CF401">
            <v>2000</v>
          </cell>
          <cell r="CH401">
            <v>2000</v>
          </cell>
          <cell r="CI401">
            <v>18000</v>
          </cell>
          <cell r="CJ401">
            <v>2000</v>
          </cell>
          <cell r="CL401">
            <v>2000</v>
          </cell>
          <cell r="CN401">
            <v>2000</v>
          </cell>
        </row>
        <row r="402">
          <cell r="AS402"/>
          <cell r="BS402">
            <v>0</v>
          </cell>
          <cell r="BT402">
            <v>0</v>
          </cell>
          <cell r="BV402">
            <v>0</v>
          </cell>
          <cell r="BW402">
            <v>0</v>
          </cell>
          <cell r="BX402">
            <v>0</v>
          </cell>
          <cell r="BZ402">
            <v>0</v>
          </cell>
          <cell r="CB402">
            <v>0</v>
          </cell>
          <cell r="CC402">
            <v>0</v>
          </cell>
          <cell r="CD402">
            <v>0</v>
          </cell>
          <cell r="CF402">
            <v>0</v>
          </cell>
          <cell r="CH402">
            <v>0</v>
          </cell>
          <cell r="CI402">
            <v>0</v>
          </cell>
          <cell r="CJ402">
            <v>0</v>
          </cell>
          <cell r="CL402">
            <v>0</v>
          </cell>
          <cell r="CN402">
            <v>0</v>
          </cell>
        </row>
        <row r="403">
          <cell r="AS403"/>
          <cell r="BS403">
            <v>0</v>
          </cell>
          <cell r="BT403">
            <v>0</v>
          </cell>
          <cell r="BV403">
            <v>0</v>
          </cell>
          <cell r="BW403">
            <v>0</v>
          </cell>
          <cell r="BX403">
            <v>0</v>
          </cell>
          <cell r="BZ403">
            <v>0</v>
          </cell>
          <cell r="CB403">
            <v>0</v>
          </cell>
          <cell r="CC403">
            <v>0</v>
          </cell>
          <cell r="CD403">
            <v>0</v>
          </cell>
          <cell r="CF403">
            <v>0</v>
          </cell>
          <cell r="CH403">
            <v>0</v>
          </cell>
          <cell r="CI403">
            <v>0</v>
          </cell>
          <cell r="CJ403">
            <v>0</v>
          </cell>
          <cell r="CL403">
            <v>0</v>
          </cell>
          <cell r="CN403">
            <v>0</v>
          </cell>
        </row>
        <row r="404">
          <cell r="AS404"/>
          <cell r="BS404">
            <v>0</v>
          </cell>
          <cell r="BT404">
            <v>0</v>
          </cell>
          <cell r="BV404">
            <v>0</v>
          </cell>
          <cell r="BW404">
            <v>0</v>
          </cell>
          <cell r="BX404">
            <v>0</v>
          </cell>
          <cell r="BZ404">
            <v>0</v>
          </cell>
          <cell r="CB404">
            <v>0</v>
          </cell>
          <cell r="CC404">
            <v>0</v>
          </cell>
          <cell r="CD404">
            <v>0</v>
          </cell>
          <cell r="CF404">
            <v>0</v>
          </cell>
          <cell r="CH404">
            <v>0</v>
          </cell>
          <cell r="CI404">
            <v>0</v>
          </cell>
          <cell r="CJ404">
            <v>0</v>
          </cell>
          <cell r="CL404">
            <v>0</v>
          </cell>
          <cell r="CN404">
            <v>0</v>
          </cell>
        </row>
        <row r="405">
          <cell r="AS405">
            <v>29</v>
          </cell>
          <cell r="BS405">
            <v>14480</v>
          </cell>
          <cell r="BT405">
            <v>11480</v>
          </cell>
          <cell r="BV405">
            <v>12280</v>
          </cell>
          <cell r="BW405">
            <v>38240</v>
          </cell>
          <cell r="BX405">
            <v>12280</v>
          </cell>
          <cell r="BZ405">
            <v>12480</v>
          </cell>
          <cell r="CB405">
            <v>12480</v>
          </cell>
          <cell r="CC405">
            <v>75480</v>
          </cell>
          <cell r="CD405">
            <v>12480</v>
          </cell>
          <cell r="CF405">
            <v>12480</v>
          </cell>
          <cell r="CH405">
            <v>12480</v>
          </cell>
          <cell r="CI405">
            <v>112920</v>
          </cell>
          <cell r="CJ405">
            <v>12480</v>
          </cell>
          <cell r="CL405">
            <v>12480</v>
          </cell>
          <cell r="CN405">
            <v>12480</v>
          </cell>
        </row>
        <row r="406">
          <cell r="AS406"/>
        </row>
        <row r="408">
          <cell r="AS408">
            <v>260</v>
          </cell>
          <cell r="BS408">
            <v>78520.676971874549</v>
          </cell>
          <cell r="BT408">
            <v>76021.390044879648</v>
          </cell>
          <cell r="BV408">
            <v>79250.791775065038</v>
          </cell>
          <cell r="BW408">
            <v>233792.85879181922</v>
          </cell>
          <cell r="BX408">
            <v>76545.100539811072</v>
          </cell>
          <cell r="BZ408">
            <v>77015.672851192736</v>
          </cell>
          <cell r="CB408">
            <v>87303.088963079354</v>
          </cell>
          <cell r="CC408">
            <v>474656.72114590241</v>
          </cell>
          <cell r="CD408">
            <v>85559.76990553306</v>
          </cell>
          <cell r="CF408">
            <v>82370.296221322526</v>
          </cell>
          <cell r="CH408">
            <v>82370.296221322526</v>
          </cell>
          <cell r="CI408">
            <v>724957.08349408046</v>
          </cell>
          <cell r="CJ408">
            <v>82370.296221322526</v>
          </cell>
          <cell r="CL408">
            <v>82370.296221322526</v>
          </cell>
          <cell r="CN408">
            <v>82370.296221322526</v>
          </cell>
        </row>
        <row r="409">
          <cell r="AS409">
            <v>860</v>
          </cell>
          <cell r="BS409">
            <v>7.25</v>
          </cell>
          <cell r="BT409">
            <v>7.25</v>
          </cell>
          <cell r="BV409">
            <v>7.25</v>
          </cell>
          <cell r="BW409">
            <v>7.25</v>
          </cell>
          <cell r="BX409">
            <v>7.25</v>
          </cell>
          <cell r="BZ409">
            <v>7.25</v>
          </cell>
          <cell r="CB409">
            <v>7.25</v>
          </cell>
          <cell r="CC409">
            <v>7.25</v>
          </cell>
          <cell r="CD409">
            <v>8.25</v>
          </cell>
          <cell r="CF409">
            <v>8.25</v>
          </cell>
          <cell r="CH409">
            <v>8.25</v>
          </cell>
          <cell r="CI409">
            <v>8.25</v>
          </cell>
          <cell r="CJ409">
            <v>8.25</v>
          </cell>
          <cell r="CL409">
            <v>8.25</v>
          </cell>
          <cell r="CN409">
            <v>8.25</v>
          </cell>
        </row>
        <row r="410">
          <cell r="AS410"/>
        </row>
        <row r="411">
          <cell r="AS411"/>
        </row>
        <row r="412">
          <cell r="AS412">
            <v>4</v>
          </cell>
          <cell r="BS412">
            <v>1195701.1760878812</v>
          </cell>
          <cell r="BT412">
            <v>1139367.5031959745</v>
          </cell>
          <cell r="BV412">
            <v>1380721.1180819601</v>
          </cell>
          <cell r="BW412">
            <v>3715789.7973658158</v>
          </cell>
          <cell r="BX412">
            <v>1325132.0395861445</v>
          </cell>
          <cell r="BZ412">
            <v>1402992.0869409731</v>
          </cell>
          <cell r="CB412">
            <v>1310827.5741249889</v>
          </cell>
          <cell r="CC412">
            <v>7754741.498017923</v>
          </cell>
          <cell r="CD412">
            <v>1237059.0578324986</v>
          </cell>
          <cell r="CF412">
            <v>1199406.8071715997</v>
          </cell>
          <cell r="CH412">
            <v>1242471.8071715997</v>
          </cell>
          <cell r="CI412">
            <v>11433679.170193622</v>
          </cell>
          <cell r="CJ412">
            <v>1185975.8071715997</v>
          </cell>
          <cell r="CL412">
            <v>1217640.8071715997</v>
          </cell>
          <cell r="CN412">
            <v>1193081.4236099555</v>
          </cell>
        </row>
        <row r="413">
          <cell r="AS413"/>
        </row>
        <row r="414">
          <cell r="AS414">
            <v>5</v>
          </cell>
          <cell r="BS414">
            <v>-1195701.1760878812</v>
          </cell>
          <cell r="BT414">
            <v>-1139367.5031959745</v>
          </cell>
          <cell r="BV414">
            <v>-1380721.1180819601</v>
          </cell>
          <cell r="BW414">
            <v>-3715789.7973658158</v>
          </cell>
          <cell r="BX414">
            <v>-1325132.0395861445</v>
          </cell>
          <cell r="BZ414">
            <v>-1402992.0869409731</v>
          </cell>
          <cell r="CB414">
            <v>-1310827.5741249889</v>
          </cell>
          <cell r="CC414">
            <v>-7754741.498017923</v>
          </cell>
          <cell r="CD414">
            <v>-1208668.6468735945</v>
          </cell>
          <cell r="CF414">
            <v>-1156821.1907332435</v>
          </cell>
          <cell r="CH414">
            <v>-1199886.1907332435</v>
          </cell>
          <cell r="CI414">
            <v>-11320117.526358005</v>
          </cell>
          <cell r="CJ414">
            <v>-1143390.1907332435</v>
          </cell>
          <cell r="CL414">
            <v>-1175055.1907332435</v>
          </cell>
          <cell r="CN414">
            <v>-1107910.1907332432</v>
          </cell>
        </row>
        <row r="415">
          <cell r="AS415"/>
        </row>
        <row r="416">
          <cell r="AS416"/>
        </row>
        <row r="417">
          <cell r="AS417">
            <v>870000</v>
          </cell>
          <cell r="BS417">
            <v>1746.9444444444443</v>
          </cell>
          <cell r="BT417">
            <v>1910.5555555555554</v>
          </cell>
          <cell r="BV417">
            <v>2407.5</v>
          </cell>
          <cell r="BW417">
            <v>6065</v>
          </cell>
          <cell r="BX417">
            <v>3071.8518518518517</v>
          </cell>
          <cell r="BZ417">
            <v>3208.4259259259256</v>
          </cell>
          <cell r="CB417">
            <v>3261.6666666666665</v>
          </cell>
          <cell r="CC417">
            <v>15606.944444444443</v>
          </cell>
          <cell r="CD417">
            <v>3301.0185185185182</v>
          </cell>
          <cell r="CF417">
            <v>3340.37037037037</v>
          </cell>
          <cell r="CH417">
            <v>3379.7222222222217</v>
          </cell>
          <cell r="CI417">
            <v>25628.055555555555</v>
          </cell>
          <cell r="CJ417">
            <v>3432.9629629629626</v>
          </cell>
          <cell r="CL417">
            <v>3486.2037037037035</v>
          </cell>
          <cell r="CN417">
            <v>3539.4444444444443</v>
          </cell>
        </row>
        <row r="418">
          <cell r="AS418"/>
          <cell r="BS418">
            <v>0</v>
          </cell>
          <cell r="BT418">
            <v>0</v>
          </cell>
          <cell r="BV418">
            <v>0</v>
          </cell>
          <cell r="BW418">
            <v>0</v>
          </cell>
          <cell r="BX418">
            <v>0</v>
          </cell>
          <cell r="BZ418">
            <v>0</v>
          </cell>
          <cell r="CB418">
            <v>0</v>
          </cell>
          <cell r="CC418">
            <v>0</v>
          </cell>
          <cell r="CD418">
            <v>0</v>
          </cell>
          <cell r="CF418">
            <v>0</v>
          </cell>
          <cell r="CH418">
            <v>0</v>
          </cell>
          <cell r="CI418">
            <v>0</v>
          </cell>
          <cell r="CJ418">
            <v>0</v>
          </cell>
          <cell r="CL418">
            <v>0</v>
          </cell>
          <cell r="CN418">
            <v>0</v>
          </cell>
        </row>
        <row r="419">
          <cell r="AS419"/>
          <cell r="BS419">
            <v>1746.9444444444443</v>
          </cell>
          <cell r="BT419">
            <v>1910.5555555555554</v>
          </cell>
          <cell r="BV419">
            <v>2407.5</v>
          </cell>
          <cell r="BW419">
            <v>6065</v>
          </cell>
          <cell r="BX419">
            <v>3071.8518518518517</v>
          </cell>
          <cell r="BZ419">
            <v>3208.4259259259256</v>
          </cell>
          <cell r="CB419">
            <v>3261.6666666666665</v>
          </cell>
          <cell r="CC419">
            <v>15606.944444444443</v>
          </cell>
          <cell r="CD419">
            <v>3301.0185185185182</v>
          </cell>
          <cell r="CF419">
            <v>3340.37037037037</v>
          </cell>
          <cell r="CH419">
            <v>3379.7222222222217</v>
          </cell>
          <cell r="CI419">
            <v>25628.055555555555</v>
          </cell>
          <cell r="CJ419">
            <v>3432.9629629629626</v>
          </cell>
          <cell r="CL419">
            <v>3486.2037037037035</v>
          </cell>
          <cell r="CN419">
            <v>3539.4444444444443</v>
          </cell>
        </row>
        <row r="420">
          <cell r="AS420"/>
        </row>
        <row r="421">
          <cell r="AS421">
            <v>6</v>
          </cell>
          <cell r="BS421">
            <v>-1197448.1205323257</v>
          </cell>
          <cell r="BT421">
            <v>-1141278.05875153</v>
          </cell>
          <cell r="BV421">
            <v>-1383128.6180819601</v>
          </cell>
          <cell r="BW421">
            <v>-3721854.7973658158</v>
          </cell>
          <cell r="BX421">
            <v>-1328203.8914379964</v>
          </cell>
          <cell r="BZ421">
            <v>-1406200.5128668989</v>
          </cell>
          <cell r="CB421">
            <v>-1314089.2407916556</v>
          </cell>
          <cell r="CC421">
            <v>-7770348.442462367</v>
          </cell>
          <cell r="CD421">
            <v>-1211969.6653921129</v>
          </cell>
          <cell r="CF421">
            <v>-1160161.5611036138</v>
          </cell>
          <cell r="CH421">
            <v>-1203265.9129554657</v>
          </cell>
          <cell r="CI421">
            <v>-11345745.581913561</v>
          </cell>
          <cell r="CJ421">
            <v>-1146823.1536962064</v>
          </cell>
          <cell r="CL421">
            <v>-1178541.3944369471</v>
          </cell>
          <cell r="CN421">
            <v>-1111449.6351776877</v>
          </cell>
        </row>
        <row r="422">
          <cell r="AS422">
            <v>880000</v>
          </cell>
          <cell r="BS422">
            <v>11867.380508333335</v>
          </cell>
          <cell r="BT422">
            <v>10992.549572357102</v>
          </cell>
          <cell r="BV422">
            <v>10012.201822819166</v>
          </cell>
          <cell r="BW422">
            <v>32872.131903509602</v>
          </cell>
          <cell r="BX422">
            <v>9011.9876592619275</v>
          </cell>
          <cell r="BZ422">
            <v>7844.320727035767</v>
          </cell>
          <cell r="CB422">
            <v>6718.8269607398961</v>
          </cell>
          <cell r="CC422">
            <v>56447.267250547193</v>
          </cell>
          <cell r="CD422">
            <v>5556.1299544462336</v>
          </cell>
          <cell r="CF422">
            <v>4479.9447864132644</v>
          </cell>
          <cell r="CH422">
            <v>3491.6442622938275</v>
          </cell>
          <cell r="CI422">
            <v>69974.986253700525</v>
          </cell>
          <cell r="CJ422">
            <v>2553.5366865680344</v>
          </cell>
          <cell r="CL422">
            <v>1587.1314795291364</v>
          </cell>
          <cell r="CN422">
            <v>657.70264315103918</v>
          </cell>
        </row>
        <row r="423">
          <cell r="AS423">
            <v>880001</v>
          </cell>
          <cell r="BS423">
            <v>0</v>
          </cell>
          <cell r="BT423">
            <v>0</v>
          </cell>
          <cell r="BV423">
            <v>0</v>
          </cell>
          <cell r="BW423">
            <v>0</v>
          </cell>
          <cell r="BX423">
            <v>0</v>
          </cell>
          <cell r="BZ423">
            <v>0</v>
          </cell>
          <cell r="CB423">
            <v>0</v>
          </cell>
          <cell r="CC423">
            <v>0</v>
          </cell>
          <cell r="CD423">
            <v>0</v>
          </cell>
          <cell r="CF423">
            <v>0</v>
          </cell>
          <cell r="CH423">
            <v>0</v>
          </cell>
          <cell r="CI423">
            <v>0</v>
          </cell>
          <cell r="CJ423">
            <v>0</v>
          </cell>
          <cell r="CL423">
            <v>0</v>
          </cell>
          <cell r="CN423">
            <v>0</v>
          </cell>
        </row>
        <row r="424">
          <cell r="AS424">
            <v>880002</v>
          </cell>
          <cell r="BS424">
            <v>0</v>
          </cell>
          <cell r="BT424">
            <v>0</v>
          </cell>
          <cell r="BV424">
            <v>0</v>
          </cell>
          <cell r="BW424">
            <v>0</v>
          </cell>
          <cell r="BX424">
            <v>0</v>
          </cell>
          <cell r="BZ424">
            <v>0</v>
          </cell>
          <cell r="CB424">
            <v>0</v>
          </cell>
          <cell r="CC424">
            <v>0</v>
          </cell>
          <cell r="CD424">
            <v>0</v>
          </cell>
          <cell r="CF424">
            <v>0</v>
          </cell>
          <cell r="CH424">
            <v>0</v>
          </cell>
          <cell r="CI424">
            <v>0</v>
          </cell>
          <cell r="CJ424">
            <v>0</v>
          </cell>
          <cell r="CL424">
            <v>0</v>
          </cell>
          <cell r="CN424">
            <v>0</v>
          </cell>
        </row>
        <row r="425">
          <cell r="AS425"/>
          <cell r="BS425">
            <v>11867.380508333335</v>
          </cell>
          <cell r="BT425">
            <v>10992.549572357102</v>
          </cell>
          <cell r="BV425">
            <v>10012.201822819166</v>
          </cell>
          <cell r="BW425">
            <v>32872.131903509602</v>
          </cell>
          <cell r="BX425">
            <v>9011.9876592619275</v>
          </cell>
          <cell r="BZ425">
            <v>7844.320727035767</v>
          </cell>
          <cell r="CB425">
            <v>6718.8269607398961</v>
          </cell>
          <cell r="CC425">
            <v>56447.267250547193</v>
          </cell>
          <cell r="CD425">
            <v>5556.1299544462336</v>
          </cell>
          <cell r="CF425">
            <v>4479.9447864132644</v>
          </cell>
          <cell r="CH425">
            <v>3491.6442622938275</v>
          </cell>
          <cell r="CI425">
            <v>69974.986253700525</v>
          </cell>
          <cell r="CJ425">
            <v>2553.5366865680344</v>
          </cell>
          <cell r="CL425">
            <v>1587.1314795291364</v>
          </cell>
          <cell r="CN425">
            <v>657.70264315103918</v>
          </cell>
        </row>
        <row r="426">
          <cell r="AS426"/>
        </row>
        <row r="427">
          <cell r="AS427">
            <v>890000</v>
          </cell>
          <cell r="BS427">
            <v>0</v>
          </cell>
          <cell r="BT427">
            <v>0</v>
          </cell>
          <cell r="BV427">
            <v>0</v>
          </cell>
          <cell r="BW427">
            <v>0</v>
          </cell>
          <cell r="BX427">
            <v>0</v>
          </cell>
          <cell r="BZ427">
            <v>0</v>
          </cell>
          <cell r="CB427">
            <v>0</v>
          </cell>
          <cell r="CC427">
            <v>0</v>
          </cell>
          <cell r="CD427">
            <v>0</v>
          </cell>
          <cell r="CF427">
            <v>0</v>
          </cell>
          <cell r="CH427">
            <v>0</v>
          </cell>
          <cell r="CI427">
            <v>0</v>
          </cell>
          <cell r="CJ427">
            <v>0</v>
          </cell>
          <cell r="CL427">
            <v>0</v>
          </cell>
          <cell r="CN427">
            <v>0</v>
          </cell>
        </row>
        <row r="428">
          <cell r="AS428"/>
        </row>
        <row r="429">
          <cell r="AS429"/>
        </row>
        <row r="430">
          <cell r="AS430">
            <v>7</v>
          </cell>
          <cell r="BS430">
            <v>-1209315.5010406591</v>
          </cell>
          <cell r="BT430">
            <v>-1152270.6083238872</v>
          </cell>
          <cell r="BV430">
            <v>-1393140.8199047793</v>
          </cell>
          <cell r="BW430">
            <v>-3754726.9292693255</v>
          </cell>
          <cell r="BX430">
            <v>-1337215.8790972584</v>
          </cell>
          <cell r="BZ430">
            <v>-1414044.8335939348</v>
          </cell>
          <cell r="CB430">
            <v>-1320808.0677523955</v>
          </cell>
          <cell r="CC430">
            <v>-7826795.7097129142</v>
          </cell>
          <cell r="CD430">
            <v>-1217525.7953465593</v>
          </cell>
          <cell r="CF430">
            <v>-1164641.5058900272</v>
          </cell>
          <cell r="CH430">
            <v>-1206757.5572177595</v>
          </cell>
          <cell r="CI430">
            <v>-11415720.568167262</v>
          </cell>
          <cell r="CJ430">
            <v>-1149376.6903827745</v>
          </cell>
          <cell r="CL430">
            <v>-1180128.5259164763</v>
          </cell>
          <cell r="CN430">
            <v>-1112107.3378208387</v>
          </cell>
        </row>
        <row r="431">
          <cell r="AS431"/>
        </row>
        <row r="432">
          <cell r="AS432">
            <v>8</v>
          </cell>
          <cell r="BS432">
            <v>0</v>
          </cell>
          <cell r="BT432">
            <v>-1209315.5010406591</v>
          </cell>
          <cell r="BV432">
            <v>-2361586.1093645464</v>
          </cell>
          <cell r="BW432">
            <v>-3570901.6104052057</v>
          </cell>
          <cell r="BX432">
            <v>-3754726.9292693259</v>
          </cell>
          <cell r="BZ432">
            <v>-5091942.8083665846</v>
          </cell>
          <cell r="CB432">
            <v>-6505987.6419605194</v>
          </cell>
          <cell r="CC432">
            <v>-18923558.990001637</v>
          </cell>
          <cell r="CD432">
            <v>-7826795.7097129151</v>
          </cell>
          <cell r="CF432">
            <v>-9044321.5050594751</v>
          </cell>
          <cell r="CH432">
            <v>-10208963.010949502</v>
          </cell>
          <cell r="CI432">
            <v>-46003639.215723529</v>
          </cell>
          <cell r="CJ432">
            <v>-11415720.568167262</v>
          </cell>
          <cell r="CL432">
            <v>0</v>
          </cell>
          <cell r="CN432">
            <v>0</v>
          </cell>
        </row>
        <row r="433">
          <cell r="AS433"/>
        </row>
        <row r="434">
          <cell r="AS434">
            <v>9</v>
          </cell>
        </row>
        <row r="435">
          <cell r="AS435"/>
        </row>
        <row r="436">
          <cell r="AS436">
            <v>10</v>
          </cell>
          <cell r="BS436">
            <v>57.6</v>
          </cell>
          <cell r="BT436">
            <v>57.6</v>
          </cell>
          <cell r="BV436">
            <v>61.6</v>
          </cell>
          <cell r="BW436">
            <v>61.6</v>
          </cell>
          <cell r="BX436">
            <v>64.599999999999994</v>
          </cell>
          <cell r="BZ436">
            <v>66.599999999999994</v>
          </cell>
          <cell r="CB436">
            <v>64.599999999999994</v>
          </cell>
          <cell r="CC436">
            <v>64.599999999999994</v>
          </cell>
          <cell r="CD436">
            <v>66.599999999999994</v>
          </cell>
          <cell r="CF436">
            <v>66.599999999999994</v>
          </cell>
          <cell r="CH436">
            <v>66.599999999999994</v>
          </cell>
          <cell r="CI436">
            <v>66.599999999999994</v>
          </cell>
          <cell r="CJ436">
            <v>66.599999999999994</v>
          </cell>
          <cell r="CL436">
            <v>66.599999999999994</v>
          </cell>
          <cell r="CN436">
            <v>66.599999999999994</v>
          </cell>
        </row>
      </sheetData>
      <sheetData sheetId="6" refreshError="1"/>
      <sheetData sheetId="7" refreshError="1"/>
      <sheetData sheetId="8">
        <row r="14">
          <cell r="B14">
            <v>100000</v>
          </cell>
          <cell r="I14">
            <v>14240856.610000001</v>
          </cell>
          <cell r="J14">
            <v>13191654.486828521</v>
          </cell>
          <cell r="K14">
            <v>12014642.187383</v>
          </cell>
          <cell r="L14">
            <v>10814385.191114312</v>
          </cell>
          <cell r="M14">
            <v>9413184.8724429198</v>
          </cell>
          <cell r="N14">
            <v>8062592.3528878745</v>
          </cell>
          <cell r="O14">
            <v>6667355.9453354795</v>
          </cell>
          <cell r="P14">
            <v>5375933.7436959166</v>
          </cell>
          <cell r="Q14">
            <v>4189973.114752593</v>
          </cell>
          <cell r="R14">
            <v>3064244.0238816412</v>
          </cell>
          <cell r="S14">
            <v>1904557.7754349636</v>
          </cell>
          <cell r="T14">
            <v>789243.17178124702</v>
          </cell>
          <cell r="U14">
            <v>-351430.66070884746</v>
          </cell>
        </row>
        <row r="15">
          <cell r="B15">
            <v>110000</v>
          </cell>
          <cell r="I15">
            <v>542000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50000</v>
          </cell>
          <cell r="Q15">
            <v>75000</v>
          </cell>
          <cell r="R15">
            <v>75000</v>
          </cell>
          <cell r="S15">
            <v>75000</v>
          </cell>
          <cell r="T15">
            <v>75000</v>
          </cell>
          <cell r="U15">
            <v>150000</v>
          </cell>
        </row>
        <row r="16">
          <cell r="B16">
            <v>120000</v>
          </cell>
          <cell r="I16">
            <v>212383</v>
          </cell>
          <cell r="J16">
            <v>212383</v>
          </cell>
          <cell r="K16">
            <v>212383</v>
          </cell>
          <cell r="L16">
            <v>212383</v>
          </cell>
          <cell r="M16">
            <v>212383</v>
          </cell>
          <cell r="N16">
            <v>212383</v>
          </cell>
          <cell r="O16">
            <v>212383</v>
          </cell>
          <cell r="P16">
            <v>212383</v>
          </cell>
          <cell r="Q16">
            <v>212383</v>
          </cell>
          <cell r="R16">
            <v>212383</v>
          </cell>
          <cell r="S16">
            <v>212383</v>
          </cell>
          <cell r="T16">
            <v>212383</v>
          </cell>
          <cell r="U16">
            <v>212383</v>
          </cell>
        </row>
        <row r="17">
          <cell r="B17">
            <v>100005</v>
          </cell>
          <cell r="I17">
            <v>470000</v>
          </cell>
          <cell r="J17">
            <v>484232.21052631579</v>
          </cell>
          <cell r="K17">
            <v>498464.42105263157</v>
          </cell>
          <cell r="L17">
            <v>512696.63157894736</v>
          </cell>
          <cell r="M17">
            <v>549928.84210526315</v>
          </cell>
          <cell r="N17">
            <v>587161.05263157887</v>
          </cell>
          <cell r="O17">
            <v>603586.21052631573</v>
          </cell>
          <cell r="P17">
            <v>607255.26315789472</v>
          </cell>
          <cell r="Q17">
            <v>596424.31578947371</v>
          </cell>
          <cell r="R17">
            <v>585593.3684210527</v>
          </cell>
          <cell r="S17">
            <v>574762.42105263169</v>
          </cell>
          <cell r="T17">
            <v>563931.47368421068</v>
          </cell>
          <cell r="U17">
            <v>536600.52631578967</v>
          </cell>
        </row>
        <row r="18">
          <cell r="B18">
            <v>140000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130000</v>
          </cell>
          <cell r="I19">
            <v>113113.49</v>
          </cell>
          <cell r="J19">
            <v>111251.64343261956</v>
          </cell>
          <cell r="K19">
            <v>102156.65112928057</v>
          </cell>
          <cell r="L19">
            <v>123095.47969498592</v>
          </cell>
          <cell r="M19">
            <v>111383.19108753938</v>
          </cell>
          <cell r="N19">
            <v>125121.88334838659</v>
          </cell>
          <cell r="O19">
            <v>107357.51195914287</v>
          </cell>
          <cell r="P19">
            <v>86657.003098335583</v>
          </cell>
          <cell r="Q19">
            <v>86300.435554475946</v>
          </cell>
          <cell r="R19">
            <v>91071.485554475948</v>
          </cell>
          <cell r="S19">
            <v>85296.58555447594</v>
          </cell>
          <cell r="T19">
            <v>90679.635554475943</v>
          </cell>
          <cell r="U19">
            <v>88827.485554475948</v>
          </cell>
        </row>
        <row r="20">
          <cell r="I20">
            <v>15578353.100000001</v>
          </cell>
          <cell r="J20">
            <v>13999521.340787455</v>
          </cell>
          <cell r="K20">
            <v>12827646.259564912</v>
          </cell>
          <cell r="L20">
            <v>11662560.302388245</v>
          </cell>
          <cell r="M20">
            <v>10286879.905635724</v>
          </cell>
          <cell r="N20">
            <v>8987258.2888678405</v>
          </cell>
          <cell r="O20">
            <v>7590682.6678209379</v>
          </cell>
          <cell r="P20">
            <v>6332229.0099521466</v>
          </cell>
          <cell r="Q20">
            <v>5160080.8660965422</v>
          </cell>
          <cell r="R20">
            <v>4028291.8778571696</v>
          </cell>
          <cell r="S20">
            <v>2851999.7820420712</v>
          </cell>
          <cell r="T20">
            <v>1731237.2810199338</v>
          </cell>
          <cell r="U20">
            <v>636380.35116141813</v>
          </cell>
        </row>
        <row r="22">
          <cell r="B22">
            <v>300000</v>
          </cell>
          <cell r="I22">
            <v>264639.45</v>
          </cell>
          <cell r="J22">
            <v>273556.1166666667</v>
          </cell>
          <cell r="K22">
            <v>274972.78333333338</v>
          </cell>
          <cell r="L22">
            <v>286389.45000000007</v>
          </cell>
          <cell r="M22">
            <v>307806.11666666676</v>
          </cell>
          <cell r="N22">
            <v>311722.78333333344</v>
          </cell>
          <cell r="O22">
            <v>313139.45000000013</v>
          </cell>
          <cell r="P22">
            <v>314556.11666666681</v>
          </cell>
          <cell r="Q22">
            <v>315972.7833333335</v>
          </cell>
          <cell r="R22">
            <v>317389.45000000019</v>
          </cell>
          <cell r="S22">
            <v>318806.11666666687</v>
          </cell>
          <cell r="T22">
            <v>320222.78333333356</v>
          </cell>
          <cell r="U22">
            <v>321639.45000000024</v>
          </cell>
        </row>
        <row r="23">
          <cell r="B23">
            <v>300006</v>
          </cell>
          <cell r="I23">
            <v>138916.41</v>
          </cell>
          <cell r="J23">
            <v>144889.74333333335</v>
          </cell>
          <cell r="K23">
            <v>149363.07666666669</v>
          </cell>
          <cell r="L23">
            <v>155836.41000000003</v>
          </cell>
          <cell r="M23">
            <v>158336.41000000003</v>
          </cell>
          <cell r="N23">
            <v>159336.41000000003</v>
          </cell>
          <cell r="O23">
            <v>159836.41000000003</v>
          </cell>
          <cell r="P23">
            <v>159836.41000000003</v>
          </cell>
          <cell r="Q23">
            <v>159836.41000000003</v>
          </cell>
          <cell r="R23">
            <v>159836.41000000003</v>
          </cell>
          <cell r="S23">
            <v>160336.41000000003</v>
          </cell>
          <cell r="T23">
            <v>160836.41000000003</v>
          </cell>
          <cell r="U23">
            <v>161336.41000000003</v>
          </cell>
        </row>
        <row r="24">
          <cell r="B24">
            <v>300002</v>
          </cell>
          <cell r="I24">
            <v>45284.39</v>
          </cell>
          <cell r="J24">
            <v>45284.39</v>
          </cell>
          <cell r="K24">
            <v>45284.39</v>
          </cell>
          <cell r="L24">
            <v>45284.39</v>
          </cell>
          <cell r="M24">
            <v>45284.39</v>
          </cell>
          <cell r="N24">
            <v>45284.39</v>
          </cell>
          <cell r="O24">
            <v>45284.39</v>
          </cell>
          <cell r="P24">
            <v>45284.39</v>
          </cell>
          <cell r="Q24">
            <v>45284.39</v>
          </cell>
          <cell r="R24">
            <v>45284.39</v>
          </cell>
          <cell r="S24">
            <v>45284.39</v>
          </cell>
          <cell r="T24">
            <v>45284.39</v>
          </cell>
          <cell r="U24">
            <v>45284.39</v>
          </cell>
        </row>
        <row r="25">
          <cell r="B25">
            <v>300001</v>
          </cell>
          <cell r="I25">
            <v>58935.98</v>
          </cell>
          <cell r="J25">
            <v>58935.98</v>
          </cell>
          <cell r="K25">
            <v>58935.98</v>
          </cell>
          <cell r="L25">
            <v>58935.98</v>
          </cell>
          <cell r="M25">
            <v>58935.98</v>
          </cell>
          <cell r="N25">
            <v>58935.98</v>
          </cell>
          <cell r="O25">
            <v>58935.98</v>
          </cell>
          <cell r="P25">
            <v>58935.98</v>
          </cell>
          <cell r="Q25">
            <v>58935.98</v>
          </cell>
          <cell r="R25">
            <v>58935.98</v>
          </cell>
          <cell r="S25">
            <v>58935.98</v>
          </cell>
          <cell r="T25">
            <v>58935.98</v>
          </cell>
          <cell r="U25">
            <v>58935.98</v>
          </cell>
        </row>
        <row r="26">
          <cell r="B26">
            <v>310000</v>
          </cell>
          <cell r="I26">
            <v>-294055.81</v>
          </cell>
          <cell r="J26">
            <v>-295802.75444444444</v>
          </cell>
          <cell r="K26">
            <v>-297713.31</v>
          </cell>
          <cell r="L26">
            <v>-300120.81</v>
          </cell>
          <cell r="M26">
            <v>-303192.66185185185</v>
          </cell>
          <cell r="N26">
            <v>-306401.08777777775</v>
          </cell>
          <cell r="O26">
            <v>-309662.75444444444</v>
          </cell>
          <cell r="P26">
            <v>-312963.77296296298</v>
          </cell>
          <cell r="Q26">
            <v>-316304.14333333337</v>
          </cell>
          <cell r="R26">
            <v>-319683.86555555562</v>
          </cell>
          <cell r="S26">
            <v>-323116.8285185186</v>
          </cell>
          <cell r="T26">
            <v>-326603.0322222223</v>
          </cell>
          <cell r="U26">
            <v>-330142.47666666674</v>
          </cell>
        </row>
        <row r="27">
          <cell r="I27">
            <v>213720.41999999998</v>
          </cell>
          <cell r="J27">
            <v>226863.4755555556</v>
          </cell>
          <cell r="K27">
            <v>230842.9200000001</v>
          </cell>
          <cell r="L27">
            <v>246325.4200000001</v>
          </cell>
          <cell r="M27">
            <v>267170.23481481499</v>
          </cell>
          <cell r="N27">
            <v>268878.47555555572</v>
          </cell>
          <cell r="O27">
            <v>267533.47555555578</v>
          </cell>
          <cell r="P27">
            <v>265649.12370370387</v>
          </cell>
          <cell r="Q27">
            <v>263725.42000000022</v>
          </cell>
          <cell r="R27">
            <v>261762.3644444446</v>
          </cell>
          <cell r="S27">
            <v>260246.06814814825</v>
          </cell>
          <cell r="T27">
            <v>258676.53111111128</v>
          </cell>
          <cell r="U27">
            <v>257053.75333333347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3">
          <cell r="B33">
            <v>450000</v>
          </cell>
          <cell r="I33">
            <v>21124.639999999999</v>
          </cell>
          <cell r="J33">
            <v>21124.639999999999</v>
          </cell>
          <cell r="K33">
            <v>21124.639999999999</v>
          </cell>
          <cell r="L33">
            <v>21124.639999999999</v>
          </cell>
          <cell r="M33">
            <v>21124.639999999999</v>
          </cell>
          <cell r="N33">
            <v>21124.639999999999</v>
          </cell>
          <cell r="O33">
            <v>21124.639999999999</v>
          </cell>
          <cell r="P33">
            <v>21124.639999999999</v>
          </cell>
          <cell r="Q33">
            <v>21124.639999999999</v>
          </cell>
          <cell r="R33">
            <v>21124.639999999999</v>
          </cell>
          <cell r="S33">
            <v>21124.639999999999</v>
          </cell>
          <cell r="T33">
            <v>21124.639999999999</v>
          </cell>
          <cell r="U33">
            <v>21124.639999999999</v>
          </cell>
        </row>
        <row r="34">
          <cell r="B34">
            <v>451000</v>
          </cell>
        </row>
        <row r="35">
          <cell r="I35">
            <v>21124.639999999999</v>
          </cell>
          <cell r="J35">
            <v>21124.639999999999</v>
          </cell>
          <cell r="K35">
            <v>21124.639999999999</v>
          </cell>
          <cell r="L35">
            <v>21124.639999999999</v>
          </cell>
          <cell r="M35">
            <v>21124.639999999999</v>
          </cell>
          <cell r="N35">
            <v>21124.639999999999</v>
          </cell>
          <cell r="O35">
            <v>21124.639999999999</v>
          </cell>
          <cell r="P35">
            <v>21124.639999999999</v>
          </cell>
          <cell r="Q35">
            <v>21124.639999999999</v>
          </cell>
          <cell r="R35">
            <v>21124.639999999999</v>
          </cell>
          <cell r="S35">
            <v>21124.639999999999</v>
          </cell>
          <cell r="T35">
            <v>21124.639999999999</v>
          </cell>
          <cell r="U35">
            <v>21124.639999999999</v>
          </cell>
        </row>
        <row r="37">
          <cell r="I37">
            <v>15813198.160000002</v>
          </cell>
          <cell r="J37">
            <v>14247509.456343012</v>
          </cell>
          <cell r="K37">
            <v>13079613.819564912</v>
          </cell>
          <cell r="L37">
            <v>11930010.362388246</v>
          </cell>
          <cell r="M37">
            <v>10575174.78045054</v>
          </cell>
          <cell r="N37">
            <v>9277261.404423397</v>
          </cell>
          <cell r="O37">
            <v>7879340.7833764935</v>
          </cell>
          <cell r="P37">
            <v>6619002.7736558504</v>
          </cell>
          <cell r="Q37">
            <v>5444930.9260965427</v>
          </cell>
          <cell r="R37">
            <v>4311178.8823016146</v>
          </cell>
          <cell r="S37">
            <v>3133370.4901902196</v>
          </cell>
          <cell r="T37">
            <v>2011038.4521310451</v>
          </cell>
          <cell r="U37">
            <v>914558.74449475156</v>
          </cell>
        </row>
        <row r="43">
          <cell r="B43">
            <v>520000</v>
          </cell>
          <cell r="I43">
            <v>1170893</v>
          </cell>
          <cell r="J43">
            <v>746563.43195658573</v>
          </cell>
          <cell r="K43">
            <v>685523.47723106225</v>
          </cell>
          <cell r="L43">
            <v>881553.05702932889</v>
          </cell>
          <cell r="M43">
            <v>806479.2416914081</v>
          </cell>
          <cell r="N43">
            <v>875655.07851992105</v>
          </cell>
          <cell r="O43">
            <v>766718.77623025223</v>
          </cell>
          <cell r="P43">
            <v>688407.0770490329</v>
          </cell>
          <cell r="Q43">
            <v>647059.620908682</v>
          </cell>
          <cell r="R43">
            <v>690124.620908682</v>
          </cell>
          <cell r="S43">
            <v>633628.620908682</v>
          </cell>
          <cell r="T43">
            <v>665293.620908682</v>
          </cell>
          <cell r="U43">
            <v>656648.620908682</v>
          </cell>
        </row>
        <row r="44"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B45">
            <v>540000</v>
          </cell>
          <cell r="I45">
            <v>244362.41</v>
          </cell>
          <cell r="J45">
            <v>170521.2545959253</v>
          </cell>
          <cell r="K45">
            <v>172639.08142105263</v>
          </cell>
          <cell r="L45">
            <v>175765.39721052631</v>
          </cell>
          <cell r="M45">
            <v>183503.02878947367</v>
          </cell>
          <cell r="N45">
            <v>187410.92352631578</v>
          </cell>
          <cell r="O45">
            <v>185595.05510526316</v>
          </cell>
          <cell r="P45">
            <v>186238.55510526316</v>
          </cell>
          <cell r="Q45">
            <v>186238.55510526316</v>
          </cell>
          <cell r="R45">
            <v>186238.55510526316</v>
          </cell>
          <cell r="S45">
            <v>186238.55510526316</v>
          </cell>
          <cell r="T45">
            <v>186238.55510526316</v>
          </cell>
          <cell r="U45">
            <v>186238.55510526316</v>
          </cell>
        </row>
        <row r="46">
          <cell r="B46">
            <v>550000</v>
          </cell>
          <cell r="I46">
            <v>108886.84</v>
          </cell>
          <cell r="J46">
            <v>208414.86672835317</v>
          </cell>
          <cell r="K46">
            <v>211003.32173684213</v>
          </cell>
          <cell r="L46">
            <v>214824.37436842106</v>
          </cell>
          <cell r="M46">
            <v>224281.47963157896</v>
          </cell>
          <cell r="N46">
            <v>229057.79542105264</v>
          </cell>
          <cell r="O46">
            <v>226838.40068421053</v>
          </cell>
          <cell r="P46">
            <v>227624.90068421053</v>
          </cell>
          <cell r="Q46">
            <v>227624.90068421053</v>
          </cell>
          <cell r="R46">
            <v>227624.90068421053</v>
          </cell>
          <cell r="S46">
            <v>227624.90068421053</v>
          </cell>
          <cell r="T46">
            <v>227624.90068421053</v>
          </cell>
          <cell r="U46">
            <v>227624.90068421053</v>
          </cell>
        </row>
        <row r="47">
          <cell r="B47">
            <v>560000</v>
          </cell>
          <cell r="I47">
            <v>216284.42</v>
          </cell>
          <cell r="J47">
            <v>234819.2181863045</v>
          </cell>
          <cell r="K47">
            <v>253542.26764595363</v>
          </cell>
          <cell r="L47">
            <v>274078.27850911149</v>
          </cell>
          <cell r="M47">
            <v>296313.6788459536</v>
          </cell>
          <cell r="N47">
            <v>318896.44760384836</v>
          </cell>
          <cell r="O47">
            <v>341317.80583542731</v>
          </cell>
          <cell r="P47">
            <v>364275.0307336729</v>
          </cell>
          <cell r="Q47">
            <v>387232.2556319185</v>
          </cell>
          <cell r="R47">
            <v>410189.48053016409</v>
          </cell>
          <cell r="S47">
            <v>433146.70542840968</v>
          </cell>
          <cell r="T47">
            <v>456103.93032665527</v>
          </cell>
          <cell r="U47">
            <v>479061.15522490087</v>
          </cell>
        </row>
        <row r="48"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B50">
            <v>570000</v>
          </cell>
          <cell r="I50">
            <v>4649.5699999999979</v>
          </cell>
          <cell r="J50">
            <v>4649.5699999999979</v>
          </cell>
          <cell r="K50">
            <v>4649.5699999999979</v>
          </cell>
          <cell r="L50">
            <v>4649.5699999999979</v>
          </cell>
          <cell r="M50">
            <v>4649.5699999999979</v>
          </cell>
          <cell r="N50">
            <v>4649.5699999999979</v>
          </cell>
          <cell r="O50">
            <v>4649.5699999999979</v>
          </cell>
          <cell r="P50">
            <v>4649.5699999999979</v>
          </cell>
          <cell r="Q50">
            <v>4649.5699999999979</v>
          </cell>
          <cell r="R50">
            <v>4649.5699999999979</v>
          </cell>
          <cell r="S50">
            <v>4649.5699999999979</v>
          </cell>
          <cell r="T50">
            <v>4649.5699999999979</v>
          </cell>
          <cell r="U50">
            <v>4649.5699999999979</v>
          </cell>
        </row>
        <row r="51">
          <cell r="I51">
            <v>1745076.24</v>
          </cell>
          <cell r="J51">
            <v>1364968.3414671686</v>
          </cell>
          <cell r="K51">
            <v>1327357.7180349107</v>
          </cell>
          <cell r="L51">
            <v>1550870.677117388</v>
          </cell>
          <cell r="M51">
            <v>1515226.9989584144</v>
          </cell>
          <cell r="N51">
            <v>1615669.8150711379</v>
          </cell>
          <cell r="O51">
            <v>1525119.6078551533</v>
          </cell>
          <cell r="P51">
            <v>1471195.1335721796</v>
          </cell>
          <cell r="Q51">
            <v>1452804.9023300742</v>
          </cell>
          <cell r="R51">
            <v>1518827.1272283199</v>
          </cell>
          <cell r="S51">
            <v>1485288.3521265653</v>
          </cell>
          <cell r="T51">
            <v>1539910.5770248109</v>
          </cell>
          <cell r="U51">
            <v>1554222.8019230566</v>
          </cell>
        </row>
        <row r="53">
          <cell r="B53">
            <v>600000</v>
          </cell>
        </row>
        <row r="54">
          <cell r="B54">
            <v>610000</v>
          </cell>
        </row>
        <row r="55">
          <cell r="B55">
            <v>620000</v>
          </cell>
          <cell r="I55">
            <v>-557.19000000000051</v>
          </cell>
          <cell r="J55">
            <v>-557.19000000000051</v>
          </cell>
          <cell r="K55">
            <v>-557.19000000000051</v>
          </cell>
          <cell r="L55">
            <v>-557.19000000000051</v>
          </cell>
          <cell r="M55">
            <v>-557.19000000000051</v>
          </cell>
          <cell r="N55">
            <v>-557.19000000000051</v>
          </cell>
          <cell r="O55">
            <v>-557.19000000000051</v>
          </cell>
          <cell r="P55">
            <v>-557.19000000000051</v>
          </cell>
          <cell r="Q55">
            <v>-557.19000000000051</v>
          </cell>
          <cell r="R55">
            <v>-557.19000000000051</v>
          </cell>
          <cell r="S55">
            <v>-557.19000000000051</v>
          </cell>
          <cell r="T55">
            <v>-557.19000000000051</v>
          </cell>
          <cell r="U55">
            <v>-557.19000000000051</v>
          </cell>
        </row>
        <row r="56">
          <cell r="I56">
            <v>-557.19000000000051</v>
          </cell>
          <cell r="J56">
            <v>-557.19000000000051</v>
          </cell>
          <cell r="K56">
            <v>-557.19000000000051</v>
          </cell>
          <cell r="L56">
            <v>-557.19000000000051</v>
          </cell>
          <cell r="M56">
            <v>-557.19000000000051</v>
          </cell>
          <cell r="N56">
            <v>-557.19000000000051</v>
          </cell>
          <cell r="O56">
            <v>-557.19000000000051</v>
          </cell>
          <cell r="P56">
            <v>-557.19000000000051</v>
          </cell>
          <cell r="Q56">
            <v>-557.19000000000051</v>
          </cell>
          <cell r="R56">
            <v>-557.19000000000051</v>
          </cell>
          <cell r="S56">
            <v>-557.19000000000051</v>
          </cell>
          <cell r="T56">
            <v>-557.19000000000051</v>
          </cell>
          <cell r="U56">
            <v>-557.19000000000051</v>
          </cell>
        </row>
        <row r="58">
          <cell r="B58">
            <v>700000</v>
          </cell>
          <cell r="I58">
            <v>901523.13</v>
          </cell>
          <cell r="J58">
            <v>901523.13</v>
          </cell>
          <cell r="K58">
            <v>901523.13</v>
          </cell>
          <cell r="L58">
            <v>901523.13</v>
          </cell>
          <cell r="M58">
            <v>901523.13</v>
          </cell>
          <cell r="N58">
            <v>901523.13</v>
          </cell>
          <cell r="O58">
            <v>901523.13</v>
          </cell>
          <cell r="P58">
            <v>901523.13</v>
          </cell>
          <cell r="Q58">
            <v>901523.13</v>
          </cell>
          <cell r="R58">
            <v>901523.13</v>
          </cell>
          <cell r="S58">
            <v>901523.13</v>
          </cell>
          <cell r="T58">
            <v>901523.13</v>
          </cell>
          <cell r="U58">
            <v>901523.13</v>
          </cell>
        </row>
        <row r="59">
          <cell r="B59">
            <v>740000</v>
          </cell>
          <cell r="I59">
            <v>55222780.159999996</v>
          </cell>
          <cell r="J59">
            <v>55222780.159999996</v>
          </cell>
          <cell r="K59">
            <v>55222780.159999996</v>
          </cell>
          <cell r="L59">
            <v>55222780.159999996</v>
          </cell>
          <cell r="M59">
            <v>55222780.159999996</v>
          </cell>
          <cell r="N59">
            <v>55222780.159999996</v>
          </cell>
          <cell r="O59">
            <v>55222780.159999996</v>
          </cell>
          <cell r="P59">
            <v>55222780.159999996</v>
          </cell>
          <cell r="Q59">
            <v>55222780.159999996</v>
          </cell>
          <cell r="R59">
            <v>55222780.159999996</v>
          </cell>
          <cell r="S59">
            <v>55222780.159999996</v>
          </cell>
          <cell r="T59">
            <v>55222780.159999996</v>
          </cell>
          <cell r="U59">
            <v>55222780.159999996</v>
          </cell>
        </row>
        <row r="60">
          <cell r="B60">
            <v>750000</v>
          </cell>
          <cell r="I60">
            <v>-568105.24</v>
          </cell>
          <cell r="J60">
            <v>-568105.24</v>
          </cell>
          <cell r="K60">
            <v>-568105.24</v>
          </cell>
          <cell r="L60">
            <v>-568105.24</v>
          </cell>
          <cell r="M60">
            <v>-568105.24</v>
          </cell>
          <cell r="N60">
            <v>-568105.24</v>
          </cell>
          <cell r="O60">
            <v>-568105.24</v>
          </cell>
          <cell r="P60">
            <v>-568105.24</v>
          </cell>
          <cell r="Q60">
            <v>-568105.24</v>
          </cell>
          <cell r="R60">
            <v>-568105.24</v>
          </cell>
          <cell r="S60">
            <v>-568105.24</v>
          </cell>
          <cell r="T60">
            <v>-568105.24</v>
          </cell>
          <cell r="U60">
            <v>-568105.24</v>
          </cell>
        </row>
        <row r="61">
          <cell r="B61">
            <v>720000</v>
          </cell>
          <cell r="I61">
            <v>-32085308.57</v>
          </cell>
          <cell r="J61">
            <v>-41487518.57</v>
          </cell>
          <cell r="K61">
            <v>-41487518.57</v>
          </cell>
          <cell r="L61">
            <v>-41487518.57</v>
          </cell>
          <cell r="M61">
            <v>-41487518.57</v>
          </cell>
          <cell r="N61">
            <v>-41487518.57</v>
          </cell>
          <cell r="O61">
            <v>-41487518.57</v>
          </cell>
          <cell r="P61">
            <v>-41487518.57</v>
          </cell>
          <cell r="Q61">
            <v>-41487518.57</v>
          </cell>
          <cell r="R61">
            <v>-41487518.57</v>
          </cell>
          <cell r="S61">
            <v>-41487518.57</v>
          </cell>
          <cell r="T61">
            <v>-41487518.57</v>
          </cell>
          <cell r="U61">
            <v>-41487518.57</v>
          </cell>
        </row>
        <row r="63">
          <cell r="B63">
            <v>730000</v>
          </cell>
          <cell r="I63">
            <v>-9402210</v>
          </cell>
          <cell r="J63">
            <v>-1185580.7400239923</v>
          </cell>
          <cell r="K63">
            <v>-2315865.7533698319</v>
          </cell>
          <cell r="L63">
            <v>-3688982.1696289731</v>
          </cell>
          <cell r="M63">
            <v>-5008174.0734077077</v>
          </cell>
          <cell r="N63">
            <v>-6406530.2655475708</v>
          </cell>
          <cell r="O63">
            <v>-7713900.6793784862</v>
          </cell>
          <cell r="P63">
            <v>-8920314.214816153</v>
          </cell>
          <cell r="Q63">
            <v>-10075995.831133354</v>
          </cell>
          <cell r="R63">
            <v>-11275770.099826526</v>
          </cell>
          <cell r="S63">
            <v>-12420039.716836164</v>
          </cell>
          <cell r="T63">
            <v>-13596993.979793582</v>
          </cell>
          <cell r="U63">
            <v>-14707785.912328118</v>
          </cell>
        </row>
        <row r="64">
          <cell r="I64">
            <v>14068679.479999997</v>
          </cell>
          <cell r="J64">
            <v>12883098.739976004</v>
          </cell>
          <cell r="K64">
            <v>11752813.726630164</v>
          </cell>
          <cell r="L64">
            <v>10379697.310371023</v>
          </cell>
          <cell r="M64">
            <v>9060505.406592289</v>
          </cell>
          <cell r="N64">
            <v>7662149.2144524259</v>
          </cell>
          <cell r="O64">
            <v>6354778.8006215105</v>
          </cell>
          <cell r="P64">
            <v>5148365.2651838437</v>
          </cell>
          <cell r="Q64">
            <v>3992683.6488666423</v>
          </cell>
          <cell r="R64">
            <v>2792909.3801734708</v>
          </cell>
          <cell r="S64">
            <v>1648639.7631638329</v>
          </cell>
          <cell r="T64">
            <v>471685.50020641461</v>
          </cell>
          <cell r="U64">
            <v>-639106.43232812174</v>
          </cell>
        </row>
        <row r="68">
          <cell r="I68">
            <v>15813198.529999997</v>
          </cell>
          <cell r="J68">
            <v>14247509.891443172</v>
          </cell>
          <cell r="K68">
            <v>13079614.254665075</v>
          </cell>
          <cell r="L68">
            <v>11930010.797488412</v>
          </cell>
          <cell r="M68">
            <v>10575175.215550704</v>
          </cell>
          <cell r="N68">
            <v>9277261.8395235632</v>
          </cell>
          <cell r="O68">
            <v>7879341.2184766633</v>
          </cell>
          <cell r="P68">
            <v>6619003.2087560231</v>
          </cell>
          <cell r="Q68">
            <v>5444931.3611967163</v>
          </cell>
          <cell r="R68">
            <v>4311179.317401791</v>
          </cell>
          <cell r="S68">
            <v>3133370.9252903983</v>
          </cell>
          <cell r="T68">
            <v>2011038.8872312256</v>
          </cell>
          <cell r="U68">
            <v>914559.17959493492</v>
          </cell>
        </row>
      </sheetData>
      <sheetData sheetId="9" refreshError="1"/>
      <sheetData sheetId="10" refreshError="1"/>
      <sheetData sheetId="11">
        <row r="6">
          <cell r="B6" t="str">
            <v>Jul. JE</v>
          </cell>
          <cell r="C6" t="str">
            <v>Inc</v>
          </cell>
          <cell r="F6">
            <v>20</v>
          </cell>
          <cell r="H6">
            <v>144</v>
          </cell>
        </row>
        <row r="7">
          <cell r="B7" t="str">
            <v>Jul. JE</v>
          </cell>
          <cell r="C7" t="str">
            <v>Inc</v>
          </cell>
          <cell r="F7" t="str">
            <v>63400  Bank Fees</v>
          </cell>
          <cell r="H7">
            <v>-144</v>
          </cell>
        </row>
        <row r="8">
          <cell r="B8" t="str">
            <v>Mar. JE</v>
          </cell>
          <cell r="C8" t="str">
            <v>Inc</v>
          </cell>
          <cell r="F8">
            <v>20</v>
          </cell>
          <cell r="H8">
            <v>144</v>
          </cell>
        </row>
        <row r="9">
          <cell r="B9" t="str">
            <v>Mar. JE</v>
          </cell>
          <cell r="C9" t="str">
            <v>Inc</v>
          </cell>
          <cell r="F9" t="str">
            <v>63400  Bank Fees</v>
          </cell>
          <cell r="H9">
            <v>-144</v>
          </cell>
        </row>
        <row r="10">
          <cell r="B10" t="str">
            <v>Apr. JE</v>
          </cell>
          <cell r="C10" t="str">
            <v>Inc</v>
          </cell>
          <cell r="F10">
            <v>20</v>
          </cell>
          <cell r="H10">
            <v>144</v>
          </cell>
        </row>
        <row r="11">
          <cell r="B11" t="str">
            <v>Apr. JE</v>
          </cell>
          <cell r="C11" t="str">
            <v>Inc</v>
          </cell>
          <cell r="F11" t="str">
            <v>63400  Bank Fees</v>
          </cell>
          <cell r="H11">
            <v>-144</v>
          </cell>
        </row>
        <row r="12">
          <cell r="B12" t="str">
            <v>May. JE</v>
          </cell>
          <cell r="C12" t="str">
            <v>Inc</v>
          </cell>
          <cell r="F12">
            <v>20</v>
          </cell>
          <cell r="H12">
            <v>144</v>
          </cell>
        </row>
        <row r="13">
          <cell r="B13" t="str">
            <v>May. JE</v>
          </cell>
          <cell r="C13" t="str">
            <v>Inc</v>
          </cell>
          <cell r="F13" t="str">
            <v>63400  Bank Fees</v>
          </cell>
          <cell r="H13">
            <v>-144</v>
          </cell>
        </row>
        <row r="14">
          <cell r="B14" t="str">
            <v>Jun. JE</v>
          </cell>
          <cell r="C14" t="str">
            <v>Inc</v>
          </cell>
          <cell r="F14">
            <v>20</v>
          </cell>
          <cell r="H14">
            <v>144</v>
          </cell>
        </row>
        <row r="15">
          <cell r="B15" t="str">
            <v>Jun. JE</v>
          </cell>
          <cell r="C15" t="str">
            <v>Inc</v>
          </cell>
          <cell r="F15" t="str">
            <v>63400  Bank Fees</v>
          </cell>
          <cell r="H15">
            <v>-144</v>
          </cell>
        </row>
        <row r="16">
          <cell r="B16" t="str">
            <v>Aug. JE</v>
          </cell>
          <cell r="C16" t="str">
            <v>Inc</v>
          </cell>
          <cell r="F16">
            <v>20</v>
          </cell>
          <cell r="H16">
            <v>144</v>
          </cell>
        </row>
        <row r="17">
          <cell r="B17" t="str">
            <v>Aug. JE</v>
          </cell>
          <cell r="C17" t="str">
            <v>Inc</v>
          </cell>
          <cell r="F17" t="str">
            <v>63400  Bank Fees</v>
          </cell>
          <cell r="H17">
            <v>-144</v>
          </cell>
        </row>
        <row r="18">
          <cell r="B18" t="str">
            <v>Sep. JE</v>
          </cell>
          <cell r="C18" t="str">
            <v>Inc</v>
          </cell>
          <cell r="F18">
            <v>20</v>
          </cell>
          <cell r="H18">
            <v>144</v>
          </cell>
        </row>
        <row r="19">
          <cell r="B19" t="str">
            <v>Sep. JE</v>
          </cell>
          <cell r="C19" t="str">
            <v>Inc</v>
          </cell>
          <cell r="F19" t="str">
            <v>63400  Bank Fees</v>
          </cell>
          <cell r="H19">
            <v>-144</v>
          </cell>
        </row>
        <row r="20">
          <cell r="B20" t="str">
            <v>Oct. JE</v>
          </cell>
          <cell r="C20" t="str">
            <v>Inc</v>
          </cell>
          <cell r="F20">
            <v>20</v>
          </cell>
          <cell r="H20">
            <v>144</v>
          </cell>
        </row>
        <row r="21">
          <cell r="B21" t="str">
            <v>Oct. JE</v>
          </cell>
          <cell r="C21" t="str">
            <v>Inc</v>
          </cell>
          <cell r="F21" t="str">
            <v>63400  Bank Fees</v>
          </cell>
          <cell r="H21">
            <v>-144</v>
          </cell>
        </row>
        <row r="22">
          <cell r="B22" t="str">
            <v>Nov. JE</v>
          </cell>
          <cell r="C22" t="str">
            <v>Inc</v>
          </cell>
          <cell r="F22">
            <v>20</v>
          </cell>
          <cell r="H22">
            <v>144</v>
          </cell>
        </row>
        <row r="23">
          <cell r="B23" t="str">
            <v>Nov. JE</v>
          </cell>
          <cell r="C23" t="str">
            <v>Inc</v>
          </cell>
          <cell r="F23" t="str">
            <v>63400  Bank Fees</v>
          </cell>
          <cell r="H23">
            <v>-144</v>
          </cell>
        </row>
      </sheetData>
      <sheetData sheetId="12" refreshError="1"/>
      <sheetData sheetId="13">
        <row r="2">
          <cell r="F2">
            <v>42705</v>
          </cell>
          <cell r="G2" t="str">
            <v>generic_month</v>
          </cell>
          <cell r="H2" t="str">
            <v>bances_bpl_00</v>
          </cell>
          <cell r="I2" t="str">
            <v>balances_bpl_00</v>
          </cell>
          <cell r="J2" t="str">
            <v>generic_month_bbs</v>
          </cell>
          <cell r="K2" t="str">
            <v>generic_month</v>
          </cell>
        </row>
        <row r="3">
          <cell r="F3">
            <v>42736</v>
          </cell>
          <cell r="G3" t="str">
            <v>TB_Balance_01</v>
          </cell>
          <cell r="H3" t="str">
            <v>Balance_bpl_01</v>
          </cell>
          <cell r="I3" t="str">
            <v>Balance_bplm_01</v>
          </cell>
          <cell r="J3" t="str">
            <v>Balance_bbs_01</v>
          </cell>
          <cell r="K3" t="str">
            <v>Jan. JE</v>
          </cell>
          <cell r="L3" t="str">
            <v>balances_bbc_01</v>
          </cell>
        </row>
        <row r="4">
          <cell r="A4" t="str">
            <v>POC revenue</v>
          </cell>
          <cell r="B4">
            <v>990000</v>
          </cell>
          <cell r="D4" t="str">
            <v>P&amp;L</v>
          </cell>
          <cell r="F4">
            <v>42767</v>
          </cell>
          <cell r="G4" t="str">
            <v>TB_Balance_02</v>
          </cell>
          <cell r="H4" t="str">
            <v>Balance_bpl_02</v>
          </cell>
          <cell r="I4" t="str">
            <v>Balance_bplm_02</v>
          </cell>
          <cell r="J4" t="str">
            <v>Balance_bbs_02</v>
          </cell>
          <cell r="K4" t="str">
            <v>Feb. JE</v>
          </cell>
          <cell r="L4" t="str">
            <v>balances_bbc_02</v>
          </cell>
        </row>
        <row r="5">
          <cell r="F5">
            <v>42795</v>
          </cell>
          <cell r="G5" t="str">
            <v>TB_Balance_03</v>
          </cell>
          <cell r="H5" t="str">
            <v>Balance_bpl_03</v>
          </cell>
          <cell r="I5" t="str">
            <v>Balance_bplm_03</v>
          </cell>
          <cell r="J5" t="str">
            <v>Balance_bbs_03</v>
          </cell>
          <cell r="K5" t="str">
            <v>Mar. JE</v>
          </cell>
          <cell r="L5" t="str">
            <v>balances_bbc_03</v>
          </cell>
        </row>
        <row r="6">
          <cell r="A6" t="str">
            <v>COGS</v>
          </cell>
          <cell r="F6">
            <v>42826</v>
          </cell>
          <cell r="G6" t="str">
            <v>TB_Balance_04</v>
          </cell>
          <cell r="H6" t="str">
            <v>Balance_bpl_04</v>
          </cell>
          <cell r="I6" t="str">
            <v>Balance_bplm_04</v>
          </cell>
          <cell r="J6" t="str">
            <v>Balance_bbs_04</v>
          </cell>
          <cell r="K6" t="str">
            <v>Apr. JE</v>
          </cell>
          <cell r="L6" t="str">
            <v>balances_bbc_04</v>
          </cell>
        </row>
        <row r="7">
          <cell r="A7" t="str">
            <v>Manufacturing</v>
          </cell>
          <cell r="F7">
            <v>42856</v>
          </cell>
          <cell r="G7" t="str">
            <v>TB_Balance_05</v>
          </cell>
          <cell r="H7" t="str">
            <v>Balance_bpl_05</v>
          </cell>
          <cell r="I7" t="str">
            <v>Balance_bplm_05</v>
          </cell>
          <cell r="J7" t="str">
            <v>Balance_bbs_05</v>
          </cell>
          <cell r="K7" t="str">
            <v>May. JE</v>
          </cell>
          <cell r="L7" t="str">
            <v>balances_bbc_05</v>
          </cell>
        </row>
        <row r="8">
          <cell r="A8" t="str">
            <v>Manufacturing - Headcount</v>
          </cell>
          <cell r="B8">
            <v>81</v>
          </cell>
          <cell r="D8" t="str">
            <v>HC</v>
          </cell>
          <cell r="F8">
            <v>42887</v>
          </cell>
          <cell r="G8" t="str">
            <v>TB_Balance_06</v>
          </cell>
          <cell r="H8" t="str">
            <v>Balance_bpl_06</v>
          </cell>
          <cell r="I8" t="str">
            <v>Balance_bplm_06</v>
          </cell>
          <cell r="J8" t="str">
            <v>Balance_bbs_06</v>
          </cell>
          <cell r="K8" t="str">
            <v>Jun. JE</v>
          </cell>
          <cell r="L8" t="str">
            <v>balances_bbc_06</v>
          </cell>
        </row>
        <row r="9">
          <cell r="A9" t="str">
            <v>Manufacturing - Salaries and social benefits</v>
          </cell>
          <cell r="B9">
            <v>810000</v>
          </cell>
          <cell r="C9" t="str">
            <v>Payroll</v>
          </cell>
          <cell r="D9" t="str">
            <v>P&amp;L</v>
          </cell>
          <cell r="F9">
            <v>42917</v>
          </cell>
          <cell r="G9" t="str">
            <v>TB_Balance_07</v>
          </cell>
          <cell r="H9" t="str">
            <v>Balance_bpl_07</v>
          </cell>
          <cell r="I9" t="str">
            <v>Balance_bplm_07</v>
          </cell>
          <cell r="J9" t="str">
            <v>Balance_bbs_07</v>
          </cell>
          <cell r="K9" t="str">
            <v>Jul. JE</v>
          </cell>
          <cell r="L9" t="str">
            <v>balances_bbc_07</v>
          </cell>
        </row>
        <row r="10">
          <cell r="A10" t="str">
            <v>Manufacturing - Recruiting</v>
          </cell>
          <cell r="B10">
            <v>810001</v>
          </cell>
          <cell r="C10" t="str">
            <v>Recruiting</v>
          </cell>
          <cell r="D10" t="str">
            <v>P&amp;L</v>
          </cell>
          <cell r="F10">
            <v>42948</v>
          </cell>
          <cell r="G10" t="str">
            <v>TB_Balance_08</v>
          </cell>
          <cell r="H10" t="str">
            <v>Balance_bpl_08</v>
          </cell>
          <cell r="I10" t="str">
            <v>Balance_bplm_08</v>
          </cell>
          <cell r="J10" t="str">
            <v>Balance_bbs_08</v>
          </cell>
          <cell r="K10" t="str">
            <v>Aug. JE</v>
          </cell>
          <cell r="L10" t="str">
            <v>balances_bbc_08</v>
          </cell>
        </row>
        <row r="11">
          <cell r="A11" t="str">
            <v>Manufacturing - System unit cost</v>
          </cell>
          <cell r="B11">
            <v>810002</v>
          </cell>
          <cell r="C11" t="str">
            <v>Payroll</v>
          </cell>
          <cell r="D11" t="str">
            <v>P&amp;L</v>
          </cell>
          <cell r="F11">
            <v>42979</v>
          </cell>
          <cell r="G11" t="str">
            <v>TB_Balance_09</v>
          </cell>
          <cell r="H11" t="str">
            <v>Balance_bpl_09</v>
          </cell>
          <cell r="I11" t="str">
            <v>Balance_bplm_09</v>
          </cell>
          <cell r="J11" t="str">
            <v>Balance_bbs_09</v>
          </cell>
          <cell r="K11" t="str">
            <v>Sep. JE</v>
          </cell>
          <cell r="L11" t="str">
            <v>balances_bbc_09</v>
          </cell>
        </row>
        <row r="12">
          <cell r="A12" t="str">
            <v xml:space="preserve">Manufacturing - Matlab license </v>
          </cell>
          <cell r="B12">
            <v>810003</v>
          </cell>
          <cell r="C12" t="str">
            <v>Others</v>
          </cell>
          <cell r="D12" t="str">
            <v>P&amp;L</v>
          </cell>
          <cell r="F12">
            <v>43009</v>
          </cell>
          <cell r="G12" t="str">
            <v>TB_Balance_10</v>
          </cell>
          <cell r="H12" t="str">
            <v>Balance_bpl_10</v>
          </cell>
          <cell r="I12" t="str">
            <v>Balance_bplm_10</v>
          </cell>
          <cell r="J12" t="str">
            <v>Balance_bbs_10</v>
          </cell>
          <cell r="K12" t="str">
            <v>Oct. JE</v>
          </cell>
          <cell r="L12" t="str">
            <v>balances_bbc_10</v>
          </cell>
        </row>
        <row r="13">
          <cell r="A13" t="str">
            <v>Manufacturing - Changes in raw materials</v>
          </cell>
          <cell r="B13">
            <v>810004</v>
          </cell>
          <cell r="C13" t="str">
            <v>Devices</v>
          </cell>
          <cell r="D13" t="str">
            <v>P&amp;L</v>
          </cell>
          <cell r="F13">
            <v>43040</v>
          </cell>
          <cell r="G13" t="str">
            <v>TB_Balance_11</v>
          </cell>
          <cell r="H13" t="str">
            <v>Balance_bpl_11</v>
          </cell>
          <cell r="I13" t="str">
            <v>Balance_bplm_11</v>
          </cell>
          <cell r="J13" t="str">
            <v>Balance_bbs_11</v>
          </cell>
          <cell r="K13" t="str">
            <v>Nov. JE</v>
          </cell>
          <cell r="L13" t="str">
            <v>balances_bbc_11</v>
          </cell>
        </row>
        <row r="14">
          <cell r="A14" t="str">
            <v>Manufacturing - Changes in finished goods</v>
          </cell>
          <cell r="B14">
            <v>810005</v>
          </cell>
          <cell r="C14" t="str">
            <v>Devices</v>
          </cell>
          <cell r="D14" t="str">
            <v>P&amp;L</v>
          </cell>
          <cell r="F14">
            <v>43070</v>
          </cell>
          <cell r="G14" t="str">
            <v>TB_Balance_12</v>
          </cell>
          <cell r="H14" t="str">
            <v>Balance_bpl_12</v>
          </cell>
          <cell r="I14" t="str">
            <v>Balance_bplm_12</v>
          </cell>
          <cell r="J14" t="str">
            <v>Balance_bbs_12</v>
          </cell>
          <cell r="K14" t="str">
            <v>Dec. JE</v>
          </cell>
          <cell r="L14" t="str">
            <v>balances_bbc_12</v>
          </cell>
        </row>
        <row r="15">
          <cell r="A15" t="str">
            <v>Manufacturing - Classification of expenses to Operations</v>
          </cell>
          <cell r="B15">
            <v>810006</v>
          </cell>
          <cell r="C15" t="str">
            <v>Payroll</v>
          </cell>
          <cell r="D15" t="str">
            <v>P&amp;L</v>
          </cell>
        </row>
        <row r="17">
          <cell r="A17" t="str">
            <v>OCS Royalties</v>
          </cell>
        </row>
        <row r="18">
          <cell r="A18" t="str">
            <v>OCS Royalties</v>
          </cell>
          <cell r="B18">
            <v>820000</v>
          </cell>
          <cell r="C18" t="str">
            <v>Royalties</v>
          </cell>
          <cell r="D18" t="str">
            <v>P&amp;L</v>
          </cell>
        </row>
        <row r="19">
          <cell r="A19" t="str">
            <v>Warranty</v>
          </cell>
          <cell r="B19">
            <v>820001</v>
          </cell>
          <cell r="C19" t="str">
            <v>Others</v>
          </cell>
          <cell r="D19" t="str">
            <v>P&amp;L</v>
          </cell>
        </row>
        <row r="21">
          <cell r="A21" t="str">
            <v>COSG INC</v>
          </cell>
        </row>
        <row r="22">
          <cell r="A22" t="str">
            <v>COSG INC - Allocation from Services</v>
          </cell>
          <cell r="B22">
            <v>830000</v>
          </cell>
          <cell r="C22" t="str">
            <v>Devices</v>
          </cell>
          <cell r="D22" t="str">
            <v>P&amp;L</v>
          </cell>
        </row>
        <row r="23">
          <cell r="F23" t="str">
            <v>Payroll</v>
          </cell>
          <cell r="H23" t="str">
            <v>Inc</v>
          </cell>
          <cell r="J23" t="str">
            <v>$</v>
          </cell>
        </row>
        <row r="24">
          <cell r="A24" t="str">
            <v>R&amp;D</v>
          </cell>
          <cell r="F24" t="str">
            <v>Commissions</v>
          </cell>
          <cell r="H24" t="str">
            <v>Ltd</v>
          </cell>
          <cell r="J24" t="str">
            <v>NIS</v>
          </cell>
        </row>
        <row r="25">
          <cell r="F25" t="str">
            <v>Travel</v>
          </cell>
          <cell r="H25" t="str">
            <v>UK</v>
          </cell>
          <cell r="J25" t="str">
            <v>EUR</v>
          </cell>
        </row>
        <row r="26">
          <cell r="A26" t="str">
            <v>Research And Development</v>
          </cell>
          <cell r="F26" t="str">
            <v>Recruiting</v>
          </cell>
        </row>
        <row r="27">
          <cell r="A27" t="str">
            <v>Research and Development - Headcount</v>
          </cell>
          <cell r="B27">
            <v>84</v>
          </cell>
          <cell r="D27" t="str">
            <v>HC</v>
          </cell>
          <cell r="F27" t="str">
            <v>Devices</v>
          </cell>
        </row>
        <row r="28">
          <cell r="A28" t="str">
            <v>Research and Development -  Salaries and social benefits</v>
          </cell>
          <cell r="B28">
            <v>840000</v>
          </cell>
          <cell r="C28" t="str">
            <v>Payroll</v>
          </cell>
          <cell r="D28" t="str">
            <v>P&amp;L</v>
          </cell>
          <cell r="F28" t="str">
            <v>Consultants and subcontractors</v>
          </cell>
        </row>
        <row r="29">
          <cell r="A29" t="str">
            <v>Research and Development -  Recruiting</v>
          </cell>
          <cell r="B29">
            <v>840001</v>
          </cell>
          <cell r="C29" t="str">
            <v>Recruiting</v>
          </cell>
          <cell r="D29" t="str">
            <v>P&amp;L</v>
          </cell>
          <cell r="F29" t="str">
            <v>RCT</v>
          </cell>
        </row>
        <row r="30">
          <cell r="A30" t="str">
            <v xml:space="preserve">Research and Development -  Consultant (Misc - general, SW sequirity, EMI, etc) </v>
          </cell>
          <cell r="B30">
            <v>840002</v>
          </cell>
          <cell r="C30" t="str">
            <v>Consultants and subcontractors</v>
          </cell>
          <cell r="D30" t="str">
            <v>P&amp;L</v>
          </cell>
          <cell r="F30" t="str">
            <v>Trials (IIS)</v>
          </cell>
        </row>
        <row r="31">
          <cell r="A31" t="str">
            <v>Research and Development -  POC 1 - Clinical Study (based on G2)</v>
          </cell>
          <cell r="B31">
            <v>840003</v>
          </cell>
          <cell r="C31" t="str">
            <v>Consultants and subcontractors</v>
          </cell>
          <cell r="D31" t="str">
            <v>P&amp;L</v>
          </cell>
          <cell r="F31" t="str">
            <v>IP</v>
          </cell>
        </row>
        <row r="32">
          <cell r="A32" t="str">
            <v>Research and Development -  POC 1 - Formative Study</v>
          </cell>
          <cell r="B32">
            <v>840004</v>
          </cell>
          <cell r="C32" t="str">
            <v>Consultants and subcontractors</v>
          </cell>
          <cell r="D32" t="str">
            <v>P&amp;L</v>
          </cell>
          <cell r="F32" t="str">
            <v>Marketing</v>
          </cell>
        </row>
        <row r="33">
          <cell r="A33" t="str">
            <v>Research and Development -  Clinical Study - G3</v>
          </cell>
          <cell r="B33">
            <v>840005</v>
          </cell>
          <cell r="C33" t="str">
            <v>Consultants and subcontractors</v>
          </cell>
          <cell r="D33" t="str">
            <v>P&amp;L</v>
          </cell>
          <cell r="F33" t="str">
            <v>OCS</v>
          </cell>
        </row>
        <row r="34">
          <cell r="A34" t="str">
            <v>Research and Development -  POC 1 - Materials</v>
          </cell>
          <cell r="B34">
            <v>840006</v>
          </cell>
          <cell r="C34" t="str">
            <v>Consultants and subcontractors</v>
          </cell>
          <cell r="D34" t="str">
            <v>P&amp;L</v>
          </cell>
          <cell r="F34" t="str">
            <v>Office exp.</v>
          </cell>
        </row>
        <row r="35">
          <cell r="A35" t="str">
            <v>Research and Development -  POC 1 - Tablet &amp; Cards</v>
          </cell>
          <cell r="B35">
            <v>840007</v>
          </cell>
          <cell r="C35" t="str">
            <v>Consultants and subcontractors</v>
          </cell>
          <cell r="D35" t="str">
            <v>P&amp;L</v>
          </cell>
          <cell r="F35" t="str">
            <v>Others</v>
          </cell>
        </row>
        <row r="36">
          <cell r="A36" t="str">
            <v>Research and Development -  POC 1 - Disposable - Expert, Mfg, Designer</v>
          </cell>
          <cell r="B36">
            <v>840008</v>
          </cell>
          <cell r="C36" t="str">
            <v>Consultants and subcontractors</v>
          </cell>
          <cell r="D36" t="str">
            <v>P&amp;L</v>
          </cell>
          <cell r="F36" t="str">
            <v>Royalties</v>
          </cell>
        </row>
        <row r="37">
          <cell r="A37" t="str">
            <v>Research and Development -  POC 1 - Mechanical Consultant - Shay Yulsary</v>
          </cell>
          <cell r="B37">
            <v>840009</v>
          </cell>
          <cell r="C37" t="str">
            <v>Consultants and subcontractors</v>
          </cell>
          <cell r="D37" t="str">
            <v>P&amp;L</v>
          </cell>
          <cell r="F37" t="str">
            <v xml:space="preserve"> </v>
          </cell>
        </row>
        <row r="38">
          <cell r="A38" t="str">
            <v>Research and Development -  POC 1 - Industrial Design</v>
          </cell>
          <cell r="B38">
            <v>840010</v>
          </cell>
          <cell r="C38" t="str">
            <v>Consultants and subcontractors</v>
          </cell>
          <cell r="D38" t="str">
            <v>P&amp;L</v>
          </cell>
          <cell r="F38" t="str">
            <v xml:space="preserve"> </v>
          </cell>
        </row>
        <row r="39">
          <cell r="A39" t="str">
            <v>Research and Development -  POC 1 - Molds</v>
          </cell>
          <cell r="B39">
            <v>840011</v>
          </cell>
          <cell r="C39" t="str">
            <v>Consultants and subcontractors</v>
          </cell>
          <cell r="D39" t="str">
            <v>P&amp;L</v>
          </cell>
          <cell r="F39" t="str">
            <v xml:space="preserve"> </v>
          </cell>
        </row>
        <row r="40">
          <cell r="A40" t="str">
            <v>Research and Development -  POC 1 - Testing (60601, etc)</v>
          </cell>
          <cell r="B40">
            <v>840012</v>
          </cell>
          <cell r="C40" t="str">
            <v>Consultants and subcontractors</v>
          </cell>
          <cell r="D40" t="str">
            <v>P&amp;L</v>
          </cell>
          <cell r="F40" t="str">
            <v xml:space="preserve"> </v>
          </cell>
        </row>
        <row r="41">
          <cell r="A41" t="str">
            <v>Research and Development -  POC 1 - Packaging</v>
          </cell>
          <cell r="B41">
            <v>840013</v>
          </cell>
          <cell r="C41" t="str">
            <v>Consultants and subcontractors</v>
          </cell>
          <cell r="D41" t="str">
            <v>P&amp;L</v>
          </cell>
          <cell r="F41" t="str">
            <v xml:space="preserve"> </v>
          </cell>
        </row>
        <row r="42">
          <cell r="A42" t="str">
            <v>Research and Development -  G3 - Materials (TIGER, FALCON, WASP)</v>
          </cell>
          <cell r="B42">
            <v>840014</v>
          </cell>
          <cell r="C42" t="str">
            <v>Consultants and subcontractors</v>
          </cell>
          <cell r="D42" t="str">
            <v>P&amp;L</v>
          </cell>
        </row>
        <row r="43">
          <cell r="A43" t="str">
            <v>Research and Development -  G3 - Materials (BSS, Phones)</v>
          </cell>
          <cell r="B43">
            <v>840015</v>
          </cell>
          <cell r="C43" t="str">
            <v>Consultants and subcontractors</v>
          </cell>
          <cell r="D43" t="str">
            <v>P&amp;L</v>
          </cell>
        </row>
        <row r="44">
          <cell r="A44" t="str">
            <v>Research and Development -  G3 - Materials (Vest)</v>
          </cell>
          <cell r="B44">
            <v>840016</v>
          </cell>
          <cell r="C44" t="str">
            <v>Consultants and subcontractors</v>
          </cell>
          <cell r="D44" t="str">
            <v>P&amp;L</v>
          </cell>
        </row>
        <row r="45">
          <cell r="A45" t="str">
            <v>Research and Development -  G3 - Oli-Tex (Vest)</v>
          </cell>
          <cell r="B45">
            <v>840017</v>
          </cell>
          <cell r="C45" t="str">
            <v>Consultants and subcontractors</v>
          </cell>
          <cell r="D45" t="str">
            <v>P&amp;L</v>
          </cell>
        </row>
        <row r="46">
          <cell r="A46" t="str">
            <v>Research and Development -  G3 - Materials (Sensors, Cables)</v>
          </cell>
          <cell r="B46">
            <v>840018</v>
          </cell>
          <cell r="C46" t="str">
            <v>Consultants and subcontractors</v>
          </cell>
          <cell r="D46" t="str">
            <v>P&amp;L</v>
          </cell>
        </row>
        <row r="47">
          <cell r="A47" t="str">
            <v>Research and Development -  G3 - Materials (Pneumatics)</v>
          </cell>
          <cell r="B47">
            <v>840019</v>
          </cell>
          <cell r="C47" t="str">
            <v>Consultants and subcontractors</v>
          </cell>
          <cell r="D47" t="str">
            <v>P&amp;L</v>
          </cell>
        </row>
        <row r="48">
          <cell r="A48" t="str">
            <v>Research and Development -  G3 - Mechanical Consultant - Shay Yulsary</v>
          </cell>
          <cell r="B48">
            <v>840020</v>
          </cell>
          <cell r="C48" t="str">
            <v>Consultants and subcontractors</v>
          </cell>
          <cell r="D48" t="str">
            <v>P&amp;L</v>
          </cell>
        </row>
        <row r="49">
          <cell r="A49" t="str">
            <v>Research and Development -  G3 - Shiran engineering</v>
          </cell>
          <cell r="B49">
            <v>840021</v>
          </cell>
          <cell r="C49" t="str">
            <v>Consultants and subcontractors</v>
          </cell>
          <cell r="D49" t="str">
            <v>P&amp;L</v>
          </cell>
        </row>
        <row r="50">
          <cell r="A50" t="str">
            <v>Research and Development -  G3 - Molds</v>
          </cell>
          <cell r="B50">
            <v>840022</v>
          </cell>
          <cell r="C50" t="str">
            <v>Consultants and subcontractors</v>
          </cell>
          <cell r="D50" t="str">
            <v>P&amp;L</v>
          </cell>
        </row>
        <row r="51">
          <cell r="A51" t="str">
            <v>Research and Development -  G3 - Testing (60601, Hermon, FCC, RFID, ACC, NRTL)</v>
          </cell>
          <cell r="B51">
            <v>840023</v>
          </cell>
          <cell r="C51" t="str">
            <v>Consultants and subcontractors</v>
          </cell>
          <cell r="D51" t="str">
            <v>P&amp;L</v>
          </cell>
        </row>
        <row r="52">
          <cell r="A52" t="str">
            <v>Research and Development -  G3 - Packaging</v>
          </cell>
          <cell r="B52">
            <v>840024</v>
          </cell>
          <cell r="C52" t="str">
            <v>Consultants and subcontractors</v>
          </cell>
          <cell r="D52" t="str">
            <v>P&amp;L</v>
          </cell>
        </row>
        <row r="53">
          <cell r="A53" t="str">
            <v>Research and Development -  Technology</v>
          </cell>
          <cell r="B53">
            <v>840025</v>
          </cell>
          <cell r="C53" t="str">
            <v>Consultants and subcontractors</v>
          </cell>
          <cell r="D53" t="str">
            <v>P&amp;L</v>
          </cell>
        </row>
        <row r="54">
          <cell r="A54" t="str">
            <v>Research and Development -  POC 2 - Materials</v>
          </cell>
          <cell r="B54">
            <v>840026</v>
          </cell>
          <cell r="C54" t="str">
            <v>Consultants and subcontractors</v>
          </cell>
          <cell r="D54" t="str">
            <v>P&amp;L</v>
          </cell>
        </row>
        <row r="55">
          <cell r="A55" t="str">
            <v>Research and Development -  POC 2 - Materials (TIGER, FALCON)</v>
          </cell>
          <cell r="B55">
            <v>840027</v>
          </cell>
          <cell r="C55" t="str">
            <v>Consultants and subcontractors</v>
          </cell>
          <cell r="D55" t="str">
            <v>P&amp;L</v>
          </cell>
        </row>
        <row r="56">
          <cell r="A56" t="str">
            <v>Research and Development -  POC 2 - Mechanical Consultant - Shay Yulsary</v>
          </cell>
          <cell r="B56">
            <v>840028</v>
          </cell>
          <cell r="C56" t="str">
            <v>Consultants and subcontractors</v>
          </cell>
          <cell r="D56" t="str">
            <v>P&amp;L</v>
          </cell>
        </row>
        <row r="57">
          <cell r="A57" t="str">
            <v>Research and Development -  POC 2 - Mechanical Consultant - Ben Teich</v>
          </cell>
          <cell r="B57">
            <v>840029</v>
          </cell>
          <cell r="C57" t="str">
            <v>Consultants and subcontractors</v>
          </cell>
          <cell r="D57" t="str">
            <v>P&amp;L</v>
          </cell>
        </row>
        <row r="58">
          <cell r="A58" t="str">
            <v>Research and Development -  POC 2 - Shiran engineering</v>
          </cell>
          <cell r="B58">
            <v>840030</v>
          </cell>
          <cell r="C58" t="str">
            <v>Consultants and subcontractors</v>
          </cell>
          <cell r="D58" t="str">
            <v>P&amp;L</v>
          </cell>
        </row>
        <row r="59">
          <cell r="A59" t="str">
            <v>Research and Development -  POC 2 - Molds</v>
          </cell>
          <cell r="B59">
            <v>840031</v>
          </cell>
          <cell r="C59" t="str">
            <v>Consultants and subcontractors</v>
          </cell>
          <cell r="D59" t="str">
            <v>P&amp;L</v>
          </cell>
        </row>
        <row r="60">
          <cell r="A60" t="str">
            <v>Research and Development -  POC 2 - Testing</v>
          </cell>
          <cell r="B60">
            <v>840032</v>
          </cell>
          <cell r="C60" t="str">
            <v>Consultants and subcontractors</v>
          </cell>
          <cell r="D60" t="str">
            <v>P&amp;L</v>
          </cell>
        </row>
        <row r="61">
          <cell r="A61" t="str">
            <v>Research and Development -  POC 2 - Packaging</v>
          </cell>
          <cell r="B61">
            <v>840033</v>
          </cell>
          <cell r="C61" t="str">
            <v>Consultants and subcontractors</v>
          </cell>
          <cell r="D61" t="str">
            <v>P&amp;L</v>
          </cell>
        </row>
        <row r="62">
          <cell r="A62" t="str">
            <v>Research and Development -  Design consultant for TIGER/FALCON</v>
          </cell>
          <cell r="B62">
            <v>840034</v>
          </cell>
          <cell r="C62" t="str">
            <v>Consultants and subcontractors</v>
          </cell>
          <cell r="D62" t="str">
            <v>P&amp;L</v>
          </cell>
        </row>
        <row r="63">
          <cell r="A63" t="str">
            <v>Research and Development -  NRDS Software solutions - Yariv Catz (Consultant for Cellular App)</v>
          </cell>
          <cell r="B63">
            <v>840035</v>
          </cell>
          <cell r="C63" t="str">
            <v>Consultants and subcontractors</v>
          </cell>
          <cell r="D63" t="str">
            <v>P&amp;L</v>
          </cell>
        </row>
        <row r="64">
          <cell r="A64" t="str">
            <v>Research and Development -  Softart - Sharon Eden (Consultant for Cloud/Device Manager)</v>
          </cell>
          <cell r="B64">
            <v>840036</v>
          </cell>
          <cell r="C64" t="str">
            <v>Consultants and subcontractors</v>
          </cell>
          <cell r="D64" t="str">
            <v>P&amp;L</v>
          </cell>
        </row>
        <row r="65">
          <cell r="A65" t="str">
            <v>Research and Development -  DBA - Amir Avitan</v>
          </cell>
          <cell r="B65">
            <v>840037</v>
          </cell>
          <cell r="C65" t="str">
            <v>Consultants and subcontractors</v>
          </cell>
          <cell r="D65" t="str">
            <v>P&amp;L</v>
          </cell>
        </row>
        <row r="66">
          <cell r="A66" t="str">
            <v>Research and Development -  R&amp;D Jigs production and set ups</v>
          </cell>
          <cell r="B66">
            <v>840038</v>
          </cell>
          <cell r="C66" t="str">
            <v>Consultants and subcontractors</v>
          </cell>
          <cell r="D66" t="str">
            <v>P&amp;L</v>
          </cell>
        </row>
        <row r="67">
          <cell r="A67" t="str">
            <v>Research and Development -  Lab equipment</v>
          </cell>
          <cell r="B67">
            <v>840039</v>
          </cell>
          <cell r="C67" t="str">
            <v>Consultants and subcontractors</v>
          </cell>
          <cell r="D67" t="str">
            <v>P&amp;L</v>
          </cell>
        </row>
        <row r="68">
          <cell r="A68" t="str">
            <v>Research and Development -  ENA</v>
          </cell>
          <cell r="B68">
            <v>840040</v>
          </cell>
          <cell r="C68" t="str">
            <v>Consultants and subcontractors</v>
          </cell>
          <cell r="D68" t="str">
            <v>P&amp;L</v>
          </cell>
        </row>
        <row r="69">
          <cell r="A69" t="str">
            <v>Research and Development -  R&amp;D Systems ( G3)</v>
          </cell>
          <cell r="B69">
            <v>840041</v>
          </cell>
          <cell r="C69" t="str">
            <v>Consultants and subcontractors</v>
          </cell>
          <cell r="D69" t="str">
            <v>P&amp;L</v>
          </cell>
        </row>
        <row r="70">
          <cell r="A70" t="str">
            <v>Research and Development -  SW Licenses rent (CST@Jan, Parasoft@Jan, MATRIX@monthly, Resharper@Oct, Symantec@Aug)</v>
          </cell>
          <cell r="B70">
            <v>840042</v>
          </cell>
          <cell r="C70" t="str">
            <v>Consultants and subcontractors</v>
          </cell>
          <cell r="D70" t="str">
            <v>P&amp;L</v>
          </cell>
        </row>
        <row r="71">
          <cell r="A71" t="str">
            <v>Research and Development -  Servers - Development Cloud, TS, Desktop (without FireHOST)</v>
          </cell>
          <cell r="B71">
            <v>840043</v>
          </cell>
          <cell r="C71" t="str">
            <v>Consultants and subcontractors</v>
          </cell>
          <cell r="D71" t="str">
            <v>P&amp;L</v>
          </cell>
        </row>
        <row r="72">
          <cell r="A72" t="str">
            <v>Research and Development -  Training/seminars</v>
          </cell>
          <cell r="B72">
            <v>840044</v>
          </cell>
          <cell r="C72" t="str">
            <v>Others</v>
          </cell>
          <cell r="D72" t="str">
            <v>P&amp;L</v>
          </cell>
        </row>
        <row r="73">
          <cell r="A73" t="str">
            <v>Research and Development -  Travel Abroad</v>
          </cell>
          <cell r="B73">
            <v>840045</v>
          </cell>
          <cell r="C73" t="str">
            <v>Travel</v>
          </cell>
          <cell r="D73" t="str">
            <v>P&amp;L</v>
          </cell>
        </row>
        <row r="74">
          <cell r="A74" t="str">
            <v>Research and Development -  Contingency</v>
          </cell>
          <cell r="B74">
            <v>840046</v>
          </cell>
          <cell r="C74" t="str">
            <v>Others</v>
          </cell>
          <cell r="D74" t="str">
            <v>P&amp;L</v>
          </cell>
        </row>
        <row r="76">
          <cell r="A76" t="str">
            <v>Operation(including IT)</v>
          </cell>
        </row>
        <row r="77">
          <cell r="A77" t="str">
            <v>Operation(including IT) -  HC</v>
          </cell>
          <cell r="B77">
            <v>85</v>
          </cell>
          <cell r="D77" t="str">
            <v>HC</v>
          </cell>
        </row>
        <row r="78">
          <cell r="A78" t="str">
            <v>Operation(including IT) -    Salaries and social benefits plag from montly report</v>
          </cell>
          <cell r="B78">
            <v>850000</v>
          </cell>
          <cell r="C78" t="str">
            <v>Payroll</v>
          </cell>
          <cell r="D78" t="str">
            <v>P&amp;L</v>
          </cell>
        </row>
        <row r="79">
          <cell r="A79" t="str">
            <v>Operation(including IT) -    Recruiting</v>
          </cell>
          <cell r="B79">
            <v>850001</v>
          </cell>
          <cell r="C79" t="str">
            <v>Recruiting</v>
          </cell>
          <cell r="D79" t="str">
            <v>P&amp;L</v>
          </cell>
        </row>
        <row r="80">
          <cell r="A80" t="str">
            <v>Operation(including IT) -    Allocation from manufacturing</v>
          </cell>
          <cell r="B80">
            <v>850002</v>
          </cell>
          <cell r="C80" t="str">
            <v>Payroll</v>
          </cell>
          <cell r="D80" t="str">
            <v>P&amp;L</v>
          </cell>
        </row>
        <row r="81">
          <cell r="A81" t="str">
            <v>Operation(including IT) -    Consulting General</v>
          </cell>
          <cell r="B81">
            <v>850003</v>
          </cell>
          <cell r="C81" t="str">
            <v>Consultants and subcontractors</v>
          </cell>
          <cell r="D81" t="str">
            <v>P&amp;L</v>
          </cell>
        </row>
        <row r="82">
          <cell r="A82" t="str">
            <v>Operation(including IT) -    BOM analysis הנדסת רכיבים</v>
          </cell>
          <cell r="B82">
            <v>850004</v>
          </cell>
          <cell r="C82" t="str">
            <v>Consultants and subcontractors</v>
          </cell>
          <cell r="D82" t="str">
            <v>P&amp;L</v>
          </cell>
        </row>
        <row r="83">
          <cell r="A83" t="str">
            <v>Operation(including IT) -    Design transfer activities G2 move to COGS</v>
          </cell>
          <cell r="B83">
            <v>850005</v>
          </cell>
          <cell r="C83" t="str">
            <v>Consultants and subcontractors</v>
          </cell>
          <cell r="D83" t="str">
            <v>P&amp;L</v>
          </cell>
        </row>
        <row r="84">
          <cell r="A84" t="str">
            <v xml:space="preserve">Operation(including IT) -    ERP implementation </v>
          </cell>
          <cell r="B84">
            <v>850006</v>
          </cell>
          <cell r="C84" t="str">
            <v>Consultants and subcontractors</v>
          </cell>
          <cell r="D84" t="str">
            <v>P&amp;L</v>
          </cell>
        </row>
        <row r="85">
          <cell r="A85" t="str">
            <v>Operation(including IT) -    PLM implementation licenses</v>
          </cell>
          <cell r="B85">
            <v>850007</v>
          </cell>
          <cell r="C85" t="str">
            <v>Consultants and subcontractors</v>
          </cell>
          <cell r="D85" t="str">
            <v>P&amp;L</v>
          </cell>
        </row>
        <row r="86">
          <cell r="A86" t="str">
            <v>Operation(including IT) -    Priority licenses</v>
          </cell>
          <cell r="B86">
            <v>850008</v>
          </cell>
          <cell r="C86" t="str">
            <v>Consultants and subcontractors</v>
          </cell>
          <cell r="D86" t="str">
            <v>P&amp;L</v>
          </cell>
        </row>
        <row r="87">
          <cell r="A87" t="str">
            <v>Operation(including IT) -    G3: Manufacturing line G3, G3 V&amp;V systems, CMO</v>
          </cell>
          <cell r="B87">
            <v>850009</v>
          </cell>
          <cell r="C87" t="str">
            <v>Consultants and subcontractors</v>
          </cell>
          <cell r="D87" t="str">
            <v>P&amp;L</v>
          </cell>
        </row>
        <row r="88">
          <cell r="A88" t="str">
            <v>Operation(including IT) -    Temp employee - assembly - not included in budget yet</v>
          </cell>
          <cell r="B88">
            <v>850010</v>
          </cell>
          <cell r="C88" t="str">
            <v>Consultants and subcontractors</v>
          </cell>
          <cell r="D88" t="str">
            <v>P&amp;L</v>
          </cell>
        </row>
        <row r="89">
          <cell r="A89" t="str">
            <v>Operation(including IT) -    POC Devices (V&amp;V, demo, service, R&amp;D)</v>
          </cell>
          <cell r="B89">
            <v>850011</v>
          </cell>
          <cell r="C89" t="str">
            <v>Devices</v>
          </cell>
          <cell r="D89" t="str">
            <v>P&amp;L</v>
          </cell>
        </row>
        <row r="90">
          <cell r="A90" t="str">
            <v>Operation(including IT) -    plag number from mothly report</v>
          </cell>
          <cell r="B90">
            <v>850012</v>
          </cell>
          <cell r="D90" t="str">
            <v>P&amp;L</v>
          </cell>
        </row>
        <row r="91">
          <cell r="A91" t="str">
            <v>Operation(including IT) -    Insurance and certifications costs</v>
          </cell>
          <cell r="B91">
            <v>850013</v>
          </cell>
          <cell r="C91" t="str">
            <v>Others</v>
          </cell>
          <cell r="D91" t="str">
            <v>P&amp;L</v>
          </cell>
        </row>
        <row r="92">
          <cell r="A92" t="str">
            <v>Operation(including IT) -    Security gap analysis and handling.</v>
          </cell>
          <cell r="B92">
            <v>850014</v>
          </cell>
          <cell r="C92" t="str">
            <v>Consultants and subcontractors</v>
          </cell>
          <cell r="D92" t="str">
            <v>P&amp;L</v>
          </cell>
        </row>
        <row r="93">
          <cell r="A93" t="str">
            <v>Operation(including IT) -    eDHR</v>
          </cell>
          <cell r="B93">
            <v>850015</v>
          </cell>
          <cell r="C93" t="str">
            <v>Consultants and subcontractors</v>
          </cell>
          <cell r="D93" t="str">
            <v>P&amp;L</v>
          </cell>
        </row>
        <row r="94">
          <cell r="A94" t="str">
            <v>Operation(including IT) -    Manufacturing costs (ENA lease, tools, gigs) + POC MFG</v>
          </cell>
          <cell r="B94">
            <v>850016</v>
          </cell>
          <cell r="C94" t="str">
            <v>Consultants and subcontractors</v>
          </cell>
          <cell r="D94" t="str">
            <v>P&amp;L</v>
          </cell>
        </row>
        <row r="95">
          <cell r="A95" t="str">
            <v>Operation(including IT) -    IT support and project (Adom, ARX, projects)</v>
          </cell>
          <cell r="B95">
            <v>850017</v>
          </cell>
          <cell r="C95" t="str">
            <v>Consultants and subcontractors</v>
          </cell>
          <cell r="D95" t="str">
            <v>P&amp;L</v>
          </cell>
        </row>
        <row r="96">
          <cell r="A96" t="str">
            <v>Operation(including IT) -    Licenses (OVS, office 365)</v>
          </cell>
          <cell r="B96">
            <v>850018</v>
          </cell>
          <cell r="C96" t="str">
            <v>Consultants and subcontractors</v>
          </cell>
          <cell r="D96" t="str">
            <v>P&amp;L</v>
          </cell>
        </row>
        <row r="97">
          <cell r="A97" t="str">
            <v>Operation(including IT) -    IT - security project, firewall licenses</v>
          </cell>
          <cell r="B97">
            <v>850019</v>
          </cell>
          <cell r="C97" t="str">
            <v>Consultants and subcontractors</v>
          </cell>
          <cell r="D97" t="str">
            <v>P&amp;L</v>
          </cell>
        </row>
        <row r="98">
          <cell r="A98" t="str">
            <v>Operation(including IT) -    Finance operation</v>
          </cell>
          <cell r="B98">
            <v>850020</v>
          </cell>
          <cell r="C98" t="str">
            <v>Consultants and subcontractors</v>
          </cell>
          <cell r="D98" t="str">
            <v>P&amp;L</v>
          </cell>
        </row>
        <row r="99">
          <cell r="A99" t="str">
            <v xml:space="preserve">Operation(including IT) -    Internet and telephony </v>
          </cell>
          <cell r="B99">
            <v>850021</v>
          </cell>
          <cell r="C99" t="str">
            <v>Consultants and subcontractors</v>
          </cell>
          <cell r="D99" t="str">
            <v>P&amp;L</v>
          </cell>
        </row>
        <row r="100">
          <cell r="A100" t="str">
            <v xml:space="preserve">Operation(including IT) -    Flying Cargo and US shipments </v>
          </cell>
          <cell r="B100">
            <v>850022</v>
          </cell>
          <cell r="C100" t="str">
            <v>Consultants and subcontractors</v>
          </cell>
          <cell r="D100" t="str">
            <v>P&amp;L</v>
          </cell>
        </row>
        <row r="101">
          <cell r="A101" t="str">
            <v>Operation(including IT) -    Systems import / export</v>
          </cell>
          <cell r="B101">
            <v>850023</v>
          </cell>
          <cell r="C101" t="str">
            <v>Consultants and subcontractors</v>
          </cell>
          <cell r="D101" t="str">
            <v>P&amp;L</v>
          </cell>
        </row>
        <row r="102">
          <cell r="A102" t="str">
            <v>Operation(including IT) -    Other import/export</v>
          </cell>
          <cell r="B102">
            <v>850024</v>
          </cell>
          <cell r="C102" t="str">
            <v>Consultants and subcontractors</v>
          </cell>
          <cell r="D102" t="str">
            <v>P&amp;L</v>
          </cell>
        </row>
        <row r="103">
          <cell r="A103" t="str">
            <v>Operation(including IT) -    Rent - Warehousing in Israel</v>
          </cell>
          <cell r="B103">
            <v>850025</v>
          </cell>
          <cell r="C103" t="str">
            <v>Consultants and subcontractors</v>
          </cell>
          <cell r="D103" t="str">
            <v>P&amp;L</v>
          </cell>
        </row>
        <row r="104">
          <cell r="A104" t="str">
            <v>Operation(including IT) -    Training/seminars</v>
          </cell>
          <cell r="B104">
            <v>850026</v>
          </cell>
          <cell r="C104" t="str">
            <v>Others</v>
          </cell>
          <cell r="D104" t="str">
            <v>P&amp;L</v>
          </cell>
        </row>
        <row r="105">
          <cell r="A105" t="str">
            <v>Operation(including IT) -    Classification from G&amp;A</v>
          </cell>
          <cell r="B105">
            <v>850027</v>
          </cell>
          <cell r="C105" t="str">
            <v>Office exp.</v>
          </cell>
          <cell r="D105" t="str">
            <v>P&amp;L</v>
          </cell>
        </row>
        <row r="106">
          <cell r="A106" t="str">
            <v>Operation(including IT) -    Travel Abroad</v>
          </cell>
          <cell r="B106">
            <v>850028</v>
          </cell>
          <cell r="C106" t="str">
            <v>Travel</v>
          </cell>
          <cell r="D106" t="str">
            <v>P&amp;L</v>
          </cell>
        </row>
        <row r="107">
          <cell r="A107" t="str">
            <v>Operation(including IT) -    Contingency</v>
          </cell>
          <cell r="B107">
            <v>850029</v>
          </cell>
          <cell r="C107" t="str">
            <v>Others</v>
          </cell>
          <cell r="D107" t="str">
            <v>P&amp;L</v>
          </cell>
        </row>
        <row r="110">
          <cell r="A110" t="str">
            <v>QA</v>
          </cell>
        </row>
        <row r="111">
          <cell r="A111" t="str">
            <v>QA - HC</v>
          </cell>
          <cell r="B111">
            <v>86</v>
          </cell>
          <cell r="D111" t="str">
            <v>HC</v>
          </cell>
        </row>
        <row r="112">
          <cell r="A112" t="str">
            <v>QA -   Salaries and social benefits</v>
          </cell>
          <cell r="B112">
            <v>860000</v>
          </cell>
          <cell r="C112" t="str">
            <v>Payroll</v>
          </cell>
          <cell r="D112" t="str">
            <v>P&amp;L</v>
          </cell>
        </row>
        <row r="113">
          <cell r="A113" t="str">
            <v>QA -   Recruiting</v>
          </cell>
          <cell r="B113">
            <v>860001</v>
          </cell>
          <cell r="C113" t="str">
            <v>Recruiting</v>
          </cell>
          <cell r="D113" t="str">
            <v>P&amp;L</v>
          </cell>
        </row>
        <row r="114">
          <cell r="A114" t="str">
            <v>QA -   QA -Dekra annual review</v>
          </cell>
          <cell r="B114">
            <v>860002</v>
          </cell>
          <cell r="C114" t="str">
            <v>Consultants and subcontractors</v>
          </cell>
          <cell r="D114" t="str">
            <v>P&amp;L</v>
          </cell>
        </row>
        <row r="115">
          <cell r="A115" t="str">
            <v>QA -   QA- calibration  - MABA</v>
          </cell>
          <cell r="B115">
            <v>860003</v>
          </cell>
          <cell r="C115" t="str">
            <v>Consultants and subcontractors</v>
          </cell>
          <cell r="D115" t="str">
            <v>P&amp;L</v>
          </cell>
        </row>
        <row r="116">
          <cell r="A116" t="str">
            <v>QA -   QA -MOC FDA</v>
          </cell>
          <cell r="B116">
            <v>860004</v>
          </cell>
          <cell r="C116" t="str">
            <v>Consultants and subcontractors</v>
          </cell>
          <cell r="D116" t="str">
            <v>P&amp;L</v>
          </cell>
        </row>
        <row r="117">
          <cell r="A117" t="str">
            <v>QA -   QA -Medicsense</v>
          </cell>
          <cell r="B117">
            <v>860005</v>
          </cell>
          <cell r="C117" t="str">
            <v>Consultants and subcontractors</v>
          </cell>
          <cell r="D117" t="str">
            <v>P&amp;L</v>
          </cell>
        </row>
        <row r="118">
          <cell r="A118" t="str">
            <v>QA -   QA training</v>
          </cell>
          <cell r="B118">
            <v>860006</v>
          </cell>
          <cell r="C118" t="str">
            <v>Others</v>
          </cell>
          <cell r="D118" t="str">
            <v>P&amp;L</v>
          </cell>
        </row>
        <row r="119">
          <cell r="A119" t="str">
            <v>QA -   Travel Abroad</v>
          </cell>
          <cell r="B119">
            <v>860007</v>
          </cell>
          <cell r="C119" t="str">
            <v>Travel</v>
          </cell>
          <cell r="D119" t="str">
            <v>P&amp;L</v>
          </cell>
        </row>
        <row r="120">
          <cell r="A120" t="str">
            <v>QA -   Contingency</v>
          </cell>
          <cell r="B120">
            <v>860008</v>
          </cell>
          <cell r="C120" t="str">
            <v>Others</v>
          </cell>
          <cell r="D120" t="str">
            <v>P&amp;L</v>
          </cell>
        </row>
        <row r="123">
          <cell r="A123" t="str">
            <v>Regulatory</v>
          </cell>
        </row>
        <row r="124">
          <cell r="A124" t="str">
            <v>Regulatory - HC</v>
          </cell>
          <cell r="B124">
            <v>87</v>
          </cell>
          <cell r="D124" t="str">
            <v>HC</v>
          </cell>
        </row>
        <row r="125">
          <cell r="A125" t="str">
            <v>Regulatory -   Salaries and social benefits</v>
          </cell>
          <cell r="B125">
            <v>870001</v>
          </cell>
          <cell r="C125" t="str">
            <v>Payroll</v>
          </cell>
          <cell r="D125" t="str">
            <v>P&amp;L</v>
          </cell>
        </row>
        <row r="126">
          <cell r="A126" t="str">
            <v>Regulatory -   Recruiting</v>
          </cell>
          <cell r="B126">
            <v>870002</v>
          </cell>
          <cell r="C126" t="str">
            <v>Recruiting</v>
          </cell>
          <cell r="D126" t="str">
            <v>P&amp;L</v>
          </cell>
        </row>
        <row r="127">
          <cell r="A127" t="str">
            <v>Regulatory -   Regulatory consultants</v>
          </cell>
          <cell r="B127">
            <v>870003</v>
          </cell>
          <cell r="C127" t="str">
            <v>Consultants and subcontractors</v>
          </cell>
          <cell r="D127" t="str">
            <v>P&amp;L</v>
          </cell>
        </row>
        <row r="128">
          <cell r="A128" t="str">
            <v>Regulatory -   Hogan Lovells</v>
          </cell>
          <cell r="B128">
            <v>870004</v>
          </cell>
          <cell r="C128" t="str">
            <v>Consultants and subcontractors</v>
          </cell>
          <cell r="D128" t="str">
            <v>P&amp;L</v>
          </cell>
        </row>
        <row r="129">
          <cell r="A129" t="str">
            <v>Regulatory -   CE regulatory by Dekra</v>
          </cell>
          <cell r="B129">
            <v>870005</v>
          </cell>
          <cell r="C129" t="str">
            <v>Consultants and subcontractors</v>
          </cell>
          <cell r="D129" t="str">
            <v>P&amp;L</v>
          </cell>
        </row>
        <row r="130">
          <cell r="A130" t="str">
            <v xml:space="preserve">Regulatory -   CFDA consultant </v>
          </cell>
          <cell r="B130">
            <v>870006</v>
          </cell>
          <cell r="C130" t="str">
            <v>Consultants and subcontractors</v>
          </cell>
          <cell r="D130" t="str">
            <v>P&amp;L</v>
          </cell>
        </row>
        <row r="131">
          <cell r="A131" t="str">
            <v>Regulatory -   FDA fees</v>
          </cell>
          <cell r="B131">
            <v>870007</v>
          </cell>
          <cell r="C131" t="str">
            <v>Consultants and subcontractors</v>
          </cell>
          <cell r="D131" t="str">
            <v>P&amp;L</v>
          </cell>
        </row>
        <row r="132">
          <cell r="A132" t="str">
            <v>Regulatory -   FDA Registration</v>
          </cell>
          <cell r="B132">
            <v>870008</v>
          </cell>
          <cell r="C132" t="str">
            <v>Consultants and subcontractors</v>
          </cell>
          <cell r="D132" t="str">
            <v>P&amp;L</v>
          </cell>
        </row>
        <row r="133">
          <cell r="A133" t="str">
            <v>Regulatory -   Bev+MISC - regulatory contractor</v>
          </cell>
          <cell r="B133">
            <v>870009</v>
          </cell>
          <cell r="C133" t="str">
            <v>Consultants and subcontractors</v>
          </cell>
          <cell r="D133" t="str">
            <v>P&amp;L</v>
          </cell>
        </row>
        <row r="134">
          <cell r="A134" t="str">
            <v xml:space="preserve">Regulatory -   Amar </v>
          </cell>
          <cell r="B134">
            <v>870010</v>
          </cell>
          <cell r="C134" t="str">
            <v>Consultants and subcontractors</v>
          </cell>
          <cell r="D134" t="str">
            <v>P&amp;L</v>
          </cell>
        </row>
        <row r="135">
          <cell r="A135" t="str">
            <v>Regulatory -   Training/seminars</v>
          </cell>
          <cell r="B135">
            <v>870011</v>
          </cell>
          <cell r="C135" t="str">
            <v>Others</v>
          </cell>
          <cell r="D135" t="str">
            <v>P&amp;L</v>
          </cell>
        </row>
        <row r="136">
          <cell r="A136" t="str">
            <v>Regulatory -   Travel Abroad</v>
          </cell>
          <cell r="B136">
            <v>870012</v>
          </cell>
          <cell r="C136" t="str">
            <v>Travel</v>
          </cell>
          <cell r="D136" t="str">
            <v>P&amp;L</v>
          </cell>
        </row>
        <row r="137">
          <cell r="A137" t="str">
            <v>Regulatory -   Contingency</v>
          </cell>
          <cell r="B137">
            <v>870013</v>
          </cell>
          <cell r="C137" t="str">
            <v>Others</v>
          </cell>
          <cell r="D137" t="str">
            <v>P&amp;L</v>
          </cell>
        </row>
        <row r="140">
          <cell r="A140" t="str">
            <v xml:space="preserve">Product management </v>
          </cell>
        </row>
        <row r="141">
          <cell r="A141" t="str">
            <v>Product management  - HC</v>
          </cell>
          <cell r="B141">
            <v>88</v>
          </cell>
          <cell r="D141" t="str">
            <v>HC</v>
          </cell>
        </row>
        <row r="142">
          <cell r="A142" t="str">
            <v>Product management -   Salaries and social benefits</v>
          </cell>
          <cell r="B142">
            <v>880006</v>
          </cell>
          <cell r="C142" t="str">
            <v>Payroll</v>
          </cell>
          <cell r="D142" t="str">
            <v>P&amp;L</v>
          </cell>
        </row>
        <row r="143">
          <cell r="A143" t="str">
            <v>Product management -   Recruiting</v>
          </cell>
          <cell r="B143">
            <v>880007</v>
          </cell>
          <cell r="C143" t="str">
            <v>Recruiting</v>
          </cell>
          <cell r="D143" t="str">
            <v>P&amp;L</v>
          </cell>
        </row>
        <row r="144">
          <cell r="A144" t="str">
            <v>Product management -   Consulting general</v>
          </cell>
          <cell r="B144">
            <v>880008</v>
          </cell>
          <cell r="C144" t="str">
            <v>Consultants and subcontractors</v>
          </cell>
          <cell r="D144" t="str">
            <v>P&amp;L</v>
          </cell>
        </row>
        <row r="145">
          <cell r="A145" t="str">
            <v>Product management -   HIPAA Consulting</v>
          </cell>
          <cell r="B145">
            <v>880009</v>
          </cell>
          <cell r="C145" t="str">
            <v>Consultants and subcontractors</v>
          </cell>
          <cell r="D145" t="str">
            <v>P&amp;L</v>
          </cell>
        </row>
        <row r="146">
          <cell r="A146" t="str">
            <v>Product management -   Formative /Sametive/Usuability POC</v>
          </cell>
          <cell r="B146">
            <v>880010</v>
          </cell>
          <cell r="C146" t="str">
            <v>Consultants and subcontractors</v>
          </cell>
          <cell r="D146" t="str">
            <v>P&amp;L</v>
          </cell>
        </row>
        <row r="147">
          <cell r="A147" t="str">
            <v>Product management -   Formative /Sametive/Usuability G3</v>
          </cell>
          <cell r="B147">
            <v>880011</v>
          </cell>
          <cell r="C147" t="str">
            <v>Consultants and subcontractors</v>
          </cell>
          <cell r="D147" t="str">
            <v>P&amp;L</v>
          </cell>
        </row>
        <row r="148">
          <cell r="A148" t="str">
            <v>Product management -   Product design</v>
          </cell>
          <cell r="B148">
            <v>880012</v>
          </cell>
          <cell r="C148" t="str">
            <v>Consultants and subcontractors</v>
          </cell>
          <cell r="D148" t="str">
            <v>P&amp;L</v>
          </cell>
        </row>
        <row r="149">
          <cell r="A149" t="str">
            <v>Product management -   Users Manuals</v>
          </cell>
          <cell r="B149">
            <v>880013</v>
          </cell>
          <cell r="C149" t="str">
            <v>Consultants and subcontractors</v>
          </cell>
          <cell r="D149" t="str">
            <v>P&amp;L</v>
          </cell>
        </row>
        <row r="150">
          <cell r="A150" t="str">
            <v>Product management -   Training/seminars</v>
          </cell>
          <cell r="B150">
            <v>880014</v>
          </cell>
          <cell r="C150" t="str">
            <v>Others</v>
          </cell>
          <cell r="D150" t="str">
            <v>P&amp;L</v>
          </cell>
        </row>
        <row r="151">
          <cell r="A151" t="str">
            <v>Product management -   Travel Abroad</v>
          </cell>
          <cell r="B151">
            <v>880015</v>
          </cell>
          <cell r="C151" t="str">
            <v>Travel</v>
          </cell>
          <cell r="D151" t="str">
            <v>P&amp;L</v>
          </cell>
        </row>
        <row r="154">
          <cell r="A154" t="str">
            <v xml:space="preserve">IP </v>
          </cell>
        </row>
        <row r="155">
          <cell r="A155" t="str">
            <v>IP - HC</v>
          </cell>
          <cell r="B155">
            <v>89</v>
          </cell>
          <cell r="D155" t="str">
            <v>HC</v>
          </cell>
        </row>
        <row r="156">
          <cell r="A156" t="str">
            <v xml:space="preserve">IP - consultant </v>
          </cell>
          <cell r="B156">
            <v>890004</v>
          </cell>
          <cell r="C156" t="str">
            <v>IP</v>
          </cell>
          <cell r="D156" t="str">
            <v>P&amp;L</v>
          </cell>
        </row>
        <row r="157">
          <cell r="A157" t="str">
            <v>IP - GE erlich</v>
          </cell>
          <cell r="B157">
            <v>890005</v>
          </cell>
          <cell r="C157" t="str">
            <v>IP</v>
          </cell>
          <cell r="D157" t="str">
            <v>P&amp;L</v>
          </cell>
        </row>
        <row r="160">
          <cell r="A160" t="str">
            <v xml:space="preserve">OCS grant </v>
          </cell>
        </row>
        <row r="161">
          <cell r="A161" t="str">
            <v>OCS Grant</v>
          </cell>
          <cell r="B161">
            <v>900002</v>
          </cell>
          <cell r="C161" t="str">
            <v>OCS</v>
          </cell>
          <cell r="D161" t="str">
            <v>P&amp;L</v>
          </cell>
        </row>
        <row r="164">
          <cell r="A164" t="str">
            <v>Services LTD</v>
          </cell>
        </row>
        <row r="165">
          <cell r="A165" t="str">
            <v>Services LTD - HC</v>
          </cell>
          <cell r="B165">
            <v>91</v>
          </cell>
          <cell r="D165" t="str">
            <v>HC</v>
          </cell>
        </row>
        <row r="166">
          <cell r="A166" t="str">
            <v>Services LTD -   Salaries and social benefits</v>
          </cell>
          <cell r="B166">
            <v>910000</v>
          </cell>
          <cell r="C166" t="str">
            <v>Payroll</v>
          </cell>
          <cell r="D166" t="str">
            <v>P&amp;L</v>
          </cell>
        </row>
        <row r="167">
          <cell r="A167" t="str">
            <v>Services LTD -   Recruiting</v>
          </cell>
          <cell r="B167">
            <v>910001</v>
          </cell>
          <cell r="C167" t="str">
            <v>Recruiting</v>
          </cell>
          <cell r="D167" t="str">
            <v>P&amp;L</v>
          </cell>
        </row>
        <row r="168">
          <cell r="A168" t="str">
            <v>Services LTD -   Travel Abroad</v>
          </cell>
          <cell r="B168">
            <v>910002</v>
          </cell>
          <cell r="C168" t="str">
            <v>Travel</v>
          </cell>
          <cell r="D168" t="str">
            <v>P&amp;L</v>
          </cell>
        </row>
        <row r="169">
          <cell r="A169" t="str">
            <v>Services LTD -    Contingency</v>
          </cell>
          <cell r="B169">
            <v>910003</v>
          </cell>
          <cell r="C169" t="str">
            <v>Others</v>
          </cell>
          <cell r="D169" t="str">
            <v>P&amp;L</v>
          </cell>
        </row>
        <row r="171">
          <cell r="A171" t="str">
            <v xml:space="preserve">Services INC </v>
          </cell>
        </row>
        <row r="172">
          <cell r="A172" t="str">
            <v>Services INC  - HC</v>
          </cell>
          <cell r="B172">
            <v>92</v>
          </cell>
          <cell r="D172" t="str">
            <v>HC</v>
          </cell>
        </row>
        <row r="173">
          <cell r="A173" t="str">
            <v>Services INC  -   Salaries and social benefits</v>
          </cell>
          <cell r="B173">
            <v>920000</v>
          </cell>
          <cell r="C173" t="str">
            <v>Payroll</v>
          </cell>
          <cell r="D173" t="str">
            <v>P&amp;L</v>
          </cell>
        </row>
        <row r="174">
          <cell r="A174" t="str">
            <v>Services INC  -   Recruiting</v>
          </cell>
          <cell r="B174">
            <v>920001</v>
          </cell>
          <cell r="C174" t="str">
            <v>Recruiting</v>
          </cell>
          <cell r="D174" t="str">
            <v>P&amp;L</v>
          </cell>
        </row>
        <row r="175">
          <cell r="A175" t="str">
            <v xml:space="preserve">Services INC  -   Mobile Phones </v>
          </cell>
          <cell r="B175">
            <v>920002</v>
          </cell>
          <cell r="C175" t="str">
            <v>Consultants and subcontractors</v>
          </cell>
          <cell r="D175" t="str">
            <v>P&amp;L</v>
          </cell>
        </row>
        <row r="176">
          <cell r="A176" t="str">
            <v xml:space="preserve">Services INC  -   Broadband </v>
          </cell>
          <cell r="B176">
            <v>920003</v>
          </cell>
          <cell r="C176" t="str">
            <v>RCT</v>
          </cell>
          <cell r="D176" t="str">
            <v>P&amp;L</v>
          </cell>
        </row>
        <row r="177">
          <cell r="A177" t="str">
            <v xml:space="preserve">Services INC  -   Vendor Credentialing </v>
          </cell>
          <cell r="B177">
            <v>920004</v>
          </cell>
          <cell r="C177" t="str">
            <v>RCT</v>
          </cell>
          <cell r="D177" t="str">
            <v>P&amp;L</v>
          </cell>
        </row>
        <row r="178">
          <cell r="A178" t="str">
            <v>Services INC  -   Shipping</v>
          </cell>
          <cell r="B178">
            <v>920005</v>
          </cell>
          <cell r="C178" t="str">
            <v>Consultants and subcontractors</v>
          </cell>
          <cell r="D178" t="str">
            <v>P&amp;L</v>
          </cell>
        </row>
        <row r="179">
          <cell r="A179" t="str">
            <v>Services INC  -   Cellular Modems</v>
          </cell>
          <cell r="B179">
            <v>920006</v>
          </cell>
          <cell r="C179" t="str">
            <v>RCT</v>
          </cell>
          <cell r="D179" t="str">
            <v>P&amp;L</v>
          </cell>
        </row>
        <row r="180">
          <cell r="A180" t="str">
            <v>Services INC  -   WRB</v>
          </cell>
          <cell r="B180">
            <v>920007</v>
          </cell>
          <cell r="C180" t="str">
            <v>RCT</v>
          </cell>
          <cell r="D180" t="str">
            <v>P&amp;L</v>
          </cell>
        </row>
        <row r="181">
          <cell r="A181" t="str">
            <v>Services INC  -   Firehost</v>
          </cell>
          <cell r="B181">
            <v>920008</v>
          </cell>
          <cell r="C181" t="str">
            <v>RCT</v>
          </cell>
          <cell r="D181" t="str">
            <v>P&amp;L</v>
          </cell>
        </row>
        <row r="182">
          <cell r="A182" t="str">
            <v>Services INC  -   Training</v>
          </cell>
          <cell r="B182">
            <v>920009</v>
          </cell>
          <cell r="C182" t="str">
            <v>Others</v>
          </cell>
          <cell r="D182" t="str">
            <v>P&amp;L</v>
          </cell>
        </row>
        <row r="183">
          <cell r="A183" t="str">
            <v>Services INC  -   Allocation to COGS Inc</v>
          </cell>
          <cell r="B183">
            <v>920010</v>
          </cell>
          <cell r="C183" t="str">
            <v>Others</v>
          </cell>
          <cell r="D183" t="str">
            <v>P&amp;L</v>
          </cell>
        </row>
        <row r="184">
          <cell r="A184" t="str">
            <v>Services INC  -   Allocation to S&amp;M</v>
          </cell>
          <cell r="B184">
            <v>920011</v>
          </cell>
          <cell r="C184" t="str">
            <v>Others</v>
          </cell>
          <cell r="D184" t="str">
            <v>P&amp;L</v>
          </cell>
        </row>
        <row r="185">
          <cell r="A185" t="str">
            <v>Services INC  -   Travel Abroad</v>
          </cell>
          <cell r="B185">
            <v>920012</v>
          </cell>
          <cell r="C185" t="str">
            <v>Travel</v>
          </cell>
          <cell r="D185" t="str">
            <v>P&amp;L</v>
          </cell>
        </row>
        <row r="186">
          <cell r="A186" t="str">
            <v>Services INC  -   Contingency</v>
          </cell>
          <cell r="B186">
            <v>920013</v>
          </cell>
          <cell r="C186" t="str">
            <v>Others</v>
          </cell>
          <cell r="D186" t="str">
            <v>P&amp;L</v>
          </cell>
        </row>
        <row r="189">
          <cell r="A189" t="str">
            <v>Clinical LTD</v>
          </cell>
        </row>
        <row r="190">
          <cell r="A190" t="str">
            <v>Clinical LTD - HC</v>
          </cell>
          <cell r="B190">
            <v>93</v>
          </cell>
          <cell r="D190" t="str">
            <v>HC</v>
          </cell>
        </row>
        <row r="191">
          <cell r="A191" t="str">
            <v>Clinical LTD -   Salaries and social benefits</v>
          </cell>
          <cell r="B191">
            <v>930000</v>
          </cell>
          <cell r="C191" t="str">
            <v>Payroll</v>
          </cell>
          <cell r="D191" t="str">
            <v>P&amp;L</v>
          </cell>
        </row>
        <row r="192">
          <cell r="A192" t="str">
            <v>Clinical LTD -   Recruiting</v>
          </cell>
          <cell r="B192">
            <v>930001</v>
          </cell>
          <cell r="C192" t="str">
            <v>Recruiting</v>
          </cell>
          <cell r="D192" t="str">
            <v>P&amp;L</v>
          </cell>
        </row>
        <row r="193">
          <cell r="A193" t="str">
            <v>Clinical LTD -   Consulting general</v>
          </cell>
          <cell r="B193">
            <v>930002</v>
          </cell>
          <cell r="C193" t="str">
            <v>Consultants and subcontractors</v>
          </cell>
          <cell r="D193" t="str">
            <v>P&amp;L</v>
          </cell>
        </row>
        <row r="194">
          <cell r="A194" t="str">
            <v>Clinical LTD -   IIS - Nir Uriel</v>
          </cell>
          <cell r="B194">
            <v>930003</v>
          </cell>
          <cell r="C194" t="str">
            <v>Trials (IIS)</v>
          </cell>
          <cell r="D194" t="str">
            <v>P&amp;L</v>
          </cell>
        </row>
        <row r="195">
          <cell r="A195" t="str">
            <v>Clinical LTD -   IIS - CardioMEMS</v>
          </cell>
          <cell r="B195">
            <v>930004</v>
          </cell>
          <cell r="C195" t="str">
            <v>Trials (IIS)</v>
          </cell>
          <cell r="D195" t="str">
            <v>P&amp;L</v>
          </cell>
        </row>
        <row r="196">
          <cell r="A196" t="str">
            <v>Clinical LTD -   IIS - Other</v>
          </cell>
          <cell r="B196">
            <v>930005</v>
          </cell>
          <cell r="C196" t="str">
            <v>Trials (IIS)</v>
          </cell>
          <cell r="D196" t="str">
            <v>P&amp;L</v>
          </cell>
        </row>
        <row r="197">
          <cell r="A197" t="str">
            <v>Clinical LTD -   Healthy Voulanteers</v>
          </cell>
          <cell r="B197">
            <v>930006</v>
          </cell>
          <cell r="C197" t="str">
            <v>Trials (IIS)</v>
          </cell>
          <cell r="D197" t="str">
            <v>P&amp;L</v>
          </cell>
        </row>
        <row r="198">
          <cell r="A198" t="str">
            <v>Clinical LTD -   Patient costs</v>
          </cell>
          <cell r="B198">
            <v>930007</v>
          </cell>
          <cell r="C198" t="str">
            <v>RCT</v>
          </cell>
          <cell r="D198" t="str">
            <v>P&amp;L</v>
          </cell>
        </row>
        <row r="199">
          <cell r="A199" t="str">
            <v>Clinical LTD -   EDC</v>
          </cell>
          <cell r="B199">
            <v>930008</v>
          </cell>
          <cell r="C199" t="str">
            <v>RCT</v>
          </cell>
          <cell r="D199" t="str">
            <v>P&amp;L</v>
          </cell>
        </row>
        <row r="200">
          <cell r="A200" t="str">
            <v>Clinical LTD -   RCT Consultanst</v>
          </cell>
          <cell r="B200">
            <v>930009</v>
          </cell>
          <cell r="C200" t="str">
            <v>RCT</v>
          </cell>
          <cell r="D200" t="str">
            <v>P&amp;L</v>
          </cell>
        </row>
        <row r="201">
          <cell r="A201" t="str">
            <v>Clinical LTD -   Clinical Study material BNP etc</v>
          </cell>
          <cell r="B201">
            <v>930010</v>
          </cell>
          <cell r="C201" t="str">
            <v>RCT</v>
          </cell>
          <cell r="D201" t="str">
            <v>P&amp;L</v>
          </cell>
        </row>
        <row r="202">
          <cell r="A202" t="str">
            <v>Clinical LTD -   Insurance/per patient</v>
          </cell>
          <cell r="B202">
            <v>930011</v>
          </cell>
          <cell r="C202" t="str">
            <v>RCT</v>
          </cell>
          <cell r="D202" t="str">
            <v>P&amp;L</v>
          </cell>
        </row>
        <row r="203">
          <cell r="A203" t="str">
            <v>Clinical LTD -   CRO/Local CRA</v>
          </cell>
          <cell r="B203">
            <v>930012</v>
          </cell>
          <cell r="C203" t="str">
            <v>RCT</v>
          </cell>
          <cell r="D203" t="str">
            <v>P&amp;L</v>
          </cell>
        </row>
        <row r="204">
          <cell r="A204" t="str">
            <v>Clinical LTD -   Sensible Traveling for site training&amp; co monitoring</v>
          </cell>
          <cell r="B204">
            <v>930013</v>
          </cell>
          <cell r="C204" t="str">
            <v>Travel</v>
          </cell>
          <cell r="D204" t="str">
            <v>P&amp;L</v>
          </cell>
        </row>
        <row r="205">
          <cell r="A205" t="str">
            <v>Clinical LTD -   Steering/ CEC/ DSMB committees/</v>
          </cell>
          <cell r="B205">
            <v>930014</v>
          </cell>
          <cell r="C205" t="str">
            <v>RCT</v>
          </cell>
          <cell r="D205" t="str">
            <v>P&amp;L</v>
          </cell>
        </row>
        <row r="206">
          <cell r="A206" t="str">
            <v>Clinical LTD -   Kickoff meeting + mid term + closure PI meetings</v>
          </cell>
          <cell r="B206">
            <v>930015</v>
          </cell>
          <cell r="C206" t="str">
            <v>RCT</v>
          </cell>
          <cell r="D206" t="str">
            <v>P&amp;L</v>
          </cell>
        </row>
        <row r="207">
          <cell r="A207" t="str">
            <v>Clinical LTD -   Marketing Materials</v>
          </cell>
          <cell r="B207">
            <v>930016</v>
          </cell>
          <cell r="C207" t="str">
            <v>RCT</v>
          </cell>
          <cell r="D207" t="str">
            <v>P&amp;L</v>
          </cell>
        </row>
        <row r="208">
          <cell r="A208" t="str">
            <v>Clinical LTD -   Clinical study report/Statistician</v>
          </cell>
          <cell r="B208">
            <v>930017</v>
          </cell>
          <cell r="C208" t="str">
            <v>RCT</v>
          </cell>
          <cell r="D208" t="str">
            <v>P&amp;L</v>
          </cell>
        </row>
        <row r="209">
          <cell r="A209" t="str">
            <v>Clinical LTD -   Legal/Finance support</v>
          </cell>
          <cell r="B209">
            <v>930018</v>
          </cell>
          <cell r="C209" t="str">
            <v>RCT</v>
          </cell>
          <cell r="D209" t="str">
            <v>P&amp;L</v>
          </cell>
        </row>
        <row r="210">
          <cell r="A210" t="str">
            <v>Clinical LTD -   RCT protocol amendment</v>
          </cell>
          <cell r="B210">
            <v>930019</v>
          </cell>
          <cell r="C210" t="str">
            <v>RCT</v>
          </cell>
          <cell r="D210" t="str">
            <v>P&amp;L</v>
          </cell>
        </row>
        <row r="211">
          <cell r="A211" t="str">
            <v>Clinical LTD -   Training/seminars</v>
          </cell>
          <cell r="B211">
            <v>930020</v>
          </cell>
          <cell r="C211" t="str">
            <v>Others</v>
          </cell>
          <cell r="D211" t="str">
            <v>P&amp;L</v>
          </cell>
        </row>
        <row r="212">
          <cell r="A212" t="str">
            <v>Clinical LTD -   Contingency</v>
          </cell>
          <cell r="B212">
            <v>930021</v>
          </cell>
          <cell r="C212" t="str">
            <v>Others</v>
          </cell>
          <cell r="D212" t="str">
            <v>P&amp;L</v>
          </cell>
        </row>
        <row r="214">
          <cell r="A214" t="str">
            <v xml:space="preserve">Clinical INC </v>
          </cell>
        </row>
        <row r="215">
          <cell r="A215" t="str">
            <v>Clinical INC - HC</v>
          </cell>
          <cell r="B215">
            <v>94</v>
          </cell>
          <cell r="D215" t="str">
            <v>HC</v>
          </cell>
        </row>
        <row r="216">
          <cell r="A216" t="str">
            <v>Clinical INC -   Salaries and social benefits</v>
          </cell>
          <cell r="B216">
            <v>940000</v>
          </cell>
          <cell r="C216" t="str">
            <v>Payroll</v>
          </cell>
          <cell r="D216" t="str">
            <v>P&amp;L</v>
          </cell>
        </row>
        <row r="217">
          <cell r="A217" t="str">
            <v>Clinical INC -   Recruiting</v>
          </cell>
          <cell r="B217">
            <v>940001</v>
          </cell>
          <cell r="C217" t="str">
            <v>Recruiting</v>
          </cell>
          <cell r="D217" t="str">
            <v>P&amp;L</v>
          </cell>
        </row>
        <row r="218">
          <cell r="A218" t="str">
            <v xml:space="preserve">Clinical INC -   T&amp;E Total costs </v>
          </cell>
          <cell r="B218">
            <v>940002</v>
          </cell>
          <cell r="C218" t="str">
            <v>Travel</v>
          </cell>
          <cell r="D218" t="str">
            <v>P&amp;L</v>
          </cell>
        </row>
        <row r="219">
          <cell r="A219" t="str">
            <v>Clinical INC -   Cellular dongels</v>
          </cell>
          <cell r="B219">
            <v>940003</v>
          </cell>
          <cell r="C219" t="str">
            <v>RCT</v>
          </cell>
          <cell r="D219" t="str">
            <v>P&amp;L</v>
          </cell>
        </row>
        <row r="220">
          <cell r="A220" t="str">
            <v>Clinical INC -   RCT Shipping inside US</v>
          </cell>
          <cell r="B220">
            <v>940004</v>
          </cell>
          <cell r="C220" t="str">
            <v>RCT</v>
          </cell>
          <cell r="D220" t="str">
            <v>P&amp;L</v>
          </cell>
        </row>
        <row r="221">
          <cell r="A221" t="str">
            <v>Clinical INC -   Warehousing</v>
          </cell>
          <cell r="B221">
            <v>940005</v>
          </cell>
          <cell r="C221" t="str">
            <v>RCT</v>
          </cell>
          <cell r="D221" t="str">
            <v>P&amp;L</v>
          </cell>
        </row>
        <row r="222">
          <cell r="A222" t="str">
            <v xml:space="preserve">Clinical INC -   US Office G&amp;A and other </v>
          </cell>
          <cell r="B222">
            <v>940006</v>
          </cell>
          <cell r="C222" t="str">
            <v>Office exp.</v>
          </cell>
          <cell r="D222" t="str">
            <v>P&amp;L</v>
          </cell>
        </row>
        <row r="225">
          <cell r="A225" t="str">
            <v>S&amp;M LTD</v>
          </cell>
        </row>
        <row r="226">
          <cell r="A226" t="str">
            <v>S&amp;M LTD - HC</v>
          </cell>
          <cell r="B226">
            <v>95</v>
          </cell>
          <cell r="D226" t="str">
            <v>HC</v>
          </cell>
        </row>
        <row r="227">
          <cell r="A227" t="str">
            <v>S&amp;M LTD -   Salaries and social benefits</v>
          </cell>
          <cell r="B227">
            <v>950000</v>
          </cell>
          <cell r="C227" t="str">
            <v>Payroll</v>
          </cell>
          <cell r="D227" t="str">
            <v>P&amp;L</v>
          </cell>
        </row>
        <row r="228">
          <cell r="A228" t="str">
            <v>S&amp;M LTD -   Recruiting</v>
          </cell>
          <cell r="B228">
            <v>950001</v>
          </cell>
          <cell r="C228" t="str">
            <v>Recruiting</v>
          </cell>
          <cell r="D228" t="str">
            <v>P&amp;L</v>
          </cell>
        </row>
        <row r="229">
          <cell r="A229" t="str">
            <v>S&amp;M LTD -   Consulting general</v>
          </cell>
          <cell r="B229">
            <v>950002</v>
          </cell>
          <cell r="C229" t="str">
            <v>Marketing</v>
          </cell>
          <cell r="D229" t="str">
            <v>P&amp;L</v>
          </cell>
        </row>
        <row r="230">
          <cell r="A230" t="str">
            <v>S&amp;M LTD -   Conferences</v>
          </cell>
          <cell r="B230">
            <v>950003</v>
          </cell>
          <cell r="C230" t="str">
            <v>Marketing</v>
          </cell>
          <cell r="D230" t="str">
            <v>P&amp;L</v>
          </cell>
        </row>
        <row r="231">
          <cell r="A231" t="str">
            <v>S&amp;M LTD -   OCS Royalties</v>
          </cell>
          <cell r="B231">
            <v>950004</v>
          </cell>
          <cell r="C231" t="str">
            <v>Others</v>
          </cell>
          <cell r="D231" t="str">
            <v>P&amp;L</v>
          </cell>
        </row>
        <row r="232">
          <cell r="A232" t="str">
            <v>S&amp;M LTD -   Training/seminars</v>
          </cell>
          <cell r="B232">
            <v>950005</v>
          </cell>
          <cell r="C232" t="str">
            <v>Others</v>
          </cell>
          <cell r="D232" t="str">
            <v>P&amp;L</v>
          </cell>
        </row>
        <row r="233">
          <cell r="A233" t="str">
            <v>S&amp;M LTD -   Marketing Material</v>
          </cell>
          <cell r="B233">
            <v>950006</v>
          </cell>
          <cell r="C233" t="str">
            <v>Marketing</v>
          </cell>
          <cell r="D233" t="str">
            <v>P&amp;L</v>
          </cell>
        </row>
        <row r="234">
          <cell r="A234" t="str">
            <v>S&amp;M LTD -   Website</v>
          </cell>
          <cell r="B234">
            <v>950007</v>
          </cell>
          <cell r="C234" t="str">
            <v>Marketing</v>
          </cell>
          <cell r="D234" t="str">
            <v>P&amp;L</v>
          </cell>
        </row>
        <row r="235">
          <cell r="A235" t="str">
            <v>S&amp;M LTD -   Publicity and PR</v>
          </cell>
          <cell r="B235">
            <v>950008</v>
          </cell>
          <cell r="C235" t="str">
            <v>Marketing</v>
          </cell>
          <cell r="D235" t="str">
            <v>P&amp;L</v>
          </cell>
        </row>
        <row r="236">
          <cell r="A236" t="str">
            <v>S&amp;M LTD -   Digital Marketing Tools</v>
          </cell>
          <cell r="B236">
            <v>950009</v>
          </cell>
          <cell r="C236" t="str">
            <v>Marketing</v>
          </cell>
          <cell r="D236" t="str">
            <v>P&amp;L</v>
          </cell>
        </row>
        <row r="237">
          <cell r="A237" t="str">
            <v>S&amp;M LTD -   Digital Marketing Consultant</v>
          </cell>
          <cell r="B237">
            <v>950010</v>
          </cell>
          <cell r="C237" t="str">
            <v>Marketing</v>
          </cell>
          <cell r="D237" t="str">
            <v>P&amp;L</v>
          </cell>
        </row>
        <row r="238">
          <cell r="A238" t="str">
            <v>S&amp;M LTD -   Sales Force</v>
          </cell>
          <cell r="B238">
            <v>950011</v>
          </cell>
          <cell r="C238" t="str">
            <v>Marketing</v>
          </cell>
          <cell r="D238" t="str">
            <v>P&amp;L</v>
          </cell>
        </row>
        <row r="239">
          <cell r="A239" t="str">
            <v>S&amp;M LTD -   Reimbursment consultants (Amir)</v>
          </cell>
          <cell r="B239">
            <v>950012</v>
          </cell>
          <cell r="C239" t="str">
            <v>Consultants and subcontractors</v>
          </cell>
          <cell r="D239" t="str">
            <v>P&amp;L</v>
          </cell>
        </row>
        <row r="240">
          <cell r="A240" t="str">
            <v>S&amp;M LTD -   Travel Abroad</v>
          </cell>
          <cell r="B240">
            <v>950013</v>
          </cell>
          <cell r="C240" t="str">
            <v>Travel</v>
          </cell>
          <cell r="D240" t="str">
            <v>P&amp;L</v>
          </cell>
        </row>
        <row r="241">
          <cell r="A241" t="str">
            <v>S&amp;M LTD -   Contingency</v>
          </cell>
          <cell r="B241">
            <v>950014</v>
          </cell>
          <cell r="C241" t="str">
            <v>Others</v>
          </cell>
          <cell r="D241" t="str">
            <v>P&amp;L</v>
          </cell>
        </row>
        <row r="244">
          <cell r="A244" t="str">
            <v>S&amp;M INC</v>
          </cell>
        </row>
        <row r="245">
          <cell r="A245" t="str">
            <v>S&amp;M INC - HC</v>
          </cell>
          <cell r="B245">
            <v>96</v>
          </cell>
          <cell r="D245" t="str">
            <v>HC</v>
          </cell>
        </row>
        <row r="246">
          <cell r="A246" t="str">
            <v>S&amp;M INC -   Salaries and social benefits</v>
          </cell>
          <cell r="B246">
            <v>960000</v>
          </cell>
          <cell r="C246" t="str">
            <v>Payroll</v>
          </cell>
          <cell r="D246" t="str">
            <v>P&amp;L</v>
          </cell>
        </row>
        <row r="247">
          <cell r="A247" t="str">
            <v>S&amp;M INC -   Recruiting</v>
          </cell>
          <cell r="B247">
            <v>960001</v>
          </cell>
          <cell r="C247" t="str">
            <v>Recruiting</v>
          </cell>
          <cell r="D247" t="str">
            <v>P&amp;L</v>
          </cell>
        </row>
        <row r="248">
          <cell r="A248" t="str">
            <v>S&amp;M INC -   Counsultants</v>
          </cell>
          <cell r="B248">
            <v>960002</v>
          </cell>
          <cell r="C248" t="str">
            <v>Consultants and subcontractors</v>
          </cell>
          <cell r="D248" t="str">
            <v>P&amp;L</v>
          </cell>
        </row>
        <row r="249">
          <cell r="A249" t="str">
            <v>S&amp;M INC -   Allocation from Services - Pre sales activity</v>
          </cell>
          <cell r="B249">
            <v>960003</v>
          </cell>
          <cell r="C249" t="str">
            <v>Others</v>
          </cell>
          <cell r="D249" t="str">
            <v>P&amp;L</v>
          </cell>
        </row>
        <row r="250">
          <cell r="A250" t="str">
            <v xml:space="preserve">S&amp;M INC -   Office rent </v>
          </cell>
          <cell r="B250">
            <v>960004</v>
          </cell>
          <cell r="C250" t="str">
            <v>Office exp.</v>
          </cell>
          <cell r="D250" t="str">
            <v>P&amp;L</v>
          </cell>
        </row>
        <row r="251">
          <cell r="A251" t="str">
            <v>S&amp;M INC -   Office expense</v>
          </cell>
          <cell r="B251">
            <v>960005</v>
          </cell>
          <cell r="C251" t="str">
            <v>Office exp.</v>
          </cell>
          <cell r="D251" t="str">
            <v>P&amp;L</v>
          </cell>
        </row>
        <row r="252">
          <cell r="A252" t="str">
            <v>S&amp;M INC -   Travel Abroad</v>
          </cell>
          <cell r="B252">
            <v>960006</v>
          </cell>
          <cell r="C252" t="str">
            <v>Travel</v>
          </cell>
          <cell r="D252" t="str">
            <v>P&amp;L</v>
          </cell>
        </row>
        <row r="255">
          <cell r="A255" t="str">
            <v>G&amp;A LTD (*)</v>
          </cell>
        </row>
        <row r="256">
          <cell r="A256" t="str">
            <v>G&amp;A LTD (*) - HC</v>
          </cell>
          <cell r="B256">
            <v>97</v>
          </cell>
          <cell r="D256" t="str">
            <v>HC</v>
          </cell>
        </row>
        <row r="257">
          <cell r="A257" t="str">
            <v>G&amp;A LTD (*) -   Salaries and social benefits</v>
          </cell>
          <cell r="B257">
            <v>970000</v>
          </cell>
          <cell r="C257" t="str">
            <v>Payroll</v>
          </cell>
          <cell r="D257" t="str">
            <v>P&amp;L</v>
          </cell>
        </row>
        <row r="258">
          <cell r="A258" t="str">
            <v>G&amp;A LTD (*) -   Recruiting</v>
          </cell>
          <cell r="B258">
            <v>970001</v>
          </cell>
          <cell r="C258" t="str">
            <v>Recruiting</v>
          </cell>
          <cell r="D258" t="str">
            <v>P&amp;L</v>
          </cell>
        </row>
        <row r="259">
          <cell r="A259" t="str">
            <v>G&amp;A LTD (*) -   Rent (inc. Arnona, electricty)</v>
          </cell>
          <cell r="B259">
            <v>970002</v>
          </cell>
          <cell r="C259" t="str">
            <v>Office exp.</v>
          </cell>
          <cell r="D259" t="str">
            <v>P&amp;L</v>
          </cell>
        </row>
        <row r="260">
          <cell r="A260" t="str">
            <v>G&amp;A LTD (*) -   IT</v>
          </cell>
          <cell r="B260">
            <v>970003</v>
          </cell>
          <cell r="C260" t="str">
            <v>Consultants and subcontractors</v>
          </cell>
          <cell r="D260" t="str">
            <v>P&amp;L</v>
          </cell>
        </row>
        <row r="261">
          <cell r="A261" t="str">
            <v>G&amp;A LTD (*) -   Legal</v>
          </cell>
          <cell r="B261">
            <v>970004</v>
          </cell>
          <cell r="C261" t="str">
            <v>Consultants and subcontractors</v>
          </cell>
          <cell r="D261" t="str">
            <v>P&amp;L</v>
          </cell>
        </row>
        <row r="262">
          <cell r="A262" t="str">
            <v>G&amp;A LTD (*) -   Audit</v>
          </cell>
          <cell r="B262">
            <v>970005</v>
          </cell>
          <cell r="C262" t="str">
            <v>Consultants and subcontractors</v>
          </cell>
          <cell r="D262" t="str">
            <v>P&amp;L</v>
          </cell>
        </row>
        <row r="263">
          <cell r="A263" t="str">
            <v>G&amp;A LTD (*) -   Bookkeeping, controlling,  hashavim</v>
          </cell>
          <cell r="B263">
            <v>970006</v>
          </cell>
          <cell r="C263" t="str">
            <v>Consultants and subcontractors</v>
          </cell>
          <cell r="D263" t="str">
            <v>P&amp;L</v>
          </cell>
        </row>
        <row r="264">
          <cell r="A264" t="str">
            <v>G&amp;A LTD (*) -   Office Expenses (Cleaning, postage, Snacks, Office Equipment)</v>
          </cell>
          <cell r="B264">
            <v>970007</v>
          </cell>
          <cell r="C264" t="str">
            <v>Office exp.</v>
          </cell>
          <cell r="D264" t="str">
            <v>P&amp;L</v>
          </cell>
        </row>
        <row r="265">
          <cell r="A265" t="str">
            <v>G&amp;A LTD (*) -   Communications</v>
          </cell>
          <cell r="B265">
            <v>970008</v>
          </cell>
          <cell r="C265" t="str">
            <v>Office exp.</v>
          </cell>
          <cell r="D265" t="str">
            <v>P&amp;L</v>
          </cell>
        </row>
        <row r="266">
          <cell r="A266" t="str">
            <v>G&amp;A LTD (*) -   Insurance (D&amp;O, Key men, equipment)</v>
          </cell>
          <cell r="B266">
            <v>970009</v>
          </cell>
          <cell r="C266" t="str">
            <v>Others</v>
          </cell>
          <cell r="D266" t="str">
            <v>P&amp;L</v>
          </cell>
        </row>
        <row r="267">
          <cell r="A267" t="str">
            <v>G&amp;A LTD (*) -   Napa</v>
          </cell>
          <cell r="B267">
            <v>970010</v>
          </cell>
          <cell r="C267" t="str">
            <v>Consultants and subcontractors</v>
          </cell>
          <cell r="D267" t="str">
            <v>P&amp;L</v>
          </cell>
        </row>
        <row r="268">
          <cell r="A268" t="str">
            <v>G&amp;A LTD (*) -   ESOP Trust</v>
          </cell>
          <cell r="B268">
            <v>970011</v>
          </cell>
          <cell r="C268" t="str">
            <v>Consultants and subcontractors</v>
          </cell>
          <cell r="D268" t="str">
            <v>P&amp;L</v>
          </cell>
        </row>
        <row r="269">
          <cell r="A269" t="str">
            <v>G&amp;A LTD (*) -   Welfare</v>
          </cell>
          <cell r="B269">
            <v>970012</v>
          </cell>
          <cell r="C269" t="str">
            <v>Others</v>
          </cell>
          <cell r="D269" t="str">
            <v>P&amp;L</v>
          </cell>
        </row>
        <row r="270">
          <cell r="A270" t="str">
            <v>G&amp;A LTD (*) -   Consulting</v>
          </cell>
          <cell r="B270">
            <v>970013</v>
          </cell>
          <cell r="C270" t="str">
            <v>Consultants and subcontractors</v>
          </cell>
          <cell r="D270" t="str">
            <v>P&amp;L</v>
          </cell>
        </row>
        <row r="271">
          <cell r="A271" t="str">
            <v>G&amp;A LTD (*) -   International tax consulting</v>
          </cell>
          <cell r="B271">
            <v>970014</v>
          </cell>
          <cell r="C271" t="str">
            <v>Consultants and subcontractors</v>
          </cell>
          <cell r="D271" t="str">
            <v>P&amp;L</v>
          </cell>
        </row>
        <row r="272">
          <cell r="A272" t="str">
            <v>G&amp;A LTD (*) -   Classification to R&amp;D</v>
          </cell>
          <cell r="B272">
            <v>970015</v>
          </cell>
          <cell r="C272" t="str">
            <v>Office exp.</v>
          </cell>
          <cell r="D272" t="str">
            <v>P&amp;L</v>
          </cell>
        </row>
        <row r="273">
          <cell r="A273" t="str">
            <v>G&amp;A LTD (*) -   Travel Abroad</v>
          </cell>
          <cell r="B273">
            <v>970016</v>
          </cell>
          <cell r="C273" t="str">
            <v>Travel</v>
          </cell>
          <cell r="D273" t="str">
            <v>P&amp;L</v>
          </cell>
        </row>
        <row r="274">
          <cell r="A274" t="str">
            <v>G&amp;A LTD (*) -   Contingency</v>
          </cell>
          <cell r="B274">
            <v>970017</v>
          </cell>
          <cell r="C274" t="str">
            <v>Others</v>
          </cell>
          <cell r="D274" t="str">
            <v>P&amp;L</v>
          </cell>
        </row>
        <row r="277">
          <cell r="A277" t="str">
            <v>G&amp;A INC</v>
          </cell>
        </row>
        <row r="278">
          <cell r="A278" t="str">
            <v>G&amp;A INC -  HC</v>
          </cell>
          <cell r="B278">
            <v>98</v>
          </cell>
          <cell r="D278" t="str">
            <v>HC</v>
          </cell>
        </row>
        <row r="279">
          <cell r="A279" t="str">
            <v>G&amp;A INC -   Salaries and social benefits</v>
          </cell>
          <cell r="B279">
            <v>980000</v>
          </cell>
          <cell r="C279" t="str">
            <v>Payroll</v>
          </cell>
          <cell r="D279" t="str">
            <v>P&amp;L</v>
          </cell>
        </row>
        <row r="280">
          <cell r="A280" t="str">
            <v>G&amp;A INC -   Recruiting</v>
          </cell>
          <cell r="B280">
            <v>980001</v>
          </cell>
          <cell r="C280" t="str">
            <v>Recruiting</v>
          </cell>
          <cell r="D280" t="str">
            <v>P&amp;L</v>
          </cell>
        </row>
        <row r="281">
          <cell r="A281" t="str">
            <v>G&amp;A INC -   Accounting services</v>
          </cell>
          <cell r="B281">
            <v>980002</v>
          </cell>
          <cell r="C281" t="str">
            <v>Consultants and subcontractors</v>
          </cell>
          <cell r="D281" t="str">
            <v>P&amp;L</v>
          </cell>
        </row>
        <row r="282">
          <cell r="A282" t="str">
            <v xml:space="preserve">G&amp;A INC -   Payroll services </v>
          </cell>
          <cell r="B282">
            <v>980003</v>
          </cell>
          <cell r="C282" t="str">
            <v>Consultants and subcontractors</v>
          </cell>
          <cell r="D282" t="str">
            <v>P&amp;L</v>
          </cell>
        </row>
        <row r="283">
          <cell r="A283" t="str">
            <v>G&amp;A INC -   Welfare</v>
          </cell>
          <cell r="B283">
            <v>980004</v>
          </cell>
          <cell r="C283" t="str">
            <v>Others</v>
          </cell>
          <cell r="D283" t="str">
            <v>P&amp;L</v>
          </cell>
        </row>
        <row r="284">
          <cell r="A284" t="str">
            <v>G&amp;A INC -   other</v>
          </cell>
          <cell r="B284">
            <v>980005</v>
          </cell>
          <cell r="C284" t="str">
            <v>Others</v>
          </cell>
          <cell r="D284" t="str">
            <v>P&amp;L</v>
          </cell>
        </row>
        <row r="285">
          <cell r="A285" t="str">
            <v>G&amp;A INC -   Contingency</v>
          </cell>
          <cell r="B285">
            <v>980006</v>
          </cell>
          <cell r="C285" t="str">
            <v>Others</v>
          </cell>
          <cell r="D285" t="str">
            <v>P&amp;L</v>
          </cell>
        </row>
        <row r="288">
          <cell r="A288" t="str">
            <v>Non cash expenses</v>
          </cell>
        </row>
        <row r="289">
          <cell r="A289" t="str">
            <v>Non cash expenses. - Depreciation of fixed assets</v>
          </cell>
          <cell r="B289">
            <v>870000</v>
          </cell>
          <cell r="D289" t="str">
            <v>P&amp;L</v>
          </cell>
        </row>
        <row r="290">
          <cell r="A290" t="str">
            <v>Non cash expenses. - Net interest income (expense)</v>
          </cell>
          <cell r="B290">
            <v>880000</v>
          </cell>
          <cell r="D290" t="str">
            <v>P&amp;L</v>
          </cell>
        </row>
        <row r="291">
          <cell r="A291" t="str">
            <v>Non cash expenses. - Currency difference</v>
          </cell>
          <cell r="B291">
            <v>880001</v>
          </cell>
          <cell r="D291" t="str">
            <v>P&amp;L</v>
          </cell>
        </row>
        <row r="292">
          <cell r="A292" t="str">
            <v>Non cash expenses. - Lost from realization of fixed assets</v>
          </cell>
          <cell r="B292">
            <v>880002</v>
          </cell>
          <cell r="D292" t="str">
            <v>P&amp;L</v>
          </cell>
        </row>
        <row r="293">
          <cell r="A293" t="str">
            <v>Non cash expenses. - Taxation provision</v>
          </cell>
          <cell r="B293">
            <v>890000</v>
          </cell>
          <cell r="D293" t="str">
            <v>P&amp;L</v>
          </cell>
        </row>
        <row r="296">
          <cell r="A296" t="str">
            <v>Current Assets</v>
          </cell>
        </row>
        <row r="297">
          <cell r="A297" t="str">
            <v xml:space="preserve">Current Assets - Cash &amp; cash equivalents </v>
          </cell>
          <cell r="B297">
            <v>100000</v>
          </cell>
          <cell r="D297" t="str">
            <v>BS</v>
          </cell>
        </row>
        <row r="298">
          <cell r="A298" t="str">
            <v>Current Assets - Inventory</v>
          </cell>
          <cell r="B298">
            <v>100005</v>
          </cell>
          <cell r="D298" t="str">
            <v>BS</v>
          </cell>
        </row>
        <row r="299">
          <cell r="A299" t="str">
            <v>Current Assets - Accounts receivable</v>
          </cell>
          <cell r="B299">
            <v>110000</v>
          </cell>
          <cell r="D299" t="str">
            <v>BS</v>
          </cell>
        </row>
        <row r="300">
          <cell r="A300" t="str">
            <v xml:space="preserve">Current Assets - Prepaid expenses </v>
          </cell>
          <cell r="B300">
            <v>120000</v>
          </cell>
          <cell r="D300" t="str">
            <v>BS</v>
          </cell>
        </row>
        <row r="301">
          <cell r="A301" t="str">
            <v>Current Assets - Intercompany</v>
          </cell>
          <cell r="B301">
            <v>140000</v>
          </cell>
          <cell r="D301" t="str">
            <v>BS</v>
          </cell>
        </row>
        <row r="302">
          <cell r="A302" t="str">
            <v>Current Assets - Other current assets</v>
          </cell>
          <cell r="B302">
            <v>130000</v>
          </cell>
          <cell r="D302" t="str">
            <v>BS</v>
          </cell>
        </row>
        <row r="304">
          <cell r="A304" t="str">
            <v>Property and Equipments</v>
          </cell>
        </row>
        <row r="305">
          <cell r="A305" t="str">
            <v>Property and Equipments - Total Computer equipment &amp; software</v>
          </cell>
          <cell r="B305">
            <v>300000</v>
          </cell>
          <cell r="D305" t="str">
            <v>BS</v>
          </cell>
        </row>
        <row r="306">
          <cell r="A306" t="str">
            <v>Property and Equipments - Office furniture and equipment</v>
          </cell>
          <cell r="B306">
            <v>300006</v>
          </cell>
          <cell r="D306" t="str">
            <v>BS</v>
          </cell>
        </row>
        <row r="307">
          <cell r="A307" t="str">
            <v>Property and Equipments - Leasehold improvements</v>
          </cell>
          <cell r="B307">
            <v>300001</v>
          </cell>
          <cell r="D307" t="str">
            <v>BS</v>
          </cell>
        </row>
        <row r="308">
          <cell r="A308" t="str">
            <v>Property and Equipments - Lab Equipment</v>
          </cell>
          <cell r="B308">
            <v>300002</v>
          </cell>
          <cell r="D308" t="str">
            <v>BS</v>
          </cell>
        </row>
        <row r="309">
          <cell r="A309" t="str">
            <v>Property and Equipments - Less accumulated depreciation</v>
          </cell>
          <cell r="B309">
            <v>310000</v>
          </cell>
          <cell r="D309" t="str">
            <v>BS</v>
          </cell>
        </row>
        <row r="312">
          <cell r="A312" t="str">
            <v>Other Long term Assets</v>
          </cell>
        </row>
        <row r="313">
          <cell r="A313" t="str">
            <v>Other Long term Assets - Long term deposits</v>
          </cell>
          <cell r="B313">
            <v>450000</v>
          </cell>
          <cell r="D313" t="str">
            <v>BS</v>
          </cell>
        </row>
        <row r="314">
          <cell r="A314" t="str">
            <v>Other Long term Assets - Investment in subsidiary</v>
          </cell>
          <cell r="B314">
            <v>450001</v>
          </cell>
          <cell r="D314" t="str">
            <v>BS</v>
          </cell>
        </row>
        <row r="316">
          <cell r="A316" t="str">
            <v>Current Liabilities</v>
          </cell>
        </row>
        <row r="317">
          <cell r="A317" t="str">
            <v>Current Liabilities - Short term bank credit</v>
          </cell>
          <cell r="B317">
            <v>500000</v>
          </cell>
          <cell r="D317" t="str">
            <v>BS</v>
          </cell>
        </row>
        <row r="318">
          <cell r="A318" t="str">
            <v>Current Liabilities - Other short term loans</v>
          </cell>
          <cell r="B318">
            <v>510000</v>
          </cell>
          <cell r="D318" t="str">
            <v>BS</v>
          </cell>
        </row>
        <row r="319">
          <cell r="A319" t="str">
            <v>Current Liabilities - Accounts payable&amp; Accrued expenses</v>
          </cell>
          <cell r="B319">
            <v>520000</v>
          </cell>
          <cell r="D319" t="str">
            <v>BS</v>
          </cell>
        </row>
        <row r="320">
          <cell r="A320" t="str">
            <v xml:space="preserve">Current Liabilities - </v>
          </cell>
          <cell r="B320">
            <v>530000</v>
          </cell>
          <cell r="D320" t="str">
            <v>BS</v>
          </cell>
        </row>
        <row r="321">
          <cell r="A321" t="str">
            <v>Current Liabilities - Employee payables</v>
          </cell>
          <cell r="B321">
            <v>540000</v>
          </cell>
          <cell r="D321" t="str">
            <v>BS</v>
          </cell>
        </row>
        <row r="322">
          <cell r="A322" t="str">
            <v>Current Liabilities - Employee institution</v>
          </cell>
          <cell r="B322">
            <v>550000</v>
          </cell>
          <cell r="D322" t="str">
            <v>BS</v>
          </cell>
        </row>
        <row r="323">
          <cell r="A323" t="str">
            <v>Current Liabilities - Short term provisions - holiday accrual</v>
          </cell>
          <cell r="B323">
            <v>560000</v>
          </cell>
          <cell r="D323" t="str">
            <v>BS</v>
          </cell>
        </row>
        <row r="324">
          <cell r="A324" t="str">
            <v>Current Liabilities - Other current liabilities</v>
          </cell>
          <cell r="B324">
            <v>570000</v>
          </cell>
          <cell r="D324" t="str">
            <v>BS</v>
          </cell>
        </row>
        <row r="326">
          <cell r="A326" t="str">
            <v>Long term liabilities</v>
          </cell>
        </row>
        <row r="327">
          <cell r="A327" t="str">
            <v>Long term liabilities - Long term loans - Leader</v>
          </cell>
          <cell r="B327">
            <v>600000</v>
          </cell>
          <cell r="D327" t="str">
            <v>BS</v>
          </cell>
        </row>
        <row r="328">
          <cell r="A328" t="str">
            <v>Long term liabilities - Long term liabilities - Accrued severance pay, net</v>
          </cell>
          <cell r="B328">
            <v>610000</v>
          </cell>
          <cell r="D328" t="str">
            <v>BS</v>
          </cell>
        </row>
        <row r="329">
          <cell r="A329" t="str">
            <v xml:space="preserve">Long term liabilities - Other long terms liabilities </v>
          </cell>
          <cell r="B329">
            <v>620000</v>
          </cell>
          <cell r="D329" t="str">
            <v>BS</v>
          </cell>
        </row>
        <row r="331">
          <cell r="A331" t="str">
            <v>Shareholders equity</v>
          </cell>
        </row>
        <row r="332">
          <cell r="A332" t="str">
            <v>Shareholders equity - Common Stock</v>
          </cell>
          <cell r="B332">
            <v>700000</v>
          </cell>
          <cell r="D332" t="str">
            <v>BS</v>
          </cell>
        </row>
        <row r="333">
          <cell r="A333" t="str">
            <v>Shareholders equity - Preferred stock</v>
          </cell>
          <cell r="B333">
            <v>710000</v>
          </cell>
          <cell r="D333" t="str">
            <v>BS</v>
          </cell>
        </row>
        <row r="334">
          <cell r="A334" t="str">
            <v>Shareholders equity - Additional paid in capital</v>
          </cell>
          <cell r="B334">
            <v>740000</v>
          </cell>
          <cell r="D334" t="str">
            <v>BS</v>
          </cell>
        </row>
        <row r="335">
          <cell r="A335" t="str">
            <v>Shareholders equity -  Issuance Costs</v>
          </cell>
          <cell r="B335">
            <v>750000</v>
          </cell>
          <cell r="D335" t="str">
            <v>BS</v>
          </cell>
        </row>
        <row r="336">
          <cell r="A336" t="str">
            <v>Shareholders equity - Accumulated deficit</v>
          </cell>
          <cell r="B336">
            <v>720000</v>
          </cell>
          <cell r="D336" t="str">
            <v>BS</v>
          </cell>
        </row>
        <row r="337">
          <cell r="A337" t="str">
            <v xml:space="preserve">Shareholders equity - Profit (loss) - for the period </v>
          </cell>
          <cell r="B337">
            <v>730000</v>
          </cell>
          <cell r="D337" t="str">
            <v>BS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 Index"/>
      <sheetName val="Monthly Report Index"/>
      <sheetName val="Trial balance"/>
    </sheetNames>
    <sheetDataSet>
      <sheetData sheetId="0"/>
      <sheetData sheetId="1"/>
      <sheetData sheetId="2">
        <row r="4">
          <cell r="F4">
            <v>81</v>
          </cell>
        </row>
        <row r="5">
          <cell r="F5">
            <v>84</v>
          </cell>
        </row>
        <row r="6">
          <cell r="F6">
            <v>85</v>
          </cell>
        </row>
        <row r="7">
          <cell r="F7">
            <v>86</v>
          </cell>
        </row>
        <row r="8">
          <cell r="F8">
            <v>87</v>
          </cell>
        </row>
        <row r="9">
          <cell r="F9">
            <v>88</v>
          </cell>
        </row>
        <row r="10">
          <cell r="F10">
            <v>89</v>
          </cell>
        </row>
        <row r="11">
          <cell r="F11">
            <v>94</v>
          </cell>
        </row>
        <row r="12">
          <cell r="F12">
            <v>93</v>
          </cell>
        </row>
        <row r="13">
          <cell r="F13">
            <v>95</v>
          </cell>
        </row>
        <row r="14">
          <cell r="F14">
            <v>97</v>
          </cell>
        </row>
        <row r="15">
          <cell r="F15" t="e">
            <v>#N/A</v>
          </cell>
        </row>
        <row r="16">
          <cell r="F16" t="e">
            <v>#N/A</v>
          </cell>
        </row>
        <row r="17">
          <cell r="F17" t="e">
            <v>#N/A</v>
          </cell>
        </row>
        <row r="18">
          <cell r="F18" t="e">
            <v>#N/A</v>
          </cell>
        </row>
        <row r="19">
          <cell r="F19" t="e">
            <v>#N/A</v>
          </cell>
        </row>
        <row r="20">
          <cell r="F20" t="e">
            <v>#N/A</v>
          </cell>
        </row>
        <row r="21">
          <cell r="F21" t="e">
            <v>#N/A</v>
          </cell>
        </row>
        <row r="22">
          <cell r="F22" t="e">
            <v>#N/A</v>
          </cell>
        </row>
        <row r="23">
          <cell r="F23" t="e">
            <v>#N/A</v>
          </cell>
        </row>
        <row r="24">
          <cell r="F24" t="e">
            <v>#N/A</v>
          </cell>
        </row>
        <row r="25">
          <cell r="F25" t="e">
            <v>#N/A</v>
          </cell>
        </row>
        <row r="26">
          <cell r="F26" t="e">
            <v>#N/A</v>
          </cell>
        </row>
        <row r="27">
          <cell r="F27" t="e">
            <v>#N/A</v>
          </cell>
        </row>
        <row r="28">
          <cell r="F28" t="e">
            <v>#N/A</v>
          </cell>
        </row>
        <row r="29">
          <cell r="F29" t="e">
            <v>#N/A</v>
          </cell>
        </row>
        <row r="30">
          <cell r="F30" t="e">
            <v>#N/A</v>
          </cell>
        </row>
        <row r="31">
          <cell r="F31" t="e">
            <v>#N/A</v>
          </cell>
        </row>
        <row r="32">
          <cell r="F32" t="e">
            <v>#N/A</v>
          </cell>
        </row>
        <row r="33">
          <cell r="F33" t="e">
            <v>#N/A</v>
          </cell>
        </row>
        <row r="34">
          <cell r="F34" t="e">
            <v>#N/A</v>
          </cell>
        </row>
        <row r="35">
          <cell r="F35" t="e">
            <v>#N/A</v>
          </cell>
        </row>
        <row r="36">
          <cell r="F36" t="e">
            <v>#N/A</v>
          </cell>
        </row>
        <row r="37">
          <cell r="F37" t="e">
            <v>#N/A</v>
          </cell>
        </row>
        <row r="38">
          <cell r="F38" t="e">
            <v>#N/A</v>
          </cell>
        </row>
        <row r="39">
          <cell r="F39" t="e">
            <v>#N/A</v>
          </cell>
        </row>
        <row r="40">
          <cell r="F40" t="e">
            <v>#N/A</v>
          </cell>
        </row>
        <row r="41">
          <cell r="F41" t="e">
            <v>#N/A</v>
          </cell>
        </row>
        <row r="42">
          <cell r="F42" t="e">
            <v>#N/A</v>
          </cell>
        </row>
        <row r="43">
          <cell r="F43" t="e">
            <v>#N/A</v>
          </cell>
        </row>
        <row r="44">
          <cell r="F44" t="e">
            <v>#N/A</v>
          </cell>
        </row>
        <row r="45">
          <cell r="F45" t="e">
            <v>#N/A</v>
          </cell>
        </row>
        <row r="46">
          <cell r="F46" t="e">
            <v>#N/A</v>
          </cell>
        </row>
        <row r="47">
          <cell r="F47" t="e">
            <v>#N/A</v>
          </cell>
        </row>
        <row r="48">
          <cell r="F48" t="e">
            <v>#N/A</v>
          </cell>
        </row>
        <row r="49">
          <cell r="F49" t="e">
            <v>#N/A</v>
          </cell>
        </row>
        <row r="50">
          <cell r="F50" t="e">
            <v>#N/A</v>
          </cell>
        </row>
        <row r="51">
          <cell r="F51" t="e">
            <v>#N/A</v>
          </cell>
        </row>
        <row r="52">
          <cell r="F52" t="e">
            <v>#N/A</v>
          </cell>
        </row>
        <row r="53">
          <cell r="F53" t="e">
            <v>#N/A</v>
          </cell>
        </row>
        <row r="54">
          <cell r="F54" t="e">
            <v>#N/A</v>
          </cell>
        </row>
        <row r="55">
          <cell r="F55" t="e">
            <v>#N/A</v>
          </cell>
        </row>
        <row r="56">
          <cell r="F56" t="e">
            <v>#N/A</v>
          </cell>
        </row>
        <row r="57">
          <cell r="F57" t="e">
            <v>#N/A</v>
          </cell>
        </row>
        <row r="58">
          <cell r="F58" t="e">
            <v>#N/A</v>
          </cell>
        </row>
        <row r="59">
          <cell r="F59" t="e">
            <v>#N/A</v>
          </cell>
        </row>
        <row r="60">
          <cell r="F60" t="e">
            <v>#N/A</v>
          </cell>
        </row>
        <row r="61">
          <cell r="F61" t="e">
            <v>#N/A</v>
          </cell>
        </row>
        <row r="62">
          <cell r="F62" t="e">
            <v>#N/A</v>
          </cell>
        </row>
        <row r="63">
          <cell r="F63" t="e">
            <v>#N/A</v>
          </cell>
        </row>
        <row r="64">
          <cell r="F64" t="e">
            <v>#N/A</v>
          </cell>
        </row>
        <row r="65">
          <cell r="F65" t="e">
            <v>#N/A</v>
          </cell>
        </row>
        <row r="66">
          <cell r="F66" t="e">
            <v>#N/A</v>
          </cell>
        </row>
        <row r="67">
          <cell r="F67" t="e">
            <v>#N/A</v>
          </cell>
        </row>
        <row r="68">
          <cell r="F68" t="e">
            <v>#N/A</v>
          </cell>
        </row>
        <row r="69">
          <cell r="F69" t="e">
            <v>#N/A</v>
          </cell>
        </row>
        <row r="70">
          <cell r="F70" t="e">
            <v>#N/A</v>
          </cell>
        </row>
        <row r="71">
          <cell r="F71" t="e">
            <v>#N/A</v>
          </cell>
        </row>
        <row r="72">
          <cell r="F72" t="e">
            <v>#N/A</v>
          </cell>
        </row>
        <row r="73">
          <cell r="F73" t="e">
            <v>#N/A</v>
          </cell>
        </row>
        <row r="74">
          <cell r="F74" t="e">
            <v>#N/A</v>
          </cell>
        </row>
        <row r="75">
          <cell r="F75" t="e">
            <v>#N/A</v>
          </cell>
        </row>
        <row r="76">
          <cell r="F76" t="e">
            <v>#N/A</v>
          </cell>
        </row>
        <row r="77">
          <cell r="F77" t="e">
            <v>#N/A</v>
          </cell>
        </row>
        <row r="78">
          <cell r="F78" t="e">
            <v>#N/A</v>
          </cell>
        </row>
        <row r="79">
          <cell r="F79" t="e">
            <v>#N/A</v>
          </cell>
        </row>
        <row r="80">
          <cell r="F80" t="e">
            <v>#N/A</v>
          </cell>
        </row>
        <row r="81">
          <cell r="F81" t="e">
            <v>#N/A</v>
          </cell>
        </row>
        <row r="82">
          <cell r="F82" t="e">
            <v>#N/A</v>
          </cell>
        </row>
        <row r="83">
          <cell r="F83" t="e">
            <v>#N/A</v>
          </cell>
        </row>
        <row r="84">
          <cell r="F84" t="e">
            <v>#N/A</v>
          </cell>
        </row>
        <row r="85">
          <cell r="F85" t="e">
            <v>#N/A</v>
          </cell>
        </row>
        <row r="86">
          <cell r="F86" t="e">
            <v>#N/A</v>
          </cell>
        </row>
        <row r="87">
          <cell r="F87" t="e">
            <v>#N/A</v>
          </cell>
        </row>
        <row r="88">
          <cell r="F88" t="e">
            <v>#N/A</v>
          </cell>
        </row>
        <row r="89">
          <cell r="F89" t="e">
            <v>#N/A</v>
          </cell>
        </row>
        <row r="90">
          <cell r="F90" t="e">
            <v>#N/A</v>
          </cell>
        </row>
        <row r="91">
          <cell r="F91" t="e">
            <v>#N/A</v>
          </cell>
        </row>
        <row r="92">
          <cell r="F92" t="e">
            <v>#N/A</v>
          </cell>
        </row>
        <row r="93">
          <cell r="F93" t="e">
            <v>#N/A</v>
          </cell>
        </row>
        <row r="94">
          <cell r="F94" t="e">
            <v>#N/A</v>
          </cell>
        </row>
        <row r="95">
          <cell r="F95" t="e">
            <v>#N/A</v>
          </cell>
        </row>
        <row r="96">
          <cell r="F96" t="e">
            <v>#N/A</v>
          </cell>
        </row>
        <row r="97">
          <cell r="F97" t="e">
            <v>#N/A</v>
          </cell>
        </row>
        <row r="98">
          <cell r="F98" t="e">
            <v>#N/A</v>
          </cell>
        </row>
        <row r="99">
          <cell r="F99" t="e">
            <v>#N/A</v>
          </cell>
        </row>
        <row r="100">
          <cell r="F100" t="e">
            <v>#N/A</v>
          </cell>
        </row>
        <row r="101">
          <cell r="F101" t="e">
            <v>#N/A</v>
          </cell>
        </row>
        <row r="102">
          <cell r="F102" t="e">
            <v>#N/A</v>
          </cell>
        </row>
        <row r="103">
          <cell r="F103" t="e">
            <v>#N/A</v>
          </cell>
        </row>
        <row r="104">
          <cell r="F104" t="e">
            <v>#N/A</v>
          </cell>
        </row>
        <row r="105">
          <cell r="F105" t="e">
            <v>#N/A</v>
          </cell>
        </row>
        <row r="106">
          <cell r="F106" t="e">
            <v>#N/A</v>
          </cell>
        </row>
        <row r="107">
          <cell r="F107" t="e">
            <v>#N/A</v>
          </cell>
        </row>
        <row r="108">
          <cell r="F108" t="e">
            <v>#N/A</v>
          </cell>
        </row>
        <row r="109">
          <cell r="F109" t="e">
            <v>#N/A</v>
          </cell>
        </row>
        <row r="110">
          <cell r="F110" t="e">
            <v>#N/A</v>
          </cell>
        </row>
        <row r="111">
          <cell r="F111" t="e">
            <v>#N/A</v>
          </cell>
        </row>
        <row r="112">
          <cell r="F112" t="e">
            <v>#N/A</v>
          </cell>
        </row>
        <row r="113">
          <cell r="F113" t="e">
            <v>#N/A</v>
          </cell>
        </row>
        <row r="114">
          <cell r="F114" t="e">
            <v>#N/A</v>
          </cell>
        </row>
        <row r="115">
          <cell r="F115" t="e">
            <v>#N/A</v>
          </cell>
        </row>
        <row r="116">
          <cell r="F116" t="e">
            <v>#N/A</v>
          </cell>
        </row>
        <row r="117">
          <cell r="F117" t="e">
            <v>#N/A</v>
          </cell>
        </row>
        <row r="118">
          <cell r="F118" t="e">
            <v>#N/A</v>
          </cell>
        </row>
        <row r="119">
          <cell r="F119" t="e">
            <v>#N/A</v>
          </cell>
        </row>
        <row r="120">
          <cell r="F120" t="e">
            <v>#N/A</v>
          </cell>
        </row>
        <row r="121">
          <cell r="F121" t="e">
            <v>#N/A</v>
          </cell>
        </row>
        <row r="122">
          <cell r="F122" t="e">
            <v>#N/A</v>
          </cell>
        </row>
        <row r="123">
          <cell r="F123" t="e">
            <v>#N/A</v>
          </cell>
        </row>
        <row r="124">
          <cell r="F124" t="e">
            <v>#N/A</v>
          </cell>
        </row>
        <row r="125">
          <cell r="F125" t="e">
            <v>#N/A</v>
          </cell>
        </row>
        <row r="126">
          <cell r="F126" t="e">
            <v>#N/A</v>
          </cell>
        </row>
        <row r="127">
          <cell r="F127" t="e">
            <v>#N/A</v>
          </cell>
        </row>
        <row r="128">
          <cell r="F128" t="e">
            <v>#N/A</v>
          </cell>
        </row>
        <row r="129">
          <cell r="F129" t="e">
            <v>#N/A</v>
          </cell>
        </row>
        <row r="130">
          <cell r="F130" t="e">
            <v>#N/A</v>
          </cell>
        </row>
        <row r="131">
          <cell r="F131" t="e">
            <v>#N/A</v>
          </cell>
        </row>
        <row r="132">
          <cell r="F132" t="e">
            <v>#N/A</v>
          </cell>
        </row>
        <row r="133">
          <cell r="F133" t="e">
            <v>#N/A</v>
          </cell>
        </row>
        <row r="134">
          <cell r="F134" t="e">
            <v>#N/A</v>
          </cell>
        </row>
        <row r="135">
          <cell r="F135" t="e">
            <v>#N/A</v>
          </cell>
        </row>
        <row r="136">
          <cell r="F136" t="e">
            <v>#N/A</v>
          </cell>
        </row>
        <row r="137">
          <cell r="F137" t="e">
            <v>#N/A</v>
          </cell>
        </row>
        <row r="138">
          <cell r="F138" t="e">
            <v>#N/A</v>
          </cell>
        </row>
        <row r="139">
          <cell r="F139" t="e">
            <v>#N/A</v>
          </cell>
        </row>
        <row r="140">
          <cell r="F140" t="e">
            <v>#N/A</v>
          </cell>
        </row>
        <row r="141">
          <cell r="F141" t="e">
            <v>#N/A</v>
          </cell>
        </row>
        <row r="142">
          <cell r="F142" t="e">
            <v>#N/A</v>
          </cell>
        </row>
        <row r="143">
          <cell r="F143" t="e">
            <v>#N/A</v>
          </cell>
        </row>
        <row r="144">
          <cell r="F144" t="e">
            <v>#N/A</v>
          </cell>
        </row>
        <row r="145">
          <cell r="F145" t="e">
            <v>#N/A</v>
          </cell>
        </row>
        <row r="146">
          <cell r="F146" t="e">
            <v>#N/A</v>
          </cell>
        </row>
        <row r="147">
          <cell r="F147" t="e">
            <v>#N/A</v>
          </cell>
        </row>
        <row r="148">
          <cell r="F148" t="e">
            <v>#N/A</v>
          </cell>
        </row>
        <row r="149">
          <cell r="F149" t="e">
            <v>#N/A</v>
          </cell>
        </row>
        <row r="150">
          <cell r="F150" t="e">
            <v>#N/A</v>
          </cell>
        </row>
        <row r="151">
          <cell r="F151" t="e">
            <v>#N/A</v>
          </cell>
        </row>
        <row r="152">
          <cell r="F152" t="e">
            <v>#N/A</v>
          </cell>
        </row>
        <row r="153">
          <cell r="F153" t="e">
            <v>#N/A</v>
          </cell>
        </row>
        <row r="154">
          <cell r="F154" t="e">
            <v>#N/A</v>
          </cell>
        </row>
        <row r="155">
          <cell r="F155" t="e">
            <v>#N/A</v>
          </cell>
        </row>
        <row r="156">
          <cell r="F156" t="e">
            <v>#N/A</v>
          </cell>
        </row>
        <row r="157">
          <cell r="F157" t="e">
            <v>#N/A</v>
          </cell>
        </row>
        <row r="158">
          <cell r="F158" t="e">
            <v>#N/A</v>
          </cell>
        </row>
        <row r="159">
          <cell r="F159" t="e">
            <v>#N/A</v>
          </cell>
        </row>
        <row r="160">
          <cell r="F160" t="e">
            <v>#N/A</v>
          </cell>
        </row>
        <row r="161">
          <cell r="F161" t="e">
            <v>#N/A</v>
          </cell>
        </row>
        <row r="162">
          <cell r="F162" t="e">
            <v>#N/A</v>
          </cell>
        </row>
        <row r="163">
          <cell r="F163" t="e">
            <v>#N/A</v>
          </cell>
        </row>
        <row r="164">
          <cell r="F164" t="e">
            <v>#N/A</v>
          </cell>
        </row>
        <row r="165">
          <cell r="F165" t="e">
            <v>#N/A</v>
          </cell>
        </row>
        <row r="166">
          <cell r="F166" t="e">
            <v>#N/A</v>
          </cell>
        </row>
        <row r="167">
          <cell r="F167" t="e">
            <v>#N/A</v>
          </cell>
        </row>
        <row r="168">
          <cell r="F168" t="e">
            <v>#N/A</v>
          </cell>
        </row>
        <row r="169">
          <cell r="F169" t="e">
            <v>#N/A</v>
          </cell>
        </row>
        <row r="170">
          <cell r="F170" t="e">
            <v>#N/A</v>
          </cell>
        </row>
        <row r="171">
          <cell r="F171" t="e">
            <v>#N/A</v>
          </cell>
        </row>
        <row r="172">
          <cell r="F172" t="e">
            <v>#N/A</v>
          </cell>
        </row>
        <row r="173">
          <cell r="F173" t="e">
            <v>#N/A</v>
          </cell>
        </row>
        <row r="174">
          <cell r="F174" t="e">
            <v>#N/A</v>
          </cell>
        </row>
        <row r="175">
          <cell r="F175" t="e">
            <v>#N/A</v>
          </cell>
        </row>
        <row r="176">
          <cell r="F176" t="e">
            <v>#N/A</v>
          </cell>
        </row>
        <row r="177">
          <cell r="F177" t="e">
            <v>#N/A</v>
          </cell>
        </row>
        <row r="178">
          <cell r="F178" t="e">
            <v>#N/A</v>
          </cell>
        </row>
        <row r="179">
          <cell r="F179" t="e">
            <v>#N/A</v>
          </cell>
        </row>
        <row r="180">
          <cell r="F180" t="e">
            <v>#N/A</v>
          </cell>
        </row>
        <row r="181">
          <cell r="F181" t="e">
            <v>#N/A</v>
          </cell>
        </row>
        <row r="182">
          <cell r="F182" t="e">
            <v>#N/A</v>
          </cell>
        </row>
        <row r="183">
          <cell r="F183" t="e">
            <v>#N/A</v>
          </cell>
        </row>
        <row r="184">
          <cell r="F184" t="e">
            <v>#N/A</v>
          </cell>
        </row>
        <row r="185">
          <cell r="F185" t="e">
            <v>#N/A</v>
          </cell>
        </row>
        <row r="186">
          <cell r="F186" t="e">
            <v>#N/A</v>
          </cell>
        </row>
        <row r="187">
          <cell r="F187" t="e">
            <v>#N/A</v>
          </cell>
        </row>
        <row r="188">
          <cell r="F188" t="e">
            <v>#N/A</v>
          </cell>
        </row>
        <row r="189">
          <cell r="F189" t="e">
            <v>#N/A</v>
          </cell>
        </row>
        <row r="190">
          <cell r="F190" t="e">
            <v>#N/A</v>
          </cell>
        </row>
        <row r="191">
          <cell r="F191" t="e">
            <v>#N/A</v>
          </cell>
        </row>
        <row r="192">
          <cell r="F192" t="e">
            <v>#N/A</v>
          </cell>
        </row>
        <row r="193">
          <cell r="F193" t="e">
            <v>#N/A</v>
          </cell>
        </row>
        <row r="194">
          <cell r="F194" t="e">
            <v>#N/A</v>
          </cell>
        </row>
        <row r="195">
          <cell r="F195" t="e">
            <v>#N/A</v>
          </cell>
        </row>
        <row r="196">
          <cell r="F196" t="e">
            <v>#N/A</v>
          </cell>
        </row>
        <row r="197">
          <cell r="F197" t="e">
            <v>#N/A</v>
          </cell>
        </row>
        <row r="198">
          <cell r="F198" t="e">
            <v>#N/A</v>
          </cell>
        </row>
        <row r="199">
          <cell r="F199" t="e">
            <v>#N/A</v>
          </cell>
        </row>
        <row r="200">
          <cell r="F200" t="e">
            <v>#N/A</v>
          </cell>
        </row>
        <row r="201">
          <cell r="F201" t="e">
            <v>#N/A</v>
          </cell>
        </row>
        <row r="202">
          <cell r="F202" t="e">
            <v>#N/A</v>
          </cell>
        </row>
        <row r="203">
          <cell r="F203" t="e">
            <v>#N/A</v>
          </cell>
        </row>
        <row r="204">
          <cell r="F204" t="e">
            <v>#N/A</v>
          </cell>
        </row>
        <row r="205">
          <cell r="F205" t="e">
            <v>#N/A</v>
          </cell>
        </row>
        <row r="206">
          <cell r="F206" t="e">
            <v>#N/A</v>
          </cell>
        </row>
        <row r="207">
          <cell r="F207" t="e">
            <v>#N/A</v>
          </cell>
        </row>
        <row r="208">
          <cell r="F208" t="e">
            <v>#N/A</v>
          </cell>
        </row>
        <row r="209">
          <cell r="F209" t="e">
            <v>#N/A</v>
          </cell>
        </row>
        <row r="210">
          <cell r="F210" t="e">
            <v>#N/A</v>
          </cell>
        </row>
        <row r="211">
          <cell r="F211" t="e">
            <v>#N/A</v>
          </cell>
        </row>
        <row r="212">
          <cell r="F212" t="e">
            <v>#N/A</v>
          </cell>
        </row>
        <row r="213">
          <cell r="F213" t="e">
            <v>#N/A</v>
          </cell>
        </row>
        <row r="214">
          <cell r="F214" t="e">
            <v>#N/A</v>
          </cell>
        </row>
        <row r="215">
          <cell r="F215" t="e">
            <v>#N/A</v>
          </cell>
        </row>
        <row r="216">
          <cell r="F216" t="e">
            <v>#N/A</v>
          </cell>
        </row>
        <row r="217">
          <cell r="F217" t="e">
            <v>#N/A</v>
          </cell>
        </row>
        <row r="218">
          <cell r="F218" t="e">
            <v>#N/A</v>
          </cell>
        </row>
        <row r="219">
          <cell r="F219" t="e">
            <v>#N/A</v>
          </cell>
        </row>
        <row r="220">
          <cell r="F220" t="e">
            <v>#N/A</v>
          </cell>
        </row>
        <row r="221">
          <cell r="F221" t="e">
            <v>#N/A</v>
          </cell>
        </row>
        <row r="222">
          <cell r="F222" t="e">
            <v>#N/A</v>
          </cell>
        </row>
        <row r="223">
          <cell r="F223" t="e">
            <v>#N/A</v>
          </cell>
        </row>
        <row r="224">
          <cell r="F224" t="e">
            <v>#N/A</v>
          </cell>
        </row>
        <row r="225">
          <cell r="F225" t="e">
            <v>#N/A</v>
          </cell>
        </row>
        <row r="226">
          <cell r="F226" t="e">
            <v>#N/A</v>
          </cell>
        </row>
        <row r="227">
          <cell r="F227" t="e">
            <v>#N/A</v>
          </cell>
        </row>
        <row r="228">
          <cell r="F228" t="e">
            <v>#N/A</v>
          </cell>
        </row>
        <row r="229">
          <cell r="F229" t="e">
            <v>#N/A</v>
          </cell>
        </row>
        <row r="230">
          <cell r="F230" t="e">
            <v>#N/A</v>
          </cell>
        </row>
        <row r="231">
          <cell r="F231" t="e">
            <v>#N/A</v>
          </cell>
        </row>
        <row r="232">
          <cell r="F232" t="e">
            <v>#N/A</v>
          </cell>
        </row>
        <row r="233">
          <cell r="F233" t="e">
            <v>#N/A</v>
          </cell>
        </row>
        <row r="234">
          <cell r="F234" t="e">
            <v>#N/A</v>
          </cell>
        </row>
        <row r="235">
          <cell r="F235" t="e">
            <v>#N/A</v>
          </cell>
        </row>
        <row r="236">
          <cell r="F236" t="e">
            <v>#N/A</v>
          </cell>
        </row>
        <row r="237">
          <cell r="F237" t="e">
            <v>#N/A</v>
          </cell>
        </row>
        <row r="238">
          <cell r="F238" t="e">
            <v>#N/A</v>
          </cell>
        </row>
        <row r="239">
          <cell r="F239" t="e">
            <v>#N/A</v>
          </cell>
        </row>
        <row r="240">
          <cell r="F240" t="e">
            <v>#N/A</v>
          </cell>
        </row>
        <row r="241">
          <cell r="F241" t="e">
            <v>#N/A</v>
          </cell>
        </row>
        <row r="242">
          <cell r="F242" t="e">
            <v>#N/A</v>
          </cell>
        </row>
        <row r="243">
          <cell r="F243" t="e">
            <v>#N/A</v>
          </cell>
        </row>
        <row r="244">
          <cell r="F244" t="e">
            <v>#N/A</v>
          </cell>
        </row>
        <row r="245">
          <cell r="F245" t="e">
            <v>#N/A</v>
          </cell>
        </row>
        <row r="246">
          <cell r="F246" t="e">
            <v>#N/A</v>
          </cell>
        </row>
        <row r="247">
          <cell r="F247" t="e">
            <v>#N/A</v>
          </cell>
        </row>
        <row r="248">
          <cell r="F248" t="e">
            <v>#N/A</v>
          </cell>
        </row>
        <row r="249">
          <cell r="F249" t="e">
            <v>#N/A</v>
          </cell>
        </row>
        <row r="250">
          <cell r="F250" t="e">
            <v>#N/A</v>
          </cell>
        </row>
        <row r="251">
          <cell r="F251" t="e">
            <v>#N/A</v>
          </cell>
        </row>
        <row r="252">
          <cell r="F252" t="e">
            <v>#N/A</v>
          </cell>
        </row>
        <row r="253">
          <cell r="F253" t="e">
            <v>#N/A</v>
          </cell>
        </row>
        <row r="254">
          <cell r="F254" t="e">
            <v>#N/A</v>
          </cell>
        </row>
        <row r="255">
          <cell r="F255" t="e">
            <v>#N/A</v>
          </cell>
        </row>
        <row r="256">
          <cell r="F256" t="e">
            <v>#N/A</v>
          </cell>
        </row>
        <row r="257">
          <cell r="F257" t="e">
            <v>#N/A</v>
          </cell>
        </row>
        <row r="258">
          <cell r="F258" t="e">
            <v>#N/A</v>
          </cell>
        </row>
        <row r="259">
          <cell r="F259" t="e">
            <v>#N/A</v>
          </cell>
        </row>
        <row r="260">
          <cell r="F260" t="e">
            <v>#N/A</v>
          </cell>
        </row>
        <row r="261">
          <cell r="F261" t="e">
            <v>#N/A</v>
          </cell>
        </row>
        <row r="262">
          <cell r="F262" t="e">
            <v>#N/A</v>
          </cell>
        </row>
        <row r="263">
          <cell r="F263" t="e">
            <v>#N/A</v>
          </cell>
        </row>
        <row r="264">
          <cell r="F264" t="e">
            <v>#N/A</v>
          </cell>
        </row>
        <row r="265">
          <cell r="F265" t="e">
            <v>#N/A</v>
          </cell>
        </row>
        <row r="266">
          <cell r="F266" t="e">
            <v>#N/A</v>
          </cell>
        </row>
        <row r="267">
          <cell r="F267" t="e">
            <v>#N/A</v>
          </cell>
        </row>
        <row r="268">
          <cell r="F268" t="e">
            <v>#N/A</v>
          </cell>
        </row>
        <row r="269">
          <cell r="F269" t="e">
            <v>#N/A</v>
          </cell>
        </row>
        <row r="270">
          <cell r="F270" t="e">
            <v>#N/A</v>
          </cell>
        </row>
        <row r="271">
          <cell r="F271" t="e">
            <v>#N/A</v>
          </cell>
        </row>
        <row r="272">
          <cell r="F272" t="e">
            <v>#N/A</v>
          </cell>
        </row>
        <row r="273">
          <cell r="F273" t="e">
            <v>#N/A</v>
          </cell>
        </row>
        <row r="274">
          <cell r="F274" t="e">
            <v>#N/A</v>
          </cell>
        </row>
        <row r="275">
          <cell r="F275" t="e">
            <v>#N/A</v>
          </cell>
        </row>
        <row r="276">
          <cell r="F276" t="e">
            <v>#N/A</v>
          </cell>
        </row>
        <row r="277">
          <cell r="F277" t="e">
            <v>#N/A</v>
          </cell>
        </row>
        <row r="278">
          <cell r="F278" t="e">
            <v>#N/A</v>
          </cell>
        </row>
        <row r="279">
          <cell r="F279" t="e">
            <v>#N/A</v>
          </cell>
        </row>
        <row r="280">
          <cell r="F280" t="e">
            <v>#N/A</v>
          </cell>
        </row>
        <row r="281">
          <cell r="F281" t="e">
            <v>#N/A</v>
          </cell>
        </row>
        <row r="282">
          <cell r="F282" t="str">
            <v>3913</v>
          </cell>
        </row>
        <row r="283">
          <cell r="F283" t="e">
            <v>#N/A</v>
          </cell>
        </row>
        <row r="284">
          <cell r="F284" t="e">
            <v>#N/A</v>
          </cell>
        </row>
        <row r="285">
          <cell r="F285" t="e">
            <v>#N/A</v>
          </cell>
        </row>
        <row r="286">
          <cell r="F286" t="str">
            <v>3913</v>
          </cell>
        </row>
        <row r="287">
          <cell r="F287" t="str">
            <v>3938</v>
          </cell>
        </row>
        <row r="288">
          <cell r="F288" t="e">
            <v>#N/A</v>
          </cell>
        </row>
        <row r="289">
          <cell r="F289" t="e">
            <v>#N/A</v>
          </cell>
        </row>
        <row r="290">
          <cell r="F290" t="e">
            <v>#N/A</v>
          </cell>
        </row>
        <row r="291">
          <cell r="F291" t="e">
            <v>#N/A</v>
          </cell>
        </row>
        <row r="292">
          <cell r="F292" t="e">
            <v>#N/A</v>
          </cell>
        </row>
        <row r="293">
          <cell r="F293" t="str">
            <v>3913</v>
          </cell>
        </row>
        <row r="294">
          <cell r="F294" t="e">
            <v>#N/A</v>
          </cell>
        </row>
        <row r="295">
          <cell r="F295" t="e">
            <v>#N/A</v>
          </cell>
        </row>
        <row r="296">
          <cell r="F296" t="e">
            <v>#N/A</v>
          </cell>
        </row>
        <row r="297">
          <cell r="F297" t="e">
            <v>#N/A</v>
          </cell>
        </row>
        <row r="298">
          <cell r="F298" t="e">
            <v>#N/A</v>
          </cell>
        </row>
        <row r="299">
          <cell r="F299" t="e">
            <v>#N/A</v>
          </cell>
        </row>
        <row r="300">
          <cell r="F300" t="e">
            <v>#N/A</v>
          </cell>
        </row>
        <row r="301">
          <cell r="F301" t="e">
            <v>#N/A</v>
          </cell>
        </row>
        <row r="302">
          <cell r="F302" t="e">
            <v>#N/A</v>
          </cell>
        </row>
        <row r="303">
          <cell r="F303" t="e">
            <v>#N/A</v>
          </cell>
        </row>
        <row r="304">
          <cell r="F304" t="e">
            <v>#N/A</v>
          </cell>
        </row>
        <row r="305">
          <cell r="F305" t="e">
            <v>#N/A</v>
          </cell>
        </row>
        <row r="306">
          <cell r="F306" t="e">
            <v>#N/A</v>
          </cell>
        </row>
        <row r="307">
          <cell r="F307" t="e">
            <v>#N/A</v>
          </cell>
        </row>
        <row r="308">
          <cell r="F308" t="e">
            <v>#N/A</v>
          </cell>
        </row>
        <row r="309">
          <cell r="F309" t="str">
            <v>3917</v>
          </cell>
        </row>
        <row r="310">
          <cell r="F310" t="str">
            <v>3918</v>
          </cell>
        </row>
        <row r="311">
          <cell r="F311" t="e">
            <v>#N/A</v>
          </cell>
        </row>
        <row r="312">
          <cell r="F312" t="str">
            <v>3917</v>
          </cell>
        </row>
        <row r="313">
          <cell r="F313" t="e">
            <v>#N/A</v>
          </cell>
        </row>
        <row r="314">
          <cell r="F314" t="str">
            <v>3917</v>
          </cell>
        </row>
        <row r="315">
          <cell r="F315" t="e">
            <v>#N/A</v>
          </cell>
        </row>
        <row r="316">
          <cell r="F316" t="e">
            <v>#N/A</v>
          </cell>
        </row>
        <row r="317">
          <cell r="F317" t="str">
            <v>3920</v>
          </cell>
        </row>
        <row r="318">
          <cell r="F318" t="str">
            <v>3920</v>
          </cell>
        </row>
        <row r="319">
          <cell r="F319" t="str">
            <v>3920</v>
          </cell>
        </row>
        <row r="320">
          <cell r="F320" t="str">
            <v>3920</v>
          </cell>
        </row>
        <row r="321">
          <cell r="F321" t="str">
            <v>3920</v>
          </cell>
        </row>
        <row r="322">
          <cell r="F322" t="str">
            <v>3920</v>
          </cell>
        </row>
        <row r="323">
          <cell r="F323" t="str">
            <v>3920</v>
          </cell>
        </row>
        <row r="324">
          <cell r="F324" t="str">
            <v>3920</v>
          </cell>
        </row>
        <row r="325">
          <cell r="F325" t="e">
            <v>#N/A</v>
          </cell>
        </row>
        <row r="326">
          <cell r="F326" t="e">
            <v>#N/A</v>
          </cell>
        </row>
        <row r="327">
          <cell r="F327" t="e">
            <v>#N/A</v>
          </cell>
        </row>
        <row r="328">
          <cell r="F328" t="e">
            <v>#N/A</v>
          </cell>
        </row>
        <row r="329">
          <cell r="F329" t="e">
            <v>#N/A</v>
          </cell>
        </row>
        <row r="330">
          <cell r="F330" t="e">
            <v>#N/A</v>
          </cell>
        </row>
        <row r="331">
          <cell r="F331" t="e">
            <v>#N/A</v>
          </cell>
        </row>
        <row r="332">
          <cell r="F332" t="e">
            <v>#N/A</v>
          </cell>
        </row>
        <row r="333">
          <cell r="F333" t="e">
            <v>#N/A</v>
          </cell>
        </row>
        <row r="334">
          <cell r="F334" t="e">
            <v>#N/A</v>
          </cell>
        </row>
        <row r="335">
          <cell r="F335" t="e">
            <v>#N/A</v>
          </cell>
        </row>
        <row r="336">
          <cell r="F336" t="e">
            <v>#N/A</v>
          </cell>
        </row>
        <row r="337">
          <cell r="F337" t="e">
            <v>#N/A</v>
          </cell>
        </row>
        <row r="338">
          <cell r="F338" t="e">
            <v>#N/A</v>
          </cell>
        </row>
        <row r="339">
          <cell r="F339" t="e">
            <v>#N/A</v>
          </cell>
        </row>
        <row r="340">
          <cell r="F340" t="e">
            <v>#N/A</v>
          </cell>
        </row>
        <row r="341">
          <cell r="F341" t="e">
            <v>#N/A</v>
          </cell>
        </row>
        <row r="342">
          <cell r="F342" t="e">
            <v>#N/A</v>
          </cell>
        </row>
        <row r="343">
          <cell r="F343" t="e">
            <v>#N/A</v>
          </cell>
        </row>
        <row r="344">
          <cell r="F344" t="e">
            <v>#N/A</v>
          </cell>
        </row>
        <row r="345">
          <cell r="F345" t="e">
            <v>#N/A</v>
          </cell>
        </row>
        <row r="346">
          <cell r="F346" t="e">
            <v>#N/A</v>
          </cell>
        </row>
        <row r="347">
          <cell r="F347" t="e">
            <v>#N/A</v>
          </cell>
        </row>
        <row r="348">
          <cell r="F348" t="e">
            <v>#N/A</v>
          </cell>
        </row>
        <row r="349">
          <cell r="F349" t="e">
            <v>#N/A</v>
          </cell>
        </row>
        <row r="350">
          <cell r="F350" t="e">
            <v>#N/A</v>
          </cell>
        </row>
        <row r="351">
          <cell r="F351" t="e">
            <v>#N/A</v>
          </cell>
        </row>
        <row r="352">
          <cell r="F352" t="e">
            <v>#N/A</v>
          </cell>
        </row>
        <row r="353">
          <cell r="F353" t="e">
            <v>#N/A</v>
          </cell>
        </row>
        <row r="354">
          <cell r="F354" t="e">
            <v>#N/A</v>
          </cell>
        </row>
        <row r="355">
          <cell r="F355" t="e">
            <v>#N/A</v>
          </cell>
        </row>
        <row r="356">
          <cell r="F356" t="e">
            <v>#N/A</v>
          </cell>
        </row>
        <row r="357">
          <cell r="F357" t="e">
            <v>#N/A</v>
          </cell>
        </row>
        <row r="358">
          <cell r="F358" t="e">
            <v>#N/A</v>
          </cell>
        </row>
        <row r="359">
          <cell r="F359" t="e">
            <v>#N/A</v>
          </cell>
        </row>
        <row r="360">
          <cell r="F360" t="e">
            <v>#N/A</v>
          </cell>
        </row>
        <row r="361">
          <cell r="F361" t="e">
            <v>#N/A</v>
          </cell>
        </row>
        <row r="362">
          <cell r="F362" t="e">
            <v>#N/A</v>
          </cell>
        </row>
        <row r="363">
          <cell r="F363" t="e">
            <v>#N/A</v>
          </cell>
        </row>
        <row r="364">
          <cell r="F364" t="e">
            <v>#N/A</v>
          </cell>
        </row>
        <row r="365">
          <cell r="F365" t="e">
            <v>#N/A</v>
          </cell>
        </row>
        <row r="366">
          <cell r="F366" t="e">
            <v>#N/A</v>
          </cell>
        </row>
        <row r="367">
          <cell r="F367" t="e">
            <v>#N/A</v>
          </cell>
        </row>
        <row r="368">
          <cell r="F368" t="e">
            <v>#N/A</v>
          </cell>
        </row>
        <row r="369">
          <cell r="F369" t="e">
            <v>#N/A</v>
          </cell>
        </row>
        <row r="370">
          <cell r="F370" t="e">
            <v>#N/A</v>
          </cell>
        </row>
        <row r="371">
          <cell r="F371" t="e">
            <v>#N/A</v>
          </cell>
        </row>
        <row r="372">
          <cell r="F372" t="e">
            <v>#N/A</v>
          </cell>
        </row>
        <row r="373">
          <cell r="F373" t="e">
            <v>#N/A</v>
          </cell>
        </row>
        <row r="374">
          <cell r="F374" t="e">
            <v>#N/A</v>
          </cell>
        </row>
        <row r="375">
          <cell r="F375" t="e">
            <v>#N/A</v>
          </cell>
        </row>
        <row r="376">
          <cell r="F376" t="e">
            <v>#N/A</v>
          </cell>
        </row>
        <row r="377">
          <cell r="F377" t="e">
            <v>#N/A</v>
          </cell>
        </row>
        <row r="378">
          <cell r="F378" t="e">
            <v>#N/A</v>
          </cell>
        </row>
        <row r="379">
          <cell r="F379" t="e">
            <v>#N/A</v>
          </cell>
        </row>
        <row r="380">
          <cell r="F380" t="e">
            <v>#N/A</v>
          </cell>
        </row>
        <row r="381">
          <cell r="F381" t="e">
            <v>#N/A</v>
          </cell>
        </row>
        <row r="382">
          <cell r="F382" t="e">
            <v>#N/A</v>
          </cell>
        </row>
        <row r="383">
          <cell r="F383" t="e">
            <v>#N/A</v>
          </cell>
        </row>
        <row r="384">
          <cell r="F384" t="e">
            <v>#N/A</v>
          </cell>
        </row>
        <row r="385">
          <cell r="F385" t="e">
            <v>#N/A</v>
          </cell>
        </row>
        <row r="386">
          <cell r="F386" t="e">
            <v>#N/A</v>
          </cell>
        </row>
        <row r="387">
          <cell r="F387" t="e">
            <v>#N/A</v>
          </cell>
        </row>
        <row r="388">
          <cell r="F388" t="e">
            <v>#N/A</v>
          </cell>
        </row>
        <row r="389">
          <cell r="F389" t="e">
            <v>#N/A</v>
          </cell>
        </row>
        <row r="390">
          <cell r="F390" t="e">
            <v>#N/A</v>
          </cell>
        </row>
        <row r="391">
          <cell r="F391" t="e">
            <v>#N/A</v>
          </cell>
        </row>
        <row r="392">
          <cell r="F392" t="e">
            <v>#N/A</v>
          </cell>
        </row>
        <row r="393">
          <cell r="F393" t="e">
            <v>#N/A</v>
          </cell>
        </row>
        <row r="394">
          <cell r="F394" t="e">
            <v>#N/A</v>
          </cell>
        </row>
        <row r="395">
          <cell r="F395" t="e">
            <v>#N/A</v>
          </cell>
        </row>
        <row r="396">
          <cell r="F396" t="e">
            <v>#N/A</v>
          </cell>
        </row>
        <row r="397">
          <cell r="F397" t="e">
            <v>#N/A</v>
          </cell>
        </row>
        <row r="398">
          <cell r="F398" t="e">
            <v>#N/A</v>
          </cell>
        </row>
        <row r="399">
          <cell r="F399" t="e">
            <v>#N/A</v>
          </cell>
        </row>
        <row r="400">
          <cell r="F400" t="e">
            <v>#N/A</v>
          </cell>
        </row>
        <row r="401">
          <cell r="F401" t="e">
            <v>#N/A</v>
          </cell>
        </row>
        <row r="402">
          <cell r="F402" t="e">
            <v>#N/A</v>
          </cell>
        </row>
        <row r="403">
          <cell r="F403" t="e">
            <v>#N/A</v>
          </cell>
        </row>
        <row r="404">
          <cell r="F404" t="e">
            <v>#N/A</v>
          </cell>
        </row>
        <row r="405">
          <cell r="F405" t="e">
            <v>#N/A</v>
          </cell>
        </row>
        <row r="406">
          <cell r="F406" t="e">
            <v>#N/A</v>
          </cell>
        </row>
        <row r="407">
          <cell r="F407" t="e">
            <v>#N/A</v>
          </cell>
        </row>
        <row r="408">
          <cell r="F408" t="e">
            <v>#N/A</v>
          </cell>
        </row>
        <row r="409">
          <cell r="F409" t="e">
            <v>#N/A</v>
          </cell>
        </row>
        <row r="410">
          <cell r="F410" t="e">
            <v>#N/A</v>
          </cell>
        </row>
        <row r="411">
          <cell r="F411" t="e">
            <v>#N/A</v>
          </cell>
        </row>
        <row r="412">
          <cell r="F412" t="e">
            <v>#N/A</v>
          </cell>
        </row>
        <row r="413">
          <cell r="F413" t="e">
            <v>#N/A</v>
          </cell>
        </row>
        <row r="414">
          <cell r="F414" t="e">
            <v>#N/A</v>
          </cell>
        </row>
        <row r="415">
          <cell r="F415" t="e">
            <v>#N/A</v>
          </cell>
        </row>
        <row r="416">
          <cell r="F416" t="e">
            <v>#N/A</v>
          </cell>
        </row>
        <row r="417">
          <cell r="F417" t="e">
            <v>#N/A</v>
          </cell>
        </row>
        <row r="418">
          <cell r="F418" t="e">
            <v>#N/A</v>
          </cell>
        </row>
        <row r="419">
          <cell r="F419" t="e">
            <v>#N/A</v>
          </cell>
        </row>
        <row r="420">
          <cell r="F420" t="e">
            <v>#N/A</v>
          </cell>
        </row>
        <row r="421">
          <cell r="F421" t="e">
            <v>#N/A</v>
          </cell>
        </row>
        <row r="422">
          <cell r="F422" t="e">
            <v>#N/A</v>
          </cell>
        </row>
        <row r="423">
          <cell r="F423" t="e">
            <v>#N/A</v>
          </cell>
        </row>
        <row r="424">
          <cell r="F424" t="e">
            <v>#N/A</v>
          </cell>
        </row>
        <row r="425">
          <cell r="F425" t="e">
            <v>#N/A</v>
          </cell>
        </row>
        <row r="426">
          <cell r="F426" t="e">
            <v>#N/A</v>
          </cell>
        </row>
        <row r="427">
          <cell r="F427" t="e">
            <v>#N/A</v>
          </cell>
        </row>
        <row r="428">
          <cell r="F428" t="e">
            <v>#N/A</v>
          </cell>
        </row>
        <row r="429">
          <cell r="F429" t="e">
            <v>#N/A</v>
          </cell>
        </row>
        <row r="430">
          <cell r="F430" t="e">
            <v>#N/A</v>
          </cell>
        </row>
        <row r="431">
          <cell r="F431" t="e">
            <v>#N/A</v>
          </cell>
        </row>
        <row r="432">
          <cell r="F432" t="e">
            <v>#N/A</v>
          </cell>
        </row>
        <row r="433">
          <cell r="F433" t="e">
            <v>#N/A</v>
          </cell>
        </row>
        <row r="434">
          <cell r="F434" t="e">
            <v>#N/A</v>
          </cell>
        </row>
        <row r="435">
          <cell r="F435" t="e">
            <v>#N/A</v>
          </cell>
        </row>
        <row r="436">
          <cell r="F436" t="e">
            <v>#N/A</v>
          </cell>
        </row>
        <row r="437">
          <cell r="F437" t="e">
            <v>#N/A</v>
          </cell>
        </row>
        <row r="438">
          <cell r="F438" t="e">
            <v>#N/A</v>
          </cell>
        </row>
        <row r="439">
          <cell r="F439" t="e">
            <v>#N/A</v>
          </cell>
        </row>
        <row r="440">
          <cell r="F440" t="e">
            <v>#N/A</v>
          </cell>
        </row>
        <row r="441">
          <cell r="F441" t="e">
            <v>#N/A</v>
          </cell>
        </row>
        <row r="442">
          <cell r="F442" t="e">
            <v>#N/A</v>
          </cell>
        </row>
        <row r="443">
          <cell r="F443" t="e">
            <v>#N/A</v>
          </cell>
        </row>
        <row r="444">
          <cell r="F444" t="e">
            <v>#N/A</v>
          </cell>
        </row>
        <row r="445">
          <cell r="F445" t="e">
            <v>#N/A</v>
          </cell>
        </row>
        <row r="446">
          <cell r="F446" t="e">
            <v>#N/A</v>
          </cell>
        </row>
        <row r="447">
          <cell r="F447" t="e">
            <v>#N/A</v>
          </cell>
        </row>
        <row r="448">
          <cell r="F448" t="e">
            <v>#N/A</v>
          </cell>
        </row>
        <row r="449">
          <cell r="F449" t="e">
            <v>#N/A</v>
          </cell>
        </row>
        <row r="450">
          <cell r="F450" t="e">
            <v>#N/A</v>
          </cell>
        </row>
        <row r="451">
          <cell r="F451" t="e">
            <v>#N/A</v>
          </cell>
        </row>
        <row r="452">
          <cell r="F452" t="e">
            <v>#N/A</v>
          </cell>
        </row>
        <row r="453">
          <cell r="F453" t="e">
            <v>#N/A</v>
          </cell>
        </row>
        <row r="454">
          <cell r="F454" t="e">
            <v>#N/A</v>
          </cell>
        </row>
        <row r="455">
          <cell r="F455" t="e">
            <v>#N/A</v>
          </cell>
        </row>
        <row r="456">
          <cell r="F456" t="e">
            <v>#N/A</v>
          </cell>
        </row>
        <row r="457">
          <cell r="F457" t="e">
            <v>#N/A</v>
          </cell>
        </row>
        <row r="458">
          <cell r="F458" t="e">
            <v>#N/A</v>
          </cell>
        </row>
        <row r="459">
          <cell r="F459" t="e">
            <v>#N/A</v>
          </cell>
        </row>
        <row r="460">
          <cell r="F460" t="e">
            <v>#N/A</v>
          </cell>
        </row>
        <row r="461">
          <cell r="F461" t="e">
            <v>#N/A</v>
          </cell>
        </row>
        <row r="462">
          <cell r="F462" t="e">
            <v>#N/A</v>
          </cell>
        </row>
        <row r="463">
          <cell r="F463" t="e">
            <v>#N/A</v>
          </cell>
        </row>
        <row r="464">
          <cell r="F464" t="e">
            <v>#N/A</v>
          </cell>
        </row>
        <row r="465">
          <cell r="F465" t="e">
            <v>#N/A</v>
          </cell>
        </row>
        <row r="466">
          <cell r="F466" t="e">
            <v>#N/A</v>
          </cell>
        </row>
        <row r="467">
          <cell r="F467" t="e">
            <v>#N/A</v>
          </cell>
        </row>
        <row r="468">
          <cell r="F468" t="e">
            <v>#N/A</v>
          </cell>
        </row>
        <row r="469">
          <cell r="F469" t="e">
            <v>#N/A</v>
          </cell>
        </row>
        <row r="470">
          <cell r="F470" t="e">
            <v>#N/A</v>
          </cell>
        </row>
        <row r="471">
          <cell r="F471" t="e">
            <v>#N/A</v>
          </cell>
        </row>
        <row r="472">
          <cell r="F472" t="e">
            <v>#N/A</v>
          </cell>
        </row>
        <row r="473">
          <cell r="F473" t="e">
            <v>#N/A</v>
          </cell>
        </row>
        <row r="474">
          <cell r="F474" t="e">
            <v>#N/A</v>
          </cell>
        </row>
        <row r="475">
          <cell r="F475" t="e">
            <v>#N/A</v>
          </cell>
        </row>
        <row r="476">
          <cell r="F476" t="e">
            <v>#N/A</v>
          </cell>
        </row>
        <row r="477">
          <cell r="F477" t="e">
            <v>#N/A</v>
          </cell>
        </row>
        <row r="478">
          <cell r="F478" t="e">
            <v>#N/A</v>
          </cell>
        </row>
        <row r="479">
          <cell r="F479" t="e">
            <v>#N/A</v>
          </cell>
        </row>
        <row r="480">
          <cell r="F480" t="e">
            <v>#N/A</v>
          </cell>
        </row>
        <row r="481">
          <cell r="F481" t="e">
            <v>#N/A</v>
          </cell>
        </row>
        <row r="482">
          <cell r="F482" t="e">
            <v>#N/A</v>
          </cell>
        </row>
        <row r="483">
          <cell r="F483" t="e">
            <v>#N/A</v>
          </cell>
        </row>
        <row r="484">
          <cell r="F484" t="e">
            <v>#N/A</v>
          </cell>
        </row>
        <row r="485">
          <cell r="F485" t="e">
            <v>#N/A</v>
          </cell>
        </row>
        <row r="486">
          <cell r="F486" t="e">
            <v>#N/A</v>
          </cell>
        </row>
        <row r="487">
          <cell r="F487" t="e">
            <v>#N/A</v>
          </cell>
        </row>
        <row r="488">
          <cell r="F488" t="e">
            <v>#N/A</v>
          </cell>
        </row>
        <row r="489">
          <cell r="F489" t="e">
            <v>#N/A</v>
          </cell>
        </row>
        <row r="490">
          <cell r="F490" t="e">
            <v>#N/A</v>
          </cell>
        </row>
        <row r="491">
          <cell r="F491" t="e">
            <v>#N/A</v>
          </cell>
        </row>
        <row r="492">
          <cell r="F492" t="e">
            <v>#N/A</v>
          </cell>
        </row>
        <row r="493">
          <cell r="F493" t="e">
            <v>#N/A</v>
          </cell>
        </row>
        <row r="494">
          <cell r="F494" t="e">
            <v>#N/A</v>
          </cell>
        </row>
        <row r="495">
          <cell r="F495" t="e">
            <v>#N/A</v>
          </cell>
        </row>
        <row r="496">
          <cell r="F496" t="e">
            <v>#N/A</v>
          </cell>
        </row>
        <row r="497">
          <cell r="F497" t="e">
            <v>#N/A</v>
          </cell>
        </row>
        <row r="498">
          <cell r="F498" t="e">
            <v>#N/A</v>
          </cell>
        </row>
        <row r="499">
          <cell r="F499" t="e">
            <v>#N/A</v>
          </cell>
        </row>
        <row r="500">
          <cell r="F500" t="e">
            <v>#N/A</v>
          </cell>
        </row>
        <row r="501">
          <cell r="F501" t="e">
            <v>#N/A</v>
          </cell>
        </row>
        <row r="502">
          <cell r="F502" t="e">
            <v>#N/A</v>
          </cell>
        </row>
        <row r="503">
          <cell r="F503" t="e">
            <v>#N/A</v>
          </cell>
        </row>
        <row r="504">
          <cell r="F504" t="e">
            <v>#N/A</v>
          </cell>
        </row>
        <row r="505">
          <cell r="F505" t="e">
            <v>#N/A</v>
          </cell>
        </row>
        <row r="506">
          <cell r="F506" t="e">
            <v>#N/A</v>
          </cell>
        </row>
        <row r="507">
          <cell r="F507" t="e">
            <v>#N/A</v>
          </cell>
        </row>
        <row r="508">
          <cell r="F508" t="e">
            <v>#N/A</v>
          </cell>
        </row>
        <row r="509">
          <cell r="F509" t="e">
            <v>#N/A</v>
          </cell>
        </row>
        <row r="510">
          <cell r="F510" t="e">
            <v>#N/A</v>
          </cell>
        </row>
        <row r="511">
          <cell r="F511" t="e">
            <v>#N/A</v>
          </cell>
        </row>
        <row r="512">
          <cell r="F512" t="e">
            <v>#N/A</v>
          </cell>
        </row>
        <row r="513">
          <cell r="F513" t="e">
            <v>#N/A</v>
          </cell>
        </row>
        <row r="514">
          <cell r="F514" t="e">
            <v>#N/A</v>
          </cell>
        </row>
        <row r="515">
          <cell r="F515" t="e">
            <v>#N/A</v>
          </cell>
        </row>
        <row r="516">
          <cell r="F516" t="e">
            <v>#N/A</v>
          </cell>
        </row>
        <row r="517">
          <cell r="F517" t="e">
            <v>#N/A</v>
          </cell>
        </row>
        <row r="518">
          <cell r="F518" t="e">
            <v>#N/A</v>
          </cell>
        </row>
        <row r="519">
          <cell r="F519" t="e">
            <v>#N/A</v>
          </cell>
        </row>
        <row r="520">
          <cell r="F520" t="e">
            <v>#N/A</v>
          </cell>
        </row>
        <row r="521">
          <cell r="F521" t="e">
            <v>#N/A</v>
          </cell>
        </row>
        <row r="522">
          <cell r="F522" t="e">
            <v>#N/A</v>
          </cell>
        </row>
        <row r="523">
          <cell r="F523" t="e">
            <v>#N/A</v>
          </cell>
        </row>
        <row r="524">
          <cell r="F524" t="e">
            <v>#N/A</v>
          </cell>
        </row>
        <row r="525">
          <cell r="F525" t="e">
            <v>#N/A</v>
          </cell>
        </row>
        <row r="526">
          <cell r="F526" t="e">
            <v>#N/A</v>
          </cell>
        </row>
        <row r="527">
          <cell r="F527" t="e">
            <v>#N/A</v>
          </cell>
        </row>
        <row r="528">
          <cell r="F528" t="e">
            <v>#N/A</v>
          </cell>
        </row>
        <row r="529">
          <cell r="F529" t="e">
            <v>#N/A</v>
          </cell>
        </row>
        <row r="530">
          <cell r="F530" t="e">
            <v>#N/A</v>
          </cell>
        </row>
        <row r="531">
          <cell r="F531" t="e">
            <v>#N/A</v>
          </cell>
        </row>
        <row r="532">
          <cell r="F532" t="e">
            <v>#N/A</v>
          </cell>
        </row>
        <row r="533">
          <cell r="F533" t="e">
            <v>#N/A</v>
          </cell>
        </row>
        <row r="534">
          <cell r="F534" t="e">
            <v>#N/A</v>
          </cell>
        </row>
        <row r="535">
          <cell r="F535" t="e">
            <v>#N/A</v>
          </cell>
        </row>
        <row r="536">
          <cell r="F536" t="e">
            <v>#N/A</v>
          </cell>
        </row>
        <row r="537">
          <cell r="F537" t="e">
            <v>#N/A</v>
          </cell>
        </row>
        <row r="538">
          <cell r="F538" t="e">
            <v>#N/A</v>
          </cell>
        </row>
        <row r="539">
          <cell r="F539" t="e">
            <v>#N/A</v>
          </cell>
        </row>
        <row r="540">
          <cell r="F540" t="e">
            <v>#N/A</v>
          </cell>
        </row>
        <row r="541">
          <cell r="F541" t="e">
            <v>#N/A</v>
          </cell>
        </row>
        <row r="542">
          <cell r="F542" t="e">
            <v>#N/A</v>
          </cell>
        </row>
        <row r="543">
          <cell r="F543" t="e">
            <v>#N/A</v>
          </cell>
        </row>
        <row r="544">
          <cell r="F544" t="e">
            <v>#N/A</v>
          </cell>
        </row>
        <row r="545">
          <cell r="F545" t="e">
            <v>#N/A</v>
          </cell>
        </row>
        <row r="546">
          <cell r="F546" t="e">
            <v>#N/A</v>
          </cell>
        </row>
        <row r="547">
          <cell r="F547" t="e">
            <v>#N/A</v>
          </cell>
        </row>
        <row r="548">
          <cell r="F548" t="e">
            <v>#N/A</v>
          </cell>
        </row>
        <row r="549">
          <cell r="F549" t="e">
            <v>#N/A</v>
          </cell>
        </row>
        <row r="550">
          <cell r="F550" t="e">
            <v>#N/A</v>
          </cell>
        </row>
        <row r="551">
          <cell r="F551" t="e">
            <v>#N/A</v>
          </cell>
        </row>
        <row r="552">
          <cell r="F552" t="e">
            <v>#N/A</v>
          </cell>
        </row>
        <row r="553">
          <cell r="F553" t="e">
            <v>#N/A</v>
          </cell>
        </row>
        <row r="554">
          <cell r="F554" t="e">
            <v>#N/A</v>
          </cell>
        </row>
        <row r="555">
          <cell r="F555" t="e">
            <v>#N/A</v>
          </cell>
        </row>
        <row r="556">
          <cell r="F556" t="e">
            <v>#N/A</v>
          </cell>
        </row>
        <row r="557">
          <cell r="F557" t="e">
            <v>#N/A</v>
          </cell>
        </row>
        <row r="558">
          <cell r="F558" t="e">
            <v>#N/A</v>
          </cell>
        </row>
        <row r="559">
          <cell r="F559" t="e">
            <v>#N/A</v>
          </cell>
        </row>
        <row r="560">
          <cell r="F560" t="e">
            <v>#N/A</v>
          </cell>
        </row>
        <row r="561">
          <cell r="F561" t="e">
            <v>#N/A</v>
          </cell>
        </row>
        <row r="562">
          <cell r="F562" t="e">
            <v>#N/A</v>
          </cell>
        </row>
        <row r="563">
          <cell r="F563" t="e">
            <v>#N/A</v>
          </cell>
        </row>
        <row r="564">
          <cell r="F564" t="e">
            <v>#N/A</v>
          </cell>
        </row>
        <row r="565">
          <cell r="F565" t="e">
            <v>#N/A</v>
          </cell>
        </row>
        <row r="566">
          <cell r="F566" t="e">
            <v>#N/A</v>
          </cell>
        </row>
        <row r="567">
          <cell r="F567" t="e">
            <v>#N/A</v>
          </cell>
        </row>
        <row r="568">
          <cell r="F568" t="e">
            <v>#N/A</v>
          </cell>
        </row>
        <row r="569">
          <cell r="F569" t="e">
            <v>#N/A</v>
          </cell>
        </row>
        <row r="570">
          <cell r="F570" t="e">
            <v>#N/A</v>
          </cell>
        </row>
        <row r="571">
          <cell r="F571" t="e">
            <v>#N/A</v>
          </cell>
        </row>
        <row r="572">
          <cell r="F572" t="e">
            <v>#N/A</v>
          </cell>
        </row>
        <row r="573">
          <cell r="F573" t="e">
            <v>#N/A</v>
          </cell>
        </row>
        <row r="574">
          <cell r="F574" t="e">
            <v>#N/A</v>
          </cell>
        </row>
        <row r="575">
          <cell r="F575" t="e">
            <v>#N/A</v>
          </cell>
        </row>
        <row r="576">
          <cell r="F576" t="e">
            <v>#N/A</v>
          </cell>
        </row>
        <row r="577">
          <cell r="F577" t="e">
            <v>#N/A</v>
          </cell>
        </row>
        <row r="578">
          <cell r="F578" t="e">
            <v>#N/A</v>
          </cell>
        </row>
        <row r="579">
          <cell r="F579" t="e">
            <v>#N/A</v>
          </cell>
        </row>
        <row r="580">
          <cell r="F580" t="e">
            <v>#N/A</v>
          </cell>
        </row>
        <row r="581">
          <cell r="F581" t="e">
            <v>#N/A</v>
          </cell>
        </row>
        <row r="582">
          <cell r="F582" t="e">
            <v>#N/A</v>
          </cell>
        </row>
        <row r="583">
          <cell r="F583" t="e">
            <v>#N/A</v>
          </cell>
        </row>
        <row r="584">
          <cell r="F584" t="e">
            <v>#N/A</v>
          </cell>
        </row>
        <row r="585">
          <cell r="F585" t="e">
            <v>#N/A</v>
          </cell>
        </row>
        <row r="586">
          <cell r="F586" t="e">
            <v>#N/A</v>
          </cell>
        </row>
        <row r="587">
          <cell r="F587" t="e">
            <v>#N/A</v>
          </cell>
        </row>
        <row r="588">
          <cell r="F588" t="e">
            <v>#N/A</v>
          </cell>
        </row>
        <row r="589">
          <cell r="F589" t="e">
            <v>#N/A</v>
          </cell>
        </row>
        <row r="590">
          <cell r="F590" t="e">
            <v>#N/A</v>
          </cell>
        </row>
        <row r="591">
          <cell r="F591" t="e">
            <v>#N/A</v>
          </cell>
        </row>
        <row r="592">
          <cell r="F592" t="e">
            <v>#N/A</v>
          </cell>
        </row>
        <row r="593">
          <cell r="F593" t="e">
            <v>#N/A</v>
          </cell>
        </row>
        <row r="594">
          <cell r="F594" t="e">
            <v>#N/A</v>
          </cell>
        </row>
        <row r="595">
          <cell r="F595" t="e">
            <v>#N/A</v>
          </cell>
        </row>
        <row r="596">
          <cell r="F596" t="e">
            <v>#N/A</v>
          </cell>
        </row>
        <row r="597">
          <cell r="F597" t="e">
            <v>#N/A</v>
          </cell>
        </row>
        <row r="598">
          <cell r="F598" t="e">
            <v>#N/A</v>
          </cell>
        </row>
        <row r="599">
          <cell r="F599" t="e">
            <v>#N/A</v>
          </cell>
        </row>
        <row r="600">
          <cell r="F600" t="e">
            <v>#N/A</v>
          </cell>
        </row>
        <row r="601">
          <cell r="F601" t="e">
            <v>#N/A</v>
          </cell>
        </row>
        <row r="602">
          <cell r="F602" t="e">
            <v>#N/A</v>
          </cell>
        </row>
        <row r="603">
          <cell r="F603" t="e">
            <v>#N/A</v>
          </cell>
        </row>
        <row r="604">
          <cell r="F604" t="e">
            <v>#N/A</v>
          </cell>
        </row>
        <row r="605">
          <cell r="F605" t="e">
            <v>#N/A</v>
          </cell>
        </row>
        <row r="606">
          <cell r="F606" t="e">
            <v>#N/A</v>
          </cell>
        </row>
        <row r="607">
          <cell r="F607" t="e">
            <v>#N/A</v>
          </cell>
        </row>
        <row r="608">
          <cell r="F608" t="e">
            <v>#N/A</v>
          </cell>
        </row>
        <row r="609">
          <cell r="F609" t="e">
            <v>#N/A</v>
          </cell>
        </row>
        <row r="610">
          <cell r="F610" t="e">
            <v>#N/A</v>
          </cell>
        </row>
        <row r="611">
          <cell r="F611" t="e">
            <v>#N/A</v>
          </cell>
        </row>
        <row r="612">
          <cell r="F612" t="e">
            <v>#N/A</v>
          </cell>
        </row>
        <row r="613">
          <cell r="F613" t="e">
            <v>#N/A</v>
          </cell>
        </row>
        <row r="614">
          <cell r="F614" t="e">
            <v>#N/A</v>
          </cell>
        </row>
        <row r="615">
          <cell r="F615" t="e">
            <v>#N/A</v>
          </cell>
        </row>
        <row r="616">
          <cell r="F616" t="e">
            <v>#N/A</v>
          </cell>
        </row>
        <row r="617">
          <cell r="F617" t="e">
            <v>#N/A</v>
          </cell>
        </row>
        <row r="618">
          <cell r="F618" t="e">
            <v>#N/A</v>
          </cell>
        </row>
        <row r="619">
          <cell r="F619" t="e">
            <v>#N/A</v>
          </cell>
        </row>
        <row r="620">
          <cell r="F620" t="e">
            <v>#N/A</v>
          </cell>
        </row>
        <row r="621">
          <cell r="F621" t="e">
            <v>#N/A</v>
          </cell>
        </row>
        <row r="622">
          <cell r="F622" t="e">
            <v>#N/A</v>
          </cell>
        </row>
        <row r="623">
          <cell r="F623" t="e">
            <v>#N/A</v>
          </cell>
        </row>
        <row r="624">
          <cell r="F624" t="e">
            <v>#N/A</v>
          </cell>
        </row>
        <row r="625">
          <cell r="F625" t="e">
            <v>#N/A</v>
          </cell>
        </row>
        <row r="626">
          <cell r="F626" t="e">
            <v>#N/A</v>
          </cell>
        </row>
        <row r="627">
          <cell r="F627" t="e">
            <v>#N/A</v>
          </cell>
        </row>
        <row r="628">
          <cell r="F628" t="e">
            <v>#N/A</v>
          </cell>
        </row>
        <row r="629">
          <cell r="F629" t="e">
            <v>#N/A</v>
          </cell>
        </row>
        <row r="630">
          <cell r="F630" t="e">
            <v>#N/A</v>
          </cell>
        </row>
        <row r="631">
          <cell r="F631" t="e">
            <v>#N/A</v>
          </cell>
        </row>
        <row r="632">
          <cell r="F632" t="e">
            <v>#N/A</v>
          </cell>
        </row>
        <row r="633">
          <cell r="F633" t="e">
            <v>#N/A</v>
          </cell>
        </row>
        <row r="634">
          <cell r="F634" t="e">
            <v>#N/A</v>
          </cell>
        </row>
        <row r="635">
          <cell r="F635" t="e">
            <v>#N/A</v>
          </cell>
        </row>
        <row r="636">
          <cell r="F636" t="e">
            <v>#N/A</v>
          </cell>
        </row>
        <row r="637">
          <cell r="F637" t="e">
            <v>#N/A</v>
          </cell>
        </row>
        <row r="638">
          <cell r="F638" t="e">
            <v>#N/A</v>
          </cell>
        </row>
        <row r="639">
          <cell r="F639" t="e">
            <v>#N/A</v>
          </cell>
        </row>
        <row r="640">
          <cell r="F640" t="e">
            <v>#N/A</v>
          </cell>
        </row>
        <row r="641">
          <cell r="F641" t="e">
            <v>#N/A</v>
          </cell>
        </row>
        <row r="642">
          <cell r="F642" t="e">
            <v>#N/A</v>
          </cell>
        </row>
        <row r="643">
          <cell r="F643" t="e">
            <v>#N/A</v>
          </cell>
        </row>
        <row r="644">
          <cell r="F644" t="e">
            <v>#N/A</v>
          </cell>
        </row>
        <row r="645">
          <cell r="F645" t="e">
            <v>#N/A</v>
          </cell>
        </row>
        <row r="646">
          <cell r="F646" t="e">
            <v>#N/A</v>
          </cell>
        </row>
        <row r="647">
          <cell r="F647" t="e">
            <v>#N/A</v>
          </cell>
        </row>
        <row r="648">
          <cell r="F648" t="e">
            <v>#N/A</v>
          </cell>
        </row>
        <row r="649">
          <cell r="F649" t="e">
            <v>#N/A</v>
          </cell>
        </row>
        <row r="650">
          <cell r="F650" t="e">
            <v>#N/A</v>
          </cell>
        </row>
        <row r="651">
          <cell r="F651" t="e">
            <v>#N/A</v>
          </cell>
        </row>
        <row r="652">
          <cell r="F652" t="e">
            <v>#N/A</v>
          </cell>
        </row>
        <row r="653">
          <cell r="F653" t="e">
            <v>#N/A</v>
          </cell>
        </row>
        <row r="654">
          <cell r="F654" t="e">
            <v>#N/A</v>
          </cell>
        </row>
        <row r="655">
          <cell r="F655" t="e">
            <v>#N/A</v>
          </cell>
        </row>
        <row r="656">
          <cell r="F656" t="e">
            <v>#N/A</v>
          </cell>
        </row>
        <row r="657">
          <cell r="F657" t="e">
            <v>#N/A</v>
          </cell>
        </row>
        <row r="658">
          <cell r="F658" t="e">
            <v>#N/A</v>
          </cell>
        </row>
        <row r="659">
          <cell r="F659" t="e">
            <v>#N/A</v>
          </cell>
        </row>
        <row r="660">
          <cell r="F660" t="e">
            <v>#N/A</v>
          </cell>
        </row>
        <row r="661">
          <cell r="F661" t="e">
            <v>#N/A</v>
          </cell>
        </row>
        <row r="662">
          <cell r="F662" t="e">
            <v>#N/A</v>
          </cell>
        </row>
        <row r="663">
          <cell r="F663" t="e">
            <v>#N/A</v>
          </cell>
        </row>
        <row r="664">
          <cell r="F664" t="e">
            <v>#N/A</v>
          </cell>
        </row>
        <row r="665">
          <cell r="F665" t="e">
            <v>#N/A</v>
          </cell>
        </row>
        <row r="666">
          <cell r="F666" t="e">
            <v>#N/A</v>
          </cell>
        </row>
        <row r="667">
          <cell r="F667" t="e">
            <v>#N/A</v>
          </cell>
        </row>
        <row r="668">
          <cell r="F668" t="e">
            <v>#N/A</v>
          </cell>
        </row>
        <row r="669">
          <cell r="F669" t="e">
            <v>#N/A</v>
          </cell>
        </row>
        <row r="670">
          <cell r="F670" t="e">
            <v>#N/A</v>
          </cell>
        </row>
        <row r="671">
          <cell r="F671" t="e">
            <v>#N/A</v>
          </cell>
        </row>
        <row r="672">
          <cell r="F672" t="e">
            <v>#N/A</v>
          </cell>
        </row>
        <row r="673">
          <cell r="F673" t="str">
            <v>3913</v>
          </cell>
        </row>
        <row r="674">
          <cell r="F674" t="str">
            <v>3913</v>
          </cell>
        </row>
        <row r="675">
          <cell r="F675" t="str">
            <v>3913</v>
          </cell>
        </row>
        <row r="676">
          <cell r="F676" t="str">
            <v>3913</v>
          </cell>
        </row>
        <row r="677">
          <cell r="F677" t="str">
            <v>3913</v>
          </cell>
        </row>
        <row r="678">
          <cell r="F678" t="str">
            <v>3913</v>
          </cell>
        </row>
        <row r="679">
          <cell r="F679" t="str">
            <v>3913</v>
          </cell>
        </row>
        <row r="680">
          <cell r="F680" t="e">
            <v>#N/A</v>
          </cell>
        </row>
        <row r="681">
          <cell r="F681" t="e">
            <v>#N/A</v>
          </cell>
        </row>
        <row r="682">
          <cell r="F682" t="e">
            <v>#N/A</v>
          </cell>
        </row>
        <row r="683">
          <cell r="F683" t="e">
            <v>#N/A</v>
          </cell>
        </row>
        <row r="684">
          <cell r="F684" t="e">
            <v>#N/A</v>
          </cell>
        </row>
        <row r="685">
          <cell r="F685" t="e">
            <v>#N/A</v>
          </cell>
        </row>
        <row r="686">
          <cell r="F686" t="e">
            <v>#N/A</v>
          </cell>
        </row>
        <row r="687">
          <cell r="F687" t="e">
            <v>#N/A</v>
          </cell>
        </row>
        <row r="688">
          <cell r="F688" t="e">
            <v>#N/A</v>
          </cell>
        </row>
        <row r="689">
          <cell r="F689" t="str">
            <v>3913</v>
          </cell>
        </row>
        <row r="690">
          <cell r="F690" t="str">
            <v>3913</v>
          </cell>
        </row>
        <row r="691">
          <cell r="F691" t="str">
            <v>3913</v>
          </cell>
        </row>
        <row r="692">
          <cell r="F692" t="str">
            <v>3913</v>
          </cell>
        </row>
        <row r="693">
          <cell r="F693" t="str">
            <v>3913</v>
          </cell>
        </row>
        <row r="694">
          <cell r="F694" t="str">
            <v>3913</v>
          </cell>
        </row>
        <row r="695">
          <cell r="F695" t="str">
            <v>3913</v>
          </cell>
        </row>
        <row r="696">
          <cell r="F696" t="str">
            <v>3913</v>
          </cell>
        </row>
        <row r="697">
          <cell r="F697" t="str">
            <v>3913</v>
          </cell>
        </row>
        <row r="698">
          <cell r="F698" t="str">
            <v>3913</v>
          </cell>
        </row>
        <row r="699">
          <cell r="F699" t="str">
            <v>3913</v>
          </cell>
        </row>
        <row r="700">
          <cell r="F700" t="str">
            <v>3913</v>
          </cell>
        </row>
        <row r="701">
          <cell r="F701" t="str">
            <v>3913</v>
          </cell>
        </row>
        <row r="702">
          <cell r="F702" t="str">
            <v>3913</v>
          </cell>
        </row>
        <row r="703">
          <cell r="F703" t="e">
            <v>#N/A</v>
          </cell>
        </row>
        <row r="704">
          <cell r="F704" t="e">
            <v>#N/A</v>
          </cell>
        </row>
        <row r="705">
          <cell r="F705" t="e">
            <v>#N/A</v>
          </cell>
        </row>
        <row r="706">
          <cell r="F706" t="e">
            <v>#N/A</v>
          </cell>
        </row>
        <row r="707">
          <cell r="F707" t="e">
            <v>#N/A</v>
          </cell>
        </row>
        <row r="708">
          <cell r="F708" t="e">
            <v>#N/A</v>
          </cell>
        </row>
        <row r="709">
          <cell r="F709" t="e">
            <v>#N/A</v>
          </cell>
        </row>
        <row r="710">
          <cell r="F710" t="e">
            <v>#N/A</v>
          </cell>
        </row>
        <row r="711">
          <cell r="F711" t="e">
            <v>#N/A</v>
          </cell>
        </row>
        <row r="712">
          <cell r="F712" t="e">
            <v>#N/A</v>
          </cell>
        </row>
        <row r="713">
          <cell r="F713" t="e">
            <v>#N/A</v>
          </cell>
        </row>
        <row r="714">
          <cell r="F714" t="e">
            <v>#N/A</v>
          </cell>
        </row>
        <row r="715">
          <cell r="F715" t="e">
            <v>#N/A</v>
          </cell>
        </row>
        <row r="716">
          <cell r="F716" t="e">
            <v>#N/A</v>
          </cell>
        </row>
        <row r="717">
          <cell r="F717" t="e">
            <v>#N/A</v>
          </cell>
        </row>
        <row r="718">
          <cell r="F718" t="e">
            <v>#N/A</v>
          </cell>
        </row>
        <row r="719">
          <cell r="F719" t="e">
            <v>#N/A</v>
          </cell>
        </row>
        <row r="720">
          <cell r="F720" t="e">
            <v>#N/A</v>
          </cell>
        </row>
        <row r="721">
          <cell r="F721" t="e">
            <v>#N/A</v>
          </cell>
        </row>
        <row r="722">
          <cell r="F722" t="e">
            <v>#N/A</v>
          </cell>
        </row>
        <row r="723">
          <cell r="F723" t="e">
            <v>#N/A</v>
          </cell>
        </row>
        <row r="724">
          <cell r="F724" t="e">
            <v>#N/A</v>
          </cell>
        </row>
        <row r="725">
          <cell r="F725" t="e">
            <v>#N/A</v>
          </cell>
        </row>
        <row r="726">
          <cell r="F726" t="e">
            <v>#N/A</v>
          </cell>
        </row>
        <row r="727">
          <cell r="F727" t="e">
            <v>#N/A</v>
          </cell>
        </row>
        <row r="728">
          <cell r="F728" t="e">
            <v>#N/A</v>
          </cell>
        </row>
        <row r="729">
          <cell r="F729" t="e">
            <v>#N/A</v>
          </cell>
        </row>
        <row r="730">
          <cell r="F730" t="e">
            <v>#N/A</v>
          </cell>
        </row>
        <row r="731">
          <cell r="F731" t="e">
            <v>#N/A</v>
          </cell>
        </row>
        <row r="732">
          <cell r="F732" t="e">
            <v>#N/A</v>
          </cell>
        </row>
        <row r="733">
          <cell r="F733" t="e">
            <v>#N/A</v>
          </cell>
        </row>
        <row r="734">
          <cell r="F734" t="e">
            <v>#N/A</v>
          </cell>
        </row>
        <row r="735">
          <cell r="F735" t="e">
            <v>#N/A</v>
          </cell>
        </row>
        <row r="736">
          <cell r="F736" t="e">
            <v>#N/A</v>
          </cell>
        </row>
        <row r="737">
          <cell r="F737" t="e">
            <v>#N/A</v>
          </cell>
        </row>
        <row r="738">
          <cell r="F738" t="e">
            <v>#N/A</v>
          </cell>
        </row>
        <row r="739">
          <cell r="F739" t="e">
            <v>#N/A</v>
          </cell>
        </row>
        <row r="740">
          <cell r="F740" t="e">
            <v>#N/A</v>
          </cell>
        </row>
        <row r="741">
          <cell r="F741" t="e">
            <v>#N/A</v>
          </cell>
        </row>
        <row r="742">
          <cell r="F742" t="e">
            <v>#N/A</v>
          </cell>
        </row>
        <row r="743">
          <cell r="F743" t="e">
            <v>#N/A</v>
          </cell>
        </row>
        <row r="744">
          <cell r="F744" t="e">
            <v>#N/A</v>
          </cell>
        </row>
        <row r="745">
          <cell r="F745" t="e">
            <v>#N/A</v>
          </cell>
        </row>
        <row r="746">
          <cell r="F746" t="e">
            <v>#N/A</v>
          </cell>
        </row>
        <row r="747">
          <cell r="F747" t="e">
            <v>#N/A</v>
          </cell>
        </row>
        <row r="748">
          <cell r="F748" t="e">
            <v>#N/A</v>
          </cell>
        </row>
        <row r="749">
          <cell r="F749" t="e">
            <v>#N/A</v>
          </cell>
        </row>
        <row r="750">
          <cell r="F750" t="e">
            <v>#N/A</v>
          </cell>
        </row>
        <row r="751">
          <cell r="F751" t="e">
            <v>#N/A</v>
          </cell>
        </row>
        <row r="752">
          <cell r="F752" t="e">
            <v>#N/A</v>
          </cell>
        </row>
        <row r="753">
          <cell r="F753" t="e">
            <v>#N/A</v>
          </cell>
        </row>
        <row r="754">
          <cell r="F754" t="e">
            <v>#N/A</v>
          </cell>
        </row>
        <row r="755">
          <cell r="F755" t="e">
            <v>#N/A</v>
          </cell>
        </row>
        <row r="756">
          <cell r="F756" t="e">
            <v>#N/A</v>
          </cell>
        </row>
        <row r="757">
          <cell r="F757" t="e">
            <v>#N/A</v>
          </cell>
        </row>
        <row r="758">
          <cell r="F758" t="e">
            <v>#N/A</v>
          </cell>
        </row>
        <row r="759">
          <cell r="F759" t="e">
            <v>#N/A</v>
          </cell>
        </row>
        <row r="760">
          <cell r="F760" t="e">
            <v>#N/A</v>
          </cell>
        </row>
        <row r="761">
          <cell r="F761" t="e">
            <v>#N/A</v>
          </cell>
        </row>
        <row r="762">
          <cell r="F762" t="e">
            <v>#N/A</v>
          </cell>
        </row>
        <row r="763">
          <cell r="F763" t="e">
            <v>#N/A</v>
          </cell>
        </row>
        <row r="764">
          <cell r="F764" t="e">
            <v>#N/A</v>
          </cell>
        </row>
        <row r="765">
          <cell r="F765" t="e">
            <v>#N/A</v>
          </cell>
        </row>
        <row r="766">
          <cell r="F766" t="e">
            <v>#N/A</v>
          </cell>
        </row>
        <row r="767">
          <cell r="F767" t="e">
            <v>#N/A</v>
          </cell>
        </row>
        <row r="768">
          <cell r="F768" t="e">
            <v>#N/A</v>
          </cell>
        </row>
        <row r="769">
          <cell r="F769" t="e">
            <v>#N/A</v>
          </cell>
        </row>
        <row r="770">
          <cell r="F770" t="e">
            <v>#N/A</v>
          </cell>
        </row>
        <row r="771">
          <cell r="F771" t="e">
            <v>#N/A</v>
          </cell>
        </row>
        <row r="772">
          <cell r="F772" t="str">
            <v>3941</v>
          </cell>
        </row>
        <row r="773">
          <cell r="F773" t="str">
            <v>3941</v>
          </cell>
        </row>
        <row r="774">
          <cell r="F774" t="str">
            <v>3941</v>
          </cell>
        </row>
        <row r="775">
          <cell r="F775" t="str">
            <v>3941</v>
          </cell>
        </row>
        <row r="776">
          <cell r="F776" t="str">
            <v>3941</v>
          </cell>
        </row>
        <row r="777">
          <cell r="F777" t="str">
            <v>3941</v>
          </cell>
        </row>
        <row r="778">
          <cell r="F778" t="str">
            <v>3941</v>
          </cell>
        </row>
        <row r="779">
          <cell r="F779" t="str">
            <v>3941</v>
          </cell>
        </row>
        <row r="780">
          <cell r="F780" t="str">
            <v>3941</v>
          </cell>
        </row>
        <row r="781">
          <cell r="F781" t="str">
            <v>3941</v>
          </cell>
        </row>
        <row r="782">
          <cell r="F782" t="str">
            <v>3941</v>
          </cell>
        </row>
        <row r="783">
          <cell r="F783" t="str">
            <v>3941</v>
          </cell>
        </row>
        <row r="784">
          <cell r="F784" t="str">
            <v>3941</v>
          </cell>
        </row>
        <row r="785">
          <cell r="F785" t="str">
            <v>3941</v>
          </cell>
        </row>
        <row r="786">
          <cell r="F786" t="str">
            <v>3941</v>
          </cell>
        </row>
        <row r="787">
          <cell r="F787" t="str">
            <v>3941</v>
          </cell>
        </row>
        <row r="788">
          <cell r="F788" t="str">
            <v>3942</v>
          </cell>
        </row>
        <row r="789">
          <cell r="F789" t="str">
            <v>3944</v>
          </cell>
        </row>
        <row r="790">
          <cell r="F790" t="str">
            <v>3944</v>
          </cell>
        </row>
        <row r="791">
          <cell r="F791" t="str">
            <v>3944</v>
          </cell>
        </row>
        <row r="792">
          <cell r="F792" t="str">
            <v>3944</v>
          </cell>
        </row>
        <row r="793">
          <cell r="F793" t="e">
            <v>#N/A</v>
          </cell>
        </row>
        <row r="794">
          <cell r="F794" t="e">
            <v>#N/A</v>
          </cell>
        </row>
        <row r="795">
          <cell r="F795" t="str">
            <v>1*1*01*001*989</v>
          </cell>
        </row>
        <row r="796">
          <cell r="F796" t="str">
            <v>1*1*01*001*989</v>
          </cell>
        </row>
        <row r="797">
          <cell r="F797" t="str">
            <v>1*1*01*001*989</v>
          </cell>
        </row>
        <row r="798">
          <cell r="F798" t="str">
            <v>1*1*01*001*989</v>
          </cell>
        </row>
        <row r="799">
          <cell r="F799" t="str">
            <v>1*1*01*001*989</v>
          </cell>
        </row>
        <row r="800">
          <cell r="F800" t="str">
            <v>1*1*01*001*989</v>
          </cell>
        </row>
        <row r="801">
          <cell r="F801" t="e">
            <v>#N/A</v>
          </cell>
        </row>
        <row r="802">
          <cell r="F802" t="e">
            <v>#N/A</v>
          </cell>
        </row>
        <row r="803">
          <cell r="F803" t="e">
            <v>#N/A</v>
          </cell>
        </row>
        <row r="804">
          <cell r="F804" t="e">
            <v>#N/A</v>
          </cell>
        </row>
        <row r="805">
          <cell r="F805" t="e">
            <v>#N/A</v>
          </cell>
        </row>
        <row r="806">
          <cell r="F806" t="e">
            <v>#N/A</v>
          </cell>
        </row>
        <row r="807">
          <cell r="F807" t="e">
            <v>#N/A</v>
          </cell>
        </row>
        <row r="808">
          <cell r="F808" t="e">
            <v>#N/A</v>
          </cell>
        </row>
        <row r="809">
          <cell r="F809" t="e">
            <v>#N/A</v>
          </cell>
        </row>
        <row r="810">
          <cell r="F810" t="e">
            <v>#N/A</v>
          </cell>
        </row>
        <row r="811">
          <cell r="F811" t="e">
            <v>#N/A</v>
          </cell>
        </row>
        <row r="812">
          <cell r="F812" t="e">
            <v>#N/A</v>
          </cell>
        </row>
        <row r="813">
          <cell r="F813" t="e">
            <v>#N/A</v>
          </cell>
        </row>
        <row r="814">
          <cell r="F814" t="e">
            <v>#N/A</v>
          </cell>
        </row>
        <row r="815">
          <cell r="F815" t="e">
            <v>#N/A</v>
          </cell>
        </row>
        <row r="816">
          <cell r="F816" t="e">
            <v>#N/A</v>
          </cell>
        </row>
        <row r="817">
          <cell r="F817" t="e">
            <v>#N/A</v>
          </cell>
        </row>
        <row r="818">
          <cell r="F818" t="e">
            <v>#N/A</v>
          </cell>
        </row>
        <row r="819">
          <cell r="F819" t="e">
            <v>#N/A</v>
          </cell>
        </row>
        <row r="820">
          <cell r="F820" t="e">
            <v>#N/A</v>
          </cell>
        </row>
        <row r="821">
          <cell r="F821" t="e">
            <v>#N/A</v>
          </cell>
        </row>
        <row r="822">
          <cell r="F822" t="e">
            <v>#N/A</v>
          </cell>
        </row>
        <row r="823">
          <cell r="F823" t="e">
            <v>#N/A</v>
          </cell>
        </row>
        <row r="824">
          <cell r="F824" t="e">
            <v>#N/A</v>
          </cell>
        </row>
        <row r="825">
          <cell r="F825" t="e">
            <v>#N/A</v>
          </cell>
        </row>
        <row r="826">
          <cell r="F826" t="e">
            <v>#N/A</v>
          </cell>
        </row>
        <row r="827">
          <cell r="F827" t="e">
            <v>#N/A</v>
          </cell>
        </row>
        <row r="828">
          <cell r="F828" t="e">
            <v>#N/A</v>
          </cell>
        </row>
        <row r="829">
          <cell r="F829" t="e">
            <v>#N/A</v>
          </cell>
        </row>
        <row r="830">
          <cell r="F830" t="e">
            <v>#N/A</v>
          </cell>
        </row>
        <row r="831">
          <cell r="F831" t="e">
            <v>#N/A</v>
          </cell>
        </row>
        <row r="832">
          <cell r="F832" t="e">
            <v>#N/A</v>
          </cell>
        </row>
        <row r="833">
          <cell r="F833" t="e">
            <v>#N/A</v>
          </cell>
        </row>
        <row r="834">
          <cell r="F834" t="e">
            <v>#N/A</v>
          </cell>
        </row>
        <row r="835">
          <cell r="F835" t="e">
            <v>#N/A</v>
          </cell>
        </row>
        <row r="836">
          <cell r="F836" t="e">
            <v>#N/A</v>
          </cell>
        </row>
        <row r="837">
          <cell r="F837" t="e">
            <v>#N/A</v>
          </cell>
        </row>
        <row r="838">
          <cell r="F838" t="e">
            <v>#N/A</v>
          </cell>
        </row>
        <row r="839">
          <cell r="F839" t="e">
            <v>#N/A</v>
          </cell>
        </row>
        <row r="840">
          <cell r="F840" t="e">
            <v>#N/A</v>
          </cell>
        </row>
        <row r="841">
          <cell r="F841" t="e">
            <v>#N/A</v>
          </cell>
        </row>
        <row r="842">
          <cell r="F842" t="e">
            <v>#N/A</v>
          </cell>
        </row>
        <row r="843">
          <cell r="F843" t="e">
            <v>#N/A</v>
          </cell>
        </row>
        <row r="844">
          <cell r="F844" t="e">
            <v>#N/A</v>
          </cell>
        </row>
        <row r="845">
          <cell r="F845" t="e">
            <v>#N/A</v>
          </cell>
        </row>
        <row r="846">
          <cell r="F846" t="e">
            <v>#N/A</v>
          </cell>
        </row>
        <row r="847">
          <cell r="F847" t="e">
            <v>#N/A</v>
          </cell>
        </row>
        <row r="848">
          <cell r="F848" t="e">
            <v>#N/A</v>
          </cell>
        </row>
        <row r="849">
          <cell r="F849" t="e">
            <v>#N/A</v>
          </cell>
        </row>
        <row r="850">
          <cell r="F850" t="e">
            <v>#N/A</v>
          </cell>
        </row>
        <row r="851">
          <cell r="F851" t="e">
            <v>#N/A</v>
          </cell>
        </row>
        <row r="852">
          <cell r="F852" t="e">
            <v>#N/A</v>
          </cell>
        </row>
        <row r="853">
          <cell r="F853" t="e">
            <v>#N/A</v>
          </cell>
        </row>
        <row r="854">
          <cell r="F854" t="e">
            <v>#N/A</v>
          </cell>
        </row>
        <row r="855">
          <cell r="F855" t="e">
            <v>#N/A</v>
          </cell>
        </row>
        <row r="856">
          <cell r="F856" t="e">
            <v>#N/A</v>
          </cell>
        </row>
        <row r="857">
          <cell r="F857" t="e">
            <v>#N/A</v>
          </cell>
        </row>
        <row r="858">
          <cell r="F858" t="e">
            <v>#N/A</v>
          </cell>
        </row>
        <row r="859">
          <cell r="F859" t="e">
            <v>#N/A</v>
          </cell>
        </row>
        <row r="860">
          <cell r="F860" t="e">
            <v>#N/A</v>
          </cell>
        </row>
        <row r="861">
          <cell r="F861" t="e">
            <v>#N/A</v>
          </cell>
        </row>
        <row r="862">
          <cell r="F862" t="e">
            <v>#N/A</v>
          </cell>
        </row>
        <row r="863">
          <cell r="F863" t="e">
            <v>#N/A</v>
          </cell>
        </row>
        <row r="864">
          <cell r="F864" t="e">
            <v>#N/A</v>
          </cell>
        </row>
        <row r="865">
          <cell r="F865" t="e">
            <v>#N/A</v>
          </cell>
        </row>
        <row r="866">
          <cell r="F866" t="e">
            <v>#N/A</v>
          </cell>
        </row>
        <row r="867">
          <cell r="F867" t="e">
            <v>#N/A</v>
          </cell>
        </row>
        <row r="868">
          <cell r="F868" t="e">
            <v>#N/A</v>
          </cell>
        </row>
        <row r="869">
          <cell r="F869" t="e">
            <v>#N/A</v>
          </cell>
        </row>
        <row r="870">
          <cell r="F870" t="e">
            <v>#N/A</v>
          </cell>
        </row>
        <row r="871">
          <cell r="F871" t="e">
            <v>#N/A</v>
          </cell>
        </row>
        <row r="872">
          <cell r="F872" t="e">
            <v>#N/A</v>
          </cell>
        </row>
        <row r="873">
          <cell r="F873" t="e">
            <v>#N/A</v>
          </cell>
        </row>
        <row r="874">
          <cell r="F874" t="e">
            <v>#N/A</v>
          </cell>
        </row>
        <row r="875">
          <cell r="F875" t="e">
            <v>#N/A</v>
          </cell>
        </row>
        <row r="876">
          <cell r="F876" t="e">
            <v>#N/A</v>
          </cell>
        </row>
        <row r="877">
          <cell r="F877" t="e">
            <v>#N/A</v>
          </cell>
        </row>
        <row r="878">
          <cell r="F878" t="e">
            <v>#N/A</v>
          </cell>
        </row>
        <row r="879">
          <cell r="F879" t="e">
            <v>#N/A</v>
          </cell>
        </row>
        <row r="880">
          <cell r="F880" t="e">
            <v>#N/A</v>
          </cell>
        </row>
        <row r="881">
          <cell r="F881" t="e">
            <v>#N/A</v>
          </cell>
        </row>
        <row r="882">
          <cell r="F882" t="e">
            <v>#N/A</v>
          </cell>
        </row>
        <row r="883">
          <cell r="F883" t="e">
            <v>#N/A</v>
          </cell>
        </row>
        <row r="884">
          <cell r="F884" t="e">
            <v>#N/A</v>
          </cell>
        </row>
        <row r="885">
          <cell r="F885" t="e">
            <v>#N/A</v>
          </cell>
        </row>
        <row r="886">
          <cell r="F886" t="e">
            <v>#N/A</v>
          </cell>
        </row>
        <row r="887">
          <cell r="F887" t="e">
            <v>#N/A</v>
          </cell>
        </row>
        <row r="888">
          <cell r="F888" t="e">
            <v>#N/A</v>
          </cell>
        </row>
        <row r="889">
          <cell r="F889" t="e">
            <v>#N/A</v>
          </cell>
        </row>
        <row r="890">
          <cell r="F890" t="e">
            <v>#N/A</v>
          </cell>
        </row>
        <row r="891">
          <cell r="F891" t="e">
            <v>#N/A</v>
          </cell>
        </row>
        <row r="892">
          <cell r="F892" t="e">
            <v>#N/A</v>
          </cell>
        </row>
        <row r="893">
          <cell r="F893" t="e">
            <v>#N/A</v>
          </cell>
        </row>
        <row r="894">
          <cell r="F894" t="e">
            <v>#N/A</v>
          </cell>
        </row>
        <row r="895">
          <cell r="F895" t="e">
            <v>#N/A</v>
          </cell>
        </row>
        <row r="896">
          <cell r="F896" t="e">
            <v>#N/A</v>
          </cell>
        </row>
        <row r="897">
          <cell r="F897" t="e">
            <v>#N/A</v>
          </cell>
        </row>
        <row r="898">
          <cell r="F898" t="e">
            <v>#N/A</v>
          </cell>
        </row>
        <row r="899">
          <cell r="F899" t="e">
            <v>#N/A</v>
          </cell>
        </row>
        <row r="900">
          <cell r="F900" t="e">
            <v>#N/A</v>
          </cell>
        </row>
        <row r="901">
          <cell r="F901" t="e">
            <v>#N/A</v>
          </cell>
        </row>
        <row r="902">
          <cell r="F902" t="e">
            <v>#N/A</v>
          </cell>
        </row>
        <row r="903">
          <cell r="F903" t="e">
            <v>#N/A</v>
          </cell>
        </row>
        <row r="904">
          <cell r="F904" t="e">
            <v>#N/A</v>
          </cell>
        </row>
        <row r="905">
          <cell r="F905" t="e">
            <v>#N/A</v>
          </cell>
        </row>
        <row r="906">
          <cell r="F906" t="e">
            <v>#N/A</v>
          </cell>
        </row>
        <row r="907">
          <cell r="F907" t="e">
            <v>#N/A</v>
          </cell>
        </row>
        <row r="908">
          <cell r="F908" t="e">
            <v>#N/A</v>
          </cell>
        </row>
        <row r="909">
          <cell r="F909" t="e">
            <v>#N/A</v>
          </cell>
        </row>
        <row r="910">
          <cell r="F910" t="e">
            <v>#N/A</v>
          </cell>
        </row>
        <row r="911">
          <cell r="F911" t="e">
            <v>#N/A</v>
          </cell>
        </row>
        <row r="912">
          <cell r="F912" t="e">
            <v>#N/A</v>
          </cell>
        </row>
        <row r="913">
          <cell r="F913" t="e">
            <v>#N/A</v>
          </cell>
        </row>
        <row r="914">
          <cell r="F914" t="e">
            <v>#N/A</v>
          </cell>
        </row>
        <row r="915">
          <cell r="F915" t="e">
            <v>#N/A</v>
          </cell>
        </row>
        <row r="916">
          <cell r="F916" t="e">
            <v>#N/A</v>
          </cell>
        </row>
        <row r="917">
          <cell r="F917" t="e">
            <v>#N/A</v>
          </cell>
        </row>
        <row r="918">
          <cell r="F918" t="e">
            <v>#N/A</v>
          </cell>
        </row>
        <row r="919">
          <cell r="F919" t="e">
            <v>#N/A</v>
          </cell>
        </row>
        <row r="920">
          <cell r="F920" t="e">
            <v>#N/A</v>
          </cell>
        </row>
        <row r="921">
          <cell r="F921" t="e">
            <v>#N/A</v>
          </cell>
        </row>
        <row r="922">
          <cell r="F922" t="e">
            <v>#N/A</v>
          </cell>
        </row>
        <row r="923">
          <cell r="F923" t="e">
            <v>#N/A</v>
          </cell>
        </row>
        <row r="924">
          <cell r="F924" t="e">
            <v>#N/A</v>
          </cell>
        </row>
        <row r="925">
          <cell r="F925" t="e">
            <v>#N/A</v>
          </cell>
        </row>
        <row r="926">
          <cell r="F926" t="e">
            <v>#N/A</v>
          </cell>
        </row>
        <row r="927">
          <cell r="F927" t="e">
            <v>#N/A</v>
          </cell>
        </row>
        <row r="928">
          <cell r="F928" t="e">
            <v>#N/A</v>
          </cell>
        </row>
        <row r="929">
          <cell r="F929" t="e">
            <v>#N/A</v>
          </cell>
        </row>
        <row r="930">
          <cell r="F930" t="e">
            <v>#N/A</v>
          </cell>
        </row>
        <row r="931">
          <cell r="F931" t="e">
            <v>#N/A</v>
          </cell>
        </row>
        <row r="932">
          <cell r="F932" t="e">
            <v>#N/A</v>
          </cell>
        </row>
        <row r="933">
          <cell r="F933" t="e">
            <v>#N/A</v>
          </cell>
        </row>
        <row r="934">
          <cell r="F934" t="e">
            <v>#N/A</v>
          </cell>
        </row>
        <row r="935">
          <cell r="F935" t="e">
            <v>#N/A</v>
          </cell>
        </row>
        <row r="936">
          <cell r="F936" t="e">
            <v>#N/A</v>
          </cell>
        </row>
        <row r="937">
          <cell r="F937" t="e">
            <v>#N/A</v>
          </cell>
        </row>
        <row r="938">
          <cell r="F938" t="e">
            <v>#N/A</v>
          </cell>
        </row>
        <row r="939">
          <cell r="F939" t="e">
            <v>#N/A</v>
          </cell>
        </row>
        <row r="940">
          <cell r="F940" t="e">
            <v>#N/A</v>
          </cell>
        </row>
        <row r="941">
          <cell r="F941" t="e">
            <v>#N/A</v>
          </cell>
        </row>
        <row r="942">
          <cell r="F942" t="e">
            <v>#N/A</v>
          </cell>
        </row>
        <row r="943">
          <cell r="F943" t="e">
            <v>#N/A</v>
          </cell>
        </row>
        <row r="944">
          <cell r="F944" t="e">
            <v>#N/A</v>
          </cell>
        </row>
        <row r="945">
          <cell r="F945" t="e">
            <v>#N/A</v>
          </cell>
        </row>
        <row r="946">
          <cell r="F946" t="e">
            <v>#N/A</v>
          </cell>
        </row>
        <row r="947">
          <cell r="F947" t="e">
            <v>#N/A</v>
          </cell>
        </row>
        <row r="948">
          <cell r="F948" t="e">
            <v>#N/A</v>
          </cell>
        </row>
        <row r="949">
          <cell r="F949" t="e">
            <v>#N/A</v>
          </cell>
        </row>
        <row r="950">
          <cell r="F950" t="e">
            <v>#N/A</v>
          </cell>
        </row>
        <row r="951">
          <cell r="F951" t="e">
            <v>#N/A</v>
          </cell>
        </row>
        <row r="952">
          <cell r="F952" t="e">
            <v>#N/A</v>
          </cell>
        </row>
        <row r="953">
          <cell r="F953" t="e">
            <v>#N/A</v>
          </cell>
        </row>
        <row r="954">
          <cell r="F954" t="e">
            <v>#N/A</v>
          </cell>
        </row>
        <row r="955">
          <cell r="F955" t="e">
            <v>#N/A</v>
          </cell>
        </row>
        <row r="956">
          <cell r="F956" t="e">
            <v>#N/A</v>
          </cell>
        </row>
        <row r="957">
          <cell r="F957" t="e">
            <v>#N/A</v>
          </cell>
        </row>
        <row r="958">
          <cell r="F958" t="e">
            <v>#N/A</v>
          </cell>
        </row>
        <row r="959">
          <cell r="F959" t="e">
            <v>#N/A</v>
          </cell>
        </row>
        <row r="960">
          <cell r="F960" t="e">
            <v>#N/A</v>
          </cell>
        </row>
        <row r="961">
          <cell r="F961" t="e">
            <v>#N/A</v>
          </cell>
        </row>
        <row r="962">
          <cell r="F962" t="e">
            <v>#N/A</v>
          </cell>
        </row>
        <row r="963">
          <cell r="F963" t="e">
            <v>#N/A</v>
          </cell>
        </row>
        <row r="964">
          <cell r="F964" t="e">
            <v>#N/A</v>
          </cell>
        </row>
        <row r="965">
          <cell r="F965" t="e">
            <v>#N/A</v>
          </cell>
        </row>
        <row r="966">
          <cell r="F966" t="e">
            <v>#N/A</v>
          </cell>
        </row>
        <row r="967">
          <cell r="F967" t="e">
            <v>#N/A</v>
          </cell>
        </row>
        <row r="968">
          <cell r="F968" t="e">
            <v>#N/A</v>
          </cell>
        </row>
        <row r="969">
          <cell r="F969" t="e">
            <v>#N/A</v>
          </cell>
        </row>
        <row r="970">
          <cell r="F970" t="e">
            <v>#N/A</v>
          </cell>
        </row>
        <row r="971">
          <cell r="F971" t="e">
            <v>#N/A</v>
          </cell>
        </row>
        <row r="972">
          <cell r="F972" t="e">
            <v>#N/A</v>
          </cell>
        </row>
        <row r="973">
          <cell r="F973" t="e">
            <v>#N/A</v>
          </cell>
        </row>
        <row r="974">
          <cell r="F974" t="e">
            <v>#N/A</v>
          </cell>
        </row>
        <row r="975">
          <cell r="F975" t="e">
            <v>#N/A</v>
          </cell>
        </row>
        <row r="976">
          <cell r="F976" t="e">
            <v>#N/A</v>
          </cell>
        </row>
        <row r="977">
          <cell r="F977" t="e">
            <v>#N/A</v>
          </cell>
        </row>
        <row r="978">
          <cell r="F978" t="e">
            <v>#N/A</v>
          </cell>
        </row>
        <row r="979">
          <cell r="F979" t="e">
            <v>#N/A</v>
          </cell>
        </row>
        <row r="980">
          <cell r="F980" t="e">
            <v>#N/A</v>
          </cell>
        </row>
        <row r="981">
          <cell r="F981" t="e">
            <v>#N/A</v>
          </cell>
        </row>
        <row r="982">
          <cell r="F982" t="str">
            <v>1*1*01*001*989</v>
          </cell>
        </row>
        <row r="983">
          <cell r="F983" t="e">
            <v>#N/A</v>
          </cell>
        </row>
        <row r="984">
          <cell r="F984" t="e">
            <v>#N/A</v>
          </cell>
        </row>
        <row r="985">
          <cell r="F985" t="e">
            <v>#N/A</v>
          </cell>
        </row>
        <row r="986">
          <cell r="F986" t="e">
            <v>#N/A</v>
          </cell>
        </row>
        <row r="987">
          <cell r="F987" t="e">
            <v>#N/A</v>
          </cell>
        </row>
        <row r="988">
          <cell r="F988" t="e">
            <v>#N/A</v>
          </cell>
        </row>
        <row r="989">
          <cell r="F989" t="e">
            <v>#N/A</v>
          </cell>
        </row>
        <row r="990">
          <cell r="F990" t="e">
            <v>#N/A</v>
          </cell>
        </row>
        <row r="991">
          <cell r="F991" t="e">
            <v>#N/A</v>
          </cell>
        </row>
        <row r="992">
          <cell r="F992" t="e">
            <v>#N/A</v>
          </cell>
        </row>
        <row r="993">
          <cell r="F993" t="e">
            <v>#N/A</v>
          </cell>
        </row>
        <row r="994">
          <cell r="F994" t="e">
            <v>#N/A</v>
          </cell>
        </row>
        <row r="995">
          <cell r="F995" t="e">
            <v>#N/A</v>
          </cell>
        </row>
        <row r="996">
          <cell r="F996" t="e">
            <v>#N/A</v>
          </cell>
        </row>
        <row r="997">
          <cell r="F997" t="e">
            <v>#N/A</v>
          </cell>
        </row>
        <row r="998">
          <cell r="F998" t="e">
            <v>#N/A</v>
          </cell>
        </row>
        <row r="999">
          <cell r="F999" t="e">
            <v>#N/A</v>
          </cell>
        </row>
        <row r="1000">
          <cell r="F1000" t="e">
            <v>#N/A</v>
          </cell>
        </row>
        <row r="1001">
          <cell r="F1001" t="e">
            <v>#N/A</v>
          </cell>
        </row>
        <row r="1002">
          <cell r="F1002" t="e">
            <v>#N/A</v>
          </cell>
        </row>
        <row r="1003">
          <cell r="F1003" t="e">
            <v>#N/A</v>
          </cell>
        </row>
        <row r="1004">
          <cell r="F1004" t="e">
            <v>#N/A</v>
          </cell>
        </row>
        <row r="1005">
          <cell r="F1005" t="e">
            <v>#N/A</v>
          </cell>
        </row>
        <row r="1006">
          <cell r="F1006" t="e">
            <v>#N/A</v>
          </cell>
        </row>
        <row r="1007">
          <cell r="F1007" t="e">
            <v>#N/A</v>
          </cell>
        </row>
        <row r="1008">
          <cell r="F1008" t="e">
            <v>#N/A</v>
          </cell>
        </row>
        <row r="1009">
          <cell r="F1009" t="e">
            <v>#N/A</v>
          </cell>
        </row>
        <row r="1010">
          <cell r="F1010" t="e">
            <v>#N/A</v>
          </cell>
        </row>
        <row r="1011">
          <cell r="F1011" t="e">
            <v>#N/A</v>
          </cell>
        </row>
        <row r="1012">
          <cell r="F1012" t="e">
            <v>#N/A</v>
          </cell>
        </row>
        <row r="1013">
          <cell r="F1013" t="e">
            <v>#N/A</v>
          </cell>
        </row>
        <row r="1014">
          <cell r="F1014" t="e">
            <v>#N/A</v>
          </cell>
        </row>
        <row r="1015">
          <cell r="F1015" t="e">
            <v>#N/A</v>
          </cell>
        </row>
        <row r="1016">
          <cell r="F1016" t="e">
            <v>#N/A</v>
          </cell>
        </row>
        <row r="1017">
          <cell r="F1017" t="e">
            <v>#N/A</v>
          </cell>
        </row>
        <row r="1018">
          <cell r="F1018" t="e">
            <v>#N/A</v>
          </cell>
        </row>
        <row r="1019">
          <cell r="F1019" t="e">
            <v>#N/A</v>
          </cell>
        </row>
        <row r="1020">
          <cell r="F1020" t="e">
            <v>#N/A</v>
          </cell>
        </row>
        <row r="1021">
          <cell r="F1021" t="e">
            <v>#N/A</v>
          </cell>
        </row>
        <row r="1022">
          <cell r="F1022" t="e">
            <v>#N/A</v>
          </cell>
        </row>
        <row r="1023">
          <cell r="F1023" t="e">
            <v>#N/A</v>
          </cell>
        </row>
        <row r="1024">
          <cell r="F1024" t="e">
            <v>#N/A</v>
          </cell>
        </row>
        <row r="1025">
          <cell r="F1025" t="e">
            <v>#N/A</v>
          </cell>
        </row>
        <row r="1026">
          <cell r="F1026" t="e">
            <v>#N/A</v>
          </cell>
        </row>
        <row r="1027">
          <cell r="F1027" t="e">
            <v>#N/A</v>
          </cell>
        </row>
        <row r="1028">
          <cell r="F1028" t="e">
            <v>#N/A</v>
          </cell>
        </row>
        <row r="1029">
          <cell r="F1029" t="e">
            <v>#N/A</v>
          </cell>
        </row>
        <row r="1030">
          <cell r="F1030" t="e">
            <v>#N/A</v>
          </cell>
        </row>
        <row r="1031">
          <cell r="F1031" t="e">
            <v>#N/A</v>
          </cell>
        </row>
        <row r="1032">
          <cell r="F1032" t="e">
            <v>#N/A</v>
          </cell>
        </row>
        <row r="1033">
          <cell r="F1033" t="e">
            <v>#N/A</v>
          </cell>
        </row>
        <row r="1034">
          <cell r="F1034" t="e">
            <v>#N/A</v>
          </cell>
        </row>
        <row r="1035">
          <cell r="F1035" t="e">
            <v>#N/A</v>
          </cell>
        </row>
        <row r="1036">
          <cell r="F1036" t="e">
            <v>#N/A</v>
          </cell>
        </row>
        <row r="1037">
          <cell r="F1037" t="e">
            <v>#N/A</v>
          </cell>
        </row>
        <row r="1038">
          <cell r="F1038" t="e">
            <v>#N/A</v>
          </cell>
        </row>
        <row r="1039">
          <cell r="F1039" t="e">
            <v>#N/A</v>
          </cell>
        </row>
        <row r="1040">
          <cell r="F1040" t="e">
            <v>#N/A</v>
          </cell>
        </row>
        <row r="1041">
          <cell r="F1041" t="e">
            <v>#N/A</v>
          </cell>
        </row>
        <row r="1042">
          <cell r="F1042" t="e">
            <v>#N/A</v>
          </cell>
        </row>
        <row r="1043">
          <cell r="F1043" t="e">
            <v>#N/A</v>
          </cell>
        </row>
        <row r="1044">
          <cell r="F1044" t="e">
            <v>#N/A</v>
          </cell>
        </row>
        <row r="1045">
          <cell r="F1045" t="e">
            <v>#N/A</v>
          </cell>
        </row>
        <row r="1046">
          <cell r="F1046" t="e">
            <v>#N/A</v>
          </cell>
        </row>
        <row r="1047">
          <cell r="F1047" t="e">
            <v>#N/A</v>
          </cell>
        </row>
        <row r="1048">
          <cell r="F1048" t="e">
            <v>#N/A</v>
          </cell>
        </row>
        <row r="1049">
          <cell r="F1049" t="e">
            <v>#N/A</v>
          </cell>
        </row>
        <row r="1050">
          <cell r="F1050" t="e">
            <v>#N/A</v>
          </cell>
        </row>
        <row r="1051">
          <cell r="F1051" t="e">
            <v>#N/A</v>
          </cell>
        </row>
        <row r="1052">
          <cell r="F1052" t="e">
            <v>#N/A</v>
          </cell>
        </row>
        <row r="1053">
          <cell r="F1053" t="e">
            <v>#N/A</v>
          </cell>
        </row>
        <row r="1054">
          <cell r="F1054" t="e">
            <v>#N/A</v>
          </cell>
        </row>
        <row r="1055">
          <cell r="F1055" t="e">
            <v>#N/A</v>
          </cell>
        </row>
        <row r="1056">
          <cell r="F1056" t="e">
            <v>#N/A</v>
          </cell>
        </row>
        <row r="1057">
          <cell r="F1057" t="e">
            <v>#N/A</v>
          </cell>
        </row>
        <row r="1058">
          <cell r="F1058" t="e">
            <v>#N/A</v>
          </cell>
        </row>
        <row r="1059">
          <cell r="F1059" t="e">
            <v>#N/A</v>
          </cell>
        </row>
        <row r="1060">
          <cell r="F1060" t="e">
            <v>#N/A</v>
          </cell>
        </row>
        <row r="1061">
          <cell r="F1061" t="e">
            <v>#N/A</v>
          </cell>
        </row>
        <row r="1062">
          <cell r="F1062" t="e">
            <v>#N/A</v>
          </cell>
        </row>
        <row r="1063">
          <cell r="F1063" t="e">
            <v>#N/A</v>
          </cell>
        </row>
        <row r="1064">
          <cell r="F1064" t="e">
            <v>#N/A</v>
          </cell>
        </row>
        <row r="1065">
          <cell r="F1065" t="e">
            <v>#N/A</v>
          </cell>
        </row>
        <row r="1066">
          <cell r="F1066" t="e">
            <v>#N/A</v>
          </cell>
        </row>
        <row r="1067">
          <cell r="F1067" t="e">
            <v>#N/A</v>
          </cell>
        </row>
        <row r="1068">
          <cell r="F1068" t="e">
            <v>#N/A</v>
          </cell>
        </row>
        <row r="1069">
          <cell r="F1069" t="e">
            <v>#N/A</v>
          </cell>
        </row>
        <row r="1070">
          <cell r="F1070" t="e">
            <v>#N/A</v>
          </cell>
        </row>
        <row r="1071">
          <cell r="F1071" t="e">
            <v>#N/A</v>
          </cell>
        </row>
        <row r="1072">
          <cell r="F1072" t="e">
            <v>#N/A</v>
          </cell>
        </row>
        <row r="1073">
          <cell r="F1073" t="e">
            <v>#N/A</v>
          </cell>
        </row>
        <row r="1074">
          <cell r="F1074" t="e">
            <v>#N/A</v>
          </cell>
        </row>
        <row r="1075">
          <cell r="F1075" t="e">
            <v>#N/A</v>
          </cell>
        </row>
        <row r="1076">
          <cell r="F1076" t="e">
            <v>#N/A</v>
          </cell>
        </row>
        <row r="1077">
          <cell r="F1077" t="e">
            <v>#N/A</v>
          </cell>
        </row>
        <row r="1078">
          <cell r="F1078" t="e">
            <v>#N/A</v>
          </cell>
        </row>
        <row r="1079">
          <cell r="F1079" t="e">
            <v>#N/A</v>
          </cell>
        </row>
        <row r="1080">
          <cell r="F1080" t="e">
            <v>#N/A</v>
          </cell>
        </row>
        <row r="1081">
          <cell r="F1081" t="e">
            <v>#N/A</v>
          </cell>
        </row>
        <row r="1082">
          <cell r="F1082" t="e">
            <v>#N/A</v>
          </cell>
        </row>
        <row r="1083">
          <cell r="F1083" t="e">
            <v>#N/A</v>
          </cell>
        </row>
        <row r="1084">
          <cell r="F1084" t="e">
            <v>#N/A</v>
          </cell>
        </row>
        <row r="1085">
          <cell r="F1085" t="e">
            <v>#N/A</v>
          </cell>
        </row>
        <row r="1086">
          <cell r="F1086" t="e">
            <v>#N/A</v>
          </cell>
        </row>
        <row r="1087">
          <cell r="F1087" t="e">
            <v>#N/A</v>
          </cell>
        </row>
        <row r="1088">
          <cell r="F1088" t="e">
            <v>#N/A</v>
          </cell>
        </row>
        <row r="1089">
          <cell r="F1089" t="e">
            <v>#N/A</v>
          </cell>
        </row>
        <row r="1090">
          <cell r="F1090" t="e">
            <v>#N/A</v>
          </cell>
        </row>
        <row r="1091">
          <cell r="F1091" t="e">
            <v>#N/A</v>
          </cell>
        </row>
        <row r="1092">
          <cell r="F1092" t="e">
            <v>#N/A</v>
          </cell>
        </row>
        <row r="1093">
          <cell r="F1093" t="e">
            <v>#N/A</v>
          </cell>
        </row>
        <row r="1094">
          <cell r="F1094" t="e">
            <v>#N/A</v>
          </cell>
        </row>
        <row r="1095">
          <cell r="F1095" t="e">
            <v>#N/A</v>
          </cell>
        </row>
        <row r="1096">
          <cell r="F1096" t="e">
            <v>#N/A</v>
          </cell>
        </row>
        <row r="1097">
          <cell r="F1097" t="e">
            <v>#N/A</v>
          </cell>
        </row>
        <row r="1098">
          <cell r="F1098" t="e">
            <v>#N/A</v>
          </cell>
        </row>
        <row r="1099">
          <cell r="F1099" t="e">
            <v>#N/A</v>
          </cell>
        </row>
        <row r="1100">
          <cell r="F1100" t="e">
            <v>#N/A</v>
          </cell>
        </row>
        <row r="1101">
          <cell r="F1101" t="e">
            <v>#N/A</v>
          </cell>
        </row>
        <row r="1102">
          <cell r="F1102" t="e">
            <v>#N/A</v>
          </cell>
        </row>
        <row r="1103">
          <cell r="F1103" t="e">
            <v>#N/A</v>
          </cell>
        </row>
        <row r="1104">
          <cell r="F1104" t="e">
            <v>#N/A</v>
          </cell>
        </row>
        <row r="1105">
          <cell r="F1105" t="e">
            <v>#N/A</v>
          </cell>
        </row>
        <row r="1106">
          <cell r="F1106" t="e">
            <v>#N/A</v>
          </cell>
        </row>
        <row r="1107">
          <cell r="F1107" t="e">
            <v>#N/A</v>
          </cell>
        </row>
        <row r="1108">
          <cell r="F1108" t="e">
            <v>#N/A</v>
          </cell>
        </row>
        <row r="1109">
          <cell r="F1109" t="e">
            <v>#N/A</v>
          </cell>
        </row>
        <row r="1110">
          <cell r="F1110" t="e">
            <v>#N/A</v>
          </cell>
        </row>
        <row r="1111">
          <cell r="F1111" t="e">
            <v>#N/A</v>
          </cell>
        </row>
        <row r="1112">
          <cell r="F1112" t="e">
            <v>#N/A</v>
          </cell>
        </row>
        <row r="1113">
          <cell r="F1113" t="e">
            <v>#N/A</v>
          </cell>
        </row>
        <row r="1114">
          <cell r="F1114" t="e">
            <v>#N/A</v>
          </cell>
        </row>
        <row r="1115">
          <cell r="F1115" t="e">
            <v>#N/A</v>
          </cell>
        </row>
        <row r="1116">
          <cell r="F1116" t="e">
            <v>#N/A</v>
          </cell>
        </row>
        <row r="1117">
          <cell r="F1117" t="e">
            <v>#N/A</v>
          </cell>
        </row>
        <row r="1118">
          <cell r="F1118" t="e">
            <v>#N/A</v>
          </cell>
        </row>
        <row r="1119">
          <cell r="F1119" t="e">
            <v>#N/A</v>
          </cell>
        </row>
        <row r="1120">
          <cell r="F1120" t="e">
            <v>#N/A</v>
          </cell>
        </row>
        <row r="1121">
          <cell r="F1121" t="e">
            <v>#N/A</v>
          </cell>
        </row>
        <row r="1122">
          <cell r="F1122" t="e">
            <v>#N/A</v>
          </cell>
        </row>
        <row r="1123">
          <cell r="F1123" t="e">
            <v>#N/A</v>
          </cell>
        </row>
        <row r="1124">
          <cell r="F1124" t="e">
            <v>#N/A</v>
          </cell>
        </row>
        <row r="1125">
          <cell r="F1125" t="e">
            <v>#N/A</v>
          </cell>
        </row>
        <row r="1126">
          <cell r="F1126" t="e">
            <v>#N/A</v>
          </cell>
        </row>
        <row r="1127">
          <cell r="F1127" t="e">
            <v>#N/A</v>
          </cell>
        </row>
        <row r="1128">
          <cell r="F1128" t="e">
            <v>#N/A</v>
          </cell>
        </row>
        <row r="1129">
          <cell r="F1129" t="e">
            <v>#N/A</v>
          </cell>
        </row>
        <row r="1130">
          <cell r="F1130" t="e">
            <v>#N/A</v>
          </cell>
        </row>
        <row r="1131">
          <cell r="F1131" t="e">
            <v>#N/A</v>
          </cell>
        </row>
        <row r="1132">
          <cell r="F1132" t="e">
            <v>#N/A</v>
          </cell>
        </row>
        <row r="1133">
          <cell r="F1133" t="e">
            <v>#N/A</v>
          </cell>
        </row>
        <row r="1134">
          <cell r="F1134" t="e">
            <v>#N/A</v>
          </cell>
        </row>
        <row r="1135">
          <cell r="F1135" t="e">
            <v>#N/A</v>
          </cell>
        </row>
        <row r="1136">
          <cell r="F1136" t="e">
            <v>#N/A</v>
          </cell>
        </row>
        <row r="1137">
          <cell r="F1137" t="e">
            <v>#N/A</v>
          </cell>
        </row>
        <row r="1138">
          <cell r="F1138" t="e">
            <v>#N/A</v>
          </cell>
        </row>
        <row r="1139">
          <cell r="F1139" t="e">
            <v>#N/A</v>
          </cell>
        </row>
        <row r="1140">
          <cell r="F1140" t="e">
            <v>#N/A</v>
          </cell>
        </row>
        <row r="1141">
          <cell r="F1141" t="e">
            <v>#N/A</v>
          </cell>
        </row>
        <row r="1142">
          <cell r="F1142" t="e">
            <v>#N/A</v>
          </cell>
        </row>
        <row r="1143">
          <cell r="F1143" t="e">
            <v>#N/A</v>
          </cell>
        </row>
        <row r="1144">
          <cell r="F1144" t="e">
            <v>#N/A</v>
          </cell>
        </row>
        <row r="1145">
          <cell r="F1145" t="e">
            <v>#N/A</v>
          </cell>
        </row>
        <row r="1146">
          <cell r="F1146" t="e">
            <v>#N/A</v>
          </cell>
        </row>
        <row r="1147">
          <cell r="F1147" t="e">
            <v>#N/A</v>
          </cell>
        </row>
        <row r="1148">
          <cell r="F1148" t="e">
            <v>#N/A</v>
          </cell>
        </row>
        <row r="1149">
          <cell r="F1149" t="e">
            <v>#N/A</v>
          </cell>
        </row>
        <row r="1150">
          <cell r="F1150" t="e">
            <v>#N/A</v>
          </cell>
        </row>
        <row r="1151">
          <cell r="F1151" t="e">
            <v>#N/A</v>
          </cell>
        </row>
        <row r="1152">
          <cell r="F1152" t="e">
            <v>#N/A</v>
          </cell>
        </row>
        <row r="1153">
          <cell r="F1153" t="e">
            <v>#N/A</v>
          </cell>
        </row>
        <row r="1154">
          <cell r="F1154" t="e">
            <v>#N/A</v>
          </cell>
        </row>
        <row r="1155">
          <cell r="F1155" t="e">
            <v>#N/A</v>
          </cell>
        </row>
        <row r="1156">
          <cell r="F1156" t="e">
            <v>#N/A</v>
          </cell>
        </row>
        <row r="1157">
          <cell r="F1157" t="e">
            <v>#N/A</v>
          </cell>
        </row>
        <row r="1158">
          <cell r="F1158" t="e">
            <v>#N/A</v>
          </cell>
        </row>
        <row r="1159">
          <cell r="F1159" t="e">
            <v>#N/A</v>
          </cell>
        </row>
        <row r="1160">
          <cell r="F1160" t="e">
            <v>#N/A</v>
          </cell>
        </row>
        <row r="1161">
          <cell r="F1161" t="e">
            <v>#N/A</v>
          </cell>
        </row>
        <row r="1162">
          <cell r="F1162" t="e">
            <v>#N/A</v>
          </cell>
        </row>
        <row r="1163">
          <cell r="F1163" t="e">
            <v>#N/A</v>
          </cell>
        </row>
        <row r="1164">
          <cell r="F1164" t="e">
            <v>#N/A</v>
          </cell>
        </row>
        <row r="1165">
          <cell r="F1165" t="e">
            <v>#N/A</v>
          </cell>
        </row>
        <row r="1166">
          <cell r="F1166" t="e">
            <v>#N/A</v>
          </cell>
        </row>
        <row r="1167">
          <cell r="F1167" t="e">
            <v>#N/A</v>
          </cell>
        </row>
        <row r="1168">
          <cell r="F1168" t="e">
            <v>#N/A</v>
          </cell>
        </row>
        <row r="1169">
          <cell r="F1169" t="e">
            <v>#N/A</v>
          </cell>
        </row>
        <row r="1170">
          <cell r="F1170" t="e">
            <v>#N/A</v>
          </cell>
        </row>
        <row r="1171">
          <cell r="F1171" t="e">
            <v>#N/A</v>
          </cell>
        </row>
        <row r="1172">
          <cell r="F1172" t="e">
            <v>#N/A</v>
          </cell>
        </row>
        <row r="1173">
          <cell r="F1173" t="e">
            <v>#N/A</v>
          </cell>
        </row>
        <row r="1174">
          <cell r="F1174" t="e">
            <v>#N/A</v>
          </cell>
        </row>
        <row r="1175">
          <cell r="F1175" t="e">
            <v>#N/A</v>
          </cell>
        </row>
        <row r="1176">
          <cell r="F1176" t="e">
            <v>#N/A</v>
          </cell>
        </row>
        <row r="1177">
          <cell r="F1177" t="e">
            <v>#N/A</v>
          </cell>
        </row>
        <row r="1178">
          <cell r="F1178" t="e">
            <v>#N/A</v>
          </cell>
        </row>
        <row r="1179">
          <cell r="F1179" t="e">
            <v>#N/A</v>
          </cell>
        </row>
        <row r="1180">
          <cell r="F1180" t="e">
            <v>#N/A</v>
          </cell>
        </row>
        <row r="1181">
          <cell r="F1181" t="e">
            <v>#N/A</v>
          </cell>
        </row>
        <row r="1182">
          <cell r="F1182" t="e">
            <v>#N/A</v>
          </cell>
        </row>
        <row r="1183">
          <cell r="F1183" t="e">
            <v>#N/A</v>
          </cell>
        </row>
        <row r="1184">
          <cell r="F1184" t="e">
            <v>#N/A</v>
          </cell>
        </row>
        <row r="1185">
          <cell r="F1185" t="e">
            <v>#N/A</v>
          </cell>
        </row>
        <row r="1186">
          <cell r="F1186" t="e">
            <v>#N/A</v>
          </cell>
        </row>
        <row r="1187">
          <cell r="F1187" t="e">
            <v>#N/A</v>
          </cell>
        </row>
        <row r="1188">
          <cell r="F1188" t="e">
            <v>#N/A</v>
          </cell>
        </row>
        <row r="1189">
          <cell r="F1189" t="e">
            <v>#N/A</v>
          </cell>
        </row>
        <row r="1190">
          <cell r="F1190" t="e">
            <v>#N/A</v>
          </cell>
        </row>
        <row r="1191">
          <cell r="F1191" t="e">
            <v>#N/A</v>
          </cell>
        </row>
        <row r="1192">
          <cell r="F1192" t="e">
            <v>#N/A</v>
          </cell>
        </row>
        <row r="1193">
          <cell r="F1193" t="e">
            <v>#N/A</v>
          </cell>
        </row>
        <row r="1194">
          <cell r="F1194" t="e">
            <v>#N/A</v>
          </cell>
        </row>
        <row r="1195">
          <cell r="F1195" t="e">
            <v>#N/A</v>
          </cell>
        </row>
        <row r="1196">
          <cell r="F1196" t="e">
            <v>#N/A</v>
          </cell>
        </row>
        <row r="1197">
          <cell r="F1197" t="str">
            <v>3901</v>
          </cell>
        </row>
        <row r="1198">
          <cell r="F1198" t="str">
            <v>3901</v>
          </cell>
        </row>
        <row r="1199">
          <cell r="F1199" t="str">
            <v>3901</v>
          </cell>
        </row>
        <row r="1200">
          <cell r="F1200" t="str">
            <v>3901</v>
          </cell>
        </row>
        <row r="1201">
          <cell r="F1201" t="str">
            <v>3901</v>
          </cell>
        </row>
        <row r="1202">
          <cell r="F1202" t="str">
            <v>3901</v>
          </cell>
        </row>
        <row r="1203">
          <cell r="F1203" t="e">
            <v>#N/A</v>
          </cell>
        </row>
        <row r="1204">
          <cell r="F1204" t="e">
            <v>#N/A</v>
          </cell>
        </row>
        <row r="1205">
          <cell r="F1205" t="e">
            <v>#N/A</v>
          </cell>
        </row>
        <row r="1206">
          <cell r="F1206" t="e">
            <v>#N/A</v>
          </cell>
        </row>
        <row r="1207">
          <cell r="F1207" t="e">
            <v>#N/A</v>
          </cell>
        </row>
        <row r="1208">
          <cell r="F1208" t="e">
            <v>#N/A</v>
          </cell>
        </row>
        <row r="1209">
          <cell r="F1209" t="e">
            <v>#N/A</v>
          </cell>
        </row>
        <row r="1210">
          <cell r="F1210" t="e">
            <v>#N/A</v>
          </cell>
        </row>
        <row r="1211">
          <cell r="F1211" t="e">
            <v>#N/A</v>
          </cell>
        </row>
        <row r="1212">
          <cell r="F1212" t="str">
            <v>3902</v>
          </cell>
        </row>
        <row r="1213">
          <cell r="F1213" t="str">
            <v>3902</v>
          </cell>
        </row>
        <row r="1214">
          <cell r="F1214" t="str">
            <v>3902</v>
          </cell>
        </row>
        <row r="1215">
          <cell r="F1215" t="str">
            <v>3902</v>
          </cell>
        </row>
        <row r="1216">
          <cell r="F1216" t="str">
            <v>3902</v>
          </cell>
        </row>
        <row r="1217">
          <cell r="F1217" t="str">
            <v>3903</v>
          </cell>
        </row>
        <row r="1218">
          <cell r="F1218" t="str">
            <v>3903</v>
          </cell>
        </row>
        <row r="1219">
          <cell r="F1219" t="str">
            <v>3902</v>
          </cell>
        </row>
        <row r="1220">
          <cell r="F1220" t="e">
            <v>#N/A</v>
          </cell>
        </row>
        <row r="1221">
          <cell r="F1221" t="e">
            <v>#N/A</v>
          </cell>
        </row>
        <row r="1222">
          <cell r="F1222" t="e">
            <v>#N/A</v>
          </cell>
        </row>
        <row r="1223">
          <cell r="F1223" t="str">
            <v>3913</v>
          </cell>
        </row>
        <row r="1224">
          <cell r="F1224" t="e">
            <v>#N/A</v>
          </cell>
        </row>
        <row r="1225">
          <cell r="F1225" t="str">
            <v>3913</v>
          </cell>
        </row>
        <row r="1226">
          <cell r="F1226" t="e">
            <v>#N/A</v>
          </cell>
        </row>
        <row r="1227">
          <cell r="F1227" t="e">
            <v>#N/A</v>
          </cell>
        </row>
        <row r="1228">
          <cell r="F1228" t="str">
            <v>3920</v>
          </cell>
        </row>
        <row r="1229">
          <cell r="F1229" t="str">
            <v>3920</v>
          </cell>
        </row>
        <row r="1230">
          <cell r="F1230" t="e">
            <v>#N/A</v>
          </cell>
        </row>
        <row r="1231">
          <cell r="F1231" t="e">
            <v>#N/A</v>
          </cell>
        </row>
        <row r="1232">
          <cell r="F1232" t="e">
            <v>#N/A</v>
          </cell>
        </row>
        <row r="1233">
          <cell r="F1233" t="e">
            <v>#N/A</v>
          </cell>
        </row>
        <row r="1234">
          <cell r="F1234" t="e">
            <v>#N/A</v>
          </cell>
        </row>
        <row r="1235">
          <cell r="F1235" t="e">
            <v>#N/A</v>
          </cell>
        </row>
        <row r="1236">
          <cell r="F1236" t="e">
            <v>#N/A</v>
          </cell>
        </row>
        <row r="1237">
          <cell r="F1237" t="str">
            <v>3938</v>
          </cell>
        </row>
        <row r="1238">
          <cell r="F1238" t="str">
            <v>3913</v>
          </cell>
        </row>
        <row r="1239">
          <cell r="F1239" t="e">
            <v>#N/A</v>
          </cell>
        </row>
        <row r="1240">
          <cell r="F1240" t="e">
            <v>#N/A</v>
          </cell>
        </row>
        <row r="1241">
          <cell r="F1241" t="e">
            <v>#N/A</v>
          </cell>
        </row>
        <row r="1242">
          <cell r="F1242" t="str">
            <v>3944</v>
          </cell>
        </row>
        <row r="1243">
          <cell r="F1243" t="str">
            <v>1*1*01*001*989</v>
          </cell>
        </row>
        <row r="1244">
          <cell r="F1244" t="str">
            <v>1*1*01*001*989</v>
          </cell>
        </row>
        <row r="1245">
          <cell r="F1245" t="str">
            <v>1*1*01*001*989</v>
          </cell>
        </row>
        <row r="1246">
          <cell r="F1246" t="str">
            <v>1*1*01*001*989</v>
          </cell>
        </row>
        <row r="1247">
          <cell r="F1247" t="e">
            <v>#N/A</v>
          </cell>
        </row>
        <row r="1248">
          <cell r="F1248" t="str">
            <v>3901</v>
          </cell>
        </row>
        <row r="1249">
          <cell r="F1249" t="e">
            <v>#N/A</v>
          </cell>
        </row>
        <row r="1250">
          <cell r="F1250" t="e">
            <v>#N/A</v>
          </cell>
        </row>
        <row r="1251">
          <cell r="F1251" t="e">
            <v>#N/A</v>
          </cell>
        </row>
        <row r="1252">
          <cell r="F1252" t="e">
            <v>#N/A</v>
          </cell>
        </row>
        <row r="1253">
          <cell r="F1253" t="e">
            <v>#N/A</v>
          </cell>
        </row>
        <row r="1254">
          <cell r="F1254" t="e">
            <v>#N/A</v>
          </cell>
        </row>
        <row r="1255">
          <cell r="F1255" t="e">
            <v>#N/A</v>
          </cell>
        </row>
        <row r="1256">
          <cell r="F1256" t="e">
            <v>#N/A</v>
          </cell>
        </row>
        <row r="1257">
          <cell r="F1257" t="e">
            <v>#N/A</v>
          </cell>
        </row>
        <row r="1258">
          <cell r="F1258" t="e">
            <v>#N/A</v>
          </cell>
        </row>
        <row r="1259">
          <cell r="F1259" t="e">
            <v>#N/A</v>
          </cell>
        </row>
        <row r="1260">
          <cell r="F1260" t="e">
            <v>#N/A</v>
          </cell>
        </row>
        <row r="1261">
          <cell r="F1261" t="e">
            <v>#N/A</v>
          </cell>
        </row>
        <row r="1262">
          <cell r="F1262" t="e">
            <v>#N/A</v>
          </cell>
        </row>
        <row r="1263">
          <cell r="F1263" t="e">
            <v>#N/A</v>
          </cell>
        </row>
        <row r="1264">
          <cell r="F1264" t="e">
            <v>#N/A</v>
          </cell>
        </row>
        <row r="1265">
          <cell r="F1265" t="e">
            <v>#N/A</v>
          </cell>
        </row>
        <row r="1266">
          <cell r="F1266" t="e">
            <v>#N/A</v>
          </cell>
        </row>
        <row r="1267">
          <cell r="F1267" t="e">
            <v>#N/A</v>
          </cell>
        </row>
        <row r="1268">
          <cell r="F1268" t="e">
            <v>#N/A</v>
          </cell>
        </row>
        <row r="1269">
          <cell r="F1269" t="e">
            <v>#N/A</v>
          </cell>
        </row>
        <row r="1270">
          <cell r="F1270" t="e">
            <v>#N/A</v>
          </cell>
        </row>
        <row r="1271">
          <cell r="F1271" t="e">
            <v>#N/A</v>
          </cell>
        </row>
        <row r="1272">
          <cell r="F1272" t="e">
            <v>#N/A</v>
          </cell>
        </row>
        <row r="1273">
          <cell r="F1273" t="e">
            <v>#N/A</v>
          </cell>
        </row>
        <row r="1274">
          <cell r="F1274" t="e">
            <v>#N/A</v>
          </cell>
        </row>
        <row r="1275">
          <cell r="F1275" t="e">
            <v>#N/A</v>
          </cell>
        </row>
        <row r="1276">
          <cell r="F1276" t="e">
            <v>#N/A</v>
          </cell>
        </row>
        <row r="1277">
          <cell r="F1277" t="e">
            <v>#N/A</v>
          </cell>
        </row>
        <row r="1278">
          <cell r="F1278" t="e">
            <v>#N/A</v>
          </cell>
        </row>
        <row r="1279">
          <cell r="F1279" t="e">
            <v>#N/A</v>
          </cell>
        </row>
        <row r="1280">
          <cell r="F1280" t="e">
            <v>#N/A</v>
          </cell>
        </row>
        <row r="1281">
          <cell r="F1281" t="e">
            <v>#N/A</v>
          </cell>
        </row>
        <row r="1282">
          <cell r="F1282" t="e">
            <v>#N/A</v>
          </cell>
        </row>
        <row r="1283">
          <cell r="F1283" t="e">
            <v>#N/A</v>
          </cell>
        </row>
        <row r="1284">
          <cell r="F1284" t="e">
            <v>#N/A</v>
          </cell>
        </row>
        <row r="1285">
          <cell r="F1285" t="e">
            <v>#N/A</v>
          </cell>
        </row>
        <row r="1286">
          <cell r="F1286" t="e">
            <v>#N/A</v>
          </cell>
        </row>
        <row r="1287">
          <cell r="F1287" t="e">
            <v>#N/A</v>
          </cell>
        </row>
        <row r="1288">
          <cell r="F1288" t="e">
            <v>#N/A</v>
          </cell>
        </row>
        <row r="1289">
          <cell r="F1289" t="e">
            <v>#N/A</v>
          </cell>
        </row>
        <row r="1290">
          <cell r="F1290" t="e">
            <v>#N/A</v>
          </cell>
        </row>
        <row r="1291">
          <cell r="F1291" t="e">
            <v>#N/A</v>
          </cell>
        </row>
        <row r="1292">
          <cell r="F1292" t="e">
            <v>#N/A</v>
          </cell>
        </row>
        <row r="1293">
          <cell r="F1293" t="e">
            <v>#N/A</v>
          </cell>
        </row>
        <row r="1294">
          <cell r="F1294" t="e">
            <v>#N/A</v>
          </cell>
        </row>
        <row r="1295">
          <cell r="F1295" t="e">
            <v>#N/A</v>
          </cell>
        </row>
        <row r="1296">
          <cell r="F1296" t="e">
            <v>#N/A</v>
          </cell>
        </row>
        <row r="1297">
          <cell r="F1297" t="e">
            <v>#N/A</v>
          </cell>
        </row>
        <row r="1298">
          <cell r="F1298" t="e">
            <v>#N/A</v>
          </cell>
        </row>
        <row r="1299">
          <cell r="F1299" t="e">
            <v>#N/A</v>
          </cell>
        </row>
        <row r="1300">
          <cell r="F1300" t="e">
            <v>#N/A</v>
          </cell>
        </row>
        <row r="1301">
          <cell r="F1301" t="e">
            <v>#N/A</v>
          </cell>
        </row>
        <row r="1302">
          <cell r="F1302" t="e">
            <v>#N/A</v>
          </cell>
        </row>
        <row r="1303">
          <cell r="F1303" t="e">
            <v>#N/A</v>
          </cell>
        </row>
        <row r="1304">
          <cell r="F1304" t="e">
            <v>#N/A</v>
          </cell>
        </row>
        <row r="1305">
          <cell r="F1305" t="e">
            <v>#N/A</v>
          </cell>
        </row>
        <row r="1306">
          <cell r="F1306" t="e">
            <v>#N/A</v>
          </cell>
        </row>
        <row r="1307">
          <cell r="F1307" t="e">
            <v>#N/A</v>
          </cell>
        </row>
        <row r="1308">
          <cell r="F1308" t="e">
            <v>#N/A</v>
          </cell>
        </row>
        <row r="1309">
          <cell r="F1309" t="e">
            <v>#N/A</v>
          </cell>
        </row>
        <row r="1310">
          <cell r="F1310" t="e">
            <v>#N/A</v>
          </cell>
        </row>
        <row r="1311">
          <cell r="F1311" t="e">
            <v>#N/A</v>
          </cell>
        </row>
        <row r="1312">
          <cell r="F1312" t="e">
            <v>#N/A</v>
          </cell>
        </row>
        <row r="1313">
          <cell r="F1313" t="e">
            <v>#N/A</v>
          </cell>
        </row>
        <row r="1314">
          <cell r="F1314" t="e">
            <v>#N/A</v>
          </cell>
        </row>
        <row r="1315">
          <cell r="F1315" t="e">
            <v>#N/A</v>
          </cell>
        </row>
        <row r="1316">
          <cell r="F1316" t="e">
            <v>#N/A</v>
          </cell>
        </row>
        <row r="1317">
          <cell r="F1317" t="e">
            <v>#N/A</v>
          </cell>
        </row>
        <row r="1318">
          <cell r="F1318" t="e">
            <v>#N/A</v>
          </cell>
        </row>
        <row r="1319">
          <cell r="F1319" t="e">
            <v>#N/A</v>
          </cell>
        </row>
        <row r="1320">
          <cell r="F1320" t="e">
            <v>#N/A</v>
          </cell>
        </row>
        <row r="1321">
          <cell r="F1321" t="e">
            <v>#N/A</v>
          </cell>
        </row>
        <row r="1322">
          <cell r="F1322" t="e">
            <v>#N/A</v>
          </cell>
        </row>
        <row r="1323">
          <cell r="F1323" t="e">
            <v>#N/A</v>
          </cell>
        </row>
        <row r="1324">
          <cell r="F1324" t="e">
            <v>#N/A</v>
          </cell>
        </row>
        <row r="1325">
          <cell r="F1325" t="str">
            <v>3905</v>
          </cell>
        </row>
        <row r="1326">
          <cell r="F1326" t="e">
            <v>#N/A</v>
          </cell>
        </row>
        <row r="1327">
          <cell r="F1327" t="e">
            <v>#N/A</v>
          </cell>
        </row>
        <row r="1328">
          <cell r="F1328" t="e">
            <v>#N/A</v>
          </cell>
        </row>
        <row r="1329">
          <cell r="F1329" t="e">
            <v>#N/A</v>
          </cell>
        </row>
        <row r="1330">
          <cell r="F1330" t="e">
            <v>#N/A</v>
          </cell>
        </row>
        <row r="1331">
          <cell r="F1331" t="e">
            <v>#N/A</v>
          </cell>
        </row>
        <row r="1332">
          <cell r="F1332" t="str">
            <v>3901</v>
          </cell>
        </row>
        <row r="1333">
          <cell r="F1333" t="e">
            <v>#N/A</v>
          </cell>
        </row>
        <row r="1334">
          <cell r="F1334" t="e">
            <v>#N/A</v>
          </cell>
        </row>
        <row r="1335">
          <cell r="F1335" t="str">
            <v>3905</v>
          </cell>
        </row>
        <row r="1336">
          <cell r="F1336" t="str">
            <v>3905</v>
          </cell>
        </row>
        <row r="1337">
          <cell r="F133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&amp;L"/>
      <sheetName val="Headcount"/>
      <sheetName val="BS"/>
      <sheetName val="CF"/>
      <sheetName val="Capex"/>
      <sheetName val="Parameters"/>
      <sheetName val="Sanity Check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B9" t="str">
            <v>USD</v>
          </cell>
          <cell r="E9" t="str">
            <v>IL</v>
          </cell>
        </row>
        <row r="10">
          <cell r="B10" t="str">
            <v>NIS</v>
          </cell>
          <cell r="E10" t="str">
            <v>US</v>
          </cell>
        </row>
        <row r="11">
          <cell r="B11" t="str">
            <v>GBP</v>
          </cell>
          <cell r="E11" t="str">
            <v>EU</v>
          </cell>
        </row>
        <row r="12">
          <cell r="B12" t="str">
            <v>EUR</v>
          </cell>
          <cell r="E12" t="str">
            <v>APAC</v>
          </cell>
        </row>
        <row r="18">
          <cell r="B18" t="str">
            <v>Support</v>
          </cell>
        </row>
        <row r="19">
          <cell r="B19" t="str">
            <v>R&amp;D</v>
          </cell>
        </row>
        <row r="20">
          <cell r="B20" t="str">
            <v>Product</v>
          </cell>
        </row>
        <row r="21">
          <cell r="B21" t="str">
            <v>Sales</v>
          </cell>
        </row>
        <row r="22">
          <cell r="B22" t="str">
            <v>Marketing</v>
          </cell>
        </row>
        <row r="23">
          <cell r="B23" t="str">
            <v>G&amp;A</v>
          </cell>
        </row>
        <row r="24">
          <cell r="B24" t="str">
            <v>Other</v>
          </cell>
        </row>
        <row r="28">
          <cell r="B28" t="str">
            <v>Payroll</v>
          </cell>
        </row>
        <row r="29">
          <cell r="B29" t="str">
            <v>Commissions</v>
          </cell>
        </row>
        <row r="30">
          <cell r="B30" t="str">
            <v>Travel</v>
          </cell>
        </row>
        <row r="31">
          <cell r="B31" t="str">
            <v>Recruiting</v>
          </cell>
        </row>
        <row r="32">
          <cell r="B32" t="str">
            <v>Hosting</v>
          </cell>
        </row>
        <row r="33">
          <cell r="B33" t="str">
            <v>Insurance</v>
          </cell>
          <cell r="F33">
            <v>0.17</v>
          </cell>
        </row>
        <row r="34">
          <cell r="B34" t="str">
            <v>IT</v>
          </cell>
        </row>
        <row r="35">
          <cell r="B35" t="str">
            <v>Marketing</v>
          </cell>
        </row>
        <row r="36">
          <cell r="B36" t="str">
            <v>Office exp.</v>
          </cell>
        </row>
        <row r="37">
          <cell r="B37" t="str">
            <v>Others</v>
          </cell>
        </row>
        <row r="38">
          <cell r="B38" t="str">
            <v>Outsource</v>
          </cell>
        </row>
        <row r="39">
          <cell r="B39" t="str">
            <v>PR</v>
          </cell>
        </row>
        <row r="40">
          <cell r="B40" t="str">
            <v>Professional</v>
          </cell>
        </row>
        <row r="41">
          <cell r="B41" t="str">
            <v>Relocation</v>
          </cell>
        </row>
        <row r="42">
          <cell r="B42" t="str">
            <v>Rent</v>
          </cell>
        </row>
        <row r="63">
          <cell r="C63">
            <v>0.01</v>
          </cell>
        </row>
        <row r="64">
          <cell r="C64">
            <v>0.2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i Ben-Israel" id="{6748B9D2-4CAF-41AE-9D99-217DDAE8FB06}" userId="S-1-5-21-1640664141-1722311834-3261286418-3884" providerId="AD"/>
  <person displayName="Sapir Astrogano" id="{AA1B6C56-231C-4AD0-9A30-1E201F4D9520}" userId="S::sapir.a@nextage.co.il::8af8029b-d5b5-4d08-ad79-cd63481b889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33" dT="2022-02-02T12:34:12.28" personId="{AA1B6C56-231C-4AD0-9A30-1E201F4D9520}" id="{E24C6AC6-2B5F-4BF4-8384-3480E735E4EB}">
    <text>As of 31.12.21
Shahar Bar
Elya ben Anat
Itay Klainman
Ben Fred Cherkassky
Alexei babin
Michal Nishry
Eden Pasternak
Eran Azar</text>
  </threadedComment>
  <threadedComment ref="AI34" dT="2022-02-01T14:29:40.22" personId="{AA1B6C56-231C-4AD0-9A30-1E201F4D9520}" id="{163F7C0E-CB5E-4FD2-8B7D-A328814B1B09}">
    <text>Please see payroll analytics tab</text>
  </threadedComment>
  <threadedComment ref="AI37" dT="2022-02-02T12:35:11.14" personId="{AA1B6C56-231C-4AD0-9A30-1E201F4D9520}" id="{A3B2F5D5-06B7-4060-93DC-B0722BA0EDAA}">
    <text>AWS  0.09k$</text>
  </threadedComment>
  <threadedComment ref="AI39" dT="2022-02-02T12:38:03.62" personId="{AA1B6C56-231C-4AD0-9A30-1E201F4D9520}" id="{BE67585F-FCD6-4CBC-A4BA-B78BA3F1F6D9}">
    <text>Atlassian 0.378K$
Unity 5.28K$
Jetbrains 0.187K$
Adobe 7.764K$
Fastspring 1.55K$
Microsoft 0.128K$</text>
  </threadedComment>
  <threadedComment ref="AI47" dT="2022-02-02T12:39:09.70" personId="{AA1B6C56-231C-4AD0-9A30-1E201F4D9520}" id="{F0E5D3C0-623D-42B7-8D33-34AD8FF6FD7C}">
    <text>As of 31.12.21
Alex Levin
Shay Gott</text>
  </threadedComment>
  <threadedComment ref="AI48" dT="2022-02-01T14:31:27.34" personId="{AA1B6C56-231C-4AD0-9A30-1E201F4D9520}" id="{D4C2EA67-B13A-4FD1-B0A6-4B20A9C001A1}">
    <text>Please see payroll analytics tab</text>
  </threadedComment>
  <threadedComment ref="AI51" dT="2022-02-03T05:26:11.77" personId="{AA1B6C56-231C-4AD0-9A30-1E201F4D9520}" id="{FDBE78AA-0B86-4782-BA2F-24F93B41C865}">
    <text>STEAMGAMES.COM  88$
STEAM PURCHASE SEATTLE 162$</text>
  </threadedComment>
  <threadedComment ref="AI64" dT="2022-02-02T12:40:35.98" personId="{AA1B6C56-231C-4AD0-9A30-1E201F4D9520}" id="{51B62F19-BA0E-4B26-BA87-1FF96AB88540}">
    <text>As of 31.12.21
Eyal Degabli
Roy Zemach
Jonathan Glikas
Andrey Glebovsky
Rinata Andrievski
Oren Millo</text>
  </threadedComment>
  <threadedComment ref="AI65" dT="2022-02-01T14:31:31.71" personId="{AA1B6C56-231C-4AD0-9A30-1E201F4D9520}" id="{9D9B6DCA-DF7D-41D1-8257-979F57C1952B}">
    <text>Please see payroll analytics tab</text>
  </threadedComment>
  <threadedComment ref="AI70" dT="2022-02-02T12:41:41.20" personId="{AA1B6C56-231C-4AD0-9A30-1E201F4D9520}" id="{07C5803C-4961-4F4F-A0EF-C5D86B9D4202}">
    <text>ASANA</text>
  </threadedComment>
  <threadedComment ref="AF71" dT="2022-02-03T05:13:37.45" personId="{AA1B6C56-231C-4AD0-9A30-1E201F4D9520}" id="{80D03154-7CE1-4934-92E2-395E325B57D3}">
    <text>Kevuru LLC</text>
  </threadedComment>
  <threadedComment ref="AI71" dT="2022-02-03T05:13:33.53" personId="{AA1B6C56-231C-4AD0-9A30-1E201F4D9520}" id="{D02C7FF1-1782-4271-AD9A-88E8535249FC}">
    <text>Kevuru LLC 36.101
Lana G. 3.625</text>
  </threadedComment>
  <threadedComment ref="AI111" dT="2022-02-03T08:41:53.83" personId="{AA1B6C56-231C-4AD0-9A30-1E201F4D9520}" id="{FC474DF0-959C-4E47-97B8-BD1837F55681}">
    <text>MCPUBLISH</text>
  </threadedComment>
  <threadedComment ref="AI125" dT="2022-02-02T12:51:22.20" personId="{AA1B6C56-231C-4AD0-9A30-1E201F4D9520}" id="{D9969F1B-FC4B-4A17-A6DA-907E5290B704}">
    <text>ERAN</text>
  </threadedComment>
  <threadedComment ref="AI126" dT="2022-02-01T14:31:38.13" personId="{AA1B6C56-231C-4AD0-9A30-1E201F4D9520}" id="{9A1C9032-5CD4-41EE-BEA2-15BEC6A0E75A}">
    <text>Please see payroll analytics tab</text>
  </threadedComment>
  <threadedComment ref="AI127" dT="2022-02-02T12:52:25.71" personId="{AA1B6C56-231C-4AD0-9A30-1E201F4D9520}" id="{622D6AE2-9071-4652-94D1-2E9A3F39F035}">
    <text>linkedin</text>
  </threadedComment>
  <threadedComment ref="AI130" dT="2022-02-02T13:39:48.66" personId="{AA1B6C56-231C-4AD0-9A30-1E201F4D9520}" id="{173BD0AB-674E-40BA-8CD8-3DECF786CC7D}">
    <text>RENT - 16.1k$
Accrued Municipal taxes for 10-12/21 4.5K$
Parking 1.6K$</text>
  </threadedComment>
  <threadedComment ref="AI131" dT="2022-02-02T13:41:08.05" personId="{AA1B6C56-231C-4AD0-9A30-1E201F4D9520}" id="{EC469785-7E22-484B-91FB-B66FBB1131C4}">
    <text>Legal fee accrual $3.15K
Trustee IBI $0.13K</text>
  </threadedComment>
  <threadedComment ref="AI132" dT="2022-02-03T06:20:26.36" personId="{AA1B6C56-231C-4AD0-9A30-1E201F4D9520}" id="{D1A41960-DC58-459C-83F2-8F7CB2505493}">
    <text>Refreshments $7K
Gifts to employees $0.42K
Meals $2.9K
Employees walfare  1.66K$</text>
  </threadedComment>
  <threadedComment ref="AI133" dT="2022-02-03T06:45:59.32" personId="{AA1B6C56-231C-4AD0-9A30-1E201F4D9520}" id="{3448D7EF-A708-4CA8-94BC-CF949CD6E943}">
    <text>Office expenses and other equipment 24K$
Administration services for 6-12/21 5.7K$</text>
  </threadedComment>
  <threadedComment ref="AI134" dT="2022-02-03T06:50:31.79" personId="{AA1B6C56-231C-4AD0-9A30-1E201F4D9520}" id="{7CEBB3BC-27C3-4744-9B93-E9C19BDAF828}">
    <text>NEXTAGE</text>
  </threadedComment>
  <threadedComment ref="AI135" dT="2022-02-03T10:46:20.60" personId="{AA1B6C56-231C-4AD0-9A30-1E201F4D9520}" id="{36FEFE5C-44C7-44FE-B275-BFCE407497BC}">
    <text>D&amp;O  1.225k$
Professional Liability 0.99K$
Business 0.25K$</text>
  </threadedComment>
  <threadedComment ref="AI136" dT="2022-02-03T07:24:01.06" personId="{AA1B6C56-231C-4AD0-9A30-1E201F4D9520}" id="{30C18311-8C41-407A-B650-0AE500D4811A}">
    <text>Apple 0.116K$
Makano 0.133K$
DOCUSIGNINC 0.123K$</text>
  </threadedComment>
  <threadedComment ref="AI137" dT="2022-02-03T08:00:29.94" personId="{AA1B6C56-231C-4AD0-9A30-1E201F4D9520}" id="{7435EDCC-EA95-456A-B613-7017F6808AF2}">
    <text>Electricity</text>
  </threadedComment>
  <threadedComment ref="AI138" dT="2022-02-03T07:25:52.58" personId="{AA1B6C56-231C-4AD0-9A30-1E201F4D9520}" id="{FFB64180-C3AB-4D52-8179-9B2734BCF01D}">
    <text>Bezeq 1.22K$
Zoom 0.075K$</text>
  </threadedComment>
  <threadedComment ref="AI139" dT="2022-02-03T07:26:56.42" personId="{AA1B6C56-231C-4AD0-9A30-1E201F4D9520}" id="{868D860E-16CD-49F0-9E74-F61BB7FFAFA7}">
    <text>Cleaning</text>
  </threadedComment>
  <threadedComment ref="AI141" dT="2022-02-03T07:50:03.89" personId="{AA1B6C56-231C-4AD0-9A30-1E201F4D9520}" id="{90FBA317-7510-4E71-8E7D-B099F28CD09D}">
    <text>Mifgash-team  5.5K$
DORI ADAR  0.1k$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16" dT="2022-02-02T06:43:38.78" personId="{AA1B6C56-231C-4AD0-9A30-1E201F4D9520}" id="{B7A608A0-2459-4F31-B276-4BC51AAFA025}">
    <text>UNITY 15.9k$
Municipal taxes  3.2K$
Menora 0.6K$
Assana 0.3K$
Jetbrains 0.12K$</text>
  </threadedComment>
  <threadedComment ref="AB18" dT="2022-02-02T06:47:59.47" personId="{AA1B6C56-231C-4AD0-9A30-1E201F4D9520}" id="{4F83A66A-1FF7-44F6-8224-E86E6E2B3A20}">
    <text>VAT 10K$
Surpluse 2021 5.3K$</text>
  </threadedComment>
  <threadedComment ref="AB45" dT="2022-02-03T10:03:04.99" personId="{AA1B6C56-231C-4AD0-9A30-1E201F4D9520}" id="{7D1BA1CD-C883-4499-9403-2B455F9D8A62}">
    <text>Increase in Salaries (see payroll analytics tub) + increase in retro funds</text>
  </threadedComment>
  <threadedComment ref="AB46" dT="2022-02-03T09:31:52.82" personId="{AA1B6C56-231C-4AD0-9A30-1E201F4D9520}" id="{FD3EF63B-7477-4B34-B2DD-CA9E1D5BBAEE}">
    <text>Increase is vacation days due to increase in salaries +accrual for recovery days (calculated once a year)</text>
  </threadedComment>
  <threadedComment ref="T60" dT="2019-05-26T10:48:09.70" personId="{6748B9D2-4CAF-41AE-9D99-217DDAE8FB06}" id="{9782C2D2-9A0C-484C-8E4E-246AB1E496EC}">
    <text>O’Melveny &amp; Myers LLP-22.4K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2-04-12T17:56:54.19" personId="{AA1B6C56-231C-4AD0-9A30-1E201F4D9520}" id="{EEC3E73B-14D8-4CB6-B975-4263FB3A1E00}">
    <text>2800000 לא מזומן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japancrate.com/" TargetMode="External"/><Relationship Id="rId4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9078-6999-4288-90F7-F2ED43AD8629}">
  <sheetPr>
    <tabColor rgb="FF00B050"/>
  </sheetPr>
  <dimension ref="B4:E22"/>
  <sheetViews>
    <sheetView workbookViewId="0"/>
  </sheetViews>
  <sheetFormatPr defaultColWidth="9" defaultRowHeight="15" x14ac:dyDescent="0.25"/>
  <cols>
    <col min="2" max="2" width="14.42578125" customWidth="1"/>
    <col min="3" max="4" width="13.42578125" customWidth="1"/>
    <col min="5" max="5" width="75.42578125" customWidth="1"/>
    <col min="8" max="8" width="40.140625" customWidth="1"/>
  </cols>
  <sheetData>
    <row r="4" spans="2:5" x14ac:dyDescent="0.25">
      <c r="B4" s="690" t="s">
        <v>612</v>
      </c>
      <c r="C4" s="690" t="s">
        <v>613</v>
      </c>
      <c r="D4" s="690" t="s">
        <v>614</v>
      </c>
      <c r="E4" s="690" t="s">
        <v>615</v>
      </c>
    </row>
    <row r="5" spans="2:5" x14ac:dyDescent="0.25">
      <c r="B5" s="691" t="s">
        <v>616</v>
      </c>
      <c r="C5" s="692">
        <v>43139</v>
      </c>
      <c r="D5" s="692"/>
      <c r="E5" s="691" t="s">
        <v>617</v>
      </c>
    </row>
    <row r="6" spans="2:5" ht="30" x14ac:dyDescent="0.25">
      <c r="B6" s="691" t="s">
        <v>618</v>
      </c>
      <c r="C6" s="692">
        <v>43142</v>
      </c>
      <c r="D6" s="692"/>
      <c r="E6" s="694" t="s">
        <v>619</v>
      </c>
    </row>
    <row r="7" spans="2:5" x14ac:dyDescent="0.25">
      <c r="B7" s="691" t="s">
        <v>630</v>
      </c>
      <c r="C7" s="692">
        <v>43143</v>
      </c>
      <c r="D7" s="692"/>
      <c r="E7" s="691" t="s">
        <v>631</v>
      </c>
    </row>
    <row r="8" spans="2:5" x14ac:dyDescent="0.25">
      <c r="B8" s="691" t="s">
        <v>630</v>
      </c>
      <c r="C8" s="692">
        <v>43143</v>
      </c>
      <c r="D8" s="692"/>
      <c r="E8" s="691" t="s">
        <v>633</v>
      </c>
    </row>
    <row r="9" spans="2:5" x14ac:dyDescent="0.25">
      <c r="B9" s="691" t="s">
        <v>636</v>
      </c>
      <c r="C9" s="692">
        <v>43144</v>
      </c>
      <c r="D9" s="692"/>
      <c r="E9" s="691" t="s">
        <v>637</v>
      </c>
    </row>
    <row r="10" spans="2:5" x14ac:dyDescent="0.25">
      <c r="B10" s="691" t="s">
        <v>658</v>
      </c>
      <c r="C10" s="692">
        <v>43149</v>
      </c>
      <c r="D10" s="692"/>
      <c r="E10" s="691" t="s">
        <v>662</v>
      </c>
    </row>
    <row r="11" spans="2:5" x14ac:dyDescent="0.25">
      <c r="B11" s="691"/>
      <c r="C11" s="692"/>
      <c r="D11" s="692"/>
      <c r="E11" s="691"/>
    </row>
    <row r="12" spans="2:5" x14ac:dyDescent="0.25">
      <c r="B12" s="691"/>
      <c r="C12" s="692"/>
      <c r="D12" s="692"/>
      <c r="E12" s="691"/>
    </row>
    <row r="13" spans="2:5" x14ac:dyDescent="0.25">
      <c r="B13" s="691"/>
      <c r="C13" s="692"/>
      <c r="D13" s="692"/>
      <c r="E13" s="691"/>
    </row>
    <row r="14" spans="2:5" x14ac:dyDescent="0.25">
      <c r="B14" s="691"/>
      <c r="C14" s="692"/>
      <c r="D14" s="692"/>
      <c r="E14" s="691"/>
    </row>
    <row r="15" spans="2:5" x14ac:dyDescent="0.25">
      <c r="B15" s="691"/>
      <c r="C15" s="692"/>
      <c r="D15" s="692"/>
      <c r="E15" s="691"/>
    </row>
    <row r="16" spans="2:5" x14ac:dyDescent="0.25">
      <c r="B16" s="691"/>
      <c r="C16" s="693"/>
      <c r="D16" s="692"/>
      <c r="E16" s="691"/>
    </row>
    <row r="17" spans="2:5" x14ac:dyDescent="0.25">
      <c r="B17" s="691"/>
      <c r="C17" s="692"/>
      <c r="D17" s="692"/>
      <c r="E17" s="691"/>
    </row>
    <row r="18" spans="2:5" x14ac:dyDescent="0.25">
      <c r="B18" s="691"/>
      <c r="C18" s="692"/>
      <c r="D18" s="692"/>
      <c r="E18" s="691"/>
    </row>
    <row r="19" spans="2:5" x14ac:dyDescent="0.25">
      <c r="B19" s="691"/>
      <c r="C19" s="692"/>
      <c r="D19" s="692"/>
      <c r="E19" s="691"/>
    </row>
    <row r="20" spans="2:5" x14ac:dyDescent="0.25">
      <c r="B20" s="691"/>
      <c r="C20" s="692"/>
      <c r="D20" s="692"/>
      <c r="E20" s="691"/>
    </row>
    <row r="21" spans="2:5" x14ac:dyDescent="0.25">
      <c r="B21" s="691"/>
      <c r="C21" s="691"/>
      <c r="D21" s="691"/>
      <c r="E21" s="691"/>
    </row>
    <row r="22" spans="2:5" x14ac:dyDescent="0.25">
      <c r="B22" s="691"/>
      <c r="C22" s="691"/>
      <c r="D22" s="691"/>
      <c r="E22" s="69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U37"/>
  <sheetViews>
    <sheetView topLeftCell="A7" workbookViewId="0"/>
  </sheetViews>
  <sheetFormatPr defaultRowHeight="15" outlineLevelCol="1" x14ac:dyDescent="0.25"/>
  <cols>
    <col min="1" max="1" width="13.42578125" customWidth="1" outlineLevel="1"/>
    <col min="2" max="2" width="8.85546875" customWidth="1"/>
    <col min="3" max="3" width="28.42578125" customWidth="1"/>
    <col min="7" max="7" width="2.42578125" customWidth="1"/>
  </cols>
  <sheetData>
    <row r="1" spans="1:9" x14ac:dyDescent="0.25">
      <c r="A1" s="452"/>
      <c r="B1" s="452"/>
      <c r="E1" s="291"/>
      <c r="H1" s="291"/>
      <c r="I1" s="291"/>
    </row>
    <row r="2" spans="1:9" ht="15.75" x14ac:dyDescent="0.25">
      <c r="A2" s="585" t="str">
        <f>'Actual vs Budget'!A7</f>
        <v>$</v>
      </c>
      <c r="C2" s="208" t="str">
        <f>'P&amp;L'!E2</f>
        <v>Pocket Pie Studios Ltd.</v>
      </c>
      <c r="E2" s="291"/>
      <c r="F2" s="291"/>
      <c r="H2" s="291"/>
      <c r="I2" s="291"/>
    </row>
    <row r="3" spans="1:9" ht="15.75" x14ac:dyDescent="0.25">
      <c r="A3" s="454">
        <f>IF(A2="$",1,IF(A2="$k",1000,1000000))</f>
        <v>1</v>
      </c>
      <c r="B3" s="454"/>
      <c r="C3" s="307" t="s">
        <v>361</v>
      </c>
      <c r="E3" s="291"/>
      <c r="F3" s="291"/>
      <c r="H3" s="291"/>
      <c r="I3" s="291"/>
    </row>
    <row r="4" spans="1:9" ht="15.75" thickBot="1" x14ac:dyDescent="0.3">
      <c r="A4" s="308"/>
      <c r="B4" s="308"/>
      <c r="C4" s="308"/>
      <c r="D4" s="308"/>
      <c r="E4" s="246"/>
      <c r="F4" s="246"/>
      <c r="H4" s="246"/>
      <c r="I4" s="246"/>
    </row>
    <row r="5" spans="1:9" x14ac:dyDescent="0.25">
      <c r="A5" s="246"/>
      <c r="B5" s="246"/>
      <c r="C5" s="309" t="s">
        <v>362</v>
      </c>
      <c r="D5" s="310">
        <f>EOMONTH(E5,-2)+1</f>
        <v>43466</v>
      </c>
      <c r="E5" s="310">
        <f>EOMONTH(F5,-2)+1</f>
        <v>43497</v>
      </c>
      <c r="F5" s="311">
        <v>43525</v>
      </c>
      <c r="H5" s="250">
        <f>YEAR(F5)</f>
        <v>2019</v>
      </c>
      <c r="I5" s="246"/>
    </row>
    <row r="6" spans="1:9" ht="15.75" thickBot="1" x14ac:dyDescent="0.3">
      <c r="A6" s="246"/>
      <c r="B6" s="246"/>
      <c r="C6" s="312" t="str">
        <f>A2</f>
        <v>$</v>
      </c>
      <c r="D6" s="313" t="s">
        <v>3</v>
      </c>
      <c r="E6" s="314" t="s">
        <v>3</v>
      </c>
      <c r="F6" s="315" t="s">
        <v>3</v>
      </c>
      <c r="H6" s="316" t="s">
        <v>5</v>
      </c>
      <c r="I6" s="246"/>
    </row>
    <row r="7" spans="1:9" x14ac:dyDescent="0.25">
      <c r="A7" s="246"/>
      <c r="B7" s="246"/>
      <c r="C7" s="309" t="s">
        <v>343</v>
      </c>
      <c r="D7" s="317"/>
      <c r="E7" s="317"/>
      <c r="F7" s="318"/>
      <c r="H7" s="319"/>
      <c r="I7" s="246"/>
    </row>
    <row r="8" spans="1:9" x14ac:dyDescent="0.25">
      <c r="A8" s="246"/>
      <c r="B8" s="246"/>
      <c r="C8" s="243" t="s">
        <v>344</v>
      </c>
      <c r="D8" s="320"/>
      <c r="E8" s="320"/>
      <c r="F8" s="321"/>
      <c r="H8" s="322"/>
      <c r="I8" s="246"/>
    </row>
    <row r="9" spans="1:9" x14ac:dyDescent="0.25">
      <c r="A9" s="246"/>
      <c r="B9" s="246"/>
      <c r="C9" s="243" t="s">
        <v>345</v>
      </c>
      <c r="D9" s="320"/>
      <c r="E9" s="320"/>
      <c r="F9" s="321"/>
      <c r="H9" s="322"/>
      <c r="I9" s="246"/>
    </row>
    <row r="10" spans="1:9" x14ac:dyDescent="0.25">
      <c r="A10" s="246"/>
      <c r="B10" s="246"/>
      <c r="C10" s="243" t="s">
        <v>346</v>
      </c>
      <c r="D10" s="320"/>
      <c r="E10" s="320"/>
      <c r="F10" s="321"/>
      <c r="H10" s="322"/>
      <c r="I10" s="246"/>
    </row>
    <row r="11" spans="1:9" ht="15.75" thickBot="1" x14ac:dyDescent="0.3">
      <c r="A11" s="246"/>
      <c r="B11" s="246"/>
      <c r="C11" s="323" t="s">
        <v>363</v>
      </c>
      <c r="D11" s="324"/>
      <c r="E11" s="324"/>
      <c r="F11" s="325"/>
      <c r="H11" s="326"/>
      <c r="I11" s="246"/>
    </row>
    <row r="12" spans="1:9" x14ac:dyDescent="0.25">
      <c r="A12" s="246"/>
      <c r="B12" s="246"/>
      <c r="C12" s="327"/>
      <c r="D12" s="328"/>
      <c r="E12" s="328"/>
      <c r="F12" s="329"/>
      <c r="H12" s="330"/>
      <c r="I12" s="246"/>
    </row>
    <row r="13" spans="1:9" ht="15.75" thickBot="1" x14ac:dyDescent="0.3">
      <c r="A13" s="246"/>
      <c r="B13" s="246"/>
      <c r="C13" s="244" t="s">
        <v>364</v>
      </c>
      <c r="D13" s="263"/>
      <c r="E13" s="263"/>
      <c r="F13" s="264"/>
      <c r="H13" s="265"/>
      <c r="I13" s="246"/>
    </row>
    <row r="14" spans="1:9" x14ac:dyDescent="0.25">
      <c r="A14" s="246"/>
      <c r="B14" s="246"/>
      <c r="C14" s="309" t="s">
        <v>365</v>
      </c>
      <c r="D14" s="331" t="e">
        <f>INDEX('Financial highlights'!$D$13:$Q$13,MATCH(D$5,'Financial highlights'!$D$5:$Q$5,0))</f>
        <v>#N/A</v>
      </c>
      <c r="E14" s="331" t="e">
        <f>INDEX('Financial highlights'!$D$13:$Q$13,MATCH(E$5,'Financial highlights'!$D$5:$Q$5,0))</f>
        <v>#N/A</v>
      </c>
      <c r="F14" s="332" t="e">
        <f>INDEX('Financial highlights'!$D$13:$Q$13,MATCH(F$5,'Financial highlights'!$D$5:$Q$5,0))</f>
        <v>#N/A</v>
      </c>
      <c r="H14" s="333" t="e">
        <f>INDEX('Financial highlights'!$D$13:$Q$13,MATCH(H$5&amp;" "&amp;H$6,'Financial highlights'!$D$5:$Q$5,0))</f>
        <v>#N/A</v>
      </c>
      <c r="I14" s="246"/>
    </row>
    <row r="15" spans="1:9" ht="15.75" thickBot="1" x14ac:dyDescent="0.3">
      <c r="A15" s="246"/>
      <c r="B15" s="246"/>
      <c r="C15" s="243" t="s">
        <v>349</v>
      </c>
      <c r="D15" s="334" t="e">
        <f>INDEX('Financial highlights'!$D$14:$Q$14,,MATCH(D$5,'Financial highlights'!$D$5:$Q$5,0))</f>
        <v>#N/A</v>
      </c>
      <c r="E15" s="334" t="e">
        <f>INDEX('Financial highlights'!$D$14:$Q$14,,MATCH(E$5,'Financial highlights'!$D$5:$Q$5,0))</f>
        <v>#N/A</v>
      </c>
      <c r="F15" s="335" t="e">
        <f>INDEX('Financial highlights'!$D$14:$Q$14,,MATCH(F$5,'Financial highlights'!$D$5:$Q$5,0))</f>
        <v>#N/A</v>
      </c>
      <c r="H15" s="336" t="e">
        <f>INDEX('Financial highlights'!$D$14:$Q$14,MATCH(H$5&amp;" "&amp;H$6,'Financial highlights'!$D$5:$Q$5,0))</f>
        <v>#N/A</v>
      </c>
      <c r="I15" s="246"/>
    </row>
    <row r="16" spans="1:9" x14ac:dyDescent="0.25">
      <c r="A16" s="246"/>
      <c r="B16" s="246"/>
      <c r="C16" s="243" t="s">
        <v>12</v>
      </c>
      <c r="D16" s="337" t="e">
        <f>D14-D15</f>
        <v>#N/A</v>
      </c>
      <c r="E16" s="337" t="e">
        <f t="shared" ref="E16:H16" si="0">E14-E15</f>
        <v>#N/A</v>
      </c>
      <c r="F16" s="338" t="e">
        <f t="shared" si="0"/>
        <v>#N/A</v>
      </c>
      <c r="H16" s="339" t="e">
        <f t="shared" si="0"/>
        <v>#N/A</v>
      </c>
      <c r="I16" s="246"/>
    </row>
    <row r="17" spans="1:21" x14ac:dyDescent="0.25">
      <c r="A17" s="246"/>
      <c r="B17" s="246"/>
      <c r="C17" s="243" t="s">
        <v>32</v>
      </c>
      <c r="D17" s="340">
        <f>IFERROR(+D16/D14,0)</f>
        <v>0</v>
      </c>
      <c r="E17" s="340">
        <f t="shared" ref="E17:H17" si="1">IFERROR(+E16/E14,0)</f>
        <v>0</v>
      </c>
      <c r="F17" s="341">
        <f t="shared" si="1"/>
        <v>0</v>
      </c>
      <c r="H17" s="342">
        <f t="shared" si="1"/>
        <v>0</v>
      </c>
      <c r="I17" s="246"/>
    </row>
    <row r="18" spans="1:21" ht="15.75" thickBot="1" x14ac:dyDescent="0.3">
      <c r="A18" s="246"/>
      <c r="B18" s="246"/>
      <c r="C18" s="243" t="s">
        <v>366</v>
      </c>
      <c r="D18" s="334" t="e">
        <f>INDEX('Financial highlights'!$D$25:$Q$25,,MATCH(D$5,'Financial highlights'!$D$5:$Q$5,0))</f>
        <v>#N/A</v>
      </c>
      <c r="E18" s="334" t="e">
        <f>INDEX('Financial highlights'!$D$25:$Q$25,,MATCH(E$5,'Financial highlights'!$D$5:$Q$5,0))</f>
        <v>#N/A</v>
      </c>
      <c r="F18" s="335" t="e">
        <f>INDEX('Financial highlights'!$D$25:$Q$25,,MATCH(F$5,'Financial highlights'!$D$5:$Q$5,0))</f>
        <v>#N/A</v>
      </c>
      <c r="G18" s="149"/>
      <c r="H18" s="336" t="e">
        <f>INDEX('Financial highlights'!$D$25:$Q$25,,MATCH(H$5&amp;" "&amp;H$6,'Financial highlights'!$D$5:$Q$5,0))</f>
        <v>#N/A</v>
      </c>
      <c r="I18" s="246"/>
    </row>
    <row r="19" spans="1:21" ht="15.75" thickBot="1" x14ac:dyDescent="0.3">
      <c r="A19" s="246"/>
      <c r="B19" s="246"/>
      <c r="C19" s="323" t="s">
        <v>352</v>
      </c>
      <c r="D19" s="337" t="e">
        <f>D16-D18</f>
        <v>#N/A</v>
      </c>
      <c r="E19" s="337" t="e">
        <f t="shared" ref="E19:H19" si="2">E16-E18</f>
        <v>#N/A</v>
      </c>
      <c r="F19" s="337" t="e">
        <f t="shared" si="2"/>
        <v>#N/A</v>
      </c>
      <c r="G19" s="149"/>
      <c r="H19" s="337" t="e">
        <f t="shared" si="2"/>
        <v>#N/A</v>
      </c>
      <c r="I19" s="246"/>
    </row>
    <row r="20" spans="1:21" x14ac:dyDescent="0.25">
      <c r="A20" s="246"/>
      <c r="B20" s="246"/>
      <c r="C20" s="327"/>
      <c r="D20" s="343"/>
      <c r="E20" s="344"/>
      <c r="F20" s="345"/>
      <c r="H20" s="346"/>
      <c r="I20" s="246"/>
    </row>
    <row r="21" spans="1:21" ht="15.75" thickBot="1" x14ac:dyDescent="0.3">
      <c r="A21" s="246"/>
      <c r="B21" s="246"/>
      <c r="C21" s="244" t="s">
        <v>367</v>
      </c>
      <c r="D21" s="347"/>
      <c r="E21" s="347"/>
      <c r="F21" s="348"/>
      <c r="H21" s="349"/>
      <c r="I21" s="246"/>
    </row>
    <row r="22" spans="1:21" x14ac:dyDescent="0.25">
      <c r="A22" s="246"/>
      <c r="B22" s="246"/>
      <c r="C22" s="309" t="s">
        <v>368</v>
      </c>
      <c r="D22" s="465" t="e">
        <f>(INDEX(BS!$P$13:$AB$68,MATCH("Accounts receivable",BS!$F$13:$F$68,0),MATCH(D$5,BS!$P$9:$AB$9,0)-1)-INDEX(BS!$P$13:$AB$68,MATCH("Accounts receivable",BS!$F$13:$F$68,0),MATCH(D$5,BS!$P$9:$AB$9,0))+INDEX('P&amp;L'!$W$13:$AI$13,MATCH(D$5,'P&amp;L'!$W$6:$AI$6,0))+INDEX(BS!$P$13:$AB$68,MATCH("Deferred revenues",BS!$F$13:$F$68,0),MATCH(D$5,BS!$P$9:$AB$9,0))-INDEX(BS!$P$13:$AB$68,MATCH("Deferred revenues",BS!$F$13:$F$68,0),MATCH(D$5,BS!$P$9:$AB$9,0)-1))/$A$3</f>
        <v>#N/A</v>
      </c>
      <c r="E22" s="465" t="e">
        <f>(INDEX(BS!$P$13:$AB$68,MATCH("Accounts receivable",BS!$F$13:$F$68,0),MATCH(E$5,BS!$P$9:$AB$9,0)-1)-INDEX(BS!$P$13:$AB$68,MATCH("Accounts receivable",BS!$F$13:$F$68,0),MATCH(E$5,BS!$P$9:$AB$9,0))+INDEX('P&amp;L'!$W$13:$AI$13,MATCH(E$5,'P&amp;L'!$W$6:$AI$6,0))+INDEX(BS!$P$13:$AB$68,MATCH("Deferred revenues",BS!$F$13:$F$68,0),MATCH(E$5,BS!$P$9:$AB$9,0))-INDEX(BS!$P$13:$AB$68,MATCH("Deferred revenues",BS!$F$13:$F$68,0),MATCH(E$5,BS!$P$9:$AB$9,0)-1))/$A$3</f>
        <v>#N/A</v>
      </c>
      <c r="F22" s="466" t="e">
        <f>(INDEX(BS!$P$13:$AB$68,MATCH("Accounts receivable",BS!$F$13:$F$68,0),MATCH(F$5,BS!$P$9:$AB$9,0)-1)-INDEX(BS!$P$13:$AB$68,MATCH("Accounts receivable",BS!$F$13:$F$68,0),MATCH(F$5,BS!$P$9:$AB$9,0))+INDEX('P&amp;L'!$W$13:$AI$13,MATCH(F$5,'P&amp;L'!$W$6:$AI$6,0))+INDEX(BS!$P$13:$AB$68,MATCH("Deferred revenues",BS!$F$13:$F$68,0),MATCH(F$5,BS!$P$9:$AB$9,0))-INDEX(BS!$P$13:$AB$68,MATCH("Deferred revenues",BS!$F$13:$F$68,0),MATCH(F$5,BS!$P$9:$AB$9,0)-1))/$A$3</f>
        <v>#N/A</v>
      </c>
      <c r="G22" s="149"/>
      <c r="H22" s="467">
        <f>(INDEX(BS!$P$13:$P$70,MATCH("Accounts receivable",BS!$F$13:$F$70,0))-INDEX(BS!$J$13:$J$70,MATCH("Accounts receivable",BS!$F$13:$F$70,0))+'P&amp;L'!P13+INDEX(BS!$P$13:$P$70,MATCH("Deferred revenues",BS!$F$13:$F$70,0))-INDEX(BS!$J$13:$J$70,MATCH("Deferred revenues",BS!$F$13:$F$70,0)))/$A$3</f>
        <v>0</v>
      </c>
      <c r="I22" s="246"/>
    </row>
    <row r="23" spans="1:21" x14ac:dyDescent="0.25">
      <c r="A23" s="246"/>
      <c r="B23" s="246"/>
      <c r="C23" s="243" t="s">
        <v>369</v>
      </c>
      <c r="D23" s="470" t="e">
        <f>(-INDEX(BS!$P$13:$AB$68,MATCH("Employee payables",BS!$F$13:$F$68,0),MATCH(D$5,BS!$P$9:$AB$9,0)-1)+INDEX(BS!$P$13:$AB$68,MATCH("Employee payables",BS!$F$13:$F$68,0),MATCH(D$5,BS!$P$9:$AB$9,0))-INDEX(BS!$P$13:$AB$68,MATCH("Employee institution",BS!$F$13:$F$68,0),MATCH(D$5,BS!$P$9:$AB$9,0)-1)+INDEX(BS!$P$13:$AB$68,MATCH("Employee institution",BS!$F$13:$F$68,0),MATCH(D$5,BS!$P$9:$AB$9,0))-INDEX(BS!$P$13:$AB$68,MATCH("Short term provisions - holiday accrual",BS!$F$13:$F$68,0),MATCH(D$5,BS!$P$9:$AB$9,0)-1)+INDEX(BS!$P$13:$AB$68,MATCH("Short term provisions - holiday accrual",BS!$F$13:$F$68,0),MATCH(D$5,BS!$P$9:$AB$9,0))-SUMIFS(INDEX('P&amp;L'!$V$8:$AI$277,,MATCH(D$5,'P&amp;L'!$V$6:$AI$6,0)-1),'P&amp;L'!$D$8:$D$277,"Payroll")-SUMIFS(INDEX('P&amp;L'!$V$8:$AI$277,,MATCH(D$5,'P&amp;L'!$V$6:$AI$6,0)-1),'P&amp;L'!$D$8:$D$277,"Recruitment"))/$A$3</f>
        <v>#N/A</v>
      </c>
      <c r="E23" s="470" t="e">
        <f>(-INDEX(BS!$P$13:$AB$68,MATCH("Employee payables",BS!$F$13:$F$68,0),MATCH(E$5,BS!$P$9:$AB$9,0)-1)+INDEX(BS!$P$13:$AB$68,MATCH("Employee payables",BS!$F$13:$F$68,0),MATCH(E$5,BS!$P$9:$AB$9,0))-INDEX(BS!$P$13:$AB$68,MATCH("Employee institution",BS!$F$13:$F$68,0),MATCH(E$5,BS!$P$9:$AB$9,0)-1)+INDEX(BS!$P$13:$AB$68,MATCH("Employee institution",BS!$F$13:$F$68,0),MATCH(E$5,BS!$P$9:$AB$9,0))-INDEX(BS!$P$13:$AB$68,MATCH("Short term provisions - holiday accrual",BS!$F$13:$F$68,0),MATCH(E$5,BS!$P$9:$AB$9,0)-1)+INDEX(BS!$P$13:$AB$68,MATCH("Short term provisions - holiday accrual",BS!$F$13:$F$68,0),MATCH(E$5,BS!$P$9:$AB$9,0))-SUMIFS(INDEX('P&amp;L'!$V$8:$AI$277,,MATCH(E$5,'P&amp;L'!$V$6:$AI$6,0)-1),'P&amp;L'!$D$8:$D$277,"Payroll")-SUMIFS(INDEX('P&amp;L'!$V$8:$AI$277,,MATCH(E$5,'P&amp;L'!$V$6:$AI$6,0)-1),'P&amp;L'!$D$8:$D$277,"Recruitment"))/$A$3</f>
        <v>#N/A</v>
      </c>
      <c r="F23" s="471" t="e">
        <f>(-INDEX(BS!$P$13:$AB$68,MATCH("Employee payables",BS!$F$13:$F$68,0),MATCH(F$5,BS!$P$9:$AB$9,0)-1)+INDEX(BS!$P$13:$AB$68,MATCH("Employee payables",BS!$F$13:$F$68,0),MATCH(F$5,BS!$P$9:$AB$9,0))-INDEX(BS!$P$13:$AB$68,MATCH("Employee institution",BS!$F$13:$F$68,0),MATCH(F$5,BS!$P$9:$AB$9,0)-1)+INDEX(BS!$P$13:$AB$68,MATCH("Employee institution",BS!$F$13:$F$68,0),MATCH(F$5,BS!$P$9:$AB$9,0))-INDEX(BS!$P$13:$AB$68,MATCH("Short term provisions - holiday accrual",BS!$F$13:$F$68,0),MATCH(F$5,BS!$P$9:$AB$9,0)-1)+INDEX(BS!$P$13:$AB$68,MATCH("Short term provisions - holiday accrual",BS!$F$13:$F$68,0),MATCH(F$5,BS!$P$9:$AB$9,0))-SUMIFS(INDEX('P&amp;L'!$V$8:$AI$277,,MATCH(F$5,'P&amp;L'!$V$6:$AI$6,0)-1),'P&amp;L'!$D$8:$D$277,"Payroll")-SUMIFS(INDEX('P&amp;L'!$V$8:$AI$277,,MATCH(F$5,'P&amp;L'!$V$6:$AI$6,0)-1),'P&amp;L'!$D$8:$D$277,"Recruitment"))/$A$3</f>
        <v>#N/A</v>
      </c>
      <c r="G23" s="149"/>
      <c r="H23" s="473">
        <f>(-INDEX(BS!$P$13:$AB$68,MATCH("Employee payables",BS!$F$13:$F$63,0),MATCH(BS!$P$9,BS!$P$9:$AB$9,0))+INDEX(BS!$J$13:$J$68,MATCH("Employee payables",BS!$F$13:$F$68,0))-INDEX(BS!$P$13:$AB$68,MATCH("Employee institution",BS!$F$13:$F$63,0),MATCH(BS!$P$9,BS!$P$9:$AB$9,0))+INDEX(BS!$J$13:$J$68,MATCH("Employee institution",BS!$F$13:$F$68,0))-INDEX(BS!$P$13:$AB$68,MATCH("Short term provisions - holiday accrual",BS!$F$13:$F$63,0),MATCH(BS!$P$9,BS!$P$9:$AB$9,0))+INDEX(BS!$J$13:$J$68,MATCH("Short term provisions - holiday accrual",BS!$F$13:$F$68,0))-SUMIFS('P&amp;L'!$W$8:$W$277,'P&amp;L'!$D$8:$D$277,"Payroll")-SUMIFS('P&amp;L'!$W$8:$W$277,'P&amp;L'!$D$8:$D$277,"Recruitment"))/$A$3</f>
        <v>208543.7</v>
      </c>
      <c r="I23" s="472"/>
      <c r="J23" s="468"/>
      <c r="O23" s="246"/>
      <c r="R23" s="246"/>
      <c r="T23" s="246"/>
      <c r="U23" s="246"/>
    </row>
    <row r="24" spans="1:21" x14ac:dyDescent="0.25">
      <c r="A24" s="246"/>
      <c r="B24" s="246"/>
      <c r="C24" s="243" t="s">
        <v>370</v>
      </c>
      <c r="D24" s="470" t="e">
        <f>(D26-D22-D23-D25)/$A$3</f>
        <v>#N/A</v>
      </c>
      <c r="E24" s="470" t="e">
        <f t="shared" ref="E24:F24" si="3">(E26-E22-E23-E25)/$A$3</f>
        <v>#N/A</v>
      </c>
      <c r="F24" s="471" t="e">
        <f t="shared" si="3"/>
        <v>#N/A</v>
      </c>
      <c r="G24" s="149"/>
      <c r="H24" s="473" t="e">
        <f>(H26-H22-H23-H25)/$A$3</f>
        <v>#N/A</v>
      </c>
      <c r="I24" s="472"/>
      <c r="J24" s="469"/>
      <c r="O24" s="246"/>
      <c r="R24" s="246"/>
      <c r="T24" s="246"/>
      <c r="U24" s="246"/>
    </row>
    <row r="25" spans="1:21" x14ac:dyDescent="0.25">
      <c r="A25" s="246"/>
      <c r="B25" s="246"/>
      <c r="C25" s="243" t="s">
        <v>249</v>
      </c>
      <c r="D25" s="470" t="e">
        <f>INDEX(CF!$Y$57:$AK$57,MATCH(D$5,CF!$Y$7:$AK$7,0))/$A$3</f>
        <v>#N/A</v>
      </c>
      <c r="E25" s="470" t="e">
        <f>INDEX(CF!$Y$57:$AK$57,MATCH(E$5,CF!$Y$7:$AK$7,0))/$A$3</f>
        <v>#N/A</v>
      </c>
      <c r="F25" s="471" t="e">
        <f>INDEX(CF!$Y$57:$AK$57,MATCH(F$5,CF!$Y$7:$AK$7,0))/$A$3</f>
        <v>#N/A</v>
      </c>
      <c r="G25" s="149"/>
      <c r="H25" s="350">
        <f>CF!S57/$A$3</f>
        <v>8627433.4687508587</v>
      </c>
      <c r="I25" s="472"/>
      <c r="J25" s="469"/>
      <c r="O25" s="246"/>
      <c r="R25" s="246"/>
      <c r="T25" s="246"/>
      <c r="U25" s="246"/>
    </row>
    <row r="26" spans="1:21" x14ac:dyDescent="0.25">
      <c r="A26" s="246"/>
      <c r="B26" s="246"/>
      <c r="C26" s="243" t="s">
        <v>371</v>
      </c>
      <c r="D26" s="351" t="e">
        <f>INDEX('Financial highlights'!$D$36:$Q$36,MATCH(D$5,'Financial highlights'!$D$29:$Q$29,0))</f>
        <v>#N/A</v>
      </c>
      <c r="E26" s="351" t="e">
        <f>INDEX('Financial highlights'!$D$36:$Q$36,MATCH(E$5,'Financial highlights'!$D$29:$Q$29,0))</f>
        <v>#N/A</v>
      </c>
      <c r="F26" s="352" t="e">
        <f>INDEX('Financial highlights'!$D$36:$Q$36,MATCH(F$5,'Financial highlights'!$D$29:$Q$29,0))</f>
        <v>#N/A</v>
      </c>
      <c r="G26" s="149"/>
      <c r="H26" s="350" t="e">
        <f>INDEX('Financial highlights'!$D$36:$Q$36,MATCH(H$5&amp;" "&amp;H$6,'Financial highlights'!$D$29:$Q$29,0))</f>
        <v>#N/A</v>
      </c>
      <c r="I26" s="472"/>
      <c r="J26" s="468"/>
      <c r="O26" s="246"/>
      <c r="R26" s="246"/>
      <c r="T26" s="246"/>
      <c r="U26" s="246"/>
    </row>
    <row r="27" spans="1:21" ht="15.75" thickBot="1" x14ac:dyDescent="0.3">
      <c r="A27" s="246"/>
      <c r="B27" s="246"/>
      <c r="C27" s="323" t="s">
        <v>372</v>
      </c>
      <c r="D27" s="353" t="e">
        <f>INDEX('Financial highlights'!$D$37:$Q$37,MATCH(D$5,'Financial highlights'!$D$5:$Q$5,0))</f>
        <v>#N/A</v>
      </c>
      <c r="E27" s="353" t="e">
        <f>INDEX('Financial highlights'!$D$37:$Q$37,MATCH(E$5,'Financial highlights'!$D$5:$Q$5,0))</f>
        <v>#N/A</v>
      </c>
      <c r="F27" s="354" t="e">
        <f>INDEX('Financial highlights'!$D$37:$Q$37,MATCH(F$5,'Financial highlights'!$D$5:$Q$5,0))</f>
        <v>#N/A</v>
      </c>
      <c r="G27" s="149"/>
      <c r="H27" s="355" t="e">
        <f>INDEX('Financial highlights'!$D$37:$Q$37,MATCH(H$5&amp;" "&amp;H$6,'Financial highlights'!$D$5:$Q$5,0))</f>
        <v>#N/A</v>
      </c>
      <c r="I27" s="472"/>
      <c r="J27" s="468"/>
      <c r="O27" s="246"/>
      <c r="R27" s="246"/>
      <c r="T27" s="246"/>
      <c r="U27" s="246"/>
    </row>
    <row r="28" spans="1:21" x14ac:dyDescent="0.25">
      <c r="A28" s="246"/>
      <c r="B28" s="246"/>
      <c r="C28" s="356"/>
      <c r="D28" s="357"/>
      <c r="E28" s="357"/>
      <c r="F28" s="358"/>
      <c r="H28" s="359"/>
      <c r="I28" s="472"/>
      <c r="J28" s="468"/>
      <c r="O28" s="246"/>
      <c r="R28" s="246"/>
      <c r="T28" s="246"/>
      <c r="U28" s="246"/>
    </row>
    <row r="29" spans="1:21" ht="15.75" thickBot="1" x14ac:dyDescent="0.3">
      <c r="A29" s="246"/>
      <c r="B29" s="246"/>
      <c r="C29" s="244" t="s">
        <v>373</v>
      </c>
      <c r="D29" s="347"/>
      <c r="E29" s="347"/>
      <c r="F29" s="348"/>
      <c r="H29" s="349"/>
      <c r="I29" s="246"/>
      <c r="J29" s="468"/>
      <c r="O29" s="246"/>
      <c r="R29" s="246"/>
      <c r="T29" s="246"/>
      <c r="U29" s="246"/>
    </row>
    <row r="30" spans="1:21" x14ac:dyDescent="0.25">
      <c r="A30" s="246"/>
      <c r="B30" s="246"/>
      <c r="C30" s="309" t="s">
        <v>151</v>
      </c>
      <c r="D30" s="360" t="e">
        <f>INDEX('Financial highlights'!$D$50:$Q$50,,MATCH(D$5,'Financial highlights'!$D$40:$Q$40,0))</f>
        <v>#N/A</v>
      </c>
      <c r="E30" s="360" t="e">
        <f>INDEX('Financial highlights'!$D$50:$Q$50,,MATCH(E$5,'Financial highlights'!$D$40:$Q$40,0))</f>
        <v>#N/A</v>
      </c>
      <c r="F30" s="361" t="e">
        <f>INDEX('Financial highlights'!$D$50:$Q$50,,MATCH(F$5,'Financial highlights'!$D$40:$Q$40,0))</f>
        <v>#N/A</v>
      </c>
      <c r="H30" s="362" t="e">
        <f>INDEX('Financial highlights'!$D$50:$Q$50,,MATCH(H$5&amp;" "&amp;H$6,'Financial highlights'!$D$40:$Q$40,0))</f>
        <v>#N/A</v>
      </c>
      <c r="I30" s="246"/>
    </row>
    <row r="31" spans="1:21" ht="15.75" thickBot="1" x14ac:dyDescent="0.3">
      <c r="A31" s="246"/>
      <c r="B31" s="246"/>
      <c r="C31" s="323" t="s">
        <v>374</v>
      </c>
      <c r="D31" s="531">
        <f>IFERROR((D15+D18)/D30,0)</f>
        <v>0</v>
      </c>
      <c r="E31" s="531">
        <f t="shared" ref="E31:H31" si="4">IFERROR((E15+E18)/E30,0)</f>
        <v>0</v>
      </c>
      <c r="F31" s="532">
        <f t="shared" si="4"/>
        <v>0</v>
      </c>
      <c r="G31" s="149"/>
      <c r="H31" s="533">
        <f t="shared" si="4"/>
        <v>0</v>
      </c>
      <c r="I31" s="246"/>
    </row>
    <row r="32" spans="1:21" x14ac:dyDescent="0.25">
      <c r="A32" s="246"/>
      <c r="B32" s="246"/>
      <c r="C32" s="356"/>
      <c r="D32" s="357"/>
      <c r="E32" s="357"/>
      <c r="F32" s="358"/>
      <c r="H32" s="359"/>
      <c r="I32" s="246"/>
    </row>
    <row r="33" spans="1:9" ht="15.75" thickBot="1" x14ac:dyDescent="0.3">
      <c r="A33" s="246"/>
      <c r="B33" s="246"/>
      <c r="C33" s="244" t="s">
        <v>375</v>
      </c>
      <c r="D33" s="347"/>
      <c r="E33" s="347"/>
      <c r="F33" s="348"/>
      <c r="H33" s="349"/>
      <c r="I33" s="246"/>
    </row>
    <row r="34" spans="1:9" x14ac:dyDescent="0.25">
      <c r="A34" s="246"/>
      <c r="B34" s="246"/>
      <c r="C34" s="309" t="s">
        <v>376</v>
      </c>
      <c r="D34" s="474" t="e">
        <f>(INDEX(BS!$P$12:$AB$70,MATCH("Total Current Assets",BS!$E$12:$E$70,0),MATCH(D$5,BS!$P$9:$AB$9,0))-INDEX(BS!$P$12:$AB$70,MATCH("Total Current Liabilities",BS!$E$12:$E$70,0),MATCH(D$5,BS!$P$9:$AB$9,0)))/$A$3</f>
        <v>#N/A</v>
      </c>
      <c r="E34" s="474" t="e">
        <f>(INDEX(BS!$P$12:$AB$70,MATCH("Total Current Assets",BS!$E$12:$E$70,0),MATCH(E$5,BS!$P$9:$AB$9,0))-INDEX(BS!$P$12:$AB$70,MATCH("Total Current Liabilities",BS!$E$12:$E$70,0),MATCH(E$5,BS!$P$9:$AB$9,0)))/$A$3</f>
        <v>#N/A</v>
      </c>
      <c r="F34" s="475" t="e">
        <f>(INDEX(BS!$P$12:$AB$70,MATCH("Total Current Assets",BS!$E$12:$E$70,0),MATCH(F$5,BS!$P$9:$AB$9,0))-INDEX(BS!$P$12:$AB$70,MATCH("Total Current Liabilities",BS!$E$12:$E$70,0),MATCH(F$5,BS!$P$9:$AB$9,0)))/$A$3</f>
        <v>#N/A</v>
      </c>
      <c r="G34" s="149"/>
      <c r="H34" s="362">
        <f>(INDEX(BS!$J$12:$J$70,MATCH("Total Current Assets",BS!$E$12:$E$70,0))-INDEX(BS!$J$12:$J$70,MATCH("Total Current Liabilities",BS!$E$12:$E$70,0)))/$A$3</f>
        <v>6524305.3999999994</v>
      </c>
      <c r="I34" s="246"/>
    </row>
    <row r="35" spans="1:9" ht="24.75" thickBot="1" x14ac:dyDescent="0.3">
      <c r="A35" s="246"/>
      <c r="B35" s="246"/>
      <c r="C35" s="323" t="s">
        <v>377</v>
      </c>
      <c r="D35" s="531" t="e">
        <f>INDEX(BS!$P$55:$AB$55,MATCH(D$5,BS!$P$9:$AB$9,0))/$A$3</f>
        <v>#N/A</v>
      </c>
      <c r="E35" s="531" t="e">
        <f>INDEX(BS!$P$55:$AB$55,MATCH(E$5,BS!$P$9:$AB$9,0))/$A$3</f>
        <v>#N/A</v>
      </c>
      <c r="F35" s="532" t="e">
        <f>INDEX(BS!$P$55:$AB$55,MATCH(F$5,BS!$P$9:$AB$9,0))/$A$3</f>
        <v>#N/A</v>
      </c>
      <c r="G35" s="149"/>
      <c r="H35" s="533">
        <f>BS!J55/$A$3</f>
        <v>0</v>
      </c>
      <c r="I35" s="246"/>
    </row>
    <row r="36" spans="1:9" x14ac:dyDescent="0.25">
      <c r="A36" s="246"/>
      <c r="B36" s="246"/>
      <c r="C36" s="363"/>
      <c r="D36" s="263"/>
      <c r="E36" s="263"/>
      <c r="F36" s="263"/>
      <c r="H36" s="263"/>
      <c r="I36" s="246"/>
    </row>
    <row r="37" spans="1:9" x14ac:dyDescent="0.25">
      <c r="A37" s="291"/>
      <c r="B37" s="291"/>
      <c r="C37" s="291"/>
      <c r="D37" s="291"/>
      <c r="E37" s="291"/>
      <c r="F37" s="291"/>
      <c r="H37" s="291"/>
      <c r="I37" s="291"/>
    </row>
  </sheetData>
  <conditionalFormatting sqref="A1:B1">
    <cfRule type="cellIs" dxfId="247" priority="1" operator="equal">
      <formula>"ERROR"</formula>
    </cfRule>
  </conditionalFormatting>
  <dataValidations count="1">
    <dataValidation type="list" allowBlank="1" showInputMessage="1" showErrorMessage="1" sqref="A2:B2" xr:uid="{00000000-0002-0000-0000-000000000000}">
      <formula1>"$, $K, $M"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2:P93"/>
  <sheetViews>
    <sheetView showGridLines="0" topLeftCell="B36" workbookViewId="0">
      <selection activeCell="C95" sqref="C95"/>
    </sheetView>
  </sheetViews>
  <sheetFormatPr defaultRowHeight="15" outlineLevelCol="1" x14ac:dyDescent="0.25"/>
  <cols>
    <col min="1" max="1" width="9" hidden="1" customWidth="1" outlineLevel="1"/>
    <col min="2" max="2" width="9" collapsed="1"/>
    <col min="3" max="3" width="29.42578125" customWidth="1"/>
    <col min="4" max="4" width="10.5703125" hidden="1" customWidth="1"/>
    <col min="5" max="5" width="10" hidden="1" customWidth="1"/>
    <col min="6" max="6" width="10.5703125" hidden="1" customWidth="1"/>
    <col min="7" max="7" width="5" hidden="1" customWidth="1"/>
    <col min="8" max="8" width="22.42578125" hidden="1" customWidth="1"/>
    <col min="9" max="9" width="10.5703125" bestFit="1" customWidth="1"/>
    <col min="10" max="10" width="10" bestFit="1" customWidth="1"/>
    <col min="11" max="11" width="10.5703125" bestFit="1" customWidth="1"/>
    <col min="12" max="12" width="5" customWidth="1"/>
    <col min="13" max="13" width="26.140625" customWidth="1"/>
    <col min="14" max="15" width="10.5703125" bestFit="1" customWidth="1"/>
    <col min="16" max="16" width="10" bestFit="1" customWidth="1"/>
  </cols>
  <sheetData>
    <row r="2" spans="1:16" ht="15.75" x14ac:dyDescent="0.25">
      <c r="A2" t="s">
        <v>388</v>
      </c>
      <c r="C2" s="289" t="str">
        <f>'P&amp;L'!E2</f>
        <v>Pocket Pie Studios Ltd.</v>
      </c>
    </row>
    <row r="3" spans="1:16" ht="15.75" x14ac:dyDescent="0.25">
      <c r="A3">
        <f ca="1">COUNTIF(D28:O28,"error")+COUNTIF(D37:O37,"error")+COUNTIF(D50:O50,"error")+COUNTIF(D93:O93,"error")</f>
        <v>0</v>
      </c>
      <c r="C3" s="290" t="s">
        <v>359</v>
      </c>
    </row>
    <row r="4" spans="1:16" ht="15.75" x14ac:dyDescent="0.25">
      <c r="A4" t="s">
        <v>389</v>
      </c>
      <c r="C4" s="290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</row>
    <row r="5" spans="1:16" ht="15.75" thickBot="1" x14ac:dyDescent="0.3">
      <c r="A5">
        <f ca="1">A3+'Financial highlights'!A3+'P&amp;L'!CU2+'P&amp;L'!M2+BS!J2+BS!AQ2+CF!AS2+CF!M2+JE!C1+'Trial balance'!C1</f>
        <v>5</v>
      </c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</row>
    <row r="6" spans="1:16" ht="15.75" thickBot="1" x14ac:dyDescent="0.3">
      <c r="A6" t="s">
        <v>360</v>
      </c>
      <c r="C6" s="909" t="str">
        <f>"Month "&amp;$A$7</f>
        <v>Month $</v>
      </c>
      <c r="D6" s="906">
        <f>month_of_report</f>
        <v>44531</v>
      </c>
      <c r="E6" s="907"/>
      <c r="F6" s="908"/>
      <c r="G6" s="246"/>
      <c r="H6" s="909" t="str">
        <f>"Quarter "&amp;$A$7</f>
        <v>Quarter $</v>
      </c>
      <c r="I6" s="906" t="str">
        <f>"Q"&amp;ROUNDUP(MONTH(month_of_report)/3,0)&amp;"-"&amp;YEAR(month_of_report)-2000</f>
        <v>Q4-21</v>
      </c>
      <c r="J6" s="907"/>
      <c r="K6" s="908"/>
      <c r="L6" s="246"/>
      <c r="M6" s="909" t="str">
        <f>$A$7&amp;" YTD "&amp;YEAR(month_of_report)</f>
        <v>$ YTD 2021</v>
      </c>
      <c r="N6" s="906" t="str">
        <f>RIGHT(M6,4)</f>
        <v>2021</v>
      </c>
      <c r="O6" s="907"/>
      <c r="P6" s="908"/>
    </row>
    <row r="7" spans="1:16" ht="15.75" thickBot="1" x14ac:dyDescent="0.3">
      <c r="A7" t="str">
        <f>'Financial highlights'!E3</f>
        <v>$</v>
      </c>
      <c r="C7" s="910"/>
      <c r="D7" s="450" t="s">
        <v>3</v>
      </c>
      <c r="E7" s="450" t="s">
        <v>4</v>
      </c>
      <c r="F7" s="450" t="s">
        <v>175</v>
      </c>
      <c r="G7" s="246"/>
      <c r="H7" s="910"/>
      <c r="I7" s="450" t="s">
        <v>3</v>
      </c>
      <c r="J7" s="450" t="s">
        <v>4</v>
      </c>
      <c r="K7" s="450" t="s">
        <v>175</v>
      </c>
      <c r="L7" s="246"/>
      <c r="M7" s="910"/>
      <c r="N7" s="450" t="s">
        <v>3</v>
      </c>
      <c r="O7" s="450" t="s">
        <v>4</v>
      </c>
      <c r="P7" s="450" t="s">
        <v>175</v>
      </c>
    </row>
    <row r="8" spans="1:16" hidden="1" x14ac:dyDescent="0.25">
      <c r="A8" s="454">
        <f>IF(A7="$",1,IF(A7="$k",1000,1000000))</f>
        <v>1</v>
      </c>
      <c r="C8" s="538" t="s">
        <v>343</v>
      </c>
      <c r="D8" s="292"/>
      <c r="E8" s="292"/>
      <c r="F8" s="292"/>
      <c r="G8" s="246"/>
      <c r="H8" s="538" t="str">
        <f>C8</f>
        <v>KPI</v>
      </c>
      <c r="I8" s="292"/>
      <c r="J8" s="292"/>
      <c r="K8" s="292"/>
      <c r="L8" s="246"/>
      <c r="M8" s="538" t="str">
        <f>H8</f>
        <v>KPI</v>
      </c>
      <c r="N8" s="292"/>
      <c r="O8" s="292"/>
      <c r="P8" s="292"/>
    </row>
    <row r="9" spans="1:16" hidden="1" x14ac:dyDescent="0.25">
      <c r="C9" s="539" t="s">
        <v>343</v>
      </c>
      <c r="D9" s="293"/>
      <c r="E9" s="293"/>
      <c r="F9" s="293"/>
      <c r="G9" s="246"/>
      <c r="H9" s="539" t="str">
        <f t="shared" ref="H9:H11" si="0">C9</f>
        <v>KPI</v>
      </c>
      <c r="I9" s="293"/>
      <c r="J9" s="293"/>
      <c r="K9" s="293"/>
      <c r="L9" s="246"/>
      <c r="M9" s="539" t="str">
        <f t="shared" ref="M9:M11" si="1">H9</f>
        <v>KPI</v>
      </c>
      <c r="N9" s="293"/>
      <c r="O9" s="293"/>
      <c r="P9" s="293"/>
    </row>
    <row r="10" spans="1:16" hidden="1" x14ac:dyDescent="0.25">
      <c r="C10" s="539" t="s">
        <v>345</v>
      </c>
      <c r="D10" s="293"/>
      <c r="E10" s="293"/>
      <c r="F10" s="293"/>
      <c r="G10" s="246"/>
      <c r="H10" s="539" t="str">
        <f t="shared" si="0"/>
        <v>MRR</v>
      </c>
      <c r="I10" s="293"/>
      <c r="J10" s="293"/>
      <c r="K10" s="293"/>
      <c r="L10" s="246"/>
      <c r="M10" s="539" t="str">
        <f t="shared" si="1"/>
        <v>MRR</v>
      </c>
      <c r="N10" s="293"/>
      <c r="O10" s="293"/>
      <c r="P10" s="293"/>
    </row>
    <row r="11" spans="1:16" ht="15.75" hidden="1" thickBot="1" x14ac:dyDescent="0.3">
      <c r="C11" s="540" t="s">
        <v>346</v>
      </c>
      <c r="D11" s="294"/>
      <c r="E11" s="294"/>
      <c r="F11" s="294"/>
      <c r="G11" s="246"/>
      <c r="H11" s="540" t="str">
        <f t="shared" si="0"/>
        <v>ARR</v>
      </c>
      <c r="I11" s="294"/>
      <c r="J11" s="294"/>
      <c r="K11" s="294"/>
      <c r="L11" s="246"/>
      <c r="M11" s="540" t="str">
        <f t="shared" si="1"/>
        <v>ARR</v>
      </c>
      <c r="N11" s="294"/>
      <c r="O11" s="294"/>
      <c r="P11" s="294"/>
    </row>
    <row r="12" spans="1:16" ht="8.25" customHeight="1" thickBot="1" x14ac:dyDescent="0.3">
      <c r="C12" s="541"/>
      <c r="D12" s="295"/>
      <c r="E12" s="295"/>
      <c r="F12" s="296"/>
      <c r="G12" s="246"/>
      <c r="H12" s="541"/>
      <c r="I12" s="295"/>
      <c r="J12" s="295"/>
      <c r="K12" s="296"/>
      <c r="L12" s="246"/>
      <c r="M12" s="541"/>
      <c r="N12" s="295"/>
      <c r="O12" s="295"/>
      <c r="P12" s="296"/>
    </row>
    <row r="13" spans="1:16" ht="15.75" thickBot="1" x14ac:dyDescent="0.3">
      <c r="C13" s="542" t="str">
        <f>"P&amp;L Summary "&amp;$A$7</f>
        <v>P&amp;L Summary $</v>
      </c>
      <c r="D13" s="297"/>
      <c r="E13" s="297"/>
      <c r="F13" s="298"/>
      <c r="G13" s="246"/>
      <c r="H13" s="542" t="str">
        <f t="shared" ref="H13:H26" si="2">C13</f>
        <v>P&amp;L Summary $</v>
      </c>
      <c r="I13" s="297"/>
      <c r="J13" s="297"/>
      <c r="K13" s="298"/>
      <c r="L13" s="246"/>
      <c r="M13" s="542" t="str">
        <f>H13</f>
        <v>P&amp;L Summary $</v>
      </c>
      <c r="N13" s="297"/>
      <c r="O13" s="297"/>
      <c r="P13" s="298"/>
    </row>
    <row r="14" spans="1:16" hidden="1" x14ac:dyDescent="0.25">
      <c r="A14" s="288">
        <v>1</v>
      </c>
      <c r="C14" s="543" t="s">
        <v>348</v>
      </c>
      <c r="D14" s="528">
        <f>IFERROR(INDEX('P&amp;L'!H$8:H$278,MATCH($A14,'P&amp;L'!$C$8:$C$278,0),),0)/$A$8</f>
        <v>0</v>
      </c>
      <c r="E14" s="528">
        <f ca="1">IFERROR(INDEX('P&amp;L'!I$8:I$278,MATCH($A14,'P&amp;L'!$C$8:$C$278,0),),0)/$A$8</f>
        <v>0</v>
      </c>
      <c r="F14" s="528">
        <f ca="1">IFERROR(INDEX('P&amp;L'!J$8:J$278,MATCH($A14,'P&amp;L'!$C$8:$C$278,0),),0)/$A$8</f>
        <v>0</v>
      </c>
      <c r="G14" s="246"/>
      <c r="H14" s="543" t="str">
        <f t="shared" si="2"/>
        <v>Revenues</v>
      </c>
      <c r="I14" s="528">
        <f>IFERROR(INDEX('P&amp;L'!L$8:L$278,MATCH($A14,'P&amp;L'!$C$8:$C$278,0),),0)/$A$8</f>
        <v>0</v>
      </c>
      <c r="J14" s="528">
        <f ca="1">IFERROR(INDEX('P&amp;L'!M$8:M$278,MATCH($A14,'P&amp;L'!$C$8:$C$278,0),),0)/$A$8</f>
        <v>0</v>
      </c>
      <c r="K14" s="528">
        <f ca="1">IFERROR(INDEX('P&amp;L'!N$8:N$278,MATCH($A14,'P&amp;L'!$C$8:$C$278,0),),0)/$A$8</f>
        <v>0</v>
      </c>
      <c r="L14" s="246"/>
      <c r="M14" s="543" t="str">
        <f t="shared" ref="M14:M27" si="3">H14</f>
        <v>Revenues</v>
      </c>
      <c r="N14" s="528">
        <f>IFERROR(INDEX('P&amp;L'!P$8:P$278,MATCH($A14,'P&amp;L'!$C$8:$C$278,0),),0)/$A$8</f>
        <v>0</v>
      </c>
      <c r="O14" s="528">
        <f ca="1">IFERROR(INDEX('P&amp;L'!Q$8:Q$278,MATCH($A14,'P&amp;L'!$C$8:$C$278,0),),0)/$A$8</f>
        <v>0</v>
      </c>
      <c r="P14" s="528">
        <f ca="1">IFERROR(INDEX('P&amp;L'!R$8:R$278,MATCH($A14,'P&amp;L'!$C$8:$C$278,0),),0)/$A$8</f>
        <v>0</v>
      </c>
    </row>
    <row r="15" spans="1:16" ht="15.75" hidden="1" thickBot="1" x14ac:dyDescent="0.3">
      <c r="A15" s="288">
        <v>2</v>
      </c>
      <c r="C15" s="544" t="s">
        <v>10</v>
      </c>
      <c r="D15" s="529">
        <f>IFERROR(INDEX('P&amp;L'!H$8:H$278,MATCH($A15,'P&amp;L'!$C$8:$C$278,0),),0)/$A$8</f>
        <v>0</v>
      </c>
      <c r="E15" s="529">
        <f ca="1">IFERROR(INDEX('P&amp;L'!I$8:I$278,MATCH($A15,'P&amp;L'!$C$8:$C$278,0),),0)/$A$8</f>
        <v>0</v>
      </c>
      <c r="F15" s="529">
        <f ca="1">IFERROR(INDEX('P&amp;L'!J$8:J$278,MATCH($A15,'P&amp;L'!$C$8:$C$278,0),),0)/$A$8</f>
        <v>0</v>
      </c>
      <c r="G15" s="246"/>
      <c r="H15" s="544" t="str">
        <f t="shared" si="2"/>
        <v>Cost of Sales</v>
      </c>
      <c r="I15" s="529">
        <f>IFERROR(INDEX('P&amp;L'!L$8:L$278,MATCH($A15,'P&amp;L'!$C$8:$C$278,0),),0)/$A$8</f>
        <v>0</v>
      </c>
      <c r="J15" s="529">
        <f ca="1">IFERROR(INDEX('P&amp;L'!M$8:M$278,MATCH($A15,'P&amp;L'!$C$8:$C$278,0),),0)/$A$8</f>
        <v>0</v>
      </c>
      <c r="K15" s="529">
        <f ca="1">IFERROR(INDEX('P&amp;L'!N$8:N$278,MATCH($A15,'P&amp;L'!$C$8:$C$278,0),),0)/$A$8</f>
        <v>0</v>
      </c>
      <c r="L15" s="246"/>
      <c r="M15" s="544" t="str">
        <f t="shared" si="3"/>
        <v>Cost of Sales</v>
      </c>
      <c r="N15" s="529">
        <f>IFERROR(INDEX('P&amp;L'!P$8:P$278,MATCH($A15,'P&amp;L'!$C$8:$C$278,0),),0)/$A$8</f>
        <v>0</v>
      </c>
      <c r="O15" s="529">
        <f ca="1">IFERROR(INDEX('P&amp;L'!Q$8:Q$278,MATCH($A15,'P&amp;L'!$C$8:$C$278,0),),0)/$A$8</f>
        <v>0</v>
      </c>
      <c r="P15" s="529">
        <f ca="1">IFERROR(INDEX('P&amp;L'!R$8:R$278,MATCH($A15,'P&amp;L'!$C$8:$C$278,0),),0)/$A$8</f>
        <v>0</v>
      </c>
    </row>
    <row r="16" spans="1:16" ht="15.75" hidden="1" thickBot="1" x14ac:dyDescent="0.3">
      <c r="C16" s="545" t="s">
        <v>357</v>
      </c>
      <c r="D16" s="530">
        <f>D14-D15</f>
        <v>0</v>
      </c>
      <c r="E16" s="530">
        <f t="shared" ref="E16" ca="1" si="4">E14-E15</f>
        <v>0</v>
      </c>
      <c r="F16" s="530">
        <f ca="1">F14+F15</f>
        <v>0</v>
      </c>
      <c r="G16" s="246"/>
      <c r="H16" s="545" t="str">
        <f t="shared" si="2"/>
        <v>Gross profit</v>
      </c>
      <c r="I16" s="530">
        <f>I14-I15</f>
        <v>0</v>
      </c>
      <c r="J16" s="530">
        <f t="shared" ref="J16" ca="1" si="5">J14-J15</f>
        <v>0</v>
      </c>
      <c r="K16" s="530">
        <f ca="1">K14+K15</f>
        <v>0</v>
      </c>
      <c r="L16" s="246"/>
      <c r="M16" s="545" t="str">
        <f t="shared" si="3"/>
        <v>Gross profit</v>
      </c>
      <c r="N16" s="530">
        <f>N14-N15</f>
        <v>0</v>
      </c>
      <c r="O16" s="530">
        <f t="shared" ref="O16" ca="1" si="6">O14-O15</f>
        <v>0</v>
      </c>
      <c r="P16" s="530">
        <f ca="1">P14+P15</f>
        <v>0</v>
      </c>
    </row>
    <row r="17" spans="1:16" ht="15.75" hidden="1" thickBot="1" x14ac:dyDescent="0.3">
      <c r="C17" s="546" t="s">
        <v>32</v>
      </c>
      <c r="D17" s="536">
        <f>IFERROR(+D16/D14,0)</f>
        <v>0</v>
      </c>
      <c r="E17" s="536">
        <f t="shared" ref="E17:F17" ca="1" si="7">IFERROR(+E16/E14,0)</f>
        <v>0</v>
      </c>
      <c r="F17" s="537">
        <f t="shared" ca="1" si="7"/>
        <v>0</v>
      </c>
      <c r="G17" s="246"/>
      <c r="H17" s="546" t="str">
        <f t="shared" si="2"/>
        <v>Gross margin</v>
      </c>
      <c r="I17" s="536">
        <f>IFERROR(+I16/I14,0)</f>
        <v>0</v>
      </c>
      <c r="J17" s="536">
        <f t="shared" ref="J17" ca="1" si="8">IFERROR(+J16/J14,0)</f>
        <v>0</v>
      </c>
      <c r="K17" s="537">
        <f t="shared" ref="K17" ca="1" si="9">IFERROR(+K16/K14,0)</f>
        <v>0</v>
      </c>
      <c r="L17" s="246"/>
      <c r="M17" s="546" t="str">
        <f t="shared" si="3"/>
        <v>Gross margin</v>
      </c>
      <c r="N17" s="536">
        <f>IFERROR(+N16/N14,0)</f>
        <v>0</v>
      </c>
      <c r="O17" s="536">
        <f t="shared" ref="O17" ca="1" si="10">IFERROR(+O16/O14,0)</f>
        <v>0</v>
      </c>
      <c r="P17" s="537">
        <f t="shared" ref="P17" ca="1" si="11">IFERROR(+P16/P14,0)</f>
        <v>0</v>
      </c>
    </row>
    <row r="18" spans="1:16" ht="15.75" thickBot="1" x14ac:dyDescent="0.3">
      <c r="C18" s="547" t="s">
        <v>358</v>
      </c>
      <c r="D18" s="299"/>
      <c r="E18" s="299"/>
      <c r="F18" s="300"/>
      <c r="G18" s="246"/>
      <c r="H18" s="547" t="str">
        <f t="shared" si="2"/>
        <v>Opex:</v>
      </c>
      <c r="I18" s="299"/>
      <c r="J18" s="299"/>
      <c r="K18" s="300"/>
      <c r="L18" s="246"/>
      <c r="M18" s="547" t="str">
        <f t="shared" si="3"/>
        <v>Opex:</v>
      </c>
      <c r="N18" s="299"/>
      <c r="O18" s="299"/>
      <c r="P18" s="300"/>
    </row>
    <row r="19" spans="1:16" x14ac:dyDescent="0.25">
      <c r="A19" s="288">
        <v>11</v>
      </c>
      <c r="C19" s="548" t="str">
        <f>'Financial highlights'!C18</f>
        <v>R&amp;D</v>
      </c>
      <c r="D19" s="525">
        <f>IFERROR(INDEX('P&amp;L'!H$8:H$278,MATCH($A19,'P&amp;L'!$C$8:$C$278,0),),0)/$A$8</f>
        <v>669810.02272314718</v>
      </c>
      <c r="E19" s="525">
        <f ca="1">IFERROR(INDEX('P&amp;L'!I$8:I$278,MATCH($A19,'P&amp;L'!$C$8:$C$278,0),),0)/$A$8</f>
        <v>77241.455696202538</v>
      </c>
      <c r="F19" s="525">
        <f ca="1">IFERROR(INDEX('P&amp;L'!J$8:J$278,MATCH($A19,'P&amp;L'!$C$8:$C$278,0),),0)/$A$8</f>
        <v>-592568.56702694483</v>
      </c>
      <c r="G19" s="246"/>
      <c r="H19" s="548" t="str">
        <f t="shared" si="2"/>
        <v>R&amp;D</v>
      </c>
      <c r="I19" s="525">
        <f>IFERROR(INDEX('P&amp;L'!L$8:L$278,MATCH($A19,'P&amp;L'!$C$8:$C$278,0),),0)/$A$8</f>
        <v>669810.02272314718</v>
      </c>
      <c r="J19" s="525">
        <f ca="1">IFERROR(INDEX('P&amp;L'!M$8:M$278,MATCH($A19,'P&amp;L'!$C$8:$C$278,0),),0)/$A$8</f>
        <v>231724.36708860763</v>
      </c>
      <c r="K19" s="525">
        <f ca="1">IFERROR(INDEX('P&amp;L'!N$8:N$278,MATCH($A19,'P&amp;L'!$C$8:$C$278,0),),0)/$A$8</f>
        <v>-438085.65563453973</v>
      </c>
      <c r="L19" s="461"/>
      <c r="M19" s="566" t="str">
        <f t="shared" si="3"/>
        <v>R&amp;D</v>
      </c>
      <c r="N19" s="525">
        <f>IFERROR(INDEX('P&amp;L'!P$8:P$278,MATCH($A19,'P&amp;L'!$C$8:$C$278,0),),0)/$A$8</f>
        <v>669810.02272314718</v>
      </c>
      <c r="O19" s="525">
        <f ca="1">IFERROR(INDEX('P&amp;L'!Q$8:Q$278,MATCH($A19,'P&amp;L'!$C$8:$C$278,0),),0)/$A$8</f>
        <v>654302.03960800334</v>
      </c>
      <c r="P19" s="525">
        <f ca="1">IFERROR(INDEX('P&amp;L'!R$8:R$278,MATCH($A19,'P&amp;L'!$C$8:$C$278,0),),0)/$A$8</f>
        <v>-15507.98311514395</v>
      </c>
    </row>
    <row r="20" spans="1:16" x14ac:dyDescent="0.25">
      <c r="A20" s="288">
        <v>12</v>
      </c>
      <c r="C20" s="548" t="str">
        <f>'Financial highlights'!C19</f>
        <v>Product</v>
      </c>
      <c r="D20" s="525">
        <f>IFERROR(INDEX('P&amp;L'!H$8:H$278,MATCH($A20,'P&amp;L'!$C$8:$C$278,0),),0)/$A$8</f>
        <v>326761.87647058826</v>
      </c>
      <c r="E20" s="525">
        <f ca="1">IFERROR(INDEX('P&amp;L'!I$8:I$278,MATCH($A20,'P&amp;L'!$C$8:$C$278,0),),0)/$A$8</f>
        <v>29147.848101265819</v>
      </c>
      <c r="F20" s="525">
        <f ca="1">IFERROR(INDEX('P&amp;L'!J$8:J$278,MATCH($A20,'P&amp;L'!$C$8:$C$278,0),),0)/$A$8</f>
        <v>-297614.02836932242</v>
      </c>
      <c r="G20" s="246"/>
      <c r="H20" s="548" t="str">
        <f t="shared" si="2"/>
        <v>Product</v>
      </c>
      <c r="I20" s="525">
        <f>IFERROR(INDEX('P&amp;L'!L$8:L$278,MATCH($A20,'P&amp;L'!$C$8:$C$278,0),),0)/$A$8</f>
        <v>326761.87647058826</v>
      </c>
      <c r="J20" s="525">
        <f ca="1">IFERROR(INDEX('P&amp;L'!M$8:M$278,MATCH($A20,'P&amp;L'!$C$8:$C$278,0),),0)/$A$8</f>
        <v>87443.544303797447</v>
      </c>
      <c r="K20" s="525">
        <f ca="1">IFERROR(INDEX('P&amp;L'!N$8:N$278,MATCH($A20,'P&amp;L'!$C$8:$C$278,0),),0)/$A$8</f>
        <v>-239318.33216679085</v>
      </c>
      <c r="L20" s="461"/>
      <c r="M20" s="566" t="str">
        <f t="shared" si="3"/>
        <v>Product</v>
      </c>
      <c r="N20" s="525">
        <f>IFERROR(INDEX('P&amp;L'!P$8:P$278,MATCH($A20,'P&amp;L'!$C$8:$C$278,0),),0)/$A$8</f>
        <v>326761.87647058826</v>
      </c>
      <c r="O20" s="525">
        <f ca="1">IFERROR(INDEX('P&amp;L'!Q$8:Q$278,MATCH($A20,'P&amp;L'!$C$8:$C$278,0),),0)/$A$8</f>
        <v>251033.92405063286</v>
      </c>
      <c r="P20" s="525">
        <f ca="1">IFERROR(INDEX('P&amp;L'!R$8:R$278,MATCH($A20,'P&amp;L'!$C$8:$C$278,0),),0)/$A$8</f>
        <v>-75727.952419955429</v>
      </c>
    </row>
    <row r="21" spans="1:16" x14ac:dyDescent="0.25">
      <c r="A21" s="288">
        <v>13</v>
      </c>
      <c r="C21" s="548" t="str">
        <f>'Financial highlights'!C20</f>
        <v>Art</v>
      </c>
      <c r="D21" s="525">
        <f>IFERROR(INDEX('P&amp;L'!H$8:H$278,MATCH($A21,'P&amp;L'!$C$8:$C$278,0),),0)/$A$8</f>
        <v>664947.33132182853</v>
      </c>
      <c r="E21" s="525">
        <f ca="1">IFERROR(INDEX('P&amp;L'!I$8:I$278,MATCH($A21,'P&amp;L'!$C$8:$C$278,0),),0)/$A$8</f>
        <v>53061.835443037984</v>
      </c>
      <c r="F21" s="525">
        <f ca="1">IFERROR(INDEX('P&amp;L'!J$8:J$278,MATCH($A21,'P&amp;L'!$C$8:$C$278,0),),0)/$A$8</f>
        <v>-611885.49587879051</v>
      </c>
      <c r="G21" s="246"/>
      <c r="H21" s="548" t="str">
        <f t="shared" si="2"/>
        <v>Art</v>
      </c>
      <c r="I21" s="525">
        <f>IFERROR(INDEX('P&amp;L'!L$8:L$278,MATCH($A21,'P&amp;L'!$C$8:$C$278,0),),0)/$A$8</f>
        <v>664947.33132182853</v>
      </c>
      <c r="J21" s="525">
        <f ca="1">IFERROR(INDEX('P&amp;L'!M$8:M$278,MATCH($A21,'P&amp;L'!$C$8:$C$278,0),),0)/$A$8</f>
        <v>159185.50632911397</v>
      </c>
      <c r="K21" s="525">
        <f ca="1">IFERROR(INDEX('P&amp;L'!N$8:N$278,MATCH($A21,'P&amp;L'!$C$8:$C$278,0),),0)/$A$8</f>
        <v>-505761.82499271457</v>
      </c>
      <c r="L21" s="461"/>
      <c r="M21" s="566" t="str">
        <f t="shared" si="3"/>
        <v>Art</v>
      </c>
      <c r="N21" s="525">
        <f>IFERROR(INDEX('P&amp;L'!P$8:P$278,MATCH($A21,'P&amp;L'!$C$8:$C$278,0),),0)/$A$8</f>
        <v>664947.33132182853</v>
      </c>
      <c r="O21" s="525">
        <f ca="1">IFERROR(INDEX('P&amp;L'!Q$8:Q$278,MATCH($A21,'P&amp;L'!$C$8:$C$278,0),),0)/$A$8</f>
        <v>577647.58137432195</v>
      </c>
      <c r="P21" s="525">
        <f ca="1">IFERROR(INDEX('P&amp;L'!R$8:R$278,MATCH($A21,'P&amp;L'!$C$8:$C$278,0),),0)/$A$8</f>
        <v>-87299.749947506614</v>
      </c>
    </row>
    <row r="22" spans="1:16" x14ac:dyDescent="0.25">
      <c r="A22" s="288">
        <v>14</v>
      </c>
      <c r="C22" s="548" t="str">
        <f>'Financial highlights'!C21</f>
        <v xml:space="preserve">Sales Costs </v>
      </c>
      <c r="D22" s="525">
        <f>IFERROR(INDEX('P&amp;L'!H$8:H$278,MATCH($A22,'P&amp;L'!$C$8:$C$278,0),),0)/$A$8</f>
        <v>0</v>
      </c>
      <c r="E22" s="525">
        <f ca="1">IFERROR(INDEX('P&amp;L'!I$8:I$278,MATCH($A22,'P&amp;L'!$C$8:$C$278,0),),0)/$A$8</f>
        <v>0</v>
      </c>
      <c r="F22" s="525">
        <f ca="1">IFERROR(INDEX('P&amp;L'!J$8:J$278,MATCH($A22,'P&amp;L'!$C$8:$C$278,0),),0)/$A$8</f>
        <v>0</v>
      </c>
      <c r="G22" s="246"/>
      <c r="H22" s="548" t="str">
        <f t="shared" si="2"/>
        <v xml:space="preserve">Sales Costs </v>
      </c>
      <c r="I22" s="525">
        <f>IFERROR(INDEX('P&amp;L'!L$8:L$278,MATCH($A22,'P&amp;L'!$C$8:$C$278,0),),0)/$A$8</f>
        <v>0</v>
      </c>
      <c r="J22" s="525">
        <f ca="1">IFERROR(INDEX('P&amp;L'!M$8:M$278,MATCH($A22,'P&amp;L'!$C$8:$C$278,0),),0)/$A$8</f>
        <v>40000</v>
      </c>
      <c r="K22" s="525">
        <f ca="1">IFERROR(INDEX('P&amp;L'!N$8:N$278,MATCH($A22,'P&amp;L'!$C$8:$C$278,0),),0)/$A$8</f>
        <v>40000</v>
      </c>
      <c r="L22" s="461"/>
      <c r="M22" s="566" t="str">
        <f t="shared" si="3"/>
        <v xml:space="preserve">Sales Costs </v>
      </c>
      <c r="N22" s="525">
        <f>IFERROR(INDEX('P&amp;L'!P$8:P$278,MATCH($A22,'P&amp;L'!$C$8:$C$278,0),),0)/$A$8</f>
        <v>0</v>
      </c>
      <c r="O22" s="525">
        <f ca="1">IFERROR(INDEX('P&amp;L'!Q$8:Q$278,MATCH($A22,'P&amp;L'!$C$8:$C$278,0),),0)/$A$8</f>
        <v>128000</v>
      </c>
      <c r="P22" s="525">
        <f ca="1">IFERROR(INDEX('P&amp;L'!R$8:R$278,MATCH($A22,'P&amp;L'!$C$8:$C$278,0),),0)/$A$8</f>
        <v>128000</v>
      </c>
    </row>
    <row r="23" spans="1:16" x14ac:dyDescent="0.25">
      <c r="A23" s="288">
        <v>15</v>
      </c>
      <c r="C23" s="548" t="str">
        <f>'Financial highlights'!C22</f>
        <v xml:space="preserve">Marketing Costs </v>
      </c>
      <c r="D23" s="525">
        <f>IFERROR(INDEX('P&amp;L'!H$8:H$278,MATCH($A23,'P&amp;L'!$C$8:$C$278,0),),0)/$A$8</f>
        <v>6018.9400000000005</v>
      </c>
      <c r="E23" s="525">
        <f ca="1">IFERROR(INDEX('P&amp;L'!I$8:I$278,MATCH($A23,'P&amp;L'!$C$8:$C$278,0),),0)/$A$8</f>
        <v>39162.468354430377</v>
      </c>
      <c r="F23" s="525">
        <f ca="1">IFERROR(INDEX('P&amp;L'!J$8:J$278,MATCH($A23,'P&amp;L'!$C$8:$C$278,0),),0)/$A$8</f>
        <v>33143.528354430375</v>
      </c>
      <c r="G23" s="246"/>
      <c r="H23" s="548" t="str">
        <f t="shared" si="2"/>
        <v xml:space="preserve">Marketing Costs </v>
      </c>
      <c r="I23" s="525">
        <f>IFERROR(INDEX('P&amp;L'!L$8:L$278,MATCH($A23,'P&amp;L'!$C$8:$C$278,0),),0)/$A$8</f>
        <v>6018.9400000000005</v>
      </c>
      <c r="J23" s="525">
        <f ca="1">IFERROR(INDEX('P&amp;L'!M$8:M$278,MATCH($A23,'P&amp;L'!$C$8:$C$278,0),),0)/$A$8</f>
        <v>117487.40506329114</v>
      </c>
      <c r="K23" s="525">
        <f ca="1">IFERROR(INDEX('P&amp;L'!N$8:N$278,MATCH($A23,'P&amp;L'!$C$8:$C$278,0),),0)/$A$8</f>
        <v>111468.46506329114</v>
      </c>
      <c r="L23" s="461"/>
      <c r="M23" s="566" t="str">
        <f t="shared" si="3"/>
        <v xml:space="preserve">Marketing Costs </v>
      </c>
      <c r="N23" s="525">
        <f>IFERROR(INDEX('P&amp;L'!P$8:P$278,MATCH($A23,'P&amp;L'!$C$8:$C$278,0),),0)/$A$8</f>
        <v>6018.9400000000005</v>
      </c>
      <c r="O23" s="525">
        <f ca="1">IFERROR(INDEX('P&amp;L'!Q$8:Q$278,MATCH($A23,'P&amp;L'!$C$8:$C$278,0),),0)/$A$8</f>
        <v>199137.27848101268</v>
      </c>
      <c r="P23" s="525">
        <f ca="1">IFERROR(INDEX('P&amp;L'!R$8:R$278,MATCH($A23,'P&amp;L'!$C$8:$C$278,0),),0)/$A$8</f>
        <v>193118.33848101267</v>
      </c>
    </row>
    <row r="24" spans="1:16" ht="15.75" thickBot="1" x14ac:dyDescent="0.3">
      <c r="A24" s="288">
        <v>16</v>
      </c>
      <c r="C24" s="548" t="str">
        <f>'Financial highlights'!C23</f>
        <v>G&amp;A</v>
      </c>
      <c r="D24" s="525">
        <f>IFERROR(INDEX('P&amp;L'!H$8:H$278,MATCH($A24,'P&amp;L'!$C$8:$C$278,0),),0)/$A$8</f>
        <v>265069.34823529411</v>
      </c>
      <c r="E24" s="525">
        <f ca="1">IFERROR(INDEX('P&amp;L'!I$8:I$278,MATCH($A24,'P&amp;L'!$C$8:$C$278,0),),0)/$A$8</f>
        <v>25440.492088607592</v>
      </c>
      <c r="F24" s="525">
        <f ca="1">IFERROR(INDEX('P&amp;L'!J$8:J$278,MATCH($A24,'P&amp;L'!$C$8:$C$278,0),),0)/$A$8</f>
        <v>-239628.85614668651</v>
      </c>
      <c r="G24" s="246"/>
      <c r="H24" s="548" t="str">
        <f t="shared" si="2"/>
        <v>G&amp;A</v>
      </c>
      <c r="I24" s="525">
        <f>IFERROR(INDEX('P&amp;L'!L$8:L$278,MATCH($A24,'P&amp;L'!$C$8:$C$278,0),),0)/$A$8</f>
        <v>265069.34823529411</v>
      </c>
      <c r="J24" s="525">
        <f ca="1">IFERROR(INDEX('P&amp;L'!M$8:M$278,MATCH($A24,'P&amp;L'!$C$8:$C$278,0),),0)/$A$8</f>
        <v>70030.337025316432</v>
      </c>
      <c r="K24" s="525">
        <f ca="1">IFERROR(INDEX('P&amp;L'!N$8:N$278,MATCH($A24,'P&amp;L'!$C$8:$C$278,0),),0)/$A$8</f>
        <v>-195039.0112099777</v>
      </c>
      <c r="L24" s="461"/>
      <c r="M24" s="566" t="str">
        <f t="shared" si="3"/>
        <v>G&amp;A</v>
      </c>
      <c r="N24" s="525">
        <f>IFERROR(INDEX('P&amp;L'!P$8:P$278,MATCH($A24,'P&amp;L'!$C$8:$C$278,0),),0)/$A$8</f>
        <v>265069.34823529411</v>
      </c>
      <c r="O24" s="525">
        <f ca="1">IFERROR(INDEX('P&amp;L'!Q$8:Q$278,MATCH($A24,'P&amp;L'!$C$8:$C$278,0),),0)/$A$8</f>
        <v>254084.76424050628</v>
      </c>
      <c r="P24" s="525">
        <f ca="1">IFERROR(INDEX('P&amp;L'!R$8:R$278,MATCH($A24,'P&amp;L'!$C$8:$C$278,0),),0)/$A$8</f>
        <v>-10984.583994787841</v>
      </c>
    </row>
    <row r="25" spans="1:16" ht="15.75" hidden="1" thickBot="1" x14ac:dyDescent="0.3">
      <c r="A25" s="288"/>
      <c r="C25" s="548" t="e">
        <f>'Financial highlights'!C24</f>
        <v>#N/A</v>
      </c>
      <c r="D25" s="525">
        <f>IFERROR(INDEX('P&amp;L'!H$8:H$278,MATCH($A25,'P&amp;L'!$C$8:$C$278,0),),0)/$A$8</f>
        <v>0</v>
      </c>
      <c r="E25" s="525">
        <f>IFERROR(INDEX('P&amp;L'!I$8:I$278,MATCH($A25,'P&amp;L'!$C$8:$C$278,0),),0)/$A$8</f>
        <v>0</v>
      </c>
      <c r="F25" s="525">
        <f>IFERROR(INDEX('P&amp;L'!J$8:J$278,MATCH($A25,'P&amp;L'!$C$8:$C$278,0),),0)/$A$8</f>
        <v>0</v>
      </c>
      <c r="G25" s="246"/>
      <c r="H25" s="548" t="e">
        <f t="shared" ref="H25" si="12">C25</f>
        <v>#N/A</v>
      </c>
      <c r="I25" s="525">
        <f>IFERROR(INDEX('P&amp;L'!L$8:L$278,MATCH($A25,'P&amp;L'!$C$8:$C$278,0),),0)/$A$8</f>
        <v>0</v>
      </c>
      <c r="J25" s="525">
        <f>IFERROR(INDEX('P&amp;L'!M$8:M$278,MATCH($A25,'P&amp;L'!$C$8:$C$278,0),),0)/$A$8</f>
        <v>0</v>
      </c>
      <c r="K25" s="525">
        <f>IFERROR(INDEX('P&amp;L'!N$8:N$278,MATCH($A25,'P&amp;L'!$C$8:$C$278,0),),0)/$A$8</f>
        <v>0</v>
      </c>
      <c r="L25" s="461"/>
      <c r="M25" s="566" t="e">
        <f t="shared" ref="M25" si="13">H25</f>
        <v>#N/A</v>
      </c>
      <c r="N25" s="525">
        <f>IFERROR(INDEX('P&amp;L'!P$8:P$278,MATCH($A25,'P&amp;L'!$C$8:$C$278,0),),0)/$A$8</f>
        <v>0</v>
      </c>
      <c r="O25" s="525">
        <f>IFERROR(INDEX('P&amp;L'!Q$8:Q$278,MATCH($A25,'P&amp;L'!$C$8:$C$278,0),),0)/$A$8</f>
        <v>0</v>
      </c>
      <c r="P25" s="525">
        <f>IFERROR(INDEX('P&amp;L'!R$8:R$278,MATCH($A25,'P&amp;L'!$C$8:$C$278,0),),0)/$A$8</f>
        <v>0</v>
      </c>
    </row>
    <row r="26" spans="1:16" ht="15.75" thickBot="1" x14ac:dyDescent="0.3">
      <c r="C26" s="549" t="s">
        <v>300</v>
      </c>
      <c r="D26" s="526">
        <f t="shared" ref="D26" si="14">SUM(D19:D25)</f>
        <v>1932607.518750858</v>
      </c>
      <c r="E26" s="526">
        <f t="shared" ref="E26:F26" ca="1" si="15">SUM(E19:E25)</f>
        <v>224054.09968354431</v>
      </c>
      <c r="F26" s="526">
        <f t="shared" ca="1" si="15"/>
        <v>-1708553.4190673139</v>
      </c>
      <c r="G26" s="246"/>
      <c r="H26" s="549" t="str">
        <f t="shared" si="2"/>
        <v>Total OPEX</v>
      </c>
      <c r="I26" s="526">
        <f t="shared" ref="I26:K26" si="16">SUM(I19:I25)</f>
        <v>1932607.518750858</v>
      </c>
      <c r="J26" s="526">
        <f t="shared" ca="1" si="16"/>
        <v>705871.15981012653</v>
      </c>
      <c r="K26" s="526">
        <f t="shared" ca="1" si="16"/>
        <v>-1226736.3589407317</v>
      </c>
      <c r="L26" s="461"/>
      <c r="M26" s="567" t="str">
        <f t="shared" si="3"/>
        <v>Total OPEX</v>
      </c>
      <c r="N26" s="526">
        <f t="shared" ref="N26:P26" si="17">SUM(N19:N25)</f>
        <v>1932607.518750858</v>
      </c>
      <c r="O26" s="526">
        <f ca="1">SUM(O19:O25)</f>
        <v>2064205.587754477</v>
      </c>
      <c r="P26" s="526">
        <f t="shared" ca="1" si="17"/>
        <v>131598.06900361885</v>
      </c>
    </row>
    <row r="27" spans="1:16" ht="15.75" thickBot="1" x14ac:dyDescent="0.3">
      <c r="C27" s="549" t="s">
        <v>352</v>
      </c>
      <c r="D27" s="527">
        <f>D16-D26</f>
        <v>-1932607.518750858</v>
      </c>
      <c r="E27" s="527">
        <f t="shared" ref="E27" ca="1" si="18">E16-E26</f>
        <v>-224054.09968354431</v>
      </c>
      <c r="F27" s="527">
        <f ca="1">F16+F26</f>
        <v>-1708553.4190673139</v>
      </c>
      <c r="G27" s="246"/>
      <c r="H27" s="549" t="str">
        <f t="shared" ref="H27" si="19">C27</f>
        <v>EBITDA</v>
      </c>
      <c r="I27" s="527">
        <f t="shared" ref="I27" si="20">I16-I26</f>
        <v>-1932607.518750858</v>
      </c>
      <c r="J27" s="527">
        <f t="shared" ref="J27" ca="1" si="21">J16-J26</f>
        <v>-705871.15981012653</v>
      </c>
      <c r="K27" s="527">
        <f ca="1">K16+K26</f>
        <v>-1226736.3589407317</v>
      </c>
      <c r="L27" s="461"/>
      <c r="M27" s="567" t="str">
        <f t="shared" si="3"/>
        <v>EBITDA</v>
      </c>
      <c r="N27" s="527">
        <f t="shared" ref="N27" si="22">N16-N26</f>
        <v>-1932607.518750858</v>
      </c>
      <c r="O27" s="527">
        <f t="shared" ref="O27" ca="1" si="23">O16-O26</f>
        <v>-2064205.587754477</v>
      </c>
      <c r="P27" s="527">
        <f ca="1">P16+P26</f>
        <v>131598.06900361885</v>
      </c>
    </row>
    <row r="28" spans="1:16" ht="15.75" thickBot="1" x14ac:dyDescent="0.3">
      <c r="C28" s="550"/>
      <c r="D28" s="454" t="str">
        <f>IF(ROUND(D26*$A$8,0)=ROUND('P&amp;L'!H249,0),"","Error")</f>
        <v/>
      </c>
      <c r="E28" s="454" t="str">
        <f ca="1">IF(ROUND(E26*$A$8,0)=ROUND('P&amp;L'!I249,0),"","Error")</f>
        <v/>
      </c>
      <c r="F28" s="301"/>
      <c r="G28" s="246"/>
      <c r="H28" s="550"/>
      <c r="I28" s="462" t="str">
        <f>IF(ROUND(I26*$A$8,0)=ROUND('P&amp;L'!L249,0),"","Error")</f>
        <v/>
      </c>
      <c r="J28" s="462" t="str">
        <f ca="1">IF(ROUND(J26*$A$8,0)=ROUND('P&amp;L'!M249,0),"","Error")</f>
        <v/>
      </c>
      <c r="K28" s="463"/>
      <c r="L28" s="461"/>
      <c r="M28" s="568"/>
      <c r="N28" s="462" t="str">
        <f>IF(ROUND(N26*$A$8,0)=ROUND('P&amp;L'!P249,0),"","Error")</f>
        <v/>
      </c>
      <c r="O28" s="462" t="str">
        <f ca="1">IF(ROUND(O26*$A$8,0)=ROUND('P&amp;L'!Q249,0),"","Error")</f>
        <v/>
      </c>
      <c r="P28" s="463"/>
    </row>
    <row r="29" spans="1:16" ht="15.75" thickBot="1" x14ac:dyDescent="0.3">
      <c r="C29" s="551" t="str">
        <f>"Cash flow "&amp;$A$7</f>
        <v>Cash flow $</v>
      </c>
      <c r="D29" s="450" t="str">
        <f>D7</f>
        <v>Actual</v>
      </c>
      <c r="E29" s="450" t="str">
        <f t="shared" ref="E29:F29" si="24">E7</f>
        <v>Budget</v>
      </c>
      <c r="F29" s="450" t="str">
        <f t="shared" si="24"/>
        <v>Variance</v>
      </c>
      <c r="G29" s="246"/>
      <c r="H29" s="551" t="str">
        <f>C29</f>
        <v>Cash flow $</v>
      </c>
      <c r="I29" s="464" t="str">
        <f>I7</f>
        <v>Actual</v>
      </c>
      <c r="J29" s="464" t="str">
        <f t="shared" ref="J29:K29" si="25">J7</f>
        <v>Budget</v>
      </c>
      <c r="K29" s="464" t="str">
        <f t="shared" si="25"/>
        <v>Variance</v>
      </c>
      <c r="L29" s="461"/>
      <c r="M29" s="567" t="str">
        <f>H29</f>
        <v>Cash flow $</v>
      </c>
      <c r="N29" s="464" t="str">
        <f>N7</f>
        <v>Actual</v>
      </c>
      <c r="O29" s="464" t="str">
        <f t="shared" ref="O29:P29" si="26">O7</f>
        <v>Budget</v>
      </c>
      <c r="P29" s="464" t="str">
        <f t="shared" si="26"/>
        <v>Variance</v>
      </c>
    </row>
    <row r="30" spans="1:16" ht="25.5" x14ac:dyDescent="0.25">
      <c r="C30" s="552" t="s">
        <v>255</v>
      </c>
      <c r="D30" s="520">
        <f>INDEX(CF!K$11:K$65,MATCH($C30,CF!$I$11:$I$65,0))/$A$8</f>
        <v>1663501.77</v>
      </c>
      <c r="E30" s="520">
        <f>INDEX(CF!L$11:L$65,MATCH($C30,CF!$I$11:$I$65,0))/$A$8</f>
        <v>3868873.1547909332</v>
      </c>
      <c r="F30" s="520">
        <f>INDEX(CF!M$11:M$65,MATCH($C30,CF!$I$11:$I$65,0))/$A$8</f>
        <v>-2205371.3847909332</v>
      </c>
      <c r="G30" s="246"/>
      <c r="H30" s="552" t="str">
        <f t="shared" ref="H30:H36" si="27">C30</f>
        <v>Cash at Beginning of Period</v>
      </c>
      <c r="I30" s="520">
        <f>INDEX(CF!O$11:O$65,MATCH($C30,CF!$I$11:$I$65,0))/$A$8</f>
        <v>1663501.77</v>
      </c>
      <c r="J30" s="520">
        <f>INDEX(CF!P$11:P$65,MATCH($C30,CF!$I$11:$I$65,0))/$A$8</f>
        <v>4341021.3508028053</v>
      </c>
      <c r="K30" s="520">
        <f>INDEX(CF!Q$11:Q$65,MATCH($C30,CF!$I$11:$I$65,0))/$A$8</f>
        <v>-2677519.5808028053</v>
      </c>
      <c r="L30" s="461"/>
      <c r="M30" s="569" t="str">
        <f t="shared" ref="M30:M36" si="28">H30</f>
        <v>Cash at Beginning of Period</v>
      </c>
      <c r="N30" s="520">
        <f>INDEX(CF!S$11:S$65,MATCH($C30,CF!$I$11:$I$65,0))/$A$8</f>
        <v>1663501.77</v>
      </c>
      <c r="O30" s="520">
        <f>INDEX(CF!T$11:T$65,MATCH($C30,CF!$I$11:$I$65,0))/$A$8</f>
        <v>1667734.876088585</v>
      </c>
      <c r="P30" s="520">
        <f>INDEX(CF!U$11:U$65,MATCH($C30,CF!$I$11:$I$65,0))/$A$8</f>
        <v>-4233.1060885849874</v>
      </c>
    </row>
    <row r="31" spans="1:16" x14ac:dyDescent="0.25">
      <c r="C31" s="553" t="s">
        <v>235</v>
      </c>
      <c r="D31" s="521">
        <f>INDEX(CF!K$11:K$65,MATCH($C31,CF!$I$11:$I$65,0))/$A$8</f>
        <v>-1560685.788750858</v>
      </c>
      <c r="E31" s="521">
        <f>INDEX(CF!L$11:L$65,MATCH($C31,CF!$I$11:$I$65,0))/$A$8</f>
        <v>-238402.5273999027</v>
      </c>
      <c r="F31" s="521">
        <f>INDEX(CF!M$11:M$65,MATCH($C31,CF!$I$11:$I$65,0))/$A$8</f>
        <v>-1322283.2613509553</v>
      </c>
      <c r="G31" s="246"/>
      <c r="H31" s="553" t="str">
        <f t="shared" si="27"/>
        <v>Net Operating Cash Flow</v>
      </c>
      <c r="I31" s="521">
        <f>INDEX(CF!O$11:O$65,MATCH($C31,CF!$I$11:$I$65,0))/$A$8</f>
        <v>-1560685.788750858</v>
      </c>
      <c r="J31" s="521">
        <f>INDEX(CF!P$11:P$65,MATCH($C31,CF!$I$11:$I$65,0))/$A$8</f>
        <v>-704340.59682949551</v>
      </c>
      <c r="K31" s="521">
        <f>INDEX(CF!Q$11:Q$65,MATCH($C31,CF!$I$11:$I$65,0))/$A$8</f>
        <v>-856345.19192136254</v>
      </c>
      <c r="L31" s="461"/>
      <c r="M31" s="570" t="str">
        <f t="shared" si="28"/>
        <v>Net Operating Cash Flow</v>
      </c>
      <c r="N31" s="521">
        <f>INDEX(CF!S$11:S$65,MATCH($C31,CF!$I$11:$I$65,0))/$A$8</f>
        <v>-1560685.788750858</v>
      </c>
      <c r="O31" s="521">
        <f>INDEX(CF!T$11:T$65,MATCH($C31,CF!$I$11:$I$65,0))/$A$8</f>
        <v>-1896076.063310212</v>
      </c>
      <c r="P31" s="521">
        <f>INDEX(CF!U$11:U$65,MATCH($C31,CF!$I$11:$I$65,0))/$A$8</f>
        <v>335390.27455935406</v>
      </c>
    </row>
    <row r="32" spans="1:16" x14ac:dyDescent="0.25">
      <c r="C32" s="553" t="s">
        <v>246</v>
      </c>
      <c r="D32" s="521">
        <f>INDEX(CF!K$11:K$65,MATCH($C32,CF!$I$11:$I$65,0))/$A$8</f>
        <v>-106525.98999999999</v>
      </c>
      <c r="E32" s="521">
        <f>INDEX(CF!L$11:L$65,MATCH($C32,CF!$I$11:$I$65,0))/$A$8</f>
        <v>0</v>
      </c>
      <c r="F32" s="521">
        <f>INDEX(CF!M$11:M$65,MATCH($C32,CF!$I$11:$I$65,0))/$A$8</f>
        <v>-106525.98999999999</v>
      </c>
      <c r="G32" s="246"/>
      <c r="H32" s="553" t="str">
        <f t="shared" si="27"/>
        <v>Total Capital Expenditure</v>
      </c>
      <c r="I32" s="521">
        <f>INDEX(CF!O$11:O$65,MATCH($C32,CF!$I$11:$I$65,0))/$A$8</f>
        <v>-106525.98999999999</v>
      </c>
      <c r="J32" s="521">
        <f>INDEX(CF!P$11:P$65,MATCH($C32,CF!$I$11:$I$65,0))/$A$8</f>
        <v>-6210.1265822784771</v>
      </c>
      <c r="K32" s="521">
        <f>INDEX(CF!Q$11:Q$65,MATCH($C32,CF!$I$11:$I$65,0))/$A$8</f>
        <v>-100315.86341772151</v>
      </c>
      <c r="L32" s="461"/>
      <c r="M32" s="570" t="str">
        <f t="shared" si="28"/>
        <v>Total Capital Expenditure</v>
      </c>
      <c r="N32" s="521">
        <f>INDEX(CF!S$11:S$65,MATCH($C32,CF!$I$11:$I$65,0))/$A$8</f>
        <v>-106525.98999999999</v>
      </c>
      <c r="O32" s="521">
        <f>INDEX(CF!T$11:T$65,MATCH($C32,CF!$I$11:$I$65,0))/$A$8</f>
        <v>-74521.518987341755</v>
      </c>
      <c r="P32" s="521">
        <f>INDEX(CF!U$11:U$65,MATCH($C32,CF!$I$11:$I$65,0))/$A$8</f>
        <v>-32004.471012658236</v>
      </c>
    </row>
    <row r="33" spans="1:16" x14ac:dyDescent="0.25">
      <c r="C33" s="553" t="s">
        <v>253</v>
      </c>
      <c r="D33" s="521">
        <f>INDEX(CF!K$11:K$65,MATCH($C33,CF!$I$11:$I$65,0))/$A$8</f>
        <v>8627433.4687508587</v>
      </c>
      <c r="E33" s="521">
        <f>INDEX(CF!L$11:L$65,MATCH($C33,CF!$I$11:$I$65,0))/$A$8</f>
        <v>-3.4924596548080444E-10</v>
      </c>
      <c r="F33" s="521">
        <f>INDEX(CF!M$11:M$65,MATCH($C33,CF!$I$11:$I$65,0))/$A$8</f>
        <v>8627433.4687508587</v>
      </c>
      <c r="G33" s="246"/>
      <c r="H33" s="553" t="str">
        <f t="shared" si="27"/>
        <v>Total Financing</v>
      </c>
      <c r="I33" s="521">
        <f>INDEX(CF!O$11:O$65,MATCH($C33,CF!$I$11:$I$65,0))/$A$8</f>
        <v>8627433.4687508587</v>
      </c>
      <c r="J33" s="521">
        <f>INDEX(CF!P$11:P$65,MATCH($C33,CF!$I$11:$I$65,0))/$A$8</f>
        <v>-1.0477378964424133E-9</v>
      </c>
      <c r="K33" s="521">
        <f>INDEX(CF!Q$11:Q$65,MATCH($C33,CF!$I$11:$I$65,0))/$A$8</f>
        <v>8627433.4687508605</v>
      </c>
      <c r="L33" s="461"/>
      <c r="M33" s="570" t="str">
        <f t="shared" si="28"/>
        <v>Total Financing</v>
      </c>
      <c r="N33" s="521">
        <f>INDEX(CF!S$11:S$65,MATCH($C33,CF!$I$11:$I$65,0))/$A$8</f>
        <v>8627433.4687508587</v>
      </c>
      <c r="O33" s="521">
        <f>INDEX(CF!T$11:T$65,MATCH($C33,CF!$I$11:$I$65,0))/$A$8</f>
        <v>3933333.3335999972</v>
      </c>
      <c r="P33" s="521">
        <f>INDEX(CF!U$11:U$65,MATCH($C33,CF!$I$11:$I$65,0))/$A$8</f>
        <v>4694100.1351508619</v>
      </c>
    </row>
    <row r="34" spans="1:16" ht="15.75" thickBot="1" x14ac:dyDescent="0.3">
      <c r="C34" s="554" t="s">
        <v>247</v>
      </c>
      <c r="D34" s="522">
        <f>INDEX(CF!K$11:K$65,MATCH($C34,CF!$I$11:$I$65,0))/$A$8</f>
        <v>0</v>
      </c>
      <c r="E34" s="522">
        <f>INDEX(CF!L$11:L$65,MATCH($C34,CF!$I$11:$I$65,0))/$A$8</f>
        <v>0</v>
      </c>
      <c r="F34" s="522">
        <f>INDEX(CF!M$11:M$65,MATCH($C34,CF!$I$11:$I$65,0))/$A$8</f>
        <v>0</v>
      </c>
      <c r="G34" s="246"/>
      <c r="H34" s="554" t="str">
        <f t="shared" si="27"/>
        <v>Taxation Paid</v>
      </c>
      <c r="I34" s="522">
        <f>INDEX(CF!O$11:O$65,MATCH($C34,CF!$I$11:$I$65,0))/$A$8</f>
        <v>0</v>
      </c>
      <c r="J34" s="522">
        <f>INDEX(CF!P$11:P$65,MATCH($C34,CF!$I$11:$I$65,0))/$A$8</f>
        <v>0</v>
      </c>
      <c r="K34" s="522">
        <f>INDEX(CF!Q$11:Q$65,MATCH($C34,CF!$I$11:$I$65,0))/$A$8</f>
        <v>0</v>
      </c>
      <c r="L34" s="461"/>
      <c r="M34" s="571" t="str">
        <f t="shared" si="28"/>
        <v>Taxation Paid</v>
      </c>
      <c r="N34" s="522">
        <f>INDEX(CF!S$11:S$65,MATCH($C34,CF!$I$11:$I$65,0))/$A$8</f>
        <v>0</v>
      </c>
      <c r="O34" s="522">
        <f>INDEX(CF!T$11:T$65,MATCH($C34,CF!$I$11:$I$65,0))/$A$8</f>
        <v>0</v>
      </c>
      <c r="P34" s="522">
        <f>INDEX(CF!U$11:U$65,MATCH($C34,CF!$I$11:$I$65,0))/$A$8</f>
        <v>0</v>
      </c>
    </row>
    <row r="35" spans="1:16" ht="26.25" thickBot="1" x14ac:dyDescent="0.3">
      <c r="C35" s="555" t="s">
        <v>254</v>
      </c>
      <c r="D35" s="523">
        <f>INDEX(CF!K$11:K$65,MATCH($C35,CF!$I$11:$I$65,0))/$A$8</f>
        <v>6960221.6900000004</v>
      </c>
      <c r="E35" s="523">
        <f>INDEX(CF!L$11:L$65,MATCH($C35,CF!$I$11:$I$65,0))/$A$8</f>
        <v>-238402.52739990305</v>
      </c>
      <c r="F35" s="523">
        <f>INDEX(CF!M$11:M$65,MATCH($C35,CF!$I$11:$I$65,0))/$A$8</f>
        <v>7198624.2173999036</v>
      </c>
      <c r="G35" s="246"/>
      <c r="H35" s="555" t="str">
        <f t="shared" si="27"/>
        <v>Net Cash Inflow / (Outflow)</v>
      </c>
      <c r="I35" s="523">
        <f>INDEX(CF!O$11:O$65,MATCH($C35,CF!$I$11:$I$65,0))/$A$8</f>
        <v>6960221.6900000004</v>
      </c>
      <c r="J35" s="523">
        <f>INDEX(CF!P$11:P$65,MATCH($C35,CF!$I$11:$I$65,0))/$A$8</f>
        <v>-710550.72341177508</v>
      </c>
      <c r="K35" s="523">
        <f>INDEX(CF!Q$11:Q$65,MATCH($C35,CF!$I$11:$I$65,0))/$A$8</f>
        <v>7670772.4134117756</v>
      </c>
      <c r="L35" s="461"/>
      <c r="M35" s="572" t="str">
        <f t="shared" si="28"/>
        <v>Net Cash Inflow / (Outflow)</v>
      </c>
      <c r="N35" s="523">
        <f>INDEX(CF!S$11:S$65,MATCH($C35,CF!$I$11:$I$65,0))/$A$8</f>
        <v>6960221.6900000004</v>
      </c>
      <c r="O35" s="523">
        <f>INDEX(CF!T$11:T$65,MATCH($C35,CF!$I$11:$I$65,0))/$A$8</f>
        <v>1962735.7513024434</v>
      </c>
      <c r="P35" s="523">
        <f>INDEX(CF!U$11:U$65,MATCH($C35,CF!$I$11:$I$65,0))/$A$8</f>
        <v>4997485.938697557</v>
      </c>
    </row>
    <row r="36" spans="1:16" ht="15.75" thickBot="1" x14ac:dyDescent="0.3">
      <c r="C36" s="556" t="s">
        <v>256</v>
      </c>
      <c r="D36" s="524">
        <f>INDEX(CF!K$11:K$65,MATCH($C36,CF!$I$11:$I$65,0))/$A$8</f>
        <v>8623723.4600000009</v>
      </c>
      <c r="E36" s="524">
        <f>INDEX(CF!L$11:L$65,MATCH($C36,CF!$I$11:$I$65,0))/$A$8</f>
        <v>3630470.6273910301</v>
      </c>
      <c r="F36" s="524">
        <f>INDEX(CF!M$11:M$65,MATCH($C36,CF!$I$11:$I$65,0))/$A$8</f>
        <v>4993252.8326089708</v>
      </c>
      <c r="G36" s="246"/>
      <c r="H36" s="556" t="str">
        <f t="shared" si="27"/>
        <v>Cash End Of Period</v>
      </c>
      <c r="I36" s="524">
        <f>INDEX(CF!O$11:O$65,MATCH($C36,CF!$I$11:$I$65,0))/$A$8</f>
        <v>8623723.4600000009</v>
      </c>
      <c r="J36" s="524">
        <f>INDEX(CF!P$11:P$65,MATCH($C36,CF!$I$11:$I$65,0))/$A$8</f>
        <v>3630470.6273910301</v>
      </c>
      <c r="K36" s="524">
        <f>INDEX(CF!Q$11:Q$65,MATCH($C36,CF!$I$11:$I$65,0))/$A$8</f>
        <v>4993252.8326089708</v>
      </c>
      <c r="L36" s="461"/>
      <c r="M36" s="573" t="str">
        <f t="shared" si="28"/>
        <v>Cash End Of Period</v>
      </c>
      <c r="N36" s="524">
        <f>INDEX(CF!S$11:S$65,MATCH($C36,CF!$I$11:$I$65,0))/$A$8</f>
        <v>8623723.4600000009</v>
      </c>
      <c r="O36" s="524">
        <f>INDEX(CF!T$11:T$65,MATCH($C36,CF!$I$11:$I$65,0))/$A$8</f>
        <v>3630470.6273910282</v>
      </c>
      <c r="P36" s="524">
        <f>INDEX(CF!U$11:U$65,MATCH($C36,CF!$I$11:$I$65,0))/$A$8</f>
        <v>4993252.8326089727</v>
      </c>
    </row>
    <row r="37" spans="1:16" x14ac:dyDescent="0.25">
      <c r="C37" s="557"/>
      <c r="D37" s="454" t="str">
        <f>IF(ROUND(D36*$A$8,0)=ROUND(CF!K63,0),"","Error")</f>
        <v/>
      </c>
      <c r="E37" s="454" t="str">
        <f>IF(ROUND(E36*$A$8,0)=ROUND(CF!L63,0),"","Error")</f>
        <v/>
      </c>
      <c r="F37" s="454"/>
      <c r="G37" s="454"/>
      <c r="H37" s="557"/>
      <c r="I37" s="454" t="str">
        <f>IF(ROUND(I36*$A$8,0)=ROUND(CF!O63,0),"","Error")</f>
        <v/>
      </c>
      <c r="J37" s="454" t="str">
        <f>IF(ROUND(J36*$A$8,0)=ROUND(CF!P63,0),"","Error")</f>
        <v/>
      </c>
      <c r="K37" s="454"/>
      <c r="L37" s="454"/>
      <c r="M37" s="557"/>
      <c r="N37" s="454" t="str">
        <f>IF(ROUND(N36*$A$8,0)=ROUND(CF!S63,0),"","Error")</f>
        <v/>
      </c>
      <c r="O37" s="454" t="str">
        <f>IF(ROUND(O36*$A$8,0)=ROUND(CF!T63,0),"","Error")</f>
        <v/>
      </c>
      <c r="P37" s="454"/>
    </row>
    <row r="38" spans="1:16" ht="15.75" thickBot="1" x14ac:dyDescent="0.3">
      <c r="C38" s="558"/>
      <c r="D38" s="301"/>
      <c r="E38" s="301"/>
      <c r="F38" s="301"/>
      <c r="G38" s="246"/>
      <c r="H38" s="558"/>
      <c r="I38" s="301"/>
      <c r="J38" s="301"/>
      <c r="K38" s="301"/>
      <c r="L38" s="246"/>
      <c r="M38" s="558"/>
      <c r="N38" s="301"/>
      <c r="O38" s="301"/>
      <c r="P38" s="301"/>
    </row>
    <row r="39" spans="1:16" ht="15.75" thickBot="1" x14ac:dyDescent="0.3">
      <c r="C39" s="909" t="s">
        <v>151</v>
      </c>
      <c r="D39" s="906">
        <f>D6</f>
        <v>44531</v>
      </c>
      <c r="E39" s="907"/>
      <c r="F39" s="908"/>
      <c r="H39" s="909" t="str">
        <f>C39</f>
        <v>HC</v>
      </c>
      <c r="I39" s="906" t="str">
        <f>I6</f>
        <v>Q4-21</v>
      </c>
      <c r="J39" s="907"/>
      <c r="K39" s="908"/>
      <c r="M39" s="909" t="str">
        <f>H39</f>
        <v>HC</v>
      </c>
      <c r="N39" s="906" t="str">
        <f>N6</f>
        <v>2021</v>
      </c>
      <c r="O39" s="907"/>
      <c r="P39" s="908"/>
    </row>
    <row r="40" spans="1:16" ht="15.75" thickBot="1" x14ac:dyDescent="0.3">
      <c r="C40" s="910"/>
      <c r="D40" s="450" t="str">
        <f>D7</f>
        <v>Actual</v>
      </c>
      <c r="E40" s="450" t="str">
        <f t="shared" ref="E40:F40" si="29">E7</f>
        <v>Budget</v>
      </c>
      <c r="F40" s="450" t="str">
        <f t="shared" si="29"/>
        <v>Variance</v>
      </c>
      <c r="G40" s="246"/>
      <c r="H40" s="910"/>
      <c r="I40" s="450" t="str">
        <f>I7</f>
        <v>Actual</v>
      </c>
      <c r="J40" s="450" t="str">
        <f t="shared" ref="J40:K40" si="30">J7</f>
        <v>Budget</v>
      </c>
      <c r="K40" s="450" t="str">
        <f t="shared" si="30"/>
        <v>Variance</v>
      </c>
      <c r="L40" s="246"/>
      <c r="M40" s="910"/>
      <c r="N40" s="450" t="str">
        <f>N7</f>
        <v>Actual</v>
      </c>
      <c r="O40" s="450" t="str">
        <f t="shared" ref="O40:P40" si="31">O7</f>
        <v>Budget</v>
      </c>
      <c r="P40" s="450" t="str">
        <f t="shared" si="31"/>
        <v>Variance</v>
      </c>
    </row>
    <row r="41" spans="1:16" hidden="1" x14ac:dyDescent="0.25">
      <c r="A41" s="288">
        <v>22302</v>
      </c>
      <c r="C41" s="559" t="str">
        <f>C15</f>
        <v>Cost of Sales</v>
      </c>
      <c r="D41" s="302">
        <f>IFERROR(INDEX('P&amp;L'!H$8:H$278,MATCH($A41,'P&amp;L'!$C$8:$C$278,0),),0)</f>
        <v>0</v>
      </c>
      <c r="E41" s="303">
        <f>IFERROR(INDEX('P&amp;L'!I$8:I$278,MATCH($A41,'P&amp;L'!$C$8:$C$278,0),),0)</f>
        <v>0</v>
      </c>
      <c r="F41" s="303">
        <f>IFERROR(INDEX('P&amp;L'!J$8:J$278,MATCH($A41,'P&amp;L'!$C$8:$C$278,0),),0)</f>
        <v>0</v>
      </c>
      <c r="G41" s="246"/>
      <c r="H41" s="560" t="str">
        <f t="shared" ref="H41:H49" si="32">C41</f>
        <v>Cost of Sales</v>
      </c>
      <c r="I41" s="302">
        <f>IFERROR(INDEX('P&amp;L'!L$8:L$278,MATCH($A41,'P&amp;L'!$C$8:$C$278,0),),0)</f>
        <v>0</v>
      </c>
      <c r="J41" s="303">
        <f>IFERROR(INDEX('P&amp;L'!M$8:M$278,MATCH($A41,'P&amp;L'!$C$8:$C$278,0),),0)</f>
        <v>0</v>
      </c>
      <c r="K41" s="303">
        <f>IFERROR(INDEX('P&amp;L'!N$8:N$278,MATCH($A41,'P&amp;L'!$C$8:$C$278,0),),0)</f>
        <v>0</v>
      </c>
      <c r="L41" s="246"/>
      <c r="M41" s="553" t="str">
        <f t="shared" ref="M41:M49" si="33">H41</f>
        <v>Cost of Sales</v>
      </c>
      <c r="N41" s="302">
        <f>IFERROR(INDEX('P&amp;L'!P$8:P$278,MATCH($A41,'P&amp;L'!$C$8:$C$278,0),),0)</f>
        <v>0</v>
      </c>
      <c r="O41" s="303">
        <f>IFERROR(INDEX('P&amp;L'!Q$8:Q$278,MATCH($A41,'P&amp;L'!$C$8:$C$278,0),),0)</f>
        <v>0</v>
      </c>
      <c r="P41" s="303">
        <f>IFERROR(INDEX('P&amp;L'!R$8:R$278,MATCH($A41,'P&amp;L'!$C$8:$C$278,0),),0)</f>
        <v>0</v>
      </c>
    </row>
    <row r="42" spans="1:16" x14ac:dyDescent="0.25">
      <c r="A42" s="288">
        <v>23203</v>
      </c>
      <c r="C42" s="559" t="str">
        <f>C19</f>
        <v>R&amp;D</v>
      </c>
      <c r="D42" s="302">
        <f>IFERROR(INDEX('P&amp;L'!H$8:H$278,MATCH($A42,'P&amp;L'!$C$8:$C$278,0),),0)</f>
        <v>8</v>
      </c>
      <c r="E42" s="302">
        <f ca="1">IFERROR(INDEX('P&amp;L'!I$8:I$278,MATCH($A42,'P&amp;L'!$C$8:$C$278,0),),0)</f>
        <v>9</v>
      </c>
      <c r="F42" s="302">
        <f ca="1">IFERROR(INDEX('P&amp;L'!J$8:J$278,MATCH($A42,'P&amp;L'!$C$8:$C$278,0),),0)</f>
        <v>1</v>
      </c>
      <c r="G42" s="246"/>
      <c r="H42" s="560" t="str">
        <f t="shared" si="32"/>
        <v>R&amp;D</v>
      </c>
      <c r="I42" s="302">
        <f>IFERROR(INDEX('P&amp;L'!L$8:L$278,MATCH($A42,'P&amp;L'!$C$8:$C$278,0),),0)</f>
        <v>8</v>
      </c>
      <c r="J42" s="302">
        <f ca="1">IFERROR(INDEX('P&amp;L'!M$8:M$278,MATCH($A42,'P&amp;L'!$C$8:$C$278,0),),0)</f>
        <v>9</v>
      </c>
      <c r="K42" s="302">
        <f ca="1">IFERROR(INDEX('P&amp;L'!N$8:N$278,MATCH($A42,'P&amp;L'!$C$8:$C$278,0),),0)</f>
        <v>1</v>
      </c>
      <c r="L42" s="246"/>
      <c r="M42" s="560" t="str">
        <f t="shared" si="33"/>
        <v>R&amp;D</v>
      </c>
      <c r="N42" s="302">
        <f>IFERROR(INDEX('P&amp;L'!P$8:P$278,MATCH($A42,'P&amp;L'!$C$8:$C$278,0),),0)</f>
        <v>8</v>
      </c>
      <c r="O42" s="302">
        <f ca="1">IFERROR(INDEX('P&amp;L'!Q$8:Q$278,MATCH($A42,'P&amp;L'!$C$8:$C$278,0),),0)</f>
        <v>9</v>
      </c>
      <c r="P42" s="302">
        <f ca="1">IFERROR(INDEX('P&amp;L'!R$8:R$278,MATCH($A42,'P&amp;L'!$C$8:$C$278,0),),0)</f>
        <v>1</v>
      </c>
    </row>
    <row r="43" spans="1:16" x14ac:dyDescent="0.25">
      <c r="A43" s="288">
        <v>23208</v>
      </c>
      <c r="C43" s="560" t="str">
        <f t="shared" ref="C43:C48" si="34">C20</f>
        <v>Product</v>
      </c>
      <c r="D43" s="302">
        <f>IFERROR(INDEX('P&amp;L'!H$8:H$278,MATCH($A43,'P&amp;L'!$C$8:$C$278,0),),0)</f>
        <v>2</v>
      </c>
      <c r="E43" s="302">
        <f ca="1">IFERROR(INDEX('P&amp;L'!I$8:I$278,MATCH($A43,'P&amp;L'!$C$8:$C$278,0),),0)</f>
        <v>3</v>
      </c>
      <c r="F43" s="302">
        <f ca="1">IFERROR(INDEX('P&amp;L'!J$8:J$278,MATCH($A43,'P&amp;L'!$C$8:$C$278,0),),0)</f>
        <v>1</v>
      </c>
      <c r="G43" s="246"/>
      <c r="H43" s="560" t="str">
        <f t="shared" si="32"/>
        <v>Product</v>
      </c>
      <c r="I43" s="302">
        <f>IFERROR(INDEX('P&amp;L'!L$8:L$278,MATCH($A43,'P&amp;L'!$C$8:$C$278,0),),0)</f>
        <v>2</v>
      </c>
      <c r="J43" s="302">
        <f ca="1">IFERROR(INDEX('P&amp;L'!M$8:M$278,MATCH($A43,'P&amp;L'!$C$8:$C$278,0),),0)</f>
        <v>3</v>
      </c>
      <c r="K43" s="302">
        <f ca="1">IFERROR(INDEX('P&amp;L'!N$8:N$278,MATCH($A43,'P&amp;L'!$C$8:$C$278,0),),0)</f>
        <v>1</v>
      </c>
      <c r="L43" s="246"/>
      <c r="M43" s="560" t="str">
        <f t="shared" si="33"/>
        <v>Product</v>
      </c>
      <c r="N43" s="302">
        <f>IFERROR(INDEX('P&amp;L'!P$8:P$278,MATCH($A43,'P&amp;L'!$C$8:$C$278,0),),0)</f>
        <v>2</v>
      </c>
      <c r="O43" s="302">
        <f ca="1">IFERROR(INDEX('P&amp;L'!Q$8:Q$278,MATCH($A43,'P&amp;L'!$C$8:$C$278,0),),0)</f>
        <v>3</v>
      </c>
      <c r="P43" s="302">
        <f ca="1">IFERROR(INDEX('P&amp;L'!R$8:R$278,MATCH($A43,'P&amp;L'!$C$8:$C$278,0),),0)</f>
        <v>1</v>
      </c>
    </row>
    <row r="44" spans="1:16" x14ac:dyDescent="0.25">
      <c r="A44" s="288">
        <v>23217</v>
      </c>
      <c r="C44" s="560" t="str">
        <f t="shared" si="34"/>
        <v>Art</v>
      </c>
      <c r="D44" s="302">
        <f>IFERROR(INDEX('P&amp;L'!H$8:H$278,MATCH($A44,'P&amp;L'!$C$8:$C$278,0),),0)</f>
        <v>6</v>
      </c>
      <c r="E44" s="302">
        <f ca="1">IFERROR(INDEX('P&amp;L'!I$8:I$278,MATCH($A44,'P&amp;L'!$C$8:$C$278,0),),0)</f>
        <v>6</v>
      </c>
      <c r="F44" s="302">
        <f ca="1">IFERROR(INDEX('P&amp;L'!J$8:J$278,MATCH($A44,'P&amp;L'!$C$8:$C$278,0),),0)</f>
        <v>0</v>
      </c>
      <c r="G44" s="246"/>
      <c r="H44" s="560" t="str">
        <f t="shared" si="32"/>
        <v>Art</v>
      </c>
      <c r="I44" s="302">
        <f>IFERROR(INDEX('P&amp;L'!L$8:L$278,MATCH($A44,'P&amp;L'!$C$8:$C$278,0),),0)</f>
        <v>6</v>
      </c>
      <c r="J44" s="302">
        <f ca="1">IFERROR(INDEX('P&amp;L'!M$8:M$278,MATCH($A44,'P&amp;L'!$C$8:$C$278,0),),0)</f>
        <v>6</v>
      </c>
      <c r="K44" s="302">
        <f ca="1">IFERROR(INDEX('P&amp;L'!N$8:N$278,MATCH($A44,'P&amp;L'!$C$8:$C$278,0),),0)</f>
        <v>0</v>
      </c>
      <c r="L44" s="246"/>
      <c r="M44" s="560" t="str">
        <f t="shared" si="33"/>
        <v>Art</v>
      </c>
      <c r="N44" s="302">
        <f>IFERROR(INDEX('P&amp;L'!P$8:P$278,MATCH($A44,'P&amp;L'!$C$8:$C$278,0),),0)</f>
        <v>6</v>
      </c>
      <c r="O44" s="302">
        <f ca="1">IFERROR(INDEX('P&amp;L'!Q$8:Q$278,MATCH($A44,'P&amp;L'!$C$8:$C$278,0),),0)</f>
        <v>6</v>
      </c>
      <c r="P44" s="302">
        <f ca="1">IFERROR(INDEX('P&amp;L'!R$8:R$278,MATCH($A44,'P&amp;L'!$C$8:$C$278,0),),0)</f>
        <v>0</v>
      </c>
    </row>
    <row r="45" spans="1:16" hidden="1" x14ac:dyDescent="0.25">
      <c r="A45" s="288">
        <v>24206</v>
      </c>
      <c r="C45" s="560" t="str">
        <f t="shared" si="34"/>
        <v xml:space="preserve">Sales Costs </v>
      </c>
      <c r="D45" s="302">
        <f>IFERROR(INDEX('P&amp;L'!H$8:H$278,MATCH($A45,'P&amp;L'!$C$8:$C$278,0),),0)</f>
        <v>0</v>
      </c>
      <c r="E45" s="302">
        <f ca="1">IFERROR(INDEX('P&amp;L'!I$8:I$278,MATCH($A45,'P&amp;L'!$C$8:$C$278,0),),0)</f>
        <v>0</v>
      </c>
      <c r="F45" s="302">
        <f ca="1">IFERROR(INDEX('P&amp;L'!J$8:J$278,MATCH($A45,'P&amp;L'!$C$8:$C$278,0),),0)</f>
        <v>0</v>
      </c>
      <c r="G45" s="246"/>
      <c r="H45" s="560" t="str">
        <f t="shared" ref="H45" si="35">C45</f>
        <v xml:space="preserve">Sales Costs </v>
      </c>
      <c r="I45" s="302">
        <f>IFERROR(INDEX('P&amp;L'!L$8:L$278,MATCH($A45,'P&amp;L'!$C$8:$C$278,0),),0)</f>
        <v>0</v>
      </c>
      <c r="J45" s="302">
        <f ca="1">IFERROR(INDEX('P&amp;L'!M$8:M$278,MATCH($A45,'P&amp;L'!$C$8:$C$278,0),),0)</f>
        <v>0</v>
      </c>
      <c r="K45" s="302">
        <f ca="1">IFERROR(INDEX('P&amp;L'!N$8:N$278,MATCH($A45,'P&amp;L'!$C$8:$C$278,0),),0)</f>
        <v>0</v>
      </c>
      <c r="L45" s="246"/>
      <c r="M45" s="560" t="str">
        <f t="shared" ref="M45" si="36">H45</f>
        <v xml:space="preserve">Sales Costs </v>
      </c>
      <c r="N45" s="302">
        <f>IFERROR(INDEX('P&amp;L'!P$8:P$278,MATCH($A45,'P&amp;L'!$C$8:$C$278,0),),0)</f>
        <v>0</v>
      </c>
      <c r="O45" s="302">
        <f ca="1">IFERROR(INDEX('P&amp;L'!Q$8:Q$278,MATCH($A45,'P&amp;L'!$C$8:$C$278,0),),0)</f>
        <v>0</v>
      </c>
      <c r="P45" s="302">
        <f ca="1">IFERROR(INDEX('P&amp;L'!R$8:R$278,MATCH($A45,'P&amp;L'!$C$8:$C$278,0),),0)</f>
        <v>0</v>
      </c>
    </row>
    <row r="46" spans="1:16" x14ac:dyDescent="0.25">
      <c r="A46" s="288">
        <v>24207</v>
      </c>
      <c r="C46" s="560" t="str">
        <f t="shared" si="34"/>
        <v xml:space="preserve">Marketing Costs </v>
      </c>
      <c r="D46" s="302">
        <f>IFERROR(INDEX('P&amp;L'!H$8:H$278,MATCH($A46,'P&amp;L'!$C$8:$C$278,0),),0)</f>
        <v>0</v>
      </c>
      <c r="E46" s="302">
        <f ca="1">IFERROR(INDEX('P&amp;L'!I$8:I$278,MATCH($A46,'P&amp;L'!$C$8:$C$278,0),),0)</f>
        <v>1</v>
      </c>
      <c r="F46" s="302">
        <f ca="1">IFERROR(INDEX('P&amp;L'!J$8:J$278,MATCH($A46,'P&amp;L'!$C$8:$C$278,0),),0)</f>
        <v>1</v>
      </c>
      <c r="G46" s="246"/>
      <c r="H46" s="560" t="str">
        <f t="shared" si="32"/>
        <v xml:space="preserve">Marketing Costs </v>
      </c>
      <c r="I46" s="302">
        <f>IFERROR(INDEX('P&amp;L'!L$8:L$278,MATCH($A46,'P&amp;L'!$C$8:$C$278,0),),0)</f>
        <v>0</v>
      </c>
      <c r="J46" s="302">
        <f ca="1">IFERROR(INDEX('P&amp;L'!M$8:M$278,MATCH($A46,'P&amp;L'!$C$8:$C$278,0),),0)</f>
        <v>1</v>
      </c>
      <c r="K46" s="302">
        <f ca="1">IFERROR(INDEX('P&amp;L'!N$8:N$278,MATCH($A46,'P&amp;L'!$C$8:$C$278,0),),0)</f>
        <v>1</v>
      </c>
      <c r="L46" s="246"/>
      <c r="M46" s="560" t="str">
        <f t="shared" si="33"/>
        <v xml:space="preserve">Marketing Costs </v>
      </c>
      <c r="N46" s="302">
        <f>IFERROR(INDEX('P&amp;L'!P$8:P$278,MATCH($A46,'P&amp;L'!$C$8:$C$278,0),),0)</f>
        <v>0</v>
      </c>
      <c r="O46" s="302">
        <f ca="1">IFERROR(INDEX('P&amp;L'!Q$8:Q$278,MATCH($A46,'P&amp;L'!$C$8:$C$278,0),),0)</f>
        <v>1</v>
      </c>
      <c r="P46" s="302">
        <f ca="1">IFERROR(INDEX('P&amp;L'!R$8:R$278,MATCH($A46,'P&amp;L'!$C$8:$C$278,0),),0)</f>
        <v>1</v>
      </c>
    </row>
    <row r="47" spans="1:16" x14ac:dyDescent="0.25">
      <c r="A47" s="288">
        <v>25205</v>
      </c>
      <c r="C47" s="560" t="str">
        <f t="shared" si="34"/>
        <v>G&amp;A</v>
      </c>
      <c r="D47" s="302">
        <f>IFERROR(INDEX('P&amp;L'!H$8:H$278,MATCH($A47,'P&amp;L'!$C$8:$C$278,0),),0)</f>
        <v>1</v>
      </c>
      <c r="E47" s="302">
        <f ca="1">IFERROR(INDEX('P&amp;L'!I$8:I$278,MATCH($A47,'P&amp;L'!$C$8:$C$278,0),),0)</f>
        <v>1</v>
      </c>
      <c r="F47" s="302">
        <f ca="1">IFERROR(INDEX('P&amp;L'!J$8:J$278,MATCH($A47,'P&amp;L'!$C$8:$C$278,0),),0)</f>
        <v>0</v>
      </c>
      <c r="G47" s="246"/>
      <c r="H47" s="560" t="str">
        <f t="shared" si="32"/>
        <v>G&amp;A</v>
      </c>
      <c r="I47" s="302">
        <f>IFERROR(INDEX('P&amp;L'!L$8:L$278,MATCH($A47,'P&amp;L'!$C$8:$C$278,0),),0)</f>
        <v>1</v>
      </c>
      <c r="J47" s="302">
        <f ca="1">IFERROR(INDEX('P&amp;L'!M$8:M$278,MATCH($A47,'P&amp;L'!$C$8:$C$278,0),),0)</f>
        <v>1</v>
      </c>
      <c r="K47" s="302">
        <f ca="1">IFERROR(INDEX('P&amp;L'!N$8:N$278,MATCH($A47,'P&amp;L'!$C$8:$C$278,0),),0)</f>
        <v>0</v>
      </c>
      <c r="L47" s="246"/>
      <c r="M47" s="560" t="str">
        <f t="shared" si="33"/>
        <v>G&amp;A</v>
      </c>
      <c r="N47" s="302">
        <f>IFERROR(INDEX('P&amp;L'!P$8:P$278,MATCH($A47,'P&amp;L'!$C$8:$C$278,0),),0)</f>
        <v>1</v>
      </c>
      <c r="O47" s="302">
        <f ca="1">IFERROR(INDEX('P&amp;L'!Q$8:Q$278,MATCH($A47,'P&amp;L'!$C$8:$C$278,0),),0)</f>
        <v>1</v>
      </c>
      <c r="P47" s="302">
        <f ca="1">IFERROR(INDEX('P&amp;L'!R$8:R$278,MATCH($A47,'P&amp;L'!$C$8:$C$278,0),),0)</f>
        <v>0</v>
      </c>
    </row>
    <row r="48" spans="1:16" ht="15.75" hidden="1" thickBot="1" x14ac:dyDescent="0.3">
      <c r="A48" s="288"/>
      <c r="C48" s="561" t="e">
        <f t="shared" si="34"/>
        <v>#N/A</v>
      </c>
      <c r="D48" s="304">
        <f>IFERROR(INDEX('P&amp;L'!H$8:H$278,MATCH($A48,'P&amp;L'!$C$8:$C$278,0),),0)</f>
        <v>0</v>
      </c>
      <c r="E48" s="304">
        <f>IFERROR(INDEX('P&amp;L'!I$8:I$278,MATCH($A48,'P&amp;L'!$C$8:$C$278,0),),0)</f>
        <v>0</v>
      </c>
      <c r="F48" s="304">
        <f>IFERROR(INDEX('P&amp;L'!J$8:J$278,MATCH($A48,'P&amp;L'!$C$8:$C$278,0),),0)</f>
        <v>0</v>
      </c>
      <c r="G48" s="246"/>
      <c r="H48" s="561" t="e">
        <f t="shared" si="32"/>
        <v>#N/A</v>
      </c>
      <c r="I48" s="304">
        <f>IFERROR(INDEX('P&amp;L'!L$8:L$278,MATCH($A48,'P&amp;L'!$C$8:$C$278,0),),0)</f>
        <v>0</v>
      </c>
      <c r="J48" s="304">
        <f>IFERROR(INDEX('P&amp;L'!M$8:M$278,MATCH($A48,'P&amp;L'!$C$8:$C$278,0),),0)</f>
        <v>0</v>
      </c>
      <c r="K48" s="304">
        <f>IFERROR(INDEX('P&amp;L'!N$8:N$278,MATCH($A48,'P&amp;L'!$C$8:$C$278,0),),0)</f>
        <v>0</v>
      </c>
      <c r="L48" s="246"/>
      <c r="M48" s="561" t="e">
        <f t="shared" si="33"/>
        <v>#N/A</v>
      </c>
      <c r="N48" s="304">
        <f>IFERROR(INDEX('P&amp;L'!P$8:P$278,MATCH($A48,'P&amp;L'!$C$8:$C$278,0),),0)</f>
        <v>0</v>
      </c>
      <c r="O48" s="304">
        <f>IFERROR(INDEX('P&amp;L'!Q$8:Q$278,MATCH($A48,'P&amp;L'!$C$8:$C$278,0),),0)</f>
        <v>0</v>
      </c>
      <c r="P48" s="304">
        <f>IFERROR(INDEX('P&amp;L'!R$8:R$278,MATCH($A48,'P&amp;L'!$C$8:$C$278,0),),0)</f>
        <v>0</v>
      </c>
    </row>
    <row r="49" spans="3:16" ht="15.75" thickBot="1" x14ac:dyDescent="0.3">
      <c r="C49" s="562" t="s">
        <v>29</v>
      </c>
      <c r="D49" s="305">
        <f>SUM(D41:D48)</f>
        <v>17</v>
      </c>
      <c r="E49" s="305">
        <f ca="1">SUM(E41:E48)</f>
        <v>20</v>
      </c>
      <c r="F49" s="305">
        <f ca="1">SUM(F41:F48)</f>
        <v>3</v>
      </c>
      <c r="G49" s="246"/>
      <c r="H49" s="562" t="str">
        <f t="shared" si="32"/>
        <v>Total Headcount</v>
      </c>
      <c r="I49" s="305">
        <f>SUM(I41:I48)</f>
        <v>17</v>
      </c>
      <c r="J49" s="305">
        <f ca="1">SUM(J41:J48)</f>
        <v>20</v>
      </c>
      <c r="K49" s="305">
        <f ca="1">SUM(K41:K48)</f>
        <v>3</v>
      </c>
      <c r="L49" s="246"/>
      <c r="M49" s="562" t="str">
        <f t="shared" si="33"/>
        <v>Total Headcount</v>
      </c>
      <c r="N49" s="305">
        <f>SUM(N41:N48)</f>
        <v>17</v>
      </c>
      <c r="O49" s="305">
        <f ca="1">SUM(O41:O48)</f>
        <v>20</v>
      </c>
      <c r="P49" s="305">
        <f ca="1">SUM(P41:P48)</f>
        <v>3</v>
      </c>
    </row>
    <row r="50" spans="3:16" ht="15.75" thickBot="1" x14ac:dyDescent="0.3">
      <c r="C50" s="557"/>
      <c r="D50" s="454" t="str">
        <f>IF(ROUND(D49,0)=ROUND('P&amp;L'!H277,0),"","Error")</f>
        <v/>
      </c>
      <c r="E50" s="454" t="str">
        <f ca="1">IF(ROUND(E49,0)=ROUND('P&amp;L'!I277,0),"","Error")</f>
        <v/>
      </c>
      <c r="F50" s="454"/>
      <c r="G50" s="454"/>
      <c r="H50" s="557"/>
      <c r="I50" s="454" t="str">
        <f>IF(ROUND(I49,0)=ROUND('P&amp;L'!L277,0),"","Error")</f>
        <v/>
      </c>
      <c r="J50" s="454" t="str">
        <f ca="1">IF(ROUND(J49,0)=ROUND('P&amp;L'!M277,0),"","Error")</f>
        <v/>
      </c>
      <c r="K50" s="454"/>
      <c r="L50" s="454"/>
      <c r="M50" s="557"/>
      <c r="N50" s="454" t="str">
        <f>IF(ROUND(N49,0)=ROUND('P&amp;L'!P277,0),"","Error")</f>
        <v/>
      </c>
      <c r="O50" s="454" t="str">
        <f ca="1">IF(ROUND(O49,0)=ROUND('P&amp;L'!Q277,0),"","Error")</f>
        <v/>
      </c>
      <c r="P50" s="454"/>
    </row>
    <row r="51" spans="3:16" ht="15.75" thickBot="1" x14ac:dyDescent="0.3">
      <c r="C51" s="909" t="str">
        <f>"Opex expense type "&amp;$A$7</f>
        <v>Opex expense type $</v>
      </c>
      <c r="D51" s="906">
        <f>D6</f>
        <v>44531</v>
      </c>
      <c r="E51" s="907"/>
      <c r="F51" s="908"/>
      <c r="G51" s="246"/>
      <c r="H51" s="909" t="str">
        <f>C51</f>
        <v>Opex expense type $</v>
      </c>
      <c r="I51" s="906" t="str">
        <f>I6</f>
        <v>Q4-21</v>
      </c>
      <c r="J51" s="907"/>
      <c r="K51" s="908"/>
      <c r="L51" s="246"/>
      <c r="M51" s="909" t="str">
        <f>H51</f>
        <v>Opex expense type $</v>
      </c>
      <c r="N51" s="906" t="str">
        <f>N6</f>
        <v>2021</v>
      </c>
      <c r="O51" s="907"/>
      <c r="P51" s="908"/>
    </row>
    <row r="52" spans="3:16" ht="15.75" thickBot="1" x14ac:dyDescent="0.3">
      <c r="C52" s="910"/>
      <c r="D52" s="450" t="str">
        <f>D7</f>
        <v>Actual</v>
      </c>
      <c r="E52" s="450" t="str">
        <f>E7</f>
        <v>Budget</v>
      </c>
      <c r="F52" s="450" t="str">
        <f>F7</f>
        <v>Variance</v>
      </c>
      <c r="G52" s="306"/>
      <c r="H52" s="910"/>
      <c r="I52" s="450" t="str">
        <f>I7</f>
        <v>Actual</v>
      </c>
      <c r="J52" s="450" t="str">
        <f>J7</f>
        <v>Budget</v>
      </c>
      <c r="K52" s="450" t="str">
        <f>K7</f>
        <v>Variance</v>
      </c>
      <c r="L52" s="306"/>
      <c r="M52" s="910"/>
      <c r="N52" s="450" t="str">
        <f>N7</f>
        <v>Actual</v>
      </c>
      <c r="O52" s="450" t="str">
        <f>O7</f>
        <v>Budget</v>
      </c>
      <c r="P52" s="450" t="str">
        <f>P7</f>
        <v>Variance</v>
      </c>
    </row>
    <row r="53" spans="3:16" x14ac:dyDescent="0.25">
      <c r="C53" s="582" t="str">
        <f>IF(ISBLANK('Benchmark Index'!S7),"--",'Benchmark Index'!S7)</f>
        <v>Payroll</v>
      </c>
      <c r="D53" s="515">
        <f>SUMIFS('P&amp;L'!H$8:H$278,'P&amp;L'!$D$8:$D$278,$C53)/$A$8</f>
        <v>1572528.4687508582</v>
      </c>
      <c r="E53" s="515">
        <f ca="1">SUMIFS('P&amp;L'!I$8:I$278,'P&amp;L'!$D$8:$D$278,$C53)/$A$8</f>
        <v>180066.2658227848</v>
      </c>
      <c r="F53" s="515">
        <f ca="1">SUMIFS('P&amp;L'!J$8:J$278,'P&amp;L'!$D$8:$D$278,$C53)/$A$8</f>
        <v>-1392462.2029280737</v>
      </c>
      <c r="G53" s="246"/>
      <c r="H53" s="563" t="str">
        <f t="shared" ref="H53:H92" si="37">C53</f>
        <v>Payroll</v>
      </c>
      <c r="I53" s="515">
        <f>SUMIFS('P&amp;L'!L$8:L$278,'P&amp;L'!$D$8:$D$278,$C53)/$A$8</f>
        <v>1572528.4687508582</v>
      </c>
      <c r="J53" s="515">
        <f ca="1">SUMIFS('P&amp;L'!M$8:M$278,'P&amp;L'!$D$8:$D$278,$C53)/$A$8</f>
        <v>540198.79746835446</v>
      </c>
      <c r="K53" s="515">
        <f ca="1">SUMIFS('P&amp;L'!N$8:N$278,'P&amp;L'!$D$8:$D$278,$C53)/$A$8</f>
        <v>-1032329.6712825038</v>
      </c>
      <c r="L53" s="246"/>
      <c r="M53" s="563" t="str">
        <f t="shared" ref="M53:M92" si="38">H53</f>
        <v>Payroll</v>
      </c>
      <c r="N53" s="515">
        <f>SUMIFS('P&amp;L'!P$8:P$278,'P&amp;L'!$D$8:$D$278,$C53)/$A$8</f>
        <v>1572528.4687508582</v>
      </c>
      <c r="O53" s="515">
        <f ca="1">SUMIFS('P&amp;L'!Q$8:Q$278,'P&amp;L'!$D$8:$D$278,$C53)/$A$8</f>
        <v>1582402.7222481479</v>
      </c>
      <c r="P53" s="515">
        <f ca="1">SUMIFS('P&amp;L'!R$8:R$278,'P&amp;L'!$D$8:$D$278,$C53)/$A$8</f>
        <v>9874.253497289712</v>
      </c>
    </row>
    <row r="54" spans="3:16" x14ac:dyDescent="0.25">
      <c r="C54" s="582" t="str">
        <f>IF(ISBLANK('Benchmark Index'!S8),"--",'Benchmark Index'!S8)</f>
        <v>Recruitment</v>
      </c>
      <c r="D54" s="516">
        <f>SUMIFS('P&amp;L'!H$8:H$278,'P&amp;L'!$D$8:$D$278,$C54)/$A$8</f>
        <v>1089.9000000000001</v>
      </c>
      <c r="E54" s="516">
        <f ca="1">SUMIFS('P&amp;L'!I$8:I$278,'P&amp;L'!$D$8:$D$278,$C54)/$A$8</f>
        <v>0</v>
      </c>
      <c r="F54" s="516">
        <f ca="1">SUMIFS('P&amp;L'!J$8:J$278,'P&amp;L'!$D$8:$D$278,$C54)/$A$8</f>
        <v>-1089.9000000000001</v>
      </c>
      <c r="G54" s="246"/>
      <c r="H54" s="564" t="str">
        <f t="shared" si="37"/>
        <v>Recruitment</v>
      </c>
      <c r="I54" s="516">
        <f>SUMIFS('P&amp;L'!L$8:L$278,'P&amp;L'!$D$8:$D$278,$C54)/$A$8</f>
        <v>1089.9000000000001</v>
      </c>
      <c r="J54" s="516">
        <f ca="1">SUMIFS('P&amp;L'!M$8:M$278,'P&amp;L'!$D$8:$D$278,$C54)/$A$8</f>
        <v>0</v>
      </c>
      <c r="K54" s="516">
        <f ca="1">SUMIFS('P&amp;L'!N$8:N$278,'P&amp;L'!$D$8:$D$278,$C54)/$A$8</f>
        <v>-1089.9000000000001</v>
      </c>
      <c r="L54" s="246"/>
      <c r="M54" s="564" t="str">
        <f t="shared" si="38"/>
        <v>Recruitment</v>
      </c>
      <c r="N54" s="516">
        <f>SUMIFS('P&amp;L'!P$8:P$278,'P&amp;L'!$D$8:$D$278,$C54)/$A$8</f>
        <v>1089.9000000000001</v>
      </c>
      <c r="O54" s="516">
        <f ca="1">SUMIFS('P&amp;L'!Q$8:Q$278,'P&amp;L'!$D$8:$D$278,$C54)/$A$8</f>
        <v>0</v>
      </c>
      <c r="P54" s="516">
        <f ca="1">SUMIFS('P&amp;L'!R$8:R$278,'P&amp;L'!$D$8:$D$278,$C54)/$A$8</f>
        <v>-1089.9000000000001</v>
      </c>
    </row>
    <row r="55" spans="3:16" hidden="1" x14ac:dyDescent="0.25">
      <c r="C55" s="582" t="str">
        <f>IF(ISBLANK('Benchmark Index'!S9),"--",'Benchmark Index'!S9)</f>
        <v xml:space="preserve">Travel </v>
      </c>
      <c r="D55" s="516">
        <f>SUMIFS('P&amp;L'!H$8:H$278,'P&amp;L'!$D$8:$D$278,$C55)/$A$8</f>
        <v>0</v>
      </c>
      <c r="E55" s="516">
        <f ca="1">SUMIFS('P&amp;L'!I$8:I$278,'P&amp;L'!$D$8:$D$278,$C55)/$A$8</f>
        <v>0</v>
      </c>
      <c r="F55" s="516">
        <f ca="1">SUMIFS('P&amp;L'!J$8:J$278,'P&amp;L'!$D$8:$D$278,$C55)/$A$8</f>
        <v>0</v>
      </c>
      <c r="G55" s="246"/>
      <c r="H55" s="564" t="str">
        <f t="shared" si="37"/>
        <v xml:space="preserve">Travel </v>
      </c>
      <c r="I55" s="516">
        <f>SUMIFS('P&amp;L'!L$8:L$278,'P&amp;L'!$D$8:$D$278,$C55)/$A$8</f>
        <v>0</v>
      </c>
      <c r="J55" s="516">
        <f ca="1">SUMIFS('P&amp;L'!M$8:M$278,'P&amp;L'!$D$8:$D$278,$C55)/$A$8</f>
        <v>0</v>
      </c>
      <c r="K55" s="516">
        <f ca="1">SUMIFS('P&amp;L'!N$8:N$278,'P&amp;L'!$D$8:$D$278,$C55)/$A$8</f>
        <v>0</v>
      </c>
      <c r="L55" s="246"/>
      <c r="M55" s="564" t="str">
        <f t="shared" si="38"/>
        <v xml:space="preserve">Travel </v>
      </c>
      <c r="N55" s="516">
        <f>SUMIFS('P&amp;L'!P$8:P$278,'P&amp;L'!$D$8:$D$278,$C55)/$A$8</f>
        <v>0</v>
      </c>
      <c r="O55" s="516">
        <f ca="1">SUMIFS('P&amp;L'!Q$8:Q$278,'P&amp;L'!$D$8:$D$278,$C55)/$A$8</f>
        <v>0</v>
      </c>
      <c r="P55" s="516">
        <f ca="1">SUMIFS('P&amp;L'!R$8:R$278,'P&amp;L'!$D$8:$D$278,$C55)/$A$8</f>
        <v>0</v>
      </c>
    </row>
    <row r="56" spans="3:16" hidden="1" x14ac:dyDescent="0.25">
      <c r="C56" s="582" t="str">
        <f>IF(ISBLANK('Benchmark Index'!S10),"--",'Benchmark Index'!S10)</f>
        <v>COS</v>
      </c>
      <c r="D56" s="516">
        <f>SUMIFS('P&amp;L'!H$8:H$278,'P&amp;L'!$D$8:$D$278,$C56)/$A$8</f>
        <v>0</v>
      </c>
      <c r="E56" s="516">
        <f ca="1">SUMIFS('P&amp;L'!I$8:I$278,'P&amp;L'!$D$8:$D$278,$C56)/$A$8</f>
        <v>0</v>
      </c>
      <c r="F56" s="516">
        <f ca="1">SUMIFS('P&amp;L'!J$8:J$278,'P&amp;L'!$D$8:$D$278,$C56)/$A$8</f>
        <v>0</v>
      </c>
      <c r="G56" s="246"/>
      <c r="H56" s="564" t="str">
        <f t="shared" si="37"/>
        <v>COS</v>
      </c>
      <c r="I56" s="516">
        <f>SUMIFS('P&amp;L'!L$8:L$278,'P&amp;L'!$D$8:$D$278,$C56)/$A$8</f>
        <v>0</v>
      </c>
      <c r="J56" s="516">
        <f ca="1">SUMIFS('P&amp;L'!M$8:M$278,'P&amp;L'!$D$8:$D$278,$C56)/$A$8</f>
        <v>0</v>
      </c>
      <c r="K56" s="516">
        <f ca="1">SUMIFS('P&amp;L'!N$8:N$278,'P&amp;L'!$D$8:$D$278,$C56)/$A$8</f>
        <v>0</v>
      </c>
      <c r="L56" s="246"/>
      <c r="M56" s="564" t="str">
        <f t="shared" si="38"/>
        <v>COS</v>
      </c>
      <c r="N56" s="516">
        <f>SUMIFS('P&amp;L'!P$8:P$278,'P&amp;L'!$D$8:$D$278,$C56)/$A$8</f>
        <v>0</v>
      </c>
      <c r="O56" s="516">
        <f ca="1">SUMIFS('P&amp;L'!Q$8:Q$278,'P&amp;L'!$D$8:$D$278,$C56)/$A$8</f>
        <v>0</v>
      </c>
      <c r="P56" s="516">
        <f ca="1">SUMIFS('P&amp;L'!R$8:R$278,'P&amp;L'!$D$8:$D$278,$C56)/$A$8</f>
        <v>0</v>
      </c>
    </row>
    <row r="57" spans="3:16" hidden="1" x14ac:dyDescent="0.25">
      <c r="C57" s="582" t="str">
        <f>IF(ISBLANK('Benchmark Index'!S11),"--",'Benchmark Index'!S11)</f>
        <v>Office admin</v>
      </c>
      <c r="D57" s="516">
        <f>SUMIFS('P&amp;L'!H$8:H$278,'P&amp;L'!$D$8:$D$278,$C57)/$A$8</f>
        <v>0</v>
      </c>
      <c r="E57" s="516">
        <f>SUMIFS('P&amp;L'!I$8:I$278,'P&amp;L'!$D$8:$D$278,$C57)/$A$8</f>
        <v>0</v>
      </c>
      <c r="F57" s="516">
        <f>SUMIFS('P&amp;L'!J$8:J$278,'P&amp;L'!$D$8:$D$278,$C57)/$A$8</f>
        <v>0</v>
      </c>
      <c r="G57" s="246"/>
      <c r="H57" s="564" t="str">
        <f t="shared" si="37"/>
        <v>Office admin</v>
      </c>
      <c r="I57" s="516">
        <f>SUMIFS('P&amp;L'!L$8:L$278,'P&amp;L'!$D$8:$D$278,$C57)/$A$8</f>
        <v>0</v>
      </c>
      <c r="J57" s="516">
        <f>SUMIFS('P&amp;L'!M$8:M$278,'P&amp;L'!$D$8:$D$278,$C57)/$A$8</f>
        <v>0</v>
      </c>
      <c r="K57" s="516">
        <f>SUMIFS('P&amp;L'!N$8:N$278,'P&amp;L'!$D$8:$D$278,$C57)/$A$8</f>
        <v>0</v>
      </c>
      <c r="L57" s="246"/>
      <c r="M57" s="564" t="str">
        <f t="shared" si="38"/>
        <v>Office admin</v>
      </c>
      <c r="N57" s="516">
        <f>SUMIFS('P&amp;L'!P$8:P$278,'P&amp;L'!$D$8:$D$278,$C57)/$A$8</f>
        <v>0</v>
      </c>
      <c r="O57" s="516">
        <f>SUMIFS('P&amp;L'!Q$8:Q$278,'P&amp;L'!$D$8:$D$278,$C57)/$A$8</f>
        <v>0</v>
      </c>
      <c r="P57" s="516">
        <f>SUMIFS('P&amp;L'!R$8:R$278,'P&amp;L'!$D$8:$D$278,$C57)/$A$8</f>
        <v>0</v>
      </c>
    </row>
    <row r="58" spans="3:16" hidden="1" x14ac:dyDescent="0.25">
      <c r="C58" s="582" t="str">
        <f>IF(ISBLANK('Benchmark Index'!S12),"--",'Benchmark Index'!S12)</f>
        <v>Consultant</v>
      </c>
      <c r="D58" s="516">
        <f>SUMIFS('P&amp;L'!H$8:H$278,'P&amp;L'!$D$8:$D$278,$C58)/$A$8</f>
        <v>0</v>
      </c>
      <c r="E58" s="516">
        <f ca="1">SUMIFS('P&amp;L'!I$8:I$278,'P&amp;L'!$D$8:$D$278,$C58)/$A$8</f>
        <v>0</v>
      </c>
      <c r="F58" s="516">
        <f ca="1">SUMIFS('P&amp;L'!J$8:J$278,'P&amp;L'!$D$8:$D$278,$C58)/$A$8</f>
        <v>0</v>
      </c>
      <c r="G58" s="246"/>
      <c r="H58" s="564" t="str">
        <f t="shared" si="37"/>
        <v>Consultant</v>
      </c>
      <c r="I58" s="516">
        <f>SUMIFS('P&amp;L'!L$8:L$278,'P&amp;L'!$D$8:$D$278,$C58)/$A$8</f>
        <v>0</v>
      </c>
      <c r="J58" s="516">
        <f ca="1">SUMIFS('P&amp;L'!M$8:M$278,'P&amp;L'!$D$8:$D$278,$C58)/$A$8</f>
        <v>0</v>
      </c>
      <c r="K58" s="516">
        <f ca="1">SUMIFS('P&amp;L'!N$8:N$278,'P&amp;L'!$D$8:$D$278,$C58)/$A$8</f>
        <v>0</v>
      </c>
      <c r="L58" s="246"/>
      <c r="M58" s="564" t="str">
        <f t="shared" si="38"/>
        <v>Consultant</v>
      </c>
      <c r="N58" s="516">
        <f>SUMIFS('P&amp;L'!P$8:P$278,'P&amp;L'!$D$8:$D$278,$C58)/$A$8</f>
        <v>0</v>
      </c>
      <c r="O58" s="516">
        <f ca="1">SUMIFS('P&amp;L'!Q$8:Q$278,'P&amp;L'!$D$8:$D$278,$C58)/$A$8</f>
        <v>0</v>
      </c>
      <c r="P58" s="516">
        <f ca="1">SUMIFS('P&amp;L'!R$8:R$278,'P&amp;L'!$D$8:$D$278,$C58)/$A$8</f>
        <v>0</v>
      </c>
    </row>
    <row r="59" spans="3:16" ht="14.25" customHeight="1" x14ac:dyDescent="0.25">
      <c r="C59" s="582" t="str">
        <f>IF(ISBLANK('Benchmark Index'!S13),"--",'Benchmark Index'!S13)</f>
        <v>Insurance</v>
      </c>
      <c r="D59" s="516">
        <f>SUMIFS('P&amp;L'!H$8:H$278,'P&amp;L'!$D$8:$D$278,$C59)/$A$8</f>
        <v>7715.8</v>
      </c>
      <c r="E59" s="516">
        <f ca="1">SUMIFS('P&amp;L'!I$8:I$278,'P&amp;L'!$D$8:$D$278,$C59)/$A$8</f>
        <v>662.5</v>
      </c>
      <c r="F59" s="516">
        <f ca="1">SUMIFS('P&amp;L'!J$8:J$278,'P&amp;L'!$D$8:$D$278,$C59)/$A$8</f>
        <v>-7053.3</v>
      </c>
      <c r="G59" s="246"/>
      <c r="H59" s="564" t="str">
        <f t="shared" si="37"/>
        <v>Insurance</v>
      </c>
      <c r="I59" s="516">
        <f>SUMIFS('P&amp;L'!L$8:L$278,'P&amp;L'!$D$8:$D$278,$C59)/$A$8</f>
        <v>7715.8</v>
      </c>
      <c r="J59" s="516">
        <f ca="1">SUMIFS('P&amp;L'!M$8:M$278,'P&amp;L'!$D$8:$D$278,$C59)/$A$8</f>
        <v>1987.5</v>
      </c>
      <c r="K59" s="516">
        <f ca="1">SUMIFS('P&amp;L'!N$8:N$278,'P&amp;L'!$D$8:$D$278,$C59)/$A$8</f>
        <v>-5728.3</v>
      </c>
      <c r="L59" s="246"/>
      <c r="M59" s="564" t="str">
        <f t="shared" si="38"/>
        <v>Insurance</v>
      </c>
      <c r="N59" s="516">
        <f>SUMIFS('P&amp;L'!P$8:P$278,'P&amp;L'!$D$8:$D$278,$C59)/$A$8</f>
        <v>7715.8</v>
      </c>
      <c r="O59" s="516">
        <f ca="1">SUMIFS('P&amp;L'!Q$8:Q$278,'P&amp;L'!$D$8:$D$278,$C59)/$A$8</f>
        <v>7950</v>
      </c>
      <c r="P59" s="516">
        <f ca="1">SUMIFS('P&amp;L'!R$8:R$278,'P&amp;L'!$D$8:$D$278,$C59)/$A$8</f>
        <v>234.19999999999982</v>
      </c>
    </row>
    <row r="60" spans="3:16" ht="14.25" hidden="1" customHeight="1" x14ac:dyDescent="0.25">
      <c r="C60" s="582" t="str">
        <f>IF(ISBLANK('Benchmark Index'!S14),"--",'Benchmark Index'!S14)</f>
        <v>License</v>
      </c>
      <c r="D60" s="516">
        <f>SUMIFS('P&amp;L'!H$8:H$278,'P&amp;L'!$D$8:$D$278,$C60)/$A$8</f>
        <v>0</v>
      </c>
      <c r="E60" s="516">
        <f>SUMIFS('P&amp;L'!I$8:I$278,'P&amp;L'!$D$8:$D$278,$C60)/$A$8</f>
        <v>0</v>
      </c>
      <c r="F60" s="516">
        <f>SUMIFS('P&amp;L'!J$8:J$278,'P&amp;L'!$D$8:$D$278,$C60)/$A$8</f>
        <v>0</v>
      </c>
      <c r="G60" s="246"/>
      <c r="H60" s="564" t="str">
        <f t="shared" si="37"/>
        <v>License</v>
      </c>
      <c r="I60" s="516">
        <f>SUMIFS('P&amp;L'!L$8:L$278,'P&amp;L'!$D$8:$D$278,$C60)/$A$8</f>
        <v>0</v>
      </c>
      <c r="J60" s="516">
        <f>SUMIFS('P&amp;L'!M$8:M$278,'P&amp;L'!$D$8:$D$278,$C60)/$A$8</f>
        <v>0</v>
      </c>
      <c r="K60" s="516">
        <f>SUMIFS('P&amp;L'!N$8:N$278,'P&amp;L'!$D$8:$D$278,$C60)/$A$8</f>
        <v>0</v>
      </c>
      <c r="L60" s="246"/>
      <c r="M60" s="564" t="str">
        <f t="shared" si="38"/>
        <v>License</v>
      </c>
      <c r="N60" s="516">
        <f>SUMIFS('P&amp;L'!P$8:P$278,'P&amp;L'!$D$8:$D$278,$C60)/$A$8</f>
        <v>0</v>
      </c>
      <c r="O60" s="516">
        <f>SUMIFS('P&amp;L'!Q$8:Q$278,'P&amp;L'!$D$8:$D$278,$C60)/$A$8</f>
        <v>0</v>
      </c>
      <c r="P60" s="516">
        <f>SUMIFS('P&amp;L'!R$8:R$278,'P&amp;L'!$D$8:$D$278,$C60)/$A$8</f>
        <v>0</v>
      </c>
    </row>
    <row r="61" spans="3:16" ht="14.25" customHeight="1" x14ac:dyDescent="0.25">
      <c r="C61" s="582" t="str">
        <f>IF(ISBLANK('Benchmark Index'!S15),"--",'Benchmark Index'!S15)</f>
        <v>Rent &amp; Utilities</v>
      </c>
      <c r="D61" s="516">
        <f>SUMIFS('P&amp;L'!H$8:H$278,'P&amp;L'!$D$8:$D$278,$C61)/$A$8</f>
        <v>50466.11</v>
      </c>
      <c r="E61" s="516">
        <f ca="1">SUMIFS('P&amp;L'!I$8:I$278,'P&amp;L'!$D$8:$D$278,$C61)/$A$8</f>
        <v>4936.7088607594933</v>
      </c>
      <c r="F61" s="516">
        <f ca="1">SUMIFS('P&amp;L'!J$8:J$278,'P&amp;L'!$D$8:$D$278,$C61)/$A$8</f>
        <v>-45529.401139240508</v>
      </c>
      <c r="G61" s="246"/>
      <c r="H61" s="564" t="str">
        <f t="shared" si="37"/>
        <v>Rent &amp; Utilities</v>
      </c>
      <c r="I61" s="516">
        <f>SUMIFS('P&amp;L'!L$8:L$278,'P&amp;L'!$D$8:$D$278,$C61)/$A$8</f>
        <v>50466.11</v>
      </c>
      <c r="J61" s="516">
        <f ca="1">SUMIFS('P&amp;L'!M$8:M$278,'P&amp;L'!$D$8:$D$278,$C61)/$A$8</f>
        <v>11518.987341772154</v>
      </c>
      <c r="K61" s="516">
        <f ca="1">SUMIFS('P&amp;L'!N$8:N$278,'P&amp;L'!$D$8:$D$278,$C61)/$A$8</f>
        <v>-38947.122658227847</v>
      </c>
      <c r="L61" s="246"/>
      <c r="M61" s="564" t="str">
        <f t="shared" si="38"/>
        <v>Rent &amp; Utilities</v>
      </c>
      <c r="N61" s="516">
        <f>SUMIFS('P&amp;L'!P$8:P$278,'P&amp;L'!$D$8:$D$278,$C61)/$A$8</f>
        <v>50466.11</v>
      </c>
      <c r="O61" s="516">
        <f ca="1">SUMIFS('P&amp;L'!Q$8:Q$278,'P&amp;L'!$D$8:$D$278,$C61)/$A$8</f>
        <v>41139.240506329123</v>
      </c>
      <c r="P61" s="516">
        <f ca="1">SUMIFS('P&amp;L'!R$8:R$278,'P&amp;L'!$D$8:$D$278,$C61)/$A$8</f>
        <v>-9326.869493670878</v>
      </c>
    </row>
    <row r="62" spans="3:16" ht="14.25" hidden="1" customHeight="1" x14ac:dyDescent="0.25">
      <c r="C62" s="582" t="str">
        <f>IF(ISBLANK('Benchmark Index'!S16),"--",'Benchmark Index'!S16)</f>
        <v>Marketing consultant</v>
      </c>
      <c r="D62" s="516">
        <f>SUMIFS('P&amp;L'!H$8:H$278,'P&amp;L'!$D$8:$D$278,$C62)/$A$8</f>
        <v>0</v>
      </c>
      <c r="E62" s="516">
        <f>SUMIFS('P&amp;L'!I$8:I$278,'P&amp;L'!$D$8:$D$278,$C62)/$A$8</f>
        <v>0</v>
      </c>
      <c r="F62" s="516">
        <f>SUMIFS('P&amp;L'!J$8:J$278,'P&amp;L'!$D$8:$D$278,$C62)/$A$8</f>
        <v>0</v>
      </c>
      <c r="G62" s="246"/>
      <c r="H62" s="564" t="str">
        <f t="shared" si="37"/>
        <v>Marketing consultant</v>
      </c>
      <c r="I62" s="516">
        <f>SUMIFS('P&amp;L'!L$8:L$278,'P&amp;L'!$D$8:$D$278,$C62)/$A$8</f>
        <v>0</v>
      </c>
      <c r="J62" s="516">
        <f>SUMIFS('P&amp;L'!M$8:M$278,'P&amp;L'!$D$8:$D$278,$C62)/$A$8</f>
        <v>0</v>
      </c>
      <c r="K62" s="516">
        <f>SUMIFS('P&amp;L'!N$8:N$278,'P&amp;L'!$D$8:$D$278,$C62)/$A$8</f>
        <v>0</v>
      </c>
      <c r="L62" s="246"/>
      <c r="M62" s="564" t="str">
        <f t="shared" si="38"/>
        <v>Marketing consultant</v>
      </c>
      <c r="N62" s="516">
        <f>SUMIFS('P&amp;L'!P$8:P$278,'P&amp;L'!$D$8:$D$278,$C62)/$A$8</f>
        <v>0</v>
      </c>
      <c r="O62" s="516">
        <f>SUMIFS('P&amp;L'!Q$8:Q$278,'P&amp;L'!$D$8:$D$278,$C62)/$A$8</f>
        <v>0</v>
      </c>
      <c r="P62" s="516">
        <f>SUMIFS('P&amp;L'!R$8:R$278,'P&amp;L'!$D$8:$D$278,$C62)/$A$8</f>
        <v>0</v>
      </c>
    </row>
    <row r="63" spans="3:16" ht="14.25" customHeight="1" x14ac:dyDescent="0.25">
      <c r="C63" s="582" t="str">
        <f>IF(ISBLANK('Benchmark Index'!S17),"--",'Benchmark Index'!S17)</f>
        <v xml:space="preserve">Marketing general </v>
      </c>
      <c r="D63" s="516">
        <f>SUMIFS('P&amp;L'!H$8:H$278,'P&amp;L'!$D$8:$D$278,$C63)/$A$8</f>
        <v>6018.9400000000005</v>
      </c>
      <c r="E63" s="516">
        <f ca="1">SUMIFS('P&amp;L'!I$8:I$278,'P&amp;L'!$D$8:$D$278,$C63)/$A$8</f>
        <v>25000</v>
      </c>
      <c r="F63" s="516">
        <f ca="1">SUMIFS('P&amp;L'!J$8:J$278,'P&amp;L'!$D$8:$D$278,$C63)/$A$8</f>
        <v>18981.059999999998</v>
      </c>
      <c r="G63" s="246"/>
      <c r="H63" s="564" t="str">
        <f t="shared" si="37"/>
        <v xml:space="preserve">Marketing general </v>
      </c>
      <c r="I63" s="516">
        <f>SUMIFS('P&amp;L'!L$8:L$278,'P&amp;L'!$D$8:$D$278,$C63)/$A$8</f>
        <v>6018.9400000000005</v>
      </c>
      <c r="J63" s="516">
        <f ca="1">SUMIFS('P&amp;L'!M$8:M$278,'P&amp;L'!$D$8:$D$278,$C63)/$A$8</f>
        <v>115000</v>
      </c>
      <c r="K63" s="516">
        <f ca="1">SUMIFS('P&amp;L'!N$8:N$278,'P&amp;L'!$D$8:$D$278,$C63)/$A$8</f>
        <v>108981.06</v>
      </c>
      <c r="L63" s="246"/>
      <c r="M63" s="564" t="str">
        <f t="shared" si="38"/>
        <v xml:space="preserve">Marketing general </v>
      </c>
      <c r="N63" s="516">
        <f>SUMIFS('P&amp;L'!P$8:P$278,'P&amp;L'!$D$8:$D$278,$C63)/$A$8</f>
        <v>6018.9400000000005</v>
      </c>
      <c r="O63" s="516">
        <f ca="1">SUMIFS('P&amp;L'!Q$8:Q$278,'P&amp;L'!$D$8:$D$278,$C63)/$A$8</f>
        <v>228000</v>
      </c>
      <c r="P63" s="516">
        <f ca="1">SUMIFS('P&amp;L'!R$8:R$278,'P&amp;L'!$D$8:$D$278,$C63)/$A$8</f>
        <v>221981.06</v>
      </c>
    </row>
    <row r="64" spans="3:16" ht="14.25" hidden="1" customHeight="1" x14ac:dyDescent="0.25">
      <c r="C64" s="582" t="str">
        <f>IF(ISBLANK('Benchmark Index'!S18),"--",'Benchmark Index'!S18)</f>
        <v>Subcontractors &amp; Consulting</v>
      </c>
      <c r="D64" s="517">
        <f>SUMIFS('P&amp;L'!H$8:H$278,'P&amp;L'!$D$8:$D$278,$C64)/$A$8</f>
        <v>0</v>
      </c>
      <c r="E64" s="517">
        <f>SUMIFS('P&amp;L'!I$8:I$278,'P&amp;L'!$D$8:$D$278,$C64)/$A$8</f>
        <v>0</v>
      </c>
      <c r="F64" s="516">
        <f>SUMIFS('P&amp;L'!J$8:J$278,'P&amp;L'!$D$8:$D$278,$C64)/$A$8</f>
        <v>0</v>
      </c>
      <c r="G64" s="246"/>
      <c r="H64" s="564" t="str">
        <f t="shared" ref="H64:H69" si="39">C64</f>
        <v>Subcontractors &amp; Consulting</v>
      </c>
      <c r="I64" s="517">
        <f>SUMIFS('P&amp;L'!L$8:L$278,'P&amp;L'!$D$8:$D$278,$C64)/$A$8</f>
        <v>0</v>
      </c>
      <c r="J64" s="517">
        <f>SUMIFS('P&amp;L'!M$8:M$278,'P&amp;L'!$D$8:$D$278,$C64)/$A$8</f>
        <v>0</v>
      </c>
      <c r="K64" s="517">
        <f>SUMIFS('P&amp;L'!N$8:N$278,'P&amp;L'!$D$8:$D$278,$C64)/$A$8</f>
        <v>0</v>
      </c>
      <c r="L64" s="246"/>
      <c r="M64" s="564" t="str">
        <f t="shared" ref="M64:M69" si="40">H64</f>
        <v>Subcontractors &amp; Consulting</v>
      </c>
      <c r="N64" s="517">
        <f>SUMIFS('P&amp;L'!P$8:P$278,'P&amp;L'!$D$8:$D$278,$C64)/$A$8</f>
        <v>0</v>
      </c>
      <c r="O64" s="517">
        <f>SUMIFS('P&amp;L'!Q$8:Q$278,'P&amp;L'!$D$8:$D$278,$C64)/$A$8</f>
        <v>0</v>
      </c>
      <c r="P64" s="517">
        <f>SUMIFS('P&amp;L'!R$8:R$278,'P&amp;L'!$D$8:$D$278,$C64)/$A$8</f>
        <v>0</v>
      </c>
    </row>
    <row r="65" spans="3:16" ht="14.25" hidden="1" customHeight="1" x14ac:dyDescent="0.25">
      <c r="C65" s="582" t="str">
        <f>IF(ISBLANK('Benchmark Index'!S19),"--",'Benchmark Index'!S19)</f>
        <v>Equipment</v>
      </c>
      <c r="D65" s="517">
        <f>SUMIFS('P&amp;L'!H$8:H$278,'P&amp;L'!$D$8:$D$278,$C65)/$A$8</f>
        <v>0</v>
      </c>
      <c r="E65" s="517">
        <f>SUMIFS('P&amp;L'!I$8:I$278,'P&amp;L'!$D$8:$D$278,$C65)/$A$8</f>
        <v>0</v>
      </c>
      <c r="F65" s="516">
        <f>SUMIFS('P&amp;L'!J$8:J$278,'P&amp;L'!$D$8:$D$278,$C65)/$A$8</f>
        <v>0</v>
      </c>
      <c r="G65" s="246"/>
      <c r="H65" s="564" t="str">
        <f t="shared" si="39"/>
        <v>Equipment</v>
      </c>
      <c r="I65" s="517">
        <f>SUMIFS('P&amp;L'!L$8:L$278,'P&amp;L'!$D$8:$D$278,$C65)/$A$8</f>
        <v>0</v>
      </c>
      <c r="J65" s="517">
        <f>SUMIFS('P&amp;L'!M$8:M$278,'P&amp;L'!$D$8:$D$278,$C65)/$A$8</f>
        <v>0</v>
      </c>
      <c r="K65" s="517">
        <f>SUMIFS('P&amp;L'!N$8:N$278,'P&amp;L'!$D$8:$D$278,$C65)/$A$8</f>
        <v>0</v>
      </c>
      <c r="L65" s="246"/>
      <c r="M65" s="564" t="str">
        <f t="shared" si="40"/>
        <v>Equipment</v>
      </c>
      <c r="N65" s="517">
        <f>SUMIFS('P&amp;L'!P$8:P$278,'P&amp;L'!$D$8:$D$278,$C65)/$A$8</f>
        <v>0</v>
      </c>
      <c r="O65" s="517">
        <f>SUMIFS('P&amp;L'!Q$8:Q$278,'P&amp;L'!$D$8:$D$278,$C65)/$A$8</f>
        <v>0</v>
      </c>
      <c r="P65" s="517">
        <f>SUMIFS('P&amp;L'!R$8:R$278,'P&amp;L'!$D$8:$D$278,$C65)/$A$8</f>
        <v>0</v>
      </c>
    </row>
    <row r="66" spans="3:16" ht="14.25" hidden="1" customHeight="1" x14ac:dyDescent="0.25">
      <c r="C66" s="582" t="str">
        <f>IF(ISBLANK('Benchmark Index'!S20),"--",'Benchmark Index'!S20)</f>
        <v>Patent</v>
      </c>
      <c r="D66" s="517">
        <f>SUMIFS('P&amp;L'!H$8:H$278,'P&amp;L'!$D$8:$D$278,$C66)/$A$8</f>
        <v>0</v>
      </c>
      <c r="E66" s="517">
        <f>SUMIFS('P&amp;L'!I$8:I$278,'P&amp;L'!$D$8:$D$278,$C66)/$A$8</f>
        <v>0</v>
      </c>
      <c r="F66" s="516">
        <f>SUMIFS('P&amp;L'!J$8:J$278,'P&amp;L'!$D$8:$D$278,$C66)/$A$8</f>
        <v>0</v>
      </c>
      <c r="G66" s="246"/>
      <c r="H66" s="564" t="str">
        <f t="shared" si="39"/>
        <v>Patent</v>
      </c>
      <c r="I66" s="517">
        <f>SUMIFS('P&amp;L'!L$8:L$278,'P&amp;L'!$D$8:$D$278,$C66)/$A$8</f>
        <v>0</v>
      </c>
      <c r="J66" s="517">
        <f>SUMIFS('P&amp;L'!M$8:M$278,'P&amp;L'!$D$8:$D$278,$C66)/$A$8</f>
        <v>0</v>
      </c>
      <c r="K66" s="517">
        <f>SUMIFS('P&amp;L'!N$8:N$278,'P&amp;L'!$D$8:$D$278,$C66)/$A$8</f>
        <v>0</v>
      </c>
      <c r="L66" s="246"/>
      <c r="M66" s="564" t="str">
        <f t="shared" si="40"/>
        <v>Patent</v>
      </c>
      <c r="N66" s="517">
        <f>SUMIFS('P&amp;L'!P$8:P$278,'P&amp;L'!$D$8:$D$278,$C66)/$A$8</f>
        <v>0</v>
      </c>
      <c r="O66" s="517">
        <f>SUMIFS('P&amp;L'!Q$8:Q$278,'P&amp;L'!$D$8:$D$278,$C66)/$A$8</f>
        <v>0</v>
      </c>
      <c r="P66" s="517">
        <f>SUMIFS('P&amp;L'!R$8:R$278,'P&amp;L'!$D$8:$D$278,$C66)/$A$8</f>
        <v>0</v>
      </c>
    </row>
    <row r="67" spans="3:16" ht="14.25" customHeight="1" x14ac:dyDescent="0.25">
      <c r="C67" s="582" t="str">
        <f>IF(ISBLANK('Benchmark Index'!S21),"--",'Benchmark Index'!S21)</f>
        <v>Others</v>
      </c>
      <c r="D67" s="517">
        <f>SUMIFS('P&amp;L'!H$8:H$278,'P&amp;L'!$D$8:$D$278,$C67)/$A$8</f>
        <v>34824.12999999999</v>
      </c>
      <c r="E67" s="517">
        <f ca="1">SUMIFS('P&amp;L'!I$8:I$278,'P&amp;L'!$D$8:$D$278,$C67)/$A$8</f>
        <v>0</v>
      </c>
      <c r="F67" s="516">
        <f ca="1">SUMIFS('P&amp;L'!J$8:J$278,'P&amp;L'!$D$8:$D$278,$C67)/$A$8</f>
        <v>-34824.12999999999</v>
      </c>
      <c r="G67" s="246"/>
      <c r="H67" s="564" t="str">
        <f t="shared" si="39"/>
        <v>Others</v>
      </c>
      <c r="I67" s="517">
        <f>SUMIFS('P&amp;L'!L$8:L$278,'P&amp;L'!$D$8:$D$278,$C67)/$A$8</f>
        <v>34824.12999999999</v>
      </c>
      <c r="J67" s="517">
        <f ca="1">SUMIFS('P&amp;L'!M$8:M$278,'P&amp;L'!$D$8:$D$278,$C67)/$A$8</f>
        <v>0</v>
      </c>
      <c r="K67" s="517">
        <f ca="1">SUMIFS('P&amp;L'!N$8:N$278,'P&amp;L'!$D$8:$D$278,$C67)/$A$8</f>
        <v>-34824.12999999999</v>
      </c>
      <c r="L67" s="246"/>
      <c r="M67" s="564" t="str">
        <f t="shared" si="40"/>
        <v>Others</v>
      </c>
      <c r="N67" s="517">
        <f>SUMIFS('P&amp;L'!P$8:P$278,'P&amp;L'!$D$8:$D$278,$C67)/$A$8</f>
        <v>34824.12999999999</v>
      </c>
      <c r="O67" s="517">
        <f ca="1">SUMIFS('P&amp;L'!Q$8:Q$278,'P&amp;L'!$D$8:$D$278,$C67)/$A$8</f>
        <v>0</v>
      </c>
      <c r="P67" s="517">
        <f ca="1">SUMIFS('P&amp;L'!R$8:R$278,'P&amp;L'!$D$8:$D$278,$C67)/$A$8</f>
        <v>-34824.12999999999</v>
      </c>
    </row>
    <row r="68" spans="3:16" ht="14.25" hidden="1" customHeight="1" x14ac:dyDescent="0.25">
      <c r="C68" s="582" t="str">
        <f>IF(ISBLANK('Benchmark Index'!S22),"--",'Benchmark Index'!S22)</f>
        <v>Commision</v>
      </c>
      <c r="D68" s="517">
        <f>SUMIFS('P&amp;L'!H$8:H$278,'P&amp;L'!$D$8:$D$278,$C68)/$A$8</f>
        <v>0</v>
      </c>
      <c r="E68" s="517">
        <f ca="1">SUMIFS('P&amp;L'!I$8:I$278,'P&amp;L'!$D$8:$D$278,$C68)/$A$8</f>
        <v>0</v>
      </c>
      <c r="F68" s="517">
        <f ca="1">SUMIFS('P&amp;L'!J$8:J$278,'P&amp;L'!$D$8:$D$278,$C68)/$A$8</f>
        <v>0</v>
      </c>
      <c r="G68" s="246"/>
      <c r="H68" s="564" t="str">
        <f t="shared" si="39"/>
        <v>Commision</v>
      </c>
      <c r="I68" s="517">
        <f>SUMIFS('P&amp;L'!L$8:L$278,'P&amp;L'!$D$8:$D$278,$C68)/$A$8</f>
        <v>0</v>
      </c>
      <c r="J68" s="517">
        <f ca="1">SUMIFS('P&amp;L'!M$8:M$278,'P&amp;L'!$D$8:$D$278,$C68)/$A$8</f>
        <v>0</v>
      </c>
      <c r="K68" s="517">
        <f ca="1">SUMIFS('P&amp;L'!N$8:N$278,'P&amp;L'!$D$8:$D$278,$C68)/$A$8</f>
        <v>0</v>
      </c>
      <c r="L68" s="246"/>
      <c r="M68" s="564" t="str">
        <f t="shared" si="40"/>
        <v>Commision</v>
      </c>
      <c r="N68" s="517">
        <f>SUMIFS('P&amp;L'!P$8:P$278,'P&amp;L'!$D$8:$D$278,$C68)/$A$8</f>
        <v>0</v>
      </c>
      <c r="O68" s="517">
        <f ca="1">SUMIFS('P&amp;L'!Q$8:Q$278,'P&amp;L'!$D$8:$D$278,$C68)/$A$8</f>
        <v>0</v>
      </c>
      <c r="P68" s="517">
        <f ca="1">SUMIFS('P&amp;L'!R$8:R$278,'P&amp;L'!$D$8:$D$278,$C68)/$A$8</f>
        <v>0</v>
      </c>
    </row>
    <row r="69" spans="3:16" ht="14.25" hidden="1" customHeight="1" x14ac:dyDescent="0.25">
      <c r="C69" s="582" t="str">
        <f>IF(ISBLANK('Benchmark Index'!S23),"--",'Benchmark Index'!S23)</f>
        <v>IT</v>
      </c>
      <c r="D69" s="517">
        <f>SUMIFS('P&amp;L'!H$8:H$278,'P&amp;L'!$D$8:$D$278,$C69)/$A$8</f>
        <v>0</v>
      </c>
      <c r="E69" s="517">
        <f>SUMIFS('P&amp;L'!I$8:I$278,'P&amp;L'!$D$8:$D$278,$C69)/$A$8</f>
        <v>0</v>
      </c>
      <c r="F69" s="517">
        <f>SUMIFS('P&amp;L'!J$8:J$278,'P&amp;L'!$D$8:$D$278,$C69)/$A$8</f>
        <v>0</v>
      </c>
      <c r="G69" s="246"/>
      <c r="H69" s="564" t="str">
        <f t="shared" si="39"/>
        <v>IT</v>
      </c>
      <c r="I69" s="517">
        <f>SUMIFS('P&amp;L'!L$8:L$278,'P&amp;L'!$D$8:$D$278,$C69)/$A$8</f>
        <v>0</v>
      </c>
      <c r="J69" s="517">
        <f>SUMIFS('P&amp;L'!M$8:M$278,'P&amp;L'!$D$8:$D$278,$C69)/$A$8</f>
        <v>0</v>
      </c>
      <c r="K69" s="517">
        <f>SUMIFS('P&amp;L'!N$8:N$278,'P&amp;L'!$D$8:$D$278,$C69)/$A$8</f>
        <v>0</v>
      </c>
      <c r="L69" s="246"/>
      <c r="M69" s="564" t="str">
        <f t="shared" si="40"/>
        <v>IT</v>
      </c>
      <c r="N69" s="517">
        <f>SUMIFS('P&amp;L'!P$8:P$278,'P&amp;L'!$D$8:$D$278,$C69)/$A$8</f>
        <v>0</v>
      </c>
      <c r="O69" s="517">
        <f>SUMIFS('P&amp;L'!Q$8:Q$278,'P&amp;L'!$D$8:$D$278,$C69)/$A$8</f>
        <v>0</v>
      </c>
      <c r="P69" s="517">
        <f>SUMIFS('P&amp;L'!R$8:R$278,'P&amp;L'!$D$8:$D$278,$C69)/$A$8</f>
        <v>0</v>
      </c>
    </row>
    <row r="70" spans="3:16" ht="14.25" hidden="1" customHeight="1" x14ac:dyDescent="0.25">
      <c r="C70" s="582" t="str">
        <f>IF(ISBLANK('Benchmark Index'!S24),"--",'Benchmark Index'!S24)</f>
        <v>Studies</v>
      </c>
      <c r="D70" s="517">
        <f>SUMIFS('P&amp;L'!H$8:H$278,'P&amp;L'!$D$8:$D$278,$C70)/$A$8</f>
        <v>0</v>
      </c>
      <c r="E70" s="517">
        <f>SUMIFS('P&amp;L'!I$8:I$278,'P&amp;L'!$D$8:$D$278,$C70)/$A$8</f>
        <v>0</v>
      </c>
      <c r="F70" s="517">
        <f>SUMIFS('P&amp;L'!J$8:J$278,'P&amp;L'!$D$8:$D$278,$C70)/$A$8</f>
        <v>0</v>
      </c>
      <c r="G70" s="246"/>
      <c r="H70" s="564" t="str">
        <f t="shared" si="37"/>
        <v>Studies</v>
      </c>
      <c r="I70" s="517">
        <f>SUMIFS('P&amp;L'!L$8:L$278,'P&amp;L'!$D$8:$D$278,$C70)/$A$8</f>
        <v>0</v>
      </c>
      <c r="J70" s="517">
        <f>SUMIFS('P&amp;L'!M$8:M$278,'P&amp;L'!$D$8:$D$278,$C70)/$A$8</f>
        <v>0</v>
      </c>
      <c r="K70" s="517">
        <f>SUMIFS('P&amp;L'!N$8:N$278,'P&amp;L'!$D$8:$D$278,$C70)/$A$8</f>
        <v>0</v>
      </c>
      <c r="L70" s="246"/>
      <c r="M70" s="564" t="str">
        <f t="shared" si="38"/>
        <v>Studies</v>
      </c>
      <c r="N70" s="517">
        <f>SUMIFS('P&amp;L'!P$8:P$278,'P&amp;L'!$D$8:$D$278,$C70)/$A$8</f>
        <v>0</v>
      </c>
      <c r="O70" s="517">
        <f>SUMIFS('P&amp;L'!Q$8:Q$278,'P&amp;L'!$D$8:$D$278,$C70)/$A$8</f>
        <v>0</v>
      </c>
      <c r="P70" s="517">
        <f>SUMIFS('P&amp;L'!R$8:R$278,'P&amp;L'!$D$8:$D$278,$C70)/$A$8</f>
        <v>0</v>
      </c>
    </row>
    <row r="71" spans="3:16" ht="14.25" hidden="1" customHeight="1" x14ac:dyDescent="0.25">
      <c r="C71" s="582"/>
      <c r="D71" s="517">
        <f>SUMIFS('P&amp;L'!H$8:H$278,'P&amp;L'!$D$8:$D$278,$C71)/$A$8</f>
        <v>0</v>
      </c>
      <c r="E71" s="517">
        <f>SUMIFS('P&amp;L'!I$8:I$278,'P&amp;L'!$D$8:$D$278,$C71)/$A$8</f>
        <v>0</v>
      </c>
      <c r="F71" s="517">
        <f>SUMIFS('P&amp;L'!J$8:J$278,'P&amp;L'!$D$8:$D$278,$C71)/$A$8</f>
        <v>0</v>
      </c>
      <c r="G71" s="246"/>
      <c r="H71" s="564">
        <f t="shared" si="37"/>
        <v>0</v>
      </c>
      <c r="I71" s="517">
        <f>SUMIFS('P&amp;L'!L$8:L$278,'P&amp;L'!$D$8:$D$278,$C71)/$A$8</f>
        <v>0</v>
      </c>
      <c r="J71" s="517">
        <f>SUMIFS('P&amp;L'!M$8:M$278,'P&amp;L'!$D$8:$D$278,$C71)/$A$8</f>
        <v>0</v>
      </c>
      <c r="K71" s="517">
        <f>SUMIFS('P&amp;L'!N$8:N$278,'P&amp;L'!$D$8:$D$278,$C71)/$A$8</f>
        <v>0</v>
      </c>
      <c r="L71" s="246"/>
      <c r="M71" s="564">
        <f t="shared" si="38"/>
        <v>0</v>
      </c>
      <c r="N71" s="517">
        <f>SUMIFS('P&amp;L'!P$8:P$278,'P&amp;L'!$D$8:$D$278,$C71)/$A$8</f>
        <v>0</v>
      </c>
      <c r="O71" s="517">
        <f>SUMIFS('P&amp;L'!Q$8:Q$278,'P&amp;L'!$D$8:$D$278,$C71)/$A$8</f>
        <v>0</v>
      </c>
      <c r="P71" s="517">
        <f>SUMIFS('P&amp;L'!R$8:R$278,'P&amp;L'!$D$8:$D$278,$C71)/$A$8</f>
        <v>0</v>
      </c>
    </row>
    <row r="72" spans="3:16" ht="14.25" hidden="1" customHeight="1" x14ac:dyDescent="0.25">
      <c r="C72" s="582" t="str">
        <f>IF(ISBLANK('Benchmark Index'!S26),"--",'Benchmark Index'!S26)</f>
        <v>BOM</v>
      </c>
      <c r="D72" s="517">
        <f>SUMIFS('P&amp;L'!H$8:H$278,'P&amp;L'!$D$8:$D$278,$C72)/$A$8</f>
        <v>0</v>
      </c>
      <c r="E72" s="517">
        <f>SUMIFS('P&amp;L'!I$8:I$278,'P&amp;L'!$D$8:$D$278,$C72)/$A$8</f>
        <v>0</v>
      </c>
      <c r="F72" s="517">
        <f>SUMIFS('P&amp;L'!J$8:J$278,'P&amp;L'!$D$8:$D$278,$C72)/$A$8</f>
        <v>0</v>
      </c>
      <c r="G72" s="246"/>
      <c r="H72" s="564" t="str">
        <f t="shared" si="37"/>
        <v>BOM</v>
      </c>
      <c r="I72" s="517">
        <f>SUMIFS('P&amp;L'!L$8:L$278,'P&amp;L'!$D$8:$D$278,$C72)/$A$8</f>
        <v>0</v>
      </c>
      <c r="J72" s="517">
        <f>SUMIFS('P&amp;L'!M$8:M$278,'P&amp;L'!$D$8:$D$278,$C72)/$A$8</f>
        <v>0</v>
      </c>
      <c r="K72" s="517">
        <f>SUMIFS('P&amp;L'!N$8:N$278,'P&amp;L'!$D$8:$D$278,$C72)/$A$8</f>
        <v>0</v>
      </c>
      <c r="L72" s="246"/>
      <c r="M72" s="564" t="str">
        <f t="shared" si="38"/>
        <v>BOM</v>
      </c>
      <c r="N72" s="517">
        <f>SUMIFS('P&amp;L'!P$8:P$278,'P&amp;L'!$D$8:$D$278,$C72)/$A$8</f>
        <v>0</v>
      </c>
      <c r="O72" s="517">
        <f>SUMIFS('P&amp;L'!Q$8:Q$278,'P&amp;L'!$D$8:$D$278,$C72)/$A$8</f>
        <v>0</v>
      </c>
      <c r="P72" s="517">
        <f>SUMIFS('P&amp;L'!R$8:R$278,'P&amp;L'!$D$8:$D$278,$C72)/$A$8</f>
        <v>0</v>
      </c>
    </row>
    <row r="73" spans="3:16" ht="14.25" hidden="1" customHeight="1" x14ac:dyDescent="0.25">
      <c r="C73" s="582" t="str">
        <f>IF(ISBLANK('Benchmark Index'!S27),"--",'Benchmark Index'!S27)</f>
        <v>OCS</v>
      </c>
      <c r="D73" s="517">
        <f>SUMIFS('P&amp;L'!H$8:H$278,'P&amp;L'!$D$8:$D$278,$C73)/$A$8</f>
        <v>0</v>
      </c>
      <c r="E73" s="517">
        <f>SUMIFS('P&amp;L'!I$8:I$278,'P&amp;L'!$D$8:$D$278,$C73)/$A$8</f>
        <v>0</v>
      </c>
      <c r="F73" s="517">
        <f>SUMIFS('P&amp;L'!J$8:J$278,'P&amp;L'!$D$8:$D$278,$C73)/$A$8</f>
        <v>0</v>
      </c>
      <c r="G73" s="246"/>
      <c r="H73" s="564" t="str">
        <f t="shared" si="37"/>
        <v>OCS</v>
      </c>
      <c r="I73" s="517">
        <f>SUMIFS('P&amp;L'!L$8:L$278,'P&amp;L'!$D$8:$D$278,$C73)/$A$8</f>
        <v>0</v>
      </c>
      <c r="J73" s="517">
        <f>SUMIFS('P&amp;L'!M$8:M$278,'P&amp;L'!$D$8:$D$278,$C73)/$A$8</f>
        <v>0</v>
      </c>
      <c r="K73" s="517">
        <f>SUMIFS('P&amp;L'!N$8:N$278,'P&amp;L'!$D$8:$D$278,$C73)/$A$8</f>
        <v>0</v>
      </c>
      <c r="L73" s="246"/>
      <c r="M73" s="564" t="str">
        <f t="shared" si="38"/>
        <v>OCS</v>
      </c>
      <c r="N73" s="517">
        <f>SUMIFS('P&amp;L'!P$8:P$278,'P&amp;L'!$D$8:$D$278,$C73)/$A$8</f>
        <v>0</v>
      </c>
      <c r="O73" s="517">
        <f>SUMIFS('P&amp;L'!Q$8:Q$278,'P&amp;L'!$D$8:$D$278,$C73)/$A$8</f>
        <v>0</v>
      </c>
      <c r="P73" s="517">
        <f>SUMIFS('P&amp;L'!R$8:R$278,'P&amp;L'!$D$8:$D$278,$C73)/$A$8</f>
        <v>0</v>
      </c>
    </row>
    <row r="74" spans="3:16" ht="14.25" hidden="1" customHeight="1" x14ac:dyDescent="0.25">
      <c r="C74" s="582" t="str">
        <f>IF(ISBLANK('Benchmark Index'!S28),"--",'Benchmark Index'!S28)</f>
        <v xml:space="preserve">Rev. Share </v>
      </c>
      <c r="D74" s="517">
        <f>SUMIFS('P&amp;L'!H$8:H$278,'P&amp;L'!$D$8:$D$278,$C74)/$A$8</f>
        <v>0</v>
      </c>
      <c r="E74" s="517">
        <f>SUMIFS('P&amp;L'!I$8:I$278,'P&amp;L'!$D$8:$D$278,$C74)/$A$8</f>
        <v>0</v>
      </c>
      <c r="F74" s="517">
        <f>SUMIFS('P&amp;L'!J$8:J$278,'P&amp;L'!$D$8:$D$278,$C74)/$A$8</f>
        <v>0</v>
      </c>
      <c r="G74" s="246"/>
      <c r="H74" s="564" t="str">
        <f t="shared" si="37"/>
        <v xml:space="preserve">Rev. Share </v>
      </c>
      <c r="I74" s="517">
        <f>SUMIFS('P&amp;L'!L$8:L$278,'P&amp;L'!$D$8:$D$278,$C74)/$A$8</f>
        <v>0</v>
      </c>
      <c r="J74" s="517">
        <f>SUMIFS('P&amp;L'!M$8:M$278,'P&amp;L'!$D$8:$D$278,$C74)/$A$8</f>
        <v>0</v>
      </c>
      <c r="K74" s="517">
        <f>SUMIFS('P&amp;L'!N$8:N$278,'P&amp;L'!$D$8:$D$278,$C74)/$A$8</f>
        <v>0</v>
      </c>
      <c r="L74" s="246"/>
      <c r="M74" s="564" t="str">
        <f t="shared" si="38"/>
        <v xml:space="preserve">Rev. Share </v>
      </c>
      <c r="N74" s="517">
        <f>SUMIFS('P&amp;L'!P$8:P$278,'P&amp;L'!$D$8:$D$278,$C74)/$A$8</f>
        <v>0</v>
      </c>
      <c r="O74" s="517">
        <f>SUMIFS('P&amp;L'!Q$8:Q$278,'P&amp;L'!$D$8:$D$278,$C74)/$A$8</f>
        <v>0</v>
      </c>
      <c r="P74" s="517">
        <f>SUMIFS('P&amp;L'!R$8:R$278,'P&amp;L'!$D$8:$D$278,$C74)/$A$8</f>
        <v>0</v>
      </c>
    </row>
    <row r="75" spans="3:16" ht="14.25" customHeight="1" x14ac:dyDescent="0.25">
      <c r="C75" s="582" t="s">
        <v>719</v>
      </c>
      <c r="D75" s="517">
        <f>SUMIFS('P&amp;L'!H$8:H$278,'P&amp;L'!$D$8:$D$278,$C75)/$A$8</f>
        <v>70505.039999999994</v>
      </c>
      <c r="E75" s="517">
        <f ca="1">SUMIFS('P&amp;L'!I$8:I$278,'P&amp;L'!$D$8:$D$278,$C75)/$A$8</f>
        <v>2044</v>
      </c>
      <c r="F75" s="517">
        <f ca="1">SUMIFS('P&amp;L'!J$8:J$278,'P&amp;L'!$D$8:$D$278,$C75)/$A$8</f>
        <v>-68461.039999999994</v>
      </c>
      <c r="G75" s="246"/>
      <c r="H75" s="564" t="str">
        <f t="shared" si="37"/>
        <v>Office expenses</v>
      </c>
      <c r="I75" s="517">
        <f>SUMIFS('P&amp;L'!L$8:L$278,'P&amp;L'!$D$8:$D$278,$C75)/$A$8</f>
        <v>70505.039999999994</v>
      </c>
      <c r="J75" s="517">
        <f ca="1">SUMIFS('P&amp;L'!M$8:M$278,'P&amp;L'!$D$8:$D$278,$C75)/$A$8</f>
        <v>6132</v>
      </c>
      <c r="K75" s="517">
        <f ca="1">SUMIFS('P&amp;L'!N$8:N$278,'P&amp;L'!$D$8:$D$278,$C75)/$A$8</f>
        <v>-64373.04</v>
      </c>
      <c r="L75" s="246"/>
      <c r="M75" s="564" t="str">
        <f t="shared" si="38"/>
        <v>Office expenses</v>
      </c>
      <c r="N75" s="517">
        <f>SUMIFS('P&amp;L'!P$8:P$278,'P&amp;L'!$D$8:$D$278,$C75)/$A$8</f>
        <v>70505.039999999994</v>
      </c>
      <c r="O75" s="517">
        <f ca="1">SUMIFS('P&amp;L'!Q$8:Q$278,'P&amp;L'!$D$8:$D$278,$C75)/$A$8</f>
        <v>22056</v>
      </c>
      <c r="P75" s="517">
        <f ca="1">SUMIFS('P&amp;L'!R$8:R$278,'P&amp;L'!$D$8:$D$278,$C75)/$A$8</f>
        <v>-48449.04</v>
      </c>
    </row>
    <row r="76" spans="3:16" hidden="1" x14ac:dyDescent="0.25">
      <c r="C76" s="582" t="str">
        <f>IF(ISBLANK('Benchmark Index'!S30),"--",'Benchmark Index'!S30)</f>
        <v>Cloud Computing</v>
      </c>
      <c r="D76" s="516">
        <f>SUMIFS('P&amp;L'!H$8:H$278,'P&amp;L'!$D$8:$D$278,$C76)/$A$8</f>
        <v>0</v>
      </c>
      <c r="E76" s="516">
        <f>SUMIFS('P&amp;L'!I$8:I$278,'P&amp;L'!$D$8:$D$278,$C76)/$A$8</f>
        <v>0</v>
      </c>
      <c r="F76" s="516">
        <f>SUMIFS('P&amp;L'!J$8:J$278,'P&amp;L'!$D$8:$D$278,$C76)/$A$8</f>
        <v>0</v>
      </c>
      <c r="G76" s="246"/>
      <c r="H76" s="564" t="str">
        <f t="shared" ref="H76:H89" si="41">C76</f>
        <v>Cloud Computing</v>
      </c>
      <c r="I76" s="516">
        <f>SUMIFS('P&amp;L'!L$8:L$278,'P&amp;L'!$D$8:$D$278,$C76)/$A$8</f>
        <v>0</v>
      </c>
      <c r="J76" s="516">
        <f>SUMIFS('P&amp;L'!M$8:M$278,'P&amp;L'!$D$8:$D$278,$C76)/$A$8</f>
        <v>0</v>
      </c>
      <c r="K76" s="516">
        <f>SUMIFS('P&amp;L'!N$8:N$278,'P&amp;L'!$D$8:$D$278,$C76)/$A$8</f>
        <v>0</v>
      </c>
      <c r="L76" s="246"/>
      <c r="M76" s="564" t="str">
        <f t="shared" ref="M76:M89" si="42">H76</f>
        <v>Cloud Computing</v>
      </c>
      <c r="N76" s="516">
        <f>SUMIFS('P&amp;L'!P$8:P$278,'P&amp;L'!$D$8:$D$278,$C76)/$A$8</f>
        <v>0</v>
      </c>
      <c r="O76" s="516">
        <f>SUMIFS('P&amp;L'!Q$8:Q$278,'P&amp;L'!$D$8:$D$278,$C76)/$A$8</f>
        <v>0</v>
      </c>
      <c r="P76" s="516">
        <f>SUMIFS('P&amp;L'!R$8:R$278,'P&amp;L'!$D$8:$D$278,$C76)/$A$8</f>
        <v>0</v>
      </c>
    </row>
    <row r="77" spans="3:16" hidden="1" x14ac:dyDescent="0.25">
      <c r="C77" s="582" t="str">
        <f>IF(ISBLANK('Benchmark Index'!S31),"--",'Benchmark Index'!S31)</f>
        <v>Software</v>
      </c>
      <c r="D77" s="516">
        <f>SUMIFS('P&amp;L'!H$8:H$278,'P&amp;L'!$D$8:$D$278,$C77)/$A$8</f>
        <v>0</v>
      </c>
      <c r="E77" s="516">
        <f>SUMIFS('P&amp;L'!I$8:I$278,'P&amp;L'!$D$8:$D$278,$C77)/$A$8</f>
        <v>0</v>
      </c>
      <c r="F77" s="516">
        <f>SUMIFS('P&amp;L'!J$8:J$278,'P&amp;L'!$D$8:$D$278,$C77)/$A$8</f>
        <v>0</v>
      </c>
      <c r="G77" s="246"/>
      <c r="H77" s="564" t="str">
        <f t="shared" si="41"/>
        <v>Software</v>
      </c>
      <c r="I77" s="516">
        <f>SUMIFS('P&amp;L'!L$8:L$278,'P&amp;L'!$D$8:$D$278,$C77)/$A$8</f>
        <v>0</v>
      </c>
      <c r="J77" s="516">
        <f>SUMIFS('P&amp;L'!M$8:M$278,'P&amp;L'!$D$8:$D$278,$C77)/$A$8</f>
        <v>0</v>
      </c>
      <c r="K77" s="516">
        <f>SUMIFS('P&amp;L'!N$8:N$278,'P&amp;L'!$D$8:$D$278,$C77)/$A$8</f>
        <v>0</v>
      </c>
      <c r="L77" s="246"/>
      <c r="M77" s="564" t="str">
        <f t="shared" si="42"/>
        <v>Software</v>
      </c>
      <c r="N77" s="516">
        <f>SUMIFS('P&amp;L'!P$8:P$278,'P&amp;L'!$D$8:$D$278,$C77)/$A$8</f>
        <v>0</v>
      </c>
      <c r="O77" s="516">
        <f>SUMIFS('P&amp;L'!Q$8:Q$278,'P&amp;L'!$D$8:$D$278,$C77)/$A$8</f>
        <v>0</v>
      </c>
      <c r="P77" s="516">
        <f>SUMIFS('P&amp;L'!R$8:R$278,'P&amp;L'!$D$8:$D$278,$C77)/$A$8</f>
        <v>0</v>
      </c>
    </row>
    <row r="78" spans="3:16" x14ac:dyDescent="0.25">
      <c r="C78" s="582" t="str">
        <f>IF(ISBLANK('Benchmark Index'!S32),"--",'Benchmark Index'!S32)</f>
        <v>Outsource</v>
      </c>
      <c r="D78" s="517">
        <f>SUMIFS('P&amp;L'!H$8:H$278,'P&amp;L'!$D$8:$D$278,$C78)/$A$8</f>
        <v>52871.21</v>
      </c>
      <c r="E78" s="517">
        <f ca="1">SUMIFS('P&amp;L'!I$8:I$278,'P&amp;L'!$D$8:$D$278,$C78)/$A$8</f>
        <v>0</v>
      </c>
      <c r="F78" s="517">
        <f ca="1">SUMIFS('P&amp;L'!J$8:J$278,'P&amp;L'!$D$8:$D$278,$C78)/$A$8</f>
        <v>-52871.21</v>
      </c>
      <c r="G78" s="246"/>
      <c r="H78" s="564" t="str">
        <f t="shared" si="41"/>
        <v>Outsource</v>
      </c>
      <c r="I78" s="517">
        <f>SUMIFS('P&amp;L'!L$8:L$278,'P&amp;L'!$D$8:$D$278,$C78)/$A$8</f>
        <v>52871.21</v>
      </c>
      <c r="J78" s="517">
        <f ca="1">SUMIFS('P&amp;L'!M$8:M$278,'P&amp;L'!$D$8:$D$278,$C78)/$A$8</f>
        <v>0</v>
      </c>
      <c r="K78" s="517">
        <f ca="1">SUMIFS('P&amp;L'!N$8:N$278,'P&amp;L'!$D$8:$D$278,$C78)/$A$8</f>
        <v>-52871.21</v>
      </c>
      <c r="L78" s="246"/>
      <c r="M78" s="564" t="str">
        <f t="shared" si="42"/>
        <v>Outsource</v>
      </c>
      <c r="N78" s="517">
        <f>SUMIFS('P&amp;L'!P$8:P$278,'P&amp;L'!$D$8:$D$278,$C78)/$A$8</f>
        <v>52871.21</v>
      </c>
      <c r="O78" s="517">
        <f ca="1">SUMIFS('P&amp;L'!Q$8:Q$278,'P&amp;L'!$D$8:$D$278,$C78)/$A$8</f>
        <v>63000</v>
      </c>
      <c r="P78" s="517">
        <f ca="1">SUMIFS('P&amp;L'!R$8:R$278,'P&amp;L'!$D$8:$D$278,$C78)/$A$8</f>
        <v>10128.790000000001</v>
      </c>
    </row>
    <row r="79" spans="3:16" x14ac:dyDescent="0.25">
      <c r="C79" s="582" t="str">
        <f>IF(ISBLANK('Benchmark Index'!S33),"--",'Benchmark Index'!S33)</f>
        <v>Professional</v>
      </c>
      <c r="D79" s="517">
        <f>SUMIFS('P&amp;L'!H$8:H$278,'P&amp;L'!$D$8:$D$278,$C79)/$A$8</f>
        <v>44395.17</v>
      </c>
      <c r="E79" s="517">
        <f ca="1">SUMIFS('P&amp;L'!I$8:I$278,'P&amp;L'!$D$8:$D$278,$C79)/$A$8</f>
        <v>7544.625</v>
      </c>
      <c r="F79" s="517">
        <f ca="1">SUMIFS('P&amp;L'!J$8:J$278,'P&amp;L'!$D$8:$D$278,$C79)/$A$8</f>
        <v>-36850.544999999998</v>
      </c>
      <c r="G79" s="246"/>
      <c r="H79" s="564" t="str">
        <f t="shared" si="41"/>
        <v>Professional</v>
      </c>
      <c r="I79" s="517">
        <f>SUMIFS('P&amp;L'!L$8:L$278,'P&amp;L'!$D$8:$D$278,$C79)/$A$8</f>
        <v>44395.17</v>
      </c>
      <c r="J79" s="517">
        <f ca="1">SUMIFS('P&amp;L'!M$8:M$278,'P&amp;L'!$D$8:$D$278,$C79)/$A$8</f>
        <v>19633.875</v>
      </c>
      <c r="K79" s="517">
        <f ca="1">SUMIFS('P&amp;L'!N$8:N$278,'P&amp;L'!$D$8:$D$278,$C79)/$A$8</f>
        <v>-24761.294999999998</v>
      </c>
      <c r="L79" s="246"/>
      <c r="M79" s="564" t="str">
        <f t="shared" si="42"/>
        <v>Professional</v>
      </c>
      <c r="N79" s="517">
        <f>SUMIFS('P&amp;L'!P$8:P$278,'P&amp;L'!$D$8:$D$278,$C79)/$A$8</f>
        <v>44395.17</v>
      </c>
      <c r="O79" s="517">
        <f ca="1">SUMIFS('P&amp;L'!Q$8:Q$278,'P&amp;L'!$D$8:$D$278,$C79)/$A$8</f>
        <v>65607.625</v>
      </c>
      <c r="P79" s="517">
        <f ca="1">SUMIFS('P&amp;L'!R$8:R$278,'P&amp;L'!$D$8:$D$278,$C79)/$A$8</f>
        <v>21212.455000000002</v>
      </c>
    </row>
    <row r="80" spans="3:16" x14ac:dyDescent="0.25">
      <c r="C80" s="582" t="str">
        <f>IF(ISBLANK('Benchmark Index'!S34),"--",'Benchmark Index'!S34)</f>
        <v>Welfare</v>
      </c>
      <c r="D80" s="517">
        <f>SUMIFS('P&amp;L'!H$8:H$278,'P&amp;L'!$D$8:$D$278,$C80)/$A$8</f>
        <v>35569.440000000002</v>
      </c>
      <c r="E80" s="517">
        <f ca="1">SUMIFS('P&amp;L'!I$8:I$278,'P&amp;L'!$D$8:$D$278,$C80)/$A$8</f>
        <v>2000</v>
      </c>
      <c r="F80" s="517">
        <f ca="1">SUMIFS('P&amp;L'!J$8:J$278,'P&amp;L'!$D$8:$D$278,$C80)/$A$8</f>
        <v>-33569.440000000002</v>
      </c>
      <c r="G80" s="246"/>
      <c r="H80" s="564" t="str">
        <f t="shared" si="41"/>
        <v>Welfare</v>
      </c>
      <c r="I80" s="517">
        <f>SUMIFS('P&amp;L'!L$8:L$278,'P&amp;L'!$D$8:$D$278,$C80)/$A$8</f>
        <v>35569.440000000002</v>
      </c>
      <c r="J80" s="517">
        <f ca="1">SUMIFS('P&amp;L'!M$8:M$278,'P&amp;L'!$D$8:$D$278,$C80)/$A$8</f>
        <v>6000</v>
      </c>
      <c r="K80" s="517">
        <f ca="1">SUMIFS('P&amp;L'!N$8:N$278,'P&amp;L'!$D$8:$D$278,$C80)/$A$8</f>
        <v>-29569.440000000002</v>
      </c>
      <c r="L80" s="246"/>
      <c r="M80" s="564" t="str">
        <f t="shared" si="42"/>
        <v>Welfare</v>
      </c>
      <c r="N80" s="517">
        <f>SUMIFS('P&amp;L'!P$8:P$278,'P&amp;L'!$D$8:$D$278,$C80)/$A$8</f>
        <v>35569.440000000002</v>
      </c>
      <c r="O80" s="517">
        <f ca="1">SUMIFS('P&amp;L'!Q$8:Q$278,'P&amp;L'!$D$8:$D$278,$C80)/$A$8</f>
        <v>18300</v>
      </c>
      <c r="P80" s="517">
        <f ca="1">SUMIFS('P&amp;L'!R$8:R$278,'P&amp;L'!$D$8:$D$278,$C80)/$A$8</f>
        <v>-17269.440000000002</v>
      </c>
    </row>
    <row r="81" spans="3:16" x14ac:dyDescent="0.25">
      <c r="C81" s="582" t="str">
        <f>IF(ISBLANK('Benchmark Index'!S35),"--",'Benchmark Index'!S35)</f>
        <v>Hosting</v>
      </c>
      <c r="D81" s="517">
        <f>SUMIFS('P&amp;L'!H$8:H$278,'P&amp;L'!$D$8:$D$278,$C81)/$A$8</f>
        <v>88.59</v>
      </c>
      <c r="E81" s="517">
        <f ca="1">SUMIFS('P&amp;L'!I$8:I$278,'P&amp;L'!$D$8:$D$278,$C81)/$A$8</f>
        <v>0</v>
      </c>
      <c r="F81" s="517">
        <f ca="1">SUMIFS('P&amp;L'!J$8:J$278,'P&amp;L'!$D$8:$D$278,$C81)/$A$8</f>
        <v>-88.59</v>
      </c>
      <c r="G81" s="246"/>
      <c r="H81" s="564" t="str">
        <f t="shared" si="41"/>
        <v>Hosting</v>
      </c>
      <c r="I81" s="517">
        <f>SUMIFS('P&amp;L'!L$8:L$278,'P&amp;L'!$D$8:$D$278,$C81)/$A$8</f>
        <v>88.59</v>
      </c>
      <c r="J81" s="517">
        <f ca="1">SUMIFS('P&amp;L'!M$8:M$278,'P&amp;L'!$D$8:$D$278,$C81)/$A$8</f>
        <v>0</v>
      </c>
      <c r="K81" s="517">
        <f ca="1">SUMIFS('P&amp;L'!N$8:N$278,'P&amp;L'!$D$8:$D$278,$C81)/$A$8</f>
        <v>-88.59</v>
      </c>
      <c r="L81" s="246"/>
      <c r="M81" s="564" t="str">
        <f t="shared" si="42"/>
        <v>Hosting</v>
      </c>
      <c r="N81" s="517">
        <f>SUMIFS('P&amp;L'!P$8:P$278,'P&amp;L'!$D$8:$D$278,$C81)/$A$8</f>
        <v>88.59</v>
      </c>
      <c r="O81" s="517">
        <f ca="1">SUMIFS('P&amp;L'!Q$8:Q$278,'P&amp;L'!$D$8:$D$278,$C81)/$A$8</f>
        <v>20000</v>
      </c>
      <c r="P81" s="517">
        <f ca="1">SUMIFS('P&amp;L'!R$8:R$278,'P&amp;L'!$D$8:$D$278,$C81)/$A$8</f>
        <v>19911.41</v>
      </c>
    </row>
    <row r="82" spans="3:16" hidden="1" x14ac:dyDescent="0.25">
      <c r="C82" s="582" t="str">
        <f>IF(ISBLANK('Benchmark Index'!S36),"--",'Benchmark Index'!S36)</f>
        <v>Relocation Expenses</v>
      </c>
      <c r="D82" s="517">
        <f>SUMIFS('P&amp;L'!H$8:H$278,'P&amp;L'!$D$8:$D$278,$C82)/$A$8</f>
        <v>0</v>
      </c>
      <c r="E82" s="517">
        <f>SUMIFS('P&amp;L'!I$8:I$278,'P&amp;L'!$D$8:$D$278,$C82)/$A$8</f>
        <v>0</v>
      </c>
      <c r="F82" s="517">
        <f>SUMIFS('P&amp;L'!J$8:J$278,'P&amp;L'!$D$8:$D$278,$C82)/$A$8</f>
        <v>0</v>
      </c>
      <c r="G82" s="246"/>
      <c r="H82" s="564" t="str">
        <f t="shared" si="41"/>
        <v>Relocation Expenses</v>
      </c>
      <c r="I82" s="517">
        <f>SUMIFS('P&amp;L'!L$8:L$278,'P&amp;L'!$D$8:$D$278,$C82)/$A$8</f>
        <v>0</v>
      </c>
      <c r="J82" s="517">
        <f>SUMIFS('P&amp;L'!M$8:M$278,'P&amp;L'!$D$8:$D$278,$C82)/$A$8</f>
        <v>0</v>
      </c>
      <c r="K82" s="517">
        <f>SUMIFS('P&amp;L'!N$8:N$278,'P&amp;L'!$D$8:$D$278,$C82)/$A$8</f>
        <v>0</v>
      </c>
      <c r="L82" s="246"/>
      <c r="M82" s="564" t="str">
        <f t="shared" si="42"/>
        <v>Relocation Expenses</v>
      </c>
      <c r="N82" s="517">
        <f>SUMIFS('P&amp;L'!P$8:P$278,'P&amp;L'!$D$8:$D$278,$C82)/$A$8</f>
        <v>0</v>
      </c>
      <c r="O82" s="517">
        <f>SUMIFS('P&amp;L'!Q$8:Q$278,'P&amp;L'!$D$8:$D$278,$C82)/$A$8</f>
        <v>0</v>
      </c>
      <c r="P82" s="517">
        <f>SUMIFS('P&amp;L'!R$8:R$278,'P&amp;L'!$D$8:$D$278,$C82)/$A$8</f>
        <v>0</v>
      </c>
    </row>
    <row r="83" spans="3:16" x14ac:dyDescent="0.25">
      <c r="C83" s="582" t="str">
        <f>IF(ISBLANK('Benchmark Index'!S37),"--",'Benchmark Index'!S37)</f>
        <v>Tools</v>
      </c>
      <c r="D83" s="517">
        <f>SUMIFS('P&amp;L'!H$8:H$278,'P&amp;L'!$D$8:$D$278,$C83)/$A$8</f>
        <v>40734.049999999996</v>
      </c>
      <c r="E83" s="517">
        <f ca="1">SUMIFS('P&amp;L'!I$8:I$278,'P&amp;L'!$D$8:$D$278,$C83)/$A$8</f>
        <v>1800</v>
      </c>
      <c r="F83" s="517">
        <f ca="1">SUMIFS('P&amp;L'!J$8:J$278,'P&amp;L'!$D$8:$D$278,$C83)/$A$8</f>
        <v>-38934.049999999996</v>
      </c>
      <c r="G83" s="246"/>
      <c r="H83" s="564" t="str">
        <f t="shared" si="41"/>
        <v>Tools</v>
      </c>
      <c r="I83" s="517">
        <f>SUMIFS('P&amp;L'!L$8:L$278,'P&amp;L'!$D$8:$D$278,$C83)/$A$8</f>
        <v>40734.049999999996</v>
      </c>
      <c r="J83" s="517">
        <f ca="1">SUMIFS('P&amp;L'!M$8:M$278,'P&amp;L'!$D$8:$D$278,$C83)/$A$8</f>
        <v>5400</v>
      </c>
      <c r="K83" s="517">
        <f ca="1">SUMIFS('P&amp;L'!N$8:N$278,'P&amp;L'!$D$8:$D$278,$C83)/$A$8</f>
        <v>-35334.049999999996</v>
      </c>
      <c r="L83" s="246"/>
      <c r="M83" s="564" t="str">
        <f t="shared" si="42"/>
        <v>Tools</v>
      </c>
      <c r="N83" s="517">
        <f>SUMIFS('P&amp;L'!P$8:P$278,'P&amp;L'!$D$8:$D$278,$C83)/$A$8</f>
        <v>40734.049999999996</v>
      </c>
      <c r="O83" s="517">
        <f ca="1">SUMIFS('P&amp;L'!Q$8:Q$278,'P&amp;L'!$D$8:$D$278,$C83)/$A$8</f>
        <v>15750</v>
      </c>
      <c r="P83" s="517">
        <f ca="1">SUMIFS('P&amp;L'!R$8:R$278,'P&amp;L'!$D$8:$D$278,$C83)/$A$8</f>
        <v>-24984.050000000007</v>
      </c>
    </row>
    <row r="84" spans="3:16" hidden="1" x14ac:dyDescent="0.25">
      <c r="C84" s="582" t="str">
        <f>IF(ISBLANK('Benchmark Index'!S38),"--",'Benchmark Index'!S38)</f>
        <v>Tapeout</v>
      </c>
      <c r="D84" s="517">
        <f>SUMIFS('P&amp;L'!H$8:H$278,'P&amp;L'!$D$8:$D$278,$C84)/$A$8</f>
        <v>0</v>
      </c>
      <c r="E84" s="517">
        <f>SUMIFS('P&amp;L'!I$8:I$278,'P&amp;L'!$D$8:$D$278,$C84)/$A$8</f>
        <v>0</v>
      </c>
      <c r="F84" s="517">
        <f>SUMIFS('P&amp;L'!J$8:J$278,'P&amp;L'!$D$8:$D$278,$C84)/$A$8</f>
        <v>0</v>
      </c>
      <c r="G84" s="246"/>
      <c r="H84" s="564" t="str">
        <f t="shared" si="41"/>
        <v>Tapeout</v>
      </c>
      <c r="I84" s="517">
        <f>SUMIFS('P&amp;L'!L$8:L$278,'P&amp;L'!$D$8:$D$278,$C84)/$A$8</f>
        <v>0</v>
      </c>
      <c r="J84" s="517">
        <f>SUMIFS('P&amp;L'!M$8:M$278,'P&amp;L'!$D$8:$D$278,$C84)/$A$8</f>
        <v>0</v>
      </c>
      <c r="K84" s="517">
        <f>SUMIFS('P&amp;L'!N$8:N$278,'P&amp;L'!$D$8:$D$278,$C84)/$A$8</f>
        <v>0</v>
      </c>
      <c r="L84" s="246"/>
      <c r="M84" s="564" t="str">
        <f t="shared" si="42"/>
        <v>Tapeout</v>
      </c>
      <c r="N84" s="517">
        <f>SUMIFS('P&amp;L'!P$8:P$278,'P&amp;L'!$D$8:$D$278,$C84)/$A$8</f>
        <v>0</v>
      </c>
      <c r="O84" s="517">
        <f>SUMIFS('P&amp;L'!Q$8:Q$278,'P&amp;L'!$D$8:$D$278,$C84)/$A$8</f>
        <v>0</v>
      </c>
      <c r="P84" s="517">
        <f>SUMIFS('P&amp;L'!R$8:R$278,'P&amp;L'!$D$8:$D$278,$C84)/$A$8</f>
        <v>0</v>
      </c>
    </row>
    <row r="85" spans="3:16" hidden="1" x14ac:dyDescent="0.25">
      <c r="C85" s="582" t="str">
        <f>IF(ISBLANK('Benchmark Index'!S39),"--",'Benchmark Index'!S39)</f>
        <v>Hardware</v>
      </c>
      <c r="D85" s="517">
        <f>SUMIFS('P&amp;L'!H$8:H$278,'P&amp;L'!$D$8:$D$278,$C85)/$A$8</f>
        <v>0</v>
      </c>
      <c r="E85" s="517">
        <f>SUMIFS('P&amp;L'!I$8:I$278,'P&amp;L'!$D$8:$D$278,$C85)/$A$8</f>
        <v>0</v>
      </c>
      <c r="F85" s="517">
        <f>SUMIFS('P&amp;L'!J$8:J$278,'P&amp;L'!$D$8:$D$278,$C85)/$A$8</f>
        <v>0</v>
      </c>
      <c r="G85" s="246"/>
      <c r="H85" s="564" t="str">
        <f t="shared" si="41"/>
        <v>Hardware</v>
      </c>
      <c r="I85" s="517">
        <f>SUMIFS('P&amp;L'!L$8:L$278,'P&amp;L'!$D$8:$D$278,$C85)/$A$8</f>
        <v>0</v>
      </c>
      <c r="J85" s="517">
        <f>SUMIFS('P&amp;L'!M$8:M$278,'P&amp;L'!$D$8:$D$278,$C85)/$A$8</f>
        <v>0</v>
      </c>
      <c r="K85" s="517">
        <f>SUMIFS('P&amp;L'!N$8:N$278,'P&amp;L'!$D$8:$D$278,$C85)/$A$8</f>
        <v>0</v>
      </c>
      <c r="L85" s="246"/>
      <c r="M85" s="564" t="str">
        <f t="shared" si="42"/>
        <v>Hardware</v>
      </c>
      <c r="N85" s="517">
        <f>SUMIFS('P&amp;L'!P$8:P$278,'P&amp;L'!$D$8:$D$278,$C85)/$A$8</f>
        <v>0</v>
      </c>
      <c r="O85" s="517">
        <f>SUMIFS('P&amp;L'!Q$8:Q$278,'P&amp;L'!$D$8:$D$278,$C85)/$A$8</f>
        <v>0</v>
      </c>
      <c r="P85" s="517">
        <f>SUMIFS('P&amp;L'!R$8:R$278,'P&amp;L'!$D$8:$D$278,$C85)/$A$8</f>
        <v>0</v>
      </c>
    </row>
    <row r="86" spans="3:16" hidden="1" x14ac:dyDescent="0.25">
      <c r="C86" s="582" t="str">
        <f>IF(ISBLANK('Benchmark Index'!S40),"--",'Benchmark Index'!S40)</f>
        <v xml:space="preserve"> rental of lab equipment</v>
      </c>
      <c r="D86" s="517">
        <f>SUMIFS('P&amp;L'!H$8:H$278,'P&amp;L'!$D$8:$D$278,$C86)/$A$8</f>
        <v>0</v>
      </c>
      <c r="E86" s="517">
        <f>SUMIFS('P&amp;L'!I$8:I$278,'P&amp;L'!$D$8:$D$278,$C86)/$A$8</f>
        <v>0</v>
      </c>
      <c r="F86" s="517">
        <f>SUMIFS('P&amp;L'!J$8:J$278,'P&amp;L'!$D$8:$D$278,$C86)/$A$8</f>
        <v>0</v>
      </c>
      <c r="G86" s="246"/>
      <c r="H86" s="564" t="str">
        <f t="shared" si="41"/>
        <v xml:space="preserve"> rental of lab equipment</v>
      </c>
      <c r="I86" s="517">
        <f>SUMIFS('P&amp;L'!L$8:L$278,'P&amp;L'!$D$8:$D$278,$C86)/$A$8</f>
        <v>0</v>
      </c>
      <c r="J86" s="517">
        <f>SUMIFS('P&amp;L'!M$8:M$278,'P&amp;L'!$D$8:$D$278,$C86)/$A$8</f>
        <v>0</v>
      </c>
      <c r="K86" s="517">
        <f>SUMIFS('P&amp;L'!N$8:N$278,'P&amp;L'!$D$8:$D$278,$C86)/$A$8</f>
        <v>0</v>
      </c>
      <c r="L86" s="246"/>
      <c r="M86" s="564" t="str">
        <f t="shared" si="42"/>
        <v xml:space="preserve"> rental of lab equipment</v>
      </c>
      <c r="N86" s="517">
        <f>SUMIFS('P&amp;L'!P$8:P$278,'P&amp;L'!$D$8:$D$278,$C86)/$A$8</f>
        <v>0</v>
      </c>
      <c r="O86" s="517">
        <f>SUMIFS('P&amp;L'!Q$8:Q$278,'P&amp;L'!$D$8:$D$278,$C86)/$A$8</f>
        <v>0</v>
      </c>
      <c r="P86" s="517">
        <f>SUMIFS('P&amp;L'!R$8:R$278,'P&amp;L'!$D$8:$D$278,$C86)/$A$8</f>
        <v>0</v>
      </c>
    </row>
    <row r="87" spans="3:16" hidden="1" x14ac:dyDescent="0.25">
      <c r="C87" s="582" t="str">
        <f>IF(ISBLANK('Benchmark Index'!S41),"--",'Benchmark Index'!S41)</f>
        <v>Manufacturing</v>
      </c>
      <c r="D87" s="517">
        <f>SUMIFS('P&amp;L'!H$8:H$278,'P&amp;L'!$D$8:$D$278,$C87)/$A$8</f>
        <v>0</v>
      </c>
      <c r="E87" s="517">
        <f>SUMIFS('P&amp;L'!I$8:I$278,'P&amp;L'!$D$8:$D$278,$C87)/$A$8</f>
        <v>0</v>
      </c>
      <c r="F87" s="517">
        <f>SUMIFS('P&amp;L'!J$8:J$278,'P&amp;L'!$D$8:$D$278,$C87)/$A$8</f>
        <v>0</v>
      </c>
      <c r="G87" s="246"/>
      <c r="H87" s="564" t="str">
        <f t="shared" si="41"/>
        <v>Manufacturing</v>
      </c>
      <c r="I87" s="517">
        <f>SUMIFS('P&amp;L'!L$8:L$278,'P&amp;L'!$D$8:$D$278,$C87)/$A$8</f>
        <v>0</v>
      </c>
      <c r="J87" s="517">
        <f>SUMIFS('P&amp;L'!M$8:M$278,'P&amp;L'!$D$8:$D$278,$C87)/$A$8</f>
        <v>0</v>
      </c>
      <c r="K87" s="517">
        <f>SUMIFS('P&amp;L'!N$8:N$278,'P&amp;L'!$D$8:$D$278,$C87)/$A$8</f>
        <v>0</v>
      </c>
      <c r="L87" s="246"/>
      <c r="M87" s="564" t="str">
        <f t="shared" si="42"/>
        <v>Manufacturing</v>
      </c>
      <c r="N87" s="517">
        <f>SUMIFS('P&amp;L'!P$8:P$278,'P&amp;L'!$D$8:$D$278,$C87)/$A$8</f>
        <v>0</v>
      </c>
      <c r="O87" s="517">
        <f>SUMIFS('P&amp;L'!Q$8:Q$278,'P&amp;L'!$D$8:$D$278,$C87)/$A$8</f>
        <v>0</v>
      </c>
      <c r="P87" s="517">
        <f>SUMIFS('P&amp;L'!R$8:R$278,'P&amp;L'!$D$8:$D$278,$C87)/$A$8</f>
        <v>0</v>
      </c>
    </row>
    <row r="88" spans="3:16" hidden="1" x14ac:dyDescent="0.25">
      <c r="C88" s="582" t="str">
        <f>IF(ISBLANK('Benchmark Index'!S42),"--",'Benchmark Index'!S42)</f>
        <v>IP</v>
      </c>
      <c r="D88" s="517">
        <f>SUMIFS('P&amp;L'!H$8:H$278,'P&amp;L'!$D$8:$D$278,$C88)/$A$8</f>
        <v>0</v>
      </c>
      <c r="E88" s="517">
        <f>SUMIFS('P&amp;L'!I$8:I$278,'P&amp;L'!$D$8:$D$278,$C88)/$A$8</f>
        <v>0</v>
      </c>
      <c r="F88" s="517">
        <f>SUMIFS('P&amp;L'!J$8:J$278,'P&amp;L'!$D$8:$D$278,$C88)/$A$8</f>
        <v>0</v>
      </c>
      <c r="G88" s="246"/>
      <c r="H88" s="564" t="str">
        <f t="shared" si="41"/>
        <v>IP</v>
      </c>
      <c r="I88" s="517">
        <f>SUMIFS('P&amp;L'!L$8:L$278,'P&amp;L'!$D$8:$D$278,$C88)/$A$8</f>
        <v>0</v>
      </c>
      <c r="J88" s="517">
        <f>SUMIFS('P&amp;L'!M$8:M$278,'P&amp;L'!$D$8:$D$278,$C88)/$A$8</f>
        <v>0</v>
      </c>
      <c r="K88" s="517">
        <f>SUMIFS('P&amp;L'!N$8:N$278,'P&amp;L'!$D$8:$D$278,$C88)/$A$8</f>
        <v>0</v>
      </c>
      <c r="L88" s="246"/>
      <c r="M88" s="564" t="str">
        <f t="shared" si="42"/>
        <v>IP</v>
      </c>
      <c r="N88" s="517">
        <f>SUMIFS('P&amp;L'!P$8:P$278,'P&amp;L'!$D$8:$D$278,$C88)/$A$8</f>
        <v>0</v>
      </c>
      <c r="O88" s="517">
        <f>SUMIFS('P&amp;L'!Q$8:Q$278,'P&amp;L'!$D$8:$D$278,$C88)/$A$8</f>
        <v>0</v>
      </c>
      <c r="P88" s="517">
        <f>SUMIFS('P&amp;L'!R$8:R$278,'P&amp;L'!$D$8:$D$278,$C88)/$A$8</f>
        <v>0</v>
      </c>
    </row>
    <row r="89" spans="3:16" hidden="1" x14ac:dyDescent="0.25">
      <c r="C89" s="582" t="str">
        <f>IF(ISBLANK('Benchmark Index'!S43),"--",'Benchmark Index'!S43)</f>
        <v>Regulatory</v>
      </c>
      <c r="D89" s="517">
        <f>SUMIFS('P&amp;L'!H$8:H$278,'P&amp;L'!$D$8:$D$278,$C89)/$A$8</f>
        <v>0</v>
      </c>
      <c r="E89" s="517">
        <f>SUMIFS('P&amp;L'!I$8:I$278,'P&amp;L'!$D$8:$D$278,$C89)/$A$8</f>
        <v>0</v>
      </c>
      <c r="F89" s="517">
        <f>SUMIFS('P&amp;L'!J$8:J$278,'P&amp;L'!$D$8:$D$278,$C89)/$A$8</f>
        <v>0</v>
      </c>
      <c r="G89" s="246"/>
      <c r="H89" s="564" t="str">
        <f t="shared" si="41"/>
        <v>Regulatory</v>
      </c>
      <c r="I89" s="517">
        <f>SUMIFS('P&amp;L'!L$8:L$278,'P&amp;L'!$D$8:$D$278,$C89)/$A$8</f>
        <v>0</v>
      </c>
      <c r="J89" s="517">
        <f>SUMIFS('P&amp;L'!M$8:M$278,'P&amp;L'!$D$8:$D$278,$C89)/$A$8</f>
        <v>0</v>
      </c>
      <c r="K89" s="517">
        <f>SUMIFS('P&amp;L'!N$8:N$278,'P&amp;L'!$D$8:$D$278,$C89)/$A$8</f>
        <v>0</v>
      </c>
      <c r="L89" s="246"/>
      <c r="M89" s="564" t="str">
        <f t="shared" si="42"/>
        <v>Regulatory</v>
      </c>
      <c r="N89" s="517">
        <f>SUMIFS('P&amp;L'!P$8:P$278,'P&amp;L'!$D$8:$D$278,$C89)/$A$8</f>
        <v>0</v>
      </c>
      <c r="O89" s="517">
        <f>SUMIFS('P&amp;L'!Q$8:Q$278,'P&amp;L'!$D$8:$D$278,$C89)/$A$8</f>
        <v>0</v>
      </c>
      <c r="P89" s="517">
        <f>SUMIFS('P&amp;L'!R$8:R$278,'P&amp;L'!$D$8:$D$278,$C89)/$A$8</f>
        <v>0</v>
      </c>
    </row>
    <row r="90" spans="3:16" hidden="1" x14ac:dyDescent="0.25">
      <c r="C90" s="582" t="str">
        <f>IF(ISBLANK('Benchmark Index'!S44),"--",'Benchmark Index'!S44)</f>
        <v>CT Expenses</v>
      </c>
      <c r="D90" s="517">
        <f>SUMIFS('P&amp;L'!H$8:H$278,'P&amp;L'!$D$8:$D$278,$C90)/$A$8</f>
        <v>0</v>
      </c>
      <c r="E90" s="517">
        <f>SUMIFS('P&amp;L'!I$8:I$278,'P&amp;L'!$D$8:$D$278,$C90)/$A$8</f>
        <v>0</v>
      </c>
      <c r="F90" s="517">
        <f>SUMIFS('P&amp;L'!J$8:J$278,'P&amp;L'!$D$8:$D$278,$C90)/$A$8</f>
        <v>0</v>
      </c>
      <c r="G90" s="246"/>
      <c r="H90" s="564" t="str">
        <f t="shared" si="37"/>
        <v>CT Expenses</v>
      </c>
      <c r="I90" s="517">
        <f>SUMIFS('P&amp;L'!L$8:L$278,'P&amp;L'!$D$8:$D$278,$C90)/$A$8</f>
        <v>0</v>
      </c>
      <c r="J90" s="517">
        <f>SUMIFS('P&amp;L'!M$8:M$278,'P&amp;L'!$D$8:$D$278,$C90)/$A$8</f>
        <v>0</v>
      </c>
      <c r="K90" s="517">
        <f>SUMIFS('P&amp;L'!N$8:N$278,'P&amp;L'!$D$8:$D$278,$C90)/$A$8</f>
        <v>0</v>
      </c>
      <c r="L90" s="246"/>
      <c r="M90" s="564" t="str">
        <f t="shared" si="38"/>
        <v>CT Expenses</v>
      </c>
      <c r="N90" s="517">
        <f>SUMIFS('P&amp;L'!P$8:P$278,'P&amp;L'!$D$8:$D$278,$C90)/$A$8</f>
        <v>0</v>
      </c>
      <c r="O90" s="517">
        <f>SUMIFS('P&amp;L'!Q$8:Q$278,'P&amp;L'!$D$8:$D$278,$C90)/$A$8</f>
        <v>0</v>
      </c>
      <c r="P90" s="517">
        <f>SUMIFS('P&amp;L'!R$8:R$278,'P&amp;L'!$D$8:$D$278,$C90)/$A$8</f>
        <v>0</v>
      </c>
    </row>
    <row r="91" spans="3:16" ht="15.75" thickBot="1" x14ac:dyDescent="0.3">
      <c r="C91" s="582" t="str">
        <f>IF(ISBLANK('Benchmark Index'!S54),"--",'Benchmark Index'!S54)</f>
        <v>Signing bonus</v>
      </c>
      <c r="D91" s="518">
        <f>SUMIFS('P&amp;L'!H$8:H$278,'P&amp;L'!$D$8:$D$278,$C91)/$A$8</f>
        <v>15800.67</v>
      </c>
      <c r="E91" s="518">
        <f ca="1">SUMIFS('P&amp;L'!I$8:I$278,'P&amp;L'!$D$8:$D$278,$C91)/$A$8</f>
        <v>0</v>
      </c>
      <c r="F91" s="518">
        <f ca="1">SUMIFS('P&amp;L'!J$8:J$278,'P&amp;L'!$D$8:$D$278,$C91)/$A$8</f>
        <v>-15800.67</v>
      </c>
      <c r="G91" s="246"/>
      <c r="H91" s="564" t="str">
        <f t="shared" si="37"/>
        <v>Signing bonus</v>
      </c>
      <c r="I91" s="518">
        <f>SUMIFS('P&amp;L'!L$8:L$278,'P&amp;L'!$D$8:$D$278,$C91)/$A$8</f>
        <v>15800.67</v>
      </c>
      <c r="J91" s="518">
        <f ca="1">SUMIFS('P&amp;L'!M$8:M$278,'P&amp;L'!$D$8:$D$278,$C91)/$A$8</f>
        <v>0</v>
      </c>
      <c r="K91" s="518">
        <f ca="1">SUMIFS('P&amp;L'!N$8:N$278,'P&amp;L'!$D$8:$D$278,$C91)/$A$8</f>
        <v>-15800.67</v>
      </c>
      <c r="L91" s="246"/>
      <c r="M91" s="564" t="str">
        <f t="shared" si="38"/>
        <v>Signing bonus</v>
      </c>
      <c r="N91" s="518">
        <f>SUMIFS('P&amp;L'!P$8:P$278,'P&amp;L'!$D$8:$D$278,$C91)/$A$8</f>
        <v>15800.67</v>
      </c>
      <c r="O91" s="518">
        <f ca="1">SUMIFS('P&amp;L'!Q$8:Q$278,'P&amp;L'!$D$8:$D$278,$C91)/$A$8</f>
        <v>0</v>
      </c>
      <c r="P91" s="518">
        <f ca="1">SUMIFS('P&amp;L'!R$8:R$278,'P&amp;L'!$D$8:$D$278,$C91)/$A$8</f>
        <v>-15800.67</v>
      </c>
    </row>
    <row r="92" spans="3:16" ht="15.75" thickBot="1" x14ac:dyDescent="0.3">
      <c r="C92" s="565" t="s">
        <v>351</v>
      </c>
      <c r="D92" s="519">
        <f>SUM(D53:D91)</f>
        <v>1932607.518750858</v>
      </c>
      <c r="E92" s="519">
        <f ca="1">SUM(E53:E91)</f>
        <v>224054.09968354431</v>
      </c>
      <c r="F92" s="519">
        <f ca="1">SUM(F53:F91)</f>
        <v>-1708553.4190673139</v>
      </c>
      <c r="G92" s="246"/>
      <c r="H92" s="565" t="str">
        <f t="shared" si="37"/>
        <v>Total Opex</v>
      </c>
      <c r="I92" s="519">
        <f>SUM(I53:I91)</f>
        <v>1932607.518750858</v>
      </c>
      <c r="J92" s="519">
        <f ca="1">SUM(J53:J91)</f>
        <v>705871.15981012664</v>
      </c>
      <c r="K92" s="519">
        <f ca="1">SUM(K53:K91)</f>
        <v>-1226736.3589407315</v>
      </c>
      <c r="L92" s="246"/>
      <c r="M92" s="565" t="str">
        <f t="shared" si="38"/>
        <v>Total Opex</v>
      </c>
      <c r="N92" s="519">
        <f>SUM(N53:N91)</f>
        <v>1932607.518750858</v>
      </c>
      <c r="O92" s="519">
        <f ca="1">SUM(O53:O91)</f>
        <v>2064205.587754477</v>
      </c>
      <c r="P92" s="519">
        <f ca="1">SUM(P53:P91)</f>
        <v>131598.06900361882</v>
      </c>
    </row>
    <row r="93" spans="3:16" x14ac:dyDescent="0.25">
      <c r="D93" s="454" t="str">
        <f>IF(ROUND(D92*$A$8,0)=ROUND(SUM(D15,D26)*$A$8,0),"","Error")</f>
        <v/>
      </c>
      <c r="E93" s="454" t="str">
        <f ca="1">IF(ROUND(E92*$A$8,0)=ROUND(SUM(E15,E26)*$A$8,0),"","Error")</f>
        <v/>
      </c>
      <c r="F93" s="454"/>
      <c r="G93" s="454"/>
      <c r="H93" s="454"/>
      <c r="I93" s="454" t="str">
        <f>IF(ROUND(I92*$A$8,0)=ROUND(SUM(I15,I26)*$A$8,0),"","Error")</f>
        <v/>
      </c>
      <c r="J93" s="454" t="str">
        <f ca="1">IF(ROUND(J92*$A$8,0)=ROUND(SUM(J15,J26)*$A$8,0),"","Error")</f>
        <v/>
      </c>
      <c r="K93" s="454"/>
      <c r="L93" s="454"/>
      <c r="M93" s="454"/>
      <c r="N93" s="454" t="str">
        <f>IF(ROUND(N92*$A$8,0)=ROUND(SUM(N15,N26)*$A$8,0),"","Error")</f>
        <v/>
      </c>
      <c r="O93" s="454" t="str">
        <f ca="1">IF(ROUND(O92*$A$8,0)=ROUND(SUM(O15,O26)*$A$8,0),"","Error")</f>
        <v/>
      </c>
      <c r="P93" s="454"/>
    </row>
  </sheetData>
  <mergeCells count="18">
    <mergeCell ref="N6:P6"/>
    <mergeCell ref="C6:C7"/>
    <mergeCell ref="D6:F6"/>
    <mergeCell ref="H6:H7"/>
    <mergeCell ref="I6:K6"/>
    <mergeCell ref="M6:M7"/>
    <mergeCell ref="N51:P51"/>
    <mergeCell ref="C39:C40"/>
    <mergeCell ref="D39:F39"/>
    <mergeCell ref="H39:H40"/>
    <mergeCell ref="I39:K39"/>
    <mergeCell ref="M39:M40"/>
    <mergeCell ref="N39:P39"/>
    <mergeCell ref="C51:C52"/>
    <mergeCell ref="D51:F51"/>
    <mergeCell ref="H51:H52"/>
    <mergeCell ref="I51:K51"/>
    <mergeCell ref="M51:M52"/>
  </mergeCells>
  <conditionalFormatting sqref="A3">
    <cfRule type="cellIs" dxfId="246" priority="1" operator="greaterThan">
      <formula>0</formula>
    </cfRule>
  </conditionalFormatting>
  <conditionalFormatting sqref="A5">
    <cfRule type="cellIs" dxfId="245" priority="2" operator="greaterThan">
      <formula>0</formula>
    </cfRule>
  </conditionalFormatting>
  <conditionalFormatting sqref="C37:P37">
    <cfRule type="containsText" dxfId="244" priority="7" operator="containsText" text="error">
      <formula>NOT(ISERROR(SEARCH("error",C37)))</formula>
    </cfRule>
    <cfRule type="cellIs" dxfId="243" priority="8" operator="equal">
      <formula>"""Error"""</formula>
    </cfRule>
  </conditionalFormatting>
  <conditionalFormatting sqref="C50:P50">
    <cfRule type="containsText" dxfId="242" priority="5" operator="containsText" text="error">
      <formula>NOT(ISERROR(SEARCH("error",C50)))</formula>
    </cfRule>
    <cfRule type="cellIs" dxfId="241" priority="6" operator="equal">
      <formula>"""Error"""</formula>
    </cfRule>
  </conditionalFormatting>
  <conditionalFormatting sqref="D28:E28">
    <cfRule type="containsText" dxfId="240" priority="13" operator="containsText" text="error">
      <formula>NOT(ISERROR(SEARCH("error",D28)))</formula>
    </cfRule>
    <cfRule type="cellIs" dxfId="239" priority="14" operator="equal">
      <formula>"""Error"""</formula>
    </cfRule>
  </conditionalFormatting>
  <conditionalFormatting sqref="D93:P93">
    <cfRule type="containsText" dxfId="238" priority="3" operator="containsText" text="error">
      <formula>NOT(ISERROR(SEARCH("error",D93)))</formula>
    </cfRule>
    <cfRule type="cellIs" dxfId="237" priority="4" operator="equal">
      <formula>"""Error"""</formula>
    </cfRule>
  </conditionalFormatting>
  <conditionalFormatting sqref="I28:J28">
    <cfRule type="containsText" dxfId="236" priority="11" operator="containsText" text="error">
      <formula>NOT(ISERROR(SEARCH("error",I28)))</formula>
    </cfRule>
    <cfRule type="cellIs" dxfId="235" priority="12" operator="equal">
      <formula>"""Error"""</formula>
    </cfRule>
  </conditionalFormatting>
  <conditionalFormatting sqref="N28:O28">
    <cfRule type="containsText" dxfId="234" priority="9" operator="containsText" text="error">
      <formula>NOT(ISERROR(SEARCH("error",N28)))</formula>
    </cfRule>
    <cfRule type="cellIs" dxfId="233" priority="10" operator="equal">
      <formula>"""Error"""</formula>
    </cfRule>
  </conditionalFormatting>
  <dataValidations disablePrompts="1" count="1">
    <dataValidation type="list" allowBlank="1" showInputMessage="1" showErrorMessage="1" sqref="A7" xr:uid="{00000000-0002-0000-0100-000000000000}">
      <formula1>"$, $K, $M"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S104"/>
  <sheetViews>
    <sheetView showGridLines="0" topLeftCell="B1" workbookViewId="0">
      <selection activeCell="R18" sqref="R18"/>
    </sheetView>
  </sheetViews>
  <sheetFormatPr defaultRowHeight="15" outlineLevelCol="1" x14ac:dyDescent="0.25"/>
  <cols>
    <col min="1" max="1" width="9" hidden="1" customWidth="1" outlineLevel="1"/>
    <col min="2" max="2" width="9" collapsed="1"/>
    <col min="3" max="3" width="22.42578125" customWidth="1"/>
    <col min="4" max="5" width="9" hidden="1" customWidth="1"/>
    <col min="6" max="6" width="9.42578125" customWidth="1"/>
    <col min="7" max="8" width="9" hidden="1" customWidth="1"/>
    <col min="9" max="9" width="9.42578125" bestFit="1" customWidth="1"/>
    <col min="10" max="11" width="9" hidden="1" customWidth="1"/>
    <col min="12" max="12" width="9.42578125" customWidth="1"/>
    <col min="13" max="14" width="9" hidden="1" customWidth="1"/>
    <col min="15" max="15" width="9.5703125" customWidth="1"/>
    <col min="16" max="16" width="9" customWidth="1"/>
    <col min="17" max="17" width="10" bestFit="1" customWidth="1"/>
    <col min="18" max="18" width="9.140625" customWidth="1"/>
    <col min="19" max="19" width="16.140625" customWidth="1"/>
  </cols>
  <sheetData>
    <row r="1" spans="1:19" x14ac:dyDescent="0.25">
      <c r="A1" s="454">
        <f>IF(E3="$",1,IF(E3="$k",1000,1000000))</f>
        <v>1</v>
      </c>
      <c r="S1" s="453"/>
    </row>
    <row r="2" spans="1:19" x14ac:dyDescent="0.25">
      <c r="A2" t="s">
        <v>388</v>
      </c>
      <c r="C2" s="20" t="str">
        <f>'P&amp;L'!E2</f>
        <v>Pocket Pie Studios Ltd.</v>
      </c>
      <c r="S2" s="451"/>
    </row>
    <row r="3" spans="1:19" x14ac:dyDescent="0.25">
      <c r="A3">
        <f ca="1">COUNTIF(D28:R28,"error")+COUNTIF(D38:R38,"error")+COUNTIF(D51:R51,"error")+COUNTIF(D104:R104,"error")</f>
        <v>0</v>
      </c>
      <c r="C3" s="242" t="s">
        <v>340</v>
      </c>
      <c r="E3" t="s">
        <v>133</v>
      </c>
    </row>
    <row r="4" spans="1:19" ht="15.75" thickBot="1" x14ac:dyDescent="0.3">
      <c r="A4" t="s">
        <v>389</v>
      </c>
    </row>
    <row r="5" spans="1:19" x14ac:dyDescent="0.25">
      <c r="A5">
        <f ca="1">'Actual vs Budget'!A5</f>
        <v>5</v>
      </c>
      <c r="C5" s="574" t="s">
        <v>342</v>
      </c>
      <c r="D5" s="248">
        <v>44197</v>
      </c>
      <c r="E5" s="248">
        <v>44228</v>
      </c>
      <c r="F5" s="248">
        <v>44256</v>
      </c>
      <c r="G5" s="248">
        <v>44287</v>
      </c>
      <c r="H5" s="248">
        <v>44317</v>
      </c>
      <c r="I5" s="248">
        <v>44348</v>
      </c>
      <c r="J5" s="248">
        <v>44378</v>
      </c>
      <c r="K5" s="248">
        <v>44409</v>
      </c>
      <c r="L5" s="248">
        <v>44440</v>
      </c>
      <c r="M5" s="248">
        <v>44470</v>
      </c>
      <c r="N5" s="248">
        <v>44501</v>
      </c>
      <c r="O5" s="249">
        <v>44531</v>
      </c>
      <c r="Q5" s="917" t="s">
        <v>935</v>
      </c>
      <c r="R5" s="918"/>
    </row>
    <row r="6" spans="1:19" x14ac:dyDescent="0.25">
      <c r="C6" s="575" t="s">
        <v>341</v>
      </c>
      <c r="D6" s="251" t="s">
        <v>3</v>
      </c>
      <c r="E6" s="251" t="s">
        <v>3</v>
      </c>
      <c r="F6" s="251" t="s">
        <v>3</v>
      </c>
      <c r="G6" s="251" t="s">
        <v>3</v>
      </c>
      <c r="H6" s="251" t="s">
        <v>3</v>
      </c>
      <c r="I6" s="251" t="s">
        <v>3</v>
      </c>
      <c r="J6" s="251" t="s">
        <v>3</v>
      </c>
      <c r="K6" s="251" t="s">
        <v>3</v>
      </c>
      <c r="L6" s="251" t="s">
        <v>3</v>
      </c>
      <c r="M6" s="251" t="s">
        <v>3</v>
      </c>
      <c r="N6" s="251" t="s">
        <v>3</v>
      </c>
      <c r="O6" s="252" t="s">
        <v>3</v>
      </c>
      <c r="Q6" s="253" t="s">
        <v>3</v>
      </c>
      <c r="R6" s="253" t="s">
        <v>4</v>
      </c>
    </row>
    <row r="7" spans="1:19" hidden="1" x14ac:dyDescent="0.25">
      <c r="C7" s="576" t="s">
        <v>343</v>
      </c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5"/>
      <c r="Q7" s="256"/>
      <c r="R7" s="256"/>
    </row>
    <row r="8" spans="1:19" hidden="1" x14ac:dyDescent="0.25">
      <c r="C8" s="576" t="s">
        <v>344</v>
      </c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8"/>
      <c r="Q8" s="259"/>
      <c r="R8" s="259"/>
    </row>
    <row r="9" spans="1:19" hidden="1" x14ac:dyDescent="0.25">
      <c r="C9" s="576" t="s">
        <v>345</v>
      </c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8"/>
      <c r="Q9" s="259"/>
      <c r="R9" s="259"/>
    </row>
    <row r="10" spans="1:19" hidden="1" x14ac:dyDescent="0.25">
      <c r="C10" s="576" t="s">
        <v>346</v>
      </c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8"/>
      <c r="Q10" s="259"/>
      <c r="R10" s="259"/>
    </row>
    <row r="11" spans="1:19" x14ac:dyDescent="0.25">
      <c r="C11" s="577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1"/>
      <c r="Q11" s="262"/>
      <c r="R11" s="262"/>
    </row>
    <row r="12" spans="1:19" x14ac:dyDescent="0.25">
      <c r="C12" s="578" t="s">
        <v>347</v>
      </c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4"/>
      <c r="Q12" s="265"/>
      <c r="R12" s="265"/>
    </row>
    <row r="13" spans="1:19" hidden="1" x14ac:dyDescent="0.25">
      <c r="A13" s="288">
        <v>1</v>
      </c>
      <c r="C13" s="576" t="s">
        <v>348</v>
      </c>
      <c r="D13" s="489">
        <f>SUMIFS('P&amp;L'!X$8:X$276,'P&amp;L'!$C$8:$C$276,$A13)/$A$1</f>
        <v>0</v>
      </c>
      <c r="E13" s="490">
        <f>SUMIFS('P&amp;L'!Y$8:Y$276,'P&amp;L'!$C$8:$C$276,$A13)/$A$1</f>
        <v>0</v>
      </c>
      <c r="F13" s="490">
        <f>SUMIFS('P&amp;L'!Z$8:Z$276,'P&amp;L'!$C$8:$C$276,$A13)/$A$1</f>
        <v>0</v>
      </c>
      <c r="G13" s="490"/>
      <c r="H13" s="490">
        <f>SUMIFS('P&amp;L'!AB$8:AB$276,'P&amp;L'!$C$8:$C$276,$A13)/$A$1</f>
        <v>0</v>
      </c>
      <c r="I13" s="490">
        <f>SUMIFS('P&amp;L'!AC$8:AC$276,'P&amp;L'!$C$8:$C$276,$A13)/$A$1</f>
        <v>0</v>
      </c>
      <c r="J13" s="490">
        <f>SUMIFS('P&amp;L'!AD$8:AD$276,'P&amp;L'!$C$8:$C$276,$A13)/$A$1</f>
        <v>0</v>
      </c>
      <c r="K13" s="490">
        <f>SUMIFS('P&amp;L'!AE$8:AE$276,'P&amp;L'!$C$8:$C$276,$A13)/$A$1</f>
        <v>0</v>
      </c>
      <c r="L13" s="490">
        <f>SUMIFS('P&amp;L'!AF$8:AF$276,'P&amp;L'!$C$8:$C$276,$A13)/$A$1</f>
        <v>0</v>
      </c>
      <c r="M13" s="490">
        <f>SUMIFS('P&amp;L'!AG$8:AG$276,'P&amp;L'!$C$8:$C$276,$A13)/$A$1</f>
        <v>0</v>
      </c>
      <c r="N13" s="490">
        <f>SUMIFS('P&amp;L'!AH$8:AH$276,'P&amp;L'!$C$8:$C$276,$A13)/$A$1</f>
        <v>0</v>
      </c>
      <c r="O13" s="501">
        <f>SUMIFS('P&amp;L'!AI$8:AI$276,'P&amp;L'!$C$8:$C$276,$A13)/$A$1</f>
        <v>0</v>
      </c>
      <c r="P13" s="149"/>
      <c r="Q13" s="495">
        <f>F13+I13+L13+O13</f>
        <v>0</v>
      </c>
      <c r="R13" s="495">
        <f ca="1">IFERROR(INDEX('P&amp;L'!$Q$8:$Q$278,MATCH($A13,'P&amp;L'!$C$8:$C$278,0)),0)/$A$1</f>
        <v>0</v>
      </c>
    </row>
    <row r="14" spans="1:19" ht="15.75" hidden="1" thickBot="1" x14ac:dyDescent="0.3">
      <c r="A14" s="288">
        <v>2</v>
      </c>
      <c r="C14" s="576" t="s">
        <v>349</v>
      </c>
      <c r="D14" s="496">
        <f>SUMIFS('P&amp;L'!X$8:X$276,'P&amp;L'!$C$8:$C$276,$A14)/$A$1</f>
        <v>0</v>
      </c>
      <c r="E14" s="496">
        <f>SUMIFS('P&amp;L'!Y$8:Y$276,'P&amp;L'!$C$8:$C$276,$A14)/$A$1</f>
        <v>0</v>
      </c>
      <c r="F14" s="496">
        <f>SUMIFS('P&amp;L'!Z$8:Z$276,'P&amp;L'!$C$8:$C$276,$A14)/$A$1</f>
        <v>0</v>
      </c>
      <c r="G14" s="496">
        <f>SUMIFS('P&amp;L'!AA$8:AA$276,'P&amp;L'!$C$8:$C$276,$A14)/$A$1</f>
        <v>0</v>
      </c>
      <c r="H14" s="496">
        <f>SUMIFS('P&amp;L'!AB$8:AB$276,'P&amp;L'!$C$8:$C$276,$A14)/$A$1</f>
        <v>0</v>
      </c>
      <c r="I14" s="496">
        <f>SUMIFS('P&amp;L'!AC$8:AC$276,'P&amp;L'!$C$8:$C$276,$A14)/$A$1</f>
        <v>0</v>
      </c>
      <c r="J14" s="496">
        <f>SUMIFS('P&amp;L'!AD$8:AD$276,'P&amp;L'!$C$8:$C$276,$A14)/$A$1</f>
        <v>0</v>
      </c>
      <c r="K14" s="496">
        <f>SUMIFS('P&amp;L'!AE$8:AE$276,'P&amp;L'!$C$8:$C$276,$A14)/$A$1</f>
        <v>0</v>
      </c>
      <c r="L14" s="496">
        <f>SUMIFS('P&amp;L'!AF$8:AF$276,'P&amp;L'!$C$8:$C$276,$A14)/$A$1</f>
        <v>0</v>
      </c>
      <c r="M14" s="496">
        <f>SUMIFS('P&amp;L'!AG$8:AG$276,'P&amp;L'!$C$8:$C$276,$A14)/$A$1</f>
        <v>0</v>
      </c>
      <c r="N14" s="496">
        <f>SUMIFS('P&amp;L'!AH$8:AH$276,'P&amp;L'!$C$8:$C$276,$A14)/$A$1</f>
        <v>0</v>
      </c>
      <c r="O14" s="497">
        <f>SUMIFS('P&amp;L'!AI$8:AI$276,'P&amp;L'!$C$8:$C$276,$A14)/$A$1</f>
        <v>0</v>
      </c>
      <c r="P14" s="149"/>
      <c r="Q14" s="498">
        <f>IFERROR(INDEX('P&amp;L'!$P$8:$P$278,MATCH($A14,'P&amp;L'!$C$8:$C$278,0)),0)/$A$1</f>
        <v>0</v>
      </c>
      <c r="R14" s="498">
        <f ca="1">IFERROR(INDEX('P&amp;L'!$Q$8:$Q$278,MATCH($A14,'P&amp;L'!$C$8:$C$278,0)),0)/$A$1</f>
        <v>0</v>
      </c>
    </row>
    <row r="15" spans="1:19" hidden="1" x14ac:dyDescent="0.25">
      <c r="C15" s="579" t="s">
        <v>12</v>
      </c>
      <c r="D15" s="504">
        <f>D13-D14</f>
        <v>0</v>
      </c>
      <c r="E15" s="504">
        <f t="shared" ref="E15:O15" si="0">E13-E14</f>
        <v>0</v>
      </c>
      <c r="F15" s="504">
        <f t="shared" si="0"/>
        <v>0</v>
      </c>
      <c r="G15" s="504">
        <f t="shared" si="0"/>
        <v>0</v>
      </c>
      <c r="H15" s="504">
        <f t="shared" si="0"/>
        <v>0</v>
      </c>
      <c r="I15" s="504">
        <f t="shared" si="0"/>
        <v>0</v>
      </c>
      <c r="J15" s="504">
        <f t="shared" si="0"/>
        <v>0</v>
      </c>
      <c r="K15" s="504">
        <f t="shared" si="0"/>
        <v>0</v>
      </c>
      <c r="L15" s="504">
        <f t="shared" si="0"/>
        <v>0</v>
      </c>
      <c r="M15" s="504">
        <f t="shared" si="0"/>
        <v>0</v>
      </c>
      <c r="N15" s="504">
        <f t="shared" si="0"/>
        <v>0</v>
      </c>
      <c r="O15" s="513">
        <f t="shared" si="0"/>
        <v>0</v>
      </c>
      <c r="P15" s="149"/>
      <c r="Q15" s="514">
        <f>Q13-Q14</f>
        <v>0</v>
      </c>
      <c r="R15" s="514">
        <f ca="1">R13-R14</f>
        <v>0</v>
      </c>
    </row>
    <row r="16" spans="1:19" hidden="1" x14ac:dyDescent="0.25">
      <c r="C16" s="576" t="s">
        <v>32</v>
      </c>
      <c r="D16" s="266">
        <f>IFERROR(+D15/D13,0)</f>
        <v>0</v>
      </c>
      <c r="E16" s="266">
        <f t="shared" ref="E16:O16" si="1">IFERROR(+E15/E13,0)</f>
        <v>0</v>
      </c>
      <c r="F16" s="266">
        <f t="shared" si="1"/>
        <v>0</v>
      </c>
      <c r="G16" s="266">
        <f t="shared" si="1"/>
        <v>0</v>
      </c>
      <c r="H16" s="266">
        <f t="shared" si="1"/>
        <v>0</v>
      </c>
      <c r="I16" s="266">
        <f t="shared" si="1"/>
        <v>0</v>
      </c>
      <c r="J16" s="266">
        <f t="shared" si="1"/>
        <v>0</v>
      </c>
      <c r="K16" s="266">
        <f t="shared" si="1"/>
        <v>0</v>
      </c>
      <c r="L16" s="266">
        <f t="shared" si="1"/>
        <v>0</v>
      </c>
      <c r="M16" s="266">
        <f t="shared" si="1"/>
        <v>0</v>
      </c>
      <c r="N16" s="266">
        <f t="shared" si="1"/>
        <v>0</v>
      </c>
      <c r="O16" s="267">
        <f t="shared" si="1"/>
        <v>0</v>
      </c>
      <c r="Q16" s="268">
        <f>IFERROR(+Q15/Q13,0)</f>
        <v>0</v>
      </c>
      <c r="R16" s="268">
        <f ca="1">IFERROR(+R15/R13,0)</f>
        <v>0</v>
      </c>
    </row>
    <row r="17" spans="1:18" x14ac:dyDescent="0.25">
      <c r="C17" s="576" t="s">
        <v>350</v>
      </c>
      <c r="D17" s="459"/>
      <c r="E17" s="459"/>
      <c r="F17" s="459"/>
      <c r="G17" s="459"/>
      <c r="H17" s="459"/>
      <c r="I17" s="459"/>
      <c r="J17" s="459"/>
      <c r="K17" s="459"/>
      <c r="L17" s="459"/>
      <c r="M17" s="459"/>
      <c r="N17" s="459"/>
      <c r="O17" s="460"/>
      <c r="Q17" s="269"/>
      <c r="R17" s="269"/>
    </row>
    <row r="18" spans="1:18" x14ac:dyDescent="0.25">
      <c r="A18" s="288">
        <v>11</v>
      </c>
      <c r="C18" s="576" t="str">
        <f>RIGHT(INDEX('P&amp;L'!$E$5:$E$275,MATCH($A18,'P&amp;L'!$C$5:$C$275,0)),LEN(INDEX('P&amp;L'!$E$5:$E$275,MATCH($A18,'P&amp;L'!$C$5:$C$275,0)))-6)</f>
        <v>R&amp;D</v>
      </c>
      <c r="D18" s="490">
        <f>SUMIFS('P&amp;L'!X$8:X$276,'P&amp;L'!$C$8:$C$276,$A18)/$A$1</f>
        <v>0</v>
      </c>
      <c r="E18" s="490">
        <f>SUMIFS('P&amp;L'!Y$8:Y$276,'P&amp;L'!$C$8:$C$276,$A18)/$A$1</f>
        <v>0</v>
      </c>
      <c r="F18" s="490">
        <f>SUMIFS('P&amp;L'!Z$8:Z$276,'P&amp;L'!$C$8:$C$276,$A18)/$A$1</f>
        <v>0</v>
      </c>
      <c r="G18" s="490"/>
      <c r="H18" s="490">
        <f>SUMIFS('P&amp;L'!AB$8:AB$276,'P&amp;L'!$C$8:$C$276,$A18)/$A$1</f>
        <v>0</v>
      </c>
      <c r="I18" s="490">
        <f>SUMIFS('P&amp;L'!AC$8:AC$276,'P&amp;L'!$C$8:$C$276,$A18)/$A$1</f>
        <v>0</v>
      </c>
      <c r="J18" s="490">
        <f>SUMIFS('P&amp;L'!AD$8:AD$276,'P&amp;L'!$C$8:$C$276,$A18)/$A$1</f>
        <v>0</v>
      </c>
      <c r="K18" s="490">
        <f>SUMIFS('P&amp;L'!AE$8:AE$276,'P&amp;L'!$C$8:$C$276,$A18)/$A$1</f>
        <v>0</v>
      </c>
      <c r="L18" s="490">
        <f>SUMIFS('P&amp;L'!AF$8:AF$276,'P&amp;L'!$C$8:$C$276,$A18)/$A$1</f>
        <v>0</v>
      </c>
      <c r="M18" s="490">
        <f>SUMIFS('P&amp;L'!AG$8:AG$276,'P&amp;L'!$C$8:$C$276,$A18)/$A$1</f>
        <v>0</v>
      </c>
      <c r="N18" s="490">
        <f>SUMIFS('P&amp;L'!AH$8:AH$276,'P&amp;L'!$C$8:$C$276,$A18)/$A$1</f>
        <v>0</v>
      </c>
      <c r="O18" s="501">
        <f>SUMIFS('P&amp;L'!AI$8:AI$276,'P&amp;L'!$C$8:$C$276,$A18)/$A$1</f>
        <v>669810.02272314718</v>
      </c>
      <c r="P18" s="149"/>
      <c r="Q18" s="495">
        <f t="shared" ref="Q18:Q21" si="2">F18+I18+L18+O18</f>
        <v>669810.02272314718</v>
      </c>
      <c r="R18" s="495">
        <f ca="1">IFERROR(INDEX('P&amp;L'!$Q$8:$Q$278,MATCH($A18,'P&amp;L'!$C$8:$C$278,0)),0)/$A$1</f>
        <v>654302.03960800334</v>
      </c>
    </row>
    <row r="19" spans="1:18" x14ac:dyDescent="0.25">
      <c r="A19" s="288">
        <v>12</v>
      </c>
      <c r="C19" s="576" t="str">
        <f>RIGHT(INDEX('P&amp;L'!$E$5:$E$275,MATCH($A19,'P&amp;L'!$C$5:$C$275,0)),LEN(INDEX('P&amp;L'!$E$5:$E$275,MATCH($A19,'P&amp;L'!$C$5:$C$275,0)))-6)</f>
        <v>Product</v>
      </c>
      <c r="D19" s="490">
        <f>SUMIFS('P&amp;L'!X$8:X$276,'P&amp;L'!$C$8:$C$276,$A19)/$A$1</f>
        <v>0</v>
      </c>
      <c r="E19" s="490">
        <f>SUMIFS('P&amp;L'!Y$8:Y$276,'P&amp;L'!$C$8:$C$276,$A19)/$A$1</f>
        <v>0</v>
      </c>
      <c r="F19" s="490">
        <f>SUMIFS('P&amp;L'!Z$8:Z$276,'P&amp;L'!$C$8:$C$276,$A19)/$A$1</f>
        <v>0</v>
      </c>
      <c r="G19" s="490"/>
      <c r="H19" s="490">
        <f>SUMIFS('P&amp;L'!AB$8:AB$276,'P&amp;L'!$C$8:$C$276,$A19)/$A$1</f>
        <v>0</v>
      </c>
      <c r="I19" s="490">
        <f>SUMIFS('P&amp;L'!AC$8:AC$276,'P&amp;L'!$C$8:$C$276,$A19)/$A$1</f>
        <v>0</v>
      </c>
      <c r="J19" s="490">
        <f>SUMIFS('P&amp;L'!AD$8:AD$276,'P&amp;L'!$C$8:$C$276,$A19)/$A$1</f>
        <v>0</v>
      </c>
      <c r="K19" s="490">
        <f>SUMIFS('P&amp;L'!AE$8:AE$276,'P&amp;L'!$C$8:$C$276,$A19)/$A$1</f>
        <v>0</v>
      </c>
      <c r="L19" s="490">
        <f>SUMIFS('P&amp;L'!AF$8:AF$276,'P&amp;L'!$C$8:$C$276,$A19)/$A$1</f>
        <v>0</v>
      </c>
      <c r="M19" s="490">
        <f>SUMIFS('P&amp;L'!AG$8:AG$276,'P&amp;L'!$C$8:$C$276,$A19)/$A$1</f>
        <v>0</v>
      </c>
      <c r="N19" s="490">
        <f>SUMIFS('P&amp;L'!AH$8:AH$276,'P&amp;L'!$C$8:$C$276,$A19)/$A$1</f>
        <v>0</v>
      </c>
      <c r="O19" s="501">
        <f>SUMIFS('P&amp;L'!AI$8:AI$276,'P&amp;L'!$C$8:$C$276,$A19)/$A$1</f>
        <v>326761.87647058826</v>
      </c>
      <c r="P19" s="149"/>
      <c r="Q19" s="495">
        <f t="shared" si="2"/>
        <v>326761.87647058826</v>
      </c>
      <c r="R19" s="495">
        <f ca="1">IFERROR(INDEX('P&amp;L'!$Q$8:$Q$278,MATCH($A19,'P&amp;L'!$C$8:$C$278,0)),0)/$A$1</f>
        <v>251033.92405063286</v>
      </c>
    </row>
    <row r="20" spans="1:18" x14ac:dyDescent="0.25">
      <c r="A20" s="288">
        <v>13</v>
      </c>
      <c r="C20" s="576" t="str">
        <f>RIGHT(INDEX('P&amp;L'!$E$5:$E$275,MATCH($A20,'P&amp;L'!$C$5:$C$275,0)),LEN(INDEX('P&amp;L'!$E$5:$E$275,MATCH($A20,'P&amp;L'!$C$5:$C$275,0)))-6)</f>
        <v>Art</v>
      </c>
      <c r="D20" s="490">
        <f>SUMIFS('P&amp;L'!X$8:X$276,'P&amp;L'!$C$8:$C$276,$A20)/$A$1</f>
        <v>0</v>
      </c>
      <c r="E20" s="490">
        <f>SUMIFS('P&amp;L'!Y$8:Y$276,'P&amp;L'!$C$8:$C$276,$A20)/$A$1</f>
        <v>0</v>
      </c>
      <c r="F20" s="490">
        <f>SUMIFS('P&amp;L'!Z$8:Z$276,'P&amp;L'!$C$8:$C$276,$A20)/$A$1</f>
        <v>0</v>
      </c>
      <c r="G20" s="490"/>
      <c r="H20" s="490">
        <f>SUMIFS('P&amp;L'!AB$8:AB$276,'P&amp;L'!$C$8:$C$276,$A20)/$A$1</f>
        <v>0</v>
      </c>
      <c r="I20" s="490">
        <f>SUMIFS('P&amp;L'!AC$8:AC$276,'P&amp;L'!$C$8:$C$276,$A20)/$A$1</f>
        <v>0</v>
      </c>
      <c r="J20" s="490">
        <f>SUMIFS('P&amp;L'!AD$8:AD$276,'P&amp;L'!$C$8:$C$276,$A20)/$A$1</f>
        <v>0</v>
      </c>
      <c r="K20" s="490">
        <f>SUMIFS('P&amp;L'!AE$8:AE$276,'P&amp;L'!$C$8:$C$276,$A20)/$A$1</f>
        <v>0</v>
      </c>
      <c r="L20" s="490">
        <f>SUMIFS('P&amp;L'!AF$8:AF$276,'P&amp;L'!$C$8:$C$276,$A20)/$A$1</f>
        <v>0</v>
      </c>
      <c r="M20" s="490">
        <f>SUMIFS('P&amp;L'!AG$8:AG$276,'P&amp;L'!$C$8:$C$276,$A20)/$A$1</f>
        <v>0</v>
      </c>
      <c r="N20" s="490">
        <f>SUMIFS('P&amp;L'!AH$8:AH$276,'P&amp;L'!$C$8:$C$276,$A20)/$A$1</f>
        <v>0</v>
      </c>
      <c r="O20" s="501">
        <f>SUMIFS('P&amp;L'!AI$8:AI$276,'P&amp;L'!$C$8:$C$276,$A20)/$A$1</f>
        <v>664947.33132182853</v>
      </c>
      <c r="P20" s="149"/>
      <c r="Q20" s="495">
        <f t="shared" si="2"/>
        <v>664947.33132182853</v>
      </c>
      <c r="R20" s="495">
        <f ca="1">IFERROR(INDEX('P&amp;L'!$Q$8:$Q$278,MATCH($A20,'P&amp;L'!$C$8:$C$278,0)),0)/$A$1</f>
        <v>577647.58137432195</v>
      </c>
    </row>
    <row r="21" spans="1:18" x14ac:dyDescent="0.25">
      <c r="A21" s="288">
        <v>14</v>
      </c>
      <c r="C21" s="576" t="str">
        <f>RIGHT(INDEX('P&amp;L'!$E$5:$E$275,MATCH($A21,'P&amp;L'!$C$5:$C$275,0)),LEN(INDEX('P&amp;L'!$E$5:$E$275,MATCH($A21,'P&amp;L'!$C$5:$C$275,0)))-6)</f>
        <v xml:space="preserve">Sales Costs </v>
      </c>
      <c r="D21" s="490">
        <f>SUMIFS('P&amp;L'!X$8:X$276,'P&amp;L'!$C$8:$C$276,$A21)/$A$1</f>
        <v>0</v>
      </c>
      <c r="E21" s="490">
        <f>SUMIFS('P&amp;L'!Y$8:Y$276,'P&amp;L'!$C$8:$C$276,$A21)/$A$1</f>
        <v>0</v>
      </c>
      <c r="F21" s="490">
        <f>SUMIFS('P&amp;L'!Z$8:Z$276,'P&amp;L'!$C$8:$C$276,$A21)/$A$1</f>
        <v>0</v>
      </c>
      <c r="G21" s="490"/>
      <c r="H21" s="490">
        <f>SUMIFS('P&amp;L'!AB$8:AB$276,'P&amp;L'!$C$8:$C$276,$A21)/$A$1</f>
        <v>0</v>
      </c>
      <c r="I21" s="490">
        <f>SUMIFS('P&amp;L'!AC$8:AC$276,'P&amp;L'!$C$8:$C$276,$A21)/$A$1</f>
        <v>0</v>
      </c>
      <c r="J21" s="490">
        <f>SUMIFS('P&amp;L'!AD$8:AD$276,'P&amp;L'!$C$8:$C$276,$A21)/$A$1</f>
        <v>0</v>
      </c>
      <c r="K21" s="490">
        <f>SUMIFS('P&amp;L'!AE$8:AE$276,'P&amp;L'!$C$8:$C$276,$A21)/$A$1</f>
        <v>0</v>
      </c>
      <c r="L21" s="490">
        <f>SUMIFS('P&amp;L'!AF$8:AF$276,'P&amp;L'!$C$8:$C$276,$A21)/$A$1</f>
        <v>0</v>
      </c>
      <c r="M21" s="490">
        <f>SUMIFS('P&amp;L'!AG$8:AG$276,'P&amp;L'!$C$8:$C$276,$A21)/$A$1</f>
        <v>0</v>
      </c>
      <c r="N21" s="490">
        <f>SUMIFS('P&amp;L'!AH$8:AH$276,'P&amp;L'!$C$8:$C$276,$A21)/$A$1</f>
        <v>0</v>
      </c>
      <c r="O21" s="501">
        <f>SUMIFS('P&amp;L'!AI$8:AI$276,'P&amp;L'!$C$8:$C$276,$A21)/$A$1</f>
        <v>0</v>
      </c>
      <c r="P21" s="149"/>
      <c r="Q21" s="495">
        <f t="shared" si="2"/>
        <v>0</v>
      </c>
      <c r="R21" s="495">
        <f ca="1">IFERROR(INDEX('P&amp;L'!$Q$8:$Q$278,MATCH($A21,'P&amp;L'!$C$8:$C$278,0)),0)/$A$1</f>
        <v>128000</v>
      </c>
    </row>
    <row r="22" spans="1:18" x14ac:dyDescent="0.25">
      <c r="A22" s="288">
        <v>15</v>
      </c>
      <c r="C22" s="576" t="str">
        <f>RIGHT(INDEX('P&amp;L'!$E$5:$E$275,MATCH($A22,'P&amp;L'!$C$5:$C$275,0)),LEN(INDEX('P&amp;L'!$E$5:$E$275,MATCH($A22,'P&amp;L'!$C$5:$C$275,0)))-6)</f>
        <v xml:space="preserve">Marketing Costs </v>
      </c>
      <c r="D22" s="490">
        <f>SUMIFS('P&amp;L'!X$8:X$276,'P&amp;L'!$C$8:$C$276,$A22)/$A$1</f>
        <v>0</v>
      </c>
      <c r="E22" s="490">
        <f>SUMIFS('P&amp;L'!Y$8:Y$276,'P&amp;L'!$C$8:$C$276,$A22)/$A$1</f>
        <v>0</v>
      </c>
      <c r="F22" s="490">
        <f>SUMIFS('P&amp;L'!Z$8:Z$276,'P&amp;L'!$C$8:$C$276,$A22)/$A$1</f>
        <v>0</v>
      </c>
      <c r="G22" s="490">
        <f>SUMIFS('P&amp;L'!AA$8:AA$276,'P&amp;L'!$C$8:$C$276,$A22)/$A$1</f>
        <v>0</v>
      </c>
      <c r="H22" s="490">
        <f>SUMIFS('P&amp;L'!AB$8:AB$276,'P&amp;L'!$C$8:$C$276,$A22)/$A$1</f>
        <v>0</v>
      </c>
      <c r="I22" s="490">
        <f>SUMIFS('P&amp;L'!AC$8:AC$276,'P&amp;L'!$C$8:$C$276,$A22)/$A$1</f>
        <v>0</v>
      </c>
      <c r="J22" s="490">
        <f>SUMIFS('P&amp;L'!AD$8:AD$276,'P&amp;L'!$C$8:$C$276,$A22)/$A$1</f>
        <v>0</v>
      </c>
      <c r="K22" s="490">
        <f>SUMIFS('P&amp;L'!AE$8:AE$276,'P&amp;L'!$C$8:$C$276,$A22)/$A$1</f>
        <v>0</v>
      </c>
      <c r="L22" s="490">
        <f>SUMIFS('P&amp;L'!AF$8:AF$276,'P&amp;L'!$C$8:$C$276,$A22)/$A$1</f>
        <v>0</v>
      </c>
      <c r="M22" s="490">
        <f>SUMIFS('P&amp;L'!AG$8:AG$276,'P&amp;L'!$C$8:$C$276,$A22)/$A$1</f>
        <v>0</v>
      </c>
      <c r="N22" s="490">
        <f>SUMIFS('P&amp;L'!AH$8:AH$276,'P&amp;L'!$C$8:$C$276,$A22)/$A$1</f>
        <v>0</v>
      </c>
      <c r="O22" s="491">
        <f>SUMIFS('P&amp;L'!AI$8:AI$276,'P&amp;L'!$C$8:$C$276,$A22)/$A$1</f>
        <v>6018.9400000000005</v>
      </c>
      <c r="P22" s="149"/>
      <c r="Q22" s="492">
        <f>IFERROR(INDEX('P&amp;L'!$P$8:$P$278,MATCH($A22,'P&amp;L'!$C$8:$C$278,0)),0)/$A$1</f>
        <v>6018.9400000000005</v>
      </c>
      <c r="R22" s="492">
        <f ca="1">IFERROR(INDEX('P&amp;L'!$Q$8:$Q$278,MATCH($A22,'P&amp;L'!$C$8:$C$278,0)),0)/$A$1</f>
        <v>199137.27848101268</v>
      </c>
    </row>
    <row r="23" spans="1:18" x14ac:dyDescent="0.25">
      <c r="A23" s="288">
        <v>16</v>
      </c>
      <c r="C23" s="576" t="str">
        <f>RIGHT(INDEX('P&amp;L'!$E$5:$E$275,MATCH($A23,'P&amp;L'!$C$5:$C$275,0)),LEN(INDEX('P&amp;L'!$E$5:$E$275,MATCH($A23,'P&amp;L'!$C$5:$C$275,0)))-6)</f>
        <v>G&amp;A</v>
      </c>
      <c r="D23" s="490">
        <f>SUMIFS('P&amp;L'!X$8:X$276,'P&amp;L'!$C$8:$C$276,$A23)/$A$1</f>
        <v>0</v>
      </c>
      <c r="E23" s="490">
        <f>SUMIFS('P&amp;L'!Y$8:Y$276,'P&amp;L'!$C$8:$C$276,$A23)/$A$1</f>
        <v>0</v>
      </c>
      <c r="F23" s="490">
        <f>SUMIFS('P&amp;L'!Z$8:Z$276,'P&amp;L'!$C$8:$C$276,$A23)/$A$1</f>
        <v>0</v>
      </c>
      <c r="G23" s="490">
        <f>SUMIFS('P&amp;L'!AA$8:AA$276,'P&amp;L'!$C$8:$C$276,$A23)/$A$1</f>
        <v>0</v>
      </c>
      <c r="H23" s="490">
        <f>SUMIFS('P&amp;L'!AB$8:AB$276,'P&amp;L'!$C$8:$C$276,$A23)/$A$1</f>
        <v>0</v>
      </c>
      <c r="I23" s="490">
        <f>SUMIFS('P&amp;L'!AC$8:AC$276,'P&amp;L'!$C$8:$C$276,$A23)/$A$1</f>
        <v>0</v>
      </c>
      <c r="J23" s="490">
        <f>SUMIFS('P&amp;L'!AD$8:AD$276,'P&amp;L'!$C$8:$C$276,$A23)/$A$1</f>
        <v>0</v>
      </c>
      <c r="K23" s="490">
        <f>SUMIFS('P&amp;L'!AE$8:AE$276,'P&amp;L'!$C$8:$C$276,$A23)/$A$1</f>
        <v>0</v>
      </c>
      <c r="L23" s="490">
        <f>SUMIFS('P&amp;L'!AF$8:AF$276,'P&amp;L'!$C$8:$C$276,$A23)/$A$1</f>
        <v>0</v>
      </c>
      <c r="M23" s="490">
        <f>SUMIFS('P&amp;L'!AG$8:AG$276,'P&amp;L'!$C$8:$C$276,$A23)/$A$1</f>
        <v>0</v>
      </c>
      <c r="N23" s="490">
        <f>SUMIFS('P&amp;L'!AH$8:AH$276,'P&amp;L'!$C$8:$C$276,$A23)/$A$1</f>
        <v>0</v>
      </c>
      <c r="O23" s="491">
        <f>SUMIFS('P&amp;L'!AI$8:AI$276,'P&amp;L'!$C$8:$C$276,$A23)/$A$1</f>
        <v>265069.34823529411</v>
      </c>
      <c r="P23" s="149"/>
      <c r="Q23" s="492">
        <f>IFERROR(INDEX('P&amp;L'!$P$8:$P$278,MATCH($A23,'P&amp;L'!$C$8:$C$278,0)),0)/$A$1</f>
        <v>265069.34823529411</v>
      </c>
      <c r="R23" s="492">
        <f ca="1">IFERROR(INDEX('P&amp;L'!$Q$8:$Q$278,MATCH($A23,'P&amp;L'!$C$8:$C$278,0)),0)/$A$1</f>
        <v>254084.76424050628</v>
      </c>
    </row>
    <row r="24" spans="1:18" ht="15.75" hidden="1" thickBot="1" x14ac:dyDescent="0.3">
      <c r="A24" s="288"/>
      <c r="C24" s="576" t="e">
        <f>RIGHT(INDEX('P&amp;L'!$E$5:$E$275,MATCH($A24,'P&amp;L'!$C$5:$C$275,0)),LEN(INDEX('P&amp;L'!$E$5:$E$275,MATCH($A24,'P&amp;L'!$C$5:$C$275,0)))-6)</f>
        <v>#N/A</v>
      </c>
      <c r="D24" s="496">
        <f>SUMIFS('P&amp;L'!X$8:X$276,'P&amp;L'!$C$8:$C$276,$A24)/$A$1</f>
        <v>0</v>
      </c>
      <c r="E24" s="496">
        <f>SUMIFS('P&amp;L'!Y$8:Y$276,'P&amp;L'!$C$8:$C$276,$A24)/$A$1</f>
        <v>0</v>
      </c>
      <c r="F24" s="496">
        <f>SUMIFS('P&amp;L'!Z$8:Z$276,'P&amp;L'!$C$8:$C$276,$A24)/$A$1</f>
        <v>0</v>
      </c>
      <c r="G24" s="496">
        <f>SUMIFS('P&amp;L'!AA$8:AA$276,'P&amp;L'!$C$8:$C$276,$A24)/$A$1</f>
        <v>0</v>
      </c>
      <c r="H24" s="496">
        <f>SUMIFS('P&amp;L'!AB$8:AB$276,'P&amp;L'!$C$8:$C$276,$A24)/$A$1</f>
        <v>0</v>
      </c>
      <c r="I24" s="496">
        <f>SUMIFS('P&amp;L'!AC$8:AC$276,'P&amp;L'!$C$8:$C$276,$A24)/$A$1</f>
        <v>0</v>
      </c>
      <c r="J24" s="496">
        <f>SUMIFS('P&amp;L'!AD$8:AD$276,'P&amp;L'!$C$8:$C$276,$A24)/$A$1</f>
        <v>0</v>
      </c>
      <c r="K24" s="496">
        <f>SUMIFS('P&amp;L'!AE$8:AE$276,'P&amp;L'!$C$8:$C$276,$A24)/$A$1</f>
        <v>0</v>
      </c>
      <c r="L24" s="496">
        <f>SUMIFS('P&amp;L'!AF$8:AF$276,'P&amp;L'!$C$8:$C$276,$A24)/$A$1</f>
        <v>0</v>
      </c>
      <c r="M24" s="496">
        <f>SUMIFS('P&amp;L'!AG$8:AG$276,'P&amp;L'!$C$8:$C$276,$A24)/$A$1</f>
        <v>0</v>
      </c>
      <c r="N24" s="496">
        <f>SUMIFS('P&amp;L'!AH$8:AH$276,'P&amp;L'!$C$8:$C$276,$A24)/$A$1</f>
        <v>0</v>
      </c>
      <c r="O24" s="502">
        <f>SUMIFS('P&amp;L'!AI$8:AI$276,'P&amp;L'!$C$8:$C$276,$A24)/$A$1</f>
        <v>0</v>
      </c>
      <c r="P24" s="149"/>
      <c r="Q24" s="503">
        <f>IFERROR(INDEX('P&amp;L'!$P$8:$P$278,MATCH($A24,'P&amp;L'!$C$8:$C$278,0)),0)/$A$1</f>
        <v>0</v>
      </c>
      <c r="R24" s="503">
        <f>IFERROR(INDEX('P&amp;L'!$Q$8:$Q$278,MATCH($A24,'P&amp;L'!$C$8:$C$278,0)),0)/$A$1</f>
        <v>0</v>
      </c>
    </row>
    <row r="25" spans="1:18" x14ac:dyDescent="0.25">
      <c r="C25" s="576" t="s">
        <v>351</v>
      </c>
      <c r="D25" s="504">
        <f>SUM(D18:D24)</f>
        <v>0</v>
      </c>
      <c r="E25" s="504">
        <f t="shared" ref="E25:O25" si="3">SUM(E18:E24)</f>
        <v>0</v>
      </c>
      <c r="F25" s="504">
        <f t="shared" si="3"/>
        <v>0</v>
      </c>
      <c r="G25" s="504">
        <f t="shared" si="3"/>
        <v>0</v>
      </c>
      <c r="H25" s="504">
        <f t="shared" si="3"/>
        <v>0</v>
      </c>
      <c r="I25" s="504">
        <f t="shared" si="3"/>
        <v>0</v>
      </c>
      <c r="J25" s="504">
        <f t="shared" si="3"/>
        <v>0</v>
      </c>
      <c r="K25" s="504">
        <f t="shared" si="3"/>
        <v>0</v>
      </c>
      <c r="L25" s="504">
        <f t="shared" si="3"/>
        <v>0</v>
      </c>
      <c r="M25" s="504">
        <f t="shared" si="3"/>
        <v>0</v>
      </c>
      <c r="N25" s="504">
        <f t="shared" si="3"/>
        <v>0</v>
      </c>
      <c r="O25" s="505">
        <f t="shared" si="3"/>
        <v>1932607.518750858</v>
      </c>
      <c r="P25" s="149"/>
      <c r="Q25" s="506">
        <f>SUM(Q18:Q24)</f>
        <v>1932607.518750858</v>
      </c>
      <c r="R25" s="506">
        <f ca="1">SUM(R18:R24)</f>
        <v>2064205.587754477</v>
      </c>
    </row>
    <row r="26" spans="1:18" ht="9.75" customHeight="1" x14ac:dyDescent="0.25">
      <c r="C26" s="580"/>
      <c r="D26" s="507"/>
      <c r="E26" s="507"/>
      <c r="F26" s="507"/>
      <c r="G26" s="507"/>
      <c r="H26" s="507"/>
      <c r="I26" s="507"/>
      <c r="J26" s="507"/>
      <c r="K26" s="507"/>
      <c r="L26" s="507"/>
      <c r="M26" s="507"/>
      <c r="N26" s="507"/>
      <c r="O26" s="508"/>
      <c r="P26" s="149"/>
      <c r="Q26" s="509"/>
      <c r="R26" s="509"/>
    </row>
    <row r="27" spans="1:18" ht="15.75" thickBot="1" x14ac:dyDescent="0.3">
      <c r="C27" s="581" t="s">
        <v>352</v>
      </c>
      <c r="D27" s="510">
        <f>D15-D25</f>
        <v>0</v>
      </c>
      <c r="E27" s="510">
        <f t="shared" ref="E27:O27" si="4">E15-E25</f>
        <v>0</v>
      </c>
      <c r="F27" s="510">
        <f t="shared" si="4"/>
        <v>0</v>
      </c>
      <c r="G27" s="510">
        <f t="shared" si="4"/>
        <v>0</v>
      </c>
      <c r="H27" s="510">
        <f t="shared" si="4"/>
        <v>0</v>
      </c>
      <c r="I27" s="510">
        <f t="shared" si="4"/>
        <v>0</v>
      </c>
      <c r="J27" s="510">
        <f t="shared" si="4"/>
        <v>0</v>
      </c>
      <c r="K27" s="510">
        <f t="shared" si="4"/>
        <v>0</v>
      </c>
      <c r="L27" s="510">
        <f t="shared" si="4"/>
        <v>0</v>
      </c>
      <c r="M27" s="510">
        <f t="shared" si="4"/>
        <v>0</v>
      </c>
      <c r="N27" s="510">
        <f t="shared" si="4"/>
        <v>0</v>
      </c>
      <c r="O27" s="511">
        <f t="shared" si="4"/>
        <v>-1932607.518750858</v>
      </c>
      <c r="P27" s="149"/>
      <c r="Q27" s="512">
        <f t="shared" ref="Q27:R27" si="5">Q15-Q25</f>
        <v>-1932607.518750858</v>
      </c>
      <c r="R27" s="512">
        <f t="shared" ca="1" si="5"/>
        <v>-2064205.587754477</v>
      </c>
    </row>
    <row r="28" spans="1:18" ht="15.75" thickBot="1" x14ac:dyDescent="0.3">
      <c r="C28" s="245"/>
      <c r="D28" s="454"/>
      <c r="E28" s="454"/>
      <c r="F28" s="454" t="str">
        <f>IF(ROUND(F25*$A$1,0)=ROUND(INDEX('P&amp;L'!$X$249:$AI$249,MATCH(F5,'P&amp;L'!$X$6:$AI$6,0)),0),"","Error")</f>
        <v/>
      </c>
      <c r="G28" s="454"/>
      <c r="H28" s="454" t="str">
        <f>IF(ROUND(H25*$A$1,0)=ROUND(INDEX('P&amp;L'!$X$249:$AI$249,MATCH(H5,'P&amp;L'!$X$6:$AI$6,0)),0),"","Error")</f>
        <v/>
      </c>
      <c r="I28" s="454" t="str">
        <f>IF(ROUND(I25*$A$1,0)=ROUND(INDEX('P&amp;L'!$X$249:$AI$249,MATCH(I5,'P&amp;L'!$X$6:$AI$6,0)),0),"","Error")</f>
        <v/>
      </c>
      <c r="J28" s="454" t="str">
        <f>IF(ROUND(J25*$A$1,0)=ROUND(INDEX('P&amp;L'!$X$249:$AI$249,MATCH(J5,'P&amp;L'!$X$6:$AI$6,0)),0),"","Error")</f>
        <v/>
      </c>
      <c r="K28" s="454" t="str">
        <f>IF(ROUND(K25*$A$1,0)=ROUND(INDEX('P&amp;L'!$X$249:$AI$249,MATCH(K5,'P&amp;L'!$X$6:$AI$6,0)),0),"","Error")</f>
        <v/>
      </c>
      <c r="L28" s="454" t="str">
        <f>IF(ROUND(L25*$A$1,0)=ROUND(INDEX('P&amp;L'!$X$249:$AI$249,MATCH(L5,'P&amp;L'!$X$6:$AI$6,0)),0),"","Error")</f>
        <v/>
      </c>
      <c r="M28" s="454" t="str">
        <f>IF(ROUND(M25*$A$1,0)=ROUND(INDEX('P&amp;L'!$X$249:$AI$249,MATCH(M5,'P&amp;L'!$X$6:$AI$6,0)),0),"","Error")</f>
        <v/>
      </c>
      <c r="N28" s="454" t="str">
        <f>IF(ROUND(N25*$A$1,0)=ROUND(INDEX('P&amp;L'!$X$249:$AI$249,MATCH(N5,'P&amp;L'!$X$6:$AI$6,0)),0),"","Error")</f>
        <v/>
      </c>
      <c r="O28" s="454" t="str">
        <f>IF(ROUND(O25*$A$1,0)=ROUND(INDEX('P&amp;L'!$X$249:$AI$249,MATCH(O5,'P&amp;L'!$X$6:$AI$6,0)),0),"","Error")</f>
        <v/>
      </c>
      <c r="Q28" s="454"/>
      <c r="R28" s="454" t="str">
        <f ca="1">IF(ROUND(R25*$A$1,0)=ROUND('P&amp;L'!Q249,0),"","Error")</f>
        <v/>
      </c>
    </row>
    <row r="29" spans="1:18" x14ac:dyDescent="0.25">
      <c r="C29" s="911" t="s">
        <v>353</v>
      </c>
      <c r="D29" s="248">
        <f>D5</f>
        <v>44197</v>
      </c>
      <c r="E29" s="248">
        <f t="shared" ref="E29:O30" si="6">E5</f>
        <v>44228</v>
      </c>
      <c r="F29" s="248">
        <f t="shared" si="6"/>
        <v>44256</v>
      </c>
      <c r="G29" s="248">
        <f t="shared" si="6"/>
        <v>44287</v>
      </c>
      <c r="H29" s="248">
        <f t="shared" si="6"/>
        <v>44317</v>
      </c>
      <c r="I29" s="248">
        <f t="shared" si="6"/>
        <v>44348</v>
      </c>
      <c r="J29" s="248">
        <f t="shared" si="6"/>
        <v>44378</v>
      </c>
      <c r="K29" s="248">
        <f t="shared" si="6"/>
        <v>44409</v>
      </c>
      <c r="L29" s="248">
        <f t="shared" si="6"/>
        <v>44440</v>
      </c>
      <c r="M29" s="248">
        <f t="shared" si="6"/>
        <v>44470</v>
      </c>
      <c r="N29" s="248">
        <f t="shared" si="6"/>
        <v>44501</v>
      </c>
      <c r="O29" s="249">
        <f t="shared" si="6"/>
        <v>44531</v>
      </c>
      <c r="Q29" s="915" t="str">
        <f>Q5</f>
        <v>2021 YTD</v>
      </c>
      <c r="R29" s="916"/>
    </row>
    <row r="30" spans="1:18" x14ac:dyDescent="0.25">
      <c r="C30" s="912"/>
      <c r="D30" s="270" t="str">
        <f>D6</f>
        <v>Actual</v>
      </c>
      <c r="E30" s="270" t="str">
        <f t="shared" si="6"/>
        <v>Actual</v>
      </c>
      <c r="F30" s="270" t="str">
        <f t="shared" si="6"/>
        <v>Actual</v>
      </c>
      <c r="G30" s="270" t="str">
        <f t="shared" si="6"/>
        <v>Actual</v>
      </c>
      <c r="H30" s="270" t="str">
        <f t="shared" si="6"/>
        <v>Actual</v>
      </c>
      <c r="I30" s="270" t="str">
        <f t="shared" si="6"/>
        <v>Actual</v>
      </c>
      <c r="J30" s="270" t="str">
        <f t="shared" si="6"/>
        <v>Actual</v>
      </c>
      <c r="K30" s="270" t="str">
        <f t="shared" si="6"/>
        <v>Actual</v>
      </c>
      <c r="L30" s="270" t="str">
        <f t="shared" si="6"/>
        <v>Actual</v>
      </c>
      <c r="M30" s="270" t="str">
        <f t="shared" si="6"/>
        <v>Actual</v>
      </c>
      <c r="N30" s="270" t="str">
        <f t="shared" si="6"/>
        <v>Actual</v>
      </c>
      <c r="O30" s="271" t="str">
        <f t="shared" si="6"/>
        <v>Actual</v>
      </c>
      <c r="Q30" s="272" t="str">
        <f>Q6</f>
        <v>Actual</v>
      </c>
      <c r="R30" s="278" t="str">
        <f>$R$6</f>
        <v>Budget</v>
      </c>
    </row>
    <row r="31" spans="1:18" x14ac:dyDescent="0.25">
      <c r="C31" s="579" t="s">
        <v>255</v>
      </c>
      <c r="D31" s="490">
        <f>BS!N13+BS!N14</f>
        <v>0</v>
      </c>
      <c r="E31" s="490">
        <f>BS!O13+BS!O14</f>
        <v>0</v>
      </c>
      <c r="F31" s="490">
        <f>BS!P13+BS!P14</f>
        <v>1663501.77</v>
      </c>
      <c r="G31" s="490">
        <f>INDEX(CF!$Y$61:$AK$61,MATCH(G$29,CF!$Y$7:$AK$7,0))/$A$1</f>
        <v>0</v>
      </c>
      <c r="H31" s="490">
        <f>INDEX(CF!$Y$61:$AK$61,MATCH(H$29,CF!$Y$7:$AK$7,0))/$A$1</f>
        <v>0</v>
      </c>
      <c r="I31" s="490">
        <f>INDEX(CF!$Y$61:$AK$61,MATCH(I$29,CF!$Y$7:$AK$7,0))/$A$1</f>
        <v>1663501.77</v>
      </c>
      <c r="J31" s="490">
        <f>INDEX(CF!$Y$61:$AK$61,MATCH(J$29,CF!$Y$7:$AK$7,0))/$A$1</f>
        <v>0</v>
      </c>
      <c r="K31" s="490">
        <f>INDEX(CF!$Y$61:$AK$61,MATCH(K$29,CF!$Y$7:$AK$7,0))/$A$1</f>
        <v>0</v>
      </c>
      <c r="L31" s="490">
        <f>INDEX(CF!$Y$61:$AK$61,MATCH(L$29,CF!$Y$7:$AK$7,0))/$A$1</f>
        <v>1663501.77</v>
      </c>
      <c r="M31" s="490">
        <f>INDEX(CF!$Y$61:$AK$61,MATCH(M$29,CF!$Y$7:$AK$7,0))/$A$1</f>
        <v>0</v>
      </c>
      <c r="N31" s="490">
        <f>INDEX(CF!$Y$61:$AK$61,MATCH(N$29,CF!$Y$7:$AK$7,0))/$A$1</f>
        <v>0</v>
      </c>
      <c r="O31" s="491">
        <f>L37</f>
        <v>1663501.77</v>
      </c>
      <c r="P31" s="149"/>
      <c r="Q31" s="492">
        <f>CF!S61/$A$1</f>
        <v>1663501.77</v>
      </c>
      <c r="R31" s="492">
        <f>CF!T61/$A$1</f>
        <v>1667734.876088585</v>
      </c>
    </row>
    <row r="32" spans="1:18" x14ac:dyDescent="0.25">
      <c r="C32" s="579" t="s">
        <v>235</v>
      </c>
      <c r="D32" s="490">
        <f>INDEX(CF!$Y$27:$AK$27,MATCH(D$29,CF!$Y$7:$AK$7,0))/$A$1</f>
        <v>0</v>
      </c>
      <c r="E32" s="490">
        <f>INDEX(CF!$Y$27:$AK$27,MATCH(E$29,CF!$Y$7:$AK$7,0))/$A$1</f>
        <v>0</v>
      </c>
      <c r="F32" s="490">
        <f>INDEX(CF!$Y$27:$AK$27,MATCH(F$29,CF!$Y$7:$AK$7,0))/$A$1</f>
        <v>0</v>
      </c>
      <c r="G32" s="490">
        <f>INDEX(CF!$Y$27:$AK$27,MATCH(G$29,CF!$Y$7:$AK$7,0))/$A$1</f>
        <v>0</v>
      </c>
      <c r="H32" s="490">
        <f>INDEX(CF!$Y$27:$AK$27,MATCH(H$29,CF!$Y$7:$AK$7,0))/$A$1</f>
        <v>0</v>
      </c>
      <c r="I32" s="490">
        <f>CF!AE27</f>
        <v>0</v>
      </c>
      <c r="J32" s="490">
        <f>INDEX(CF!$Y$27:$AK$27,MATCH(J$29,CF!$Y$7:$AK$7,0))/$A$1</f>
        <v>0</v>
      </c>
      <c r="K32" s="490">
        <f>INDEX(CF!$Y$27:$AK$27,MATCH(K$29,CF!$Y$7:$AK$7,0))/$A$1</f>
        <v>0</v>
      </c>
      <c r="L32" s="490">
        <f>CF!AH27</f>
        <v>0</v>
      </c>
      <c r="M32" s="490">
        <f>INDEX(CF!$Y$27:$AK$27,MATCH(M$29,CF!$Y$7:$AK$7,0))/$A$1</f>
        <v>0</v>
      </c>
      <c r="N32" s="490">
        <f>INDEX(CF!$Y$27:$AK$27,MATCH(N$29,CF!$Y$7:$AK$7,0))/$A$1</f>
        <v>0</v>
      </c>
      <c r="O32" s="491">
        <f>CF!AK27</f>
        <v>-1560685.788750858</v>
      </c>
      <c r="P32" s="149"/>
      <c r="Q32" s="495">
        <f t="shared" ref="Q32:Q35" si="7">F32+I32+L32+O32</f>
        <v>-1560685.788750858</v>
      </c>
      <c r="R32" s="492">
        <f>CF!T27/$A$1</f>
        <v>-1896076.063310212</v>
      </c>
    </row>
    <row r="33" spans="1:18" x14ac:dyDescent="0.25">
      <c r="C33" s="579" t="s">
        <v>246</v>
      </c>
      <c r="D33" s="490">
        <f>INDEX(CF!$Y$47:$AK$47,MATCH(D$29,CF!$Y$7:$AK$7,0))/$A$1</f>
        <v>0</v>
      </c>
      <c r="E33" s="490">
        <f>INDEX(CF!$Y$47:$AK$47,MATCH(E$29,CF!$Y$7:$AK$7,0))/$A$1</f>
        <v>0</v>
      </c>
      <c r="F33" s="490">
        <f>INDEX(CF!$Y$47:$AK$47,MATCH(F$29,CF!$Y$7:$AK$7,0))/$A$1</f>
        <v>0</v>
      </c>
      <c r="G33" s="490">
        <f>INDEX(CF!$Y$47:$AK$47,MATCH(G$29,CF!$Y$7:$AK$7,0))/$A$1</f>
        <v>0</v>
      </c>
      <c r="H33" s="490">
        <f>INDEX(CF!$Y$47:$AK$47,MATCH(H$29,CF!$Y$7:$AK$7,0))/$A$1</f>
        <v>0</v>
      </c>
      <c r="I33" s="490">
        <f>INDEX(CF!$Y$47:$AK$47,MATCH(I$29,CF!$Y$7:$AK$7,0))/$A$1</f>
        <v>0</v>
      </c>
      <c r="J33" s="490">
        <f>INDEX(CF!$Y$47:$AK$47,MATCH(J$29,CF!$Y$7:$AK$7,0))/$A$1</f>
        <v>0</v>
      </c>
      <c r="K33" s="490">
        <f>INDEX(CF!$Y$47:$AK$47,MATCH(K$29,CF!$Y$7:$AK$7,0))/$A$1</f>
        <v>0</v>
      </c>
      <c r="L33" s="490">
        <f>CF!AH47</f>
        <v>0</v>
      </c>
      <c r="M33" s="490">
        <f>INDEX(CF!$Y$47:$AK$47,MATCH(M$29,CF!$Y$7:$AK$7,0))/$A$1</f>
        <v>0</v>
      </c>
      <c r="N33" s="490">
        <f>INDEX(CF!$Y$47:$AK$47,MATCH(N$29,CF!$Y$7:$AK$7,0))/$A$1</f>
        <v>0</v>
      </c>
      <c r="O33" s="491">
        <f>CF!AK47</f>
        <v>-106525.98999999999</v>
      </c>
      <c r="P33" s="149"/>
      <c r="Q33" s="495">
        <f t="shared" si="7"/>
        <v>-106525.98999999999</v>
      </c>
      <c r="R33" s="492">
        <f>CF!T47/$A$1</f>
        <v>-74521.518987341755</v>
      </c>
    </row>
    <row r="34" spans="1:18" x14ac:dyDescent="0.25">
      <c r="C34" s="579" t="s">
        <v>253</v>
      </c>
      <c r="D34" s="489">
        <f>INDEX(CF!$Y$57:$AK$57,MATCH(D$29,CF!$Y$7:$AK$7,0))/$A$1</f>
        <v>0</v>
      </c>
      <c r="E34" s="489">
        <f>INDEX(CF!$Y$57:$AK$57,MATCH(E$29,CF!$Y$7:$AK$7,0))/$A$1</f>
        <v>0</v>
      </c>
      <c r="F34" s="489">
        <f>INDEX(CF!$Y$57:$AK$57,MATCH(F$29,CF!$Y$7:$AK$7,0))/$A$1</f>
        <v>0</v>
      </c>
      <c r="G34" s="489">
        <f>INDEX(CF!$Y$57:$AK$57,MATCH(G$29,CF!$Y$7:$AK$7,0))/$A$1</f>
        <v>0</v>
      </c>
      <c r="H34" s="489">
        <f>INDEX(CF!$Y$57:$AK$57,MATCH(H$29,CF!$Y$7:$AK$7,0))/$A$1</f>
        <v>0</v>
      </c>
      <c r="I34" s="489">
        <f>INDEX(CF!$Y$57:$AK$57,MATCH(I$29,CF!$Y$7:$AK$7,0))/$A$1</f>
        <v>0</v>
      </c>
      <c r="J34" s="489">
        <f>INDEX(CF!$Y$57:$AK$57,MATCH(J$29,CF!$Y$7:$AK$7,0))/$A$1</f>
        <v>0</v>
      </c>
      <c r="K34" s="489">
        <f>INDEX(CF!$Y$57:$AK$57,MATCH(K$29,CF!$Y$7:$AK$7,0))/$A$1</f>
        <v>0</v>
      </c>
      <c r="L34" s="489">
        <f>CF!AH57</f>
        <v>0</v>
      </c>
      <c r="M34" s="490">
        <f>INDEX(CF!$Y$47:$AK$47,MATCH(M$29,CF!$Y$7:$AK$7,0))/$A$1</f>
        <v>0</v>
      </c>
      <c r="N34" s="490">
        <f>INDEX(CF!$Y$47:$AK$47,MATCH(N$29,CF!$Y$7:$AK$7,0))/$A$1</f>
        <v>0</v>
      </c>
      <c r="O34" s="489">
        <f>CF!AK57</f>
        <v>8627433.4687508587</v>
      </c>
      <c r="P34" s="149"/>
      <c r="Q34" s="495">
        <f t="shared" si="7"/>
        <v>8627433.4687508587</v>
      </c>
      <c r="R34" s="492">
        <f>CF!T57/$A$1</f>
        <v>3933333.3335999972</v>
      </c>
    </row>
    <row r="35" spans="1:18" x14ac:dyDescent="0.25">
      <c r="C35" s="576" t="s">
        <v>247</v>
      </c>
      <c r="D35" s="493">
        <f>INDEX(CF!$Y$49:$AK$49,MATCH(D$29,CF!$Y$7:$AK$7,0))/$A$1</f>
        <v>0</v>
      </c>
      <c r="E35" s="493">
        <f>INDEX(CF!$Y$49:$AK$49,MATCH(E$29,CF!$Y$7:$AK$7,0))/$A$1</f>
        <v>0</v>
      </c>
      <c r="F35" s="493">
        <f>INDEX(CF!$Y$49:$AK$49,MATCH(F$29,CF!$Y$7:$AK$7,0))/$A$1</f>
        <v>0</v>
      </c>
      <c r="G35" s="493"/>
      <c r="H35" s="493">
        <f>INDEX(CF!$Y$49:$AK$49,MATCH(H$29,CF!$Y$7:$AK$7,0))/$A$1</f>
        <v>0</v>
      </c>
      <c r="I35" s="493">
        <f>INDEX(CF!$Y$49:$AK$49,MATCH(I$29,CF!$Y$7:$AK$7,0))/$A$1</f>
        <v>0</v>
      </c>
      <c r="J35" s="493">
        <f>INDEX(CF!$Y$49:$AK$49,MATCH(J$29,CF!$Y$7:$AK$7,0))/$A$1</f>
        <v>0</v>
      </c>
      <c r="K35" s="493">
        <f>INDEX(CF!$Y$49:$AK$49,MATCH(K$29,CF!$Y$7:$AK$7,0))/$A$1</f>
        <v>0</v>
      </c>
      <c r="L35" s="493">
        <f>CF!AH49</f>
        <v>0</v>
      </c>
      <c r="M35" s="493">
        <f>INDEX(CF!$Y$49:$AK$49,MATCH(M$29,CF!$Y$7:$AK$7,0))/$A$1</f>
        <v>0</v>
      </c>
      <c r="N35" s="493">
        <f>INDEX(CF!$Y$49:$AK$49,MATCH(N$29,CF!$Y$7:$AK$7,0))/$A$1</f>
        <v>0</v>
      </c>
      <c r="O35" s="494">
        <f>CF!AK49</f>
        <v>0</v>
      </c>
      <c r="P35" s="149"/>
      <c r="Q35" s="495">
        <f t="shared" si="7"/>
        <v>0</v>
      </c>
      <c r="R35" s="495">
        <f>CF!T49/$A$1</f>
        <v>0</v>
      </c>
    </row>
    <row r="36" spans="1:18" ht="15.75" thickBot="1" x14ac:dyDescent="0.3">
      <c r="C36" s="576" t="s">
        <v>254</v>
      </c>
      <c r="D36" s="496">
        <f>INDEX(CF!$Y$59:$AK$59,MATCH(D$29,CF!$Y$7:$AK$7,0))/$A$1</f>
        <v>0</v>
      </c>
      <c r="E36" s="496">
        <f>INDEX(CF!$Y$59:$AK$59,MATCH(E$29,CF!$Y$7:$AK$7,0))/$A$1</f>
        <v>0</v>
      </c>
      <c r="F36" s="496">
        <f>INDEX(CF!$Y$59:$AK$59,MATCH(F$29,CF!$Y$7:$AK$7,0))/$A$1</f>
        <v>0</v>
      </c>
      <c r="G36" s="496"/>
      <c r="H36" s="496">
        <f>INDEX(CF!$Y$59:$AK$59,MATCH(H$29,CF!$Y$7:$AK$7,0))/$A$1</f>
        <v>0</v>
      </c>
      <c r="I36" s="496">
        <f>SUM(I32:I35)</f>
        <v>0</v>
      </c>
      <c r="J36" s="496">
        <f>INDEX(CF!$Y$59:$AK$59,MATCH(J$29,CF!$Y$7:$AK$7,0))/$A$1</f>
        <v>0</v>
      </c>
      <c r="K36" s="496">
        <f>INDEX(CF!$Y$59:$AK$59,MATCH(K$29,CF!$Y$7:$AK$7,0))/$A$1</f>
        <v>0</v>
      </c>
      <c r="L36" s="496">
        <f>SUM(L32:L35)</f>
        <v>0</v>
      </c>
      <c r="M36" s="496">
        <f>INDEX(CF!$Y$59:$AK$59,MATCH(M$29,CF!$Y$7:$AK$7,0))/$A$1</f>
        <v>0</v>
      </c>
      <c r="N36" s="496">
        <f>INDEX(CF!$Y$59:$AK$59,MATCH(N$29,CF!$Y$7:$AK$7,0))/$A$1</f>
        <v>0</v>
      </c>
      <c r="O36" s="496">
        <f>SUM(O32:O35)</f>
        <v>6960221.6900000004</v>
      </c>
      <c r="P36" s="149"/>
      <c r="Q36" s="496">
        <f>SUM(Q32:Q35)</f>
        <v>6960221.6900000004</v>
      </c>
      <c r="R36" s="498">
        <f>CF!T59/$A$1</f>
        <v>1962735.7513024434</v>
      </c>
    </row>
    <row r="37" spans="1:18" ht="15.75" thickBot="1" x14ac:dyDescent="0.3">
      <c r="C37" s="581" t="s">
        <v>256</v>
      </c>
      <c r="D37" s="499"/>
      <c r="E37" s="499"/>
      <c r="F37" s="499">
        <f>INDEX(CF!$Y$63:$AK$63,MATCH(F$29,CF!$Y$7:$AK$7,0))/$A$1</f>
        <v>1663501.77</v>
      </c>
      <c r="G37" s="499">
        <f>INDEX(CF!$Y$63:$AK$63,MATCH(G$29,CF!$Y$7:$AK$7,0))/$A$1</f>
        <v>0</v>
      </c>
      <c r="H37" s="499">
        <f>INDEX(CF!$Y$63:$AK$63,MATCH(H$29,CF!$Y$7:$AK$7,0))/$A$1</f>
        <v>0</v>
      </c>
      <c r="I37" s="499">
        <f>I31+I36</f>
        <v>1663501.77</v>
      </c>
      <c r="J37" s="499">
        <f>INDEX(CF!$Y$63:$AK$63,MATCH(J$29,CF!$Y$7:$AK$7,0))/$A$1</f>
        <v>0</v>
      </c>
      <c r="K37" s="499">
        <f>INDEX(CF!$Y$63:$AK$63,MATCH(K$29,CF!$Y$7:$AK$7,0))/$A$1</f>
        <v>0</v>
      </c>
      <c r="L37" s="499">
        <f>L31+L36</f>
        <v>1663501.77</v>
      </c>
      <c r="M37" s="499">
        <f>INDEX(CF!$Y$63:$AK$63,MATCH(M$29,CF!$Y$7:$AK$7,0))/$A$1</f>
        <v>0</v>
      </c>
      <c r="N37" s="499">
        <f>INDEX(CF!$Y$63:$AK$63,MATCH(N$29,CF!$Y$7:$AK$7,0))/$A$1</f>
        <v>0</v>
      </c>
      <c r="O37" s="499">
        <f>O31+O36</f>
        <v>8623723.4600000009</v>
      </c>
      <c r="P37" s="149"/>
      <c r="Q37" s="500">
        <f>Q31+Q36</f>
        <v>8623723.4600000009</v>
      </c>
      <c r="R37" s="500">
        <f>CF!T63/$A$1</f>
        <v>3630470.6273910282</v>
      </c>
    </row>
    <row r="38" spans="1:18" x14ac:dyDescent="0.25">
      <c r="C38" s="245"/>
      <c r="D38" s="454"/>
      <c r="E38" s="454"/>
      <c r="F38" s="454" t="str">
        <f>IF(ABS(ROUND(F37*$A$1,0)=ROUND(INDEX(CF!$Z$63:$AK$63,MATCH(F29,CF!$Z$7:$AK$7,0)),0)),"","Error")</f>
        <v/>
      </c>
      <c r="G38" s="454" t="str">
        <f>IF(ABS(ROUND(G37*$A$1,0)=ROUND(INDEX(CF!$Z$63:$AK$63,MATCH(G29,CF!$Z$7:$AK$7,0)),0)),"","Error")</f>
        <v/>
      </c>
      <c r="H38" s="454" t="str">
        <f>IF(ABS(ROUND(H37*$A$1,0)=ROUND(INDEX(CF!$Z$63:$AK$63,MATCH(H29,CF!$Z$7:$AK$7,0)),0)),"","Error")</f>
        <v/>
      </c>
      <c r="I38" s="454" t="str">
        <f>IF(ABS(ROUND(I37*$A$1,0)=ROUND(INDEX(CF!$Z$63:$AK$63,MATCH(I29,CF!$Z$7:$AK$7,0)),0)),"","Error")</f>
        <v/>
      </c>
      <c r="J38" s="454" t="str">
        <f>IF(ABS(ROUND(J37*$A$1,0)=ROUND(INDEX(CF!$Z$63:$AK$63,MATCH(J29,CF!$Z$7:$AK$7,0)),0)),"","Error")</f>
        <v/>
      </c>
      <c r="K38" s="454" t="str">
        <f>IF(ABS(ROUND(K37*$A$1,0)=ROUND(INDEX(CF!$Z$63:$AK$63,MATCH(K29,CF!$Z$7:$AK$7,0)),0)),"","Error")</f>
        <v/>
      </c>
      <c r="L38" s="454"/>
      <c r="M38" s="454" t="str">
        <f>IF(ABS(ROUND(M37*$A$1,0)=ROUND(INDEX(CF!$Z$63:$AK$63,MATCH(M29,CF!$Z$7:$AK$7,0)),0)),"","Error")</f>
        <v/>
      </c>
      <c r="N38" s="454" t="str">
        <f>IF(ABS(ROUND(N37*$A$1,0)=ROUND(INDEX(CF!$Z$63:$AK$63,MATCH(N29,CF!$Z$7:$AK$7,0)),0)),"","Error")</f>
        <v/>
      </c>
      <c r="O38" s="454" t="str">
        <f>IF(ABS(ROUND(O37*$A$1,0)=ROUND(INDEX(CF!$Z$63:$AK$63,MATCH(O29,CF!$Z$7:$AK$7,0)),0)),"","Error")</f>
        <v/>
      </c>
      <c r="Q38" s="705"/>
      <c r="R38" s="454" t="str">
        <f>IF(ROUND(R37*$A$1,0)=ROUND(CF!T63,0),"","Error")</f>
        <v/>
      </c>
    </row>
    <row r="39" spans="1:18" ht="15.75" thickBot="1" x14ac:dyDescent="0.3">
      <c r="C39" s="246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Q39" s="273"/>
      <c r="R39" s="273"/>
    </row>
    <row r="40" spans="1:18" x14ac:dyDescent="0.25">
      <c r="C40" s="911" t="s">
        <v>354</v>
      </c>
      <c r="D40" s="274">
        <f>D5</f>
        <v>44197</v>
      </c>
      <c r="E40" s="274">
        <f t="shared" ref="E40:O40" si="8">E5</f>
        <v>44228</v>
      </c>
      <c r="F40" s="274">
        <f t="shared" si="8"/>
        <v>44256</v>
      </c>
      <c r="G40" s="274">
        <f t="shared" si="8"/>
        <v>44287</v>
      </c>
      <c r="H40" s="274">
        <f t="shared" si="8"/>
        <v>44317</v>
      </c>
      <c r="I40" s="274">
        <f t="shared" si="8"/>
        <v>44348</v>
      </c>
      <c r="J40" s="274">
        <f t="shared" si="8"/>
        <v>44378</v>
      </c>
      <c r="K40" s="274">
        <f t="shared" si="8"/>
        <v>44409</v>
      </c>
      <c r="L40" s="274">
        <f t="shared" si="8"/>
        <v>44440</v>
      </c>
      <c r="M40" s="274">
        <f t="shared" si="8"/>
        <v>44470</v>
      </c>
      <c r="N40" s="274">
        <f t="shared" si="8"/>
        <v>44501</v>
      </c>
      <c r="O40" s="275">
        <f t="shared" si="8"/>
        <v>44531</v>
      </c>
      <c r="Q40" s="917" t="str">
        <f>Q29</f>
        <v>2021 YTD</v>
      </c>
      <c r="R40" s="918"/>
    </row>
    <row r="41" spans="1:18" x14ac:dyDescent="0.25">
      <c r="C41" s="912"/>
      <c r="D41" s="276" t="str">
        <f t="shared" ref="D41:Q41" si="9">D6</f>
        <v>Actual</v>
      </c>
      <c r="E41" s="276" t="str">
        <f t="shared" si="9"/>
        <v>Actual</v>
      </c>
      <c r="F41" s="276" t="str">
        <f t="shared" si="9"/>
        <v>Actual</v>
      </c>
      <c r="G41" s="276" t="str">
        <f t="shared" si="9"/>
        <v>Actual</v>
      </c>
      <c r="H41" s="276" t="str">
        <f t="shared" si="9"/>
        <v>Actual</v>
      </c>
      <c r="I41" s="276" t="str">
        <f t="shared" si="9"/>
        <v>Actual</v>
      </c>
      <c r="J41" s="276" t="str">
        <f t="shared" si="9"/>
        <v>Actual</v>
      </c>
      <c r="K41" s="276" t="str">
        <f t="shared" si="9"/>
        <v>Actual</v>
      </c>
      <c r="L41" s="276" t="str">
        <f t="shared" si="9"/>
        <v>Actual</v>
      </c>
      <c r="M41" s="276" t="str">
        <f t="shared" si="9"/>
        <v>Actual</v>
      </c>
      <c r="N41" s="276" t="str">
        <f t="shared" si="9"/>
        <v>Actual</v>
      </c>
      <c r="O41" s="277" t="str">
        <f t="shared" si="9"/>
        <v>Actual</v>
      </c>
      <c r="Q41" s="278" t="str">
        <f t="shared" si="9"/>
        <v>Actual</v>
      </c>
      <c r="R41" s="278" t="str">
        <f>$R$6</f>
        <v>Budget</v>
      </c>
    </row>
    <row r="42" spans="1:18" x14ac:dyDescent="0.25">
      <c r="A42" s="288">
        <v>22302</v>
      </c>
      <c r="C42" s="576" t="str">
        <f>C14</f>
        <v>COS</v>
      </c>
      <c r="D42" s="279"/>
      <c r="E42" s="279"/>
      <c r="F42" s="279">
        <f>SUMIFS(INDEX('P&amp;L'!$V$8:$AI$278,,MATCH(F$40,'P&amp;L'!$V$6:$AI$6,0)),'P&amp;L'!$C$8:$C$278,$A42)</f>
        <v>0</v>
      </c>
      <c r="G42" s="279">
        <f>SUMIFS(INDEX('P&amp;L'!$V$8:$AI$278,,MATCH(G$40,'P&amp;L'!$V$6:$AI$6,0)),'P&amp;L'!$C$8:$C$278,$A42)</f>
        <v>0</v>
      </c>
      <c r="H42" s="279">
        <f>SUMIFS(INDEX('P&amp;L'!$V$8:$AI$278,,MATCH(H$40,'P&amp;L'!$V$6:$AI$6,0)),'P&amp;L'!$C$8:$C$278,$A42)</f>
        <v>0</v>
      </c>
      <c r="I42" s="279">
        <f>SUMIFS(INDEX('P&amp;L'!$V$8:$AI$278,,MATCH(I$40,'P&amp;L'!$V$6:$AI$6,0)),'P&amp;L'!$C$8:$C$278,$A42)</f>
        <v>0</v>
      </c>
      <c r="J42" s="279">
        <f>SUMIFS(INDEX('P&amp;L'!$V$8:$AI$278,,MATCH(J$40,'P&amp;L'!$V$6:$AI$6,0)),'P&amp;L'!$C$8:$C$278,$A42)</f>
        <v>0</v>
      </c>
      <c r="K42" s="279">
        <f>SUMIFS(INDEX('P&amp;L'!$V$8:$AI$278,,MATCH(K$40,'P&amp;L'!$V$6:$AI$6,0)),'P&amp;L'!$C$8:$C$278,$A42)</f>
        <v>0</v>
      </c>
      <c r="L42" s="279">
        <f>SUMIFS(INDEX('P&amp;L'!$V$8:$AI$278,,MATCH(L$40,'P&amp;L'!$V$6:$AI$6,0)),'P&amp;L'!$C$8:$C$278,$A42)</f>
        <v>0</v>
      </c>
      <c r="M42" s="279">
        <f>SUMIFS(INDEX('P&amp;L'!$V$8:$AI$278,,MATCH(M$40,'P&amp;L'!$V$6:$AI$6,0)),'P&amp;L'!$C$8:$C$278,$A42)</f>
        <v>0</v>
      </c>
      <c r="N42" s="279">
        <f>SUMIFS(INDEX('P&amp;L'!$V$8:$AI$278,,MATCH(N$40,'P&amp;L'!$V$6:$AI$6,0)),'P&amp;L'!$C$8:$C$278,$A42)</f>
        <v>0</v>
      </c>
      <c r="O42" s="280">
        <f>SUMIFS(INDEX('P&amp;L'!$V$8:$AI$278,,MATCH(O$40,'P&amp;L'!$V$6:$AI$6,0)),'P&amp;L'!$C$8:$C$278,$A42)</f>
        <v>0</v>
      </c>
      <c r="Q42" s="281">
        <f>IFERROR(INDEX('P&amp;L'!$P$8:$P$278,MATCH($A42,'P&amp;L'!$C$8:$C$278,0)),0)</f>
        <v>0</v>
      </c>
      <c r="R42" s="281">
        <f>IFERROR(INDEX('P&amp;L'!$Q$8:$Q$278,MATCH($A42,'P&amp;L'!$C$8:$C$278,0)),0)</f>
        <v>0</v>
      </c>
    </row>
    <row r="43" spans="1:18" x14ac:dyDescent="0.25">
      <c r="A43" s="288">
        <v>23203</v>
      </c>
      <c r="C43" s="576" t="str">
        <f>C18</f>
        <v>R&amp;D</v>
      </c>
      <c r="D43" s="279"/>
      <c r="E43" s="279"/>
      <c r="F43" s="279">
        <f>SUMIFS(INDEX('P&amp;L'!$V$8:$AI$278,,MATCH(F$40,'P&amp;L'!$V$6:$AI$6,0)),'P&amp;L'!$C$8:$C$278,$A43)</f>
        <v>0</v>
      </c>
      <c r="G43" s="279">
        <f>SUMIFS(INDEX('P&amp;L'!$V$8:$AI$278,,MATCH(G$40,'P&amp;L'!$V$6:$AI$6,0)),'P&amp;L'!$C$8:$C$278,$A43)</f>
        <v>0</v>
      </c>
      <c r="H43" s="279">
        <f>SUMIFS(INDEX('P&amp;L'!$V$8:$AI$278,,MATCH(H$40,'P&amp;L'!$V$6:$AI$6,0)),'P&amp;L'!$C$8:$C$278,$A43)</f>
        <v>0</v>
      </c>
      <c r="I43" s="279">
        <f>SUMIFS(INDEX('P&amp;L'!$V$8:$AI$278,,MATCH(I$40,'P&amp;L'!$V$6:$AI$6,0)),'P&amp;L'!$C$8:$C$278,$A43)</f>
        <v>0</v>
      </c>
      <c r="J43" s="279">
        <f>SUMIFS(INDEX('P&amp;L'!$V$8:$AI$278,,MATCH(J$40,'P&amp;L'!$V$6:$AI$6,0)),'P&amp;L'!$C$8:$C$278,$A43)</f>
        <v>0</v>
      </c>
      <c r="K43" s="279">
        <f>SUMIFS(INDEX('P&amp;L'!$V$8:$AI$278,,MATCH(K$40,'P&amp;L'!$V$6:$AI$6,0)),'P&amp;L'!$C$8:$C$278,$A43)</f>
        <v>0</v>
      </c>
      <c r="L43" s="279">
        <f>SUMIFS(INDEX('P&amp;L'!$V$8:$AI$278,,MATCH(L$40,'P&amp;L'!$V$6:$AI$6,0)),'P&amp;L'!$C$8:$C$278,$A43)</f>
        <v>0</v>
      </c>
      <c r="M43" s="279">
        <f>SUMIFS(INDEX('P&amp;L'!$V$8:$AI$278,,MATCH(M$40,'P&amp;L'!$V$6:$AI$6,0)),'P&amp;L'!$C$8:$C$278,$A43)</f>
        <v>0</v>
      </c>
      <c r="N43" s="279">
        <f>SUMIFS(INDEX('P&amp;L'!$V$8:$AI$278,,MATCH(N$40,'P&amp;L'!$V$6:$AI$6,0)),'P&amp;L'!$C$8:$C$278,$A43)</f>
        <v>0</v>
      </c>
      <c r="O43" s="280">
        <f>SUMIFS(INDEX('P&amp;L'!$V$8:$AI$278,,MATCH(O$40,'P&amp;L'!$V$6:$AI$6,0)),'P&amp;L'!$C$8:$C$278,$A43)</f>
        <v>8</v>
      </c>
      <c r="Q43" s="281">
        <f>IFERROR(INDEX('P&amp;L'!$P$8:$P$278,MATCH($A43,'P&amp;L'!$C$8:$C$278,0)),0)</f>
        <v>8</v>
      </c>
      <c r="R43" s="281">
        <f ca="1">IFERROR(INDEX('P&amp;L'!$Q$8:$Q$278,MATCH($A43,'P&amp;L'!$C$8:$C$278,0)),0)</f>
        <v>9</v>
      </c>
    </row>
    <row r="44" spans="1:18" x14ac:dyDescent="0.25">
      <c r="A44" s="288">
        <v>23208</v>
      </c>
      <c r="C44" s="576" t="str">
        <f t="shared" ref="C44:C49" si="10">C19</f>
        <v>Product</v>
      </c>
      <c r="D44" s="279"/>
      <c r="E44" s="279"/>
      <c r="F44" s="279">
        <f>SUMIFS(INDEX('P&amp;L'!$V$8:$AI$278,,MATCH(F$40,'P&amp;L'!$V$6:$AI$6,0)),'P&amp;L'!$C$8:$C$278,$A44)</f>
        <v>0</v>
      </c>
      <c r="G44" s="279">
        <f>SUMIFS(INDEX('P&amp;L'!$V$8:$AI$278,,MATCH(G$40,'P&amp;L'!$V$6:$AI$6,0)),'P&amp;L'!$C$8:$C$278,$A44)</f>
        <v>0</v>
      </c>
      <c r="H44" s="279">
        <f>SUMIFS(INDEX('P&amp;L'!$V$8:$AI$278,,MATCH(H$40,'P&amp;L'!$V$6:$AI$6,0)),'P&amp;L'!$C$8:$C$278,$A44)</f>
        <v>0</v>
      </c>
      <c r="I44" s="279">
        <f>SUMIFS(INDEX('P&amp;L'!$V$8:$AI$278,,MATCH(I$40,'P&amp;L'!$V$6:$AI$6,0)),'P&amp;L'!$C$8:$C$278,$A44)</f>
        <v>0</v>
      </c>
      <c r="J44" s="279">
        <f>SUMIFS(INDEX('P&amp;L'!$V$8:$AI$278,,MATCH(J$40,'P&amp;L'!$V$6:$AI$6,0)),'P&amp;L'!$C$8:$C$278,$A44)</f>
        <v>0</v>
      </c>
      <c r="K44" s="279">
        <f>SUMIFS(INDEX('P&amp;L'!$V$8:$AI$278,,MATCH(K$40,'P&amp;L'!$V$6:$AI$6,0)),'P&amp;L'!$C$8:$C$278,$A44)</f>
        <v>0</v>
      </c>
      <c r="L44" s="279">
        <f>SUMIFS(INDEX('P&amp;L'!$V$8:$AI$278,,MATCH(L$40,'P&amp;L'!$V$6:$AI$6,0)),'P&amp;L'!$C$8:$C$278,$A44)</f>
        <v>0</v>
      </c>
      <c r="M44" s="279">
        <f>SUMIFS(INDEX('P&amp;L'!$V$8:$AI$278,,MATCH(M$40,'P&amp;L'!$V$6:$AI$6,0)),'P&amp;L'!$C$8:$C$278,$A44)</f>
        <v>0</v>
      </c>
      <c r="N44" s="279">
        <f>SUMIFS(INDEX('P&amp;L'!$V$8:$AI$278,,MATCH(N$40,'P&amp;L'!$V$6:$AI$6,0)),'P&amp;L'!$C$8:$C$278,$A44)</f>
        <v>0</v>
      </c>
      <c r="O44" s="280">
        <f>SUMIFS(INDEX('P&amp;L'!$V$8:$AI$278,,MATCH(O$40,'P&amp;L'!$V$6:$AI$6,0)),'P&amp;L'!$C$8:$C$278,$A44)</f>
        <v>2</v>
      </c>
      <c r="Q44" s="281">
        <f>IFERROR(INDEX('P&amp;L'!$P$8:$P$278,MATCH($A44,'P&amp;L'!$C$8:$C$278,0)),0)</f>
        <v>2</v>
      </c>
      <c r="R44" s="281">
        <f ca="1">IFERROR(INDEX('P&amp;L'!$Q$8:$Q$278,MATCH($A44,'P&amp;L'!$C$8:$C$278,0)),0)</f>
        <v>3</v>
      </c>
    </row>
    <row r="45" spans="1:18" x14ac:dyDescent="0.25">
      <c r="A45" s="288">
        <v>23217</v>
      </c>
      <c r="C45" s="576" t="str">
        <f t="shared" si="10"/>
        <v>Art</v>
      </c>
      <c r="D45" s="279"/>
      <c r="E45" s="279"/>
      <c r="F45" s="279">
        <f>SUMIFS(INDEX('P&amp;L'!$V$8:$AI$278,,MATCH(F$40,'P&amp;L'!$V$6:$AI$6,0)),'P&amp;L'!$C$8:$C$278,$A45)</f>
        <v>0</v>
      </c>
      <c r="G45" s="279">
        <f>SUMIFS(INDEX('P&amp;L'!$V$8:$AI$278,,MATCH(G$40,'P&amp;L'!$V$6:$AI$6,0)),'P&amp;L'!$C$8:$C$278,$A45)</f>
        <v>0</v>
      </c>
      <c r="H45" s="279">
        <f>SUMIFS(INDEX('P&amp;L'!$V$8:$AI$278,,MATCH(H$40,'P&amp;L'!$V$6:$AI$6,0)),'P&amp;L'!$C$8:$C$278,$A45)</f>
        <v>0</v>
      </c>
      <c r="I45" s="279">
        <f>SUMIFS(INDEX('P&amp;L'!$V$8:$AI$278,,MATCH(I$40,'P&amp;L'!$V$6:$AI$6,0)),'P&amp;L'!$C$8:$C$278,$A45)</f>
        <v>0</v>
      </c>
      <c r="J45" s="279">
        <f>SUMIFS(INDEX('P&amp;L'!$V$8:$AI$278,,MATCH(J$40,'P&amp;L'!$V$6:$AI$6,0)),'P&amp;L'!$C$8:$C$278,$A45)</f>
        <v>0</v>
      </c>
      <c r="K45" s="279">
        <f>SUMIFS(INDEX('P&amp;L'!$V$8:$AI$278,,MATCH(K$40,'P&amp;L'!$V$6:$AI$6,0)),'P&amp;L'!$C$8:$C$278,$A45)</f>
        <v>0</v>
      </c>
      <c r="L45" s="279">
        <f>SUMIFS(INDEX('P&amp;L'!$V$8:$AI$278,,MATCH(L$40,'P&amp;L'!$V$6:$AI$6,0)),'P&amp;L'!$C$8:$C$278,$A45)</f>
        <v>0</v>
      </c>
      <c r="M45" s="279">
        <f>SUMIFS(INDEX('P&amp;L'!$V$8:$AI$278,,MATCH(M$40,'P&amp;L'!$V$6:$AI$6,0)),'P&amp;L'!$C$8:$C$278,$A45)</f>
        <v>0</v>
      </c>
      <c r="N45" s="279">
        <f>SUMIFS(INDEX('P&amp;L'!$V$8:$AI$278,,MATCH(N$40,'P&amp;L'!$V$6:$AI$6,0)),'P&amp;L'!$C$8:$C$278,$A45)</f>
        <v>0</v>
      </c>
      <c r="O45" s="280">
        <f>SUMIFS(INDEX('P&amp;L'!$V$8:$AI$278,,MATCH(O$40,'P&amp;L'!$V$6:$AI$6,0)),'P&amp;L'!$C$8:$C$278,$A45)</f>
        <v>6</v>
      </c>
      <c r="Q45" s="281">
        <f>IFERROR(INDEX('P&amp;L'!$P$8:$P$278,MATCH($A45,'P&amp;L'!$C$8:$C$278,0)),0)</f>
        <v>6</v>
      </c>
      <c r="R45" s="281">
        <f ca="1">IFERROR(INDEX('P&amp;L'!$Q$8:$Q$278,MATCH($A45,'P&amp;L'!$C$8:$C$278,0)),0)</f>
        <v>6</v>
      </c>
    </row>
    <row r="46" spans="1:18" x14ac:dyDescent="0.25">
      <c r="A46" s="288">
        <v>24206</v>
      </c>
      <c r="C46" s="576" t="str">
        <f t="shared" si="10"/>
        <v xml:space="preserve">Sales Costs </v>
      </c>
      <c r="D46" s="279"/>
      <c r="E46" s="279"/>
      <c r="F46" s="279">
        <f>SUMIFS(INDEX('P&amp;L'!$V$8:$AI$278,,MATCH(F$40,'P&amp;L'!$V$6:$AI$6,0)),'P&amp;L'!$C$8:$C$278,$A46)</f>
        <v>0</v>
      </c>
      <c r="G46" s="279">
        <f>SUMIFS(INDEX('P&amp;L'!$V$8:$AI$278,,MATCH(G$40,'P&amp;L'!$V$6:$AI$6,0)),'P&amp;L'!$C$8:$C$278,$A46)</f>
        <v>0</v>
      </c>
      <c r="H46" s="279">
        <f>SUMIFS(INDEX('P&amp;L'!$V$8:$AI$278,,MATCH(H$40,'P&amp;L'!$V$6:$AI$6,0)),'P&amp;L'!$C$8:$C$278,$A46)</f>
        <v>0</v>
      </c>
      <c r="I46" s="279">
        <f>SUMIFS(INDEX('P&amp;L'!$V$8:$AI$278,,MATCH(I$40,'P&amp;L'!$V$6:$AI$6,0)),'P&amp;L'!$C$8:$C$278,$A46)</f>
        <v>0</v>
      </c>
      <c r="J46" s="279">
        <f>SUMIFS(INDEX('P&amp;L'!$V$8:$AI$278,,MATCH(J$40,'P&amp;L'!$V$6:$AI$6,0)),'P&amp;L'!$C$8:$C$278,$A46)</f>
        <v>0</v>
      </c>
      <c r="K46" s="279">
        <f>SUMIFS(INDEX('P&amp;L'!$V$8:$AI$278,,MATCH(K$40,'P&amp;L'!$V$6:$AI$6,0)),'P&amp;L'!$C$8:$C$278,$A46)</f>
        <v>0</v>
      </c>
      <c r="L46" s="279">
        <f>SUMIFS(INDEX('P&amp;L'!$V$8:$AI$278,,MATCH(L$40,'P&amp;L'!$V$6:$AI$6,0)),'P&amp;L'!$C$8:$C$278,$A46)</f>
        <v>0</v>
      </c>
      <c r="M46" s="279">
        <f>SUMIFS(INDEX('P&amp;L'!$V$8:$AI$278,,MATCH(M$40,'P&amp;L'!$V$6:$AI$6,0)),'P&amp;L'!$C$8:$C$278,$A46)</f>
        <v>0</v>
      </c>
      <c r="N46" s="279">
        <f>SUMIFS(INDEX('P&amp;L'!$V$8:$AI$278,,MATCH(N$40,'P&amp;L'!$V$6:$AI$6,0)),'P&amp;L'!$C$8:$C$278,$A46)</f>
        <v>0</v>
      </c>
      <c r="O46" s="280">
        <f>SUMIFS(INDEX('P&amp;L'!$V$8:$AI$278,,MATCH(O$40,'P&amp;L'!$V$6:$AI$6,0)),'P&amp;L'!$C$8:$C$278,$A46)</f>
        <v>0</v>
      </c>
      <c r="Q46" s="281">
        <f>IFERROR(INDEX('P&amp;L'!$P$8:$P$278,MATCH($A46,'P&amp;L'!$C$8:$C$278,0)),0)</f>
        <v>0</v>
      </c>
      <c r="R46" s="281">
        <f ca="1">IFERROR(INDEX('P&amp;L'!$Q$8:$Q$278,MATCH($A46,'P&amp;L'!$C$8:$C$278,0)),0)</f>
        <v>0</v>
      </c>
    </row>
    <row r="47" spans="1:18" x14ac:dyDescent="0.25">
      <c r="A47" s="288">
        <v>24207</v>
      </c>
      <c r="C47" s="576" t="str">
        <f t="shared" si="10"/>
        <v xml:space="preserve">Marketing Costs </v>
      </c>
      <c r="D47" s="279"/>
      <c r="E47" s="279"/>
      <c r="F47" s="279">
        <f>SUMIFS(INDEX('P&amp;L'!$V$8:$AI$278,,MATCH(F$40,'P&amp;L'!$V$6:$AI$6,0)),'P&amp;L'!$C$8:$C$278,$A47)</f>
        <v>0</v>
      </c>
      <c r="G47" s="279">
        <f>SUMIFS(INDEX('P&amp;L'!$V$8:$AI$278,,MATCH(G$40,'P&amp;L'!$V$6:$AI$6,0)),'P&amp;L'!$C$8:$C$278,$A47)</f>
        <v>0</v>
      </c>
      <c r="H47" s="279">
        <f>SUMIFS(INDEX('P&amp;L'!$V$8:$AI$278,,MATCH(H$40,'P&amp;L'!$V$6:$AI$6,0)),'P&amp;L'!$C$8:$C$278,$A47)</f>
        <v>0</v>
      </c>
      <c r="I47" s="279">
        <f>SUMIFS(INDEX('P&amp;L'!$V$8:$AI$278,,MATCH(I$40,'P&amp;L'!$V$6:$AI$6,0)),'P&amp;L'!$C$8:$C$278,$A47)</f>
        <v>0</v>
      </c>
      <c r="J47" s="279">
        <f>SUMIFS(INDEX('P&amp;L'!$V$8:$AI$278,,MATCH(J$40,'P&amp;L'!$V$6:$AI$6,0)),'P&amp;L'!$C$8:$C$278,$A47)</f>
        <v>0</v>
      </c>
      <c r="K47" s="279">
        <f>SUMIFS(INDEX('P&amp;L'!$V$8:$AI$278,,MATCH(K$40,'P&amp;L'!$V$6:$AI$6,0)),'P&amp;L'!$C$8:$C$278,$A47)</f>
        <v>0</v>
      </c>
      <c r="L47" s="279">
        <f>SUMIFS(INDEX('P&amp;L'!$V$8:$AI$278,,MATCH(L$40,'P&amp;L'!$V$6:$AI$6,0)),'P&amp;L'!$C$8:$C$278,$A47)</f>
        <v>0</v>
      </c>
      <c r="M47" s="279">
        <f>SUMIFS(INDEX('P&amp;L'!$V$8:$AI$278,,MATCH(M$40,'P&amp;L'!$V$6:$AI$6,0)),'P&amp;L'!$C$8:$C$278,$A47)</f>
        <v>0</v>
      </c>
      <c r="N47" s="279">
        <f>SUMIFS(INDEX('P&amp;L'!$V$8:$AI$278,,MATCH(N$40,'P&amp;L'!$V$6:$AI$6,0)),'P&amp;L'!$C$8:$C$278,$A47)</f>
        <v>0</v>
      </c>
      <c r="O47" s="280">
        <f>SUMIFS(INDEX('P&amp;L'!$V$8:$AI$278,,MATCH(O$40,'P&amp;L'!$V$6:$AI$6,0)),'P&amp;L'!$C$8:$C$278,$A47)</f>
        <v>0</v>
      </c>
      <c r="Q47" s="281">
        <f>IFERROR(INDEX('P&amp;L'!$P$8:$P$278,MATCH($A47,'P&amp;L'!$C$8:$C$278,0)),0)</f>
        <v>0</v>
      </c>
      <c r="R47" s="281">
        <f ca="1">IFERROR(INDEX('P&amp;L'!$Q$8:$Q$278,MATCH($A47,'P&amp;L'!$C$8:$C$278,0)),0)</f>
        <v>1</v>
      </c>
    </row>
    <row r="48" spans="1:18" x14ac:dyDescent="0.25">
      <c r="A48" s="288">
        <v>25205</v>
      </c>
      <c r="C48" s="576" t="str">
        <f t="shared" si="10"/>
        <v>G&amp;A</v>
      </c>
      <c r="D48" s="279"/>
      <c r="E48" s="279"/>
      <c r="F48" s="279">
        <f>SUMIFS(INDEX('P&amp;L'!$V$8:$AI$278,,MATCH(F$40,'P&amp;L'!$V$6:$AI$6,0)),'P&amp;L'!$C$8:$C$278,$A48)</f>
        <v>0</v>
      </c>
      <c r="G48" s="279">
        <f>SUMIFS(INDEX('P&amp;L'!$V$8:$AI$278,,MATCH(G$40,'P&amp;L'!$V$6:$AI$6,0)),'P&amp;L'!$C$8:$C$278,$A48)</f>
        <v>0</v>
      </c>
      <c r="H48" s="279">
        <f>SUMIFS(INDEX('P&amp;L'!$V$8:$AI$278,,MATCH(H$40,'P&amp;L'!$V$6:$AI$6,0)),'P&amp;L'!$C$8:$C$278,$A48)</f>
        <v>0</v>
      </c>
      <c r="I48" s="279">
        <f>SUMIFS(INDEX('P&amp;L'!$V$8:$AI$278,,MATCH(I$40,'P&amp;L'!$V$6:$AI$6,0)),'P&amp;L'!$C$8:$C$278,$A48)</f>
        <v>0</v>
      </c>
      <c r="J48" s="279">
        <f>SUMIFS(INDEX('P&amp;L'!$V$8:$AI$278,,MATCH(J$40,'P&amp;L'!$V$6:$AI$6,0)),'P&amp;L'!$C$8:$C$278,$A48)</f>
        <v>0</v>
      </c>
      <c r="K48" s="279">
        <f>SUMIFS(INDEX('P&amp;L'!$V$8:$AI$278,,MATCH(K$40,'P&amp;L'!$V$6:$AI$6,0)),'P&amp;L'!$C$8:$C$278,$A48)</f>
        <v>0</v>
      </c>
      <c r="L48" s="279">
        <f>SUMIFS(INDEX('P&amp;L'!$V$8:$AI$278,,MATCH(L$40,'P&amp;L'!$V$6:$AI$6,0)),'P&amp;L'!$C$8:$C$278,$A48)</f>
        <v>0</v>
      </c>
      <c r="M48" s="279">
        <f>SUMIFS(INDEX('P&amp;L'!$V$8:$AI$278,,MATCH(M$40,'P&amp;L'!$V$6:$AI$6,0)),'P&amp;L'!$C$8:$C$278,$A48)</f>
        <v>0</v>
      </c>
      <c r="N48" s="279">
        <f>SUMIFS(INDEX('P&amp;L'!$V$8:$AI$278,,MATCH(N$40,'P&amp;L'!$V$6:$AI$6,0)),'P&amp;L'!$C$8:$C$278,$A48)</f>
        <v>0</v>
      </c>
      <c r="O48" s="280">
        <f>SUMIFS(INDEX('P&amp;L'!$V$8:$AI$278,,MATCH(O$40,'P&amp;L'!$V$6:$AI$6,0)),'P&amp;L'!$C$8:$C$278,$A48)</f>
        <v>1</v>
      </c>
      <c r="Q48" s="281">
        <f>IFERROR(INDEX('P&amp;L'!$P$8:$P$278,MATCH($A48,'P&amp;L'!$C$8:$C$278,0)),0)</f>
        <v>1</v>
      </c>
      <c r="R48" s="281">
        <f ca="1">IFERROR(INDEX('P&amp;L'!$Q$8:$Q$278,MATCH($A48,'P&amp;L'!$C$8:$C$278,0)),0)</f>
        <v>1</v>
      </c>
    </row>
    <row r="49" spans="1:18" ht="15.75" thickBot="1" x14ac:dyDescent="0.3">
      <c r="A49" s="288"/>
      <c r="C49" s="576" t="e">
        <f t="shared" si="10"/>
        <v>#N/A</v>
      </c>
      <c r="D49" s="282"/>
      <c r="E49" s="282"/>
      <c r="F49" s="282">
        <f>SUMIFS(INDEX('P&amp;L'!$V$8:$AI$278,,MATCH(F$40,'P&amp;L'!$V$6:$AI$6,0)),'P&amp;L'!$C$8:$C$278,$A49)</f>
        <v>0</v>
      </c>
      <c r="G49" s="282">
        <f>SUMIFS(INDEX('P&amp;L'!$V$8:$AI$278,,MATCH(G$40,'P&amp;L'!$V$6:$AI$6,0)),'P&amp;L'!$C$8:$C$278,$A49)</f>
        <v>0</v>
      </c>
      <c r="H49" s="282">
        <f>SUMIFS(INDEX('P&amp;L'!$V$8:$AI$278,,MATCH(H$40,'P&amp;L'!$V$6:$AI$6,0)),'P&amp;L'!$C$8:$C$278,$A49)</f>
        <v>0</v>
      </c>
      <c r="I49" s="282">
        <f>SUMIFS(INDEX('P&amp;L'!$V$8:$AI$278,,MATCH(I$40,'P&amp;L'!$V$6:$AI$6,0)),'P&amp;L'!$C$8:$C$278,$A49)</f>
        <v>0</v>
      </c>
      <c r="J49" s="282">
        <f>SUMIFS(INDEX('P&amp;L'!$V$8:$AI$278,,MATCH(J$40,'P&amp;L'!$V$6:$AI$6,0)),'P&amp;L'!$C$8:$C$278,$A49)</f>
        <v>0</v>
      </c>
      <c r="K49" s="282">
        <f>SUMIFS(INDEX('P&amp;L'!$V$8:$AI$278,,MATCH(K$40,'P&amp;L'!$V$6:$AI$6,0)),'P&amp;L'!$C$8:$C$278,$A49)</f>
        <v>0</v>
      </c>
      <c r="L49" s="282">
        <f>SUMIFS(INDEX('P&amp;L'!$V$8:$AI$278,,MATCH(L$40,'P&amp;L'!$V$6:$AI$6,0)),'P&amp;L'!$C$8:$C$278,$A49)</f>
        <v>0</v>
      </c>
      <c r="M49" s="282">
        <f>SUMIFS(INDEX('P&amp;L'!$V$8:$AI$278,,MATCH(M$40,'P&amp;L'!$V$6:$AI$6,0)),'P&amp;L'!$C$8:$C$278,$A49)</f>
        <v>0</v>
      </c>
      <c r="N49" s="282">
        <f>SUMIFS(INDEX('P&amp;L'!$V$8:$AI$278,,MATCH(N$40,'P&amp;L'!$V$6:$AI$6,0)),'P&amp;L'!$C$8:$C$278,$A49)</f>
        <v>0</v>
      </c>
      <c r="O49" s="283">
        <f>SUMIFS(INDEX('P&amp;L'!$V$8:$AI$278,,MATCH(O$40,'P&amp;L'!$V$6:$AI$6,0)),'P&amp;L'!$C$8:$C$278,$A49)</f>
        <v>0</v>
      </c>
      <c r="Q49" s="284">
        <f>IFERROR(INDEX('P&amp;L'!$P$8:$P$278,MATCH($A49,'P&amp;L'!$C$8:$C$278,0)),0)</f>
        <v>0</v>
      </c>
      <c r="R49" s="284">
        <f>IFERROR(INDEX('P&amp;L'!$Q$8:$Q$278,MATCH($A49,'P&amp;L'!$C$8:$C$278,0)),0)</f>
        <v>0</v>
      </c>
    </row>
    <row r="50" spans="1:18" ht="15.75" thickBot="1" x14ac:dyDescent="0.3">
      <c r="C50" s="581" t="s">
        <v>355</v>
      </c>
      <c r="D50" s="285"/>
      <c r="E50" s="285"/>
      <c r="F50" s="285">
        <f t="shared" ref="F50:O50" si="11">SUM(F42:F49)</f>
        <v>0</v>
      </c>
      <c r="G50" s="285">
        <f t="shared" si="11"/>
        <v>0</v>
      </c>
      <c r="H50" s="285">
        <f t="shared" si="11"/>
        <v>0</v>
      </c>
      <c r="I50" s="285">
        <f t="shared" si="11"/>
        <v>0</v>
      </c>
      <c r="J50" s="285">
        <f t="shared" si="11"/>
        <v>0</v>
      </c>
      <c r="K50" s="285">
        <f t="shared" si="11"/>
        <v>0</v>
      </c>
      <c r="L50" s="285">
        <f t="shared" si="11"/>
        <v>0</v>
      </c>
      <c r="M50" s="285">
        <f t="shared" si="11"/>
        <v>0</v>
      </c>
      <c r="N50" s="285">
        <f t="shared" si="11"/>
        <v>0</v>
      </c>
      <c r="O50" s="286">
        <f t="shared" si="11"/>
        <v>17</v>
      </c>
      <c r="Q50" s="287">
        <f>SUM(Q42:Q49)</f>
        <v>17</v>
      </c>
      <c r="R50" s="287">
        <f ca="1">SUM(R42:R49)</f>
        <v>20</v>
      </c>
    </row>
    <row r="51" spans="1:18" x14ac:dyDescent="0.25">
      <c r="C51" s="246"/>
      <c r="D51" s="454"/>
      <c r="E51" s="454"/>
      <c r="F51" s="454" t="str">
        <f>IF(ROUND(F50,0)=ROUND(INDEX('P&amp;L'!$X$277:$AI$277,MATCH(F29,'P&amp;L'!$X$6:$AI$6,0)),0),"","Error")</f>
        <v/>
      </c>
      <c r="G51" s="454" t="str">
        <f>IF(ROUND(G50,0)=ROUND(INDEX('P&amp;L'!$X$277:$AI$277,MATCH(G29,'P&amp;L'!$X$6:$AI$6,0)),0),"","Error")</f>
        <v/>
      </c>
      <c r="H51" s="454" t="str">
        <f>IF(ROUND(H50,0)=ROUND(INDEX('P&amp;L'!$X$277:$AI$277,MATCH(H29,'P&amp;L'!$X$6:$AI$6,0)),0),"","Error")</f>
        <v/>
      </c>
      <c r="I51" s="454" t="str">
        <f>IF(ROUND(I50,0)=ROUND(INDEX('P&amp;L'!$X$277:$AI$277,MATCH(I29,'P&amp;L'!$X$6:$AI$6,0)),0),"","Error")</f>
        <v/>
      </c>
      <c r="J51" s="454" t="str">
        <f>IF(ROUND(J50,0)=ROUND(INDEX('P&amp;L'!$X$277:$AI$277,MATCH(J29,'P&amp;L'!$X$6:$AI$6,0)),0),"","Error")</f>
        <v/>
      </c>
      <c r="K51" s="454" t="str">
        <f>IF(ROUND(K50,0)=ROUND(INDEX('P&amp;L'!$X$277:$AI$277,MATCH(K29,'P&amp;L'!$X$6:$AI$6,0)),0),"","Error")</f>
        <v/>
      </c>
      <c r="L51" s="454" t="str">
        <f>IF(ROUND(L50,0)=ROUND(INDEX('P&amp;L'!$X$277:$AI$277,MATCH(L29,'P&amp;L'!$X$6:$AI$6,0)),0),"","Error")</f>
        <v/>
      </c>
      <c r="M51" s="454" t="str">
        <f>IF(ROUND(M50,0)=ROUND(INDEX('P&amp;L'!$X$277:$AI$277,MATCH(M29,'P&amp;L'!$X$6:$AI$6,0)),0),"","Error")</f>
        <v/>
      </c>
      <c r="N51" s="454" t="str">
        <f>IF(ROUND(N50,0)=ROUND(INDEX('P&amp;L'!$X$277:$AI$277,MATCH(N29,'P&amp;L'!$X$6:$AI$6,0)),0),"","Error")</f>
        <v/>
      </c>
      <c r="O51" s="454" t="str">
        <f>IF(ROUND(O50,0)=ROUND(INDEX('P&amp;L'!$X$277:$AI$277,MATCH(O29,'P&amp;L'!$X$6:$AI$6,0)),0),"","Error")</f>
        <v/>
      </c>
      <c r="P51" s="454"/>
      <c r="Q51" s="454" t="str">
        <f>IF(ROUND(Q50,0)=ROUND('P&amp;L'!P277,0),"","Error")</f>
        <v/>
      </c>
      <c r="R51" s="454" t="str">
        <f ca="1">IF(ROUND(R50,0)=ROUND('P&amp;L'!Q277,0),"","Error")</f>
        <v/>
      </c>
    </row>
    <row r="52" spans="1:18" ht="15.75" thickBot="1" x14ac:dyDescent="0.3">
      <c r="C52" s="247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Q52" s="246"/>
      <c r="R52" s="246"/>
    </row>
    <row r="53" spans="1:18" x14ac:dyDescent="0.25">
      <c r="C53" s="913" t="s">
        <v>356</v>
      </c>
      <c r="D53" s="274">
        <f>D5</f>
        <v>44197</v>
      </c>
      <c r="E53" s="274">
        <f t="shared" ref="E53:O54" si="12">E5</f>
        <v>44228</v>
      </c>
      <c r="F53" s="274">
        <f t="shared" si="12"/>
        <v>44256</v>
      </c>
      <c r="G53" s="274">
        <f t="shared" si="12"/>
        <v>44287</v>
      </c>
      <c r="H53" s="274">
        <f t="shared" si="12"/>
        <v>44317</v>
      </c>
      <c r="I53" s="274">
        <f t="shared" si="12"/>
        <v>44348</v>
      </c>
      <c r="J53" s="274">
        <f t="shared" si="12"/>
        <v>44378</v>
      </c>
      <c r="K53" s="274">
        <f t="shared" si="12"/>
        <v>44409</v>
      </c>
      <c r="L53" s="274">
        <f t="shared" si="12"/>
        <v>44440</v>
      </c>
      <c r="M53" s="274">
        <f t="shared" si="12"/>
        <v>44470</v>
      </c>
      <c r="N53" s="274">
        <f t="shared" si="12"/>
        <v>44501</v>
      </c>
      <c r="O53" s="275">
        <f t="shared" si="12"/>
        <v>44531</v>
      </c>
      <c r="Q53" s="917" t="str">
        <f>Q40</f>
        <v>2021 YTD</v>
      </c>
      <c r="R53" s="918"/>
    </row>
    <row r="54" spans="1:18" x14ac:dyDescent="0.25">
      <c r="C54" s="914"/>
      <c r="D54" s="276" t="str">
        <f>D6</f>
        <v>Actual</v>
      </c>
      <c r="E54" s="276" t="str">
        <f t="shared" si="12"/>
        <v>Actual</v>
      </c>
      <c r="F54" s="276" t="str">
        <f t="shared" si="12"/>
        <v>Actual</v>
      </c>
      <c r="G54" s="276" t="str">
        <f t="shared" si="12"/>
        <v>Actual</v>
      </c>
      <c r="H54" s="276" t="str">
        <f t="shared" si="12"/>
        <v>Actual</v>
      </c>
      <c r="I54" s="276" t="str">
        <f t="shared" si="12"/>
        <v>Actual</v>
      </c>
      <c r="J54" s="276" t="str">
        <f t="shared" si="12"/>
        <v>Actual</v>
      </c>
      <c r="K54" s="276" t="str">
        <f t="shared" si="12"/>
        <v>Actual</v>
      </c>
      <c r="L54" s="276" t="str">
        <f t="shared" si="12"/>
        <v>Actual</v>
      </c>
      <c r="M54" s="276" t="str">
        <f t="shared" si="12"/>
        <v>Actual</v>
      </c>
      <c r="N54" s="276" t="str">
        <f t="shared" si="12"/>
        <v>Actual</v>
      </c>
      <c r="O54" s="277" t="str">
        <f t="shared" si="12"/>
        <v>Actual</v>
      </c>
      <c r="Q54" s="278" t="str">
        <f>Q6</f>
        <v>Actual</v>
      </c>
      <c r="R54" s="278" t="str">
        <f>$R$6</f>
        <v>Budget</v>
      </c>
    </row>
    <row r="55" spans="1:18" x14ac:dyDescent="0.25">
      <c r="C55" s="582" t="str">
        <f>IF(ISBLANK('Benchmark Index'!S7),"--",'Benchmark Index'!S7)</f>
        <v>Payroll</v>
      </c>
      <c r="D55" s="479"/>
      <c r="E55" s="479"/>
      <c r="F55" s="479">
        <f>SUMIFS(INDEX('P&amp;L'!$V$8:$AI$278,,MATCH(F$53,'P&amp;L'!$V$6:$AI$6,0)),'P&amp;L'!$D$8:$D$278,$C55)/$A$1</f>
        <v>0</v>
      </c>
      <c r="G55" s="479"/>
      <c r="H55" s="479">
        <f>SUMIFS(INDEX('P&amp;L'!$V$8:$AI$278,,MATCH(H$53,'P&amp;L'!$V$6:$AI$6,0)),'P&amp;L'!$D$8:$D$278,$C55)/$A$1</f>
        <v>0</v>
      </c>
      <c r="I55" s="479">
        <f>SUMIFS(INDEX('P&amp;L'!$V$8:$AI$278,,MATCH(I$53,'P&amp;L'!$V$6:$AI$6,0)),'P&amp;L'!$D$8:$D$278,$C55)/$A$1</f>
        <v>0</v>
      </c>
      <c r="J55" s="479">
        <f>SUMIFS(INDEX('P&amp;L'!$V$8:$AI$278,,MATCH(J$53,'P&amp;L'!$V$6:$AI$6,0)),'P&amp;L'!$D$8:$D$278,$C55)/$A$1</f>
        <v>0</v>
      </c>
      <c r="K55" s="479">
        <f>SUMIFS(INDEX('P&amp;L'!$V$8:$AI$278,,MATCH(K$53,'P&amp;L'!$V$6:$AI$6,0)),'P&amp;L'!$D$8:$D$278,$C55)/$A$1</f>
        <v>0</v>
      </c>
      <c r="L55" s="479">
        <f>SUMIFS(INDEX('P&amp;L'!$V$8:$AI$278,,MATCH(L$53,'P&amp;L'!$V$6:$AI$6,0)),'P&amp;L'!$D$8:$D$278,$C55)/$A$1</f>
        <v>0</v>
      </c>
      <c r="M55" s="479">
        <f>SUMIFS(INDEX('P&amp;L'!$V$8:$AI$278,,MATCH(M$53,'P&amp;L'!$V$6:$AI$6,0)),'P&amp;L'!$D$8:$D$278,$C55)/$A$1</f>
        <v>0</v>
      </c>
      <c r="N55" s="479">
        <f>SUMIFS(INDEX('P&amp;L'!$V$8:$AI$278,,MATCH(N$53,'P&amp;L'!$V$6:$AI$6,0)),'P&amp;L'!$D$8:$D$278,$C55)/$A$1</f>
        <v>0</v>
      </c>
      <c r="O55" s="480">
        <f>SUMIFS(INDEX('P&amp;L'!$V$8:$AI$278,,MATCH(O$53,'P&amp;L'!$V$6:$AI$6,0)),'P&amp;L'!$D$8:$D$278,$C55)/$A$1</f>
        <v>1572528.4687508582</v>
      </c>
      <c r="P55" s="149"/>
      <c r="Q55" s="495">
        <f t="shared" ref="Q55:Q80" si="13">F55+I55+L55+O55</f>
        <v>1572528.4687508582</v>
      </c>
      <c r="R55" s="481">
        <f ca="1">SUMIFS('P&amp;L'!Q$8:Q$278,'P&amp;L'!$D$8:$D$278,$C55)/$A$1</f>
        <v>1582402.7222481479</v>
      </c>
    </row>
    <row r="56" spans="1:18" x14ac:dyDescent="0.25">
      <c r="C56" s="582" t="str">
        <f>IF(ISBLANK('Benchmark Index'!S8),"--",'Benchmark Index'!S8)</f>
        <v>Recruitment</v>
      </c>
      <c r="D56" s="479"/>
      <c r="E56" s="482"/>
      <c r="F56" s="482">
        <f>SUMIFS(INDEX('P&amp;L'!$V$8:$AI$278,,MATCH(F$53,'P&amp;L'!$V$6:$AI$6,0)),'P&amp;L'!$D$8:$D$278,$C56)/$A$1</f>
        <v>0</v>
      </c>
      <c r="G56" s="482"/>
      <c r="H56" s="482">
        <f>SUMIFS(INDEX('P&amp;L'!$V$8:$AI$278,,MATCH(H$53,'P&amp;L'!$V$6:$AI$6,0)),'P&amp;L'!$D$8:$D$278,$C56)/$A$1</f>
        <v>0</v>
      </c>
      <c r="I56" s="482">
        <f>SUMIFS(INDEX('P&amp;L'!$V$8:$AI$278,,MATCH(I$53,'P&amp;L'!$V$6:$AI$6,0)),'P&amp;L'!$D$8:$D$278,$C56)/$A$1</f>
        <v>0</v>
      </c>
      <c r="J56" s="482">
        <f>SUMIFS(INDEX('P&amp;L'!$V$8:$AI$278,,MATCH(J$53,'P&amp;L'!$V$6:$AI$6,0)),'P&amp;L'!$D$8:$D$278,$C56)/$A$1</f>
        <v>0</v>
      </c>
      <c r="K56" s="482">
        <f>SUMIFS(INDEX('P&amp;L'!$V$8:$AI$278,,MATCH(K$53,'P&amp;L'!$V$6:$AI$6,0)),'P&amp;L'!$D$8:$D$278,$C56)/$A$1</f>
        <v>0</v>
      </c>
      <c r="L56" s="482">
        <f>SUMIFS(INDEX('P&amp;L'!$V$8:$AI$278,,MATCH(L$53,'P&amp;L'!$V$6:$AI$6,0)),'P&amp;L'!$D$8:$D$278,$C56)/$A$1</f>
        <v>0</v>
      </c>
      <c r="M56" s="482">
        <f>SUMIFS(INDEX('P&amp;L'!$V$8:$AI$278,,MATCH(M$53,'P&amp;L'!$V$6:$AI$6,0)),'P&amp;L'!$D$8:$D$278,$C56)/$A$1</f>
        <v>0</v>
      </c>
      <c r="N56" s="482">
        <f>SUMIFS(INDEX('P&amp;L'!$V$8:$AI$278,,MATCH(N$53,'P&amp;L'!$V$6:$AI$6,0)),'P&amp;L'!$D$8:$D$278,$C56)/$A$1</f>
        <v>0</v>
      </c>
      <c r="O56" s="483">
        <f>SUMIFS(INDEX('P&amp;L'!$V$8:$AI$278,,MATCH(O$53,'P&amp;L'!$V$6:$AI$6,0)),'P&amp;L'!$D$8:$D$278,$C56)/$A$1</f>
        <v>1089.9000000000001</v>
      </c>
      <c r="P56" s="149"/>
      <c r="Q56" s="495">
        <f t="shared" si="13"/>
        <v>1089.9000000000001</v>
      </c>
      <c r="R56" s="484">
        <f ca="1">SUMIFS('P&amp;L'!Q$8:Q$278,'P&amp;L'!$D$8:$D$278,$C56)/$A$1</f>
        <v>0</v>
      </c>
    </row>
    <row r="57" spans="1:18" hidden="1" x14ac:dyDescent="0.25">
      <c r="C57" s="582" t="str">
        <f>IF(ISBLANK('Benchmark Index'!S9),"--",'Benchmark Index'!S9)</f>
        <v xml:space="preserve">Travel </v>
      </c>
      <c r="D57" s="482"/>
      <c r="E57" s="482"/>
      <c r="F57" s="482">
        <f>SUMIFS(INDEX('P&amp;L'!$V$8:$AI$278,,MATCH(F$53,'P&amp;L'!$V$6:$AI$6,0)),'P&amp;L'!$D$8:$D$278,$C57)/$A$1</f>
        <v>0</v>
      </c>
      <c r="G57" s="482"/>
      <c r="H57" s="482">
        <f>SUMIFS(INDEX('P&amp;L'!$V$8:$AI$278,,MATCH(H$53,'P&amp;L'!$V$6:$AI$6,0)),'P&amp;L'!$D$8:$D$278,$C57)/$A$1</f>
        <v>0</v>
      </c>
      <c r="I57" s="482">
        <f>SUMIFS(INDEX('P&amp;L'!$V$8:$AI$278,,MATCH(I$53,'P&amp;L'!$V$6:$AI$6,0)),'P&amp;L'!$D$8:$D$278,$C57)/$A$1</f>
        <v>0</v>
      </c>
      <c r="J57" s="482">
        <f>SUMIFS(INDEX('P&amp;L'!$V$8:$AI$278,,MATCH(J$53,'P&amp;L'!$V$6:$AI$6,0)),'P&amp;L'!$D$8:$D$278,$C57)/$A$1</f>
        <v>0</v>
      </c>
      <c r="K57" s="482">
        <f>SUMIFS(INDEX('P&amp;L'!$V$8:$AI$278,,MATCH(K$53,'P&amp;L'!$V$6:$AI$6,0)),'P&amp;L'!$D$8:$D$278,$C57)/$A$1</f>
        <v>0</v>
      </c>
      <c r="L57" s="482">
        <f>SUMIFS(INDEX('P&amp;L'!$V$8:$AI$278,,MATCH(L$53,'P&amp;L'!$V$6:$AI$6,0)),'P&amp;L'!$D$8:$D$278,$C57)/$A$1</f>
        <v>0</v>
      </c>
      <c r="M57" s="482">
        <f>SUMIFS(INDEX('P&amp;L'!$V$8:$AI$278,,MATCH(M$53,'P&amp;L'!$V$6:$AI$6,0)),'P&amp;L'!$D$8:$D$278,$C57)/$A$1</f>
        <v>0</v>
      </c>
      <c r="N57" s="482">
        <f>SUMIFS(INDEX('P&amp;L'!$V$8:$AI$278,,MATCH(N$53,'P&amp;L'!$V$6:$AI$6,0)),'P&amp;L'!$D$8:$D$278,$C57)/$A$1</f>
        <v>0</v>
      </c>
      <c r="O57" s="483">
        <f>SUMIFS(INDEX('P&amp;L'!$V$8:$AI$278,,MATCH(O$53,'P&amp;L'!$V$6:$AI$6,0)),'P&amp;L'!$D$8:$D$278,$C57)/$A$1</f>
        <v>0</v>
      </c>
      <c r="P57" s="149"/>
      <c r="Q57" s="495">
        <f t="shared" si="13"/>
        <v>0</v>
      </c>
      <c r="R57" s="484">
        <f ca="1">SUMIFS('P&amp;L'!Q$8:Q$278,'P&amp;L'!$D$8:$D$278,$C57)/$A$1</f>
        <v>0</v>
      </c>
    </row>
    <row r="58" spans="1:18" hidden="1" x14ac:dyDescent="0.25">
      <c r="C58" s="582" t="str">
        <f>IF(ISBLANK('Benchmark Index'!S10),"--",'Benchmark Index'!S10)</f>
        <v>COS</v>
      </c>
      <c r="D58" s="482"/>
      <c r="E58" s="482"/>
      <c r="F58" s="482">
        <f>SUMIFS(INDEX('P&amp;L'!$V$8:$AI$278,,MATCH(F$53,'P&amp;L'!$V$6:$AI$6,0)),'P&amp;L'!$D$8:$D$278,$C58)/$A$1</f>
        <v>0</v>
      </c>
      <c r="G58" s="482"/>
      <c r="H58" s="482">
        <f>SUMIFS(INDEX('P&amp;L'!$V$8:$AI$278,,MATCH(H$53,'P&amp;L'!$V$6:$AI$6,0)),'P&amp;L'!$D$8:$D$278,$C58)/$A$1</f>
        <v>0</v>
      </c>
      <c r="I58" s="482">
        <f>SUMIFS(INDEX('P&amp;L'!$V$8:$AI$278,,MATCH(I$53,'P&amp;L'!$V$6:$AI$6,0)),'P&amp;L'!$D$8:$D$278,$C58)/$A$1</f>
        <v>0</v>
      </c>
      <c r="J58" s="482">
        <f>SUMIFS(INDEX('P&amp;L'!$V$8:$AI$278,,MATCH(J$53,'P&amp;L'!$V$6:$AI$6,0)),'P&amp;L'!$D$8:$D$278,$C58)/$A$1</f>
        <v>0</v>
      </c>
      <c r="K58" s="482">
        <f>SUMIFS(INDEX('P&amp;L'!$V$8:$AI$278,,MATCH(K$53,'P&amp;L'!$V$6:$AI$6,0)),'P&amp;L'!$D$8:$D$278,$C58)/$A$1</f>
        <v>0</v>
      </c>
      <c r="L58" s="482">
        <f>SUMIFS(INDEX('P&amp;L'!$V$8:$AI$278,,MATCH(L$53,'P&amp;L'!$V$6:$AI$6,0)),'P&amp;L'!$D$8:$D$278,$C58)/$A$1</f>
        <v>0</v>
      </c>
      <c r="M58" s="482">
        <f>SUMIFS(INDEX('P&amp;L'!$V$8:$AI$278,,MATCH(M$53,'P&amp;L'!$V$6:$AI$6,0)),'P&amp;L'!$D$8:$D$278,$C58)/$A$1</f>
        <v>0</v>
      </c>
      <c r="N58" s="482">
        <f>SUMIFS(INDEX('P&amp;L'!$V$8:$AI$278,,MATCH(N$53,'P&amp;L'!$V$6:$AI$6,0)),'P&amp;L'!$D$8:$D$278,$C58)/$A$1</f>
        <v>0</v>
      </c>
      <c r="O58" s="483">
        <f>SUMIFS(INDEX('P&amp;L'!$V$8:$AI$278,,MATCH(O$53,'P&amp;L'!$V$6:$AI$6,0)),'P&amp;L'!$D$8:$D$278,$C58)/$A$1</f>
        <v>0</v>
      </c>
      <c r="P58" s="149"/>
      <c r="Q58" s="495">
        <f t="shared" si="13"/>
        <v>0</v>
      </c>
      <c r="R58" s="484">
        <f ca="1">SUMIFS('P&amp;L'!Q$8:Q$278,'P&amp;L'!$D$8:$D$278,$C58)/$A$1</f>
        <v>0</v>
      </c>
    </row>
    <row r="59" spans="1:18" hidden="1" x14ac:dyDescent="0.25">
      <c r="C59" s="582" t="str">
        <f>IF(ISBLANK('Benchmark Index'!S11),"--",'Benchmark Index'!S11)</f>
        <v>Office admin</v>
      </c>
      <c r="D59" s="482"/>
      <c r="E59" s="482"/>
      <c r="F59" s="482">
        <f>SUMIFS(INDEX('P&amp;L'!$V$8:$AI$278,,MATCH(F$53,'P&amp;L'!$V$6:$AI$6,0)),'P&amp;L'!$D$8:$D$278,$C59)/$A$1</f>
        <v>0</v>
      </c>
      <c r="G59" s="482"/>
      <c r="H59" s="482">
        <f>SUMIFS(INDEX('P&amp;L'!$V$8:$AI$278,,MATCH(H$53,'P&amp;L'!$V$6:$AI$6,0)),'P&amp;L'!$D$8:$D$278,$C59)/$A$1</f>
        <v>0</v>
      </c>
      <c r="I59" s="482">
        <f>SUMIFS(INDEX('P&amp;L'!$V$8:$AI$278,,MATCH(I$53,'P&amp;L'!$V$6:$AI$6,0)),'P&amp;L'!$D$8:$D$278,$C59)/$A$1</f>
        <v>0</v>
      </c>
      <c r="J59" s="482">
        <f>SUMIFS(INDEX('P&amp;L'!$V$8:$AI$278,,MATCH(J$53,'P&amp;L'!$V$6:$AI$6,0)),'P&amp;L'!$D$8:$D$278,$C59)/$A$1</f>
        <v>0</v>
      </c>
      <c r="K59" s="482">
        <f>SUMIFS(INDEX('P&amp;L'!$V$8:$AI$278,,MATCH(K$53,'P&amp;L'!$V$6:$AI$6,0)),'P&amp;L'!$D$8:$D$278,$C59)/$A$1</f>
        <v>0</v>
      </c>
      <c r="L59" s="482">
        <f>SUMIFS(INDEX('P&amp;L'!$V$8:$AI$278,,MATCH(L$53,'P&amp;L'!$V$6:$AI$6,0)),'P&amp;L'!$D$8:$D$278,$C59)/$A$1</f>
        <v>0</v>
      </c>
      <c r="M59" s="482">
        <f>SUMIFS(INDEX('P&amp;L'!$V$8:$AI$278,,MATCH(M$53,'P&amp;L'!$V$6:$AI$6,0)),'P&amp;L'!$D$8:$D$278,$C59)/$A$1</f>
        <v>0</v>
      </c>
      <c r="N59" s="482">
        <f>SUMIFS(INDEX('P&amp;L'!$V$8:$AI$278,,MATCH(N$53,'P&amp;L'!$V$6:$AI$6,0)),'P&amp;L'!$D$8:$D$278,$C59)/$A$1</f>
        <v>0</v>
      </c>
      <c r="O59" s="483">
        <f>SUMIFS(INDEX('P&amp;L'!$V$8:$AI$278,,MATCH(O$53,'P&amp;L'!$V$6:$AI$6,0)),'P&amp;L'!$D$8:$D$278,$C59)/$A$1</f>
        <v>0</v>
      </c>
      <c r="P59" s="149"/>
      <c r="Q59" s="495">
        <f t="shared" si="13"/>
        <v>0</v>
      </c>
      <c r="R59" s="484">
        <f>SUMIFS('P&amp;L'!Q$8:Q$278,'P&amp;L'!$D$8:$D$278,$C59)/$A$1</f>
        <v>0</v>
      </c>
    </row>
    <row r="60" spans="1:18" hidden="1" x14ac:dyDescent="0.25">
      <c r="C60" s="582" t="str">
        <f>IF(ISBLANK('Benchmark Index'!S12),"--",'Benchmark Index'!S12)</f>
        <v>Consultant</v>
      </c>
      <c r="D60" s="482"/>
      <c r="E60" s="482"/>
      <c r="F60" s="482">
        <f>SUMIFS(INDEX('P&amp;L'!$V$8:$AI$278,,MATCH(F$53,'P&amp;L'!$V$6:$AI$6,0)),'P&amp;L'!$D$8:$D$278,$C60)/$A$1</f>
        <v>0</v>
      </c>
      <c r="G60" s="482"/>
      <c r="H60" s="482">
        <f>SUMIFS(INDEX('P&amp;L'!$V$8:$AI$278,,MATCH(H$53,'P&amp;L'!$V$6:$AI$6,0)),'P&amp;L'!$D$8:$D$278,$C60)/$A$1</f>
        <v>0</v>
      </c>
      <c r="I60" s="482">
        <f>SUMIFS(INDEX('P&amp;L'!$V$8:$AI$278,,MATCH(I$53,'P&amp;L'!$V$6:$AI$6,0)),'P&amp;L'!$D$8:$D$278,$C60)/$A$1</f>
        <v>0</v>
      </c>
      <c r="J60" s="482">
        <f>SUMIFS(INDEX('P&amp;L'!$V$8:$AI$278,,MATCH(J$53,'P&amp;L'!$V$6:$AI$6,0)),'P&amp;L'!$D$8:$D$278,$C60)/$A$1</f>
        <v>0</v>
      </c>
      <c r="K60" s="482">
        <f>SUMIFS(INDEX('P&amp;L'!$V$8:$AI$278,,MATCH(K$53,'P&amp;L'!$V$6:$AI$6,0)),'P&amp;L'!$D$8:$D$278,$C60)/$A$1</f>
        <v>0</v>
      </c>
      <c r="L60" s="482">
        <f>SUMIFS(INDEX('P&amp;L'!$V$8:$AI$278,,MATCH(L$53,'P&amp;L'!$V$6:$AI$6,0)),'P&amp;L'!$D$8:$D$278,$C60)/$A$1</f>
        <v>0</v>
      </c>
      <c r="M60" s="482">
        <f>SUMIFS(INDEX('P&amp;L'!$V$8:$AI$278,,MATCH(M$53,'P&amp;L'!$V$6:$AI$6,0)),'P&amp;L'!$D$8:$D$278,$C60)/$A$1</f>
        <v>0</v>
      </c>
      <c r="N60" s="482">
        <f>SUMIFS(INDEX('P&amp;L'!$V$8:$AI$278,,MATCH(N$53,'P&amp;L'!$V$6:$AI$6,0)),'P&amp;L'!$D$8:$D$278,$C60)/$A$1</f>
        <v>0</v>
      </c>
      <c r="O60" s="483">
        <f>SUMIFS(INDEX('P&amp;L'!$V$8:$AI$278,,MATCH(O$53,'P&amp;L'!$V$6:$AI$6,0)),'P&amp;L'!$D$8:$D$278,$C60)/$A$1</f>
        <v>0</v>
      </c>
      <c r="P60" s="149"/>
      <c r="Q60" s="495">
        <f t="shared" si="13"/>
        <v>0</v>
      </c>
      <c r="R60" s="484">
        <f ca="1">SUMIFS('P&amp;L'!Q$8:Q$278,'P&amp;L'!$D$8:$D$278,$C60)/$A$1</f>
        <v>0</v>
      </c>
    </row>
    <row r="61" spans="1:18" x14ac:dyDescent="0.25">
      <c r="C61" s="582" t="str">
        <f>IF(ISBLANK('Benchmark Index'!S13),"--",'Benchmark Index'!S13)</f>
        <v>Insurance</v>
      </c>
      <c r="D61" s="482"/>
      <c r="E61" s="482"/>
      <c r="F61" s="482">
        <f>SUMIFS(INDEX('P&amp;L'!$V$8:$AI$278,,MATCH(F$53,'P&amp;L'!$V$6:$AI$6,0)),'P&amp;L'!$D$8:$D$278,$C61)/$A$1</f>
        <v>0</v>
      </c>
      <c r="G61" s="482"/>
      <c r="H61" s="482">
        <f>SUMIFS(INDEX('P&amp;L'!$V$8:$AI$278,,MATCH(H$53,'P&amp;L'!$V$6:$AI$6,0)),'P&amp;L'!$D$8:$D$278,$C61)/$A$1</f>
        <v>0</v>
      </c>
      <c r="I61" s="482">
        <f>SUMIFS(INDEX('P&amp;L'!$V$8:$AI$278,,MATCH(I$53,'P&amp;L'!$V$6:$AI$6,0)),'P&amp;L'!$D$8:$D$278,$C61)/$A$1</f>
        <v>0</v>
      </c>
      <c r="J61" s="482">
        <f>SUMIFS(INDEX('P&amp;L'!$V$8:$AI$278,,MATCH(J$53,'P&amp;L'!$V$6:$AI$6,0)),'P&amp;L'!$D$8:$D$278,$C61)/$A$1</f>
        <v>0</v>
      </c>
      <c r="K61" s="482">
        <f>SUMIFS(INDEX('P&amp;L'!$V$8:$AI$278,,MATCH(K$53,'P&amp;L'!$V$6:$AI$6,0)),'P&amp;L'!$D$8:$D$278,$C61)/$A$1</f>
        <v>0</v>
      </c>
      <c r="L61" s="482">
        <f>SUMIFS(INDEX('P&amp;L'!$V$8:$AI$278,,MATCH(L$53,'P&amp;L'!$V$6:$AI$6,0)),'P&amp;L'!$D$8:$D$278,$C61)/$A$1</f>
        <v>0</v>
      </c>
      <c r="M61" s="482">
        <f>SUMIFS(INDEX('P&amp;L'!$V$8:$AI$278,,MATCH(M$53,'P&amp;L'!$V$6:$AI$6,0)),'P&amp;L'!$D$8:$D$278,$C61)/$A$1</f>
        <v>0</v>
      </c>
      <c r="N61" s="482">
        <f>SUMIFS(INDEX('P&amp;L'!$V$8:$AI$278,,MATCH(N$53,'P&amp;L'!$V$6:$AI$6,0)),'P&amp;L'!$D$8:$D$278,$C61)/$A$1</f>
        <v>0</v>
      </c>
      <c r="O61" s="483">
        <f>SUMIFS(INDEX('P&amp;L'!$V$8:$AI$278,,MATCH(O$53,'P&amp;L'!$V$6:$AI$6,0)),'P&amp;L'!$D$8:$D$278,$C61)/$A$1</f>
        <v>7715.8</v>
      </c>
      <c r="P61" s="149"/>
      <c r="Q61" s="495">
        <f t="shared" si="13"/>
        <v>7715.8</v>
      </c>
      <c r="R61" s="484">
        <f ca="1">SUMIFS('P&amp;L'!Q$8:Q$278,'P&amp;L'!$D$8:$D$278,$C61)/$A$1</f>
        <v>7950</v>
      </c>
    </row>
    <row r="62" spans="1:18" hidden="1" x14ac:dyDescent="0.25">
      <c r="C62" s="582" t="str">
        <f>IF(ISBLANK('Benchmark Index'!S14),"--",'Benchmark Index'!S14)</f>
        <v>License</v>
      </c>
      <c r="D62" s="482"/>
      <c r="E62" s="482"/>
      <c r="F62" s="482">
        <f>SUMIFS(INDEX('P&amp;L'!$V$8:$AI$278,,MATCH(F$53,'P&amp;L'!$V$6:$AI$6,0)),'P&amp;L'!$D$8:$D$278,$C62)/$A$1</f>
        <v>0</v>
      </c>
      <c r="G62" s="482"/>
      <c r="H62" s="482">
        <f>SUMIFS(INDEX('P&amp;L'!$V$8:$AI$278,,MATCH(H$53,'P&amp;L'!$V$6:$AI$6,0)),'P&amp;L'!$D$8:$D$278,$C62)/$A$1</f>
        <v>0</v>
      </c>
      <c r="I62" s="482">
        <f>SUMIFS(INDEX('P&amp;L'!$V$8:$AI$278,,MATCH(I$53,'P&amp;L'!$V$6:$AI$6,0)),'P&amp;L'!$D$8:$D$278,$C62)/$A$1</f>
        <v>0</v>
      </c>
      <c r="J62" s="482">
        <f>SUMIFS(INDEX('P&amp;L'!$V$8:$AI$278,,MATCH(J$53,'P&amp;L'!$V$6:$AI$6,0)),'P&amp;L'!$D$8:$D$278,$C62)/$A$1</f>
        <v>0</v>
      </c>
      <c r="K62" s="482">
        <f>SUMIFS(INDEX('P&amp;L'!$V$8:$AI$278,,MATCH(K$53,'P&amp;L'!$V$6:$AI$6,0)),'P&amp;L'!$D$8:$D$278,$C62)/$A$1</f>
        <v>0</v>
      </c>
      <c r="L62" s="482">
        <f>SUMIFS(INDEX('P&amp;L'!$V$8:$AI$278,,MATCH(L$53,'P&amp;L'!$V$6:$AI$6,0)),'P&amp;L'!$D$8:$D$278,$C62)/$A$1</f>
        <v>0</v>
      </c>
      <c r="M62" s="482">
        <f>SUMIFS(INDEX('P&amp;L'!$V$8:$AI$278,,MATCH(M$53,'P&amp;L'!$V$6:$AI$6,0)),'P&amp;L'!$D$8:$D$278,$C62)/$A$1</f>
        <v>0</v>
      </c>
      <c r="N62" s="482">
        <f>SUMIFS(INDEX('P&amp;L'!$V$8:$AI$278,,MATCH(N$53,'P&amp;L'!$V$6:$AI$6,0)),'P&amp;L'!$D$8:$D$278,$C62)/$A$1</f>
        <v>0</v>
      </c>
      <c r="O62" s="483">
        <f>SUMIFS(INDEX('P&amp;L'!$V$8:$AI$278,,MATCH(O$53,'P&amp;L'!$V$6:$AI$6,0)),'P&amp;L'!$D$8:$D$278,$C62)/$A$1</f>
        <v>0</v>
      </c>
      <c r="P62" s="149"/>
      <c r="Q62" s="495">
        <f t="shared" si="13"/>
        <v>0</v>
      </c>
      <c r="R62" s="484">
        <f>SUMIFS('P&amp;L'!Q$8:Q$278,'P&amp;L'!$D$8:$D$278,$C62)/$A$1</f>
        <v>0</v>
      </c>
    </row>
    <row r="63" spans="1:18" x14ac:dyDescent="0.25">
      <c r="C63" s="582" t="str">
        <f>IF(ISBLANK('Benchmark Index'!S15),"--",'Benchmark Index'!S15)</f>
        <v>Rent &amp; Utilities</v>
      </c>
      <c r="D63" s="482"/>
      <c r="E63" s="482"/>
      <c r="F63" s="482">
        <f>SUMIFS(INDEX('P&amp;L'!$V$8:$AI$278,,MATCH(F$53,'P&amp;L'!$V$6:$AI$6,0)),'P&amp;L'!$D$8:$D$278,$C63)/$A$1</f>
        <v>0</v>
      </c>
      <c r="G63" s="482"/>
      <c r="H63" s="482">
        <f>SUMIFS(INDEX('P&amp;L'!$V$8:$AI$278,,MATCH(H$53,'P&amp;L'!$V$6:$AI$6,0)),'P&amp;L'!$D$8:$D$278,$C63)/$A$1</f>
        <v>0</v>
      </c>
      <c r="I63" s="482">
        <f>SUMIFS(INDEX('P&amp;L'!$V$8:$AI$278,,MATCH(I$53,'P&amp;L'!$V$6:$AI$6,0)),'P&amp;L'!$D$8:$D$278,$C63)/$A$1</f>
        <v>0</v>
      </c>
      <c r="J63" s="482">
        <f>SUMIFS(INDEX('P&amp;L'!$V$8:$AI$278,,MATCH(J$53,'P&amp;L'!$V$6:$AI$6,0)),'P&amp;L'!$D$8:$D$278,$C63)/$A$1</f>
        <v>0</v>
      </c>
      <c r="K63" s="482">
        <f>SUMIFS(INDEX('P&amp;L'!$V$8:$AI$278,,MATCH(K$53,'P&amp;L'!$V$6:$AI$6,0)),'P&amp;L'!$D$8:$D$278,$C63)/$A$1</f>
        <v>0</v>
      </c>
      <c r="L63" s="482">
        <f>SUMIFS(INDEX('P&amp;L'!$V$8:$AI$278,,MATCH(L$53,'P&amp;L'!$V$6:$AI$6,0)),'P&amp;L'!$D$8:$D$278,$C63)/$A$1</f>
        <v>0</v>
      </c>
      <c r="M63" s="482">
        <f>SUMIFS(INDEX('P&amp;L'!$V$8:$AI$278,,MATCH(M$53,'P&amp;L'!$V$6:$AI$6,0)),'P&amp;L'!$D$8:$D$278,$C63)/$A$1</f>
        <v>0</v>
      </c>
      <c r="N63" s="482">
        <f>SUMIFS(INDEX('P&amp;L'!$V$8:$AI$278,,MATCH(N$53,'P&amp;L'!$V$6:$AI$6,0)),'P&amp;L'!$D$8:$D$278,$C63)/$A$1</f>
        <v>0</v>
      </c>
      <c r="O63" s="483">
        <f>SUMIFS(INDEX('P&amp;L'!$V$8:$AI$278,,MATCH(O$53,'P&amp;L'!$V$6:$AI$6,0)),'P&amp;L'!$D$8:$D$278,$C63)/$A$1</f>
        <v>50466.11</v>
      </c>
      <c r="P63" s="149"/>
      <c r="Q63" s="495">
        <f t="shared" si="13"/>
        <v>50466.11</v>
      </c>
      <c r="R63" s="484">
        <f ca="1">SUMIFS('P&amp;L'!Q$8:Q$278,'P&amp;L'!$D$8:$D$278,$C63)/$A$1</f>
        <v>41139.240506329123</v>
      </c>
    </row>
    <row r="64" spans="1:18" hidden="1" x14ac:dyDescent="0.25">
      <c r="C64" s="582" t="str">
        <f>IF(ISBLANK('Benchmark Index'!S16),"--",'Benchmark Index'!S16)</f>
        <v>Marketing consultant</v>
      </c>
      <c r="D64" s="482"/>
      <c r="E64" s="482"/>
      <c r="F64" s="482">
        <f>SUMIFS(INDEX('P&amp;L'!$V$8:$AI$278,,MATCH(F$53,'P&amp;L'!$V$6:$AI$6,0)),'P&amp;L'!$D$8:$D$278,$C64)/$A$1</f>
        <v>0</v>
      </c>
      <c r="G64" s="482"/>
      <c r="H64" s="482">
        <f>SUMIFS(INDEX('P&amp;L'!$V$8:$AI$278,,MATCH(H$53,'P&amp;L'!$V$6:$AI$6,0)),'P&amp;L'!$D$8:$D$278,$C64)/$A$1</f>
        <v>0</v>
      </c>
      <c r="I64" s="482">
        <f>SUMIFS(INDEX('P&amp;L'!$V$8:$AI$278,,MATCH(I$53,'P&amp;L'!$V$6:$AI$6,0)),'P&amp;L'!$D$8:$D$278,$C64)/$A$1</f>
        <v>0</v>
      </c>
      <c r="J64" s="482">
        <f>SUMIFS(INDEX('P&amp;L'!$V$8:$AI$278,,MATCH(J$53,'P&amp;L'!$V$6:$AI$6,0)),'P&amp;L'!$D$8:$D$278,$C64)/$A$1</f>
        <v>0</v>
      </c>
      <c r="K64" s="482">
        <f>SUMIFS(INDEX('P&amp;L'!$V$8:$AI$278,,MATCH(K$53,'P&amp;L'!$V$6:$AI$6,0)),'P&amp;L'!$D$8:$D$278,$C64)/$A$1</f>
        <v>0</v>
      </c>
      <c r="L64" s="482">
        <f>SUMIFS(INDEX('P&amp;L'!$V$8:$AI$278,,MATCH(L$53,'P&amp;L'!$V$6:$AI$6,0)),'P&amp;L'!$D$8:$D$278,$C64)/$A$1</f>
        <v>0</v>
      </c>
      <c r="M64" s="482">
        <f>SUMIFS(INDEX('P&amp;L'!$V$8:$AI$278,,MATCH(M$53,'P&amp;L'!$V$6:$AI$6,0)),'P&amp;L'!$D$8:$D$278,$C64)/$A$1</f>
        <v>0</v>
      </c>
      <c r="N64" s="482">
        <f>SUMIFS(INDEX('P&amp;L'!$V$8:$AI$278,,MATCH(N$53,'P&amp;L'!$V$6:$AI$6,0)),'P&amp;L'!$D$8:$D$278,$C64)/$A$1</f>
        <v>0</v>
      </c>
      <c r="O64" s="483">
        <f>SUMIFS(INDEX('P&amp;L'!$V$8:$AI$278,,MATCH(O$53,'P&amp;L'!$V$6:$AI$6,0)),'P&amp;L'!$D$8:$D$278,$C64)/$A$1</f>
        <v>0</v>
      </c>
      <c r="P64" s="149"/>
      <c r="Q64" s="495">
        <f t="shared" si="13"/>
        <v>0</v>
      </c>
      <c r="R64" s="484">
        <f>SUMIFS('P&amp;L'!Q$8:Q$278,'P&amp;L'!$D$8:$D$278,$C64)/$A$1</f>
        <v>0</v>
      </c>
    </row>
    <row r="65" spans="3:18" x14ac:dyDescent="0.25">
      <c r="C65" s="582" t="str">
        <f>IF(ISBLANK('Benchmark Index'!S17),"--",'Benchmark Index'!S17)</f>
        <v xml:space="preserve">Marketing general </v>
      </c>
      <c r="D65" s="482"/>
      <c r="E65" s="482"/>
      <c r="F65" s="482">
        <f>SUMIFS(INDEX('P&amp;L'!$V$8:$AI$278,,MATCH(F$53,'P&amp;L'!$V$6:$AI$6,0)),'P&amp;L'!$D$8:$D$278,$C65)/$A$1</f>
        <v>0</v>
      </c>
      <c r="G65" s="482"/>
      <c r="H65" s="482">
        <f>SUMIFS(INDEX('P&amp;L'!$V$8:$AI$278,,MATCH(H$53,'P&amp;L'!$V$6:$AI$6,0)),'P&amp;L'!$D$8:$D$278,$C65)/$A$1</f>
        <v>0</v>
      </c>
      <c r="I65" s="482">
        <f>SUMIFS(INDEX('P&amp;L'!$V$8:$AI$278,,MATCH(I$53,'P&amp;L'!$V$6:$AI$6,0)),'P&amp;L'!$D$8:$D$278,$C65)/$A$1</f>
        <v>0</v>
      </c>
      <c r="J65" s="482">
        <f>SUMIFS(INDEX('P&amp;L'!$V$8:$AI$278,,MATCH(J$53,'P&amp;L'!$V$6:$AI$6,0)),'P&amp;L'!$D$8:$D$278,$C65)/$A$1</f>
        <v>0</v>
      </c>
      <c r="K65" s="482">
        <f>SUMIFS(INDEX('P&amp;L'!$V$8:$AI$278,,MATCH(K$53,'P&amp;L'!$V$6:$AI$6,0)),'P&amp;L'!$D$8:$D$278,$C65)/$A$1</f>
        <v>0</v>
      </c>
      <c r="L65" s="482">
        <f>SUMIFS(INDEX('P&amp;L'!$V$8:$AI$278,,MATCH(L$53,'P&amp;L'!$V$6:$AI$6,0)),'P&amp;L'!$D$8:$D$278,$C65)/$A$1</f>
        <v>0</v>
      </c>
      <c r="M65" s="482">
        <f>SUMIFS(INDEX('P&amp;L'!$V$8:$AI$278,,MATCH(M$53,'P&amp;L'!$V$6:$AI$6,0)),'P&amp;L'!$D$8:$D$278,$C65)/$A$1</f>
        <v>0</v>
      </c>
      <c r="N65" s="482">
        <f>SUMIFS(INDEX('P&amp;L'!$V$8:$AI$278,,MATCH(N$53,'P&amp;L'!$V$6:$AI$6,0)),'P&amp;L'!$D$8:$D$278,$C65)/$A$1</f>
        <v>0</v>
      </c>
      <c r="O65" s="483">
        <f>SUMIFS(INDEX('P&amp;L'!$V$8:$AI$278,,MATCH(O$53,'P&amp;L'!$V$6:$AI$6,0)),'P&amp;L'!$D$8:$D$278,$C65)/$A$1</f>
        <v>6018.9400000000005</v>
      </c>
      <c r="P65" s="149"/>
      <c r="Q65" s="495">
        <f t="shared" si="13"/>
        <v>6018.9400000000005</v>
      </c>
      <c r="R65" s="484">
        <f ca="1">SUMIFS('P&amp;L'!Q$8:Q$278,'P&amp;L'!$D$8:$D$278,$C65)/$A$1</f>
        <v>228000</v>
      </c>
    </row>
    <row r="66" spans="3:18" hidden="1" x14ac:dyDescent="0.25">
      <c r="C66" s="582" t="str">
        <f>IF(ISBLANK('Benchmark Index'!S18),"--",'Benchmark Index'!S18)</f>
        <v>Subcontractors &amp; Consulting</v>
      </c>
      <c r="D66" s="482"/>
      <c r="E66" s="482"/>
      <c r="F66" s="482">
        <f>SUMIFS(INDEX('P&amp;L'!$V$8:$AI$278,,MATCH(F$53,'P&amp;L'!$V$6:$AI$6,0)),'P&amp;L'!$D$8:$D$278,$C66)/$A$1</f>
        <v>0</v>
      </c>
      <c r="G66" s="482"/>
      <c r="H66" s="482">
        <f>SUMIFS(INDEX('P&amp;L'!$V$8:$AI$278,,MATCH(H$53,'P&amp;L'!$V$6:$AI$6,0)),'P&amp;L'!$D$8:$D$278,$C66)/$A$1</f>
        <v>0</v>
      </c>
      <c r="I66" s="482">
        <f>SUMIFS(INDEX('P&amp;L'!$V$8:$AI$278,,MATCH(I$53,'P&amp;L'!$V$6:$AI$6,0)),'P&amp;L'!$D$8:$D$278,$C66)/$A$1</f>
        <v>0</v>
      </c>
      <c r="J66" s="482">
        <f>SUMIFS(INDEX('P&amp;L'!$V$8:$AI$278,,MATCH(J$53,'P&amp;L'!$V$6:$AI$6,0)),'P&amp;L'!$D$8:$D$278,$C66)/$A$1</f>
        <v>0</v>
      </c>
      <c r="K66" s="482">
        <f>SUMIFS(INDEX('P&amp;L'!$V$8:$AI$278,,MATCH(K$53,'P&amp;L'!$V$6:$AI$6,0)),'P&amp;L'!$D$8:$D$278,$C66)/$A$1</f>
        <v>0</v>
      </c>
      <c r="L66" s="482">
        <f>SUMIFS(INDEX('P&amp;L'!$V$8:$AI$278,,MATCH(L$53,'P&amp;L'!$V$6:$AI$6,0)),'P&amp;L'!$D$8:$D$278,$C66)/$A$1</f>
        <v>0</v>
      </c>
      <c r="M66" s="482">
        <f>SUMIFS(INDEX('P&amp;L'!$V$8:$AI$278,,MATCH(M$53,'P&amp;L'!$V$6:$AI$6,0)),'P&amp;L'!$D$8:$D$278,$C66)/$A$1</f>
        <v>0</v>
      </c>
      <c r="N66" s="482">
        <f>SUMIFS(INDEX('P&amp;L'!$V$8:$AI$278,,MATCH(N$53,'P&amp;L'!$V$6:$AI$6,0)),'P&amp;L'!$D$8:$D$278,$C66)/$A$1</f>
        <v>0</v>
      </c>
      <c r="O66" s="483">
        <f>SUMIFS(INDEX('P&amp;L'!$V$8:$AI$278,,MATCH(O$53,'P&amp;L'!$V$6:$AI$6,0)),'P&amp;L'!$D$8:$D$278,$C66)/$A$1</f>
        <v>0</v>
      </c>
      <c r="P66" s="149"/>
      <c r="Q66" s="495">
        <f t="shared" si="13"/>
        <v>0</v>
      </c>
      <c r="R66" s="484">
        <f>SUMIFS('P&amp;L'!Q$8:Q$278,'P&amp;L'!$D$8:$D$278,$C66)/$A$1</f>
        <v>0</v>
      </c>
    </row>
    <row r="67" spans="3:18" hidden="1" x14ac:dyDescent="0.25">
      <c r="C67" s="582" t="str">
        <f>IF(ISBLANK('Benchmark Index'!S19),"--",'Benchmark Index'!S19)</f>
        <v>Equipment</v>
      </c>
      <c r="D67" s="482"/>
      <c r="E67" s="482"/>
      <c r="F67" s="482">
        <f>SUMIFS(INDEX('P&amp;L'!$V$8:$AI$278,,MATCH(F$53,'P&amp;L'!$V$6:$AI$6,0)),'P&amp;L'!$D$8:$D$278,$C67)/$A$1</f>
        <v>0</v>
      </c>
      <c r="G67" s="482"/>
      <c r="H67" s="482">
        <f>SUMIFS(INDEX('P&amp;L'!$V$8:$AI$278,,MATCH(H$53,'P&amp;L'!$V$6:$AI$6,0)),'P&amp;L'!$D$8:$D$278,$C67)/$A$1</f>
        <v>0</v>
      </c>
      <c r="I67" s="482">
        <f>SUMIFS(INDEX('P&amp;L'!$V$8:$AI$278,,MATCH(I$53,'P&amp;L'!$V$6:$AI$6,0)),'P&amp;L'!$D$8:$D$278,$C67)/$A$1</f>
        <v>0</v>
      </c>
      <c r="J67" s="482">
        <f>SUMIFS(INDEX('P&amp;L'!$V$8:$AI$278,,MATCH(J$53,'P&amp;L'!$V$6:$AI$6,0)),'P&amp;L'!$D$8:$D$278,$C67)/$A$1</f>
        <v>0</v>
      </c>
      <c r="K67" s="482">
        <f>SUMIFS(INDEX('P&amp;L'!$V$8:$AI$278,,MATCH(K$53,'P&amp;L'!$V$6:$AI$6,0)),'P&amp;L'!$D$8:$D$278,$C67)/$A$1</f>
        <v>0</v>
      </c>
      <c r="L67" s="482">
        <f>SUMIFS(INDEX('P&amp;L'!$V$8:$AI$278,,MATCH(L$53,'P&amp;L'!$V$6:$AI$6,0)),'P&amp;L'!$D$8:$D$278,$C67)/$A$1</f>
        <v>0</v>
      </c>
      <c r="M67" s="482">
        <f>SUMIFS(INDEX('P&amp;L'!$V$8:$AI$278,,MATCH(M$53,'P&amp;L'!$V$6:$AI$6,0)),'P&amp;L'!$D$8:$D$278,$C67)/$A$1</f>
        <v>0</v>
      </c>
      <c r="N67" s="482">
        <f>SUMIFS(INDEX('P&amp;L'!$V$8:$AI$278,,MATCH(N$53,'P&amp;L'!$V$6:$AI$6,0)),'P&amp;L'!$D$8:$D$278,$C67)/$A$1</f>
        <v>0</v>
      </c>
      <c r="O67" s="483">
        <f>SUMIFS(INDEX('P&amp;L'!$V$8:$AI$278,,MATCH(O$53,'P&amp;L'!$V$6:$AI$6,0)),'P&amp;L'!$D$8:$D$278,$C67)/$A$1</f>
        <v>0</v>
      </c>
      <c r="P67" s="149"/>
      <c r="Q67" s="495">
        <f t="shared" si="13"/>
        <v>0</v>
      </c>
      <c r="R67" s="484">
        <f>SUMIFS('P&amp;L'!Q$8:Q$278,'P&amp;L'!$D$8:$D$278,$C67)/$A$1</f>
        <v>0</v>
      </c>
    </row>
    <row r="68" spans="3:18" hidden="1" x14ac:dyDescent="0.25">
      <c r="C68" s="582" t="str">
        <f>IF(ISBLANK('Benchmark Index'!S20),"--",'Benchmark Index'!S20)</f>
        <v>Patent</v>
      </c>
      <c r="D68" s="482"/>
      <c r="E68" s="482"/>
      <c r="F68" s="482">
        <f>SUMIFS(INDEX('P&amp;L'!$V$8:$AI$278,,MATCH(F$53,'P&amp;L'!$V$6:$AI$6,0)),'P&amp;L'!$D$8:$D$278,$C68)/$A$1</f>
        <v>0</v>
      </c>
      <c r="G68" s="482"/>
      <c r="H68" s="482">
        <f>SUMIFS(INDEX('P&amp;L'!$V$8:$AI$278,,MATCH(H$53,'P&amp;L'!$V$6:$AI$6,0)),'P&amp;L'!$D$8:$D$278,$C68)/$A$1</f>
        <v>0</v>
      </c>
      <c r="I68" s="482">
        <f>SUMIFS(INDEX('P&amp;L'!$V$8:$AI$278,,MATCH(I$53,'P&amp;L'!$V$6:$AI$6,0)),'P&amp;L'!$D$8:$D$278,$C68)/$A$1</f>
        <v>0</v>
      </c>
      <c r="J68" s="482">
        <f>SUMIFS(INDEX('P&amp;L'!$V$8:$AI$278,,MATCH(J$53,'P&amp;L'!$V$6:$AI$6,0)),'P&amp;L'!$D$8:$D$278,$C68)/$A$1</f>
        <v>0</v>
      </c>
      <c r="K68" s="482">
        <f>SUMIFS(INDEX('P&amp;L'!$V$8:$AI$278,,MATCH(K$53,'P&amp;L'!$V$6:$AI$6,0)),'P&amp;L'!$D$8:$D$278,$C68)/$A$1</f>
        <v>0</v>
      </c>
      <c r="L68" s="482">
        <f>SUMIFS(INDEX('P&amp;L'!$V$8:$AI$278,,MATCH(L$53,'P&amp;L'!$V$6:$AI$6,0)),'P&amp;L'!$D$8:$D$278,$C68)/$A$1</f>
        <v>0</v>
      </c>
      <c r="M68" s="482">
        <f>SUMIFS(INDEX('P&amp;L'!$V$8:$AI$278,,MATCH(M$53,'P&amp;L'!$V$6:$AI$6,0)),'P&amp;L'!$D$8:$D$278,$C68)/$A$1</f>
        <v>0</v>
      </c>
      <c r="N68" s="482">
        <f>SUMIFS(INDEX('P&amp;L'!$V$8:$AI$278,,MATCH(N$53,'P&amp;L'!$V$6:$AI$6,0)),'P&amp;L'!$D$8:$D$278,$C68)/$A$1</f>
        <v>0</v>
      </c>
      <c r="O68" s="483">
        <f>SUMIFS(INDEX('P&amp;L'!$V$8:$AI$278,,MATCH(O$53,'P&amp;L'!$V$6:$AI$6,0)),'P&amp;L'!$D$8:$D$278,$C68)/$A$1</f>
        <v>0</v>
      </c>
      <c r="P68" s="149"/>
      <c r="Q68" s="495">
        <f t="shared" si="13"/>
        <v>0</v>
      </c>
      <c r="R68" s="484">
        <f>SUMIFS('P&amp;L'!Q$8:Q$278,'P&amp;L'!$D$8:$D$278,$C68)/$A$1</f>
        <v>0</v>
      </c>
    </row>
    <row r="69" spans="3:18" x14ac:dyDescent="0.25">
      <c r="C69" s="582" t="str">
        <f>IF(ISBLANK('Benchmark Index'!S21),"--",'Benchmark Index'!S21)</f>
        <v>Others</v>
      </c>
      <c r="D69" s="482"/>
      <c r="E69" s="482"/>
      <c r="F69" s="482">
        <f>SUMIFS(INDEX('P&amp;L'!$V$8:$AI$278,,MATCH(F$53,'P&amp;L'!$V$6:$AI$6,0)),'P&amp;L'!$D$8:$D$278,$C69)/$A$1</f>
        <v>0</v>
      </c>
      <c r="G69" s="482"/>
      <c r="H69" s="482">
        <f>SUMIFS(INDEX('P&amp;L'!$V$8:$AI$278,,MATCH(H$53,'P&amp;L'!$V$6:$AI$6,0)),'P&amp;L'!$D$8:$D$278,$C69)/$A$1</f>
        <v>0</v>
      </c>
      <c r="I69" s="482">
        <f>SUMIFS(INDEX('P&amp;L'!$V$8:$AI$278,,MATCH(I$53,'P&amp;L'!$V$6:$AI$6,0)),'P&amp;L'!$D$8:$D$278,$C69)/$A$1</f>
        <v>0</v>
      </c>
      <c r="J69" s="482">
        <f>SUMIFS(INDEX('P&amp;L'!$V$8:$AI$278,,MATCH(J$53,'P&amp;L'!$V$6:$AI$6,0)),'P&amp;L'!$D$8:$D$278,$C69)/$A$1</f>
        <v>0</v>
      </c>
      <c r="K69" s="482">
        <f>SUMIFS(INDEX('P&amp;L'!$V$8:$AI$278,,MATCH(K$53,'P&amp;L'!$V$6:$AI$6,0)),'P&amp;L'!$D$8:$D$278,$C69)/$A$1</f>
        <v>0</v>
      </c>
      <c r="L69" s="482">
        <f>SUMIFS(INDEX('P&amp;L'!$V$8:$AI$278,,MATCH(L$53,'P&amp;L'!$V$6:$AI$6,0)),'P&amp;L'!$D$8:$D$278,$C69)/$A$1</f>
        <v>0</v>
      </c>
      <c r="M69" s="482">
        <f>SUMIFS(INDEX('P&amp;L'!$V$8:$AI$278,,MATCH(M$53,'P&amp;L'!$V$6:$AI$6,0)),'P&amp;L'!$D$8:$D$278,$C69)/$A$1</f>
        <v>0</v>
      </c>
      <c r="N69" s="482">
        <f>SUMIFS(INDEX('P&amp;L'!$V$8:$AI$278,,MATCH(N$53,'P&amp;L'!$V$6:$AI$6,0)),'P&amp;L'!$D$8:$D$278,$C69)/$A$1</f>
        <v>0</v>
      </c>
      <c r="O69" s="483">
        <f>SUMIFS(INDEX('P&amp;L'!$V$8:$AI$278,,MATCH(O$53,'P&amp;L'!$V$6:$AI$6,0)),'P&amp;L'!$D$8:$D$278,$C69)/$A$1</f>
        <v>34824.12999999999</v>
      </c>
      <c r="P69" s="149"/>
      <c r="Q69" s="495">
        <f t="shared" si="13"/>
        <v>34824.12999999999</v>
      </c>
      <c r="R69" s="484">
        <f ca="1">SUMIFS('P&amp;L'!Q$8:Q$278,'P&amp;L'!$D$8:$D$278,$C69)/$A$1</f>
        <v>0</v>
      </c>
    </row>
    <row r="70" spans="3:18" hidden="1" x14ac:dyDescent="0.25">
      <c r="C70" s="582" t="str">
        <f>IF(ISBLANK('Benchmark Index'!S22),"--",'Benchmark Index'!S22)</f>
        <v>Commision</v>
      </c>
      <c r="D70" s="482"/>
      <c r="E70" s="482"/>
      <c r="F70" s="482">
        <f>SUMIFS(INDEX('P&amp;L'!$V$8:$AI$278,,MATCH(F$53,'P&amp;L'!$V$6:$AI$6,0)),'P&amp;L'!$D$8:$D$278,$C70)/$A$1</f>
        <v>0</v>
      </c>
      <c r="G70" s="482"/>
      <c r="H70" s="482">
        <f>SUMIFS(INDEX('P&amp;L'!$V$8:$AI$278,,MATCH(H$53,'P&amp;L'!$V$6:$AI$6,0)),'P&amp;L'!$D$8:$D$278,$C70)/$A$1</f>
        <v>0</v>
      </c>
      <c r="I70" s="482">
        <f>SUMIFS(INDEX('P&amp;L'!$V$8:$AI$278,,MATCH(I$53,'P&amp;L'!$V$6:$AI$6,0)),'P&amp;L'!$D$8:$D$278,$C70)/$A$1</f>
        <v>0</v>
      </c>
      <c r="J70" s="482">
        <f>SUMIFS(INDEX('P&amp;L'!$V$8:$AI$278,,MATCH(J$53,'P&amp;L'!$V$6:$AI$6,0)),'P&amp;L'!$D$8:$D$278,$C70)/$A$1</f>
        <v>0</v>
      </c>
      <c r="K70" s="482">
        <f>SUMIFS(INDEX('P&amp;L'!$V$8:$AI$278,,MATCH(K$53,'P&amp;L'!$V$6:$AI$6,0)),'P&amp;L'!$D$8:$D$278,$C70)/$A$1</f>
        <v>0</v>
      </c>
      <c r="L70" s="482">
        <f>SUMIFS(INDEX('P&amp;L'!$V$8:$AI$278,,MATCH(L$53,'P&amp;L'!$V$6:$AI$6,0)),'P&amp;L'!$D$8:$D$278,$C70)/$A$1</f>
        <v>0</v>
      </c>
      <c r="M70" s="482">
        <f>SUMIFS(INDEX('P&amp;L'!$V$8:$AI$278,,MATCH(M$53,'P&amp;L'!$V$6:$AI$6,0)),'P&amp;L'!$D$8:$D$278,$C70)/$A$1</f>
        <v>0</v>
      </c>
      <c r="N70" s="482">
        <f>SUMIFS(INDEX('P&amp;L'!$V$8:$AI$278,,MATCH(N$53,'P&amp;L'!$V$6:$AI$6,0)),'P&amp;L'!$D$8:$D$278,$C70)/$A$1</f>
        <v>0</v>
      </c>
      <c r="O70" s="483">
        <f>SUMIFS(INDEX('P&amp;L'!$V$8:$AI$278,,MATCH(O$53,'P&amp;L'!$V$6:$AI$6,0)),'P&amp;L'!$D$8:$D$278,$C70)/$A$1</f>
        <v>0</v>
      </c>
      <c r="P70" s="149"/>
      <c r="Q70" s="495">
        <f t="shared" si="13"/>
        <v>0</v>
      </c>
      <c r="R70" s="484">
        <f ca="1">SUMIFS('P&amp;L'!Q$8:Q$278,'P&amp;L'!$D$8:$D$278,$C70)/$A$1</f>
        <v>0</v>
      </c>
    </row>
    <row r="71" spans="3:18" hidden="1" x14ac:dyDescent="0.25">
      <c r="C71" s="582" t="str">
        <f>IF(ISBLANK('Benchmark Index'!S23),"--",'Benchmark Index'!S23)</f>
        <v>IT</v>
      </c>
      <c r="D71" s="482"/>
      <c r="E71" s="482"/>
      <c r="F71" s="482">
        <f>SUMIFS(INDEX('P&amp;L'!$V$8:$AI$278,,MATCH(F$53,'P&amp;L'!$V$6:$AI$6,0)),'P&amp;L'!$D$8:$D$278,$C71)/$A$1</f>
        <v>0</v>
      </c>
      <c r="G71" s="482"/>
      <c r="H71" s="482">
        <f>SUMIFS(INDEX('P&amp;L'!$V$8:$AI$278,,MATCH(H$53,'P&amp;L'!$V$6:$AI$6,0)),'P&amp;L'!$D$8:$D$278,$C71)/$A$1</f>
        <v>0</v>
      </c>
      <c r="I71" s="482">
        <f>SUMIFS(INDEX('P&amp;L'!$V$8:$AI$278,,MATCH(I$53,'P&amp;L'!$V$6:$AI$6,0)),'P&amp;L'!$D$8:$D$278,$C71)/$A$1</f>
        <v>0</v>
      </c>
      <c r="J71" s="482">
        <f>SUMIFS(INDEX('P&amp;L'!$V$8:$AI$278,,MATCH(J$53,'P&amp;L'!$V$6:$AI$6,0)),'P&amp;L'!$D$8:$D$278,$C71)/$A$1</f>
        <v>0</v>
      </c>
      <c r="K71" s="482">
        <f>SUMIFS(INDEX('P&amp;L'!$V$8:$AI$278,,MATCH(K$53,'P&amp;L'!$V$6:$AI$6,0)),'P&amp;L'!$D$8:$D$278,$C71)/$A$1</f>
        <v>0</v>
      </c>
      <c r="L71" s="482">
        <f>SUMIFS(INDEX('P&amp;L'!$V$8:$AI$278,,MATCH(L$53,'P&amp;L'!$V$6:$AI$6,0)),'P&amp;L'!$D$8:$D$278,$C71)/$A$1</f>
        <v>0</v>
      </c>
      <c r="M71" s="482">
        <f>SUMIFS(INDEX('P&amp;L'!$V$8:$AI$278,,MATCH(M$53,'P&amp;L'!$V$6:$AI$6,0)),'P&amp;L'!$D$8:$D$278,$C71)/$A$1</f>
        <v>0</v>
      </c>
      <c r="N71" s="482">
        <f>SUMIFS(INDEX('P&amp;L'!$V$8:$AI$278,,MATCH(N$53,'P&amp;L'!$V$6:$AI$6,0)),'P&amp;L'!$D$8:$D$278,$C71)/$A$1</f>
        <v>0</v>
      </c>
      <c r="O71" s="483">
        <f>SUMIFS(INDEX('P&amp;L'!$V$8:$AI$278,,MATCH(O$53,'P&amp;L'!$V$6:$AI$6,0)),'P&amp;L'!$D$8:$D$278,$C71)/$A$1</f>
        <v>0</v>
      </c>
      <c r="P71" s="149"/>
      <c r="Q71" s="495">
        <f t="shared" si="13"/>
        <v>0</v>
      </c>
      <c r="R71" s="484">
        <f>SUMIFS('P&amp;L'!Q$8:Q$278,'P&amp;L'!$D$8:$D$278,$C71)/$A$1</f>
        <v>0</v>
      </c>
    </row>
    <row r="72" spans="3:18" hidden="1" x14ac:dyDescent="0.25">
      <c r="C72" s="582" t="str">
        <f>IF(ISBLANK('Benchmark Index'!S24),"--",'Benchmark Index'!S24)</f>
        <v>Studies</v>
      </c>
      <c r="D72" s="482"/>
      <c r="E72" s="482"/>
      <c r="F72" s="482">
        <f>SUMIFS(INDEX('P&amp;L'!$V$8:$AI$278,,MATCH(F$53,'P&amp;L'!$V$6:$AI$6,0)),'P&amp;L'!$D$8:$D$278,$C72)/$A$1</f>
        <v>0</v>
      </c>
      <c r="G72" s="482"/>
      <c r="H72" s="482">
        <f>SUMIFS(INDEX('P&amp;L'!$V$8:$AI$278,,MATCH(H$53,'P&amp;L'!$V$6:$AI$6,0)),'P&amp;L'!$D$8:$D$278,$C72)/$A$1</f>
        <v>0</v>
      </c>
      <c r="I72" s="482">
        <f>SUMIFS(INDEX('P&amp;L'!$V$8:$AI$278,,MATCH(I$53,'P&amp;L'!$V$6:$AI$6,0)),'P&amp;L'!$D$8:$D$278,$C72)/$A$1</f>
        <v>0</v>
      </c>
      <c r="J72" s="482">
        <f>SUMIFS(INDEX('P&amp;L'!$V$8:$AI$278,,MATCH(J$53,'P&amp;L'!$V$6:$AI$6,0)),'P&amp;L'!$D$8:$D$278,$C72)/$A$1</f>
        <v>0</v>
      </c>
      <c r="K72" s="482">
        <f>SUMIFS(INDEX('P&amp;L'!$V$8:$AI$278,,MATCH(K$53,'P&amp;L'!$V$6:$AI$6,0)),'P&amp;L'!$D$8:$D$278,$C72)/$A$1</f>
        <v>0</v>
      </c>
      <c r="L72" s="482">
        <f>SUMIFS(INDEX('P&amp;L'!$V$8:$AI$278,,MATCH(L$53,'P&amp;L'!$V$6:$AI$6,0)),'P&amp;L'!$D$8:$D$278,$C72)/$A$1</f>
        <v>0</v>
      </c>
      <c r="M72" s="482">
        <f>SUMIFS(INDEX('P&amp;L'!$V$8:$AI$278,,MATCH(M$53,'P&amp;L'!$V$6:$AI$6,0)),'P&amp;L'!$D$8:$D$278,$C72)/$A$1</f>
        <v>0</v>
      </c>
      <c r="N72" s="482">
        <f>SUMIFS(INDEX('P&amp;L'!$V$8:$AI$278,,MATCH(N$53,'P&amp;L'!$V$6:$AI$6,0)),'P&amp;L'!$D$8:$D$278,$C72)/$A$1</f>
        <v>0</v>
      </c>
      <c r="O72" s="483">
        <f>SUMIFS(INDEX('P&amp;L'!$V$8:$AI$278,,MATCH(O$53,'P&amp;L'!$V$6:$AI$6,0)),'P&amp;L'!$D$8:$D$278,$C72)/$A$1</f>
        <v>0</v>
      </c>
      <c r="P72" s="149"/>
      <c r="Q72" s="495">
        <f t="shared" si="13"/>
        <v>0</v>
      </c>
      <c r="R72" s="484">
        <f>SUMIFS('P&amp;L'!Q$8:Q$278,'P&amp;L'!$D$8:$D$278,$C72)/$A$1</f>
        <v>0</v>
      </c>
    </row>
    <row r="73" spans="3:18" hidden="1" x14ac:dyDescent="0.25">
      <c r="C73" s="582" t="str">
        <f>IF(ISBLANK('Benchmark Index'!S26),"--",'Benchmark Index'!S26)</f>
        <v>BOM</v>
      </c>
      <c r="D73" s="482"/>
      <c r="E73" s="482"/>
      <c r="F73" s="482">
        <f>SUMIFS(INDEX('P&amp;L'!$V$8:$AI$278,,MATCH(F$53,'P&amp;L'!$V$6:$AI$6,0)),'P&amp;L'!$D$8:$D$278,$C73)/$A$1</f>
        <v>0</v>
      </c>
      <c r="G73" s="482"/>
      <c r="H73" s="482">
        <f>SUMIFS(INDEX('P&amp;L'!$V$8:$AI$278,,MATCH(H$53,'P&amp;L'!$V$6:$AI$6,0)),'P&amp;L'!$D$8:$D$278,$C73)/$A$1</f>
        <v>0</v>
      </c>
      <c r="I73" s="482">
        <f>SUMIFS(INDEX('P&amp;L'!$V$8:$AI$278,,MATCH(I$53,'P&amp;L'!$V$6:$AI$6,0)),'P&amp;L'!$D$8:$D$278,$C73)/$A$1</f>
        <v>0</v>
      </c>
      <c r="J73" s="482">
        <f>SUMIFS(INDEX('P&amp;L'!$V$8:$AI$278,,MATCH(J$53,'P&amp;L'!$V$6:$AI$6,0)),'P&amp;L'!$D$8:$D$278,$C73)/$A$1</f>
        <v>0</v>
      </c>
      <c r="K73" s="482">
        <f>SUMIFS(INDEX('P&amp;L'!$V$8:$AI$278,,MATCH(K$53,'P&amp;L'!$V$6:$AI$6,0)),'P&amp;L'!$D$8:$D$278,$C73)/$A$1</f>
        <v>0</v>
      </c>
      <c r="L73" s="482">
        <f>SUMIFS(INDEX('P&amp;L'!$V$8:$AI$278,,MATCH(L$53,'P&amp;L'!$V$6:$AI$6,0)),'P&amp;L'!$D$8:$D$278,$C73)/$A$1</f>
        <v>0</v>
      </c>
      <c r="M73" s="482">
        <f>SUMIFS(INDEX('P&amp;L'!$V$8:$AI$278,,MATCH(M$53,'P&amp;L'!$V$6:$AI$6,0)),'P&amp;L'!$D$8:$D$278,$C73)/$A$1</f>
        <v>0</v>
      </c>
      <c r="N73" s="482">
        <f>SUMIFS(INDEX('P&amp;L'!$V$8:$AI$278,,MATCH(N$53,'P&amp;L'!$V$6:$AI$6,0)),'P&amp;L'!$D$8:$D$278,$C73)/$A$1</f>
        <v>0</v>
      </c>
      <c r="O73" s="483">
        <f>SUMIFS(INDEX('P&amp;L'!$V$8:$AI$278,,MATCH(O$53,'P&amp;L'!$V$6:$AI$6,0)),'P&amp;L'!$D$8:$D$278,$C73)/$A$1</f>
        <v>0</v>
      </c>
      <c r="P73" s="149"/>
      <c r="Q73" s="495">
        <f t="shared" si="13"/>
        <v>0</v>
      </c>
      <c r="R73" s="484">
        <f>SUMIFS('P&amp;L'!Q$8:Q$278,'P&amp;L'!$D$8:$D$278,$C73)/$A$1</f>
        <v>0</v>
      </c>
    </row>
    <row r="74" spans="3:18" hidden="1" x14ac:dyDescent="0.25">
      <c r="C74" s="582" t="str">
        <f>IF(ISBLANK('Benchmark Index'!S27),"--",'Benchmark Index'!S27)</f>
        <v>OCS</v>
      </c>
      <c r="D74" s="482"/>
      <c r="E74" s="482"/>
      <c r="F74" s="482">
        <f>SUMIFS(INDEX('P&amp;L'!$V$8:$AI$278,,MATCH(F$53,'P&amp;L'!$V$6:$AI$6,0)),'P&amp;L'!$D$8:$D$278,$C74)/$A$1</f>
        <v>0</v>
      </c>
      <c r="G74" s="482"/>
      <c r="H74" s="482">
        <f>SUMIFS(INDEX('P&amp;L'!$V$8:$AI$278,,MATCH(H$53,'P&amp;L'!$V$6:$AI$6,0)),'P&amp;L'!$D$8:$D$278,$C74)/$A$1</f>
        <v>0</v>
      </c>
      <c r="I74" s="482">
        <f>SUMIFS(INDEX('P&amp;L'!$V$8:$AI$278,,MATCH(I$53,'P&amp;L'!$V$6:$AI$6,0)),'P&amp;L'!$D$8:$D$278,$C74)/$A$1</f>
        <v>0</v>
      </c>
      <c r="J74" s="482">
        <f>SUMIFS(INDEX('P&amp;L'!$V$8:$AI$278,,MATCH(J$53,'P&amp;L'!$V$6:$AI$6,0)),'P&amp;L'!$D$8:$D$278,$C74)/$A$1</f>
        <v>0</v>
      </c>
      <c r="K74" s="482">
        <f>SUMIFS(INDEX('P&amp;L'!$V$8:$AI$278,,MATCH(K$53,'P&amp;L'!$V$6:$AI$6,0)),'P&amp;L'!$D$8:$D$278,$C74)/$A$1</f>
        <v>0</v>
      </c>
      <c r="L74" s="482">
        <f>SUMIFS(INDEX('P&amp;L'!$V$8:$AI$278,,MATCH(L$53,'P&amp;L'!$V$6:$AI$6,0)),'P&amp;L'!$D$8:$D$278,$C74)/$A$1</f>
        <v>0</v>
      </c>
      <c r="M74" s="482">
        <f>SUMIFS(INDEX('P&amp;L'!$V$8:$AI$278,,MATCH(M$53,'P&amp;L'!$V$6:$AI$6,0)),'P&amp;L'!$D$8:$D$278,$C74)/$A$1</f>
        <v>0</v>
      </c>
      <c r="N74" s="482">
        <f>SUMIFS(INDEX('P&amp;L'!$V$8:$AI$278,,MATCH(N$53,'P&amp;L'!$V$6:$AI$6,0)),'P&amp;L'!$D$8:$D$278,$C74)/$A$1</f>
        <v>0</v>
      </c>
      <c r="O74" s="483">
        <f>SUMIFS(INDEX('P&amp;L'!$V$8:$AI$278,,MATCH(O$53,'P&amp;L'!$V$6:$AI$6,0)),'P&amp;L'!$D$8:$D$278,$C74)/$A$1</f>
        <v>0</v>
      </c>
      <c r="P74" s="149"/>
      <c r="Q74" s="495">
        <f t="shared" si="13"/>
        <v>0</v>
      </c>
      <c r="R74" s="484">
        <f>SUMIFS('P&amp;L'!Q$8:Q$278,'P&amp;L'!$D$8:$D$278,$C74)/$A$1</f>
        <v>0</v>
      </c>
    </row>
    <row r="75" spans="3:18" hidden="1" x14ac:dyDescent="0.25">
      <c r="C75" s="582" t="str">
        <f>IF(ISBLANK('Benchmark Index'!S28),"--",'Benchmark Index'!S28)</f>
        <v xml:space="preserve">Rev. Share </v>
      </c>
      <c r="D75" s="482"/>
      <c r="E75" s="482"/>
      <c r="F75" s="482">
        <f>SUMIFS(INDEX('P&amp;L'!$V$8:$AI$278,,MATCH(F$53,'P&amp;L'!$V$6:$AI$6,0)),'P&amp;L'!$D$8:$D$278,$C75)/$A$1</f>
        <v>0</v>
      </c>
      <c r="G75" s="482"/>
      <c r="H75" s="482">
        <f>SUMIFS(INDEX('P&amp;L'!$V$8:$AI$278,,MATCH(H$53,'P&amp;L'!$V$6:$AI$6,0)),'P&amp;L'!$D$8:$D$278,$C75)/$A$1</f>
        <v>0</v>
      </c>
      <c r="I75" s="482">
        <f>SUMIFS(INDEX('P&amp;L'!$V$8:$AI$278,,MATCH(I$53,'P&amp;L'!$V$6:$AI$6,0)),'P&amp;L'!$D$8:$D$278,$C75)/$A$1</f>
        <v>0</v>
      </c>
      <c r="J75" s="482">
        <f>SUMIFS(INDEX('P&amp;L'!$V$8:$AI$278,,MATCH(J$53,'P&amp;L'!$V$6:$AI$6,0)),'P&amp;L'!$D$8:$D$278,$C75)/$A$1</f>
        <v>0</v>
      </c>
      <c r="K75" s="482">
        <f>SUMIFS(INDEX('P&amp;L'!$V$8:$AI$278,,MATCH(K$53,'P&amp;L'!$V$6:$AI$6,0)),'P&amp;L'!$D$8:$D$278,$C75)/$A$1</f>
        <v>0</v>
      </c>
      <c r="L75" s="482">
        <f>SUMIFS(INDEX('P&amp;L'!$V$8:$AI$278,,MATCH(L$53,'P&amp;L'!$V$6:$AI$6,0)),'P&amp;L'!$D$8:$D$278,$C75)/$A$1</f>
        <v>0</v>
      </c>
      <c r="M75" s="482">
        <f>SUMIFS(INDEX('P&amp;L'!$V$8:$AI$278,,MATCH(M$53,'P&amp;L'!$V$6:$AI$6,0)),'P&amp;L'!$D$8:$D$278,$C75)/$A$1</f>
        <v>0</v>
      </c>
      <c r="N75" s="482">
        <f>SUMIFS(INDEX('P&amp;L'!$V$8:$AI$278,,MATCH(N$53,'P&amp;L'!$V$6:$AI$6,0)),'P&amp;L'!$D$8:$D$278,$C75)/$A$1</f>
        <v>0</v>
      </c>
      <c r="O75" s="483">
        <f>SUMIFS(INDEX('P&amp;L'!$V$8:$AI$278,,MATCH(O$53,'P&amp;L'!$V$6:$AI$6,0)),'P&amp;L'!$D$8:$D$278,$C75)/$A$1</f>
        <v>0</v>
      </c>
      <c r="P75" s="149"/>
      <c r="Q75" s="495">
        <f t="shared" si="13"/>
        <v>0</v>
      </c>
      <c r="R75" s="484">
        <f>SUMIFS('P&amp;L'!Q$8:Q$278,'P&amp;L'!$D$8:$D$278,$C75)/$A$1</f>
        <v>0</v>
      </c>
    </row>
    <row r="76" spans="3:18" hidden="1" x14ac:dyDescent="0.25">
      <c r="C76" s="582" t="str">
        <f>IF(ISBLANK('Benchmark Index'!S29),"--",'Benchmark Index'!S29)</f>
        <v>Office exp.</v>
      </c>
      <c r="D76" s="482"/>
      <c r="E76" s="482"/>
      <c r="F76" s="482">
        <f>SUMIFS(INDEX('P&amp;L'!$V$8:$AI$278,,MATCH(F$53,'P&amp;L'!$V$6:$AI$6,0)),'P&amp;L'!$D$8:$D$278,$C76)/$A$1</f>
        <v>0</v>
      </c>
      <c r="G76" s="482"/>
      <c r="H76" s="482">
        <f>SUMIFS(INDEX('P&amp;L'!$V$8:$AI$278,,MATCH(H$53,'P&amp;L'!$V$6:$AI$6,0)),'P&amp;L'!$D$8:$D$278,$C76)/$A$1</f>
        <v>0</v>
      </c>
      <c r="I76" s="482">
        <f>SUMIFS(INDEX('P&amp;L'!$V$8:$AI$278,,MATCH(I$53,'P&amp;L'!$V$6:$AI$6,0)),'P&amp;L'!$D$8:$D$278,$C76)/$A$1</f>
        <v>0</v>
      </c>
      <c r="J76" s="482">
        <f>SUMIFS(INDEX('P&amp;L'!$V$8:$AI$278,,MATCH(J$53,'P&amp;L'!$V$6:$AI$6,0)),'P&amp;L'!$D$8:$D$278,$C76)/$A$1</f>
        <v>0</v>
      </c>
      <c r="K76" s="482">
        <f>SUMIFS(INDEX('P&amp;L'!$V$8:$AI$278,,MATCH(K$53,'P&amp;L'!$V$6:$AI$6,0)),'P&amp;L'!$D$8:$D$278,$C76)/$A$1</f>
        <v>0</v>
      </c>
      <c r="L76" s="482">
        <f>SUMIFS(INDEX('P&amp;L'!$V$8:$AI$278,,MATCH(L$53,'P&amp;L'!$V$6:$AI$6,0)),'P&amp;L'!$D$8:$D$278,$C76)/$A$1</f>
        <v>0</v>
      </c>
      <c r="M76" s="482">
        <f>SUMIFS(INDEX('P&amp;L'!$V$8:$AI$278,,MATCH(M$53,'P&amp;L'!$V$6:$AI$6,0)),'P&amp;L'!$D$8:$D$278,$C76)/$A$1</f>
        <v>0</v>
      </c>
      <c r="N76" s="482">
        <f>SUMIFS(INDEX('P&amp;L'!$V$8:$AI$278,,MATCH(N$53,'P&amp;L'!$V$6:$AI$6,0)),'P&amp;L'!$D$8:$D$278,$C76)/$A$1</f>
        <v>0</v>
      </c>
      <c r="O76" s="483">
        <f>SUMIFS(INDEX('P&amp;L'!$V$8:$AI$278,,MATCH(O$53,'P&amp;L'!$V$6:$AI$6,0)),'P&amp;L'!$D$8:$D$278,$C76)/$A$1</f>
        <v>0</v>
      </c>
      <c r="P76" s="149"/>
      <c r="Q76" s="495">
        <f t="shared" si="13"/>
        <v>0</v>
      </c>
      <c r="R76" s="484">
        <f>SUMIFS('P&amp;L'!Q$8:Q$278,'P&amp;L'!$D$8:$D$278,$C76)/$A$1</f>
        <v>0</v>
      </c>
    </row>
    <row r="77" spans="3:18" hidden="1" x14ac:dyDescent="0.25">
      <c r="C77" s="582" t="str">
        <f>IF(ISBLANK('Benchmark Index'!S30),"--",'Benchmark Index'!S30)</f>
        <v>Cloud Computing</v>
      </c>
      <c r="D77" s="482"/>
      <c r="E77" s="482"/>
      <c r="F77" s="482">
        <f>SUMIFS(INDEX('P&amp;L'!$V$8:$AI$278,,MATCH(F$53,'P&amp;L'!$V$6:$AI$6,0)),'P&amp;L'!$D$8:$D$278,$C77)/$A$1</f>
        <v>0</v>
      </c>
      <c r="G77" s="482"/>
      <c r="H77" s="482">
        <f>SUMIFS(INDEX('P&amp;L'!$V$8:$AI$278,,MATCH(H$53,'P&amp;L'!$V$6:$AI$6,0)),'P&amp;L'!$D$8:$D$278,$C77)/$A$1</f>
        <v>0</v>
      </c>
      <c r="I77" s="482">
        <f>SUMIFS(INDEX('P&amp;L'!$V$8:$AI$278,,MATCH(I$53,'P&amp;L'!$V$6:$AI$6,0)),'P&amp;L'!$D$8:$D$278,$C77)/$A$1</f>
        <v>0</v>
      </c>
      <c r="J77" s="482">
        <f>SUMIFS(INDEX('P&amp;L'!$V$8:$AI$278,,MATCH(J$53,'P&amp;L'!$V$6:$AI$6,0)),'P&amp;L'!$D$8:$D$278,$C77)/$A$1</f>
        <v>0</v>
      </c>
      <c r="K77" s="482">
        <f>SUMIFS(INDEX('P&amp;L'!$V$8:$AI$278,,MATCH(K$53,'P&amp;L'!$V$6:$AI$6,0)),'P&amp;L'!$D$8:$D$278,$C77)/$A$1</f>
        <v>0</v>
      </c>
      <c r="L77" s="482">
        <f>SUMIFS(INDEX('P&amp;L'!$V$8:$AI$278,,MATCH(L$53,'P&amp;L'!$V$6:$AI$6,0)),'P&amp;L'!$D$8:$D$278,$C77)/$A$1</f>
        <v>0</v>
      </c>
      <c r="M77" s="482">
        <f>SUMIFS(INDEX('P&amp;L'!$V$8:$AI$278,,MATCH(M$53,'P&amp;L'!$V$6:$AI$6,0)),'P&amp;L'!$D$8:$D$278,$C77)/$A$1</f>
        <v>0</v>
      </c>
      <c r="N77" s="482">
        <f>SUMIFS(INDEX('P&amp;L'!$V$8:$AI$278,,MATCH(N$53,'P&amp;L'!$V$6:$AI$6,0)),'P&amp;L'!$D$8:$D$278,$C77)/$A$1</f>
        <v>0</v>
      </c>
      <c r="O77" s="483">
        <f>SUMIFS(INDEX('P&amp;L'!$V$8:$AI$278,,MATCH(O$53,'P&amp;L'!$V$6:$AI$6,0)),'P&amp;L'!$D$8:$D$278,$C77)/$A$1</f>
        <v>0</v>
      </c>
      <c r="P77" s="149"/>
      <c r="Q77" s="495">
        <f t="shared" si="13"/>
        <v>0</v>
      </c>
      <c r="R77" s="484">
        <f>SUMIFS('P&amp;L'!Q$8:Q$278,'P&amp;L'!$D$8:$D$278,$C77)/$A$1</f>
        <v>0</v>
      </c>
    </row>
    <row r="78" spans="3:18" hidden="1" x14ac:dyDescent="0.25">
      <c r="C78" s="582" t="str">
        <f>IF(ISBLANK('Benchmark Index'!S31),"--",'Benchmark Index'!S31)</f>
        <v>Software</v>
      </c>
      <c r="D78" s="482"/>
      <c r="E78" s="482"/>
      <c r="F78" s="482">
        <f>SUMIFS(INDEX('P&amp;L'!$V$8:$AI$278,,MATCH(F$53,'P&amp;L'!$V$6:$AI$6,0)),'P&amp;L'!$D$8:$D$278,$C78)/$A$1</f>
        <v>0</v>
      </c>
      <c r="G78" s="482"/>
      <c r="H78" s="482">
        <f>SUMIFS(INDEX('P&amp;L'!$V$8:$AI$278,,MATCH(H$53,'P&amp;L'!$V$6:$AI$6,0)),'P&amp;L'!$D$8:$D$278,$C78)/$A$1</f>
        <v>0</v>
      </c>
      <c r="I78" s="482">
        <f>SUMIFS(INDEX('P&amp;L'!$V$8:$AI$278,,MATCH(I$53,'P&amp;L'!$V$6:$AI$6,0)),'P&amp;L'!$D$8:$D$278,$C78)/$A$1</f>
        <v>0</v>
      </c>
      <c r="J78" s="482">
        <f>SUMIFS(INDEX('P&amp;L'!$V$8:$AI$278,,MATCH(J$53,'P&amp;L'!$V$6:$AI$6,0)),'P&amp;L'!$D$8:$D$278,$C78)/$A$1</f>
        <v>0</v>
      </c>
      <c r="K78" s="482">
        <f>SUMIFS(INDEX('P&amp;L'!$V$8:$AI$278,,MATCH(K$53,'P&amp;L'!$V$6:$AI$6,0)),'P&amp;L'!$D$8:$D$278,$C78)/$A$1</f>
        <v>0</v>
      </c>
      <c r="L78" s="482">
        <f>SUMIFS(INDEX('P&amp;L'!$V$8:$AI$278,,MATCH(L$53,'P&amp;L'!$V$6:$AI$6,0)),'P&amp;L'!$D$8:$D$278,$C78)/$A$1</f>
        <v>0</v>
      </c>
      <c r="M78" s="482">
        <f>SUMIFS(INDEX('P&amp;L'!$V$8:$AI$278,,MATCH(M$53,'P&amp;L'!$V$6:$AI$6,0)),'P&amp;L'!$D$8:$D$278,$C78)/$A$1</f>
        <v>0</v>
      </c>
      <c r="N78" s="482">
        <f>SUMIFS(INDEX('P&amp;L'!$V$8:$AI$278,,MATCH(N$53,'P&amp;L'!$V$6:$AI$6,0)),'P&amp;L'!$D$8:$D$278,$C78)/$A$1</f>
        <v>0</v>
      </c>
      <c r="O78" s="483">
        <f>SUMIFS(INDEX('P&amp;L'!$V$8:$AI$278,,MATCH(O$53,'P&amp;L'!$V$6:$AI$6,0)),'P&amp;L'!$D$8:$D$278,$C78)/$A$1</f>
        <v>0</v>
      </c>
      <c r="P78" s="149"/>
      <c r="Q78" s="495">
        <f t="shared" si="13"/>
        <v>0</v>
      </c>
      <c r="R78" s="484">
        <f>SUMIFS('P&amp;L'!Q$8:Q$278,'P&amp;L'!$D$8:$D$278,$C78)/$A$1</f>
        <v>0</v>
      </c>
    </row>
    <row r="79" spans="3:18" ht="15.75" thickBot="1" x14ac:dyDescent="0.3">
      <c r="C79" s="582" t="str">
        <f>IF(ISBLANK('Benchmark Index'!S32),"--",'Benchmark Index'!S32)</f>
        <v>Outsource</v>
      </c>
      <c r="D79" s="485"/>
      <c r="E79" s="485"/>
      <c r="F79" s="482">
        <f>SUMIFS(INDEX('P&amp;L'!$V$8:$AI$278,,MATCH(F$53,'P&amp;L'!$V$6:$AI$6,0)),'P&amp;L'!$D$8:$D$278,$C79)/$A$1</f>
        <v>0</v>
      </c>
      <c r="G79" s="482"/>
      <c r="H79" s="482">
        <f>SUMIFS(INDEX('P&amp;L'!$V$8:$AI$278,,MATCH(H$53,'P&amp;L'!$V$6:$AI$6,0)),'P&amp;L'!$D$8:$D$278,$C79)/$A$1</f>
        <v>0</v>
      </c>
      <c r="I79" s="482">
        <f>SUMIFS(INDEX('P&amp;L'!$V$8:$AI$278,,MATCH(I$53,'P&amp;L'!$V$6:$AI$6,0)),'P&amp;L'!$D$8:$D$278,$C79)/$A$1</f>
        <v>0</v>
      </c>
      <c r="J79" s="482">
        <f>SUMIFS(INDEX('P&amp;L'!$V$8:$AI$278,,MATCH(J$53,'P&amp;L'!$V$6:$AI$6,0)),'P&amp;L'!$D$8:$D$278,$C79)/$A$1</f>
        <v>0</v>
      </c>
      <c r="K79" s="482">
        <f>SUMIFS(INDEX('P&amp;L'!$V$8:$AI$278,,MATCH(K$53,'P&amp;L'!$V$6:$AI$6,0)),'P&amp;L'!$D$8:$D$278,$C79)/$A$1</f>
        <v>0</v>
      </c>
      <c r="L79" s="483">
        <f>SUMIFS(INDEX('P&amp;L'!$V$8:$AI$278,,MATCH(L$53,'P&amp;L'!$V$6:$AI$6,0)),'P&amp;L'!$D$8:$D$278,$C79)/$A$1</f>
        <v>0</v>
      </c>
      <c r="M79" s="482">
        <f>SUMIFS(INDEX('P&amp;L'!$V$8:$AI$278,,MATCH(M$53,'P&amp;L'!$V$6:$AI$6,0)),'P&amp;L'!$D$8:$D$278,$C79)/$A$1</f>
        <v>0</v>
      </c>
      <c r="N79" s="482">
        <f>SUMIFS(INDEX('P&amp;L'!$V$8:$AI$278,,MATCH(N$53,'P&amp;L'!$V$6:$AI$6,0)),'P&amp;L'!$D$8:$D$278,$C79)/$A$1</f>
        <v>0</v>
      </c>
      <c r="O79" s="482">
        <f>SUMIFS(INDEX('P&amp;L'!$V$8:$AI$278,,MATCH(O$53,'P&amp;L'!$V$6:$AI$6,0)),'P&amp;L'!$D$8:$D$278,$C79)/$A$1</f>
        <v>52871.21</v>
      </c>
      <c r="P79" s="149"/>
      <c r="Q79" s="495">
        <f t="shared" si="13"/>
        <v>52871.21</v>
      </c>
      <c r="R79" s="484">
        <f ca="1">SUMIFS('P&amp;L'!Q$8:Q$278,'P&amp;L'!$D$8:$D$278,$C79)/$A$1</f>
        <v>63000</v>
      </c>
    </row>
    <row r="80" spans="3:18" x14ac:dyDescent="0.25">
      <c r="C80" s="582" t="str">
        <f>IF(ISBLANK('Benchmark Index'!S33),"--",'Benchmark Index'!S33)</f>
        <v>Professional</v>
      </c>
      <c r="D80" s="482"/>
      <c r="E80" s="482"/>
      <c r="F80" s="482">
        <f>SUMIFS(INDEX('P&amp;L'!$V$8:$AI$278,,MATCH(F$53,'P&amp;L'!$V$6:$AI$6,0)),'P&amp;L'!$D$8:$D$278,$C80)/$A$1</f>
        <v>0</v>
      </c>
      <c r="G80" s="482"/>
      <c r="H80" s="482">
        <f>SUMIFS(INDEX('P&amp;L'!$V$8:$AI$278,,MATCH(H$53,'P&amp;L'!$V$6:$AI$6,0)),'P&amp;L'!$D$8:$D$278,$C80)/$A$1</f>
        <v>0</v>
      </c>
      <c r="I80" s="482">
        <f>SUMIFS(INDEX('P&amp;L'!$V$8:$AI$278,,MATCH(I$53,'P&amp;L'!$V$6:$AI$6,0)),'P&amp;L'!$D$8:$D$278,$C80)/$A$1</f>
        <v>0</v>
      </c>
      <c r="J80" s="482">
        <f>SUMIFS(INDEX('P&amp;L'!$V$8:$AI$278,,MATCH(J$53,'P&amp;L'!$V$6:$AI$6,0)),'P&amp;L'!$D$8:$D$278,$C80)/$A$1</f>
        <v>0</v>
      </c>
      <c r="K80" s="482">
        <f>SUMIFS(INDEX('P&amp;L'!$V$8:$AI$278,,MATCH(K$53,'P&amp;L'!$V$6:$AI$6,0)),'P&amp;L'!$D$8:$D$278,$C80)/$A$1</f>
        <v>0</v>
      </c>
      <c r="L80" s="482">
        <f>SUMIFS(INDEX('P&amp;L'!$V$8:$AI$278,,MATCH(L$53,'P&amp;L'!$V$6:$AI$6,0)),'P&amp;L'!$D$8:$D$278,$C80)/$A$1</f>
        <v>0</v>
      </c>
      <c r="M80" s="482">
        <f>SUMIFS(INDEX('P&amp;L'!$V$8:$AI$278,,MATCH(M$53,'P&amp;L'!$V$6:$AI$6,0)),'P&amp;L'!$D$8:$D$278,$C80)/$A$1</f>
        <v>0</v>
      </c>
      <c r="N80" s="482">
        <f>SUMIFS(INDEX('P&amp;L'!$V$8:$AI$278,,MATCH(N$53,'P&amp;L'!$V$6:$AI$6,0)),'P&amp;L'!$D$8:$D$278,$C80)/$A$1</f>
        <v>0</v>
      </c>
      <c r="O80" s="483">
        <f>SUMIFS(INDEX('P&amp;L'!$V$8:$AI$278,,MATCH(O$53,'P&amp;L'!$V$6:$AI$6,0)),'P&amp;L'!$D$8:$D$278,$C80)/$A$1</f>
        <v>44395.17</v>
      </c>
      <c r="P80" s="149"/>
      <c r="Q80" s="495">
        <f t="shared" si="13"/>
        <v>44395.17</v>
      </c>
      <c r="R80" s="484">
        <f ca="1">SUMIFS('P&amp;L'!Q$8:Q$278,'P&amp;L'!$D$8:$D$278,$C80)/$A$1</f>
        <v>65607.625</v>
      </c>
    </row>
    <row r="81" spans="3:18" x14ac:dyDescent="0.25">
      <c r="C81" s="582" t="str">
        <f>IF(ISBLANK('Benchmark Index'!S34),"--",'Benchmark Index'!S34)</f>
        <v>Welfare</v>
      </c>
      <c r="D81" s="482">
        <f>SUMIFS(INDEX('P&amp;L'!$V$8:$AI$278,,MATCH(D$53,'P&amp;L'!$V$6:$AI$6,0)),'P&amp;L'!$D$8:$D$278,$C81)/$A$1</f>
        <v>0</v>
      </c>
      <c r="E81" s="482">
        <f>SUMIFS(INDEX('P&amp;L'!$V$8:$AI$278,,MATCH(E$53,'P&amp;L'!$V$6:$AI$6,0)),'P&amp;L'!$D$8:$D$278,$C81)/$A$1</f>
        <v>0</v>
      </c>
      <c r="F81" s="482">
        <f>SUMIFS(INDEX('P&amp;L'!$V$8:$AI$278,,MATCH(F$53,'P&amp;L'!$V$6:$AI$6,0)),'P&amp;L'!$D$8:$D$278,$C81)/$A$1</f>
        <v>0</v>
      </c>
      <c r="G81" s="482">
        <f>SUMIFS(INDEX('P&amp;L'!$V$8:$AI$278,,MATCH(G$53,'P&amp;L'!$V$6:$AI$6,0)),'P&amp;L'!$D$8:$D$278,$C81)/$A$1</f>
        <v>0</v>
      </c>
      <c r="H81" s="482">
        <f>SUMIFS(INDEX('P&amp;L'!$V$8:$AI$278,,MATCH(H$53,'P&amp;L'!$V$6:$AI$6,0)),'P&amp;L'!$D$8:$D$278,$C81)/$A$1</f>
        <v>0</v>
      </c>
      <c r="I81" s="482">
        <f>SUMIFS(INDEX('P&amp;L'!$V$8:$AI$278,,MATCH(I$53,'P&amp;L'!$V$6:$AI$6,0)),'P&amp;L'!$D$8:$D$278,$C81)/$A$1</f>
        <v>0</v>
      </c>
      <c r="J81" s="482">
        <f>SUMIFS(INDEX('P&amp;L'!$V$8:$AI$278,,MATCH(J$53,'P&amp;L'!$V$6:$AI$6,0)),'P&amp;L'!$D$8:$D$278,$C81)/$A$1</f>
        <v>0</v>
      </c>
      <c r="K81" s="482">
        <f>SUMIFS(INDEX('P&amp;L'!$V$8:$AI$278,,MATCH(K$53,'P&amp;L'!$V$6:$AI$6,0)),'P&amp;L'!$D$8:$D$278,$C81)/$A$1</f>
        <v>0</v>
      </c>
      <c r="L81" s="482">
        <f>SUMIFS(INDEX('P&amp;L'!$V$8:$AI$278,,MATCH(L$53,'P&amp;L'!$V$6:$AI$6,0)),'P&amp;L'!$D$8:$D$278,$C81)/$A$1</f>
        <v>0</v>
      </c>
      <c r="M81" s="482">
        <f>SUMIFS(INDEX('P&amp;L'!$V$8:$AI$278,,MATCH(M$53,'P&amp;L'!$V$6:$AI$6,0)),'P&amp;L'!$D$8:$D$278,$C81)/$A$1</f>
        <v>0</v>
      </c>
      <c r="N81" s="482">
        <f>SUMIFS(INDEX('P&amp;L'!$V$8:$AI$278,,MATCH(N$53,'P&amp;L'!$V$6:$AI$6,0)),'P&amp;L'!$D$8:$D$278,$C81)/$A$1</f>
        <v>0</v>
      </c>
      <c r="O81" s="483">
        <f>SUMIFS(INDEX('P&amp;L'!$V$8:$AI$278,,MATCH(O$53,'P&amp;L'!$V$6:$AI$6,0)),'P&amp;L'!$D$8:$D$278,$C81)/$A$1</f>
        <v>35569.440000000002</v>
      </c>
      <c r="P81" s="149"/>
      <c r="Q81" s="484">
        <f>SUMIFS('P&amp;L'!P$8:P$278,'P&amp;L'!$D$8:$D$278,$C81)/$A$1</f>
        <v>35569.440000000002</v>
      </c>
      <c r="R81" s="484">
        <f ca="1">SUMIFS('P&amp;L'!Q$8:Q$278,'P&amp;L'!$D$8:$D$278,$C81)/$A$1</f>
        <v>18300</v>
      </c>
    </row>
    <row r="82" spans="3:18" x14ac:dyDescent="0.25">
      <c r="C82" s="582" t="str">
        <f>IF(ISBLANK('Benchmark Index'!S35),"--",'Benchmark Index'!S35)</f>
        <v>Hosting</v>
      </c>
      <c r="D82" s="482">
        <f>SUMIFS(INDEX('P&amp;L'!$V$8:$AI$278,,MATCH(D$53,'P&amp;L'!$V$6:$AI$6,0)),'P&amp;L'!$D$8:$D$278,$C82)/$A$1</f>
        <v>0</v>
      </c>
      <c r="E82" s="482">
        <f>SUMIFS(INDEX('P&amp;L'!$V$8:$AI$278,,MATCH(E$53,'P&amp;L'!$V$6:$AI$6,0)),'P&amp;L'!$D$8:$D$278,$C82)/$A$1</f>
        <v>0</v>
      </c>
      <c r="F82" s="482">
        <f>SUMIFS(INDEX('P&amp;L'!$V$8:$AI$278,,MATCH(F$53,'P&amp;L'!$V$6:$AI$6,0)),'P&amp;L'!$D$8:$D$278,$C82)/$A$1</f>
        <v>0</v>
      </c>
      <c r="G82" s="482">
        <f>SUMIFS(INDEX('P&amp;L'!$V$8:$AI$278,,MATCH(G$53,'P&amp;L'!$V$6:$AI$6,0)),'P&amp;L'!$D$8:$D$278,$C82)/$A$1</f>
        <v>0</v>
      </c>
      <c r="H82" s="482">
        <f>SUMIFS(INDEX('P&amp;L'!$V$8:$AI$278,,MATCH(H$53,'P&amp;L'!$V$6:$AI$6,0)),'P&amp;L'!$D$8:$D$278,$C82)/$A$1</f>
        <v>0</v>
      </c>
      <c r="I82" s="482">
        <f>SUMIFS(INDEX('P&amp;L'!$V$8:$AI$278,,MATCH(I$53,'P&amp;L'!$V$6:$AI$6,0)),'P&amp;L'!$D$8:$D$278,$C82)/$A$1</f>
        <v>0</v>
      </c>
      <c r="J82" s="482">
        <f>SUMIFS(INDEX('P&amp;L'!$V$8:$AI$278,,MATCH(J$53,'P&amp;L'!$V$6:$AI$6,0)),'P&amp;L'!$D$8:$D$278,$C82)/$A$1</f>
        <v>0</v>
      </c>
      <c r="K82" s="482">
        <f>SUMIFS(INDEX('P&amp;L'!$V$8:$AI$278,,MATCH(K$53,'P&amp;L'!$V$6:$AI$6,0)),'P&amp;L'!$D$8:$D$278,$C82)/$A$1</f>
        <v>0</v>
      </c>
      <c r="L82" s="482">
        <f>SUMIFS(INDEX('P&amp;L'!$V$8:$AI$278,,MATCH(L$53,'P&amp;L'!$V$6:$AI$6,0)),'P&amp;L'!$D$8:$D$278,$C82)/$A$1</f>
        <v>0</v>
      </c>
      <c r="M82" s="482">
        <f>SUMIFS(INDEX('P&amp;L'!$V$8:$AI$278,,MATCH(M$53,'P&amp;L'!$V$6:$AI$6,0)),'P&amp;L'!$D$8:$D$278,$C82)/$A$1</f>
        <v>0</v>
      </c>
      <c r="N82" s="482">
        <f>SUMIFS(INDEX('P&amp;L'!$V$8:$AI$278,,MATCH(N$53,'P&amp;L'!$V$6:$AI$6,0)),'P&amp;L'!$D$8:$D$278,$C82)/$A$1</f>
        <v>0</v>
      </c>
      <c r="O82" s="483">
        <f>SUMIFS(INDEX('P&amp;L'!$V$8:$AI$278,,MATCH(O$53,'P&amp;L'!$V$6:$AI$6,0)),'P&amp;L'!$D$8:$D$278,$C82)/$A$1</f>
        <v>88.59</v>
      </c>
      <c r="P82" s="149"/>
      <c r="Q82" s="484">
        <f>SUMIFS('P&amp;L'!P$8:P$278,'P&amp;L'!$D$8:$D$278,$C82)/$A$1</f>
        <v>88.59</v>
      </c>
      <c r="R82" s="484">
        <f ca="1">SUMIFS('P&amp;L'!Q$8:Q$278,'P&amp;L'!$D$8:$D$278,$C82)/$A$1</f>
        <v>20000</v>
      </c>
    </row>
    <row r="83" spans="3:18" hidden="1" x14ac:dyDescent="0.25">
      <c r="C83" s="582" t="str">
        <f>IF(ISBLANK('Benchmark Index'!S36),"--",'Benchmark Index'!S36)</f>
        <v>Relocation Expenses</v>
      </c>
      <c r="D83" s="482">
        <f>SUMIFS(INDEX('P&amp;L'!$V$8:$AI$278,,MATCH(D$53,'P&amp;L'!$V$6:$AI$6,0)),'P&amp;L'!$D$8:$D$278,$C83)/$A$1</f>
        <v>0</v>
      </c>
      <c r="E83" s="482">
        <f>SUMIFS(INDEX('P&amp;L'!$V$8:$AI$278,,MATCH(E$53,'P&amp;L'!$V$6:$AI$6,0)),'P&amp;L'!$D$8:$D$278,$C83)/$A$1</f>
        <v>0</v>
      </c>
      <c r="F83" s="482">
        <f>SUMIFS(INDEX('P&amp;L'!$V$8:$AI$278,,MATCH(F$53,'P&amp;L'!$V$6:$AI$6,0)),'P&amp;L'!$D$8:$D$278,$C83)/$A$1</f>
        <v>0</v>
      </c>
      <c r="G83" s="482">
        <f>SUMIFS(INDEX('P&amp;L'!$V$8:$AI$278,,MATCH(G$53,'P&amp;L'!$V$6:$AI$6,0)),'P&amp;L'!$D$8:$D$278,$C83)/$A$1</f>
        <v>0</v>
      </c>
      <c r="H83" s="482">
        <f>SUMIFS(INDEX('P&amp;L'!$V$8:$AI$278,,MATCH(H$53,'P&amp;L'!$V$6:$AI$6,0)),'P&amp;L'!$D$8:$D$278,$C83)/$A$1</f>
        <v>0</v>
      </c>
      <c r="I83" s="482">
        <f>SUMIFS(INDEX('P&amp;L'!$V$8:$AI$278,,MATCH(I$53,'P&amp;L'!$V$6:$AI$6,0)),'P&amp;L'!$D$8:$D$278,$C83)/$A$1</f>
        <v>0</v>
      </c>
      <c r="J83" s="482">
        <f>SUMIFS(INDEX('P&amp;L'!$V$8:$AI$278,,MATCH(J$53,'P&amp;L'!$V$6:$AI$6,0)),'P&amp;L'!$D$8:$D$278,$C83)/$A$1</f>
        <v>0</v>
      </c>
      <c r="K83" s="482">
        <f>SUMIFS(INDEX('P&amp;L'!$V$8:$AI$278,,MATCH(K$53,'P&amp;L'!$V$6:$AI$6,0)),'P&amp;L'!$D$8:$D$278,$C83)/$A$1</f>
        <v>0</v>
      </c>
      <c r="L83" s="482">
        <f>SUMIFS(INDEX('P&amp;L'!$V$8:$AI$278,,MATCH(L$53,'P&amp;L'!$V$6:$AI$6,0)),'P&amp;L'!$D$8:$D$278,$C83)/$A$1</f>
        <v>0</v>
      </c>
      <c r="M83" s="482">
        <f>SUMIFS(INDEX('P&amp;L'!$V$8:$AI$278,,MATCH(M$53,'P&amp;L'!$V$6:$AI$6,0)),'P&amp;L'!$D$8:$D$278,$C83)/$A$1</f>
        <v>0</v>
      </c>
      <c r="N83" s="482">
        <f>SUMIFS(INDEX('P&amp;L'!$V$8:$AI$278,,MATCH(N$53,'P&amp;L'!$V$6:$AI$6,0)),'P&amp;L'!$D$8:$D$278,$C83)/$A$1</f>
        <v>0</v>
      </c>
      <c r="O83" s="483">
        <f>SUMIFS(INDEX('P&amp;L'!$V$8:$AI$278,,MATCH(O$53,'P&amp;L'!$V$6:$AI$6,0)),'P&amp;L'!$D$8:$D$278,$C83)/$A$1</f>
        <v>0</v>
      </c>
      <c r="P83" s="149"/>
      <c r="Q83" s="484">
        <f>SUMIFS('P&amp;L'!P$8:P$278,'P&amp;L'!$D$8:$D$278,$C83)/$A$1</f>
        <v>0</v>
      </c>
      <c r="R83" s="484">
        <f>SUMIFS('P&amp;L'!Q$8:Q$278,'P&amp;L'!$D$8:$D$278,$C83)/$A$1</f>
        <v>0</v>
      </c>
    </row>
    <row r="84" spans="3:18" x14ac:dyDescent="0.25">
      <c r="C84" s="582" t="str">
        <f>IF(ISBLANK('Benchmark Index'!S37),"--",'Benchmark Index'!S37)</f>
        <v>Tools</v>
      </c>
      <c r="D84" s="482">
        <f>SUMIFS(INDEX('P&amp;L'!$V$8:$AI$278,,MATCH(D$53,'P&amp;L'!$V$6:$AI$6,0)),'P&amp;L'!$D$8:$D$278,$C84)/$A$1</f>
        <v>0</v>
      </c>
      <c r="E84" s="482">
        <f>SUMIFS(INDEX('P&amp;L'!$V$8:$AI$278,,MATCH(E$53,'P&amp;L'!$V$6:$AI$6,0)),'P&amp;L'!$D$8:$D$278,$C84)/$A$1</f>
        <v>0</v>
      </c>
      <c r="F84" s="482">
        <f>SUMIFS(INDEX('P&amp;L'!$V$8:$AI$278,,MATCH(F$53,'P&amp;L'!$V$6:$AI$6,0)),'P&amp;L'!$D$8:$D$278,$C84)/$A$1</f>
        <v>0</v>
      </c>
      <c r="G84" s="482">
        <f>SUMIFS(INDEX('P&amp;L'!$V$8:$AI$278,,MATCH(G$53,'P&amp;L'!$V$6:$AI$6,0)),'P&amp;L'!$D$8:$D$278,$C84)/$A$1</f>
        <v>0</v>
      </c>
      <c r="H84" s="482">
        <f>SUMIFS(INDEX('P&amp;L'!$V$8:$AI$278,,MATCH(H$53,'P&amp;L'!$V$6:$AI$6,0)),'P&amp;L'!$D$8:$D$278,$C84)/$A$1</f>
        <v>0</v>
      </c>
      <c r="I84" s="482">
        <f>SUMIFS(INDEX('P&amp;L'!$V$8:$AI$278,,MATCH(I$53,'P&amp;L'!$V$6:$AI$6,0)),'P&amp;L'!$D$8:$D$278,$C84)/$A$1</f>
        <v>0</v>
      </c>
      <c r="J84" s="482">
        <f>SUMIFS(INDEX('P&amp;L'!$V$8:$AI$278,,MATCH(J$53,'P&amp;L'!$V$6:$AI$6,0)),'P&amp;L'!$D$8:$D$278,$C84)/$A$1</f>
        <v>0</v>
      </c>
      <c r="K84" s="482">
        <f>SUMIFS(INDEX('P&amp;L'!$V$8:$AI$278,,MATCH(K$53,'P&amp;L'!$V$6:$AI$6,0)),'P&amp;L'!$D$8:$D$278,$C84)/$A$1</f>
        <v>0</v>
      </c>
      <c r="L84" s="482">
        <f>SUMIFS(INDEX('P&amp;L'!$V$8:$AI$278,,MATCH(L$53,'P&amp;L'!$V$6:$AI$6,0)),'P&amp;L'!$D$8:$D$278,$C84)/$A$1</f>
        <v>0</v>
      </c>
      <c r="M84" s="482">
        <f>SUMIFS(INDEX('P&amp;L'!$V$8:$AI$278,,MATCH(M$53,'P&amp;L'!$V$6:$AI$6,0)),'P&amp;L'!$D$8:$D$278,$C84)/$A$1</f>
        <v>0</v>
      </c>
      <c r="N84" s="482">
        <f>SUMIFS(INDEX('P&amp;L'!$V$8:$AI$278,,MATCH(N$53,'P&amp;L'!$V$6:$AI$6,0)),'P&amp;L'!$D$8:$D$278,$C84)/$A$1</f>
        <v>0</v>
      </c>
      <c r="O84" s="483">
        <f>SUMIFS(INDEX('P&amp;L'!$V$8:$AI$278,,MATCH(O$53,'P&amp;L'!$V$6:$AI$6,0)),'P&amp;L'!$D$8:$D$278,$C84)/$A$1</f>
        <v>40734.049999999996</v>
      </c>
      <c r="P84" s="149"/>
      <c r="Q84" s="484">
        <f>SUMIFS('P&amp;L'!P$8:P$278,'P&amp;L'!$D$8:$D$278,$C84)/$A$1</f>
        <v>40734.049999999996</v>
      </c>
      <c r="R84" s="484">
        <f ca="1">SUMIFS('P&amp;L'!Q$8:Q$278,'P&amp;L'!$D$8:$D$278,$C84)/$A$1</f>
        <v>15750</v>
      </c>
    </row>
    <row r="85" spans="3:18" hidden="1" x14ac:dyDescent="0.25">
      <c r="C85" s="582" t="str">
        <f>IF(ISBLANK('Benchmark Index'!S38),"--",'Benchmark Index'!S38)</f>
        <v>Tapeout</v>
      </c>
      <c r="D85" s="482">
        <f>SUMIFS(INDEX('P&amp;L'!$V$8:$AI$278,,MATCH(D$53,'P&amp;L'!$V$6:$AI$6,0)),'P&amp;L'!$D$8:$D$278,$C85)/$A$1</f>
        <v>0</v>
      </c>
      <c r="E85" s="482">
        <f>SUMIFS(INDEX('P&amp;L'!$V$8:$AI$278,,MATCH(E$53,'P&amp;L'!$V$6:$AI$6,0)),'P&amp;L'!$D$8:$D$278,$C85)/$A$1</f>
        <v>0</v>
      </c>
      <c r="F85" s="482">
        <f>SUMIFS(INDEX('P&amp;L'!$V$8:$AI$278,,MATCH(F$53,'P&amp;L'!$V$6:$AI$6,0)),'P&amp;L'!$D$8:$D$278,$C85)/$A$1</f>
        <v>0</v>
      </c>
      <c r="G85" s="482">
        <f>SUMIFS(INDEX('P&amp;L'!$V$8:$AI$278,,MATCH(G$53,'P&amp;L'!$V$6:$AI$6,0)),'P&amp;L'!$D$8:$D$278,$C85)/$A$1</f>
        <v>0</v>
      </c>
      <c r="H85" s="482">
        <f>SUMIFS(INDEX('P&amp;L'!$V$8:$AI$278,,MATCH(H$53,'P&amp;L'!$V$6:$AI$6,0)),'P&amp;L'!$D$8:$D$278,$C85)/$A$1</f>
        <v>0</v>
      </c>
      <c r="I85" s="482">
        <f>SUMIFS(INDEX('P&amp;L'!$V$8:$AI$278,,MATCH(I$53,'P&amp;L'!$V$6:$AI$6,0)),'P&amp;L'!$D$8:$D$278,$C85)/$A$1</f>
        <v>0</v>
      </c>
      <c r="J85" s="482">
        <f>SUMIFS(INDEX('P&amp;L'!$V$8:$AI$278,,MATCH(J$53,'P&amp;L'!$V$6:$AI$6,0)),'P&amp;L'!$D$8:$D$278,$C85)/$A$1</f>
        <v>0</v>
      </c>
      <c r="K85" s="482">
        <f>SUMIFS(INDEX('P&amp;L'!$V$8:$AI$278,,MATCH(K$53,'P&amp;L'!$V$6:$AI$6,0)),'P&amp;L'!$D$8:$D$278,$C85)/$A$1</f>
        <v>0</v>
      </c>
      <c r="L85" s="482">
        <f>SUMIFS(INDEX('P&amp;L'!$V$8:$AI$278,,MATCH(L$53,'P&amp;L'!$V$6:$AI$6,0)),'P&amp;L'!$D$8:$D$278,$C85)/$A$1</f>
        <v>0</v>
      </c>
      <c r="M85" s="482">
        <f>SUMIFS(INDEX('P&amp;L'!$V$8:$AI$278,,MATCH(M$53,'P&amp;L'!$V$6:$AI$6,0)),'P&amp;L'!$D$8:$D$278,$C85)/$A$1</f>
        <v>0</v>
      </c>
      <c r="N85" s="482">
        <f>SUMIFS(INDEX('P&amp;L'!$V$8:$AI$278,,MATCH(N$53,'P&amp;L'!$V$6:$AI$6,0)),'P&amp;L'!$D$8:$D$278,$C85)/$A$1</f>
        <v>0</v>
      </c>
      <c r="O85" s="483">
        <f>SUMIFS(INDEX('P&amp;L'!$V$8:$AI$278,,MATCH(O$53,'P&amp;L'!$V$6:$AI$6,0)),'P&amp;L'!$D$8:$D$278,$C85)/$A$1</f>
        <v>0</v>
      </c>
      <c r="P85" s="149"/>
      <c r="Q85" s="484">
        <f>SUMIFS('P&amp;L'!P$8:P$278,'P&amp;L'!$D$8:$D$278,$C85)/$A$1</f>
        <v>0</v>
      </c>
      <c r="R85" s="484">
        <f>SUMIFS('P&amp;L'!Q$8:Q$278,'P&amp;L'!$D$8:$D$278,$C85)/$A$1</f>
        <v>0</v>
      </c>
    </row>
    <row r="86" spans="3:18" hidden="1" x14ac:dyDescent="0.25">
      <c r="C86" s="582" t="str">
        <f>IF(ISBLANK('Benchmark Index'!S39),"--",'Benchmark Index'!S39)</f>
        <v>Hardware</v>
      </c>
      <c r="D86" s="482">
        <f>SUMIFS(INDEX('P&amp;L'!$V$8:$AI$278,,MATCH(D$53,'P&amp;L'!$V$6:$AI$6,0)),'P&amp;L'!$D$8:$D$278,$C86)/$A$1</f>
        <v>0</v>
      </c>
      <c r="E86" s="482">
        <f>SUMIFS(INDEX('P&amp;L'!$V$8:$AI$278,,MATCH(E$53,'P&amp;L'!$V$6:$AI$6,0)),'P&amp;L'!$D$8:$D$278,$C86)/$A$1</f>
        <v>0</v>
      </c>
      <c r="F86" s="482">
        <f>SUMIFS(INDEX('P&amp;L'!$V$8:$AI$278,,MATCH(F$53,'P&amp;L'!$V$6:$AI$6,0)),'P&amp;L'!$D$8:$D$278,$C86)/$A$1</f>
        <v>0</v>
      </c>
      <c r="G86" s="482">
        <f>SUMIFS(INDEX('P&amp;L'!$V$8:$AI$278,,MATCH(G$53,'P&amp;L'!$V$6:$AI$6,0)),'P&amp;L'!$D$8:$D$278,$C86)/$A$1</f>
        <v>0</v>
      </c>
      <c r="H86" s="482">
        <f>SUMIFS(INDEX('P&amp;L'!$V$8:$AI$278,,MATCH(H$53,'P&amp;L'!$V$6:$AI$6,0)),'P&amp;L'!$D$8:$D$278,$C86)/$A$1</f>
        <v>0</v>
      </c>
      <c r="I86" s="482">
        <f>SUMIFS(INDEX('P&amp;L'!$V$8:$AI$278,,MATCH(I$53,'P&amp;L'!$V$6:$AI$6,0)),'P&amp;L'!$D$8:$D$278,$C86)/$A$1</f>
        <v>0</v>
      </c>
      <c r="J86" s="482">
        <f>SUMIFS(INDEX('P&amp;L'!$V$8:$AI$278,,MATCH(J$53,'P&amp;L'!$V$6:$AI$6,0)),'P&amp;L'!$D$8:$D$278,$C86)/$A$1</f>
        <v>0</v>
      </c>
      <c r="K86" s="482">
        <f>SUMIFS(INDEX('P&amp;L'!$V$8:$AI$278,,MATCH(K$53,'P&amp;L'!$V$6:$AI$6,0)),'P&amp;L'!$D$8:$D$278,$C86)/$A$1</f>
        <v>0</v>
      </c>
      <c r="L86" s="482">
        <f>SUMIFS(INDEX('P&amp;L'!$V$8:$AI$278,,MATCH(L$53,'P&amp;L'!$V$6:$AI$6,0)),'P&amp;L'!$D$8:$D$278,$C86)/$A$1</f>
        <v>0</v>
      </c>
      <c r="M86" s="482">
        <f>SUMIFS(INDEX('P&amp;L'!$V$8:$AI$278,,MATCH(M$53,'P&amp;L'!$V$6:$AI$6,0)),'P&amp;L'!$D$8:$D$278,$C86)/$A$1</f>
        <v>0</v>
      </c>
      <c r="N86" s="482">
        <f>SUMIFS(INDEX('P&amp;L'!$V$8:$AI$278,,MATCH(N$53,'P&amp;L'!$V$6:$AI$6,0)),'P&amp;L'!$D$8:$D$278,$C86)/$A$1</f>
        <v>0</v>
      </c>
      <c r="O86" s="483">
        <f>SUMIFS(INDEX('P&amp;L'!$V$8:$AI$278,,MATCH(O$53,'P&amp;L'!$V$6:$AI$6,0)),'P&amp;L'!$D$8:$D$278,$C86)/$A$1</f>
        <v>0</v>
      </c>
      <c r="P86" s="149"/>
      <c r="Q86" s="484">
        <f>SUMIFS('P&amp;L'!P$8:P$278,'P&amp;L'!$D$8:$D$278,$C86)/$A$1</f>
        <v>0</v>
      </c>
      <c r="R86" s="484">
        <f>SUMIFS('P&amp;L'!Q$8:Q$278,'P&amp;L'!$D$8:$D$278,$C86)/$A$1</f>
        <v>0</v>
      </c>
    </row>
    <row r="87" spans="3:18" hidden="1" x14ac:dyDescent="0.25">
      <c r="C87" s="582" t="str">
        <f>IF(ISBLANK('Benchmark Index'!S40),"--",'Benchmark Index'!S40)</f>
        <v xml:space="preserve"> rental of lab equipment</v>
      </c>
      <c r="D87" s="482">
        <f>SUMIFS(INDEX('P&amp;L'!$V$8:$AI$278,,MATCH(D$53,'P&amp;L'!$V$6:$AI$6,0)),'P&amp;L'!$D$8:$D$278,$C87)/$A$1</f>
        <v>0</v>
      </c>
      <c r="E87" s="482">
        <f>SUMIFS(INDEX('P&amp;L'!$V$8:$AI$278,,MATCH(E$53,'P&amp;L'!$V$6:$AI$6,0)),'P&amp;L'!$D$8:$D$278,$C87)/$A$1</f>
        <v>0</v>
      </c>
      <c r="F87" s="482">
        <f>SUMIFS(INDEX('P&amp;L'!$V$8:$AI$278,,MATCH(F$53,'P&amp;L'!$V$6:$AI$6,0)),'P&amp;L'!$D$8:$D$278,$C87)/$A$1</f>
        <v>0</v>
      </c>
      <c r="G87" s="482">
        <f>SUMIFS(INDEX('P&amp;L'!$V$8:$AI$278,,MATCH(G$53,'P&amp;L'!$V$6:$AI$6,0)),'P&amp;L'!$D$8:$D$278,$C87)/$A$1</f>
        <v>0</v>
      </c>
      <c r="H87" s="482">
        <f>SUMIFS(INDEX('P&amp;L'!$V$8:$AI$278,,MATCH(H$53,'P&amp;L'!$V$6:$AI$6,0)),'P&amp;L'!$D$8:$D$278,$C87)/$A$1</f>
        <v>0</v>
      </c>
      <c r="I87" s="482">
        <f>SUMIFS(INDEX('P&amp;L'!$V$8:$AI$278,,MATCH(I$53,'P&amp;L'!$V$6:$AI$6,0)),'P&amp;L'!$D$8:$D$278,$C87)/$A$1</f>
        <v>0</v>
      </c>
      <c r="J87" s="482">
        <f>SUMIFS(INDEX('P&amp;L'!$V$8:$AI$278,,MATCH(J$53,'P&amp;L'!$V$6:$AI$6,0)),'P&amp;L'!$D$8:$D$278,$C87)/$A$1</f>
        <v>0</v>
      </c>
      <c r="K87" s="482">
        <f>SUMIFS(INDEX('P&amp;L'!$V$8:$AI$278,,MATCH(K$53,'P&amp;L'!$V$6:$AI$6,0)),'P&amp;L'!$D$8:$D$278,$C87)/$A$1</f>
        <v>0</v>
      </c>
      <c r="L87" s="482">
        <f>SUMIFS(INDEX('P&amp;L'!$V$8:$AI$278,,MATCH(L$53,'P&amp;L'!$V$6:$AI$6,0)),'P&amp;L'!$D$8:$D$278,$C87)/$A$1</f>
        <v>0</v>
      </c>
      <c r="M87" s="482">
        <f>SUMIFS(INDEX('P&amp;L'!$V$8:$AI$278,,MATCH(M$53,'P&amp;L'!$V$6:$AI$6,0)),'P&amp;L'!$D$8:$D$278,$C87)/$A$1</f>
        <v>0</v>
      </c>
      <c r="N87" s="482">
        <f>SUMIFS(INDEX('P&amp;L'!$V$8:$AI$278,,MATCH(N$53,'P&amp;L'!$V$6:$AI$6,0)),'P&amp;L'!$D$8:$D$278,$C87)/$A$1</f>
        <v>0</v>
      </c>
      <c r="O87" s="483">
        <f>SUMIFS(INDEX('P&amp;L'!$V$8:$AI$278,,MATCH(O$53,'P&amp;L'!$V$6:$AI$6,0)),'P&amp;L'!$D$8:$D$278,$C87)/$A$1</f>
        <v>0</v>
      </c>
      <c r="P87" s="149"/>
      <c r="Q87" s="484">
        <f>SUMIFS('P&amp;L'!P$8:P$278,'P&amp;L'!$D$8:$D$278,$C87)/$A$1</f>
        <v>0</v>
      </c>
      <c r="R87" s="484">
        <f>SUMIFS('P&amp;L'!Q$8:Q$278,'P&amp;L'!$D$8:$D$278,$C87)/$A$1</f>
        <v>0</v>
      </c>
    </row>
    <row r="88" spans="3:18" hidden="1" x14ac:dyDescent="0.25">
      <c r="C88" s="582" t="str">
        <f>IF(ISBLANK('Benchmark Index'!S41),"--",'Benchmark Index'!S41)</f>
        <v>Manufacturing</v>
      </c>
      <c r="D88" s="482">
        <f>SUMIFS(INDEX('P&amp;L'!$V$8:$AI$278,,MATCH(D$53,'P&amp;L'!$V$6:$AI$6,0)),'P&amp;L'!$D$8:$D$278,$C88)/$A$1</f>
        <v>0</v>
      </c>
      <c r="E88" s="482">
        <f>SUMIFS(INDEX('P&amp;L'!$V$8:$AI$278,,MATCH(E$53,'P&amp;L'!$V$6:$AI$6,0)),'P&amp;L'!$D$8:$D$278,$C88)/$A$1</f>
        <v>0</v>
      </c>
      <c r="F88" s="482">
        <f>SUMIFS(INDEX('P&amp;L'!$V$8:$AI$278,,MATCH(F$53,'P&amp;L'!$V$6:$AI$6,0)),'P&amp;L'!$D$8:$D$278,$C88)/$A$1</f>
        <v>0</v>
      </c>
      <c r="G88" s="482">
        <f>SUMIFS(INDEX('P&amp;L'!$V$8:$AI$278,,MATCH(G$53,'P&amp;L'!$V$6:$AI$6,0)),'P&amp;L'!$D$8:$D$278,$C88)/$A$1</f>
        <v>0</v>
      </c>
      <c r="H88" s="482">
        <f>SUMIFS(INDEX('P&amp;L'!$V$8:$AI$278,,MATCH(H$53,'P&amp;L'!$V$6:$AI$6,0)),'P&amp;L'!$D$8:$D$278,$C88)/$A$1</f>
        <v>0</v>
      </c>
      <c r="I88" s="482">
        <f>SUMIFS(INDEX('P&amp;L'!$V$8:$AI$278,,MATCH(I$53,'P&amp;L'!$V$6:$AI$6,0)),'P&amp;L'!$D$8:$D$278,$C88)/$A$1</f>
        <v>0</v>
      </c>
      <c r="J88" s="482">
        <f>SUMIFS(INDEX('P&amp;L'!$V$8:$AI$278,,MATCH(J$53,'P&amp;L'!$V$6:$AI$6,0)),'P&amp;L'!$D$8:$D$278,$C88)/$A$1</f>
        <v>0</v>
      </c>
      <c r="K88" s="482">
        <f>SUMIFS(INDEX('P&amp;L'!$V$8:$AI$278,,MATCH(K$53,'P&amp;L'!$V$6:$AI$6,0)),'P&amp;L'!$D$8:$D$278,$C88)/$A$1</f>
        <v>0</v>
      </c>
      <c r="L88" s="482">
        <f>SUMIFS(INDEX('P&amp;L'!$V$8:$AI$278,,MATCH(L$53,'P&amp;L'!$V$6:$AI$6,0)),'P&amp;L'!$D$8:$D$278,$C88)/$A$1</f>
        <v>0</v>
      </c>
      <c r="M88" s="482">
        <f>SUMIFS(INDEX('P&amp;L'!$V$8:$AI$278,,MATCH(M$53,'P&amp;L'!$V$6:$AI$6,0)),'P&amp;L'!$D$8:$D$278,$C88)/$A$1</f>
        <v>0</v>
      </c>
      <c r="N88" s="482">
        <f>SUMIFS(INDEX('P&amp;L'!$V$8:$AI$278,,MATCH(N$53,'P&amp;L'!$V$6:$AI$6,0)),'P&amp;L'!$D$8:$D$278,$C88)/$A$1</f>
        <v>0</v>
      </c>
      <c r="O88" s="483">
        <f>SUMIFS(INDEX('P&amp;L'!$V$8:$AI$278,,MATCH(O$53,'P&amp;L'!$V$6:$AI$6,0)),'P&amp;L'!$D$8:$D$278,$C88)/$A$1</f>
        <v>0</v>
      </c>
      <c r="P88" s="149"/>
      <c r="Q88" s="484">
        <f>SUMIFS('P&amp;L'!P$8:P$278,'P&amp;L'!$D$8:$D$278,$C88)/$A$1</f>
        <v>0</v>
      </c>
      <c r="R88" s="484">
        <f>SUMIFS('P&amp;L'!Q$8:Q$278,'P&amp;L'!$D$8:$D$278,$C88)/$A$1</f>
        <v>0</v>
      </c>
    </row>
    <row r="89" spans="3:18" hidden="1" x14ac:dyDescent="0.25">
      <c r="C89" s="582" t="str">
        <f>IF(ISBLANK('Benchmark Index'!S42),"--",'Benchmark Index'!S42)</f>
        <v>IP</v>
      </c>
      <c r="D89" s="482">
        <f>SUMIFS(INDEX('P&amp;L'!$V$8:$AI$278,,MATCH(D$53,'P&amp;L'!$V$6:$AI$6,0)),'P&amp;L'!$D$8:$D$278,$C89)/$A$1</f>
        <v>0</v>
      </c>
      <c r="E89" s="482">
        <f>SUMIFS(INDEX('P&amp;L'!$V$8:$AI$278,,MATCH(E$53,'P&amp;L'!$V$6:$AI$6,0)),'P&amp;L'!$D$8:$D$278,$C89)/$A$1</f>
        <v>0</v>
      </c>
      <c r="F89" s="482">
        <f>SUMIFS(INDEX('P&amp;L'!$V$8:$AI$278,,MATCH(F$53,'P&amp;L'!$V$6:$AI$6,0)),'P&amp;L'!$D$8:$D$278,$C89)/$A$1</f>
        <v>0</v>
      </c>
      <c r="G89" s="482">
        <f>SUMIFS(INDEX('P&amp;L'!$V$8:$AI$278,,MATCH(G$53,'P&amp;L'!$V$6:$AI$6,0)),'P&amp;L'!$D$8:$D$278,$C89)/$A$1</f>
        <v>0</v>
      </c>
      <c r="H89" s="482">
        <f>SUMIFS(INDEX('P&amp;L'!$V$8:$AI$278,,MATCH(H$53,'P&amp;L'!$V$6:$AI$6,0)),'P&amp;L'!$D$8:$D$278,$C89)/$A$1</f>
        <v>0</v>
      </c>
      <c r="I89" s="482">
        <f>SUMIFS(INDEX('P&amp;L'!$V$8:$AI$278,,MATCH(I$53,'P&amp;L'!$V$6:$AI$6,0)),'P&amp;L'!$D$8:$D$278,$C89)/$A$1</f>
        <v>0</v>
      </c>
      <c r="J89" s="482">
        <f>SUMIFS(INDEX('P&amp;L'!$V$8:$AI$278,,MATCH(J$53,'P&amp;L'!$V$6:$AI$6,0)),'P&amp;L'!$D$8:$D$278,$C89)/$A$1</f>
        <v>0</v>
      </c>
      <c r="K89" s="482">
        <f>SUMIFS(INDEX('P&amp;L'!$V$8:$AI$278,,MATCH(K$53,'P&amp;L'!$V$6:$AI$6,0)),'P&amp;L'!$D$8:$D$278,$C89)/$A$1</f>
        <v>0</v>
      </c>
      <c r="L89" s="482">
        <f>SUMIFS(INDEX('P&amp;L'!$V$8:$AI$278,,MATCH(L$53,'P&amp;L'!$V$6:$AI$6,0)),'P&amp;L'!$D$8:$D$278,$C89)/$A$1</f>
        <v>0</v>
      </c>
      <c r="M89" s="482">
        <f>SUMIFS(INDEX('P&amp;L'!$V$8:$AI$278,,MATCH(M$53,'P&amp;L'!$V$6:$AI$6,0)),'P&amp;L'!$D$8:$D$278,$C89)/$A$1</f>
        <v>0</v>
      </c>
      <c r="N89" s="482">
        <f>SUMIFS(INDEX('P&amp;L'!$V$8:$AI$278,,MATCH(N$53,'P&amp;L'!$V$6:$AI$6,0)),'P&amp;L'!$D$8:$D$278,$C89)/$A$1</f>
        <v>0</v>
      </c>
      <c r="O89" s="483">
        <f>SUMIFS(INDEX('P&amp;L'!$V$8:$AI$278,,MATCH(O$53,'P&amp;L'!$V$6:$AI$6,0)),'P&amp;L'!$D$8:$D$278,$C89)/$A$1</f>
        <v>0</v>
      </c>
      <c r="P89" s="149"/>
      <c r="Q89" s="484">
        <f>SUMIFS('P&amp;L'!P$8:P$278,'P&amp;L'!$D$8:$D$278,$C89)/$A$1</f>
        <v>0</v>
      </c>
      <c r="R89" s="484">
        <f>SUMIFS('P&amp;L'!Q$8:Q$278,'P&amp;L'!$D$8:$D$278,$C89)/$A$1</f>
        <v>0</v>
      </c>
    </row>
    <row r="90" spans="3:18" hidden="1" x14ac:dyDescent="0.25">
      <c r="C90" s="582" t="str">
        <f>IF(ISBLANK('Benchmark Index'!S43),"--",'Benchmark Index'!S43)</f>
        <v>Regulatory</v>
      </c>
      <c r="D90" s="482">
        <f>SUMIFS(INDEX('P&amp;L'!$V$8:$AI$278,,MATCH(D$53,'P&amp;L'!$V$6:$AI$6,0)),'P&amp;L'!$D$8:$D$278,$C90)/$A$1</f>
        <v>0</v>
      </c>
      <c r="E90" s="482">
        <f>SUMIFS(INDEX('P&amp;L'!$V$8:$AI$278,,MATCH(E$53,'P&amp;L'!$V$6:$AI$6,0)),'P&amp;L'!$D$8:$D$278,$C90)/$A$1</f>
        <v>0</v>
      </c>
      <c r="F90" s="482">
        <f>SUMIFS(INDEX('P&amp;L'!$V$8:$AI$278,,MATCH(F$53,'P&amp;L'!$V$6:$AI$6,0)),'P&amp;L'!$D$8:$D$278,$C90)/$A$1</f>
        <v>0</v>
      </c>
      <c r="G90" s="482">
        <f>SUMIFS(INDEX('P&amp;L'!$V$8:$AI$278,,MATCH(G$53,'P&amp;L'!$V$6:$AI$6,0)),'P&amp;L'!$D$8:$D$278,$C90)/$A$1</f>
        <v>0</v>
      </c>
      <c r="H90" s="482">
        <f>SUMIFS(INDEX('P&amp;L'!$V$8:$AI$278,,MATCH(H$53,'P&amp;L'!$V$6:$AI$6,0)),'P&amp;L'!$D$8:$D$278,$C90)/$A$1</f>
        <v>0</v>
      </c>
      <c r="I90" s="482">
        <f>SUMIFS(INDEX('P&amp;L'!$V$8:$AI$278,,MATCH(I$53,'P&amp;L'!$V$6:$AI$6,0)),'P&amp;L'!$D$8:$D$278,$C90)/$A$1</f>
        <v>0</v>
      </c>
      <c r="J90" s="482">
        <f>SUMIFS(INDEX('P&amp;L'!$V$8:$AI$278,,MATCH(J$53,'P&amp;L'!$V$6:$AI$6,0)),'P&amp;L'!$D$8:$D$278,$C90)/$A$1</f>
        <v>0</v>
      </c>
      <c r="K90" s="482">
        <f>SUMIFS(INDEX('P&amp;L'!$V$8:$AI$278,,MATCH(K$53,'P&amp;L'!$V$6:$AI$6,0)),'P&amp;L'!$D$8:$D$278,$C90)/$A$1</f>
        <v>0</v>
      </c>
      <c r="L90" s="482">
        <f>SUMIFS(INDEX('P&amp;L'!$V$8:$AI$278,,MATCH(L$53,'P&amp;L'!$V$6:$AI$6,0)),'P&amp;L'!$D$8:$D$278,$C90)/$A$1</f>
        <v>0</v>
      </c>
      <c r="M90" s="482">
        <f>SUMIFS(INDEX('P&amp;L'!$V$8:$AI$278,,MATCH(M$53,'P&amp;L'!$V$6:$AI$6,0)),'P&amp;L'!$D$8:$D$278,$C90)/$A$1</f>
        <v>0</v>
      </c>
      <c r="N90" s="482">
        <f>SUMIFS(INDEX('P&amp;L'!$V$8:$AI$278,,MATCH(N$53,'P&amp;L'!$V$6:$AI$6,0)),'P&amp;L'!$D$8:$D$278,$C90)/$A$1</f>
        <v>0</v>
      </c>
      <c r="O90" s="483">
        <f>SUMIFS(INDEX('P&amp;L'!$V$8:$AI$278,,MATCH(O$53,'P&amp;L'!$V$6:$AI$6,0)),'P&amp;L'!$D$8:$D$278,$C90)/$A$1</f>
        <v>0</v>
      </c>
      <c r="P90" s="149"/>
      <c r="Q90" s="484">
        <f>SUMIFS('P&amp;L'!P$8:P$278,'P&amp;L'!$D$8:$D$278,$C90)/$A$1</f>
        <v>0</v>
      </c>
      <c r="R90" s="484">
        <f>SUMIFS('P&amp;L'!Q$8:Q$278,'P&amp;L'!$D$8:$D$278,$C90)/$A$1</f>
        <v>0</v>
      </c>
    </row>
    <row r="91" spans="3:18" hidden="1" x14ac:dyDescent="0.25">
      <c r="C91" s="582" t="str">
        <f>IF(ISBLANK('Benchmark Index'!S44),"--",'Benchmark Index'!S44)</f>
        <v>CT Expenses</v>
      </c>
      <c r="D91" s="482">
        <f>SUMIFS(INDEX('P&amp;L'!$V$8:$AI$278,,MATCH(D$53,'P&amp;L'!$V$6:$AI$6,0)),'P&amp;L'!$D$8:$D$278,$C91)/$A$1</f>
        <v>0</v>
      </c>
      <c r="E91" s="482">
        <f>SUMIFS(INDEX('P&amp;L'!$V$8:$AI$278,,MATCH(E$53,'P&amp;L'!$V$6:$AI$6,0)),'P&amp;L'!$D$8:$D$278,$C91)/$A$1</f>
        <v>0</v>
      </c>
      <c r="F91" s="482">
        <f>SUMIFS(INDEX('P&amp;L'!$V$8:$AI$278,,MATCH(F$53,'P&amp;L'!$V$6:$AI$6,0)),'P&amp;L'!$D$8:$D$278,$C91)/$A$1</f>
        <v>0</v>
      </c>
      <c r="G91" s="482">
        <f>SUMIFS(INDEX('P&amp;L'!$V$8:$AI$278,,MATCH(G$53,'P&amp;L'!$V$6:$AI$6,0)),'P&amp;L'!$D$8:$D$278,$C91)/$A$1</f>
        <v>0</v>
      </c>
      <c r="H91" s="482">
        <f>SUMIFS(INDEX('P&amp;L'!$V$8:$AI$278,,MATCH(H$53,'P&amp;L'!$V$6:$AI$6,0)),'P&amp;L'!$D$8:$D$278,$C91)/$A$1</f>
        <v>0</v>
      </c>
      <c r="I91" s="482">
        <f>SUMIFS(INDEX('P&amp;L'!$V$8:$AI$278,,MATCH(I$53,'P&amp;L'!$V$6:$AI$6,0)),'P&amp;L'!$D$8:$D$278,$C91)/$A$1</f>
        <v>0</v>
      </c>
      <c r="J91" s="482">
        <f>SUMIFS(INDEX('P&amp;L'!$V$8:$AI$278,,MATCH(J$53,'P&amp;L'!$V$6:$AI$6,0)),'P&amp;L'!$D$8:$D$278,$C91)/$A$1</f>
        <v>0</v>
      </c>
      <c r="K91" s="482">
        <f>SUMIFS(INDEX('P&amp;L'!$V$8:$AI$278,,MATCH(K$53,'P&amp;L'!$V$6:$AI$6,0)),'P&amp;L'!$D$8:$D$278,$C91)/$A$1</f>
        <v>0</v>
      </c>
      <c r="L91" s="482">
        <f>SUMIFS(INDEX('P&amp;L'!$V$8:$AI$278,,MATCH(L$53,'P&amp;L'!$V$6:$AI$6,0)),'P&amp;L'!$D$8:$D$278,$C91)/$A$1</f>
        <v>0</v>
      </c>
      <c r="M91" s="482">
        <f>SUMIFS(INDEX('P&amp;L'!$V$8:$AI$278,,MATCH(M$53,'P&amp;L'!$V$6:$AI$6,0)),'P&amp;L'!$D$8:$D$278,$C91)/$A$1</f>
        <v>0</v>
      </c>
      <c r="N91" s="482">
        <f>SUMIFS(INDEX('P&amp;L'!$V$8:$AI$278,,MATCH(N$53,'P&amp;L'!$V$6:$AI$6,0)),'P&amp;L'!$D$8:$D$278,$C91)/$A$1</f>
        <v>0</v>
      </c>
      <c r="O91" s="483">
        <f>SUMIFS(INDEX('P&amp;L'!$V$8:$AI$278,,MATCH(O$53,'P&amp;L'!$V$6:$AI$6,0)),'P&amp;L'!$D$8:$D$278,$C91)/$A$1</f>
        <v>0</v>
      </c>
      <c r="P91" s="149"/>
      <c r="Q91" s="484">
        <f>SUMIFS('P&amp;L'!P$8:P$278,'P&amp;L'!$D$8:$D$278,$C91)/$A$1</f>
        <v>0</v>
      </c>
      <c r="R91" s="484">
        <f>SUMIFS('P&amp;L'!Q$8:Q$278,'P&amp;L'!$D$8:$D$278,$C91)/$A$1</f>
        <v>0</v>
      </c>
    </row>
    <row r="92" spans="3:18" hidden="1" x14ac:dyDescent="0.25">
      <c r="C92" s="582" t="str">
        <f>IF(ISBLANK('Benchmark Index'!S45),"--",'Benchmark Index'!S45)</f>
        <v>RT Cost</v>
      </c>
      <c r="D92" s="482">
        <f>SUMIFS(INDEX('P&amp;L'!$V$8:$AI$278,,MATCH(D$53,'P&amp;L'!$V$6:$AI$6,0)),'P&amp;L'!$D$8:$D$278,$C92)/$A$1</f>
        <v>0</v>
      </c>
      <c r="E92" s="482">
        <f>SUMIFS(INDEX('P&amp;L'!$V$8:$AI$278,,MATCH(E$53,'P&amp;L'!$V$6:$AI$6,0)),'P&amp;L'!$D$8:$D$278,$C92)/$A$1</f>
        <v>0</v>
      </c>
      <c r="F92" s="482">
        <f>SUMIFS(INDEX('P&amp;L'!$V$8:$AI$278,,MATCH(F$53,'P&amp;L'!$V$6:$AI$6,0)),'P&amp;L'!$D$8:$D$278,$C92)/$A$1</f>
        <v>0</v>
      </c>
      <c r="G92" s="482">
        <f>SUMIFS(INDEX('P&amp;L'!$V$8:$AI$278,,MATCH(G$53,'P&amp;L'!$V$6:$AI$6,0)),'P&amp;L'!$D$8:$D$278,$C92)/$A$1</f>
        <v>0</v>
      </c>
      <c r="H92" s="482">
        <f>SUMIFS(INDEX('P&amp;L'!$V$8:$AI$278,,MATCH(H$53,'P&amp;L'!$V$6:$AI$6,0)),'P&amp;L'!$D$8:$D$278,$C92)/$A$1</f>
        <v>0</v>
      </c>
      <c r="I92" s="482">
        <f>SUMIFS(INDEX('P&amp;L'!$V$8:$AI$278,,MATCH(I$53,'P&amp;L'!$V$6:$AI$6,0)),'P&amp;L'!$D$8:$D$278,$C92)/$A$1</f>
        <v>0</v>
      </c>
      <c r="J92" s="482">
        <f>SUMIFS(INDEX('P&amp;L'!$V$8:$AI$278,,MATCH(J$53,'P&amp;L'!$V$6:$AI$6,0)),'P&amp;L'!$D$8:$D$278,$C92)/$A$1</f>
        <v>0</v>
      </c>
      <c r="K92" s="482">
        <f>SUMIFS(INDEX('P&amp;L'!$V$8:$AI$278,,MATCH(K$53,'P&amp;L'!$V$6:$AI$6,0)),'P&amp;L'!$D$8:$D$278,$C92)/$A$1</f>
        <v>0</v>
      </c>
      <c r="L92" s="482">
        <f>SUMIFS(INDEX('P&amp;L'!$V$8:$AI$278,,MATCH(L$53,'P&amp;L'!$V$6:$AI$6,0)),'P&amp;L'!$D$8:$D$278,$C92)/$A$1</f>
        <v>0</v>
      </c>
      <c r="M92" s="482">
        <f>SUMIFS(INDEX('P&amp;L'!$V$8:$AI$278,,MATCH(M$53,'P&amp;L'!$V$6:$AI$6,0)),'P&amp;L'!$D$8:$D$278,$C92)/$A$1</f>
        <v>0</v>
      </c>
      <c r="N92" s="482">
        <f>SUMIFS(INDEX('P&amp;L'!$V$8:$AI$278,,MATCH(N$53,'P&amp;L'!$V$6:$AI$6,0)),'P&amp;L'!$D$8:$D$278,$C92)/$A$1</f>
        <v>0</v>
      </c>
      <c r="O92" s="483">
        <f>SUMIFS(INDEX('P&amp;L'!$V$8:$AI$278,,MATCH(O$53,'P&amp;L'!$V$6:$AI$6,0)),'P&amp;L'!$D$8:$D$278,$C92)/$A$1</f>
        <v>0</v>
      </c>
      <c r="P92" s="149"/>
      <c r="Q92" s="484">
        <f>SUMIFS('P&amp;L'!P$8:P$278,'P&amp;L'!$D$8:$D$278,$C92)/$A$1</f>
        <v>0</v>
      </c>
      <c r="R92" s="484">
        <f>SUMIFS('P&amp;L'!Q$8:Q$278,'P&amp;L'!$D$8:$D$278,$C92)/$A$1</f>
        <v>0</v>
      </c>
    </row>
    <row r="93" spans="3:18" hidden="1" x14ac:dyDescent="0.25">
      <c r="C93" s="582" t="str">
        <f>IF(ISBLANK('Benchmark Index'!S46),"--",'Benchmark Index'!S46)</f>
        <v>NRE</v>
      </c>
      <c r="D93" s="482">
        <f>SUMIFS(INDEX('P&amp;L'!$V$8:$AI$278,,MATCH(D$53,'P&amp;L'!$V$6:$AI$6,0)),'P&amp;L'!$D$8:$D$278,$C93)/$A$1</f>
        <v>0</v>
      </c>
      <c r="E93" s="482">
        <f>SUMIFS(INDEX('P&amp;L'!$V$8:$AI$278,,MATCH(E$53,'P&amp;L'!$V$6:$AI$6,0)),'P&amp;L'!$D$8:$D$278,$C93)/$A$1</f>
        <v>0</v>
      </c>
      <c r="F93" s="482">
        <f>SUMIFS(INDEX('P&amp;L'!$V$8:$AI$278,,MATCH(F$53,'P&amp;L'!$V$6:$AI$6,0)),'P&amp;L'!$D$8:$D$278,$C93)/$A$1</f>
        <v>0</v>
      </c>
      <c r="G93" s="482">
        <f>SUMIFS(INDEX('P&amp;L'!$V$8:$AI$278,,MATCH(G$53,'P&amp;L'!$V$6:$AI$6,0)),'P&amp;L'!$D$8:$D$278,$C93)/$A$1</f>
        <v>0</v>
      </c>
      <c r="H93" s="482">
        <f>SUMIFS(INDEX('P&amp;L'!$V$8:$AI$278,,MATCH(H$53,'P&amp;L'!$V$6:$AI$6,0)),'P&amp;L'!$D$8:$D$278,$C93)/$A$1</f>
        <v>0</v>
      </c>
      <c r="I93" s="482">
        <f>SUMIFS(INDEX('P&amp;L'!$V$8:$AI$278,,MATCH(I$53,'P&amp;L'!$V$6:$AI$6,0)),'P&amp;L'!$D$8:$D$278,$C93)/$A$1</f>
        <v>0</v>
      </c>
      <c r="J93" s="482">
        <f>SUMIFS(INDEX('P&amp;L'!$V$8:$AI$278,,MATCH(J$53,'P&amp;L'!$V$6:$AI$6,0)),'P&amp;L'!$D$8:$D$278,$C93)/$A$1</f>
        <v>0</v>
      </c>
      <c r="K93" s="482">
        <f>SUMIFS(INDEX('P&amp;L'!$V$8:$AI$278,,MATCH(K$53,'P&amp;L'!$V$6:$AI$6,0)),'P&amp;L'!$D$8:$D$278,$C93)/$A$1</f>
        <v>0</v>
      </c>
      <c r="L93" s="482">
        <f>SUMIFS(INDEX('P&amp;L'!$V$8:$AI$278,,MATCH(L$53,'P&amp;L'!$V$6:$AI$6,0)),'P&amp;L'!$D$8:$D$278,$C93)/$A$1</f>
        <v>0</v>
      </c>
      <c r="M93" s="482">
        <f>SUMIFS(INDEX('P&amp;L'!$V$8:$AI$278,,MATCH(M$53,'P&amp;L'!$V$6:$AI$6,0)),'P&amp;L'!$D$8:$D$278,$C93)/$A$1</f>
        <v>0</v>
      </c>
      <c r="N93" s="482">
        <f>SUMIFS(INDEX('P&amp;L'!$V$8:$AI$278,,MATCH(N$53,'P&amp;L'!$V$6:$AI$6,0)),'P&amp;L'!$D$8:$D$278,$C93)/$A$1</f>
        <v>0</v>
      </c>
      <c r="O93" s="483">
        <f>SUMIFS(INDEX('P&amp;L'!$V$8:$AI$278,,MATCH(O$53,'P&amp;L'!$V$6:$AI$6,0)),'P&amp;L'!$D$8:$D$278,$C93)/$A$1</f>
        <v>0</v>
      </c>
      <c r="P93" s="149"/>
      <c r="Q93" s="484">
        <f>SUMIFS('P&amp;L'!P$8:P$278,'P&amp;L'!$D$8:$D$278,$C93)/$A$1</f>
        <v>0</v>
      </c>
      <c r="R93" s="484">
        <f>SUMIFS('P&amp;L'!Q$8:Q$278,'P&amp;L'!$D$8:$D$278,$C93)/$A$1</f>
        <v>0</v>
      </c>
    </row>
    <row r="94" spans="3:18" hidden="1" x14ac:dyDescent="0.25">
      <c r="C94" s="582" t="str">
        <f>IF(ISBLANK('Benchmark Index'!S47),"--",'Benchmark Index'!S47)</f>
        <v>Product</v>
      </c>
      <c r="D94" s="482">
        <f>SUMIFS(INDEX('P&amp;L'!$V$8:$AI$278,,MATCH(D$53,'P&amp;L'!$V$6:$AI$6,0)),'P&amp;L'!$D$8:$D$278,$C94)/$A$1</f>
        <v>0</v>
      </c>
      <c r="E94" s="482">
        <f>SUMIFS(INDEX('P&amp;L'!$V$8:$AI$278,,MATCH(E$53,'P&amp;L'!$V$6:$AI$6,0)),'P&amp;L'!$D$8:$D$278,$C94)/$A$1</f>
        <v>0</v>
      </c>
      <c r="F94" s="482">
        <f>SUMIFS(INDEX('P&amp;L'!$V$8:$AI$278,,MATCH(F$53,'P&amp;L'!$V$6:$AI$6,0)),'P&amp;L'!$D$8:$D$278,$C94)/$A$1</f>
        <v>0</v>
      </c>
      <c r="G94" s="482">
        <f>SUMIFS(INDEX('P&amp;L'!$V$8:$AI$278,,MATCH(G$53,'P&amp;L'!$V$6:$AI$6,0)),'P&amp;L'!$D$8:$D$278,$C94)/$A$1</f>
        <v>0</v>
      </c>
      <c r="H94" s="482">
        <f>SUMIFS(INDEX('P&amp;L'!$V$8:$AI$278,,MATCH(H$53,'P&amp;L'!$V$6:$AI$6,0)),'P&amp;L'!$D$8:$D$278,$C94)/$A$1</f>
        <v>0</v>
      </c>
      <c r="I94" s="482">
        <f>SUMIFS(INDEX('P&amp;L'!$V$8:$AI$278,,MATCH(I$53,'P&amp;L'!$V$6:$AI$6,0)),'P&amp;L'!$D$8:$D$278,$C94)/$A$1</f>
        <v>0</v>
      </c>
      <c r="J94" s="482">
        <f>SUMIFS(INDEX('P&amp;L'!$V$8:$AI$278,,MATCH(J$53,'P&amp;L'!$V$6:$AI$6,0)),'P&amp;L'!$D$8:$D$278,$C94)/$A$1</f>
        <v>0</v>
      </c>
      <c r="K94" s="482">
        <f>SUMIFS(INDEX('P&amp;L'!$V$8:$AI$278,,MATCH(K$53,'P&amp;L'!$V$6:$AI$6,0)),'P&amp;L'!$D$8:$D$278,$C94)/$A$1</f>
        <v>0</v>
      </c>
      <c r="L94" s="482">
        <f>SUMIFS(INDEX('P&amp;L'!$V$8:$AI$278,,MATCH(L$53,'P&amp;L'!$V$6:$AI$6,0)),'P&amp;L'!$D$8:$D$278,$C94)/$A$1</f>
        <v>0</v>
      </c>
      <c r="M94" s="482">
        <f>SUMIFS(INDEX('P&amp;L'!$V$8:$AI$278,,MATCH(M$53,'P&amp;L'!$V$6:$AI$6,0)),'P&amp;L'!$D$8:$D$278,$C94)/$A$1</f>
        <v>0</v>
      </c>
      <c r="N94" s="482">
        <f>SUMIFS(INDEX('P&amp;L'!$V$8:$AI$278,,MATCH(N$53,'P&amp;L'!$V$6:$AI$6,0)),'P&amp;L'!$D$8:$D$278,$C94)/$A$1</f>
        <v>0</v>
      </c>
      <c r="O94" s="483">
        <f>SUMIFS(INDEX('P&amp;L'!$V$8:$AI$278,,MATCH(O$53,'P&amp;L'!$V$6:$AI$6,0)),'P&amp;L'!$D$8:$D$278,$C94)/$A$1</f>
        <v>0</v>
      </c>
      <c r="P94" s="149"/>
      <c r="Q94" s="484">
        <f>SUMIFS('P&amp;L'!P$8:P$278,'P&amp;L'!$D$8:$D$278,$C94)/$A$1</f>
        <v>0</v>
      </c>
      <c r="R94" s="484">
        <f>SUMIFS('P&amp;L'!Q$8:Q$278,'P&amp;L'!$D$8:$D$278,$C94)/$A$1</f>
        <v>0</v>
      </c>
    </row>
    <row r="95" spans="3:18" hidden="1" x14ac:dyDescent="0.25">
      <c r="C95" s="582" t="str">
        <f>IF(ISBLANK('Benchmark Index'!S48),"--",'Benchmark Index'!S48)</f>
        <v>Legal &amp; Audit</v>
      </c>
      <c r="D95" s="482">
        <f>SUMIFS(INDEX('P&amp;L'!$V$8:$AI$278,,MATCH(D$53,'P&amp;L'!$V$6:$AI$6,0)),'P&amp;L'!$D$8:$D$278,$C95)/$A$1</f>
        <v>0</v>
      </c>
      <c r="E95" s="482">
        <f>SUMIFS(INDEX('P&amp;L'!$V$8:$AI$278,,MATCH(E$53,'P&amp;L'!$V$6:$AI$6,0)),'P&amp;L'!$D$8:$D$278,$C95)/$A$1</f>
        <v>0</v>
      </c>
      <c r="F95" s="482">
        <f>SUMIFS(INDEX('P&amp;L'!$V$8:$AI$278,,MATCH(F$53,'P&amp;L'!$V$6:$AI$6,0)),'P&amp;L'!$D$8:$D$278,$C95)/$A$1</f>
        <v>0</v>
      </c>
      <c r="G95" s="482">
        <f>SUMIFS(INDEX('P&amp;L'!$V$8:$AI$278,,MATCH(G$53,'P&amp;L'!$V$6:$AI$6,0)),'P&amp;L'!$D$8:$D$278,$C95)/$A$1</f>
        <v>0</v>
      </c>
      <c r="H95" s="482">
        <f>SUMIFS(INDEX('P&amp;L'!$V$8:$AI$278,,MATCH(H$53,'P&amp;L'!$V$6:$AI$6,0)),'P&amp;L'!$D$8:$D$278,$C95)/$A$1</f>
        <v>0</v>
      </c>
      <c r="I95" s="482">
        <f>SUMIFS(INDEX('P&amp;L'!$V$8:$AI$278,,MATCH(I$53,'P&amp;L'!$V$6:$AI$6,0)),'P&amp;L'!$D$8:$D$278,$C95)/$A$1</f>
        <v>0</v>
      </c>
      <c r="J95" s="482">
        <f>SUMIFS(INDEX('P&amp;L'!$V$8:$AI$278,,MATCH(J$53,'P&amp;L'!$V$6:$AI$6,0)),'P&amp;L'!$D$8:$D$278,$C95)/$A$1</f>
        <v>0</v>
      </c>
      <c r="K95" s="482">
        <f>SUMIFS(INDEX('P&amp;L'!$V$8:$AI$278,,MATCH(K$53,'P&amp;L'!$V$6:$AI$6,0)),'P&amp;L'!$D$8:$D$278,$C95)/$A$1</f>
        <v>0</v>
      </c>
      <c r="L95" s="482">
        <f>SUMIFS(INDEX('P&amp;L'!$V$8:$AI$278,,MATCH(L$53,'P&amp;L'!$V$6:$AI$6,0)),'P&amp;L'!$D$8:$D$278,$C95)/$A$1</f>
        <v>0</v>
      </c>
      <c r="M95" s="482">
        <f>SUMIFS(INDEX('P&amp;L'!$V$8:$AI$278,,MATCH(M$53,'P&amp;L'!$V$6:$AI$6,0)),'P&amp;L'!$D$8:$D$278,$C95)/$A$1</f>
        <v>0</v>
      </c>
      <c r="N95" s="482">
        <f>SUMIFS(INDEX('P&amp;L'!$V$8:$AI$278,,MATCH(N$53,'P&amp;L'!$V$6:$AI$6,0)),'P&amp;L'!$D$8:$D$278,$C95)/$A$1</f>
        <v>0</v>
      </c>
      <c r="O95" s="483">
        <f>SUMIFS(INDEX('P&amp;L'!$V$8:$AI$278,,MATCH(O$53,'P&amp;L'!$V$6:$AI$6,0)),'P&amp;L'!$D$8:$D$278,$C95)/$A$1</f>
        <v>0</v>
      </c>
      <c r="P95" s="149"/>
      <c r="Q95" s="484">
        <f>SUMIFS('P&amp;L'!P$8:P$278,'P&amp;L'!$D$8:$D$278,$C95)/$A$1</f>
        <v>0</v>
      </c>
      <c r="R95" s="484">
        <f>SUMIFS('P&amp;L'!Q$8:Q$278,'P&amp;L'!$D$8:$D$278,$C95)/$A$1</f>
        <v>0</v>
      </c>
    </row>
    <row r="96" spans="3:18" hidden="1" x14ac:dyDescent="0.25">
      <c r="C96" s="582" t="str">
        <f>IF(ISBLANK('Benchmark Index'!S49),"--",'Benchmark Index'!S49)</f>
        <v>Accounting</v>
      </c>
      <c r="D96" s="482">
        <f>SUMIFS(INDEX('P&amp;L'!$V$8:$AI$278,,MATCH(D$53,'P&amp;L'!$V$6:$AI$6,0)),'P&amp;L'!$D$8:$D$278,$C96)/$A$1</f>
        <v>0</v>
      </c>
      <c r="E96" s="482">
        <f>SUMIFS(INDEX('P&amp;L'!$V$8:$AI$278,,MATCH(E$53,'P&amp;L'!$V$6:$AI$6,0)),'P&amp;L'!$D$8:$D$278,$C96)/$A$1</f>
        <v>0</v>
      </c>
      <c r="F96" s="482">
        <f>SUMIFS(INDEX('P&amp;L'!$V$8:$AI$278,,MATCH(F$53,'P&amp;L'!$V$6:$AI$6,0)),'P&amp;L'!$D$8:$D$278,$C96)/$A$1</f>
        <v>0</v>
      </c>
      <c r="G96" s="482">
        <f>SUMIFS(INDEX('P&amp;L'!$V$8:$AI$278,,MATCH(G$53,'P&amp;L'!$V$6:$AI$6,0)),'P&amp;L'!$D$8:$D$278,$C96)/$A$1</f>
        <v>0</v>
      </c>
      <c r="H96" s="482">
        <f>SUMIFS(INDEX('P&amp;L'!$V$8:$AI$278,,MATCH(H$53,'P&amp;L'!$V$6:$AI$6,0)),'P&amp;L'!$D$8:$D$278,$C96)/$A$1</f>
        <v>0</v>
      </c>
      <c r="I96" s="482">
        <f>SUMIFS(INDEX('P&amp;L'!$V$8:$AI$278,,MATCH(I$53,'P&amp;L'!$V$6:$AI$6,0)),'P&amp;L'!$D$8:$D$278,$C96)/$A$1</f>
        <v>0</v>
      </c>
      <c r="J96" s="482">
        <f>SUMIFS(INDEX('P&amp;L'!$V$8:$AI$278,,MATCH(J$53,'P&amp;L'!$V$6:$AI$6,0)),'P&amp;L'!$D$8:$D$278,$C96)/$A$1</f>
        <v>0</v>
      </c>
      <c r="K96" s="482">
        <f>SUMIFS(INDEX('P&amp;L'!$V$8:$AI$278,,MATCH(K$53,'P&amp;L'!$V$6:$AI$6,0)),'P&amp;L'!$D$8:$D$278,$C96)/$A$1</f>
        <v>0</v>
      </c>
      <c r="L96" s="482">
        <f>SUMIFS(INDEX('P&amp;L'!$V$8:$AI$278,,MATCH(L$53,'P&amp;L'!$V$6:$AI$6,0)),'P&amp;L'!$D$8:$D$278,$C96)/$A$1</f>
        <v>0</v>
      </c>
      <c r="M96" s="482">
        <f>SUMIFS(INDEX('P&amp;L'!$V$8:$AI$278,,MATCH(M$53,'P&amp;L'!$V$6:$AI$6,0)),'P&amp;L'!$D$8:$D$278,$C96)/$A$1</f>
        <v>0</v>
      </c>
      <c r="N96" s="482">
        <f>SUMIFS(INDEX('P&amp;L'!$V$8:$AI$278,,MATCH(N$53,'P&amp;L'!$V$6:$AI$6,0)),'P&amp;L'!$D$8:$D$278,$C96)/$A$1</f>
        <v>0</v>
      </c>
      <c r="O96" s="483">
        <f>SUMIFS(INDEX('P&amp;L'!$V$8:$AI$278,,MATCH(O$53,'P&amp;L'!$V$6:$AI$6,0)),'P&amp;L'!$D$8:$D$278,$C96)/$A$1</f>
        <v>0</v>
      </c>
      <c r="P96" s="149"/>
      <c r="Q96" s="484">
        <f>SUMIFS('P&amp;L'!P$8:P$278,'P&amp;L'!$D$8:$D$278,$C96)/$A$1</f>
        <v>0</v>
      </c>
      <c r="R96" s="484">
        <f>SUMIFS('P&amp;L'!Q$8:Q$278,'P&amp;L'!$D$8:$D$278,$C96)/$A$1</f>
        <v>0</v>
      </c>
    </row>
    <row r="97" spans="3:18" x14ac:dyDescent="0.25">
      <c r="C97" s="582" t="str">
        <f>IF(ISBLANK('Benchmark Index'!S50),"--",'Benchmark Index'!S50)</f>
        <v>Office expenses</v>
      </c>
      <c r="D97" s="482">
        <f>SUMIFS(INDEX('P&amp;L'!$V$8:$AI$278,,MATCH(D$53,'P&amp;L'!$V$6:$AI$6,0)),'P&amp;L'!$D$8:$D$278,$C97)/$A$1</f>
        <v>0</v>
      </c>
      <c r="E97" s="482">
        <f>SUMIFS(INDEX('P&amp;L'!$V$8:$AI$278,,MATCH(E$53,'P&amp;L'!$V$6:$AI$6,0)),'P&amp;L'!$D$8:$D$278,$C97)/$A$1</f>
        <v>0</v>
      </c>
      <c r="F97" s="482">
        <f>SUMIFS(INDEX('P&amp;L'!$V$8:$AI$278,,MATCH(F$53,'P&amp;L'!$V$6:$AI$6,0)),'P&amp;L'!$D$8:$D$278,$C97)/$A$1</f>
        <v>0</v>
      </c>
      <c r="G97" s="482">
        <f>SUMIFS(INDEX('P&amp;L'!$V$8:$AI$278,,MATCH(G$53,'P&amp;L'!$V$6:$AI$6,0)),'P&amp;L'!$D$8:$D$278,$C97)/$A$1</f>
        <v>0</v>
      </c>
      <c r="H97" s="482">
        <f>SUMIFS(INDEX('P&amp;L'!$V$8:$AI$278,,MATCH(H$53,'P&amp;L'!$V$6:$AI$6,0)),'P&amp;L'!$D$8:$D$278,$C97)/$A$1</f>
        <v>0</v>
      </c>
      <c r="I97" s="482">
        <f>SUMIFS(INDEX('P&amp;L'!$V$8:$AI$278,,MATCH(I$53,'P&amp;L'!$V$6:$AI$6,0)),'P&amp;L'!$D$8:$D$278,$C97)/$A$1</f>
        <v>0</v>
      </c>
      <c r="J97" s="482">
        <f>SUMIFS(INDEX('P&amp;L'!$V$8:$AI$278,,MATCH(J$53,'P&amp;L'!$V$6:$AI$6,0)),'P&amp;L'!$D$8:$D$278,$C97)/$A$1</f>
        <v>0</v>
      </c>
      <c r="K97" s="482">
        <f>SUMIFS(INDEX('P&amp;L'!$V$8:$AI$278,,MATCH(K$53,'P&amp;L'!$V$6:$AI$6,0)),'P&amp;L'!$D$8:$D$278,$C97)/$A$1</f>
        <v>0</v>
      </c>
      <c r="L97" s="482">
        <f>SUMIFS(INDEX('P&amp;L'!$V$8:$AI$278,,MATCH(L$53,'P&amp;L'!$V$6:$AI$6,0)),'P&amp;L'!$D$8:$D$278,$C97)/$A$1</f>
        <v>0</v>
      </c>
      <c r="M97" s="482">
        <f>SUMIFS(INDEX('P&amp;L'!$V$8:$AI$278,,MATCH(M$53,'P&amp;L'!$V$6:$AI$6,0)),'P&amp;L'!$D$8:$D$278,$C97)/$A$1</f>
        <v>0</v>
      </c>
      <c r="N97" s="482">
        <f>SUMIFS(INDEX('P&amp;L'!$V$8:$AI$278,,MATCH(N$53,'P&amp;L'!$V$6:$AI$6,0)),'P&amp;L'!$D$8:$D$278,$C97)/$A$1</f>
        <v>0</v>
      </c>
      <c r="O97" s="483">
        <f>SUMIFS(INDEX('P&amp;L'!$V$8:$AI$278,,MATCH(O$53,'P&amp;L'!$V$6:$AI$6,0)),'P&amp;L'!$D$8:$D$278,$C97)/$A$1</f>
        <v>70505.039999999994</v>
      </c>
      <c r="P97" s="149"/>
      <c r="Q97" s="484">
        <f>SUMIFS('P&amp;L'!P$8:P$278,'P&amp;L'!$D$8:$D$278,$C97)/$A$1</f>
        <v>70505.039999999994</v>
      </c>
      <c r="R97" s="484">
        <f ca="1">SUMIFS('P&amp;L'!Q$8:Q$278,'P&amp;L'!$D$8:$D$278,$C97)/$A$1</f>
        <v>22056</v>
      </c>
    </row>
    <row r="98" spans="3:18" hidden="1" x14ac:dyDescent="0.25">
      <c r="C98" s="582" t="str">
        <f>IF(ISBLANK('Benchmark Index'!S51),"--",'Benchmark Index'!S51)</f>
        <v>Finance</v>
      </c>
      <c r="D98" s="482">
        <f>SUMIFS(INDEX('P&amp;L'!$V$8:$AI$278,,MATCH(D$53,'P&amp;L'!$V$6:$AI$6,0)),'P&amp;L'!$D$8:$D$278,$C98)/$A$1</f>
        <v>0</v>
      </c>
      <c r="E98" s="482">
        <f>SUMIFS(INDEX('P&amp;L'!$V$8:$AI$278,,MATCH(E$53,'P&amp;L'!$V$6:$AI$6,0)),'P&amp;L'!$D$8:$D$278,$C98)/$A$1</f>
        <v>0</v>
      </c>
      <c r="F98" s="482">
        <f>SUMIFS(INDEX('P&amp;L'!$V$8:$AI$278,,MATCH(F$53,'P&amp;L'!$V$6:$AI$6,0)),'P&amp;L'!$D$8:$D$278,$C98)/$A$1</f>
        <v>0</v>
      </c>
      <c r="G98" s="482">
        <f>SUMIFS(INDEX('P&amp;L'!$V$8:$AI$278,,MATCH(G$53,'P&amp;L'!$V$6:$AI$6,0)),'P&amp;L'!$D$8:$D$278,$C98)/$A$1</f>
        <v>0</v>
      </c>
      <c r="H98" s="482">
        <f>SUMIFS(INDEX('P&amp;L'!$V$8:$AI$278,,MATCH(H$53,'P&amp;L'!$V$6:$AI$6,0)),'P&amp;L'!$D$8:$D$278,$C98)/$A$1</f>
        <v>0</v>
      </c>
      <c r="I98" s="482">
        <f>SUMIFS(INDEX('P&amp;L'!$V$8:$AI$278,,MATCH(I$53,'P&amp;L'!$V$6:$AI$6,0)),'P&amp;L'!$D$8:$D$278,$C98)/$A$1</f>
        <v>0</v>
      </c>
      <c r="J98" s="482">
        <f>SUMIFS(INDEX('P&amp;L'!$V$8:$AI$278,,MATCH(J$53,'P&amp;L'!$V$6:$AI$6,0)),'P&amp;L'!$D$8:$D$278,$C98)/$A$1</f>
        <v>0</v>
      </c>
      <c r="K98" s="482">
        <f>SUMIFS(INDEX('P&amp;L'!$V$8:$AI$278,,MATCH(K$53,'P&amp;L'!$V$6:$AI$6,0)),'P&amp;L'!$D$8:$D$278,$C98)/$A$1</f>
        <v>0</v>
      </c>
      <c r="L98" s="482">
        <f>SUMIFS(INDEX('P&amp;L'!$V$8:$AI$278,,MATCH(L$53,'P&amp;L'!$V$6:$AI$6,0)),'P&amp;L'!$D$8:$D$278,$C98)/$A$1</f>
        <v>0</v>
      </c>
      <c r="M98" s="482">
        <f>SUMIFS(INDEX('P&amp;L'!$V$8:$AI$278,,MATCH(M$53,'P&amp;L'!$V$6:$AI$6,0)),'P&amp;L'!$D$8:$D$278,$C98)/$A$1</f>
        <v>0</v>
      </c>
      <c r="N98" s="482">
        <f>SUMIFS(INDEX('P&amp;L'!$V$8:$AI$278,,MATCH(N$53,'P&amp;L'!$V$6:$AI$6,0)),'P&amp;L'!$D$8:$D$278,$C98)/$A$1</f>
        <v>0</v>
      </c>
      <c r="O98" s="483">
        <f>SUMIFS(INDEX('P&amp;L'!$V$8:$AI$278,,MATCH(O$53,'P&amp;L'!$V$6:$AI$6,0)),'P&amp;L'!$D$8:$D$278,$C98)/$A$1</f>
        <v>0</v>
      </c>
      <c r="P98" s="149"/>
      <c r="Q98" s="484">
        <f>SUMIFS('P&amp;L'!P$8:P$278,'P&amp;L'!$D$8:$D$278,$C98)/$A$1</f>
        <v>0</v>
      </c>
      <c r="R98" s="484">
        <f>SUMIFS('P&amp;L'!Q$8:Q$278,'P&amp;L'!$D$8:$D$278,$C98)/$A$1</f>
        <v>0</v>
      </c>
    </row>
    <row r="99" spans="3:18" hidden="1" x14ac:dyDescent="0.25">
      <c r="C99" s="582" t="str">
        <f>IF(ISBLANK('Benchmark Index'!S53),"--",'Benchmark Index'!S53)</f>
        <v>Bonus</v>
      </c>
      <c r="D99" s="482">
        <f>SUMIFS(INDEX('P&amp;L'!$V$8:$AI$278,,MATCH(D$53,'P&amp;L'!$V$6:$AI$6,0)),'P&amp;L'!$D$8:$D$278,$C99)/$A$1</f>
        <v>0</v>
      </c>
      <c r="E99" s="482">
        <f>SUMIFS(INDEX('P&amp;L'!$V$8:$AI$278,,MATCH(E$53,'P&amp;L'!$V$6:$AI$6,0)),'P&amp;L'!$D$8:$D$278,$C99)/$A$1</f>
        <v>0</v>
      </c>
      <c r="F99" s="482">
        <f>SUMIFS(INDEX('P&amp;L'!$V$8:$AI$278,,MATCH(F$53,'P&amp;L'!$V$6:$AI$6,0)),'P&amp;L'!$D$8:$D$278,$C99)/$A$1</f>
        <v>0</v>
      </c>
      <c r="G99" s="482">
        <f>SUMIFS(INDEX('P&amp;L'!$V$8:$AI$278,,MATCH(G$53,'P&amp;L'!$V$6:$AI$6,0)),'P&amp;L'!$D$8:$D$278,$C99)/$A$1</f>
        <v>0</v>
      </c>
      <c r="H99" s="482">
        <f>SUMIFS(INDEX('P&amp;L'!$V$8:$AI$278,,MATCH(H$53,'P&amp;L'!$V$6:$AI$6,0)),'P&amp;L'!$D$8:$D$278,$C99)/$A$1</f>
        <v>0</v>
      </c>
      <c r="I99" s="482">
        <f>SUMIFS(INDEX('P&amp;L'!$V$8:$AI$278,,MATCH(I$53,'P&amp;L'!$V$6:$AI$6,0)),'P&amp;L'!$D$8:$D$278,$C99)/$A$1</f>
        <v>0</v>
      </c>
      <c r="J99" s="482">
        <f>SUMIFS(INDEX('P&amp;L'!$V$8:$AI$278,,MATCH(J$53,'P&amp;L'!$V$6:$AI$6,0)),'P&amp;L'!$D$8:$D$278,$C99)/$A$1</f>
        <v>0</v>
      </c>
      <c r="K99" s="482">
        <f>SUMIFS(INDEX('P&amp;L'!$V$8:$AI$278,,MATCH(K$53,'P&amp;L'!$V$6:$AI$6,0)),'P&amp;L'!$D$8:$D$278,$C99)/$A$1</f>
        <v>0</v>
      </c>
      <c r="L99" s="482">
        <f>SUMIFS(INDEX('P&amp;L'!$V$8:$AI$278,,MATCH(L$53,'P&amp;L'!$V$6:$AI$6,0)),'P&amp;L'!$D$8:$D$278,$C99)/$A$1</f>
        <v>0</v>
      </c>
      <c r="M99" s="482">
        <f>SUMIFS(INDEX('P&amp;L'!$V$8:$AI$278,,MATCH(M$53,'P&amp;L'!$V$6:$AI$6,0)),'P&amp;L'!$D$8:$D$278,$C99)/$A$1</f>
        <v>0</v>
      </c>
      <c r="N99" s="482">
        <f>SUMIFS(INDEX('P&amp;L'!$V$8:$AI$278,,MATCH(N$53,'P&amp;L'!$V$6:$AI$6,0)),'P&amp;L'!$D$8:$D$278,$C99)/$A$1</f>
        <v>0</v>
      </c>
      <c r="O99" s="483">
        <f>SUMIFS(INDEX('P&amp;L'!$V$8:$AI$278,,MATCH(O$53,'P&amp;L'!$V$6:$AI$6,0)),'P&amp;L'!$D$8:$D$278,$C99)/$A$1</f>
        <v>0</v>
      </c>
      <c r="P99" s="149"/>
      <c r="Q99" s="484">
        <f>SUMIFS('P&amp;L'!P$8:P$278,'P&amp;L'!$D$8:$D$278,$C99)/$A$1</f>
        <v>0</v>
      </c>
      <c r="R99" s="484">
        <f ca="1">SUMIFS('P&amp;L'!Q$8:Q$278,'P&amp;L'!$D$8:$D$278,$C99)/$A$1</f>
        <v>0</v>
      </c>
    </row>
    <row r="100" spans="3:18" ht="15.75" thickBot="1" x14ac:dyDescent="0.3">
      <c r="C100" s="582" t="str">
        <f>IF(ISBLANK('Benchmark Index'!S54),"--",'Benchmark Index'!S54)</f>
        <v>Signing bonus</v>
      </c>
      <c r="D100" s="482">
        <f>SUMIFS(INDEX('P&amp;L'!$V$8:$AI$278,,MATCH(D$53,'P&amp;L'!$V$6:$AI$6,0)),'P&amp;L'!$D$8:$D$278,$C100)/$A$1</f>
        <v>0</v>
      </c>
      <c r="E100" s="482">
        <f>SUMIFS(INDEX('P&amp;L'!$V$8:$AI$278,,MATCH(E$53,'P&amp;L'!$V$6:$AI$6,0)),'P&amp;L'!$D$8:$D$278,$C100)/$A$1</f>
        <v>0</v>
      </c>
      <c r="F100" s="482">
        <f>SUMIFS(INDEX('P&amp;L'!$V$8:$AI$278,,MATCH(F$53,'P&amp;L'!$V$6:$AI$6,0)),'P&amp;L'!$D$8:$D$278,$C100)/$A$1</f>
        <v>0</v>
      </c>
      <c r="G100" s="482">
        <f>SUMIFS(INDEX('P&amp;L'!$V$8:$AI$278,,MATCH(G$53,'P&amp;L'!$V$6:$AI$6,0)),'P&amp;L'!$D$8:$D$278,$C100)/$A$1</f>
        <v>0</v>
      </c>
      <c r="H100" s="482">
        <f>SUMIFS(INDEX('P&amp;L'!$V$8:$AI$278,,MATCH(H$53,'P&amp;L'!$V$6:$AI$6,0)),'P&amp;L'!$D$8:$D$278,$C100)/$A$1</f>
        <v>0</v>
      </c>
      <c r="I100" s="482">
        <f>SUMIFS(INDEX('P&amp;L'!$V$8:$AI$278,,MATCH(I$53,'P&amp;L'!$V$6:$AI$6,0)),'P&amp;L'!$D$8:$D$278,$C100)/$A$1</f>
        <v>0</v>
      </c>
      <c r="J100" s="482">
        <f>SUMIFS(INDEX('P&amp;L'!$V$8:$AI$278,,MATCH(J$53,'P&amp;L'!$V$6:$AI$6,0)),'P&amp;L'!$D$8:$D$278,$C100)/$A$1</f>
        <v>0</v>
      </c>
      <c r="K100" s="482">
        <f>SUMIFS(INDEX('P&amp;L'!$V$8:$AI$278,,MATCH(K$53,'P&amp;L'!$V$6:$AI$6,0)),'P&amp;L'!$D$8:$D$278,$C100)/$A$1</f>
        <v>0</v>
      </c>
      <c r="L100" s="482">
        <f>SUMIFS(INDEX('P&amp;L'!$V$8:$AI$278,,MATCH(L$53,'P&amp;L'!$V$6:$AI$6,0)),'P&amp;L'!$D$8:$D$278,$C100)/$A$1</f>
        <v>0</v>
      </c>
      <c r="M100" s="482">
        <f>SUMIFS(INDEX('P&amp;L'!$V$8:$AI$278,,MATCH(M$53,'P&amp;L'!$V$6:$AI$6,0)),'P&amp;L'!$D$8:$D$278,$C100)/$A$1</f>
        <v>0</v>
      </c>
      <c r="N100" s="482">
        <f>SUMIFS(INDEX('P&amp;L'!$V$8:$AI$278,,MATCH(N$53,'P&amp;L'!$V$6:$AI$6,0)),'P&amp;L'!$D$8:$D$278,$C100)/$A$1</f>
        <v>0</v>
      </c>
      <c r="O100" s="483">
        <f>SUMIFS(INDEX('P&amp;L'!$V$8:$AI$278,,MATCH(O$53,'P&amp;L'!$V$6:$AI$6,0)),'P&amp;L'!$D$8:$D$278,$C100)/$A$1</f>
        <v>15800.67</v>
      </c>
      <c r="P100" s="149"/>
      <c r="Q100" s="484">
        <f>SUMIFS('P&amp;L'!P$8:P$278,'P&amp;L'!$D$8:$D$278,$C100)/$A$1</f>
        <v>15800.67</v>
      </c>
      <c r="R100" s="484">
        <f ca="1">SUMIFS('P&amp;L'!Q$8:Q$278,'P&amp;L'!$D$8:$D$278,$C100)/$A$1</f>
        <v>0</v>
      </c>
    </row>
    <row r="101" spans="3:18" hidden="1" x14ac:dyDescent="0.25">
      <c r="C101" s="582" t="str">
        <f>IF(ISBLANK('Benchmark Index'!S55),"--",'Benchmark Index'!S55)</f>
        <v>--</v>
      </c>
      <c r="D101" s="482">
        <f>SUMIFS(INDEX('P&amp;L'!$V$8:$AI$278,,MATCH(D$53,'P&amp;L'!$V$6:$AI$6,0)),'P&amp;L'!$D$8:$D$278,$C101)/$A$1</f>
        <v>0</v>
      </c>
      <c r="E101" s="482">
        <f>SUMIFS(INDEX('P&amp;L'!$V$8:$AI$278,,MATCH(E$53,'P&amp;L'!$V$6:$AI$6,0)),'P&amp;L'!$D$8:$D$278,$C101)/$A$1</f>
        <v>0</v>
      </c>
      <c r="F101" s="482">
        <f>SUMIFS(INDEX('P&amp;L'!$V$8:$AI$278,,MATCH(F$53,'P&amp;L'!$V$6:$AI$6,0)),'P&amp;L'!$D$8:$D$278,$C101)/$A$1</f>
        <v>0</v>
      </c>
      <c r="G101" s="482">
        <f>SUMIFS(INDEX('P&amp;L'!$V$8:$AI$278,,MATCH(G$53,'P&amp;L'!$V$6:$AI$6,0)),'P&amp;L'!$D$8:$D$278,$C101)/$A$1</f>
        <v>0</v>
      </c>
      <c r="H101" s="482">
        <f>SUMIFS(INDEX('P&amp;L'!$V$8:$AI$278,,MATCH(H$53,'P&amp;L'!$V$6:$AI$6,0)),'P&amp;L'!$D$8:$D$278,$C101)/$A$1</f>
        <v>0</v>
      </c>
      <c r="I101" s="482">
        <f>SUMIFS(INDEX('P&amp;L'!$V$8:$AI$278,,MATCH(I$53,'P&amp;L'!$V$6:$AI$6,0)),'P&amp;L'!$D$8:$D$278,$C101)/$A$1</f>
        <v>0</v>
      </c>
      <c r="J101" s="482">
        <f>SUMIFS(INDEX('P&amp;L'!$V$8:$AI$278,,MATCH(J$53,'P&amp;L'!$V$6:$AI$6,0)),'P&amp;L'!$D$8:$D$278,$C101)/$A$1</f>
        <v>0</v>
      </c>
      <c r="K101" s="482">
        <f>SUMIFS(INDEX('P&amp;L'!$V$8:$AI$278,,MATCH(K$53,'P&amp;L'!$V$6:$AI$6,0)),'P&amp;L'!$D$8:$D$278,$C101)/$A$1</f>
        <v>0</v>
      </c>
      <c r="L101" s="482">
        <f>SUMIFS(INDEX('P&amp;L'!$V$8:$AI$278,,MATCH(L$53,'P&amp;L'!$V$6:$AI$6,0)),'P&amp;L'!$D$8:$D$278,$C101)/$A$1</f>
        <v>0</v>
      </c>
      <c r="M101" s="482">
        <f>SUMIFS(INDEX('P&amp;L'!$V$8:$AI$278,,MATCH(M$53,'P&amp;L'!$V$6:$AI$6,0)),'P&amp;L'!$D$8:$D$278,$C101)/$A$1</f>
        <v>0</v>
      </c>
      <c r="N101" s="482">
        <f>SUMIFS(INDEX('P&amp;L'!$V$8:$AI$278,,MATCH(N$53,'P&amp;L'!$V$6:$AI$6,0)),'P&amp;L'!$D$8:$D$278,$C101)/$A$1</f>
        <v>0</v>
      </c>
      <c r="O101" s="483">
        <f>SUMIFS(INDEX('P&amp;L'!$V$8:$AI$278,,MATCH(O$53,'P&amp;L'!$V$6:$AI$6,0)),'P&amp;L'!$D$8:$D$278,$C101)/$A$1</f>
        <v>0</v>
      </c>
      <c r="P101" s="149"/>
      <c r="Q101" s="484">
        <f>SUMIFS('P&amp;L'!P$8:P$278,'P&amp;L'!$D$8:$D$278,$C101)/$A$1</f>
        <v>0</v>
      </c>
      <c r="R101" s="484">
        <f ca="1">SUMIFS('P&amp;L'!Q$8:Q$278,'P&amp;L'!$D$8:$D$278,$C101)/$A$1</f>
        <v>0</v>
      </c>
    </row>
    <row r="102" spans="3:18" ht="15.75" hidden="1" thickBot="1" x14ac:dyDescent="0.3">
      <c r="C102" s="582" t="str">
        <f>IF(ISBLANK('Benchmark Index'!S56),"--",'Benchmark Index'!S56)</f>
        <v>--</v>
      </c>
      <c r="D102" s="482">
        <f>SUMIFS(INDEX('P&amp;L'!$V$8:$AI$278,,MATCH(D$53,'P&amp;L'!$V$6:$AI$6,0)),'P&amp;L'!$D$8:$D$278,$C102)/$A$1</f>
        <v>0</v>
      </c>
      <c r="E102" s="482">
        <f>SUMIFS(INDEX('P&amp;L'!$V$8:$AI$278,,MATCH(E$53,'P&amp;L'!$V$6:$AI$6,0)),'P&amp;L'!$D$8:$D$278,$C102)/$A$1</f>
        <v>0</v>
      </c>
      <c r="F102" s="482">
        <f>SUMIFS(INDEX('P&amp;L'!$V$8:$AI$278,,MATCH(F$53,'P&amp;L'!$V$6:$AI$6,0)),'P&amp;L'!$D$8:$D$278,$C102)/$A$1</f>
        <v>0</v>
      </c>
      <c r="G102" s="482">
        <f>SUMIFS(INDEX('P&amp;L'!$V$8:$AI$278,,MATCH(G$53,'P&amp;L'!$V$6:$AI$6,0)),'P&amp;L'!$D$8:$D$278,$C102)/$A$1</f>
        <v>0</v>
      </c>
      <c r="H102" s="482">
        <f>SUMIFS(INDEX('P&amp;L'!$V$8:$AI$278,,MATCH(H$53,'P&amp;L'!$V$6:$AI$6,0)),'P&amp;L'!$D$8:$D$278,$C102)/$A$1</f>
        <v>0</v>
      </c>
      <c r="I102" s="482">
        <f>SUMIFS(INDEX('P&amp;L'!$V$8:$AI$278,,MATCH(I$53,'P&amp;L'!$V$6:$AI$6,0)),'P&amp;L'!$D$8:$D$278,$C102)/$A$1</f>
        <v>0</v>
      </c>
      <c r="J102" s="482">
        <f>SUMIFS(INDEX('P&amp;L'!$V$8:$AI$278,,MATCH(J$53,'P&amp;L'!$V$6:$AI$6,0)),'P&amp;L'!$D$8:$D$278,$C102)/$A$1</f>
        <v>0</v>
      </c>
      <c r="K102" s="482">
        <f>SUMIFS(INDEX('P&amp;L'!$V$8:$AI$278,,MATCH(K$53,'P&amp;L'!$V$6:$AI$6,0)),'P&amp;L'!$D$8:$D$278,$C102)/$A$1</f>
        <v>0</v>
      </c>
      <c r="L102" s="482">
        <f>SUMIFS(INDEX('P&amp;L'!$V$8:$AI$278,,MATCH(L$53,'P&amp;L'!$V$6:$AI$6,0)),'P&amp;L'!$D$8:$D$278,$C102)/$A$1</f>
        <v>0</v>
      </c>
      <c r="M102" s="482">
        <f>SUMIFS(INDEX('P&amp;L'!$V$8:$AI$278,,MATCH(M$53,'P&amp;L'!$V$6:$AI$6,0)),'P&amp;L'!$D$8:$D$278,$C102)/$A$1</f>
        <v>0</v>
      </c>
      <c r="N102" s="482">
        <f>SUMIFS(INDEX('P&amp;L'!$V$8:$AI$278,,MATCH(N$53,'P&amp;L'!$V$6:$AI$6,0)),'P&amp;L'!$D$8:$D$278,$C102)/$A$1</f>
        <v>0</v>
      </c>
      <c r="O102" s="483">
        <f>SUMIFS(INDEX('P&amp;L'!$V$8:$AI$278,,MATCH(O$53,'P&amp;L'!$V$6:$AI$6,0)),'P&amp;L'!$D$8:$D$278,$C102)/$A$1</f>
        <v>0</v>
      </c>
      <c r="P102" s="149"/>
      <c r="Q102" s="484">
        <f>SUMIFS('P&amp;L'!P$8:P$278,'P&amp;L'!$D$8:$D$278,$C102)/$A$1</f>
        <v>0</v>
      </c>
      <c r="R102" s="484">
        <f ca="1">SUMIFS('P&amp;L'!Q$8:Q$278,'P&amp;L'!$D$8:$D$278,$C102)/$A$1</f>
        <v>0</v>
      </c>
    </row>
    <row r="103" spans="3:18" ht="15.75" thickBot="1" x14ac:dyDescent="0.3">
      <c r="C103" s="583" t="s">
        <v>351</v>
      </c>
      <c r="D103" s="486"/>
      <c r="E103" s="486"/>
      <c r="F103" s="486">
        <f t="shared" ref="F103:O103" si="14">SUM(F55:F102)</f>
        <v>0</v>
      </c>
      <c r="G103" s="486">
        <f t="shared" si="14"/>
        <v>0</v>
      </c>
      <c r="H103" s="486">
        <f t="shared" si="14"/>
        <v>0</v>
      </c>
      <c r="I103" s="486">
        <f t="shared" si="14"/>
        <v>0</v>
      </c>
      <c r="J103" s="486">
        <f t="shared" si="14"/>
        <v>0</v>
      </c>
      <c r="K103" s="486">
        <f t="shared" si="14"/>
        <v>0</v>
      </c>
      <c r="L103" s="486">
        <f t="shared" si="14"/>
        <v>0</v>
      </c>
      <c r="M103" s="486">
        <f t="shared" si="14"/>
        <v>0</v>
      </c>
      <c r="N103" s="486">
        <f t="shared" si="14"/>
        <v>0</v>
      </c>
      <c r="O103" s="487">
        <f t="shared" si="14"/>
        <v>1932607.518750858</v>
      </c>
      <c r="P103" s="149"/>
      <c r="Q103" s="488">
        <f>SUM(Q55:Q102)</f>
        <v>1932607.518750858</v>
      </c>
      <c r="R103" s="488">
        <f ca="1">SUM(R55:R102)</f>
        <v>2064205.587754477</v>
      </c>
    </row>
    <row r="104" spans="3:18" x14ac:dyDescent="0.25">
      <c r="D104" s="454" t="str">
        <f t="shared" ref="D104:O104" si="15">IF(ROUND(D103*$A$1,0)=ROUND(SUM(D14,D25)*$A$1,0),"","Error")</f>
        <v/>
      </c>
      <c r="E104" s="454" t="str">
        <f t="shared" si="15"/>
        <v/>
      </c>
      <c r="F104" s="454" t="str">
        <f t="shared" si="15"/>
        <v/>
      </c>
      <c r="G104" s="454" t="str">
        <f t="shared" si="15"/>
        <v/>
      </c>
      <c r="H104" s="454" t="str">
        <f t="shared" si="15"/>
        <v/>
      </c>
      <c r="I104" s="454" t="str">
        <f t="shared" si="15"/>
        <v/>
      </c>
      <c r="J104" s="454" t="str">
        <f t="shared" si="15"/>
        <v/>
      </c>
      <c r="K104" s="454" t="str">
        <f t="shared" si="15"/>
        <v/>
      </c>
      <c r="L104" s="454" t="str">
        <f t="shared" si="15"/>
        <v/>
      </c>
      <c r="M104" s="454" t="str">
        <f t="shared" si="15"/>
        <v/>
      </c>
      <c r="N104" s="454" t="str">
        <f t="shared" si="15"/>
        <v/>
      </c>
      <c r="O104" s="454" t="str">
        <f t="shared" si="15"/>
        <v/>
      </c>
      <c r="P104" s="454"/>
      <c r="Q104" s="454" t="str">
        <f>IF(ROUND(Q103*$A$1,0)=ROUND(SUM(Q14,Q25)*$A$1,0),"","Error")</f>
        <v/>
      </c>
      <c r="R104" s="454" t="str">
        <f ca="1">IF(ROUND(R103*$A$1,0)=ROUND(SUM(R14,R25)*$A$1,0),"","Error")</f>
        <v/>
      </c>
    </row>
  </sheetData>
  <mergeCells count="7">
    <mergeCell ref="C29:C30"/>
    <mergeCell ref="C40:C41"/>
    <mergeCell ref="C53:C54"/>
    <mergeCell ref="Q29:R29"/>
    <mergeCell ref="Q5:R5"/>
    <mergeCell ref="Q40:R40"/>
    <mergeCell ref="Q53:R53"/>
  </mergeCells>
  <conditionalFormatting sqref="A3">
    <cfRule type="cellIs" dxfId="232" priority="17" operator="greaterThan">
      <formula>0</formula>
    </cfRule>
  </conditionalFormatting>
  <conditionalFormatting sqref="A5">
    <cfRule type="cellIs" dxfId="231" priority="18" operator="greaterThan">
      <formula>0</formula>
    </cfRule>
  </conditionalFormatting>
  <conditionalFormatting sqref="D28:O28">
    <cfRule type="containsText" dxfId="230" priority="29" operator="containsText" text="error">
      <formula>NOT(ISERROR(SEARCH("error",D28)))</formula>
    </cfRule>
    <cfRule type="cellIs" dxfId="229" priority="30" operator="equal">
      <formula>"""Error"""</formula>
    </cfRule>
  </conditionalFormatting>
  <conditionalFormatting sqref="D38:O38">
    <cfRule type="containsText" dxfId="228" priority="25" operator="containsText" text="error">
      <formula>NOT(ISERROR(SEARCH("error",D38)))</formula>
    </cfRule>
    <cfRule type="cellIs" dxfId="227" priority="26" operator="equal">
      <formula>"""Error"""</formula>
    </cfRule>
  </conditionalFormatting>
  <conditionalFormatting sqref="D51:R51">
    <cfRule type="containsText" dxfId="226" priority="5" operator="containsText" text="error">
      <formula>NOT(ISERROR(SEARCH("error",D51)))</formula>
    </cfRule>
    <cfRule type="cellIs" dxfId="225" priority="6" operator="equal">
      <formula>"""Error"""</formula>
    </cfRule>
  </conditionalFormatting>
  <conditionalFormatting sqref="D104:R104">
    <cfRule type="containsText" dxfId="224" priority="3" operator="containsText" text="error">
      <formula>NOT(ISERROR(SEARCH("error",D104)))</formula>
    </cfRule>
    <cfRule type="cellIs" dxfId="223" priority="4" operator="equal">
      <formula>"""Error"""</formula>
    </cfRule>
  </conditionalFormatting>
  <conditionalFormatting sqref="Q28:R28">
    <cfRule type="containsText" dxfId="222" priority="9" operator="containsText" text="error">
      <formula>NOT(ISERROR(SEARCH("error",Q28)))</formula>
    </cfRule>
    <cfRule type="cellIs" dxfId="221" priority="10" operator="equal">
      <formula>"""Error"""</formula>
    </cfRule>
  </conditionalFormatting>
  <conditionalFormatting sqref="Q38:R38">
    <cfRule type="containsText" dxfId="220" priority="1" operator="containsText" text="error">
      <formula>NOT(ISERROR(SEARCH("error",Q38)))</formula>
    </cfRule>
    <cfRule type="cellIs" dxfId="219" priority="2" operator="equal">
      <formula>"""Error"""</formula>
    </cfRule>
  </conditionalFormatting>
  <conditionalFormatting sqref="S1">
    <cfRule type="cellIs" dxfId="218" priority="31" operator="equal">
      <formula>"ERROR"</formula>
    </cfRule>
  </conditionalFormatting>
  <dataValidations disablePrompts="1" count="1">
    <dataValidation type="list" allowBlank="1" showInputMessage="1" showErrorMessage="1" sqref="E3" xr:uid="{00000000-0002-0000-0200-000000000000}">
      <formula1>"$, $K, $M"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B2:P106"/>
  <sheetViews>
    <sheetView workbookViewId="0"/>
  </sheetViews>
  <sheetFormatPr defaultRowHeight="15" x14ac:dyDescent="0.25"/>
  <cols>
    <col min="2" max="2" width="28.140625" customWidth="1"/>
  </cols>
  <sheetData>
    <row r="2" spans="2:2" ht="18.75" x14ac:dyDescent="0.3">
      <c r="B2" s="672" t="s">
        <v>583</v>
      </c>
    </row>
    <row r="21" spans="2:14" ht="15.75" thickBot="1" x14ac:dyDescent="0.3"/>
    <row r="22" spans="2:14" x14ac:dyDescent="0.25">
      <c r="B22" s="678">
        <v>43466</v>
      </c>
      <c r="C22" s="675">
        <v>43466</v>
      </c>
      <c r="D22" s="675">
        <v>43497</v>
      </c>
      <c r="E22" s="675">
        <v>43525</v>
      </c>
      <c r="F22" s="675">
        <v>43556</v>
      </c>
      <c r="G22" s="675">
        <v>43586</v>
      </c>
      <c r="H22" s="675">
        <v>43617</v>
      </c>
      <c r="I22" s="675">
        <v>43647</v>
      </c>
      <c r="J22" s="675">
        <v>43678</v>
      </c>
      <c r="K22" s="675">
        <v>43709</v>
      </c>
      <c r="L22" s="675">
        <v>43739</v>
      </c>
      <c r="M22" s="675">
        <v>43770</v>
      </c>
      <c r="N22" s="676">
        <v>43800</v>
      </c>
    </row>
    <row r="23" spans="2:14" x14ac:dyDescent="0.25">
      <c r="B23" s="674" t="s">
        <v>584</v>
      </c>
      <c r="C23" s="677">
        <f>'Financial highlights'!D8</f>
        <v>0</v>
      </c>
      <c r="D23" s="677">
        <f>'Financial highlights'!E8</f>
        <v>0</v>
      </c>
      <c r="E23" s="677">
        <f>'Financial highlights'!F8</f>
        <v>0</v>
      </c>
      <c r="F23" s="677">
        <f>'Financial highlights'!G8</f>
        <v>0</v>
      </c>
      <c r="G23" s="677">
        <f>'Financial highlights'!H8</f>
        <v>0</v>
      </c>
      <c r="H23" s="677">
        <f>'Financial highlights'!I8</f>
        <v>0</v>
      </c>
      <c r="I23" s="677">
        <f>'Financial highlights'!J8</f>
        <v>0</v>
      </c>
      <c r="J23" s="677">
        <f>'Financial highlights'!K8</f>
        <v>0</v>
      </c>
      <c r="K23" s="677">
        <f>'Financial highlights'!L8</f>
        <v>0</v>
      </c>
      <c r="L23" s="677">
        <f>'Financial highlights'!M8</f>
        <v>0</v>
      </c>
      <c r="M23" s="677">
        <f>'Financial highlights'!N8</f>
        <v>0</v>
      </c>
      <c r="N23" s="679">
        <f>'Financial highlights'!O8</f>
        <v>0</v>
      </c>
    </row>
    <row r="24" spans="2:14" ht="15.75" thickBot="1" x14ac:dyDescent="0.3">
      <c r="B24" s="680" t="s">
        <v>585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2"/>
    </row>
    <row r="25" spans="2:14" ht="15.75" thickBot="1" x14ac:dyDescent="0.3"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</row>
    <row r="26" spans="2:14" x14ac:dyDescent="0.25">
      <c r="B26" s="574" t="s">
        <v>586</v>
      </c>
      <c r="C26" s="683">
        <f>'Financial highlights'!D9</f>
        <v>0</v>
      </c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4"/>
    </row>
    <row r="27" spans="2:14" ht="15.75" thickBot="1" x14ac:dyDescent="0.3">
      <c r="B27" s="581" t="s">
        <v>587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1"/>
      <c r="M27" s="681"/>
      <c r="N27" s="682"/>
    </row>
    <row r="28" spans="2:14" ht="15.75" thickBot="1" x14ac:dyDescent="0.3"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</row>
    <row r="29" spans="2:14" x14ac:dyDescent="0.25">
      <c r="B29" s="574" t="s">
        <v>589</v>
      </c>
      <c r="C29" s="683">
        <f>C26*12</f>
        <v>0</v>
      </c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4"/>
    </row>
    <row r="30" spans="2:14" ht="15.75" thickBot="1" x14ac:dyDescent="0.3">
      <c r="B30" s="581" t="s">
        <v>588</v>
      </c>
      <c r="C30" s="681"/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682"/>
    </row>
    <row r="34" spans="2:2" ht="18.75" x14ac:dyDescent="0.3">
      <c r="B34" s="672" t="s">
        <v>590</v>
      </c>
    </row>
    <row r="55" spans="2:14" ht="15.75" thickBot="1" x14ac:dyDescent="0.3"/>
    <row r="56" spans="2:14" x14ac:dyDescent="0.25">
      <c r="B56" s="678">
        <v>43466</v>
      </c>
      <c r="C56" s="675">
        <v>43466</v>
      </c>
      <c r="D56" s="675">
        <v>43497</v>
      </c>
      <c r="E56" s="675">
        <v>43525</v>
      </c>
      <c r="F56" s="675">
        <v>43556</v>
      </c>
      <c r="G56" s="675">
        <v>43586</v>
      </c>
      <c r="H56" s="675">
        <v>43617</v>
      </c>
      <c r="I56" s="675">
        <v>43647</v>
      </c>
      <c r="J56" s="675">
        <v>43678</v>
      </c>
      <c r="K56" s="675">
        <v>43709</v>
      </c>
      <c r="L56" s="675">
        <v>43739</v>
      </c>
      <c r="M56" s="675">
        <v>43770</v>
      </c>
      <c r="N56" s="676">
        <v>43800</v>
      </c>
    </row>
    <row r="57" spans="2:14" x14ac:dyDescent="0.25">
      <c r="B57" s="674" t="s">
        <v>591</v>
      </c>
      <c r="C57" s="677">
        <f>'Financial highlights'!D25</f>
        <v>0</v>
      </c>
      <c r="D57" s="677">
        <f>'Financial highlights'!E25</f>
        <v>0</v>
      </c>
      <c r="E57" s="677">
        <f>'Financial highlights'!F25</f>
        <v>0</v>
      </c>
      <c r="F57" s="677">
        <f>'Financial highlights'!G25</f>
        <v>0</v>
      </c>
      <c r="G57" s="677">
        <f>'Financial highlights'!H25</f>
        <v>0</v>
      </c>
      <c r="H57" s="677">
        <f>'Financial highlights'!I25</f>
        <v>0</v>
      </c>
      <c r="I57" s="677">
        <f>'Financial highlights'!J25</f>
        <v>0</v>
      </c>
      <c r="J57" s="677">
        <f>'Financial highlights'!K25</f>
        <v>0</v>
      </c>
      <c r="K57" s="677">
        <f>'Financial highlights'!L25</f>
        <v>0</v>
      </c>
      <c r="L57" s="677">
        <f>'Financial highlights'!M25</f>
        <v>0</v>
      </c>
      <c r="M57" s="677">
        <f>'Financial highlights'!N25</f>
        <v>0</v>
      </c>
      <c r="N57" s="679">
        <f>'Financial highlights'!O25</f>
        <v>1932607.518750858</v>
      </c>
    </row>
    <row r="58" spans="2:14" ht="15.75" thickBot="1" x14ac:dyDescent="0.3">
      <c r="B58" s="680" t="s">
        <v>592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  <c r="N58" s="682"/>
    </row>
    <row r="59" spans="2:14" ht="15.75" thickBot="1" x14ac:dyDescent="0.3">
      <c r="C59" s="673"/>
      <c r="D59" s="673"/>
      <c r="E59" s="673"/>
      <c r="F59" s="673"/>
      <c r="G59" s="673"/>
      <c r="H59" s="673"/>
      <c r="I59" s="673"/>
      <c r="J59" s="673"/>
      <c r="K59" s="673"/>
      <c r="L59" s="673"/>
      <c r="M59" s="673"/>
      <c r="N59" s="673"/>
    </row>
    <row r="60" spans="2:14" x14ac:dyDescent="0.25">
      <c r="B60" s="574" t="s">
        <v>593</v>
      </c>
      <c r="C60" s="683">
        <f>'Financial highlights'!D27</f>
        <v>0</v>
      </c>
      <c r="D60" s="683">
        <f>'Financial highlights'!E27</f>
        <v>0</v>
      </c>
      <c r="E60" s="683">
        <f>'Financial highlights'!F27</f>
        <v>0</v>
      </c>
      <c r="F60" s="683">
        <f>'Financial highlights'!G27</f>
        <v>0</v>
      </c>
      <c r="G60" s="683">
        <f>'Financial highlights'!H27</f>
        <v>0</v>
      </c>
      <c r="H60" s="683">
        <f>'Financial highlights'!I27</f>
        <v>0</v>
      </c>
      <c r="I60" s="683">
        <f>'Financial highlights'!J27</f>
        <v>0</v>
      </c>
      <c r="J60" s="683">
        <f>'Financial highlights'!K27</f>
        <v>0</v>
      </c>
      <c r="K60" s="683">
        <f>'Financial highlights'!L27</f>
        <v>0</v>
      </c>
      <c r="L60" s="683">
        <f>'Financial highlights'!M27</f>
        <v>0</v>
      </c>
      <c r="M60" s="683">
        <f>'Financial highlights'!N27</f>
        <v>0</v>
      </c>
      <c r="N60" s="684">
        <f>'Financial highlights'!O27</f>
        <v>-1932607.518750858</v>
      </c>
    </row>
    <row r="61" spans="2:14" ht="15.75" thickBot="1" x14ac:dyDescent="0.3">
      <c r="B61" s="581" t="s">
        <v>594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1"/>
      <c r="M61" s="681"/>
      <c r="N61" s="682"/>
    </row>
    <row r="62" spans="2:14" ht="15.75" thickBot="1" x14ac:dyDescent="0.3"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</row>
    <row r="63" spans="2:14" x14ac:dyDescent="0.25">
      <c r="B63" s="574" t="s">
        <v>598</v>
      </c>
      <c r="C63" s="685">
        <f>IFERROR(('Financial highlights'!D14+'Financial highlights'!D25)/'Financial highlights'!D50,0)/1000</f>
        <v>0</v>
      </c>
      <c r="D63" s="685">
        <f>IFERROR(('Financial highlights'!E14+'Financial highlights'!E25)/'Financial highlights'!E50,0)/1000</f>
        <v>0</v>
      </c>
      <c r="E63" s="685">
        <f>IFERROR(('Financial highlights'!F14+'Financial highlights'!F25)/'Financial highlights'!F50,0)/1000</f>
        <v>0</v>
      </c>
      <c r="F63" s="685">
        <f>IFERROR(('Financial highlights'!G14+'Financial highlights'!G25)/'Financial highlights'!G50,0)/1000</f>
        <v>0</v>
      </c>
      <c r="G63" s="685">
        <f>IFERROR(('Financial highlights'!H14+'Financial highlights'!H25)/'Financial highlights'!H50,0)/1000</f>
        <v>0</v>
      </c>
      <c r="H63" s="685">
        <f>IFERROR(('Financial highlights'!I14+'Financial highlights'!I25)/'Financial highlights'!I50,0)/1000</f>
        <v>0</v>
      </c>
      <c r="I63" s="685">
        <f>IFERROR(('Financial highlights'!J14+'Financial highlights'!J25)/'Financial highlights'!J50,0)/1000</f>
        <v>0</v>
      </c>
      <c r="J63" s="685">
        <f>IFERROR(('Financial highlights'!K14+'Financial highlights'!K25)/'Financial highlights'!K50,0)/1000</f>
        <v>0</v>
      </c>
      <c r="K63" s="685">
        <f>IFERROR(('Financial highlights'!L14+'Financial highlights'!L25)/'Financial highlights'!L50,0)/1000</f>
        <v>0</v>
      </c>
      <c r="L63" s="685">
        <f>IFERROR(('Financial highlights'!M14+'Financial highlights'!M25)/'Financial highlights'!M50,0)/1000</f>
        <v>0</v>
      </c>
      <c r="M63" s="685">
        <f>IFERROR(('Financial highlights'!N14+'Financial highlights'!N25)/'Financial highlights'!N50,0)/1000</f>
        <v>0</v>
      </c>
      <c r="N63" s="685">
        <f>IFERROR(('Financial highlights'!O14+'Financial highlights'!O25)/'Financial highlights'!O50,0)/1000</f>
        <v>113.68279522063871</v>
      </c>
    </row>
    <row r="64" spans="2:14" ht="15.75" thickBot="1" x14ac:dyDescent="0.3"/>
    <row r="65" spans="2:14" x14ac:dyDescent="0.25">
      <c r="B65" s="574" t="s">
        <v>595</v>
      </c>
      <c r="C65" s="683">
        <f>'Financial highlights'!D37</f>
        <v>0</v>
      </c>
      <c r="D65" s="683">
        <f>'Financial highlights'!E37</f>
        <v>0</v>
      </c>
      <c r="E65" s="683">
        <f>'Financial highlights'!F37</f>
        <v>1663501.77</v>
      </c>
      <c r="F65" s="683">
        <f>'Financial highlights'!G37</f>
        <v>0</v>
      </c>
      <c r="G65" s="683">
        <f>'Financial highlights'!H37</f>
        <v>0</v>
      </c>
      <c r="H65" s="683">
        <f>'Financial highlights'!I37</f>
        <v>1663501.77</v>
      </c>
      <c r="I65" s="683">
        <f>'Financial highlights'!J37</f>
        <v>0</v>
      </c>
      <c r="J65" s="683">
        <f>'Financial highlights'!K37</f>
        <v>0</v>
      </c>
      <c r="K65" s="683">
        <f>'Financial highlights'!L37</f>
        <v>1663501.77</v>
      </c>
      <c r="L65" s="683">
        <f>'Financial highlights'!M37</f>
        <v>0</v>
      </c>
      <c r="M65" s="683">
        <f>'Financial highlights'!N37</f>
        <v>0</v>
      </c>
      <c r="N65" s="684">
        <f>'Financial highlights'!O37</f>
        <v>8623723.4600000009</v>
      </c>
    </row>
    <row r="66" spans="2:14" ht="15.75" thickBot="1" x14ac:dyDescent="0.3">
      <c r="B66" s="581" t="s">
        <v>596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2"/>
    </row>
    <row r="83" spans="2:14" x14ac:dyDescent="0.25">
      <c r="C83" s="456"/>
      <c r="D83" s="456"/>
      <c r="E83" s="456"/>
      <c r="F83" s="456"/>
      <c r="G83" s="456"/>
      <c r="H83" s="456"/>
      <c r="I83" s="456"/>
      <c r="J83" s="456"/>
      <c r="K83" s="456"/>
      <c r="L83" s="456"/>
      <c r="M83" s="456"/>
      <c r="N83" s="456"/>
    </row>
    <row r="84" spans="2:14" x14ac:dyDescent="0.25">
      <c r="C84" s="456"/>
      <c r="D84" s="456"/>
      <c r="E84" s="456"/>
      <c r="F84" s="456"/>
      <c r="G84" s="456"/>
      <c r="H84" s="456"/>
      <c r="I84" s="456"/>
      <c r="J84" s="456"/>
      <c r="K84" s="456"/>
      <c r="L84" s="456"/>
      <c r="M84" s="456"/>
      <c r="N84" s="456"/>
    </row>
    <row r="88" spans="2:14" x14ac:dyDescent="0.25">
      <c r="B88" s="19" t="s">
        <v>635</v>
      </c>
    </row>
    <row r="89" spans="2:14" ht="18.75" x14ac:dyDescent="0.3">
      <c r="B89" s="672" t="s">
        <v>597</v>
      </c>
    </row>
    <row r="106" spans="16:16" x14ac:dyDescent="0.25">
      <c r="P106" s="457"/>
    </row>
  </sheetData>
  <pageMargins left="0.7" right="0.7" top="0.75" bottom="0.75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T111"/>
  <sheetViews>
    <sheetView showGridLines="0" workbookViewId="0">
      <selection activeCell="L1" sqref="L1:L1048576"/>
    </sheetView>
  </sheetViews>
  <sheetFormatPr defaultColWidth="8.42578125" defaultRowHeight="15.75" x14ac:dyDescent="0.25"/>
  <cols>
    <col min="1" max="2" width="8.42578125" style="207"/>
    <col min="3" max="3" width="17.42578125" style="207" customWidth="1"/>
    <col min="4" max="4" width="8.42578125" style="207"/>
    <col min="5" max="5" width="12.42578125" style="207" customWidth="1"/>
    <col min="6" max="6" width="5.42578125" style="207" customWidth="1"/>
    <col min="7" max="7" width="21" style="207" customWidth="1"/>
    <col min="8" max="8" width="1.42578125" style="207" customWidth="1"/>
    <col min="9" max="9" width="17.42578125" style="207" customWidth="1"/>
    <col min="10" max="10" width="3" customWidth="1"/>
    <col min="11" max="12" width="19.42578125" style="207" customWidth="1"/>
    <col min="13" max="13" width="8.28515625" style="207" customWidth="1"/>
    <col min="14" max="14" width="19.42578125" style="207" customWidth="1"/>
    <col min="15" max="15" width="1.42578125" style="207" customWidth="1"/>
    <col min="16" max="16" width="17.42578125" style="207" customWidth="1"/>
    <col min="17" max="18" width="3.42578125" style="207" customWidth="1"/>
    <col min="19" max="19" width="13" style="207" customWidth="1"/>
    <col min="20" max="20" width="12" style="207" customWidth="1"/>
    <col min="21" max="21" width="10.42578125" style="207" customWidth="1"/>
    <col min="22" max="16384" width="8.42578125" style="207"/>
  </cols>
  <sheetData>
    <row r="1" spans="1:19" x14ac:dyDescent="0.25">
      <c r="B1" s="208" t="str">
        <f>'P&amp;L'!E2</f>
        <v>Pocket Pie Studios Ltd.</v>
      </c>
      <c r="C1" s="209"/>
      <c r="D1" s="209"/>
      <c r="E1" s="209"/>
      <c r="G1" s="209"/>
      <c r="H1" s="209"/>
      <c r="I1" s="209"/>
      <c r="K1" s="209"/>
      <c r="L1" s="209"/>
      <c r="M1" s="209"/>
      <c r="N1" s="209"/>
      <c r="O1" s="209"/>
      <c r="P1" s="209"/>
      <c r="Q1" s="209"/>
      <c r="R1" s="209"/>
      <c r="S1" s="209"/>
    </row>
    <row r="2" spans="1:19" x14ac:dyDescent="0.25">
      <c r="B2" s="207" t="s">
        <v>289</v>
      </c>
      <c r="C2" s="209"/>
      <c r="D2" s="209"/>
      <c r="E2" s="209"/>
      <c r="G2" s="209"/>
      <c r="H2" s="209"/>
      <c r="I2" s="209"/>
      <c r="K2" s="209"/>
      <c r="L2" s="209"/>
      <c r="M2" s="209"/>
      <c r="N2" s="209"/>
      <c r="O2" s="209"/>
      <c r="P2" s="209"/>
      <c r="Q2" s="209"/>
      <c r="R2" s="209"/>
      <c r="S2" s="209"/>
    </row>
    <row r="3" spans="1:19" x14ac:dyDescent="0.25">
      <c r="B3" s="207" t="s">
        <v>290</v>
      </c>
      <c r="C3" s="448">
        <f>month_of_report</f>
        <v>44531</v>
      </c>
      <c r="D3" s="209"/>
      <c r="E3" s="209"/>
      <c r="G3" s="209"/>
      <c r="H3" s="209"/>
      <c r="I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x14ac:dyDescent="0.25">
      <c r="C4" s="209"/>
      <c r="D4" s="209"/>
      <c r="E4" s="209"/>
      <c r="G4" s="209"/>
      <c r="H4" s="209"/>
      <c r="I4" s="209"/>
      <c r="K4" s="209"/>
      <c r="L4" s="209"/>
      <c r="M4" s="209"/>
      <c r="N4" s="209"/>
      <c r="O4" s="209"/>
      <c r="P4" s="209"/>
      <c r="Q4" s="209"/>
      <c r="R4" s="209"/>
      <c r="S4" s="209"/>
    </row>
    <row r="5" spans="1:19" s="210" customFormat="1" x14ac:dyDescent="0.25">
      <c r="A5" s="207"/>
      <c r="B5" s="207"/>
      <c r="C5" s="207"/>
      <c r="D5" s="207"/>
      <c r="E5" s="207"/>
      <c r="F5" s="207"/>
      <c r="G5" s="584"/>
      <c r="H5" s="207"/>
      <c r="I5" s="207"/>
      <c r="J5"/>
      <c r="K5" s="207"/>
      <c r="L5" s="207"/>
      <c r="M5" s="207"/>
      <c r="N5" s="209"/>
      <c r="O5" s="207"/>
      <c r="Q5" s="211"/>
    </row>
    <row r="6" spans="1:19" s="210" customFormat="1" x14ac:dyDescent="0.25">
      <c r="A6" s="207"/>
      <c r="C6" s="207"/>
      <c r="D6" s="207"/>
      <c r="E6" s="207"/>
      <c r="F6" s="207"/>
      <c r="G6" s="207"/>
      <c r="H6" s="207"/>
      <c r="I6" s="207"/>
      <c r="J6"/>
      <c r="K6" s="207"/>
      <c r="L6" s="207"/>
      <c r="M6" s="207"/>
      <c r="N6" s="209"/>
      <c r="O6" s="207"/>
      <c r="Q6" s="211"/>
    </row>
    <row r="7" spans="1:19" s="210" customFormat="1" ht="16.5" thickBot="1" x14ac:dyDescent="0.3">
      <c r="A7" s="207"/>
      <c r="B7" s="212" t="s">
        <v>291</v>
      </c>
      <c r="C7" s="213"/>
      <c r="D7" s="213"/>
      <c r="E7" s="213"/>
      <c r="F7" s="207"/>
      <c r="G7" s="780"/>
      <c r="H7" s="207"/>
      <c r="I7" s="207"/>
      <c r="J7"/>
      <c r="K7" s="207"/>
      <c r="L7" s="207"/>
      <c r="M7" s="207"/>
      <c r="N7" s="207"/>
      <c r="O7" s="207"/>
      <c r="P7" s="207"/>
      <c r="Q7" s="211"/>
    </row>
    <row r="8" spans="1:19" s="210" customFormat="1" x14ac:dyDescent="0.25">
      <c r="A8" s="207"/>
      <c r="B8" s="209"/>
      <c r="C8" s="207"/>
      <c r="D8" s="207"/>
      <c r="E8" s="207"/>
      <c r="F8" s="207"/>
      <c r="G8" s="777">
        <f>C3</f>
        <v>44531</v>
      </c>
      <c r="H8" s="207"/>
      <c r="I8" s="447" t="str">
        <f>"Q"&amp;ROUNDUP(MONTH(G8)/3,0)&amp;"-"&amp;RIGHT(YEAR(G8),2)</f>
        <v>Q4-21</v>
      </c>
      <c r="J8"/>
      <c r="K8" s="214" t="s">
        <v>5</v>
      </c>
      <c r="L8" s="207"/>
      <c r="M8" s="207"/>
      <c r="N8" s="207"/>
      <c r="O8" s="207"/>
      <c r="P8" s="207"/>
      <c r="Q8" s="211"/>
    </row>
    <row r="9" spans="1:19" s="210" customFormat="1" x14ac:dyDescent="0.25">
      <c r="A9" s="207"/>
      <c r="B9" s="209"/>
      <c r="C9" s="207"/>
      <c r="D9" s="207"/>
      <c r="E9" s="207"/>
      <c r="F9" s="207"/>
      <c r="G9" s="778" t="s">
        <v>292</v>
      </c>
      <c r="H9" s="209"/>
      <c r="I9" s="214" t="s">
        <v>292</v>
      </c>
      <c r="J9"/>
      <c r="K9" s="214" t="s">
        <v>292</v>
      </c>
      <c r="L9" s="207"/>
      <c r="M9" s="207"/>
      <c r="N9" s="207"/>
      <c r="O9" s="207"/>
      <c r="P9" s="207"/>
      <c r="Q9" s="211"/>
    </row>
    <row r="10" spans="1:19" s="210" customFormat="1" x14ac:dyDescent="0.25">
      <c r="A10" s="207"/>
      <c r="B10" s="209"/>
      <c r="C10" s="207"/>
      <c r="D10" s="207"/>
      <c r="E10" s="207"/>
      <c r="F10" s="207"/>
      <c r="G10" s="779" t="s">
        <v>293</v>
      </c>
      <c r="H10" s="207"/>
      <c r="I10" s="215" t="s">
        <v>293</v>
      </c>
      <c r="J10"/>
      <c r="K10" s="215" t="s">
        <v>293</v>
      </c>
      <c r="L10" s="207"/>
      <c r="M10" s="207"/>
      <c r="N10" s="207"/>
      <c r="O10" s="207"/>
      <c r="P10" s="207"/>
      <c r="Q10" s="211"/>
    </row>
    <row r="11" spans="1:19" s="210" customFormat="1" x14ac:dyDescent="0.25">
      <c r="A11" s="207"/>
      <c r="B11" s="216" t="s">
        <v>294</v>
      </c>
      <c r="C11" s="207"/>
      <c r="D11" s="207"/>
      <c r="E11" s="207"/>
      <c r="F11" s="207"/>
      <c r="G11" s="792">
        <f>'P&amp;L'!H13</f>
        <v>0</v>
      </c>
      <c r="H11" s="207"/>
      <c r="I11" s="217">
        <f>'P&amp;L'!L13</f>
        <v>0</v>
      </c>
      <c r="J11"/>
      <c r="K11" s="217">
        <f>'P&amp;L'!P13</f>
        <v>0</v>
      </c>
      <c r="L11" s="207"/>
      <c r="M11" s="207"/>
      <c r="N11" s="207"/>
      <c r="O11" s="207"/>
      <c r="P11" s="207"/>
      <c r="Q11" s="211"/>
    </row>
    <row r="12" spans="1:19" s="210" customFormat="1" x14ac:dyDescent="0.25">
      <c r="A12" s="207"/>
      <c r="B12" s="216" t="s">
        <v>295</v>
      </c>
      <c r="C12" s="207"/>
      <c r="D12" s="207"/>
      <c r="E12" s="207"/>
      <c r="F12" s="207"/>
      <c r="G12" s="793">
        <f>'P&amp;L'!H26</f>
        <v>0</v>
      </c>
      <c r="H12" s="207"/>
      <c r="I12" s="218">
        <f>'P&amp;L'!L26</f>
        <v>0</v>
      </c>
      <c r="J12"/>
      <c r="K12" s="218">
        <f>'P&amp;L'!P26</f>
        <v>0</v>
      </c>
      <c r="L12" s="207"/>
      <c r="M12" s="207"/>
      <c r="N12" s="207"/>
      <c r="O12" s="207"/>
      <c r="P12" s="207"/>
      <c r="Q12" s="211"/>
    </row>
    <row r="13" spans="1:19" s="210" customFormat="1" x14ac:dyDescent="0.25">
      <c r="A13" s="207"/>
      <c r="B13" s="216" t="s">
        <v>296</v>
      </c>
      <c r="C13" s="207"/>
      <c r="D13" s="207"/>
      <c r="E13" s="207"/>
      <c r="F13" s="207"/>
      <c r="G13" s="793">
        <f>G11-G12</f>
        <v>0</v>
      </c>
      <c r="H13" s="207"/>
      <c r="I13" s="218">
        <f>I11-I12</f>
        <v>0</v>
      </c>
      <c r="J13"/>
      <c r="K13" s="218">
        <f>K11-K12</f>
        <v>0</v>
      </c>
      <c r="L13" s="207"/>
      <c r="M13" s="207"/>
      <c r="N13" s="207"/>
      <c r="O13" s="207"/>
      <c r="P13" s="207"/>
      <c r="Q13" s="211"/>
    </row>
    <row r="14" spans="1:19" s="210" customFormat="1" x14ac:dyDescent="0.25">
      <c r="A14" s="207"/>
      <c r="B14" s="216"/>
      <c r="C14" s="207"/>
      <c r="D14" s="207"/>
      <c r="E14" s="207"/>
      <c r="F14" s="207"/>
      <c r="G14" s="794"/>
      <c r="H14" s="207"/>
      <c r="I14" s="219"/>
      <c r="J14"/>
      <c r="K14" s="219"/>
      <c r="L14" s="207"/>
      <c r="M14" s="207"/>
      <c r="N14" s="207"/>
      <c r="O14" s="207"/>
      <c r="P14" s="207"/>
      <c r="Q14" s="211"/>
    </row>
    <row r="15" spans="1:19" s="210" customFormat="1" x14ac:dyDescent="0.25">
      <c r="A15" s="207"/>
      <c r="B15" s="216" t="s">
        <v>297</v>
      </c>
      <c r="C15" s="207"/>
      <c r="D15" s="207"/>
      <c r="E15" s="207"/>
      <c r="F15" s="207"/>
      <c r="G15" s="792"/>
      <c r="H15" s="207"/>
      <c r="I15" s="217"/>
      <c r="J15"/>
      <c r="K15" s="217"/>
      <c r="L15" s="207"/>
      <c r="M15" s="207"/>
      <c r="N15" s="207"/>
      <c r="O15" s="207"/>
      <c r="P15" s="207"/>
      <c r="Q15" s="211"/>
    </row>
    <row r="16" spans="1:19" s="210" customFormat="1" x14ac:dyDescent="0.25">
      <c r="A16" s="207"/>
      <c r="B16" s="216" t="s">
        <v>14</v>
      </c>
      <c r="C16" s="207"/>
      <c r="D16" s="207"/>
      <c r="E16" s="207"/>
      <c r="F16" s="207"/>
      <c r="G16" s="792">
        <f>'P&amp;L'!H44</f>
        <v>669810.02272314718</v>
      </c>
      <c r="H16" s="207"/>
      <c r="I16" s="217">
        <f>'P&amp;L'!L44</f>
        <v>669810.02272314718</v>
      </c>
      <c r="J16"/>
      <c r="K16" s="217">
        <f>'P&amp;L'!P44</f>
        <v>669810.02272314718</v>
      </c>
      <c r="L16" s="207"/>
      <c r="M16" s="207"/>
      <c r="N16" s="207"/>
      <c r="O16" s="207"/>
      <c r="P16" s="207"/>
      <c r="Q16" s="211"/>
    </row>
    <row r="17" spans="1:17" s="210" customFormat="1" x14ac:dyDescent="0.25">
      <c r="A17" s="207"/>
      <c r="B17" t="s">
        <v>15</v>
      </c>
      <c r="C17" s="207"/>
      <c r="D17" s="207"/>
      <c r="E17" s="207"/>
      <c r="F17" s="207"/>
      <c r="G17" s="792">
        <f>'P&amp;L'!H61</f>
        <v>326761.87647058826</v>
      </c>
      <c r="H17" s="207"/>
      <c r="I17" s="217">
        <f>'P&amp;L'!L61</f>
        <v>326761.87647058826</v>
      </c>
      <c r="J17"/>
      <c r="K17" s="217">
        <f>'P&amp;L'!P61</f>
        <v>326761.87647058826</v>
      </c>
      <c r="L17" s="207"/>
      <c r="M17" s="207"/>
      <c r="N17" s="207"/>
      <c r="O17" s="207"/>
      <c r="P17" s="207"/>
      <c r="Q17" s="211"/>
    </row>
    <row r="18" spans="1:17" s="210" customFormat="1" x14ac:dyDescent="0.25">
      <c r="A18" s="207"/>
      <c r="B18" t="s">
        <v>773</v>
      </c>
      <c r="C18" s="207"/>
      <c r="D18" s="207"/>
      <c r="E18" s="207"/>
      <c r="F18" s="207"/>
      <c r="G18" s="792">
        <f>'P&amp;L'!H81</f>
        <v>664947.33132182853</v>
      </c>
      <c r="H18" s="207"/>
      <c r="I18" s="217">
        <f>'P&amp;L'!L81</f>
        <v>664947.33132182853</v>
      </c>
      <c r="J18"/>
      <c r="K18" s="217">
        <f>'P&amp;L'!P81</f>
        <v>664947.33132182853</v>
      </c>
      <c r="L18" s="207"/>
      <c r="M18" s="207"/>
      <c r="N18" s="207"/>
      <c r="O18" s="207"/>
      <c r="P18" s="207"/>
      <c r="Q18" s="211"/>
    </row>
    <row r="19" spans="1:17" s="210" customFormat="1" x14ac:dyDescent="0.25">
      <c r="A19" s="207"/>
      <c r="B19" s="216" t="s">
        <v>129</v>
      </c>
      <c r="C19" s="207"/>
      <c r="D19" s="207"/>
      <c r="E19" s="207"/>
      <c r="F19" s="207"/>
      <c r="G19" s="795">
        <f>'P&amp;L'!Z99</f>
        <v>0</v>
      </c>
      <c r="H19" s="207"/>
      <c r="I19" s="217">
        <f>'P&amp;L'!L99</f>
        <v>0</v>
      </c>
      <c r="J19"/>
      <c r="K19" s="217">
        <f>'P&amp;L'!P99</f>
        <v>0</v>
      </c>
      <c r="L19" s="207"/>
      <c r="M19" s="207"/>
      <c r="N19" s="207"/>
      <c r="O19" s="207"/>
      <c r="P19" s="207"/>
      <c r="Q19" s="211"/>
    </row>
    <row r="20" spans="1:17" s="210" customFormat="1" x14ac:dyDescent="0.25">
      <c r="A20" s="207"/>
      <c r="B20" s="216" t="s">
        <v>128</v>
      </c>
      <c r="C20" s="207"/>
      <c r="D20" s="207"/>
      <c r="E20" s="207"/>
      <c r="F20" s="207"/>
      <c r="G20" s="792">
        <f>'P&amp;L'!H121</f>
        <v>6018.9400000000005</v>
      </c>
      <c r="H20" s="207"/>
      <c r="I20" s="217">
        <f>'P&amp;L'!L121</f>
        <v>6018.9400000000005</v>
      </c>
      <c r="J20"/>
      <c r="K20" s="217">
        <f>'P&amp;L'!P121</f>
        <v>6018.9400000000005</v>
      </c>
      <c r="L20" s="207"/>
      <c r="M20" s="207"/>
      <c r="N20" s="207"/>
      <c r="O20" s="207"/>
      <c r="P20" s="207"/>
      <c r="Q20" s="211"/>
    </row>
    <row r="21" spans="1:17" s="210" customFormat="1" x14ac:dyDescent="0.25">
      <c r="A21" s="207"/>
      <c r="B21" t="s">
        <v>299</v>
      </c>
      <c r="C21" s="207"/>
      <c r="D21" s="207"/>
      <c r="E21" s="207"/>
      <c r="F21" s="207"/>
      <c r="G21" s="792">
        <f>'P&amp;L'!H152</f>
        <v>265069.34823529411</v>
      </c>
      <c r="H21" s="207"/>
      <c r="I21" s="217">
        <f>'P&amp;L'!L152</f>
        <v>265069.34823529411</v>
      </c>
      <c r="J21"/>
      <c r="K21" s="217">
        <f>'P&amp;L'!P152</f>
        <v>265069.34823529411</v>
      </c>
      <c r="L21" s="207"/>
      <c r="M21" s="207"/>
      <c r="N21" s="207"/>
      <c r="O21" s="207"/>
      <c r="P21" s="207"/>
      <c r="Q21" s="211"/>
    </row>
    <row r="22" spans="1:17" s="210" customFormat="1" x14ac:dyDescent="0.25">
      <c r="A22" s="207"/>
      <c r="B22" s="220" t="s">
        <v>300</v>
      </c>
      <c r="C22" s="207"/>
      <c r="D22" s="207"/>
      <c r="E22" s="207"/>
      <c r="F22" s="207"/>
      <c r="G22" s="796">
        <f>SUM(G16:G21)</f>
        <v>1932607.518750858</v>
      </c>
      <c r="H22" s="207"/>
      <c r="I22" s="221">
        <f>'P&amp;L'!L249</f>
        <v>1932607.518750858</v>
      </c>
      <c r="J22"/>
      <c r="K22" s="221">
        <f>SUM(K16:K21)</f>
        <v>1932607.518750858</v>
      </c>
      <c r="L22" s="207"/>
      <c r="M22" s="207"/>
      <c r="N22" s="207"/>
      <c r="O22" s="207"/>
      <c r="P22" s="207"/>
      <c r="Q22" s="211"/>
    </row>
    <row r="23" spans="1:17" s="210" customFormat="1" x14ac:dyDescent="0.25">
      <c r="A23" s="207"/>
      <c r="B23" s="220"/>
      <c r="C23" s="207"/>
      <c r="D23" s="207"/>
      <c r="E23" s="207"/>
      <c r="F23" s="207"/>
      <c r="G23" s="782"/>
      <c r="H23" s="207"/>
      <c r="I23" s="209"/>
      <c r="J23"/>
      <c r="K23" s="209"/>
      <c r="L23" s="207"/>
      <c r="M23" s="207"/>
      <c r="N23" s="207"/>
      <c r="O23" s="207"/>
      <c r="P23" s="207"/>
      <c r="Q23" s="211"/>
    </row>
    <row r="24" spans="1:17" s="210" customFormat="1" x14ac:dyDescent="0.25">
      <c r="A24" s="207"/>
      <c r="B24" s="216" t="s">
        <v>301</v>
      </c>
      <c r="C24" s="207"/>
      <c r="D24" s="207"/>
      <c r="E24" s="207"/>
      <c r="F24" s="207"/>
      <c r="G24" s="797">
        <f>G13-G22</f>
        <v>-1932607.518750858</v>
      </c>
      <c r="H24" s="207"/>
      <c r="I24" s="222">
        <f>'P&amp;L'!L251</f>
        <v>-1932607.518750858</v>
      </c>
      <c r="J24"/>
      <c r="K24" s="222">
        <f>K13-K22</f>
        <v>-1932607.518750858</v>
      </c>
      <c r="L24" s="207"/>
      <c r="M24" s="207"/>
      <c r="N24" s="207"/>
      <c r="O24" s="207"/>
      <c r="P24" s="207"/>
      <c r="Q24" s="211"/>
    </row>
    <row r="25" spans="1:17" s="210" customFormat="1" x14ac:dyDescent="0.25">
      <c r="A25" s="207"/>
      <c r="B25" s="216" t="s">
        <v>302</v>
      </c>
      <c r="C25" s="207"/>
      <c r="D25" s="207"/>
      <c r="E25" s="207"/>
      <c r="F25" s="207"/>
      <c r="G25" s="797">
        <f>-'P&amp;L'!H266</f>
        <v>-109458.15</v>
      </c>
      <c r="H25" s="207"/>
      <c r="I25" s="222">
        <f>-'P&amp;L'!L266</f>
        <v>-109458.15</v>
      </c>
      <c r="J25"/>
      <c r="K25" s="222">
        <f>-'P&amp;L'!P266</f>
        <v>-109458.15</v>
      </c>
      <c r="L25" s="207"/>
      <c r="M25" s="207"/>
      <c r="N25" s="207"/>
      <c r="O25" s="207"/>
      <c r="P25" s="207"/>
      <c r="Q25" s="211"/>
    </row>
    <row r="26" spans="1:17" s="210" customFormat="1" x14ac:dyDescent="0.25">
      <c r="A26" s="207"/>
      <c r="B26" s="216" t="s">
        <v>303</v>
      </c>
      <c r="C26" s="207"/>
      <c r="D26" s="207"/>
      <c r="E26" s="207"/>
      <c r="F26" s="207"/>
      <c r="G26" s="797">
        <f>-'P&amp;L'!H268</f>
        <v>0</v>
      </c>
      <c r="H26" s="207"/>
      <c r="I26" s="222"/>
      <c r="J26"/>
      <c r="K26" s="222">
        <f>-'P&amp;L'!P268</f>
        <v>0</v>
      </c>
      <c r="L26" s="207"/>
      <c r="M26" s="207"/>
      <c r="N26" s="207"/>
      <c r="O26" s="207"/>
      <c r="P26" s="207"/>
      <c r="Q26" s="211"/>
    </row>
    <row r="27" spans="1:17" s="210" customFormat="1" x14ac:dyDescent="0.25">
      <c r="A27" s="207"/>
      <c r="B27" s="216" t="s">
        <v>304</v>
      </c>
      <c r="C27" s="207"/>
      <c r="D27" s="207"/>
      <c r="E27" s="207"/>
      <c r="F27" s="207"/>
      <c r="G27" s="797"/>
      <c r="H27" s="207"/>
      <c r="I27" s="222"/>
      <c r="J27"/>
      <c r="K27" s="222"/>
      <c r="L27" s="207"/>
      <c r="M27" s="207"/>
      <c r="N27" s="207"/>
      <c r="O27" s="207"/>
      <c r="P27" s="207"/>
      <c r="Q27" s="211"/>
    </row>
    <row r="28" spans="1:17" s="210" customFormat="1" x14ac:dyDescent="0.25">
      <c r="A28" s="207"/>
      <c r="B28" s="209" t="s">
        <v>305</v>
      </c>
      <c r="C28" s="207"/>
      <c r="D28" s="207"/>
      <c r="E28" s="207"/>
      <c r="F28" s="207"/>
      <c r="G28" s="798">
        <f>'P&amp;L'!H254</f>
        <v>0</v>
      </c>
      <c r="H28" s="207"/>
      <c r="I28" s="223">
        <f>'P&amp;L'!L258</f>
        <v>0</v>
      </c>
      <c r="J28"/>
      <c r="K28" s="223">
        <f>'P&amp;L'!P258</f>
        <v>0</v>
      </c>
      <c r="L28" s="207"/>
      <c r="M28" s="207"/>
      <c r="N28" s="207"/>
      <c r="O28" s="207"/>
      <c r="P28" s="207"/>
      <c r="Q28" s="211"/>
    </row>
    <row r="29" spans="1:17" s="210" customFormat="1" x14ac:dyDescent="0.25">
      <c r="A29" s="207"/>
      <c r="B29" s="209"/>
      <c r="C29" s="207"/>
      <c r="D29" s="207"/>
      <c r="E29" s="207"/>
      <c r="F29" s="207"/>
      <c r="G29" s="787"/>
      <c r="H29" s="207"/>
      <c r="I29" s="220"/>
      <c r="J29"/>
      <c r="K29" s="220"/>
      <c r="L29" s="207"/>
      <c r="M29" s="207"/>
      <c r="N29" s="207"/>
      <c r="O29" s="207"/>
      <c r="P29" s="207"/>
      <c r="Q29" s="211"/>
    </row>
    <row r="30" spans="1:17" s="210" customFormat="1" ht="16.5" thickBot="1" x14ac:dyDescent="0.3">
      <c r="A30" s="207"/>
      <c r="B30" s="216" t="s">
        <v>306</v>
      </c>
      <c r="C30" s="207"/>
      <c r="D30" s="207"/>
      <c r="E30" s="207"/>
      <c r="F30" s="207"/>
      <c r="G30" s="799">
        <f>G24-G25-G28-G26-G27</f>
        <v>-1823149.3687508581</v>
      </c>
      <c r="H30" s="207"/>
      <c r="I30" s="224">
        <f>I24-I25-I28-I26-I27</f>
        <v>-1823149.3687508581</v>
      </c>
      <c r="J30"/>
      <c r="K30" s="224">
        <f>K24-K25-K28-K26-K27</f>
        <v>-1823149.3687508581</v>
      </c>
      <c r="L30" s="207"/>
      <c r="M30" s="207"/>
      <c r="N30" s="207"/>
      <c r="O30" s="207"/>
      <c r="P30" s="207"/>
      <c r="Q30" s="211"/>
    </row>
    <row r="31" spans="1:17" s="210" customFormat="1" ht="16.5" thickTop="1" x14ac:dyDescent="0.25">
      <c r="A31" s="207"/>
      <c r="B31" s="207"/>
      <c r="C31" s="225"/>
      <c r="D31" s="207"/>
      <c r="E31" s="225"/>
      <c r="F31" s="207"/>
      <c r="G31" s="780"/>
      <c r="H31" s="225"/>
      <c r="I31" s="207"/>
      <c r="J31"/>
      <c r="K31" s="207"/>
      <c r="L31" s="225"/>
      <c r="M31" s="207"/>
      <c r="N31" s="209"/>
      <c r="O31" s="207"/>
      <c r="Q31" s="211"/>
    </row>
    <row r="32" spans="1:17" s="210" customFormat="1" x14ac:dyDescent="0.25">
      <c r="A32" s="207"/>
      <c r="B32" s="207"/>
      <c r="C32" s="207"/>
      <c r="D32" s="207"/>
      <c r="E32" s="207"/>
      <c r="F32" s="207"/>
      <c r="G32" s="780"/>
      <c r="H32" s="207"/>
      <c r="I32" s="207"/>
      <c r="J32"/>
      <c r="K32" s="207"/>
      <c r="L32" s="207"/>
      <c r="M32" s="207"/>
      <c r="N32" s="209"/>
      <c r="O32" s="207"/>
      <c r="Q32" s="211"/>
    </row>
    <row r="33" spans="1:19" s="210" customFormat="1" x14ac:dyDescent="0.25">
      <c r="A33" s="207"/>
      <c r="B33" s="207"/>
      <c r="C33" s="207"/>
      <c r="D33" s="207"/>
      <c r="E33" s="207"/>
      <c r="F33" s="207"/>
      <c r="G33" s="780"/>
      <c r="H33" s="207"/>
      <c r="I33" s="207"/>
      <c r="J33"/>
      <c r="K33" s="207"/>
      <c r="L33" s="207"/>
      <c r="M33" s="207"/>
      <c r="N33" s="209"/>
      <c r="O33" s="207"/>
      <c r="Q33" s="211"/>
    </row>
    <row r="34" spans="1:19" x14ac:dyDescent="0.25">
      <c r="B34" s="208" t="str">
        <f>B1</f>
        <v>Pocket Pie Studios Ltd.</v>
      </c>
      <c r="C34" s="209"/>
      <c r="D34" s="209"/>
      <c r="E34" s="209"/>
      <c r="F34" s="209"/>
      <c r="G34" s="209"/>
      <c r="H34" s="209"/>
      <c r="I34" s="209"/>
      <c r="K34" s="209"/>
      <c r="L34" s="209"/>
      <c r="M34" s="209"/>
      <c r="N34" s="209"/>
      <c r="O34" s="209"/>
      <c r="P34" s="209"/>
      <c r="Q34" s="209"/>
      <c r="R34" s="209"/>
      <c r="S34" s="209"/>
    </row>
    <row r="35" spans="1:19" ht="16.5" thickBot="1" x14ac:dyDescent="0.3">
      <c r="B35" s="212" t="s">
        <v>307</v>
      </c>
      <c r="C35" s="226"/>
      <c r="D35" s="226"/>
      <c r="E35" s="226"/>
      <c r="F35" s="209"/>
      <c r="G35" s="227"/>
      <c r="H35" s="227"/>
      <c r="I35" s="227"/>
      <c r="K35" s="209"/>
      <c r="L35" s="209"/>
      <c r="M35" s="209"/>
      <c r="N35" s="209"/>
      <c r="O35" s="209"/>
      <c r="P35" s="209"/>
      <c r="Q35" s="209"/>
      <c r="R35" s="209"/>
      <c r="S35" s="227"/>
    </row>
    <row r="36" spans="1:19" x14ac:dyDescent="0.25">
      <c r="B36" s="208"/>
      <c r="C36" s="220"/>
      <c r="D36" s="220"/>
      <c r="E36" s="209"/>
      <c r="F36" s="209"/>
      <c r="G36" s="227"/>
      <c r="H36" s="227"/>
      <c r="I36" s="227"/>
      <c r="K36" s="209"/>
      <c r="L36" s="209"/>
      <c r="M36" s="209"/>
      <c r="N36" s="209"/>
      <c r="O36" s="209"/>
      <c r="P36" s="209"/>
      <c r="Q36" s="209"/>
      <c r="R36" s="209"/>
      <c r="S36" s="227"/>
    </row>
    <row r="37" spans="1:19" x14ac:dyDescent="0.25">
      <c r="C37" s="209"/>
      <c r="D37" s="209"/>
      <c r="E37" s="209"/>
      <c r="F37" s="209"/>
      <c r="K37" s="209"/>
      <c r="L37" s="209"/>
      <c r="M37" s="209"/>
      <c r="N37" s="209"/>
      <c r="O37" s="209"/>
      <c r="P37" s="209"/>
      <c r="Q37" s="209"/>
      <c r="R37" s="209"/>
      <c r="S37" s="227"/>
    </row>
    <row r="38" spans="1:19" x14ac:dyDescent="0.25">
      <c r="B38" s="209"/>
      <c r="C38" s="209"/>
      <c r="D38" s="209"/>
      <c r="E38" s="209"/>
      <c r="F38" s="209"/>
      <c r="G38" s="449" t="str">
        <f>"As of"&amp;" "&amp;TEXT(G8,"[$-409]MMMM - YYYY")</f>
        <v>As of December - 2021</v>
      </c>
      <c r="H38" s="227"/>
      <c r="I38"/>
      <c r="K38" s="209"/>
      <c r="L38" s="209"/>
      <c r="M38" s="209"/>
      <c r="N38" s="209"/>
      <c r="O38" s="209"/>
      <c r="P38" s="209"/>
      <c r="Q38" s="209"/>
      <c r="R38" s="209"/>
      <c r="S38" s="227"/>
    </row>
    <row r="39" spans="1:19" x14ac:dyDescent="0.25">
      <c r="B39" s="209"/>
      <c r="C39" s="209"/>
      <c r="D39" s="209"/>
      <c r="E39" s="209"/>
      <c r="F39" s="209"/>
      <c r="G39" s="214" t="s">
        <v>292</v>
      </c>
      <c r="H39" s="227"/>
      <c r="I39"/>
      <c r="K39" s="209"/>
      <c r="L39" s="209"/>
      <c r="M39" s="209"/>
      <c r="N39" s="209"/>
      <c r="O39" s="209"/>
      <c r="P39" s="209"/>
      <c r="Q39" s="209"/>
      <c r="R39" s="209"/>
      <c r="S39" s="227"/>
    </row>
    <row r="40" spans="1:19" x14ac:dyDescent="0.25">
      <c r="B40" s="209" t="s">
        <v>308</v>
      </c>
      <c r="C40" s="209"/>
      <c r="D40" s="220"/>
      <c r="E40" s="220"/>
      <c r="F40" s="220"/>
      <c r="G40" s="215" t="s">
        <v>293</v>
      </c>
      <c r="H40" s="227"/>
      <c r="I40"/>
      <c r="K40" s="209"/>
      <c r="L40" s="209"/>
      <c r="M40" s="209"/>
      <c r="N40" s="209"/>
      <c r="O40" s="209"/>
      <c r="P40" s="209"/>
      <c r="Q40" s="209"/>
      <c r="R40" s="209"/>
      <c r="S40" s="227"/>
    </row>
    <row r="41" spans="1:19" x14ac:dyDescent="0.25">
      <c r="B41" s="209"/>
      <c r="C41" s="209"/>
      <c r="D41" s="220"/>
      <c r="E41" s="220"/>
      <c r="F41" s="220"/>
      <c r="G41" s="209"/>
      <c r="H41" s="227"/>
      <c r="I41"/>
      <c r="K41" s="209"/>
      <c r="L41" s="209"/>
      <c r="M41" s="209"/>
      <c r="N41" s="209"/>
      <c r="O41" s="209"/>
      <c r="P41" s="209"/>
      <c r="Q41" s="209"/>
      <c r="R41" s="209"/>
      <c r="S41" s="227"/>
    </row>
    <row r="42" spans="1:19" x14ac:dyDescent="0.25">
      <c r="B42" s="209" t="s">
        <v>309</v>
      </c>
      <c r="C42" s="220"/>
      <c r="D42" s="220"/>
      <c r="E42" s="220"/>
      <c r="F42" s="228"/>
      <c r="G42" s="209"/>
      <c r="H42" s="227"/>
      <c r="I42"/>
      <c r="K42" s="209"/>
      <c r="L42" s="209"/>
      <c r="M42" s="209"/>
      <c r="N42" s="209"/>
      <c r="O42" s="209"/>
      <c r="P42" s="209"/>
      <c r="Q42" s="209"/>
      <c r="R42" s="209"/>
      <c r="S42" s="227"/>
    </row>
    <row r="43" spans="1:19" x14ac:dyDescent="0.25">
      <c r="B43" s="220"/>
      <c r="C43" s="209" t="s">
        <v>310</v>
      </c>
      <c r="D43" s="220"/>
      <c r="E43" s="220"/>
      <c r="F43" s="228"/>
      <c r="G43" s="217">
        <f>SUM(BS!J13:J14)</f>
        <v>6785753.3499999996</v>
      </c>
      <c r="I43"/>
      <c r="K43" s="209"/>
      <c r="L43" s="209"/>
      <c r="M43" s="209"/>
      <c r="N43" s="209"/>
      <c r="O43" s="209"/>
      <c r="P43" s="209"/>
      <c r="Q43" s="209"/>
      <c r="R43" s="209"/>
      <c r="S43" s="227"/>
    </row>
    <row r="44" spans="1:19" x14ac:dyDescent="0.25">
      <c r="B44" s="220"/>
      <c r="C44" s="209" t="s">
        <v>311</v>
      </c>
      <c r="D44" s="220"/>
      <c r="E44" s="220"/>
      <c r="F44" s="228"/>
      <c r="G44" s="209">
        <f>BS!J15</f>
        <v>0</v>
      </c>
      <c r="H44" s="227"/>
      <c r="I44"/>
      <c r="K44" s="209"/>
      <c r="L44" s="209"/>
      <c r="M44" s="209"/>
      <c r="N44" s="209"/>
      <c r="O44" s="209"/>
      <c r="P44" s="209"/>
      <c r="Q44" s="209"/>
      <c r="R44" s="209"/>
      <c r="S44" s="227"/>
    </row>
    <row r="45" spans="1:19" x14ac:dyDescent="0.25">
      <c r="B45" s="220"/>
      <c r="C45" s="209" t="s">
        <v>312</v>
      </c>
      <c r="D45" s="220"/>
      <c r="E45" s="220"/>
      <c r="F45" s="220"/>
      <c r="G45" s="218">
        <f>SUM(BS!J16:J18)</f>
        <v>36990.879999999997</v>
      </c>
      <c r="H45" s="227"/>
      <c r="I45"/>
      <c r="K45" s="209"/>
      <c r="L45" s="209"/>
      <c r="M45" s="209"/>
      <c r="N45" s="209"/>
      <c r="O45" s="209"/>
      <c r="P45" s="209"/>
      <c r="Q45" s="209"/>
      <c r="R45" s="209"/>
      <c r="S45" s="227"/>
    </row>
    <row r="46" spans="1:19" x14ac:dyDescent="0.25">
      <c r="B46" s="220"/>
      <c r="C46" s="229"/>
      <c r="D46" s="220"/>
      <c r="E46" s="220"/>
      <c r="F46" s="220"/>
      <c r="G46" s="209" t="s">
        <v>313</v>
      </c>
      <c r="H46" s="227"/>
      <c r="I46"/>
      <c r="K46" s="209"/>
      <c r="L46" s="209"/>
      <c r="M46" s="209"/>
      <c r="N46" s="209"/>
      <c r="O46" s="209"/>
      <c r="P46" s="209"/>
      <c r="Q46" s="209"/>
      <c r="R46" s="209"/>
      <c r="S46" s="227"/>
    </row>
    <row r="47" spans="1:19" ht="21" customHeight="1" x14ac:dyDescent="0.25">
      <c r="B47" s="220"/>
      <c r="C47" s="230" t="s">
        <v>314</v>
      </c>
      <c r="D47" s="220"/>
      <c r="E47" s="220"/>
      <c r="F47" s="220"/>
      <c r="G47" s="218">
        <f>SUM(G43:G46)</f>
        <v>6822744.2299999995</v>
      </c>
      <c r="H47" s="227"/>
      <c r="I47"/>
      <c r="K47" s="209"/>
      <c r="L47" s="209"/>
      <c r="M47" s="209"/>
      <c r="N47" s="209"/>
      <c r="O47" s="209"/>
      <c r="P47" s="209"/>
      <c r="Q47" s="209"/>
      <c r="R47" s="209"/>
      <c r="S47" s="227"/>
    </row>
    <row r="48" spans="1:19" ht="21" customHeight="1" x14ac:dyDescent="0.25">
      <c r="B48" s="220"/>
      <c r="C48" s="230"/>
      <c r="D48" s="220"/>
      <c r="E48" s="220"/>
      <c r="F48" s="220"/>
      <c r="G48" s="220"/>
      <c r="H48" s="227"/>
      <c r="I48"/>
      <c r="K48" s="209"/>
      <c r="L48" s="209"/>
      <c r="M48" s="209"/>
      <c r="N48" s="209"/>
      <c r="O48" s="209"/>
      <c r="P48" s="209"/>
      <c r="Q48" s="209"/>
      <c r="R48" s="209"/>
      <c r="S48" s="227"/>
    </row>
    <row r="49" spans="2:20" ht="21" customHeight="1" x14ac:dyDescent="0.4">
      <c r="B49" s="220" t="s">
        <v>315</v>
      </c>
      <c r="C49" s="230"/>
      <c r="D49" s="220"/>
      <c r="E49" s="220"/>
      <c r="F49" s="220"/>
      <c r="G49" s="231">
        <f>BS!J34</f>
        <v>0</v>
      </c>
      <c r="H49" s="227"/>
      <c r="I49"/>
      <c r="K49" s="209"/>
      <c r="L49" s="209"/>
      <c r="M49" s="209"/>
      <c r="N49" s="209"/>
      <c r="O49" s="209"/>
      <c r="P49" s="209"/>
      <c r="Q49" s="209"/>
      <c r="R49" s="209"/>
      <c r="S49" s="227"/>
    </row>
    <row r="50" spans="2:20" x14ac:dyDescent="0.25">
      <c r="B50" s="209"/>
      <c r="C50" s="220"/>
      <c r="D50" s="220"/>
      <c r="E50" s="220"/>
      <c r="F50" s="220"/>
      <c r="G50" s="220"/>
      <c r="H50" s="227"/>
      <c r="I50"/>
      <c r="K50" s="209"/>
      <c r="L50" s="209"/>
      <c r="M50" s="209"/>
      <c r="N50" s="209"/>
      <c r="O50" s="209"/>
      <c r="P50" s="209"/>
      <c r="Q50" s="209"/>
      <c r="R50" s="209"/>
      <c r="S50" s="227"/>
    </row>
    <row r="51" spans="2:20" x14ac:dyDescent="0.25">
      <c r="B51" s="209" t="s">
        <v>316</v>
      </c>
      <c r="C51" s="220"/>
      <c r="D51" s="220"/>
      <c r="E51" s="220"/>
      <c r="F51" s="220"/>
      <c r="G51" s="218">
        <f>BS!J26</f>
        <v>83603.31</v>
      </c>
      <c r="H51" s="227"/>
      <c r="I51"/>
      <c r="K51" s="209"/>
      <c r="L51" s="209"/>
      <c r="M51" s="209"/>
      <c r="N51" s="209"/>
      <c r="O51" s="209"/>
      <c r="P51" s="209"/>
      <c r="Q51" s="209"/>
      <c r="R51" s="209"/>
      <c r="S51" s="227"/>
    </row>
    <row r="52" spans="2:20" x14ac:dyDescent="0.25">
      <c r="B52" s="209"/>
      <c r="C52" s="220"/>
      <c r="D52" s="220"/>
      <c r="E52" s="220"/>
      <c r="F52" s="220"/>
      <c r="G52" s="220"/>
      <c r="H52" s="227"/>
      <c r="I52"/>
      <c r="K52" s="209"/>
      <c r="L52" s="209"/>
      <c r="M52" s="209"/>
      <c r="N52" s="209"/>
      <c r="O52" s="209"/>
      <c r="P52" s="209"/>
      <c r="Q52" s="209"/>
      <c r="R52" s="209"/>
      <c r="S52" s="227"/>
    </row>
    <row r="53" spans="2:20" x14ac:dyDescent="0.25">
      <c r="B53" s="220"/>
      <c r="C53" s="209"/>
      <c r="D53" s="220"/>
      <c r="E53" s="220"/>
      <c r="F53" s="220"/>
      <c r="G53" s="209"/>
      <c r="H53" s="227"/>
      <c r="I53"/>
      <c r="K53" s="209"/>
      <c r="L53" s="209"/>
      <c r="M53" s="209"/>
      <c r="N53" s="209"/>
      <c r="O53" s="209"/>
      <c r="P53" s="209"/>
      <c r="Q53" s="209"/>
      <c r="R53" s="209"/>
      <c r="S53" s="227"/>
    </row>
    <row r="54" spans="2:20" ht="16.5" thickBot="1" x14ac:dyDescent="0.3">
      <c r="B54" s="220"/>
      <c r="C54" s="230" t="s">
        <v>317</v>
      </c>
      <c r="D54" s="220"/>
      <c r="E54" s="220"/>
      <c r="F54" s="220"/>
      <c r="G54" s="232">
        <f>SUM(G51,G49,G47)</f>
        <v>6906347.5399999991</v>
      </c>
      <c r="H54" s="227"/>
      <c r="I54"/>
      <c r="K54" s="209"/>
      <c r="L54" s="209"/>
      <c r="M54" s="209"/>
      <c r="N54" s="209"/>
      <c r="O54" s="209"/>
      <c r="P54" s="209"/>
      <c r="Q54" s="209"/>
      <c r="R54" s="209"/>
      <c r="S54" s="227"/>
    </row>
    <row r="55" spans="2:20" ht="16.5" thickTop="1" x14ac:dyDescent="0.25">
      <c r="B55" s="220"/>
      <c r="C55" s="229"/>
      <c r="D55" s="220"/>
      <c r="E55" s="220"/>
      <c r="F55" s="220"/>
      <c r="G55" s="209"/>
      <c r="H55" s="227"/>
      <c r="I55"/>
      <c r="K55" s="209"/>
      <c r="L55" s="209"/>
      <c r="M55" s="209"/>
      <c r="N55" s="209"/>
      <c r="O55" s="209"/>
      <c r="P55" s="209"/>
      <c r="Q55" s="209"/>
      <c r="R55" s="209"/>
      <c r="S55" s="227"/>
    </row>
    <row r="56" spans="2:20" x14ac:dyDescent="0.25">
      <c r="B56" s="220"/>
      <c r="C56" s="229"/>
      <c r="D56" s="220"/>
      <c r="E56" s="220"/>
      <c r="F56" s="220"/>
      <c r="G56" s="209"/>
      <c r="H56" s="227"/>
      <c r="I56" s="209"/>
      <c r="K56" s="209"/>
      <c r="L56" s="209"/>
      <c r="M56" s="209"/>
      <c r="N56" s="209"/>
      <c r="O56" s="209"/>
      <c r="P56" s="209"/>
      <c r="Q56" s="209"/>
      <c r="R56" s="209"/>
      <c r="S56" s="227"/>
    </row>
    <row r="57" spans="2:20" x14ac:dyDescent="0.25">
      <c r="B57" s="209" t="s">
        <v>318</v>
      </c>
      <c r="C57" s="233"/>
      <c r="D57" s="220"/>
      <c r="E57" s="220"/>
      <c r="F57" s="220"/>
      <c r="G57" s="209"/>
      <c r="H57" s="209"/>
      <c r="I57" s="209"/>
      <c r="K57" s="209"/>
      <c r="L57" s="209"/>
      <c r="M57" s="209"/>
      <c r="N57" s="209"/>
      <c r="O57" s="209"/>
      <c r="P57" s="209"/>
      <c r="Q57" s="209"/>
      <c r="R57" s="209"/>
      <c r="S57" s="227"/>
    </row>
    <row r="58" spans="2:20" x14ac:dyDescent="0.25">
      <c r="B58" s="209"/>
      <c r="C58" s="233"/>
      <c r="D58" s="220"/>
      <c r="E58" s="220"/>
      <c r="F58" s="220"/>
      <c r="G58" s="209"/>
      <c r="H58" s="209"/>
      <c r="I58"/>
      <c r="K58" s="209"/>
      <c r="L58" s="209"/>
      <c r="M58" s="209"/>
      <c r="N58" s="209"/>
      <c r="O58" s="209"/>
      <c r="P58" s="209"/>
      <c r="Q58" s="209"/>
      <c r="R58" s="209"/>
      <c r="S58" s="227"/>
    </row>
    <row r="59" spans="2:20" x14ac:dyDescent="0.25">
      <c r="B59" s="216" t="s">
        <v>319</v>
      </c>
      <c r="C59" s="220"/>
      <c r="D59" s="220"/>
      <c r="E59" s="209"/>
      <c r="F59" s="220"/>
      <c r="G59" s="209"/>
      <c r="H59" s="209"/>
      <c r="I59"/>
      <c r="K59" s="209"/>
      <c r="L59" s="209"/>
      <c r="M59" s="209"/>
      <c r="N59" s="209"/>
      <c r="O59" s="209"/>
      <c r="P59" s="209"/>
      <c r="Q59" s="209"/>
      <c r="R59" s="209"/>
      <c r="S59" s="227"/>
    </row>
    <row r="60" spans="2:20" x14ac:dyDescent="0.25">
      <c r="B60" s="220"/>
      <c r="C60" s="216"/>
      <c r="D60" s="220"/>
      <c r="E60" s="220"/>
      <c r="F60" s="220"/>
      <c r="G60" s="217"/>
      <c r="H60" s="217"/>
      <c r="I60"/>
      <c r="K60" s="209"/>
      <c r="L60" s="209"/>
      <c r="M60" s="209"/>
      <c r="N60" s="209"/>
      <c r="O60" s="209"/>
      <c r="P60" s="209"/>
      <c r="Q60" s="209"/>
      <c r="R60" s="209"/>
      <c r="S60" s="227"/>
      <c r="T60" s="234"/>
    </row>
    <row r="61" spans="2:20" x14ac:dyDescent="0.25">
      <c r="B61" s="220"/>
      <c r="C61" s="216" t="s">
        <v>320</v>
      </c>
      <c r="D61" s="220"/>
      <c r="E61" s="220"/>
      <c r="F61" s="220"/>
      <c r="G61" s="217">
        <f>SUM(BS!J42:J43)</f>
        <v>11276.579999999994</v>
      </c>
      <c r="H61" s="209"/>
      <c r="I61"/>
      <c r="K61" s="209"/>
      <c r="L61" s="209"/>
      <c r="M61" s="209"/>
      <c r="N61" s="209"/>
      <c r="O61" s="209"/>
      <c r="P61" s="209"/>
      <c r="Q61" s="209"/>
      <c r="R61" s="209"/>
      <c r="S61" s="227"/>
      <c r="T61" s="234"/>
    </row>
    <row r="62" spans="2:20" x14ac:dyDescent="0.25">
      <c r="B62" s="220"/>
      <c r="C62" s="216" t="s">
        <v>321</v>
      </c>
      <c r="D62" s="220"/>
      <c r="E62" s="220"/>
      <c r="F62" s="220"/>
      <c r="G62" s="209">
        <f>SUM(BS!J44:J46)</f>
        <v>287162.25</v>
      </c>
      <c r="H62" s="209"/>
      <c r="I62"/>
      <c r="K62" s="209"/>
      <c r="L62" s="209"/>
      <c r="M62" s="209"/>
      <c r="N62" s="209"/>
      <c r="O62" s="209"/>
      <c r="P62" s="209"/>
      <c r="Q62" s="209"/>
      <c r="R62" s="209"/>
      <c r="S62" s="227"/>
      <c r="T62" s="234"/>
    </row>
    <row r="63" spans="2:20" x14ac:dyDescent="0.25">
      <c r="B63" s="220"/>
      <c r="C63" s="216" t="s">
        <v>322</v>
      </c>
      <c r="D63" s="220"/>
      <c r="E63" s="220"/>
      <c r="F63" s="220"/>
      <c r="G63" s="218">
        <f>BS!J50-G61-G62</f>
        <v>0</v>
      </c>
      <c r="H63" s="218"/>
      <c r="I63"/>
      <c r="K63" s="209"/>
      <c r="L63" s="209"/>
      <c r="M63" s="209"/>
      <c r="N63" s="209"/>
      <c r="O63" s="209"/>
      <c r="P63" s="209"/>
      <c r="Q63" s="220"/>
      <c r="R63" s="209"/>
      <c r="S63" s="227"/>
      <c r="T63" s="234"/>
    </row>
    <row r="64" spans="2:20" x14ac:dyDescent="0.25">
      <c r="B64" s="220"/>
      <c r="C64" s="216"/>
      <c r="D64" s="220"/>
      <c r="E64" s="220"/>
      <c r="F64" s="220"/>
      <c r="G64" s="209"/>
      <c r="H64" s="209"/>
      <c r="I64"/>
      <c r="K64" s="209"/>
      <c r="L64" s="209"/>
      <c r="M64" s="209"/>
      <c r="N64" s="209"/>
      <c r="O64" s="209"/>
      <c r="P64" s="209"/>
      <c r="Q64" s="220"/>
      <c r="R64" s="209"/>
      <c r="S64" s="227"/>
      <c r="T64" s="234"/>
    </row>
    <row r="65" spans="2:20" ht="20.100000000000001" customHeight="1" x14ac:dyDescent="0.25">
      <c r="B65" s="220"/>
      <c r="C65" s="230" t="s">
        <v>323</v>
      </c>
      <c r="D65" s="220"/>
      <c r="E65" s="220"/>
      <c r="F65" s="220"/>
      <c r="G65" s="218">
        <f>SUM(G61:G63)</f>
        <v>298438.83</v>
      </c>
      <c r="H65" s="209"/>
      <c r="I65"/>
      <c r="K65" s="209"/>
      <c r="L65" s="209"/>
      <c r="M65" s="209"/>
      <c r="N65" s="209"/>
      <c r="O65" s="209"/>
      <c r="P65" s="209"/>
      <c r="Q65" s="209"/>
      <c r="R65" s="209"/>
      <c r="S65" s="227"/>
      <c r="T65" s="234"/>
    </row>
    <row r="66" spans="2:20" x14ac:dyDescent="0.25">
      <c r="B66" s="220"/>
      <c r="C66" s="216"/>
      <c r="D66" s="220"/>
      <c r="E66" s="220"/>
      <c r="F66" s="220"/>
      <c r="G66" s="209"/>
      <c r="H66" s="209"/>
      <c r="I66"/>
      <c r="K66" s="209"/>
      <c r="L66" s="209"/>
      <c r="M66" s="209"/>
      <c r="N66" s="209"/>
      <c r="O66" s="209"/>
      <c r="P66" s="209"/>
      <c r="Q66" s="209"/>
      <c r="R66" s="209"/>
      <c r="S66" s="227"/>
      <c r="T66" s="234"/>
    </row>
    <row r="67" spans="2:20" x14ac:dyDescent="0.25">
      <c r="B67" s="220"/>
      <c r="C67" s="216"/>
      <c r="D67" s="220"/>
      <c r="E67" s="220"/>
      <c r="F67" s="220"/>
      <c r="G67" s="209"/>
      <c r="H67" s="209"/>
      <c r="I67"/>
      <c r="K67" s="209"/>
      <c r="L67" s="209"/>
      <c r="M67" s="209"/>
      <c r="N67" s="209"/>
      <c r="O67" s="209"/>
      <c r="P67" s="209"/>
      <c r="Q67" s="209"/>
      <c r="R67" s="209"/>
      <c r="S67" s="227"/>
    </row>
    <row r="68" spans="2:20" x14ac:dyDescent="0.25">
      <c r="B68" s="209" t="s">
        <v>324</v>
      </c>
      <c r="C68" s="216"/>
      <c r="D68" s="220"/>
      <c r="E68" s="220"/>
      <c r="F68" s="220"/>
      <c r="G68" s="235">
        <f>BS!J55</f>
        <v>0</v>
      </c>
      <c r="H68" s="209"/>
      <c r="I68"/>
      <c r="K68" s="209"/>
      <c r="L68" s="209"/>
      <c r="M68" s="209"/>
      <c r="N68" s="209"/>
      <c r="O68" s="209"/>
      <c r="P68" s="209"/>
      <c r="Q68" s="209"/>
      <c r="R68" s="209"/>
      <c r="S68" s="227"/>
    </row>
    <row r="69" spans="2:20" x14ac:dyDescent="0.25">
      <c r="B69" s="220"/>
      <c r="C69" s="216"/>
      <c r="D69" s="220"/>
      <c r="E69" s="220"/>
      <c r="F69" s="220"/>
      <c r="G69" s="209"/>
      <c r="H69" s="209"/>
      <c r="I69"/>
      <c r="K69" s="209"/>
      <c r="L69" s="209"/>
      <c r="M69" s="209"/>
      <c r="N69" s="209"/>
      <c r="O69" s="209"/>
      <c r="P69" s="209"/>
      <c r="Q69" s="209"/>
      <c r="R69" s="209"/>
      <c r="S69" s="227"/>
    </row>
    <row r="70" spans="2:20" x14ac:dyDescent="0.25">
      <c r="B70" s="216" t="s">
        <v>325</v>
      </c>
      <c r="C70" s="220"/>
      <c r="D70" s="220"/>
      <c r="E70" s="220"/>
      <c r="F70" s="220"/>
      <c r="G70" s="209"/>
      <c r="H70" s="209"/>
      <c r="I70"/>
      <c r="K70" s="209"/>
      <c r="L70" s="209"/>
      <c r="M70" s="209"/>
      <c r="N70" s="209"/>
      <c r="O70" s="209"/>
      <c r="P70" s="209"/>
      <c r="Q70" s="209"/>
      <c r="R70" s="209"/>
      <c r="S70" s="227"/>
    </row>
    <row r="71" spans="2:20" x14ac:dyDescent="0.25">
      <c r="B71" s="220"/>
      <c r="C71" s="230" t="s">
        <v>326</v>
      </c>
      <c r="D71" s="220"/>
      <c r="E71" s="220"/>
      <c r="F71" s="220"/>
      <c r="G71" s="235">
        <f>BS!J64</f>
        <v>6607908.7100000018</v>
      </c>
      <c r="H71" s="235"/>
      <c r="I71"/>
      <c r="K71" s="209"/>
      <c r="L71" s="209"/>
      <c r="M71" s="209"/>
      <c r="N71" s="209"/>
      <c r="O71" s="209"/>
      <c r="P71" s="209"/>
      <c r="Q71" s="209"/>
      <c r="R71" s="209"/>
      <c r="S71" s="227"/>
    </row>
    <row r="72" spans="2:20" x14ac:dyDescent="0.25">
      <c r="B72" s="220"/>
      <c r="C72" s="220"/>
      <c r="D72" s="220"/>
      <c r="E72" s="220"/>
      <c r="F72" s="220"/>
      <c r="G72" s="209"/>
      <c r="H72" s="209"/>
      <c r="I72"/>
      <c r="K72" s="209"/>
      <c r="L72" s="209"/>
      <c r="M72" s="209"/>
      <c r="N72" s="209"/>
      <c r="O72" s="209"/>
      <c r="P72" s="209"/>
      <c r="Q72" s="209"/>
      <c r="R72" s="209"/>
      <c r="S72" s="227"/>
    </row>
    <row r="73" spans="2:20" x14ac:dyDescent="0.25">
      <c r="B73" s="220"/>
      <c r="C73" s="220"/>
      <c r="D73" s="220"/>
      <c r="E73" s="220"/>
      <c r="F73" s="220"/>
      <c r="G73" s="209"/>
      <c r="H73" s="209"/>
      <c r="I73"/>
      <c r="K73" s="209"/>
      <c r="L73" s="209"/>
      <c r="M73" s="209"/>
      <c r="N73" s="209"/>
      <c r="O73" s="209"/>
      <c r="P73" s="209"/>
      <c r="Q73" s="209"/>
      <c r="R73" s="209"/>
      <c r="S73" s="227"/>
    </row>
    <row r="74" spans="2:20" ht="16.5" thickBot="1" x14ac:dyDescent="0.3">
      <c r="C74" s="230" t="s">
        <v>327</v>
      </c>
      <c r="D74" s="220"/>
      <c r="E74" s="220"/>
      <c r="F74" s="220"/>
      <c r="G74" s="232">
        <f>G71+G65+G68</f>
        <v>6906347.5400000019</v>
      </c>
      <c r="H74" s="209"/>
      <c r="I74"/>
      <c r="K74" s="209"/>
      <c r="L74" s="209"/>
      <c r="M74" s="209"/>
      <c r="N74" s="209"/>
      <c r="O74" s="209"/>
      <c r="P74" s="209"/>
      <c r="Q74" s="209"/>
      <c r="R74" s="209"/>
      <c r="S74" s="227"/>
    </row>
    <row r="75" spans="2:20" ht="16.5" thickTop="1" x14ac:dyDescent="0.25">
      <c r="I75"/>
      <c r="K75" s="209"/>
      <c r="L75" s="209"/>
      <c r="M75" s="209"/>
      <c r="N75" s="209"/>
      <c r="O75" s="209"/>
      <c r="P75" s="209"/>
      <c r="R75" s="209"/>
      <c r="S75" s="227"/>
    </row>
    <row r="76" spans="2:20" x14ac:dyDescent="0.25">
      <c r="G76" s="236">
        <f>G54-G74</f>
        <v>0</v>
      </c>
      <c r="I76"/>
      <c r="K76" s="209"/>
      <c r="L76" s="209"/>
      <c r="M76" s="209"/>
      <c r="N76" s="209"/>
      <c r="O76" s="209"/>
      <c r="P76" s="209"/>
      <c r="R76" s="209"/>
      <c r="S76" s="227"/>
    </row>
    <row r="77" spans="2:20" x14ac:dyDescent="0.25">
      <c r="G77" s="225"/>
      <c r="I77" s="225"/>
      <c r="K77" s="209"/>
      <c r="L77" s="209"/>
      <c r="M77" s="209"/>
      <c r="N77" s="209"/>
      <c r="O77" s="209"/>
      <c r="P77" s="209"/>
      <c r="R77" s="209"/>
      <c r="S77" s="227"/>
    </row>
    <row r="78" spans="2:20" x14ac:dyDescent="0.25">
      <c r="B78" s="208" t="str">
        <f>B1</f>
        <v>Pocket Pie Studios Ltd.</v>
      </c>
      <c r="D78" s="209"/>
      <c r="K78" s="209"/>
      <c r="L78" s="209"/>
      <c r="M78" s="209"/>
      <c r="N78" s="209"/>
      <c r="O78" s="209"/>
      <c r="P78" s="209"/>
      <c r="R78" s="209"/>
      <c r="S78" s="227"/>
    </row>
    <row r="79" spans="2:20" ht="16.5" thickBot="1" x14ac:dyDescent="0.3">
      <c r="B79" s="212" t="s">
        <v>328</v>
      </c>
      <c r="C79" s="213"/>
      <c r="D79" s="213"/>
      <c r="E79" s="213"/>
      <c r="P79" s="237"/>
      <c r="R79" s="209"/>
      <c r="S79" s="227"/>
    </row>
    <row r="80" spans="2:20" x14ac:dyDescent="0.25">
      <c r="B80" s="208" t="s">
        <v>313</v>
      </c>
      <c r="P80" s="237"/>
    </row>
    <row r="81" spans="3:16" x14ac:dyDescent="0.25">
      <c r="G81" s="777">
        <f>C3</f>
        <v>44531</v>
      </c>
      <c r="I81" s="447" t="str">
        <f>I8</f>
        <v>Q4-21</v>
      </c>
      <c r="K81" s="214" t="s">
        <v>5</v>
      </c>
      <c r="P81" s="237"/>
    </row>
    <row r="82" spans="3:16" x14ac:dyDescent="0.25">
      <c r="G82" s="791" t="s">
        <v>292</v>
      </c>
      <c r="H82" s="209"/>
      <c r="I82" s="447" t="str">
        <f t="shared" ref="I82:I83" si="0">I9</f>
        <v>UNAUDITED</v>
      </c>
      <c r="K82" s="214" t="s">
        <v>292</v>
      </c>
    </row>
    <row r="83" spans="3:16" x14ac:dyDescent="0.25">
      <c r="C83" s="209"/>
      <c r="G83" s="779" t="s">
        <v>293</v>
      </c>
      <c r="I83" s="447" t="str">
        <f t="shared" si="0"/>
        <v>ACTUAL</v>
      </c>
      <c r="K83" s="215" t="s">
        <v>293</v>
      </c>
    </row>
    <row r="84" spans="3:16" x14ac:dyDescent="0.25">
      <c r="C84" s="216" t="s">
        <v>329</v>
      </c>
      <c r="G84" s="780"/>
    </row>
    <row r="85" spans="3:16" x14ac:dyDescent="0.25">
      <c r="C85" s="209" t="s">
        <v>330</v>
      </c>
      <c r="G85" s="781">
        <f>CF!K11</f>
        <v>-1932607.518750858</v>
      </c>
      <c r="I85" s="238">
        <f>CF!O11</f>
        <v>-1932607.518750858</v>
      </c>
      <c r="K85" s="238">
        <f>CF!S11</f>
        <v>-1932607.518750858</v>
      </c>
    </row>
    <row r="86" spans="3:16" x14ac:dyDescent="0.25">
      <c r="C86" s="233"/>
      <c r="G86" s="787"/>
      <c r="I86" s="209"/>
      <c r="K86" s="209"/>
    </row>
    <row r="87" spans="3:16" x14ac:dyDescent="0.25">
      <c r="C87" s="216" t="s">
        <v>226</v>
      </c>
      <c r="G87" s="781"/>
      <c r="I87" s="238"/>
      <c r="K87" s="238"/>
    </row>
    <row r="88" spans="3:16" x14ac:dyDescent="0.25">
      <c r="C88" s="209" t="s">
        <v>331</v>
      </c>
      <c r="G88" s="783">
        <f>CF!K14</f>
        <v>0</v>
      </c>
      <c r="I88" s="239">
        <f>CF!O14</f>
        <v>0</v>
      </c>
      <c r="K88" s="239">
        <f>CF!S14</f>
        <v>0</v>
      </c>
    </row>
    <row r="89" spans="3:16" x14ac:dyDescent="0.25">
      <c r="C89" s="209" t="s">
        <v>332</v>
      </c>
      <c r="G89" s="783">
        <f>CF!K16</f>
        <v>11276.579999999994</v>
      </c>
      <c r="I89" s="239">
        <f>CF!O16</f>
        <v>11276.579999999994</v>
      </c>
      <c r="K89" s="239">
        <f>CF!S16</f>
        <v>11276.579999999994</v>
      </c>
    </row>
    <row r="90" spans="3:16" x14ac:dyDescent="0.25">
      <c r="C90" s="209" t="s">
        <v>333</v>
      </c>
      <c r="G90" s="783">
        <f>SUM(CF!K17:K18)</f>
        <v>287162.25</v>
      </c>
      <c r="I90" s="239">
        <f>SUM(CF!M17:O18)</f>
        <v>571818.4973366115</v>
      </c>
      <c r="K90" s="239">
        <f>SUM(CF!S17:S18)</f>
        <v>287162.25</v>
      </c>
    </row>
    <row r="91" spans="3:16" x14ac:dyDescent="0.25">
      <c r="C91" s="209" t="s">
        <v>231</v>
      </c>
      <c r="G91" s="783">
        <f>CF!K19</f>
        <v>-36990.879999999997</v>
      </c>
      <c r="I91" s="239">
        <f>CF!O19</f>
        <v>-36990.879999999997</v>
      </c>
      <c r="K91" s="239">
        <f>CF!S19</f>
        <v>-36990.879999999997</v>
      </c>
    </row>
    <row r="92" spans="3:16" x14ac:dyDescent="0.25">
      <c r="C92" s="209" t="s">
        <v>334</v>
      </c>
      <c r="G92" s="783">
        <f>CF!K22</f>
        <v>0</v>
      </c>
      <c r="I92" s="239">
        <f>CF!O22</f>
        <v>0</v>
      </c>
      <c r="K92" s="239">
        <f>CF!S22</f>
        <v>0</v>
      </c>
    </row>
    <row r="93" spans="3:16" x14ac:dyDescent="0.25">
      <c r="C93" s="209" t="s">
        <v>335</v>
      </c>
      <c r="G93" s="783">
        <f>CF!K21</f>
        <v>110473.78</v>
      </c>
      <c r="I93" s="239">
        <f>CF!O21</f>
        <v>110473.78</v>
      </c>
      <c r="K93" s="239">
        <f>CF!S21</f>
        <v>110473.78</v>
      </c>
    </row>
    <row r="94" spans="3:16" x14ac:dyDescent="0.25">
      <c r="C94" s="216" t="s">
        <v>234</v>
      </c>
      <c r="G94" s="784">
        <f>SUM(G88:G93)</f>
        <v>371921.73</v>
      </c>
      <c r="I94" s="240">
        <f>SUM(I88:I93)</f>
        <v>656577.97733661148</v>
      </c>
      <c r="K94" s="240">
        <f>SUM(K88:K93)</f>
        <v>371921.73</v>
      </c>
    </row>
    <row r="95" spans="3:16" x14ac:dyDescent="0.25">
      <c r="C95" s="241"/>
      <c r="G95" s="780"/>
    </row>
    <row r="96" spans="3:16" x14ac:dyDescent="0.25">
      <c r="C96" s="216" t="s">
        <v>235</v>
      </c>
      <c r="G96" s="785">
        <f>CF!K27</f>
        <v>-1560685.788750858</v>
      </c>
      <c r="I96" s="235">
        <f>CF!O27</f>
        <v>-1560685.788750858</v>
      </c>
      <c r="K96" s="235">
        <f>CF!S27</f>
        <v>-1560685.788750858</v>
      </c>
    </row>
    <row r="97" spans="3:15" x14ac:dyDescent="0.25">
      <c r="C97" s="241"/>
      <c r="G97" s="787"/>
      <c r="I97" s="209"/>
      <c r="K97" s="209"/>
    </row>
    <row r="98" spans="3:15" x14ac:dyDescent="0.25">
      <c r="C98" s="216" t="s">
        <v>246</v>
      </c>
      <c r="G98" s="785">
        <f>CF!K47</f>
        <v>-106525.98999999999</v>
      </c>
      <c r="I98" s="235">
        <f>CF!O47</f>
        <v>-106525.98999999999</v>
      </c>
      <c r="K98" s="235">
        <f>CF!S47</f>
        <v>-106525.98999999999</v>
      </c>
    </row>
    <row r="99" spans="3:15" x14ac:dyDescent="0.25">
      <c r="C99" s="241"/>
      <c r="G99" s="780"/>
    </row>
    <row r="100" spans="3:15" x14ac:dyDescent="0.25">
      <c r="C100" s="216" t="s">
        <v>336</v>
      </c>
      <c r="G100" s="788">
        <f>G96+G98</f>
        <v>-1667211.778750858</v>
      </c>
      <c r="I100" s="237">
        <f>I96+I98</f>
        <v>-1667211.778750858</v>
      </c>
      <c r="K100" s="237">
        <f>K96+K98</f>
        <v>-1667211.778750858</v>
      </c>
    </row>
    <row r="101" spans="3:15" x14ac:dyDescent="0.25">
      <c r="C101" s="241"/>
      <c r="G101" s="780"/>
      <c r="O101" s="209"/>
    </row>
    <row r="102" spans="3:15" x14ac:dyDescent="0.25">
      <c r="C102" s="216" t="s">
        <v>337</v>
      </c>
      <c r="G102" s="784">
        <f>CF!K57+CF!K49</f>
        <v>8627433.4687508587</v>
      </c>
      <c r="I102" s="240">
        <f>CF!O57+CF!O49</f>
        <v>8627433.4687508587</v>
      </c>
      <c r="K102" s="240">
        <f>CF!S57+CF!S49</f>
        <v>8627433.4687508587</v>
      </c>
    </row>
    <row r="103" spans="3:15" x14ac:dyDescent="0.25">
      <c r="C103" s="241"/>
      <c r="G103" s="780"/>
    </row>
    <row r="104" spans="3:15" x14ac:dyDescent="0.25">
      <c r="C104" s="216" t="s">
        <v>254</v>
      </c>
      <c r="G104" s="785">
        <f>G100+G102</f>
        <v>6960221.6900000004</v>
      </c>
      <c r="I104" s="235">
        <f>I100+I102</f>
        <v>6960221.6900000004</v>
      </c>
      <c r="K104" s="235">
        <f>K100+K102</f>
        <v>6960221.6900000004</v>
      </c>
    </row>
    <row r="105" spans="3:15" x14ac:dyDescent="0.25">
      <c r="C105" s="241"/>
      <c r="G105" s="780"/>
    </row>
    <row r="106" spans="3:15" x14ac:dyDescent="0.25">
      <c r="C106" s="216" t="s">
        <v>338</v>
      </c>
      <c r="G106" s="789">
        <f>CF!K61</f>
        <v>1663501.77</v>
      </c>
      <c r="I106" s="236">
        <f>CF!O61</f>
        <v>1663501.77</v>
      </c>
      <c r="K106" s="236">
        <f>CF!S61</f>
        <v>1663501.77</v>
      </c>
    </row>
    <row r="107" spans="3:15" x14ac:dyDescent="0.25">
      <c r="C107" s="241"/>
      <c r="G107" s="780"/>
    </row>
    <row r="108" spans="3:15" ht="16.5" thickBot="1" x14ac:dyDescent="0.3">
      <c r="C108" s="216" t="s">
        <v>339</v>
      </c>
      <c r="G108" s="786">
        <f>G104+G106</f>
        <v>8623723.4600000009</v>
      </c>
      <c r="I108" s="232">
        <f>I104+I106</f>
        <v>8623723.4600000009</v>
      </c>
      <c r="K108" s="232">
        <f>K104+K106</f>
        <v>8623723.4600000009</v>
      </c>
    </row>
    <row r="109" spans="3:15" ht="16.5" thickTop="1" x14ac:dyDescent="0.25">
      <c r="G109" s="780"/>
    </row>
    <row r="110" spans="3:15" x14ac:dyDescent="0.25">
      <c r="G110" s="790">
        <f>G108-G43</f>
        <v>1837970.1100000013</v>
      </c>
      <c r="I110" s="790">
        <f>I108-G43</f>
        <v>1837970.1100000013</v>
      </c>
      <c r="J110" s="790"/>
      <c r="K110" s="790">
        <f>K108-G43</f>
        <v>1837970.1100000013</v>
      </c>
    </row>
    <row r="111" spans="3:15" x14ac:dyDescent="0.25">
      <c r="G111" s="780"/>
    </row>
  </sheetData>
  <pageMargins left="0.15748031496062992" right="0.15748031496062992" top="0.74803149606299213" bottom="0.74803149606299213" header="0.31496062992125984" footer="0.31496062992125984"/>
  <pageSetup paperSize="9" scale="60" fitToHeight="3" orientation="portrait" r:id="rId1"/>
  <rowBreaks count="3" manualBreakCount="3">
    <brk id="32" max="9" man="1"/>
    <brk id="74" max="16383" man="1"/>
    <brk id="76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FC284"/>
  <sheetViews>
    <sheetView showGridLines="0" zoomScaleNormal="100" workbookViewId="0">
      <selection activeCell="AN47" sqref="A47:AN47"/>
    </sheetView>
  </sheetViews>
  <sheetFormatPr defaultRowHeight="15" outlineLevelRow="1" outlineLevelCol="1" x14ac:dyDescent="0.25"/>
  <cols>
    <col min="1" max="1" width="5.42578125" customWidth="1"/>
    <col min="2" max="2" width="4.140625" hidden="1" customWidth="1" outlineLevel="1"/>
    <col min="3" max="3" width="19.42578125" hidden="1" customWidth="1" outlineLevel="1"/>
    <col min="4" max="4" width="13.42578125" hidden="1" customWidth="1" outlineLevel="1"/>
    <col min="5" max="5" width="6.85546875" customWidth="1" collapsed="1"/>
    <col min="6" max="6" width="9.42578125" customWidth="1"/>
    <col min="7" max="7" width="25.85546875" customWidth="1"/>
    <col min="8" max="8" width="11.42578125" hidden="1" customWidth="1"/>
    <col min="9" max="9" width="11.7109375" hidden="1" customWidth="1"/>
    <col min="10" max="10" width="10.140625" hidden="1" customWidth="1"/>
    <col min="11" max="11" width="3.5703125" bestFit="1" customWidth="1"/>
    <col min="12" max="13" width="11.7109375" hidden="1" customWidth="1"/>
    <col min="14" max="14" width="10.140625" hidden="1" customWidth="1"/>
    <col min="15" max="15" width="3.5703125" bestFit="1" customWidth="1"/>
    <col min="16" max="16" width="11.7109375" bestFit="1" customWidth="1"/>
    <col min="17" max="17" width="11.7109375" customWidth="1"/>
    <col min="18" max="18" width="11.140625" customWidth="1"/>
    <col min="19" max="19" width="3" customWidth="1"/>
    <col min="20" max="20" width="5.28515625" customWidth="1"/>
    <col min="21" max="21" width="3" hidden="1" customWidth="1" outlineLevel="1"/>
    <col min="22" max="22" width="13.42578125" hidden="1" customWidth="1" outlineLevel="1"/>
    <col min="23" max="23" width="9" hidden="1" customWidth="1" outlineLevel="1"/>
    <col min="24" max="25" width="16.85546875" hidden="1" customWidth="1" outlineLevel="1"/>
    <col min="26" max="26" width="15.28515625" hidden="1" customWidth="1" outlineLevel="1"/>
    <col min="27" max="27" width="11" hidden="1" customWidth="1" outlineLevel="1"/>
    <col min="28" max="28" width="15.28515625" hidden="1" customWidth="1" outlineLevel="1"/>
    <col min="29" max="29" width="16.85546875" hidden="1" customWidth="1" outlineLevel="1"/>
    <col min="30" max="30" width="10.140625" hidden="1" customWidth="1" outlineLevel="1"/>
    <col min="31" max="31" width="7.140625" hidden="1" customWidth="1" outlineLevel="1"/>
    <col min="32" max="32" width="11.7109375" hidden="1" customWidth="1" outlineLevel="1"/>
    <col min="33" max="33" width="12" hidden="1" customWidth="1" outlineLevel="1"/>
    <col min="34" max="34" width="9" hidden="1" customWidth="1" outlineLevel="1"/>
    <col min="35" max="35" width="12.42578125" hidden="1" customWidth="1" outlineLevel="1"/>
    <col min="36" max="36" width="3.42578125" hidden="1" customWidth="1" outlineLevel="1"/>
    <col min="37" max="37" width="4.42578125" customWidth="1" outlineLevel="1"/>
    <col min="38" max="38" width="3" customWidth="1" outlineLevel="1"/>
    <col min="39" max="39" width="15.85546875" style="21" bestFit="1" customWidth="1" outlineLevel="1"/>
    <col min="40" max="40" width="14.85546875" bestFit="1" customWidth="1" outlineLevel="1"/>
    <col min="41" max="41" width="2.42578125" customWidth="1" outlineLevel="1"/>
    <col min="42" max="42" width="9" customWidth="1"/>
    <col min="43" max="43" width="1.85546875" hidden="1" customWidth="1"/>
    <col min="44" max="44" width="9" hidden="1" customWidth="1" outlineLevel="1"/>
    <col min="45" max="45" width="13.28515625" hidden="1" customWidth="1" outlineLevel="1"/>
    <col min="46" max="46" width="9" hidden="1" customWidth="1" outlineLevel="1"/>
    <col min="47" max="47" width="18.140625" hidden="1" customWidth="1" outlineLevel="1"/>
    <col min="48" max="48" width="40.140625" hidden="1" customWidth="1" outlineLevel="1"/>
    <col min="49" max="49" width="9" hidden="1" customWidth="1" outlineLevel="1"/>
    <col min="50" max="50" width="10.28515625" hidden="1" customWidth="1" outlineLevel="1"/>
    <col min="51" max="60" width="10.140625" hidden="1" customWidth="1" outlineLevel="1"/>
    <col min="61" max="68" width="11.7109375" hidden="1" customWidth="1" outlineLevel="1"/>
    <col min="69" max="72" width="9" hidden="1" customWidth="1" outlineLevel="1"/>
    <col min="73" max="73" width="20.42578125" hidden="1" customWidth="1" outlineLevel="1"/>
    <col min="74" max="74" width="10.140625" hidden="1" customWidth="1" outlineLevel="1"/>
    <col min="75" max="75" width="20.7109375" hidden="1" customWidth="1" outlineLevel="1"/>
    <col min="76" max="76" width="10.140625" hidden="1" customWidth="1" outlineLevel="1"/>
    <col min="77" max="77" width="20.42578125" hidden="1" customWidth="1" outlineLevel="1"/>
    <col min="78" max="78" width="7.42578125" hidden="1" customWidth="1" outlineLevel="1"/>
    <col min="79" max="79" width="21.140625" hidden="1" customWidth="1" outlineLevel="1"/>
    <col min="80" max="80" width="7.140625" hidden="1" customWidth="1" outlineLevel="1"/>
    <col min="81" max="81" width="20.42578125" hidden="1" customWidth="1" outlineLevel="1"/>
    <col min="82" max="82" width="6.42578125" hidden="1" customWidth="1" outlineLevel="1"/>
    <col min="83" max="83" width="20.140625" hidden="1" customWidth="1" outlineLevel="1"/>
    <col min="84" max="84" width="7.42578125" hidden="1" customWidth="1" outlineLevel="1"/>
    <col min="85" max="85" width="20.85546875" hidden="1" customWidth="1" outlineLevel="1"/>
    <col min="86" max="86" width="7.42578125" hidden="1" customWidth="1" outlineLevel="1"/>
    <col min="87" max="87" width="20.85546875" hidden="1" customWidth="1" outlineLevel="1"/>
    <col min="88" max="88" width="7" hidden="1" customWidth="1" outlineLevel="1"/>
    <col min="89" max="89" width="20.42578125" hidden="1" customWidth="1" outlineLevel="1"/>
    <col min="90" max="90" width="7.140625" hidden="1" customWidth="1" outlineLevel="1"/>
    <col min="91" max="91" width="20.42578125" hidden="1" customWidth="1" outlineLevel="1"/>
    <col min="92" max="92" width="7.42578125" hidden="1" customWidth="1" outlineLevel="1"/>
    <col min="93" max="93" width="20.85546875" hidden="1" customWidth="1" outlineLevel="1"/>
    <col min="94" max="94" width="9" customWidth="1" collapsed="1"/>
    <col min="95" max="97" width="9" hidden="1" customWidth="1"/>
    <col min="98" max="98" width="31.42578125" hidden="1" customWidth="1"/>
    <col min="99" max="100" width="9" hidden="1" customWidth="1"/>
    <col min="101" max="101" width="8.42578125" hidden="1" customWidth="1"/>
    <col min="102" max="102" width="7.140625" hidden="1" customWidth="1"/>
    <col min="103" max="103" width="12.42578125" hidden="1" customWidth="1"/>
    <col min="104" max="105" width="7" hidden="1" customWidth="1"/>
    <col min="106" max="106" width="12.42578125" hidden="1" customWidth="1"/>
    <col min="107" max="108" width="7.42578125" hidden="1" customWidth="1"/>
    <col min="109" max="109" width="12.42578125" hidden="1" customWidth="1"/>
    <col min="110" max="111" width="6.42578125" hidden="1" customWidth="1"/>
    <col min="112" max="112" width="12.42578125" hidden="1" customWidth="1"/>
    <col min="113" max="114" width="7" hidden="1" customWidth="1"/>
    <col min="115" max="115" width="12.42578125" hidden="1" customWidth="1"/>
    <col min="116" max="117" width="7.42578125" hidden="1" customWidth="1"/>
    <col min="118" max="118" width="12.42578125" hidden="1" customWidth="1"/>
    <col min="119" max="120" width="7.140625" hidden="1" customWidth="1"/>
    <col min="121" max="121" width="12.42578125" hidden="1" customWidth="1"/>
    <col min="122" max="123" width="6.42578125" hidden="1" customWidth="1"/>
    <col min="124" max="124" width="12.42578125" hidden="1" customWidth="1"/>
    <col min="125" max="126" width="6.42578125" hidden="1" customWidth="1"/>
    <col min="127" max="127" width="12.42578125" hidden="1" customWidth="1"/>
    <col min="128" max="129" width="7.42578125" hidden="1" customWidth="1"/>
    <col min="130" max="130" width="12.42578125" hidden="1" customWidth="1"/>
    <col min="131" max="132" width="7.42578125" hidden="1" customWidth="1"/>
    <col min="133" max="133" width="12.42578125" hidden="1" customWidth="1"/>
    <col min="134" max="135" width="6.42578125" hidden="1" customWidth="1"/>
    <col min="136" max="136" width="12.42578125" hidden="1" customWidth="1"/>
    <col min="137" max="138" width="7" hidden="1" customWidth="1"/>
    <col min="139" max="139" width="12.42578125" hidden="1" customWidth="1"/>
    <col min="140" max="141" width="7.140625" hidden="1" customWidth="1"/>
    <col min="142" max="142" width="12.42578125" hidden="1" customWidth="1"/>
    <col min="143" max="144" width="7.42578125" hidden="1" customWidth="1"/>
    <col min="145" max="145" width="12.42578125" hidden="1" customWidth="1"/>
    <col min="146" max="147" width="6.42578125" hidden="1" customWidth="1"/>
    <col min="148" max="148" width="12.42578125" hidden="1" customWidth="1"/>
    <col min="149" max="149" width="9" hidden="1" customWidth="1"/>
    <col min="150" max="151" width="9.140625" customWidth="1"/>
    <col min="152" max="152" width="18.140625" customWidth="1"/>
    <col min="153" max="160" width="9.140625" customWidth="1"/>
  </cols>
  <sheetData>
    <row r="1" spans="1:149" ht="15.75" thickBot="1" x14ac:dyDescent="0.3">
      <c r="A1" s="452"/>
    </row>
    <row r="2" spans="1:149" ht="15.75" x14ac:dyDescent="0.25">
      <c r="E2" s="147" t="s">
        <v>761</v>
      </c>
      <c r="H2" s="609" t="s">
        <v>34</v>
      </c>
      <c r="I2" s="610">
        <v>44531</v>
      </c>
      <c r="L2" s="451" t="s">
        <v>384</v>
      </c>
      <c r="M2">
        <f ca="1">COUNTIF(H250:AN250,"error")+COUNTIF(H281:AI281,"error")</f>
        <v>0</v>
      </c>
      <c r="CT2" s="451" t="s">
        <v>384</v>
      </c>
      <c r="CU2">
        <f>COUNTIF(CW250:ER250,"error")+COUNTIF(CW280:ER280,"error")</f>
        <v>0</v>
      </c>
    </row>
    <row r="3" spans="1:149" ht="16.5" thickBot="1" x14ac:dyDescent="0.3">
      <c r="E3" s="147" t="s">
        <v>259</v>
      </c>
      <c r="H3" s="611" t="s">
        <v>35</v>
      </c>
      <c r="I3" s="612">
        <v>44470</v>
      </c>
    </row>
    <row r="4" spans="1:149" ht="15.75" thickBot="1" x14ac:dyDescent="0.3">
      <c r="I4" s="119"/>
    </row>
    <row r="5" spans="1:149" x14ac:dyDescent="0.25">
      <c r="B5" s="598"/>
      <c r="C5" s="599"/>
      <c r="D5" s="600"/>
      <c r="E5" s="599"/>
      <c r="F5" s="599"/>
      <c r="G5" s="599"/>
      <c r="H5" s="599"/>
      <c r="I5" s="599"/>
      <c r="J5" s="599"/>
      <c r="K5" s="599"/>
      <c r="L5" s="599"/>
      <c r="M5" s="599"/>
      <c r="N5" s="599"/>
      <c r="O5" s="599"/>
      <c r="P5" s="599"/>
      <c r="Q5" s="599"/>
      <c r="R5" s="599"/>
      <c r="S5" s="600"/>
      <c r="U5" s="598"/>
      <c r="V5" s="599"/>
      <c r="W5" s="599"/>
      <c r="X5" s="599"/>
      <c r="Y5" s="599"/>
      <c r="Z5" s="703" t="s">
        <v>937</v>
      </c>
      <c r="AA5" s="599"/>
      <c r="AB5" s="599"/>
      <c r="AC5" s="703" t="s">
        <v>938</v>
      </c>
      <c r="AD5" s="599"/>
      <c r="AE5" s="599"/>
      <c r="AF5" s="703" t="s">
        <v>939</v>
      </c>
      <c r="AG5" s="599"/>
      <c r="AH5" s="599"/>
      <c r="AI5" s="703" t="s">
        <v>940</v>
      </c>
      <c r="AJ5" s="600"/>
      <c r="AL5" s="598"/>
      <c r="AM5" s="881"/>
      <c r="AN5" s="599"/>
      <c r="AO5" s="600"/>
      <c r="AR5" s="598"/>
      <c r="AS5" s="599"/>
      <c r="AT5" s="600"/>
      <c r="AU5" s="599"/>
      <c r="AV5" s="599"/>
      <c r="AW5" s="599"/>
      <c r="AX5" s="599"/>
      <c r="AY5" s="599"/>
      <c r="AZ5" s="599"/>
      <c r="BA5" s="599"/>
      <c r="BB5" s="599"/>
      <c r="BC5" s="599"/>
      <c r="BD5" s="599"/>
      <c r="BE5" s="599"/>
      <c r="BF5" s="599"/>
      <c r="BG5" s="599"/>
      <c r="BH5" s="599"/>
      <c r="BI5" s="599"/>
      <c r="BJ5" s="599"/>
      <c r="BK5" s="599"/>
      <c r="BL5" s="599"/>
      <c r="BM5" s="599"/>
      <c r="BN5" s="599"/>
      <c r="BO5" s="599"/>
      <c r="BP5" s="599"/>
      <c r="BQ5" s="600"/>
      <c r="BS5" s="598"/>
      <c r="BT5" s="599"/>
      <c r="BU5" s="599"/>
      <c r="BV5" s="599"/>
      <c r="BW5" s="599"/>
      <c r="BX5" s="599"/>
      <c r="BY5" s="599"/>
      <c r="BZ5" s="599"/>
      <c r="CA5" s="599"/>
      <c r="CB5" s="599"/>
      <c r="CC5" s="599"/>
      <c r="CD5" s="599"/>
      <c r="CE5" s="599"/>
      <c r="CF5" s="599"/>
      <c r="CG5" s="599"/>
      <c r="CH5" s="599"/>
      <c r="CI5" s="599"/>
      <c r="CJ5" s="599"/>
      <c r="CK5" s="599"/>
      <c r="CL5" s="599"/>
      <c r="CM5" s="599"/>
      <c r="CN5" s="599"/>
      <c r="CO5" s="600"/>
      <c r="CQ5" s="598"/>
      <c r="CR5" s="599"/>
      <c r="CS5" s="600"/>
      <c r="CT5" s="599"/>
      <c r="CU5" s="599"/>
      <c r="CV5" s="599"/>
      <c r="CW5" s="599"/>
      <c r="CX5" s="599"/>
      <c r="CY5" s="599"/>
      <c r="CZ5" s="599"/>
      <c r="DA5" s="599"/>
      <c r="DB5" s="599"/>
      <c r="DC5" s="599"/>
      <c r="DD5" s="599"/>
      <c r="DE5" s="599"/>
      <c r="DF5" s="599"/>
      <c r="DG5" s="599"/>
      <c r="DH5" s="599"/>
      <c r="DI5" s="599"/>
      <c r="DJ5" s="599"/>
      <c r="DK5" s="599"/>
      <c r="DL5" s="599"/>
      <c r="DM5" s="599"/>
      <c r="DN5" s="599"/>
      <c r="DO5" s="599"/>
      <c r="DP5" s="599"/>
      <c r="DQ5" s="599"/>
      <c r="DR5" s="599"/>
      <c r="DS5" s="599"/>
      <c r="DT5" s="599"/>
      <c r="DU5" s="599"/>
      <c r="DV5" s="599"/>
      <c r="DW5" s="599"/>
      <c r="DX5" s="599"/>
      <c r="DY5" s="599"/>
      <c r="DZ5" s="599"/>
      <c r="EA5" s="599"/>
      <c r="EB5" s="599"/>
      <c r="EC5" s="599"/>
      <c r="ED5" s="599"/>
      <c r="EE5" s="599"/>
      <c r="EF5" s="599"/>
      <c r="EG5" s="599"/>
      <c r="EH5" s="599"/>
      <c r="EI5" s="599"/>
      <c r="EJ5" s="599"/>
      <c r="EK5" s="599"/>
      <c r="EL5" s="599"/>
      <c r="EM5" s="599"/>
      <c r="EN5" s="599"/>
      <c r="EO5" s="599"/>
      <c r="EP5" s="599"/>
      <c r="EQ5" s="599"/>
      <c r="ER5" s="599"/>
      <c r="ES5" s="600"/>
    </row>
    <row r="6" spans="1:149" x14ac:dyDescent="0.25">
      <c r="B6" s="601"/>
      <c r="D6" s="602"/>
      <c r="H6" s="920">
        <f>month_of_report</f>
        <v>44531</v>
      </c>
      <c r="I6" s="920"/>
      <c r="J6" s="920"/>
      <c r="L6" s="919" t="str">
        <f>"Q"&amp;ROUNDUP(MONTH(H6)/3,0)&amp;"-"&amp;YEAR(H6)&amp;" QTD"</f>
        <v>Q4-2021 QTD</v>
      </c>
      <c r="M6" s="919"/>
      <c r="N6" s="919"/>
      <c r="P6" s="919" t="s">
        <v>5</v>
      </c>
      <c r="Q6" s="919"/>
      <c r="R6" s="919"/>
      <c r="S6" s="602"/>
      <c r="U6" s="601"/>
      <c r="V6" s="69" t="s">
        <v>936</v>
      </c>
      <c r="W6" s="22">
        <v>44166</v>
      </c>
      <c r="X6" s="22">
        <v>44197</v>
      </c>
      <c r="Y6" s="22">
        <v>44228</v>
      </c>
      <c r="Z6" s="22">
        <v>44256</v>
      </c>
      <c r="AA6" s="22">
        <v>44287</v>
      </c>
      <c r="AB6" s="22">
        <v>44317</v>
      </c>
      <c r="AC6" s="22">
        <v>44348</v>
      </c>
      <c r="AD6" s="22">
        <v>44378</v>
      </c>
      <c r="AE6" s="22">
        <v>44409</v>
      </c>
      <c r="AF6" s="22">
        <v>44440</v>
      </c>
      <c r="AG6" s="22">
        <v>44470</v>
      </c>
      <c r="AH6" s="22">
        <v>44501</v>
      </c>
      <c r="AI6" s="22">
        <v>44531</v>
      </c>
      <c r="AJ6" s="602"/>
      <c r="AL6" s="601"/>
      <c r="AM6" s="919" t="s">
        <v>5</v>
      </c>
      <c r="AN6" s="919"/>
      <c r="AO6" s="602"/>
      <c r="AR6" s="601"/>
      <c r="AT6" s="602"/>
      <c r="AX6" s="69" t="s">
        <v>941</v>
      </c>
      <c r="AY6" s="22">
        <v>44166</v>
      </c>
      <c r="AZ6" s="22">
        <v>44197</v>
      </c>
      <c r="BA6" s="22">
        <v>44228</v>
      </c>
      <c r="BB6" s="22">
        <v>44256</v>
      </c>
      <c r="BC6" s="22" t="s">
        <v>943</v>
      </c>
      <c r="BD6" s="22">
        <v>44287</v>
      </c>
      <c r="BE6" s="22">
        <v>44317</v>
      </c>
      <c r="BF6" s="22">
        <v>44348</v>
      </c>
      <c r="BG6" s="22" t="s">
        <v>944</v>
      </c>
      <c r="BH6" s="22">
        <v>44378</v>
      </c>
      <c r="BI6" s="22">
        <v>44409</v>
      </c>
      <c r="BJ6" s="22">
        <v>44440</v>
      </c>
      <c r="BK6" s="22" t="s">
        <v>945</v>
      </c>
      <c r="BL6" s="22">
        <v>44470</v>
      </c>
      <c r="BM6" s="22">
        <v>44501</v>
      </c>
      <c r="BN6" s="22">
        <v>44531</v>
      </c>
      <c r="BO6" s="22" t="s">
        <v>946</v>
      </c>
      <c r="BP6" s="22" t="s">
        <v>942</v>
      </c>
      <c r="BQ6" s="602"/>
      <c r="BS6" s="613">
        <v>44197</v>
      </c>
      <c r="BT6" s="22">
        <v>44228</v>
      </c>
      <c r="BU6" s="22" t="s">
        <v>947</v>
      </c>
      <c r="BV6" s="22">
        <v>44256</v>
      </c>
      <c r="BW6" s="22" t="s">
        <v>948</v>
      </c>
      <c r="BX6" s="22">
        <v>44287</v>
      </c>
      <c r="BY6" s="22" t="s">
        <v>949</v>
      </c>
      <c r="BZ6" s="22">
        <v>44317</v>
      </c>
      <c r="CA6" s="22" t="s">
        <v>950</v>
      </c>
      <c r="CB6" s="22">
        <v>44348</v>
      </c>
      <c r="CC6" s="22" t="s">
        <v>951</v>
      </c>
      <c r="CD6" s="22">
        <v>44378</v>
      </c>
      <c r="CE6" s="22" t="s">
        <v>952</v>
      </c>
      <c r="CF6" s="22">
        <v>44409</v>
      </c>
      <c r="CG6" s="22" t="s">
        <v>953</v>
      </c>
      <c r="CH6" s="22">
        <v>44440</v>
      </c>
      <c r="CI6" s="22" t="s">
        <v>954</v>
      </c>
      <c r="CJ6" s="22">
        <v>44470</v>
      </c>
      <c r="CK6" s="22" t="s">
        <v>955</v>
      </c>
      <c r="CL6" s="22">
        <v>44501</v>
      </c>
      <c r="CM6" s="22" t="s">
        <v>956</v>
      </c>
      <c r="CN6" s="22">
        <v>44531</v>
      </c>
      <c r="CO6" s="614" t="s">
        <v>957</v>
      </c>
      <c r="CQ6" s="601"/>
      <c r="CS6" s="602"/>
      <c r="CW6" s="22">
        <v>44197</v>
      </c>
      <c r="CX6" s="22">
        <v>44197</v>
      </c>
      <c r="CY6" s="22">
        <v>44197</v>
      </c>
      <c r="CZ6" s="22">
        <v>44228</v>
      </c>
      <c r="DA6" s="22">
        <v>44228</v>
      </c>
      <c r="DB6" s="22">
        <v>44228</v>
      </c>
      <c r="DC6" s="22">
        <v>44256</v>
      </c>
      <c r="DD6" s="22">
        <v>44256</v>
      </c>
      <c r="DE6" s="22">
        <v>44256</v>
      </c>
      <c r="DF6" s="22" t="s">
        <v>943</v>
      </c>
      <c r="DG6" s="22" t="s">
        <v>943</v>
      </c>
      <c r="DH6" s="22" t="s">
        <v>943</v>
      </c>
      <c r="DI6" s="22">
        <v>44287</v>
      </c>
      <c r="DJ6" s="22">
        <v>44287</v>
      </c>
      <c r="DK6" s="22">
        <v>44287</v>
      </c>
      <c r="DL6" s="22">
        <v>44317</v>
      </c>
      <c r="DM6" s="22">
        <v>44317</v>
      </c>
      <c r="DN6" s="22">
        <v>44317</v>
      </c>
      <c r="DO6" s="22">
        <v>44348</v>
      </c>
      <c r="DP6" s="22">
        <v>44348</v>
      </c>
      <c r="DQ6" s="22">
        <v>44348</v>
      </c>
      <c r="DR6" s="22" t="s">
        <v>944</v>
      </c>
      <c r="DS6" s="22" t="s">
        <v>944</v>
      </c>
      <c r="DT6" s="22" t="s">
        <v>944</v>
      </c>
      <c r="DU6" s="22">
        <v>44378</v>
      </c>
      <c r="DV6" s="22">
        <v>44378</v>
      </c>
      <c r="DW6" s="22">
        <v>44378</v>
      </c>
      <c r="DX6" s="22">
        <v>44409</v>
      </c>
      <c r="DY6" s="22">
        <v>44409</v>
      </c>
      <c r="DZ6" s="22">
        <v>44409</v>
      </c>
      <c r="EA6" s="22">
        <v>44440</v>
      </c>
      <c r="EB6" s="22">
        <v>44440</v>
      </c>
      <c r="EC6" s="22">
        <v>44440</v>
      </c>
      <c r="ED6" s="22" t="s">
        <v>945</v>
      </c>
      <c r="EE6" s="22" t="s">
        <v>945</v>
      </c>
      <c r="EF6" s="22" t="s">
        <v>945</v>
      </c>
      <c r="EG6" s="22">
        <v>44470</v>
      </c>
      <c r="EH6" s="22">
        <v>44470</v>
      </c>
      <c r="EI6" s="22">
        <v>44470</v>
      </c>
      <c r="EJ6" s="22">
        <v>44501</v>
      </c>
      <c r="EK6" s="22">
        <v>44501</v>
      </c>
      <c r="EL6" s="22">
        <v>44501</v>
      </c>
      <c r="EM6" s="22">
        <v>44531</v>
      </c>
      <c r="EN6" s="22">
        <v>44531</v>
      </c>
      <c r="EO6" s="22">
        <v>44531</v>
      </c>
      <c r="EP6" s="22" t="s">
        <v>946</v>
      </c>
      <c r="EQ6" s="22" t="s">
        <v>946</v>
      </c>
      <c r="ER6" s="22" t="s">
        <v>946</v>
      </c>
      <c r="ES6" s="602"/>
    </row>
    <row r="7" spans="1:149" x14ac:dyDescent="0.25">
      <c r="B7" s="603"/>
      <c r="C7" s="20" t="s">
        <v>0</v>
      </c>
      <c r="D7" s="608" t="s">
        <v>1</v>
      </c>
      <c r="E7" s="20"/>
      <c r="F7" s="20" t="s">
        <v>2</v>
      </c>
      <c r="H7" s="69" t="s">
        <v>3</v>
      </c>
      <c r="I7" s="69" t="s">
        <v>4</v>
      </c>
      <c r="J7" s="69" t="s">
        <v>175</v>
      </c>
      <c r="K7" s="21"/>
      <c r="L7" s="69" t="s">
        <v>3</v>
      </c>
      <c r="M7" s="69" t="s">
        <v>4</v>
      </c>
      <c r="N7" s="69" t="s">
        <v>175</v>
      </c>
      <c r="O7" s="21"/>
      <c r="P7" s="69" t="s">
        <v>3</v>
      </c>
      <c r="Q7" s="69" t="s">
        <v>4</v>
      </c>
      <c r="R7" s="69" t="s">
        <v>175</v>
      </c>
      <c r="S7" s="604"/>
      <c r="U7" s="601"/>
      <c r="V7" s="69" t="s">
        <v>3</v>
      </c>
      <c r="W7" s="69" t="s">
        <v>3</v>
      </c>
      <c r="X7" s="69" t="s">
        <v>3</v>
      </c>
      <c r="Y7" s="69" t="s">
        <v>3</v>
      </c>
      <c r="Z7" s="69" t="s">
        <v>3</v>
      </c>
      <c r="AA7" s="69" t="s">
        <v>3</v>
      </c>
      <c r="AB7" s="69" t="s">
        <v>3</v>
      </c>
      <c r="AC7" s="69" t="s">
        <v>3</v>
      </c>
      <c r="AD7" s="69" t="s">
        <v>3</v>
      </c>
      <c r="AE7" s="69" t="s">
        <v>3</v>
      </c>
      <c r="AF7" s="69" t="s">
        <v>3</v>
      </c>
      <c r="AG7" s="69" t="s">
        <v>3</v>
      </c>
      <c r="AH7" s="69" t="s">
        <v>3</v>
      </c>
      <c r="AI7" s="69" t="s">
        <v>3</v>
      </c>
      <c r="AJ7" s="602"/>
      <c r="AL7" s="601"/>
      <c r="AM7" s="69" t="s">
        <v>7</v>
      </c>
      <c r="AN7" s="20" t="s">
        <v>8</v>
      </c>
      <c r="AO7" s="602"/>
      <c r="AR7" s="601" t="str">
        <f>IF(B7="","",B7)</f>
        <v/>
      </c>
      <c r="AS7" t="str">
        <f t="shared" ref="AS7:AS80" si="0">IF(C7="","",C7)</f>
        <v>Index</v>
      </c>
      <c r="AT7" s="602" t="str">
        <f t="shared" ref="AT7" si="1">IF(D7="","",D7)</f>
        <v>Opex type</v>
      </c>
      <c r="AU7" t="str">
        <f t="shared" ref="AU7:AU80" si="2">IF(E7="","",E7)</f>
        <v/>
      </c>
      <c r="AV7" t="str">
        <f t="shared" ref="AV7:AV80" si="3">IF(F7="","",F7)</f>
        <v>Description</v>
      </c>
      <c r="AX7" s="69" t="s">
        <v>4</v>
      </c>
      <c r="AY7" s="69" t="s">
        <v>4</v>
      </c>
      <c r="AZ7" s="69" t="s">
        <v>4</v>
      </c>
      <c r="BA7" s="69" t="s">
        <v>4</v>
      </c>
      <c r="BB7" s="69" t="s">
        <v>4</v>
      </c>
      <c r="BC7" s="69" t="s">
        <v>4</v>
      </c>
      <c r="BD7" s="69" t="s">
        <v>4</v>
      </c>
      <c r="BE7" s="69" t="s">
        <v>4</v>
      </c>
      <c r="BF7" s="69" t="s">
        <v>4</v>
      </c>
      <c r="BG7" s="69" t="s">
        <v>4</v>
      </c>
      <c r="BH7" s="69" t="s">
        <v>4</v>
      </c>
      <c r="BI7" s="69" t="s">
        <v>4</v>
      </c>
      <c r="BJ7" s="69" t="s">
        <v>4</v>
      </c>
      <c r="BK7" s="69" t="s">
        <v>4</v>
      </c>
      <c r="BL7" s="69" t="s">
        <v>4</v>
      </c>
      <c r="BM7" s="69" t="s">
        <v>4</v>
      </c>
      <c r="BN7" s="69" t="s">
        <v>4</v>
      </c>
      <c r="BO7" s="69" t="s">
        <v>4</v>
      </c>
      <c r="BP7" s="69" t="s">
        <v>4</v>
      </c>
      <c r="BQ7" s="602"/>
      <c r="BS7" s="601"/>
      <c r="CO7" s="602"/>
      <c r="CQ7" s="601" t="str">
        <f>AR7</f>
        <v/>
      </c>
      <c r="CR7" t="str">
        <f t="shared" ref="CR7:CR76" si="4">AS7</f>
        <v>Index</v>
      </c>
      <c r="CS7" s="602" t="str">
        <f t="shared" ref="CS7" si="5">AT7</f>
        <v>Opex type</v>
      </c>
      <c r="CT7" t="str">
        <f t="shared" ref="CT7:CT76" si="6">AU7</f>
        <v/>
      </c>
      <c r="CU7" t="str">
        <f t="shared" ref="CU7:CU76" si="7">AV7</f>
        <v>Description</v>
      </c>
      <c r="CW7" s="69" t="s">
        <v>436</v>
      </c>
      <c r="CX7" s="69" t="s">
        <v>439</v>
      </c>
      <c r="CY7" s="69" t="s">
        <v>264</v>
      </c>
      <c r="CZ7" s="69" t="s">
        <v>436</v>
      </c>
      <c r="DA7" s="69" t="s">
        <v>439</v>
      </c>
      <c r="DB7" s="69" t="s">
        <v>264</v>
      </c>
      <c r="DC7" s="69" t="s">
        <v>436</v>
      </c>
      <c r="DD7" s="69" t="s">
        <v>439</v>
      </c>
      <c r="DE7" s="69" t="s">
        <v>264</v>
      </c>
      <c r="DF7" s="69" t="s">
        <v>436</v>
      </c>
      <c r="DG7" s="69" t="s">
        <v>439</v>
      </c>
      <c r="DH7" s="69" t="s">
        <v>264</v>
      </c>
      <c r="DI7" s="69" t="s">
        <v>436</v>
      </c>
      <c r="DJ7" s="69" t="s">
        <v>439</v>
      </c>
      <c r="DK7" s="69" t="s">
        <v>264</v>
      </c>
      <c r="DL7" s="69" t="s">
        <v>436</v>
      </c>
      <c r="DM7" s="69" t="s">
        <v>439</v>
      </c>
      <c r="DN7" s="69" t="s">
        <v>264</v>
      </c>
      <c r="DO7" s="69" t="s">
        <v>436</v>
      </c>
      <c r="DP7" s="69" t="s">
        <v>439</v>
      </c>
      <c r="DQ7" s="69" t="s">
        <v>264</v>
      </c>
      <c r="DR7" s="69" t="s">
        <v>436</v>
      </c>
      <c r="DS7" s="69" t="s">
        <v>439</v>
      </c>
      <c r="DT7" s="69" t="s">
        <v>264</v>
      </c>
      <c r="DU7" s="69" t="s">
        <v>436</v>
      </c>
      <c r="DV7" s="69" t="s">
        <v>439</v>
      </c>
      <c r="DW7" s="69" t="s">
        <v>264</v>
      </c>
      <c r="DX7" s="69" t="s">
        <v>436</v>
      </c>
      <c r="DY7" s="69" t="s">
        <v>439</v>
      </c>
      <c r="DZ7" s="69" t="s">
        <v>264</v>
      </c>
      <c r="EA7" s="69" t="s">
        <v>436</v>
      </c>
      <c r="EB7" s="69" t="s">
        <v>439</v>
      </c>
      <c r="EC7" s="69" t="s">
        <v>264</v>
      </c>
      <c r="ED7" s="69" t="s">
        <v>436</v>
      </c>
      <c r="EE7" s="69" t="s">
        <v>439</v>
      </c>
      <c r="EF7" s="69" t="s">
        <v>264</v>
      </c>
      <c r="EG7" s="69" t="s">
        <v>436</v>
      </c>
      <c r="EH7" s="69" t="s">
        <v>439</v>
      </c>
      <c r="EI7" s="69" t="s">
        <v>264</v>
      </c>
      <c r="EJ7" s="69" t="s">
        <v>436</v>
      </c>
      <c r="EK7" s="69" t="s">
        <v>439</v>
      </c>
      <c r="EL7" s="69" t="s">
        <v>264</v>
      </c>
      <c r="EM7" s="69" t="s">
        <v>436</v>
      </c>
      <c r="EN7" s="69" t="s">
        <v>439</v>
      </c>
      <c r="EO7" s="69" t="s">
        <v>264</v>
      </c>
      <c r="EP7" s="69" t="s">
        <v>436</v>
      </c>
      <c r="EQ7" s="69" t="s">
        <v>439</v>
      </c>
      <c r="ER7" s="69" t="s">
        <v>264</v>
      </c>
      <c r="ES7" s="602"/>
    </row>
    <row r="8" spans="1:149" hidden="1" x14ac:dyDescent="0.25">
      <c r="B8" s="601"/>
      <c r="C8" s="23"/>
      <c r="D8" s="602" t="str">
        <f>IF($C8&lt;=30,"",INDEX(Opex_expense_Type,MATCH($C8,Index_card_code,0)))</f>
        <v/>
      </c>
      <c r="F8" t="str">
        <f t="shared" ref="F8:F12" si="8">IFERROR(INDEX(Index_Card_name,MATCH($C8,Index_card_code,0)),"")</f>
        <v/>
      </c>
      <c r="H8" s="9">
        <f>INDEX($X8:$AI8,,MATCH($H$6,$X$6:$AI$6,0))</f>
        <v>0</v>
      </c>
      <c r="I8" s="9">
        <f ca="1">SUMIF(Cards_selection_BPL,$C8,INDIRECT(Index!$P$16))</f>
        <v>0</v>
      </c>
      <c r="J8" s="120">
        <f ca="1">+H8-I8</f>
        <v>0</v>
      </c>
      <c r="L8" s="9">
        <f t="shared" ref="L8:L12" si="9">IF(LEFT($L$6,2)="Q1",SUMIFS($X8:$Z8,$X$6:$Z$6,"&lt;="&amp;month_of_report),IF(LEFT($L$6,2)="Q2",SUMIFS($AA8:$AC8,$AA$6:$AC$6,"&lt;="&amp;month_of_report),IF(LEFT($L$6,2)="Q3",SUMIFS($AD8:$AF8,$AD$6:$AF$6,"&lt;="&amp;month_of_report),IF(LEFT($L$6,2)="Q4",SUMIFS($AG8:$AI8,$AG$6:$AI$6,"&lt;="&amp;month_of_report),0))))</f>
        <v>0</v>
      </c>
      <c r="M8" s="9">
        <f ca="1">IF(LEFT($L$6,2)="Q1",SUMIF(Cards_selection_BPL,$C8,INDIRECT(Index!$Q$16)),IF(LEFT($L$6,2)="Q2",SUMIF(Cards_selection_BPL,$C8,INDIRECT(Index!$Q$16))-SUMIF(Cards_selection_BPL,$C8,Balance_bplm_03),IF(LEFT($L$6,2)="Q3",SUMIF(Cards_selection_BPL,$C8,INDIRECT(Index!$Q$16))-SUMIF(Cards_selection_BPL,$C8,Balance_bplm_06),IF(LEFT($L$6,2)="Q4",SUMIF(Cards_selection_BPL,$C8,INDIRECT(Index!$Q$16))-SUMIF(Cards_selection_BPL,$C8,Balance_bplm_09),0))))</f>
        <v>0</v>
      </c>
      <c r="N8" s="120">
        <f ca="1">+L8-M8</f>
        <v>0</v>
      </c>
      <c r="P8" s="9">
        <f t="shared" ref="P8:P12" si="10">SUMIFS($X8:$AI8,$X$6:$AI$6,"&lt;="&amp;month_of_report)</f>
        <v>0</v>
      </c>
      <c r="Q8" s="9">
        <f ca="1">SUMIF(Cards_selection_BPL,$C8,INDIRECT(Index!$Q$16))</f>
        <v>0</v>
      </c>
      <c r="R8" s="120">
        <f ca="1">+P8-Q8</f>
        <v>0</v>
      </c>
      <c r="S8" s="602"/>
      <c r="U8" s="601"/>
      <c r="V8" s="64"/>
      <c r="W8" s="64"/>
      <c r="X8" s="9">
        <f t="shared" ref="X8:X12" si="11">-IF(X$6&lt;=month_of_report,(SUMIF(Cards_Selection,$C8,TB_Balance_01)),0)</f>
        <v>0</v>
      </c>
      <c r="Y8" s="9">
        <f t="shared" ref="Y8:Y12" si="12">-IF(Y$6&lt;=month_of_report,(SUMIF(Cards_Selection,$C8,TB_Balance_02)-SUMIF(Cards_Selection,$C8,TB_Balance_01)),0)</f>
        <v>0</v>
      </c>
      <c r="Z8" s="9">
        <f t="shared" ref="Z8:Z12" si="13">-IF(Z$6&lt;=month_of_report,(SUMIF(Cards_Selection,$C8,TB_Balance_03)-SUMIF(Cards_Selection,$C8,TB_Balance_02)),0)</f>
        <v>0</v>
      </c>
      <c r="AA8" s="9">
        <f t="shared" ref="AA8:AA12" si="14">-IF(AA$6&lt;=month_of_report,(SUMIF(Cards_Selection,$C8,TB_Balance_04)-SUMIF(Cards_Selection,$C8,TB_Balance_03)),0)</f>
        <v>0</v>
      </c>
      <c r="AB8" s="9">
        <f t="shared" ref="AB8:AB12" si="15">-IF(AB$6&lt;=month_of_report,(SUMIF(Cards_Selection,$C8,TB_Balance_05)-SUMIF(Cards_Selection,$C8,TB_Balance_04)),0)</f>
        <v>0</v>
      </c>
      <c r="AC8" s="9">
        <f t="shared" ref="AC8:AC12" si="16">-IF(AC$6&lt;=month_of_report,(SUMIF(Cards_Selection,$C8,TB_Balance_06)-SUMIF(Cards_Selection,$C8,TB_Balance_05)),0)</f>
        <v>0</v>
      </c>
      <c r="AD8" s="9">
        <f t="shared" ref="AD8:AD12" si="17">-IF(AD$6&lt;=month_of_report,(SUMIF(Cards_Selection,$C8,TB_Balance_07)-SUMIF(Cards_Selection,$C8,TB_Balance_06)),0)</f>
        <v>0</v>
      </c>
      <c r="AE8" s="9">
        <f t="shared" ref="AE8:AE12" si="18">-IF(AE$6&lt;=month_of_report,(SUMIF(Cards_Selection,$C8,TB_Balance_08)-SUMIF(Cards_Selection,$C8,TB_Balance_07)),0)</f>
        <v>0</v>
      </c>
      <c r="AF8" s="9">
        <f t="shared" ref="AF8:AF12" si="19">-IF(AF$6&lt;=month_of_report,(SUMIF(Cards_Selection,$C8,TB_Balance_09)-SUMIF(Cards_Selection,$C8,TB_Balance_08)),0)</f>
        <v>0</v>
      </c>
      <c r="AG8" s="9">
        <f t="shared" ref="AG8:AG12" si="20">-IF(AG$6&lt;=month_of_report,(SUMIF(Cards_Selection,$C8,TB_Balance_10)-SUMIF(Cards_Selection,$C8,TB_Balance_09)),0)</f>
        <v>0</v>
      </c>
      <c r="AH8" s="9">
        <f t="shared" ref="AH8:AH12" si="21">-IF(AH$6&lt;=month_of_report,(SUMIF(Cards_Selection,$C8,TB_Balance_11)-SUMIF(Cards_Selection,$C8,TB_Balance_10)),0)</f>
        <v>0</v>
      </c>
      <c r="AI8" s="9">
        <f>-IF(AI$6&lt;=month_of_report,(SUMIF(Cards_Selection,$C8,TB_Balance_12)-SUMIF(Cards_Selection,$C8,TB_Balance_09)),0)</f>
        <v>0</v>
      </c>
      <c r="AJ8" s="602"/>
      <c r="AL8" s="601"/>
      <c r="AM8" s="882">
        <f>P8</f>
        <v>0</v>
      </c>
      <c r="AN8" s="9">
        <f t="shared" ref="AN8:AN12" si="22">-IF(AN$6&lt;=month_of_report,SUMIF(Cards_Selection,$C8,TB_Balance_12_Nis),0)</f>
        <v>0</v>
      </c>
      <c r="AO8" s="602"/>
      <c r="AR8" s="601" t="str">
        <f t="shared" ref="AR8:AR80" si="23">IF(B8="","",B8)</f>
        <v/>
      </c>
      <c r="AS8" t="str">
        <f t="shared" si="0"/>
        <v/>
      </c>
      <c r="AT8" s="602" t="str">
        <f t="shared" ref="AT8:AT64" si="24">IFERROR(IF($AS8&lt;=30,"",INDEX(Opex_expense_Type,MATCH($AS8,Index_card_code,0))),"")</f>
        <v/>
      </c>
      <c r="AU8" t="str">
        <f t="shared" si="2"/>
        <v/>
      </c>
      <c r="AV8" t="str">
        <f t="shared" si="3"/>
        <v/>
      </c>
      <c r="AX8" s="64"/>
      <c r="AY8" s="64"/>
      <c r="AZ8" s="64"/>
      <c r="BA8" s="64"/>
      <c r="BB8" s="64"/>
      <c r="BC8" s="688">
        <f>SUM(AZ8:BB8)</f>
        <v>0</v>
      </c>
      <c r="BD8" s="64"/>
      <c r="BE8" s="64"/>
      <c r="BF8" s="64"/>
      <c r="BG8" s="688">
        <f>SUM(BD8:BF8)</f>
        <v>0</v>
      </c>
      <c r="BH8" s="64"/>
      <c r="BI8" s="64"/>
      <c r="BJ8" s="64"/>
      <c r="BK8" s="688">
        <f>SUM(BH8:BJ8)</f>
        <v>0</v>
      </c>
      <c r="BL8" s="64"/>
      <c r="BM8" s="64"/>
      <c r="BN8" s="64"/>
      <c r="BO8" s="688">
        <f>SUM(BL8:BN8)</f>
        <v>0</v>
      </c>
      <c r="BP8" s="687">
        <f>BO8+BK8+BG8+BC8</f>
        <v>0</v>
      </c>
      <c r="BQ8" s="602"/>
      <c r="BS8" s="615">
        <f>INDEX($AZ8:$BN8,MATCH(BS$6,$AZ$6:$BN$6,0))</f>
        <v>0</v>
      </c>
      <c r="BT8" s="9">
        <f t="shared" ref="BT8:CN12" si="25">INDEX($AZ8:$BN8,MATCH(BT$6,$AZ$6:$BN$6,0))</f>
        <v>0</v>
      </c>
      <c r="BU8" s="9">
        <f>SUM(BS8:BT8)</f>
        <v>0</v>
      </c>
      <c r="BV8" s="9">
        <f t="shared" si="25"/>
        <v>0</v>
      </c>
      <c r="BW8" s="9">
        <f>SUM(BU8:BV8)</f>
        <v>0</v>
      </c>
      <c r="BX8" s="9">
        <f t="shared" si="25"/>
        <v>0</v>
      </c>
      <c r="BY8" s="9">
        <f>SUM(BW8:BX8)</f>
        <v>0</v>
      </c>
      <c r="BZ8" s="9">
        <f t="shared" si="25"/>
        <v>0</v>
      </c>
      <c r="CA8" s="9">
        <f>SUM(BY8:BZ8)</f>
        <v>0</v>
      </c>
      <c r="CB8" s="9">
        <f t="shared" si="25"/>
        <v>0</v>
      </c>
      <c r="CC8" s="9">
        <f>SUM(CA8:CB8)</f>
        <v>0</v>
      </c>
      <c r="CD8" s="9">
        <f t="shared" si="25"/>
        <v>0</v>
      </c>
      <c r="CE8" s="9">
        <f>SUM(CC8:CD8)</f>
        <v>0</v>
      </c>
      <c r="CF8" s="9">
        <f t="shared" si="25"/>
        <v>0</v>
      </c>
      <c r="CG8" s="9">
        <f>SUM(CE8:CF8)</f>
        <v>0</v>
      </c>
      <c r="CH8" s="9">
        <f t="shared" si="25"/>
        <v>0</v>
      </c>
      <c r="CI8" s="9">
        <f>SUM(CG8:CH8)</f>
        <v>0</v>
      </c>
      <c r="CJ8" s="9">
        <f t="shared" si="25"/>
        <v>0</v>
      </c>
      <c r="CK8" s="9">
        <f>SUM(CI8:CJ8)</f>
        <v>0</v>
      </c>
      <c r="CL8" s="9">
        <f t="shared" si="25"/>
        <v>0</v>
      </c>
      <c r="CM8" s="9">
        <f>SUM(CK8:CL8)</f>
        <v>0</v>
      </c>
      <c r="CN8" s="9">
        <f t="shared" si="25"/>
        <v>0</v>
      </c>
      <c r="CO8" s="616">
        <f>SUM(CM8:CN8)</f>
        <v>0</v>
      </c>
      <c r="CQ8" s="601" t="str">
        <f t="shared" ref="CQ8:CQ13" si="26">AR8</f>
        <v/>
      </c>
      <c r="CR8" t="str">
        <f t="shared" si="4"/>
        <v/>
      </c>
      <c r="CS8" s="602" t="str">
        <f t="shared" ref="CS8:CS12" si="27">IFERROR(IF($CR8&lt;=30,"",INDEX(Opex_expense_Type,MATCH($CR8,Index_card_code,0))),"")</f>
        <v/>
      </c>
      <c r="CT8" t="str">
        <f t="shared" si="6"/>
        <v/>
      </c>
      <c r="CU8" t="str">
        <f t="shared" si="7"/>
        <v/>
      </c>
      <c r="CW8" s="9">
        <f t="shared" ref="CW8:CX12" si="28">IF(CW$6&gt;month_of_report,0,-SUMIFS(TB_Balance_01,TB_Entity,CW$7,Cards_Selection,$CR8))</f>
        <v>0</v>
      </c>
      <c r="CX8" s="9">
        <f t="shared" si="28"/>
        <v>0</v>
      </c>
      <c r="CY8" s="9">
        <f>IF(CY$6&lt;=month_of_report,(IFERROR(INDEX($X$8:$AI$277,MATCH($CR8,$C$8:$C$277,0),MATCH(CY$6,$X$6:$AI$6,0)),0)),0)</f>
        <v>0</v>
      </c>
      <c r="CZ8" s="9">
        <f t="shared" ref="CZ8:DA12" si="29">IF(CZ$6&gt;month_of_report,0,-(SUMIFS(TB_Balance_02,TB_Entity,CZ$7,Cards_Selection,$CR8)-SUMIFS(TB_Balance_01,TB_Entity,CZ$7,Cards_Selection,$CR8)))</f>
        <v>0</v>
      </c>
      <c r="DA8" s="9">
        <f t="shared" si="29"/>
        <v>0</v>
      </c>
      <c r="DB8" s="9">
        <f>IF(DB$6&lt;=month_of_report,(IFERROR(INDEX($X$8:$AI$277,MATCH($CR8,$C$8:$C$277,0),MATCH(DB$6,$X$6:$AI$6,0)),0)),0)</f>
        <v>0</v>
      </c>
      <c r="DC8" s="9">
        <f t="shared" ref="DC8:DD12" si="30">IF(DC$6&gt;month_of_report,0,-(SUMIFS(TB_Balance_03,TB_Entity,DC$7,Cards_Selection,$CR8)-SUMIFS(TB_Balance_02,TB_Entity,DC$7,Cards_Selection,$CR8)))</f>
        <v>0</v>
      </c>
      <c r="DD8" s="9">
        <f t="shared" si="30"/>
        <v>0</v>
      </c>
      <c r="DE8" s="9">
        <f>IF(DE$6&lt;=month_of_report,(IFERROR(INDEX($X$8:$AI$277,MATCH($CR8,$C$8:$C$277,0),MATCH(DE$6,$X$6:$AI$6,0)),0)),0)</f>
        <v>0</v>
      </c>
      <c r="DF8" s="9">
        <f t="shared" ref="DF8:DH11" si="31">SUM(DC8,CZ8,CW8)</f>
        <v>0</v>
      </c>
      <c r="DG8" s="9">
        <f t="shared" si="31"/>
        <v>0</v>
      </c>
      <c r="DH8" s="9">
        <f t="shared" si="31"/>
        <v>0</v>
      </c>
      <c r="DI8" s="9">
        <f t="shared" ref="DI8:DJ12" si="32">IF(DI$6&gt;month_of_report,0,-(SUMIFS(TB_Balance_04,TB_Entity,DI$7,Cards_Selection,$CR8)-SUMIFS(TB_Balance_03,TB_Entity,DI$7,Cards_Selection,$CR8)))</f>
        <v>0</v>
      </c>
      <c r="DJ8" s="9">
        <f t="shared" si="32"/>
        <v>0</v>
      </c>
      <c r="DK8" s="9">
        <f>IF(DK$6&lt;=month_of_report,(IFERROR(INDEX($X$8:$AI$277,MATCH($CR8,$C$8:$C$277,0),MATCH(DK$6,$X$6:$AI$6,0)),0)),0)</f>
        <v>0</v>
      </c>
      <c r="DL8" s="9">
        <f t="shared" ref="DL8:DM12" si="33">IF(DL$6&gt;month_of_report,0,-(SUMIFS(TB_Balance_05,TB_Entity,DL$7,Cards_Selection,$CR8)-SUMIFS(TB_Balance_04,TB_Entity,DL$7,Cards_Selection,$CR8)))</f>
        <v>0</v>
      </c>
      <c r="DM8" s="9">
        <f t="shared" si="33"/>
        <v>0</v>
      </c>
      <c r="DN8" s="9">
        <f>IF(DN$6&lt;=month_of_report,(IFERROR(INDEX($X$8:$AI$277,MATCH($CR8,$C$8:$C$277,0),MATCH(DN$6,$X$6:$AI$6,0)),0)),0)</f>
        <v>0</v>
      </c>
      <c r="DO8" s="9">
        <f t="shared" ref="DO8:DP12" si="34">IF(DO$6&gt;month_of_report,0,-(SUMIFS(TB_Balance_06,TB_Entity,DO$7,Cards_Selection,$CR8)-SUMIFS(TB_Balance_05,TB_Entity,DO$7,Cards_Selection,$CR8)))</f>
        <v>0</v>
      </c>
      <c r="DP8" s="9">
        <f t="shared" si="34"/>
        <v>0</v>
      </c>
      <c r="DQ8" s="9">
        <f>IF(DQ$6&lt;=month_of_report,(IFERROR(INDEX($X$8:$AI$277,MATCH($CR8,$C$8:$C$277,0),MATCH(DQ$6,$X$6:$AI$6,0)),0)),0)</f>
        <v>0</v>
      </c>
      <c r="DR8" s="9">
        <f t="shared" ref="DR8:DT11" si="35">SUM(DO8,DL8,DI8)</f>
        <v>0</v>
      </c>
      <c r="DS8" s="9">
        <f t="shared" si="35"/>
        <v>0</v>
      </c>
      <c r="DT8" s="9">
        <f t="shared" si="35"/>
        <v>0</v>
      </c>
      <c r="DU8" s="9">
        <f t="shared" ref="DU8:DV12" si="36">IF(DU$6&gt;month_of_report,0,-(SUMIFS(TB_Balance_07,TB_Entity,DU$7,Cards_Selection,$CR8)-SUMIFS(TB_Balance_06,TB_Entity,DU$7,Cards_Selection,$CR8)))</f>
        <v>0</v>
      </c>
      <c r="DV8" s="9">
        <f t="shared" si="36"/>
        <v>0</v>
      </c>
      <c r="DW8" s="9">
        <f>IF(DW$6&lt;=month_of_report,(IFERROR(INDEX($X$8:$AI$277,MATCH($CR8,$C$8:$C$277,0),MATCH(DW$6,$X$6:$AI$6,0)),0)),0)</f>
        <v>0</v>
      </c>
      <c r="DX8" s="9">
        <f t="shared" ref="DX8:DY12" si="37">IF(DX$6&gt;month_of_report,0,-(SUMIFS(TB_Balance_08,TB_Entity,DX$7,Cards_Selection,$CR8)-SUMIFS(TB_Balance_07,TB_Entity,DX$7,Cards_Selection,$CR8)))</f>
        <v>0</v>
      </c>
      <c r="DY8" s="9">
        <f t="shared" si="37"/>
        <v>0</v>
      </c>
      <c r="DZ8" s="9">
        <f>IF(DZ$6&lt;=month_of_report,(IFERROR(INDEX($X$8:$AI$277,MATCH($CR8,$C$8:$C$277,0),MATCH(DZ$6,$X$6:$AI$6,0)),0)),0)</f>
        <v>0</v>
      </c>
      <c r="EA8" s="9">
        <f t="shared" ref="EA8:EB12" si="38">IF(EA$6&gt;month_of_report,0,-(SUMIFS(TB_Balance_09,TB_Entity,EA$7,Cards_Selection,$CR8)-SUMIFS(TB_Balance_08,TB_Entity,EA$7,Cards_Selection,$CR8)))</f>
        <v>0</v>
      </c>
      <c r="EB8" s="9">
        <f t="shared" si="38"/>
        <v>0</v>
      </c>
      <c r="EC8" s="9">
        <f>IF(EC$6&lt;=month_of_report,(IFERROR(INDEX($X$8:$AI$277,MATCH($CR8,$C$8:$C$277,0),MATCH(EC$6,$X$6:$AI$6,0)),0)),0)</f>
        <v>0</v>
      </c>
      <c r="ED8" s="9">
        <f t="shared" ref="ED8:EF11" si="39">SUM(EA8,DX8,DU8)</f>
        <v>0</v>
      </c>
      <c r="EE8" s="9">
        <f t="shared" si="39"/>
        <v>0</v>
      </c>
      <c r="EF8" s="9">
        <f t="shared" si="39"/>
        <v>0</v>
      </c>
      <c r="EG8" s="9">
        <f t="shared" ref="EG8:EH12" si="40">IF(EG$6&gt;month_of_report,0,-(SUMIFS(TB_Balance_10,TB_Entity,EG$7,Cards_Selection,$CR8)-SUMIFS(TB_Balance_09,TB_Entity,EG$7,Cards_Selection,$CR8)))</f>
        <v>0</v>
      </c>
      <c r="EH8" s="9">
        <f t="shared" si="40"/>
        <v>0</v>
      </c>
      <c r="EI8" s="9">
        <f>IF(EI$6&lt;=month_of_report,(IFERROR(INDEX($X$8:$AI$277,MATCH($CR8,$C$8:$C$277,0),MATCH(EI$6,$X$6:$AI$6,0)),0)),0)</f>
        <v>0</v>
      </c>
      <c r="EJ8" s="9">
        <f t="shared" ref="EJ8:EK12" si="41">IF(EJ$6&gt;month_of_report,0,-(SUMIFS(TB_Balance_11,TB_Entity,EJ$7,Cards_Selection,$CR8)-SUMIFS(TB_Balance_10,TB_Entity,EJ$7,Cards_Selection,$CR8)))</f>
        <v>0</v>
      </c>
      <c r="EK8" s="9">
        <f t="shared" si="41"/>
        <v>0</v>
      </c>
      <c r="EL8" s="9">
        <f>IF(EL$6&lt;=month_of_report,(IFERROR(INDEX($X$8:$AI$277,MATCH($CR8,$C$8:$C$277,0),MATCH(EL$6,$X$6:$AI$6,0)),0)),0)</f>
        <v>0</v>
      </c>
      <c r="EM8" s="9">
        <f t="shared" ref="EM8:EN12" si="42">IF(EM$6&gt;month_of_report,0,-(SUMIFS(TB_Balance_12,TB_Entity,EM$7,Cards_Selection,$CR8)-SUMIFS(TB_Balance_11,TB_Entity,EM$7,Cards_Selection,$CR8)))</f>
        <v>0</v>
      </c>
      <c r="EN8" s="9">
        <f t="shared" si="42"/>
        <v>0</v>
      </c>
      <c r="EO8" s="9">
        <f>IF(EO$6&lt;=month_of_report,(IFERROR(INDEX($X$8:$AI$277,MATCH($CR8,$C$8:$C$277,0),MATCH(EO$6,$X$6:$AI$6,0)),0)),0)</f>
        <v>0</v>
      </c>
      <c r="EP8" s="9">
        <f t="shared" ref="EP8:ER11" si="43">SUM(EM8,EJ8,EG8)</f>
        <v>0</v>
      </c>
      <c r="EQ8" s="9">
        <f t="shared" si="43"/>
        <v>0</v>
      </c>
      <c r="ER8" s="9">
        <f t="shared" si="43"/>
        <v>0</v>
      </c>
      <c r="ES8" s="602"/>
    </row>
    <row r="9" spans="1:149" hidden="1" x14ac:dyDescent="0.25">
      <c r="B9" s="601"/>
      <c r="C9" s="23">
        <v>111</v>
      </c>
      <c r="D9" s="602" t="str">
        <f t="shared" ref="D9:D11" si="44">IF($C9&lt;=30,"",INDEX(Opex_expense_Type,MATCH($C9,Index_card_code,0)))</f>
        <v>--</v>
      </c>
      <c r="F9" t="str">
        <f t="shared" si="8"/>
        <v>Revenues - Income</v>
      </c>
      <c r="H9" s="10">
        <f t="shared" ref="H9:H11" si="45">INDEX($X9:$AI9,,MATCH($H$6,$X$6:$AI$6,0))</f>
        <v>0</v>
      </c>
      <c r="I9" s="10">
        <f ca="1">SUMIF(Cards_selection_BPL,$C9,INDIRECT(Index!$P$16))</f>
        <v>0</v>
      </c>
      <c r="J9" s="120">
        <f t="shared" ref="J9:J11" ca="1" si="46">+H9-I9</f>
        <v>0</v>
      </c>
      <c r="L9" s="10">
        <f t="shared" si="9"/>
        <v>0</v>
      </c>
      <c r="M9" s="10">
        <f ca="1">IF(LEFT($L$6,2)="Q1",SUMIF(Cards_selection_BPL,$C9,INDIRECT(Index!$Q$16)),IF(LEFT($L$6,2)="Q2",SUMIF(Cards_selection_BPL,$C9,INDIRECT(Index!$Q$16))-SUMIF(Cards_selection_BPL,$C9,Balance_bplm_03),IF(LEFT($L$6,2)="Q3",SUMIF(Cards_selection_BPL,$C9,INDIRECT(Index!$Q$16))-SUMIF(Cards_selection_BPL,$C9,Balance_bplm_06),IF(LEFT($L$6,2)="Q4",SUMIF(Cards_selection_BPL,$C9,INDIRECT(Index!$Q$16))-SUMIF(Cards_selection_BPL,$C9,Balance_bplm_09),0))))</f>
        <v>0</v>
      </c>
      <c r="N9" s="120">
        <f t="shared" ref="N9:N11" ca="1" si="47">+L9-M9</f>
        <v>0</v>
      </c>
      <c r="P9" s="10">
        <f>SUMIFS($X9:$AI9,$X$6:$AI$6,"&lt;="&amp;month_of_report)</f>
        <v>0</v>
      </c>
      <c r="Q9" s="10">
        <f ca="1">SUMIF(Cards_selection_BPL,$C9,INDIRECT(Index!$Q$16))</f>
        <v>0</v>
      </c>
      <c r="R9" s="120">
        <f t="shared" ref="R9:R11" ca="1" si="48">+P9-Q9</f>
        <v>0</v>
      </c>
      <c r="S9" s="602"/>
      <c r="U9" s="601"/>
      <c r="V9" s="65"/>
      <c r="W9" s="65"/>
      <c r="X9" s="9">
        <f t="shared" si="11"/>
        <v>0</v>
      </c>
      <c r="Y9" s="9">
        <f t="shared" si="12"/>
        <v>0</v>
      </c>
      <c r="Z9" s="9">
        <f t="shared" si="13"/>
        <v>0</v>
      </c>
      <c r="AA9" s="9"/>
      <c r="AB9" s="9">
        <f t="shared" si="15"/>
        <v>0</v>
      </c>
      <c r="AC9" s="9">
        <f>-IF(AC$6&lt;=month_of_report,(SUMIF(Cards_Selection,$C9,TB_Balance_06)-SUMIF(Cards_Selection,$C9,TB_Balance_03)),0)</f>
        <v>0</v>
      </c>
      <c r="AD9" s="9"/>
      <c r="AE9" s="9">
        <f t="shared" si="18"/>
        <v>0</v>
      </c>
      <c r="AF9" s="9">
        <f>-IF(AF$6&lt;=month_of_report,(SUMIF(Cards_Selection,$C9,TB_Balance_09)-SUMIF(Cards_Selection,$C9,TB_Balance_06)),0)</f>
        <v>0</v>
      </c>
      <c r="AG9" s="9"/>
      <c r="AH9" s="9">
        <f t="shared" si="21"/>
        <v>0</v>
      </c>
      <c r="AI9" s="9">
        <f>-IF(AI$6&lt;=month_of_report,(SUMIF(Cards_Selection,$C9,TB_Balance_12)-SUMIF(Cards_Selection,$C9,TB_Balance_09)),0)</f>
        <v>0</v>
      </c>
      <c r="AJ9" s="602"/>
      <c r="AL9" s="601"/>
      <c r="AM9" s="882">
        <f t="shared" ref="AM9:AM11" si="49">P9</f>
        <v>0</v>
      </c>
      <c r="AN9" s="9">
        <f t="shared" si="22"/>
        <v>0</v>
      </c>
      <c r="AO9" s="602"/>
      <c r="AR9" s="601" t="str">
        <f t="shared" ref="AR9:AR11" si="50">IF(B9="","",B9)</f>
        <v/>
      </c>
      <c r="AS9">
        <f t="shared" ref="AS9:AS11" si="51">IF(C9="","",C9)</f>
        <v>111</v>
      </c>
      <c r="AT9" s="602" t="str">
        <f t="shared" si="24"/>
        <v>--</v>
      </c>
      <c r="AU9" t="str">
        <f t="shared" ref="AU9:AU11" si="52">IF(E9="","",E9)</f>
        <v/>
      </c>
      <c r="AV9" t="str">
        <f t="shared" ref="AV9:AV11" si="53">IF(F9="","",F9)</f>
        <v>Revenues - Income</v>
      </c>
      <c r="AX9" s="65"/>
      <c r="AY9" s="65"/>
      <c r="AZ9" s="64"/>
      <c r="BA9" s="64"/>
      <c r="BB9" s="64"/>
      <c r="BC9" s="688">
        <f t="shared" ref="BC9:BC12" si="54">SUM(AZ9:BB9)</f>
        <v>0</v>
      </c>
      <c r="BD9" s="64"/>
      <c r="BE9" s="64"/>
      <c r="BF9" s="64"/>
      <c r="BG9" s="688">
        <f t="shared" ref="BG9:BG12" si="55">SUM(BD9:BF9)</f>
        <v>0</v>
      </c>
      <c r="BH9" s="64"/>
      <c r="BI9" s="64"/>
      <c r="BJ9" s="64"/>
      <c r="BK9" s="688">
        <f t="shared" ref="BK9:BK12" si="56">SUM(BH9:BJ9)</f>
        <v>0</v>
      </c>
      <c r="BL9" s="64"/>
      <c r="BM9" s="64"/>
      <c r="BN9" s="64"/>
      <c r="BO9" s="688">
        <f t="shared" ref="BO9:BO12" si="57">SUM(BL9:BN9)</f>
        <v>0</v>
      </c>
      <c r="BP9" s="687">
        <f t="shared" ref="BP9:BP12" si="58">BO9+BK9+BG9+BC9</f>
        <v>0</v>
      </c>
      <c r="BQ9" s="602"/>
      <c r="BS9" s="615">
        <f t="shared" ref="BS9:BS11" si="59">INDEX($AZ9:$BN9,MATCH(BS$6,$AZ$6:$BN$6,0))</f>
        <v>0</v>
      </c>
      <c r="BT9" s="9">
        <f t="shared" si="25"/>
        <v>0</v>
      </c>
      <c r="BU9" s="9">
        <f t="shared" ref="BU9:BU11" si="60">SUM(BS9:BT9)</f>
        <v>0</v>
      </c>
      <c r="BV9" s="9">
        <f t="shared" si="25"/>
        <v>0</v>
      </c>
      <c r="BW9" s="9">
        <f t="shared" ref="BW9:BW11" si="61">SUM(BU9:BV9)</f>
        <v>0</v>
      </c>
      <c r="BX9" s="9">
        <f t="shared" si="25"/>
        <v>0</v>
      </c>
      <c r="BY9" s="9">
        <f t="shared" ref="BY9:BY11" si="62">SUM(BW9:BX9)</f>
        <v>0</v>
      </c>
      <c r="BZ9" s="9">
        <f t="shared" si="25"/>
        <v>0</v>
      </c>
      <c r="CA9" s="9">
        <f t="shared" ref="CA9:CA11" si="63">SUM(BY9:BZ9)</f>
        <v>0</v>
      </c>
      <c r="CB9" s="9">
        <f t="shared" si="25"/>
        <v>0</v>
      </c>
      <c r="CC9" s="9">
        <f t="shared" ref="CC9:CC11" si="64">SUM(CA9:CB9)</f>
        <v>0</v>
      </c>
      <c r="CD9" s="9">
        <f t="shared" si="25"/>
        <v>0</v>
      </c>
      <c r="CE9" s="9">
        <f t="shared" ref="CE9:CE11" si="65">SUM(CC9:CD9)</f>
        <v>0</v>
      </c>
      <c r="CF9" s="9">
        <f t="shared" si="25"/>
        <v>0</v>
      </c>
      <c r="CG9" s="9">
        <f t="shared" ref="CG9:CG11" si="66">SUM(CE9:CF9)</f>
        <v>0</v>
      </c>
      <c r="CH9" s="9">
        <f t="shared" si="25"/>
        <v>0</v>
      </c>
      <c r="CI9" s="9">
        <f t="shared" ref="CI9:CI11" si="67">SUM(CG9:CH9)</f>
        <v>0</v>
      </c>
      <c r="CJ9" s="9">
        <f t="shared" si="25"/>
        <v>0</v>
      </c>
      <c r="CK9" s="9">
        <f t="shared" ref="CK9:CK11" si="68">SUM(CI9:CJ9)</f>
        <v>0</v>
      </c>
      <c r="CL9" s="9">
        <f t="shared" si="25"/>
        <v>0</v>
      </c>
      <c r="CM9" s="9">
        <f t="shared" ref="CM9:CM11" si="69">SUM(CK9:CL9)</f>
        <v>0</v>
      </c>
      <c r="CN9" s="9">
        <f t="shared" si="25"/>
        <v>0</v>
      </c>
      <c r="CO9" s="616">
        <f t="shared" ref="CO9:CO11" si="70">SUM(CM9:CN9)</f>
        <v>0</v>
      </c>
      <c r="CQ9" s="601" t="str">
        <f t="shared" ref="CQ9:CQ11" si="71">AR9</f>
        <v/>
      </c>
      <c r="CR9">
        <f t="shared" ref="CR9:CR11" si="72">AS9</f>
        <v>111</v>
      </c>
      <c r="CS9" s="602" t="str">
        <f t="shared" si="27"/>
        <v>--</v>
      </c>
      <c r="CT9" t="str">
        <f t="shared" ref="CT9:CT11" si="73">AU9</f>
        <v/>
      </c>
      <c r="CU9" t="str">
        <f t="shared" ref="CU9:CU11" si="74">AV9</f>
        <v>Revenues - Income</v>
      </c>
      <c r="CW9" s="10">
        <f t="shared" si="28"/>
        <v>0</v>
      </c>
      <c r="CX9" s="10">
        <f t="shared" si="28"/>
        <v>0</v>
      </c>
      <c r="CY9" s="10">
        <f>IF(CY$6&lt;=month_of_report,(IFERROR(INDEX($X$8:$AI$277,MATCH($CR9,$C$8:$C$277,0),MATCH(CY$6,$X$6:$AI$6,0)),0)),0)</f>
        <v>0</v>
      </c>
      <c r="CZ9" s="10">
        <f t="shared" si="29"/>
        <v>0</v>
      </c>
      <c r="DA9" s="10">
        <f t="shared" si="29"/>
        <v>0</v>
      </c>
      <c r="DB9" s="10">
        <f>IF(DB$6&lt;=month_of_report,(IFERROR(INDEX($X$8:$AI$277,MATCH($CR9,$C$8:$C$277,0),MATCH(DB$6,$X$6:$AI$6,0)),0)),0)</f>
        <v>0</v>
      </c>
      <c r="DC9" s="10">
        <f t="shared" si="30"/>
        <v>0</v>
      </c>
      <c r="DD9" s="10">
        <f t="shared" si="30"/>
        <v>0</v>
      </c>
      <c r="DE9" s="10">
        <f>IF(DE$6&lt;=month_of_report,(IFERROR(INDEX($X$8:$AI$277,MATCH($CR9,$C$8:$C$277,0),MATCH(DE$6,$X$6:$AI$6,0)),0)),0)</f>
        <v>0</v>
      </c>
      <c r="DF9" s="10">
        <f t="shared" si="31"/>
        <v>0</v>
      </c>
      <c r="DG9" s="10">
        <f t="shared" si="31"/>
        <v>0</v>
      </c>
      <c r="DH9" s="10">
        <f t="shared" si="31"/>
        <v>0</v>
      </c>
      <c r="DI9" s="10">
        <f t="shared" si="32"/>
        <v>0</v>
      </c>
      <c r="DJ9" s="10">
        <f t="shared" si="32"/>
        <v>0</v>
      </c>
      <c r="DK9" s="10">
        <f>IF(DK$6&lt;=month_of_report,(IFERROR(INDEX($X$8:$AI$277,MATCH($CR9,$C$8:$C$277,0),MATCH(DK$6,$X$6:$AI$6,0)),0)),0)</f>
        <v>0</v>
      </c>
      <c r="DL9" s="10">
        <f t="shared" si="33"/>
        <v>0</v>
      </c>
      <c r="DM9" s="10">
        <f t="shared" si="33"/>
        <v>0</v>
      </c>
      <c r="DN9" s="10">
        <f>IF(DN$6&lt;=month_of_report,(IFERROR(INDEX($X$8:$AI$277,MATCH($CR9,$C$8:$C$277,0),MATCH(DN$6,$X$6:$AI$6,0)),0)),0)</f>
        <v>0</v>
      </c>
      <c r="DO9" s="10">
        <f t="shared" si="34"/>
        <v>0</v>
      </c>
      <c r="DP9" s="10">
        <f t="shared" si="34"/>
        <v>0</v>
      </c>
      <c r="DQ9" s="10">
        <f>IF(DQ$6&lt;=month_of_report,(IFERROR(INDEX($X$8:$AI$277,MATCH($CR9,$C$8:$C$277,0),MATCH(DQ$6,$X$6:$AI$6,0)),0)),0)</f>
        <v>0</v>
      </c>
      <c r="DR9" s="10">
        <f t="shared" si="35"/>
        <v>0</v>
      </c>
      <c r="DS9" s="10">
        <f t="shared" si="35"/>
        <v>0</v>
      </c>
      <c r="DT9" s="10">
        <f t="shared" si="35"/>
        <v>0</v>
      </c>
      <c r="DU9" s="10">
        <f t="shared" si="36"/>
        <v>0</v>
      </c>
      <c r="DV9" s="10">
        <f t="shared" si="36"/>
        <v>0</v>
      </c>
      <c r="DW9" s="10">
        <f>IF(DW$6&lt;=month_of_report,(IFERROR(INDEX($X$8:$AI$277,MATCH($CR9,$C$8:$C$277,0),MATCH(DW$6,$X$6:$AI$6,0)),0)),0)</f>
        <v>0</v>
      </c>
      <c r="DX9" s="10">
        <f t="shared" si="37"/>
        <v>0</v>
      </c>
      <c r="DY9" s="10">
        <f t="shared" si="37"/>
        <v>0</v>
      </c>
      <c r="DZ9" s="10">
        <f>IF(DZ$6&lt;=month_of_report,(IFERROR(INDEX($X$8:$AI$277,MATCH($CR9,$C$8:$C$277,0),MATCH(DZ$6,$X$6:$AI$6,0)),0)),0)</f>
        <v>0</v>
      </c>
      <c r="EA9" s="10">
        <f t="shared" si="38"/>
        <v>0</v>
      </c>
      <c r="EB9" s="10">
        <f t="shared" si="38"/>
        <v>0</v>
      </c>
      <c r="EC9" s="10">
        <f>IF(EC$6&lt;=month_of_report,(IFERROR(INDEX($X$8:$AI$277,MATCH($CR9,$C$8:$C$277,0),MATCH(EC$6,$X$6:$AI$6,0)),0)),0)</f>
        <v>0</v>
      </c>
      <c r="ED9" s="10">
        <f t="shared" si="39"/>
        <v>0</v>
      </c>
      <c r="EE9" s="10">
        <f t="shared" si="39"/>
        <v>0</v>
      </c>
      <c r="EF9" s="10">
        <f t="shared" si="39"/>
        <v>0</v>
      </c>
      <c r="EG9" s="10">
        <f t="shared" si="40"/>
        <v>0</v>
      </c>
      <c r="EH9" s="10">
        <f t="shared" si="40"/>
        <v>0</v>
      </c>
      <c r="EI9" s="10">
        <f>IF(EI$6&lt;=month_of_report,(IFERROR(INDEX($X$8:$AI$277,MATCH($CR9,$C$8:$C$277,0),MATCH(EI$6,$X$6:$AI$6,0)),0)),0)</f>
        <v>0</v>
      </c>
      <c r="EJ9" s="10">
        <f t="shared" si="41"/>
        <v>0</v>
      </c>
      <c r="EK9" s="10">
        <f t="shared" si="41"/>
        <v>0</v>
      </c>
      <c r="EL9" s="10">
        <f>IF(EL$6&lt;=month_of_report,(IFERROR(INDEX($X$8:$AI$277,MATCH($CR9,$C$8:$C$277,0),MATCH(EL$6,$X$6:$AI$6,0)),0)),0)</f>
        <v>0</v>
      </c>
      <c r="EM9" s="10">
        <f t="shared" si="42"/>
        <v>0</v>
      </c>
      <c r="EN9" s="10">
        <f t="shared" si="42"/>
        <v>0</v>
      </c>
      <c r="EO9" s="10">
        <f>IF(EO$6&lt;=month_of_report,(IFERROR(INDEX($X$8:$AI$277,MATCH($CR9,$C$8:$C$277,0),MATCH(EO$6,$X$6:$AI$6,0)),0)),0)</f>
        <v>0</v>
      </c>
      <c r="EP9" s="10">
        <f t="shared" si="43"/>
        <v>0</v>
      </c>
      <c r="EQ9" s="10">
        <f t="shared" si="43"/>
        <v>0</v>
      </c>
      <c r="ER9" s="10">
        <f t="shared" si="43"/>
        <v>0</v>
      </c>
      <c r="ES9" s="602"/>
    </row>
    <row r="10" spans="1:149" hidden="1" x14ac:dyDescent="0.25">
      <c r="B10" s="601"/>
      <c r="C10" s="23">
        <v>112</v>
      </c>
      <c r="D10" s="602" t="str">
        <f t="shared" si="44"/>
        <v>--</v>
      </c>
      <c r="F10" t="str">
        <f t="shared" si="8"/>
        <v>Revenues - Income</v>
      </c>
      <c r="H10" s="10">
        <f t="shared" si="45"/>
        <v>0</v>
      </c>
      <c r="I10" s="10">
        <f ca="1">SUMIF(Cards_selection_BPL,$C10,INDIRECT(Index!$P$16))</f>
        <v>0</v>
      </c>
      <c r="J10" s="120">
        <f t="shared" ca="1" si="46"/>
        <v>0</v>
      </c>
      <c r="L10" s="10">
        <f t="shared" si="9"/>
        <v>0</v>
      </c>
      <c r="M10" s="10">
        <f ca="1">IF(LEFT($L$6,2)="Q1",SUMIF(Cards_selection_BPL,$C10,INDIRECT(Index!$Q$16)),IF(LEFT($L$6,2)="Q2",SUMIF(Cards_selection_BPL,$C10,INDIRECT(Index!$Q$16))-SUMIF(Cards_selection_BPL,$C10,Balance_bplm_03),IF(LEFT($L$6,2)="Q3",SUMIF(Cards_selection_BPL,$C10,INDIRECT(Index!$Q$16))-SUMIF(Cards_selection_BPL,$C10,Balance_bplm_06),IF(LEFT($L$6,2)="Q4",SUMIF(Cards_selection_BPL,$C10,INDIRECT(Index!$Q$16))-SUMIF(Cards_selection_BPL,$C10,Balance_bplm_09),0))))</f>
        <v>0</v>
      </c>
      <c r="N10" s="120">
        <f t="shared" ca="1" si="47"/>
        <v>0</v>
      </c>
      <c r="P10" s="10">
        <f t="shared" si="10"/>
        <v>0</v>
      </c>
      <c r="Q10" s="10">
        <f ca="1">SUMIF(Cards_selection_BPL,$C10,INDIRECT(Index!$Q$16))</f>
        <v>0</v>
      </c>
      <c r="R10" s="120">
        <f t="shared" ca="1" si="48"/>
        <v>0</v>
      </c>
      <c r="S10" s="602"/>
      <c r="U10" s="601"/>
      <c r="V10" s="65"/>
      <c r="W10" s="65"/>
      <c r="X10" s="9">
        <f t="shared" si="11"/>
        <v>0</v>
      </c>
      <c r="Y10" s="9">
        <f t="shared" si="12"/>
        <v>0</v>
      </c>
      <c r="Z10" s="9">
        <f t="shared" si="13"/>
        <v>0</v>
      </c>
      <c r="AA10" s="9">
        <f t="shared" si="14"/>
        <v>0</v>
      </c>
      <c r="AB10" s="9">
        <f t="shared" si="15"/>
        <v>0</v>
      </c>
      <c r="AC10" s="9">
        <f t="shared" si="16"/>
        <v>0</v>
      </c>
      <c r="AD10" s="9">
        <f t="shared" si="17"/>
        <v>0</v>
      </c>
      <c r="AE10" s="9">
        <f t="shared" si="18"/>
        <v>0</v>
      </c>
      <c r="AF10" s="9">
        <f t="shared" si="19"/>
        <v>0</v>
      </c>
      <c r="AG10" s="9">
        <f t="shared" si="20"/>
        <v>0</v>
      </c>
      <c r="AH10" s="9">
        <f t="shared" si="21"/>
        <v>0</v>
      </c>
      <c r="AI10" s="9">
        <f>-IF(AI$6&lt;=month_of_report,(SUMIF(Cards_Selection,$C10,TB_Balance_12)-SUMIF(Cards_Selection,$C10,TB_Balance_09)),0)</f>
        <v>0</v>
      </c>
      <c r="AJ10" s="602"/>
      <c r="AL10" s="601"/>
      <c r="AM10" s="882">
        <f t="shared" si="49"/>
        <v>0</v>
      </c>
      <c r="AN10" s="9">
        <f t="shared" si="22"/>
        <v>0</v>
      </c>
      <c r="AO10" s="602"/>
      <c r="AR10" s="601" t="str">
        <f t="shared" si="50"/>
        <v/>
      </c>
      <c r="AS10">
        <f t="shared" si="51"/>
        <v>112</v>
      </c>
      <c r="AT10" s="602" t="str">
        <f t="shared" si="24"/>
        <v>--</v>
      </c>
      <c r="AU10" t="str">
        <f t="shared" si="52"/>
        <v/>
      </c>
      <c r="AV10" t="str">
        <f t="shared" si="53"/>
        <v>Revenues - Income</v>
      </c>
      <c r="AX10" s="65"/>
      <c r="AY10" s="65"/>
      <c r="AZ10" s="64"/>
      <c r="BA10" s="64"/>
      <c r="BB10" s="64"/>
      <c r="BC10" s="688">
        <f t="shared" si="54"/>
        <v>0</v>
      </c>
      <c r="BD10" s="64"/>
      <c r="BE10" s="64"/>
      <c r="BF10" s="64"/>
      <c r="BG10" s="688">
        <f t="shared" si="55"/>
        <v>0</v>
      </c>
      <c r="BH10" s="64"/>
      <c r="BI10" s="64"/>
      <c r="BJ10" s="64"/>
      <c r="BK10" s="688">
        <f t="shared" si="56"/>
        <v>0</v>
      </c>
      <c r="BL10" s="64"/>
      <c r="BM10" s="64"/>
      <c r="BN10" s="64"/>
      <c r="BO10" s="688">
        <f t="shared" si="57"/>
        <v>0</v>
      </c>
      <c r="BP10" s="687">
        <f t="shared" si="58"/>
        <v>0</v>
      </c>
      <c r="BQ10" s="602"/>
      <c r="BS10" s="615">
        <f t="shared" si="59"/>
        <v>0</v>
      </c>
      <c r="BT10" s="9">
        <f t="shared" si="25"/>
        <v>0</v>
      </c>
      <c r="BU10" s="9">
        <f t="shared" si="60"/>
        <v>0</v>
      </c>
      <c r="BV10" s="9">
        <f t="shared" si="25"/>
        <v>0</v>
      </c>
      <c r="BW10" s="9">
        <f t="shared" si="61"/>
        <v>0</v>
      </c>
      <c r="BX10" s="9">
        <f t="shared" si="25"/>
        <v>0</v>
      </c>
      <c r="BY10" s="9">
        <f t="shared" si="62"/>
        <v>0</v>
      </c>
      <c r="BZ10" s="9">
        <f t="shared" si="25"/>
        <v>0</v>
      </c>
      <c r="CA10" s="9">
        <f t="shared" si="63"/>
        <v>0</v>
      </c>
      <c r="CB10" s="9">
        <f t="shared" si="25"/>
        <v>0</v>
      </c>
      <c r="CC10" s="9">
        <f t="shared" si="64"/>
        <v>0</v>
      </c>
      <c r="CD10" s="9">
        <f t="shared" si="25"/>
        <v>0</v>
      </c>
      <c r="CE10" s="9">
        <f t="shared" si="65"/>
        <v>0</v>
      </c>
      <c r="CF10" s="9">
        <f t="shared" si="25"/>
        <v>0</v>
      </c>
      <c r="CG10" s="9">
        <f t="shared" si="66"/>
        <v>0</v>
      </c>
      <c r="CH10" s="9">
        <f t="shared" si="25"/>
        <v>0</v>
      </c>
      <c r="CI10" s="9">
        <f t="shared" si="67"/>
        <v>0</v>
      </c>
      <c r="CJ10" s="9">
        <f t="shared" si="25"/>
        <v>0</v>
      </c>
      <c r="CK10" s="9">
        <f t="shared" si="68"/>
        <v>0</v>
      </c>
      <c r="CL10" s="9">
        <f t="shared" si="25"/>
        <v>0</v>
      </c>
      <c r="CM10" s="9">
        <f t="shared" si="69"/>
        <v>0</v>
      </c>
      <c r="CN10" s="9">
        <f t="shared" si="25"/>
        <v>0</v>
      </c>
      <c r="CO10" s="616">
        <f t="shared" si="70"/>
        <v>0</v>
      </c>
      <c r="CQ10" s="601" t="str">
        <f t="shared" si="71"/>
        <v/>
      </c>
      <c r="CR10">
        <f t="shared" si="72"/>
        <v>112</v>
      </c>
      <c r="CS10" s="602" t="str">
        <f t="shared" si="27"/>
        <v>--</v>
      </c>
      <c r="CT10" t="str">
        <f t="shared" si="73"/>
        <v/>
      </c>
      <c r="CU10" t="str">
        <f t="shared" si="74"/>
        <v>Revenues - Income</v>
      </c>
      <c r="CW10" s="10">
        <f t="shared" si="28"/>
        <v>0</v>
      </c>
      <c r="CX10" s="10">
        <f t="shared" si="28"/>
        <v>0</v>
      </c>
      <c r="CY10" s="10">
        <f>IF(CY$6&lt;=month_of_report,(IFERROR(INDEX($X$8:$AI$277,MATCH($CR10,$C$8:$C$277,0),MATCH(CY$6,$X$6:$AI$6,0)),0)),0)</f>
        <v>0</v>
      </c>
      <c r="CZ10" s="10">
        <f t="shared" si="29"/>
        <v>0</v>
      </c>
      <c r="DA10" s="10">
        <f t="shared" si="29"/>
        <v>0</v>
      </c>
      <c r="DB10" s="10">
        <f>IF(DB$6&lt;=month_of_report,(IFERROR(INDEX($X$8:$AI$277,MATCH($CR10,$C$8:$C$277,0),MATCH(DB$6,$X$6:$AI$6,0)),0)),0)</f>
        <v>0</v>
      </c>
      <c r="DC10" s="10">
        <f t="shared" si="30"/>
        <v>0</v>
      </c>
      <c r="DD10" s="10">
        <f t="shared" si="30"/>
        <v>0</v>
      </c>
      <c r="DE10" s="10">
        <f>IF(DE$6&lt;=month_of_report,(IFERROR(INDEX($X$8:$AI$277,MATCH($CR10,$C$8:$C$277,0),MATCH(DE$6,$X$6:$AI$6,0)),0)),0)</f>
        <v>0</v>
      </c>
      <c r="DF10" s="10">
        <f t="shared" si="31"/>
        <v>0</v>
      </c>
      <c r="DG10" s="10">
        <f t="shared" si="31"/>
        <v>0</v>
      </c>
      <c r="DH10" s="10">
        <f t="shared" si="31"/>
        <v>0</v>
      </c>
      <c r="DI10" s="10">
        <f t="shared" si="32"/>
        <v>0</v>
      </c>
      <c r="DJ10" s="10">
        <f t="shared" si="32"/>
        <v>0</v>
      </c>
      <c r="DK10" s="10">
        <f>IF(DK$6&lt;=month_of_report,(IFERROR(INDEX($X$8:$AI$277,MATCH($CR10,$C$8:$C$277,0),MATCH(DK$6,$X$6:$AI$6,0)),0)),0)</f>
        <v>0</v>
      </c>
      <c r="DL10" s="10">
        <f t="shared" si="33"/>
        <v>0</v>
      </c>
      <c r="DM10" s="10">
        <f t="shared" si="33"/>
        <v>0</v>
      </c>
      <c r="DN10" s="10">
        <f>IF(DN$6&lt;=month_of_report,(IFERROR(INDEX($X$8:$AI$277,MATCH($CR10,$C$8:$C$277,0),MATCH(DN$6,$X$6:$AI$6,0)),0)),0)</f>
        <v>0</v>
      </c>
      <c r="DO10" s="10">
        <f t="shared" si="34"/>
        <v>0</v>
      </c>
      <c r="DP10" s="10">
        <f t="shared" si="34"/>
        <v>0</v>
      </c>
      <c r="DQ10" s="10">
        <f>IF(DQ$6&lt;=month_of_report,(IFERROR(INDEX($X$8:$AI$277,MATCH($CR10,$C$8:$C$277,0),MATCH(DQ$6,$X$6:$AI$6,0)),0)),0)</f>
        <v>0</v>
      </c>
      <c r="DR10" s="10">
        <f t="shared" si="35"/>
        <v>0</v>
      </c>
      <c r="DS10" s="10">
        <f t="shared" si="35"/>
        <v>0</v>
      </c>
      <c r="DT10" s="10">
        <f t="shared" si="35"/>
        <v>0</v>
      </c>
      <c r="DU10" s="10">
        <f t="shared" si="36"/>
        <v>0</v>
      </c>
      <c r="DV10" s="10">
        <f t="shared" si="36"/>
        <v>0</v>
      </c>
      <c r="DW10" s="10">
        <f>IF(DW$6&lt;=month_of_report,(IFERROR(INDEX($X$8:$AI$277,MATCH($CR10,$C$8:$C$277,0),MATCH(DW$6,$X$6:$AI$6,0)),0)),0)</f>
        <v>0</v>
      </c>
      <c r="DX10" s="10">
        <f t="shared" si="37"/>
        <v>0</v>
      </c>
      <c r="DY10" s="10">
        <f t="shared" si="37"/>
        <v>0</v>
      </c>
      <c r="DZ10" s="10">
        <f>IF(DZ$6&lt;=month_of_report,(IFERROR(INDEX($X$8:$AI$277,MATCH($CR10,$C$8:$C$277,0),MATCH(DZ$6,$X$6:$AI$6,0)),0)),0)</f>
        <v>0</v>
      </c>
      <c r="EA10" s="10">
        <f t="shared" si="38"/>
        <v>0</v>
      </c>
      <c r="EB10" s="10">
        <f t="shared" si="38"/>
        <v>0</v>
      </c>
      <c r="EC10" s="10">
        <f>IF(EC$6&lt;=month_of_report,(IFERROR(INDEX($X$8:$AI$277,MATCH($CR10,$C$8:$C$277,0),MATCH(EC$6,$X$6:$AI$6,0)),0)),0)</f>
        <v>0</v>
      </c>
      <c r="ED10" s="10">
        <f t="shared" si="39"/>
        <v>0</v>
      </c>
      <c r="EE10" s="10">
        <f t="shared" si="39"/>
        <v>0</v>
      </c>
      <c r="EF10" s="10">
        <f t="shared" si="39"/>
        <v>0</v>
      </c>
      <c r="EG10" s="10">
        <f t="shared" si="40"/>
        <v>0</v>
      </c>
      <c r="EH10" s="10">
        <f t="shared" si="40"/>
        <v>0</v>
      </c>
      <c r="EI10" s="10">
        <f>IF(EI$6&lt;=month_of_report,(IFERROR(INDEX($X$8:$AI$277,MATCH($CR10,$C$8:$C$277,0),MATCH(EI$6,$X$6:$AI$6,0)),0)),0)</f>
        <v>0</v>
      </c>
      <c r="EJ10" s="10">
        <f t="shared" si="41"/>
        <v>0</v>
      </c>
      <c r="EK10" s="10">
        <f t="shared" si="41"/>
        <v>0</v>
      </c>
      <c r="EL10" s="10">
        <f>IF(EL$6&lt;=month_of_report,(IFERROR(INDEX($X$8:$AI$277,MATCH($CR10,$C$8:$C$277,0),MATCH(EL$6,$X$6:$AI$6,0)),0)),0)</f>
        <v>0</v>
      </c>
      <c r="EM10" s="10">
        <f t="shared" si="42"/>
        <v>0</v>
      </c>
      <c r="EN10" s="10">
        <f t="shared" si="42"/>
        <v>0</v>
      </c>
      <c r="EO10" s="10">
        <f>IF(EO$6&lt;=month_of_report,(IFERROR(INDEX($X$8:$AI$277,MATCH($CR10,$C$8:$C$277,0),MATCH(EO$6,$X$6:$AI$6,0)),0)),0)</f>
        <v>0</v>
      </c>
      <c r="EP10" s="10">
        <f t="shared" si="43"/>
        <v>0</v>
      </c>
      <c r="EQ10" s="10">
        <f t="shared" si="43"/>
        <v>0</v>
      </c>
      <c r="ER10" s="10">
        <f t="shared" si="43"/>
        <v>0</v>
      </c>
      <c r="ES10" s="602"/>
    </row>
    <row r="11" spans="1:149" hidden="1" x14ac:dyDescent="0.25">
      <c r="B11" s="601"/>
      <c r="C11" s="23">
        <v>113</v>
      </c>
      <c r="D11" s="602" t="str">
        <f t="shared" si="44"/>
        <v>--</v>
      </c>
      <c r="F11" t="str">
        <f t="shared" si="8"/>
        <v>Revenues - Income</v>
      </c>
      <c r="H11" s="10">
        <f t="shared" si="45"/>
        <v>0</v>
      </c>
      <c r="I11" s="10">
        <f ca="1">SUMIF(Cards_selection_BPL,$C11,INDIRECT(Index!$P$16))</f>
        <v>0</v>
      </c>
      <c r="J11" s="120">
        <f t="shared" ca="1" si="46"/>
        <v>0</v>
      </c>
      <c r="L11" s="10">
        <f t="shared" si="9"/>
        <v>0</v>
      </c>
      <c r="M11" s="10">
        <f ca="1">IF(LEFT($L$6,2)="Q1",SUMIF(Cards_selection_BPL,$C11,INDIRECT(Index!$Q$16)),IF(LEFT($L$6,2)="Q2",SUMIF(Cards_selection_BPL,$C11,INDIRECT(Index!$Q$16))-SUMIF(Cards_selection_BPL,$C11,Balance_bplm_03),IF(LEFT($L$6,2)="Q3",SUMIF(Cards_selection_BPL,$C11,INDIRECT(Index!$Q$16))-SUMIF(Cards_selection_BPL,$C11,Balance_bplm_06),IF(LEFT($L$6,2)="Q4",SUMIF(Cards_selection_BPL,$C11,INDIRECT(Index!$Q$16))-SUMIF(Cards_selection_BPL,$C11,Balance_bplm_09),0))))</f>
        <v>0</v>
      </c>
      <c r="N11" s="120">
        <f t="shared" ca="1" si="47"/>
        <v>0</v>
      </c>
      <c r="P11" s="10">
        <f t="shared" si="10"/>
        <v>0</v>
      </c>
      <c r="Q11" s="10">
        <f ca="1">SUMIF(Cards_selection_BPL,$C11,INDIRECT(Index!$Q$16))</f>
        <v>0</v>
      </c>
      <c r="R11" s="120">
        <f t="shared" ca="1" si="48"/>
        <v>0</v>
      </c>
      <c r="S11" s="602"/>
      <c r="U11" s="601"/>
      <c r="V11" s="65"/>
      <c r="W11" s="65"/>
      <c r="X11" s="9">
        <f t="shared" si="11"/>
        <v>0</v>
      </c>
      <c r="Y11" s="9">
        <f t="shared" si="12"/>
        <v>0</v>
      </c>
      <c r="Z11" s="9">
        <f t="shared" si="13"/>
        <v>0</v>
      </c>
      <c r="AA11" s="9">
        <f t="shared" si="14"/>
        <v>0</v>
      </c>
      <c r="AB11" s="9">
        <f t="shared" si="15"/>
        <v>0</v>
      </c>
      <c r="AC11" s="9">
        <f t="shared" si="16"/>
        <v>0</v>
      </c>
      <c r="AD11" s="9">
        <f t="shared" si="17"/>
        <v>0</v>
      </c>
      <c r="AE11" s="9">
        <f t="shared" si="18"/>
        <v>0</v>
      </c>
      <c r="AF11" s="9">
        <f t="shared" si="19"/>
        <v>0</v>
      </c>
      <c r="AG11" s="9">
        <f t="shared" si="20"/>
        <v>0</v>
      </c>
      <c r="AH11" s="9">
        <f t="shared" si="21"/>
        <v>0</v>
      </c>
      <c r="AI11" s="9">
        <f>-IF(AI$6&lt;=month_of_report,(SUMIF(Cards_Selection,$C11,TB_Balance_12)-SUMIF(Cards_Selection,$C11,TB_Balance_09)),0)</f>
        <v>0</v>
      </c>
      <c r="AJ11" s="602"/>
      <c r="AL11" s="601"/>
      <c r="AM11" s="882">
        <f t="shared" si="49"/>
        <v>0</v>
      </c>
      <c r="AN11" s="9">
        <f t="shared" si="22"/>
        <v>0</v>
      </c>
      <c r="AO11" s="602"/>
      <c r="AR11" s="601" t="str">
        <f t="shared" si="50"/>
        <v/>
      </c>
      <c r="AS11">
        <f t="shared" si="51"/>
        <v>113</v>
      </c>
      <c r="AT11" s="602" t="str">
        <f t="shared" si="24"/>
        <v>--</v>
      </c>
      <c r="AU11" t="str">
        <f t="shared" si="52"/>
        <v/>
      </c>
      <c r="AV11" t="str">
        <f t="shared" si="53"/>
        <v>Revenues - Income</v>
      </c>
      <c r="AX11" s="65"/>
      <c r="AY11" s="65"/>
      <c r="AZ11" s="64"/>
      <c r="BA11" s="64"/>
      <c r="BB11" s="64"/>
      <c r="BC11" s="688">
        <f t="shared" si="54"/>
        <v>0</v>
      </c>
      <c r="BD11" s="64"/>
      <c r="BE11" s="64"/>
      <c r="BF11" s="64"/>
      <c r="BG11" s="688">
        <f t="shared" si="55"/>
        <v>0</v>
      </c>
      <c r="BH11" s="64"/>
      <c r="BI11" s="64"/>
      <c r="BJ11" s="64"/>
      <c r="BK11" s="688">
        <f t="shared" si="56"/>
        <v>0</v>
      </c>
      <c r="BL11" s="64"/>
      <c r="BM11" s="64"/>
      <c r="BN11" s="64"/>
      <c r="BO11" s="688">
        <f t="shared" si="57"/>
        <v>0</v>
      </c>
      <c r="BP11" s="687">
        <f t="shared" si="58"/>
        <v>0</v>
      </c>
      <c r="BQ11" s="602"/>
      <c r="BS11" s="615">
        <f t="shared" si="59"/>
        <v>0</v>
      </c>
      <c r="BT11" s="9">
        <f t="shared" si="25"/>
        <v>0</v>
      </c>
      <c r="BU11" s="9">
        <f t="shared" si="60"/>
        <v>0</v>
      </c>
      <c r="BV11" s="9">
        <f t="shared" si="25"/>
        <v>0</v>
      </c>
      <c r="BW11" s="9">
        <f t="shared" si="61"/>
        <v>0</v>
      </c>
      <c r="BX11" s="9">
        <f t="shared" si="25"/>
        <v>0</v>
      </c>
      <c r="BY11" s="9">
        <f t="shared" si="62"/>
        <v>0</v>
      </c>
      <c r="BZ11" s="9">
        <f t="shared" si="25"/>
        <v>0</v>
      </c>
      <c r="CA11" s="9">
        <f t="shared" si="63"/>
        <v>0</v>
      </c>
      <c r="CB11" s="9">
        <f t="shared" si="25"/>
        <v>0</v>
      </c>
      <c r="CC11" s="9">
        <f t="shared" si="64"/>
        <v>0</v>
      </c>
      <c r="CD11" s="9">
        <f t="shared" si="25"/>
        <v>0</v>
      </c>
      <c r="CE11" s="9">
        <f t="shared" si="65"/>
        <v>0</v>
      </c>
      <c r="CF11" s="9">
        <f t="shared" si="25"/>
        <v>0</v>
      </c>
      <c r="CG11" s="9">
        <f t="shared" si="66"/>
        <v>0</v>
      </c>
      <c r="CH11" s="9">
        <f t="shared" si="25"/>
        <v>0</v>
      </c>
      <c r="CI11" s="9">
        <f t="shared" si="67"/>
        <v>0</v>
      </c>
      <c r="CJ11" s="9">
        <f t="shared" si="25"/>
        <v>0</v>
      </c>
      <c r="CK11" s="9">
        <f t="shared" si="68"/>
        <v>0</v>
      </c>
      <c r="CL11" s="9">
        <f t="shared" si="25"/>
        <v>0</v>
      </c>
      <c r="CM11" s="9">
        <f t="shared" si="69"/>
        <v>0</v>
      </c>
      <c r="CN11" s="9">
        <f t="shared" si="25"/>
        <v>0</v>
      </c>
      <c r="CO11" s="616">
        <f t="shared" si="70"/>
        <v>0</v>
      </c>
      <c r="CQ11" s="601" t="str">
        <f t="shared" si="71"/>
        <v/>
      </c>
      <c r="CR11">
        <f t="shared" si="72"/>
        <v>113</v>
      </c>
      <c r="CS11" s="602" t="str">
        <f t="shared" si="27"/>
        <v>--</v>
      </c>
      <c r="CT11" t="str">
        <f t="shared" si="73"/>
        <v/>
      </c>
      <c r="CU11" t="str">
        <f t="shared" si="74"/>
        <v>Revenues - Income</v>
      </c>
      <c r="CW11" s="10">
        <f t="shared" si="28"/>
        <v>0</v>
      </c>
      <c r="CX11" s="10">
        <f t="shared" si="28"/>
        <v>0</v>
      </c>
      <c r="CY11" s="10">
        <f>IF(CY$6&lt;=month_of_report,(IFERROR(INDEX($X$8:$AI$277,MATCH($CR11,$C$8:$C$277,0),MATCH(CY$6,$X$6:$AI$6,0)),0)),0)</f>
        <v>0</v>
      </c>
      <c r="CZ11" s="10">
        <f t="shared" si="29"/>
        <v>0</v>
      </c>
      <c r="DA11" s="10">
        <f t="shared" si="29"/>
        <v>0</v>
      </c>
      <c r="DB11" s="10">
        <f>IF(DB$6&lt;=month_of_report,(IFERROR(INDEX($X$8:$AI$277,MATCH($CR11,$C$8:$C$277,0),MATCH(DB$6,$X$6:$AI$6,0)),0)),0)</f>
        <v>0</v>
      </c>
      <c r="DC11" s="10">
        <f t="shared" si="30"/>
        <v>0</v>
      </c>
      <c r="DD11" s="10">
        <f t="shared" si="30"/>
        <v>0</v>
      </c>
      <c r="DE11" s="10">
        <f>IF(DE$6&lt;=month_of_report,(IFERROR(INDEX($X$8:$AI$277,MATCH($CR11,$C$8:$C$277,0),MATCH(DE$6,$X$6:$AI$6,0)),0)),0)</f>
        <v>0</v>
      </c>
      <c r="DF11" s="10">
        <f t="shared" si="31"/>
        <v>0</v>
      </c>
      <c r="DG11" s="10">
        <f t="shared" si="31"/>
        <v>0</v>
      </c>
      <c r="DH11" s="10">
        <f t="shared" si="31"/>
        <v>0</v>
      </c>
      <c r="DI11" s="10">
        <f t="shared" si="32"/>
        <v>0</v>
      </c>
      <c r="DJ11" s="10">
        <f t="shared" si="32"/>
        <v>0</v>
      </c>
      <c r="DK11" s="10">
        <f>IF(DK$6&lt;=month_of_report,(IFERROR(INDEX($X$8:$AI$277,MATCH($CR11,$C$8:$C$277,0),MATCH(DK$6,$X$6:$AI$6,0)),0)),0)</f>
        <v>0</v>
      </c>
      <c r="DL11" s="10">
        <f t="shared" si="33"/>
        <v>0</v>
      </c>
      <c r="DM11" s="10">
        <f t="shared" si="33"/>
        <v>0</v>
      </c>
      <c r="DN11" s="10">
        <f>IF(DN$6&lt;=month_of_report,(IFERROR(INDEX($X$8:$AI$277,MATCH($CR11,$C$8:$C$277,0),MATCH(DN$6,$X$6:$AI$6,0)),0)),0)</f>
        <v>0</v>
      </c>
      <c r="DO11" s="10">
        <f t="shared" si="34"/>
        <v>0</v>
      </c>
      <c r="DP11" s="10">
        <f t="shared" si="34"/>
        <v>0</v>
      </c>
      <c r="DQ11" s="10">
        <f>IF(DQ$6&lt;=month_of_report,(IFERROR(INDEX($X$8:$AI$277,MATCH($CR11,$C$8:$C$277,0),MATCH(DQ$6,$X$6:$AI$6,0)),0)),0)</f>
        <v>0</v>
      </c>
      <c r="DR11" s="10">
        <f t="shared" si="35"/>
        <v>0</v>
      </c>
      <c r="DS11" s="10">
        <f t="shared" si="35"/>
        <v>0</v>
      </c>
      <c r="DT11" s="10">
        <f t="shared" si="35"/>
        <v>0</v>
      </c>
      <c r="DU11" s="10">
        <f t="shared" si="36"/>
        <v>0</v>
      </c>
      <c r="DV11" s="10">
        <f t="shared" si="36"/>
        <v>0</v>
      </c>
      <c r="DW11" s="10">
        <f>IF(DW$6&lt;=month_of_report,(IFERROR(INDEX($X$8:$AI$277,MATCH($CR11,$C$8:$C$277,0),MATCH(DW$6,$X$6:$AI$6,0)),0)),0)</f>
        <v>0</v>
      </c>
      <c r="DX11" s="10">
        <f t="shared" si="37"/>
        <v>0</v>
      </c>
      <c r="DY11" s="10">
        <f t="shared" si="37"/>
        <v>0</v>
      </c>
      <c r="DZ11" s="10">
        <f>IF(DZ$6&lt;=month_of_report,(IFERROR(INDEX($X$8:$AI$277,MATCH($CR11,$C$8:$C$277,0),MATCH(DZ$6,$X$6:$AI$6,0)),0)),0)</f>
        <v>0</v>
      </c>
      <c r="EA11" s="10">
        <f t="shared" si="38"/>
        <v>0</v>
      </c>
      <c r="EB11" s="10">
        <f t="shared" si="38"/>
        <v>0</v>
      </c>
      <c r="EC11" s="10">
        <f>IF(EC$6&lt;=month_of_report,(IFERROR(INDEX($X$8:$AI$277,MATCH($CR11,$C$8:$C$277,0),MATCH(EC$6,$X$6:$AI$6,0)),0)),0)</f>
        <v>0</v>
      </c>
      <c r="ED11" s="10">
        <f t="shared" si="39"/>
        <v>0</v>
      </c>
      <c r="EE11" s="10">
        <f t="shared" si="39"/>
        <v>0</v>
      </c>
      <c r="EF11" s="10">
        <f t="shared" si="39"/>
        <v>0</v>
      </c>
      <c r="EG11" s="10">
        <f t="shared" si="40"/>
        <v>0</v>
      </c>
      <c r="EH11" s="10">
        <f t="shared" si="40"/>
        <v>0</v>
      </c>
      <c r="EI11" s="10">
        <f>IF(EI$6&lt;=month_of_report,(IFERROR(INDEX($X$8:$AI$277,MATCH($CR11,$C$8:$C$277,0),MATCH(EI$6,$X$6:$AI$6,0)),0)),0)</f>
        <v>0</v>
      </c>
      <c r="EJ11" s="10">
        <f t="shared" si="41"/>
        <v>0</v>
      </c>
      <c r="EK11" s="10">
        <f t="shared" si="41"/>
        <v>0</v>
      </c>
      <c r="EL11" s="10">
        <f>IF(EL$6&lt;=month_of_report,(IFERROR(INDEX($X$8:$AI$277,MATCH($CR11,$C$8:$C$277,0),MATCH(EL$6,$X$6:$AI$6,0)),0)),0)</f>
        <v>0</v>
      </c>
      <c r="EM11" s="10">
        <f t="shared" si="42"/>
        <v>0</v>
      </c>
      <c r="EN11" s="10">
        <f t="shared" si="42"/>
        <v>0</v>
      </c>
      <c r="EO11" s="10">
        <f>IF(EO$6&lt;=month_of_report,(IFERROR(INDEX($X$8:$AI$277,MATCH($CR11,$C$8:$C$277,0),MATCH(EO$6,$X$6:$AI$6,0)),0)),0)</f>
        <v>0</v>
      </c>
      <c r="EP11" s="10">
        <f t="shared" si="43"/>
        <v>0</v>
      </c>
      <c r="EQ11" s="10">
        <f t="shared" si="43"/>
        <v>0</v>
      </c>
      <c r="ER11" s="10">
        <f t="shared" si="43"/>
        <v>0</v>
      </c>
      <c r="ES11" s="602"/>
    </row>
    <row r="12" spans="1:149" ht="15.75" hidden="1" thickBot="1" x14ac:dyDescent="0.3">
      <c r="B12" s="601"/>
      <c r="C12" s="23"/>
      <c r="D12" s="602" t="str">
        <f t="shared" ref="D12:D80" si="75">IF($C12&lt;=30,"",INDEX(Opex_expense_Type,MATCH($C12,Index_card_code,0)))</f>
        <v/>
      </c>
      <c r="F12" t="str">
        <f t="shared" si="8"/>
        <v/>
      </c>
      <c r="H12" s="10">
        <f>INDEX($X12:$AI12,,MATCH($H$6,$X$6:$AI$6,0))</f>
        <v>0</v>
      </c>
      <c r="I12" s="10">
        <f ca="1">SUMIF(Cards_selection_BPL,$C12,INDIRECT(Index!$P$16))</f>
        <v>0</v>
      </c>
      <c r="J12" s="120">
        <f ca="1">+H12-I12</f>
        <v>0</v>
      </c>
      <c r="L12" s="10">
        <f t="shared" si="9"/>
        <v>0</v>
      </c>
      <c r="M12" s="10">
        <f ca="1">IF(LEFT($L$6,2)="Q1",SUMIF(Cards_selection_BPL,$C12,INDIRECT(Index!$Q$16)),IF(LEFT($L$6,2)="Q2",SUMIF(Cards_selection_BPL,$C12,INDIRECT(Index!$Q$16))-SUMIF(Cards_selection_BPL,$C12,Balance_bplm_03),IF(LEFT($L$6,2)="Q3",SUMIF(Cards_selection_BPL,$C12,INDIRECT(Index!$Q$16))-SUMIF(Cards_selection_BPL,$C12,Balance_bplm_06),IF(LEFT($L$6,2)="Q4",SUMIF(Cards_selection_BPL,$C12,INDIRECT(Index!$Q$16))-SUMIF(Cards_selection_BPL,$C12,Balance_bplm_09),0))))</f>
        <v>0</v>
      </c>
      <c r="N12" s="120">
        <f ca="1">+L12-M12</f>
        <v>0</v>
      </c>
      <c r="P12" s="10">
        <f t="shared" si="10"/>
        <v>0</v>
      </c>
      <c r="Q12" s="10">
        <f ca="1">SUMIF(Cards_selection_BPL,$C12,INDIRECT(Index!$Q$16))</f>
        <v>0</v>
      </c>
      <c r="R12" s="120">
        <f ca="1">+P12-Q12</f>
        <v>0</v>
      </c>
      <c r="S12" s="602"/>
      <c r="U12" s="601"/>
      <c r="V12" s="65"/>
      <c r="W12" s="65"/>
      <c r="X12" s="9">
        <f t="shared" si="11"/>
        <v>0</v>
      </c>
      <c r="Y12" s="9">
        <f t="shared" si="12"/>
        <v>0</v>
      </c>
      <c r="Z12" s="9">
        <f t="shared" si="13"/>
        <v>0</v>
      </c>
      <c r="AA12" s="9">
        <f t="shared" si="14"/>
        <v>0</v>
      </c>
      <c r="AB12" s="9">
        <f t="shared" si="15"/>
        <v>0</v>
      </c>
      <c r="AC12" s="9">
        <f t="shared" si="16"/>
        <v>0</v>
      </c>
      <c r="AD12" s="9">
        <f t="shared" si="17"/>
        <v>0</v>
      </c>
      <c r="AE12" s="9">
        <f t="shared" si="18"/>
        <v>0</v>
      </c>
      <c r="AF12" s="9">
        <f t="shared" si="19"/>
        <v>0</v>
      </c>
      <c r="AG12" s="9">
        <f t="shared" si="20"/>
        <v>0</v>
      </c>
      <c r="AH12" s="9">
        <f t="shared" si="21"/>
        <v>0</v>
      </c>
      <c r="AI12" s="9">
        <f>-IF(AI$6&lt;=month_of_report,(SUMIF(Cards_Selection,$C12,TB_Balance_12)-SUMIF(Cards_Selection,$C12,TB_Balance_09)),0)</f>
        <v>0</v>
      </c>
      <c r="AJ12" s="602"/>
      <c r="AL12" s="601"/>
      <c r="AM12" s="882">
        <f>P12</f>
        <v>0</v>
      </c>
      <c r="AN12" s="9">
        <f t="shared" si="22"/>
        <v>0</v>
      </c>
      <c r="AO12" s="602"/>
      <c r="AR12" s="601" t="str">
        <f t="shared" si="23"/>
        <v/>
      </c>
      <c r="AS12" t="str">
        <f t="shared" si="0"/>
        <v/>
      </c>
      <c r="AT12" s="602" t="str">
        <f t="shared" si="24"/>
        <v/>
      </c>
      <c r="AU12" t="str">
        <f t="shared" si="2"/>
        <v/>
      </c>
      <c r="AV12" t="str">
        <f t="shared" si="3"/>
        <v/>
      </c>
      <c r="AX12" s="65"/>
      <c r="AY12" s="65"/>
      <c r="AZ12" s="64"/>
      <c r="BA12" s="64"/>
      <c r="BB12" s="64"/>
      <c r="BC12" s="688">
        <f t="shared" si="54"/>
        <v>0</v>
      </c>
      <c r="BD12" s="64"/>
      <c r="BE12" s="64"/>
      <c r="BF12" s="64"/>
      <c r="BG12" s="688">
        <f t="shared" si="55"/>
        <v>0</v>
      </c>
      <c r="BH12" s="64"/>
      <c r="BI12" s="64"/>
      <c r="BJ12" s="64"/>
      <c r="BK12" s="688">
        <f t="shared" si="56"/>
        <v>0</v>
      </c>
      <c r="BL12" s="64"/>
      <c r="BM12" s="64"/>
      <c r="BN12" s="64"/>
      <c r="BO12" s="688">
        <f t="shared" si="57"/>
        <v>0</v>
      </c>
      <c r="BP12" s="687">
        <f t="shared" si="58"/>
        <v>0</v>
      </c>
      <c r="BQ12" s="602"/>
      <c r="BS12" s="615">
        <f>INDEX($AZ12:$BN12,MATCH(BS$6,$AZ$6:$BN$6,0))</f>
        <v>0</v>
      </c>
      <c r="BT12" s="9">
        <f t="shared" si="25"/>
        <v>0</v>
      </c>
      <c r="BU12" s="9">
        <f>SUM(BS12:BT12)</f>
        <v>0</v>
      </c>
      <c r="BV12" s="9">
        <f t="shared" si="25"/>
        <v>0</v>
      </c>
      <c r="BW12" s="9">
        <f>SUM(BU12:BV12)</f>
        <v>0</v>
      </c>
      <c r="BX12" s="9">
        <f t="shared" si="25"/>
        <v>0</v>
      </c>
      <c r="BY12" s="9">
        <f>SUM(BW12:BX12)</f>
        <v>0</v>
      </c>
      <c r="BZ12" s="9">
        <f t="shared" si="25"/>
        <v>0</v>
      </c>
      <c r="CA12" s="9">
        <f>SUM(BY12:BZ12)</f>
        <v>0</v>
      </c>
      <c r="CB12" s="9">
        <f t="shared" si="25"/>
        <v>0</v>
      </c>
      <c r="CC12" s="9">
        <f>SUM(CA12:CB12)</f>
        <v>0</v>
      </c>
      <c r="CD12" s="9">
        <f t="shared" si="25"/>
        <v>0</v>
      </c>
      <c r="CE12" s="9">
        <f>SUM(CC12:CD12)</f>
        <v>0</v>
      </c>
      <c r="CF12" s="9">
        <f t="shared" si="25"/>
        <v>0</v>
      </c>
      <c r="CG12" s="9">
        <f>SUM(CE12:CF12)</f>
        <v>0</v>
      </c>
      <c r="CH12" s="9">
        <f t="shared" si="25"/>
        <v>0</v>
      </c>
      <c r="CI12" s="9">
        <f>SUM(CG12:CH12)</f>
        <v>0</v>
      </c>
      <c r="CJ12" s="9">
        <f t="shared" si="25"/>
        <v>0</v>
      </c>
      <c r="CK12" s="9">
        <f>SUM(CI12:CJ12)</f>
        <v>0</v>
      </c>
      <c r="CL12" s="9">
        <f t="shared" si="25"/>
        <v>0</v>
      </c>
      <c r="CM12" s="9">
        <f>SUM(CK12:CL12)</f>
        <v>0</v>
      </c>
      <c r="CN12" s="9">
        <f t="shared" si="25"/>
        <v>0</v>
      </c>
      <c r="CO12" s="616">
        <f>SUM(CM12:CN12)</f>
        <v>0</v>
      </c>
      <c r="CQ12" s="601" t="str">
        <f t="shared" si="26"/>
        <v/>
      </c>
      <c r="CR12" t="str">
        <f t="shared" si="4"/>
        <v/>
      </c>
      <c r="CS12" s="602" t="str">
        <f t="shared" si="27"/>
        <v/>
      </c>
      <c r="CT12" t="str">
        <f t="shared" si="6"/>
        <v/>
      </c>
      <c r="CU12" t="str">
        <f t="shared" si="7"/>
        <v/>
      </c>
      <c r="CW12" s="10">
        <f t="shared" si="28"/>
        <v>0</v>
      </c>
      <c r="CX12" s="10">
        <f t="shared" si="28"/>
        <v>0</v>
      </c>
      <c r="CY12" s="10">
        <f>IF(CY$6&lt;=month_of_report,(IFERROR(INDEX($X$8:$AI$277,MATCH($CR12,$C$8:$C$277,0),MATCH(CY$6,$X$6:$AI$6,0)),0)),0)</f>
        <v>0</v>
      </c>
      <c r="CZ12" s="10">
        <f t="shared" si="29"/>
        <v>0</v>
      </c>
      <c r="DA12" s="10">
        <f t="shared" si="29"/>
        <v>0</v>
      </c>
      <c r="DB12" s="10">
        <f>IF(DB$6&lt;=month_of_report,(IFERROR(INDEX($X$8:$AI$277,MATCH($CR12,$C$8:$C$277,0),MATCH(DB$6,$X$6:$AI$6,0)),0)),0)</f>
        <v>0</v>
      </c>
      <c r="DC12" s="10">
        <f t="shared" si="30"/>
        <v>0</v>
      </c>
      <c r="DD12" s="10">
        <f t="shared" si="30"/>
        <v>0</v>
      </c>
      <c r="DE12" s="10">
        <f>IF(DE$6&lt;=month_of_report,(IFERROR(INDEX($X$8:$AI$277,MATCH($CR12,$C$8:$C$277,0),MATCH(DE$6,$X$6:$AI$6,0)),0)),0)</f>
        <v>0</v>
      </c>
      <c r="DF12" s="10">
        <f t="shared" ref="DF12" si="76">SUM(DC12,CZ12,CW12)</f>
        <v>0</v>
      </c>
      <c r="DG12" s="10">
        <f t="shared" ref="DG12" si="77">SUM(DD12,DA12,CX12)</f>
        <v>0</v>
      </c>
      <c r="DH12" s="10">
        <f t="shared" ref="DH12" si="78">SUM(DE12,DB12,CY12)</f>
        <v>0</v>
      </c>
      <c r="DI12" s="10">
        <f t="shared" si="32"/>
        <v>0</v>
      </c>
      <c r="DJ12" s="10">
        <f t="shared" si="32"/>
        <v>0</v>
      </c>
      <c r="DK12" s="10">
        <f>IF(DK$6&lt;=month_of_report,(IFERROR(INDEX($X$8:$AI$277,MATCH($CR12,$C$8:$C$277,0),MATCH(DK$6,$X$6:$AI$6,0)),0)),0)</f>
        <v>0</v>
      </c>
      <c r="DL12" s="10">
        <f t="shared" si="33"/>
        <v>0</v>
      </c>
      <c r="DM12" s="10">
        <f t="shared" si="33"/>
        <v>0</v>
      </c>
      <c r="DN12" s="10">
        <f>IF(DN$6&lt;=month_of_report,(IFERROR(INDEX($X$8:$AI$277,MATCH($CR12,$C$8:$C$277,0),MATCH(DN$6,$X$6:$AI$6,0)),0)),0)</f>
        <v>0</v>
      </c>
      <c r="DO12" s="10">
        <f t="shared" si="34"/>
        <v>0</v>
      </c>
      <c r="DP12" s="10">
        <f t="shared" si="34"/>
        <v>0</v>
      </c>
      <c r="DQ12" s="10">
        <f>IF(DQ$6&lt;=month_of_report,(IFERROR(INDEX($X$8:$AI$277,MATCH($CR12,$C$8:$C$277,0),MATCH(DQ$6,$X$6:$AI$6,0)),0)),0)</f>
        <v>0</v>
      </c>
      <c r="DR12" s="10">
        <f t="shared" ref="DR12" si="79">SUM(DO12,DL12,DI12)</f>
        <v>0</v>
      </c>
      <c r="DS12" s="10">
        <f t="shared" ref="DS12" si="80">SUM(DP12,DM12,DJ12)</f>
        <v>0</v>
      </c>
      <c r="DT12" s="10">
        <f t="shared" ref="DT12" si="81">SUM(DQ12,DN12,DK12)</f>
        <v>0</v>
      </c>
      <c r="DU12" s="10">
        <f t="shared" si="36"/>
        <v>0</v>
      </c>
      <c r="DV12" s="10">
        <f t="shared" si="36"/>
        <v>0</v>
      </c>
      <c r="DW12" s="10">
        <f>IF(DW$6&lt;=month_of_report,(IFERROR(INDEX($X$8:$AI$277,MATCH($CR12,$C$8:$C$277,0),MATCH(DW$6,$X$6:$AI$6,0)),0)),0)</f>
        <v>0</v>
      </c>
      <c r="DX12" s="10">
        <f t="shared" si="37"/>
        <v>0</v>
      </c>
      <c r="DY12" s="10">
        <f t="shared" si="37"/>
        <v>0</v>
      </c>
      <c r="DZ12" s="10">
        <f>IF(DZ$6&lt;=month_of_report,(IFERROR(INDEX($X$8:$AI$277,MATCH($CR12,$C$8:$C$277,0),MATCH(DZ$6,$X$6:$AI$6,0)),0)),0)</f>
        <v>0</v>
      </c>
      <c r="EA12" s="10">
        <f t="shared" si="38"/>
        <v>0</v>
      </c>
      <c r="EB12" s="10">
        <f t="shared" si="38"/>
        <v>0</v>
      </c>
      <c r="EC12" s="10">
        <f>IF(EC$6&lt;=month_of_report,(IFERROR(INDEX($X$8:$AI$277,MATCH($CR12,$C$8:$C$277,0),MATCH(EC$6,$X$6:$AI$6,0)),0)),0)</f>
        <v>0</v>
      </c>
      <c r="ED12" s="10">
        <f t="shared" ref="ED12" si="82">SUM(EA12,DX12,DU12)</f>
        <v>0</v>
      </c>
      <c r="EE12" s="10">
        <f t="shared" ref="EE12" si="83">SUM(EB12,DY12,DV12)</f>
        <v>0</v>
      </c>
      <c r="EF12" s="10">
        <f t="shared" ref="EF12" si="84">SUM(EC12,DZ12,DW12)</f>
        <v>0</v>
      </c>
      <c r="EG12" s="10">
        <f t="shared" si="40"/>
        <v>0</v>
      </c>
      <c r="EH12" s="10">
        <f t="shared" si="40"/>
        <v>0</v>
      </c>
      <c r="EI12" s="10">
        <f>IF(EI$6&lt;=month_of_report,(IFERROR(INDEX($X$8:$AI$277,MATCH($CR12,$C$8:$C$277,0),MATCH(EI$6,$X$6:$AI$6,0)),0)),0)</f>
        <v>0</v>
      </c>
      <c r="EJ12" s="10">
        <f t="shared" si="41"/>
        <v>0</v>
      </c>
      <c r="EK12" s="10">
        <f t="shared" si="41"/>
        <v>0</v>
      </c>
      <c r="EL12" s="10">
        <f>IF(EL$6&lt;=month_of_report,(IFERROR(INDEX($X$8:$AI$277,MATCH($CR12,$C$8:$C$277,0),MATCH(EL$6,$X$6:$AI$6,0)),0)),0)</f>
        <v>0</v>
      </c>
      <c r="EM12" s="10">
        <f t="shared" si="42"/>
        <v>0</v>
      </c>
      <c r="EN12" s="10">
        <f t="shared" si="42"/>
        <v>0</v>
      </c>
      <c r="EO12" s="10">
        <f>IF(EO$6&lt;=month_of_report,(IFERROR(INDEX($X$8:$AI$277,MATCH($CR12,$C$8:$C$277,0),MATCH(EO$6,$X$6:$AI$6,0)),0)),0)</f>
        <v>0</v>
      </c>
      <c r="EP12" s="10">
        <f t="shared" ref="EP12" si="85">SUM(EM12,EJ12,EG12)</f>
        <v>0</v>
      </c>
      <c r="EQ12" s="10">
        <f t="shared" ref="EQ12" si="86">SUM(EN12,EK12,EH12)</f>
        <v>0</v>
      </c>
      <c r="ER12" s="10">
        <f t="shared" ref="ER12" si="87">SUM(EO12,EL12,EI12)</f>
        <v>0</v>
      </c>
      <c r="ES12" s="602"/>
    </row>
    <row r="13" spans="1:149" hidden="1" x14ac:dyDescent="0.25">
      <c r="B13" s="601"/>
      <c r="C13">
        <v>1</v>
      </c>
      <c r="D13" s="602" t="str">
        <f t="shared" si="75"/>
        <v/>
      </c>
      <c r="E13" t="s">
        <v>9</v>
      </c>
      <c r="H13" s="15">
        <f>SUM(H8:H12)</f>
        <v>0</v>
      </c>
      <c r="I13" s="15">
        <f ca="1">SUM(I8:I12)</f>
        <v>0</v>
      </c>
      <c r="J13" s="121">
        <f ca="1">SUM(J8:J12)</f>
        <v>0</v>
      </c>
      <c r="L13" s="15">
        <f>SUM(L8:L12)</f>
        <v>0</v>
      </c>
      <c r="M13" s="15">
        <f ca="1">SUM(M8:M12)</f>
        <v>0</v>
      </c>
      <c r="N13" s="121">
        <f ca="1">SUM(N8:N12)</f>
        <v>0</v>
      </c>
      <c r="P13" s="15">
        <f>SUM(P8:P12)</f>
        <v>0</v>
      </c>
      <c r="Q13" s="15">
        <f ca="1">SUM(Q8:Q12)</f>
        <v>0</v>
      </c>
      <c r="R13" s="121">
        <f ca="1">SUM(R8:R12)</f>
        <v>0</v>
      </c>
      <c r="S13" s="602"/>
      <c r="U13" s="601"/>
      <c r="V13" s="15">
        <f t="shared" ref="V13:AI13" si="88">SUM(V8:V12)</f>
        <v>0</v>
      </c>
      <c r="W13" s="15">
        <f t="shared" si="88"/>
        <v>0</v>
      </c>
      <c r="X13" s="15">
        <f t="shared" si="88"/>
        <v>0</v>
      </c>
      <c r="Y13" s="15">
        <f t="shared" si="88"/>
        <v>0</v>
      </c>
      <c r="Z13" s="15">
        <f t="shared" si="88"/>
        <v>0</v>
      </c>
      <c r="AA13" s="15">
        <f t="shared" si="88"/>
        <v>0</v>
      </c>
      <c r="AB13" s="15">
        <f t="shared" si="88"/>
        <v>0</v>
      </c>
      <c r="AC13" s="15">
        <f t="shared" si="88"/>
        <v>0</v>
      </c>
      <c r="AD13" s="15">
        <f t="shared" si="88"/>
        <v>0</v>
      </c>
      <c r="AE13" s="15">
        <f t="shared" si="88"/>
        <v>0</v>
      </c>
      <c r="AF13" s="15">
        <f t="shared" si="88"/>
        <v>0</v>
      </c>
      <c r="AG13" s="15">
        <f t="shared" si="88"/>
        <v>0</v>
      </c>
      <c r="AH13" s="15">
        <f t="shared" si="88"/>
        <v>0</v>
      </c>
      <c r="AI13" s="15">
        <f t="shared" si="88"/>
        <v>0</v>
      </c>
      <c r="AJ13" s="602"/>
      <c r="AL13" s="601"/>
      <c r="AM13" s="883">
        <f>SUM(AM8:AM12)</f>
        <v>0</v>
      </c>
      <c r="AN13" s="15">
        <f>SUM(AN8:AN12)</f>
        <v>0</v>
      </c>
      <c r="AO13" s="602"/>
      <c r="AR13" s="601" t="str">
        <f t="shared" si="23"/>
        <v/>
      </c>
      <c r="AS13">
        <f t="shared" si="0"/>
        <v>1</v>
      </c>
      <c r="AT13" s="602" t="str">
        <f t="shared" si="24"/>
        <v/>
      </c>
      <c r="AU13" t="str">
        <f t="shared" si="2"/>
        <v>Total Revenue</v>
      </c>
      <c r="AV13" t="str">
        <f t="shared" si="3"/>
        <v/>
      </c>
      <c r="AX13" s="15">
        <f t="shared" ref="AX13:BP13" si="89">SUM(AX8:AX12)</f>
        <v>0</v>
      </c>
      <c r="AY13" s="15">
        <f t="shared" si="89"/>
        <v>0</v>
      </c>
      <c r="AZ13" s="15">
        <f t="shared" si="89"/>
        <v>0</v>
      </c>
      <c r="BA13" s="15">
        <f t="shared" si="89"/>
        <v>0</v>
      </c>
      <c r="BB13" s="15">
        <f t="shared" si="89"/>
        <v>0</v>
      </c>
      <c r="BC13" s="15">
        <f t="shared" si="89"/>
        <v>0</v>
      </c>
      <c r="BD13" s="15">
        <f t="shared" si="89"/>
        <v>0</v>
      </c>
      <c r="BE13" s="15">
        <f t="shared" si="89"/>
        <v>0</v>
      </c>
      <c r="BF13" s="15">
        <f t="shared" si="89"/>
        <v>0</v>
      </c>
      <c r="BG13" s="15">
        <f t="shared" si="89"/>
        <v>0</v>
      </c>
      <c r="BH13" s="15">
        <f t="shared" si="89"/>
        <v>0</v>
      </c>
      <c r="BI13" s="15">
        <f t="shared" si="89"/>
        <v>0</v>
      </c>
      <c r="BJ13" s="15">
        <f t="shared" si="89"/>
        <v>0</v>
      </c>
      <c r="BK13" s="15">
        <f t="shared" si="89"/>
        <v>0</v>
      </c>
      <c r="BL13" s="15">
        <f t="shared" si="89"/>
        <v>0</v>
      </c>
      <c r="BM13" s="15">
        <f t="shared" si="89"/>
        <v>0</v>
      </c>
      <c r="BN13" s="15">
        <f t="shared" si="89"/>
        <v>0</v>
      </c>
      <c r="BO13" s="15">
        <f t="shared" si="89"/>
        <v>0</v>
      </c>
      <c r="BP13" s="15">
        <f t="shared" si="89"/>
        <v>0</v>
      </c>
      <c r="BQ13" s="602"/>
      <c r="BS13" s="617">
        <f t="shared" ref="BS13:CO13" si="90">SUM(BS8:BS12)</f>
        <v>0</v>
      </c>
      <c r="BT13" s="15">
        <f t="shared" si="90"/>
        <v>0</v>
      </c>
      <c r="BU13" s="15">
        <f t="shared" si="90"/>
        <v>0</v>
      </c>
      <c r="BV13" s="15">
        <f t="shared" si="90"/>
        <v>0</v>
      </c>
      <c r="BW13" s="15">
        <f t="shared" si="90"/>
        <v>0</v>
      </c>
      <c r="BX13" s="15">
        <f t="shared" si="90"/>
        <v>0</v>
      </c>
      <c r="BY13" s="15">
        <f t="shared" si="90"/>
        <v>0</v>
      </c>
      <c r="BZ13" s="15">
        <f t="shared" si="90"/>
        <v>0</v>
      </c>
      <c r="CA13" s="15">
        <f t="shared" si="90"/>
        <v>0</v>
      </c>
      <c r="CB13" s="15">
        <f t="shared" si="90"/>
        <v>0</v>
      </c>
      <c r="CC13" s="15">
        <f t="shared" si="90"/>
        <v>0</v>
      </c>
      <c r="CD13" s="15">
        <f t="shared" si="90"/>
        <v>0</v>
      </c>
      <c r="CE13" s="15">
        <f t="shared" si="90"/>
        <v>0</v>
      </c>
      <c r="CF13" s="15">
        <f t="shared" si="90"/>
        <v>0</v>
      </c>
      <c r="CG13" s="15">
        <f t="shared" si="90"/>
        <v>0</v>
      </c>
      <c r="CH13" s="15">
        <f t="shared" si="90"/>
        <v>0</v>
      </c>
      <c r="CI13" s="15">
        <f t="shared" si="90"/>
        <v>0</v>
      </c>
      <c r="CJ13" s="15">
        <f t="shared" si="90"/>
        <v>0</v>
      </c>
      <c r="CK13" s="15">
        <f t="shared" si="90"/>
        <v>0</v>
      </c>
      <c r="CL13" s="15">
        <f t="shared" si="90"/>
        <v>0</v>
      </c>
      <c r="CM13" s="15">
        <f t="shared" si="90"/>
        <v>0</v>
      </c>
      <c r="CN13" s="15">
        <f t="shared" si="90"/>
        <v>0</v>
      </c>
      <c r="CO13" s="618">
        <f t="shared" si="90"/>
        <v>0</v>
      </c>
      <c r="CQ13" s="601" t="str">
        <f t="shared" si="26"/>
        <v/>
      </c>
      <c r="CR13">
        <f t="shared" si="4"/>
        <v>1</v>
      </c>
      <c r="CS13" s="602" t="str">
        <f t="shared" ref="CS13:CS61" si="91">IF($CR13&lt;=30,"",INDEX(Opex_expense_Type,MATCH($CR13,Index_card_code,0)))</f>
        <v/>
      </c>
      <c r="CT13" t="str">
        <f t="shared" si="6"/>
        <v>Total Revenue</v>
      </c>
      <c r="CU13" t="str">
        <f t="shared" si="7"/>
        <v/>
      </c>
      <c r="CW13" s="15">
        <f t="shared" ref="CW13:ER13" si="92">SUM(CW8:CW12)</f>
        <v>0</v>
      </c>
      <c r="CX13" s="15">
        <f t="shared" si="92"/>
        <v>0</v>
      </c>
      <c r="CY13" s="15">
        <f t="shared" si="92"/>
        <v>0</v>
      </c>
      <c r="CZ13" s="15">
        <f t="shared" si="92"/>
        <v>0</v>
      </c>
      <c r="DA13" s="15">
        <f t="shared" si="92"/>
        <v>0</v>
      </c>
      <c r="DB13" s="15">
        <f t="shared" si="92"/>
        <v>0</v>
      </c>
      <c r="DC13" s="15">
        <f t="shared" si="92"/>
        <v>0</v>
      </c>
      <c r="DD13" s="15">
        <f t="shared" si="92"/>
        <v>0</v>
      </c>
      <c r="DE13" s="15">
        <f t="shared" si="92"/>
        <v>0</v>
      </c>
      <c r="DF13" s="15">
        <f t="shared" si="92"/>
        <v>0</v>
      </c>
      <c r="DG13" s="15">
        <f t="shared" si="92"/>
        <v>0</v>
      </c>
      <c r="DH13" s="15">
        <f t="shared" si="92"/>
        <v>0</v>
      </c>
      <c r="DI13" s="15">
        <f t="shared" si="92"/>
        <v>0</v>
      </c>
      <c r="DJ13" s="15">
        <f t="shared" si="92"/>
        <v>0</v>
      </c>
      <c r="DK13" s="15">
        <f t="shared" si="92"/>
        <v>0</v>
      </c>
      <c r="DL13" s="15">
        <f t="shared" si="92"/>
        <v>0</v>
      </c>
      <c r="DM13" s="15">
        <f t="shared" si="92"/>
        <v>0</v>
      </c>
      <c r="DN13" s="15">
        <f t="shared" si="92"/>
        <v>0</v>
      </c>
      <c r="DO13" s="15">
        <f t="shared" si="92"/>
        <v>0</v>
      </c>
      <c r="DP13" s="15">
        <f t="shared" si="92"/>
        <v>0</v>
      </c>
      <c r="DQ13" s="15">
        <f t="shared" si="92"/>
        <v>0</v>
      </c>
      <c r="DR13" s="15">
        <f t="shared" si="92"/>
        <v>0</v>
      </c>
      <c r="DS13" s="15">
        <f t="shared" si="92"/>
        <v>0</v>
      </c>
      <c r="DT13" s="15">
        <f t="shared" si="92"/>
        <v>0</v>
      </c>
      <c r="DU13" s="15">
        <f t="shared" si="92"/>
        <v>0</v>
      </c>
      <c r="DV13" s="15">
        <f t="shared" si="92"/>
        <v>0</v>
      </c>
      <c r="DW13" s="15">
        <f t="shared" si="92"/>
        <v>0</v>
      </c>
      <c r="DX13" s="15">
        <f t="shared" si="92"/>
        <v>0</v>
      </c>
      <c r="DY13" s="15">
        <f t="shared" si="92"/>
        <v>0</v>
      </c>
      <c r="DZ13" s="15">
        <f t="shared" si="92"/>
        <v>0</v>
      </c>
      <c r="EA13" s="15">
        <f t="shared" si="92"/>
        <v>0</v>
      </c>
      <c r="EB13" s="15">
        <f t="shared" si="92"/>
        <v>0</v>
      </c>
      <c r="EC13" s="15">
        <f t="shared" si="92"/>
        <v>0</v>
      </c>
      <c r="ED13" s="15">
        <f t="shared" si="92"/>
        <v>0</v>
      </c>
      <c r="EE13" s="15">
        <f t="shared" si="92"/>
        <v>0</v>
      </c>
      <c r="EF13" s="15">
        <f t="shared" si="92"/>
        <v>0</v>
      </c>
      <c r="EG13" s="15">
        <f t="shared" si="92"/>
        <v>0</v>
      </c>
      <c r="EH13" s="15">
        <f t="shared" si="92"/>
        <v>0</v>
      </c>
      <c r="EI13" s="15">
        <f t="shared" si="92"/>
        <v>0</v>
      </c>
      <c r="EJ13" s="15">
        <f t="shared" si="92"/>
        <v>0</v>
      </c>
      <c r="EK13" s="15">
        <f t="shared" si="92"/>
        <v>0</v>
      </c>
      <c r="EL13" s="15">
        <f t="shared" si="92"/>
        <v>0</v>
      </c>
      <c r="EM13" s="15">
        <f t="shared" si="92"/>
        <v>0</v>
      </c>
      <c r="EN13" s="15">
        <f t="shared" si="92"/>
        <v>0</v>
      </c>
      <c r="EO13" s="15">
        <f t="shared" si="92"/>
        <v>0</v>
      </c>
      <c r="EP13" s="15">
        <f t="shared" si="92"/>
        <v>0</v>
      </c>
      <c r="EQ13" s="15">
        <f t="shared" si="92"/>
        <v>0</v>
      </c>
      <c r="ER13" s="15">
        <f t="shared" si="92"/>
        <v>0</v>
      </c>
      <c r="ES13" s="602"/>
    </row>
    <row r="14" spans="1:149" x14ac:dyDescent="0.25">
      <c r="B14" s="601"/>
      <c r="D14" s="602" t="str">
        <f t="shared" si="75"/>
        <v/>
      </c>
      <c r="J14" s="120"/>
      <c r="N14" s="120"/>
      <c r="R14" s="120"/>
      <c r="S14" s="602"/>
      <c r="U14" s="601"/>
      <c r="AJ14" s="602"/>
      <c r="AL14" s="601"/>
      <c r="AO14" s="602"/>
      <c r="AR14" s="601" t="str">
        <f t="shared" si="23"/>
        <v/>
      </c>
      <c r="AS14" t="str">
        <f t="shared" si="0"/>
        <v/>
      </c>
      <c r="AT14" s="602" t="str">
        <f t="shared" si="24"/>
        <v/>
      </c>
      <c r="AU14" t="str">
        <f t="shared" si="2"/>
        <v/>
      </c>
      <c r="AV14" t="str">
        <f t="shared" si="3"/>
        <v/>
      </c>
      <c r="BQ14" s="602"/>
      <c r="BS14" s="601"/>
      <c r="CO14" s="602"/>
      <c r="CQ14" s="601"/>
      <c r="CR14" t="str">
        <f t="shared" si="4"/>
        <v/>
      </c>
      <c r="CS14" s="602" t="str">
        <f t="shared" ref="CS14:CS25" si="93">IFERROR(IF($CR14&lt;=30,"",INDEX(Opex_expense_Type,MATCH($CR14,Index_card_code,0))),"")</f>
        <v/>
      </c>
      <c r="CT14" t="str">
        <f t="shared" si="6"/>
        <v/>
      </c>
      <c r="CU14" t="str">
        <f t="shared" si="7"/>
        <v/>
      </c>
      <c r="ES14" s="602"/>
    </row>
    <row r="15" spans="1:149" hidden="1" x14ac:dyDescent="0.25">
      <c r="B15" s="601"/>
      <c r="D15" s="602" t="str">
        <f t="shared" si="75"/>
        <v/>
      </c>
      <c r="E15" t="s">
        <v>10</v>
      </c>
      <c r="J15" s="120"/>
      <c r="N15" s="120"/>
      <c r="R15" s="120"/>
      <c r="S15" s="602"/>
      <c r="U15" s="601"/>
      <c r="AJ15" s="602"/>
      <c r="AL15" s="601"/>
      <c r="AO15" s="602"/>
      <c r="AR15" s="601" t="str">
        <f t="shared" si="23"/>
        <v/>
      </c>
      <c r="AS15" t="str">
        <f t="shared" si="0"/>
        <v/>
      </c>
      <c r="AT15" s="602" t="str">
        <f t="shared" si="24"/>
        <v/>
      </c>
      <c r="AU15" t="str">
        <f t="shared" si="2"/>
        <v>Cost of Sales</v>
      </c>
      <c r="AV15" t="str">
        <f t="shared" si="3"/>
        <v/>
      </c>
      <c r="BQ15" s="602"/>
      <c r="BS15" s="601"/>
      <c r="CO15" s="602"/>
      <c r="CQ15" s="601"/>
      <c r="CR15" t="str">
        <f t="shared" si="4"/>
        <v/>
      </c>
      <c r="CS15" s="602" t="str">
        <f t="shared" si="93"/>
        <v/>
      </c>
      <c r="CT15" t="str">
        <f t="shared" si="6"/>
        <v>Cost of Sales</v>
      </c>
      <c r="CU15" t="str">
        <f t="shared" si="7"/>
        <v/>
      </c>
      <c r="ES15" s="602"/>
    </row>
    <row r="16" spans="1:149" ht="15.75" hidden="1" thickBot="1" x14ac:dyDescent="0.3">
      <c r="B16" s="601"/>
      <c r="C16" s="23"/>
      <c r="D16" s="602" t="str">
        <f t="shared" si="75"/>
        <v/>
      </c>
      <c r="F16" t="str">
        <f t="shared" ref="F16:F24" si="94">IFERROR(INDEX(Index_Card_name,MATCH($C16,Index_card_code,0)),"")</f>
        <v/>
      </c>
      <c r="H16" s="14">
        <f>P16</f>
        <v>0</v>
      </c>
      <c r="I16" s="14">
        <f ca="1">SUMIF(Cards_selection_BPL,$C16,INDIRECT(Index!$P$16))</f>
        <v>0</v>
      </c>
      <c r="J16" s="122">
        <f ca="1">-H16+I16</f>
        <v>0</v>
      </c>
      <c r="L16" s="14">
        <f>P16</f>
        <v>0</v>
      </c>
      <c r="M16" s="14">
        <f ca="1">I16</f>
        <v>0</v>
      </c>
      <c r="N16" s="122">
        <f ca="1">-L16+M16</f>
        <v>0</v>
      </c>
      <c r="P16" s="14">
        <f>SUMIFS($X16:$AI16,$X$6:$AI$6,"="&amp;month_of_report)</f>
        <v>0</v>
      </c>
      <c r="Q16" s="14">
        <f ca="1">M16</f>
        <v>0</v>
      </c>
      <c r="R16" s="122">
        <f ca="1">-P16+Q16</f>
        <v>0</v>
      </c>
      <c r="S16" s="602"/>
      <c r="U16" s="601"/>
      <c r="V16" s="66"/>
      <c r="W16" s="66"/>
      <c r="X16" s="14">
        <f t="shared" ref="X16:X25" si="95">IF(X$6&lt;=month_of_report,(SUMIF(Cards_Selection,$C16,TB_Balance_01)),0)</f>
        <v>0</v>
      </c>
      <c r="Y16" s="14">
        <f>IF(Y$6&lt;=month_of_report,(SUMIF(Cards_Selection,$C16,TB_Balance_02)),0)</f>
        <v>0</v>
      </c>
      <c r="Z16" s="14">
        <f>IF(Z$6&lt;=month_of_report,(SUMIF(Cards_Selection,$C16,TB_Balance_03)),0)</f>
        <v>0</v>
      </c>
      <c r="AA16" s="14">
        <f>IF(AA$6&lt;=month_of_report,(SUMIF(Cards_Selection,$C16,TB_Balance_04)),0)</f>
        <v>0</v>
      </c>
      <c r="AB16" s="14">
        <f>IF(AB$6&lt;=month_of_report,(SUMIF(Cards_Selection,$C16,TB_Balance_05)),0)</f>
        <v>0</v>
      </c>
      <c r="AC16" s="14">
        <f>IF(AC$6&lt;=month_of_report,(SUMIF(Cards_Selection,$C16,TB_Balance_06)),0)</f>
        <v>0</v>
      </c>
      <c r="AD16" s="14">
        <f>IF(AD$6&lt;=month_of_report,(SUMIF(Cards_Selection,$C16,TB_Balance_07)),0)</f>
        <v>0</v>
      </c>
      <c r="AE16" s="14">
        <f>IF(AE$6&lt;=month_of_report,(SUMIF(Cards_Selection,$C16,TB_Balance_08)),0)</f>
        <v>0</v>
      </c>
      <c r="AF16" s="14">
        <f>IF(AF$6&lt;=month_of_report,(SUMIF(Cards_Selection,$C16,TB_Balance_09)),0)</f>
        <v>0</v>
      </c>
      <c r="AG16" s="14">
        <f>IF(AG$6&lt;=month_of_report,(SUMIF(Cards_Selection,$C16,TB_Balance_10)),0)</f>
        <v>0</v>
      </c>
      <c r="AH16" s="14">
        <f>IF(AH$6&lt;=month_of_report,(SUMIF(Cards_Selection,$C16,TB_Balance_11)),0)</f>
        <v>0</v>
      </c>
      <c r="AI16" s="14">
        <f>IF(AI$6&lt;=month_of_report,(SUMIF(Cards_Selection,$C16,TB_Balance_12)),0)</f>
        <v>0</v>
      </c>
      <c r="AJ16" s="602"/>
      <c r="AL16" s="601"/>
      <c r="AM16" s="884">
        <f>P16</f>
        <v>0</v>
      </c>
      <c r="AN16" s="14">
        <f t="shared" ref="AN16:AN25" si="96">IF(AN$6&lt;=month_of_report,(SUMIF(Cards_Selection,$C16,TB_Balance_12_Nis)),0)</f>
        <v>0</v>
      </c>
      <c r="AO16" s="602"/>
      <c r="AR16" s="601" t="str">
        <f t="shared" si="23"/>
        <v/>
      </c>
      <c r="AS16" t="str">
        <f t="shared" si="0"/>
        <v/>
      </c>
      <c r="AT16" s="602" t="str">
        <f t="shared" si="24"/>
        <v/>
      </c>
      <c r="AU16" t="str">
        <f t="shared" si="2"/>
        <v/>
      </c>
      <c r="AV16" t="str">
        <f t="shared" si="3"/>
        <v/>
      </c>
      <c r="AX16" s="66"/>
      <c r="AY16" s="66"/>
      <c r="AZ16" s="66"/>
      <c r="BA16" s="66"/>
      <c r="BB16" s="66"/>
      <c r="BC16" s="689">
        <f>BB16</f>
        <v>0</v>
      </c>
      <c r="BD16" s="66"/>
      <c r="BE16" s="66"/>
      <c r="BF16" s="66"/>
      <c r="BG16" s="689">
        <f>BF16</f>
        <v>0</v>
      </c>
      <c r="BH16" s="66"/>
      <c r="BI16" s="66"/>
      <c r="BJ16" s="66"/>
      <c r="BK16" s="689">
        <f>BJ16</f>
        <v>0</v>
      </c>
      <c r="BL16" s="66"/>
      <c r="BM16" s="66"/>
      <c r="BN16" s="66"/>
      <c r="BO16" s="689">
        <f>BN16</f>
        <v>0</v>
      </c>
      <c r="BP16" s="686">
        <f>BO16</f>
        <v>0</v>
      </c>
      <c r="BQ16" s="602"/>
      <c r="BS16" s="619">
        <f t="shared" ref="BS16:CN25" si="97">INDEX($AZ16:$BN16,MATCH(BS$6,$AZ$6:$BN$6,0))</f>
        <v>0</v>
      </c>
      <c r="BT16" s="14">
        <f t="shared" si="97"/>
        <v>0</v>
      </c>
      <c r="BU16" s="14">
        <f>BT16</f>
        <v>0</v>
      </c>
      <c r="BV16" s="14">
        <f t="shared" si="97"/>
        <v>0</v>
      </c>
      <c r="BW16" s="14">
        <f>BV16</f>
        <v>0</v>
      </c>
      <c r="BX16" s="14">
        <f t="shared" si="97"/>
        <v>0</v>
      </c>
      <c r="BY16" s="14">
        <f>BX16</f>
        <v>0</v>
      </c>
      <c r="BZ16" s="14">
        <f t="shared" si="97"/>
        <v>0</v>
      </c>
      <c r="CA16" s="14">
        <f>BZ16</f>
        <v>0</v>
      </c>
      <c r="CB16" s="14">
        <f t="shared" si="97"/>
        <v>0</v>
      </c>
      <c r="CC16" s="14">
        <f>CB16</f>
        <v>0</v>
      </c>
      <c r="CD16" s="14">
        <f t="shared" si="97"/>
        <v>0</v>
      </c>
      <c r="CE16" s="14">
        <f>CD16</f>
        <v>0</v>
      </c>
      <c r="CF16" s="14">
        <f t="shared" si="97"/>
        <v>0</v>
      </c>
      <c r="CG16" s="14">
        <f>CF16</f>
        <v>0</v>
      </c>
      <c r="CH16" s="14">
        <f t="shared" si="97"/>
        <v>0</v>
      </c>
      <c r="CI16" s="14">
        <f>CH16</f>
        <v>0</v>
      </c>
      <c r="CJ16" s="14">
        <f t="shared" si="97"/>
        <v>0</v>
      </c>
      <c r="CK16" s="14">
        <f>CJ16</f>
        <v>0</v>
      </c>
      <c r="CL16" s="14">
        <f t="shared" si="97"/>
        <v>0</v>
      </c>
      <c r="CM16" s="14">
        <f>CL16</f>
        <v>0</v>
      </c>
      <c r="CN16" s="14">
        <f t="shared" si="97"/>
        <v>0</v>
      </c>
      <c r="CO16" s="620">
        <f>CN16</f>
        <v>0</v>
      </c>
      <c r="CQ16" s="601"/>
      <c r="CR16" t="str">
        <f t="shared" si="4"/>
        <v/>
      </c>
      <c r="CS16" s="602" t="str">
        <f t="shared" si="93"/>
        <v/>
      </c>
      <c r="CT16" t="str">
        <f t="shared" si="6"/>
        <v/>
      </c>
      <c r="CU16" t="str">
        <f t="shared" si="7"/>
        <v/>
      </c>
      <c r="CW16" s="14">
        <f>SUMIFS(TB_Balance_01,TB_Entity,CW$7,Cards_Selection,$C16)</f>
        <v>0</v>
      </c>
      <c r="CX16" s="14">
        <f>SUMIFS(TB_Balance_01,TB_Entity,CX$7,Cards_Selection,$C16)</f>
        <v>0</v>
      </c>
      <c r="CY16" s="14">
        <f t="shared" ref="CY16:CY25" si="98">IF(CY$6&lt;=month_of_report,(IFERROR(INDEX($X$8:$AI$277,MATCH($CR16,$C$8:$C$277,0),MATCH(CY$6,$X$6:$AI$6,0)),0)),0)</f>
        <v>0</v>
      </c>
      <c r="CZ16" s="14">
        <f>SUMIFS(TB_Balance_02,TB_Entity,CZ$7,Cards_Selection,$C16)</f>
        <v>0</v>
      </c>
      <c r="DA16" s="14">
        <f>SUMIFS(TB_Balance_02,TB_Entity,DA$7,Cards_Selection,$C16)</f>
        <v>0</v>
      </c>
      <c r="DB16" s="14">
        <f t="shared" ref="DB16:DB25" si="99">IF(DB$6&lt;=month_of_report,(IFERROR(INDEX($X$8:$AI$277,MATCH($CR16,$C$8:$C$277,0),MATCH(DB$6,$X$6:$AI$6,0)),0)),0)</f>
        <v>0</v>
      </c>
      <c r="DC16" s="14">
        <f>SUMIFS(TB_Balance_03,TB_Entity,DC$7,Cards_Selection,$C16)</f>
        <v>0</v>
      </c>
      <c r="DD16" s="14">
        <f>SUMIFS(TB_Balance_03,TB_Entity,DD$7,Cards_Selection,$C16)</f>
        <v>0</v>
      </c>
      <c r="DE16" s="14">
        <f t="shared" ref="DE16:DE25" si="100">IF(DE$6&lt;=month_of_report,(IFERROR(INDEX($X$8:$AI$277,MATCH($CR16,$C$8:$C$277,0),MATCH(DE$6,$X$6:$AI$6,0)),0)),0)</f>
        <v>0</v>
      </c>
      <c r="DF16" s="14">
        <f>DC16</f>
        <v>0</v>
      </c>
      <c r="DG16" s="14">
        <f>DD16</f>
        <v>0</v>
      </c>
      <c r="DH16" s="14">
        <f>DE16</f>
        <v>0</v>
      </c>
      <c r="DI16" s="14">
        <f>SUMIFS(TB_Balance_04,TB_Entity,DI$7,Cards_Selection,$C16)</f>
        <v>0</v>
      </c>
      <c r="DJ16" s="14">
        <f>SUMIFS(TB_Balance_04,TB_Entity,DJ$7,Cards_Selection,$C16)</f>
        <v>0</v>
      </c>
      <c r="DK16" s="14">
        <f t="shared" ref="DK16:DK25" si="101">IF(DK$6&lt;=month_of_report,(IFERROR(INDEX($X$8:$AI$277,MATCH($CR16,$C$8:$C$277,0),MATCH(DK$6,$X$6:$AI$6,0)),0)),0)</f>
        <v>0</v>
      </c>
      <c r="DL16" s="14">
        <f>SUMIFS(TB_Balance_05,TB_Entity,DL$7,Cards_Selection,$C16)</f>
        <v>0</v>
      </c>
      <c r="DM16" s="14">
        <f>SUMIFS(TB_Balance_05,TB_Entity,DM$7,Cards_Selection,$C16)</f>
        <v>0</v>
      </c>
      <c r="DN16" s="14">
        <f t="shared" ref="DN16:DN25" si="102">IF(DN$6&lt;=month_of_report,(IFERROR(INDEX($X$8:$AI$277,MATCH($CR16,$C$8:$C$277,0),MATCH(DN$6,$X$6:$AI$6,0)),0)),0)</f>
        <v>0</v>
      </c>
      <c r="DO16" s="14">
        <f>SUMIFS(TB_Balance_06,TB_Entity,DO$7,Cards_Selection,$C16)</f>
        <v>0</v>
      </c>
      <c r="DP16" s="14">
        <f>SUMIFS(TB_Balance_06,TB_Entity,DP$7,Cards_Selection,$C16)</f>
        <v>0</v>
      </c>
      <c r="DQ16" s="14">
        <f t="shared" ref="DQ16:DQ25" si="103">IF(DQ$6&lt;=month_of_report,(IFERROR(INDEX($X$8:$AI$277,MATCH($CR16,$C$8:$C$277,0),MATCH(DQ$6,$X$6:$AI$6,0)),0)),0)</f>
        <v>0</v>
      </c>
      <c r="DR16" s="14">
        <f>DO16</f>
        <v>0</v>
      </c>
      <c r="DS16" s="14">
        <f>DP16</f>
        <v>0</v>
      </c>
      <c r="DT16" s="14">
        <f>DQ16</f>
        <v>0</v>
      </c>
      <c r="DU16" s="14">
        <f>SUMIFS(TB_Balance_07,TB_Entity,DU$7,Cards_Selection,$C16)</f>
        <v>0</v>
      </c>
      <c r="DV16" s="14">
        <f>SUMIFS(TB_Balance_07,TB_Entity,DV$7,Cards_Selection,$C16)</f>
        <v>0</v>
      </c>
      <c r="DW16" s="14">
        <f t="shared" ref="DW16:DW25" si="104">IF(DW$6&lt;=month_of_report,(IFERROR(INDEX($X$8:$AI$277,MATCH($CR16,$C$8:$C$277,0),MATCH(DW$6,$X$6:$AI$6,0)),0)),0)</f>
        <v>0</v>
      </c>
      <c r="DX16" s="14">
        <f>SUMIFS(TB_Balance_08,TB_Entity,DX$7,Cards_Selection,$C16)</f>
        <v>0</v>
      </c>
      <c r="DY16" s="14">
        <f>SUMIFS(TB_Balance_08,TB_Entity,DY$7,Cards_Selection,$C16)</f>
        <v>0</v>
      </c>
      <c r="DZ16" s="14">
        <f t="shared" ref="DZ16:DZ25" si="105">IF(DZ$6&lt;=month_of_report,(IFERROR(INDEX($X$8:$AI$277,MATCH($CR16,$C$8:$C$277,0),MATCH(DZ$6,$X$6:$AI$6,0)),0)),0)</f>
        <v>0</v>
      </c>
      <c r="EA16" s="14">
        <f>SUMIFS(TB_Balance_09,TB_Entity,EA$7,Cards_Selection,$C16)</f>
        <v>0</v>
      </c>
      <c r="EB16" s="14">
        <f>SUMIFS(TB_Balance_09,TB_Entity,EB$7,Cards_Selection,$C16)</f>
        <v>0</v>
      </c>
      <c r="EC16" s="14">
        <f t="shared" ref="EC16:EC25" si="106">IF(EC$6&lt;=month_of_report,(IFERROR(INDEX($X$8:$AI$277,MATCH($CR16,$C$8:$C$277,0),MATCH(EC$6,$X$6:$AI$6,0)),0)),0)</f>
        <v>0</v>
      </c>
      <c r="ED16" s="14">
        <f>EA16</f>
        <v>0</v>
      </c>
      <c r="EE16" s="14">
        <f>EB16</f>
        <v>0</v>
      </c>
      <c r="EF16" s="14">
        <f>EC16</f>
        <v>0</v>
      </c>
      <c r="EG16" s="14">
        <f>SUMIFS(TB_Balance_10,TB_Entity,EG$7,Cards_Selection,$C16)</f>
        <v>0</v>
      </c>
      <c r="EH16" s="14">
        <f>SUMIFS(TB_Balance_10,TB_Entity,EH$7,Cards_Selection,$C16)</f>
        <v>0</v>
      </c>
      <c r="EI16" s="14">
        <f t="shared" ref="EI16:EI25" si="107">IF(EI$6&lt;=month_of_report,(IFERROR(INDEX($X$8:$AI$277,MATCH($CR16,$C$8:$C$277,0),MATCH(EI$6,$X$6:$AI$6,0)),0)),0)</f>
        <v>0</v>
      </c>
      <c r="EJ16" s="14">
        <f>SUMIFS(TB_Balance_11,TB_Entity,EJ$7,Cards_Selection,$C16)</f>
        <v>0</v>
      </c>
      <c r="EK16" s="14">
        <f>SUMIFS(TB_Balance_11,TB_Entity,EK$7,Cards_Selection,$C16)</f>
        <v>0</v>
      </c>
      <c r="EL16" s="14">
        <f t="shared" ref="EL16:EL25" si="108">IF(EL$6&lt;=month_of_report,(IFERROR(INDEX($X$8:$AI$277,MATCH($CR16,$C$8:$C$277,0),MATCH(EL$6,$X$6:$AI$6,0)),0)),0)</f>
        <v>0</v>
      </c>
      <c r="EM16" s="14">
        <f>SUMIFS(TB_Balance_12,TB_Entity,EM$7,Cards_Selection,$C16)</f>
        <v>0</v>
      </c>
      <c r="EN16" s="14">
        <f>SUMIFS(TB_Balance_12,TB_Entity,EN$7,Cards_Selection,$C16)</f>
        <v>0</v>
      </c>
      <c r="EO16" s="14">
        <f t="shared" ref="EO16:EO25" si="109">IF(EO$6&lt;=month_of_report,(IFERROR(INDEX($X$8:$AI$277,MATCH($CR16,$C$8:$C$277,0),MATCH(EO$6,$X$6:$AI$6,0)),0)),0)</f>
        <v>0</v>
      </c>
      <c r="EP16" s="14">
        <f>EM16</f>
        <v>0</v>
      </c>
      <c r="EQ16" s="14">
        <f>EN16</f>
        <v>0</v>
      </c>
      <c r="ER16" s="14">
        <f>EO16</f>
        <v>0</v>
      </c>
      <c r="ES16" s="602"/>
    </row>
    <row r="17" spans="2:149" hidden="1" x14ac:dyDescent="0.25">
      <c r="B17" s="601"/>
      <c r="C17" s="23">
        <v>12202004101</v>
      </c>
      <c r="D17" s="602" t="str">
        <f t="shared" si="75"/>
        <v>COS</v>
      </c>
      <c r="F17" t="str">
        <f t="shared" si="94"/>
        <v>COS - Data Center/ AWS</v>
      </c>
      <c r="H17" s="13">
        <f t="shared" ref="H17:H25" si="110">INDEX($X17:$AI17,,MATCH($H$6,$X$6:$AI$6,0))</f>
        <v>0</v>
      </c>
      <c r="I17" s="13">
        <f ca="1">SUMIF(Cards_selection_BPL,$C17,INDIRECT(Index!$P$16))</f>
        <v>0</v>
      </c>
      <c r="J17" s="123">
        <f t="shared" ref="J17:J25" ca="1" si="111">-H17+I17</f>
        <v>0</v>
      </c>
      <c r="L17" s="13">
        <f t="shared" ref="L17:L25" si="112">IF(LEFT($L$6,2)="Q1",SUMIFS($X17:$Z17,$X$6:$Z$6,"&lt;="&amp;month_of_report),IF(LEFT($L$6,2)="Q2",SUMIFS($AA17:$AC17,$AA$6:$AC$6,"&lt;="&amp;month_of_report),IF(LEFT($L$6,2)="Q3",SUMIFS($AD17:$AF17,$AD$6:$AF$6,"&lt;="&amp;month_of_report),IF(LEFT($L$6,2)="Q4",SUMIFS($AG17:$AI17,$AG$6:$AI$6,"&lt;="&amp;month_of_report),0))))</f>
        <v>0</v>
      </c>
      <c r="M17" s="13">
        <f ca="1">IF(LEFT($L$6,2)="Q1",SUMIF(Cards_selection_BPL,$C17,INDIRECT(Index!$Q$16)),IF(LEFT($L$6,2)="Q2",SUMIF(Cards_selection_BPL,$C17,INDIRECT(Index!$Q$16))-SUMIF(Cards_selection_BPL,$C17,Balance_bplm_03),IF(LEFT($L$6,2)="Q3",SUMIF(Cards_selection_BPL,$C17,INDIRECT(Index!$Q$16))-SUMIF(Cards_selection_BPL,$C17,Balance_bplm_06),IF(LEFT($L$6,2)="Q4",SUMIF(Cards_selection_BPL,$C17,INDIRECT(Index!$Q$16))-SUMIF(Cards_selection_BPL,$C17,Balance_bplm_09),0))))</f>
        <v>0</v>
      </c>
      <c r="N17" s="123">
        <f t="shared" ref="N17:N25" ca="1" si="113">-L17+M17</f>
        <v>0</v>
      </c>
      <c r="P17" s="13">
        <f t="shared" ref="P17:P25" si="114">SUMIFS($X17:$AI17,$X$6:$AI$6,"&lt;="&amp;month_of_report)</f>
        <v>0</v>
      </c>
      <c r="Q17" s="13">
        <f ca="1">SUMIF(Cards_selection_BPL,$C17,INDIRECT(Index!$Q$16))</f>
        <v>0</v>
      </c>
      <c r="R17" s="123">
        <f t="shared" ref="R17:R25" ca="1" si="115">-P17+Q17</f>
        <v>0</v>
      </c>
      <c r="S17" s="602"/>
      <c r="U17" s="601"/>
      <c r="V17" s="67"/>
      <c r="W17" s="67"/>
      <c r="X17" s="13">
        <f>IF(X$6&lt;=month_of_report,(SUMIF(Cards_Selection,$C17,TB_Balance_01)),0)</f>
        <v>0</v>
      </c>
      <c r="Y17" s="13">
        <f t="shared" ref="Y17:Y25" si="116">IF(Y$6&lt;=month_of_report,(SUMIF(Cards_Selection,$C17,TB_Balance_02)-SUMIF(Cards_Selection,$C17,TB_Balance_01)),0)</f>
        <v>0</v>
      </c>
      <c r="Z17" s="13">
        <f t="shared" ref="Z17:Z25" si="117">IF(Z$6&lt;=month_of_report,(SUMIF(Cards_Selection,$C17,TB_Balance_03)-SUMIF(Cards_Selection,$C17,TB_Balance_02)),0)</f>
        <v>0</v>
      </c>
      <c r="AA17" s="13">
        <f t="shared" ref="AA17:AA25" si="118">IF(AA$6&lt;=month_of_report,(SUMIF(Cards_Selection,$C17,TB_Balance_04)-SUMIF(Cards_Selection,$C17,TB_Balance_03)),0)</f>
        <v>0</v>
      </c>
      <c r="AB17" s="13">
        <f t="shared" ref="AB17:AB25" si="119">IF(AB$6&lt;=month_of_report,(SUMIF(Cards_Selection,$C17,TB_Balance_05)-SUMIF(Cards_Selection,$C17,TB_Balance_04)),0)</f>
        <v>0</v>
      </c>
      <c r="AC17" s="13">
        <f t="shared" ref="AC17" si="120">IF(AC$6&lt;=month_of_report,(SUMIF(Cards_Selection,$C17,TB_Balance_06)-SUMIF(Cards_Selection,$C17,TB_Balance_05)),0)</f>
        <v>0</v>
      </c>
      <c r="AD17" s="13">
        <f t="shared" ref="AD17:AD25" si="121">IF(AD$6&lt;=month_of_report,(SUMIF(Cards_Selection,$C17,TB_Balance_07)-SUMIF(Cards_Selection,$C17,TB_Balance_06)),0)</f>
        <v>0</v>
      </c>
      <c r="AE17" s="13">
        <f t="shared" ref="AE17:AE25" si="122">IF(AE$6&lt;=month_of_report,(SUMIF(Cards_Selection,$C17,TB_Balance_08)-SUMIF(Cards_Selection,$C17,TB_Balance_07)),0)</f>
        <v>0</v>
      </c>
      <c r="AF17" s="13">
        <f t="shared" ref="AF17:AF25" si="123">IF(AF$6&lt;=month_of_report,(SUMIF(Cards_Selection,$C17,TB_Balance_09)-SUMIF(Cards_Selection,$C17,TB_Balance_08)),0)</f>
        <v>0</v>
      </c>
      <c r="AG17" s="13">
        <f t="shared" ref="AG17:AG25" si="124">IF(AG$6&lt;=month_of_report,(SUMIF(Cards_Selection,$C17,TB_Balance_10)-SUMIF(Cards_Selection,$C17,TB_Balance_09)),0)</f>
        <v>0</v>
      </c>
      <c r="AH17" s="13">
        <f t="shared" ref="AH17:AH25" si="125">IF(AH$6&lt;=month_of_report,(SUMIF(Cards_Selection,$C17,TB_Balance_11)-SUMIF(Cards_Selection,$C17,TB_Balance_10)),0)</f>
        <v>0</v>
      </c>
      <c r="AI17" s="13">
        <f t="shared" ref="AI17:AI25" si="126">IF(AI$6&lt;=month_of_report,(SUMIF(Cards_Selection,$C17,TB_Balance_12)-SUMIF(Cards_Selection,$C17,TB_Balance_11)),0)</f>
        <v>0</v>
      </c>
      <c r="AJ17" s="602"/>
      <c r="AL17" s="601"/>
      <c r="AM17" s="885">
        <f>P17</f>
        <v>0</v>
      </c>
      <c r="AN17" s="13">
        <f t="shared" si="96"/>
        <v>0</v>
      </c>
      <c r="AO17" s="602"/>
      <c r="AR17" s="601" t="str">
        <f t="shared" si="23"/>
        <v/>
      </c>
      <c r="AS17">
        <f t="shared" si="0"/>
        <v>12202004101</v>
      </c>
      <c r="AT17" s="602" t="str">
        <f t="shared" si="24"/>
        <v>COS</v>
      </c>
      <c r="AU17" t="str">
        <f t="shared" si="2"/>
        <v/>
      </c>
      <c r="AV17" t="str">
        <f t="shared" si="3"/>
        <v>COS - Data Center/ AWS</v>
      </c>
      <c r="AX17" s="67"/>
      <c r="AY17" s="67"/>
      <c r="AZ17" s="67"/>
      <c r="BA17" s="67"/>
      <c r="BB17" s="67"/>
      <c r="BC17" s="688">
        <f>SUM(AZ17:BB17)</f>
        <v>0</v>
      </c>
      <c r="BD17" s="67"/>
      <c r="BE17" s="67"/>
      <c r="BF17" s="67"/>
      <c r="BG17" s="688">
        <f>SUM(BD17:BF17)</f>
        <v>0</v>
      </c>
      <c r="BH17" s="67"/>
      <c r="BI17" s="67"/>
      <c r="BJ17" s="67"/>
      <c r="BK17" s="688">
        <f>SUM(BH17:BJ17)</f>
        <v>0</v>
      </c>
      <c r="BL17" s="67"/>
      <c r="BM17" s="67"/>
      <c r="BN17" s="67"/>
      <c r="BO17" s="688">
        <f>SUM(BL17:BN17)</f>
        <v>0</v>
      </c>
      <c r="BP17" s="687">
        <f t="shared" ref="BP17:BP25" si="127">BO17+BK17+BG17+BC17</f>
        <v>0</v>
      </c>
      <c r="BQ17" s="602"/>
      <c r="BS17" s="621">
        <f t="shared" si="97"/>
        <v>0</v>
      </c>
      <c r="BT17" s="13">
        <f t="shared" si="97"/>
        <v>0</v>
      </c>
      <c r="BU17" s="13">
        <f t="shared" ref="BU17:CO25" si="128">SUM(BS17:BT17)</f>
        <v>0</v>
      </c>
      <c r="BV17" s="13">
        <f t="shared" si="97"/>
        <v>0</v>
      </c>
      <c r="BW17" s="13">
        <f t="shared" si="128"/>
        <v>0</v>
      </c>
      <c r="BX17" s="13">
        <f t="shared" si="97"/>
        <v>0</v>
      </c>
      <c r="BY17" s="13">
        <f t="shared" si="128"/>
        <v>0</v>
      </c>
      <c r="BZ17" s="13">
        <f t="shared" si="97"/>
        <v>0</v>
      </c>
      <c r="CA17" s="13">
        <f t="shared" si="128"/>
        <v>0</v>
      </c>
      <c r="CB17" s="13">
        <f t="shared" si="97"/>
        <v>0</v>
      </c>
      <c r="CC17" s="13">
        <f t="shared" si="128"/>
        <v>0</v>
      </c>
      <c r="CD17" s="13">
        <f t="shared" si="97"/>
        <v>0</v>
      </c>
      <c r="CE17" s="13">
        <f t="shared" si="128"/>
        <v>0</v>
      </c>
      <c r="CF17" s="13">
        <f t="shared" si="97"/>
        <v>0</v>
      </c>
      <c r="CG17" s="13">
        <f t="shared" si="128"/>
        <v>0</v>
      </c>
      <c r="CH17" s="13">
        <f t="shared" si="97"/>
        <v>0</v>
      </c>
      <c r="CI17" s="13">
        <f t="shared" si="128"/>
        <v>0</v>
      </c>
      <c r="CJ17" s="13">
        <f t="shared" si="97"/>
        <v>0</v>
      </c>
      <c r="CK17" s="13">
        <f t="shared" si="128"/>
        <v>0</v>
      </c>
      <c r="CL17" s="13">
        <f t="shared" si="97"/>
        <v>0</v>
      </c>
      <c r="CM17" s="13">
        <f t="shared" si="128"/>
        <v>0</v>
      </c>
      <c r="CN17" s="13">
        <f t="shared" si="97"/>
        <v>0</v>
      </c>
      <c r="CO17" s="622">
        <f t="shared" si="128"/>
        <v>0</v>
      </c>
      <c r="CQ17" s="601"/>
      <c r="CR17">
        <f t="shared" si="4"/>
        <v>12202004101</v>
      </c>
      <c r="CS17" s="602" t="str">
        <f t="shared" si="93"/>
        <v>COS</v>
      </c>
      <c r="CT17" t="str">
        <f t="shared" si="6"/>
        <v/>
      </c>
      <c r="CU17" t="str">
        <f t="shared" si="7"/>
        <v>COS - Data Center/ AWS</v>
      </c>
      <c r="CW17" s="13">
        <f t="shared" ref="CW17:CX25" si="129">IF(CW$6&gt;month_of_report,0,SUMIFS(TB_Balance_01,TB_Entity,CW$7,Cards_Selection,$CR17))</f>
        <v>0</v>
      </c>
      <c r="CX17" s="13">
        <f t="shared" si="129"/>
        <v>0</v>
      </c>
      <c r="CY17" s="13">
        <f t="shared" si="98"/>
        <v>0</v>
      </c>
      <c r="CZ17" s="13">
        <f t="shared" ref="CZ17:DA25" si="130">IF(CZ$6&gt;month_of_report,0,SUMIFS(TB_Balance_02,TB_Entity,CZ$7,Cards_Selection,$CR17)-SUMIFS(TB_Balance_01,TB_Entity,CZ$7,Cards_Selection,$CR17))</f>
        <v>0</v>
      </c>
      <c r="DA17" s="13">
        <f t="shared" si="130"/>
        <v>0</v>
      </c>
      <c r="DB17" s="13">
        <f t="shared" si="99"/>
        <v>0</v>
      </c>
      <c r="DC17" s="13">
        <f t="shared" ref="DC17:DD25" si="131">IF(DC$6&gt;month_of_report,0,SUMIFS(TB_Balance_03,TB_Entity,DC$7,Cards_Selection,$CR17)-SUMIFS(TB_Balance_02,TB_Entity,DC$7,Cards_Selection,$CR17))</f>
        <v>0</v>
      </c>
      <c r="DD17" s="13">
        <f t="shared" si="131"/>
        <v>0</v>
      </c>
      <c r="DE17" s="13">
        <f t="shared" si="100"/>
        <v>0</v>
      </c>
      <c r="DF17" s="13">
        <f t="shared" ref="DF17" si="132">SUM(DC17,CZ17,CW17)</f>
        <v>0</v>
      </c>
      <c r="DG17" s="13">
        <f t="shared" ref="DG17:DH17" si="133">SUM(DD17,DA17,CX17)</f>
        <v>0</v>
      </c>
      <c r="DH17" s="13">
        <f t="shared" si="133"/>
        <v>0</v>
      </c>
      <c r="DI17" s="13">
        <f t="shared" ref="DI17:DJ25" si="134">IF(DI$6&gt;month_of_report,0,SUMIFS(TB_Balance_04,TB_Entity,DI$7,Cards_Selection,$CR17)-SUMIFS(TB_Balance_03,TB_Entity,DI$7,Cards_Selection,$CR17))</f>
        <v>0</v>
      </c>
      <c r="DJ17" s="13">
        <f t="shared" si="134"/>
        <v>0</v>
      </c>
      <c r="DK17" s="13">
        <f t="shared" si="101"/>
        <v>0</v>
      </c>
      <c r="DL17" s="13">
        <f t="shared" ref="DL17:DM25" si="135">IF(DL$6&gt;month_of_report,0,SUMIFS(TB_Balance_05,TB_Entity,DL$7,Cards_Selection,$CR17)-SUMIFS(TB_Balance_04,TB_Entity,DL$7,Cards_Selection,$CR17))</f>
        <v>0</v>
      </c>
      <c r="DM17" s="13">
        <f t="shared" si="135"/>
        <v>0</v>
      </c>
      <c r="DN17" s="13">
        <f t="shared" si="102"/>
        <v>0</v>
      </c>
      <c r="DO17" s="13">
        <f t="shared" ref="DO17:DP25" si="136">IF(DO$6&gt;month_of_report,0,SUMIFS(TB_Balance_06,TB_Entity,DO$7,Cards_Selection,$CR17)-SUMIFS(TB_Balance_05,TB_Entity,DO$7,Cards_Selection,$CR17))</f>
        <v>0</v>
      </c>
      <c r="DP17" s="13">
        <f t="shared" si="136"/>
        <v>0</v>
      </c>
      <c r="DQ17" s="13">
        <f t="shared" si="103"/>
        <v>0</v>
      </c>
      <c r="DR17" s="13">
        <f t="shared" ref="DR17" si="137">SUM(DO17,DL17,DI17)</f>
        <v>0</v>
      </c>
      <c r="DS17" s="13">
        <f t="shared" ref="DS17" si="138">SUM(DP17,DM17,DJ17)</f>
        <v>0</v>
      </c>
      <c r="DT17" s="13">
        <f t="shared" ref="DT17" si="139">SUM(DQ17,DN17,DK17)</f>
        <v>0</v>
      </c>
      <c r="DU17" s="13">
        <f t="shared" ref="DU17:DV25" si="140">IF(DU$6&gt;month_of_report,0,SUMIFS(TB_Balance_07,TB_Entity,DU$7,Cards_Selection,$CR17)-SUMIFS(TB_Balance_06,TB_Entity,DU$7,Cards_Selection,$CR17))</f>
        <v>0</v>
      </c>
      <c r="DV17" s="13">
        <f t="shared" si="140"/>
        <v>0</v>
      </c>
      <c r="DW17" s="13">
        <f t="shared" si="104"/>
        <v>0</v>
      </c>
      <c r="DX17" s="13">
        <f t="shared" ref="DX17:DY25" si="141">IF(DX$6&gt;month_of_report,0,SUMIFS(TB_Balance_08,TB_Entity,DX$7,Cards_Selection,$CR17)-SUMIFS(TB_Balance_07,TB_Entity,DX$7,Cards_Selection,$CR17))</f>
        <v>0</v>
      </c>
      <c r="DY17" s="13">
        <f t="shared" si="141"/>
        <v>0</v>
      </c>
      <c r="DZ17" s="13">
        <f t="shared" si="105"/>
        <v>0</v>
      </c>
      <c r="EA17" s="13">
        <f t="shared" ref="EA17:EB25" si="142">IF(EA$6&gt;month_of_report,0,SUMIFS(TB_Balance_09,TB_Entity,EA$7,Cards_Selection,$CR17)-SUMIFS(TB_Balance_08,TB_Entity,EA$7,Cards_Selection,$CR17))</f>
        <v>0</v>
      </c>
      <c r="EB17" s="13">
        <f t="shared" si="142"/>
        <v>0</v>
      </c>
      <c r="EC17" s="13">
        <f t="shared" si="106"/>
        <v>0</v>
      </c>
      <c r="ED17" s="13">
        <f t="shared" ref="ED17" si="143">SUM(EA17,DX17,DU17)</f>
        <v>0</v>
      </c>
      <c r="EE17" s="13">
        <f t="shared" ref="EE17" si="144">SUM(EB17,DY17,DV17)</f>
        <v>0</v>
      </c>
      <c r="EF17" s="13">
        <f t="shared" ref="EF17" si="145">SUM(EC17,DZ17,DW17)</f>
        <v>0</v>
      </c>
      <c r="EG17" s="13">
        <f t="shared" ref="EG17:EH25" si="146">IF(EG$6&gt;month_of_report,0,SUMIFS(TB_Balance_10,TB_Entity,EG$7,Cards_Selection,$CR17)-SUMIFS(TB_Balance_09,TB_Entity,EG$7,Cards_Selection,$CR17))</f>
        <v>0</v>
      </c>
      <c r="EH17" s="13">
        <f t="shared" si="146"/>
        <v>0</v>
      </c>
      <c r="EI17" s="13">
        <f t="shared" si="107"/>
        <v>0</v>
      </c>
      <c r="EJ17" s="13">
        <f t="shared" ref="EJ17:EK25" si="147">IF(EJ$6&gt;month_of_report,0,SUMIFS(TB_Balance_11,TB_Entity,EJ$7,Cards_Selection,$CR17)-SUMIFS(TB_Balance_10,TB_Entity,EJ$7,Cards_Selection,$CR17))</f>
        <v>0</v>
      </c>
      <c r="EK17" s="13">
        <f t="shared" si="147"/>
        <v>0</v>
      </c>
      <c r="EL17" s="13">
        <f t="shared" si="108"/>
        <v>0</v>
      </c>
      <c r="EM17" s="13">
        <f t="shared" ref="EM17:EN25" si="148">IF(EM$6&gt;month_of_report,0,SUMIFS(TB_Balance_12,TB_Entity,EM$7,Cards_Selection,$CR17)-SUMIFS(TB_Balance_11,TB_Entity,EM$7,Cards_Selection,$CR17))</f>
        <v>0</v>
      </c>
      <c r="EN17" s="13">
        <f t="shared" si="148"/>
        <v>0</v>
      </c>
      <c r="EO17" s="13">
        <f t="shared" si="109"/>
        <v>0</v>
      </c>
      <c r="EP17" s="13">
        <f t="shared" ref="EP17" si="149">SUM(EM17,EJ17,EG17)</f>
        <v>0</v>
      </c>
      <c r="EQ17" s="13">
        <f t="shared" ref="EQ17" si="150">SUM(EN17,EK17,EH17)</f>
        <v>0</v>
      </c>
      <c r="ER17" s="13">
        <f t="shared" ref="ER17" si="151">SUM(EO17,EL17,EI17)</f>
        <v>0</v>
      </c>
      <c r="ES17" s="602"/>
    </row>
    <row r="18" spans="2:149" hidden="1" x14ac:dyDescent="0.25">
      <c r="B18" s="601"/>
      <c r="C18" s="23">
        <v>12202004102</v>
      </c>
      <c r="D18" s="602" t="str">
        <f t="shared" si="75"/>
        <v>COS</v>
      </c>
      <c r="F18" t="str">
        <f t="shared" si="94"/>
        <v xml:space="preserve">COS - Merchants - technical Payment processing </v>
      </c>
      <c r="H18" s="9">
        <f>INDEX($X18:$AI18,,MATCH($H$6,$X$6:$AI$6,0))</f>
        <v>0</v>
      </c>
      <c r="I18" s="9">
        <f ca="1">SUMIF(Cards_selection_BPL,$C18,INDIRECT(Index!$P$16))</f>
        <v>0</v>
      </c>
      <c r="J18" s="120">
        <f t="shared" ca="1" si="111"/>
        <v>0</v>
      </c>
      <c r="L18" s="9">
        <f t="shared" si="112"/>
        <v>0</v>
      </c>
      <c r="M18" s="9">
        <f ca="1">IF(LEFT($L$6,2)="Q1",SUMIF(Cards_selection_BPL,$C18,INDIRECT(Index!$Q$16)),IF(LEFT($L$6,2)="Q2",SUMIF(Cards_selection_BPL,$C18,INDIRECT(Index!$Q$16))-SUMIF(Cards_selection_BPL,$C18,Balance_bplm_03),IF(LEFT($L$6,2)="Q3",SUMIF(Cards_selection_BPL,$C18,INDIRECT(Index!$Q$16))-SUMIF(Cards_selection_BPL,$C18,Balance_bplm_06),IF(LEFT($L$6,2)="Q4",SUMIF(Cards_selection_BPL,$C18,INDIRECT(Index!$Q$16))-SUMIF(Cards_selection_BPL,$C18,Balance_bplm_09),0))))</f>
        <v>0</v>
      </c>
      <c r="N18" s="120">
        <f t="shared" ca="1" si="113"/>
        <v>0</v>
      </c>
      <c r="P18" s="9">
        <f t="shared" si="114"/>
        <v>0</v>
      </c>
      <c r="Q18" s="9">
        <f ca="1">SUMIF(Cards_selection_BPL,$C18,INDIRECT(Index!$Q$16))</f>
        <v>0</v>
      </c>
      <c r="R18" s="120">
        <f t="shared" ca="1" si="115"/>
        <v>0</v>
      </c>
      <c r="S18" s="602"/>
      <c r="U18" s="601"/>
      <c r="V18" s="64"/>
      <c r="W18" s="64"/>
      <c r="X18" s="13">
        <f t="shared" si="95"/>
        <v>0</v>
      </c>
      <c r="Y18" s="13">
        <f t="shared" si="116"/>
        <v>0</v>
      </c>
      <c r="Z18" s="13">
        <f t="shared" si="117"/>
        <v>0</v>
      </c>
      <c r="AA18" s="13"/>
      <c r="AB18" s="13">
        <f t="shared" si="119"/>
        <v>0</v>
      </c>
      <c r="AC18" s="9">
        <f t="shared" ref="AC18:AC25" si="152">IF(AC$6&lt;=month_of_report,(SUMIF(Cards_Selection,$C18,TB_Balance_06)-SUMIF(Cards_Selection,$C18,TB_Balance_03)),0)</f>
        <v>0</v>
      </c>
      <c r="AD18" s="13"/>
      <c r="AE18" s="13">
        <f t="shared" si="122"/>
        <v>0</v>
      </c>
      <c r="AF18" s="9">
        <f>IF(AF$6&lt;=month_of_report,(SUMIF(Cards_Selection,$C18,TB_Balance_09)-SUMIF(Cards_Selection,$C18,TB_Balance_06)),0)</f>
        <v>0</v>
      </c>
      <c r="AG18" s="13"/>
      <c r="AH18" s="13">
        <f t="shared" si="125"/>
        <v>0</v>
      </c>
      <c r="AI18" s="9">
        <f t="shared" ref="AI18:AI24" si="153">IF(AI$6&lt;=month_of_report,(SUMIF(Cards_Selection,$C18,TB_Balance_12)-SUMIF(Cards_Selection,$C18,TB_Balance_09)),0)</f>
        <v>0</v>
      </c>
      <c r="AJ18" s="602"/>
      <c r="AL18" s="601"/>
      <c r="AM18" s="885">
        <f t="shared" ref="AM18" si="154">P18</f>
        <v>0</v>
      </c>
      <c r="AN18" s="9">
        <f t="shared" si="96"/>
        <v>0</v>
      </c>
      <c r="AO18" s="602"/>
      <c r="AR18" s="601" t="str">
        <f t="shared" ref="AR18" si="155">IF(B18="","",B18)</f>
        <v/>
      </c>
      <c r="AS18">
        <f t="shared" ref="AS18" si="156">IF(C18="","",C18)</f>
        <v>12202004102</v>
      </c>
      <c r="AT18" s="602" t="str">
        <f t="shared" si="24"/>
        <v>COS</v>
      </c>
      <c r="AU18" t="str">
        <f t="shared" ref="AU18" si="157">IF(E18="","",E18)</f>
        <v/>
      </c>
      <c r="AV18" t="str">
        <f t="shared" ref="AV18" si="158">IF(F18="","",F18)</f>
        <v xml:space="preserve">COS - Merchants - technical Payment processing </v>
      </c>
      <c r="AX18" s="64"/>
      <c r="AY18" s="64"/>
      <c r="AZ18" s="67"/>
      <c r="BA18" s="67"/>
      <c r="BB18" s="67"/>
      <c r="BC18" s="688">
        <f t="shared" ref="BC18:BC25" si="159">SUM(AZ18:BB18)</f>
        <v>0</v>
      </c>
      <c r="BD18" s="67"/>
      <c r="BE18" s="67"/>
      <c r="BF18" s="67"/>
      <c r="BG18" s="688">
        <f t="shared" ref="BG18:BG25" si="160">SUM(BD18:BF18)</f>
        <v>0</v>
      </c>
      <c r="BH18" s="67"/>
      <c r="BI18" s="67"/>
      <c r="BJ18" s="67"/>
      <c r="BK18" s="688">
        <f t="shared" ref="BK18:BK25" si="161">SUM(BH18:BJ18)</f>
        <v>0</v>
      </c>
      <c r="BL18" s="67"/>
      <c r="BM18" s="67"/>
      <c r="BN18" s="67"/>
      <c r="BO18" s="688">
        <f t="shared" ref="BO18:BO25" si="162">SUM(BL18:BN18)</f>
        <v>0</v>
      </c>
      <c r="BP18" s="687">
        <f t="shared" si="127"/>
        <v>0</v>
      </c>
      <c r="BQ18" s="602"/>
      <c r="BS18" s="621">
        <f t="shared" si="97"/>
        <v>0</v>
      </c>
      <c r="BT18" s="13">
        <f t="shared" si="97"/>
        <v>0</v>
      </c>
      <c r="BU18" s="13">
        <f t="shared" si="128"/>
        <v>0</v>
      </c>
      <c r="BV18" s="13">
        <f t="shared" si="97"/>
        <v>0</v>
      </c>
      <c r="BW18" s="13">
        <f t="shared" si="128"/>
        <v>0</v>
      </c>
      <c r="BX18" s="13">
        <f t="shared" si="97"/>
        <v>0</v>
      </c>
      <c r="BY18" s="13">
        <f t="shared" si="128"/>
        <v>0</v>
      </c>
      <c r="BZ18" s="13">
        <f t="shared" si="97"/>
        <v>0</v>
      </c>
      <c r="CA18" s="13">
        <f t="shared" si="128"/>
        <v>0</v>
      </c>
      <c r="CB18" s="13">
        <f t="shared" si="97"/>
        <v>0</v>
      </c>
      <c r="CC18" s="13">
        <f t="shared" si="128"/>
        <v>0</v>
      </c>
      <c r="CD18" s="13">
        <f t="shared" si="97"/>
        <v>0</v>
      </c>
      <c r="CE18" s="13">
        <f t="shared" si="128"/>
        <v>0</v>
      </c>
      <c r="CF18" s="13">
        <f t="shared" si="97"/>
        <v>0</v>
      </c>
      <c r="CG18" s="13">
        <f t="shared" si="128"/>
        <v>0</v>
      </c>
      <c r="CH18" s="13">
        <f t="shared" si="97"/>
        <v>0</v>
      </c>
      <c r="CI18" s="13">
        <f t="shared" si="128"/>
        <v>0</v>
      </c>
      <c r="CJ18" s="13">
        <f t="shared" si="97"/>
        <v>0</v>
      </c>
      <c r="CK18" s="13">
        <f t="shared" si="128"/>
        <v>0</v>
      </c>
      <c r="CL18" s="13">
        <f t="shared" si="97"/>
        <v>0</v>
      </c>
      <c r="CM18" s="13">
        <f t="shared" si="128"/>
        <v>0</v>
      </c>
      <c r="CN18" s="13">
        <f t="shared" si="97"/>
        <v>0</v>
      </c>
      <c r="CO18" s="622">
        <f t="shared" si="128"/>
        <v>0</v>
      </c>
      <c r="CQ18" s="601"/>
      <c r="CR18">
        <f t="shared" si="4"/>
        <v>12202004102</v>
      </c>
      <c r="CS18" s="602" t="str">
        <f t="shared" si="93"/>
        <v>COS</v>
      </c>
      <c r="CT18" t="str">
        <f t="shared" si="6"/>
        <v/>
      </c>
      <c r="CU18" t="str">
        <f t="shared" si="7"/>
        <v xml:space="preserve">COS - Merchants - technical Payment processing </v>
      </c>
      <c r="CW18" s="9">
        <f t="shared" si="129"/>
        <v>0</v>
      </c>
      <c r="CX18" s="9">
        <f t="shared" si="129"/>
        <v>0</v>
      </c>
      <c r="CY18" s="9">
        <f t="shared" si="98"/>
        <v>0</v>
      </c>
      <c r="CZ18" s="9">
        <f t="shared" si="130"/>
        <v>0</v>
      </c>
      <c r="DA18" s="9">
        <f t="shared" si="130"/>
        <v>0</v>
      </c>
      <c r="DB18" s="9">
        <f t="shared" si="99"/>
        <v>0</v>
      </c>
      <c r="DC18" s="9">
        <f t="shared" si="131"/>
        <v>0</v>
      </c>
      <c r="DD18" s="9">
        <f t="shared" si="131"/>
        <v>0</v>
      </c>
      <c r="DE18" s="9">
        <f t="shared" si="100"/>
        <v>0</v>
      </c>
      <c r="DF18" s="9">
        <f t="shared" ref="DF18:DF25" si="163">SUM(DC18,CZ18,CW18)</f>
        <v>0</v>
      </c>
      <c r="DG18" s="9">
        <f t="shared" ref="DG18:DG25" si="164">SUM(DD18,DA18,CX18)</f>
        <v>0</v>
      </c>
      <c r="DH18" s="9">
        <f t="shared" ref="DH18:DH25" si="165">SUM(DE18,DB18,CY18)</f>
        <v>0</v>
      </c>
      <c r="DI18" s="9">
        <f t="shared" si="134"/>
        <v>0</v>
      </c>
      <c r="DJ18" s="9">
        <f t="shared" si="134"/>
        <v>0</v>
      </c>
      <c r="DK18" s="9">
        <f t="shared" si="101"/>
        <v>0</v>
      </c>
      <c r="DL18" s="9">
        <f t="shared" si="135"/>
        <v>0</v>
      </c>
      <c r="DM18" s="9">
        <f t="shared" si="135"/>
        <v>0</v>
      </c>
      <c r="DN18" s="9">
        <f t="shared" si="102"/>
        <v>0</v>
      </c>
      <c r="DO18" s="9">
        <f t="shared" si="136"/>
        <v>0</v>
      </c>
      <c r="DP18" s="9">
        <f t="shared" si="136"/>
        <v>0</v>
      </c>
      <c r="DQ18" s="9">
        <f t="shared" si="103"/>
        <v>0</v>
      </c>
      <c r="DR18" s="9">
        <f t="shared" ref="DR18:DR25" si="166">SUM(DO18,DL18,DI18)</f>
        <v>0</v>
      </c>
      <c r="DS18" s="9">
        <f t="shared" ref="DS18:DS25" si="167">SUM(DP18,DM18,DJ18)</f>
        <v>0</v>
      </c>
      <c r="DT18" s="9">
        <f t="shared" ref="DT18:DT25" si="168">SUM(DQ18,DN18,DK18)</f>
        <v>0</v>
      </c>
      <c r="DU18" s="9">
        <f t="shared" si="140"/>
        <v>0</v>
      </c>
      <c r="DV18" s="9">
        <f t="shared" si="140"/>
        <v>0</v>
      </c>
      <c r="DW18" s="9">
        <f t="shared" si="104"/>
        <v>0</v>
      </c>
      <c r="DX18" s="9">
        <f t="shared" si="141"/>
        <v>0</v>
      </c>
      <c r="DY18" s="9">
        <f t="shared" si="141"/>
        <v>0</v>
      </c>
      <c r="DZ18" s="9">
        <f t="shared" si="105"/>
        <v>0</v>
      </c>
      <c r="EA18" s="9">
        <f t="shared" si="142"/>
        <v>0</v>
      </c>
      <c r="EB18" s="9">
        <f t="shared" si="142"/>
        <v>0</v>
      </c>
      <c r="EC18" s="9">
        <f t="shared" si="106"/>
        <v>0</v>
      </c>
      <c r="ED18" s="9">
        <f t="shared" ref="ED18:ED25" si="169">SUM(EA18,DX18,DU18)</f>
        <v>0</v>
      </c>
      <c r="EE18" s="9">
        <f t="shared" ref="EE18:EE25" si="170">SUM(EB18,DY18,DV18)</f>
        <v>0</v>
      </c>
      <c r="EF18" s="9">
        <f t="shared" ref="EF18:EF25" si="171">SUM(EC18,DZ18,DW18)</f>
        <v>0</v>
      </c>
      <c r="EG18" s="9">
        <f t="shared" si="146"/>
        <v>0</v>
      </c>
      <c r="EH18" s="9">
        <f t="shared" si="146"/>
        <v>0</v>
      </c>
      <c r="EI18" s="9">
        <f t="shared" si="107"/>
        <v>0</v>
      </c>
      <c r="EJ18" s="9">
        <f t="shared" si="147"/>
        <v>0</v>
      </c>
      <c r="EK18" s="9">
        <f t="shared" si="147"/>
        <v>0</v>
      </c>
      <c r="EL18" s="9">
        <f t="shared" si="108"/>
        <v>0</v>
      </c>
      <c r="EM18" s="9">
        <f t="shared" si="148"/>
        <v>0</v>
      </c>
      <c r="EN18" s="9">
        <f t="shared" si="148"/>
        <v>0</v>
      </c>
      <c r="EO18" s="9">
        <f t="shared" si="109"/>
        <v>0</v>
      </c>
      <c r="EP18" s="9">
        <f t="shared" ref="EP18:EP25" si="172">SUM(EM18,EJ18,EG18)</f>
        <v>0</v>
      </c>
      <c r="EQ18" s="9">
        <f t="shared" ref="EQ18:EQ25" si="173">SUM(EN18,EK18,EH18)</f>
        <v>0</v>
      </c>
      <c r="ER18" s="9">
        <f t="shared" ref="ER18:ER25" si="174">SUM(EO18,EL18,EI18)</f>
        <v>0</v>
      </c>
      <c r="ES18" s="602"/>
    </row>
    <row r="19" spans="2:149" hidden="1" x14ac:dyDescent="0.25">
      <c r="B19" s="601"/>
      <c r="C19" s="23">
        <v>12202004103</v>
      </c>
      <c r="D19" s="602" t="str">
        <f t="shared" si="75"/>
        <v>COS</v>
      </c>
      <c r="F19" t="str">
        <f t="shared" si="94"/>
        <v>COS - Processing</v>
      </c>
      <c r="H19" s="9">
        <f t="shared" si="110"/>
        <v>0</v>
      </c>
      <c r="I19" s="9">
        <f ca="1">SUMIF(Cards_selection_BPL,$C19,INDIRECT(Index!$P$16))</f>
        <v>0</v>
      </c>
      <c r="J19" s="120">
        <f t="shared" ca="1" si="111"/>
        <v>0</v>
      </c>
      <c r="L19" s="9">
        <f t="shared" si="112"/>
        <v>0</v>
      </c>
      <c r="M19" s="9">
        <f ca="1">IF(LEFT($L$6,2)="Q1",SUMIF(Cards_selection_BPL,$C19,INDIRECT(Index!$Q$16)),IF(LEFT($L$6,2)="Q2",SUMIF(Cards_selection_BPL,$C19,INDIRECT(Index!$Q$16))-SUMIF(Cards_selection_BPL,$C19,Balance_bplm_03),IF(LEFT($L$6,2)="Q3",SUMIF(Cards_selection_BPL,$C19,INDIRECT(Index!$Q$16))-SUMIF(Cards_selection_BPL,$C19,Balance_bplm_06),IF(LEFT($L$6,2)="Q4",SUMIF(Cards_selection_BPL,$C19,INDIRECT(Index!$Q$16))-SUMIF(Cards_selection_BPL,$C19,Balance_bplm_09),0))))</f>
        <v>0</v>
      </c>
      <c r="N19" s="120">
        <f t="shared" ca="1" si="113"/>
        <v>0</v>
      </c>
      <c r="P19" s="9">
        <f t="shared" si="114"/>
        <v>0</v>
      </c>
      <c r="Q19" s="9">
        <f ca="1">SUMIF(Cards_selection_BPL,$C19,INDIRECT(Index!$Q$16))</f>
        <v>0</v>
      </c>
      <c r="R19" s="120">
        <f t="shared" ca="1" si="115"/>
        <v>0</v>
      </c>
      <c r="S19" s="602"/>
      <c r="U19" s="601"/>
      <c r="V19" s="64"/>
      <c r="W19" s="64"/>
      <c r="X19" s="13">
        <f t="shared" si="95"/>
        <v>0</v>
      </c>
      <c r="Y19" s="13">
        <f t="shared" si="116"/>
        <v>0</v>
      </c>
      <c r="Z19" s="13">
        <f t="shared" si="117"/>
        <v>0</v>
      </c>
      <c r="AA19" s="13"/>
      <c r="AB19" s="13">
        <f t="shared" si="119"/>
        <v>0</v>
      </c>
      <c r="AC19" s="9">
        <f t="shared" si="152"/>
        <v>0</v>
      </c>
      <c r="AD19" s="13"/>
      <c r="AE19" s="13">
        <f t="shared" si="122"/>
        <v>0</v>
      </c>
      <c r="AF19" s="9">
        <f>IF(AF$6&lt;=month_of_report,(SUMIF(Cards_Selection,$C19,TB_Balance_09)-SUMIF(Cards_Selection,$C19,TB_Balance_06)),0)</f>
        <v>0</v>
      </c>
      <c r="AG19" s="13"/>
      <c r="AH19" s="13">
        <f t="shared" si="125"/>
        <v>0</v>
      </c>
      <c r="AI19" s="9">
        <f t="shared" si="153"/>
        <v>0</v>
      </c>
      <c r="AJ19" s="602"/>
      <c r="AL19" s="601"/>
      <c r="AM19" s="885">
        <f t="shared" ref="AM19:AM25" si="175">P19</f>
        <v>0</v>
      </c>
      <c r="AN19" s="9">
        <f t="shared" si="96"/>
        <v>0</v>
      </c>
      <c r="AO19" s="602"/>
      <c r="AR19" s="601" t="str">
        <f t="shared" si="23"/>
        <v/>
      </c>
      <c r="AS19">
        <f t="shared" si="0"/>
        <v>12202004103</v>
      </c>
      <c r="AT19" s="602" t="str">
        <f t="shared" si="24"/>
        <v>COS</v>
      </c>
      <c r="AU19" t="str">
        <f t="shared" si="2"/>
        <v/>
      </c>
      <c r="AV19" t="str">
        <f t="shared" si="3"/>
        <v>COS - Processing</v>
      </c>
      <c r="AX19" s="64"/>
      <c r="AY19" s="64"/>
      <c r="AZ19" s="67"/>
      <c r="BA19" s="67"/>
      <c r="BB19" s="67"/>
      <c r="BC19" s="688">
        <f t="shared" si="159"/>
        <v>0</v>
      </c>
      <c r="BD19" s="67"/>
      <c r="BE19" s="67"/>
      <c r="BF19" s="67"/>
      <c r="BG19" s="688">
        <f t="shared" si="160"/>
        <v>0</v>
      </c>
      <c r="BH19" s="67"/>
      <c r="BI19" s="67"/>
      <c r="BJ19" s="67"/>
      <c r="BK19" s="688">
        <f t="shared" si="161"/>
        <v>0</v>
      </c>
      <c r="BL19" s="67"/>
      <c r="BM19" s="67"/>
      <c r="BN19" s="67"/>
      <c r="BO19" s="688">
        <f t="shared" si="162"/>
        <v>0</v>
      </c>
      <c r="BP19" s="687">
        <f t="shared" si="127"/>
        <v>0</v>
      </c>
      <c r="BQ19" s="602"/>
      <c r="BS19" s="621">
        <f t="shared" si="97"/>
        <v>0</v>
      </c>
      <c r="BT19" s="13">
        <f t="shared" si="97"/>
        <v>0</v>
      </c>
      <c r="BU19" s="13">
        <f t="shared" si="128"/>
        <v>0</v>
      </c>
      <c r="BV19" s="13">
        <f t="shared" si="97"/>
        <v>0</v>
      </c>
      <c r="BW19" s="13">
        <f t="shared" si="128"/>
        <v>0</v>
      </c>
      <c r="BX19" s="13">
        <f t="shared" si="97"/>
        <v>0</v>
      </c>
      <c r="BY19" s="13">
        <f t="shared" si="128"/>
        <v>0</v>
      </c>
      <c r="BZ19" s="13">
        <f t="shared" si="97"/>
        <v>0</v>
      </c>
      <c r="CA19" s="13">
        <f t="shared" si="128"/>
        <v>0</v>
      </c>
      <c r="CB19" s="13">
        <f t="shared" si="97"/>
        <v>0</v>
      </c>
      <c r="CC19" s="13">
        <f t="shared" si="128"/>
        <v>0</v>
      </c>
      <c r="CD19" s="13">
        <f t="shared" si="97"/>
        <v>0</v>
      </c>
      <c r="CE19" s="13">
        <f t="shared" si="128"/>
        <v>0</v>
      </c>
      <c r="CF19" s="13">
        <f t="shared" si="97"/>
        <v>0</v>
      </c>
      <c r="CG19" s="13">
        <f t="shared" si="128"/>
        <v>0</v>
      </c>
      <c r="CH19" s="13">
        <f t="shared" si="97"/>
        <v>0</v>
      </c>
      <c r="CI19" s="13">
        <f t="shared" si="128"/>
        <v>0</v>
      </c>
      <c r="CJ19" s="13">
        <f t="shared" si="97"/>
        <v>0</v>
      </c>
      <c r="CK19" s="13">
        <f t="shared" si="128"/>
        <v>0</v>
      </c>
      <c r="CL19" s="13">
        <f t="shared" si="97"/>
        <v>0</v>
      </c>
      <c r="CM19" s="13">
        <f t="shared" si="128"/>
        <v>0</v>
      </c>
      <c r="CN19" s="13">
        <f t="shared" si="97"/>
        <v>0</v>
      </c>
      <c r="CO19" s="622">
        <f t="shared" si="128"/>
        <v>0</v>
      </c>
      <c r="CQ19" s="601"/>
      <c r="CR19">
        <f t="shared" si="4"/>
        <v>12202004103</v>
      </c>
      <c r="CS19" s="602" t="str">
        <f t="shared" si="93"/>
        <v>COS</v>
      </c>
      <c r="CT19" t="str">
        <f t="shared" si="6"/>
        <v/>
      </c>
      <c r="CU19" t="str">
        <f t="shared" si="7"/>
        <v>COS - Processing</v>
      </c>
      <c r="CW19" s="9">
        <f t="shared" si="129"/>
        <v>0</v>
      </c>
      <c r="CX19" s="9">
        <f t="shared" si="129"/>
        <v>0</v>
      </c>
      <c r="CY19" s="9">
        <f t="shared" si="98"/>
        <v>0</v>
      </c>
      <c r="CZ19" s="9">
        <f t="shared" si="130"/>
        <v>0</v>
      </c>
      <c r="DA19" s="9">
        <f t="shared" si="130"/>
        <v>0</v>
      </c>
      <c r="DB19" s="9">
        <f t="shared" si="99"/>
        <v>0</v>
      </c>
      <c r="DC19" s="9">
        <f t="shared" si="131"/>
        <v>0</v>
      </c>
      <c r="DD19" s="9">
        <f t="shared" si="131"/>
        <v>0</v>
      </c>
      <c r="DE19" s="9">
        <f t="shared" si="100"/>
        <v>0</v>
      </c>
      <c r="DF19" s="9">
        <f t="shared" si="163"/>
        <v>0</v>
      </c>
      <c r="DG19" s="9">
        <f t="shared" si="164"/>
        <v>0</v>
      </c>
      <c r="DH19" s="9">
        <f t="shared" si="165"/>
        <v>0</v>
      </c>
      <c r="DI19" s="9">
        <f t="shared" si="134"/>
        <v>0</v>
      </c>
      <c r="DJ19" s="9">
        <f t="shared" si="134"/>
        <v>0</v>
      </c>
      <c r="DK19" s="9">
        <f t="shared" si="101"/>
        <v>0</v>
      </c>
      <c r="DL19" s="9">
        <f t="shared" si="135"/>
        <v>0</v>
      </c>
      <c r="DM19" s="9">
        <f t="shared" si="135"/>
        <v>0</v>
      </c>
      <c r="DN19" s="9">
        <f t="shared" si="102"/>
        <v>0</v>
      </c>
      <c r="DO19" s="9">
        <f t="shared" si="136"/>
        <v>0</v>
      </c>
      <c r="DP19" s="9">
        <f t="shared" si="136"/>
        <v>0</v>
      </c>
      <c r="DQ19" s="9">
        <f t="shared" si="103"/>
        <v>0</v>
      </c>
      <c r="DR19" s="9">
        <f t="shared" si="166"/>
        <v>0</v>
      </c>
      <c r="DS19" s="9">
        <f t="shared" si="167"/>
        <v>0</v>
      </c>
      <c r="DT19" s="9">
        <f t="shared" si="168"/>
        <v>0</v>
      </c>
      <c r="DU19" s="9">
        <f t="shared" si="140"/>
        <v>0</v>
      </c>
      <c r="DV19" s="9">
        <f t="shared" si="140"/>
        <v>0</v>
      </c>
      <c r="DW19" s="9">
        <f t="shared" si="104"/>
        <v>0</v>
      </c>
      <c r="DX19" s="9">
        <f t="shared" si="141"/>
        <v>0</v>
      </c>
      <c r="DY19" s="9">
        <f t="shared" si="141"/>
        <v>0</v>
      </c>
      <c r="DZ19" s="9">
        <f t="shared" si="105"/>
        <v>0</v>
      </c>
      <c r="EA19" s="9">
        <f t="shared" si="142"/>
        <v>0</v>
      </c>
      <c r="EB19" s="9">
        <f t="shared" si="142"/>
        <v>0</v>
      </c>
      <c r="EC19" s="9">
        <f t="shared" si="106"/>
        <v>0</v>
      </c>
      <c r="ED19" s="9">
        <f t="shared" si="169"/>
        <v>0</v>
      </c>
      <c r="EE19" s="9">
        <f t="shared" si="170"/>
        <v>0</v>
      </c>
      <c r="EF19" s="9">
        <f t="shared" si="171"/>
        <v>0</v>
      </c>
      <c r="EG19" s="9">
        <f t="shared" si="146"/>
        <v>0</v>
      </c>
      <c r="EH19" s="9">
        <f t="shared" si="146"/>
        <v>0</v>
      </c>
      <c r="EI19" s="9">
        <f t="shared" si="107"/>
        <v>0</v>
      </c>
      <c r="EJ19" s="9">
        <f t="shared" si="147"/>
        <v>0</v>
      </c>
      <c r="EK19" s="9">
        <f t="shared" si="147"/>
        <v>0</v>
      </c>
      <c r="EL19" s="9">
        <f t="shared" si="108"/>
        <v>0</v>
      </c>
      <c r="EM19" s="9">
        <f t="shared" si="148"/>
        <v>0</v>
      </c>
      <c r="EN19" s="9">
        <f t="shared" si="148"/>
        <v>0</v>
      </c>
      <c r="EO19" s="9">
        <f t="shared" si="109"/>
        <v>0</v>
      </c>
      <c r="EP19" s="9">
        <f t="shared" si="172"/>
        <v>0</v>
      </c>
      <c r="EQ19" s="9">
        <f t="shared" si="173"/>
        <v>0</v>
      </c>
      <c r="ER19" s="9">
        <f t="shared" si="174"/>
        <v>0</v>
      </c>
      <c r="ES19" s="602"/>
    </row>
    <row r="20" spans="2:149" hidden="1" x14ac:dyDescent="0.25">
      <c r="B20" s="601"/>
      <c r="C20" s="23">
        <v>12202004104</v>
      </c>
      <c r="D20" s="602" t="str">
        <f t="shared" si="75"/>
        <v>COS</v>
      </c>
      <c r="F20" t="str">
        <f t="shared" si="94"/>
        <v>COS - Bank Commission</v>
      </c>
      <c r="H20" s="9">
        <f t="shared" si="110"/>
        <v>0</v>
      </c>
      <c r="I20" s="9">
        <f ca="1">SUMIF(Cards_selection_BPL,$C20,INDIRECT(Index!$P$16))</f>
        <v>0</v>
      </c>
      <c r="J20" s="120">
        <f t="shared" ca="1" si="111"/>
        <v>0</v>
      </c>
      <c r="L20" s="9">
        <f t="shared" si="112"/>
        <v>0</v>
      </c>
      <c r="M20" s="9">
        <f ca="1">IF(LEFT($L$6,2)="Q1",SUMIF(Cards_selection_BPL,$C20,INDIRECT(Index!$Q$16)),IF(LEFT($L$6,2)="Q2",SUMIF(Cards_selection_BPL,$C20,INDIRECT(Index!$Q$16))-SUMIF(Cards_selection_BPL,$C20,Balance_bplm_03),IF(LEFT($L$6,2)="Q3",SUMIF(Cards_selection_BPL,$C20,INDIRECT(Index!$Q$16))-SUMIF(Cards_selection_BPL,$C20,Balance_bplm_06),IF(LEFT($L$6,2)="Q4",SUMIF(Cards_selection_BPL,$C20,INDIRECT(Index!$Q$16))-SUMIF(Cards_selection_BPL,$C20,Balance_bplm_09),0))))</f>
        <v>0</v>
      </c>
      <c r="N20" s="120">
        <f t="shared" ca="1" si="113"/>
        <v>0</v>
      </c>
      <c r="P20" s="9">
        <f t="shared" si="114"/>
        <v>0</v>
      </c>
      <c r="Q20" s="9">
        <f ca="1">SUMIF(Cards_selection_BPL,$C20,INDIRECT(Index!$Q$16))</f>
        <v>0</v>
      </c>
      <c r="R20" s="120">
        <f t="shared" ca="1" si="115"/>
        <v>0</v>
      </c>
      <c r="S20" s="602"/>
      <c r="U20" s="601"/>
      <c r="V20" s="64"/>
      <c r="W20" s="64"/>
      <c r="X20" s="13">
        <f t="shared" si="95"/>
        <v>0</v>
      </c>
      <c r="Y20" s="13">
        <f t="shared" si="116"/>
        <v>0</v>
      </c>
      <c r="Z20" s="13">
        <f t="shared" si="117"/>
        <v>0</v>
      </c>
      <c r="AA20" s="13"/>
      <c r="AB20" s="13">
        <f t="shared" si="119"/>
        <v>0</v>
      </c>
      <c r="AC20" s="9">
        <f t="shared" si="152"/>
        <v>0</v>
      </c>
      <c r="AD20" s="13"/>
      <c r="AE20" s="13">
        <f t="shared" si="122"/>
        <v>0</v>
      </c>
      <c r="AF20" s="9">
        <f>IF(AF$6&lt;=month_of_report,(SUMIF(Cards_Selection,$C20,TB_Balance_09)-SUMIF(Cards_Selection,$C20,TB_Balance_06)),0)</f>
        <v>0</v>
      </c>
      <c r="AG20" s="13"/>
      <c r="AH20" s="13">
        <f t="shared" si="125"/>
        <v>0</v>
      </c>
      <c r="AI20" s="9">
        <f t="shared" si="153"/>
        <v>0</v>
      </c>
      <c r="AJ20" s="602"/>
      <c r="AL20" s="601"/>
      <c r="AM20" s="885">
        <f t="shared" si="175"/>
        <v>0</v>
      </c>
      <c r="AN20" s="9">
        <f t="shared" si="96"/>
        <v>0</v>
      </c>
      <c r="AO20" s="602"/>
      <c r="AR20" s="601" t="str">
        <f t="shared" si="23"/>
        <v/>
      </c>
      <c r="AS20">
        <f t="shared" si="0"/>
        <v>12202004104</v>
      </c>
      <c r="AT20" s="602" t="str">
        <f t="shared" si="24"/>
        <v>COS</v>
      </c>
      <c r="AU20" t="str">
        <f t="shared" si="2"/>
        <v/>
      </c>
      <c r="AV20" t="str">
        <f t="shared" si="3"/>
        <v>COS - Bank Commission</v>
      </c>
      <c r="AX20" s="64"/>
      <c r="AY20" s="64"/>
      <c r="AZ20" s="67"/>
      <c r="BA20" s="67"/>
      <c r="BB20" s="67"/>
      <c r="BC20" s="688">
        <f t="shared" si="159"/>
        <v>0</v>
      </c>
      <c r="BD20" s="67"/>
      <c r="BE20" s="67"/>
      <c r="BF20" s="67"/>
      <c r="BG20" s="688">
        <f t="shared" si="160"/>
        <v>0</v>
      </c>
      <c r="BH20" s="67"/>
      <c r="BI20" s="67"/>
      <c r="BJ20" s="67"/>
      <c r="BK20" s="688">
        <f t="shared" si="161"/>
        <v>0</v>
      </c>
      <c r="BL20" s="67"/>
      <c r="BM20" s="67"/>
      <c r="BN20" s="67"/>
      <c r="BO20" s="688">
        <f t="shared" si="162"/>
        <v>0</v>
      </c>
      <c r="BP20" s="687">
        <f t="shared" si="127"/>
        <v>0</v>
      </c>
      <c r="BQ20" s="602"/>
      <c r="BS20" s="621">
        <f t="shared" si="97"/>
        <v>0</v>
      </c>
      <c r="BT20" s="13">
        <f t="shared" si="97"/>
        <v>0</v>
      </c>
      <c r="BU20" s="13">
        <f t="shared" si="128"/>
        <v>0</v>
      </c>
      <c r="BV20" s="13">
        <f t="shared" si="97"/>
        <v>0</v>
      </c>
      <c r="BW20" s="13">
        <f t="shared" si="128"/>
        <v>0</v>
      </c>
      <c r="BX20" s="13">
        <f t="shared" si="97"/>
        <v>0</v>
      </c>
      <c r="BY20" s="13">
        <f t="shared" si="128"/>
        <v>0</v>
      </c>
      <c r="BZ20" s="13">
        <f t="shared" si="97"/>
        <v>0</v>
      </c>
      <c r="CA20" s="13">
        <f t="shared" si="128"/>
        <v>0</v>
      </c>
      <c r="CB20" s="13">
        <f t="shared" si="97"/>
        <v>0</v>
      </c>
      <c r="CC20" s="13">
        <f t="shared" si="128"/>
        <v>0</v>
      </c>
      <c r="CD20" s="13">
        <f t="shared" si="97"/>
        <v>0</v>
      </c>
      <c r="CE20" s="13">
        <f t="shared" si="128"/>
        <v>0</v>
      </c>
      <c r="CF20" s="13">
        <f t="shared" si="97"/>
        <v>0</v>
      </c>
      <c r="CG20" s="13">
        <f t="shared" si="128"/>
        <v>0</v>
      </c>
      <c r="CH20" s="13">
        <f t="shared" si="97"/>
        <v>0</v>
      </c>
      <c r="CI20" s="13">
        <f t="shared" si="128"/>
        <v>0</v>
      </c>
      <c r="CJ20" s="13">
        <f t="shared" si="97"/>
        <v>0</v>
      </c>
      <c r="CK20" s="13">
        <f t="shared" si="128"/>
        <v>0</v>
      </c>
      <c r="CL20" s="13">
        <f t="shared" si="97"/>
        <v>0</v>
      </c>
      <c r="CM20" s="13">
        <f t="shared" si="128"/>
        <v>0</v>
      </c>
      <c r="CN20" s="13">
        <f t="shared" si="97"/>
        <v>0</v>
      </c>
      <c r="CO20" s="622">
        <f t="shared" si="128"/>
        <v>0</v>
      </c>
      <c r="CQ20" s="601"/>
      <c r="CR20">
        <f t="shared" si="4"/>
        <v>12202004104</v>
      </c>
      <c r="CS20" s="602" t="str">
        <f t="shared" si="93"/>
        <v>COS</v>
      </c>
      <c r="CT20" t="str">
        <f t="shared" si="6"/>
        <v/>
      </c>
      <c r="CU20" t="str">
        <f t="shared" si="7"/>
        <v>COS - Bank Commission</v>
      </c>
      <c r="CW20" s="9">
        <f t="shared" si="129"/>
        <v>0</v>
      </c>
      <c r="CX20" s="9">
        <f t="shared" si="129"/>
        <v>0</v>
      </c>
      <c r="CY20" s="9">
        <f t="shared" si="98"/>
        <v>0</v>
      </c>
      <c r="CZ20" s="9">
        <f t="shared" si="130"/>
        <v>0</v>
      </c>
      <c r="DA20" s="9">
        <f t="shared" si="130"/>
        <v>0</v>
      </c>
      <c r="DB20" s="9">
        <f t="shared" si="99"/>
        <v>0</v>
      </c>
      <c r="DC20" s="9">
        <f t="shared" si="131"/>
        <v>0</v>
      </c>
      <c r="DD20" s="9">
        <f t="shared" si="131"/>
        <v>0</v>
      </c>
      <c r="DE20" s="9">
        <f t="shared" si="100"/>
        <v>0</v>
      </c>
      <c r="DF20" s="9">
        <f t="shared" si="163"/>
        <v>0</v>
      </c>
      <c r="DG20" s="9">
        <f t="shared" si="164"/>
        <v>0</v>
      </c>
      <c r="DH20" s="9">
        <f t="shared" si="165"/>
        <v>0</v>
      </c>
      <c r="DI20" s="9">
        <f t="shared" si="134"/>
        <v>0</v>
      </c>
      <c r="DJ20" s="9">
        <f t="shared" si="134"/>
        <v>0</v>
      </c>
      <c r="DK20" s="9">
        <f t="shared" si="101"/>
        <v>0</v>
      </c>
      <c r="DL20" s="9">
        <f t="shared" si="135"/>
        <v>0</v>
      </c>
      <c r="DM20" s="9">
        <f t="shared" si="135"/>
        <v>0</v>
      </c>
      <c r="DN20" s="9">
        <f t="shared" si="102"/>
        <v>0</v>
      </c>
      <c r="DO20" s="9">
        <f t="shared" si="136"/>
        <v>0</v>
      </c>
      <c r="DP20" s="9">
        <f t="shared" si="136"/>
        <v>0</v>
      </c>
      <c r="DQ20" s="9">
        <f t="shared" si="103"/>
        <v>0</v>
      </c>
      <c r="DR20" s="9">
        <f t="shared" si="166"/>
        <v>0</v>
      </c>
      <c r="DS20" s="9">
        <f t="shared" si="167"/>
        <v>0</v>
      </c>
      <c r="DT20" s="9">
        <f t="shared" si="168"/>
        <v>0</v>
      </c>
      <c r="DU20" s="9">
        <f t="shared" si="140"/>
        <v>0</v>
      </c>
      <c r="DV20" s="9">
        <f t="shared" si="140"/>
        <v>0</v>
      </c>
      <c r="DW20" s="9">
        <f t="shared" si="104"/>
        <v>0</v>
      </c>
      <c r="DX20" s="9">
        <f t="shared" si="141"/>
        <v>0</v>
      </c>
      <c r="DY20" s="9">
        <f t="shared" si="141"/>
        <v>0</v>
      </c>
      <c r="DZ20" s="9">
        <f t="shared" si="105"/>
        <v>0</v>
      </c>
      <c r="EA20" s="9">
        <f t="shared" si="142"/>
        <v>0</v>
      </c>
      <c r="EB20" s="9">
        <f t="shared" si="142"/>
        <v>0</v>
      </c>
      <c r="EC20" s="9">
        <f t="shared" si="106"/>
        <v>0</v>
      </c>
      <c r="ED20" s="9">
        <f t="shared" si="169"/>
        <v>0</v>
      </c>
      <c r="EE20" s="9">
        <f t="shared" si="170"/>
        <v>0</v>
      </c>
      <c r="EF20" s="9">
        <f t="shared" si="171"/>
        <v>0</v>
      </c>
      <c r="EG20" s="9">
        <f t="shared" si="146"/>
        <v>0</v>
      </c>
      <c r="EH20" s="9">
        <f t="shared" si="146"/>
        <v>0</v>
      </c>
      <c r="EI20" s="9">
        <f t="shared" si="107"/>
        <v>0</v>
      </c>
      <c r="EJ20" s="9">
        <f t="shared" si="147"/>
        <v>0</v>
      </c>
      <c r="EK20" s="9">
        <f t="shared" si="147"/>
        <v>0</v>
      </c>
      <c r="EL20" s="9">
        <f t="shared" si="108"/>
        <v>0</v>
      </c>
      <c r="EM20" s="9">
        <f t="shared" si="148"/>
        <v>0</v>
      </c>
      <c r="EN20" s="9">
        <f t="shared" si="148"/>
        <v>0</v>
      </c>
      <c r="EO20" s="9">
        <f t="shared" si="109"/>
        <v>0</v>
      </c>
      <c r="EP20" s="9">
        <f t="shared" si="172"/>
        <v>0</v>
      </c>
      <c r="EQ20" s="9">
        <f t="shared" si="173"/>
        <v>0</v>
      </c>
      <c r="ER20" s="9">
        <f t="shared" si="174"/>
        <v>0</v>
      </c>
      <c r="ES20" s="602"/>
    </row>
    <row r="21" spans="2:149" hidden="1" x14ac:dyDescent="0.25">
      <c r="B21" s="601"/>
      <c r="C21" s="23">
        <v>12202004105</v>
      </c>
      <c r="D21" s="602" t="str">
        <f t="shared" si="75"/>
        <v>COS</v>
      </c>
      <c r="F21" t="str">
        <f t="shared" si="94"/>
        <v xml:space="preserve">COS - Users fees </v>
      </c>
      <c r="H21" s="9">
        <f t="shared" si="110"/>
        <v>0</v>
      </c>
      <c r="I21" s="9">
        <f ca="1">SUMIF(Cards_selection_BPL,$C21,INDIRECT(Index!$P$16))</f>
        <v>0</v>
      </c>
      <c r="J21" s="120">
        <f t="shared" ca="1" si="111"/>
        <v>0</v>
      </c>
      <c r="L21" s="9">
        <f t="shared" si="112"/>
        <v>0</v>
      </c>
      <c r="M21" s="9">
        <f ca="1">IF(LEFT($L$6,2)="Q1",SUMIF(Cards_selection_BPL,$C21,INDIRECT(Index!$Q$16)),IF(LEFT($L$6,2)="Q2",SUMIF(Cards_selection_BPL,$C21,INDIRECT(Index!$Q$16))-SUMIF(Cards_selection_BPL,$C21,Balance_bplm_03),IF(LEFT($L$6,2)="Q3",SUMIF(Cards_selection_BPL,$C21,INDIRECT(Index!$Q$16))-SUMIF(Cards_selection_BPL,$C21,Balance_bplm_06),IF(LEFT($L$6,2)="Q4",SUMIF(Cards_selection_BPL,$C21,INDIRECT(Index!$Q$16))-SUMIF(Cards_selection_BPL,$C21,Balance_bplm_09),0))))</f>
        <v>0</v>
      </c>
      <c r="N21" s="120">
        <f t="shared" ca="1" si="113"/>
        <v>0</v>
      </c>
      <c r="P21" s="9">
        <f t="shared" si="114"/>
        <v>0</v>
      </c>
      <c r="Q21" s="9">
        <f ca="1">SUMIF(Cards_selection_BPL,$C21,INDIRECT(Index!$Q$16))</f>
        <v>0</v>
      </c>
      <c r="R21" s="120">
        <f t="shared" ca="1" si="115"/>
        <v>0</v>
      </c>
      <c r="S21" s="602"/>
      <c r="U21" s="601"/>
      <c r="V21" s="64"/>
      <c r="W21" s="64"/>
      <c r="X21" s="13">
        <f t="shared" si="95"/>
        <v>0</v>
      </c>
      <c r="Y21" s="13">
        <f t="shared" si="116"/>
        <v>0</v>
      </c>
      <c r="Z21" s="13">
        <f t="shared" si="117"/>
        <v>0</v>
      </c>
      <c r="AA21" s="13">
        <f t="shared" si="118"/>
        <v>0</v>
      </c>
      <c r="AB21" s="13">
        <f t="shared" si="119"/>
        <v>0</v>
      </c>
      <c r="AC21" s="9">
        <f t="shared" si="152"/>
        <v>0</v>
      </c>
      <c r="AD21" s="13">
        <f t="shared" si="121"/>
        <v>0</v>
      </c>
      <c r="AE21" s="13">
        <f t="shared" si="122"/>
        <v>0</v>
      </c>
      <c r="AF21" s="13">
        <f t="shared" si="123"/>
        <v>0</v>
      </c>
      <c r="AG21" s="13">
        <f t="shared" si="124"/>
        <v>0</v>
      </c>
      <c r="AH21" s="13">
        <f t="shared" si="125"/>
        <v>0</v>
      </c>
      <c r="AI21" s="9">
        <f t="shared" si="153"/>
        <v>0</v>
      </c>
      <c r="AJ21" s="602"/>
      <c r="AL21" s="601"/>
      <c r="AM21" s="885">
        <f t="shared" si="175"/>
        <v>0</v>
      </c>
      <c r="AN21" s="9">
        <f t="shared" si="96"/>
        <v>0</v>
      </c>
      <c r="AO21" s="602"/>
      <c r="AR21" s="601" t="str">
        <f t="shared" si="23"/>
        <v/>
      </c>
      <c r="AS21">
        <f t="shared" si="0"/>
        <v>12202004105</v>
      </c>
      <c r="AT21" s="602" t="str">
        <f t="shared" si="24"/>
        <v>COS</v>
      </c>
      <c r="AU21" t="str">
        <f t="shared" si="2"/>
        <v/>
      </c>
      <c r="AV21" t="str">
        <f t="shared" si="3"/>
        <v xml:space="preserve">COS - Users fees </v>
      </c>
      <c r="AX21" s="64"/>
      <c r="AY21" s="64"/>
      <c r="AZ21" s="67"/>
      <c r="BA21" s="67"/>
      <c r="BB21" s="67"/>
      <c r="BC21" s="688">
        <f t="shared" si="159"/>
        <v>0</v>
      </c>
      <c r="BD21" s="67"/>
      <c r="BE21" s="67"/>
      <c r="BF21" s="67"/>
      <c r="BG21" s="688">
        <f t="shared" si="160"/>
        <v>0</v>
      </c>
      <c r="BH21" s="67"/>
      <c r="BI21" s="67"/>
      <c r="BJ21" s="67"/>
      <c r="BK21" s="688">
        <f t="shared" si="161"/>
        <v>0</v>
      </c>
      <c r="BL21" s="67"/>
      <c r="BM21" s="67"/>
      <c r="BN21" s="67"/>
      <c r="BO21" s="688">
        <f t="shared" si="162"/>
        <v>0</v>
      </c>
      <c r="BP21" s="687">
        <f t="shared" si="127"/>
        <v>0</v>
      </c>
      <c r="BQ21" s="602"/>
      <c r="BS21" s="621">
        <f t="shared" si="97"/>
        <v>0</v>
      </c>
      <c r="BT21" s="13">
        <f t="shared" si="97"/>
        <v>0</v>
      </c>
      <c r="BU21" s="13">
        <f t="shared" si="128"/>
        <v>0</v>
      </c>
      <c r="BV21" s="13">
        <f t="shared" si="97"/>
        <v>0</v>
      </c>
      <c r="BW21" s="13">
        <f t="shared" si="128"/>
        <v>0</v>
      </c>
      <c r="BX21" s="13">
        <f t="shared" si="97"/>
        <v>0</v>
      </c>
      <c r="BY21" s="13">
        <f t="shared" si="128"/>
        <v>0</v>
      </c>
      <c r="BZ21" s="13">
        <f t="shared" si="97"/>
        <v>0</v>
      </c>
      <c r="CA21" s="13">
        <f t="shared" si="128"/>
        <v>0</v>
      </c>
      <c r="CB21" s="13">
        <f t="shared" si="97"/>
        <v>0</v>
      </c>
      <c r="CC21" s="13">
        <f t="shared" si="128"/>
        <v>0</v>
      </c>
      <c r="CD21" s="13">
        <f t="shared" si="97"/>
        <v>0</v>
      </c>
      <c r="CE21" s="13">
        <f t="shared" si="128"/>
        <v>0</v>
      </c>
      <c r="CF21" s="13">
        <f t="shared" si="97"/>
        <v>0</v>
      </c>
      <c r="CG21" s="13">
        <f t="shared" si="128"/>
        <v>0</v>
      </c>
      <c r="CH21" s="13">
        <f t="shared" si="97"/>
        <v>0</v>
      </c>
      <c r="CI21" s="13">
        <f t="shared" si="128"/>
        <v>0</v>
      </c>
      <c r="CJ21" s="13">
        <f t="shared" si="97"/>
        <v>0</v>
      </c>
      <c r="CK21" s="13">
        <f t="shared" si="128"/>
        <v>0</v>
      </c>
      <c r="CL21" s="13">
        <f t="shared" si="97"/>
        <v>0</v>
      </c>
      <c r="CM21" s="13">
        <f t="shared" si="128"/>
        <v>0</v>
      </c>
      <c r="CN21" s="13">
        <f t="shared" si="97"/>
        <v>0</v>
      </c>
      <c r="CO21" s="622">
        <f t="shared" si="128"/>
        <v>0</v>
      </c>
      <c r="CQ21" s="601"/>
      <c r="CR21">
        <f t="shared" si="4"/>
        <v>12202004105</v>
      </c>
      <c r="CS21" s="602" t="str">
        <f t="shared" si="93"/>
        <v>COS</v>
      </c>
      <c r="CT21" t="str">
        <f t="shared" si="6"/>
        <v/>
      </c>
      <c r="CU21" t="str">
        <f t="shared" si="7"/>
        <v xml:space="preserve">COS - Users fees </v>
      </c>
      <c r="CW21" s="9">
        <f t="shared" si="129"/>
        <v>0</v>
      </c>
      <c r="CX21" s="9">
        <f t="shared" si="129"/>
        <v>0</v>
      </c>
      <c r="CY21" s="9">
        <f t="shared" si="98"/>
        <v>0</v>
      </c>
      <c r="CZ21" s="9">
        <f t="shared" si="130"/>
        <v>0</v>
      </c>
      <c r="DA21" s="9">
        <f t="shared" si="130"/>
        <v>0</v>
      </c>
      <c r="DB21" s="9">
        <f t="shared" si="99"/>
        <v>0</v>
      </c>
      <c r="DC21" s="9">
        <f t="shared" si="131"/>
        <v>0</v>
      </c>
      <c r="DD21" s="9">
        <f t="shared" si="131"/>
        <v>0</v>
      </c>
      <c r="DE21" s="9">
        <f t="shared" si="100"/>
        <v>0</v>
      </c>
      <c r="DF21" s="9">
        <f t="shared" si="163"/>
        <v>0</v>
      </c>
      <c r="DG21" s="9">
        <f t="shared" si="164"/>
        <v>0</v>
      </c>
      <c r="DH21" s="9">
        <f t="shared" si="165"/>
        <v>0</v>
      </c>
      <c r="DI21" s="9">
        <f t="shared" si="134"/>
        <v>0</v>
      </c>
      <c r="DJ21" s="9">
        <f t="shared" si="134"/>
        <v>0</v>
      </c>
      <c r="DK21" s="9">
        <f t="shared" si="101"/>
        <v>0</v>
      </c>
      <c r="DL21" s="9">
        <f t="shared" si="135"/>
        <v>0</v>
      </c>
      <c r="DM21" s="9">
        <f t="shared" si="135"/>
        <v>0</v>
      </c>
      <c r="DN21" s="9">
        <f t="shared" si="102"/>
        <v>0</v>
      </c>
      <c r="DO21" s="9">
        <f t="shared" si="136"/>
        <v>0</v>
      </c>
      <c r="DP21" s="9">
        <f t="shared" si="136"/>
        <v>0</v>
      </c>
      <c r="DQ21" s="9">
        <f t="shared" si="103"/>
        <v>0</v>
      </c>
      <c r="DR21" s="9">
        <f t="shared" si="166"/>
        <v>0</v>
      </c>
      <c r="DS21" s="9">
        <f t="shared" si="167"/>
        <v>0</v>
      </c>
      <c r="DT21" s="9">
        <f t="shared" si="168"/>
        <v>0</v>
      </c>
      <c r="DU21" s="9">
        <f t="shared" si="140"/>
        <v>0</v>
      </c>
      <c r="DV21" s="9">
        <f t="shared" si="140"/>
        <v>0</v>
      </c>
      <c r="DW21" s="9">
        <f t="shared" si="104"/>
        <v>0</v>
      </c>
      <c r="DX21" s="9">
        <f t="shared" si="141"/>
        <v>0</v>
      </c>
      <c r="DY21" s="9">
        <f t="shared" si="141"/>
        <v>0</v>
      </c>
      <c r="DZ21" s="9">
        <f t="shared" si="105"/>
        <v>0</v>
      </c>
      <c r="EA21" s="9">
        <f t="shared" si="142"/>
        <v>0</v>
      </c>
      <c r="EB21" s="9">
        <f t="shared" si="142"/>
        <v>0</v>
      </c>
      <c r="EC21" s="9">
        <f t="shared" si="106"/>
        <v>0</v>
      </c>
      <c r="ED21" s="9">
        <f t="shared" si="169"/>
        <v>0</v>
      </c>
      <c r="EE21" s="9">
        <f t="shared" si="170"/>
        <v>0</v>
      </c>
      <c r="EF21" s="9">
        <f t="shared" si="171"/>
        <v>0</v>
      </c>
      <c r="EG21" s="9">
        <f t="shared" si="146"/>
        <v>0</v>
      </c>
      <c r="EH21" s="9">
        <f t="shared" si="146"/>
        <v>0</v>
      </c>
      <c r="EI21" s="9">
        <f t="shared" si="107"/>
        <v>0</v>
      </c>
      <c r="EJ21" s="9">
        <f t="shared" si="147"/>
        <v>0</v>
      </c>
      <c r="EK21" s="9">
        <f t="shared" si="147"/>
        <v>0</v>
      </c>
      <c r="EL21" s="9">
        <f t="shared" si="108"/>
        <v>0</v>
      </c>
      <c r="EM21" s="9">
        <f t="shared" si="148"/>
        <v>0</v>
      </c>
      <c r="EN21" s="9">
        <f t="shared" si="148"/>
        <v>0</v>
      </c>
      <c r="EO21" s="9">
        <f t="shared" si="109"/>
        <v>0</v>
      </c>
      <c r="EP21" s="9">
        <f t="shared" si="172"/>
        <v>0</v>
      </c>
      <c r="EQ21" s="9">
        <f t="shared" si="173"/>
        <v>0</v>
      </c>
      <c r="ER21" s="9">
        <f t="shared" si="174"/>
        <v>0</v>
      </c>
      <c r="ES21" s="602"/>
    </row>
    <row r="22" spans="2:149" hidden="1" x14ac:dyDescent="0.25">
      <c r="B22" s="601"/>
      <c r="C22" s="23">
        <v>12202004106</v>
      </c>
      <c r="D22" s="602" t="str">
        <f t="shared" si="75"/>
        <v>COS</v>
      </c>
      <c r="F22" t="str">
        <f t="shared" si="94"/>
        <v>COS - Allocation from Support</v>
      </c>
      <c r="H22" s="9">
        <f t="shared" si="110"/>
        <v>0</v>
      </c>
      <c r="I22" s="9">
        <f ca="1">SUMIF(Cards_selection_BPL,$C22,INDIRECT(Index!$P$16))</f>
        <v>0</v>
      </c>
      <c r="J22" s="120">
        <f t="shared" ca="1" si="111"/>
        <v>0</v>
      </c>
      <c r="L22" s="9">
        <f t="shared" si="112"/>
        <v>0</v>
      </c>
      <c r="M22" s="9">
        <f ca="1">IF(LEFT($L$6,2)="Q1",SUMIF(Cards_selection_BPL,$C22,INDIRECT(Index!$Q$16)),IF(LEFT($L$6,2)="Q2",SUMIF(Cards_selection_BPL,$C22,INDIRECT(Index!$Q$16))-SUMIF(Cards_selection_BPL,$C22,Balance_bplm_03),IF(LEFT($L$6,2)="Q3",SUMIF(Cards_selection_BPL,$C22,INDIRECT(Index!$Q$16))-SUMIF(Cards_selection_BPL,$C22,Balance_bplm_06),IF(LEFT($L$6,2)="Q4",SUMIF(Cards_selection_BPL,$C22,INDIRECT(Index!$Q$16))-SUMIF(Cards_selection_BPL,$C22,Balance_bplm_09),0))))</f>
        <v>0</v>
      </c>
      <c r="N22" s="120">
        <f t="shared" ca="1" si="113"/>
        <v>0</v>
      </c>
      <c r="P22" s="9">
        <f t="shared" si="114"/>
        <v>0</v>
      </c>
      <c r="Q22" s="9">
        <f ca="1">SUMIF(Cards_selection_BPL,$C22,INDIRECT(Index!$Q$16))</f>
        <v>0</v>
      </c>
      <c r="R22" s="120">
        <f t="shared" ca="1" si="115"/>
        <v>0</v>
      </c>
      <c r="S22" s="602"/>
      <c r="U22" s="601"/>
      <c r="V22" s="64"/>
      <c r="W22" s="64"/>
      <c r="X22" s="13">
        <f t="shared" si="95"/>
        <v>0</v>
      </c>
      <c r="Y22" s="13">
        <f t="shared" si="116"/>
        <v>0</v>
      </c>
      <c r="Z22" s="13">
        <f t="shared" si="117"/>
        <v>0</v>
      </c>
      <c r="AA22" s="13">
        <f t="shared" si="118"/>
        <v>0</v>
      </c>
      <c r="AB22" s="13">
        <f t="shared" si="119"/>
        <v>0</v>
      </c>
      <c r="AC22" s="9">
        <f t="shared" si="152"/>
        <v>0</v>
      </c>
      <c r="AD22" s="13">
        <f t="shared" si="121"/>
        <v>0</v>
      </c>
      <c r="AE22" s="13">
        <f t="shared" si="122"/>
        <v>0</v>
      </c>
      <c r="AF22" s="13">
        <f t="shared" si="123"/>
        <v>0</v>
      </c>
      <c r="AG22" s="13">
        <f t="shared" si="124"/>
        <v>0</v>
      </c>
      <c r="AH22" s="13">
        <f t="shared" si="125"/>
        <v>0</v>
      </c>
      <c r="AI22" s="9">
        <f t="shared" si="153"/>
        <v>0</v>
      </c>
      <c r="AJ22" s="602"/>
      <c r="AL22" s="601"/>
      <c r="AM22" s="885">
        <f t="shared" ref="AM22" si="176">P22</f>
        <v>0</v>
      </c>
      <c r="AN22" s="9">
        <f t="shared" si="96"/>
        <v>0</v>
      </c>
      <c r="AO22" s="602"/>
      <c r="AR22" s="601" t="str">
        <f t="shared" ref="AR22" si="177">IF(B22="","",B22)</f>
        <v/>
      </c>
      <c r="AS22">
        <f t="shared" ref="AS22" si="178">IF(C22="","",C22)</f>
        <v>12202004106</v>
      </c>
      <c r="AT22" s="602" t="str">
        <f t="shared" si="24"/>
        <v>COS</v>
      </c>
      <c r="AU22" t="str">
        <f t="shared" ref="AU22" si="179">IF(E22="","",E22)</f>
        <v/>
      </c>
      <c r="AV22" t="str">
        <f t="shared" ref="AV22" si="180">IF(F22="","",F22)</f>
        <v>COS - Allocation from Support</v>
      </c>
      <c r="AX22" s="64"/>
      <c r="AY22" s="64"/>
      <c r="AZ22" s="67"/>
      <c r="BA22" s="67"/>
      <c r="BB22" s="67"/>
      <c r="BC22" s="688">
        <f t="shared" si="159"/>
        <v>0</v>
      </c>
      <c r="BD22" s="67"/>
      <c r="BE22" s="67"/>
      <c r="BF22" s="67"/>
      <c r="BG22" s="688">
        <f t="shared" si="160"/>
        <v>0</v>
      </c>
      <c r="BH22" s="67"/>
      <c r="BI22" s="67"/>
      <c r="BJ22" s="67"/>
      <c r="BK22" s="688">
        <f t="shared" si="161"/>
        <v>0</v>
      </c>
      <c r="BL22" s="67"/>
      <c r="BM22" s="67"/>
      <c r="BN22" s="67"/>
      <c r="BO22" s="688">
        <f t="shared" si="162"/>
        <v>0</v>
      </c>
      <c r="BP22" s="687">
        <f t="shared" si="127"/>
        <v>0</v>
      </c>
      <c r="BQ22" s="602"/>
      <c r="BS22" s="621">
        <f t="shared" si="97"/>
        <v>0</v>
      </c>
      <c r="BT22" s="13">
        <f t="shared" si="97"/>
        <v>0</v>
      </c>
      <c r="BU22" s="13">
        <f t="shared" si="128"/>
        <v>0</v>
      </c>
      <c r="BV22" s="13">
        <f t="shared" si="97"/>
        <v>0</v>
      </c>
      <c r="BW22" s="13">
        <f t="shared" si="128"/>
        <v>0</v>
      </c>
      <c r="BX22" s="13">
        <f t="shared" si="97"/>
        <v>0</v>
      </c>
      <c r="BY22" s="13">
        <f t="shared" si="128"/>
        <v>0</v>
      </c>
      <c r="BZ22" s="13">
        <f t="shared" si="97"/>
        <v>0</v>
      </c>
      <c r="CA22" s="13">
        <f t="shared" si="128"/>
        <v>0</v>
      </c>
      <c r="CB22" s="13">
        <f t="shared" si="97"/>
        <v>0</v>
      </c>
      <c r="CC22" s="13">
        <f t="shared" si="128"/>
        <v>0</v>
      </c>
      <c r="CD22" s="13">
        <f t="shared" si="97"/>
        <v>0</v>
      </c>
      <c r="CE22" s="13">
        <f t="shared" si="128"/>
        <v>0</v>
      </c>
      <c r="CF22" s="13">
        <f t="shared" si="97"/>
        <v>0</v>
      </c>
      <c r="CG22" s="13">
        <f t="shared" si="128"/>
        <v>0</v>
      </c>
      <c r="CH22" s="13">
        <f t="shared" si="97"/>
        <v>0</v>
      </c>
      <c r="CI22" s="13">
        <f t="shared" si="128"/>
        <v>0</v>
      </c>
      <c r="CJ22" s="13">
        <f t="shared" si="97"/>
        <v>0</v>
      </c>
      <c r="CK22" s="13">
        <f t="shared" si="128"/>
        <v>0</v>
      </c>
      <c r="CL22" s="13">
        <f t="shared" si="97"/>
        <v>0</v>
      </c>
      <c r="CM22" s="13">
        <f t="shared" si="128"/>
        <v>0</v>
      </c>
      <c r="CN22" s="13">
        <f t="shared" si="97"/>
        <v>0</v>
      </c>
      <c r="CO22" s="622">
        <f t="shared" si="128"/>
        <v>0</v>
      </c>
      <c r="CQ22" s="601"/>
      <c r="CR22">
        <f t="shared" si="4"/>
        <v>12202004106</v>
      </c>
      <c r="CS22" s="602" t="str">
        <f t="shared" si="93"/>
        <v>COS</v>
      </c>
      <c r="CT22" t="str">
        <f t="shared" si="6"/>
        <v/>
      </c>
      <c r="CU22" t="str">
        <f t="shared" si="7"/>
        <v>COS - Allocation from Support</v>
      </c>
      <c r="CW22" s="9">
        <f t="shared" si="129"/>
        <v>0</v>
      </c>
      <c r="CX22" s="9">
        <f t="shared" si="129"/>
        <v>0</v>
      </c>
      <c r="CY22" s="9">
        <f t="shared" si="98"/>
        <v>0</v>
      </c>
      <c r="CZ22" s="9">
        <f t="shared" si="130"/>
        <v>0</v>
      </c>
      <c r="DA22" s="9">
        <f t="shared" si="130"/>
        <v>0</v>
      </c>
      <c r="DB22" s="9">
        <f t="shared" si="99"/>
        <v>0</v>
      </c>
      <c r="DC22" s="9">
        <f t="shared" si="131"/>
        <v>0</v>
      </c>
      <c r="DD22" s="9">
        <f t="shared" si="131"/>
        <v>0</v>
      </c>
      <c r="DE22" s="9">
        <f t="shared" si="100"/>
        <v>0</v>
      </c>
      <c r="DF22" s="9">
        <f t="shared" si="163"/>
        <v>0</v>
      </c>
      <c r="DG22" s="9">
        <f t="shared" si="164"/>
        <v>0</v>
      </c>
      <c r="DH22" s="9">
        <f t="shared" si="165"/>
        <v>0</v>
      </c>
      <c r="DI22" s="9">
        <f t="shared" si="134"/>
        <v>0</v>
      </c>
      <c r="DJ22" s="9">
        <f t="shared" si="134"/>
        <v>0</v>
      </c>
      <c r="DK22" s="9">
        <f t="shared" si="101"/>
        <v>0</v>
      </c>
      <c r="DL22" s="9">
        <f t="shared" si="135"/>
        <v>0</v>
      </c>
      <c r="DM22" s="9">
        <f t="shared" si="135"/>
        <v>0</v>
      </c>
      <c r="DN22" s="9">
        <f t="shared" si="102"/>
        <v>0</v>
      </c>
      <c r="DO22" s="9">
        <f t="shared" si="136"/>
        <v>0</v>
      </c>
      <c r="DP22" s="9">
        <f t="shared" si="136"/>
        <v>0</v>
      </c>
      <c r="DQ22" s="9">
        <f t="shared" si="103"/>
        <v>0</v>
      </c>
      <c r="DR22" s="9">
        <f t="shared" si="166"/>
        <v>0</v>
      </c>
      <c r="DS22" s="9">
        <f t="shared" si="167"/>
        <v>0</v>
      </c>
      <c r="DT22" s="9">
        <f t="shared" si="168"/>
        <v>0</v>
      </c>
      <c r="DU22" s="9">
        <f t="shared" si="140"/>
        <v>0</v>
      </c>
      <c r="DV22" s="9">
        <f t="shared" si="140"/>
        <v>0</v>
      </c>
      <c r="DW22" s="9">
        <f t="shared" si="104"/>
        <v>0</v>
      </c>
      <c r="DX22" s="9">
        <f t="shared" si="141"/>
        <v>0</v>
      </c>
      <c r="DY22" s="9">
        <f t="shared" si="141"/>
        <v>0</v>
      </c>
      <c r="DZ22" s="9">
        <f t="shared" si="105"/>
        <v>0</v>
      </c>
      <c r="EA22" s="9">
        <f t="shared" si="142"/>
        <v>0</v>
      </c>
      <c r="EB22" s="9">
        <f t="shared" si="142"/>
        <v>0</v>
      </c>
      <c r="EC22" s="9">
        <f t="shared" si="106"/>
        <v>0</v>
      </c>
      <c r="ED22" s="9">
        <f t="shared" si="169"/>
        <v>0</v>
      </c>
      <c r="EE22" s="9">
        <f t="shared" si="170"/>
        <v>0</v>
      </c>
      <c r="EF22" s="9">
        <f t="shared" si="171"/>
        <v>0</v>
      </c>
      <c r="EG22" s="9">
        <f t="shared" si="146"/>
        <v>0</v>
      </c>
      <c r="EH22" s="9">
        <f t="shared" si="146"/>
        <v>0</v>
      </c>
      <c r="EI22" s="9">
        <f t="shared" si="107"/>
        <v>0</v>
      </c>
      <c r="EJ22" s="9">
        <f t="shared" si="147"/>
        <v>0</v>
      </c>
      <c r="EK22" s="9">
        <f t="shared" si="147"/>
        <v>0</v>
      </c>
      <c r="EL22" s="9">
        <f t="shared" si="108"/>
        <v>0</v>
      </c>
      <c r="EM22" s="9">
        <f t="shared" si="148"/>
        <v>0</v>
      </c>
      <c r="EN22" s="9">
        <f t="shared" si="148"/>
        <v>0</v>
      </c>
      <c r="EO22" s="9">
        <f t="shared" si="109"/>
        <v>0</v>
      </c>
      <c r="EP22" s="9">
        <f t="shared" si="172"/>
        <v>0</v>
      </c>
      <c r="EQ22" s="9">
        <f t="shared" si="173"/>
        <v>0</v>
      </c>
      <c r="ER22" s="9">
        <f t="shared" si="174"/>
        <v>0</v>
      </c>
      <c r="ES22" s="602"/>
    </row>
    <row r="23" spans="2:149" hidden="1" x14ac:dyDescent="0.25">
      <c r="B23" s="601"/>
      <c r="C23" s="23">
        <v>12202015107</v>
      </c>
      <c r="D23" s="602" t="str">
        <f t="shared" si="75"/>
        <v>Others</v>
      </c>
      <c r="F23" t="str">
        <f t="shared" si="94"/>
        <v>COS - Contingency (on expenses only)</v>
      </c>
      <c r="H23" s="9">
        <f t="shared" si="110"/>
        <v>0</v>
      </c>
      <c r="I23" s="9">
        <f ca="1">SUMIF(Cards_selection_BPL,$C23,INDIRECT(Index!$P$16))</f>
        <v>0</v>
      </c>
      <c r="J23" s="120">
        <f t="shared" ca="1" si="111"/>
        <v>0</v>
      </c>
      <c r="L23" s="9">
        <f t="shared" si="112"/>
        <v>0</v>
      </c>
      <c r="M23" s="9">
        <f ca="1">IF(LEFT($L$6,2)="Q1",SUMIF(Cards_selection_BPL,$C23,INDIRECT(Index!$Q$16)),IF(LEFT($L$6,2)="Q2",SUMIF(Cards_selection_BPL,$C23,INDIRECT(Index!$Q$16))-SUMIF(Cards_selection_BPL,$C23,Balance_bplm_03),IF(LEFT($L$6,2)="Q3",SUMIF(Cards_selection_BPL,$C23,INDIRECT(Index!$Q$16))-SUMIF(Cards_selection_BPL,$C23,Balance_bplm_06),IF(LEFT($L$6,2)="Q4",SUMIF(Cards_selection_BPL,$C23,INDIRECT(Index!$Q$16))-SUMIF(Cards_selection_BPL,$C23,Balance_bplm_09),0))))</f>
        <v>0</v>
      </c>
      <c r="N23" s="120">
        <f t="shared" ca="1" si="113"/>
        <v>0</v>
      </c>
      <c r="P23" s="9">
        <f t="shared" si="114"/>
        <v>0</v>
      </c>
      <c r="Q23" s="9">
        <f ca="1">SUMIF(Cards_selection_BPL,$C23,INDIRECT(Index!$Q$16))</f>
        <v>0</v>
      </c>
      <c r="R23" s="120">
        <f t="shared" ca="1" si="115"/>
        <v>0</v>
      </c>
      <c r="S23" s="602"/>
      <c r="U23" s="601"/>
      <c r="V23" s="64"/>
      <c r="W23" s="64"/>
      <c r="X23" s="13">
        <f t="shared" si="95"/>
        <v>0</v>
      </c>
      <c r="Y23" s="13">
        <f t="shared" si="116"/>
        <v>0</v>
      </c>
      <c r="Z23" s="13">
        <f t="shared" si="117"/>
        <v>0</v>
      </c>
      <c r="AA23" s="13">
        <f t="shared" si="118"/>
        <v>0</v>
      </c>
      <c r="AB23" s="13">
        <f t="shared" si="119"/>
        <v>0</v>
      </c>
      <c r="AC23" s="9">
        <f t="shared" si="152"/>
        <v>0</v>
      </c>
      <c r="AD23" s="13">
        <f t="shared" si="121"/>
        <v>0</v>
      </c>
      <c r="AE23" s="13">
        <f t="shared" si="122"/>
        <v>0</v>
      </c>
      <c r="AF23" s="13">
        <f t="shared" si="123"/>
        <v>0</v>
      </c>
      <c r="AG23" s="13">
        <f t="shared" si="124"/>
        <v>0</v>
      </c>
      <c r="AH23" s="13">
        <f t="shared" si="125"/>
        <v>0</v>
      </c>
      <c r="AI23" s="9">
        <f t="shared" si="153"/>
        <v>0</v>
      </c>
      <c r="AJ23" s="602"/>
      <c r="AL23" s="601"/>
      <c r="AM23" s="885">
        <f t="shared" si="175"/>
        <v>0</v>
      </c>
      <c r="AN23" s="9">
        <f t="shared" si="96"/>
        <v>0</v>
      </c>
      <c r="AO23" s="602"/>
      <c r="AR23" s="601" t="str">
        <f t="shared" si="23"/>
        <v/>
      </c>
      <c r="AS23">
        <f t="shared" si="0"/>
        <v>12202015107</v>
      </c>
      <c r="AT23" s="602" t="str">
        <f t="shared" si="24"/>
        <v>Others</v>
      </c>
      <c r="AU23" t="str">
        <f t="shared" si="2"/>
        <v/>
      </c>
      <c r="AV23" t="str">
        <f t="shared" si="3"/>
        <v>COS - Contingency (on expenses only)</v>
      </c>
      <c r="AX23" s="64"/>
      <c r="AY23" s="64"/>
      <c r="AZ23" s="67"/>
      <c r="BA23" s="67"/>
      <c r="BB23" s="67"/>
      <c r="BC23" s="688">
        <f t="shared" si="159"/>
        <v>0</v>
      </c>
      <c r="BD23" s="67"/>
      <c r="BE23" s="67"/>
      <c r="BF23" s="67"/>
      <c r="BG23" s="688">
        <f t="shared" si="160"/>
        <v>0</v>
      </c>
      <c r="BH23" s="67"/>
      <c r="BI23" s="67"/>
      <c r="BJ23" s="67"/>
      <c r="BK23" s="688">
        <f t="shared" si="161"/>
        <v>0</v>
      </c>
      <c r="BL23" s="67"/>
      <c r="BM23" s="67"/>
      <c r="BN23" s="67"/>
      <c r="BO23" s="688">
        <f t="shared" si="162"/>
        <v>0</v>
      </c>
      <c r="BP23" s="687">
        <f t="shared" si="127"/>
        <v>0</v>
      </c>
      <c r="BQ23" s="602"/>
      <c r="BS23" s="621">
        <f t="shared" si="97"/>
        <v>0</v>
      </c>
      <c r="BT23" s="13">
        <f t="shared" si="97"/>
        <v>0</v>
      </c>
      <c r="BU23" s="13">
        <f t="shared" si="128"/>
        <v>0</v>
      </c>
      <c r="BV23" s="13">
        <f t="shared" si="97"/>
        <v>0</v>
      </c>
      <c r="BW23" s="13">
        <f t="shared" si="128"/>
        <v>0</v>
      </c>
      <c r="BX23" s="13">
        <f t="shared" si="97"/>
        <v>0</v>
      </c>
      <c r="BY23" s="13">
        <f t="shared" si="128"/>
        <v>0</v>
      </c>
      <c r="BZ23" s="13">
        <f t="shared" si="97"/>
        <v>0</v>
      </c>
      <c r="CA23" s="13">
        <f t="shared" si="128"/>
        <v>0</v>
      </c>
      <c r="CB23" s="13">
        <f t="shared" si="97"/>
        <v>0</v>
      </c>
      <c r="CC23" s="13">
        <f t="shared" si="128"/>
        <v>0</v>
      </c>
      <c r="CD23" s="13">
        <f t="shared" si="97"/>
        <v>0</v>
      </c>
      <c r="CE23" s="13">
        <f t="shared" si="128"/>
        <v>0</v>
      </c>
      <c r="CF23" s="13">
        <f t="shared" si="97"/>
        <v>0</v>
      </c>
      <c r="CG23" s="13">
        <f t="shared" si="128"/>
        <v>0</v>
      </c>
      <c r="CH23" s="13">
        <f t="shared" si="97"/>
        <v>0</v>
      </c>
      <c r="CI23" s="13">
        <f t="shared" si="128"/>
        <v>0</v>
      </c>
      <c r="CJ23" s="13">
        <f t="shared" si="97"/>
        <v>0</v>
      </c>
      <c r="CK23" s="13">
        <f t="shared" si="128"/>
        <v>0</v>
      </c>
      <c r="CL23" s="13">
        <f t="shared" si="97"/>
        <v>0</v>
      </c>
      <c r="CM23" s="13">
        <f t="shared" si="128"/>
        <v>0</v>
      </c>
      <c r="CN23" s="13">
        <f t="shared" si="97"/>
        <v>0</v>
      </c>
      <c r="CO23" s="622">
        <f t="shared" si="128"/>
        <v>0</v>
      </c>
      <c r="CQ23" s="601"/>
      <c r="CR23">
        <f t="shared" si="4"/>
        <v>12202015107</v>
      </c>
      <c r="CS23" s="602" t="str">
        <f t="shared" si="93"/>
        <v>Others</v>
      </c>
      <c r="CT23" t="str">
        <f t="shared" si="6"/>
        <v/>
      </c>
      <c r="CU23" t="str">
        <f t="shared" si="7"/>
        <v>COS - Contingency (on expenses only)</v>
      </c>
      <c r="CW23" s="9">
        <f t="shared" si="129"/>
        <v>0</v>
      </c>
      <c r="CX23" s="9">
        <f t="shared" si="129"/>
        <v>0</v>
      </c>
      <c r="CY23" s="9">
        <f t="shared" si="98"/>
        <v>0</v>
      </c>
      <c r="CZ23" s="9">
        <f t="shared" si="130"/>
        <v>0</v>
      </c>
      <c r="DA23" s="9">
        <f t="shared" si="130"/>
        <v>0</v>
      </c>
      <c r="DB23" s="9">
        <f t="shared" si="99"/>
        <v>0</v>
      </c>
      <c r="DC23" s="9">
        <f t="shared" si="131"/>
        <v>0</v>
      </c>
      <c r="DD23" s="9">
        <f t="shared" si="131"/>
        <v>0</v>
      </c>
      <c r="DE23" s="9">
        <f t="shared" si="100"/>
        <v>0</v>
      </c>
      <c r="DF23" s="9">
        <f t="shared" si="163"/>
        <v>0</v>
      </c>
      <c r="DG23" s="9">
        <f t="shared" si="164"/>
        <v>0</v>
      </c>
      <c r="DH23" s="9">
        <f t="shared" si="165"/>
        <v>0</v>
      </c>
      <c r="DI23" s="9">
        <f t="shared" si="134"/>
        <v>0</v>
      </c>
      <c r="DJ23" s="9">
        <f t="shared" si="134"/>
        <v>0</v>
      </c>
      <c r="DK23" s="9">
        <f t="shared" si="101"/>
        <v>0</v>
      </c>
      <c r="DL23" s="9">
        <f t="shared" si="135"/>
        <v>0</v>
      </c>
      <c r="DM23" s="9">
        <f t="shared" si="135"/>
        <v>0</v>
      </c>
      <c r="DN23" s="9">
        <f t="shared" si="102"/>
        <v>0</v>
      </c>
      <c r="DO23" s="9">
        <f t="shared" si="136"/>
        <v>0</v>
      </c>
      <c r="DP23" s="9">
        <f t="shared" si="136"/>
        <v>0</v>
      </c>
      <c r="DQ23" s="9">
        <f t="shared" si="103"/>
        <v>0</v>
      </c>
      <c r="DR23" s="9">
        <f t="shared" si="166"/>
        <v>0</v>
      </c>
      <c r="DS23" s="9">
        <f t="shared" si="167"/>
        <v>0</v>
      </c>
      <c r="DT23" s="9">
        <f t="shared" si="168"/>
        <v>0</v>
      </c>
      <c r="DU23" s="9">
        <f t="shared" si="140"/>
        <v>0</v>
      </c>
      <c r="DV23" s="9">
        <f t="shared" si="140"/>
        <v>0</v>
      </c>
      <c r="DW23" s="9">
        <f t="shared" si="104"/>
        <v>0</v>
      </c>
      <c r="DX23" s="9">
        <f t="shared" si="141"/>
        <v>0</v>
      </c>
      <c r="DY23" s="9">
        <f t="shared" si="141"/>
        <v>0</v>
      </c>
      <c r="DZ23" s="9">
        <f t="shared" si="105"/>
        <v>0</v>
      </c>
      <c r="EA23" s="9">
        <f t="shared" si="142"/>
        <v>0</v>
      </c>
      <c r="EB23" s="9">
        <f t="shared" si="142"/>
        <v>0</v>
      </c>
      <c r="EC23" s="9">
        <f t="shared" si="106"/>
        <v>0</v>
      </c>
      <c r="ED23" s="9">
        <f t="shared" si="169"/>
        <v>0</v>
      </c>
      <c r="EE23" s="9">
        <f t="shared" si="170"/>
        <v>0</v>
      </c>
      <c r="EF23" s="9">
        <f t="shared" si="171"/>
        <v>0</v>
      </c>
      <c r="EG23" s="9">
        <f t="shared" si="146"/>
        <v>0</v>
      </c>
      <c r="EH23" s="9">
        <f t="shared" si="146"/>
        <v>0</v>
      </c>
      <c r="EI23" s="9">
        <f t="shared" si="107"/>
        <v>0</v>
      </c>
      <c r="EJ23" s="9">
        <f t="shared" si="147"/>
        <v>0</v>
      </c>
      <c r="EK23" s="9">
        <f t="shared" si="147"/>
        <v>0</v>
      </c>
      <c r="EL23" s="9">
        <f t="shared" si="108"/>
        <v>0</v>
      </c>
      <c r="EM23" s="9">
        <f t="shared" si="148"/>
        <v>0</v>
      </c>
      <c r="EN23" s="9">
        <f t="shared" si="148"/>
        <v>0</v>
      </c>
      <c r="EO23" s="9">
        <f t="shared" si="109"/>
        <v>0</v>
      </c>
      <c r="EP23" s="9">
        <f t="shared" si="172"/>
        <v>0</v>
      </c>
      <c r="EQ23" s="9">
        <f t="shared" si="173"/>
        <v>0</v>
      </c>
      <c r="ER23" s="9">
        <f t="shared" si="174"/>
        <v>0</v>
      </c>
      <c r="ES23" s="602"/>
    </row>
    <row r="24" spans="2:149" ht="15.6" hidden="1" customHeight="1" x14ac:dyDescent="0.25">
      <c r="B24" s="601"/>
      <c r="C24" s="23">
        <v>12202004108</v>
      </c>
      <c r="D24" s="602" t="str">
        <f t="shared" si="75"/>
        <v>COS</v>
      </c>
      <c r="F24" t="str">
        <f t="shared" si="94"/>
        <v>COS - Credit Card Issuing Cost</v>
      </c>
      <c r="H24" s="9">
        <f t="shared" si="110"/>
        <v>0</v>
      </c>
      <c r="I24" s="9">
        <f ca="1">SUMIF(Cards_selection_BPL,$C24,INDIRECT(Index!$P$16))</f>
        <v>0</v>
      </c>
      <c r="J24" s="120">
        <f t="shared" ca="1" si="111"/>
        <v>0</v>
      </c>
      <c r="L24" s="9">
        <f t="shared" si="112"/>
        <v>0</v>
      </c>
      <c r="M24" s="9">
        <f ca="1">IF(LEFT($L$6,2)="Q1",SUMIF(Cards_selection_BPL,$C24,INDIRECT(Index!$Q$16)),IF(LEFT($L$6,2)="Q2",SUMIF(Cards_selection_BPL,$C24,INDIRECT(Index!$Q$16))-SUMIF(Cards_selection_BPL,$C24,Balance_bplm_03),IF(LEFT($L$6,2)="Q3",SUMIF(Cards_selection_BPL,$C24,INDIRECT(Index!$Q$16))-SUMIF(Cards_selection_BPL,$C24,Balance_bplm_06),IF(LEFT($L$6,2)="Q4",SUMIF(Cards_selection_BPL,$C24,INDIRECT(Index!$Q$16))-SUMIF(Cards_selection_BPL,$C24,Balance_bplm_09),0))))</f>
        <v>0</v>
      </c>
      <c r="N24" s="120">
        <f t="shared" ca="1" si="113"/>
        <v>0</v>
      </c>
      <c r="P24" s="9">
        <f t="shared" si="114"/>
        <v>0</v>
      </c>
      <c r="Q24" s="9">
        <f ca="1">SUMIF(Cards_selection_BPL,$C24,INDIRECT(Index!$Q$16))</f>
        <v>0</v>
      </c>
      <c r="R24" s="120">
        <f t="shared" ca="1" si="115"/>
        <v>0</v>
      </c>
      <c r="S24" s="602"/>
      <c r="U24" s="601"/>
      <c r="V24" s="64"/>
      <c r="W24" s="64"/>
      <c r="X24" s="13">
        <f t="shared" si="95"/>
        <v>0</v>
      </c>
      <c r="Y24" s="13">
        <f t="shared" si="116"/>
        <v>0</v>
      </c>
      <c r="Z24" s="13">
        <f t="shared" si="117"/>
        <v>0</v>
      </c>
      <c r="AA24" s="13">
        <f t="shared" si="118"/>
        <v>0</v>
      </c>
      <c r="AB24" s="13">
        <f t="shared" si="119"/>
        <v>0</v>
      </c>
      <c r="AC24" s="9">
        <f t="shared" si="152"/>
        <v>0</v>
      </c>
      <c r="AD24" s="13">
        <f t="shared" si="121"/>
        <v>0</v>
      </c>
      <c r="AE24" s="13">
        <f t="shared" si="122"/>
        <v>0</v>
      </c>
      <c r="AF24" s="13">
        <f t="shared" si="123"/>
        <v>0</v>
      </c>
      <c r="AG24" s="13">
        <f t="shared" si="124"/>
        <v>0</v>
      </c>
      <c r="AH24" s="13">
        <f t="shared" si="125"/>
        <v>0</v>
      </c>
      <c r="AI24" s="9">
        <f t="shared" si="153"/>
        <v>0</v>
      </c>
      <c r="AJ24" s="602"/>
      <c r="AL24" s="601"/>
      <c r="AM24" s="885">
        <f t="shared" si="175"/>
        <v>0</v>
      </c>
      <c r="AN24" s="9">
        <f t="shared" si="96"/>
        <v>0</v>
      </c>
      <c r="AO24" s="602"/>
      <c r="AR24" s="601" t="str">
        <f t="shared" si="23"/>
        <v/>
      </c>
      <c r="AS24">
        <f t="shared" si="0"/>
        <v>12202004108</v>
      </c>
      <c r="AT24" s="602" t="str">
        <f t="shared" si="24"/>
        <v>COS</v>
      </c>
      <c r="AU24" t="str">
        <f t="shared" si="2"/>
        <v/>
      </c>
      <c r="AV24" t="str">
        <f t="shared" si="3"/>
        <v>COS - Credit Card Issuing Cost</v>
      </c>
      <c r="AX24" s="64"/>
      <c r="AY24" s="64"/>
      <c r="AZ24" s="67"/>
      <c r="BA24" s="67"/>
      <c r="BB24" s="67"/>
      <c r="BC24" s="688">
        <f t="shared" si="159"/>
        <v>0</v>
      </c>
      <c r="BD24" s="67"/>
      <c r="BE24" s="67"/>
      <c r="BF24" s="67"/>
      <c r="BG24" s="688">
        <f t="shared" si="160"/>
        <v>0</v>
      </c>
      <c r="BH24" s="67"/>
      <c r="BI24" s="67"/>
      <c r="BJ24" s="67"/>
      <c r="BK24" s="688">
        <f t="shared" si="161"/>
        <v>0</v>
      </c>
      <c r="BL24" s="67"/>
      <c r="BM24" s="67"/>
      <c r="BN24" s="67"/>
      <c r="BO24" s="688">
        <f t="shared" si="162"/>
        <v>0</v>
      </c>
      <c r="BP24" s="687">
        <f t="shared" si="127"/>
        <v>0</v>
      </c>
      <c r="BQ24" s="602"/>
      <c r="BS24" s="621">
        <f t="shared" si="97"/>
        <v>0</v>
      </c>
      <c r="BT24" s="13">
        <f t="shared" si="97"/>
        <v>0</v>
      </c>
      <c r="BU24" s="13">
        <f t="shared" si="128"/>
        <v>0</v>
      </c>
      <c r="BV24" s="13">
        <f t="shared" si="97"/>
        <v>0</v>
      </c>
      <c r="BW24" s="13">
        <f t="shared" si="128"/>
        <v>0</v>
      </c>
      <c r="BX24" s="13">
        <f t="shared" si="97"/>
        <v>0</v>
      </c>
      <c r="BY24" s="13">
        <f t="shared" si="128"/>
        <v>0</v>
      </c>
      <c r="BZ24" s="13">
        <f t="shared" si="97"/>
        <v>0</v>
      </c>
      <c r="CA24" s="13">
        <f t="shared" si="128"/>
        <v>0</v>
      </c>
      <c r="CB24" s="13">
        <f t="shared" si="97"/>
        <v>0</v>
      </c>
      <c r="CC24" s="13">
        <f t="shared" si="128"/>
        <v>0</v>
      </c>
      <c r="CD24" s="13">
        <f t="shared" si="97"/>
        <v>0</v>
      </c>
      <c r="CE24" s="13">
        <f t="shared" si="128"/>
        <v>0</v>
      </c>
      <c r="CF24" s="13">
        <f t="shared" si="97"/>
        <v>0</v>
      </c>
      <c r="CG24" s="13">
        <f t="shared" si="128"/>
        <v>0</v>
      </c>
      <c r="CH24" s="13">
        <f t="shared" si="97"/>
        <v>0</v>
      </c>
      <c r="CI24" s="13">
        <f t="shared" si="128"/>
        <v>0</v>
      </c>
      <c r="CJ24" s="13">
        <f t="shared" si="97"/>
        <v>0</v>
      </c>
      <c r="CK24" s="13">
        <f t="shared" si="128"/>
        <v>0</v>
      </c>
      <c r="CL24" s="13">
        <f t="shared" si="97"/>
        <v>0</v>
      </c>
      <c r="CM24" s="13">
        <f t="shared" si="128"/>
        <v>0</v>
      </c>
      <c r="CN24" s="13">
        <f t="shared" si="97"/>
        <v>0</v>
      </c>
      <c r="CO24" s="622">
        <f t="shared" si="128"/>
        <v>0</v>
      </c>
      <c r="CQ24" s="601"/>
      <c r="CR24">
        <f t="shared" si="4"/>
        <v>12202004108</v>
      </c>
      <c r="CS24" s="602" t="str">
        <f t="shared" si="93"/>
        <v>COS</v>
      </c>
      <c r="CT24" t="str">
        <f t="shared" si="6"/>
        <v/>
      </c>
      <c r="CU24" t="str">
        <f t="shared" si="7"/>
        <v>COS - Credit Card Issuing Cost</v>
      </c>
      <c r="CW24" s="9">
        <f t="shared" si="129"/>
        <v>0</v>
      </c>
      <c r="CX24" s="9">
        <f t="shared" si="129"/>
        <v>0</v>
      </c>
      <c r="CY24" s="9">
        <f t="shared" si="98"/>
        <v>0</v>
      </c>
      <c r="CZ24" s="9">
        <f t="shared" si="130"/>
        <v>0</v>
      </c>
      <c r="DA24" s="9">
        <f t="shared" si="130"/>
        <v>0</v>
      </c>
      <c r="DB24" s="9">
        <f t="shared" si="99"/>
        <v>0</v>
      </c>
      <c r="DC24" s="9">
        <f t="shared" si="131"/>
        <v>0</v>
      </c>
      <c r="DD24" s="9">
        <f t="shared" si="131"/>
        <v>0</v>
      </c>
      <c r="DE24" s="9">
        <f t="shared" si="100"/>
        <v>0</v>
      </c>
      <c r="DF24" s="9">
        <f t="shared" si="163"/>
        <v>0</v>
      </c>
      <c r="DG24" s="9">
        <f t="shared" si="164"/>
        <v>0</v>
      </c>
      <c r="DH24" s="9">
        <f t="shared" si="165"/>
        <v>0</v>
      </c>
      <c r="DI24" s="9">
        <f t="shared" si="134"/>
        <v>0</v>
      </c>
      <c r="DJ24" s="9">
        <f t="shared" si="134"/>
        <v>0</v>
      </c>
      <c r="DK24" s="9">
        <f t="shared" si="101"/>
        <v>0</v>
      </c>
      <c r="DL24" s="9">
        <f t="shared" si="135"/>
        <v>0</v>
      </c>
      <c r="DM24" s="9">
        <f t="shared" si="135"/>
        <v>0</v>
      </c>
      <c r="DN24" s="9">
        <f t="shared" si="102"/>
        <v>0</v>
      </c>
      <c r="DO24" s="9">
        <f t="shared" si="136"/>
        <v>0</v>
      </c>
      <c r="DP24" s="9">
        <f t="shared" si="136"/>
        <v>0</v>
      </c>
      <c r="DQ24" s="9">
        <f t="shared" si="103"/>
        <v>0</v>
      </c>
      <c r="DR24" s="9">
        <f t="shared" si="166"/>
        <v>0</v>
      </c>
      <c r="DS24" s="9">
        <f t="shared" si="167"/>
        <v>0</v>
      </c>
      <c r="DT24" s="9">
        <f t="shared" si="168"/>
        <v>0</v>
      </c>
      <c r="DU24" s="9">
        <f t="shared" si="140"/>
        <v>0</v>
      </c>
      <c r="DV24" s="9">
        <f t="shared" si="140"/>
        <v>0</v>
      </c>
      <c r="DW24" s="9">
        <f t="shared" si="104"/>
        <v>0</v>
      </c>
      <c r="DX24" s="9">
        <f t="shared" si="141"/>
        <v>0</v>
      </c>
      <c r="DY24" s="9">
        <f t="shared" si="141"/>
        <v>0</v>
      </c>
      <c r="DZ24" s="9">
        <f t="shared" si="105"/>
        <v>0</v>
      </c>
      <c r="EA24" s="9">
        <f t="shared" si="142"/>
        <v>0</v>
      </c>
      <c r="EB24" s="9">
        <f t="shared" si="142"/>
        <v>0</v>
      </c>
      <c r="EC24" s="9">
        <f t="shared" si="106"/>
        <v>0</v>
      </c>
      <c r="ED24" s="9">
        <f t="shared" si="169"/>
        <v>0</v>
      </c>
      <c r="EE24" s="9">
        <f t="shared" si="170"/>
        <v>0</v>
      </c>
      <c r="EF24" s="9">
        <f t="shared" si="171"/>
        <v>0</v>
      </c>
      <c r="EG24" s="9">
        <f t="shared" si="146"/>
        <v>0</v>
      </c>
      <c r="EH24" s="9">
        <f t="shared" si="146"/>
        <v>0</v>
      </c>
      <c r="EI24" s="9">
        <f t="shared" si="107"/>
        <v>0</v>
      </c>
      <c r="EJ24" s="9">
        <f t="shared" si="147"/>
        <v>0</v>
      </c>
      <c r="EK24" s="9">
        <f t="shared" si="147"/>
        <v>0</v>
      </c>
      <c r="EL24" s="9">
        <f t="shared" si="108"/>
        <v>0</v>
      </c>
      <c r="EM24" s="9">
        <f t="shared" si="148"/>
        <v>0</v>
      </c>
      <c r="EN24" s="9">
        <f t="shared" si="148"/>
        <v>0</v>
      </c>
      <c r="EO24" s="9">
        <f t="shared" si="109"/>
        <v>0</v>
      </c>
      <c r="EP24" s="9">
        <f t="shared" si="172"/>
        <v>0</v>
      </c>
      <c r="EQ24" s="9">
        <f t="shared" si="173"/>
        <v>0</v>
      </c>
      <c r="ER24" s="9">
        <f t="shared" si="174"/>
        <v>0</v>
      </c>
      <c r="ES24" s="602"/>
    </row>
    <row r="25" spans="2:149" ht="15.75" hidden="1" thickBot="1" x14ac:dyDescent="0.3">
      <c r="B25" s="601"/>
      <c r="C25" s="23"/>
      <c r="D25" s="602" t="str">
        <f t="shared" si="75"/>
        <v/>
      </c>
      <c r="H25" s="9">
        <f t="shared" si="110"/>
        <v>0</v>
      </c>
      <c r="I25" s="9">
        <f ca="1">SUMIF(Cards_selection_BPL,$C25,INDIRECT(Index!$P$16))</f>
        <v>0</v>
      </c>
      <c r="J25" s="120">
        <f t="shared" ca="1" si="111"/>
        <v>0</v>
      </c>
      <c r="L25" s="9">
        <f t="shared" si="112"/>
        <v>0</v>
      </c>
      <c r="M25" s="9">
        <f ca="1">IF(LEFT($L$6,2)="Q1",SUMIF(Cards_selection_BPL,$C25,INDIRECT(Index!$Q$16)),IF(LEFT($L$6,2)="Q2",SUMIF(Cards_selection_BPL,$C25,INDIRECT(Index!$Q$16))-SUMIF(Cards_selection_BPL,$C25,Balance_bplm_03),IF(LEFT($L$6,2)="Q3",SUMIF(Cards_selection_BPL,$C25,INDIRECT(Index!$Q$16))-SUMIF(Cards_selection_BPL,$C25,Balance_bplm_06),IF(LEFT($L$6,2)="Q4",SUMIF(Cards_selection_BPL,$C25,INDIRECT(Index!$Q$16))-SUMIF(Cards_selection_BPL,$C25,Balance_bplm_09),0))))</f>
        <v>0</v>
      </c>
      <c r="N25" s="120">
        <f t="shared" ca="1" si="113"/>
        <v>0</v>
      </c>
      <c r="P25" s="9">
        <f t="shared" si="114"/>
        <v>0</v>
      </c>
      <c r="Q25" s="9">
        <f ca="1">SUMIF(Cards_selection_BPL,$C25,INDIRECT(Index!$Q$16))</f>
        <v>0</v>
      </c>
      <c r="R25" s="120">
        <f t="shared" ca="1" si="115"/>
        <v>0</v>
      </c>
      <c r="S25" s="602"/>
      <c r="U25" s="601"/>
      <c r="V25" s="64"/>
      <c r="W25" s="64"/>
      <c r="X25" s="13">
        <f t="shared" si="95"/>
        <v>0</v>
      </c>
      <c r="Y25" s="13">
        <f t="shared" si="116"/>
        <v>0</v>
      </c>
      <c r="Z25" s="13">
        <f t="shared" si="117"/>
        <v>0</v>
      </c>
      <c r="AA25" s="13">
        <f t="shared" si="118"/>
        <v>0</v>
      </c>
      <c r="AB25" s="13">
        <f t="shared" si="119"/>
        <v>0</v>
      </c>
      <c r="AC25" s="9">
        <f t="shared" si="152"/>
        <v>0</v>
      </c>
      <c r="AD25" s="13">
        <f t="shared" si="121"/>
        <v>0</v>
      </c>
      <c r="AE25" s="13">
        <f t="shared" si="122"/>
        <v>0</v>
      </c>
      <c r="AF25" s="13">
        <f t="shared" si="123"/>
        <v>0</v>
      </c>
      <c r="AG25" s="13">
        <f t="shared" si="124"/>
        <v>0</v>
      </c>
      <c r="AH25" s="13">
        <f t="shared" si="125"/>
        <v>0</v>
      </c>
      <c r="AI25" s="13">
        <f t="shared" si="126"/>
        <v>0</v>
      </c>
      <c r="AJ25" s="602"/>
      <c r="AL25" s="601"/>
      <c r="AM25" s="885">
        <f t="shared" si="175"/>
        <v>0</v>
      </c>
      <c r="AN25" s="9">
        <f t="shared" si="96"/>
        <v>0</v>
      </c>
      <c r="AO25" s="602"/>
      <c r="AR25" s="601" t="str">
        <f t="shared" si="23"/>
        <v/>
      </c>
      <c r="AS25" t="str">
        <f t="shared" si="0"/>
        <v/>
      </c>
      <c r="AT25" s="602" t="str">
        <f t="shared" si="24"/>
        <v/>
      </c>
      <c r="AU25" t="str">
        <f t="shared" si="2"/>
        <v/>
      </c>
      <c r="AV25" t="str">
        <f t="shared" si="3"/>
        <v/>
      </c>
      <c r="AX25" s="64"/>
      <c r="AY25" s="64"/>
      <c r="AZ25" s="67"/>
      <c r="BA25" s="67"/>
      <c r="BB25" s="67"/>
      <c r="BC25" s="688">
        <f t="shared" si="159"/>
        <v>0</v>
      </c>
      <c r="BD25" s="67"/>
      <c r="BE25" s="67"/>
      <c r="BF25" s="67"/>
      <c r="BG25" s="688">
        <f t="shared" si="160"/>
        <v>0</v>
      </c>
      <c r="BH25" s="67"/>
      <c r="BI25" s="67"/>
      <c r="BJ25" s="67"/>
      <c r="BK25" s="688">
        <f t="shared" si="161"/>
        <v>0</v>
      </c>
      <c r="BL25" s="67"/>
      <c r="BM25" s="67"/>
      <c r="BN25" s="67"/>
      <c r="BO25" s="688">
        <f t="shared" si="162"/>
        <v>0</v>
      </c>
      <c r="BP25" s="687">
        <f t="shared" si="127"/>
        <v>0</v>
      </c>
      <c r="BQ25" s="602"/>
      <c r="BS25" s="621">
        <f t="shared" si="97"/>
        <v>0</v>
      </c>
      <c r="BT25" s="13">
        <f t="shared" si="97"/>
        <v>0</v>
      </c>
      <c r="BU25" s="13">
        <f t="shared" si="128"/>
        <v>0</v>
      </c>
      <c r="BV25" s="13">
        <f t="shared" si="97"/>
        <v>0</v>
      </c>
      <c r="BW25" s="13">
        <f t="shared" si="128"/>
        <v>0</v>
      </c>
      <c r="BX25" s="13">
        <f t="shared" si="97"/>
        <v>0</v>
      </c>
      <c r="BY25" s="13">
        <f t="shared" si="128"/>
        <v>0</v>
      </c>
      <c r="BZ25" s="13">
        <f t="shared" si="97"/>
        <v>0</v>
      </c>
      <c r="CA25" s="13">
        <f t="shared" si="128"/>
        <v>0</v>
      </c>
      <c r="CB25" s="13">
        <f t="shared" si="97"/>
        <v>0</v>
      </c>
      <c r="CC25" s="13">
        <f t="shared" si="128"/>
        <v>0</v>
      </c>
      <c r="CD25" s="13">
        <f t="shared" si="97"/>
        <v>0</v>
      </c>
      <c r="CE25" s="13">
        <f t="shared" si="128"/>
        <v>0</v>
      </c>
      <c r="CF25" s="13">
        <f t="shared" si="97"/>
        <v>0</v>
      </c>
      <c r="CG25" s="13">
        <f t="shared" si="128"/>
        <v>0</v>
      </c>
      <c r="CH25" s="13">
        <f t="shared" si="97"/>
        <v>0</v>
      </c>
      <c r="CI25" s="13">
        <f t="shared" si="128"/>
        <v>0</v>
      </c>
      <c r="CJ25" s="13">
        <f t="shared" si="97"/>
        <v>0</v>
      </c>
      <c r="CK25" s="13">
        <f t="shared" si="128"/>
        <v>0</v>
      </c>
      <c r="CL25" s="13">
        <f t="shared" si="97"/>
        <v>0</v>
      </c>
      <c r="CM25" s="13">
        <f t="shared" si="128"/>
        <v>0</v>
      </c>
      <c r="CN25" s="13">
        <f t="shared" si="97"/>
        <v>0</v>
      </c>
      <c r="CO25" s="622">
        <f t="shared" si="128"/>
        <v>0</v>
      </c>
      <c r="CQ25" s="601"/>
      <c r="CR25" t="str">
        <f t="shared" si="4"/>
        <v/>
      </c>
      <c r="CS25" s="602" t="str">
        <f t="shared" si="93"/>
        <v/>
      </c>
      <c r="CT25" t="str">
        <f t="shared" si="6"/>
        <v/>
      </c>
      <c r="CU25" t="str">
        <f t="shared" si="7"/>
        <v/>
      </c>
      <c r="CW25" s="9">
        <f t="shared" si="129"/>
        <v>0</v>
      </c>
      <c r="CX25" s="9">
        <f t="shared" si="129"/>
        <v>0</v>
      </c>
      <c r="CY25" s="9">
        <f t="shared" si="98"/>
        <v>0</v>
      </c>
      <c r="CZ25" s="9">
        <f t="shared" si="130"/>
        <v>0</v>
      </c>
      <c r="DA25" s="9">
        <f t="shared" si="130"/>
        <v>0</v>
      </c>
      <c r="DB25" s="9">
        <f t="shared" si="99"/>
        <v>0</v>
      </c>
      <c r="DC25" s="9">
        <f t="shared" si="131"/>
        <v>0</v>
      </c>
      <c r="DD25" s="9">
        <f t="shared" si="131"/>
        <v>0</v>
      </c>
      <c r="DE25" s="9">
        <f t="shared" si="100"/>
        <v>0</v>
      </c>
      <c r="DF25" s="9">
        <f t="shared" si="163"/>
        <v>0</v>
      </c>
      <c r="DG25" s="9">
        <f t="shared" si="164"/>
        <v>0</v>
      </c>
      <c r="DH25" s="9">
        <f t="shared" si="165"/>
        <v>0</v>
      </c>
      <c r="DI25" s="9">
        <f t="shared" si="134"/>
        <v>0</v>
      </c>
      <c r="DJ25" s="9">
        <f t="shared" si="134"/>
        <v>0</v>
      </c>
      <c r="DK25" s="9">
        <f t="shared" si="101"/>
        <v>0</v>
      </c>
      <c r="DL25" s="9">
        <f t="shared" si="135"/>
        <v>0</v>
      </c>
      <c r="DM25" s="9">
        <f t="shared" si="135"/>
        <v>0</v>
      </c>
      <c r="DN25" s="9">
        <f t="shared" si="102"/>
        <v>0</v>
      </c>
      <c r="DO25" s="9">
        <f t="shared" si="136"/>
        <v>0</v>
      </c>
      <c r="DP25" s="9">
        <f t="shared" si="136"/>
        <v>0</v>
      </c>
      <c r="DQ25" s="9">
        <f t="shared" si="103"/>
        <v>0</v>
      </c>
      <c r="DR25" s="9">
        <f t="shared" si="166"/>
        <v>0</v>
      </c>
      <c r="DS25" s="9">
        <f t="shared" si="167"/>
        <v>0</v>
      </c>
      <c r="DT25" s="9">
        <f t="shared" si="168"/>
        <v>0</v>
      </c>
      <c r="DU25" s="9">
        <f t="shared" si="140"/>
        <v>0</v>
      </c>
      <c r="DV25" s="9">
        <f t="shared" si="140"/>
        <v>0</v>
      </c>
      <c r="DW25" s="9">
        <f t="shared" si="104"/>
        <v>0</v>
      </c>
      <c r="DX25" s="9">
        <f t="shared" si="141"/>
        <v>0</v>
      </c>
      <c r="DY25" s="9">
        <f t="shared" si="141"/>
        <v>0</v>
      </c>
      <c r="DZ25" s="9">
        <f t="shared" si="105"/>
        <v>0</v>
      </c>
      <c r="EA25" s="9">
        <f t="shared" si="142"/>
        <v>0</v>
      </c>
      <c r="EB25" s="9">
        <f t="shared" si="142"/>
        <v>0</v>
      </c>
      <c r="EC25" s="9">
        <f t="shared" si="106"/>
        <v>0</v>
      </c>
      <c r="ED25" s="9">
        <f t="shared" si="169"/>
        <v>0</v>
      </c>
      <c r="EE25" s="9">
        <f t="shared" si="170"/>
        <v>0</v>
      </c>
      <c r="EF25" s="9">
        <f t="shared" si="171"/>
        <v>0</v>
      </c>
      <c r="EG25" s="9">
        <f t="shared" si="146"/>
        <v>0</v>
      </c>
      <c r="EH25" s="9">
        <f t="shared" si="146"/>
        <v>0</v>
      </c>
      <c r="EI25" s="9">
        <f t="shared" si="107"/>
        <v>0</v>
      </c>
      <c r="EJ25" s="9">
        <f t="shared" si="147"/>
        <v>0</v>
      </c>
      <c r="EK25" s="9">
        <f t="shared" si="147"/>
        <v>0</v>
      </c>
      <c r="EL25" s="9">
        <f t="shared" si="108"/>
        <v>0</v>
      </c>
      <c r="EM25" s="9">
        <f t="shared" si="148"/>
        <v>0</v>
      </c>
      <c r="EN25" s="9">
        <f t="shared" si="148"/>
        <v>0</v>
      </c>
      <c r="EO25" s="9">
        <f t="shared" si="109"/>
        <v>0</v>
      </c>
      <c r="EP25" s="9">
        <f t="shared" si="172"/>
        <v>0</v>
      </c>
      <c r="EQ25" s="9">
        <f t="shared" si="173"/>
        <v>0</v>
      </c>
      <c r="ER25" s="9">
        <f t="shared" si="174"/>
        <v>0</v>
      </c>
      <c r="ES25" s="602"/>
    </row>
    <row r="26" spans="2:149" hidden="1" x14ac:dyDescent="0.25">
      <c r="B26" s="601"/>
      <c r="C26">
        <v>2</v>
      </c>
      <c r="D26" s="602" t="str">
        <f t="shared" si="75"/>
        <v/>
      </c>
      <c r="E26" t="s">
        <v>11</v>
      </c>
      <c r="H26" s="15">
        <f>SUM(H17:H25)</f>
        <v>0</v>
      </c>
      <c r="I26" s="15">
        <f ca="1">SUM(I17:I25)</f>
        <v>0</v>
      </c>
      <c r="J26" s="121">
        <f ca="1">SUM(J17:J25)</f>
        <v>0</v>
      </c>
      <c r="L26" s="15">
        <f>SUM(L17:L25)</f>
        <v>0</v>
      </c>
      <c r="M26" s="15">
        <f ca="1">SUM(M17:M25)</f>
        <v>0</v>
      </c>
      <c r="N26" s="121">
        <f ca="1">SUM(N17:N25)</f>
        <v>0</v>
      </c>
      <c r="P26" s="15">
        <f>SUM(P17:P25)</f>
        <v>0</v>
      </c>
      <c r="Q26" s="15">
        <f ca="1">SUM(Q17:Q25)</f>
        <v>0</v>
      </c>
      <c r="R26" s="121">
        <f ca="1">SUM(R17:R25)</f>
        <v>0</v>
      </c>
      <c r="S26" s="602"/>
      <c r="U26" s="601"/>
      <c r="V26" s="15">
        <f t="shared" ref="V26:AI26" si="181">SUM(V17:V25)</f>
        <v>0</v>
      </c>
      <c r="W26" s="15">
        <f t="shared" si="181"/>
        <v>0</v>
      </c>
      <c r="X26" s="15">
        <f t="shared" si="181"/>
        <v>0</v>
      </c>
      <c r="Y26" s="15">
        <f t="shared" si="181"/>
        <v>0</v>
      </c>
      <c r="Z26" s="15">
        <f t="shared" si="181"/>
        <v>0</v>
      </c>
      <c r="AA26" s="15">
        <f t="shared" si="181"/>
        <v>0</v>
      </c>
      <c r="AB26" s="15">
        <f t="shared" si="181"/>
        <v>0</v>
      </c>
      <c r="AC26" s="15">
        <f t="shared" si="181"/>
        <v>0</v>
      </c>
      <c r="AD26" s="15">
        <f t="shared" si="181"/>
        <v>0</v>
      </c>
      <c r="AE26" s="15">
        <f t="shared" si="181"/>
        <v>0</v>
      </c>
      <c r="AF26" s="15">
        <f t="shared" si="181"/>
        <v>0</v>
      </c>
      <c r="AG26" s="15">
        <f t="shared" si="181"/>
        <v>0</v>
      </c>
      <c r="AH26" s="15">
        <f t="shared" si="181"/>
        <v>0</v>
      </c>
      <c r="AI26" s="15">
        <f t="shared" si="181"/>
        <v>0</v>
      </c>
      <c r="AJ26" s="602"/>
      <c r="AL26" s="601"/>
      <c r="AM26" s="883">
        <f>SUM(AM17:AM25)</f>
        <v>0</v>
      </c>
      <c r="AN26" s="15">
        <f>SUM(AN17:AN25)</f>
        <v>0</v>
      </c>
      <c r="AO26" s="602"/>
      <c r="AR26" s="601" t="str">
        <f t="shared" si="23"/>
        <v/>
      </c>
      <c r="AS26">
        <f t="shared" si="0"/>
        <v>2</v>
      </c>
      <c r="AT26" s="602" t="str">
        <f t="shared" si="24"/>
        <v/>
      </c>
      <c r="AU26" t="str">
        <f t="shared" si="2"/>
        <v>Total COS</v>
      </c>
      <c r="AV26" t="str">
        <f t="shared" si="3"/>
        <v/>
      </c>
      <c r="AX26" s="15">
        <f t="shared" ref="AX26:BN26" si="182">SUM(AX17:AX25)</f>
        <v>0</v>
      </c>
      <c r="AY26" s="15">
        <f t="shared" si="182"/>
        <v>0</v>
      </c>
      <c r="AZ26" s="15">
        <f t="shared" si="182"/>
        <v>0</v>
      </c>
      <c r="BA26" s="15">
        <f t="shared" si="182"/>
        <v>0</v>
      </c>
      <c r="BB26" s="15">
        <f t="shared" si="182"/>
        <v>0</v>
      </c>
      <c r="BC26" s="15">
        <f t="shared" si="182"/>
        <v>0</v>
      </c>
      <c r="BD26" s="15">
        <f t="shared" si="182"/>
        <v>0</v>
      </c>
      <c r="BE26" s="15">
        <f t="shared" si="182"/>
        <v>0</v>
      </c>
      <c r="BF26" s="15">
        <f t="shared" si="182"/>
        <v>0</v>
      </c>
      <c r="BG26" s="15">
        <f t="shared" si="182"/>
        <v>0</v>
      </c>
      <c r="BH26" s="15">
        <f t="shared" si="182"/>
        <v>0</v>
      </c>
      <c r="BI26" s="15">
        <f t="shared" si="182"/>
        <v>0</v>
      </c>
      <c r="BJ26" s="15">
        <f t="shared" si="182"/>
        <v>0</v>
      </c>
      <c r="BK26" s="15">
        <f t="shared" si="182"/>
        <v>0</v>
      </c>
      <c r="BL26" s="15">
        <f t="shared" si="182"/>
        <v>0</v>
      </c>
      <c r="BM26" s="15">
        <f t="shared" si="182"/>
        <v>0</v>
      </c>
      <c r="BN26" s="15">
        <f t="shared" si="182"/>
        <v>0</v>
      </c>
      <c r="BO26" s="15">
        <f t="shared" ref="BO26:BP26" si="183">SUM(BO17:BO25)</f>
        <v>0</v>
      </c>
      <c r="BP26" s="15">
        <f t="shared" si="183"/>
        <v>0</v>
      </c>
      <c r="BQ26" s="602"/>
      <c r="BS26" s="617">
        <f t="shared" ref="BS26:CO26" si="184">SUM(BS17:BS25)</f>
        <v>0</v>
      </c>
      <c r="BT26" s="15">
        <f t="shared" si="184"/>
        <v>0</v>
      </c>
      <c r="BU26" s="15">
        <f t="shared" si="184"/>
        <v>0</v>
      </c>
      <c r="BV26" s="15">
        <f t="shared" si="184"/>
        <v>0</v>
      </c>
      <c r="BW26" s="15">
        <f t="shared" si="184"/>
        <v>0</v>
      </c>
      <c r="BX26" s="15">
        <f t="shared" si="184"/>
        <v>0</v>
      </c>
      <c r="BY26" s="15">
        <f t="shared" si="184"/>
        <v>0</v>
      </c>
      <c r="BZ26" s="15">
        <f t="shared" si="184"/>
        <v>0</v>
      </c>
      <c r="CA26" s="15">
        <f t="shared" si="184"/>
        <v>0</v>
      </c>
      <c r="CB26" s="15">
        <f t="shared" si="184"/>
        <v>0</v>
      </c>
      <c r="CC26" s="15">
        <f t="shared" si="184"/>
        <v>0</v>
      </c>
      <c r="CD26" s="15">
        <f t="shared" si="184"/>
        <v>0</v>
      </c>
      <c r="CE26" s="15">
        <f t="shared" si="184"/>
        <v>0</v>
      </c>
      <c r="CF26" s="15">
        <f t="shared" si="184"/>
        <v>0</v>
      </c>
      <c r="CG26" s="15">
        <f t="shared" si="184"/>
        <v>0</v>
      </c>
      <c r="CH26" s="15">
        <f t="shared" si="184"/>
        <v>0</v>
      </c>
      <c r="CI26" s="15">
        <f t="shared" si="184"/>
        <v>0</v>
      </c>
      <c r="CJ26" s="15">
        <f t="shared" si="184"/>
        <v>0</v>
      </c>
      <c r="CK26" s="15">
        <f t="shared" si="184"/>
        <v>0</v>
      </c>
      <c r="CL26" s="15">
        <f t="shared" si="184"/>
        <v>0</v>
      </c>
      <c r="CM26" s="15">
        <f t="shared" si="184"/>
        <v>0</v>
      </c>
      <c r="CN26" s="15">
        <f t="shared" si="184"/>
        <v>0</v>
      </c>
      <c r="CO26" s="618">
        <f t="shared" si="184"/>
        <v>0</v>
      </c>
      <c r="CQ26" s="601"/>
      <c r="CR26">
        <f t="shared" si="4"/>
        <v>2</v>
      </c>
      <c r="CS26" s="602" t="str">
        <f t="shared" si="91"/>
        <v/>
      </c>
      <c r="CT26" t="str">
        <f t="shared" si="6"/>
        <v>Total COS</v>
      </c>
      <c r="CU26" t="str">
        <f t="shared" si="7"/>
        <v/>
      </c>
      <c r="CW26" s="15">
        <f t="shared" ref="CW26:ER26" si="185">SUM(CW17:CW25)</f>
        <v>0</v>
      </c>
      <c r="CX26" s="15">
        <f t="shared" si="185"/>
        <v>0</v>
      </c>
      <c r="CY26" s="15">
        <f t="shared" si="185"/>
        <v>0</v>
      </c>
      <c r="CZ26" s="15">
        <f t="shared" si="185"/>
        <v>0</v>
      </c>
      <c r="DA26" s="15">
        <f t="shared" si="185"/>
        <v>0</v>
      </c>
      <c r="DB26" s="15">
        <f t="shared" ref="DB26" si="186">SUM(DB17:DB25)</f>
        <v>0</v>
      </c>
      <c r="DC26" s="15">
        <f t="shared" si="185"/>
        <v>0</v>
      </c>
      <c r="DD26" s="15">
        <f t="shared" si="185"/>
        <v>0</v>
      </c>
      <c r="DE26" s="15">
        <f t="shared" ref="DE26" si="187">SUM(DE17:DE25)</f>
        <v>0</v>
      </c>
      <c r="DF26" s="15">
        <f t="shared" si="185"/>
        <v>0</v>
      </c>
      <c r="DG26" s="15">
        <f t="shared" si="185"/>
        <v>0</v>
      </c>
      <c r="DH26" s="15">
        <f t="shared" ref="DH26" si="188">SUM(DH17:DH25)</f>
        <v>0</v>
      </c>
      <c r="DI26" s="15">
        <f t="shared" si="185"/>
        <v>0</v>
      </c>
      <c r="DJ26" s="15">
        <f t="shared" si="185"/>
        <v>0</v>
      </c>
      <c r="DK26" s="15">
        <f t="shared" ref="DK26" si="189">SUM(DK17:DK25)</f>
        <v>0</v>
      </c>
      <c r="DL26" s="15">
        <f t="shared" si="185"/>
        <v>0</v>
      </c>
      <c r="DM26" s="15">
        <f t="shared" si="185"/>
        <v>0</v>
      </c>
      <c r="DN26" s="15">
        <f t="shared" ref="DN26" si="190">SUM(DN17:DN25)</f>
        <v>0</v>
      </c>
      <c r="DO26" s="15">
        <f t="shared" si="185"/>
        <v>0</v>
      </c>
      <c r="DP26" s="15">
        <f t="shared" si="185"/>
        <v>0</v>
      </c>
      <c r="DQ26" s="15">
        <f t="shared" ref="DQ26" si="191">SUM(DQ17:DQ25)</f>
        <v>0</v>
      </c>
      <c r="DR26" s="15">
        <f t="shared" si="185"/>
        <v>0</v>
      </c>
      <c r="DS26" s="15">
        <f t="shared" si="185"/>
        <v>0</v>
      </c>
      <c r="DT26" s="15">
        <f t="shared" si="185"/>
        <v>0</v>
      </c>
      <c r="DU26" s="15">
        <f t="shared" si="185"/>
        <v>0</v>
      </c>
      <c r="DV26" s="15">
        <f t="shared" si="185"/>
        <v>0</v>
      </c>
      <c r="DW26" s="15">
        <f t="shared" ref="DW26" si="192">SUM(DW17:DW25)</f>
        <v>0</v>
      </c>
      <c r="DX26" s="15">
        <f t="shared" si="185"/>
        <v>0</v>
      </c>
      <c r="DY26" s="15">
        <f t="shared" si="185"/>
        <v>0</v>
      </c>
      <c r="DZ26" s="15">
        <f t="shared" ref="DZ26" si="193">SUM(DZ17:DZ25)</f>
        <v>0</v>
      </c>
      <c r="EA26" s="15">
        <f t="shared" si="185"/>
        <v>0</v>
      </c>
      <c r="EB26" s="15">
        <f t="shared" si="185"/>
        <v>0</v>
      </c>
      <c r="EC26" s="15">
        <f t="shared" ref="EC26" si="194">SUM(EC17:EC25)</f>
        <v>0</v>
      </c>
      <c r="ED26" s="15">
        <f t="shared" si="185"/>
        <v>0</v>
      </c>
      <c r="EE26" s="15">
        <f t="shared" si="185"/>
        <v>0</v>
      </c>
      <c r="EF26" s="15">
        <f t="shared" si="185"/>
        <v>0</v>
      </c>
      <c r="EG26" s="15">
        <f t="shared" si="185"/>
        <v>0</v>
      </c>
      <c r="EH26" s="15">
        <f t="shared" si="185"/>
        <v>0</v>
      </c>
      <c r="EI26" s="15">
        <f t="shared" ref="EI26" si="195">SUM(EI17:EI25)</f>
        <v>0</v>
      </c>
      <c r="EJ26" s="15">
        <f t="shared" si="185"/>
        <v>0</v>
      </c>
      <c r="EK26" s="15">
        <f t="shared" si="185"/>
        <v>0</v>
      </c>
      <c r="EL26" s="15">
        <f t="shared" ref="EL26" si="196">SUM(EL17:EL25)</f>
        <v>0</v>
      </c>
      <c r="EM26" s="15">
        <f t="shared" si="185"/>
        <v>0</v>
      </c>
      <c r="EN26" s="15">
        <f t="shared" si="185"/>
        <v>0</v>
      </c>
      <c r="EO26" s="15">
        <f t="shared" ref="EO26" si="197">SUM(EO17:EO25)</f>
        <v>0</v>
      </c>
      <c r="EP26" s="15">
        <f t="shared" si="185"/>
        <v>0</v>
      </c>
      <c r="EQ26" s="15">
        <f t="shared" si="185"/>
        <v>0</v>
      </c>
      <c r="ER26" s="15">
        <f t="shared" si="185"/>
        <v>0</v>
      </c>
      <c r="ES26" s="602"/>
    </row>
    <row r="27" spans="2:149" ht="15.75" hidden="1" thickBot="1" x14ac:dyDescent="0.3">
      <c r="B27" s="601"/>
      <c r="D27" s="602" t="str">
        <f t="shared" si="75"/>
        <v/>
      </c>
      <c r="J27" s="120"/>
      <c r="N27" s="120"/>
      <c r="R27" s="120"/>
      <c r="S27" s="602"/>
      <c r="U27" s="601"/>
      <c r="AJ27" s="602"/>
      <c r="AL27" s="601"/>
      <c r="AO27" s="602"/>
      <c r="AR27" s="601" t="str">
        <f t="shared" si="23"/>
        <v/>
      </c>
      <c r="AS27" t="str">
        <f t="shared" si="0"/>
        <v/>
      </c>
      <c r="AT27" s="602" t="str">
        <f t="shared" si="24"/>
        <v/>
      </c>
      <c r="AU27" t="str">
        <f t="shared" si="2"/>
        <v/>
      </c>
      <c r="AV27" t="str">
        <f t="shared" si="3"/>
        <v/>
      </c>
      <c r="BQ27" s="602"/>
      <c r="BS27" s="601"/>
      <c r="CO27" s="602"/>
      <c r="CQ27" s="601"/>
      <c r="CR27" t="str">
        <f t="shared" si="4"/>
        <v/>
      </c>
      <c r="CS27" s="602" t="str">
        <f>IFERROR(IF($CR27&lt;=30,"",INDEX(Opex_expense_Type,MATCH($CR27,Index_card_code,0))),"")</f>
        <v/>
      </c>
      <c r="CT27" t="str">
        <f t="shared" si="6"/>
        <v/>
      </c>
      <c r="CU27" t="str">
        <f t="shared" si="7"/>
        <v/>
      </c>
      <c r="ES27" s="602"/>
    </row>
    <row r="28" spans="2:149" hidden="1" x14ac:dyDescent="0.25">
      <c r="B28" s="601"/>
      <c r="C28">
        <v>3</v>
      </c>
      <c r="D28" s="602" t="str">
        <f t="shared" si="75"/>
        <v/>
      </c>
      <c r="E28" t="s">
        <v>12</v>
      </c>
      <c r="H28" s="11">
        <f>H13-H26</f>
        <v>0</v>
      </c>
      <c r="I28" s="11">
        <f ca="1">I13-I26</f>
        <v>0</v>
      </c>
      <c r="J28" s="589">
        <f ca="1">J13+J26</f>
        <v>0</v>
      </c>
      <c r="L28" s="11">
        <f>L13-L26</f>
        <v>0</v>
      </c>
      <c r="M28" s="11">
        <f ca="1">M13-M26</f>
        <v>0</v>
      </c>
      <c r="N28" s="589">
        <f ca="1">N13+N26</f>
        <v>0</v>
      </c>
      <c r="P28" s="11">
        <f>P13-P26</f>
        <v>0</v>
      </c>
      <c r="Q28" s="11">
        <f ca="1">Q13-Q26</f>
        <v>0</v>
      </c>
      <c r="R28" s="589">
        <f ca="1">R13+R26</f>
        <v>0</v>
      </c>
      <c r="S28" s="602"/>
      <c r="U28" s="601"/>
      <c r="V28" s="11">
        <f t="shared" ref="V28:AI28" si="198">V13-V26</f>
        <v>0</v>
      </c>
      <c r="W28" s="11">
        <f t="shared" si="198"/>
        <v>0</v>
      </c>
      <c r="X28" s="11">
        <f t="shared" si="198"/>
        <v>0</v>
      </c>
      <c r="Y28" s="11">
        <f t="shared" si="198"/>
        <v>0</v>
      </c>
      <c r="Z28" s="11">
        <f t="shared" si="198"/>
        <v>0</v>
      </c>
      <c r="AA28" s="11">
        <f t="shared" si="198"/>
        <v>0</v>
      </c>
      <c r="AB28" s="11">
        <f t="shared" si="198"/>
        <v>0</v>
      </c>
      <c r="AC28" s="11">
        <f t="shared" si="198"/>
        <v>0</v>
      </c>
      <c r="AD28" s="11">
        <f t="shared" si="198"/>
        <v>0</v>
      </c>
      <c r="AE28" s="11">
        <f t="shared" si="198"/>
        <v>0</v>
      </c>
      <c r="AF28" s="11">
        <f t="shared" si="198"/>
        <v>0</v>
      </c>
      <c r="AG28" s="11">
        <f t="shared" si="198"/>
        <v>0</v>
      </c>
      <c r="AH28" s="11">
        <f t="shared" si="198"/>
        <v>0</v>
      </c>
      <c r="AI28" s="11">
        <f t="shared" si="198"/>
        <v>0</v>
      </c>
      <c r="AJ28" s="602"/>
      <c r="AL28" s="601"/>
      <c r="AM28" s="886">
        <f>AM13-AM26</f>
        <v>0</v>
      </c>
      <c r="AN28" s="11">
        <f>AN13-AN26</f>
        <v>0</v>
      </c>
      <c r="AO28" s="602"/>
      <c r="AR28" s="601" t="str">
        <f t="shared" si="23"/>
        <v/>
      </c>
      <c r="AS28">
        <f t="shared" si="0"/>
        <v>3</v>
      </c>
      <c r="AT28" s="602" t="str">
        <f t="shared" si="24"/>
        <v/>
      </c>
      <c r="AU28" t="str">
        <f t="shared" si="2"/>
        <v>Gross Profit</v>
      </c>
      <c r="AV28" t="str">
        <f t="shared" si="3"/>
        <v/>
      </c>
      <c r="AX28" s="11">
        <f>AX13-AX26</f>
        <v>0</v>
      </c>
      <c r="AY28" s="11">
        <f t="shared" ref="AY28:BN28" si="199">AY13-AY26</f>
        <v>0</v>
      </c>
      <c r="AZ28" s="11">
        <f t="shared" si="199"/>
        <v>0</v>
      </c>
      <c r="BA28" s="11">
        <f t="shared" si="199"/>
        <v>0</v>
      </c>
      <c r="BB28" s="11">
        <f t="shared" si="199"/>
        <v>0</v>
      </c>
      <c r="BC28" s="11">
        <f t="shared" si="199"/>
        <v>0</v>
      </c>
      <c r="BD28" s="11">
        <f t="shared" si="199"/>
        <v>0</v>
      </c>
      <c r="BE28" s="11">
        <f t="shared" si="199"/>
        <v>0</v>
      </c>
      <c r="BF28" s="11">
        <f t="shared" si="199"/>
        <v>0</v>
      </c>
      <c r="BG28" s="11">
        <f t="shared" si="199"/>
        <v>0</v>
      </c>
      <c r="BH28" s="11">
        <f t="shared" si="199"/>
        <v>0</v>
      </c>
      <c r="BI28" s="11">
        <f t="shared" si="199"/>
        <v>0</v>
      </c>
      <c r="BJ28" s="11">
        <f t="shared" si="199"/>
        <v>0</v>
      </c>
      <c r="BK28" s="11">
        <f t="shared" si="199"/>
        <v>0</v>
      </c>
      <c r="BL28" s="11">
        <f t="shared" si="199"/>
        <v>0</v>
      </c>
      <c r="BM28" s="11">
        <f t="shared" si="199"/>
        <v>0</v>
      </c>
      <c r="BN28" s="11">
        <f t="shared" si="199"/>
        <v>0</v>
      </c>
      <c r="BO28" s="11">
        <f t="shared" ref="BO28:BP28" si="200">BO13-BO26</f>
        <v>0</v>
      </c>
      <c r="BP28" s="11">
        <f t="shared" si="200"/>
        <v>0</v>
      </c>
      <c r="BQ28" s="602"/>
      <c r="BS28" s="623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624"/>
      <c r="CQ28" s="601"/>
      <c r="CR28">
        <f t="shared" si="4"/>
        <v>3</v>
      </c>
      <c r="CS28" s="602" t="str">
        <f t="shared" si="91"/>
        <v/>
      </c>
      <c r="CT28" t="str">
        <f t="shared" si="6"/>
        <v>Gross Profit</v>
      </c>
      <c r="CU28" t="str">
        <f t="shared" si="7"/>
        <v/>
      </c>
      <c r="CW28" s="11">
        <f t="shared" ref="CW28:ER28" si="201">CW13-CW26</f>
        <v>0</v>
      </c>
      <c r="CX28" s="11">
        <f t="shared" si="201"/>
        <v>0</v>
      </c>
      <c r="CY28" s="11">
        <f t="shared" si="201"/>
        <v>0</v>
      </c>
      <c r="CZ28" s="11">
        <f t="shared" si="201"/>
        <v>0</v>
      </c>
      <c r="DA28" s="11">
        <f t="shared" si="201"/>
        <v>0</v>
      </c>
      <c r="DB28" s="11">
        <f t="shared" ref="DB28" si="202">DB13-DB26</f>
        <v>0</v>
      </c>
      <c r="DC28" s="11">
        <f t="shared" si="201"/>
        <v>0</v>
      </c>
      <c r="DD28" s="11">
        <f t="shared" si="201"/>
        <v>0</v>
      </c>
      <c r="DE28" s="11">
        <f t="shared" ref="DE28" si="203">DE13-DE26</f>
        <v>0</v>
      </c>
      <c r="DF28" s="11">
        <f t="shared" si="201"/>
        <v>0</v>
      </c>
      <c r="DG28" s="11">
        <f t="shared" si="201"/>
        <v>0</v>
      </c>
      <c r="DH28" s="11">
        <f t="shared" ref="DH28" si="204">DH13-DH26</f>
        <v>0</v>
      </c>
      <c r="DI28" s="11">
        <f t="shared" si="201"/>
        <v>0</v>
      </c>
      <c r="DJ28" s="11">
        <f t="shared" si="201"/>
        <v>0</v>
      </c>
      <c r="DK28" s="11">
        <f t="shared" ref="DK28" si="205">DK13-DK26</f>
        <v>0</v>
      </c>
      <c r="DL28" s="11">
        <f t="shared" si="201"/>
        <v>0</v>
      </c>
      <c r="DM28" s="11">
        <f t="shared" si="201"/>
        <v>0</v>
      </c>
      <c r="DN28" s="11">
        <f t="shared" ref="DN28" si="206">DN13-DN26</f>
        <v>0</v>
      </c>
      <c r="DO28" s="11">
        <f t="shared" si="201"/>
        <v>0</v>
      </c>
      <c r="DP28" s="11">
        <f t="shared" si="201"/>
        <v>0</v>
      </c>
      <c r="DQ28" s="11">
        <f t="shared" ref="DQ28" si="207">DQ13-DQ26</f>
        <v>0</v>
      </c>
      <c r="DR28" s="11">
        <f t="shared" si="201"/>
        <v>0</v>
      </c>
      <c r="DS28" s="11">
        <f t="shared" si="201"/>
        <v>0</v>
      </c>
      <c r="DT28" s="11">
        <f t="shared" si="201"/>
        <v>0</v>
      </c>
      <c r="DU28" s="11">
        <f t="shared" si="201"/>
        <v>0</v>
      </c>
      <c r="DV28" s="11">
        <f t="shared" si="201"/>
        <v>0</v>
      </c>
      <c r="DW28" s="11">
        <f t="shared" ref="DW28" si="208">DW13-DW26</f>
        <v>0</v>
      </c>
      <c r="DX28" s="11">
        <f t="shared" si="201"/>
        <v>0</v>
      </c>
      <c r="DY28" s="11">
        <f t="shared" si="201"/>
        <v>0</v>
      </c>
      <c r="DZ28" s="11">
        <f t="shared" ref="DZ28" si="209">DZ13-DZ26</f>
        <v>0</v>
      </c>
      <c r="EA28" s="11">
        <f t="shared" si="201"/>
        <v>0</v>
      </c>
      <c r="EB28" s="11">
        <f t="shared" si="201"/>
        <v>0</v>
      </c>
      <c r="EC28" s="11">
        <f t="shared" ref="EC28" si="210">EC13-EC26</f>
        <v>0</v>
      </c>
      <c r="ED28" s="11">
        <f t="shared" si="201"/>
        <v>0</v>
      </c>
      <c r="EE28" s="11">
        <f t="shared" si="201"/>
        <v>0</v>
      </c>
      <c r="EF28" s="11">
        <f t="shared" si="201"/>
        <v>0</v>
      </c>
      <c r="EG28" s="11">
        <f t="shared" si="201"/>
        <v>0</v>
      </c>
      <c r="EH28" s="11">
        <f t="shared" si="201"/>
        <v>0</v>
      </c>
      <c r="EI28" s="11">
        <f t="shared" ref="EI28" si="211">EI13-EI26</f>
        <v>0</v>
      </c>
      <c r="EJ28" s="11">
        <f t="shared" si="201"/>
        <v>0</v>
      </c>
      <c r="EK28" s="11">
        <f t="shared" si="201"/>
        <v>0</v>
      </c>
      <c r="EL28" s="11">
        <f t="shared" ref="EL28" si="212">EL13-EL26</f>
        <v>0</v>
      </c>
      <c r="EM28" s="11">
        <f t="shared" si="201"/>
        <v>0</v>
      </c>
      <c r="EN28" s="11">
        <f t="shared" si="201"/>
        <v>0</v>
      </c>
      <c r="EO28" s="11">
        <f t="shared" ref="EO28" si="213">EO13-EO26</f>
        <v>0</v>
      </c>
      <c r="EP28" s="11">
        <f t="shared" si="201"/>
        <v>0</v>
      </c>
      <c r="EQ28" s="11">
        <f t="shared" si="201"/>
        <v>0</v>
      </c>
      <c r="ER28" s="11">
        <f t="shared" si="201"/>
        <v>0</v>
      </c>
      <c r="ES28" s="602"/>
    </row>
    <row r="29" spans="2:149" hidden="1" x14ac:dyDescent="0.25">
      <c r="B29" s="601"/>
      <c r="D29" s="602" t="str">
        <f t="shared" si="75"/>
        <v/>
      </c>
      <c r="E29" t="s">
        <v>32</v>
      </c>
      <c r="H29" s="16">
        <f>IFERROR(H28/H13,0)</f>
        <v>0</v>
      </c>
      <c r="I29" s="16">
        <f ca="1">IFERROR(I28/I13,0)</f>
        <v>0</v>
      </c>
      <c r="J29" s="16">
        <f ca="1">J13-J28</f>
        <v>0</v>
      </c>
      <c r="L29" s="16">
        <f>IFERROR(L28/L13,0)</f>
        <v>0</v>
      </c>
      <c r="M29" s="16">
        <f ca="1">IFERROR(M28/M13,0)</f>
        <v>0</v>
      </c>
      <c r="N29" s="16">
        <f ca="1">N13-N28</f>
        <v>0</v>
      </c>
      <c r="P29" s="16">
        <f>IFERROR(P28/P13,0)</f>
        <v>0</v>
      </c>
      <c r="Q29" s="16">
        <f ca="1">IFERROR(Q28/Q13,0)</f>
        <v>0</v>
      </c>
      <c r="R29" s="16">
        <f ca="1">R13-R28</f>
        <v>0</v>
      </c>
      <c r="S29" s="602"/>
      <c r="U29" s="601"/>
      <c r="V29" s="16">
        <f t="shared" ref="V29:AI29" si="214">IFERROR(V28/V13,0)</f>
        <v>0</v>
      </c>
      <c r="W29" s="16">
        <f t="shared" si="214"/>
        <v>0</v>
      </c>
      <c r="X29" s="16">
        <f t="shared" si="214"/>
        <v>0</v>
      </c>
      <c r="Y29" s="16">
        <f t="shared" si="214"/>
        <v>0</v>
      </c>
      <c r="Z29" s="16">
        <f t="shared" si="214"/>
        <v>0</v>
      </c>
      <c r="AA29" s="16">
        <f t="shared" si="214"/>
        <v>0</v>
      </c>
      <c r="AB29" s="16">
        <f t="shared" si="214"/>
        <v>0</v>
      </c>
      <c r="AC29" s="16">
        <f t="shared" si="214"/>
        <v>0</v>
      </c>
      <c r="AD29" s="16">
        <f t="shared" si="214"/>
        <v>0</v>
      </c>
      <c r="AE29" s="16">
        <f t="shared" si="214"/>
        <v>0</v>
      </c>
      <c r="AF29" s="16">
        <f t="shared" si="214"/>
        <v>0</v>
      </c>
      <c r="AG29" s="16">
        <f t="shared" si="214"/>
        <v>0</v>
      </c>
      <c r="AH29" s="16">
        <f t="shared" si="214"/>
        <v>0</v>
      </c>
      <c r="AI29" s="16">
        <f t="shared" si="214"/>
        <v>0</v>
      </c>
      <c r="AJ29" s="602"/>
      <c r="AL29" s="601"/>
      <c r="AM29" s="887">
        <f>IFERROR(AM28/AM13,0)</f>
        <v>0</v>
      </c>
      <c r="AN29" s="16">
        <f>IFERROR(AN28/AN13,0)</f>
        <v>0</v>
      </c>
      <c r="AO29" s="602"/>
      <c r="AR29" s="601" t="str">
        <f t="shared" si="23"/>
        <v/>
      </c>
      <c r="AS29" t="str">
        <f t="shared" si="0"/>
        <v/>
      </c>
      <c r="AT29" s="602" t="str">
        <f t="shared" si="24"/>
        <v/>
      </c>
      <c r="AU29" t="str">
        <f t="shared" si="2"/>
        <v>Gross margin</v>
      </c>
      <c r="AV29" t="str">
        <f t="shared" si="3"/>
        <v/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602"/>
      <c r="BS29" s="625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626"/>
      <c r="CQ29" s="601"/>
      <c r="CR29" t="str">
        <f t="shared" si="4"/>
        <v/>
      </c>
      <c r="CS29" s="602" t="str">
        <f t="shared" ref="CS29:CS43" si="215">IFERROR(IF($CR29&lt;=30,"",INDEX(Opex_expense_Type,MATCH($CR29,Index_card_code,0))),"")</f>
        <v/>
      </c>
      <c r="CT29" t="str">
        <f t="shared" si="6"/>
        <v>Gross margin</v>
      </c>
      <c r="CU29" t="str">
        <f t="shared" si="7"/>
        <v/>
      </c>
      <c r="CW29" s="16">
        <f t="shared" ref="CW29:ER29" si="216">IFERROR(CW28/CW13,0)</f>
        <v>0</v>
      </c>
      <c r="CX29" s="16">
        <f t="shared" si="216"/>
        <v>0</v>
      </c>
      <c r="CY29" s="16">
        <f t="shared" si="216"/>
        <v>0</v>
      </c>
      <c r="CZ29" s="16">
        <f t="shared" si="216"/>
        <v>0</v>
      </c>
      <c r="DA29" s="16">
        <f t="shared" si="216"/>
        <v>0</v>
      </c>
      <c r="DB29" s="16">
        <f t="shared" ref="DB29" si="217">IFERROR(DB28/DB13,0)</f>
        <v>0</v>
      </c>
      <c r="DC29" s="16">
        <f t="shared" si="216"/>
        <v>0</v>
      </c>
      <c r="DD29" s="16">
        <f t="shared" si="216"/>
        <v>0</v>
      </c>
      <c r="DE29" s="16">
        <f t="shared" ref="DE29" si="218">IFERROR(DE28/DE13,0)</f>
        <v>0</v>
      </c>
      <c r="DF29" s="16">
        <f t="shared" si="216"/>
        <v>0</v>
      </c>
      <c r="DG29" s="16">
        <f t="shared" si="216"/>
        <v>0</v>
      </c>
      <c r="DH29" s="16">
        <f t="shared" ref="DH29" si="219">IFERROR(DH28/DH13,0)</f>
        <v>0</v>
      </c>
      <c r="DI29" s="16">
        <f t="shared" si="216"/>
        <v>0</v>
      </c>
      <c r="DJ29" s="16">
        <f t="shared" si="216"/>
        <v>0</v>
      </c>
      <c r="DK29" s="16">
        <f t="shared" ref="DK29" si="220">IFERROR(DK28/DK13,0)</f>
        <v>0</v>
      </c>
      <c r="DL29" s="16">
        <f t="shared" si="216"/>
        <v>0</v>
      </c>
      <c r="DM29" s="16">
        <f t="shared" si="216"/>
        <v>0</v>
      </c>
      <c r="DN29" s="16">
        <f t="shared" ref="DN29" si="221">IFERROR(DN28/DN13,0)</f>
        <v>0</v>
      </c>
      <c r="DO29" s="16">
        <f t="shared" si="216"/>
        <v>0</v>
      </c>
      <c r="DP29" s="16">
        <f t="shared" si="216"/>
        <v>0</v>
      </c>
      <c r="DQ29" s="16">
        <f t="shared" ref="DQ29" si="222">IFERROR(DQ28/DQ13,0)</f>
        <v>0</v>
      </c>
      <c r="DR29" s="16">
        <f t="shared" si="216"/>
        <v>0</v>
      </c>
      <c r="DS29" s="16">
        <f t="shared" si="216"/>
        <v>0</v>
      </c>
      <c r="DT29" s="16">
        <f t="shared" si="216"/>
        <v>0</v>
      </c>
      <c r="DU29" s="16">
        <f t="shared" si="216"/>
        <v>0</v>
      </c>
      <c r="DV29" s="16">
        <f t="shared" si="216"/>
        <v>0</v>
      </c>
      <c r="DW29" s="16">
        <f t="shared" ref="DW29" si="223">IFERROR(DW28/DW13,0)</f>
        <v>0</v>
      </c>
      <c r="DX29" s="16">
        <f t="shared" si="216"/>
        <v>0</v>
      </c>
      <c r="DY29" s="16">
        <f t="shared" si="216"/>
        <v>0</v>
      </c>
      <c r="DZ29" s="16">
        <f t="shared" ref="DZ29" si="224">IFERROR(DZ28/DZ13,0)</f>
        <v>0</v>
      </c>
      <c r="EA29" s="16">
        <f t="shared" si="216"/>
        <v>0</v>
      </c>
      <c r="EB29" s="16">
        <f t="shared" si="216"/>
        <v>0</v>
      </c>
      <c r="EC29" s="16">
        <f t="shared" ref="EC29" si="225">IFERROR(EC28/EC13,0)</f>
        <v>0</v>
      </c>
      <c r="ED29" s="16">
        <f t="shared" si="216"/>
        <v>0</v>
      </c>
      <c r="EE29" s="16">
        <f t="shared" si="216"/>
        <v>0</v>
      </c>
      <c r="EF29" s="16">
        <f t="shared" si="216"/>
        <v>0</v>
      </c>
      <c r="EG29" s="16">
        <f t="shared" si="216"/>
        <v>0</v>
      </c>
      <c r="EH29" s="16">
        <f t="shared" si="216"/>
        <v>0</v>
      </c>
      <c r="EI29" s="16">
        <f t="shared" ref="EI29" si="226">IFERROR(EI28/EI13,0)</f>
        <v>0</v>
      </c>
      <c r="EJ29" s="16">
        <f t="shared" si="216"/>
        <v>0</v>
      </c>
      <c r="EK29" s="16">
        <f t="shared" si="216"/>
        <v>0</v>
      </c>
      <c r="EL29" s="16">
        <f t="shared" ref="EL29" si="227">IFERROR(EL28/EL13,0)</f>
        <v>0</v>
      </c>
      <c r="EM29" s="16">
        <f t="shared" si="216"/>
        <v>0</v>
      </c>
      <c r="EN29" s="16">
        <f t="shared" si="216"/>
        <v>0</v>
      </c>
      <c r="EO29" s="16">
        <f t="shared" ref="EO29" si="228">IFERROR(EO28/EO13,0)</f>
        <v>0</v>
      </c>
      <c r="EP29" s="16">
        <f t="shared" si="216"/>
        <v>0</v>
      </c>
      <c r="EQ29" s="16">
        <f t="shared" si="216"/>
        <v>0</v>
      </c>
      <c r="ER29" s="16">
        <f t="shared" si="216"/>
        <v>0</v>
      </c>
      <c r="ES29" s="602"/>
    </row>
    <row r="30" spans="2:149" x14ac:dyDescent="0.25">
      <c r="B30" s="601"/>
      <c r="D30" s="602" t="str">
        <f t="shared" si="75"/>
        <v/>
      </c>
      <c r="J30" s="120"/>
      <c r="N30" s="120"/>
      <c r="R30" s="120"/>
      <c r="S30" s="602"/>
      <c r="U30" s="601"/>
      <c r="AJ30" s="602"/>
      <c r="AL30" s="601"/>
      <c r="AO30" s="602"/>
      <c r="AR30" s="601" t="str">
        <f t="shared" si="23"/>
        <v/>
      </c>
      <c r="AS30" t="str">
        <f t="shared" si="0"/>
        <v/>
      </c>
      <c r="AT30" s="602" t="str">
        <f t="shared" si="24"/>
        <v/>
      </c>
      <c r="AU30" t="str">
        <f t="shared" si="2"/>
        <v/>
      </c>
      <c r="AV30" t="str">
        <f t="shared" si="3"/>
        <v/>
      </c>
      <c r="BQ30" s="602"/>
      <c r="BS30" s="601"/>
      <c r="CO30" s="602"/>
      <c r="CQ30" s="601"/>
      <c r="CR30" t="str">
        <f t="shared" si="4"/>
        <v/>
      </c>
      <c r="CS30" s="602" t="str">
        <f t="shared" si="215"/>
        <v/>
      </c>
      <c r="CT30" t="str">
        <f t="shared" si="6"/>
        <v/>
      </c>
      <c r="CU30" t="str">
        <f t="shared" si="7"/>
        <v/>
      </c>
      <c r="ES30" s="602"/>
    </row>
    <row r="31" spans="2:149" x14ac:dyDescent="0.25">
      <c r="B31" s="601"/>
      <c r="D31" s="602" t="str">
        <f t="shared" si="75"/>
        <v/>
      </c>
      <c r="E31" t="s">
        <v>13</v>
      </c>
      <c r="J31" s="120"/>
      <c r="N31" s="120"/>
      <c r="R31" s="120"/>
      <c r="S31" s="602"/>
      <c r="U31" s="601"/>
      <c r="AJ31" s="602"/>
      <c r="AL31" s="601"/>
      <c r="AO31" s="602"/>
      <c r="AR31" s="601" t="str">
        <f t="shared" si="23"/>
        <v/>
      </c>
      <c r="AS31" t="str">
        <f t="shared" si="0"/>
        <v/>
      </c>
      <c r="AT31" s="602" t="str">
        <f t="shared" si="24"/>
        <v/>
      </c>
      <c r="AU31" t="str">
        <f t="shared" si="2"/>
        <v>Operating expenses</v>
      </c>
      <c r="AV31" t="str">
        <f t="shared" si="3"/>
        <v/>
      </c>
      <c r="BQ31" s="602"/>
      <c r="BS31" s="601"/>
      <c r="CO31" s="602"/>
      <c r="CQ31" s="601"/>
      <c r="CR31" t="str">
        <f t="shared" si="4"/>
        <v/>
      </c>
      <c r="CS31" s="602" t="str">
        <f t="shared" si="215"/>
        <v/>
      </c>
      <c r="CT31" t="str">
        <f t="shared" si="6"/>
        <v>Operating expenses</v>
      </c>
      <c r="CU31" t="str">
        <f t="shared" si="7"/>
        <v/>
      </c>
      <c r="ES31" s="602"/>
    </row>
    <row r="32" spans="2:149" x14ac:dyDescent="0.25">
      <c r="B32" s="601"/>
      <c r="D32" s="602" t="str">
        <f t="shared" si="75"/>
        <v/>
      </c>
      <c r="F32" t="s">
        <v>14</v>
      </c>
      <c r="J32" s="120"/>
      <c r="N32" s="120"/>
      <c r="R32" s="120"/>
      <c r="S32" s="602"/>
      <c r="U32" s="601"/>
      <c r="AJ32" s="602"/>
      <c r="AL32" s="601"/>
      <c r="AO32" s="602"/>
      <c r="AR32" s="601" t="str">
        <f t="shared" si="23"/>
        <v/>
      </c>
      <c r="AS32" t="str">
        <f t="shared" si="0"/>
        <v/>
      </c>
      <c r="AT32" s="602" t="str">
        <f t="shared" si="24"/>
        <v/>
      </c>
      <c r="AU32" t="str">
        <f t="shared" si="2"/>
        <v/>
      </c>
      <c r="AV32" t="str">
        <f t="shared" si="3"/>
        <v>R&amp;D</v>
      </c>
      <c r="BQ32" s="602"/>
      <c r="BS32" s="601"/>
      <c r="CO32" s="602"/>
      <c r="CQ32" s="601"/>
      <c r="CR32" t="str">
        <f t="shared" si="4"/>
        <v/>
      </c>
      <c r="CS32" s="602" t="str">
        <f t="shared" si="215"/>
        <v/>
      </c>
      <c r="CT32" t="str">
        <f t="shared" si="6"/>
        <v/>
      </c>
      <c r="CU32" t="str">
        <f t="shared" si="7"/>
        <v>R&amp;D</v>
      </c>
      <c r="ES32" s="602"/>
    </row>
    <row r="33" spans="1:159" ht="16.5" customHeight="1" thickBot="1" x14ac:dyDescent="0.3">
      <c r="A33" s="652"/>
      <c r="B33" s="601"/>
      <c r="C33" s="23">
        <v>23203</v>
      </c>
      <c r="D33" s="602" t="str">
        <f t="shared" si="75"/>
        <v>Headcount</v>
      </c>
      <c r="F33" t="str">
        <f t="shared" ref="F33:F43" si="229">IFERROR(INDEX(Index_Card_name,MATCH($C33,Index_card_code,0)),"")</f>
        <v>R&amp;D - HC</v>
      </c>
      <c r="H33" s="14">
        <f>P33</f>
        <v>8</v>
      </c>
      <c r="I33" s="14">
        <f ca="1">SUMIF(Cards_selection_BPL,$C33,INDIRECT(Index!$P$16))</f>
        <v>9</v>
      </c>
      <c r="J33" s="122">
        <f ca="1">-H33+I33</f>
        <v>1</v>
      </c>
      <c r="L33" s="14">
        <f>P33</f>
        <v>8</v>
      </c>
      <c r="M33" s="14">
        <f ca="1">I33</f>
        <v>9</v>
      </c>
      <c r="N33" s="122">
        <f ca="1">-L33+M33</f>
        <v>1</v>
      </c>
      <c r="P33" s="14">
        <f>SUMIFS($X33:$AI33,$X$6:$AI$6,"="&amp;month_of_report)</f>
        <v>8</v>
      </c>
      <c r="Q33" s="14">
        <f ca="1">M33</f>
        <v>9</v>
      </c>
      <c r="R33" s="122">
        <f ca="1">-P33+Q33</f>
        <v>1</v>
      </c>
      <c r="S33" s="602"/>
      <c r="U33" s="601"/>
      <c r="V33" s="66">
        <v>4</v>
      </c>
      <c r="W33" s="66"/>
      <c r="X33" s="14">
        <f t="shared" ref="X33:X43" si="230">IF(X$6&lt;=month_of_report,(SUMIF(Cards_Selection,$C33,TB_Balance_01)),0)</f>
        <v>0</v>
      </c>
      <c r="Y33" s="14">
        <f>IF(Y$6&lt;=month_of_report,(SUMIF(Cards_Selection,$C33,TB_Balance_02)),0)</f>
        <v>0</v>
      </c>
      <c r="Z33" s="14">
        <f>IF(Z$6&lt;=month_of_report,(SUMIF(Cards_Selection,$C33,TB_Balance_03)),0)</f>
        <v>0</v>
      </c>
      <c r="AA33" s="14">
        <f>IF(AA$6&lt;=month_of_report,(SUMIF(Cards_Selection,$C33,TB_Balance_03)),0)</f>
        <v>0</v>
      </c>
      <c r="AB33" s="14">
        <f>IF(AB$6&lt;=month_of_report,(SUMIF(Cards_Selection,$C33,TB_Balance_03)),0)</f>
        <v>0</v>
      </c>
      <c r="AC33" s="14">
        <f>IF(AC$6&lt;=month_of_report,(SUMIF(Cards_Selection,$C33,TB_Balance_06)),0)</f>
        <v>0</v>
      </c>
      <c r="AD33" s="14">
        <f>IF(AD$6&lt;=month_of_report,(SUMIF(Cards_Selection,$C33,TB_Balance_06)),0)</f>
        <v>0</v>
      </c>
      <c r="AE33" s="14">
        <f>IF(AE$6&lt;=month_of_report,(SUMIF(Cards_Selection,$C33,TB_Balance_06)),0)</f>
        <v>0</v>
      </c>
      <c r="AF33" s="829">
        <f>IF(AF$6&lt;=month_of_report,(SUMIF(Cards_Selection,$C33,TB_Balance_09)),0)</f>
        <v>0</v>
      </c>
      <c r="AG33" s="14">
        <f>IF(AG$6&lt;=month_of_report,(SUMIF(Cards_Selection,$C33,TB_Balance_10)),0)</f>
        <v>0</v>
      </c>
      <c r="AH33" s="14">
        <f>IF(AH$6&lt;=month_of_report,(SUMIF(Cards_Selection,$C33,TB_Balance_11)),0)</f>
        <v>0</v>
      </c>
      <c r="AI33" s="829">
        <f>IF(AI$6&lt;=month_of_report,(SUMIF(Cards_Selection,$C33,TB_Balance_12)),0)</f>
        <v>8</v>
      </c>
      <c r="AJ33" s="602"/>
      <c r="AL33" s="601"/>
      <c r="AM33" s="884">
        <f>P33</f>
        <v>8</v>
      </c>
      <c r="AN33" s="14">
        <f t="shared" ref="AN33:AN43" si="231">IF(AN$6&lt;=month_of_report,(SUMIF(Cards_Selection,$C33,TB_Balance_12_Nis)),0)</f>
        <v>0</v>
      </c>
      <c r="AO33" s="602"/>
      <c r="AR33" s="601" t="str">
        <f t="shared" si="23"/>
        <v/>
      </c>
      <c r="AS33">
        <f t="shared" si="0"/>
        <v>23203</v>
      </c>
      <c r="AT33" s="602" t="str">
        <f t="shared" si="24"/>
        <v>Headcount</v>
      </c>
      <c r="AU33" t="str">
        <f t="shared" si="2"/>
        <v/>
      </c>
      <c r="AV33" t="str">
        <f t="shared" si="3"/>
        <v>R&amp;D - HC</v>
      </c>
      <c r="AX33" s="66"/>
      <c r="AY33" s="66">
        <v>3</v>
      </c>
      <c r="AZ33" s="66">
        <v>4</v>
      </c>
      <c r="BA33" s="66">
        <v>4</v>
      </c>
      <c r="BB33" s="66">
        <v>4</v>
      </c>
      <c r="BC33" s="689">
        <f>BB33</f>
        <v>4</v>
      </c>
      <c r="BD33" s="66">
        <v>4</v>
      </c>
      <c r="BE33" s="66">
        <v>5</v>
      </c>
      <c r="BF33" s="66">
        <v>7</v>
      </c>
      <c r="BG33" s="689">
        <f>BF33</f>
        <v>7</v>
      </c>
      <c r="BH33" s="66">
        <v>7</v>
      </c>
      <c r="BI33" s="66">
        <v>7</v>
      </c>
      <c r="BJ33" s="66">
        <v>8</v>
      </c>
      <c r="BK33" s="689">
        <f>BJ33</f>
        <v>8</v>
      </c>
      <c r="BL33" s="66">
        <v>9</v>
      </c>
      <c r="BM33" s="66">
        <v>9</v>
      </c>
      <c r="BN33" s="66">
        <v>9</v>
      </c>
      <c r="BO33" s="689">
        <f>BN33</f>
        <v>9</v>
      </c>
      <c r="BP33" s="686">
        <f>BO33</f>
        <v>9</v>
      </c>
      <c r="BQ33" s="602"/>
      <c r="BS33" s="619">
        <f>INDEX($AZ33:$BN33,MATCH(BS$6,$AZ$6:$BN$6,0))</f>
        <v>4</v>
      </c>
      <c r="BT33" s="14">
        <f t="shared" ref="BT33:CN43" si="232">INDEX($AZ33:$BN33,MATCH(BT$6,$AZ$6:$BN$6,0))</f>
        <v>4</v>
      </c>
      <c r="BU33" s="14">
        <f>BT33</f>
        <v>4</v>
      </c>
      <c r="BV33" s="14">
        <f t="shared" si="232"/>
        <v>4</v>
      </c>
      <c r="BW33" s="14">
        <f>BV33</f>
        <v>4</v>
      </c>
      <c r="BX33" s="14">
        <f t="shared" si="232"/>
        <v>4</v>
      </c>
      <c r="BY33" s="14">
        <f>BX33</f>
        <v>4</v>
      </c>
      <c r="BZ33" s="14">
        <f t="shared" si="232"/>
        <v>5</v>
      </c>
      <c r="CA33" s="14">
        <f>BZ33</f>
        <v>5</v>
      </c>
      <c r="CB33" s="14">
        <f t="shared" si="232"/>
        <v>7</v>
      </c>
      <c r="CC33" s="14">
        <f>CB33</f>
        <v>7</v>
      </c>
      <c r="CD33" s="14">
        <f t="shared" si="232"/>
        <v>7</v>
      </c>
      <c r="CE33" s="14">
        <f>CD33</f>
        <v>7</v>
      </c>
      <c r="CF33" s="14">
        <f t="shared" si="232"/>
        <v>7</v>
      </c>
      <c r="CG33" s="14">
        <f>CF33</f>
        <v>7</v>
      </c>
      <c r="CH33" s="14">
        <f t="shared" si="232"/>
        <v>8</v>
      </c>
      <c r="CI33" s="14">
        <f>CH33</f>
        <v>8</v>
      </c>
      <c r="CJ33" s="14">
        <f t="shared" si="232"/>
        <v>9</v>
      </c>
      <c r="CK33" s="14">
        <f>CJ33</f>
        <v>9</v>
      </c>
      <c r="CL33" s="14">
        <f t="shared" si="232"/>
        <v>9</v>
      </c>
      <c r="CM33" s="14">
        <f>CL33</f>
        <v>9</v>
      </c>
      <c r="CN33" s="14">
        <f t="shared" si="232"/>
        <v>9</v>
      </c>
      <c r="CO33" s="620">
        <f>CN33</f>
        <v>9</v>
      </c>
      <c r="CQ33" s="601"/>
      <c r="CR33">
        <f t="shared" si="4"/>
        <v>23203</v>
      </c>
      <c r="CS33" s="602" t="str">
        <f t="shared" si="215"/>
        <v>Headcount</v>
      </c>
      <c r="CT33" t="str">
        <f t="shared" si="6"/>
        <v/>
      </c>
      <c r="CU33" t="str">
        <f t="shared" si="7"/>
        <v>R&amp;D - HC</v>
      </c>
      <c r="CW33" s="14">
        <f>SUMIFS(TB_Balance_01,TB_Entity,CW$7,Cards_Selection,$C33)</f>
        <v>0</v>
      </c>
      <c r="CX33" s="14">
        <f>SUMIFS(TB_Balance_01,TB_Entity,CX$7,Cards_Selection,$C33)</f>
        <v>0</v>
      </c>
      <c r="CY33" s="14">
        <f t="shared" ref="CY33:CY43" si="233">IF(CY$6&lt;=month_of_report,(IFERROR(INDEX($X$8:$AI$277,MATCH($CR33,$C$8:$C$277,0),MATCH(CY$6,$X$6:$AI$6,0)),0)),0)</f>
        <v>0</v>
      </c>
      <c r="CZ33" s="14">
        <f>SUMIFS(TB_Balance_02,TB_Entity,CZ$7,Cards_Selection,$C33)</f>
        <v>0</v>
      </c>
      <c r="DA33" s="14">
        <f>SUMIFS(TB_Balance_02,TB_Entity,DA$7,Cards_Selection,$C33)</f>
        <v>0</v>
      </c>
      <c r="DB33" s="14">
        <f t="shared" ref="DB33:DB43" si="234">IF(DB$6&lt;=month_of_report,(IFERROR(INDEX($X$8:$AI$277,MATCH($CR33,$C$8:$C$277,0),MATCH(DB$6,$X$6:$AI$6,0)),0)),0)</f>
        <v>0</v>
      </c>
      <c r="DC33" s="14">
        <f>SUMIFS(TB_Balance_03,TB_Entity,DC$7,Cards_Selection,$C33)</f>
        <v>0</v>
      </c>
      <c r="DD33" s="14">
        <f>SUMIFS(TB_Balance_03,TB_Entity,DD$7,Cards_Selection,$C33)</f>
        <v>0</v>
      </c>
      <c r="DE33" s="14">
        <f t="shared" ref="DE33:DE43" si="235">IF(DE$6&lt;=month_of_report,(IFERROR(INDEX($X$8:$AI$277,MATCH($CR33,$C$8:$C$277,0),MATCH(DE$6,$X$6:$AI$6,0)),0)),0)</f>
        <v>0</v>
      </c>
      <c r="DF33" s="14">
        <f>DC33</f>
        <v>0</v>
      </c>
      <c r="DG33" s="14">
        <f>DD33</f>
        <v>0</v>
      </c>
      <c r="DH33" s="14">
        <f>DE33</f>
        <v>0</v>
      </c>
      <c r="DI33" s="14">
        <f>SUMIFS(TB_Balance_04,TB_Entity,DI$7,Cards_Selection,$C33)</f>
        <v>0</v>
      </c>
      <c r="DJ33" s="14">
        <f>SUMIFS(TB_Balance_04,TB_Entity,DJ$7,Cards_Selection,$C33)</f>
        <v>0</v>
      </c>
      <c r="DK33" s="14">
        <f t="shared" ref="DK33:DK43" si="236">IF(DK$6&lt;=month_of_report,(IFERROR(INDEX($X$8:$AI$277,MATCH($CR33,$C$8:$C$277,0),MATCH(DK$6,$X$6:$AI$6,0)),0)),0)</f>
        <v>0</v>
      </c>
      <c r="DL33" s="14">
        <f>SUMIFS(TB_Balance_05,TB_Entity,DL$7,Cards_Selection,$C33)</f>
        <v>0</v>
      </c>
      <c r="DM33" s="14">
        <f>SUMIFS(TB_Balance_05,TB_Entity,DM$7,Cards_Selection,$C33)</f>
        <v>0</v>
      </c>
      <c r="DN33" s="14">
        <f t="shared" ref="DN33:DN43" si="237">IF(DN$6&lt;=month_of_report,(IFERROR(INDEX($X$8:$AI$277,MATCH($CR33,$C$8:$C$277,0),MATCH(DN$6,$X$6:$AI$6,0)),0)),0)</f>
        <v>0</v>
      </c>
      <c r="DO33" s="14">
        <f>SUMIFS(TB_Balance_06,TB_Entity,DO$7,Cards_Selection,$C33)</f>
        <v>0</v>
      </c>
      <c r="DP33" s="14">
        <f>SUMIFS(TB_Balance_06,TB_Entity,DP$7,Cards_Selection,$C33)</f>
        <v>0</v>
      </c>
      <c r="DQ33" s="14">
        <f t="shared" ref="DQ33:DQ43" si="238">IF(DQ$6&lt;=month_of_report,(IFERROR(INDEX($X$8:$AI$277,MATCH($CR33,$C$8:$C$277,0),MATCH(DQ$6,$X$6:$AI$6,0)),0)),0)</f>
        <v>0</v>
      </c>
      <c r="DR33" s="14">
        <f>DO33</f>
        <v>0</v>
      </c>
      <c r="DS33" s="14">
        <f>DP33</f>
        <v>0</v>
      </c>
      <c r="DT33" s="14">
        <f>DQ33</f>
        <v>0</v>
      </c>
      <c r="DU33" s="14">
        <f>SUMIFS(TB_Balance_07,TB_Entity,DU$7,Cards_Selection,$C33)</f>
        <v>0</v>
      </c>
      <c r="DV33" s="14">
        <f>SUMIFS(TB_Balance_07,TB_Entity,DV$7,Cards_Selection,$C33)</f>
        <v>0</v>
      </c>
      <c r="DW33" s="14">
        <f t="shared" ref="DW33:DW43" si="239">IF(DW$6&lt;=month_of_report,(IFERROR(INDEX($X$8:$AI$277,MATCH($CR33,$C$8:$C$277,0),MATCH(DW$6,$X$6:$AI$6,0)),0)),0)</f>
        <v>0</v>
      </c>
      <c r="DX33" s="14">
        <f>SUMIFS(TB_Balance_08,TB_Entity,DX$7,Cards_Selection,$C33)</f>
        <v>0</v>
      </c>
      <c r="DY33" s="14">
        <f>SUMIFS(TB_Balance_08,TB_Entity,DY$7,Cards_Selection,$C33)</f>
        <v>0</v>
      </c>
      <c r="DZ33" s="14">
        <f t="shared" ref="DZ33:DZ43" si="240">IF(DZ$6&lt;=month_of_report,(IFERROR(INDEX($X$8:$AI$277,MATCH($CR33,$C$8:$C$277,0),MATCH(DZ$6,$X$6:$AI$6,0)),0)),0)</f>
        <v>0</v>
      </c>
      <c r="EA33" s="14">
        <f>SUMIFS(TB_Balance_09,TB_Entity,EA$7,Cards_Selection,$C33)</f>
        <v>0</v>
      </c>
      <c r="EB33" s="14">
        <f>SUMIFS(TB_Balance_09,TB_Entity,EB$7,Cards_Selection,$C33)</f>
        <v>0</v>
      </c>
      <c r="EC33" s="14">
        <f t="shared" ref="EC33:EC43" si="241">IF(EC$6&lt;=month_of_report,(IFERROR(INDEX($X$8:$AI$277,MATCH($CR33,$C$8:$C$277,0),MATCH(EC$6,$X$6:$AI$6,0)),0)),0)</f>
        <v>0</v>
      </c>
      <c r="ED33" s="14">
        <f>EA33</f>
        <v>0</v>
      </c>
      <c r="EE33" s="14">
        <f>EB33</f>
        <v>0</v>
      </c>
      <c r="EF33" s="14">
        <f>EC33</f>
        <v>0</v>
      </c>
      <c r="EG33" s="14">
        <f>SUMIFS(TB_Balance_10,TB_Entity,EG$7,Cards_Selection,$C33)</f>
        <v>0</v>
      </c>
      <c r="EH33" s="14">
        <f>SUMIFS(TB_Balance_10,TB_Entity,EH$7,Cards_Selection,$C33)</f>
        <v>0</v>
      </c>
      <c r="EI33" s="14">
        <f t="shared" ref="EI33:EI43" si="242">IF(EI$6&lt;=month_of_report,(IFERROR(INDEX($X$8:$AI$277,MATCH($CR33,$C$8:$C$277,0),MATCH(EI$6,$X$6:$AI$6,0)),0)),0)</f>
        <v>0</v>
      </c>
      <c r="EJ33" s="14">
        <f>SUMIFS(TB_Balance_11,TB_Entity,EJ$7,Cards_Selection,$C33)</f>
        <v>0</v>
      </c>
      <c r="EK33" s="14">
        <f>SUMIFS(TB_Balance_11,TB_Entity,EK$7,Cards_Selection,$C33)</f>
        <v>0</v>
      </c>
      <c r="EL33" s="14">
        <f t="shared" ref="EL33:EL43" si="243">IF(EL$6&lt;=month_of_report,(IFERROR(INDEX($X$8:$AI$277,MATCH($CR33,$C$8:$C$277,0),MATCH(EL$6,$X$6:$AI$6,0)),0)),0)</f>
        <v>0</v>
      </c>
      <c r="EM33" s="14">
        <f>SUMIFS(TB_Balance_12,TB_Entity,EM$7,Cards_Selection,$C33)</f>
        <v>0</v>
      </c>
      <c r="EN33" s="14">
        <f>SUMIFS(TB_Balance_12,TB_Entity,EN$7,Cards_Selection,$C33)</f>
        <v>8</v>
      </c>
      <c r="EO33" s="14">
        <f t="shared" ref="EO33:EO43" si="244">IF(EO$6&lt;=month_of_report,(IFERROR(INDEX($X$8:$AI$277,MATCH($CR33,$C$8:$C$277,0),MATCH(EO$6,$X$6:$AI$6,0)),0)),0)</f>
        <v>8</v>
      </c>
      <c r="EP33" s="14">
        <f>EM33</f>
        <v>0</v>
      </c>
      <c r="EQ33" s="14">
        <f>EN33</f>
        <v>8</v>
      </c>
      <c r="ER33" s="14">
        <f>EO33</f>
        <v>8</v>
      </c>
      <c r="ES33" s="602"/>
    </row>
    <row r="34" spans="1:159" outlineLevel="1" x14ac:dyDescent="0.25">
      <c r="B34" s="601"/>
      <c r="C34" s="23">
        <v>13203001201</v>
      </c>
      <c r="D34" s="602" t="str">
        <f t="shared" si="75"/>
        <v>Payroll</v>
      </c>
      <c r="F34" t="str">
        <f t="shared" si="229"/>
        <v>R&amp;D - Salaries and social benefits</v>
      </c>
      <c r="H34" s="9">
        <f t="shared" ref="H34:H43" si="245">INDEX($X34:$AI34,,MATCH($H$6,$X$6:$AI$6,0))</f>
        <v>560167.63684079435</v>
      </c>
      <c r="I34" s="9">
        <f ca="1">SUMIF(Cards_selection_BPL,$C34,INDIRECT(Index!$P$16))</f>
        <v>75891.455696202538</v>
      </c>
      <c r="J34" s="123">
        <f t="shared" ref="J34:J41" ca="1" si="246">-H34+I34</f>
        <v>-484276.18114459183</v>
      </c>
      <c r="L34" s="9">
        <f t="shared" ref="L34:L43" si="247">IF(LEFT($L$6,2)="Q1",SUMIFS($X34:$Z34,$X$6:$Z$6,"&lt;="&amp;month_of_report),IF(LEFT($L$6,2)="Q2",SUMIFS($AA34:$AC34,$AA$6:$AC$6,"&lt;="&amp;month_of_report),IF(LEFT($L$6,2)="Q3",SUMIFS($AD34:$AF34,$AD$6:$AF$6,"&lt;="&amp;month_of_report),IF(LEFT($L$6,2)="Q4",SUMIFS($AG34:$AI34,$AG$6:$AI$6,"&lt;="&amp;month_of_report),0))))</f>
        <v>560167.63684079435</v>
      </c>
      <c r="M34" s="9">
        <f ca="1">IF(LEFT($L$6,2)="Q1",SUMIF(Cards_selection_BPL,$C34,INDIRECT(Index!$Q$16)),IF(LEFT($L$6,2)="Q2",SUMIF(Cards_selection_BPL,$C34,INDIRECT(Index!$Q$16))-SUMIF(Cards_selection_BPL,$C34,Balance_bplm_03),IF(LEFT($L$6,2)="Q3",SUMIF(Cards_selection_BPL,$C34,INDIRECT(Index!$Q$16))-SUMIF(Cards_selection_BPL,$C34,Balance_bplm_06),IF(LEFT($L$6,2)="Q4",SUMIF(Cards_selection_BPL,$C34,INDIRECT(Index!$Q$16))-SUMIF(Cards_selection_BPL,$C34,Balance_bplm_09),0))))</f>
        <v>227674.36708860763</v>
      </c>
      <c r="N34" s="123">
        <f t="shared" ref="N34:N41" ca="1" si="248">-L34+M34</f>
        <v>-332493.26975218672</v>
      </c>
      <c r="P34" s="9">
        <f>AF34+AC34+Z34+AI34</f>
        <v>560167.63684079435</v>
      </c>
      <c r="Q34" s="9">
        <f ca="1">SUMIF(Cards_selection_BPL,$C34,INDIRECT(Index!$Q$16))</f>
        <v>609752.03960800334</v>
      </c>
      <c r="R34" s="123">
        <f t="shared" ref="R34:R41" ca="1" si="249">-P34+Q34</f>
        <v>49584.402767208987</v>
      </c>
      <c r="S34" s="602"/>
      <c r="U34" s="601"/>
      <c r="V34" s="64">
        <v>64582.274640561089</v>
      </c>
      <c r="W34" s="64"/>
      <c r="X34" s="9">
        <f t="shared" si="230"/>
        <v>0</v>
      </c>
      <c r="Y34" s="9">
        <f t="shared" ref="Y34:Y43" si="250">IF(Y$6&lt;=month_of_report,(SUMIF(Cards_Selection,$C34,TB_Balance_02)-SUMIF(Cards_Selection,$C34,TB_Balance_01)),0)</f>
        <v>0</v>
      </c>
      <c r="Z34" s="9">
        <f t="shared" ref="Z34:Z43" si="251">IF(Z$6&lt;=month_of_report,(SUMIF(Cards_Selection,$C34,TB_Balance_03)-SUMIF(Cards_Selection,$C34,TB_Balance_02)),0)</f>
        <v>0</v>
      </c>
      <c r="AA34" s="9"/>
      <c r="AB34" s="9">
        <f t="shared" ref="AB34:AB43" si="252">IF(AB$6&lt;=month_of_report,(SUMIF(Cards_Selection,$C34,TB_Balance_05)-SUMIF(Cards_Selection,$C34,TB_Balance_04)),0)</f>
        <v>0</v>
      </c>
      <c r="AC34" s="9">
        <f t="shared" ref="AC34:AC43" si="253">IF(AC$6&lt;=month_of_report,(SUMIF(Cards_Selection,$C34,TB_Balance_06)-SUMIF(Cards_Selection,$C34,TB_Balance_03)),0)</f>
        <v>0</v>
      </c>
      <c r="AD34" s="9"/>
      <c r="AE34" s="9">
        <f t="shared" ref="AE34:AE43" si="254">IF(AE$6&lt;=month_of_report,(SUMIF(Cards_Selection,$C34,TB_Balance_08)-SUMIF(Cards_Selection,$C34,TB_Balance_07)),0)</f>
        <v>0</v>
      </c>
      <c r="AF34" s="830">
        <f t="shared" ref="AF34:AF43" si="255">IF(AF$6&lt;=month_of_report,(SUMIF(Cards_Selection,$C34,TB_Balance_09)-SUMIF(Cards_Selection,$C34,TB_Balance_06)),0)</f>
        <v>0</v>
      </c>
      <c r="AG34" s="9"/>
      <c r="AH34" s="9">
        <f t="shared" ref="AH34:AH43" si="256">IF(AH$6&lt;=month_of_report,(SUMIF(Cards_Selection,$C34,TB_Balance_11)-SUMIF(Cards_Selection,$C34,TB_Balance_10)),0)</f>
        <v>0</v>
      </c>
      <c r="AI34" s="830">
        <f t="shared" ref="AI34:AI43" si="257">IF(AI$6&lt;=month_of_report,(SUMIF(Cards_Selection,$C34,TB_Balance_12)-SUMIF(Cards_Selection,$C34,TB_Balance_09)),0)</f>
        <v>560167.63684079435</v>
      </c>
      <c r="AJ34" s="602"/>
      <c r="AL34" s="601"/>
      <c r="AM34" s="885">
        <f>P34</f>
        <v>560167.63684079435</v>
      </c>
      <c r="AN34" s="13">
        <f t="shared" si="231"/>
        <v>1791580.3656748703</v>
      </c>
      <c r="AO34" s="602"/>
      <c r="AR34" s="601" t="str">
        <f t="shared" si="23"/>
        <v/>
      </c>
      <c r="AS34">
        <f t="shared" si="0"/>
        <v>13203001201</v>
      </c>
      <c r="AT34" s="602" t="str">
        <f t="shared" si="24"/>
        <v>Payroll</v>
      </c>
      <c r="AU34" t="str">
        <f t="shared" si="2"/>
        <v/>
      </c>
      <c r="AV34" t="str">
        <f t="shared" si="3"/>
        <v>R&amp;D - Salaries and social benefits</v>
      </c>
      <c r="AX34" s="64"/>
      <c r="AY34" s="64">
        <v>23175.912617394857</v>
      </c>
      <c r="AZ34" s="64">
        <v>25249.697835851366</v>
      </c>
      <c r="BA34" s="64">
        <v>25977.3417721519</v>
      </c>
      <c r="BB34" s="64">
        <v>25977.3417721519</v>
      </c>
      <c r="BC34" s="688">
        <f>SUM(AZ34:BB34)</f>
        <v>77204.381380155159</v>
      </c>
      <c r="BD34" s="64">
        <v>25977.3417721519</v>
      </c>
      <c r="BE34" s="64">
        <v>35017.974683544307</v>
      </c>
      <c r="BF34" s="64">
        <v>59403.037974683553</v>
      </c>
      <c r="BG34" s="688">
        <f>SUM(BD34:BF34)</f>
        <v>120398.35443037975</v>
      </c>
      <c r="BH34" s="64">
        <v>59403.037974683553</v>
      </c>
      <c r="BI34" s="64">
        <v>59403.037974683553</v>
      </c>
      <c r="BJ34" s="64">
        <v>65668.860759493677</v>
      </c>
      <c r="BK34" s="688">
        <f>SUM(BH34:BJ34)</f>
        <v>184474.9367088608</v>
      </c>
      <c r="BL34" s="64">
        <v>75891.455696202538</v>
      </c>
      <c r="BM34" s="64">
        <v>75891.455696202538</v>
      </c>
      <c r="BN34" s="64">
        <v>75891.455696202538</v>
      </c>
      <c r="BO34" s="688">
        <f>SUM(BL34:BN34)</f>
        <v>227674.36708860763</v>
      </c>
      <c r="BP34" s="687">
        <f t="shared" ref="BP34:BP43" si="258">BO34+BK34+BG34+BC34</f>
        <v>609752.03960800334</v>
      </c>
      <c r="BQ34" s="602"/>
      <c r="BS34" s="615">
        <f t="shared" ref="BS34:BS43" si="259">INDEX($AZ34:$BN34,MATCH(BS$6,$AZ$6:$BN$6,0))</f>
        <v>25249.697835851366</v>
      </c>
      <c r="BT34" s="9">
        <f t="shared" si="232"/>
        <v>25977.3417721519</v>
      </c>
      <c r="BU34" s="9">
        <f t="shared" ref="BU34:CO41" si="260">SUM(BS34:BT34)</f>
        <v>51227.039608003266</v>
      </c>
      <c r="BV34" s="9">
        <f t="shared" si="232"/>
        <v>25977.3417721519</v>
      </c>
      <c r="BW34" s="9">
        <f t="shared" si="260"/>
        <v>77204.381380155159</v>
      </c>
      <c r="BX34" s="9">
        <f t="shared" si="232"/>
        <v>25977.3417721519</v>
      </c>
      <c r="BY34" s="9">
        <f t="shared" si="260"/>
        <v>103181.72315230707</v>
      </c>
      <c r="BZ34" s="9">
        <f t="shared" si="232"/>
        <v>35017.974683544307</v>
      </c>
      <c r="CA34" s="9">
        <f t="shared" si="260"/>
        <v>138199.69783585137</v>
      </c>
      <c r="CB34" s="9">
        <f t="shared" si="232"/>
        <v>59403.037974683553</v>
      </c>
      <c r="CC34" s="9">
        <f t="shared" si="260"/>
        <v>197602.73581053491</v>
      </c>
      <c r="CD34" s="9">
        <f t="shared" si="232"/>
        <v>59403.037974683553</v>
      </c>
      <c r="CE34" s="9">
        <f t="shared" si="260"/>
        <v>257005.77378521848</v>
      </c>
      <c r="CF34" s="9">
        <f t="shared" si="232"/>
        <v>59403.037974683553</v>
      </c>
      <c r="CG34" s="9">
        <f t="shared" si="260"/>
        <v>316408.81175990205</v>
      </c>
      <c r="CH34" s="9">
        <f t="shared" si="232"/>
        <v>65668.860759493677</v>
      </c>
      <c r="CI34" s="9">
        <f t="shared" si="260"/>
        <v>382077.67251939571</v>
      </c>
      <c r="CJ34" s="9">
        <f t="shared" si="232"/>
        <v>75891.455696202538</v>
      </c>
      <c r="CK34" s="9">
        <f t="shared" si="260"/>
        <v>457969.12821559823</v>
      </c>
      <c r="CL34" s="9">
        <f t="shared" si="232"/>
        <v>75891.455696202538</v>
      </c>
      <c r="CM34" s="9">
        <f t="shared" si="260"/>
        <v>533860.58391180076</v>
      </c>
      <c r="CN34" s="9">
        <f t="shared" si="232"/>
        <v>75891.455696202538</v>
      </c>
      <c r="CO34" s="616">
        <f t="shared" si="260"/>
        <v>609752.03960800334</v>
      </c>
      <c r="CQ34" s="601"/>
      <c r="CR34">
        <f t="shared" si="4"/>
        <v>13203001201</v>
      </c>
      <c r="CS34" s="602" t="str">
        <f t="shared" si="215"/>
        <v>Payroll</v>
      </c>
      <c r="CT34" t="str">
        <f t="shared" si="6"/>
        <v/>
      </c>
      <c r="CU34" t="str">
        <f t="shared" si="7"/>
        <v>R&amp;D - Salaries and social benefits</v>
      </c>
      <c r="CW34" s="9">
        <f t="shared" ref="CW34:CX43" si="261">IF(CW$6&gt;month_of_report,0,SUMIFS(TB_Balance_01,TB_Entity,CW$7,Cards_Selection,$CR34))</f>
        <v>0</v>
      </c>
      <c r="CX34" s="9">
        <f t="shared" si="261"/>
        <v>0</v>
      </c>
      <c r="CY34" s="9">
        <f t="shared" si="233"/>
        <v>0</v>
      </c>
      <c r="CZ34" s="9">
        <f t="shared" ref="CZ34:DA43" si="262">IF(CZ$6&gt;month_of_report,0,SUMIFS(TB_Balance_02,TB_Entity,CZ$7,Cards_Selection,$CR34)-SUMIFS(TB_Balance_01,TB_Entity,CZ$7,Cards_Selection,$CR34))</f>
        <v>0</v>
      </c>
      <c r="DA34" s="9">
        <f t="shared" si="262"/>
        <v>0</v>
      </c>
      <c r="DB34" s="9">
        <f t="shared" si="234"/>
        <v>0</v>
      </c>
      <c r="DC34" s="9">
        <f t="shared" ref="DC34:DD43" si="263">IF(DC$6&gt;month_of_report,0,SUMIFS(TB_Balance_03,TB_Entity,DC$7,Cards_Selection,$CR34)-SUMIFS(TB_Balance_02,TB_Entity,DC$7,Cards_Selection,$CR34))</f>
        <v>0</v>
      </c>
      <c r="DD34" s="9">
        <f t="shared" si="263"/>
        <v>0</v>
      </c>
      <c r="DE34" s="9">
        <f t="shared" si="235"/>
        <v>0</v>
      </c>
      <c r="DF34" s="9">
        <f t="shared" ref="DF34:DF41" si="264">SUM(DC34,CZ34,CW34)</f>
        <v>0</v>
      </c>
      <c r="DG34" s="9">
        <f t="shared" ref="DG34:DG41" si="265">SUM(DD34,DA34,CX34)</f>
        <v>0</v>
      </c>
      <c r="DH34" s="9">
        <f t="shared" ref="DH34:DH41" si="266">SUM(DE34,DB34,CY34)</f>
        <v>0</v>
      </c>
      <c r="DI34" s="9">
        <f t="shared" ref="DI34:DJ43" si="267">IF(DI$6&gt;month_of_report,0,SUMIFS(TB_Balance_04,TB_Entity,DI$7,Cards_Selection,$CR34)-SUMIFS(TB_Balance_03,TB_Entity,DI$7,Cards_Selection,$CR34))</f>
        <v>0</v>
      </c>
      <c r="DJ34" s="9">
        <f t="shared" si="267"/>
        <v>0</v>
      </c>
      <c r="DK34" s="9">
        <f t="shared" si="236"/>
        <v>0</v>
      </c>
      <c r="DL34" s="9">
        <f t="shared" ref="DL34:DM43" si="268">IF(DL$6&gt;month_of_report,0,SUMIFS(TB_Balance_05,TB_Entity,DL$7,Cards_Selection,$CR34)-SUMIFS(TB_Balance_04,TB_Entity,DL$7,Cards_Selection,$CR34))</f>
        <v>0</v>
      </c>
      <c r="DM34" s="9">
        <f t="shared" si="268"/>
        <v>0</v>
      </c>
      <c r="DN34" s="9">
        <f t="shared" si="237"/>
        <v>0</v>
      </c>
      <c r="DO34" s="9">
        <f t="shared" ref="DO34:DP43" si="269">IF(DO$6&gt;month_of_report,0,SUMIFS(TB_Balance_06,TB_Entity,DO$7,Cards_Selection,$CR34)-SUMIFS(TB_Balance_05,TB_Entity,DO$7,Cards_Selection,$CR34))</f>
        <v>0</v>
      </c>
      <c r="DP34" s="9">
        <f t="shared" si="269"/>
        <v>0</v>
      </c>
      <c r="DQ34" s="9">
        <f t="shared" si="238"/>
        <v>0</v>
      </c>
      <c r="DR34" s="9">
        <f t="shared" ref="DR34:DR41" si="270">SUM(DO34,DL34,DI34)</f>
        <v>0</v>
      </c>
      <c r="DS34" s="9">
        <f t="shared" ref="DS34:DS41" si="271">SUM(DP34,DM34,DJ34)</f>
        <v>0</v>
      </c>
      <c r="DT34" s="9">
        <f t="shared" ref="DT34:DT41" si="272">SUM(DQ34,DN34,DK34)</f>
        <v>0</v>
      </c>
      <c r="DU34" s="9">
        <f t="shared" ref="DU34:DV43" si="273">IF(DU$6&gt;month_of_report,0,SUMIFS(TB_Balance_07,TB_Entity,DU$7,Cards_Selection,$CR34)-SUMIFS(TB_Balance_06,TB_Entity,DU$7,Cards_Selection,$CR34))</f>
        <v>0</v>
      </c>
      <c r="DV34" s="9">
        <f t="shared" si="273"/>
        <v>0</v>
      </c>
      <c r="DW34" s="9">
        <f t="shared" si="239"/>
        <v>0</v>
      </c>
      <c r="DX34" s="9">
        <f t="shared" ref="DX34:DY43" si="274">IF(DX$6&gt;month_of_report,0,SUMIFS(TB_Balance_08,TB_Entity,DX$7,Cards_Selection,$CR34)-SUMIFS(TB_Balance_07,TB_Entity,DX$7,Cards_Selection,$CR34))</f>
        <v>0</v>
      </c>
      <c r="DY34" s="9">
        <f t="shared" si="274"/>
        <v>0</v>
      </c>
      <c r="DZ34" s="9">
        <f t="shared" si="240"/>
        <v>0</v>
      </c>
      <c r="EA34" s="9">
        <f t="shared" ref="EA34:EB43" si="275">IF(EA$6&gt;month_of_report,0,SUMIFS(TB_Balance_09,TB_Entity,EA$7,Cards_Selection,$CR34)-SUMIFS(TB_Balance_08,TB_Entity,EA$7,Cards_Selection,$CR34))</f>
        <v>0</v>
      </c>
      <c r="EB34" s="9">
        <f t="shared" si="275"/>
        <v>0</v>
      </c>
      <c r="EC34" s="9">
        <f t="shared" si="241"/>
        <v>0</v>
      </c>
      <c r="ED34" s="9">
        <f t="shared" ref="ED34:ED41" si="276">SUM(EA34,DX34,DU34)</f>
        <v>0</v>
      </c>
      <c r="EE34" s="9">
        <f t="shared" ref="EE34:EE41" si="277">SUM(EB34,DY34,DV34)</f>
        <v>0</v>
      </c>
      <c r="EF34" s="9">
        <f t="shared" ref="EF34:EF41" si="278">SUM(EC34,DZ34,DW34)</f>
        <v>0</v>
      </c>
      <c r="EG34" s="9">
        <f t="shared" ref="EG34:EH43" si="279">IF(EG$6&gt;month_of_report,0,SUMIFS(TB_Balance_10,TB_Entity,EG$7,Cards_Selection,$CR34)-SUMIFS(TB_Balance_09,TB_Entity,EG$7,Cards_Selection,$CR34))</f>
        <v>0</v>
      </c>
      <c r="EH34" s="9">
        <f t="shared" si="279"/>
        <v>0</v>
      </c>
      <c r="EI34" s="9">
        <f t="shared" si="242"/>
        <v>0</v>
      </c>
      <c r="EJ34" s="9">
        <f t="shared" ref="EJ34:EK43" si="280">IF(EJ$6&gt;month_of_report,0,SUMIFS(TB_Balance_11,TB_Entity,EJ$7,Cards_Selection,$CR34)-SUMIFS(TB_Balance_10,TB_Entity,EJ$7,Cards_Selection,$CR34))</f>
        <v>0</v>
      </c>
      <c r="EK34" s="9">
        <f t="shared" si="280"/>
        <v>0</v>
      </c>
      <c r="EL34" s="9">
        <f t="shared" si="243"/>
        <v>0</v>
      </c>
      <c r="EM34" s="9">
        <f t="shared" ref="EM34:EN43" si="281">IF(EM$6&gt;month_of_report,0,SUMIFS(TB_Balance_12,TB_Entity,EM$7,Cards_Selection,$CR34)-SUMIFS(TB_Balance_11,TB_Entity,EM$7,Cards_Selection,$CR34))</f>
        <v>0</v>
      </c>
      <c r="EN34" s="9">
        <f t="shared" si="281"/>
        <v>560167.63684079435</v>
      </c>
      <c r="EO34" s="9">
        <f t="shared" si="244"/>
        <v>560167.63684079435</v>
      </c>
      <c r="EP34" s="9">
        <f t="shared" ref="EP34:EP41" si="282">SUM(EM34,EJ34,EG34)</f>
        <v>0</v>
      </c>
      <c r="EQ34" s="9">
        <f t="shared" ref="EQ34:EQ41" si="283">SUM(EN34,EK34,EH34)</f>
        <v>560167.63684079435</v>
      </c>
      <c r="ER34" s="9">
        <f t="shared" ref="ER34:ER41" si="284">SUM(EO34,EL34,EI34)</f>
        <v>560167.63684079435</v>
      </c>
      <c r="ES34" s="602"/>
    </row>
    <row r="35" spans="1:159" outlineLevel="1" x14ac:dyDescent="0.25">
      <c r="B35" s="601"/>
      <c r="C35" s="23">
        <v>13203002202</v>
      </c>
      <c r="D35" s="602" t="str">
        <f t="shared" si="75"/>
        <v>Recruitment</v>
      </c>
      <c r="F35" t="str">
        <f t="shared" si="229"/>
        <v>R&amp;D - Recruiting</v>
      </c>
      <c r="H35" s="9">
        <f>INDEX($X35:$AI35,,MATCH($H$6,$X$6:$AI$6,0))</f>
        <v>0</v>
      </c>
      <c r="I35" s="9">
        <f ca="1">SUMIF(Cards_selection_BPL,$C35,INDIRECT(Index!$P$16))</f>
        <v>0</v>
      </c>
      <c r="J35" s="120">
        <f t="shared" ca="1" si="246"/>
        <v>0</v>
      </c>
      <c r="L35" s="9">
        <f t="shared" si="247"/>
        <v>0</v>
      </c>
      <c r="M35" s="9">
        <f ca="1">IF(LEFT($L$6,2)="Q1",SUMIF(Cards_selection_BPL,$C35,INDIRECT(Index!$Q$16)),IF(LEFT($L$6,2)="Q2",SUMIF(Cards_selection_BPL,$C35,INDIRECT(Index!$Q$16))-SUMIF(Cards_selection_BPL,$C35,Balance_bplm_03),IF(LEFT($L$6,2)="Q3",SUMIF(Cards_selection_BPL,$C35,INDIRECT(Index!$Q$16))-SUMIF(Cards_selection_BPL,$C35,Balance_bplm_06),IF(LEFT($L$6,2)="Q4",SUMIF(Cards_selection_BPL,$C35,INDIRECT(Index!$Q$16))-SUMIF(Cards_selection_BPL,$C35,Balance_bplm_09),0))))</f>
        <v>0</v>
      </c>
      <c r="N35" s="120">
        <f t="shared" ca="1" si="248"/>
        <v>0</v>
      </c>
      <c r="P35" s="9">
        <f t="shared" ref="P35:P43" si="285">AF35+AC35+Z35+AI35</f>
        <v>0</v>
      </c>
      <c r="Q35" s="9">
        <f ca="1">SUMIF(Cards_selection_BPL,$C35,INDIRECT(Index!$Q$16))</f>
        <v>0</v>
      </c>
      <c r="R35" s="120">
        <f t="shared" ca="1" si="249"/>
        <v>0</v>
      </c>
      <c r="S35" s="602"/>
      <c r="U35" s="601"/>
      <c r="V35" s="64">
        <v>0</v>
      </c>
      <c r="W35" s="64"/>
      <c r="X35" s="9">
        <f t="shared" si="230"/>
        <v>0</v>
      </c>
      <c r="Y35" s="9">
        <f t="shared" si="250"/>
        <v>0</v>
      </c>
      <c r="Z35" s="9">
        <f t="shared" si="251"/>
        <v>0</v>
      </c>
      <c r="AA35" s="9"/>
      <c r="AB35" s="9">
        <f t="shared" si="252"/>
        <v>0</v>
      </c>
      <c r="AC35" s="9">
        <f t="shared" si="253"/>
        <v>0</v>
      </c>
      <c r="AD35" s="9"/>
      <c r="AE35" s="9">
        <f t="shared" si="254"/>
        <v>0</v>
      </c>
      <c r="AF35" s="830">
        <f t="shared" si="255"/>
        <v>0</v>
      </c>
      <c r="AG35" s="9"/>
      <c r="AH35" s="9">
        <f t="shared" si="256"/>
        <v>0</v>
      </c>
      <c r="AI35" s="830">
        <f t="shared" si="257"/>
        <v>0</v>
      </c>
      <c r="AJ35" s="602"/>
      <c r="AL35" s="601"/>
      <c r="AM35" s="882">
        <f t="shared" ref="AM35:AM43" si="286">P35</f>
        <v>0</v>
      </c>
      <c r="AN35" s="9">
        <f t="shared" si="231"/>
        <v>0</v>
      </c>
      <c r="AO35" s="602"/>
      <c r="AQ35" s="743"/>
      <c r="AR35" s="601" t="str">
        <f t="shared" si="23"/>
        <v/>
      </c>
      <c r="AS35">
        <f t="shared" si="0"/>
        <v>13203002202</v>
      </c>
      <c r="AT35" s="602" t="str">
        <f t="shared" si="24"/>
        <v>Recruitment</v>
      </c>
      <c r="AU35" t="str">
        <f t="shared" si="2"/>
        <v/>
      </c>
      <c r="AV35" t="str">
        <f t="shared" si="3"/>
        <v>R&amp;D - Recruiting</v>
      </c>
      <c r="AX35" s="64"/>
      <c r="AY35" s="64"/>
      <c r="AZ35" s="64"/>
      <c r="BA35" s="64"/>
      <c r="BB35" s="64"/>
      <c r="BC35" s="688">
        <f t="shared" ref="BC35:BC43" si="287">SUM(AZ35:BB35)</f>
        <v>0</v>
      </c>
      <c r="BD35" s="64"/>
      <c r="BE35" s="64"/>
      <c r="BF35" s="64"/>
      <c r="BG35" s="688">
        <f t="shared" ref="BG35:BG43" si="288">SUM(BD35:BF35)</f>
        <v>0</v>
      </c>
      <c r="BH35" s="64"/>
      <c r="BI35" s="64"/>
      <c r="BJ35" s="64"/>
      <c r="BK35" s="688">
        <f t="shared" ref="BK35:BK43" si="289">SUM(BH35:BJ35)</f>
        <v>0</v>
      </c>
      <c r="BL35" s="64"/>
      <c r="BM35" s="64"/>
      <c r="BN35" s="64"/>
      <c r="BO35" s="688">
        <f t="shared" ref="BO35:BO43" si="290">SUM(BL35:BN35)</f>
        <v>0</v>
      </c>
      <c r="BP35" s="687">
        <f t="shared" si="258"/>
        <v>0</v>
      </c>
      <c r="BQ35" s="602"/>
      <c r="BS35" s="615">
        <f t="shared" si="259"/>
        <v>0</v>
      </c>
      <c r="BT35" s="9">
        <f t="shared" si="232"/>
        <v>0</v>
      </c>
      <c r="BU35" s="9">
        <f t="shared" si="260"/>
        <v>0</v>
      </c>
      <c r="BV35" s="9">
        <f t="shared" si="232"/>
        <v>0</v>
      </c>
      <c r="BW35" s="9">
        <f t="shared" si="260"/>
        <v>0</v>
      </c>
      <c r="BX35" s="9">
        <f t="shared" si="232"/>
        <v>0</v>
      </c>
      <c r="BY35" s="9">
        <f t="shared" si="260"/>
        <v>0</v>
      </c>
      <c r="BZ35" s="9">
        <f t="shared" si="232"/>
        <v>0</v>
      </c>
      <c r="CA35" s="9">
        <f t="shared" si="260"/>
        <v>0</v>
      </c>
      <c r="CB35" s="9">
        <f t="shared" si="232"/>
        <v>0</v>
      </c>
      <c r="CC35" s="9">
        <f t="shared" si="260"/>
        <v>0</v>
      </c>
      <c r="CD35" s="9">
        <f t="shared" si="232"/>
        <v>0</v>
      </c>
      <c r="CE35" s="9">
        <f t="shared" si="260"/>
        <v>0</v>
      </c>
      <c r="CF35" s="9">
        <f t="shared" si="232"/>
        <v>0</v>
      </c>
      <c r="CG35" s="9">
        <f t="shared" si="260"/>
        <v>0</v>
      </c>
      <c r="CH35" s="9">
        <f t="shared" si="232"/>
        <v>0</v>
      </c>
      <c r="CI35" s="9">
        <f t="shared" si="260"/>
        <v>0</v>
      </c>
      <c r="CJ35" s="9">
        <f t="shared" si="232"/>
        <v>0</v>
      </c>
      <c r="CK35" s="9">
        <f t="shared" si="260"/>
        <v>0</v>
      </c>
      <c r="CL35" s="9">
        <f t="shared" si="232"/>
        <v>0</v>
      </c>
      <c r="CM35" s="9">
        <f t="shared" si="260"/>
        <v>0</v>
      </c>
      <c r="CN35" s="9">
        <f t="shared" si="232"/>
        <v>0</v>
      </c>
      <c r="CO35" s="616">
        <f t="shared" si="260"/>
        <v>0</v>
      </c>
      <c r="CQ35" s="601"/>
      <c r="CR35">
        <f t="shared" si="4"/>
        <v>13203002202</v>
      </c>
      <c r="CS35" s="602" t="str">
        <f t="shared" si="215"/>
        <v>Recruitment</v>
      </c>
      <c r="CT35" t="str">
        <f t="shared" si="6"/>
        <v/>
      </c>
      <c r="CU35" t="str">
        <f t="shared" si="7"/>
        <v>R&amp;D - Recruiting</v>
      </c>
      <c r="CW35" s="9">
        <f t="shared" si="261"/>
        <v>0</v>
      </c>
      <c r="CX35" s="9">
        <f t="shared" si="261"/>
        <v>0</v>
      </c>
      <c r="CY35" s="9">
        <f t="shared" si="233"/>
        <v>0</v>
      </c>
      <c r="CZ35" s="9">
        <f t="shared" si="262"/>
        <v>0</v>
      </c>
      <c r="DA35" s="9">
        <f t="shared" si="262"/>
        <v>0</v>
      </c>
      <c r="DB35" s="9">
        <f t="shared" si="234"/>
        <v>0</v>
      </c>
      <c r="DC35" s="9">
        <f t="shared" si="263"/>
        <v>0</v>
      </c>
      <c r="DD35" s="9">
        <f t="shared" si="263"/>
        <v>0</v>
      </c>
      <c r="DE35" s="9">
        <f t="shared" si="235"/>
        <v>0</v>
      </c>
      <c r="DF35" s="9">
        <f t="shared" si="264"/>
        <v>0</v>
      </c>
      <c r="DG35" s="9">
        <f t="shared" si="265"/>
        <v>0</v>
      </c>
      <c r="DH35" s="9">
        <f t="shared" si="266"/>
        <v>0</v>
      </c>
      <c r="DI35" s="9">
        <f t="shared" si="267"/>
        <v>0</v>
      </c>
      <c r="DJ35" s="9">
        <f t="shared" si="267"/>
        <v>0</v>
      </c>
      <c r="DK35" s="9">
        <f t="shared" si="236"/>
        <v>0</v>
      </c>
      <c r="DL35" s="9">
        <f t="shared" si="268"/>
        <v>0</v>
      </c>
      <c r="DM35" s="9">
        <f t="shared" si="268"/>
        <v>0</v>
      </c>
      <c r="DN35" s="9">
        <f t="shared" si="237"/>
        <v>0</v>
      </c>
      <c r="DO35" s="9">
        <f t="shared" si="269"/>
        <v>0</v>
      </c>
      <c r="DP35" s="9">
        <f t="shared" si="269"/>
        <v>0</v>
      </c>
      <c r="DQ35" s="9">
        <f t="shared" si="238"/>
        <v>0</v>
      </c>
      <c r="DR35" s="9">
        <f t="shared" si="270"/>
        <v>0</v>
      </c>
      <c r="DS35" s="9">
        <f t="shared" si="271"/>
        <v>0</v>
      </c>
      <c r="DT35" s="9">
        <f t="shared" si="272"/>
        <v>0</v>
      </c>
      <c r="DU35" s="9">
        <f t="shared" si="273"/>
        <v>0</v>
      </c>
      <c r="DV35" s="9">
        <f t="shared" si="273"/>
        <v>0</v>
      </c>
      <c r="DW35" s="9">
        <f t="shared" si="239"/>
        <v>0</v>
      </c>
      <c r="DX35" s="9">
        <f t="shared" si="274"/>
        <v>0</v>
      </c>
      <c r="DY35" s="9">
        <f t="shared" si="274"/>
        <v>0</v>
      </c>
      <c r="DZ35" s="9">
        <f t="shared" si="240"/>
        <v>0</v>
      </c>
      <c r="EA35" s="9">
        <f t="shared" si="275"/>
        <v>0</v>
      </c>
      <c r="EB35" s="9">
        <f t="shared" si="275"/>
        <v>0</v>
      </c>
      <c r="EC35" s="9">
        <f t="shared" si="241"/>
        <v>0</v>
      </c>
      <c r="ED35" s="9">
        <f t="shared" si="276"/>
        <v>0</v>
      </c>
      <c r="EE35" s="9">
        <f t="shared" si="277"/>
        <v>0</v>
      </c>
      <c r="EF35" s="9">
        <f t="shared" si="278"/>
        <v>0</v>
      </c>
      <c r="EG35" s="9">
        <f t="shared" si="279"/>
        <v>0</v>
      </c>
      <c r="EH35" s="9">
        <f t="shared" si="279"/>
        <v>0</v>
      </c>
      <c r="EI35" s="9">
        <f t="shared" si="242"/>
        <v>0</v>
      </c>
      <c r="EJ35" s="9">
        <f t="shared" si="280"/>
        <v>0</v>
      </c>
      <c r="EK35" s="9">
        <f t="shared" si="280"/>
        <v>0</v>
      </c>
      <c r="EL35" s="9">
        <f t="shared" si="243"/>
        <v>0</v>
      </c>
      <c r="EM35" s="9">
        <f t="shared" si="281"/>
        <v>0</v>
      </c>
      <c r="EN35" s="9">
        <f t="shared" si="281"/>
        <v>0</v>
      </c>
      <c r="EO35" s="9">
        <f t="shared" si="244"/>
        <v>0</v>
      </c>
      <c r="EP35" s="9">
        <f t="shared" si="282"/>
        <v>0</v>
      </c>
      <c r="EQ35" s="9">
        <f t="shared" si="283"/>
        <v>0</v>
      </c>
      <c r="ER35" s="9">
        <f t="shared" si="284"/>
        <v>0</v>
      </c>
      <c r="ES35" s="602"/>
    </row>
    <row r="36" spans="1:159" outlineLevel="1" x14ac:dyDescent="0.25">
      <c r="B36" s="601"/>
      <c r="C36" s="23">
        <v>13203048203</v>
      </c>
      <c r="D36" s="602" t="str">
        <f t="shared" si="75"/>
        <v>Signing bonus</v>
      </c>
      <c r="F36" t="str">
        <f t="shared" si="229"/>
        <v>R&amp;D - Signing Bonus</v>
      </c>
      <c r="H36" s="9">
        <f t="shared" si="245"/>
        <v>0</v>
      </c>
      <c r="I36" s="9">
        <f ca="1">SUMIF(Cards_selection_BPL,$C36,INDIRECT(Index!$P$16))</f>
        <v>0</v>
      </c>
      <c r="J36" s="120">
        <f t="shared" ca="1" si="246"/>
        <v>0</v>
      </c>
      <c r="L36" s="9">
        <f t="shared" si="247"/>
        <v>0</v>
      </c>
      <c r="M36" s="9">
        <f ca="1">IF(LEFT($L$6,2)="Q1",SUMIF(Cards_selection_BPL,$C36,INDIRECT(Index!$Q$16)),IF(LEFT($L$6,2)="Q2",SUMIF(Cards_selection_BPL,$C36,INDIRECT(Index!$Q$16))-SUMIF(Cards_selection_BPL,$C36,Balance_bplm_03),IF(LEFT($L$6,2)="Q3",SUMIF(Cards_selection_BPL,$C36,INDIRECT(Index!$Q$16))-SUMIF(Cards_selection_BPL,$C36,Balance_bplm_06),IF(LEFT($L$6,2)="Q4",SUMIF(Cards_selection_BPL,$C36,INDIRECT(Index!$Q$16))-SUMIF(Cards_selection_BPL,$C36,Balance_bplm_09),0))))</f>
        <v>0</v>
      </c>
      <c r="N36" s="120">
        <f t="shared" ca="1" si="248"/>
        <v>0</v>
      </c>
      <c r="P36" s="9">
        <f t="shared" si="285"/>
        <v>0</v>
      </c>
      <c r="Q36" s="9">
        <f ca="1">SUMIF(Cards_selection_BPL,$C36,INDIRECT(Index!$Q$16))</f>
        <v>0</v>
      </c>
      <c r="R36" s="120">
        <f t="shared" ca="1" si="249"/>
        <v>0</v>
      </c>
      <c r="S36" s="602"/>
      <c r="U36" s="601"/>
      <c r="V36" s="64">
        <v>5844.5353594389244</v>
      </c>
      <c r="W36" s="64"/>
      <c r="X36" s="9">
        <f t="shared" si="230"/>
        <v>0</v>
      </c>
      <c r="Y36" s="9">
        <f t="shared" si="250"/>
        <v>0</v>
      </c>
      <c r="Z36" s="9">
        <f t="shared" si="251"/>
        <v>0</v>
      </c>
      <c r="AA36" s="9"/>
      <c r="AB36" s="9">
        <f t="shared" si="252"/>
        <v>0</v>
      </c>
      <c r="AC36" s="9">
        <f t="shared" si="253"/>
        <v>0</v>
      </c>
      <c r="AD36" s="9"/>
      <c r="AE36" s="9">
        <f t="shared" si="254"/>
        <v>0</v>
      </c>
      <c r="AF36" s="830">
        <f t="shared" si="255"/>
        <v>0</v>
      </c>
      <c r="AG36" s="9"/>
      <c r="AH36" s="9">
        <f t="shared" si="256"/>
        <v>0</v>
      </c>
      <c r="AI36" s="830">
        <f t="shared" si="257"/>
        <v>0</v>
      </c>
      <c r="AJ36" s="602"/>
      <c r="AL36" s="601"/>
      <c r="AM36" s="882">
        <f t="shared" si="286"/>
        <v>0</v>
      </c>
      <c r="AN36" s="9">
        <f t="shared" si="231"/>
        <v>0</v>
      </c>
      <c r="AO36" s="602"/>
      <c r="AQ36" s="179"/>
      <c r="AR36" s="601" t="str">
        <f t="shared" si="23"/>
        <v/>
      </c>
      <c r="AS36">
        <f t="shared" si="0"/>
        <v>13203048203</v>
      </c>
      <c r="AT36" s="602" t="str">
        <f t="shared" si="24"/>
        <v>Signing bonus</v>
      </c>
      <c r="AU36" t="str">
        <f t="shared" si="2"/>
        <v/>
      </c>
      <c r="AV36" t="str">
        <f t="shared" si="3"/>
        <v>R&amp;D - Signing Bonus</v>
      </c>
      <c r="AX36" s="64"/>
      <c r="AY36" s="64"/>
      <c r="AZ36" s="64"/>
      <c r="BA36" s="64"/>
      <c r="BB36" s="64"/>
      <c r="BC36" s="688">
        <f t="shared" si="287"/>
        <v>0</v>
      </c>
      <c r="BD36" s="64"/>
      <c r="BE36" s="64"/>
      <c r="BF36" s="64"/>
      <c r="BG36" s="688">
        <f t="shared" si="288"/>
        <v>0</v>
      </c>
      <c r="BH36" s="64"/>
      <c r="BI36" s="64"/>
      <c r="BJ36" s="64"/>
      <c r="BK36" s="688">
        <f t="shared" si="289"/>
        <v>0</v>
      </c>
      <c r="BL36" s="64"/>
      <c r="BM36" s="64"/>
      <c r="BN36" s="64"/>
      <c r="BO36" s="688">
        <f t="shared" si="290"/>
        <v>0</v>
      </c>
      <c r="BP36" s="687">
        <f t="shared" si="258"/>
        <v>0</v>
      </c>
      <c r="BQ36" s="602"/>
      <c r="BS36" s="615">
        <f t="shared" si="259"/>
        <v>0</v>
      </c>
      <c r="BT36" s="9">
        <f t="shared" si="232"/>
        <v>0</v>
      </c>
      <c r="BU36" s="9">
        <f t="shared" si="260"/>
        <v>0</v>
      </c>
      <c r="BV36" s="9">
        <f t="shared" si="232"/>
        <v>0</v>
      </c>
      <c r="BW36" s="9">
        <f t="shared" si="260"/>
        <v>0</v>
      </c>
      <c r="BX36" s="9">
        <f t="shared" si="232"/>
        <v>0</v>
      </c>
      <c r="BY36" s="9">
        <f t="shared" si="260"/>
        <v>0</v>
      </c>
      <c r="BZ36" s="9">
        <f t="shared" si="232"/>
        <v>0</v>
      </c>
      <c r="CA36" s="9">
        <f t="shared" si="260"/>
        <v>0</v>
      </c>
      <c r="CB36" s="9">
        <f t="shared" si="232"/>
        <v>0</v>
      </c>
      <c r="CC36" s="9">
        <f t="shared" si="260"/>
        <v>0</v>
      </c>
      <c r="CD36" s="9">
        <f t="shared" si="232"/>
        <v>0</v>
      </c>
      <c r="CE36" s="9">
        <f t="shared" si="260"/>
        <v>0</v>
      </c>
      <c r="CF36" s="9">
        <f t="shared" si="232"/>
        <v>0</v>
      </c>
      <c r="CG36" s="9">
        <f t="shared" si="260"/>
        <v>0</v>
      </c>
      <c r="CH36" s="9">
        <f t="shared" si="232"/>
        <v>0</v>
      </c>
      <c r="CI36" s="9">
        <f t="shared" si="260"/>
        <v>0</v>
      </c>
      <c r="CJ36" s="9">
        <f t="shared" si="232"/>
        <v>0</v>
      </c>
      <c r="CK36" s="9">
        <f t="shared" si="260"/>
        <v>0</v>
      </c>
      <c r="CL36" s="9">
        <f t="shared" si="232"/>
        <v>0</v>
      </c>
      <c r="CM36" s="9">
        <f t="shared" si="260"/>
        <v>0</v>
      </c>
      <c r="CN36" s="9">
        <f t="shared" si="232"/>
        <v>0</v>
      </c>
      <c r="CO36" s="616">
        <f t="shared" si="260"/>
        <v>0</v>
      </c>
      <c r="CQ36" s="601"/>
      <c r="CR36">
        <f t="shared" si="4"/>
        <v>13203048203</v>
      </c>
      <c r="CS36" s="602" t="str">
        <f t="shared" si="215"/>
        <v>Signing bonus</v>
      </c>
      <c r="CT36" t="str">
        <f t="shared" si="6"/>
        <v/>
      </c>
      <c r="CU36" t="str">
        <f t="shared" si="7"/>
        <v>R&amp;D - Signing Bonus</v>
      </c>
      <c r="CW36" s="9">
        <f t="shared" si="261"/>
        <v>0</v>
      </c>
      <c r="CX36" s="9">
        <f t="shared" si="261"/>
        <v>0</v>
      </c>
      <c r="CY36" s="9">
        <f t="shared" si="233"/>
        <v>0</v>
      </c>
      <c r="CZ36" s="9">
        <f t="shared" si="262"/>
        <v>0</v>
      </c>
      <c r="DA36" s="9">
        <f t="shared" si="262"/>
        <v>0</v>
      </c>
      <c r="DB36" s="9">
        <f t="shared" si="234"/>
        <v>0</v>
      </c>
      <c r="DC36" s="9">
        <f t="shared" si="263"/>
        <v>0</v>
      </c>
      <c r="DD36" s="9">
        <f t="shared" si="263"/>
        <v>0</v>
      </c>
      <c r="DE36" s="9">
        <f t="shared" si="235"/>
        <v>0</v>
      </c>
      <c r="DF36" s="9">
        <f t="shared" si="264"/>
        <v>0</v>
      </c>
      <c r="DG36" s="9">
        <f t="shared" si="265"/>
        <v>0</v>
      </c>
      <c r="DH36" s="9">
        <f t="shared" si="266"/>
        <v>0</v>
      </c>
      <c r="DI36" s="9">
        <f t="shared" si="267"/>
        <v>0</v>
      </c>
      <c r="DJ36" s="9">
        <f t="shared" si="267"/>
        <v>0</v>
      </c>
      <c r="DK36" s="9">
        <f t="shared" si="236"/>
        <v>0</v>
      </c>
      <c r="DL36" s="9">
        <f t="shared" si="268"/>
        <v>0</v>
      </c>
      <c r="DM36" s="9">
        <f t="shared" si="268"/>
        <v>0</v>
      </c>
      <c r="DN36" s="9">
        <f t="shared" si="237"/>
        <v>0</v>
      </c>
      <c r="DO36" s="9">
        <f t="shared" si="269"/>
        <v>0</v>
      </c>
      <c r="DP36" s="9">
        <f t="shared" si="269"/>
        <v>0</v>
      </c>
      <c r="DQ36" s="9">
        <f t="shared" si="238"/>
        <v>0</v>
      </c>
      <c r="DR36" s="9">
        <f t="shared" si="270"/>
        <v>0</v>
      </c>
      <c r="DS36" s="9">
        <f t="shared" si="271"/>
        <v>0</v>
      </c>
      <c r="DT36" s="9">
        <f t="shared" si="272"/>
        <v>0</v>
      </c>
      <c r="DU36" s="9">
        <f t="shared" si="273"/>
        <v>0</v>
      </c>
      <c r="DV36" s="9">
        <f t="shared" si="273"/>
        <v>0</v>
      </c>
      <c r="DW36" s="9">
        <f t="shared" si="239"/>
        <v>0</v>
      </c>
      <c r="DX36" s="9">
        <f t="shared" si="274"/>
        <v>0</v>
      </c>
      <c r="DY36" s="9">
        <f t="shared" si="274"/>
        <v>0</v>
      </c>
      <c r="DZ36" s="9">
        <f t="shared" si="240"/>
        <v>0</v>
      </c>
      <c r="EA36" s="9">
        <f t="shared" si="275"/>
        <v>0</v>
      </c>
      <c r="EB36" s="9">
        <f t="shared" si="275"/>
        <v>0</v>
      </c>
      <c r="EC36" s="9">
        <f t="shared" si="241"/>
        <v>0</v>
      </c>
      <c r="ED36" s="9">
        <f t="shared" si="276"/>
        <v>0</v>
      </c>
      <c r="EE36" s="9">
        <f t="shared" si="277"/>
        <v>0</v>
      </c>
      <c r="EF36" s="9">
        <f t="shared" si="278"/>
        <v>0</v>
      </c>
      <c r="EG36" s="9">
        <f t="shared" si="279"/>
        <v>0</v>
      </c>
      <c r="EH36" s="9">
        <f t="shared" si="279"/>
        <v>0</v>
      </c>
      <c r="EI36" s="9">
        <f t="shared" si="242"/>
        <v>0</v>
      </c>
      <c r="EJ36" s="9">
        <f t="shared" si="280"/>
        <v>0</v>
      </c>
      <c r="EK36" s="9">
        <f t="shared" si="280"/>
        <v>0</v>
      </c>
      <c r="EL36" s="9">
        <f t="shared" si="243"/>
        <v>0</v>
      </c>
      <c r="EM36" s="9">
        <f t="shared" si="281"/>
        <v>0</v>
      </c>
      <c r="EN36" s="9">
        <f t="shared" si="281"/>
        <v>0</v>
      </c>
      <c r="EO36" s="9">
        <f t="shared" si="244"/>
        <v>0</v>
      </c>
      <c r="EP36" s="9">
        <f t="shared" si="282"/>
        <v>0</v>
      </c>
      <c r="EQ36" s="9">
        <f t="shared" si="283"/>
        <v>0</v>
      </c>
      <c r="ER36" s="9">
        <f t="shared" si="284"/>
        <v>0</v>
      </c>
      <c r="ES36" s="602"/>
    </row>
    <row r="37" spans="1:159" outlineLevel="1" x14ac:dyDescent="0.25">
      <c r="B37" s="601"/>
      <c r="C37" s="23">
        <v>13203029204</v>
      </c>
      <c r="D37" s="602" t="str">
        <f t="shared" si="75"/>
        <v>Hosting</v>
      </c>
      <c r="F37" t="str">
        <f t="shared" si="229"/>
        <v>R&amp;D -Server</v>
      </c>
      <c r="H37" s="9">
        <f>INDEX($X37:$AI37,,MATCH($H$6,$X$6:$AI$6,0))</f>
        <v>88.59</v>
      </c>
      <c r="I37" s="9">
        <f ca="1">SUMIF(Cards_selection_BPL,$C37,INDIRECT(Index!$P$16))</f>
        <v>0</v>
      </c>
      <c r="J37" s="120">
        <f t="shared" ca="1" si="246"/>
        <v>-88.59</v>
      </c>
      <c r="L37" s="9">
        <f t="shared" si="247"/>
        <v>88.59</v>
      </c>
      <c r="M37" s="9">
        <f ca="1">IF(LEFT($L$6,2)="Q1",SUMIF(Cards_selection_BPL,$C37,INDIRECT(Index!$Q$16)),IF(LEFT($L$6,2)="Q2",SUMIF(Cards_selection_BPL,$C37,INDIRECT(Index!$Q$16))-SUMIF(Cards_selection_BPL,$C37,Balance_bplm_03),IF(LEFT($L$6,2)="Q3",SUMIF(Cards_selection_BPL,$C37,INDIRECT(Index!$Q$16))-SUMIF(Cards_selection_BPL,$C37,Balance_bplm_06),IF(LEFT($L$6,2)="Q4",SUMIF(Cards_selection_BPL,$C37,INDIRECT(Index!$Q$16))-SUMIF(Cards_selection_BPL,$C37,Balance_bplm_09),0))))</f>
        <v>0</v>
      </c>
      <c r="N37" s="120">
        <f t="shared" ca="1" si="248"/>
        <v>-88.59</v>
      </c>
      <c r="P37" s="9">
        <f t="shared" si="285"/>
        <v>88.59</v>
      </c>
      <c r="Q37" s="9">
        <f ca="1">SUMIF(Cards_selection_BPL,$C37,INDIRECT(Index!$Q$16))</f>
        <v>20000</v>
      </c>
      <c r="R37" s="120">
        <f t="shared" ca="1" si="249"/>
        <v>19911.41</v>
      </c>
      <c r="S37" s="602"/>
      <c r="U37" s="601"/>
      <c r="V37" s="64">
        <v>0</v>
      </c>
      <c r="W37" s="64"/>
      <c r="X37" s="9">
        <f t="shared" si="230"/>
        <v>0</v>
      </c>
      <c r="Y37" s="9">
        <f t="shared" si="250"/>
        <v>0</v>
      </c>
      <c r="Z37" s="9">
        <f t="shared" si="251"/>
        <v>0</v>
      </c>
      <c r="AA37" s="9"/>
      <c r="AB37" s="9">
        <f t="shared" si="252"/>
        <v>0</v>
      </c>
      <c r="AC37" s="9">
        <f t="shared" si="253"/>
        <v>0</v>
      </c>
      <c r="AD37" s="9"/>
      <c r="AE37" s="9">
        <f t="shared" si="254"/>
        <v>0</v>
      </c>
      <c r="AF37" s="830">
        <f t="shared" si="255"/>
        <v>0</v>
      </c>
      <c r="AG37" s="9"/>
      <c r="AH37" s="9">
        <f t="shared" si="256"/>
        <v>0</v>
      </c>
      <c r="AI37" s="830">
        <f t="shared" si="257"/>
        <v>88.59</v>
      </c>
      <c r="AJ37" s="602"/>
      <c r="AL37" s="601"/>
      <c r="AM37" s="882">
        <f t="shared" si="286"/>
        <v>88.59</v>
      </c>
      <c r="AN37" s="9">
        <f t="shared" si="231"/>
        <v>278.29000000000002</v>
      </c>
      <c r="AO37" s="602"/>
      <c r="AQ37" s="179"/>
      <c r="AR37" s="601" t="str">
        <f t="shared" si="23"/>
        <v/>
      </c>
      <c r="AS37">
        <f t="shared" si="0"/>
        <v>13203029204</v>
      </c>
      <c r="AT37" s="602" t="str">
        <f t="shared" si="24"/>
        <v>Hosting</v>
      </c>
      <c r="AU37" t="str">
        <f t="shared" si="2"/>
        <v/>
      </c>
      <c r="AV37" t="str">
        <f t="shared" si="3"/>
        <v>R&amp;D -Server</v>
      </c>
      <c r="AX37" s="64"/>
      <c r="AY37" s="64"/>
      <c r="AZ37" s="64"/>
      <c r="BA37" s="64"/>
      <c r="BB37" s="64"/>
      <c r="BC37" s="688">
        <f t="shared" si="287"/>
        <v>0</v>
      </c>
      <c r="BD37" s="64"/>
      <c r="BE37" s="64">
        <v>5000</v>
      </c>
      <c r="BF37" s="64">
        <v>5000</v>
      </c>
      <c r="BG37" s="688">
        <f t="shared" si="288"/>
        <v>10000</v>
      </c>
      <c r="BH37" s="64">
        <v>5000</v>
      </c>
      <c r="BI37" s="64">
        <v>5000</v>
      </c>
      <c r="BJ37" s="64"/>
      <c r="BK37" s="688">
        <f t="shared" si="289"/>
        <v>10000</v>
      </c>
      <c r="BL37" s="64"/>
      <c r="BM37" s="64"/>
      <c r="BN37" s="64"/>
      <c r="BO37" s="688">
        <f t="shared" si="290"/>
        <v>0</v>
      </c>
      <c r="BP37" s="687">
        <f t="shared" si="258"/>
        <v>20000</v>
      </c>
      <c r="BQ37" s="602"/>
      <c r="BS37" s="615">
        <f t="shared" si="259"/>
        <v>0</v>
      </c>
      <c r="BT37" s="9">
        <f t="shared" si="232"/>
        <v>0</v>
      </c>
      <c r="BU37" s="9">
        <f t="shared" si="260"/>
        <v>0</v>
      </c>
      <c r="BV37" s="9">
        <f t="shared" si="232"/>
        <v>0</v>
      </c>
      <c r="BW37" s="9">
        <f t="shared" si="260"/>
        <v>0</v>
      </c>
      <c r="BX37" s="9">
        <f t="shared" si="232"/>
        <v>0</v>
      </c>
      <c r="BY37" s="9">
        <f t="shared" si="260"/>
        <v>0</v>
      </c>
      <c r="BZ37" s="9">
        <f t="shared" si="232"/>
        <v>5000</v>
      </c>
      <c r="CA37" s="9">
        <f t="shared" si="260"/>
        <v>5000</v>
      </c>
      <c r="CB37" s="9">
        <f t="shared" si="232"/>
        <v>5000</v>
      </c>
      <c r="CC37" s="9">
        <f t="shared" si="260"/>
        <v>10000</v>
      </c>
      <c r="CD37" s="9">
        <f t="shared" si="232"/>
        <v>5000</v>
      </c>
      <c r="CE37" s="9">
        <f t="shared" si="260"/>
        <v>15000</v>
      </c>
      <c r="CF37" s="9">
        <f t="shared" si="232"/>
        <v>5000</v>
      </c>
      <c r="CG37" s="9">
        <f t="shared" si="260"/>
        <v>20000</v>
      </c>
      <c r="CH37" s="9">
        <f t="shared" si="232"/>
        <v>0</v>
      </c>
      <c r="CI37" s="9">
        <f t="shared" si="260"/>
        <v>20000</v>
      </c>
      <c r="CJ37" s="9">
        <f t="shared" si="232"/>
        <v>0</v>
      </c>
      <c r="CK37" s="9">
        <f t="shared" si="260"/>
        <v>20000</v>
      </c>
      <c r="CL37" s="9">
        <f t="shared" si="232"/>
        <v>0</v>
      </c>
      <c r="CM37" s="9">
        <f t="shared" si="260"/>
        <v>20000</v>
      </c>
      <c r="CN37" s="9">
        <f t="shared" si="232"/>
        <v>0</v>
      </c>
      <c r="CO37" s="616">
        <f t="shared" si="260"/>
        <v>20000</v>
      </c>
      <c r="CQ37" s="601"/>
      <c r="CR37">
        <f t="shared" si="4"/>
        <v>13203029204</v>
      </c>
      <c r="CS37" s="602" t="str">
        <f t="shared" si="215"/>
        <v>Hosting</v>
      </c>
      <c r="CT37" t="str">
        <f t="shared" si="6"/>
        <v/>
      </c>
      <c r="CU37" t="str">
        <f t="shared" si="7"/>
        <v>R&amp;D -Server</v>
      </c>
      <c r="CW37" s="9">
        <f t="shared" si="261"/>
        <v>0</v>
      </c>
      <c r="CX37" s="9">
        <f t="shared" si="261"/>
        <v>0</v>
      </c>
      <c r="CY37" s="9">
        <f t="shared" si="233"/>
        <v>0</v>
      </c>
      <c r="CZ37" s="9">
        <f t="shared" si="262"/>
        <v>0</v>
      </c>
      <c r="DA37" s="9">
        <f t="shared" si="262"/>
        <v>0</v>
      </c>
      <c r="DB37" s="9">
        <f t="shared" si="234"/>
        <v>0</v>
      </c>
      <c r="DC37" s="9">
        <f t="shared" si="263"/>
        <v>0</v>
      </c>
      <c r="DD37" s="9">
        <f t="shared" si="263"/>
        <v>0</v>
      </c>
      <c r="DE37" s="9">
        <f t="shared" si="235"/>
        <v>0</v>
      </c>
      <c r="DF37" s="9">
        <f t="shared" si="264"/>
        <v>0</v>
      </c>
      <c r="DG37" s="9">
        <f t="shared" si="265"/>
        <v>0</v>
      </c>
      <c r="DH37" s="9">
        <f t="shared" si="266"/>
        <v>0</v>
      </c>
      <c r="DI37" s="9">
        <f t="shared" si="267"/>
        <v>0</v>
      </c>
      <c r="DJ37" s="9">
        <f t="shared" si="267"/>
        <v>0</v>
      </c>
      <c r="DK37" s="9">
        <f t="shared" si="236"/>
        <v>0</v>
      </c>
      <c r="DL37" s="9">
        <f t="shared" si="268"/>
        <v>0</v>
      </c>
      <c r="DM37" s="9">
        <f t="shared" si="268"/>
        <v>0</v>
      </c>
      <c r="DN37" s="9">
        <f t="shared" si="237"/>
        <v>0</v>
      </c>
      <c r="DO37" s="9">
        <f t="shared" si="269"/>
        <v>0</v>
      </c>
      <c r="DP37" s="9">
        <f t="shared" si="269"/>
        <v>0</v>
      </c>
      <c r="DQ37" s="9">
        <f t="shared" si="238"/>
        <v>0</v>
      </c>
      <c r="DR37" s="9">
        <f t="shared" si="270"/>
        <v>0</v>
      </c>
      <c r="DS37" s="9">
        <f t="shared" si="271"/>
        <v>0</v>
      </c>
      <c r="DT37" s="9">
        <f t="shared" si="272"/>
        <v>0</v>
      </c>
      <c r="DU37" s="9">
        <f t="shared" si="273"/>
        <v>0</v>
      </c>
      <c r="DV37" s="9">
        <f t="shared" si="273"/>
        <v>0</v>
      </c>
      <c r="DW37" s="9">
        <f t="shared" si="239"/>
        <v>0</v>
      </c>
      <c r="DX37" s="9">
        <f t="shared" si="274"/>
        <v>0</v>
      </c>
      <c r="DY37" s="9">
        <f t="shared" si="274"/>
        <v>0</v>
      </c>
      <c r="DZ37" s="9">
        <f t="shared" si="240"/>
        <v>0</v>
      </c>
      <c r="EA37" s="9">
        <f t="shared" si="275"/>
        <v>0</v>
      </c>
      <c r="EB37" s="9">
        <f t="shared" si="275"/>
        <v>0</v>
      </c>
      <c r="EC37" s="9">
        <f t="shared" si="241"/>
        <v>0</v>
      </c>
      <c r="ED37" s="9">
        <f t="shared" si="276"/>
        <v>0</v>
      </c>
      <c r="EE37" s="9">
        <f t="shared" si="277"/>
        <v>0</v>
      </c>
      <c r="EF37" s="9">
        <f t="shared" si="278"/>
        <v>0</v>
      </c>
      <c r="EG37" s="9">
        <f t="shared" si="279"/>
        <v>0</v>
      </c>
      <c r="EH37" s="9">
        <f t="shared" si="279"/>
        <v>0</v>
      </c>
      <c r="EI37" s="9">
        <f t="shared" si="242"/>
        <v>0</v>
      </c>
      <c r="EJ37" s="9">
        <f t="shared" si="280"/>
        <v>0</v>
      </c>
      <c r="EK37" s="9">
        <f t="shared" si="280"/>
        <v>0</v>
      </c>
      <c r="EL37" s="9">
        <f t="shared" si="243"/>
        <v>0</v>
      </c>
      <c r="EM37" s="9">
        <f t="shared" si="281"/>
        <v>0</v>
      </c>
      <c r="EN37" s="9">
        <f t="shared" si="281"/>
        <v>88.59</v>
      </c>
      <c r="EO37" s="9">
        <f t="shared" si="244"/>
        <v>88.59</v>
      </c>
      <c r="EP37" s="9">
        <f t="shared" si="282"/>
        <v>0</v>
      </c>
      <c r="EQ37" s="9">
        <f t="shared" si="283"/>
        <v>88.59</v>
      </c>
      <c r="ER37" s="9">
        <f t="shared" si="284"/>
        <v>88.59</v>
      </c>
      <c r="ES37" s="602"/>
    </row>
    <row r="38" spans="1:159" outlineLevel="1" x14ac:dyDescent="0.25">
      <c r="B38" s="601"/>
      <c r="C38" s="23">
        <v>13203026205</v>
      </c>
      <c r="D38" s="602" t="str">
        <f t="shared" si="75"/>
        <v>Outsource</v>
      </c>
      <c r="F38" t="str">
        <f t="shared" si="229"/>
        <v>R&amp;D -Server outsource</v>
      </c>
      <c r="H38" s="9">
        <f t="shared" si="245"/>
        <v>10290.959999999999</v>
      </c>
      <c r="I38" s="9">
        <f ca="1">SUMIF(Cards_selection_BPL,$C38,INDIRECT(Index!$P$16))</f>
        <v>0</v>
      </c>
      <c r="J38" s="120">
        <f t="shared" ref="J38" ca="1" si="291">-H38+I38</f>
        <v>-10290.959999999999</v>
      </c>
      <c r="L38" s="9">
        <f t="shared" si="247"/>
        <v>10290.959999999999</v>
      </c>
      <c r="M38" s="9">
        <f ca="1">IF(LEFT($L$6,2)="Q1",SUMIF(Cards_selection_BPL,$C38,INDIRECT(Index!$Q$16)),IF(LEFT($L$6,2)="Q2",SUMIF(Cards_selection_BPL,$C38,INDIRECT(Index!$Q$16))-SUMIF(Cards_selection_BPL,$C38,Balance_bplm_03),IF(LEFT($L$6,2)="Q3",SUMIF(Cards_selection_BPL,$C38,INDIRECT(Index!$Q$16))-SUMIF(Cards_selection_BPL,$C38,Balance_bplm_06),IF(LEFT($L$6,2)="Q4",SUMIF(Cards_selection_BPL,$C38,INDIRECT(Index!$Q$16))-SUMIF(Cards_selection_BPL,$C38,Balance_bplm_09),0))))</f>
        <v>0</v>
      </c>
      <c r="N38" s="120">
        <f t="shared" ref="N38" ca="1" si="292">-L38+M38</f>
        <v>-10290.959999999999</v>
      </c>
      <c r="P38" s="9">
        <f t="shared" ref="P38" si="293">AF38+AC38+Z38+AI38</f>
        <v>10290.959999999999</v>
      </c>
      <c r="Q38" s="9">
        <f ca="1">SUMIF(Cards_selection_BPL,$C38,INDIRECT(Index!$Q$16))</f>
        <v>13000</v>
      </c>
      <c r="R38" s="120">
        <f t="shared" ref="R38" ca="1" si="294">-P38+Q38</f>
        <v>2709.0400000000009</v>
      </c>
      <c r="S38" s="602"/>
      <c r="U38" s="601"/>
      <c r="V38" s="64">
        <v>0</v>
      </c>
      <c r="W38" s="64"/>
      <c r="X38" s="9">
        <f t="shared" si="230"/>
        <v>0</v>
      </c>
      <c r="Y38" s="9">
        <f t="shared" si="250"/>
        <v>0</v>
      </c>
      <c r="Z38" s="9">
        <f t="shared" si="251"/>
        <v>0</v>
      </c>
      <c r="AA38" s="9"/>
      <c r="AB38" s="9">
        <f t="shared" si="252"/>
        <v>0</v>
      </c>
      <c r="AC38" s="9">
        <f t="shared" si="253"/>
        <v>0</v>
      </c>
      <c r="AD38" s="9"/>
      <c r="AE38" s="9">
        <f t="shared" si="254"/>
        <v>0</v>
      </c>
      <c r="AF38" s="830">
        <f t="shared" si="255"/>
        <v>0</v>
      </c>
      <c r="AG38" s="9"/>
      <c r="AH38" s="9">
        <f t="shared" si="256"/>
        <v>0</v>
      </c>
      <c r="AI38" s="830">
        <f t="shared" si="257"/>
        <v>10290.959999999999</v>
      </c>
      <c r="AJ38" s="602"/>
      <c r="AL38" s="601"/>
      <c r="AM38" s="882">
        <f t="shared" si="286"/>
        <v>10290.959999999999</v>
      </c>
      <c r="AN38" s="9">
        <f t="shared" si="231"/>
        <v>33600</v>
      </c>
      <c r="AO38" s="602"/>
      <c r="AR38" s="601" t="str">
        <f t="shared" ref="AR38" si="295">IF(B38="","",B38)</f>
        <v/>
      </c>
      <c r="AS38">
        <f t="shared" ref="AS38" si="296">IF(C38="","",C38)</f>
        <v>13203026205</v>
      </c>
      <c r="AT38" s="602" t="str">
        <f t="shared" si="24"/>
        <v>Outsource</v>
      </c>
      <c r="AU38" t="str">
        <f t="shared" ref="AU38" si="297">IF(E38="","",E38)</f>
        <v/>
      </c>
      <c r="AV38" t="str">
        <f t="shared" ref="AV38" si="298">IF(F38="","",F38)</f>
        <v>R&amp;D -Server outsource</v>
      </c>
      <c r="AX38" s="64"/>
      <c r="AY38" s="64"/>
      <c r="AZ38" s="64"/>
      <c r="BA38" s="64"/>
      <c r="BB38" s="64">
        <v>13000</v>
      </c>
      <c r="BC38" s="688">
        <f t="shared" si="287"/>
        <v>13000</v>
      </c>
      <c r="BD38" s="64"/>
      <c r="BE38" s="64"/>
      <c r="BF38" s="64"/>
      <c r="BG38" s="688">
        <f t="shared" si="288"/>
        <v>0</v>
      </c>
      <c r="BH38" s="64"/>
      <c r="BI38" s="64"/>
      <c r="BJ38" s="64"/>
      <c r="BK38" s="688">
        <f t="shared" si="289"/>
        <v>0</v>
      </c>
      <c r="BL38" s="64"/>
      <c r="BM38" s="64"/>
      <c r="BN38" s="64"/>
      <c r="BO38" s="688">
        <f t="shared" si="290"/>
        <v>0</v>
      </c>
      <c r="BP38" s="687">
        <f t="shared" si="258"/>
        <v>13000</v>
      </c>
      <c r="BQ38" s="602"/>
      <c r="BS38" s="615">
        <f t="shared" si="259"/>
        <v>0</v>
      </c>
      <c r="BT38" s="9">
        <f t="shared" si="232"/>
        <v>0</v>
      </c>
      <c r="BU38" s="9">
        <f t="shared" ref="BU38" si="299">SUM(BS38:BT38)</f>
        <v>0</v>
      </c>
      <c r="BV38" s="9">
        <f t="shared" si="232"/>
        <v>13000</v>
      </c>
      <c r="BW38" s="9">
        <f t="shared" ref="BW38" si="300">SUM(BU38:BV38)</f>
        <v>13000</v>
      </c>
      <c r="BX38" s="9">
        <f t="shared" si="232"/>
        <v>0</v>
      </c>
      <c r="BY38" s="9">
        <f t="shared" ref="BY38" si="301">SUM(BW38:BX38)</f>
        <v>13000</v>
      </c>
      <c r="BZ38" s="9">
        <f t="shared" si="232"/>
        <v>0</v>
      </c>
      <c r="CA38" s="9">
        <f t="shared" ref="CA38" si="302">SUM(BY38:BZ38)</f>
        <v>13000</v>
      </c>
      <c r="CB38" s="9">
        <f t="shared" si="232"/>
        <v>0</v>
      </c>
      <c r="CC38" s="9">
        <f t="shared" ref="CC38" si="303">SUM(CA38:CB38)</f>
        <v>13000</v>
      </c>
      <c r="CD38" s="9">
        <f t="shared" si="232"/>
        <v>0</v>
      </c>
      <c r="CE38" s="9">
        <f t="shared" ref="CE38" si="304">SUM(CC38:CD38)</f>
        <v>13000</v>
      </c>
      <c r="CF38" s="9">
        <f t="shared" si="232"/>
        <v>0</v>
      </c>
      <c r="CG38" s="9">
        <f t="shared" ref="CG38" si="305">SUM(CE38:CF38)</f>
        <v>13000</v>
      </c>
      <c r="CH38" s="9">
        <f t="shared" si="232"/>
        <v>0</v>
      </c>
      <c r="CI38" s="9">
        <f t="shared" ref="CI38" si="306">SUM(CG38:CH38)</f>
        <v>13000</v>
      </c>
      <c r="CJ38" s="9">
        <f t="shared" si="232"/>
        <v>0</v>
      </c>
      <c r="CK38" s="9">
        <f t="shared" ref="CK38" si="307">SUM(CI38:CJ38)</f>
        <v>13000</v>
      </c>
      <c r="CL38" s="9">
        <f t="shared" si="232"/>
        <v>0</v>
      </c>
      <c r="CM38" s="9">
        <f t="shared" ref="CM38" si="308">SUM(CK38:CL38)</f>
        <v>13000</v>
      </c>
      <c r="CN38" s="9">
        <f t="shared" si="232"/>
        <v>0</v>
      </c>
      <c r="CO38" s="616">
        <f t="shared" ref="CO38" si="309">SUM(CM38:CN38)</f>
        <v>13000</v>
      </c>
      <c r="CQ38" s="601"/>
      <c r="CR38">
        <f t="shared" ref="CR38" si="310">AS38</f>
        <v>13203026205</v>
      </c>
      <c r="CS38" s="602" t="str">
        <f t="shared" si="215"/>
        <v>Outsource</v>
      </c>
      <c r="CT38" t="str">
        <f t="shared" ref="CT38" si="311">AU38</f>
        <v/>
      </c>
      <c r="CU38" t="str">
        <f t="shared" ref="CU38" si="312">AV38</f>
        <v>R&amp;D -Server outsource</v>
      </c>
      <c r="CW38" s="9">
        <f t="shared" si="261"/>
        <v>0</v>
      </c>
      <c r="CX38" s="9">
        <f t="shared" si="261"/>
        <v>0</v>
      </c>
      <c r="CY38" s="9">
        <f t="shared" si="233"/>
        <v>0</v>
      </c>
      <c r="CZ38" s="9">
        <f t="shared" si="262"/>
        <v>0</v>
      </c>
      <c r="DA38" s="9">
        <f t="shared" si="262"/>
        <v>0</v>
      </c>
      <c r="DB38" s="9">
        <f t="shared" si="234"/>
        <v>0</v>
      </c>
      <c r="DC38" s="9">
        <f t="shared" si="263"/>
        <v>0</v>
      </c>
      <c r="DD38" s="9">
        <f t="shared" si="263"/>
        <v>0</v>
      </c>
      <c r="DE38" s="9">
        <f t="shared" si="235"/>
        <v>0</v>
      </c>
      <c r="DF38" s="9">
        <f t="shared" ref="DF38" si="313">SUM(DC38,CZ38,CW38)</f>
        <v>0</v>
      </c>
      <c r="DG38" s="9">
        <f t="shared" ref="DG38" si="314">SUM(DD38,DA38,CX38)</f>
        <v>0</v>
      </c>
      <c r="DH38" s="9">
        <f t="shared" ref="DH38" si="315">SUM(DE38,DB38,CY38)</f>
        <v>0</v>
      </c>
      <c r="DI38" s="9">
        <f t="shared" si="267"/>
        <v>0</v>
      </c>
      <c r="DJ38" s="9">
        <f t="shared" si="267"/>
        <v>0</v>
      </c>
      <c r="DK38" s="9">
        <f t="shared" si="236"/>
        <v>0</v>
      </c>
      <c r="DL38" s="9">
        <f t="shared" si="268"/>
        <v>0</v>
      </c>
      <c r="DM38" s="9">
        <f t="shared" si="268"/>
        <v>0</v>
      </c>
      <c r="DN38" s="9">
        <f t="shared" si="237"/>
        <v>0</v>
      </c>
      <c r="DO38" s="9">
        <f t="shared" si="269"/>
        <v>0</v>
      </c>
      <c r="DP38" s="9">
        <f t="shared" si="269"/>
        <v>0</v>
      </c>
      <c r="DQ38" s="9">
        <f t="shared" si="238"/>
        <v>0</v>
      </c>
      <c r="DR38" s="9">
        <f t="shared" ref="DR38" si="316">SUM(DO38,DL38,DI38)</f>
        <v>0</v>
      </c>
      <c r="DS38" s="9">
        <f t="shared" ref="DS38" si="317">SUM(DP38,DM38,DJ38)</f>
        <v>0</v>
      </c>
      <c r="DT38" s="9">
        <f t="shared" ref="DT38" si="318">SUM(DQ38,DN38,DK38)</f>
        <v>0</v>
      </c>
      <c r="DU38" s="9">
        <f t="shared" si="273"/>
        <v>0</v>
      </c>
      <c r="DV38" s="9">
        <f t="shared" si="273"/>
        <v>0</v>
      </c>
      <c r="DW38" s="9">
        <f t="shared" si="239"/>
        <v>0</v>
      </c>
      <c r="DX38" s="9">
        <f t="shared" si="274"/>
        <v>0</v>
      </c>
      <c r="DY38" s="9">
        <f t="shared" si="274"/>
        <v>0</v>
      </c>
      <c r="DZ38" s="9">
        <f t="shared" si="240"/>
        <v>0</v>
      </c>
      <c r="EA38" s="9">
        <f t="shared" si="275"/>
        <v>0</v>
      </c>
      <c r="EB38" s="9">
        <f t="shared" si="275"/>
        <v>0</v>
      </c>
      <c r="EC38" s="9">
        <f t="shared" si="241"/>
        <v>0</v>
      </c>
      <c r="ED38" s="9">
        <f t="shared" ref="ED38" si="319">SUM(EA38,DX38,DU38)</f>
        <v>0</v>
      </c>
      <c r="EE38" s="9">
        <f t="shared" ref="EE38" si="320">SUM(EB38,DY38,DV38)</f>
        <v>0</v>
      </c>
      <c r="EF38" s="9">
        <f t="shared" ref="EF38" si="321">SUM(EC38,DZ38,DW38)</f>
        <v>0</v>
      </c>
      <c r="EG38" s="9">
        <f t="shared" si="279"/>
        <v>0</v>
      </c>
      <c r="EH38" s="9">
        <f t="shared" si="279"/>
        <v>0</v>
      </c>
      <c r="EI38" s="9">
        <f t="shared" si="242"/>
        <v>0</v>
      </c>
      <c r="EJ38" s="9">
        <f t="shared" si="280"/>
        <v>0</v>
      </c>
      <c r="EK38" s="9">
        <f t="shared" si="280"/>
        <v>0</v>
      </c>
      <c r="EL38" s="9">
        <f t="shared" si="243"/>
        <v>0</v>
      </c>
      <c r="EM38" s="9">
        <f t="shared" si="281"/>
        <v>0</v>
      </c>
      <c r="EN38" s="9">
        <f t="shared" si="281"/>
        <v>10290.959999999999</v>
      </c>
      <c r="EO38" s="9">
        <f t="shared" si="244"/>
        <v>10290.959999999999</v>
      </c>
      <c r="EP38" s="9">
        <f t="shared" ref="EP38" si="322">SUM(EM38,EJ38,EG38)</f>
        <v>0</v>
      </c>
      <c r="EQ38" s="9">
        <f t="shared" ref="EQ38" si="323">SUM(EN38,EK38,EH38)</f>
        <v>10290.959999999999</v>
      </c>
      <c r="ER38" s="9">
        <f t="shared" ref="ER38" si="324">SUM(EO38,EL38,EI38)</f>
        <v>10290.959999999999</v>
      </c>
      <c r="ES38" s="602"/>
    </row>
    <row r="39" spans="1:159" outlineLevel="1" x14ac:dyDescent="0.25">
      <c r="B39" s="601"/>
      <c r="C39" s="23">
        <v>13203031206</v>
      </c>
      <c r="D39" s="602" t="str">
        <f t="shared" si="75"/>
        <v>Tools</v>
      </c>
      <c r="F39" t="str">
        <f t="shared" si="229"/>
        <v>R&amp;D - Licenses</v>
      </c>
      <c r="H39" s="9">
        <f t="shared" si="245"/>
        <v>37944.370000000003</v>
      </c>
      <c r="I39" s="9">
        <f ca="1">SUMIF(Cards_selection_BPL,$C39,INDIRECT(Index!$P$16))</f>
        <v>1350</v>
      </c>
      <c r="J39" s="120">
        <f t="shared" ca="1" si="246"/>
        <v>-36594.370000000003</v>
      </c>
      <c r="L39" s="9">
        <f t="shared" si="247"/>
        <v>37944.370000000003</v>
      </c>
      <c r="M39" s="9">
        <f ca="1">IF(LEFT($L$6,2)="Q1",SUMIF(Cards_selection_BPL,$C39,INDIRECT(Index!$Q$16)),IF(LEFT($L$6,2)="Q2",SUMIF(Cards_selection_BPL,$C39,INDIRECT(Index!$Q$16))-SUMIF(Cards_selection_BPL,$C39,Balance_bplm_03),IF(LEFT($L$6,2)="Q3",SUMIF(Cards_selection_BPL,$C39,INDIRECT(Index!$Q$16))-SUMIF(Cards_selection_BPL,$C39,Balance_bplm_06),IF(LEFT($L$6,2)="Q4",SUMIF(Cards_selection_BPL,$C39,INDIRECT(Index!$Q$16))-SUMIF(Cards_selection_BPL,$C39,Balance_bplm_09),0))))</f>
        <v>4050</v>
      </c>
      <c r="N39" s="120">
        <f t="shared" ca="1" si="248"/>
        <v>-33894.370000000003</v>
      </c>
      <c r="P39" s="9">
        <f t="shared" si="285"/>
        <v>37944.370000000003</v>
      </c>
      <c r="Q39" s="9">
        <f ca="1">SUMIF(Cards_selection_BPL,$C39,INDIRECT(Index!$Q$16))</f>
        <v>11550</v>
      </c>
      <c r="R39" s="120">
        <f t="shared" ca="1" si="249"/>
        <v>-26394.370000000003</v>
      </c>
      <c r="S39" s="602"/>
      <c r="U39" s="601"/>
      <c r="V39" s="64">
        <v>3953.5699999999997</v>
      </c>
      <c r="W39" s="64"/>
      <c r="X39" s="9">
        <f t="shared" si="230"/>
        <v>0</v>
      </c>
      <c r="Y39" s="9">
        <f t="shared" si="250"/>
        <v>0</v>
      </c>
      <c r="Z39" s="9">
        <f t="shared" si="251"/>
        <v>0</v>
      </c>
      <c r="AA39" s="9"/>
      <c r="AB39" s="9">
        <f t="shared" si="252"/>
        <v>0</v>
      </c>
      <c r="AC39" s="9">
        <f t="shared" si="253"/>
        <v>0</v>
      </c>
      <c r="AD39" s="9"/>
      <c r="AE39" s="9">
        <f t="shared" si="254"/>
        <v>0</v>
      </c>
      <c r="AF39" s="830">
        <f t="shared" si="255"/>
        <v>0</v>
      </c>
      <c r="AG39" s="9"/>
      <c r="AH39" s="9">
        <f t="shared" si="256"/>
        <v>0</v>
      </c>
      <c r="AI39" s="830">
        <f t="shared" si="257"/>
        <v>37944.370000000003</v>
      </c>
      <c r="AJ39" s="602"/>
      <c r="AL39" s="601"/>
      <c r="AM39" s="882">
        <f t="shared" si="286"/>
        <v>37944.370000000003</v>
      </c>
      <c r="AN39" s="9">
        <f t="shared" si="231"/>
        <v>123134.59</v>
      </c>
      <c r="AO39" s="602"/>
      <c r="AR39" s="601" t="str">
        <f t="shared" si="23"/>
        <v/>
      </c>
      <c r="AS39">
        <f t="shared" si="0"/>
        <v>13203031206</v>
      </c>
      <c r="AT39" s="602" t="str">
        <f t="shared" si="24"/>
        <v>Tools</v>
      </c>
      <c r="AU39" t="str">
        <f t="shared" si="2"/>
        <v/>
      </c>
      <c r="AV39" t="str">
        <f t="shared" si="3"/>
        <v>R&amp;D - Licenses</v>
      </c>
      <c r="AX39" s="64"/>
      <c r="AY39" s="64">
        <v>450</v>
      </c>
      <c r="AZ39" s="64">
        <v>600</v>
      </c>
      <c r="BA39" s="64">
        <v>600</v>
      </c>
      <c r="BB39" s="64">
        <v>600</v>
      </c>
      <c r="BC39" s="688">
        <f t="shared" si="287"/>
        <v>1800</v>
      </c>
      <c r="BD39" s="64">
        <v>600</v>
      </c>
      <c r="BE39" s="64">
        <v>750</v>
      </c>
      <c r="BF39" s="64">
        <v>1050</v>
      </c>
      <c r="BG39" s="688">
        <f t="shared" si="288"/>
        <v>2400</v>
      </c>
      <c r="BH39" s="64">
        <v>1050</v>
      </c>
      <c r="BI39" s="64">
        <v>1050</v>
      </c>
      <c r="BJ39" s="64">
        <v>1200</v>
      </c>
      <c r="BK39" s="688">
        <f t="shared" si="289"/>
        <v>3300</v>
      </c>
      <c r="BL39" s="64">
        <v>1350</v>
      </c>
      <c r="BM39" s="64">
        <v>1350</v>
      </c>
      <c r="BN39" s="64">
        <v>1350</v>
      </c>
      <c r="BO39" s="688">
        <f t="shared" si="290"/>
        <v>4050</v>
      </c>
      <c r="BP39" s="687">
        <f t="shared" si="258"/>
        <v>11550</v>
      </c>
      <c r="BQ39" s="602"/>
      <c r="BS39" s="615">
        <f t="shared" si="259"/>
        <v>600</v>
      </c>
      <c r="BT39" s="9">
        <f t="shared" si="232"/>
        <v>600</v>
      </c>
      <c r="BU39" s="9">
        <f t="shared" si="260"/>
        <v>1200</v>
      </c>
      <c r="BV39" s="9">
        <f t="shared" si="232"/>
        <v>600</v>
      </c>
      <c r="BW39" s="9">
        <f t="shared" si="260"/>
        <v>1800</v>
      </c>
      <c r="BX39" s="9">
        <f t="shared" si="232"/>
        <v>600</v>
      </c>
      <c r="BY39" s="9">
        <f t="shared" si="260"/>
        <v>2400</v>
      </c>
      <c r="BZ39" s="9">
        <f t="shared" si="232"/>
        <v>750</v>
      </c>
      <c r="CA39" s="9">
        <f t="shared" si="260"/>
        <v>3150</v>
      </c>
      <c r="CB39" s="9">
        <f t="shared" si="232"/>
        <v>1050</v>
      </c>
      <c r="CC39" s="9">
        <f t="shared" si="260"/>
        <v>4200</v>
      </c>
      <c r="CD39" s="9">
        <f t="shared" si="232"/>
        <v>1050</v>
      </c>
      <c r="CE39" s="9">
        <f t="shared" si="260"/>
        <v>5250</v>
      </c>
      <c r="CF39" s="9">
        <f t="shared" si="232"/>
        <v>1050</v>
      </c>
      <c r="CG39" s="9">
        <f t="shared" si="260"/>
        <v>6300</v>
      </c>
      <c r="CH39" s="9">
        <f t="shared" si="232"/>
        <v>1200</v>
      </c>
      <c r="CI39" s="9">
        <f t="shared" si="260"/>
        <v>7500</v>
      </c>
      <c r="CJ39" s="9">
        <f t="shared" si="232"/>
        <v>1350</v>
      </c>
      <c r="CK39" s="9">
        <f t="shared" si="260"/>
        <v>8850</v>
      </c>
      <c r="CL39" s="9">
        <f t="shared" si="232"/>
        <v>1350</v>
      </c>
      <c r="CM39" s="9">
        <f t="shared" si="260"/>
        <v>10200</v>
      </c>
      <c r="CN39" s="9">
        <f t="shared" si="232"/>
        <v>1350</v>
      </c>
      <c r="CO39" s="616">
        <f t="shared" si="260"/>
        <v>11550</v>
      </c>
      <c r="CQ39" s="601"/>
      <c r="CR39">
        <f t="shared" si="4"/>
        <v>13203031206</v>
      </c>
      <c r="CS39" s="602" t="str">
        <f t="shared" si="215"/>
        <v>Tools</v>
      </c>
      <c r="CT39" t="str">
        <f t="shared" si="6"/>
        <v/>
      </c>
      <c r="CU39" t="str">
        <f t="shared" si="7"/>
        <v>R&amp;D - Licenses</v>
      </c>
      <c r="CW39" s="9">
        <f t="shared" si="261"/>
        <v>0</v>
      </c>
      <c r="CX39" s="9">
        <f t="shared" si="261"/>
        <v>0</v>
      </c>
      <c r="CY39" s="9">
        <f t="shared" si="233"/>
        <v>0</v>
      </c>
      <c r="CZ39" s="9">
        <f t="shared" si="262"/>
        <v>0</v>
      </c>
      <c r="DA39" s="9">
        <f t="shared" si="262"/>
        <v>0</v>
      </c>
      <c r="DB39" s="9">
        <f t="shared" si="234"/>
        <v>0</v>
      </c>
      <c r="DC39" s="9">
        <f t="shared" si="263"/>
        <v>0</v>
      </c>
      <c r="DD39" s="9">
        <f t="shared" si="263"/>
        <v>0</v>
      </c>
      <c r="DE39" s="9">
        <f t="shared" si="235"/>
        <v>0</v>
      </c>
      <c r="DF39" s="9">
        <f t="shared" si="264"/>
        <v>0</v>
      </c>
      <c r="DG39" s="9">
        <f t="shared" si="265"/>
        <v>0</v>
      </c>
      <c r="DH39" s="9">
        <f t="shared" si="266"/>
        <v>0</v>
      </c>
      <c r="DI39" s="9">
        <f t="shared" si="267"/>
        <v>0</v>
      </c>
      <c r="DJ39" s="9">
        <f t="shared" si="267"/>
        <v>0</v>
      </c>
      <c r="DK39" s="9">
        <f t="shared" si="236"/>
        <v>0</v>
      </c>
      <c r="DL39" s="9">
        <f t="shared" si="268"/>
        <v>0</v>
      </c>
      <c r="DM39" s="9">
        <f t="shared" si="268"/>
        <v>0</v>
      </c>
      <c r="DN39" s="9">
        <f t="shared" si="237"/>
        <v>0</v>
      </c>
      <c r="DO39" s="9">
        <f t="shared" si="269"/>
        <v>0</v>
      </c>
      <c r="DP39" s="9">
        <f t="shared" si="269"/>
        <v>0</v>
      </c>
      <c r="DQ39" s="9">
        <f t="shared" si="238"/>
        <v>0</v>
      </c>
      <c r="DR39" s="9">
        <f t="shared" si="270"/>
        <v>0</v>
      </c>
      <c r="DS39" s="9">
        <f t="shared" si="271"/>
        <v>0</v>
      </c>
      <c r="DT39" s="9">
        <f t="shared" si="272"/>
        <v>0</v>
      </c>
      <c r="DU39" s="9">
        <f t="shared" si="273"/>
        <v>0</v>
      </c>
      <c r="DV39" s="9">
        <f t="shared" si="273"/>
        <v>0</v>
      </c>
      <c r="DW39" s="9">
        <f t="shared" si="239"/>
        <v>0</v>
      </c>
      <c r="DX39" s="9">
        <f t="shared" si="274"/>
        <v>0</v>
      </c>
      <c r="DY39" s="9">
        <f t="shared" si="274"/>
        <v>0</v>
      </c>
      <c r="DZ39" s="9">
        <f t="shared" si="240"/>
        <v>0</v>
      </c>
      <c r="EA39" s="9">
        <f t="shared" si="275"/>
        <v>0</v>
      </c>
      <c r="EB39" s="9">
        <f t="shared" si="275"/>
        <v>0</v>
      </c>
      <c r="EC39" s="9">
        <f t="shared" si="241"/>
        <v>0</v>
      </c>
      <c r="ED39" s="9">
        <f t="shared" si="276"/>
        <v>0</v>
      </c>
      <c r="EE39" s="9">
        <f t="shared" si="277"/>
        <v>0</v>
      </c>
      <c r="EF39" s="9">
        <f t="shared" si="278"/>
        <v>0</v>
      </c>
      <c r="EG39" s="9">
        <f t="shared" si="279"/>
        <v>0</v>
      </c>
      <c r="EH39" s="9">
        <f t="shared" si="279"/>
        <v>0</v>
      </c>
      <c r="EI39" s="9">
        <f t="shared" si="242"/>
        <v>0</v>
      </c>
      <c r="EJ39" s="9">
        <f t="shared" si="280"/>
        <v>0</v>
      </c>
      <c r="EK39" s="9">
        <f t="shared" si="280"/>
        <v>0</v>
      </c>
      <c r="EL39" s="9">
        <f t="shared" si="243"/>
        <v>0</v>
      </c>
      <c r="EM39" s="9">
        <f t="shared" si="281"/>
        <v>0</v>
      </c>
      <c r="EN39" s="9">
        <f t="shared" si="281"/>
        <v>37944.370000000003</v>
      </c>
      <c r="EO39" s="9">
        <f t="shared" si="244"/>
        <v>37944.370000000003</v>
      </c>
      <c r="EP39" s="9">
        <f t="shared" si="282"/>
        <v>0</v>
      </c>
      <c r="EQ39" s="9">
        <f t="shared" si="283"/>
        <v>37944.370000000003</v>
      </c>
      <c r="ER39" s="9">
        <f t="shared" si="284"/>
        <v>37944.370000000003</v>
      </c>
      <c r="ES39" s="602"/>
    </row>
    <row r="40" spans="1:159" outlineLevel="1" x14ac:dyDescent="0.25">
      <c r="B40" s="601"/>
      <c r="C40" s="23">
        <v>13203006207</v>
      </c>
      <c r="D40" s="602" t="str">
        <f t="shared" si="75"/>
        <v>Consultant</v>
      </c>
      <c r="F40" t="str">
        <f t="shared" si="229"/>
        <v xml:space="preserve">R&amp;D - </v>
      </c>
      <c r="H40" s="9">
        <f t="shared" si="245"/>
        <v>0</v>
      </c>
      <c r="I40" s="9">
        <f ca="1">SUMIF(Cards_selection_BPL,$C40,INDIRECT(Index!$P$16))</f>
        <v>0</v>
      </c>
      <c r="J40" s="120">
        <f t="shared" ref="J40" ca="1" si="325">-H40+I40</f>
        <v>0</v>
      </c>
      <c r="L40" s="9">
        <f t="shared" si="247"/>
        <v>0</v>
      </c>
      <c r="M40" s="9">
        <f ca="1">IF(LEFT($L$6,2)="Q1",SUMIF(Cards_selection_BPL,$C40,INDIRECT(Index!$Q$16)),IF(LEFT($L$6,2)="Q2",SUMIF(Cards_selection_BPL,$C40,INDIRECT(Index!$Q$16))-SUMIF(Cards_selection_BPL,$C40,Balance_bplm_03),IF(LEFT($L$6,2)="Q3",SUMIF(Cards_selection_BPL,$C40,INDIRECT(Index!$Q$16))-SUMIF(Cards_selection_BPL,$C40,Balance_bplm_06),IF(LEFT($L$6,2)="Q4",SUMIF(Cards_selection_BPL,$C40,INDIRECT(Index!$Q$16))-SUMIF(Cards_selection_BPL,$C40,Balance_bplm_09),0))))</f>
        <v>0</v>
      </c>
      <c r="N40" s="120">
        <f t="shared" ref="N40" ca="1" si="326">-L40+M40</f>
        <v>0</v>
      </c>
      <c r="P40" s="9">
        <f t="shared" si="285"/>
        <v>0</v>
      </c>
      <c r="Q40" s="9">
        <f ca="1">SUMIF(Cards_selection_BPL,$C40,INDIRECT(Index!$Q$16))</f>
        <v>0</v>
      </c>
      <c r="R40" s="120">
        <f t="shared" ref="R40" ca="1" si="327">-P40+Q40</f>
        <v>0</v>
      </c>
      <c r="S40" s="602"/>
      <c r="U40" s="601"/>
      <c r="V40" s="64"/>
      <c r="W40" s="64"/>
      <c r="X40" s="9">
        <f t="shared" si="230"/>
        <v>0</v>
      </c>
      <c r="Y40" s="9">
        <f t="shared" si="250"/>
        <v>0</v>
      </c>
      <c r="Z40" s="9">
        <f t="shared" si="251"/>
        <v>0</v>
      </c>
      <c r="AA40" s="9"/>
      <c r="AB40" s="9">
        <f t="shared" si="252"/>
        <v>0</v>
      </c>
      <c r="AC40" s="9">
        <f t="shared" si="253"/>
        <v>0</v>
      </c>
      <c r="AD40" s="9"/>
      <c r="AE40" s="9">
        <f t="shared" si="254"/>
        <v>0</v>
      </c>
      <c r="AF40" s="830">
        <f t="shared" si="255"/>
        <v>0</v>
      </c>
      <c r="AG40" s="9"/>
      <c r="AH40" s="9">
        <f t="shared" si="256"/>
        <v>0</v>
      </c>
      <c r="AI40" s="830">
        <f t="shared" si="257"/>
        <v>0</v>
      </c>
      <c r="AJ40" s="602"/>
      <c r="AL40" s="601"/>
      <c r="AM40" s="882">
        <f t="shared" ref="AM40" si="328">P40</f>
        <v>0</v>
      </c>
      <c r="AN40" s="9">
        <f t="shared" si="231"/>
        <v>0</v>
      </c>
      <c r="AO40" s="602"/>
      <c r="AR40" s="601" t="str">
        <f t="shared" ref="AR40" si="329">IF(B40="","",B40)</f>
        <v/>
      </c>
      <c r="AS40">
        <f t="shared" ref="AS40" si="330">IF(C40="","",C40)</f>
        <v>13203006207</v>
      </c>
      <c r="AT40" s="602" t="str">
        <f t="shared" si="24"/>
        <v>Consultant</v>
      </c>
      <c r="AU40" t="str">
        <f t="shared" ref="AU40" si="331">IF(E40="","",E40)</f>
        <v/>
      </c>
      <c r="AV40" t="str">
        <f t="shared" ref="AV40" si="332">IF(F40="","",F40)</f>
        <v xml:space="preserve">R&amp;D - </v>
      </c>
      <c r="AX40" s="64"/>
      <c r="AY40" s="64"/>
      <c r="AZ40" s="64"/>
      <c r="BA40" s="64"/>
      <c r="BB40" s="64"/>
      <c r="BC40" s="688">
        <f t="shared" ref="BC40" si="333">SUM(AZ40:BB40)</f>
        <v>0</v>
      </c>
      <c r="BD40" s="64"/>
      <c r="BE40" s="64"/>
      <c r="BF40" s="64"/>
      <c r="BG40" s="688">
        <f t="shared" ref="BG40" si="334">SUM(BD40:BF40)</f>
        <v>0</v>
      </c>
      <c r="BH40" s="64"/>
      <c r="BI40" s="64"/>
      <c r="BJ40" s="64"/>
      <c r="BK40" s="688">
        <f t="shared" ref="BK40" si="335">SUM(BH40:BJ40)</f>
        <v>0</v>
      </c>
      <c r="BL40" s="64"/>
      <c r="BM40" s="64"/>
      <c r="BN40" s="64"/>
      <c r="BO40" s="688">
        <f t="shared" ref="BO40" si="336">SUM(BL40:BN40)</f>
        <v>0</v>
      </c>
      <c r="BP40" s="687">
        <f t="shared" ref="BP40" si="337">BO40+BK40+BG40+BC40</f>
        <v>0</v>
      </c>
      <c r="BQ40" s="602"/>
      <c r="BS40" s="615">
        <f t="shared" si="259"/>
        <v>0</v>
      </c>
      <c r="BT40" s="9">
        <f t="shared" si="232"/>
        <v>0</v>
      </c>
      <c r="BU40" s="9">
        <f t="shared" ref="BU40" si="338">SUM(BS40:BT40)</f>
        <v>0</v>
      </c>
      <c r="BV40" s="9">
        <f t="shared" si="232"/>
        <v>0</v>
      </c>
      <c r="BW40" s="9">
        <f t="shared" ref="BW40" si="339">SUM(BU40:BV40)</f>
        <v>0</v>
      </c>
      <c r="BX40" s="9">
        <f t="shared" si="232"/>
        <v>0</v>
      </c>
      <c r="BY40" s="9">
        <f t="shared" ref="BY40" si="340">SUM(BW40:BX40)</f>
        <v>0</v>
      </c>
      <c r="BZ40" s="9">
        <f t="shared" si="232"/>
        <v>0</v>
      </c>
      <c r="CA40" s="9">
        <f t="shared" ref="CA40" si="341">SUM(BY40:BZ40)</f>
        <v>0</v>
      </c>
      <c r="CB40" s="9">
        <f t="shared" si="232"/>
        <v>0</v>
      </c>
      <c r="CC40" s="9">
        <f t="shared" ref="CC40" si="342">SUM(CA40:CB40)</f>
        <v>0</v>
      </c>
      <c r="CD40" s="9">
        <f t="shared" si="232"/>
        <v>0</v>
      </c>
      <c r="CE40" s="9">
        <f t="shared" ref="CE40" si="343">SUM(CC40:CD40)</f>
        <v>0</v>
      </c>
      <c r="CF40" s="9">
        <f t="shared" si="232"/>
        <v>0</v>
      </c>
      <c r="CG40" s="9">
        <f t="shared" ref="CG40" si="344">SUM(CE40:CF40)</f>
        <v>0</v>
      </c>
      <c r="CH40" s="9">
        <f t="shared" si="232"/>
        <v>0</v>
      </c>
      <c r="CI40" s="9">
        <f t="shared" ref="CI40" si="345">SUM(CG40:CH40)</f>
        <v>0</v>
      </c>
      <c r="CJ40" s="9">
        <f t="shared" si="232"/>
        <v>0</v>
      </c>
      <c r="CK40" s="9">
        <f t="shared" ref="CK40" si="346">SUM(CI40:CJ40)</f>
        <v>0</v>
      </c>
      <c r="CL40" s="9">
        <f t="shared" si="232"/>
        <v>0</v>
      </c>
      <c r="CM40" s="9">
        <f t="shared" ref="CM40" si="347">SUM(CK40:CL40)</f>
        <v>0</v>
      </c>
      <c r="CN40" s="9">
        <f t="shared" si="232"/>
        <v>0</v>
      </c>
      <c r="CO40" s="616">
        <f t="shared" ref="CO40" si="348">SUM(CM40:CN40)</f>
        <v>0</v>
      </c>
      <c r="CQ40" s="601"/>
      <c r="CR40">
        <f t="shared" ref="CR40" si="349">AS40</f>
        <v>13203006207</v>
      </c>
      <c r="CS40" s="602" t="str">
        <f t="shared" si="215"/>
        <v>Consultant</v>
      </c>
      <c r="CT40" t="str">
        <f t="shared" ref="CT40" si="350">AU40</f>
        <v/>
      </c>
      <c r="CU40" t="str">
        <f t="shared" ref="CU40" si="351">AV40</f>
        <v xml:space="preserve">R&amp;D - </v>
      </c>
      <c r="CW40" s="9">
        <f t="shared" si="261"/>
        <v>0</v>
      </c>
      <c r="CX40" s="9">
        <f t="shared" si="261"/>
        <v>0</v>
      </c>
      <c r="CY40" s="9">
        <f t="shared" si="233"/>
        <v>0</v>
      </c>
      <c r="CZ40" s="9">
        <f t="shared" si="262"/>
        <v>0</v>
      </c>
      <c r="DA40" s="9">
        <f t="shared" si="262"/>
        <v>0</v>
      </c>
      <c r="DB40" s="9">
        <f t="shared" si="234"/>
        <v>0</v>
      </c>
      <c r="DC40" s="9">
        <f t="shared" si="263"/>
        <v>0</v>
      </c>
      <c r="DD40" s="9">
        <f t="shared" si="263"/>
        <v>0</v>
      </c>
      <c r="DE40" s="9">
        <f t="shared" si="235"/>
        <v>0</v>
      </c>
      <c r="DF40" s="9">
        <f t="shared" ref="DF40" si="352">SUM(DC40,CZ40,CW40)</f>
        <v>0</v>
      </c>
      <c r="DG40" s="9">
        <f t="shared" ref="DG40" si="353">SUM(DD40,DA40,CX40)</f>
        <v>0</v>
      </c>
      <c r="DH40" s="9">
        <f t="shared" ref="DH40" si="354">SUM(DE40,DB40,CY40)</f>
        <v>0</v>
      </c>
      <c r="DI40" s="9">
        <f t="shared" si="267"/>
        <v>0</v>
      </c>
      <c r="DJ40" s="9">
        <f t="shared" si="267"/>
        <v>0</v>
      </c>
      <c r="DK40" s="9">
        <f t="shared" si="236"/>
        <v>0</v>
      </c>
      <c r="DL40" s="9">
        <f t="shared" si="268"/>
        <v>0</v>
      </c>
      <c r="DM40" s="9">
        <f t="shared" si="268"/>
        <v>0</v>
      </c>
      <c r="DN40" s="9">
        <f t="shared" si="237"/>
        <v>0</v>
      </c>
      <c r="DO40" s="9">
        <f t="shared" si="269"/>
        <v>0</v>
      </c>
      <c r="DP40" s="9">
        <f t="shared" si="269"/>
        <v>0</v>
      </c>
      <c r="DQ40" s="9">
        <f t="shared" si="238"/>
        <v>0</v>
      </c>
      <c r="DR40" s="9">
        <f t="shared" ref="DR40" si="355">SUM(DO40,DL40,DI40)</f>
        <v>0</v>
      </c>
      <c r="DS40" s="9">
        <f t="shared" ref="DS40" si="356">SUM(DP40,DM40,DJ40)</f>
        <v>0</v>
      </c>
      <c r="DT40" s="9">
        <f t="shared" ref="DT40" si="357">SUM(DQ40,DN40,DK40)</f>
        <v>0</v>
      </c>
      <c r="DU40" s="9">
        <f t="shared" si="273"/>
        <v>0</v>
      </c>
      <c r="DV40" s="9">
        <f t="shared" si="273"/>
        <v>0</v>
      </c>
      <c r="DW40" s="9">
        <f t="shared" si="239"/>
        <v>0</v>
      </c>
      <c r="DX40" s="9">
        <f t="shared" si="274"/>
        <v>0</v>
      </c>
      <c r="DY40" s="9">
        <f t="shared" si="274"/>
        <v>0</v>
      </c>
      <c r="DZ40" s="9">
        <f t="shared" si="240"/>
        <v>0</v>
      </c>
      <c r="EA40" s="9">
        <f t="shared" si="275"/>
        <v>0</v>
      </c>
      <c r="EB40" s="9">
        <f t="shared" si="275"/>
        <v>0</v>
      </c>
      <c r="EC40" s="9">
        <f t="shared" si="241"/>
        <v>0</v>
      </c>
      <c r="ED40" s="9">
        <f t="shared" ref="ED40" si="358">SUM(EA40,DX40,DU40)</f>
        <v>0</v>
      </c>
      <c r="EE40" s="9">
        <f t="shared" ref="EE40" si="359">SUM(EB40,DY40,DV40)</f>
        <v>0</v>
      </c>
      <c r="EF40" s="9">
        <f t="shared" ref="EF40" si="360">SUM(EC40,DZ40,DW40)</f>
        <v>0</v>
      </c>
      <c r="EG40" s="9">
        <f t="shared" si="279"/>
        <v>0</v>
      </c>
      <c r="EH40" s="9">
        <f t="shared" si="279"/>
        <v>0</v>
      </c>
      <c r="EI40" s="9">
        <f t="shared" si="242"/>
        <v>0</v>
      </c>
      <c r="EJ40" s="9">
        <f t="shared" si="280"/>
        <v>0</v>
      </c>
      <c r="EK40" s="9">
        <f t="shared" si="280"/>
        <v>0</v>
      </c>
      <c r="EL40" s="9">
        <f t="shared" si="243"/>
        <v>0</v>
      </c>
      <c r="EM40" s="9">
        <f t="shared" si="281"/>
        <v>0</v>
      </c>
      <c r="EN40" s="9">
        <f t="shared" si="281"/>
        <v>0</v>
      </c>
      <c r="EO40" s="9">
        <f t="shared" si="244"/>
        <v>0</v>
      </c>
      <c r="EP40" s="9">
        <f t="shared" ref="EP40" si="361">SUM(EM40,EJ40,EG40)</f>
        <v>0</v>
      </c>
      <c r="EQ40" s="9">
        <f t="shared" ref="EQ40" si="362">SUM(EN40,EK40,EH40)</f>
        <v>0</v>
      </c>
      <c r="ER40" s="9">
        <f t="shared" ref="ER40" si="363">SUM(EO40,EL40,EI40)</f>
        <v>0</v>
      </c>
      <c r="ES40" s="602"/>
    </row>
    <row r="41" spans="1:159" outlineLevel="1" x14ac:dyDescent="0.25">
      <c r="B41" s="601"/>
      <c r="C41" s="23">
        <v>13203006208</v>
      </c>
      <c r="D41" s="602" t="str">
        <f t="shared" si="75"/>
        <v>Consultant</v>
      </c>
      <c r="F41" t="str">
        <f t="shared" si="229"/>
        <v>R&amp;D - Subcontractors</v>
      </c>
      <c r="H41" s="9">
        <f t="shared" si="245"/>
        <v>0</v>
      </c>
      <c r="I41" s="9">
        <f ca="1">SUMIF(Cards_selection_BPL,$C41,INDIRECT(Index!$P$16))</f>
        <v>0</v>
      </c>
      <c r="J41" s="120">
        <f t="shared" ca="1" si="246"/>
        <v>0</v>
      </c>
      <c r="L41" s="9">
        <f t="shared" si="247"/>
        <v>0</v>
      </c>
      <c r="M41" s="9">
        <f ca="1">IF(LEFT($L$6,2)="Q1",SUMIF(Cards_selection_BPL,$C41,INDIRECT(Index!$Q$16)),IF(LEFT($L$6,2)="Q2",SUMIF(Cards_selection_BPL,$C41,INDIRECT(Index!$Q$16))-SUMIF(Cards_selection_BPL,$C41,Balance_bplm_03),IF(LEFT($L$6,2)="Q3",SUMIF(Cards_selection_BPL,$C41,INDIRECT(Index!$Q$16))-SUMIF(Cards_selection_BPL,$C41,Balance_bplm_06),IF(LEFT($L$6,2)="Q4",SUMIF(Cards_selection_BPL,$C41,INDIRECT(Index!$Q$16))-SUMIF(Cards_selection_BPL,$C41,Balance_bplm_09),0))))</f>
        <v>0</v>
      </c>
      <c r="N41" s="120">
        <f t="shared" ca="1" si="248"/>
        <v>0</v>
      </c>
      <c r="P41" s="9">
        <f t="shared" si="285"/>
        <v>0</v>
      </c>
      <c r="Q41" s="9">
        <f ca="1">SUMIF(Cards_selection_BPL,$C41,INDIRECT(Index!$Q$16))</f>
        <v>0</v>
      </c>
      <c r="R41" s="120">
        <f t="shared" ca="1" si="249"/>
        <v>0</v>
      </c>
      <c r="S41" s="602"/>
      <c r="U41" s="601"/>
      <c r="V41" s="64">
        <v>0</v>
      </c>
      <c r="W41" s="64"/>
      <c r="X41" s="9">
        <f t="shared" si="230"/>
        <v>0</v>
      </c>
      <c r="Y41" s="9">
        <f t="shared" si="250"/>
        <v>0</v>
      </c>
      <c r="Z41" s="9">
        <f t="shared" si="251"/>
        <v>0</v>
      </c>
      <c r="AA41" s="9"/>
      <c r="AB41" s="9">
        <f t="shared" si="252"/>
        <v>0</v>
      </c>
      <c r="AC41" s="9">
        <f t="shared" si="253"/>
        <v>0</v>
      </c>
      <c r="AD41" s="9"/>
      <c r="AE41" s="9">
        <f t="shared" si="254"/>
        <v>0</v>
      </c>
      <c r="AF41" s="830">
        <f t="shared" si="255"/>
        <v>0</v>
      </c>
      <c r="AG41" s="9"/>
      <c r="AH41" s="9">
        <f t="shared" si="256"/>
        <v>0</v>
      </c>
      <c r="AI41" s="830">
        <f t="shared" si="257"/>
        <v>0</v>
      </c>
      <c r="AJ41" s="602"/>
      <c r="AL41" s="601"/>
      <c r="AM41" s="882">
        <f t="shared" ref="AM41" si="364">P41</f>
        <v>0</v>
      </c>
      <c r="AN41" s="9">
        <f t="shared" si="231"/>
        <v>0</v>
      </c>
      <c r="AO41" s="602"/>
      <c r="AR41" s="601" t="str">
        <f t="shared" si="23"/>
        <v/>
      </c>
      <c r="AS41">
        <f t="shared" si="0"/>
        <v>13203006208</v>
      </c>
      <c r="AT41" s="602" t="str">
        <f t="shared" si="24"/>
        <v>Consultant</v>
      </c>
      <c r="AU41" t="str">
        <f t="shared" si="2"/>
        <v/>
      </c>
      <c r="AV41" t="str">
        <f t="shared" si="3"/>
        <v>R&amp;D - Subcontractors</v>
      </c>
      <c r="AX41" s="64"/>
      <c r="AY41" s="64"/>
      <c r="AZ41" s="64"/>
      <c r="BA41" s="64"/>
      <c r="BB41" s="64"/>
      <c r="BC41" s="688">
        <f t="shared" ref="BC41" si="365">SUM(AZ41:BB41)</f>
        <v>0</v>
      </c>
      <c r="BD41" s="64"/>
      <c r="BE41" s="64"/>
      <c r="BF41" s="64"/>
      <c r="BG41" s="688">
        <f t="shared" ref="BG41" si="366">SUM(BD41:BF41)</f>
        <v>0</v>
      </c>
      <c r="BH41" s="64"/>
      <c r="BI41" s="64"/>
      <c r="BJ41" s="64"/>
      <c r="BK41" s="688">
        <f t="shared" ref="BK41" si="367">SUM(BH41:BJ41)</f>
        <v>0</v>
      </c>
      <c r="BL41" s="64"/>
      <c r="BM41" s="64"/>
      <c r="BN41" s="64"/>
      <c r="BO41" s="688">
        <f t="shared" ref="BO41" si="368">SUM(BL41:BN41)</f>
        <v>0</v>
      </c>
      <c r="BP41" s="687">
        <f t="shared" ref="BP41" si="369">BO41+BK41+BG41+BC41</f>
        <v>0</v>
      </c>
      <c r="BQ41" s="602"/>
      <c r="BS41" s="615">
        <f t="shared" si="259"/>
        <v>0</v>
      </c>
      <c r="BT41" s="9">
        <f t="shared" si="232"/>
        <v>0</v>
      </c>
      <c r="BU41" s="9">
        <f t="shared" si="260"/>
        <v>0</v>
      </c>
      <c r="BV41" s="9">
        <f t="shared" si="232"/>
        <v>0</v>
      </c>
      <c r="BW41" s="9">
        <f t="shared" si="260"/>
        <v>0</v>
      </c>
      <c r="BX41" s="9">
        <f t="shared" si="232"/>
        <v>0</v>
      </c>
      <c r="BY41" s="9">
        <f t="shared" si="260"/>
        <v>0</v>
      </c>
      <c r="BZ41" s="9">
        <f t="shared" si="232"/>
        <v>0</v>
      </c>
      <c r="CA41" s="9">
        <f t="shared" si="260"/>
        <v>0</v>
      </c>
      <c r="CB41" s="9">
        <f t="shared" si="232"/>
        <v>0</v>
      </c>
      <c r="CC41" s="9">
        <f t="shared" si="260"/>
        <v>0</v>
      </c>
      <c r="CD41" s="9">
        <f t="shared" si="232"/>
        <v>0</v>
      </c>
      <c r="CE41" s="9">
        <f t="shared" si="260"/>
        <v>0</v>
      </c>
      <c r="CF41" s="9">
        <f t="shared" si="232"/>
        <v>0</v>
      </c>
      <c r="CG41" s="9">
        <f t="shared" si="260"/>
        <v>0</v>
      </c>
      <c r="CH41" s="9">
        <f t="shared" si="232"/>
        <v>0</v>
      </c>
      <c r="CI41" s="9">
        <f t="shared" si="260"/>
        <v>0</v>
      </c>
      <c r="CJ41" s="9">
        <f t="shared" si="232"/>
        <v>0</v>
      </c>
      <c r="CK41" s="9">
        <f t="shared" si="260"/>
        <v>0</v>
      </c>
      <c r="CL41" s="9">
        <f t="shared" si="232"/>
        <v>0</v>
      </c>
      <c r="CM41" s="9">
        <f t="shared" si="260"/>
        <v>0</v>
      </c>
      <c r="CN41" s="9">
        <f t="shared" si="232"/>
        <v>0</v>
      </c>
      <c r="CO41" s="616">
        <f t="shared" si="260"/>
        <v>0</v>
      </c>
      <c r="CQ41" s="601"/>
      <c r="CR41">
        <f t="shared" si="4"/>
        <v>13203006208</v>
      </c>
      <c r="CS41" s="602" t="str">
        <f t="shared" si="215"/>
        <v>Consultant</v>
      </c>
      <c r="CT41" t="str">
        <f t="shared" si="6"/>
        <v/>
      </c>
      <c r="CU41" t="str">
        <f t="shared" si="7"/>
        <v>R&amp;D - Subcontractors</v>
      </c>
      <c r="CW41" s="9">
        <f t="shared" si="261"/>
        <v>0</v>
      </c>
      <c r="CX41" s="9">
        <f t="shared" si="261"/>
        <v>0</v>
      </c>
      <c r="CY41" s="9">
        <f t="shared" si="233"/>
        <v>0</v>
      </c>
      <c r="CZ41" s="9">
        <f t="shared" si="262"/>
        <v>0</v>
      </c>
      <c r="DA41" s="9">
        <f t="shared" si="262"/>
        <v>0</v>
      </c>
      <c r="DB41" s="9">
        <f t="shared" si="234"/>
        <v>0</v>
      </c>
      <c r="DC41" s="9">
        <f t="shared" si="263"/>
        <v>0</v>
      </c>
      <c r="DD41" s="9">
        <f t="shared" si="263"/>
        <v>0</v>
      </c>
      <c r="DE41" s="9">
        <f t="shared" si="235"/>
        <v>0</v>
      </c>
      <c r="DF41" s="9">
        <f t="shared" si="264"/>
        <v>0</v>
      </c>
      <c r="DG41" s="9">
        <f t="shared" si="265"/>
        <v>0</v>
      </c>
      <c r="DH41" s="9">
        <f t="shared" si="266"/>
        <v>0</v>
      </c>
      <c r="DI41" s="9">
        <f t="shared" si="267"/>
        <v>0</v>
      </c>
      <c r="DJ41" s="9">
        <f t="shared" si="267"/>
        <v>0</v>
      </c>
      <c r="DK41" s="9">
        <f t="shared" si="236"/>
        <v>0</v>
      </c>
      <c r="DL41" s="9">
        <f t="shared" si="268"/>
        <v>0</v>
      </c>
      <c r="DM41" s="9">
        <f t="shared" si="268"/>
        <v>0</v>
      </c>
      <c r="DN41" s="9">
        <f t="shared" si="237"/>
        <v>0</v>
      </c>
      <c r="DO41" s="9">
        <f t="shared" si="269"/>
        <v>0</v>
      </c>
      <c r="DP41" s="9">
        <f t="shared" si="269"/>
        <v>0</v>
      </c>
      <c r="DQ41" s="9">
        <f t="shared" si="238"/>
        <v>0</v>
      </c>
      <c r="DR41" s="9">
        <f t="shared" si="270"/>
        <v>0</v>
      </c>
      <c r="DS41" s="9">
        <f t="shared" si="271"/>
        <v>0</v>
      </c>
      <c r="DT41" s="9">
        <f t="shared" si="272"/>
        <v>0</v>
      </c>
      <c r="DU41" s="9">
        <f t="shared" si="273"/>
        <v>0</v>
      </c>
      <c r="DV41" s="9">
        <f t="shared" si="273"/>
        <v>0</v>
      </c>
      <c r="DW41" s="9">
        <f t="shared" si="239"/>
        <v>0</v>
      </c>
      <c r="DX41" s="9">
        <f t="shared" si="274"/>
        <v>0</v>
      </c>
      <c r="DY41" s="9">
        <f t="shared" si="274"/>
        <v>0</v>
      </c>
      <c r="DZ41" s="9">
        <f t="shared" si="240"/>
        <v>0</v>
      </c>
      <c r="EA41" s="9">
        <f t="shared" si="275"/>
        <v>0</v>
      </c>
      <c r="EB41" s="9">
        <f t="shared" si="275"/>
        <v>0</v>
      </c>
      <c r="EC41" s="9">
        <f t="shared" si="241"/>
        <v>0</v>
      </c>
      <c r="ED41" s="9">
        <f t="shared" si="276"/>
        <v>0</v>
      </c>
      <c r="EE41" s="9">
        <f t="shared" si="277"/>
        <v>0</v>
      </c>
      <c r="EF41" s="9">
        <f t="shared" si="278"/>
        <v>0</v>
      </c>
      <c r="EG41" s="9">
        <f t="shared" si="279"/>
        <v>0</v>
      </c>
      <c r="EH41" s="9">
        <f t="shared" si="279"/>
        <v>0</v>
      </c>
      <c r="EI41" s="9">
        <f t="shared" si="242"/>
        <v>0</v>
      </c>
      <c r="EJ41" s="9">
        <f t="shared" si="280"/>
        <v>0</v>
      </c>
      <c r="EK41" s="9">
        <f t="shared" si="280"/>
        <v>0</v>
      </c>
      <c r="EL41" s="9">
        <f t="shared" si="243"/>
        <v>0</v>
      </c>
      <c r="EM41" s="9">
        <f t="shared" si="281"/>
        <v>0</v>
      </c>
      <c r="EN41" s="9">
        <f t="shared" si="281"/>
        <v>0</v>
      </c>
      <c r="EO41" s="9">
        <f t="shared" si="244"/>
        <v>0</v>
      </c>
      <c r="EP41" s="9">
        <f t="shared" si="282"/>
        <v>0</v>
      </c>
      <c r="EQ41" s="9">
        <f t="shared" si="283"/>
        <v>0</v>
      </c>
      <c r="ER41" s="9">
        <f t="shared" si="284"/>
        <v>0</v>
      </c>
      <c r="ES41" s="602"/>
    </row>
    <row r="42" spans="1:159" outlineLevel="1" x14ac:dyDescent="0.25">
      <c r="B42" s="601"/>
      <c r="C42" s="23">
        <v>13203003209</v>
      </c>
      <c r="D42" s="602" t="str">
        <f t="shared" si="75"/>
        <v xml:space="preserve">Travel </v>
      </c>
      <c r="F42" t="str">
        <f t="shared" si="229"/>
        <v>R&amp;D - Travel Abroad</v>
      </c>
      <c r="H42" s="9">
        <f t="shared" si="245"/>
        <v>0</v>
      </c>
      <c r="I42" s="9">
        <f ca="1">SUMIF(Cards_selection_BPL,$C42,INDIRECT(Index!$P$16))</f>
        <v>0</v>
      </c>
      <c r="J42" s="120">
        <f t="shared" ref="J42:J43" ca="1" si="370">-H42+I42</f>
        <v>0</v>
      </c>
      <c r="L42" s="9">
        <f t="shared" si="247"/>
        <v>0</v>
      </c>
      <c r="M42" s="9">
        <f ca="1">IF(LEFT($L$6,2)="Q1",SUMIF(Cards_selection_BPL,$C42,INDIRECT(Index!$Q$16)),IF(LEFT($L$6,2)="Q2",SUMIF(Cards_selection_BPL,$C42,INDIRECT(Index!$Q$16))-SUMIF(Cards_selection_BPL,$C42,Balance_bplm_03),IF(LEFT($L$6,2)="Q3",SUMIF(Cards_selection_BPL,$C42,INDIRECT(Index!$Q$16))-SUMIF(Cards_selection_BPL,$C42,Balance_bplm_06),IF(LEFT($L$6,2)="Q4",SUMIF(Cards_selection_BPL,$C42,INDIRECT(Index!$Q$16))-SUMIF(Cards_selection_BPL,$C42,Balance_bplm_09),0))))</f>
        <v>0</v>
      </c>
      <c r="N42" s="120">
        <f t="shared" ref="N42:N43" ca="1" si="371">-L42+M42</f>
        <v>0</v>
      </c>
      <c r="P42" s="9">
        <f t="shared" si="285"/>
        <v>0</v>
      </c>
      <c r="Q42" s="9">
        <f ca="1">SUMIF(Cards_selection_BPL,$C42,INDIRECT(Index!$Q$16))</f>
        <v>0</v>
      </c>
      <c r="R42" s="120">
        <f t="shared" ref="R42:R43" ca="1" si="372">-P42+Q42</f>
        <v>0</v>
      </c>
      <c r="S42" s="602"/>
      <c r="U42" s="601"/>
      <c r="V42" s="64">
        <v>0</v>
      </c>
      <c r="W42" s="64"/>
      <c r="X42" s="9">
        <f t="shared" si="230"/>
        <v>0</v>
      </c>
      <c r="Y42" s="9">
        <f t="shared" si="250"/>
        <v>0</v>
      </c>
      <c r="Z42" s="9">
        <f t="shared" si="251"/>
        <v>0</v>
      </c>
      <c r="AA42" s="9"/>
      <c r="AB42" s="9">
        <f t="shared" si="252"/>
        <v>0</v>
      </c>
      <c r="AC42" s="9">
        <f t="shared" si="253"/>
        <v>0</v>
      </c>
      <c r="AD42" s="9"/>
      <c r="AE42" s="9">
        <f t="shared" si="254"/>
        <v>0</v>
      </c>
      <c r="AF42" s="830">
        <f t="shared" si="255"/>
        <v>0</v>
      </c>
      <c r="AG42" s="9"/>
      <c r="AH42" s="9">
        <f t="shared" si="256"/>
        <v>0</v>
      </c>
      <c r="AI42" s="830">
        <f t="shared" si="257"/>
        <v>0</v>
      </c>
      <c r="AJ42" s="602"/>
      <c r="AL42" s="601"/>
      <c r="AM42" s="882">
        <f t="shared" si="286"/>
        <v>0</v>
      </c>
      <c r="AN42" s="9">
        <f t="shared" si="231"/>
        <v>0</v>
      </c>
      <c r="AO42" s="602"/>
      <c r="AR42" s="601" t="str">
        <f t="shared" ref="AR42:AR43" si="373">IF(B42="","",B42)</f>
        <v/>
      </c>
      <c r="AS42">
        <f t="shared" ref="AS42:AS43" si="374">IF(C42="","",C42)</f>
        <v>13203003209</v>
      </c>
      <c r="AT42" s="602" t="str">
        <f t="shared" si="24"/>
        <v xml:space="preserve">Travel </v>
      </c>
      <c r="AU42" t="str">
        <f t="shared" ref="AU42:AU43" si="375">IF(E42="","",E42)</f>
        <v/>
      </c>
      <c r="AV42" t="str">
        <f t="shared" ref="AV42:AV43" si="376">IF(F42="","",F42)</f>
        <v>R&amp;D - Travel Abroad</v>
      </c>
      <c r="AX42" s="64"/>
      <c r="AY42" s="64"/>
      <c r="AZ42" s="64"/>
      <c r="BA42" s="64"/>
      <c r="BB42" s="64"/>
      <c r="BC42" s="688">
        <f t="shared" si="287"/>
        <v>0</v>
      </c>
      <c r="BD42" s="64"/>
      <c r="BE42" s="64"/>
      <c r="BF42" s="64"/>
      <c r="BG42" s="688">
        <f t="shared" si="288"/>
        <v>0</v>
      </c>
      <c r="BH42" s="64"/>
      <c r="BI42" s="64"/>
      <c r="BJ42" s="64"/>
      <c r="BK42" s="688">
        <f t="shared" si="289"/>
        <v>0</v>
      </c>
      <c r="BL42" s="64"/>
      <c r="BM42" s="64"/>
      <c r="BN42" s="64"/>
      <c r="BO42" s="688">
        <f t="shared" si="290"/>
        <v>0</v>
      </c>
      <c r="BP42" s="687">
        <f t="shared" si="258"/>
        <v>0</v>
      </c>
      <c r="BQ42" s="602"/>
      <c r="BS42" s="615">
        <f t="shared" si="259"/>
        <v>0</v>
      </c>
      <c r="BT42" s="9">
        <f t="shared" si="232"/>
        <v>0</v>
      </c>
      <c r="BU42" s="9">
        <f t="shared" ref="BU42:BU43" si="377">SUM(BS42:BT42)</f>
        <v>0</v>
      </c>
      <c r="BV42" s="9">
        <f t="shared" si="232"/>
        <v>0</v>
      </c>
      <c r="BW42" s="9">
        <f t="shared" ref="BW42:BW43" si="378">SUM(BU42:BV42)</f>
        <v>0</v>
      </c>
      <c r="BX42" s="9">
        <f t="shared" si="232"/>
        <v>0</v>
      </c>
      <c r="BY42" s="9">
        <f t="shared" ref="BY42:BY43" si="379">SUM(BW42:BX42)</f>
        <v>0</v>
      </c>
      <c r="BZ42" s="9">
        <f t="shared" si="232"/>
        <v>0</v>
      </c>
      <c r="CA42" s="9">
        <f t="shared" ref="CA42:CA43" si="380">SUM(BY42:BZ42)</f>
        <v>0</v>
      </c>
      <c r="CB42" s="9">
        <f t="shared" si="232"/>
        <v>0</v>
      </c>
      <c r="CC42" s="9">
        <f t="shared" ref="CC42:CC43" si="381">SUM(CA42:CB42)</f>
        <v>0</v>
      </c>
      <c r="CD42" s="9">
        <f t="shared" si="232"/>
        <v>0</v>
      </c>
      <c r="CE42" s="9">
        <f t="shared" ref="CE42:CE43" si="382">SUM(CC42:CD42)</f>
        <v>0</v>
      </c>
      <c r="CF42" s="9">
        <f t="shared" si="232"/>
        <v>0</v>
      </c>
      <c r="CG42" s="9">
        <f t="shared" ref="CG42:CG43" si="383">SUM(CE42:CF42)</f>
        <v>0</v>
      </c>
      <c r="CH42" s="9">
        <f t="shared" si="232"/>
        <v>0</v>
      </c>
      <c r="CI42" s="9">
        <f t="shared" ref="CI42:CI43" si="384">SUM(CG42:CH42)</f>
        <v>0</v>
      </c>
      <c r="CJ42" s="9">
        <f t="shared" si="232"/>
        <v>0</v>
      </c>
      <c r="CK42" s="9">
        <f t="shared" ref="CK42:CK43" si="385">SUM(CI42:CJ42)</f>
        <v>0</v>
      </c>
      <c r="CL42" s="9">
        <f t="shared" si="232"/>
        <v>0</v>
      </c>
      <c r="CM42" s="9">
        <f t="shared" ref="CM42:CM43" si="386">SUM(CK42:CL42)</f>
        <v>0</v>
      </c>
      <c r="CN42" s="9">
        <f t="shared" si="232"/>
        <v>0</v>
      </c>
      <c r="CO42" s="616">
        <f t="shared" ref="CO42:CO43" si="387">SUM(CM42:CN42)</f>
        <v>0</v>
      </c>
      <c r="CQ42" s="601"/>
      <c r="CR42">
        <f t="shared" ref="CR42:CR43" si="388">AS42</f>
        <v>13203003209</v>
      </c>
      <c r="CS42" s="602" t="str">
        <f t="shared" si="215"/>
        <v xml:space="preserve">Travel </v>
      </c>
      <c r="CT42" t="str">
        <f t="shared" ref="CT42:CT43" si="389">AU42</f>
        <v/>
      </c>
      <c r="CU42" t="str">
        <f t="shared" ref="CU42:CU43" si="390">AV42</f>
        <v>R&amp;D - Travel Abroad</v>
      </c>
      <c r="CW42" s="9">
        <f t="shared" si="261"/>
        <v>0</v>
      </c>
      <c r="CX42" s="9">
        <f t="shared" si="261"/>
        <v>0</v>
      </c>
      <c r="CY42" s="9">
        <f t="shared" si="233"/>
        <v>0</v>
      </c>
      <c r="CZ42" s="9">
        <f t="shared" si="262"/>
        <v>0</v>
      </c>
      <c r="DA42" s="9">
        <f t="shared" si="262"/>
        <v>0</v>
      </c>
      <c r="DB42" s="9">
        <f t="shared" si="234"/>
        <v>0</v>
      </c>
      <c r="DC42" s="9">
        <f t="shared" si="263"/>
        <v>0</v>
      </c>
      <c r="DD42" s="9">
        <f t="shared" si="263"/>
        <v>0</v>
      </c>
      <c r="DE42" s="9">
        <f t="shared" si="235"/>
        <v>0</v>
      </c>
      <c r="DF42" s="9">
        <f t="shared" ref="DF42:DF43" si="391">SUM(DC42,CZ42,CW42)</f>
        <v>0</v>
      </c>
      <c r="DG42" s="9">
        <f t="shared" ref="DG42:DG43" si="392">SUM(DD42,DA42,CX42)</f>
        <v>0</v>
      </c>
      <c r="DH42" s="9">
        <f t="shared" ref="DH42:DH43" si="393">SUM(DE42,DB42,CY42)</f>
        <v>0</v>
      </c>
      <c r="DI42" s="9">
        <f t="shared" si="267"/>
        <v>0</v>
      </c>
      <c r="DJ42" s="9">
        <f t="shared" si="267"/>
        <v>0</v>
      </c>
      <c r="DK42" s="9">
        <f t="shared" si="236"/>
        <v>0</v>
      </c>
      <c r="DL42" s="9">
        <f t="shared" si="268"/>
        <v>0</v>
      </c>
      <c r="DM42" s="9">
        <f t="shared" si="268"/>
        <v>0</v>
      </c>
      <c r="DN42" s="9">
        <f t="shared" si="237"/>
        <v>0</v>
      </c>
      <c r="DO42" s="9">
        <f t="shared" si="269"/>
        <v>0</v>
      </c>
      <c r="DP42" s="9">
        <f t="shared" si="269"/>
        <v>0</v>
      </c>
      <c r="DQ42" s="9">
        <f t="shared" si="238"/>
        <v>0</v>
      </c>
      <c r="DR42" s="9">
        <f t="shared" ref="DR42:DR43" si="394">SUM(DO42,DL42,DI42)</f>
        <v>0</v>
      </c>
      <c r="DS42" s="9">
        <f t="shared" ref="DS42:DS43" si="395">SUM(DP42,DM42,DJ42)</f>
        <v>0</v>
      </c>
      <c r="DT42" s="9">
        <f t="shared" ref="DT42:DT43" si="396">SUM(DQ42,DN42,DK42)</f>
        <v>0</v>
      </c>
      <c r="DU42" s="9">
        <f t="shared" si="273"/>
        <v>0</v>
      </c>
      <c r="DV42" s="9">
        <f t="shared" si="273"/>
        <v>0</v>
      </c>
      <c r="DW42" s="9">
        <f t="shared" si="239"/>
        <v>0</v>
      </c>
      <c r="DX42" s="9">
        <f t="shared" si="274"/>
        <v>0</v>
      </c>
      <c r="DY42" s="9">
        <f t="shared" si="274"/>
        <v>0</v>
      </c>
      <c r="DZ42" s="9">
        <f t="shared" si="240"/>
        <v>0</v>
      </c>
      <c r="EA42" s="9">
        <f t="shared" si="275"/>
        <v>0</v>
      </c>
      <c r="EB42" s="9">
        <f t="shared" si="275"/>
        <v>0</v>
      </c>
      <c r="EC42" s="9">
        <f t="shared" si="241"/>
        <v>0</v>
      </c>
      <c r="ED42" s="9">
        <f t="shared" ref="ED42:ED43" si="397">SUM(EA42,DX42,DU42)</f>
        <v>0</v>
      </c>
      <c r="EE42" s="9">
        <f t="shared" ref="EE42:EE43" si="398">SUM(EB42,DY42,DV42)</f>
        <v>0</v>
      </c>
      <c r="EF42" s="9">
        <f t="shared" ref="EF42:EF43" si="399">SUM(EC42,DZ42,DW42)</f>
        <v>0</v>
      </c>
      <c r="EG42" s="9">
        <f t="shared" si="279"/>
        <v>0</v>
      </c>
      <c r="EH42" s="9">
        <f t="shared" si="279"/>
        <v>0</v>
      </c>
      <c r="EI42" s="9">
        <f t="shared" si="242"/>
        <v>0</v>
      </c>
      <c r="EJ42" s="9">
        <f t="shared" si="280"/>
        <v>0</v>
      </c>
      <c r="EK42" s="9">
        <f t="shared" si="280"/>
        <v>0</v>
      </c>
      <c r="EL42" s="9">
        <f t="shared" si="243"/>
        <v>0</v>
      </c>
      <c r="EM42" s="9">
        <f t="shared" si="281"/>
        <v>0</v>
      </c>
      <c r="EN42" s="9">
        <f t="shared" si="281"/>
        <v>0</v>
      </c>
      <c r="EO42" s="9">
        <f t="shared" si="244"/>
        <v>0</v>
      </c>
      <c r="EP42" s="9">
        <f t="shared" ref="EP42:EP43" si="400">SUM(EM42,EJ42,EG42)</f>
        <v>0</v>
      </c>
      <c r="EQ42" s="9">
        <f t="shared" ref="EQ42:EQ43" si="401">SUM(EN42,EK42,EH42)</f>
        <v>0</v>
      </c>
      <c r="ER42" s="9">
        <f t="shared" ref="ER42:ER43" si="402">SUM(EO42,EL42,EI42)</f>
        <v>0</v>
      </c>
      <c r="ES42" s="602"/>
    </row>
    <row r="43" spans="1:159" ht="15.75" outlineLevel="1" thickBot="1" x14ac:dyDescent="0.3">
      <c r="B43" s="601"/>
      <c r="C43" s="23">
        <v>13203015210</v>
      </c>
      <c r="D43" s="602" t="str">
        <f t="shared" si="75"/>
        <v>Others</v>
      </c>
      <c r="F43" t="str">
        <f t="shared" si="229"/>
        <v>R&amp;D - Contingency</v>
      </c>
      <c r="H43" s="9">
        <f t="shared" si="245"/>
        <v>61318.465882352946</v>
      </c>
      <c r="I43" s="9">
        <f ca="1">SUMIF(Cards_selection_BPL,$C43,INDIRECT(Index!$P$16))</f>
        <v>0</v>
      </c>
      <c r="J43" s="120">
        <f t="shared" ca="1" si="370"/>
        <v>-61318.465882352946</v>
      </c>
      <c r="L43" s="9">
        <f t="shared" si="247"/>
        <v>61318.465882352946</v>
      </c>
      <c r="M43" s="9">
        <f ca="1">IF(LEFT($L$6,2)="Q1",SUMIF(Cards_selection_BPL,$C43,INDIRECT(Index!$Q$16)),IF(LEFT($L$6,2)="Q2",SUMIF(Cards_selection_BPL,$C43,INDIRECT(Index!$Q$16))-SUMIF(Cards_selection_BPL,$C43,Balance_bplm_03),IF(LEFT($L$6,2)="Q3",SUMIF(Cards_selection_BPL,$C43,INDIRECT(Index!$Q$16))-SUMIF(Cards_selection_BPL,$C43,Balance_bplm_06),IF(LEFT($L$6,2)="Q4",SUMIF(Cards_selection_BPL,$C43,INDIRECT(Index!$Q$16))-SUMIF(Cards_selection_BPL,$C43,Balance_bplm_09),0))))</f>
        <v>0</v>
      </c>
      <c r="N43" s="120">
        <f t="shared" ca="1" si="371"/>
        <v>-61318.465882352946</v>
      </c>
      <c r="P43" s="9">
        <f t="shared" si="285"/>
        <v>61318.465882352946</v>
      </c>
      <c r="Q43" s="9">
        <f ca="1">SUMIF(Cards_selection_BPL,$C43,INDIRECT(Index!$Q$16))</f>
        <v>0</v>
      </c>
      <c r="R43" s="120">
        <f t="shared" ca="1" si="372"/>
        <v>-61318.465882352946</v>
      </c>
      <c r="S43" s="602"/>
      <c r="U43" s="601"/>
      <c r="V43" s="64"/>
      <c r="W43" s="64"/>
      <c r="X43" s="9">
        <f t="shared" si="230"/>
        <v>0</v>
      </c>
      <c r="Y43" s="9">
        <f t="shared" si="250"/>
        <v>0</v>
      </c>
      <c r="Z43" s="9">
        <f t="shared" si="251"/>
        <v>0</v>
      </c>
      <c r="AA43" s="9"/>
      <c r="AB43" s="9">
        <f t="shared" si="252"/>
        <v>0</v>
      </c>
      <c r="AC43" s="9">
        <f t="shared" si="253"/>
        <v>0</v>
      </c>
      <c r="AD43" s="9"/>
      <c r="AE43" s="9">
        <f t="shared" si="254"/>
        <v>0</v>
      </c>
      <c r="AF43" s="830">
        <f t="shared" si="255"/>
        <v>0</v>
      </c>
      <c r="AG43" s="9"/>
      <c r="AH43" s="9">
        <f t="shared" si="256"/>
        <v>0</v>
      </c>
      <c r="AI43" s="830">
        <f t="shared" si="257"/>
        <v>61318.465882352946</v>
      </c>
      <c r="AJ43" s="602"/>
      <c r="AL43" s="601"/>
      <c r="AM43" s="882">
        <f t="shared" si="286"/>
        <v>61318.465882352946</v>
      </c>
      <c r="AN43" s="9">
        <f t="shared" si="231"/>
        <v>190700.42889411765</v>
      </c>
      <c r="AO43" s="602"/>
      <c r="AR43" s="601" t="str">
        <f t="shared" si="373"/>
        <v/>
      </c>
      <c r="AS43">
        <f t="shared" si="374"/>
        <v>13203015210</v>
      </c>
      <c r="AT43" s="602" t="str">
        <f t="shared" si="24"/>
        <v>Others</v>
      </c>
      <c r="AU43" t="str">
        <f t="shared" si="375"/>
        <v/>
      </c>
      <c r="AV43" t="str">
        <f t="shared" si="376"/>
        <v>R&amp;D - Contingency</v>
      </c>
      <c r="AX43" s="64"/>
      <c r="AY43" s="64"/>
      <c r="AZ43" s="64"/>
      <c r="BA43" s="64"/>
      <c r="BB43" s="64"/>
      <c r="BC43" s="688">
        <f t="shared" si="287"/>
        <v>0</v>
      </c>
      <c r="BD43" s="64"/>
      <c r="BE43" s="64"/>
      <c r="BF43" s="64"/>
      <c r="BG43" s="688">
        <f t="shared" si="288"/>
        <v>0</v>
      </c>
      <c r="BH43" s="64"/>
      <c r="BI43" s="64"/>
      <c r="BJ43" s="64"/>
      <c r="BK43" s="688">
        <f t="shared" si="289"/>
        <v>0</v>
      </c>
      <c r="BL43" s="64"/>
      <c r="BM43" s="64"/>
      <c r="BN43" s="64"/>
      <c r="BO43" s="688">
        <f t="shared" si="290"/>
        <v>0</v>
      </c>
      <c r="BP43" s="687">
        <f t="shared" si="258"/>
        <v>0</v>
      </c>
      <c r="BQ43" s="602"/>
      <c r="BS43" s="615">
        <f t="shared" si="259"/>
        <v>0</v>
      </c>
      <c r="BT43" s="9">
        <f t="shared" si="232"/>
        <v>0</v>
      </c>
      <c r="BU43" s="9">
        <f t="shared" si="377"/>
        <v>0</v>
      </c>
      <c r="BV43" s="9">
        <f t="shared" si="232"/>
        <v>0</v>
      </c>
      <c r="BW43" s="9">
        <f t="shared" si="378"/>
        <v>0</v>
      </c>
      <c r="BX43" s="9">
        <f t="shared" si="232"/>
        <v>0</v>
      </c>
      <c r="BY43" s="9">
        <f t="shared" si="379"/>
        <v>0</v>
      </c>
      <c r="BZ43" s="9">
        <f t="shared" si="232"/>
        <v>0</v>
      </c>
      <c r="CA43" s="9">
        <f t="shared" si="380"/>
        <v>0</v>
      </c>
      <c r="CB43" s="9">
        <f t="shared" si="232"/>
        <v>0</v>
      </c>
      <c r="CC43" s="9">
        <f t="shared" si="381"/>
        <v>0</v>
      </c>
      <c r="CD43" s="9">
        <f t="shared" si="232"/>
        <v>0</v>
      </c>
      <c r="CE43" s="9">
        <f t="shared" si="382"/>
        <v>0</v>
      </c>
      <c r="CF43" s="9">
        <f t="shared" si="232"/>
        <v>0</v>
      </c>
      <c r="CG43" s="9">
        <f t="shared" si="383"/>
        <v>0</v>
      </c>
      <c r="CH43" s="9">
        <f t="shared" si="232"/>
        <v>0</v>
      </c>
      <c r="CI43" s="9">
        <f t="shared" si="384"/>
        <v>0</v>
      </c>
      <c r="CJ43" s="9">
        <f t="shared" si="232"/>
        <v>0</v>
      </c>
      <c r="CK43" s="9">
        <f t="shared" si="385"/>
        <v>0</v>
      </c>
      <c r="CL43" s="9">
        <f t="shared" si="232"/>
        <v>0</v>
      </c>
      <c r="CM43" s="9">
        <f t="shared" si="386"/>
        <v>0</v>
      </c>
      <c r="CN43" s="9">
        <f t="shared" si="232"/>
        <v>0</v>
      </c>
      <c r="CO43" s="616">
        <f t="shared" si="387"/>
        <v>0</v>
      </c>
      <c r="CQ43" s="601"/>
      <c r="CR43">
        <f t="shared" si="388"/>
        <v>13203015210</v>
      </c>
      <c r="CS43" s="602" t="str">
        <f t="shared" si="215"/>
        <v>Others</v>
      </c>
      <c r="CT43" t="str">
        <f t="shared" si="389"/>
        <v/>
      </c>
      <c r="CU43" t="str">
        <f t="shared" si="390"/>
        <v>R&amp;D - Contingency</v>
      </c>
      <c r="CW43" s="9">
        <f t="shared" si="261"/>
        <v>0</v>
      </c>
      <c r="CX43" s="9">
        <f t="shared" si="261"/>
        <v>0</v>
      </c>
      <c r="CY43" s="9">
        <f t="shared" si="233"/>
        <v>0</v>
      </c>
      <c r="CZ43" s="9">
        <f t="shared" si="262"/>
        <v>0</v>
      </c>
      <c r="DA43" s="9">
        <f t="shared" si="262"/>
        <v>0</v>
      </c>
      <c r="DB43" s="9">
        <f t="shared" si="234"/>
        <v>0</v>
      </c>
      <c r="DC43" s="9">
        <f t="shared" si="263"/>
        <v>0</v>
      </c>
      <c r="DD43" s="9">
        <f t="shared" si="263"/>
        <v>0</v>
      </c>
      <c r="DE43" s="9">
        <f t="shared" si="235"/>
        <v>0</v>
      </c>
      <c r="DF43" s="9">
        <f t="shared" si="391"/>
        <v>0</v>
      </c>
      <c r="DG43" s="9">
        <f t="shared" si="392"/>
        <v>0</v>
      </c>
      <c r="DH43" s="9">
        <f t="shared" si="393"/>
        <v>0</v>
      </c>
      <c r="DI43" s="9">
        <f t="shared" si="267"/>
        <v>0</v>
      </c>
      <c r="DJ43" s="9">
        <f t="shared" si="267"/>
        <v>0</v>
      </c>
      <c r="DK43" s="9">
        <f t="shared" si="236"/>
        <v>0</v>
      </c>
      <c r="DL43" s="9">
        <f t="shared" si="268"/>
        <v>0</v>
      </c>
      <c r="DM43" s="9">
        <f t="shared" si="268"/>
        <v>0</v>
      </c>
      <c r="DN43" s="9">
        <f t="shared" si="237"/>
        <v>0</v>
      </c>
      <c r="DO43" s="9">
        <f t="shared" si="269"/>
        <v>0</v>
      </c>
      <c r="DP43" s="9">
        <f t="shared" si="269"/>
        <v>0</v>
      </c>
      <c r="DQ43" s="9">
        <f t="shared" si="238"/>
        <v>0</v>
      </c>
      <c r="DR43" s="9">
        <f t="shared" si="394"/>
        <v>0</v>
      </c>
      <c r="DS43" s="9">
        <f t="shared" si="395"/>
        <v>0</v>
      </c>
      <c r="DT43" s="9">
        <f t="shared" si="396"/>
        <v>0</v>
      </c>
      <c r="DU43" s="9">
        <f t="shared" si="273"/>
        <v>0</v>
      </c>
      <c r="DV43" s="9">
        <f t="shared" si="273"/>
        <v>0</v>
      </c>
      <c r="DW43" s="9">
        <f t="shared" si="239"/>
        <v>0</v>
      </c>
      <c r="DX43" s="9">
        <f t="shared" si="274"/>
        <v>0</v>
      </c>
      <c r="DY43" s="9">
        <f t="shared" si="274"/>
        <v>0</v>
      </c>
      <c r="DZ43" s="9">
        <f t="shared" si="240"/>
        <v>0</v>
      </c>
      <c r="EA43" s="9">
        <f t="shared" si="275"/>
        <v>0</v>
      </c>
      <c r="EB43" s="9">
        <f t="shared" si="275"/>
        <v>0</v>
      </c>
      <c r="EC43" s="9">
        <f t="shared" si="241"/>
        <v>0</v>
      </c>
      <c r="ED43" s="9">
        <f t="shared" si="397"/>
        <v>0</v>
      </c>
      <c r="EE43" s="9">
        <f t="shared" si="398"/>
        <v>0</v>
      </c>
      <c r="EF43" s="9">
        <f t="shared" si="399"/>
        <v>0</v>
      </c>
      <c r="EG43" s="9">
        <f t="shared" si="279"/>
        <v>0</v>
      </c>
      <c r="EH43" s="9">
        <f t="shared" si="279"/>
        <v>0</v>
      </c>
      <c r="EI43" s="9">
        <f t="shared" si="242"/>
        <v>0</v>
      </c>
      <c r="EJ43" s="9">
        <f t="shared" si="280"/>
        <v>0</v>
      </c>
      <c r="EK43" s="9">
        <f t="shared" si="280"/>
        <v>0</v>
      </c>
      <c r="EL43" s="9">
        <f t="shared" si="243"/>
        <v>0</v>
      </c>
      <c r="EM43" s="9">
        <f t="shared" si="281"/>
        <v>0</v>
      </c>
      <c r="EN43" s="9">
        <f t="shared" si="281"/>
        <v>61318.465882352946</v>
      </c>
      <c r="EO43" s="9">
        <f t="shared" si="244"/>
        <v>61318.465882352946</v>
      </c>
      <c r="EP43" s="9">
        <f t="shared" si="400"/>
        <v>0</v>
      </c>
      <c r="EQ43" s="9">
        <f t="shared" si="401"/>
        <v>61318.465882352946</v>
      </c>
      <c r="ER43" s="9">
        <f t="shared" si="402"/>
        <v>61318.465882352946</v>
      </c>
      <c r="ES43" s="602"/>
    </row>
    <row r="44" spans="1:159" x14ac:dyDescent="0.25">
      <c r="B44" s="601"/>
      <c r="C44">
        <v>11</v>
      </c>
      <c r="D44" s="602" t="str">
        <f t="shared" si="75"/>
        <v/>
      </c>
      <c r="E44" t="str">
        <f>"Total "&amp;F32</f>
        <v>Total R&amp;D</v>
      </c>
      <c r="H44" s="15">
        <f>SUM(H34:H43)</f>
        <v>669810.02272314718</v>
      </c>
      <c r="I44" s="15">
        <f ca="1">SUM(I34:I43)</f>
        <v>77241.455696202538</v>
      </c>
      <c r="J44" s="121">
        <f ca="1">SUM(J34:J43)</f>
        <v>-592568.56702694483</v>
      </c>
      <c r="L44" s="15">
        <f>SUM(L34:L43)</f>
        <v>669810.02272314718</v>
      </c>
      <c r="M44" s="15">
        <f ca="1">SUM(M34:M43)</f>
        <v>231724.36708860763</v>
      </c>
      <c r="N44" s="121">
        <f ca="1">SUM(N34:N43)</f>
        <v>-438085.65563453973</v>
      </c>
      <c r="P44" s="15">
        <f>SUM(P34:P43)</f>
        <v>669810.02272314718</v>
      </c>
      <c r="Q44" s="15">
        <f ca="1">SUM(Q34:Q43)</f>
        <v>654302.03960800334</v>
      </c>
      <c r="R44" s="121">
        <f ca="1">SUM(R34:R43)</f>
        <v>-15507.98311514395</v>
      </c>
      <c r="S44" s="602"/>
      <c r="U44" s="601"/>
      <c r="V44" s="15">
        <f t="shared" ref="V44:AI44" si="403">SUM(V34:V43)</f>
        <v>74380.38</v>
      </c>
      <c r="W44" s="15">
        <f t="shared" si="403"/>
        <v>0</v>
      </c>
      <c r="X44" s="15">
        <f t="shared" si="403"/>
        <v>0</v>
      </c>
      <c r="Y44" s="15">
        <f t="shared" si="403"/>
        <v>0</v>
      </c>
      <c r="Z44" s="15">
        <f t="shared" si="403"/>
        <v>0</v>
      </c>
      <c r="AA44" s="15">
        <f t="shared" si="403"/>
        <v>0</v>
      </c>
      <c r="AB44" s="15">
        <f t="shared" si="403"/>
        <v>0</v>
      </c>
      <c r="AC44" s="15">
        <f t="shared" si="403"/>
        <v>0</v>
      </c>
      <c r="AD44" s="15">
        <f t="shared" si="403"/>
        <v>0</v>
      </c>
      <c r="AE44" s="15">
        <f t="shared" si="403"/>
        <v>0</v>
      </c>
      <c r="AF44" s="828">
        <f t="shared" si="403"/>
        <v>0</v>
      </c>
      <c r="AG44" s="15">
        <f t="shared" si="403"/>
        <v>0</v>
      </c>
      <c r="AH44" s="15">
        <f t="shared" si="403"/>
        <v>0</v>
      </c>
      <c r="AI44" s="828">
        <f t="shared" si="403"/>
        <v>669810.02272314718</v>
      </c>
      <c r="AJ44" s="602"/>
      <c r="AL44" s="601"/>
      <c r="AM44" s="883">
        <f>SUM(AM34:AM43)</f>
        <v>669810.02272314718</v>
      </c>
      <c r="AN44" s="15">
        <f>SUM(AN34:AN43)</f>
        <v>2139293.6745689879</v>
      </c>
      <c r="AO44" s="602"/>
      <c r="AR44" s="601" t="str">
        <f t="shared" si="23"/>
        <v/>
      </c>
      <c r="AS44">
        <f t="shared" si="0"/>
        <v>11</v>
      </c>
      <c r="AT44" s="602" t="str">
        <f t="shared" si="24"/>
        <v/>
      </c>
      <c r="AU44" t="str">
        <f t="shared" si="2"/>
        <v>Total R&amp;D</v>
      </c>
      <c r="AV44" t="str">
        <f t="shared" si="3"/>
        <v/>
      </c>
      <c r="AX44" s="15">
        <f t="shared" ref="AX44:BP44" si="404">SUM(AX34:AX43)</f>
        <v>0</v>
      </c>
      <c r="AY44" s="15">
        <f t="shared" si="404"/>
        <v>23625.912617394857</v>
      </c>
      <c r="AZ44" s="15">
        <f t="shared" si="404"/>
        <v>25849.697835851366</v>
      </c>
      <c r="BA44" s="15">
        <f t="shared" si="404"/>
        <v>26577.3417721519</v>
      </c>
      <c r="BB44" s="15">
        <f t="shared" si="404"/>
        <v>39577.3417721519</v>
      </c>
      <c r="BC44" s="15">
        <f t="shared" si="404"/>
        <v>92004.381380155159</v>
      </c>
      <c r="BD44" s="15">
        <f t="shared" si="404"/>
        <v>26577.3417721519</v>
      </c>
      <c r="BE44" s="15">
        <f t="shared" si="404"/>
        <v>40767.974683544307</v>
      </c>
      <c r="BF44" s="15">
        <f t="shared" si="404"/>
        <v>65453.037974683553</v>
      </c>
      <c r="BG44" s="15">
        <f t="shared" si="404"/>
        <v>132798.35443037975</v>
      </c>
      <c r="BH44" s="15">
        <f t="shared" si="404"/>
        <v>65453.037974683553</v>
      </c>
      <c r="BI44" s="15">
        <f t="shared" si="404"/>
        <v>65453.037974683553</v>
      </c>
      <c r="BJ44" s="15">
        <f t="shared" si="404"/>
        <v>66868.860759493677</v>
      </c>
      <c r="BK44" s="15">
        <f t="shared" si="404"/>
        <v>197774.9367088608</v>
      </c>
      <c r="BL44" s="15">
        <f t="shared" si="404"/>
        <v>77241.455696202538</v>
      </c>
      <c r="BM44" s="15">
        <f t="shared" si="404"/>
        <v>77241.455696202538</v>
      </c>
      <c r="BN44" s="15">
        <f t="shared" si="404"/>
        <v>77241.455696202538</v>
      </c>
      <c r="BO44" s="15">
        <f t="shared" si="404"/>
        <v>231724.36708860763</v>
      </c>
      <c r="BP44" s="15">
        <f t="shared" si="404"/>
        <v>654302.03960800334</v>
      </c>
      <c r="BQ44" s="602"/>
      <c r="BS44" s="617">
        <f t="shared" ref="BS44:CO44" si="405">SUM(BS34:BS43)</f>
        <v>25849.697835851366</v>
      </c>
      <c r="BT44" s="15">
        <f t="shared" si="405"/>
        <v>26577.3417721519</v>
      </c>
      <c r="BU44" s="15">
        <f t="shared" si="405"/>
        <v>52427.039608003266</v>
      </c>
      <c r="BV44" s="15">
        <f t="shared" si="405"/>
        <v>39577.3417721519</v>
      </c>
      <c r="BW44" s="15">
        <f t="shared" si="405"/>
        <v>92004.381380155159</v>
      </c>
      <c r="BX44" s="15">
        <f t="shared" si="405"/>
        <v>26577.3417721519</v>
      </c>
      <c r="BY44" s="15">
        <f t="shared" si="405"/>
        <v>118581.72315230707</v>
      </c>
      <c r="BZ44" s="15">
        <f t="shared" si="405"/>
        <v>40767.974683544307</v>
      </c>
      <c r="CA44" s="15">
        <f t="shared" si="405"/>
        <v>159349.69783585137</v>
      </c>
      <c r="CB44" s="15">
        <f t="shared" si="405"/>
        <v>65453.037974683553</v>
      </c>
      <c r="CC44" s="15">
        <f t="shared" si="405"/>
        <v>224802.73581053491</v>
      </c>
      <c r="CD44" s="15">
        <f t="shared" si="405"/>
        <v>65453.037974683553</v>
      </c>
      <c r="CE44" s="15">
        <f t="shared" si="405"/>
        <v>290255.77378521848</v>
      </c>
      <c r="CF44" s="15">
        <f t="shared" si="405"/>
        <v>65453.037974683553</v>
      </c>
      <c r="CG44" s="15">
        <f t="shared" si="405"/>
        <v>355708.81175990205</v>
      </c>
      <c r="CH44" s="15">
        <f t="shared" si="405"/>
        <v>66868.860759493677</v>
      </c>
      <c r="CI44" s="15">
        <f t="shared" si="405"/>
        <v>422577.67251939571</v>
      </c>
      <c r="CJ44" s="15">
        <f t="shared" si="405"/>
        <v>77241.455696202538</v>
      </c>
      <c r="CK44" s="15">
        <f t="shared" si="405"/>
        <v>499819.12821559823</v>
      </c>
      <c r="CL44" s="15">
        <f t="shared" si="405"/>
        <v>77241.455696202538</v>
      </c>
      <c r="CM44" s="15">
        <f t="shared" si="405"/>
        <v>577060.58391180076</v>
      </c>
      <c r="CN44" s="15">
        <f t="shared" si="405"/>
        <v>77241.455696202538</v>
      </c>
      <c r="CO44" s="618">
        <f t="shared" si="405"/>
        <v>654302.03960800334</v>
      </c>
      <c r="CQ44" s="601"/>
      <c r="CR44">
        <f t="shared" si="4"/>
        <v>11</v>
      </c>
      <c r="CS44" s="602" t="str">
        <f t="shared" si="91"/>
        <v/>
      </c>
      <c r="CT44" t="str">
        <f t="shared" si="6"/>
        <v>Total R&amp;D</v>
      </c>
      <c r="CU44" t="str">
        <f t="shared" si="7"/>
        <v/>
      </c>
      <c r="CW44" s="15">
        <f t="shared" ref="CW44:ER44" si="406">SUM(CW34:CW43)</f>
        <v>0</v>
      </c>
      <c r="CX44" s="15">
        <f t="shared" si="406"/>
        <v>0</v>
      </c>
      <c r="CY44" s="15">
        <f t="shared" si="406"/>
        <v>0</v>
      </c>
      <c r="CZ44" s="15">
        <f t="shared" si="406"/>
        <v>0</v>
      </c>
      <c r="DA44" s="15">
        <f t="shared" si="406"/>
        <v>0</v>
      </c>
      <c r="DB44" s="15">
        <f t="shared" si="406"/>
        <v>0</v>
      </c>
      <c r="DC44" s="15">
        <f t="shared" si="406"/>
        <v>0</v>
      </c>
      <c r="DD44" s="15">
        <f t="shared" si="406"/>
        <v>0</v>
      </c>
      <c r="DE44" s="15">
        <f t="shared" si="406"/>
        <v>0</v>
      </c>
      <c r="DF44" s="15">
        <f t="shared" si="406"/>
        <v>0</v>
      </c>
      <c r="DG44" s="15">
        <f t="shared" si="406"/>
        <v>0</v>
      </c>
      <c r="DH44" s="15">
        <f t="shared" si="406"/>
        <v>0</v>
      </c>
      <c r="DI44" s="15">
        <f t="shared" si="406"/>
        <v>0</v>
      </c>
      <c r="DJ44" s="15">
        <f t="shared" si="406"/>
        <v>0</v>
      </c>
      <c r="DK44" s="15">
        <f t="shared" si="406"/>
        <v>0</v>
      </c>
      <c r="DL44" s="15">
        <f t="shared" si="406"/>
        <v>0</v>
      </c>
      <c r="DM44" s="15">
        <f t="shared" si="406"/>
        <v>0</v>
      </c>
      <c r="DN44" s="15">
        <f t="shared" si="406"/>
        <v>0</v>
      </c>
      <c r="DO44" s="15">
        <f t="shared" si="406"/>
        <v>0</v>
      </c>
      <c r="DP44" s="15">
        <f t="shared" si="406"/>
        <v>0</v>
      </c>
      <c r="DQ44" s="15">
        <f t="shared" si="406"/>
        <v>0</v>
      </c>
      <c r="DR44" s="15">
        <f t="shared" si="406"/>
        <v>0</v>
      </c>
      <c r="DS44" s="15">
        <f t="shared" si="406"/>
        <v>0</v>
      </c>
      <c r="DT44" s="15">
        <f t="shared" si="406"/>
        <v>0</v>
      </c>
      <c r="DU44" s="15">
        <f t="shared" si="406"/>
        <v>0</v>
      </c>
      <c r="DV44" s="15">
        <f t="shared" si="406"/>
        <v>0</v>
      </c>
      <c r="DW44" s="15">
        <f t="shared" si="406"/>
        <v>0</v>
      </c>
      <c r="DX44" s="15">
        <f t="shared" si="406"/>
        <v>0</v>
      </c>
      <c r="DY44" s="15">
        <f t="shared" si="406"/>
        <v>0</v>
      </c>
      <c r="DZ44" s="15">
        <f t="shared" si="406"/>
        <v>0</v>
      </c>
      <c r="EA44" s="15">
        <f t="shared" si="406"/>
        <v>0</v>
      </c>
      <c r="EB44" s="15">
        <f t="shared" si="406"/>
        <v>0</v>
      </c>
      <c r="EC44" s="15">
        <f t="shared" si="406"/>
        <v>0</v>
      </c>
      <c r="ED44" s="15">
        <f t="shared" si="406"/>
        <v>0</v>
      </c>
      <c r="EE44" s="15">
        <f t="shared" si="406"/>
        <v>0</v>
      </c>
      <c r="EF44" s="15">
        <f t="shared" si="406"/>
        <v>0</v>
      </c>
      <c r="EG44" s="15">
        <f t="shared" si="406"/>
        <v>0</v>
      </c>
      <c r="EH44" s="15">
        <f t="shared" si="406"/>
        <v>0</v>
      </c>
      <c r="EI44" s="15">
        <f t="shared" si="406"/>
        <v>0</v>
      </c>
      <c r="EJ44" s="15">
        <f t="shared" si="406"/>
        <v>0</v>
      </c>
      <c r="EK44" s="15">
        <f t="shared" si="406"/>
        <v>0</v>
      </c>
      <c r="EL44" s="15">
        <f t="shared" si="406"/>
        <v>0</v>
      </c>
      <c r="EM44" s="15">
        <f t="shared" si="406"/>
        <v>0</v>
      </c>
      <c r="EN44" s="15">
        <f t="shared" si="406"/>
        <v>669810.02272314718</v>
      </c>
      <c r="EO44" s="15">
        <f t="shared" si="406"/>
        <v>669810.02272314718</v>
      </c>
      <c r="EP44" s="15">
        <f t="shared" si="406"/>
        <v>0</v>
      </c>
      <c r="EQ44" s="15">
        <f t="shared" si="406"/>
        <v>669810.02272314718</v>
      </c>
      <c r="ER44" s="15">
        <f t="shared" si="406"/>
        <v>669810.02272314718</v>
      </c>
      <c r="ES44" s="602"/>
      <c r="FC44" s="149"/>
    </row>
    <row r="45" spans="1:159" x14ac:dyDescent="0.25">
      <c r="B45" s="601"/>
      <c r="D45" s="602" t="str">
        <f t="shared" si="75"/>
        <v/>
      </c>
      <c r="J45" s="120"/>
      <c r="N45" s="120"/>
      <c r="R45" s="120"/>
      <c r="S45" s="602"/>
      <c r="U45" s="601"/>
      <c r="AF45" s="19"/>
      <c r="AI45" s="19"/>
      <c r="AJ45" s="602"/>
      <c r="AL45" s="601"/>
      <c r="AO45" s="602"/>
      <c r="AR45" s="601" t="str">
        <f t="shared" si="23"/>
        <v/>
      </c>
      <c r="AS45" t="str">
        <f t="shared" si="0"/>
        <v/>
      </c>
      <c r="AT45" s="602" t="str">
        <f t="shared" si="24"/>
        <v/>
      </c>
      <c r="AU45" t="str">
        <f t="shared" si="2"/>
        <v/>
      </c>
      <c r="AV45" t="str">
        <f t="shared" si="3"/>
        <v/>
      </c>
      <c r="BQ45" s="602"/>
      <c r="BS45" s="601"/>
      <c r="CO45" s="602"/>
      <c r="CQ45" s="601"/>
      <c r="CR45" t="str">
        <f t="shared" si="4"/>
        <v/>
      </c>
      <c r="CS45" s="602" t="str">
        <f t="shared" ref="CS45:CS60" si="407">IFERROR(IF($CR45&lt;=30,"",INDEX(Opex_expense_Type,MATCH($CR45,Index_card_code,0))),"")</f>
        <v/>
      </c>
      <c r="CT45" t="str">
        <f t="shared" si="6"/>
        <v/>
      </c>
      <c r="CU45" t="str">
        <f t="shared" si="7"/>
        <v/>
      </c>
      <c r="ES45" s="602"/>
    </row>
    <row r="46" spans="1:159" x14ac:dyDescent="0.25">
      <c r="B46" s="601"/>
      <c r="D46" s="602" t="str">
        <f t="shared" si="75"/>
        <v/>
      </c>
      <c r="F46" t="s">
        <v>15</v>
      </c>
      <c r="J46" s="120"/>
      <c r="N46" s="120"/>
      <c r="R46" s="120"/>
      <c r="S46" s="602"/>
      <c r="U46" s="601"/>
      <c r="AF46" s="19"/>
      <c r="AI46" s="19"/>
      <c r="AJ46" s="602"/>
      <c r="AL46" s="601"/>
      <c r="AO46" s="602"/>
      <c r="AR46" s="601" t="str">
        <f t="shared" si="23"/>
        <v/>
      </c>
      <c r="AS46" t="str">
        <f t="shared" si="0"/>
        <v/>
      </c>
      <c r="AT46" s="602" t="str">
        <f t="shared" si="24"/>
        <v/>
      </c>
      <c r="AU46" t="str">
        <f t="shared" si="2"/>
        <v/>
      </c>
      <c r="AV46" t="str">
        <f t="shared" si="3"/>
        <v>Product</v>
      </c>
      <c r="BQ46" s="602"/>
      <c r="BS46" s="601"/>
      <c r="CO46" s="602"/>
      <c r="CQ46" s="601"/>
      <c r="CR46" t="str">
        <f t="shared" si="4"/>
        <v/>
      </c>
      <c r="CS46" s="602" t="str">
        <f t="shared" si="407"/>
        <v/>
      </c>
      <c r="CT46" t="str">
        <f t="shared" si="6"/>
        <v/>
      </c>
      <c r="CU46" t="str">
        <f t="shared" si="7"/>
        <v>Product</v>
      </c>
      <c r="ES46" s="602"/>
    </row>
    <row r="47" spans="1:159" ht="15.75" thickBot="1" x14ac:dyDescent="0.3">
      <c r="B47" s="601"/>
      <c r="C47" s="23">
        <v>23208</v>
      </c>
      <c r="D47" s="602" t="str">
        <f t="shared" si="75"/>
        <v>Headcount</v>
      </c>
      <c r="F47" t="str">
        <f t="shared" ref="F47:F60" si="408">IFERROR(INDEX(Index_Card_name,MATCH($C47,Index_card_code,0)),"")</f>
        <v>Product - HC</v>
      </c>
      <c r="H47" s="14">
        <f>P47</f>
        <v>2</v>
      </c>
      <c r="I47" s="14">
        <f ca="1">SUMIF(Cards_selection_BPL,$C47,INDIRECT(Index!$P$16))</f>
        <v>3</v>
      </c>
      <c r="J47" s="122">
        <f ca="1">-H47+I47</f>
        <v>1</v>
      </c>
      <c r="L47" s="14">
        <f>P47</f>
        <v>2</v>
      </c>
      <c r="M47" s="14">
        <f ca="1">I47</f>
        <v>3</v>
      </c>
      <c r="N47" s="122">
        <f ca="1">-L47+M47</f>
        <v>1</v>
      </c>
      <c r="P47" s="14">
        <f>SUMIFS($X47:$AI47,$X$6:$AI$6,"="&amp;month_of_report)</f>
        <v>2</v>
      </c>
      <c r="Q47" s="14">
        <f ca="1">M47</f>
        <v>3</v>
      </c>
      <c r="R47" s="122">
        <f ca="1">-P47+Q47</f>
        <v>1</v>
      </c>
      <c r="S47" s="602"/>
      <c r="U47" s="601"/>
      <c r="V47" s="66">
        <v>2</v>
      </c>
      <c r="W47" s="66"/>
      <c r="X47" s="14">
        <f t="shared" ref="X47:X60" si="409">IF(X$6&lt;=month_of_report,(SUMIF(Cards_Selection,$C47,TB_Balance_01)),0)</f>
        <v>0</v>
      </c>
      <c r="Y47" s="14">
        <f>IF(Y$6&lt;=month_of_report,(SUMIF(Cards_Selection,$C47,TB_Balance_02)),0)</f>
        <v>0</v>
      </c>
      <c r="Z47" s="14">
        <f>IF(Z$6&lt;=month_of_report,(SUMIF(Cards_Selection,$C47,TB_Balance_03)),0)</f>
        <v>0</v>
      </c>
      <c r="AA47" s="14">
        <f>IF(AA$6&lt;=month_of_report,(SUMIF(Cards_Selection,$C47,TB_Balance_03)),0)</f>
        <v>0</v>
      </c>
      <c r="AB47" s="14">
        <f>IF(AB$6&lt;=month_of_report,(SUMIF(Cards_Selection,$C47,TB_Balance_03)),0)</f>
        <v>0</v>
      </c>
      <c r="AC47" s="14">
        <f>IF(AC$6&lt;=month_of_report,(SUMIF(Cards_Selection,$C47,TB_Balance_06)),0)</f>
        <v>0</v>
      </c>
      <c r="AD47" s="14">
        <f>IF(AD$6&lt;=month_of_report,(SUMIF(Cards_Selection,$C47,TB_Balance_06)),0)</f>
        <v>0</v>
      </c>
      <c r="AE47" s="14">
        <f>IF(AE$6&lt;=month_of_report,(SUMIF(Cards_Selection,$C47,TB_Balance_06)),0)</f>
        <v>0</v>
      </c>
      <c r="AF47" s="829">
        <f>IF(AF$6&lt;=month_of_report,(SUMIF(Cards_Selection,$C47,TB_Balance_09)),0)</f>
        <v>0</v>
      </c>
      <c r="AG47" s="14">
        <f>IF(AG$6&lt;=month_of_report,(SUMIF(Cards_Selection,$C47,TB_Balance_10)),0)</f>
        <v>0</v>
      </c>
      <c r="AH47" s="14">
        <f>IF(AH$6&lt;=month_of_report,(SUMIF(Cards_Selection,$C47,TB_Balance_11)),0)</f>
        <v>0</v>
      </c>
      <c r="AI47" s="829">
        <f>IF(AI$6&lt;=month_of_report,(SUMIF(Cards_Selection,$C47,TB_Balance_12)),0)</f>
        <v>2</v>
      </c>
      <c r="AJ47" s="602"/>
      <c r="AL47" s="601"/>
      <c r="AM47" s="884">
        <f>P47</f>
        <v>2</v>
      </c>
      <c r="AN47" s="14">
        <f t="shared" ref="AN47:AN60" si="410">IF(AN$6&lt;=month_of_report,(SUMIF(Cards_Selection,$C47,TB_Balance_12_Nis)),0)</f>
        <v>0</v>
      </c>
      <c r="AO47" s="602"/>
      <c r="AR47" s="601" t="str">
        <f t="shared" si="23"/>
        <v/>
      </c>
      <c r="AS47">
        <f t="shared" si="0"/>
        <v>23208</v>
      </c>
      <c r="AT47" s="602" t="str">
        <f t="shared" si="24"/>
        <v>Headcount</v>
      </c>
      <c r="AU47" t="str">
        <f t="shared" si="2"/>
        <v/>
      </c>
      <c r="AV47" t="str">
        <f t="shared" si="3"/>
        <v>Product - HC</v>
      </c>
      <c r="AX47" s="66"/>
      <c r="AY47" s="66">
        <v>2</v>
      </c>
      <c r="AZ47" s="66">
        <v>2</v>
      </c>
      <c r="BA47" s="66">
        <v>2</v>
      </c>
      <c r="BB47" s="66">
        <v>2</v>
      </c>
      <c r="BC47" s="689">
        <f>BB47</f>
        <v>2</v>
      </c>
      <c r="BD47" s="66">
        <v>2</v>
      </c>
      <c r="BE47" s="66">
        <v>2</v>
      </c>
      <c r="BF47" s="66">
        <v>2</v>
      </c>
      <c r="BG47" s="689">
        <f>BF47</f>
        <v>2</v>
      </c>
      <c r="BH47" s="66">
        <v>2</v>
      </c>
      <c r="BI47" s="66">
        <v>2</v>
      </c>
      <c r="BJ47" s="66">
        <v>3</v>
      </c>
      <c r="BK47" s="689">
        <f>BJ47</f>
        <v>3</v>
      </c>
      <c r="BL47" s="66">
        <v>3</v>
      </c>
      <c r="BM47" s="66">
        <v>3</v>
      </c>
      <c r="BN47" s="66">
        <v>3</v>
      </c>
      <c r="BO47" s="689">
        <f>BN47</f>
        <v>3</v>
      </c>
      <c r="BP47" s="686">
        <f>BO47</f>
        <v>3</v>
      </c>
      <c r="BQ47" s="602"/>
      <c r="BS47" s="619">
        <f t="shared" ref="BS47:CN60" si="411">INDEX($AZ47:$BN47,MATCH(BS$6,$AZ$6:$BN$6,0))</f>
        <v>2</v>
      </c>
      <c r="BT47" s="14">
        <f t="shared" si="411"/>
        <v>2</v>
      </c>
      <c r="BU47" s="14">
        <f>BT47</f>
        <v>2</v>
      </c>
      <c r="BV47" s="14">
        <f t="shared" si="411"/>
        <v>2</v>
      </c>
      <c r="BW47" s="14">
        <f>BV47</f>
        <v>2</v>
      </c>
      <c r="BX47" s="14">
        <f t="shared" si="411"/>
        <v>2</v>
      </c>
      <c r="BY47" s="14">
        <f>BX47</f>
        <v>2</v>
      </c>
      <c r="BZ47" s="14">
        <f t="shared" si="411"/>
        <v>2</v>
      </c>
      <c r="CA47" s="14">
        <f>BZ47</f>
        <v>2</v>
      </c>
      <c r="CB47" s="14">
        <f t="shared" si="411"/>
        <v>2</v>
      </c>
      <c r="CC47" s="14">
        <f>CB47</f>
        <v>2</v>
      </c>
      <c r="CD47" s="14">
        <f t="shared" si="411"/>
        <v>2</v>
      </c>
      <c r="CE47" s="14">
        <f>CD47</f>
        <v>2</v>
      </c>
      <c r="CF47" s="14">
        <f t="shared" si="411"/>
        <v>2</v>
      </c>
      <c r="CG47" s="14">
        <f>CF47</f>
        <v>2</v>
      </c>
      <c r="CH47" s="14">
        <f t="shared" si="411"/>
        <v>3</v>
      </c>
      <c r="CI47" s="14">
        <f>CH47</f>
        <v>3</v>
      </c>
      <c r="CJ47" s="14">
        <f t="shared" si="411"/>
        <v>3</v>
      </c>
      <c r="CK47" s="14">
        <f>CJ47</f>
        <v>3</v>
      </c>
      <c r="CL47" s="14">
        <f t="shared" si="411"/>
        <v>3</v>
      </c>
      <c r="CM47" s="14">
        <f>CL47</f>
        <v>3</v>
      </c>
      <c r="CN47" s="14">
        <f t="shared" si="411"/>
        <v>3</v>
      </c>
      <c r="CO47" s="620">
        <f>CN47</f>
        <v>3</v>
      </c>
      <c r="CQ47" s="601"/>
      <c r="CR47">
        <f t="shared" si="4"/>
        <v>23208</v>
      </c>
      <c r="CS47" s="602" t="str">
        <f t="shared" si="407"/>
        <v>Headcount</v>
      </c>
      <c r="CT47" t="str">
        <f t="shared" si="6"/>
        <v/>
      </c>
      <c r="CU47" t="str">
        <f t="shared" si="7"/>
        <v>Product - HC</v>
      </c>
      <c r="CW47" s="14">
        <f>SUMIFS(TB_Balance_01,TB_Entity,CW$7,Cards_Selection,$C47)</f>
        <v>0</v>
      </c>
      <c r="CX47" s="14">
        <f>SUMIFS(TB_Balance_01,TB_Entity,CX$7,Cards_Selection,$C47)</f>
        <v>0</v>
      </c>
      <c r="CY47" s="14">
        <f t="shared" ref="CY47:CY53" si="412">IF(CY$6&lt;=month_of_report,(IFERROR(INDEX($X$8:$AI$277,MATCH($CR47,$C$8:$C$277,0),MATCH(CY$6,$X$6:$AI$6,0)),0)),0)</f>
        <v>0</v>
      </c>
      <c r="CZ47" s="14">
        <f>SUMIFS(TB_Balance_02,TB_Entity,CZ$7,Cards_Selection,$C47)</f>
        <v>0</v>
      </c>
      <c r="DA47" s="14">
        <f>SUMIFS(TB_Balance_02,TB_Entity,DA$7,Cards_Selection,$C47)</f>
        <v>0</v>
      </c>
      <c r="DB47" s="14">
        <f t="shared" ref="DB47:DB53" si="413">IF(DB$6&lt;=month_of_report,(IFERROR(INDEX($X$8:$AI$277,MATCH($CR47,$C$8:$C$277,0),MATCH(DB$6,$X$6:$AI$6,0)),0)),0)</f>
        <v>0</v>
      </c>
      <c r="DC47" s="14">
        <f>SUMIFS(TB_Balance_03,TB_Entity,DC$7,Cards_Selection,$C47)</f>
        <v>0</v>
      </c>
      <c r="DD47" s="14">
        <f>SUMIFS(TB_Balance_03,TB_Entity,DD$7,Cards_Selection,$C47)</f>
        <v>0</v>
      </c>
      <c r="DE47" s="14">
        <f t="shared" ref="DE47:DE53" si="414">IF(DE$6&lt;=month_of_report,(IFERROR(INDEX($X$8:$AI$277,MATCH($CR47,$C$8:$C$277,0),MATCH(DE$6,$X$6:$AI$6,0)),0)),0)</f>
        <v>0</v>
      </c>
      <c r="DF47" s="14">
        <f>DC47</f>
        <v>0</v>
      </c>
      <c r="DG47" s="14">
        <f>DD47</f>
        <v>0</v>
      </c>
      <c r="DH47" s="14">
        <f>DE47</f>
        <v>0</v>
      </c>
      <c r="DI47" s="14">
        <f>SUMIFS(TB_Balance_04,TB_Entity,DI$7,Cards_Selection,$C47)</f>
        <v>0</v>
      </c>
      <c r="DJ47" s="14">
        <f>SUMIFS(TB_Balance_04,TB_Entity,DJ$7,Cards_Selection,$C47)</f>
        <v>0</v>
      </c>
      <c r="DK47" s="14">
        <f t="shared" ref="DK47:DK53" si="415">IF(DK$6&lt;=month_of_report,(IFERROR(INDEX($X$8:$AI$277,MATCH($CR47,$C$8:$C$277,0),MATCH(DK$6,$X$6:$AI$6,0)),0)),0)</f>
        <v>0</v>
      </c>
      <c r="DL47" s="14">
        <f>SUMIFS(TB_Balance_05,TB_Entity,DL$7,Cards_Selection,$C47)</f>
        <v>0</v>
      </c>
      <c r="DM47" s="14">
        <f>SUMIFS(TB_Balance_05,TB_Entity,DM$7,Cards_Selection,$C47)</f>
        <v>0</v>
      </c>
      <c r="DN47" s="14">
        <f t="shared" ref="DN47:DN53" si="416">IF(DN$6&lt;=month_of_report,(IFERROR(INDEX($X$8:$AI$277,MATCH($CR47,$C$8:$C$277,0),MATCH(DN$6,$X$6:$AI$6,0)),0)),0)</f>
        <v>0</v>
      </c>
      <c r="DO47" s="14">
        <f>SUMIFS(TB_Balance_06,TB_Entity,DO$7,Cards_Selection,$C47)</f>
        <v>0</v>
      </c>
      <c r="DP47" s="14">
        <f>SUMIFS(TB_Balance_06,TB_Entity,DP$7,Cards_Selection,$C47)</f>
        <v>0</v>
      </c>
      <c r="DQ47" s="14">
        <f t="shared" ref="DQ47:DQ53" si="417">IF(DQ$6&lt;=month_of_report,(IFERROR(INDEX($X$8:$AI$277,MATCH($CR47,$C$8:$C$277,0),MATCH(DQ$6,$X$6:$AI$6,0)),0)),0)</f>
        <v>0</v>
      </c>
      <c r="DR47" s="14">
        <f>DO47</f>
        <v>0</v>
      </c>
      <c r="DS47" s="14">
        <f>DP47</f>
        <v>0</v>
      </c>
      <c r="DT47" s="14">
        <f>DQ47</f>
        <v>0</v>
      </c>
      <c r="DU47" s="14">
        <f>SUMIFS(TB_Balance_07,TB_Entity,DU$7,Cards_Selection,$C47)</f>
        <v>0</v>
      </c>
      <c r="DV47" s="14">
        <f>SUMIFS(TB_Balance_07,TB_Entity,DV$7,Cards_Selection,$C47)</f>
        <v>0</v>
      </c>
      <c r="DW47" s="14">
        <f t="shared" ref="DW47:DW53" si="418">IF(DW$6&lt;=month_of_report,(IFERROR(INDEX($X$8:$AI$277,MATCH($CR47,$C$8:$C$277,0),MATCH(DW$6,$X$6:$AI$6,0)),0)),0)</f>
        <v>0</v>
      </c>
      <c r="DX47" s="14">
        <f>SUMIFS(TB_Balance_08,TB_Entity,DX$7,Cards_Selection,$C47)</f>
        <v>0</v>
      </c>
      <c r="DY47" s="14">
        <f>SUMIFS(TB_Balance_08,TB_Entity,DY$7,Cards_Selection,$C47)</f>
        <v>0</v>
      </c>
      <c r="DZ47" s="14">
        <f t="shared" ref="DZ47:DZ53" si="419">IF(DZ$6&lt;=month_of_report,(IFERROR(INDEX($X$8:$AI$277,MATCH($CR47,$C$8:$C$277,0),MATCH(DZ$6,$X$6:$AI$6,0)),0)),0)</f>
        <v>0</v>
      </c>
      <c r="EA47" s="14">
        <f>SUMIFS(TB_Balance_09,TB_Entity,EA$7,Cards_Selection,$C47)</f>
        <v>0</v>
      </c>
      <c r="EB47" s="14">
        <f>SUMIFS(TB_Balance_09,TB_Entity,EB$7,Cards_Selection,$C47)</f>
        <v>0</v>
      </c>
      <c r="EC47" s="14">
        <f t="shared" ref="EC47:EC53" si="420">IF(EC$6&lt;=month_of_report,(IFERROR(INDEX($X$8:$AI$277,MATCH($CR47,$C$8:$C$277,0),MATCH(EC$6,$X$6:$AI$6,0)),0)),0)</f>
        <v>0</v>
      </c>
      <c r="ED47" s="14">
        <f>EA47</f>
        <v>0</v>
      </c>
      <c r="EE47" s="14">
        <f>EB47</f>
        <v>0</v>
      </c>
      <c r="EF47" s="14">
        <f>EC47</f>
        <v>0</v>
      </c>
      <c r="EG47" s="14">
        <f>SUMIFS(TB_Balance_10,TB_Entity,EG$7,Cards_Selection,$C47)</f>
        <v>0</v>
      </c>
      <c r="EH47" s="14">
        <f>SUMIFS(TB_Balance_10,TB_Entity,EH$7,Cards_Selection,$C47)</f>
        <v>0</v>
      </c>
      <c r="EI47" s="14">
        <f t="shared" ref="EI47:EI53" si="421">IF(EI$6&lt;=month_of_report,(IFERROR(INDEX($X$8:$AI$277,MATCH($CR47,$C$8:$C$277,0),MATCH(EI$6,$X$6:$AI$6,0)),0)),0)</f>
        <v>0</v>
      </c>
      <c r="EJ47" s="14">
        <f>SUMIFS(TB_Balance_11,TB_Entity,EJ$7,Cards_Selection,$C47)</f>
        <v>0</v>
      </c>
      <c r="EK47" s="14">
        <f>SUMIFS(TB_Balance_11,TB_Entity,EK$7,Cards_Selection,$C47)</f>
        <v>0</v>
      </c>
      <c r="EL47" s="14">
        <f t="shared" ref="EL47:EL53" si="422">IF(EL$6&lt;=month_of_report,(IFERROR(INDEX($X$8:$AI$277,MATCH($CR47,$C$8:$C$277,0),MATCH(EL$6,$X$6:$AI$6,0)),0)),0)</f>
        <v>0</v>
      </c>
      <c r="EM47" s="14">
        <f>SUMIFS(TB_Balance_12,TB_Entity,EM$7,Cards_Selection,$C47)</f>
        <v>0</v>
      </c>
      <c r="EN47" s="14">
        <f>SUMIFS(TB_Balance_12,TB_Entity,EN$7,Cards_Selection,$C47)</f>
        <v>2</v>
      </c>
      <c r="EO47" s="14">
        <f t="shared" ref="EO47:EO53" si="423">IF(EO$6&lt;=month_of_report,(IFERROR(INDEX($X$8:$AI$277,MATCH($CR47,$C$8:$C$277,0),MATCH(EO$6,$X$6:$AI$6,0)),0)),0)</f>
        <v>2</v>
      </c>
      <c r="EP47" s="14">
        <f>EM47</f>
        <v>0</v>
      </c>
      <c r="EQ47" s="14">
        <f>EN47</f>
        <v>2</v>
      </c>
      <c r="ER47" s="14">
        <f>EO47</f>
        <v>2</v>
      </c>
      <c r="ES47" s="602"/>
    </row>
    <row r="48" spans="1:159" outlineLevel="1" x14ac:dyDescent="0.25">
      <c r="B48" s="601"/>
      <c r="C48" s="23">
        <v>13208001301</v>
      </c>
      <c r="D48" s="602" t="str">
        <f t="shared" si="75"/>
        <v>Payroll</v>
      </c>
      <c r="F48" t="str">
        <f t="shared" si="408"/>
        <v>Product - Salaries and social benefits</v>
      </c>
      <c r="H48" s="9">
        <f t="shared" ref="H48:H60" si="424">INDEX($X48:$AI48,,MATCH($H$6,$X$6:$AI$6,0))</f>
        <v>310484.93000000005</v>
      </c>
      <c r="I48" s="9">
        <f ca="1">SUMIF(Cards_selection_BPL,$C48,INDIRECT(Index!$P$16))</f>
        <v>28697.848101265819</v>
      </c>
      <c r="J48" s="123">
        <f t="shared" ref="J48:J60" ca="1" si="425">-H48+I48</f>
        <v>-281787.08189873421</v>
      </c>
      <c r="L48" s="9">
        <f t="shared" ref="L48:L60" si="426">IF(LEFT($L$6,2)="Q1",SUMIFS($X48:$Z48,$X$6:$Z$6,"&lt;="&amp;month_of_report),IF(LEFT($L$6,2)="Q2",SUMIFS($AA48:$AC48,$AA$6:$AC$6,"&lt;="&amp;month_of_report),IF(LEFT($L$6,2)="Q3",SUMIFS($AD48:$AF48,$AD$6:$AF$6,"&lt;="&amp;month_of_report),IF(LEFT($L$6,2)="Q4",SUMIFS($AG48:$AI48,$AG$6:$AI$6,"&lt;="&amp;month_of_report),0))))</f>
        <v>310484.93000000005</v>
      </c>
      <c r="M48" s="9">
        <f ca="1">IF(LEFT($L$6,2)="Q1",SUMIF(Cards_selection_BPL,$C48,INDIRECT(Index!$Q$16)),IF(LEFT($L$6,2)="Q2",SUMIF(Cards_selection_BPL,$C48,INDIRECT(Index!$Q$16))-SUMIF(Cards_selection_BPL,$C48,Balance_bplm_03),IF(LEFT($L$6,2)="Q3",SUMIF(Cards_selection_BPL,$C48,INDIRECT(Index!$Q$16))-SUMIF(Cards_selection_BPL,$C48,Balance_bplm_06),IF(LEFT($L$6,2)="Q4",SUMIF(Cards_selection_BPL,$C48,INDIRECT(Index!$Q$16))-SUMIF(Cards_selection_BPL,$C48,Balance_bplm_09),0))))</f>
        <v>86093.544303797447</v>
      </c>
      <c r="N48" s="123">
        <f t="shared" ref="N48:N60" ca="1" si="427">-L48+M48</f>
        <v>-224391.3856962026</v>
      </c>
      <c r="P48" s="9">
        <f>AF48+AC48+Z48+AI48</f>
        <v>310484.93000000005</v>
      </c>
      <c r="Q48" s="9">
        <f ca="1">SUMIF(Cards_selection_BPL,$C48,INDIRECT(Index!$Q$16))</f>
        <v>246833.92405063286</v>
      </c>
      <c r="R48" s="123">
        <f t="shared" ref="R48:R60" ca="1" si="428">-P48+Q48</f>
        <v>-63651.005949367187</v>
      </c>
      <c r="S48" s="602"/>
      <c r="U48" s="601"/>
      <c r="V48" s="64">
        <v>49960.75</v>
      </c>
      <c r="W48" s="64"/>
      <c r="X48" s="9">
        <f t="shared" si="409"/>
        <v>0</v>
      </c>
      <c r="Y48" s="9">
        <f t="shared" ref="Y48:Y60" si="429">IF(Y$6&lt;=month_of_report,(SUMIF(Cards_Selection,$C48,TB_Balance_02)-SUMIF(Cards_Selection,$C48,TB_Balance_01)),0)</f>
        <v>0</v>
      </c>
      <c r="Z48" s="9">
        <f t="shared" ref="Z48:Z60" si="430">IF(Z$6&lt;=month_of_report,(SUMIF(Cards_Selection,$C48,TB_Balance_03)-SUMIF(Cards_Selection,$C48,TB_Balance_02)),0)</f>
        <v>0</v>
      </c>
      <c r="AA48" s="9"/>
      <c r="AB48" s="9">
        <f t="shared" ref="AB48:AB60" si="431">IF(AB$6&lt;=month_of_report,(SUMIF(Cards_Selection,$C48,TB_Balance_05)-SUMIF(Cards_Selection,$C48,TB_Balance_04)),0)</f>
        <v>0</v>
      </c>
      <c r="AC48" s="9">
        <f t="shared" ref="AC48:AC51" si="432">IF(AC$6&lt;=month_of_report,(SUMIF(Cards_Selection,$C48,TB_Balance_06)-SUMIF(Cards_Selection,$C48,TB_Balance_03)),0)</f>
        <v>0</v>
      </c>
      <c r="AD48" s="9"/>
      <c r="AE48" s="9">
        <f t="shared" ref="AE48:AE60" si="433">IF(AE$6&lt;=month_of_report,(SUMIF(Cards_Selection,$C48,TB_Balance_08)-SUMIF(Cards_Selection,$C48,TB_Balance_07)),0)</f>
        <v>0</v>
      </c>
      <c r="AF48" s="830">
        <f t="shared" ref="AF48:AF60" si="434">IF(AF$6&lt;=month_of_report,(SUMIF(Cards_Selection,$C48,TB_Balance_09)-SUMIF(Cards_Selection,$C48,TB_Balance_06)),0)</f>
        <v>0</v>
      </c>
      <c r="AG48" s="9"/>
      <c r="AH48" s="9">
        <f t="shared" ref="AH48:AH60" si="435">IF(AH$6&lt;=month_of_report,(SUMIF(Cards_Selection,$C48,TB_Balance_11)-SUMIF(Cards_Selection,$C48,TB_Balance_10)),0)</f>
        <v>0</v>
      </c>
      <c r="AI48" s="830">
        <f t="shared" ref="AI48:AI60" si="436">IF(AI$6&lt;=month_of_report,(SUMIF(Cards_Selection,$C48,TB_Balance_12)-SUMIF(Cards_Selection,$C48,TB_Balance_09)),0)</f>
        <v>310484.93000000005</v>
      </c>
      <c r="AJ48" s="602"/>
      <c r="AL48" s="601"/>
      <c r="AM48" s="882">
        <f t="shared" ref="AM48:AM60" si="437">P48</f>
        <v>310484.93000000005</v>
      </c>
      <c r="AN48" s="9">
        <f t="shared" si="410"/>
        <v>996050.35</v>
      </c>
      <c r="AO48" s="602"/>
      <c r="AR48" s="601" t="str">
        <f t="shared" si="23"/>
        <v/>
      </c>
      <c r="AS48">
        <f t="shared" si="0"/>
        <v>13208001301</v>
      </c>
      <c r="AT48" s="602" t="str">
        <f t="shared" si="24"/>
        <v>Payroll</v>
      </c>
      <c r="AU48" t="str">
        <f t="shared" si="2"/>
        <v/>
      </c>
      <c r="AV48" t="str">
        <f t="shared" si="3"/>
        <v>Product - Salaries and social benefits</v>
      </c>
      <c r="AX48" s="64"/>
      <c r="AY48" s="64">
        <v>16505.3164556962</v>
      </c>
      <c r="AZ48" s="64">
        <v>16505.3164556962</v>
      </c>
      <c r="BA48" s="64">
        <v>16505.3164556962</v>
      </c>
      <c r="BB48" s="64">
        <v>16505.3164556962</v>
      </c>
      <c r="BC48" s="688">
        <f>SUM(AZ48:BB48)</f>
        <v>49515.9493670886</v>
      </c>
      <c r="BD48" s="64">
        <v>16505.3164556962</v>
      </c>
      <c r="BE48" s="64">
        <v>16505.3164556962</v>
      </c>
      <c r="BF48" s="64">
        <v>16505.3164556962</v>
      </c>
      <c r="BG48" s="688">
        <f>SUM(BD48:BF48)</f>
        <v>49515.9493670886</v>
      </c>
      <c r="BH48" s="64">
        <v>16505.3164556962</v>
      </c>
      <c r="BI48" s="64">
        <v>16505.3164556962</v>
      </c>
      <c r="BJ48" s="64">
        <v>28697.848101265819</v>
      </c>
      <c r="BK48" s="688">
        <f>SUM(BH48:BJ48)</f>
        <v>61708.481012658216</v>
      </c>
      <c r="BL48" s="64">
        <v>28697.848101265819</v>
      </c>
      <c r="BM48" s="64">
        <v>28697.848101265819</v>
      </c>
      <c r="BN48" s="64">
        <v>28697.848101265819</v>
      </c>
      <c r="BO48" s="688">
        <f>SUM(BL48:BN48)</f>
        <v>86093.544303797462</v>
      </c>
      <c r="BP48" s="687">
        <f t="shared" ref="BP48:BP60" si="438">BO48+BK48+BG48+BC48</f>
        <v>246833.92405063292</v>
      </c>
      <c r="BQ48" s="602"/>
      <c r="BS48" s="615">
        <f t="shared" si="411"/>
        <v>16505.3164556962</v>
      </c>
      <c r="BT48" s="9">
        <f t="shared" si="411"/>
        <v>16505.3164556962</v>
      </c>
      <c r="BU48" s="9">
        <f t="shared" ref="BU48:CO60" si="439">SUM(BS48:BT48)</f>
        <v>33010.6329113924</v>
      </c>
      <c r="BV48" s="9">
        <f t="shared" si="411"/>
        <v>16505.3164556962</v>
      </c>
      <c r="BW48" s="9">
        <f t="shared" si="439"/>
        <v>49515.9493670886</v>
      </c>
      <c r="BX48" s="9">
        <f t="shared" si="411"/>
        <v>16505.3164556962</v>
      </c>
      <c r="BY48" s="9">
        <f t="shared" si="439"/>
        <v>66021.265822784801</v>
      </c>
      <c r="BZ48" s="9">
        <f t="shared" si="411"/>
        <v>16505.3164556962</v>
      </c>
      <c r="CA48" s="9">
        <f t="shared" si="439"/>
        <v>82526.582278481001</v>
      </c>
      <c r="CB48" s="9">
        <f t="shared" si="411"/>
        <v>16505.3164556962</v>
      </c>
      <c r="CC48" s="9">
        <f t="shared" si="439"/>
        <v>99031.898734177201</v>
      </c>
      <c r="CD48" s="9">
        <f t="shared" si="411"/>
        <v>16505.3164556962</v>
      </c>
      <c r="CE48" s="9">
        <f t="shared" si="439"/>
        <v>115537.2151898734</v>
      </c>
      <c r="CF48" s="9">
        <f t="shared" si="411"/>
        <v>16505.3164556962</v>
      </c>
      <c r="CG48" s="9">
        <f t="shared" si="439"/>
        <v>132042.5316455696</v>
      </c>
      <c r="CH48" s="9">
        <f t="shared" si="411"/>
        <v>28697.848101265819</v>
      </c>
      <c r="CI48" s="9">
        <f t="shared" si="439"/>
        <v>160740.37974683542</v>
      </c>
      <c r="CJ48" s="9">
        <f t="shared" si="411"/>
        <v>28697.848101265819</v>
      </c>
      <c r="CK48" s="9">
        <f t="shared" si="439"/>
        <v>189438.22784810123</v>
      </c>
      <c r="CL48" s="9">
        <f t="shared" si="411"/>
        <v>28697.848101265819</v>
      </c>
      <c r="CM48" s="9">
        <f t="shared" si="439"/>
        <v>218136.07594936705</v>
      </c>
      <c r="CN48" s="9">
        <f t="shared" si="411"/>
        <v>28697.848101265819</v>
      </c>
      <c r="CO48" s="616">
        <f t="shared" si="439"/>
        <v>246833.92405063286</v>
      </c>
      <c r="CQ48" s="601"/>
      <c r="CR48">
        <f t="shared" si="4"/>
        <v>13208001301</v>
      </c>
      <c r="CS48" s="602" t="str">
        <f t="shared" si="407"/>
        <v>Payroll</v>
      </c>
      <c r="CT48" t="str">
        <f t="shared" si="6"/>
        <v/>
      </c>
      <c r="CU48" t="str">
        <f t="shared" si="7"/>
        <v>Product - Salaries and social benefits</v>
      </c>
      <c r="CW48" s="9">
        <f t="shared" ref="CW48:CX60" si="440">IF(CW$6&gt;month_of_report,0,SUMIFS(TB_Balance_01,TB_Entity,CW$7,Cards_Selection,$CR48))</f>
        <v>0</v>
      </c>
      <c r="CX48" s="9">
        <f t="shared" si="440"/>
        <v>0</v>
      </c>
      <c r="CY48" s="9">
        <f t="shared" si="412"/>
        <v>0</v>
      </c>
      <c r="CZ48" s="9">
        <f t="shared" ref="CZ48:DA60" si="441">IF(CZ$6&gt;month_of_report,0,SUMIFS(TB_Balance_02,TB_Entity,CZ$7,Cards_Selection,$CR48)-SUMIFS(TB_Balance_01,TB_Entity,CZ$7,Cards_Selection,$CR48))</f>
        <v>0</v>
      </c>
      <c r="DA48" s="9">
        <f t="shared" si="441"/>
        <v>0</v>
      </c>
      <c r="DB48" s="9">
        <f t="shared" si="413"/>
        <v>0</v>
      </c>
      <c r="DC48" s="9">
        <f t="shared" ref="DC48:DD60" si="442">IF(DC$6&gt;month_of_report,0,SUMIFS(TB_Balance_03,TB_Entity,DC$7,Cards_Selection,$CR48)-SUMIFS(TB_Balance_02,TB_Entity,DC$7,Cards_Selection,$CR48))</f>
        <v>0</v>
      </c>
      <c r="DD48" s="9">
        <f t="shared" si="442"/>
        <v>0</v>
      </c>
      <c r="DE48" s="9">
        <f t="shared" si="414"/>
        <v>0</v>
      </c>
      <c r="DF48" s="9">
        <f t="shared" ref="DF48:DF60" si="443">SUM(DC48,CZ48,CW48)</f>
        <v>0</v>
      </c>
      <c r="DG48" s="9">
        <f t="shared" ref="DG48:DG60" si="444">SUM(DD48,DA48,CX48)</f>
        <v>0</v>
      </c>
      <c r="DH48" s="9">
        <f t="shared" ref="DH48:DH60" si="445">SUM(DE48,DB48,CY48)</f>
        <v>0</v>
      </c>
      <c r="DI48" s="9">
        <f t="shared" ref="DI48:DJ60" si="446">IF(DI$6&gt;month_of_report,0,SUMIFS(TB_Balance_04,TB_Entity,DI$7,Cards_Selection,$CR48)-SUMIFS(TB_Balance_03,TB_Entity,DI$7,Cards_Selection,$CR48))</f>
        <v>0</v>
      </c>
      <c r="DJ48" s="9">
        <f t="shared" si="446"/>
        <v>0</v>
      </c>
      <c r="DK48" s="9">
        <f t="shared" si="415"/>
        <v>0</v>
      </c>
      <c r="DL48" s="9">
        <f t="shared" ref="DL48:DM60" si="447">IF(DL$6&gt;month_of_report,0,SUMIFS(TB_Balance_05,TB_Entity,DL$7,Cards_Selection,$CR48)-SUMIFS(TB_Balance_04,TB_Entity,DL$7,Cards_Selection,$CR48))</f>
        <v>0</v>
      </c>
      <c r="DM48" s="9">
        <f t="shared" si="447"/>
        <v>0</v>
      </c>
      <c r="DN48" s="9">
        <f t="shared" si="416"/>
        <v>0</v>
      </c>
      <c r="DO48" s="9">
        <f t="shared" ref="DO48:DP60" si="448">IF(DO$6&gt;month_of_report,0,SUMIFS(TB_Balance_06,TB_Entity,DO$7,Cards_Selection,$CR48)-SUMIFS(TB_Balance_05,TB_Entity,DO$7,Cards_Selection,$CR48))</f>
        <v>0</v>
      </c>
      <c r="DP48" s="9">
        <f t="shared" si="448"/>
        <v>0</v>
      </c>
      <c r="DQ48" s="9">
        <f t="shared" si="417"/>
        <v>0</v>
      </c>
      <c r="DR48" s="9">
        <f t="shared" ref="DR48:DR60" si="449">SUM(DO48,DL48,DI48)</f>
        <v>0</v>
      </c>
      <c r="DS48" s="9">
        <f t="shared" ref="DS48:DS60" si="450">SUM(DP48,DM48,DJ48)</f>
        <v>0</v>
      </c>
      <c r="DT48" s="9">
        <f t="shared" ref="DT48:DT60" si="451">SUM(DQ48,DN48,DK48)</f>
        <v>0</v>
      </c>
      <c r="DU48" s="9">
        <f t="shared" ref="DU48:DV60" si="452">IF(DU$6&gt;month_of_report,0,SUMIFS(TB_Balance_07,TB_Entity,DU$7,Cards_Selection,$CR48)-SUMIFS(TB_Balance_06,TB_Entity,DU$7,Cards_Selection,$CR48))</f>
        <v>0</v>
      </c>
      <c r="DV48" s="9">
        <f t="shared" si="452"/>
        <v>0</v>
      </c>
      <c r="DW48" s="9">
        <f t="shared" si="418"/>
        <v>0</v>
      </c>
      <c r="DX48" s="9">
        <f t="shared" ref="DX48:DY60" si="453">IF(DX$6&gt;month_of_report,0,SUMIFS(TB_Balance_08,TB_Entity,DX$7,Cards_Selection,$CR48)-SUMIFS(TB_Balance_07,TB_Entity,DX$7,Cards_Selection,$CR48))</f>
        <v>0</v>
      </c>
      <c r="DY48" s="9">
        <f t="shared" si="453"/>
        <v>0</v>
      </c>
      <c r="DZ48" s="9">
        <f t="shared" si="419"/>
        <v>0</v>
      </c>
      <c r="EA48" s="9">
        <f t="shared" ref="EA48:EB60" si="454">IF(EA$6&gt;month_of_report,0,SUMIFS(TB_Balance_09,TB_Entity,EA$7,Cards_Selection,$CR48)-SUMIFS(TB_Balance_08,TB_Entity,EA$7,Cards_Selection,$CR48))</f>
        <v>0</v>
      </c>
      <c r="EB48" s="9">
        <f t="shared" si="454"/>
        <v>0</v>
      </c>
      <c r="EC48" s="9">
        <f t="shared" si="420"/>
        <v>0</v>
      </c>
      <c r="ED48" s="9">
        <f t="shared" ref="ED48:ED60" si="455">SUM(EA48,DX48,DU48)</f>
        <v>0</v>
      </c>
      <c r="EE48" s="9">
        <f t="shared" ref="EE48:EE60" si="456">SUM(EB48,DY48,DV48)</f>
        <v>0</v>
      </c>
      <c r="EF48" s="9">
        <f t="shared" ref="EF48:EF60" si="457">SUM(EC48,DZ48,DW48)</f>
        <v>0</v>
      </c>
      <c r="EG48" s="9">
        <f t="shared" ref="EG48:EH60" si="458">IF(EG$6&gt;month_of_report,0,SUMIFS(TB_Balance_10,TB_Entity,EG$7,Cards_Selection,$CR48)-SUMIFS(TB_Balance_09,TB_Entity,EG$7,Cards_Selection,$CR48))</f>
        <v>0</v>
      </c>
      <c r="EH48" s="9">
        <f t="shared" si="458"/>
        <v>0</v>
      </c>
      <c r="EI48" s="9">
        <f t="shared" si="421"/>
        <v>0</v>
      </c>
      <c r="EJ48" s="9">
        <f t="shared" ref="EJ48:EK60" si="459">IF(EJ$6&gt;month_of_report,0,SUMIFS(TB_Balance_11,TB_Entity,EJ$7,Cards_Selection,$CR48)-SUMIFS(TB_Balance_10,TB_Entity,EJ$7,Cards_Selection,$CR48))</f>
        <v>0</v>
      </c>
      <c r="EK48" s="9">
        <f t="shared" si="459"/>
        <v>0</v>
      </c>
      <c r="EL48" s="9">
        <f t="shared" si="422"/>
        <v>0</v>
      </c>
      <c r="EM48" s="9">
        <f t="shared" ref="EM48:EN60" si="460">IF(EM$6&gt;month_of_report,0,SUMIFS(TB_Balance_12,TB_Entity,EM$7,Cards_Selection,$CR48)-SUMIFS(TB_Balance_11,TB_Entity,EM$7,Cards_Selection,$CR48))</f>
        <v>0</v>
      </c>
      <c r="EN48" s="9">
        <f t="shared" si="460"/>
        <v>310484.93000000005</v>
      </c>
      <c r="EO48" s="9">
        <f t="shared" si="423"/>
        <v>310484.93000000005</v>
      </c>
      <c r="EP48" s="9">
        <f t="shared" ref="EP48:EP60" si="461">SUM(EM48,EJ48,EG48)</f>
        <v>0</v>
      </c>
      <c r="EQ48" s="9">
        <f t="shared" ref="EQ48:EQ60" si="462">SUM(EN48,EK48,EH48)</f>
        <v>310484.93000000005</v>
      </c>
      <c r="ER48" s="9">
        <f t="shared" ref="ER48:ER60" si="463">SUM(EO48,EL48,EI48)</f>
        <v>310484.93000000005</v>
      </c>
      <c r="ES48" s="602"/>
    </row>
    <row r="49" spans="2:159" outlineLevel="1" x14ac:dyDescent="0.25">
      <c r="B49" s="601"/>
      <c r="C49" s="23">
        <v>13208002302</v>
      </c>
      <c r="D49" s="602" t="str">
        <f t="shared" si="75"/>
        <v>Recruitment</v>
      </c>
      <c r="F49" t="str">
        <f t="shared" si="408"/>
        <v>Product - Recruiting</v>
      </c>
      <c r="H49" s="9">
        <f t="shared" si="424"/>
        <v>0</v>
      </c>
      <c r="I49" s="9">
        <f ca="1">SUMIF(Cards_selection_BPL,$C49,INDIRECT(Index!$P$16))</f>
        <v>0</v>
      </c>
      <c r="J49" s="120">
        <f t="shared" ca="1" si="425"/>
        <v>0</v>
      </c>
      <c r="L49" s="9">
        <f t="shared" si="426"/>
        <v>0</v>
      </c>
      <c r="M49" s="9">
        <f ca="1">IF(LEFT($L$6,2)="Q1",SUMIF(Cards_selection_BPL,$C49,INDIRECT(Index!$Q$16)),IF(LEFT($L$6,2)="Q2",SUMIF(Cards_selection_BPL,$C49,INDIRECT(Index!$Q$16))-SUMIF(Cards_selection_BPL,$C49,Balance_bplm_03),IF(LEFT($L$6,2)="Q3",SUMIF(Cards_selection_BPL,$C49,INDIRECT(Index!$Q$16))-SUMIF(Cards_selection_BPL,$C49,Balance_bplm_06),IF(LEFT($L$6,2)="Q4",SUMIF(Cards_selection_BPL,$C49,INDIRECT(Index!$Q$16))-SUMIF(Cards_selection_BPL,$C49,Balance_bplm_09),0))))</f>
        <v>0</v>
      </c>
      <c r="N49" s="120">
        <f t="shared" ca="1" si="427"/>
        <v>0</v>
      </c>
      <c r="P49" s="9">
        <f t="shared" ref="P49:P60" si="464">AF49+AC49+Z49+AI49</f>
        <v>0</v>
      </c>
      <c r="Q49" s="9">
        <f ca="1">SUMIF(Cards_selection_BPL,$C49,INDIRECT(Index!$Q$16))</f>
        <v>0</v>
      </c>
      <c r="R49" s="120">
        <f t="shared" ca="1" si="428"/>
        <v>0</v>
      </c>
      <c r="S49" s="602"/>
      <c r="U49" s="601"/>
      <c r="V49" s="64">
        <v>0</v>
      </c>
      <c r="W49" s="64"/>
      <c r="X49" s="9">
        <f t="shared" si="409"/>
        <v>0</v>
      </c>
      <c r="Y49" s="9">
        <f t="shared" si="429"/>
        <v>0</v>
      </c>
      <c r="Z49" s="9">
        <f t="shared" si="430"/>
        <v>0</v>
      </c>
      <c r="AA49" s="9"/>
      <c r="AB49" s="9">
        <f t="shared" si="431"/>
        <v>0</v>
      </c>
      <c r="AC49" s="9">
        <f t="shared" si="432"/>
        <v>0</v>
      </c>
      <c r="AD49" s="9"/>
      <c r="AE49" s="9">
        <f t="shared" si="433"/>
        <v>0</v>
      </c>
      <c r="AF49" s="830">
        <f t="shared" si="434"/>
        <v>0</v>
      </c>
      <c r="AG49" s="9"/>
      <c r="AH49" s="9">
        <f t="shared" si="435"/>
        <v>0</v>
      </c>
      <c r="AI49" s="830">
        <f t="shared" si="436"/>
        <v>0</v>
      </c>
      <c r="AJ49" s="602"/>
      <c r="AL49" s="601"/>
      <c r="AM49" s="882">
        <f t="shared" si="437"/>
        <v>0</v>
      </c>
      <c r="AN49" s="9">
        <f t="shared" si="410"/>
        <v>0</v>
      </c>
      <c r="AO49" s="602"/>
      <c r="AR49" s="601" t="str">
        <f t="shared" si="23"/>
        <v/>
      </c>
      <c r="AS49">
        <f t="shared" si="0"/>
        <v>13208002302</v>
      </c>
      <c r="AT49" s="602" t="str">
        <f t="shared" si="24"/>
        <v>Recruitment</v>
      </c>
      <c r="AU49" t="str">
        <f t="shared" si="2"/>
        <v/>
      </c>
      <c r="AV49" t="str">
        <f t="shared" si="3"/>
        <v>Product - Recruiting</v>
      </c>
      <c r="AX49" s="64"/>
      <c r="AY49" s="64"/>
      <c r="AZ49" s="64"/>
      <c r="BA49" s="64"/>
      <c r="BB49" s="64"/>
      <c r="BC49" s="688">
        <f t="shared" ref="BC49:BC60" si="465">SUM(AZ49:BB49)</f>
        <v>0</v>
      </c>
      <c r="BD49" s="64"/>
      <c r="BE49" s="64"/>
      <c r="BF49" s="64"/>
      <c r="BG49" s="688">
        <f t="shared" ref="BG49:BG60" si="466">SUM(BD49:BF49)</f>
        <v>0</v>
      </c>
      <c r="BH49" s="64"/>
      <c r="BI49" s="64"/>
      <c r="BJ49" s="64"/>
      <c r="BK49" s="688">
        <f t="shared" ref="BK49:BK60" si="467">SUM(BH49:BJ49)</f>
        <v>0</v>
      </c>
      <c r="BL49" s="64"/>
      <c r="BM49" s="64"/>
      <c r="BN49" s="64"/>
      <c r="BO49" s="688">
        <f t="shared" ref="BO49:BO60" si="468">SUM(BL49:BN49)</f>
        <v>0</v>
      </c>
      <c r="BP49" s="687">
        <f t="shared" si="438"/>
        <v>0</v>
      </c>
      <c r="BQ49" s="602"/>
      <c r="BS49" s="615">
        <f t="shared" si="411"/>
        <v>0</v>
      </c>
      <c r="BT49" s="9">
        <f t="shared" si="411"/>
        <v>0</v>
      </c>
      <c r="BU49" s="9">
        <f t="shared" si="439"/>
        <v>0</v>
      </c>
      <c r="BV49" s="9">
        <f t="shared" si="411"/>
        <v>0</v>
      </c>
      <c r="BW49" s="9">
        <f t="shared" si="439"/>
        <v>0</v>
      </c>
      <c r="BX49" s="9">
        <f t="shared" si="411"/>
        <v>0</v>
      </c>
      <c r="BY49" s="9">
        <f t="shared" si="439"/>
        <v>0</v>
      </c>
      <c r="BZ49" s="9">
        <f t="shared" si="411"/>
        <v>0</v>
      </c>
      <c r="CA49" s="9">
        <f t="shared" si="439"/>
        <v>0</v>
      </c>
      <c r="CB49" s="9">
        <f t="shared" si="411"/>
        <v>0</v>
      </c>
      <c r="CC49" s="9">
        <f t="shared" si="439"/>
        <v>0</v>
      </c>
      <c r="CD49" s="9">
        <f t="shared" si="411"/>
        <v>0</v>
      </c>
      <c r="CE49" s="9">
        <f t="shared" si="439"/>
        <v>0</v>
      </c>
      <c r="CF49" s="9">
        <f t="shared" si="411"/>
        <v>0</v>
      </c>
      <c r="CG49" s="9">
        <f t="shared" si="439"/>
        <v>0</v>
      </c>
      <c r="CH49" s="9">
        <f t="shared" si="411"/>
        <v>0</v>
      </c>
      <c r="CI49" s="9">
        <f t="shared" si="439"/>
        <v>0</v>
      </c>
      <c r="CJ49" s="9">
        <f t="shared" si="411"/>
        <v>0</v>
      </c>
      <c r="CK49" s="9">
        <f t="shared" si="439"/>
        <v>0</v>
      </c>
      <c r="CL49" s="9">
        <f t="shared" si="411"/>
        <v>0</v>
      </c>
      <c r="CM49" s="9">
        <f t="shared" si="439"/>
        <v>0</v>
      </c>
      <c r="CN49" s="9">
        <f t="shared" si="411"/>
        <v>0</v>
      </c>
      <c r="CO49" s="616">
        <f t="shared" si="439"/>
        <v>0</v>
      </c>
      <c r="CQ49" s="601"/>
      <c r="CR49">
        <f t="shared" si="4"/>
        <v>13208002302</v>
      </c>
      <c r="CS49" s="602" t="str">
        <f t="shared" si="407"/>
        <v>Recruitment</v>
      </c>
      <c r="CT49" t="str">
        <f t="shared" si="6"/>
        <v/>
      </c>
      <c r="CU49" t="str">
        <f t="shared" si="7"/>
        <v>Product - Recruiting</v>
      </c>
      <c r="CW49" s="9">
        <f t="shared" si="440"/>
        <v>0</v>
      </c>
      <c r="CX49" s="9">
        <f t="shared" si="440"/>
        <v>0</v>
      </c>
      <c r="CY49" s="9">
        <f t="shared" si="412"/>
        <v>0</v>
      </c>
      <c r="CZ49" s="9">
        <f t="shared" si="441"/>
        <v>0</v>
      </c>
      <c r="DA49" s="9">
        <f t="shared" si="441"/>
        <v>0</v>
      </c>
      <c r="DB49" s="9">
        <f t="shared" si="413"/>
        <v>0</v>
      </c>
      <c r="DC49" s="9">
        <f t="shared" si="442"/>
        <v>0</v>
      </c>
      <c r="DD49" s="9">
        <f t="shared" si="442"/>
        <v>0</v>
      </c>
      <c r="DE49" s="9">
        <f t="shared" si="414"/>
        <v>0</v>
      </c>
      <c r="DF49" s="9">
        <f t="shared" si="443"/>
        <v>0</v>
      </c>
      <c r="DG49" s="9">
        <f t="shared" si="444"/>
        <v>0</v>
      </c>
      <c r="DH49" s="9">
        <f t="shared" si="445"/>
        <v>0</v>
      </c>
      <c r="DI49" s="9">
        <f t="shared" si="446"/>
        <v>0</v>
      </c>
      <c r="DJ49" s="9">
        <f t="shared" si="446"/>
        <v>0</v>
      </c>
      <c r="DK49" s="9">
        <f t="shared" si="415"/>
        <v>0</v>
      </c>
      <c r="DL49" s="9">
        <f t="shared" si="447"/>
        <v>0</v>
      </c>
      <c r="DM49" s="9">
        <f t="shared" si="447"/>
        <v>0</v>
      </c>
      <c r="DN49" s="9">
        <f t="shared" si="416"/>
        <v>0</v>
      </c>
      <c r="DO49" s="9">
        <f t="shared" si="448"/>
        <v>0</v>
      </c>
      <c r="DP49" s="9">
        <f t="shared" si="448"/>
        <v>0</v>
      </c>
      <c r="DQ49" s="9">
        <f t="shared" si="417"/>
        <v>0</v>
      </c>
      <c r="DR49" s="9">
        <f t="shared" si="449"/>
        <v>0</v>
      </c>
      <c r="DS49" s="9">
        <f t="shared" si="450"/>
        <v>0</v>
      </c>
      <c r="DT49" s="9">
        <f t="shared" si="451"/>
        <v>0</v>
      </c>
      <c r="DU49" s="9">
        <f t="shared" si="452"/>
        <v>0</v>
      </c>
      <c r="DV49" s="9">
        <f t="shared" si="452"/>
        <v>0</v>
      </c>
      <c r="DW49" s="9">
        <f t="shared" si="418"/>
        <v>0</v>
      </c>
      <c r="DX49" s="9">
        <f t="shared" si="453"/>
        <v>0</v>
      </c>
      <c r="DY49" s="9">
        <f t="shared" si="453"/>
        <v>0</v>
      </c>
      <c r="DZ49" s="9">
        <f t="shared" si="419"/>
        <v>0</v>
      </c>
      <c r="EA49" s="9">
        <f t="shared" si="454"/>
        <v>0</v>
      </c>
      <c r="EB49" s="9">
        <f t="shared" si="454"/>
        <v>0</v>
      </c>
      <c r="EC49" s="9">
        <f t="shared" si="420"/>
        <v>0</v>
      </c>
      <c r="ED49" s="9">
        <f t="shared" si="455"/>
        <v>0</v>
      </c>
      <c r="EE49" s="9">
        <f t="shared" si="456"/>
        <v>0</v>
      </c>
      <c r="EF49" s="9">
        <f t="shared" si="457"/>
        <v>0</v>
      </c>
      <c r="EG49" s="9">
        <f t="shared" si="458"/>
        <v>0</v>
      </c>
      <c r="EH49" s="9">
        <f t="shared" si="458"/>
        <v>0</v>
      </c>
      <c r="EI49" s="9">
        <f t="shared" si="421"/>
        <v>0</v>
      </c>
      <c r="EJ49" s="9">
        <f t="shared" si="459"/>
        <v>0</v>
      </c>
      <c r="EK49" s="9">
        <f t="shared" si="459"/>
        <v>0</v>
      </c>
      <c r="EL49" s="9">
        <f t="shared" si="422"/>
        <v>0</v>
      </c>
      <c r="EM49" s="9">
        <f t="shared" si="460"/>
        <v>0</v>
      </c>
      <c r="EN49" s="9">
        <f t="shared" si="460"/>
        <v>0</v>
      </c>
      <c r="EO49" s="9">
        <f t="shared" si="423"/>
        <v>0</v>
      </c>
      <c r="EP49" s="9">
        <f t="shared" si="461"/>
        <v>0</v>
      </c>
      <c r="EQ49" s="9">
        <f t="shared" si="462"/>
        <v>0</v>
      </c>
      <c r="ER49" s="9">
        <f t="shared" si="463"/>
        <v>0</v>
      </c>
      <c r="ES49" s="602"/>
    </row>
    <row r="50" spans="2:159" outlineLevel="1" x14ac:dyDescent="0.25">
      <c r="B50" s="601"/>
      <c r="C50" s="23">
        <v>13208016303</v>
      </c>
      <c r="D50" s="602" t="str">
        <f t="shared" si="75"/>
        <v>Commision</v>
      </c>
      <c r="F50" t="str">
        <f t="shared" si="408"/>
        <v>Product- Sining Bonus ($)</v>
      </c>
      <c r="H50" s="9">
        <f t="shared" si="424"/>
        <v>0</v>
      </c>
      <c r="I50" s="9">
        <f ca="1">SUMIF(Cards_selection_BPL,$C50,INDIRECT(Index!$P$16))</f>
        <v>0</v>
      </c>
      <c r="J50" s="120">
        <f t="shared" ca="1" si="425"/>
        <v>0</v>
      </c>
      <c r="L50" s="9">
        <f t="shared" si="426"/>
        <v>0</v>
      </c>
      <c r="M50" s="9">
        <f ca="1">IF(LEFT($L$6,2)="Q1",SUMIF(Cards_selection_BPL,$C50,INDIRECT(Index!$Q$16)),IF(LEFT($L$6,2)="Q2",SUMIF(Cards_selection_BPL,$C50,INDIRECT(Index!$Q$16))-SUMIF(Cards_selection_BPL,$C50,Balance_bplm_03),IF(LEFT($L$6,2)="Q3",SUMIF(Cards_selection_BPL,$C50,INDIRECT(Index!$Q$16))-SUMIF(Cards_selection_BPL,$C50,Balance_bplm_06),IF(LEFT($L$6,2)="Q4",SUMIF(Cards_selection_BPL,$C50,INDIRECT(Index!$Q$16))-SUMIF(Cards_selection_BPL,$C50,Balance_bplm_09),0))))</f>
        <v>0</v>
      </c>
      <c r="N50" s="120">
        <f t="shared" ca="1" si="427"/>
        <v>0</v>
      </c>
      <c r="P50" s="9">
        <f t="shared" si="464"/>
        <v>0</v>
      </c>
      <c r="Q50" s="9">
        <f ca="1">SUMIF(Cards_selection_BPL,$C50,INDIRECT(Index!$Q$16))</f>
        <v>0</v>
      </c>
      <c r="R50" s="120">
        <f t="shared" ca="1" si="428"/>
        <v>0</v>
      </c>
      <c r="S50" s="602"/>
      <c r="U50" s="601"/>
      <c r="V50" s="64"/>
      <c r="W50" s="64"/>
      <c r="X50" s="9">
        <f t="shared" si="409"/>
        <v>0</v>
      </c>
      <c r="Y50" s="9">
        <f t="shared" si="429"/>
        <v>0</v>
      </c>
      <c r="Z50" s="9">
        <f t="shared" si="430"/>
        <v>0</v>
      </c>
      <c r="AA50" s="9"/>
      <c r="AB50" s="9">
        <f t="shared" si="431"/>
        <v>0</v>
      </c>
      <c r="AC50" s="9">
        <f t="shared" si="432"/>
        <v>0</v>
      </c>
      <c r="AD50" s="9"/>
      <c r="AE50" s="9">
        <f t="shared" si="433"/>
        <v>0</v>
      </c>
      <c r="AF50" s="830">
        <f t="shared" si="434"/>
        <v>0</v>
      </c>
      <c r="AG50" s="9"/>
      <c r="AH50" s="9">
        <f t="shared" si="435"/>
        <v>0</v>
      </c>
      <c r="AI50" s="830">
        <f t="shared" si="436"/>
        <v>0</v>
      </c>
      <c r="AJ50" s="602"/>
      <c r="AL50" s="601"/>
      <c r="AM50" s="882">
        <f t="shared" si="437"/>
        <v>0</v>
      </c>
      <c r="AN50" s="9">
        <f t="shared" si="410"/>
        <v>0</v>
      </c>
      <c r="AO50" s="602"/>
      <c r="AR50" s="601" t="str">
        <f t="shared" si="23"/>
        <v/>
      </c>
      <c r="AS50">
        <f t="shared" si="0"/>
        <v>13208016303</v>
      </c>
      <c r="AT50" s="602" t="str">
        <f t="shared" si="24"/>
        <v>Commision</v>
      </c>
      <c r="AU50" t="str">
        <f t="shared" si="2"/>
        <v/>
      </c>
      <c r="AV50" t="str">
        <f t="shared" si="3"/>
        <v>Product- Sining Bonus ($)</v>
      </c>
      <c r="AX50" s="64"/>
      <c r="AY50" s="64"/>
      <c r="AZ50" s="64"/>
      <c r="BA50" s="64"/>
      <c r="BB50" s="64"/>
      <c r="BC50" s="688">
        <f t="shared" si="465"/>
        <v>0</v>
      </c>
      <c r="BD50" s="64"/>
      <c r="BE50" s="64"/>
      <c r="BF50" s="64"/>
      <c r="BG50" s="688">
        <f t="shared" si="466"/>
        <v>0</v>
      </c>
      <c r="BH50" s="64"/>
      <c r="BI50" s="64"/>
      <c r="BJ50" s="64"/>
      <c r="BK50" s="688">
        <f t="shared" si="467"/>
        <v>0</v>
      </c>
      <c r="BL50" s="64"/>
      <c r="BM50" s="64"/>
      <c r="BN50" s="64"/>
      <c r="BO50" s="688">
        <f t="shared" si="468"/>
        <v>0</v>
      </c>
      <c r="BP50" s="687">
        <f t="shared" si="438"/>
        <v>0</v>
      </c>
      <c r="BQ50" s="602"/>
      <c r="BS50" s="615">
        <f t="shared" si="411"/>
        <v>0</v>
      </c>
      <c r="BT50" s="9">
        <f t="shared" si="411"/>
        <v>0</v>
      </c>
      <c r="BU50" s="9">
        <f t="shared" si="439"/>
        <v>0</v>
      </c>
      <c r="BV50" s="9">
        <f t="shared" si="411"/>
        <v>0</v>
      </c>
      <c r="BW50" s="9">
        <f t="shared" si="439"/>
        <v>0</v>
      </c>
      <c r="BX50" s="9">
        <f t="shared" si="411"/>
        <v>0</v>
      </c>
      <c r="BY50" s="9">
        <f t="shared" si="439"/>
        <v>0</v>
      </c>
      <c r="BZ50" s="9">
        <f t="shared" si="411"/>
        <v>0</v>
      </c>
      <c r="CA50" s="9">
        <f t="shared" si="439"/>
        <v>0</v>
      </c>
      <c r="CB50" s="9">
        <f t="shared" si="411"/>
        <v>0</v>
      </c>
      <c r="CC50" s="9">
        <f t="shared" si="439"/>
        <v>0</v>
      </c>
      <c r="CD50" s="9">
        <f t="shared" si="411"/>
        <v>0</v>
      </c>
      <c r="CE50" s="9">
        <f t="shared" si="439"/>
        <v>0</v>
      </c>
      <c r="CF50" s="9">
        <f t="shared" si="411"/>
        <v>0</v>
      </c>
      <c r="CG50" s="9">
        <f t="shared" si="439"/>
        <v>0</v>
      </c>
      <c r="CH50" s="9">
        <f t="shared" si="411"/>
        <v>0</v>
      </c>
      <c r="CI50" s="9">
        <f t="shared" si="439"/>
        <v>0</v>
      </c>
      <c r="CJ50" s="9">
        <f t="shared" si="411"/>
        <v>0</v>
      </c>
      <c r="CK50" s="9">
        <f t="shared" si="439"/>
        <v>0</v>
      </c>
      <c r="CL50" s="9">
        <f t="shared" si="411"/>
        <v>0</v>
      </c>
      <c r="CM50" s="9">
        <f t="shared" si="439"/>
        <v>0</v>
      </c>
      <c r="CN50" s="9">
        <f t="shared" si="411"/>
        <v>0</v>
      </c>
      <c r="CO50" s="616">
        <f t="shared" si="439"/>
        <v>0</v>
      </c>
      <c r="CQ50" s="601"/>
      <c r="CR50">
        <f t="shared" si="4"/>
        <v>13208016303</v>
      </c>
      <c r="CS50" s="602" t="str">
        <f t="shared" si="407"/>
        <v>Commision</v>
      </c>
      <c r="CT50" t="str">
        <f t="shared" si="6"/>
        <v/>
      </c>
      <c r="CU50" t="str">
        <f t="shared" si="7"/>
        <v>Product- Sining Bonus ($)</v>
      </c>
      <c r="CW50" s="9">
        <f t="shared" si="440"/>
        <v>0</v>
      </c>
      <c r="CX50" s="9">
        <f t="shared" si="440"/>
        <v>0</v>
      </c>
      <c r="CY50" s="9">
        <f t="shared" si="412"/>
        <v>0</v>
      </c>
      <c r="CZ50" s="9">
        <f t="shared" si="441"/>
        <v>0</v>
      </c>
      <c r="DA50" s="9">
        <f t="shared" si="441"/>
        <v>0</v>
      </c>
      <c r="DB50" s="9">
        <f t="shared" si="413"/>
        <v>0</v>
      </c>
      <c r="DC50" s="9">
        <f t="shared" si="442"/>
        <v>0</v>
      </c>
      <c r="DD50" s="9">
        <f t="shared" si="442"/>
        <v>0</v>
      </c>
      <c r="DE50" s="9">
        <f t="shared" si="414"/>
        <v>0</v>
      </c>
      <c r="DF50" s="9">
        <f t="shared" si="443"/>
        <v>0</v>
      </c>
      <c r="DG50" s="9">
        <f t="shared" si="444"/>
        <v>0</v>
      </c>
      <c r="DH50" s="9">
        <f t="shared" si="445"/>
        <v>0</v>
      </c>
      <c r="DI50" s="9">
        <f t="shared" si="446"/>
        <v>0</v>
      </c>
      <c r="DJ50" s="9">
        <f t="shared" si="446"/>
        <v>0</v>
      </c>
      <c r="DK50" s="9">
        <f t="shared" si="415"/>
        <v>0</v>
      </c>
      <c r="DL50" s="9">
        <f t="shared" si="447"/>
        <v>0</v>
      </c>
      <c r="DM50" s="9">
        <f t="shared" si="447"/>
        <v>0</v>
      </c>
      <c r="DN50" s="9">
        <f t="shared" si="416"/>
        <v>0</v>
      </c>
      <c r="DO50" s="9">
        <f t="shared" si="448"/>
        <v>0</v>
      </c>
      <c r="DP50" s="9">
        <f t="shared" si="448"/>
        <v>0</v>
      </c>
      <c r="DQ50" s="9">
        <f t="shared" si="417"/>
        <v>0</v>
      </c>
      <c r="DR50" s="9">
        <f t="shared" si="449"/>
        <v>0</v>
      </c>
      <c r="DS50" s="9">
        <f t="shared" si="450"/>
        <v>0</v>
      </c>
      <c r="DT50" s="9">
        <f t="shared" si="451"/>
        <v>0</v>
      </c>
      <c r="DU50" s="9">
        <f t="shared" si="452"/>
        <v>0</v>
      </c>
      <c r="DV50" s="9">
        <f t="shared" si="452"/>
        <v>0</v>
      </c>
      <c r="DW50" s="9">
        <f t="shared" si="418"/>
        <v>0</v>
      </c>
      <c r="DX50" s="9">
        <f t="shared" si="453"/>
        <v>0</v>
      </c>
      <c r="DY50" s="9">
        <f t="shared" si="453"/>
        <v>0</v>
      </c>
      <c r="DZ50" s="9">
        <f t="shared" si="419"/>
        <v>0</v>
      </c>
      <c r="EA50" s="9">
        <f t="shared" si="454"/>
        <v>0</v>
      </c>
      <c r="EB50" s="9">
        <f t="shared" si="454"/>
        <v>0</v>
      </c>
      <c r="EC50" s="9">
        <f t="shared" si="420"/>
        <v>0</v>
      </c>
      <c r="ED50" s="9">
        <f t="shared" si="455"/>
        <v>0</v>
      </c>
      <c r="EE50" s="9">
        <f t="shared" si="456"/>
        <v>0</v>
      </c>
      <c r="EF50" s="9">
        <f t="shared" si="457"/>
        <v>0</v>
      </c>
      <c r="EG50" s="9">
        <f t="shared" si="458"/>
        <v>0</v>
      </c>
      <c r="EH50" s="9">
        <f t="shared" si="458"/>
        <v>0</v>
      </c>
      <c r="EI50" s="9">
        <f t="shared" si="421"/>
        <v>0</v>
      </c>
      <c r="EJ50" s="9">
        <f t="shared" si="459"/>
        <v>0</v>
      </c>
      <c r="EK50" s="9">
        <f t="shared" si="459"/>
        <v>0</v>
      </c>
      <c r="EL50" s="9">
        <f t="shared" si="422"/>
        <v>0</v>
      </c>
      <c r="EM50" s="9">
        <f t="shared" si="460"/>
        <v>0</v>
      </c>
      <c r="EN50" s="9">
        <f t="shared" si="460"/>
        <v>0</v>
      </c>
      <c r="EO50" s="9">
        <f t="shared" si="423"/>
        <v>0</v>
      </c>
      <c r="EP50" s="9">
        <f t="shared" si="461"/>
        <v>0</v>
      </c>
      <c r="EQ50" s="9">
        <f t="shared" si="462"/>
        <v>0</v>
      </c>
      <c r="ER50" s="9">
        <f t="shared" si="463"/>
        <v>0</v>
      </c>
      <c r="ES50" s="602"/>
    </row>
    <row r="51" spans="2:159" outlineLevel="1" x14ac:dyDescent="0.25">
      <c r="B51" s="601"/>
      <c r="C51" s="23">
        <v>13208031304</v>
      </c>
      <c r="D51" s="602" t="str">
        <f t="shared" si="75"/>
        <v>Tools</v>
      </c>
      <c r="F51" t="str">
        <f t="shared" si="408"/>
        <v>Product - Licenses</v>
      </c>
      <c r="H51" s="9">
        <f t="shared" si="424"/>
        <v>861.13</v>
      </c>
      <c r="I51" s="9">
        <f ca="1">SUMIF(Cards_selection_BPL,$C51,INDIRECT(Index!$P$16))</f>
        <v>450</v>
      </c>
      <c r="J51" s="120">
        <f t="shared" ca="1" si="425"/>
        <v>-411.13</v>
      </c>
      <c r="L51" s="9">
        <f t="shared" si="426"/>
        <v>861.13</v>
      </c>
      <c r="M51" s="9">
        <f ca="1">IF(LEFT($L$6,2)="Q1",SUMIF(Cards_selection_BPL,$C51,INDIRECT(Index!$Q$16)),IF(LEFT($L$6,2)="Q2",SUMIF(Cards_selection_BPL,$C51,INDIRECT(Index!$Q$16))-SUMIF(Cards_selection_BPL,$C51,Balance_bplm_03),IF(LEFT($L$6,2)="Q3",SUMIF(Cards_selection_BPL,$C51,INDIRECT(Index!$Q$16))-SUMIF(Cards_selection_BPL,$C51,Balance_bplm_06),IF(LEFT($L$6,2)="Q4",SUMIF(Cards_selection_BPL,$C51,INDIRECT(Index!$Q$16))-SUMIF(Cards_selection_BPL,$C51,Balance_bplm_09),0))))</f>
        <v>1350</v>
      </c>
      <c r="N51" s="120">
        <f t="shared" ca="1" si="427"/>
        <v>488.87</v>
      </c>
      <c r="P51" s="9">
        <f t="shared" si="464"/>
        <v>861.13</v>
      </c>
      <c r="Q51" s="9">
        <f ca="1">SUMIF(Cards_selection_BPL,$C51,INDIRECT(Index!$Q$16))</f>
        <v>4200</v>
      </c>
      <c r="R51" s="120">
        <f t="shared" ca="1" si="428"/>
        <v>3338.87</v>
      </c>
      <c r="S51" s="602"/>
      <c r="U51" s="601"/>
      <c r="V51" s="64">
        <v>0</v>
      </c>
      <c r="W51" s="64"/>
      <c r="X51" s="9">
        <f t="shared" si="409"/>
        <v>0</v>
      </c>
      <c r="Y51" s="9">
        <f t="shared" si="429"/>
        <v>0</v>
      </c>
      <c r="Z51" s="9">
        <f t="shared" si="430"/>
        <v>0</v>
      </c>
      <c r="AA51" s="9"/>
      <c r="AB51" s="9">
        <f t="shared" si="431"/>
        <v>0</v>
      </c>
      <c r="AC51" s="9">
        <f t="shared" si="432"/>
        <v>0</v>
      </c>
      <c r="AD51" s="9"/>
      <c r="AE51" s="9">
        <f t="shared" si="433"/>
        <v>0</v>
      </c>
      <c r="AF51" s="830">
        <f t="shared" si="434"/>
        <v>0</v>
      </c>
      <c r="AG51" s="9"/>
      <c r="AH51" s="9">
        <f t="shared" si="435"/>
        <v>0</v>
      </c>
      <c r="AI51" s="830">
        <f t="shared" si="436"/>
        <v>861.13</v>
      </c>
      <c r="AJ51" s="602"/>
      <c r="AL51" s="601"/>
      <c r="AM51" s="882">
        <f t="shared" si="437"/>
        <v>861.13</v>
      </c>
      <c r="AN51" s="9">
        <f t="shared" si="410"/>
        <v>2820.55</v>
      </c>
      <c r="AO51" s="602"/>
      <c r="AR51" s="601" t="str">
        <f t="shared" si="23"/>
        <v/>
      </c>
      <c r="AS51">
        <f t="shared" si="0"/>
        <v>13208031304</v>
      </c>
      <c r="AT51" s="602" t="str">
        <f t="shared" si="24"/>
        <v>Tools</v>
      </c>
      <c r="AU51" t="str">
        <f t="shared" si="2"/>
        <v/>
      </c>
      <c r="AV51" t="str">
        <f t="shared" si="3"/>
        <v>Product - Licenses</v>
      </c>
      <c r="AX51" s="64"/>
      <c r="AY51" s="64">
        <v>300</v>
      </c>
      <c r="AZ51" s="64">
        <v>300</v>
      </c>
      <c r="BA51" s="64">
        <v>300</v>
      </c>
      <c r="BB51" s="64">
        <v>300</v>
      </c>
      <c r="BC51" s="688">
        <f t="shared" si="465"/>
        <v>900</v>
      </c>
      <c r="BD51" s="64">
        <v>300</v>
      </c>
      <c r="BE51" s="64">
        <v>300</v>
      </c>
      <c r="BF51" s="64">
        <v>300</v>
      </c>
      <c r="BG51" s="688">
        <f t="shared" si="466"/>
        <v>900</v>
      </c>
      <c r="BH51" s="64">
        <v>300</v>
      </c>
      <c r="BI51" s="64">
        <v>300</v>
      </c>
      <c r="BJ51" s="64">
        <v>450</v>
      </c>
      <c r="BK51" s="688">
        <f t="shared" si="467"/>
        <v>1050</v>
      </c>
      <c r="BL51" s="64">
        <v>450</v>
      </c>
      <c r="BM51" s="64">
        <v>450</v>
      </c>
      <c r="BN51" s="64">
        <v>450</v>
      </c>
      <c r="BO51" s="688">
        <f t="shared" si="468"/>
        <v>1350</v>
      </c>
      <c r="BP51" s="687">
        <f t="shared" si="438"/>
        <v>4200</v>
      </c>
      <c r="BQ51" s="602"/>
      <c r="BS51" s="615">
        <f t="shared" si="411"/>
        <v>300</v>
      </c>
      <c r="BT51" s="9">
        <f t="shared" si="411"/>
        <v>300</v>
      </c>
      <c r="BU51" s="9">
        <f t="shared" si="439"/>
        <v>600</v>
      </c>
      <c r="BV51" s="9">
        <f t="shared" si="411"/>
        <v>300</v>
      </c>
      <c r="BW51" s="9">
        <f t="shared" si="439"/>
        <v>900</v>
      </c>
      <c r="BX51" s="9">
        <f t="shared" si="411"/>
        <v>300</v>
      </c>
      <c r="BY51" s="9">
        <f t="shared" si="439"/>
        <v>1200</v>
      </c>
      <c r="BZ51" s="9">
        <f t="shared" si="411"/>
        <v>300</v>
      </c>
      <c r="CA51" s="9">
        <f t="shared" si="439"/>
        <v>1500</v>
      </c>
      <c r="CB51" s="9">
        <f t="shared" si="411"/>
        <v>300</v>
      </c>
      <c r="CC51" s="9">
        <f t="shared" si="439"/>
        <v>1800</v>
      </c>
      <c r="CD51" s="9">
        <f t="shared" si="411"/>
        <v>300</v>
      </c>
      <c r="CE51" s="9">
        <f t="shared" si="439"/>
        <v>2100</v>
      </c>
      <c r="CF51" s="9">
        <f t="shared" si="411"/>
        <v>300</v>
      </c>
      <c r="CG51" s="9">
        <f t="shared" si="439"/>
        <v>2400</v>
      </c>
      <c r="CH51" s="9">
        <f t="shared" si="411"/>
        <v>450</v>
      </c>
      <c r="CI51" s="9">
        <f t="shared" si="439"/>
        <v>2850</v>
      </c>
      <c r="CJ51" s="9">
        <f t="shared" si="411"/>
        <v>450</v>
      </c>
      <c r="CK51" s="9">
        <f t="shared" si="439"/>
        <v>3300</v>
      </c>
      <c r="CL51" s="9">
        <f t="shared" si="411"/>
        <v>450</v>
      </c>
      <c r="CM51" s="9">
        <f t="shared" si="439"/>
        <v>3750</v>
      </c>
      <c r="CN51" s="9">
        <f t="shared" si="411"/>
        <v>450</v>
      </c>
      <c r="CO51" s="616">
        <f t="shared" si="439"/>
        <v>4200</v>
      </c>
      <c r="CQ51" s="601"/>
      <c r="CR51">
        <f t="shared" si="4"/>
        <v>13208031304</v>
      </c>
      <c r="CS51" s="602" t="str">
        <f t="shared" si="407"/>
        <v>Tools</v>
      </c>
      <c r="CT51" t="str">
        <f t="shared" si="6"/>
        <v/>
      </c>
      <c r="CU51" t="str">
        <f t="shared" si="7"/>
        <v>Product - Licenses</v>
      </c>
      <c r="CW51" s="9">
        <f t="shared" si="440"/>
        <v>0</v>
      </c>
      <c r="CX51" s="9">
        <f t="shared" si="440"/>
        <v>0</v>
      </c>
      <c r="CY51" s="9">
        <f t="shared" si="412"/>
        <v>0</v>
      </c>
      <c r="CZ51" s="9">
        <f t="shared" si="441"/>
        <v>0</v>
      </c>
      <c r="DA51" s="9">
        <f t="shared" si="441"/>
        <v>0</v>
      </c>
      <c r="DB51" s="9">
        <f t="shared" si="413"/>
        <v>0</v>
      </c>
      <c r="DC51" s="9">
        <f t="shared" si="442"/>
        <v>0</v>
      </c>
      <c r="DD51" s="9">
        <f t="shared" si="442"/>
        <v>0</v>
      </c>
      <c r="DE51" s="9">
        <f t="shared" si="414"/>
        <v>0</v>
      </c>
      <c r="DF51" s="9">
        <f t="shared" si="443"/>
        <v>0</v>
      </c>
      <c r="DG51" s="9">
        <f t="shared" si="444"/>
        <v>0</v>
      </c>
      <c r="DH51" s="9">
        <f t="shared" si="445"/>
        <v>0</v>
      </c>
      <c r="DI51" s="9">
        <f t="shared" si="446"/>
        <v>0</v>
      </c>
      <c r="DJ51" s="9">
        <f t="shared" si="446"/>
        <v>0</v>
      </c>
      <c r="DK51" s="9">
        <f t="shared" si="415"/>
        <v>0</v>
      </c>
      <c r="DL51" s="9">
        <f t="shared" si="447"/>
        <v>0</v>
      </c>
      <c r="DM51" s="9">
        <f t="shared" si="447"/>
        <v>0</v>
      </c>
      <c r="DN51" s="9">
        <f t="shared" si="416"/>
        <v>0</v>
      </c>
      <c r="DO51" s="9">
        <f t="shared" si="448"/>
        <v>0</v>
      </c>
      <c r="DP51" s="9">
        <f t="shared" si="448"/>
        <v>0</v>
      </c>
      <c r="DQ51" s="9">
        <f t="shared" si="417"/>
        <v>0</v>
      </c>
      <c r="DR51" s="9">
        <f t="shared" si="449"/>
        <v>0</v>
      </c>
      <c r="DS51" s="9">
        <f t="shared" si="450"/>
        <v>0</v>
      </c>
      <c r="DT51" s="9">
        <f t="shared" si="451"/>
        <v>0</v>
      </c>
      <c r="DU51" s="9">
        <f t="shared" si="452"/>
        <v>0</v>
      </c>
      <c r="DV51" s="9">
        <f t="shared" si="452"/>
        <v>0</v>
      </c>
      <c r="DW51" s="9">
        <f t="shared" si="418"/>
        <v>0</v>
      </c>
      <c r="DX51" s="9">
        <f t="shared" si="453"/>
        <v>0</v>
      </c>
      <c r="DY51" s="9">
        <f t="shared" si="453"/>
        <v>0</v>
      </c>
      <c r="DZ51" s="9">
        <f t="shared" si="419"/>
        <v>0</v>
      </c>
      <c r="EA51" s="9">
        <f t="shared" si="454"/>
        <v>0</v>
      </c>
      <c r="EB51" s="9">
        <f t="shared" si="454"/>
        <v>0</v>
      </c>
      <c r="EC51" s="9">
        <f t="shared" si="420"/>
        <v>0</v>
      </c>
      <c r="ED51" s="9">
        <f t="shared" si="455"/>
        <v>0</v>
      </c>
      <c r="EE51" s="9">
        <f t="shared" si="456"/>
        <v>0</v>
      </c>
      <c r="EF51" s="9">
        <f t="shared" si="457"/>
        <v>0</v>
      </c>
      <c r="EG51" s="9">
        <f t="shared" si="458"/>
        <v>0</v>
      </c>
      <c r="EH51" s="9">
        <f t="shared" si="458"/>
        <v>0</v>
      </c>
      <c r="EI51" s="9">
        <f t="shared" si="421"/>
        <v>0</v>
      </c>
      <c r="EJ51" s="9">
        <f t="shared" si="459"/>
        <v>0</v>
      </c>
      <c r="EK51" s="9">
        <f t="shared" si="459"/>
        <v>0</v>
      </c>
      <c r="EL51" s="9">
        <f t="shared" si="422"/>
        <v>0</v>
      </c>
      <c r="EM51" s="9">
        <f t="shared" si="460"/>
        <v>0</v>
      </c>
      <c r="EN51" s="9">
        <f t="shared" si="460"/>
        <v>861.13</v>
      </c>
      <c r="EO51" s="9">
        <f t="shared" si="423"/>
        <v>861.13</v>
      </c>
      <c r="EP51" s="9">
        <f t="shared" si="461"/>
        <v>0</v>
      </c>
      <c r="EQ51" s="9">
        <f t="shared" si="462"/>
        <v>861.13</v>
      </c>
      <c r="ER51" s="9">
        <f t="shared" si="463"/>
        <v>861.13</v>
      </c>
      <c r="ES51" s="602"/>
    </row>
    <row r="52" spans="2:159" outlineLevel="1" x14ac:dyDescent="0.25">
      <c r="B52" s="601"/>
      <c r="C52" s="23">
        <v>13208003305</v>
      </c>
      <c r="D52" s="602" t="str">
        <f t="shared" si="75"/>
        <v xml:space="preserve">Travel </v>
      </c>
      <c r="F52" t="str">
        <f t="shared" si="408"/>
        <v>Product - Travel Abroad</v>
      </c>
      <c r="H52" s="9">
        <f t="shared" si="424"/>
        <v>0</v>
      </c>
      <c r="I52" s="9">
        <f ca="1">SUMIF(Cards_selection_BPL,$C52,INDIRECT(Index!$P$16))</f>
        <v>0</v>
      </c>
      <c r="J52" s="120">
        <f t="shared" ca="1" si="425"/>
        <v>0</v>
      </c>
      <c r="L52" s="9">
        <f t="shared" si="426"/>
        <v>0</v>
      </c>
      <c r="M52" s="9">
        <f ca="1">IF(LEFT($L$6,2)="Q1",SUMIF(Cards_selection_BPL,$C52,INDIRECT(Index!$Q$16)),IF(LEFT($L$6,2)="Q2",SUMIF(Cards_selection_BPL,$C52,INDIRECT(Index!$Q$16))-SUMIF(Cards_selection_BPL,$C52,Balance_bplm_03),IF(LEFT($L$6,2)="Q3",SUMIF(Cards_selection_BPL,$C52,INDIRECT(Index!$Q$16))-SUMIF(Cards_selection_BPL,$C52,Balance_bplm_06),IF(LEFT($L$6,2)="Q4",SUMIF(Cards_selection_BPL,$C52,INDIRECT(Index!$Q$16))-SUMIF(Cards_selection_BPL,$C52,Balance_bplm_09),0))))</f>
        <v>0</v>
      </c>
      <c r="N52" s="120">
        <f t="shared" ca="1" si="427"/>
        <v>0</v>
      </c>
      <c r="P52" s="9">
        <f t="shared" si="464"/>
        <v>0</v>
      </c>
      <c r="Q52" s="9">
        <f ca="1">SUMIF(Cards_selection_BPL,$C52,INDIRECT(Index!$Q$16))</f>
        <v>0</v>
      </c>
      <c r="R52" s="120">
        <f t="shared" ca="1" si="428"/>
        <v>0</v>
      </c>
      <c r="S52" s="602"/>
      <c r="U52" s="601"/>
      <c r="V52" s="64"/>
      <c r="W52" s="64"/>
      <c r="X52" s="9">
        <f t="shared" si="409"/>
        <v>0</v>
      </c>
      <c r="Y52" s="9">
        <f t="shared" si="429"/>
        <v>0</v>
      </c>
      <c r="Z52" s="9">
        <f t="shared" si="430"/>
        <v>0</v>
      </c>
      <c r="AA52" s="9"/>
      <c r="AB52" s="9">
        <f t="shared" si="431"/>
        <v>0</v>
      </c>
      <c r="AC52" s="9">
        <f t="shared" ref="AC52:AC60" si="469">IF(AC$6&lt;=month_of_report,(SUMIF(Cards_Selection,$C52,TB_Balance_06)-SUMIF(Cards_Selection,$C52,TB_Balance_03)),0)</f>
        <v>0</v>
      </c>
      <c r="AD52" s="9"/>
      <c r="AE52" s="9">
        <f t="shared" si="433"/>
        <v>0</v>
      </c>
      <c r="AF52" s="830">
        <f t="shared" si="434"/>
        <v>0</v>
      </c>
      <c r="AG52" s="9"/>
      <c r="AH52" s="9">
        <f t="shared" si="435"/>
        <v>0</v>
      </c>
      <c r="AI52" s="830">
        <f t="shared" si="436"/>
        <v>0</v>
      </c>
      <c r="AJ52" s="602"/>
      <c r="AL52" s="601"/>
      <c r="AM52" s="882">
        <f t="shared" si="437"/>
        <v>0</v>
      </c>
      <c r="AN52" s="9">
        <f t="shared" si="410"/>
        <v>0</v>
      </c>
      <c r="AO52" s="602"/>
      <c r="AR52" s="601" t="str">
        <f t="shared" si="23"/>
        <v/>
      </c>
      <c r="AS52">
        <f t="shared" si="0"/>
        <v>13208003305</v>
      </c>
      <c r="AT52" s="602" t="str">
        <f t="shared" si="24"/>
        <v xml:space="preserve">Travel </v>
      </c>
      <c r="AU52" t="str">
        <f t="shared" si="2"/>
        <v/>
      </c>
      <c r="AV52" t="str">
        <f t="shared" si="3"/>
        <v>Product - Travel Abroad</v>
      </c>
      <c r="AX52" s="64"/>
      <c r="AY52" s="64"/>
      <c r="AZ52" s="64"/>
      <c r="BA52" s="64"/>
      <c r="BB52" s="64"/>
      <c r="BC52" s="688">
        <f t="shared" si="465"/>
        <v>0</v>
      </c>
      <c r="BD52" s="64"/>
      <c r="BE52" s="64"/>
      <c r="BF52" s="64"/>
      <c r="BG52" s="688">
        <f t="shared" si="466"/>
        <v>0</v>
      </c>
      <c r="BH52" s="64"/>
      <c r="BI52" s="64"/>
      <c r="BJ52" s="64"/>
      <c r="BK52" s="688">
        <f t="shared" si="467"/>
        <v>0</v>
      </c>
      <c r="BL52" s="64"/>
      <c r="BM52" s="64"/>
      <c r="BN52" s="64"/>
      <c r="BO52" s="688">
        <f t="shared" si="468"/>
        <v>0</v>
      </c>
      <c r="BP52" s="687">
        <f t="shared" si="438"/>
        <v>0</v>
      </c>
      <c r="BQ52" s="602"/>
      <c r="BS52" s="615">
        <f t="shared" si="411"/>
        <v>0</v>
      </c>
      <c r="BT52" s="9">
        <f t="shared" si="411"/>
        <v>0</v>
      </c>
      <c r="BU52" s="9">
        <f t="shared" si="439"/>
        <v>0</v>
      </c>
      <c r="BV52" s="9">
        <f t="shared" si="411"/>
        <v>0</v>
      </c>
      <c r="BW52" s="9">
        <f t="shared" si="439"/>
        <v>0</v>
      </c>
      <c r="BX52" s="9">
        <f t="shared" si="411"/>
        <v>0</v>
      </c>
      <c r="BY52" s="9">
        <f t="shared" si="439"/>
        <v>0</v>
      </c>
      <c r="BZ52" s="9">
        <f t="shared" si="411"/>
        <v>0</v>
      </c>
      <c r="CA52" s="9">
        <f t="shared" si="439"/>
        <v>0</v>
      </c>
      <c r="CB52" s="9">
        <f t="shared" si="411"/>
        <v>0</v>
      </c>
      <c r="CC52" s="9">
        <f t="shared" si="439"/>
        <v>0</v>
      </c>
      <c r="CD52" s="9">
        <f t="shared" si="411"/>
        <v>0</v>
      </c>
      <c r="CE52" s="9">
        <f t="shared" si="439"/>
        <v>0</v>
      </c>
      <c r="CF52" s="9">
        <f t="shared" si="411"/>
        <v>0</v>
      </c>
      <c r="CG52" s="9">
        <f t="shared" si="439"/>
        <v>0</v>
      </c>
      <c r="CH52" s="9">
        <f t="shared" si="411"/>
        <v>0</v>
      </c>
      <c r="CI52" s="9">
        <f t="shared" si="439"/>
        <v>0</v>
      </c>
      <c r="CJ52" s="9">
        <f t="shared" si="411"/>
        <v>0</v>
      </c>
      <c r="CK52" s="9">
        <f t="shared" si="439"/>
        <v>0</v>
      </c>
      <c r="CL52" s="9">
        <f t="shared" si="411"/>
        <v>0</v>
      </c>
      <c r="CM52" s="9">
        <f t="shared" si="439"/>
        <v>0</v>
      </c>
      <c r="CN52" s="9">
        <f t="shared" si="411"/>
        <v>0</v>
      </c>
      <c r="CO52" s="616">
        <f t="shared" si="439"/>
        <v>0</v>
      </c>
      <c r="CQ52" s="601"/>
      <c r="CR52">
        <f t="shared" si="4"/>
        <v>13208003305</v>
      </c>
      <c r="CS52" s="602" t="str">
        <f t="shared" si="407"/>
        <v xml:space="preserve">Travel </v>
      </c>
      <c r="CT52" t="str">
        <f t="shared" si="6"/>
        <v/>
      </c>
      <c r="CU52" t="str">
        <f t="shared" si="7"/>
        <v>Product - Travel Abroad</v>
      </c>
      <c r="CW52" s="9">
        <f t="shared" si="440"/>
        <v>0</v>
      </c>
      <c r="CX52" s="9">
        <f t="shared" si="440"/>
        <v>0</v>
      </c>
      <c r="CY52" s="9">
        <f t="shared" si="412"/>
        <v>0</v>
      </c>
      <c r="CZ52" s="9">
        <f t="shared" si="441"/>
        <v>0</v>
      </c>
      <c r="DA52" s="9">
        <f t="shared" si="441"/>
        <v>0</v>
      </c>
      <c r="DB52" s="9">
        <f t="shared" si="413"/>
        <v>0</v>
      </c>
      <c r="DC52" s="9">
        <f t="shared" si="442"/>
        <v>0</v>
      </c>
      <c r="DD52" s="9">
        <f t="shared" si="442"/>
        <v>0</v>
      </c>
      <c r="DE52" s="9">
        <f t="shared" si="414"/>
        <v>0</v>
      </c>
      <c r="DF52" s="9">
        <f t="shared" si="443"/>
        <v>0</v>
      </c>
      <c r="DG52" s="9">
        <f t="shared" si="444"/>
        <v>0</v>
      </c>
      <c r="DH52" s="9">
        <f t="shared" si="445"/>
        <v>0</v>
      </c>
      <c r="DI52" s="9">
        <f t="shared" si="446"/>
        <v>0</v>
      </c>
      <c r="DJ52" s="9">
        <f t="shared" si="446"/>
        <v>0</v>
      </c>
      <c r="DK52" s="9">
        <f t="shared" si="415"/>
        <v>0</v>
      </c>
      <c r="DL52" s="9">
        <f t="shared" si="447"/>
        <v>0</v>
      </c>
      <c r="DM52" s="9">
        <f t="shared" si="447"/>
        <v>0</v>
      </c>
      <c r="DN52" s="9">
        <f t="shared" si="416"/>
        <v>0</v>
      </c>
      <c r="DO52" s="9">
        <f t="shared" si="448"/>
        <v>0</v>
      </c>
      <c r="DP52" s="9">
        <f t="shared" si="448"/>
        <v>0</v>
      </c>
      <c r="DQ52" s="9">
        <f t="shared" si="417"/>
        <v>0</v>
      </c>
      <c r="DR52" s="9">
        <f t="shared" si="449"/>
        <v>0</v>
      </c>
      <c r="DS52" s="9">
        <f t="shared" si="450"/>
        <v>0</v>
      </c>
      <c r="DT52" s="9">
        <f t="shared" si="451"/>
        <v>0</v>
      </c>
      <c r="DU52" s="9">
        <f t="shared" si="452"/>
        <v>0</v>
      </c>
      <c r="DV52" s="9">
        <f t="shared" si="452"/>
        <v>0</v>
      </c>
      <c r="DW52" s="9">
        <f t="shared" si="418"/>
        <v>0</v>
      </c>
      <c r="DX52" s="9">
        <f t="shared" si="453"/>
        <v>0</v>
      </c>
      <c r="DY52" s="9">
        <f t="shared" si="453"/>
        <v>0</v>
      </c>
      <c r="DZ52" s="9">
        <f t="shared" si="419"/>
        <v>0</v>
      </c>
      <c r="EA52" s="9">
        <f t="shared" si="454"/>
        <v>0</v>
      </c>
      <c r="EB52" s="9">
        <f t="shared" si="454"/>
        <v>0</v>
      </c>
      <c r="EC52" s="9">
        <f t="shared" si="420"/>
        <v>0</v>
      </c>
      <c r="ED52" s="9">
        <f t="shared" si="455"/>
        <v>0</v>
      </c>
      <c r="EE52" s="9">
        <f t="shared" si="456"/>
        <v>0</v>
      </c>
      <c r="EF52" s="9">
        <f t="shared" si="457"/>
        <v>0</v>
      </c>
      <c r="EG52" s="9">
        <f t="shared" si="458"/>
        <v>0</v>
      </c>
      <c r="EH52" s="9">
        <f t="shared" si="458"/>
        <v>0</v>
      </c>
      <c r="EI52" s="9">
        <f t="shared" si="421"/>
        <v>0</v>
      </c>
      <c r="EJ52" s="9">
        <f t="shared" si="459"/>
        <v>0</v>
      </c>
      <c r="EK52" s="9">
        <f t="shared" si="459"/>
        <v>0</v>
      </c>
      <c r="EL52" s="9">
        <f t="shared" si="422"/>
        <v>0</v>
      </c>
      <c r="EM52" s="9">
        <f t="shared" si="460"/>
        <v>0</v>
      </c>
      <c r="EN52" s="9">
        <f t="shared" si="460"/>
        <v>0</v>
      </c>
      <c r="EO52" s="9">
        <f t="shared" si="423"/>
        <v>0</v>
      </c>
      <c r="EP52" s="9">
        <f t="shared" si="461"/>
        <v>0</v>
      </c>
      <c r="EQ52" s="9">
        <f t="shared" si="462"/>
        <v>0</v>
      </c>
      <c r="ER52" s="9">
        <f t="shared" si="463"/>
        <v>0</v>
      </c>
      <c r="ES52" s="602"/>
    </row>
    <row r="53" spans="2:159" ht="15.75" outlineLevel="1" thickBot="1" x14ac:dyDescent="0.3">
      <c r="B53" s="601"/>
      <c r="C53" s="23">
        <v>13208015305</v>
      </c>
      <c r="D53" s="602" t="str">
        <f t="shared" si="75"/>
        <v>Others</v>
      </c>
      <c r="F53" t="str">
        <f t="shared" si="408"/>
        <v>Product - Contingency</v>
      </c>
      <c r="H53" s="9">
        <f t="shared" si="424"/>
        <v>15415.816470588237</v>
      </c>
      <c r="I53" s="9">
        <f ca="1">SUMIF(Cards_selection_BPL,$C53,INDIRECT(Index!$P$16))</f>
        <v>0</v>
      </c>
      <c r="J53" s="120">
        <f t="shared" ca="1" si="425"/>
        <v>-15415.816470588237</v>
      </c>
      <c r="L53" s="9">
        <f t="shared" si="426"/>
        <v>15415.816470588237</v>
      </c>
      <c r="M53" s="9">
        <f ca="1">IF(LEFT($L$6,2)="Q1",SUMIF(Cards_selection_BPL,$C53,INDIRECT(Index!$Q$16)),IF(LEFT($L$6,2)="Q2",SUMIF(Cards_selection_BPL,$C53,INDIRECT(Index!$Q$16))-SUMIF(Cards_selection_BPL,$C53,Balance_bplm_03),IF(LEFT($L$6,2)="Q3",SUMIF(Cards_selection_BPL,$C53,INDIRECT(Index!$Q$16))-SUMIF(Cards_selection_BPL,$C53,Balance_bplm_06),IF(LEFT($L$6,2)="Q4",SUMIF(Cards_selection_BPL,$C53,INDIRECT(Index!$Q$16))-SUMIF(Cards_selection_BPL,$C53,Balance_bplm_09),0))))</f>
        <v>0</v>
      </c>
      <c r="N53" s="120">
        <f t="shared" ca="1" si="427"/>
        <v>-15415.816470588237</v>
      </c>
      <c r="P53" s="9">
        <f t="shared" si="464"/>
        <v>15415.816470588237</v>
      </c>
      <c r="Q53" s="9">
        <f ca="1">SUMIF(Cards_selection_BPL,$C53,INDIRECT(Index!$Q$16))</f>
        <v>0</v>
      </c>
      <c r="R53" s="120">
        <f t="shared" ca="1" si="428"/>
        <v>-15415.816470588237</v>
      </c>
      <c r="S53" s="602"/>
      <c r="U53" s="601"/>
      <c r="V53" s="64"/>
      <c r="W53" s="64"/>
      <c r="X53" s="9">
        <f t="shared" si="409"/>
        <v>0</v>
      </c>
      <c r="Y53" s="9">
        <f t="shared" si="429"/>
        <v>0</v>
      </c>
      <c r="Z53" s="9">
        <f t="shared" si="430"/>
        <v>0</v>
      </c>
      <c r="AA53" s="9"/>
      <c r="AB53" s="9">
        <f t="shared" si="431"/>
        <v>0</v>
      </c>
      <c r="AC53" s="9">
        <f t="shared" si="469"/>
        <v>0</v>
      </c>
      <c r="AD53" s="9"/>
      <c r="AE53" s="9">
        <f t="shared" si="433"/>
        <v>0</v>
      </c>
      <c r="AF53" s="830">
        <f t="shared" si="434"/>
        <v>0</v>
      </c>
      <c r="AG53" s="9"/>
      <c r="AH53" s="9">
        <f t="shared" si="435"/>
        <v>0</v>
      </c>
      <c r="AI53" s="830">
        <f t="shared" si="436"/>
        <v>15415.816470588237</v>
      </c>
      <c r="AJ53" s="602"/>
      <c r="AL53" s="601"/>
      <c r="AM53" s="882">
        <f t="shared" si="437"/>
        <v>15415.816470588237</v>
      </c>
      <c r="AN53" s="9">
        <f t="shared" si="410"/>
        <v>47949.767223529416</v>
      </c>
      <c r="AO53" s="602"/>
      <c r="AR53" s="601" t="str">
        <f t="shared" si="23"/>
        <v/>
      </c>
      <c r="AS53">
        <f t="shared" si="0"/>
        <v>13208015305</v>
      </c>
      <c r="AT53" s="602" t="str">
        <f t="shared" si="24"/>
        <v>Others</v>
      </c>
      <c r="AU53" t="str">
        <f t="shared" si="2"/>
        <v/>
      </c>
      <c r="AV53" t="str">
        <f t="shared" si="3"/>
        <v>Product - Contingency</v>
      </c>
      <c r="AX53" s="64"/>
      <c r="AY53" s="64"/>
      <c r="AZ53" s="64"/>
      <c r="BA53" s="64"/>
      <c r="BB53" s="64"/>
      <c r="BC53" s="688">
        <f t="shared" si="465"/>
        <v>0</v>
      </c>
      <c r="BD53" s="64"/>
      <c r="BE53" s="64"/>
      <c r="BF53" s="64"/>
      <c r="BG53" s="688">
        <f t="shared" si="466"/>
        <v>0</v>
      </c>
      <c r="BH53" s="64"/>
      <c r="BI53" s="64"/>
      <c r="BJ53" s="64"/>
      <c r="BK53" s="688">
        <f t="shared" si="467"/>
        <v>0</v>
      </c>
      <c r="BL53" s="64"/>
      <c r="BM53" s="64"/>
      <c r="BN53" s="64"/>
      <c r="BO53" s="688">
        <f t="shared" si="468"/>
        <v>0</v>
      </c>
      <c r="BP53" s="687">
        <f t="shared" si="438"/>
        <v>0</v>
      </c>
      <c r="BQ53" s="602"/>
      <c r="BS53" s="615">
        <f t="shared" si="411"/>
        <v>0</v>
      </c>
      <c r="BT53" s="9">
        <f t="shared" si="411"/>
        <v>0</v>
      </c>
      <c r="BU53" s="9">
        <f t="shared" si="439"/>
        <v>0</v>
      </c>
      <c r="BV53" s="9">
        <f t="shared" si="411"/>
        <v>0</v>
      </c>
      <c r="BW53" s="9">
        <f t="shared" si="439"/>
        <v>0</v>
      </c>
      <c r="BX53" s="9">
        <f t="shared" si="411"/>
        <v>0</v>
      </c>
      <c r="BY53" s="9">
        <f t="shared" si="439"/>
        <v>0</v>
      </c>
      <c r="BZ53" s="9">
        <f t="shared" si="411"/>
        <v>0</v>
      </c>
      <c r="CA53" s="9">
        <f t="shared" si="439"/>
        <v>0</v>
      </c>
      <c r="CB53" s="9">
        <f t="shared" si="411"/>
        <v>0</v>
      </c>
      <c r="CC53" s="9">
        <f t="shared" si="439"/>
        <v>0</v>
      </c>
      <c r="CD53" s="9">
        <f t="shared" si="411"/>
        <v>0</v>
      </c>
      <c r="CE53" s="9">
        <f t="shared" si="439"/>
        <v>0</v>
      </c>
      <c r="CF53" s="9">
        <f t="shared" si="411"/>
        <v>0</v>
      </c>
      <c r="CG53" s="9">
        <f t="shared" si="439"/>
        <v>0</v>
      </c>
      <c r="CH53" s="9">
        <f t="shared" si="411"/>
        <v>0</v>
      </c>
      <c r="CI53" s="9">
        <f t="shared" si="439"/>
        <v>0</v>
      </c>
      <c r="CJ53" s="9">
        <f t="shared" si="411"/>
        <v>0</v>
      </c>
      <c r="CK53" s="9">
        <f t="shared" si="439"/>
        <v>0</v>
      </c>
      <c r="CL53" s="9">
        <f t="shared" si="411"/>
        <v>0</v>
      </c>
      <c r="CM53" s="9">
        <f t="shared" si="439"/>
        <v>0</v>
      </c>
      <c r="CN53" s="9">
        <f t="shared" si="411"/>
        <v>0</v>
      </c>
      <c r="CO53" s="616">
        <f t="shared" si="439"/>
        <v>0</v>
      </c>
      <c r="CQ53" s="601"/>
      <c r="CR53">
        <f t="shared" si="4"/>
        <v>13208015305</v>
      </c>
      <c r="CS53" s="602" t="str">
        <f t="shared" si="407"/>
        <v>Others</v>
      </c>
      <c r="CT53" t="str">
        <f t="shared" si="6"/>
        <v/>
      </c>
      <c r="CU53" t="str">
        <f t="shared" si="7"/>
        <v>Product - Contingency</v>
      </c>
      <c r="CW53" s="9">
        <f t="shared" si="440"/>
        <v>0</v>
      </c>
      <c r="CX53" s="9">
        <f t="shared" si="440"/>
        <v>0</v>
      </c>
      <c r="CY53" s="9">
        <f t="shared" si="412"/>
        <v>0</v>
      </c>
      <c r="CZ53" s="9">
        <f t="shared" si="441"/>
        <v>0</v>
      </c>
      <c r="DA53" s="9">
        <f t="shared" si="441"/>
        <v>0</v>
      </c>
      <c r="DB53" s="9">
        <f t="shared" si="413"/>
        <v>0</v>
      </c>
      <c r="DC53" s="9">
        <f t="shared" si="442"/>
        <v>0</v>
      </c>
      <c r="DD53" s="9">
        <f t="shared" si="442"/>
        <v>0</v>
      </c>
      <c r="DE53" s="9">
        <f t="shared" si="414"/>
        <v>0</v>
      </c>
      <c r="DF53" s="9">
        <f t="shared" si="443"/>
        <v>0</v>
      </c>
      <c r="DG53" s="9">
        <f t="shared" si="444"/>
        <v>0</v>
      </c>
      <c r="DH53" s="9">
        <f t="shared" si="445"/>
        <v>0</v>
      </c>
      <c r="DI53" s="9">
        <f t="shared" si="446"/>
        <v>0</v>
      </c>
      <c r="DJ53" s="9">
        <f t="shared" si="446"/>
        <v>0</v>
      </c>
      <c r="DK53" s="9">
        <f t="shared" si="415"/>
        <v>0</v>
      </c>
      <c r="DL53" s="9">
        <f t="shared" si="447"/>
        <v>0</v>
      </c>
      <c r="DM53" s="9">
        <f t="shared" si="447"/>
        <v>0</v>
      </c>
      <c r="DN53" s="9">
        <f t="shared" si="416"/>
        <v>0</v>
      </c>
      <c r="DO53" s="9">
        <f t="shared" si="448"/>
        <v>0</v>
      </c>
      <c r="DP53" s="9">
        <f t="shared" si="448"/>
        <v>0</v>
      </c>
      <c r="DQ53" s="9">
        <f t="shared" si="417"/>
        <v>0</v>
      </c>
      <c r="DR53" s="9">
        <f t="shared" si="449"/>
        <v>0</v>
      </c>
      <c r="DS53" s="9">
        <f t="shared" si="450"/>
        <v>0</v>
      </c>
      <c r="DT53" s="9">
        <f t="shared" si="451"/>
        <v>0</v>
      </c>
      <c r="DU53" s="9">
        <f t="shared" si="452"/>
        <v>0</v>
      </c>
      <c r="DV53" s="9">
        <f t="shared" si="452"/>
        <v>0</v>
      </c>
      <c r="DW53" s="9">
        <f t="shared" si="418"/>
        <v>0</v>
      </c>
      <c r="DX53" s="9">
        <f t="shared" si="453"/>
        <v>0</v>
      </c>
      <c r="DY53" s="9">
        <f t="shared" si="453"/>
        <v>0</v>
      </c>
      <c r="DZ53" s="9">
        <f t="shared" si="419"/>
        <v>0</v>
      </c>
      <c r="EA53" s="9">
        <f t="shared" si="454"/>
        <v>0</v>
      </c>
      <c r="EB53" s="9">
        <f t="shared" si="454"/>
        <v>0</v>
      </c>
      <c r="EC53" s="9">
        <f t="shared" si="420"/>
        <v>0</v>
      </c>
      <c r="ED53" s="9">
        <f t="shared" si="455"/>
        <v>0</v>
      </c>
      <c r="EE53" s="9">
        <f t="shared" si="456"/>
        <v>0</v>
      </c>
      <c r="EF53" s="9">
        <f t="shared" si="457"/>
        <v>0</v>
      </c>
      <c r="EG53" s="9">
        <f t="shared" si="458"/>
        <v>0</v>
      </c>
      <c r="EH53" s="9">
        <f t="shared" si="458"/>
        <v>0</v>
      </c>
      <c r="EI53" s="9">
        <f t="shared" si="421"/>
        <v>0</v>
      </c>
      <c r="EJ53" s="9">
        <f t="shared" si="459"/>
        <v>0</v>
      </c>
      <c r="EK53" s="9">
        <f t="shared" si="459"/>
        <v>0</v>
      </c>
      <c r="EL53" s="9">
        <f t="shared" si="422"/>
        <v>0</v>
      </c>
      <c r="EM53" s="9">
        <f t="shared" si="460"/>
        <v>0</v>
      </c>
      <c r="EN53" s="9">
        <f t="shared" si="460"/>
        <v>15415.816470588237</v>
      </c>
      <c r="EO53" s="9">
        <f t="shared" si="423"/>
        <v>15415.816470588237</v>
      </c>
      <c r="EP53" s="9">
        <f t="shared" si="461"/>
        <v>0</v>
      </c>
      <c r="EQ53" s="9">
        <f t="shared" si="462"/>
        <v>15415.816470588237</v>
      </c>
      <c r="ER53" s="9">
        <f t="shared" si="463"/>
        <v>15415.816470588237</v>
      </c>
      <c r="ES53" s="602"/>
    </row>
    <row r="54" spans="2:159" hidden="1" outlineLevel="1" x14ac:dyDescent="0.25">
      <c r="B54" s="601"/>
      <c r="C54" s="23"/>
      <c r="D54" s="602" t="str">
        <f t="shared" si="75"/>
        <v/>
      </c>
      <c r="F54" t="str">
        <f t="shared" si="408"/>
        <v/>
      </c>
      <c r="H54" s="9">
        <f t="shared" si="424"/>
        <v>0</v>
      </c>
      <c r="I54" s="9">
        <f ca="1">SUMIF(Cards_selection_BPL,$C54,INDIRECT(Index!$P$16))</f>
        <v>0</v>
      </c>
      <c r="J54" s="120">
        <f t="shared" ca="1" si="425"/>
        <v>0</v>
      </c>
      <c r="L54" s="9">
        <f t="shared" si="426"/>
        <v>0</v>
      </c>
      <c r="M54" s="9">
        <f ca="1">IF(LEFT($L$6,2)="Q1",SUMIF(Cards_selection_BPL,$C54,INDIRECT(Index!$Q$16)),IF(LEFT($L$6,2)="Q2",SUMIF(Cards_selection_BPL,$C54,INDIRECT(Index!$Q$16))-SUMIF(Cards_selection_BPL,$C54,Balance_bplm_03),IF(LEFT($L$6,2)="Q3",SUMIF(Cards_selection_BPL,$C54,INDIRECT(Index!$Q$16))-SUMIF(Cards_selection_BPL,$C54,Balance_bplm_06),IF(LEFT($L$6,2)="Q4",SUMIF(Cards_selection_BPL,$C54,INDIRECT(Index!$Q$16))-SUMIF(Cards_selection_BPL,$C54,Balance_bplm_09),0))))</f>
        <v>0</v>
      </c>
      <c r="N54" s="120">
        <f t="shared" ca="1" si="427"/>
        <v>0</v>
      </c>
      <c r="P54" s="9">
        <f t="shared" si="464"/>
        <v>0</v>
      </c>
      <c r="Q54" s="9">
        <f ca="1">SUMIF(Cards_selection_BPL,$C54,INDIRECT(Index!$Q$16))</f>
        <v>0</v>
      </c>
      <c r="R54" s="120">
        <f t="shared" ca="1" si="428"/>
        <v>0</v>
      </c>
      <c r="S54" s="602"/>
      <c r="U54" s="601"/>
      <c r="V54" s="64">
        <v>0</v>
      </c>
      <c r="W54" s="64"/>
      <c r="X54" s="9">
        <f t="shared" si="409"/>
        <v>0</v>
      </c>
      <c r="Y54" s="9">
        <f t="shared" si="429"/>
        <v>0</v>
      </c>
      <c r="Z54" s="9">
        <f t="shared" si="430"/>
        <v>0</v>
      </c>
      <c r="AA54" s="9">
        <f t="shared" ref="AA54:AA60" si="470">IF(AA$6&lt;=month_of_report,(SUMIF(Cards_Selection,$C54,TB_Balance_04)-SUMIF(Cards_Selection,$C54,TB_Balance_03)),0)</f>
        <v>0</v>
      </c>
      <c r="AB54" s="9">
        <f t="shared" si="431"/>
        <v>0</v>
      </c>
      <c r="AC54" s="9">
        <f t="shared" si="469"/>
        <v>0</v>
      </c>
      <c r="AD54" s="9"/>
      <c r="AE54" s="9">
        <f t="shared" si="433"/>
        <v>0</v>
      </c>
      <c r="AF54" s="830">
        <f t="shared" si="434"/>
        <v>0</v>
      </c>
      <c r="AG54" s="9"/>
      <c r="AH54" s="9">
        <f t="shared" si="435"/>
        <v>0</v>
      </c>
      <c r="AI54" s="830">
        <f t="shared" si="436"/>
        <v>0</v>
      </c>
      <c r="AJ54" s="602"/>
      <c r="AL54" s="601"/>
      <c r="AM54" s="888"/>
      <c r="AN54" s="714"/>
      <c r="AO54" s="602"/>
      <c r="AR54" s="601"/>
      <c r="AT54" s="602"/>
      <c r="AX54" s="714"/>
      <c r="AY54" s="714"/>
      <c r="AZ54" s="714"/>
      <c r="BA54" s="714"/>
      <c r="BB54" s="714"/>
      <c r="BC54" s="715"/>
      <c r="BD54" s="714"/>
      <c r="BE54" s="714"/>
      <c r="BF54" s="714"/>
      <c r="BG54" s="715"/>
      <c r="BH54" s="714"/>
      <c r="BI54" s="714"/>
      <c r="BJ54" s="714"/>
      <c r="BK54" s="715"/>
      <c r="BL54" s="714"/>
      <c r="BM54" s="714"/>
      <c r="BN54" s="714"/>
      <c r="BO54" s="715"/>
      <c r="BP54" s="714"/>
      <c r="BQ54" s="602"/>
      <c r="BS54" s="716"/>
      <c r="BT54" s="714"/>
      <c r="BU54" s="714"/>
      <c r="BV54" s="714"/>
      <c r="BW54" s="714"/>
      <c r="BX54" s="714"/>
      <c r="BY54" s="714"/>
      <c r="BZ54" s="714"/>
      <c r="CA54" s="714"/>
      <c r="CB54" s="714"/>
      <c r="CC54" s="714"/>
      <c r="CD54" s="714"/>
      <c r="CE54" s="714"/>
      <c r="CF54" s="714"/>
      <c r="CG54" s="714"/>
      <c r="CH54" s="714"/>
      <c r="CI54" s="714"/>
      <c r="CJ54" s="714"/>
      <c r="CK54" s="714"/>
      <c r="CL54" s="714"/>
      <c r="CM54" s="714"/>
      <c r="CN54" s="714"/>
      <c r="CO54" s="717"/>
      <c r="CQ54" s="601"/>
      <c r="CS54" s="602"/>
      <c r="CW54" s="714"/>
      <c r="CX54" s="714"/>
      <c r="CY54" s="714"/>
      <c r="CZ54" s="714"/>
      <c r="DA54" s="714"/>
      <c r="DB54" s="714"/>
      <c r="DC54" s="714"/>
      <c r="DD54" s="714"/>
      <c r="DE54" s="714"/>
      <c r="DF54" s="714"/>
      <c r="DG54" s="714"/>
      <c r="DH54" s="714"/>
      <c r="DI54" s="714"/>
      <c r="DJ54" s="714"/>
      <c r="DK54" s="714"/>
      <c r="DL54" s="714"/>
      <c r="DM54" s="714"/>
      <c r="DN54" s="714"/>
      <c r="DO54" s="714"/>
      <c r="DP54" s="714"/>
      <c r="DQ54" s="714"/>
      <c r="DR54" s="714"/>
      <c r="DS54" s="714"/>
      <c r="DT54" s="714"/>
      <c r="DU54" s="714"/>
      <c r="DV54" s="714"/>
      <c r="DW54" s="714"/>
      <c r="DX54" s="714"/>
      <c r="DY54" s="714"/>
      <c r="DZ54" s="714"/>
      <c r="EA54" s="714"/>
      <c r="EB54" s="714"/>
      <c r="EC54" s="714"/>
      <c r="ED54" s="714"/>
      <c r="EE54" s="714"/>
      <c r="EF54" s="714"/>
      <c r="EG54" s="714"/>
      <c r="EH54" s="714"/>
      <c r="EI54" s="714"/>
      <c r="EJ54" s="714"/>
      <c r="EK54" s="714"/>
      <c r="EL54" s="714"/>
      <c r="EM54" s="714"/>
      <c r="EN54" s="714"/>
      <c r="EO54" s="714"/>
      <c r="EP54" s="714"/>
      <c r="EQ54" s="714"/>
      <c r="ER54" s="714"/>
      <c r="ES54" s="602"/>
    </row>
    <row r="55" spans="2:159" hidden="1" outlineLevel="1" x14ac:dyDescent="0.25">
      <c r="B55" s="601"/>
      <c r="C55" s="23"/>
      <c r="D55" s="602" t="str">
        <f t="shared" si="75"/>
        <v/>
      </c>
      <c r="F55" t="str">
        <f t="shared" si="408"/>
        <v/>
      </c>
      <c r="H55" s="9">
        <f t="shared" si="424"/>
        <v>0</v>
      </c>
      <c r="I55" s="9">
        <f ca="1">SUMIF(Cards_selection_BPL,$C55,INDIRECT(Index!$P$16))</f>
        <v>0</v>
      </c>
      <c r="J55" s="120">
        <f t="shared" ref="J55" ca="1" si="471">-H55+I55</f>
        <v>0</v>
      </c>
      <c r="L55" s="9">
        <f t="shared" si="426"/>
        <v>0</v>
      </c>
      <c r="M55" s="9">
        <f ca="1">IF(LEFT($L$6,2)="Q1",SUMIF(Cards_selection_BPL,$C55,INDIRECT(Index!$Q$16)),IF(LEFT($L$6,2)="Q2",SUMIF(Cards_selection_BPL,$C55,INDIRECT(Index!$Q$16))-SUMIF(Cards_selection_BPL,$C55,Balance_bplm_03),IF(LEFT($L$6,2)="Q3",SUMIF(Cards_selection_BPL,$C55,INDIRECT(Index!$Q$16))-SUMIF(Cards_selection_BPL,$C55,Balance_bplm_06),IF(LEFT($L$6,2)="Q4",SUMIF(Cards_selection_BPL,$C55,INDIRECT(Index!$Q$16))-SUMIF(Cards_selection_BPL,$C55,Balance_bplm_09),0))))</f>
        <v>0</v>
      </c>
      <c r="N55" s="120">
        <f t="shared" ref="N55" ca="1" si="472">-L55+M55</f>
        <v>0</v>
      </c>
      <c r="P55" s="9">
        <f t="shared" si="464"/>
        <v>0</v>
      </c>
      <c r="Q55" s="9">
        <f ca="1">SUMIF(Cards_selection_BPL,$C55,INDIRECT(Index!$Q$16))</f>
        <v>0</v>
      </c>
      <c r="R55" s="120">
        <f t="shared" ref="R55" ca="1" si="473">-P55+Q55</f>
        <v>0</v>
      </c>
      <c r="S55" s="602"/>
      <c r="U55" s="601"/>
      <c r="V55" s="64">
        <v>0</v>
      </c>
      <c r="W55" s="64"/>
      <c r="X55" s="9">
        <f t="shared" si="409"/>
        <v>0</v>
      </c>
      <c r="Y55" s="9">
        <f t="shared" si="429"/>
        <v>0</v>
      </c>
      <c r="Z55" s="9">
        <f t="shared" si="430"/>
        <v>0</v>
      </c>
      <c r="AA55" s="9"/>
      <c r="AB55" s="9">
        <f t="shared" si="431"/>
        <v>0</v>
      </c>
      <c r="AC55" s="9">
        <f t="shared" si="469"/>
        <v>0</v>
      </c>
      <c r="AD55" s="9"/>
      <c r="AE55" s="9">
        <f t="shared" si="433"/>
        <v>0</v>
      </c>
      <c r="AF55" s="830">
        <f t="shared" si="434"/>
        <v>0</v>
      </c>
      <c r="AG55" s="9"/>
      <c r="AH55" s="9">
        <f t="shared" si="435"/>
        <v>0</v>
      </c>
      <c r="AI55" s="830">
        <f t="shared" si="436"/>
        <v>0</v>
      </c>
      <c r="AJ55" s="602"/>
      <c r="AL55" s="601"/>
      <c r="AM55" s="888"/>
      <c r="AN55" s="714"/>
      <c r="AO55" s="602"/>
      <c r="AR55" s="601"/>
      <c r="AT55" s="602"/>
      <c r="AX55" s="714"/>
      <c r="AY55" s="714"/>
      <c r="AZ55" s="714"/>
      <c r="BA55" s="714"/>
      <c r="BB55" s="714"/>
      <c r="BC55" s="715"/>
      <c r="BD55" s="714"/>
      <c r="BE55" s="714"/>
      <c r="BF55" s="714"/>
      <c r="BG55" s="715"/>
      <c r="BH55" s="714"/>
      <c r="BI55" s="714"/>
      <c r="BJ55" s="714"/>
      <c r="BK55" s="715"/>
      <c r="BL55" s="714"/>
      <c r="BM55" s="714"/>
      <c r="BN55" s="714"/>
      <c r="BO55" s="715"/>
      <c r="BP55" s="714"/>
      <c r="BQ55" s="602"/>
      <c r="BS55" s="716"/>
      <c r="BT55" s="714"/>
      <c r="BU55" s="714"/>
      <c r="BV55" s="714"/>
      <c r="BW55" s="714"/>
      <c r="BX55" s="714"/>
      <c r="BY55" s="714"/>
      <c r="BZ55" s="714"/>
      <c r="CA55" s="714"/>
      <c r="CB55" s="714"/>
      <c r="CC55" s="714"/>
      <c r="CD55" s="714"/>
      <c r="CE55" s="714"/>
      <c r="CF55" s="714"/>
      <c r="CG55" s="714"/>
      <c r="CH55" s="714"/>
      <c r="CI55" s="714"/>
      <c r="CJ55" s="714"/>
      <c r="CK55" s="714"/>
      <c r="CL55" s="714"/>
      <c r="CM55" s="714"/>
      <c r="CN55" s="714"/>
      <c r="CO55" s="717"/>
      <c r="CQ55" s="601"/>
      <c r="CS55" s="602"/>
      <c r="CW55" s="714"/>
      <c r="CX55" s="714"/>
      <c r="CY55" s="714"/>
      <c r="CZ55" s="714"/>
      <c r="DA55" s="714"/>
      <c r="DB55" s="714"/>
      <c r="DC55" s="714"/>
      <c r="DD55" s="714"/>
      <c r="DE55" s="714"/>
      <c r="DF55" s="714"/>
      <c r="DG55" s="714"/>
      <c r="DH55" s="714"/>
      <c r="DI55" s="714"/>
      <c r="DJ55" s="714"/>
      <c r="DK55" s="714"/>
      <c r="DL55" s="714"/>
      <c r="DM55" s="714"/>
      <c r="DN55" s="714"/>
      <c r="DO55" s="714"/>
      <c r="DP55" s="714"/>
      <c r="DQ55" s="714"/>
      <c r="DR55" s="714"/>
      <c r="DS55" s="714"/>
      <c r="DT55" s="714"/>
      <c r="DU55" s="714"/>
      <c r="DV55" s="714"/>
      <c r="DW55" s="714"/>
      <c r="DX55" s="714"/>
      <c r="DY55" s="714"/>
      <c r="DZ55" s="714"/>
      <c r="EA55" s="714"/>
      <c r="EB55" s="714"/>
      <c r="EC55" s="714"/>
      <c r="ED55" s="714"/>
      <c r="EE55" s="714"/>
      <c r="EF55" s="714"/>
      <c r="EG55" s="714"/>
      <c r="EH55" s="714"/>
      <c r="EI55" s="714"/>
      <c r="EJ55" s="714"/>
      <c r="EK55" s="714"/>
      <c r="EL55" s="714"/>
      <c r="EM55" s="714"/>
      <c r="EN55" s="714"/>
      <c r="EO55" s="714"/>
      <c r="EP55" s="714"/>
      <c r="EQ55" s="714"/>
      <c r="ER55" s="714"/>
      <c r="ES55" s="602"/>
    </row>
    <row r="56" spans="2:159" hidden="1" outlineLevel="1" x14ac:dyDescent="0.25">
      <c r="B56" s="601"/>
      <c r="C56" s="23"/>
      <c r="D56" s="602" t="str">
        <f t="shared" si="75"/>
        <v/>
      </c>
      <c r="F56" t="str">
        <f t="shared" si="408"/>
        <v/>
      </c>
      <c r="H56" s="9">
        <f t="shared" si="424"/>
        <v>0</v>
      </c>
      <c r="I56" s="9">
        <f ca="1">SUMIF(Cards_selection_BPL,$C56,INDIRECT(Index!$P$16))</f>
        <v>0</v>
      </c>
      <c r="J56" s="120">
        <f t="shared" ca="1" si="425"/>
        <v>0</v>
      </c>
      <c r="L56" s="9">
        <f t="shared" si="426"/>
        <v>0</v>
      </c>
      <c r="M56" s="9">
        <f ca="1">IF(LEFT($L$6,2)="Q1",SUMIF(Cards_selection_BPL,$C56,INDIRECT(Index!$Q$16)),IF(LEFT($L$6,2)="Q2",SUMIF(Cards_selection_BPL,$C56,INDIRECT(Index!$Q$16))-SUMIF(Cards_selection_BPL,$C56,Balance_bplm_03),IF(LEFT($L$6,2)="Q3",SUMIF(Cards_selection_BPL,$C56,INDIRECT(Index!$Q$16))-SUMIF(Cards_selection_BPL,$C56,Balance_bplm_06),IF(LEFT($L$6,2)="Q4",SUMIF(Cards_selection_BPL,$C56,INDIRECT(Index!$Q$16))-SUMIF(Cards_selection_BPL,$C56,Balance_bplm_09),0))))</f>
        <v>0</v>
      </c>
      <c r="N56" s="120">
        <f t="shared" ca="1" si="427"/>
        <v>0</v>
      </c>
      <c r="P56" s="9">
        <f t="shared" si="464"/>
        <v>0</v>
      </c>
      <c r="Q56" s="9">
        <f ca="1">SUMIF(Cards_selection_BPL,$C56,INDIRECT(Index!$Q$16))</f>
        <v>0</v>
      </c>
      <c r="R56" s="120">
        <f t="shared" ca="1" si="428"/>
        <v>0</v>
      </c>
      <c r="S56" s="602"/>
      <c r="U56" s="601"/>
      <c r="V56" s="64">
        <v>0</v>
      </c>
      <c r="W56" s="64"/>
      <c r="X56" s="9">
        <f t="shared" si="409"/>
        <v>0</v>
      </c>
      <c r="Y56" s="9">
        <f t="shared" si="429"/>
        <v>0</v>
      </c>
      <c r="Z56" s="9">
        <f t="shared" si="430"/>
        <v>0</v>
      </c>
      <c r="AA56" s="9"/>
      <c r="AB56" s="9">
        <f t="shared" si="431"/>
        <v>0</v>
      </c>
      <c r="AC56" s="9">
        <f t="shared" si="469"/>
        <v>0</v>
      </c>
      <c r="AD56" s="9"/>
      <c r="AE56" s="9">
        <f t="shared" si="433"/>
        <v>0</v>
      </c>
      <c r="AF56" s="830">
        <f t="shared" si="434"/>
        <v>0</v>
      </c>
      <c r="AG56" s="9"/>
      <c r="AH56" s="9">
        <f t="shared" si="435"/>
        <v>0</v>
      </c>
      <c r="AI56" s="830">
        <f t="shared" si="436"/>
        <v>0</v>
      </c>
      <c r="AJ56" s="602"/>
      <c r="AL56" s="601"/>
      <c r="AM56" s="888"/>
      <c r="AN56" s="714"/>
      <c r="AO56" s="602"/>
      <c r="AR56" s="601"/>
      <c r="AT56" s="602"/>
      <c r="AX56" s="714"/>
      <c r="AY56" s="714"/>
      <c r="AZ56" s="714"/>
      <c r="BA56" s="714"/>
      <c r="BB56" s="714"/>
      <c r="BC56" s="715"/>
      <c r="BD56" s="714"/>
      <c r="BE56" s="714"/>
      <c r="BF56" s="714"/>
      <c r="BG56" s="715"/>
      <c r="BH56" s="714"/>
      <c r="BI56" s="714"/>
      <c r="BJ56" s="714"/>
      <c r="BK56" s="715"/>
      <c r="BL56" s="714"/>
      <c r="BM56" s="714"/>
      <c r="BN56" s="714"/>
      <c r="BO56" s="715"/>
      <c r="BP56" s="714"/>
      <c r="BQ56" s="602"/>
      <c r="BS56" s="716"/>
      <c r="BT56" s="714"/>
      <c r="BU56" s="714"/>
      <c r="BV56" s="714"/>
      <c r="BW56" s="714"/>
      <c r="BX56" s="714"/>
      <c r="BY56" s="714"/>
      <c r="BZ56" s="714"/>
      <c r="CA56" s="714"/>
      <c r="CB56" s="714"/>
      <c r="CC56" s="714"/>
      <c r="CD56" s="714"/>
      <c r="CE56" s="714"/>
      <c r="CF56" s="714"/>
      <c r="CG56" s="714"/>
      <c r="CH56" s="714"/>
      <c r="CI56" s="714"/>
      <c r="CJ56" s="714"/>
      <c r="CK56" s="714"/>
      <c r="CL56" s="714"/>
      <c r="CM56" s="714"/>
      <c r="CN56" s="714"/>
      <c r="CO56" s="717"/>
      <c r="CQ56" s="601"/>
      <c r="CS56" s="602"/>
      <c r="CW56" s="714"/>
      <c r="CX56" s="714"/>
      <c r="CY56" s="714"/>
      <c r="CZ56" s="714"/>
      <c r="DA56" s="714"/>
      <c r="DB56" s="714"/>
      <c r="DC56" s="714"/>
      <c r="DD56" s="714"/>
      <c r="DE56" s="714"/>
      <c r="DF56" s="714"/>
      <c r="DG56" s="714"/>
      <c r="DH56" s="714"/>
      <c r="DI56" s="714"/>
      <c r="DJ56" s="714"/>
      <c r="DK56" s="714"/>
      <c r="DL56" s="714"/>
      <c r="DM56" s="714"/>
      <c r="DN56" s="714"/>
      <c r="DO56" s="714"/>
      <c r="DP56" s="714"/>
      <c r="DQ56" s="714"/>
      <c r="DR56" s="714"/>
      <c r="DS56" s="714"/>
      <c r="DT56" s="714"/>
      <c r="DU56" s="714"/>
      <c r="DV56" s="714"/>
      <c r="DW56" s="714"/>
      <c r="DX56" s="714"/>
      <c r="DY56" s="714"/>
      <c r="DZ56" s="714"/>
      <c r="EA56" s="714"/>
      <c r="EB56" s="714"/>
      <c r="EC56" s="714"/>
      <c r="ED56" s="714"/>
      <c r="EE56" s="714"/>
      <c r="EF56" s="714"/>
      <c r="EG56" s="714"/>
      <c r="EH56" s="714"/>
      <c r="EI56" s="714"/>
      <c r="EJ56" s="714"/>
      <c r="EK56" s="714"/>
      <c r="EL56" s="714"/>
      <c r="EM56" s="714"/>
      <c r="EN56" s="714"/>
      <c r="EO56" s="714"/>
      <c r="EP56" s="714"/>
      <c r="EQ56" s="714"/>
      <c r="ER56" s="714"/>
      <c r="ES56" s="602"/>
    </row>
    <row r="57" spans="2:159" hidden="1" outlineLevel="1" x14ac:dyDescent="0.25">
      <c r="B57" s="601"/>
      <c r="C57" s="23"/>
      <c r="D57" s="602" t="str">
        <f t="shared" si="75"/>
        <v/>
      </c>
      <c r="F57" t="str">
        <f t="shared" si="408"/>
        <v/>
      </c>
      <c r="H57" s="9">
        <f t="shared" si="424"/>
        <v>0</v>
      </c>
      <c r="I57" s="9">
        <f ca="1">SUMIF(Cards_selection_BPL,$C57,INDIRECT(Index!$P$16))</f>
        <v>0</v>
      </c>
      <c r="J57" s="120">
        <f t="shared" ref="J57:J59" ca="1" si="474">-H57+I57</f>
        <v>0</v>
      </c>
      <c r="L57" s="9">
        <f t="shared" si="426"/>
        <v>0</v>
      </c>
      <c r="M57" s="9">
        <f ca="1">IF(LEFT($L$6,2)="Q1",SUMIF(Cards_selection_BPL,$C57,INDIRECT(Index!$Q$16)),IF(LEFT($L$6,2)="Q2",SUMIF(Cards_selection_BPL,$C57,INDIRECT(Index!$Q$16))-SUMIF(Cards_selection_BPL,$C57,Balance_bplm_03),IF(LEFT($L$6,2)="Q3",SUMIF(Cards_selection_BPL,$C57,INDIRECT(Index!$Q$16))-SUMIF(Cards_selection_BPL,$C57,Balance_bplm_06),IF(LEFT($L$6,2)="Q4",SUMIF(Cards_selection_BPL,$C57,INDIRECT(Index!$Q$16))-SUMIF(Cards_selection_BPL,$C57,Balance_bplm_09),0))))</f>
        <v>0</v>
      </c>
      <c r="N57" s="120">
        <f t="shared" ref="N57:N59" ca="1" si="475">-L57+M57</f>
        <v>0</v>
      </c>
      <c r="P57" s="9">
        <f t="shared" si="464"/>
        <v>0</v>
      </c>
      <c r="Q57" s="9">
        <f ca="1">SUMIF(Cards_selection_BPL,$C57,INDIRECT(Index!$Q$16))</f>
        <v>0</v>
      </c>
      <c r="R57" s="120">
        <f t="shared" ref="R57:R59" ca="1" si="476">-P57+Q57</f>
        <v>0</v>
      </c>
      <c r="S57" s="602"/>
      <c r="U57" s="601"/>
      <c r="V57" s="64">
        <v>0</v>
      </c>
      <c r="W57" s="64"/>
      <c r="X57" s="9">
        <f t="shared" si="409"/>
        <v>0</v>
      </c>
      <c r="Y57" s="9">
        <f t="shared" si="429"/>
        <v>0</v>
      </c>
      <c r="Z57" s="9">
        <f t="shared" si="430"/>
        <v>0</v>
      </c>
      <c r="AA57" s="9"/>
      <c r="AB57" s="9">
        <f t="shared" si="431"/>
        <v>0</v>
      </c>
      <c r="AC57" s="9">
        <f t="shared" si="469"/>
        <v>0</v>
      </c>
      <c r="AD57" s="9"/>
      <c r="AE57" s="9">
        <f t="shared" si="433"/>
        <v>0</v>
      </c>
      <c r="AF57" s="830">
        <f t="shared" si="434"/>
        <v>0</v>
      </c>
      <c r="AG57" s="9"/>
      <c r="AH57" s="9">
        <f t="shared" si="435"/>
        <v>0</v>
      </c>
      <c r="AI57" s="830">
        <f t="shared" si="436"/>
        <v>0</v>
      </c>
      <c r="AJ57" s="602"/>
      <c r="AL57" s="601"/>
      <c r="AM57" s="888"/>
      <c r="AN57" s="714"/>
      <c r="AO57" s="602"/>
      <c r="AR57" s="601"/>
      <c r="AT57" s="602"/>
      <c r="AX57" s="714"/>
      <c r="AY57" s="714"/>
      <c r="AZ57" s="714"/>
      <c r="BA57" s="714"/>
      <c r="BB57" s="714"/>
      <c r="BC57" s="715"/>
      <c r="BD57" s="714"/>
      <c r="BE57" s="714"/>
      <c r="BF57" s="714"/>
      <c r="BG57" s="715"/>
      <c r="BH57" s="714"/>
      <c r="BI57" s="714"/>
      <c r="BJ57" s="714"/>
      <c r="BK57" s="715"/>
      <c r="BL57" s="714"/>
      <c r="BM57" s="714"/>
      <c r="BN57" s="714"/>
      <c r="BO57" s="715"/>
      <c r="BP57" s="714"/>
      <c r="BQ57" s="602"/>
      <c r="BS57" s="716"/>
      <c r="BT57" s="714"/>
      <c r="BU57" s="714"/>
      <c r="BV57" s="714"/>
      <c r="BW57" s="714"/>
      <c r="BX57" s="714"/>
      <c r="BY57" s="714"/>
      <c r="BZ57" s="714"/>
      <c r="CA57" s="714"/>
      <c r="CB57" s="714"/>
      <c r="CC57" s="714"/>
      <c r="CD57" s="714"/>
      <c r="CE57" s="714"/>
      <c r="CF57" s="714"/>
      <c r="CG57" s="714"/>
      <c r="CH57" s="714"/>
      <c r="CI57" s="714"/>
      <c r="CJ57" s="714"/>
      <c r="CK57" s="714"/>
      <c r="CL57" s="714"/>
      <c r="CM57" s="714"/>
      <c r="CN57" s="714"/>
      <c r="CO57" s="717"/>
      <c r="CQ57" s="601"/>
      <c r="CS57" s="602"/>
      <c r="CW57" s="714"/>
      <c r="CX57" s="714"/>
      <c r="CY57" s="714"/>
      <c r="CZ57" s="714"/>
      <c r="DA57" s="714"/>
      <c r="DB57" s="714"/>
      <c r="DC57" s="714"/>
      <c r="DD57" s="714"/>
      <c r="DE57" s="714"/>
      <c r="DF57" s="714"/>
      <c r="DG57" s="714"/>
      <c r="DH57" s="714"/>
      <c r="DI57" s="714"/>
      <c r="DJ57" s="714"/>
      <c r="DK57" s="714"/>
      <c r="DL57" s="714"/>
      <c r="DM57" s="714"/>
      <c r="DN57" s="714"/>
      <c r="DO57" s="714"/>
      <c r="DP57" s="714"/>
      <c r="DQ57" s="714"/>
      <c r="DR57" s="714"/>
      <c r="DS57" s="714"/>
      <c r="DT57" s="714"/>
      <c r="DU57" s="714"/>
      <c r="DV57" s="714"/>
      <c r="DW57" s="714"/>
      <c r="DX57" s="714"/>
      <c r="DY57" s="714"/>
      <c r="DZ57" s="714"/>
      <c r="EA57" s="714"/>
      <c r="EB57" s="714"/>
      <c r="EC57" s="714"/>
      <c r="ED57" s="714"/>
      <c r="EE57" s="714"/>
      <c r="EF57" s="714"/>
      <c r="EG57" s="714"/>
      <c r="EH57" s="714"/>
      <c r="EI57" s="714"/>
      <c r="EJ57" s="714"/>
      <c r="EK57" s="714"/>
      <c r="EL57" s="714"/>
      <c r="EM57" s="714"/>
      <c r="EN57" s="714"/>
      <c r="EO57" s="714"/>
      <c r="EP57" s="714"/>
      <c r="EQ57" s="714"/>
      <c r="ER57" s="714"/>
      <c r="ES57" s="602"/>
    </row>
    <row r="58" spans="2:159" hidden="1" outlineLevel="1" x14ac:dyDescent="0.25">
      <c r="B58" s="601"/>
      <c r="C58" s="23"/>
      <c r="D58" s="602" t="str">
        <f t="shared" si="75"/>
        <v/>
      </c>
      <c r="F58" t="str">
        <f t="shared" si="408"/>
        <v/>
      </c>
      <c r="H58" s="9">
        <f t="shared" si="424"/>
        <v>0</v>
      </c>
      <c r="I58" s="9">
        <f ca="1">SUMIF(Cards_selection_BPL,$C58,INDIRECT(Index!$P$16))</f>
        <v>0</v>
      </c>
      <c r="J58" s="120">
        <f t="shared" ref="J58" ca="1" si="477">-H58+I58</f>
        <v>0</v>
      </c>
      <c r="L58" s="9">
        <f t="shared" si="426"/>
        <v>0</v>
      </c>
      <c r="M58" s="9">
        <f ca="1">IF(LEFT($L$6,2)="Q1",SUMIF(Cards_selection_BPL,$C58,INDIRECT(Index!$Q$16)),IF(LEFT($L$6,2)="Q2",SUMIF(Cards_selection_BPL,$C58,INDIRECT(Index!$Q$16))-SUMIF(Cards_selection_BPL,$C58,Balance_bplm_03),IF(LEFT($L$6,2)="Q3",SUMIF(Cards_selection_BPL,$C58,INDIRECT(Index!$Q$16))-SUMIF(Cards_selection_BPL,$C58,Balance_bplm_06),IF(LEFT($L$6,2)="Q4",SUMIF(Cards_selection_BPL,$C58,INDIRECT(Index!$Q$16))-SUMIF(Cards_selection_BPL,$C58,Balance_bplm_09),0))))</f>
        <v>0</v>
      </c>
      <c r="N58" s="120">
        <f t="shared" ref="N58" ca="1" si="478">-L58+M58</f>
        <v>0</v>
      </c>
      <c r="P58" s="9">
        <f t="shared" si="464"/>
        <v>0</v>
      </c>
      <c r="Q58" s="9">
        <f ca="1">SUMIF(Cards_selection_BPL,$C58,INDIRECT(Index!$Q$16))</f>
        <v>0</v>
      </c>
      <c r="R58" s="120">
        <f t="shared" ref="R58" ca="1" si="479">-P58+Q58</f>
        <v>0</v>
      </c>
      <c r="S58" s="602"/>
      <c r="U58" s="601"/>
      <c r="V58" s="64">
        <v>0</v>
      </c>
      <c r="W58" s="64"/>
      <c r="X58" s="9">
        <f t="shared" si="409"/>
        <v>0</v>
      </c>
      <c r="Y58" s="9">
        <f t="shared" si="429"/>
        <v>0</v>
      </c>
      <c r="Z58" s="9">
        <f t="shared" si="430"/>
        <v>0</v>
      </c>
      <c r="AA58" s="9"/>
      <c r="AB58" s="9">
        <f t="shared" si="431"/>
        <v>0</v>
      </c>
      <c r="AC58" s="9">
        <f t="shared" si="469"/>
        <v>0</v>
      </c>
      <c r="AD58" s="9"/>
      <c r="AE58" s="9">
        <f t="shared" si="433"/>
        <v>0</v>
      </c>
      <c r="AF58" s="830">
        <f t="shared" si="434"/>
        <v>0</v>
      </c>
      <c r="AG58" s="9"/>
      <c r="AH58" s="9">
        <f t="shared" si="435"/>
        <v>0</v>
      </c>
      <c r="AI58" s="830">
        <f t="shared" si="436"/>
        <v>0</v>
      </c>
      <c r="AJ58" s="602"/>
      <c r="AL58" s="601"/>
      <c r="AM58" s="882">
        <f t="shared" ref="AM58" si="480">P58</f>
        <v>0</v>
      </c>
      <c r="AN58" s="9">
        <f t="shared" si="410"/>
        <v>0</v>
      </c>
      <c r="AO58" s="602"/>
      <c r="AR58" s="601" t="str">
        <f t="shared" ref="AR58" si="481">IF(B58="","",B58)</f>
        <v/>
      </c>
      <c r="AS58" t="str">
        <f t="shared" ref="AS58" si="482">IF(C58="","",C58)</f>
        <v/>
      </c>
      <c r="AT58" s="602" t="str">
        <f t="shared" si="24"/>
        <v/>
      </c>
      <c r="AU58" t="str">
        <f t="shared" ref="AU58" si="483">IF(E58="","",E58)</f>
        <v/>
      </c>
      <c r="AV58" t="str">
        <f t="shared" ref="AV58" si="484">IF(F58="","",F58)</f>
        <v/>
      </c>
      <c r="AX58" s="64"/>
      <c r="AY58" s="64"/>
      <c r="AZ58" s="64"/>
      <c r="BA58" s="64"/>
      <c r="BB58" s="64"/>
      <c r="BC58" s="688">
        <f t="shared" ref="BC58" si="485">SUM(AZ58:BB58)</f>
        <v>0</v>
      </c>
      <c r="BD58" s="64"/>
      <c r="BE58" s="64"/>
      <c r="BF58" s="64"/>
      <c r="BG58" s="688">
        <f t="shared" ref="BG58" si="486">SUM(BD58:BF58)</f>
        <v>0</v>
      </c>
      <c r="BH58" s="64"/>
      <c r="BI58" s="64"/>
      <c r="BJ58" s="64"/>
      <c r="BK58" s="688">
        <f t="shared" ref="BK58" si="487">SUM(BH58:BJ58)</f>
        <v>0</v>
      </c>
      <c r="BL58" s="64"/>
      <c r="BM58" s="64"/>
      <c r="BN58" s="64"/>
      <c r="BO58" s="688">
        <f t="shared" ref="BO58" si="488">SUM(BL58:BN58)</f>
        <v>0</v>
      </c>
      <c r="BP58" s="687">
        <f t="shared" ref="BP58" si="489">BO58+BK58+BG58+BC58</f>
        <v>0</v>
      </c>
      <c r="BQ58" s="602"/>
      <c r="BS58" s="615">
        <f t="shared" si="411"/>
        <v>0</v>
      </c>
      <c r="BT58" s="9">
        <f t="shared" si="411"/>
        <v>0</v>
      </c>
      <c r="BU58" s="9">
        <f t="shared" ref="BU58" si="490">SUM(BS58:BT58)</f>
        <v>0</v>
      </c>
      <c r="BV58" s="9">
        <f t="shared" si="411"/>
        <v>0</v>
      </c>
      <c r="BW58" s="9">
        <f t="shared" ref="BW58" si="491">SUM(BU58:BV58)</f>
        <v>0</v>
      </c>
      <c r="BX58" s="9">
        <f t="shared" si="411"/>
        <v>0</v>
      </c>
      <c r="BY58" s="9">
        <f t="shared" ref="BY58" si="492">SUM(BW58:BX58)</f>
        <v>0</v>
      </c>
      <c r="BZ58" s="9">
        <f t="shared" si="411"/>
        <v>0</v>
      </c>
      <c r="CA58" s="9">
        <f t="shared" ref="CA58" si="493">SUM(BY58:BZ58)</f>
        <v>0</v>
      </c>
      <c r="CB58" s="9">
        <f t="shared" si="411"/>
        <v>0</v>
      </c>
      <c r="CC58" s="9">
        <f t="shared" ref="CC58" si="494">SUM(CA58:CB58)</f>
        <v>0</v>
      </c>
      <c r="CD58" s="9">
        <f t="shared" si="411"/>
        <v>0</v>
      </c>
      <c r="CE58" s="9">
        <f t="shared" ref="CE58" si="495">SUM(CC58:CD58)</f>
        <v>0</v>
      </c>
      <c r="CF58" s="9">
        <f t="shared" si="411"/>
        <v>0</v>
      </c>
      <c r="CG58" s="9">
        <f t="shared" ref="CG58" si="496">SUM(CE58:CF58)</f>
        <v>0</v>
      </c>
      <c r="CH58" s="9">
        <f t="shared" si="411"/>
        <v>0</v>
      </c>
      <c r="CI58" s="9">
        <f t="shared" ref="CI58" si="497">SUM(CG58:CH58)</f>
        <v>0</v>
      </c>
      <c r="CJ58" s="9">
        <f t="shared" si="411"/>
        <v>0</v>
      </c>
      <c r="CK58" s="9">
        <f t="shared" ref="CK58" si="498">SUM(CI58:CJ58)</f>
        <v>0</v>
      </c>
      <c r="CL58" s="9">
        <f t="shared" si="411"/>
        <v>0</v>
      </c>
      <c r="CM58" s="9">
        <f t="shared" ref="CM58" si="499">SUM(CK58:CL58)</f>
        <v>0</v>
      </c>
      <c r="CN58" s="9">
        <f t="shared" si="411"/>
        <v>0</v>
      </c>
      <c r="CO58" s="616">
        <f t="shared" ref="CO58" si="500">SUM(CM58:CN58)</f>
        <v>0</v>
      </c>
      <c r="CQ58" s="601"/>
      <c r="CR58" t="str">
        <f t="shared" ref="CR58" si="501">AS58</f>
        <v/>
      </c>
      <c r="CS58" s="602" t="str">
        <f t="shared" si="407"/>
        <v/>
      </c>
      <c r="CT58" t="str">
        <f t="shared" ref="CT58" si="502">AU58</f>
        <v/>
      </c>
      <c r="CU58" t="str">
        <f t="shared" ref="CU58" si="503">AV58</f>
        <v/>
      </c>
      <c r="CW58" s="9">
        <f t="shared" si="440"/>
        <v>0</v>
      </c>
      <c r="CX58" s="9">
        <f t="shared" si="440"/>
        <v>0</v>
      </c>
      <c r="CY58" s="9">
        <f>IF(CY$6&lt;=month_of_report,(IFERROR(INDEX($X$8:$AI$277,MATCH($CR58,$C$8:$C$277,0),MATCH(CY$6,$X$6:$AI$6,0)),0)),0)</f>
        <v>0</v>
      </c>
      <c r="CZ58" s="9">
        <f t="shared" si="441"/>
        <v>0</v>
      </c>
      <c r="DA58" s="9">
        <f t="shared" si="441"/>
        <v>0</v>
      </c>
      <c r="DB58" s="9">
        <f>IF(DB$6&lt;=month_of_report,(IFERROR(INDEX($X$8:$AI$277,MATCH($CR58,$C$8:$C$277,0),MATCH(DB$6,$X$6:$AI$6,0)),0)),0)</f>
        <v>0</v>
      </c>
      <c r="DC58" s="9">
        <f t="shared" si="442"/>
        <v>0</v>
      </c>
      <c r="DD58" s="9">
        <f t="shared" si="442"/>
        <v>0</v>
      </c>
      <c r="DE58" s="9">
        <f>IF(DE$6&lt;=month_of_report,(IFERROR(INDEX($X$8:$AI$277,MATCH($CR58,$C$8:$C$277,0),MATCH(DE$6,$X$6:$AI$6,0)),0)),0)</f>
        <v>0</v>
      </c>
      <c r="DF58" s="9">
        <f t="shared" ref="DF58" si="504">SUM(DC58,CZ58,CW58)</f>
        <v>0</v>
      </c>
      <c r="DG58" s="9">
        <f t="shared" ref="DG58" si="505">SUM(DD58,DA58,CX58)</f>
        <v>0</v>
      </c>
      <c r="DH58" s="9">
        <f t="shared" ref="DH58" si="506">SUM(DE58,DB58,CY58)</f>
        <v>0</v>
      </c>
      <c r="DI58" s="9">
        <f t="shared" si="446"/>
        <v>0</v>
      </c>
      <c r="DJ58" s="9">
        <f t="shared" si="446"/>
        <v>0</v>
      </c>
      <c r="DK58" s="9">
        <f>IF(DK$6&lt;=month_of_report,(IFERROR(INDEX($X$8:$AI$277,MATCH($CR58,$C$8:$C$277,0),MATCH(DK$6,$X$6:$AI$6,0)),0)),0)</f>
        <v>0</v>
      </c>
      <c r="DL58" s="9">
        <f t="shared" si="447"/>
        <v>0</v>
      </c>
      <c r="DM58" s="9">
        <f t="shared" si="447"/>
        <v>0</v>
      </c>
      <c r="DN58" s="9">
        <f>IF(DN$6&lt;=month_of_report,(IFERROR(INDEX($X$8:$AI$277,MATCH($CR58,$C$8:$C$277,0),MATCH(DN$6,$X$6:$AI$6,0)),0)),0)</f>
        <v>0</v>
      </c>
      <c r="DO58" s="9">
        <f t="shared" si="448"/>
        <v>0</v>
      </c>
      <c r="DP58" s="9">
        <f t="shared" si="448"/>
        <v>0</v>
      </c>
      <c r="DQ58" s="9">
        <f>IF(DQ$6&lt;=month_of_report,(IFERROR(INDEX($X$8:$AI$277,MATCH($CR58,$C$8:$C$277,0),MATCH(DQ$6,$X$6:$AI$6,0)),0)),0)</f>
        <v>0</v>
      </c>
      <c r="DR58" s="9">
        <f t="shared" ref="DR58" si="507">SUM(DO58,DL58,DI58)</f>
        <v>0</v>
      </c>
      <c r="DS58" s="9">
        <f t="shared" ref="DS58" si="508">SUM(DP58,DM58,DJ58)</f>
        <v>0</v>
      </c>
      <c r="DT58" s="9">
        <f t="shared" ref="DT58" si="509">SUM(DQ58,DN58,DK58)</f>
        <v>0</v>
      </c>
      <c r="DU58" s="9">
        <f t="shared" si="452"/>
        <v>0</v>
      </c>
      <c r="DV58" s="9">
        <f t="shared" si="452"/>
        <v>0</v>
      </c>
      <c r="DW58" s="9">
        <f>IF(DW$6&lt;=month_of_report,(IFERROR(INDEX($X$8:$AI$277,MATCH($CR58,$C$8:$C$277,0),MATCH(DW$6,$X$6:$AI$6,0)),0)),0)</f>
        <v>0</v>
      </c>
      <c r="DX58" s="9">
        <f t="shared" si="453"/>
        <v>0</v>
      </c>
      <c r="DY58" s="9">
        <f t="shared" si="453"/>
        <v>0</v>
      </c>
      <c r="DZ58" s="9">
        <f>IF(DZ$6&lt;=month_of_report,(IFERROR(INDEX($X$8:$AI$277,MATCH($CR58,$C$8:$C$277,0),MATCH(DZ$6,$X$6:$AI$6,0)),0)),0)</f>
        <v>0</v>
      </c>
      <c r="EA58" s="9">
        <f t="shared" si="454"/>
        <v>0</v>
      </c>
      <c r="EB58" s="9">
        <f t="shared" si="454"/>
        <v>0</v>
      </c>
      <c r="EC58" s="9">
        <f>IF(EC$6&lt;=month_of_report,(IFERROR(INDEX($X$8:$AI$277,MATCH($CR58,$C$8:$C$277,0),MATCH(EC$6,$X$6:$AI$6,0)),0)),0)</f>
        <v>0</v>
      </c>
      <c r="ED58" s="9">
        <f t="shared" ref="ED58" si="510">SUM(EA58,DX58,DU58)</f>
        <v>0</v>
      </c>
      <c r="EE58" s="9">
        <f t="shared" ref="EE58" si="511">SUM(EB58,DY58,DV58)</f>
        <v>0</v>
      </c>
      <c r="EF58" s="9">
        <f t="shared" ref="EF58" si="512">SUM(EC58,DZ58,DW58)</f>
        <v>0</v>
      </c>
      <c r="EG58" s="9">
        <f t="shared" si="458"/>
        <v>0</v>
      </c>
      <c r="EH58" s="9">
        <f t="shared" si="458"/>
        <v>0</v>
      </c>
      <c r="EI58" s="9">
        <f>IF(EI$6&lt;=month_of_report,(IFERROR(INDEX($X$8:$AI$277,MATCH($CR58,$C$8:$C$277,0),MATCH(EI$6,$X$6:$AI$6,0)),0)),0)</f>
        <v>0</v>
      </c>
      <c r="EJ58" s="9">
        <f t="shared" si="459"/>
        <v>0</v>
      </c>
      <c r="EK58" s="9">
        <f t="shared" si="459"/>
        <v>0</v>
      </c>
      <c r="EL58" s="9">
        <f>IF(EL$6&lt;=month_of_report,(IFERROR(INDEX($X$8:$AI$277,MATCH($CR58,$C$8:$C$277,0),MATCH(EL$6,$X$6:$AI$6,0)),0)),0)</f>
        <v>0</v>
      </c>
      <c r="EM58" s="9">
        <f t="shared" si="460"/>
        <v>0</v>
      </c>
      <c r="EN58" s="9">
        <f t="shared" si="460"/>
        <v>0</v>
      </c>
      <c r="EO58" s="9">
        <f>IF(EO$6&lt;=month_of_report,(IFERROR(INDEX($X$8:$AI$277,MATCH($CR58,$C$8:$C$277,0),MATCH(EO$6,$X$6:$AI$6,0)),0)),0)</f>
        <v>0</v>
      </c>
      <c r="EP58" s="9">
        <f t="shared" ref="EP58" si="513">SUM(EM58,EJ58,EG58)</f>
        <v>0</v>
      </c>
      <c r="EQ58" s="9">
        <f t="shared" ref="EQ58" si="514">SUM(EN58,EK58,EH58)</f>
        <v>0</v>
      </c>
      <c r="ER58" s="9">
        <f t="shared" ref="ER58" si="515">SUM(EO58,EL58,EI58)</f>
        <v>0</v>
      </c>
      <c r="ES58" s="602"/>
    </row>
    <row r="59" spans="2:159" hidden="1" outlineLevel="1" x14ac:dyDescent="0.25">
      <c r="B59" s="601"/>
      <c r="C59" s="23"/>
      <c r="D59" s="602" t="str">
        <f t="shared" si="75"/>
        <v/>
      </c>
      <c r="F59" t="str">
        <f t="shared" si="408"/>
        <v/>
      </c>
      <c r="H59" s="9">
        <f t="shared" si="424"/>
        <v>0</v>
      </c>
      <c r="I59" s="9">
        <f ca="1">SUMIF(Cards_selection_BPL,$C59,INDIRECT(Index!$P$16))</f>
        <v>0</v>
      </c>
      <c r="J59" s="120">
        <f t="shared" ca="1" si="474"/>
        <v>0</v>
      </c>
      <c r="L59" s="9">
        <f t="shared" si="426"/>
        <v>0</v>
      </c>
      <c r="M59" s="9">
        <f ca="1">IF(LEFT($L$6,2)="Q1",SUMIF(Cards_selection_BPL,$C59,INDIRECT(Index!$Q$16)),IF(LEFT($L$6,2)="Q2",SUMIF(Cards_selection_BPL,$C59,INDIRECT(Index!$Q$16))-SUMIF(Cards_selection_BPL,$C59,Balance_bplm_03),IF(LEFT($L$6,2)="Q3",SUMIF(Cards_selection_BPL,$C59,INDIRECT(Index!$Q$16))-SUMIF(Cards_selection_BPL,$C59,Balance_bplm_06),IF(LEFT($L$6,2)="Q4",SUMIF(Cards_selection_BPL,$C59,INDIRECT(Index!$Q$16))-SUMIF(Cards_selection_BPL,$C59,Balance_bplm_09),0))))</f>
        <v>0</v>
      </c>
      <c r="N59" s="120">
        <f t="shared" ca="1" si="475"/>
        <v>0</v>
      </c>
      <c r="P59" s="9">
        <f t="shared" si="464"/>
        <v>0</v>
      </c>
      <c r="Q59" s="9">
        <f ca="1">SUMIF(Cards_selection_BPL,$C59,INDIRECT(Index!$Q$16))</f>
        <v>0</v>
      </c>
      <c r="R59" s="120">
        <f t="shared" ca="1" si="476"/>
        <v>0</v>
      </c>
      <c r="S59" s="602"/>
      <c r="U59" s="601"/>
      <c r="V59" s="64">
        <v>0</v>
      </c>
      <c r="W59" s="64"/>
      <c r="X59" s="9">
        <f t="shared" si="409"/>
        <v>0</v>
      </c>
      <c r="Y59" s="9">
        <f t="shared" si="429"/>
        <v>0</v>
      </c>
      <c r="Z59" s="9">
        <f t="shared" si="430"/>
        <v>0</v>
      </c>
      <c r="AA59" s="9"/>
      <c r="AB59" s="9">
        <f t="shared" si="431"/>
        <v>0</v>
      </c>
      <c r="AC59" s="9">
        <f t="shared" si="469"/>
        <v>0</v>
      </c>
      <c r="AD59" s="9"/>
      <c r="AE59" s="9">
        <f t="shared" si="433"/>
        <v>0</v>
      </c>
      <c r="AF59" s="830">
        <f t="shared" si="434"/>
        <v>0</v>
      </c>
      <c r="AG59" s="9"/>
      <c r="AH59" s="9">
        <f t="shared" si="435"/>
        <v>0</v>
      </c>
      <c r="AI59" s="830">
        <f t="shared" si="436"/>
        <v>0</v>
      </c>
      <c r="AJ59" s="602"/>
      <c r="AL59" s="601"/>
      <c r="AM59" s="882">
        <f t="shared" ref="AM59" si="516">P59</f>
        <v>0</v>
      </c>
      <c r="AN59" s="9">
        <f t="shared" si="410"/>
        <v>0</v>
      </c>
      <c r="AO59" s="602"/>
      <c r="AR59" s="601" t="str">
        <f t="shared" ref="AR59" si="517">IF(B59="","",B59)</f>
        <v/>
      </c>
      <c r="AS59" t="str">
        <f t="shared" ref="AS59" si="518">IF(C59="","",C59)</f>
        <v/>
      </c>
      <c r="AT59" s="602" t="str">
        <f t="shared" si="24"/>
        <v/>
      </c>
      <c r="AU59" t="str">
        <f t="shared" ref="AU59" si="519">IF(E59="","",E59)</f>
        <v/>
      </c>
      <c r="AV59" t="str">
        <f t="shared" ref="AV59" si="520">IF(F59="","",F59)</f>
        <v/>
      </c>
      <c r="AX59" s="64"/>
      <c r="AY59" s="64"/>
      <c r="AZ59" s="64"/>
      <c r="BA59" s="64"/>
      <c r="BB59" s="64"/>
      <c r="BC59" s="688">
        <f t="shared" ref="BC59" si="521">SUM(AZ59:BB59)</f>
        <v>0</v>
      </c>
      <c r="BD59" s="64"/>
      <c r="BE59" s="64"/>
      <c r="BF59" s="64"/>
      <c r="BG59" s="688">
        <f t="shared" ref="BG59" si="522">SUM(BD59:BF59)</f>
        <v>0</v>
      </c>
      <c r="BH59" s="64"/>
      <c r="BI59" s="64"/>
      <c r="BJ59" s="64"/>
      <c r="BK59" s="688">
        <f t="shared" ref="BK59" si="523">SUM(BH59:BJ59)</f>
        <v>0</v>
      </c>
      <c r="BL59" s="64"/>
      <c r="BM59" s="64"/>
      <c r="BN59" s="64"/>
      <c r="BO59" s="688">
        <f t="shared" ref="BO59" si="524">SUM(BL59:BN59)</f>
        <v>0</v>
      </c>
      <c r="BP59" s="687">
        <f t="shared" ref="BP59" si="525">BO59+BK59+BG59+BC59</f>
        <v>0</v>
      </c>
      <c r="BQ59" s="602"/>
      <c r="BS59" s="615">
        <f t="shared" si="411"/>
        <v>0</v>
      </c>
      <c r="BT59" s="9">
        <f t="shared" si="411"/>
        <v>0</v>
      </c>
      <c r="BU59" s="9">
        <f t="shared" ref="BU59" si="526">SUM(BS59:BT59)</f>
        <v>0</v>
      </c>
      <c r="BV59" s="9">
        <f t="shared" si="411"/>
        <v>0</v>
      </c>
      <c r="BW59" s="9">
        <f t="shared" ref="BW59" si="527">SUM(BU59:BV59)</f>
        <v>0</v>
      </c>
      <c r="BX59" s="9">
        <f t="shared" si="411"/>
        <v>0</v>
      </c>
      <c r="BY59" s="9">
        <f t="shared" ref="BY59" si="528">SUM(BW59:BX59)</f>
        <v>0</v>
      </c>
      <c r="BZ59" s="9">
        <f t="shared" si="411"/>
        <v>0</v>
      </c>
      <c r="CA59" s="9">
        <f t="shared" ref="CA59" si="529">SUM(BY59:BZ59)</f>
        <v>0</v>
      </c>
      <c r="CB59" s="9">
        <f t="shared" si="411"/>
        <v>0</v>
      </c>
      <c r="CC59" s="9">
        <f t="shared" ref="CC59" si="530">SUM(CA59:CB59)</f>
        <v>0</v>
      </c>
      <c r="CD59" s="9">
        <f t="shared" si="411"/>
        <v>0</v>
      </c>
      <c r="CE59" s="9">
        <f t="shared" ref="CE59" si="531">SUM(CC59:CD59)</f>
        <v>0</v>
      </c>
      <c r="CF59" s="9">
        <f t="shared" si="411"/>
        <v>0</v>
      </c>
      <c r="CG59" s="9">
        <f t="shared" ref="CG59" si="532">SUM(CE59:CF59)</f>
        <v>0</v>
      </c>
      <c r="CH59" s="9">
        <f t="shared" si="411"/>
        <v>0</v>
      </c>
      <c r="CI59" s="9">
        <f t="shared" ref="CI59" si="533">SUM(CG59:CH59)</f>
        <v>0</v>
      </c>
      <c r="CJ59" s="9">
        <f t="shared" si="411"/>
        <v>0</v>
      </c>
      <c r="CK59" s="9">
        <f t="shared" ref="CK59" si="534">SUM(CI59:CJ59)</f>
        <v>0</v>
      </c>
      <c r="CL59" s="9">
        <f t="shared" si="411"/>
        <v>0</v>
      </c>
      <c r="CM59" s="9">
        <f t="shared" ref="CM59" si="535">SUM(CK59:CL59)</f>
        <v>0</v>
      </c>
      <c r="CN59" s="9">
        <f t="shared" si="411"/>
        <v>0</v>
      </c>
      <c r="CO59" s="616">
        <f t="shared" ref="CO59" si="536">SUM(CM59:CN59)</f>
        <v>0</v>
      </c>
      <c r="CQ59" s="601"/>
      <c r="CR59" t="str">
        <f t="shared" ref="CR59" si="537">AS59</f>
        <v/>
      </c>
      <c r="CS59" s="602" t="str">
        <f t="shared" si="407"/>
        <v/>
      </c>
      <c r="CT59" t="str">
        <f t="shared" ref="CT59" si="538">AU59</f>
        <v/>
      </c>
      <c r="CU59" t="str">
        <f t="shared" ref="CU59" si="539">AV59</f>
        <v/>
      </c>
      <c r="CW59" s="9">
        <f t="shared" si="440"/>
        <v>0</v>
      </c>
      <c r="CX59" s="9">
        <f t="shared" si="440"/>
        <v>0</v>
      </c>
      <c r="CY59" s="9">
        <f>IF(CY$6&lt;=month_of_report,(IFERROR(INDEX($X$8:$AI$277,MATCH($CR59,$C$8:$C$277,0),MATCH(CY$6,$X$6:$AI$6,0)),0)),0)</f>
        <v>0</v>
      </c>
      <c r="CZ59" s="9">
        <f t="shared" si="441"/>
        <v>0</v>
      </c>
      <c r="DA59" s="9">
        <f t="shared" si="441"/>
        <v>0</v>
      </c>
      <c r="DB59" s="9">
        <f>IF(DB$6&lt;=month_of_report,(IFERROR(INDEX($X$8:$AI$277,MATCH($CR59,$C$8:$C$277,0),MATCH(DB$6,$X$6:$AI$6,0)),0)),0)</f>
        <v>0</v>
      </c>
      <c r="DC59" s="9">
        <f t="shared" si="442"/>
        <v>0</v>
      </c>
      <c r="DD59" s="9">
        <f t="shared" si="442"/>
        <v>0</v>
      </c>
      <c r="DE59" s="9">
        <f>IF(DE$6&lt;=month_of_report,(IFERROR(INDEX($X$8:$AI$277,MATCH($CR59,$C$8:$C$277,0),MATCH(DE$6,$X$6:$AI$6,0)),0)),0)</f>
        <v>0</v>
      </c>
      <c r="DF59" s="9">
        <f t="shared" ref="DF59" si="540">SUM(DC59,CZ59,CW59)</f>
        <v>0</v>
      </c>
      <c r="DG59" s="9">
        <f t="shared" ref="DG59" si="541">SUM(DD59,DA59,CX59)</f>
        <v>0</v>
      </c>
      <c r="DH59" s="9">
        <f t="shared" ref="DH59" si="542">SUM(DE59,DB59,CY59)</f>
        <v>0</v>
      </c>
      <c r="DI59" s="9">
        <f t="shared" si="446"/>
        <v>0</v>
      </c>
      <c r="DJ59" s="9">
        <f t="shared" si="446"/>
        <v>0</v>
      </c>
      <c r="DK59" s="9">
        <f>IF(DK$6&lt;=month_of_report,(IFERROR(INDEX($X$8:$AI$277,MATCH($CR59,$C$8:$C$277,0),MATCH(DK$6,$X$6:$AI$6,0)),0)),0)</f>
        <v>0</v>
      </c>
      <c r="DL59" s="9">
        <f t="shared" si="447"/>
        <v>0</v>
      </c>
      <c r="DM59" s="9">
        <f t="shared" si="447"/>
        <v>0</v>
      </c>
      <c r="DN59" s="9">
        <f>IF(DN$6&lt;=month_of_report,(IFERROR(INDEX($X$8:$AI$277,MATCH($CR59,$C$8:$C$277,0),MATCH(DN$6,$X$6:$AI$6,0)),0)),0)</f>
        <v>0</v>
      </c>
      <c r="DO59" s="9">
        <f t="shared" si="448"/>
        <v>0</v>
      </c>
      <c r="DP59" s="9">
        <f t="shared" si="448"/>
        <v>0</v>
      </c>
      <c r="DQ59" s="9">
        <f>IF(DQ$6&lt;=month_of_report,(IFERROR(INDEX($X$8:$AI$277,MATCH($CR59,$C$8:$C$277,0),MATCH(DQ$6,$X$6:$AI$6,0)),0)),0)</f>
        <v>0</v>
      </c>
      <c r="DR59" s="9">
        <f t="shared" ref="DR59" si="543">SUM(DO59,DL59,DI59)</f>
        <v>0</v>
      </c>
      <c r="DS59" s="9">
        <f t="shared" ref="DS59" si="544">SUM(DP59,DM59,DJ59)</f>
        <v>0</v>
      </c>
      <c r="DT59" s="9">
        <f t="shared" ref="DT59" si="545">SUM(DQ59,DN59,DK59)</f>
        <v>0</v>
      </c>
      <c r="DU59" s="9">
        <f t="shared" si="452"/>
        <v>0</v>
      </c>
      <c r="DV59" s="9">
        <f t="shared" si="452"/>
        <v>0</v>
      </c>
      <c r="DW59" s="9">
        <f>IF(DW$6&lt;=month_of_report,(IFERROR(INDEX($X$8:$AI$277,MATCH($CR59,$C$8:$C$277,0),MATCH(DW$6,$X$6:$AI$6,0)),0)),0)</f>
        <v>0</v>
      </c>
      <c r="DX59" s="9">
        <f t="shared" si="453"/>
        <v>0</v>
      </c>
      <c r="DY59" s="9">
        <f t="shared" si="453"/>
        <v>0</v>
      </c>
      <c r="DZ59" s="9">
        <f>IF(DZ$6&lt;=month_of_report,(IFERROR(INDEX($X$8:$AI$277,MATCH($CR59,$C$8:$C$277,0),MATCH(DZ$6,$X$6:$AI$6,0)),0)),0)</f>
        <v>0</v>
      </c>
      <c r="EA59" s="9">
        <f t="shared" si="454"/>
        <v>0</v>
      </c>
      <c r="EB59" s="9">
        <f t="shared" si="454"/>
        <v>0</v>
      </c>
      <c r="EC59" s="9">
        <f>IF(EC$6&lt;=month_of_report,(IFERROR(INDEX($X$8:$AI$277,MATCH($CR59,$C$8:$C$277,0),MATCH(EC$6,$X$6:$AI$6,0)),0)),0)</f>
        <v>0</v>
      </c>
      <c r="ED59" s="9">
        <f t="shared" ref="ED59" si="546">SUM(EA59,DX59,DU59)</f>
        <v>0</v>
      </c>
      <c r="EE59" s="9">
        <f t="shared" ref="EE59" si="547">SUM(EB59,DY59,DV59)</f>
        <v>0</v>
      </c>
      <c r="EF59" s="9">
        <f t="shared" ref="EF59" si="548">SUM(EC59,DZ59,DW59)</f>
        <v>0</v>
      </c>
      <c r="EG59" s="9">
        <f t="shared" si="458"/>
        <v>0</v>
      </c>
      <c r="EH59" s="9">
        <f t="shared" si="458"/>
        <v>0</v>
      </c>
      <c r="EI59" s="9">
        <f>IF(EI$6&lt;=month_of_report,(IFERROR(INDEX($X$8:$AI$277,MATCH($CR59,$C$8:$C$277,0),MATCH(EI$6,$X$6:$AI$6,0)),0)),0)</f>
        <v>0</v>
      </c>
      <c r="EJ59" s="9">
        <f t="shared" si="459"/>
        <v>0</v>
      </c>
      <c r="EK59" s="9">
        <f t="shared" si="459"/>
        <v>0</v>
      </c>
      <c r="EL59" s="9">
        <f>IF(EL$6&lt;=month_of_report,(IFERROR(INDEX($X$8:$AI$277,MATCH($CR59,$C$8:$C$277,0),MATCH(EL$6,$X$6:$AI$6,0)),0)),0)</f>
        <v>0</v>
      </c>
      <c r="EM59" s="9">
        <f t="shared" si="460"/>
        <v>0</v>
      </c>
      <c r="EN59" s="9">
        <f t="shared" si="460"/>
        <v>0</v>
      </c>
      <c r="EO59" s="9">
        <f>IF(EO$6&lt;=month_of_report,(IFERROR(INDEX($X$8:$AI$277,MATCH($CR59,$C$8:$C$277,0),MATCH(EO$6,$X$6:$AI$6,0)),0)),0)</f>
        <v>0</v>
      </c>
      <c r="EP59" s="9">
        <f t="shared" ref="EP59" si="549">SUM(EM59,EJ59,EG59)</f>
        <v>0</v>
      </c>
      <c r="EQ59" s="9">
        <f t="shared" ref="EQ59" si="550">SUM(EN59,EK59,EH59)</f>
        <v>0</v>
      </c>
      <c r="ER59" s="9">
        <f t="shared" ref="ER59" si="551">SUM(EO59,EL59,EI59)</f>
        <v>0</v>
      </c>
      <c r="ES59" s="602"/>
    </row>
    <row r="60" spans="2:159" ht="15.75" hidden="1" outlineLevel="1" thickBot="1" x14ac:dyDescent="0.3">
      <c r="B60" s="601"/>
      <c r="C60" s="23"/>
      <c r="D60" s="602" t="str">
        <f t="shared" si="75"/>
        <v/>
      </c>
      <c r="F60" t="str">
        <f t="shared" si="408"/>
        <v/>
      </c>
      <c r="H60" s="9">
        <f t="shared" si="424"/>
        <v>0</v>
      </c>
      <c r="I60" s="9">
        <f ca="1">SUMIF(Cards_selection_BPL,$C60,INDIRECT(Index!$P$16))</f>
        <v>0</v>
      </c>
      <c r="J60" s="120">
        <f t="shared" ca="1" si="425"/>
        <v>0</v>
      </c>
      <c r="L60" s="9">
        <f t="shared" si="426"/>
        <v>0</v>
      </c>
      <c r="M60" s="9">
        <f ca="1">IF(LEFT($L$6,2)="Q1",SUMIF(Cards_selection_BPL,$C60,INDIRECT(Index!$Q$16)),IF(LEFT($L$6,2)="Q2",SUMIF(Cards_selection_BPL,$C60,INDIRECT(Index!$Q$16))-SUMIF(Cards_selection_BPL,$C60,Balance_bplm_03),IF(LEFT($L$6,2)="Q3",SUMIF(Cards_selection_BPL,$C60,INDIRECT(Index!$Q$16))-SUMIF(Cards_selection_BPL,$C60,Balance_bplm_06),IF(LEFT($L$6,2)="Q4",SUMIF(Cards_selection_BPL,$C60,INDIRECT(Index!$Q$16))-SUMIF(Cards_selection_BPL,$C60,Balance_bplm_09),0))))</f>
        <v>0</v>
      </c>
      <c r="N60" s="120">
        <f t="shared" ca="1" si="427"/>
        <v>0</v>
      </c>
      <c r="P60" s="9">
        <f t="shared" si="464"/>
        <v>0</v>
      </c>
      <c r="Q60" s="9">
        <f ca="1">SUMIF(Cards_selection_BPL,$C60,INDIRECT(Index!$Q$16))</f>
        <v>0</v>
      </c>
      <c r="R60" s="120">
        <f t="shared" ca="1" si="428"/>
        <v>0</v>
      </c>
      <c r="S60" s="602"/>
      <c r="U60" s="601"/>
      <c r="V60" s="64">
        <v>0</v>
      </c>
      <c r="W60" s="64"/>
      <c r="X60" s="9">
        <f t="shared" si="409"/>
        <v>0</v>
      </c>
      <c r="Y60" s="9">
        <f t="shared" si="429"/>
        <v>0</v>
      </c>
      <c r="Z60" s="9">
        <f t="shared" si="430"/>
        <v>0</v>
      </c>
      <c r="AA60" s="9">
        <f t="shared" si="470"/>
        <v>0</v>
      </c>
      <c r="AB60" s="9">
        <f t="shared" si="431"/>
        <v>0</v>
      </c>
      <c r="AC60" s="9">
        <f t="shared" si="469"/>
        <v>0</v>
      </c>
      <c r="AD60" s="9">
        <f t="shared" ref="AD60" si="552">IF(AD$6&lt;=month_of_report,(SUMIF(Cards_Selection,$C60,TB_Balance_07)-SUMIF(Cards_Selection,$C60,TB_Balance_06)),0)</f>
        <v>0</v>
      </c>
      <c r="AE60" s="9">
        <f t="shared" si="433"/>
        <v>0</v>
      </c>
      <c r="AF60" s="830">
        <f t="shared" si="434"/>
        <v>0</v>
      </c>
      <c r="AG60" s="9"/>
      <c r="AH60" s="9">
        <f t="shared" si="435"/>
        <v>0</v>
      </c>
      <c r="AI60" s="830">
        <f t="shared" si="436"/>
        <v>0</v>
      </c>
      <c r="AJ60" s="602"/>
      <c r="AL60" s="601"/>
      <c r="AM60" s="882">
        <f t="shared" si="437"/>
        <v>0</v>
      </c>
      <c r="AN60" s="9">
        <f t="shared" si="410"/>
        <v>0</v>
      </c>
      <c r="AO60" s="602"/>
      <c r="AR60" s="601" t="str">
        <f t="shared" si="23"/>
        <v/>
      </c>
      <c r="AS60" t="str">
        <f t="shared" si="0"/>
        <v/>
      </c>
      <c r="AT60" s="602" t="str">
        <f t="shared" si="24"/>
        <v/>
      </c>
      <c r="AU60" t="str">
        <f t="shared" si="2"/>
        <v/>
      </c>
      <c r="AV60" t="str">
        <f t="shared" si="3"/>
        <v/>
      </c>
      <c r="AX60" s="64"/>
      <c r="AY60" s="64"/>
      <c r="AZ60" s="64"/>
      <c r="BA60" s="64"/>
      <c r="BB60" s="64"/>
      <c r="BC60" s="688">
        <f t="shared" si="465"/>
        <v>0</v>
      </c>
      <c r="BD60" s="64"/>
      <c r="BE60" s="64"/>
      <c r="BF60" s="64"/>
      <c r="BG60" s="688">
        <f t="shared" si="466"/>
        <v>0</v>
      </c>
      <c r="BH60" s="64"/>
      <c r="BI60" s="64"/>
      <c r="BJ60" s="64"/>
      <c r="BK60" s="688">
        <f t="shared" si="467"/>
        <v>0</v>
      </c>
      <c r="BL60" s="64"/>
      <c r="BM60" s="64"/>
      <c r="BN60" s="64"/>
      <c r="BO60" s="688">
        <f t="shared" si="468"/>
        <v>0</v>
      </c>
      <c r="BP60" s="687">
        <f t="shared" si="438"/>
        <v>0</v>
      </c>
      <c r="BQ60" s="602"/>
      <c r="BS60" s="615">
        <f t="shared" si="411"/>
        <v>0</v>
      </c>
      <c r="BT60" s="9">
        <f t="shared" si="411"/>
        <v>0</v>
      </c>
      <c r="BU60" s="9">
        <f t="shared" si="439"/>
        <v>0</v>
      </c>
      <c r="BV60" s="9">
        <f t="shared" si="411"/>
        <v>0</v>
      </c>
      <c r="BW60" s="9">
        <f t="shared" si="439"/>
        <v>0</v>
      </c>
      <c r="BX60" s="9">
        <f t="shared" si="411"/>
        <v>0</v>
      </c>
      <c r="BY60" s="9">
        <f t="shared" si="439"/>
        <v>0</v>
      </c>
      <c r="BZ60" s="9">
        <f t="shared" si="411"/>
        <v>0</v>
      </c>
      <c r="CA60" s="9">
        <f t="shared" si="439"/>
        <v>0</v>
      </c>
      <c r="CB60" s="9">
        <f t="shared" si="411"/>
        <v>0</v>
      </c>
      <c r="CC60" s="9">
        <f t="shared" si="439"/>
        <v>0</v>
      </c>
      <c r="CD60" s="9">
        <f t="shared" si="411"/>
        <v>0</v>
      </c>
      <c r="CE60" s="9">
        <f t="shared" si="439"/>
        <v>0</v>
      </c>
      <c r="CF60" s="9">
        <f t="shared" si="411"/>
        <v>0</v>
      </c>
      <c r="CG60" s="9">
        <f t="shared" si="439"/>
        <v>0</v>
      </c>
      <c r="CH60" s="9">
        <f t="shared" si="411"/>
        <v>0</v>
      </c>
      <c r="CI60" s="9">
        <f t="shared" si="439"/>
        <v>0</v>
      </c>
      <c r="CJ60" s="9">
        <f t="shared" si="411"/>
        <v>0</v>
      </c>
      <c r="CK60" s="9">
        <f t="shared" si="439"/>
        <v>0</v>
      </c>
      <c r="CL60" s="9">
        <f t="shared" si="411"/>
        <v>0</v>
      </c>
      <c r="CM60" s="9">
        <f t="shared" si="439"/>
        <v>0</v>
      </c>
      <c r="CN60" s="9">
        <f t="shared" si="411"/>
        <v>0</v>
      </c>
      <c r="CO60" s="616">
        <f t="shared" si="439"/>
        <v>0</v>
      </c>
      <c r="CQ60" s="601"/>
      <c r="CR60" t="str">
        <f t="shared" si="4"/>
        <v/>
      </c>
      <c r="CS60" s="602" t="str">
        <f t="shared" si="407"/>
        <v/>
      </c>
      <c r="CT60" t="str">
        <f t="shared" si="6"/>
        <v/>
      </c>
      <c r="CU60" t="str">
        <f t="shared" si="7"/>
        <v/>
      </c>
      <c r="CW60" s="9">
        <f t="shared" si="440"/>
        <v>0</v>
      </c>
      <c r="CX60" s="9">
        <f t="shared" si="440"/>
        <v>0</v>
      </c>
      <c r="CY60" s="9">
        <f>IF(CY$6&lt;=month_of_report,(IFERROR(INDEX($X$8:$AI$277,MATCH($CR60,$C$8:$C$277,0),MATCH(CY$6,$X$6:$AI$6,0)),0)),0)</f>
        <v>0</v>
      </c>
      <c r="CZ60" s="9">
        <f t="shared" si="441"/>
        <v>0</v>
      </c>
      <c r="DA60" s="9">
        <f t="shared" si="441"/>
        <v>0</v>
      </c>
      <c r="DB60" s="9">
        <f>IF(DB$6&lt;=month_of_report,(IFERROR(INDEX($X$8:$AI$277,MATCH($CR60,$C$8:$C$277,0),MATCH(DB$6,$X$6:$AI$6,0)),0)),0)</f>
        <v>0</v>
      </c>
      <c r="DC60" s="9">
        <f t="shared" si="442"/>
        <v>0</v>
      </c>
      <c r="DD60" s="9">
        <f t="shared" si="442"/>
        <v>0</v>
      </c>
      <c r="DE60" s="9">
        <f>IF(DE$6&lt;=month_of_report,(IFERROR(INDEX($X$8:$AI$277,MATCH($CR60,$C$8:$C$277,0),MATCH(DE$6,$X$6:$AI$6,0)),0)),0)</f>
        <v>0</v>
      </c>
      <c r="DF60" s="9">
        <f t="shared" si="443"/>
        <v>0</v>
      </c>
      <c r="DG60" s="9">
        <f t="shared" si="444"/>
        <v>0</v>
      </c>
      <c r="DH60" s="9">
        <f t="shared" si="445"/>
        <v>0</v>
      </c>
      <c r="DI60" s="9">
        <f t="shared" si="446"/>
        <v>0</v>
      </c>
      <c r="DJ60" s="9">
        <f t="shared" si="446"/>
        <v>0</v>
      </c>
      <c r="DK60" s="9">
        <f>IF(DK$6&lt;=month_of_report,(IFERROR(INDEX($X$8:$AI$277,MATCH($CR60,$C$8:$C$277,0),MATCH(DK$6,$X$6:$AI$6,0)),0)),0)</f>
        <v>0</v>
      </c>
      <c r="DL60" s="9">
        <f t="shared" si="447"/>
        <v>0</v>
      </c>
      <c r="DM60" s="9">
        <f t="shared" si="447"/>
        <v>0</v>
      </c>
      <c r="DN60" s="9">
        <f>IF(DN$6&lt;=month_of_report,(IFERROR(INDEX($X$8:$AI$277,MATCH($CR60,$C$8:$C$277,0),MATCH(DN$6,$X$6:$AI$6,0)),0)),0)</f>
        <v>0</v>
      </c>
      <c r="DO60" s="9">
        <f t="shared" si="448"/>
        <v>0</v>
      </c>
      <c r="DP60" s="9">
        <f t="shared" si="448"/>
        <v>0</v>
      </c>
      <c r="DQ60" s="9">
        <f>IF(DQ$6&lt;=month_of_report,(IFERROR(INDEX($X$8:$AI$277,MATCH($CR60,$C$8:$C$277,0),MATCH(DQ$6,$X$6:$AI$6,0)),0)),0)</f>
        <v>0</v>
      </c>
      <c r="DR60" s="9">
        <f t="shared" si="449"/>
        <v>0</v>
      </c>
      <c r="DS60" s="9">
        <f t="shared" si="450"/>
        <v>0</v>
      </c>
      <c r="DT60" s="9">
        <f t="shared" si="451"/>
        <v>0</v>
      </c>
      <c r="DU60" s="9">
        <f t="shared" si="452"/>
        <v>0</v>
      </c>
      <c r="DV60" s="9">
        <f t="shared" si="452"/>
        <v>0</v>
      </c>
      <c r="DW60" s="9">
        <f>IF(DW$6&lt;=month_of_report,(IFERROR(INDEX($X$8:$AI$277,MATCH($CR60,$C$8:$C$277,0),MATCH(DW$6,$X$6:$AI$6,0)),0)),0)</f>
        <v>0</v>
      </c>
      <c r="DX60" s="9">
        <f t="shared" si="453"/>
        <v>0</v>
      </c>
      <c r="DY60" s="9">
        <f t="shared" si="453"/>
        <v>0</v>
      </c>
      <c r="DZ60" s="9">
        <f>IF(DZ$6&lt;=month_of_report,(IFERROR(INDEX($X$8:$AI$277,MATCH($CR60,$C$8:$C$277,0),MATCH(DZ$6,$X$6:$AI$6,0)),0)),0)</f>
        <v>0</v>
      </c>
      <c r="EA60" s="9">
        <f t="shared" si="454"/>
        <v>0</v>
      </c>
      <c r="EB60" s="9">
        <f t="shared" si="454"/>
        <v>0</v>
      </c>
      <c r="EC60" s="9">
        <f>IF(EC$6&lt;=month_of_report,(IFERROR(INDEX($X$8:$AI$277,MATCH($CR60,$C$8:$C$277,0),MATCH(EC$6,$X$6:$AI$6,0)),0)),0)</f>
        <v>0</v>
      </c>
      <c r="ED60" s="9">
        <f t="shared" si="455"/>
        <v>0</v>
      </c>
      <c r="EE60" s="9">
        <f t="shared" si="456"/>
        <v>0</v>
      </c>
      <c r="EF60" s="9">
        <f t="shared" si="457"/>
        <v>0</v>
      </c>
      <c r="EG60" s="9">
        <f t="shared" si="458"/>
        <v>0</v>
      </c>
      <c r="EH60" s="9">
        <f t="shared" si="458"/>
        <v>0</v>
      </c>
      <c r="EI60" s="9">
        <f>IF(EI$6&lt;=month_of_report,(IFERROR(INDEX($X$8:$AI$277,MATCH($CR60,$C$8:$C$277,0),MATCH(EI$6,$X$6:$AI$6,0)),0)),0)</f>
        <v>0</v>
      </c>
      <c r="EJ60" s="9">
        <f t="shared" si="459"/>
        <v>0</v>
      </c>
      <c r="EK60" s="9">
        <f t="shared" si="459"/>
        <v>0</v>
      </c>
      <c r="EL60" s="9">
        <f>IF(EL$6&lt;=month_of_report,(IFERROR(INDEX($X$8:$AI$277,MATCH($CR60,$C$8:$C$277,0),MATCH(EL$6,$X$6:$AI$6,0)),0)),0)</f>
        <v>0</v>
      </c>
      <c r="EM60" s="9">
        <f t="shared" si="460"/>
        <v>0</v>
      </c>
      <c r="EN60" s="9">
        <f t="shared" si="460"/>
        <v>0</v>
      </c>
      <c r="EO60" s="9">
        <f>IF(EO$6&lt;=month_of_report,(IFERROR(INDEX($X$8:$AI$277,MATCH($CR60,$C$8:$C$277,0),MATCH(EO$6,$X$6:$AI$6,0)),0)),0)</f>
        <v>0</v>
      </c>
      <c r="EP60" s="9">
        <f t="shared" si="461"/>
        <v>0</v>
      </c>
      <c r="EQ60" s="9">
        <f t="shared" si="462"/>
        <v>0</v>
      </c>
      <c r="ER60" s="9">
        <f t="shared" si="463"/>
        <v>0</v>
      </c>
      <c r="ES60" s="602"/>
    </row>
    <row r="61" spans="2:159" x14ac:dyDescent="0.25">
      <c r="B61" s="601"/>
      <c r="C61">
        <v>12</v>
      </c>
      <c r="D61" s="602" t="str">
        <f t="shared" si="75"/>
        <v/>
      </c>
      <c r="E61" t="str">
        <f>"Total "&amp;F46</f>
        <v>Total Product</v>
      </c>
      <c r="H61" s="15">
        <f>SUM(H48:H60)</f>
        <v>326761.87647058826</v>
      </c>
      <c r="I61" s="15">
        <f ca="1">SUM(I48:I60)</f>
        <v>29147.848101265819</v>
      </c>
      <c r="J61" s="121">
        <f ca="1">SUM(J48:J60)</f>
        <v>-297614.02836932242</v>
      </c>
      <c r="L61" s="15">
        <f>SUM(L48:L60)</f>
        <v>326761.87647058826</v>
      </c>
      <c r="M61" s="15">
        <f ca="1">SUM(M48:M60)</f>
        <v>87443.544303797447</v>
      </c>
      <c r="N61" s="121">
        <f ca="1">SUM(N48:N60)</f>
        <v>-239318.33216679085</v>
      </c>
      <c r="P61" s="15">
        <f>SUM(P48:P60)</f>
        <v>326761.87647058826</v>
      </c>
      <c r="Q61" s="15">
        <f ca="1">SUM(Q48:Q60)</f>
        <v>251033.92405063286</v>
      </c>
      <c r="R61" s="121">
        <f ca="1">SUM(R48:R60)</f>
        <v>-75727.952419955429</v>
      </c>
      <c r="S61" s="602"/>
      <c r="U61" s="601"/>
      <c r="V61" s="15">
        <f t="shared" ref="V61:AI61" si="553">SUM(V48:V60)</f>
        <v>49960.75</v>
      </c>
      <c r="W61" s="15">
        <f t="shared" si="553"/>
        <v>0</v>
      </c>
      <c r="X61" s="15">
        <f t="shared" si="553"/>
        <v>0</v>
      </c>
      <c r="Y61" s="15">
        <f t="shared" si="553"/>
        <v>0</v>
      </c>
      <c r="Z61" s="15">
        <f t="shared" si="553"/>
        <v>0</v>
      </c>
      <c r="AA61" s="15">
        <f t="shared" si="553"/>
        <v>0</v>
      </c>
      <c r="AB61" s="15">
        <f t="shared" si="553"/>
        <v>0</v>
      </c>
      <c r="AC61" s="15">
        <f t="shared" si="553"/>
        <v>0</v>
      </c>
      <c r="AD61" s="15">
        <f t="shared" si="553"/>
        <v>0</v>
      </c>
      <c r="AE61" s="15">
        <f t="shared" si="553"/>
        <v>0</v>
      </c>
      <c r="AF61" s="828">
        <f t="shared" si="553"/>
        <v>0</v>
      </c>
      <c r="AG61" s="15">
        <f t="shared" si="553"/>
        <v>0</v>
      </c>
      <c r="AH61" s="15">
        <f t="shared" si="553"/>
        <v>0</v>
      </c>
      <c r="AI61" s="828">
        <f t="shared" si="553"/>
        <v>326761.87647058826</v>
      </c>
      <c r="AJ61" s="602"/>
      <c r="AL61" s="601"/>
      <c r="AM61" s="883">
        <f>SUM(AM48:AM60)</f>
        <v>326761.87647058826</v>
      </c>
      <c r="AN61" s="15">
        <f>SUM(AN48:AN60)</f>
        <v>1046820.6672235294</v>
      </c>
      <c r="AO61" s="602"/>
      <c r="AR61" s="601" t="str">
        <f t="shared" si="23"/>
        <v/>
      </c>
      <c r="AS61">
        <f t="shared" si="0"/>
        <v>12</v>
      </c>
      <c r="AT61" s="602" t="str">
        <f t="shared" si="24"/>
        <v/>
      </c>
      <c r="AU61" t="str">
        <f t="shared" si="2"/>
        <v>Total Product</v>
      </c>
      <c r="AV61" t="str">
        <f t="shared" si="3"/>
        <v/>
      </c>
      <c r="AX61" s="15">
        <f t="shared" ref="AX61:BP61" si="554">SUM(AX48:AX60)</f>
        <v>0</v>
      </c>
      <c r="AY61" s="15">
        <f t="shared" si="554"/>
        <v>16805.3164556962</v>
      </c>
      <c r="AZ61" s="15">
        <f t="shared" si="554"/>
        <v>16805.3164556962</v>
      </c>
      <c r="BA61" s="15">
        <f t="shared" si="554"/>
        <v>16805.3164556962</v>
      </c>
      <c r="BB61" s="15">
        <f t="shared" si="554"/>
        <v>16805.3164556962</v>
      </c>
      <c r="BC61" s="15">
        <f t="shared" si="554"/>
        <v>50415.9493670886</v>
      </c>
      <c r="BD61" s="15">
        <f t="shared" si="554"/>
        <v>16805.3164556962</v>
      </c>
      <c r="BE61" s="15">
        <f t="shared" si="554"/>
        <v>16805.3164556962</v>
      </c>
      <c r="BF61" s="15">
        <f t="shared" si="554"/>
        <v>16805.3164556962</v>
      </c>
      <c r="BG61" s="15">
        <f t="shared" si="554"/>
        <v>50415.9493670886</v>
      </c>
      <c r="BH61" s="15">
        <f t="shared" si="554"/>
        <v>16805.3164556962</v>
      </c>
      <c r="BI61" s="15">
        <f t="shared" si="554"/>
        <v>16805.3164556962</v>
      </c>
      <c r="BJ61" s="15">
        <f t="shared" si="554"/>
        <v>29147.848101265819</v>
      </c>
      <c r="BK61" s="15">
        <f t="shared" si="554"/>
        <v>62758.481012658216</v>
      </c>
      <c r="BL61" s="15">
        <f t="shared" si="554"/>
        <v>29147.848101265819</v>
      </c>
      <c r="BM61" s="15">
        <f t="shared" si="554"/>
        <v>29147.848101265819</v>
      </c>
      <c r="BN61" s="15">
        <f t="shared" si="554"/>
        <v>29147.848101265819</v>
      </c>
      <c r="BO61" s="15">
        <f t="shared" si="554"/>
        <v>87443.544303797462</v>
      </c>
      <c r="BP61" s="15">
        <f t="shared" si="554"/>
        <v>251033.92405063292</v>
      </c>
      <c r="BQ61" s="602"/>
      <c r="BS61" s="617">
        <f t="shared" ref="BS61:CO61" si="555">SUM(BS48:BS60)</f>
        <v>16805.3164556962</v>
      </c>
      <c r="BT61" s="15">
        <f t="shared" si="555"/>
        <v>16805.3164556962</v>
      </c>
      <c r="BU61" s="15">
        <f t="shared" si="555"/>
        <v>33610.6329113924</v>
      </c>
      <c r="BV61" s="15">
        <f t="shared" si="555"/>
        <v>16805.3164556962</v>
      </c>
      <c r="BW61" s="15">
        <f t="shared" si="555"/>
        <v>50415.9493670886</v>
      </c>
      <c r="BX61" s="15">
        <f t="shared" si="555"/>
        <v>16805.3164556962</v>
      </c>
      <c r="BY61" s="15">
        <f t="shared" si="555"/>
        <v>67221.265822784801</v>
      </c>
      <c r="BZ61" s="15">
        <f t="shared" si="555"/>
        <v>16805.3164556962</v>
      </c>
      <c r="CA61" s="15">
        <f t="shared" si="555"/>
        <v>84026.582278481001</v>
      </c>
      <c r="CB61" s="15">
        <f t="shared" si="555"/>
        <v>16805.3164556962</v>
      </c>
      <c r="CC61" s="15">
        <f t="shared" si="555"/>
        <v>100831.8987341772</v>
      </c>
      <c r="CD61" s="15">
        <f t="shared" si="555"/>
        <v>16805.3164556962</v>
      </c>
      <c r="CE61" s="15">
        <f t="shared" si="555"/>
        <v>117637.2151898734</v>
      </c>
      <c r="CF61" s="15">
        <f t="shared" si="555"/>
        <v>16805.3164556962</v>
      </c>
      <c r="CG61" s="15">
        <f t="shared" si="555"/>
        <v>134442.5316455696</v>
      </c>
      <c r="CH61" s="15">
        <f t="shared" si="555"/>
        <v>29147.848101265819</v>
      </c>
      <c r="CI61" s="15">
        <f t="shared" si="555"/>
        <v>163590.37974683542</v>
      </c>
      <c r="CJ61" s="15">
        <f t="shared" si="555"/>
        <v>29147.848101265819</v>
      </c>
      <c r="CK61" s="15">
        <f t="shared" si="555"/>
        <v>192738.22784810123</v>
      </c>
      <c r="CL61" s="15">
        <f t="shared" si="555"/>
        <v>29147.848101265819</v>
      </c>
      <c r="CM61" s="15">
        <f t="shared" si="555"/>
        <v>221886.07594936705</v>
      </c>
      <c r="CN61" s="15">
        <f t="shared" si="555"/>
        <v>29147.848101265819</v>
      </c>
      <c r="CO61" s="618">
        <f t="shared" si="555"/>
        <v>251033.92405063286</v>
      </c>
      <c r="CQ61" s="601"/>
      <c r="CR61">
        <f t="shared" si="4"/>
        <v>12</v>
      </c>
      <c r="CS61" s="602" t="str">
        <f t="shared" si="91"/>
        <v/>
      </c>
      <c r="CT61" t="str">
        <f t="shared" si="6"/>
        <v>Total Product</v>
      </c>
      <c r="CU61" t="str">
        <f t="shared" si="7"/>
        <v/>
      </c>
      <c r="CW61" s="15">
        <f t="shared" ref="CW61:ER61" si="556">SUM(CW48:CW60)</f>
        <v>0</v>
      </c>
      <c r="CX61" s="15">
        <f t="shared" si="556"/>
        <v>0</v>
      </c>
      <c r="CY61" s="15">
        <f t="shared" si="556"/>
        <v>0</v>
      </c>
      <c r="CZ61" s="15">
        <f t="shared" si="556"/>
        <v>0</v>
      </c>
      <c r="DA61" s="15">
        <f t="shared" si="556"/>
        <v>0</v>
      </c>
      <c r="DB61" s="15">
        <f t="shared" si="556"/>
        <v>0</v>
      </c>
      <c r="DC61" s="15">
        <f t="shared" si="556"/>
        <v>0</v>
      </c>
      <c r="DD61" s="15">
        <f t="shared" si="556"/>
        <v>0</v>
      </c>
      <c r="DE61" s="15">
        <f t="shared" si="556"/>
        <v>0</v>
      </c>
      <c r="DF61" s="15">
        <f t="shared" si="556"/>
        <v>0</v>
      </c>
      <c r="DG61" s="15">
        <f t="shared" si="556"/>
        <v>0</v>
      </c>
      <c r="DH61" s="15">
        <f t="shared" si="556"/>
        <v>0</v>
      </c>
      <c r="DI61" s="15">
        <f t="shared" si="556"/>
        <v>0</v>
      </c>
      <c r="DJ61" s="15">
        <f t="shared" si="556"/>
        <v>0</v>
      </c>
      <c r="DK61" s="15">
        <f t="shared" si="556"/>
        <v>0</v>
      </c>
      <c r="DL61" s="15">
        <f t="shared" si="556"/>
        <v>0</v>
      </c>
      <c r="DM61" s="15">
        <f t="shared" si="556"/>
        <v>0</v>
      </c>
      <c r="DN61" s="15">
        <f t="shared" si="556"/>
        <v>0</v>
      </c>
      <c r="DO61" s="15">
        <f t="shared" si="556"/>
        <v>0</v>
      </c>
      <c r="DP61" s="15">
        <f t="shared" si="556"/>
        <v>0</v>
      </c>
      <c r="DQ61" s="15">
        <f t="shared" si="556"/>
        <v>0</v>
      </c>
      <c r="DR61" s="15">
        <f t="shared" si="556"/>
        <v>0</v>
      </c>
      <c r="DS61" s="15">
        <f t="shared" si="556"/>
        <v>0</v>
      </c>
      <c r="DT61" s="15">
        <f t="shared" si="556"/>
        <v>0</v>
      </c>
      <c r="DU61" s="15">
        <f t="shared" si="556"/>
        <v>0</v>
      </c>
      <c r="DV61" s="15">
        <f t="shared" si="556"/>
        <v>0</v>
      </c>
      <c r="DW61" s="15">
        <f t="shared" si="556"/>
        <v>0</v>
      </c>
      <c r="DX61" s="15">
        <f t="shared" si="556"/>
        <v>0</v>
      </c>
      <c r="DY61" s="15">
        <f t="shared" si="556"/>
        <v>0</v>
      </c>
      <c r="DZ61" s="15">
        <f t="shared" si="556"/>
        <v>0</v>
      </c>
      <c r="EA61" s="15">
        <f t="shared" si="556"/>
        <v>0</v>
      </c>
      <c r="EB61" s="15">
        <f t="shared" si="556"/>
        <v>0</v>
      </c>
      <c r="EC61" s="15">
        <f t="shared" si="556"/>
        <v>0</v>
      </c>
      <c r="ED61" s="15">
        <f t="shared" si="556"/>
        <v>0</v>
      </c>
      <c r="EE61" s="15">
        <f t="shared" si="556"/>
        <v>0</v>
      </c>
      <c r="EF61" s="15">
        <f t="shared" si="556"/>
        <v>0</v>
      </c>
      <c r="EG61" s="15">
        <f t="shared" si="556"/>
        <v>0</v>
      </c>
      <c r="EH61" s="15">
        <f t="shared" si="556"/>
        <v>0</v>
      </c>
      <c r="EI61" s="15">
        <f t="shared" si="556"/>
        <v>0</v>
      </c>
      <c r="EJ61" s="15">
        <f t="shared" si="556"/>
        <v>0</v>
      </c>
      <c r="EK61" s="15">
        <f t="shared" si="556"/>
        <v>0</v>
      </c>
      <c r="EL61" s="15">
        <f t="shared" si="556"/>
        <v>0</v>
      </c>
      <c r="EM61" s="15">
        <f t="shared" si="556"/>
        <v>0</v>
      </c>
      <c r="EN61" s="15">
        <f t="shared" si="556"/>
        <v>326761.87647058826</v>
      </c>
      <c r="EO61" s="15">
        <f t="shared" si="556"/>
        <v>326761.87647058826</v>
      </c>
      <c r="EP61" s="15">
        <f t="shared" si="556"/>
        <v>0</v>
      </c>
      <c r="EQ61" s="15">
        <f t="shared" si="556"/>
        <v>326761.87647058826</v>
      </c>
      <c r="ER61" s="15">
        <f t="shared" si="556"/>
        <v>326761.87647058826</v>
      </c>
      <c r="ES61" s="602"/>
      <c r="FC61" s="149"/>
    </row>
    <row r="62" spans="2:159" x14ac:dyDescent="0.25">
      <c r="B62" s="601"/>
      <c r="D62" s="602" t="str">
        <f t="shared" si="75"/>
        <v/>
      </c>
      <c r="J62" s="120"/>
      <c r="N62" s="120"/>
      <c r="R62" s="120"/>
      <c r="S62" s="602"/>
      <c r="U62" s="601"/>
      <c r="AF62" s="19"/>
      <c r="AI62" s="19"/>
      <c r="AJ62" s="602"/>
      <c r="AL62" s="601"/>
      <c r="AO62" s="602"/>
      <c r="AR62" s="601" t="str">
        <f t="shared" si="23"/>
        <v/>
      </c>
      <c r="AS62" t="str">
        <f t="shared" si="0"/>
        <v/>
      </c>
      <c r="AT62" s="602" t="str">
        <f t="shared" si="24"/>
        <v/>
      </c>
      <c r="AU62" t="str">
        <f t="shared" si="2"/>
        <v/>
      </c>
      <c r="AV62" t="str">
        <f t="shared" si="3"/>
        <v/>
      </c>
      <c r="BQ62" s="602"/>
      <c r="BS62" s="601"/>
      <c r="CO62" s="602"/>
      <c r="CQ62" s="601"/>
      <c r="CR62" t="str">
        <f t="shared" si="4"/>
        <v/>
      </c>
      <c r="CS62" s="602" t="str">
        <f t="shared" ref="CS62:CS80" si="557">IFERROR(IF($CR62&lt;=30,"",INDEX(Opex_expense_Type,MATCH($CR62,Index_card_code,0))),"")</f>
        <v/>
      </c>
      <c r="CT62" t="str">
        <f t="shared" si="6"/>
        <v/>
      </c>
      <c r="CU62" t="str">
        <f t="shared" si="7"/>
        <v/>
      </c>
      <c r="ES62" s="602"/>
    </row>
    <row r="63" spans="2:159" x14ac:dyDescent="0.25">
      <c r="B63" s="601"/>
      <c r="D63" s="602" t="str">
        <f t="shared" si="75"/>
        <v/>
      </c>
      <c r="F63" t="s">
        <v>773</v>
      </c>
      <c r="J63" s="120"/>
      <c r="N63" s="120"/>
      <c r="R63" s="120"/>
      <c r="S63" s="602"/>
      <c r="U63" s="601"/>
      <c r="AF63" s="19"/>
      <c r="AI63" s="19"/>
      <c r="AJ63" s="602"/>
      <c r="AL63" s="601"/>
      <c r="AO63" s="602"/>
      <c r="AR63" s="601" t="str">
        <f t="shared" si="23"/>
        <v/>
      </c>
      <c r="AS63" t="str">
        <f t="shared" si="0"/>
        <v/>
      </c>
      <c r="AT63" s="602" t="str">
        <f t="shared" si="24"/>
        <v/>
      </c>
      <c r="AU63" t="str">
        <f t="shared" si="2"/>
        <v/>
      </c>
      <c r="AV63" t="str">
        <f t="shared" si="3"/>
        <v>Art</v>
      </c>
      <c r="BQ63" s="602"/>
      <c r="BS63" s="601"/>
      <c r="CO63" s="602"/>
      <c r="CQ63" s="601"/>
      <c r="CR63" t="str">
        <f t="shared" si="4"/>
        <v/>
      </c>
      <c r="CS63" s="602" t="str">
        <f t="shared" si="557"/>
        <v/>
      </c>
      <c r="CT63" t="str">
        <f t="shared" si="6"/>
        <v/>
      </c>
      <c r="CU63" t="str">
        <f t="shared" si="7"/>
        <v>Art</v>
      </c>
      <c r="ES63" s="602"/>
    </row>
    <row r="64" spans="2:159" ht="15.75" thickBot="1" x14ac:dyDescent="0.3">
      <c r="B64" s="601"/>
      <c r="C64" s="23">
        <v>23217</v>
      </c>
      <c r="D64" s="602" t="str">
        <f t="shared" si="75"/>
        <v>Headcount</v>
      </c>
      <c r="F64" t="str">
        <f t="shared" ref="F64:F80" si="558">IFERROR(INDEX(Index_Card_name,MATCH($C64,Index_card_code,0)),"")</f>
        <v>Art - HC</v>
      </c>
      <c r="H64" s="14">
        <f>P64</f>
        <v>6</v>
      </c>
      <c r="I64" s="14">
        <f ca="1">SUMIF(Cards_selection_BPL,$C64,INDIRECT(Index!$P$16))</f>
        <v>6</v>
      </c>
      <c r="J64" s="122">
        <f ca="1">-H64+I64</f>
        <v>0</v>
      </c>
      <c r="L64" s="14">
        <f>P64</f>
        <v>6</v>
      </c>
      <c r="M64" s="14">
        <f ca="1">I64</f>
        <v>6</v>
      </c>
      <c r="N64" s="122">
        <f ca="1">-L64+M64</f>
        <v>0</v>
      </c>
      <c r="P64" s="14">
        <f>SUMIFS($X64:$AI64,$X$6:$AI$6,"="&amp;month_of_report)</f>
        <v>6</v>
      </c>
      <c r="Q64" s="14">
        <f ca="1">M64</f>
        <v>6</v>
      </c>
      <c r="R64" s="122">
        <f ca="1">-P64+Q64</f>
        <v>0</v>
      </c>
      <c r="S64" s="602"/>
      <c r="U64" s="601"/>
      <c r="V64" s="66">
        <v>2</v>
      </c>
      <c r="W64" s="66"/>
      <c r="X64" s="14">
        <f t="shared" ref="X64:X80" si="559">IF(X$6&lt;=month_of_report,(SUMIF(Cards_Selection,$C64,TB_Balance_01)),0)</f>
        <v>0</v>
      </c>
      <c r="Y64" s="14">
        <f>IF(Y$6&lt;=month_of_report,(SUMIF(Cards_Selection,$C64,TB_Balance_02)),0)</f>
        <v>0</v>
      </c>
      <c r="Z64" s="14">
        <f>IF(Z$6&lt;=month_of_report,(SUMIF(Cards_Selection,$C64,TB_Balance_03)),0)</f>
        <v>0</v>
      </c>
      <c r="AA64" s="14">
        <f t="shared" ref="AA64:AH64" si="560">IF(AA$6&lt;=month_of_report,(SUMIF(Cards_Selection,$C64,TB_Balance_04)),0)</f>
        <v>0</v>
      </c>
      <c r="AB64" s="14">
        <f t="shared" si="560"/>
        <v>0</v>
      </c>
      <c r="AC64" s="14">
        <f>IF(AC$6&lt;=month_of_report,(SUMIF(Cards_Selection,$C64,TB_Balance_06)),0)</f>
        <v>0</v>
      </c>
      <c r="AD64" s="14">
        <f>IF(AD$6&lt;=month_of_report,(SUMIF(Cards_Selection,$C64,TB_Balance_06)),0)</f>
        <v>0</v>
      </c>
      <c r="AE64" s="14">
        <f>IF(AE$6&lt;=month_of_report,(SUMIF(Cards_Selection,$C64,TB_Balance_06)),0)</f>
        <v>0</v>
      </c>
      <c r="AF64" s="829">
        <f>IF(AF$6&lt;=month_of_report,(SUMIF(Cards_Selection,$C64,TB_Balance_09)),0)</f>
        <v>0</v>
      </c>
      <c r="AG64" s="14">
        <f t="shared" si="560"/>
        <v>0</v>
      </c>
      <c r="AH64" s="14">
        <f t="shared" si="560"/>
        <v>0</v>
      </c>
      <c r="AI64" s="829">
        <f>IF(AI$6&lt;=month_of_report,(SUMIF(Cards_Selection,$C64,TB_Balance_12)),0)</f>
        <v>6</v>
      </c>
      <c r="AJ64" s="602"/>
      <c r="AL64" s="601"/>
      <c r="AM64" s="884">
        <f>P64</f>
        <v>6</v>
      </c>
      <c r="AN64" s="14">
        <f t="shared" ref="AN64:AN80" si="561">IF(AN$6&lt;=month_of_report,(SUMIF(Cards_Selection,$C64,TB_Balance_12_Nis)),0)</f>
        <v>0</v>
      </c>
      <c r="AO64" s="602"/>
      <c r="AR64" s="601" t="str">
        <f t="shared" si="23"/>
        <v/>
      </c>
      <c r="AS64">
        <f t="shared" si="0"/>
        <v>23217</v>
      </c>
      <c r="AT64" s="602" t="str">
        <f t="shared" si="24"/>
        <v>Headcount</v>
      </c>
      <c r="AU64" t="str">
        <f t="shared" si="2"/>
        <v/>
      </c>
      <c r="AV64" t="str">
        <f t="shared" si="3"/>
        <v>Art - HC</v>
      </c>
      <c r="AX64" s="66"/>
      <c r="AY64" s="66">
        <v>2</v>
      </c>
      <c r="AZ64" s="66">
        <v>2</v>
      </c>
      <c r="BA64" s="66">
        <v>3</v>
      </c>
      <c r="BB64" s="66">
        <v>3</v>
      </c>
      <c r="BC64" s="689">
        <f>BB64</f>
        <v>3</v>
      </c>
      <c r="BD64" s="66">
        <v>4</v>
      </c>
      <c r="BE64" s="66">
        <v>5</v>
      </c>
      <c r="BF64" s="66">
        <v>6</v>
      </c>
      <c r="BG64" s="689">
        <f>BF64</f>
        <v>6</v>
      </c>
      <c r="BH64" s="66">
        <v>6</v>
      </c>
      <c r="BI64" s="66">
        <v>6</v>
      </c>
      <c r="BJ64" s="66">
        <v>6</v>
      </c>
      <c r="BK64" s="689">
        <f>BJ64</f>
        <v>6</v>
      </c>
      <c r="BL64" s="66">
        <v>6</v>
      </c>
      <c r="BM64" s="66">
        <v>6</v>
      </c>
      <c r="BN64" s="66">
        <v>6</v>
      </c>
      <c r="BO64" s="689">
        <f>BN64</f>
        <v>6</v>
      </c>
      <c r="BP64" s="686">
        <f>BO64</f>
        <v>6</v>
      </c>
      <c r="BQ64" s="602"/>
      <c r="BS64" s="619">
        <f t="shared" ref="BS64:CN80" si="562">INDEX($AZ64:$BN64,MATCH(BS$6,$AZ$6:$BN$6,0))</f>
        <v>2</v>
      </c>
      <c r="BT64" s="14">
        <f t="shared" si="562"/>
        <v>3</v>
      </c>
      <c r="BU64" s="14">
        <f>BT64</f>
        <v>3</v>
      </c>
      <c r="BV64" s="14">
        <f t="shared" si="562"/>
        <v>3</v>
      </c>
      <c r="BW64" s="14">
        <f>BV64</f>
        <v>3</v>
      </c>
      <c r="BX64" s="14">
        <f t="shared" si="562"/>
        <v>4</v>
      </c>
      <c r="BY64" s="14">
        <f>BX64</f>
        <v>4</v>
      </c>
      <c r="BZ64" s="14">
        <f t="shared" si="562"/>
        <v>5</v>
      </c>
      <c r="CA64" s="14">
        <f>BZ64</f>
        <v>5</v>
      </c>
      <c r="CB64" s="14">
        <f t="shared" si="562"/>
        <v>6</v>
      </c>
      <c r="CC64" s="14">
        <f>CB64</f>
        <v>6</v>
      </c>
      <c r="CD64" s="14">
        <f t="shared" si="562"/>
        <v>6</v>
      </c>
      <c r="CE64" s="14">
        <f>CD64</f>
        <v>6</v>
      </c>
      <c r="CF64" s="14">
        <f t="shared" si="562"/>
        <v>6</v>
      </c>
      <c r="CG64" s="14">
        <f>CF64</f>
        <v>6</v>
      </c>
      <c r="CH64" s="14">
        <f t="shared" si="562"/>
        <v>6</v>
      </c>
      <c r="CI64" s="14">
        <f>CH64</f>
        <v>6</v>
      </c>
      <c r="CJ64" s="14">
        <f t="shared" si="562"/>
        <v>6</v>
      </c>
      <c r="CK64" s="14">
        <f>CJ64</f>
        <v>6</v>
      </c>
      <c r="CL64" s="14">
        <f t="shared" si="562"/>
        <v>6</v>
      </c>
      <c r="CM64" s="14">
        <f>CL64</f>
        <v>6</v>
      </c>
      <c r="CN64" s="14">
        <f t="shared" si="562"/>
        <v>6</v>
      </c>
      <c r="CO64" s="620">
        <f>CN64</f>
        <v>6</v>
      </c>
      <c r="CQ64" s="601"/>
      <c r="CR64">
        <f t="shared" si="4"/>
        <v>23217</v>
      </c>
      <c r="CS64" s="602" t="str">
        <f t="shared" si="557"/>
        <v>Headcount</v>
      </c>
      <c r="CT64" t="str">
        <f t="shared" si="6"/>
        <v/>
      </c>
      <c r="CU64" t="str">
        <f t="shared" si="7"/>
        <v>Art - HC</v>
      </c>
      <c r="CW64" s="14">
        <f>SUMIFS(TB_Balance_01,TB_Entity,CW$7,Cards_Selection,$C64)</f>
        <v>0</v>
      </c>
      <c r="CX64" s="14">
        <f>SUMIFS(TB_Balance_01,TB_Entity,CX$7,Cards_Selection,$C64)</f>
        <v>0</v>
      </c>
      <c r="CY64" s="14">
        <f t="shared" ref="CY64:CY76" si="563">IF(CY$6&lt;=month_of_report,(IFERROR(INDEX($X$8:$AI$277,MATCH($CR64,$C$8:$C$277,0),MATCH(CY$6,$X$6:$AI$6,0)),0)),0)</f>
        <v>0</v>
      </c>
      <c r="CZ64" s="14">
        <f>SUMIFS(TB_Balance_02,TB_Entity,CZ$7,Cards_Selection,$C64)</f>
        <v>0</v>
      </c>
      <c r="DA64" s="14">
        <f>SUMIFS(TB_Balance_02,TB_Entity,DA$7,Cards_Selection,$C64)</f>
        <v>0</v>
      </c>
      <c r="DB64" s="14">
        <f t="shared" ref="DB64:DB76" si="564">IF(DB$6&lt;=month_of_report,(IFERROR(INDEX($X$8:$AI$277,MATCH($CR64,$C$8:$C$277,0),MATCH(DB$6,$X$6:$AI$6,0)),0)),0)</f>
        <v>0</v>
      </c>
      <c r="DC64" s="14">
        <f>SUMIFS(TB_Balance_03,TB_Entity,DC$7,Cards_Selection,$C64)</f>
        <v>0</v>
      </c>
      <c r="DD64" s="14">
        <f>SUMIFS(TB_Balance_03,TB_Entity,DD$7,Cards_Selection,$C64)</f>
        <v>0</v>
      </c>
      <c r="DE64" s="14">
        <f t="shared" ref="DE64:DE76" si="565">IF(DE$6&lt;=month_of_report,(IFERROR(INDEX($X$8:$AI$277,MATCH($CR64,$C$8:$C$277,0),MATCH(DE$6,$X$6:$AI$6,0)),0)),0)</f>
        <v>0</v>
      </c>
      <c r="DF64" s="14">
        <f>DC64</f>
        <v>0</v>
      </c>
      <c r="DG64" s="14">
        <f>DD64</f>
        <v>0</v>
      </c>
      <c r="DH64" s="14">
        <f>DE64</f>
        <v>0</v>
      </c>
      <c r="DI64" s="14">
        <f>SUMIFS(TB_Balance_04,TB_Entity,DI$7,Cards_Selection,$C64)</f>
        <v>0</v>
      </c>
      <c r="DJ64" s="14">
        <f>SUMIFS(TB_Balance_04,TB_Entity,DJ$7,Cards_Selection,$C64)</f>
        <v>0</v>
      </c>
      <c r="DK64" s="14">
        <f t="shared" ref="DK64:DK76" si="566">IF(DK$6&lt;=month_of_report,(IFERROR(INDEX($X$8:$AI$277,MATCH($CR64,$C$8:$C$277,0),MATCH(DK$6,$X$6:$AI$6,0)),0)),0)</f>
        <v>0</v>
      </c>
      <c r="DL64" s="14">
        <f>SUMIFS(TB_Balance_05,TB_Entity,DL$7,Cards_Selection,$C64)</f>
        <v>0</v>
      </c>
      <c r="DM64" s="14">
        <f>SUMIFS(TB_Balance_05,TB_Entity,DM$7,Cards_Selection,$C64)</f>
        <v>0</v>
      </c>
      <c r="DN64" s="14">
        <f t="shared" ref="DN64:DN76" si="567">IF(DN$6&lt;=month_of_report,(IFERROR(INDEX($X$8:$AI$277,MATCH($CR64,$C$8:$C$277,0),MATCH(DN$6,$X$6:$AI$6,0)),0)),0)</f>
        <v>0</v>
      </c>
      <c r="DO64" s="14">
        <f>SUMIFS(TB_Balance_06,TB_Entity,DO$7,Cards_Selection,$C64)</f>
        <v>0</v>
      </c>
      <c r="DP64" s="14">
        <f>SUMIFS(TB_Balance_06,TB_Entity,DP$7,Cards_Selection,$C64)</f>
        <v>0</v>
      </c>
      <c r="DQ64" s="14">
        <f t="shared" ref="DQ64:DQ76" si="568">IF(DQ$6&lt;=month_of_report,(IFERROR(INDEX($X$8:$AI$277,MATCH($CR64,$C$8:$C$277,0),MATCH(DQ$6,$X$6:$AI$6,0)),0)),0)</f>
        <v>0</v>
      </c>
      <c r="DR64" s="14">
        <f>DO64</f>
        <v>0</v>
      </c>
      <c r="DS64" s="14">
        <f>DP64</f>
        <v>0</v>
      </c>
      <c r="DT64" s="14">
        <f>DQ64</f>
        <v>0</v>
      </c>
      <c r="DU64" s="14">
        <f>SUMIFS(TB_Balance_07,TB_Entity,DU$7,Cards_Selection,$C64)</f>
        <v>0</v>
      </c>
      <c r="DV64" s="14">
        <f>SUMIFS(TB_Balance_07,TB_Entity,DV$7,Cards_Selection,$C64)</f>
        <v>0</v>
      </c>
      <c r="DW64" s="14">
        <f t="shared" ref="DW64:DW76" si="569">IF(DW$6&lt;=month_of_report,(IFERROR(INDEX($X$8:$AI$277,MATCH($CR64,$C$8:$C$277,0),MATCH(DW$6,$X$6:$AI$6,0)),0)),0)</f>
        <v>0</v>
      </c>
      <c r="DX64" s="14">
        <f>SUMIFS(TB_Balance_08,TB_Entity,DX$7,Cards_Selection,$C64)</f>
        <v>0</v>
      </c>
      <c r="DY64" s="14">
        <f>SUMIFS(TB_Balance_08,TB_Entity,DY$7,Cards_Selection,$C64)</f>
        <v>0</v>
      </c>
      <c r="DZ64" s="14">
        <f t="shared" ref="DZ64:DZ76" si="570">IF(DZ$6&lt;=month_of_report,(IFERROR(INDEX($X$8:$AI$277,MATCH($CR64,$C$8:$C$277,0),MATCH(DZ$6,$X$6:$AI$6,0)),0)),0)</f>
        <v>0</v>
      </c>
      <c r="EA64" s="14">
        <f>SUMIFS(TB_Balance_09,TB_Entity,EA$7,Cards_Selection,$C64)</f>
        <v>0</v>
      </c>
      <c r="EB64" s="14">
        <f>SUMIFS(TB_Balance_09,TB_Entity,EB$7,Cards_Selection,$C64)</f>
        <v>0</v>
      </c>
      <c r="EC64" s="14">
        <f t="shared" ref="EC64:EC76" si="571">IF(EC$6&lt;=month_of_report,(IFERROR(INDEX($X$8:$AI$277,MATCH($CR64,$C$8:$C$277,0),MATCH(EC$6,$X$6:$AI$6,0)),0)),0)</f>
        <v>0</v>
      </c>
      <c r="ED64" s="14">
        <f>EA64</f>
        <v>0</v>
      </c>
      <c r="EE64" s="14">
        <f>EB64</f>
        <v>0</v>
      </c>
      <c r="EF64" s="14">
        <f>EC64</f>
        <v>0</v>
      </c>
      <c r="EG64" s="14">
        <f>SUMIFS(TB_Balance_10,TB_Entity,EG$7,Cards_Selection,$C64)</f>
        <v>0</v>
      </c>
      <c r="EH64" s="14">
        <f>SUMIFS(TB_Balance_10,TB_Entity,EH$7,Cards_Selection,$C64)</f>
        <v>0</v>
      </c>
      <c r="EI64" s="14">
        <f t="shared" ref="EI64:EI76" si="572">IF(EI$6&lt;=month_of_report,(IFERROR(INDEX($X$8:$AI$277,MATCH($CR64,$C$8:$C$277,0),MATCH(EI$6,$X$6:$AI$6,0)),0)),0)</f>
        <v>0</v>
      </c>
      <c r="EJ64" s="14">
        <f>SUMIFS(TB_Balance_11,TB_Entity,EJ$7,Cards_Selection,$C64)</f>
        <v>0</v>
      </c>
      <c r="EK64" s="14">
        <f>SUMIFS(TB_Balance_11,TB_Entity,EK$7,Cards_Selection,$C64)</f>
        <v>0</v>
      </c>
      <c r="EL64" s="14">
        <f t="shared" ref="EL64:EL76" si="573">IF(EL$6&lt;=month_of_report,(IFERROR(INDEX($X$8:$AI$277,MATCH($CR64,$C$8:$C$277,0),MATCH(EL$6,$X$6:$AI$6,0)),0)),0)</f>
        <v>0</v>
      </c>
      <c r="EM64" s="14">
        <f>SUMIFS(TB_Balance_12,TB_Entity,EM$7,Cards_Selection,$C64)</f>
        <v>0</v>
      </c>
      <c r="EN64" s="14">
        <f>SUMIFS(TB_Balance_12,TB_Entity,EN$7,Cards_Selection,$C64)</f>
        <v>6</v>
      </c>
      <c r="EO64" s="14">
        <f t="shared" ref="EO64:EO76" si="574">IF(EO$6&lt;=month_of_report,(IFERROR(INDEX($X$8:$AI$277,MATCH($CR64,$C$8:$C$277,0),MATCH(EO$6,$X$6:$AI$6,0)),0)),0)</f>
        <v>6</v>
      </c>
      <c r="EP64" s="14">
        <f>EM64</f>
        <v>0</v>
      </c>
      <c r="EQ64" s="14">
        <f>EN64</f>
        <v>6</v>
      </c>
      <c r="ER64" s="14">
        <f>EO64</f>
        <v>6</v>
      </c>
      <c r="ES64" s="602"/>
    </row>
    <row r="65" spans="2:149" outlineLevel="1" x14ac:dyDescent="0.25">
      <c r="B65" s="601"/>
      <c r="C65" s="23">
        <v>13217001701</v>
      </c>
      <c r="D65" s="602" t="str">
        <f t="shared" si="75"/>
        <v>Payroll</v>
      </c>
      <c r="F65" t="str">
        <f t="shared" si="558"/>
        <v>Art - Salaries and social benefits</v>
      </c>
      <c r="H65" s="9">
        <f t="shared" ref="H65:H80" si="575">INDEX($X65:$AI65,,MATCH($H$6,$X$6:$AI$6,0))</f>
        <v>559249.07191006385</v>
      </c>
      <c r="I65" s="9">
        <f ca="1">SUMIF(Cards_selection_BPL,$C65,INDIRECT(Index!$P$16))</f>
        <v>53061.835443037984</v>
      </c>
      <c r="J65" s="123">
        <f t="shared" ref="J65:J80" ca="1" si="576">-H65+I65</f>
        <v>-506187.23646702588</v>
      </c>
      <c r="L65" s="9">
        <f t="shared" ref="L65:L80" si="577">IF(LEFT($L$6,2)="Q1",SUMIFS($X65:$Z65,$X$6:$Z$6,"&lt;="&amp;month_of_report),IF(LEFT($L$6,2)="Q2",SUMIFS($AA65:$AC65,$AA$6:$AC$6,"&lt;="&amp;month_of_report),IF(LEFT($L$6,2)="Q3",SUMIFS($AD65:$AF65,$AD$6:$AF$6,"&lt;="&amp;month_of_report),IF(LEFT($L$6,2)="Q4",SUMIFS($AG65:$AI65,$AG$6:$AI$6,"&lt;="&amp;month_of_report),0))))</f>
        <v>559249.07191006385</v>
      </c>
      <c r="M65" s="9">
        <f ca="1">IF(LEFT($L$6,2)="Q1",SUMIF(Cards_selection_BPL,$C65,INDIRECT(Index!$Q$16)),IF(LEFT($L$6,2)="Q2",SUMIF(Cards_selection_BPL,$C65,INDIRECT(Index!$Q$16))-SUMIF(Cards_selection_BPL,$C65,Balance_bplm_03),IF(LEFT($L$6,2)="Q3",SUMIF(Cards_selection_BPL,$C65,INDIRECT(Index!$Q$16))-SUMIF(Cards_selection_BPL,$C65,Balance_bplm_06),IF(LEFT($L$6,2)="Q4",SUMIF(Cards_selection_BPL,$C65,INDIRECT(Index!$Q$16))-SUMIF(Cards_selection_BPL,$C65,Balance_bplm_09),0))))</f>
        <v>159185.50632911397</v>
      </c>
      <c r="N65" s="123">
        <f t="shared" ref="N65:N80" ca="1" si="578">-L65+M65</f>
        <v>-400063.56558094989</v>
      </c>
      <c r="P65" s="9">
        <f>AF65+AC65+Z65+AI65</f>
        <v>559249.07191006385</v>
      </c>
      <c r="Q65" s="9">
        <f ca="1">SUMIF(Cards_selection_BPL,$C65,INDIRECT(Index!$Q$16))</f>
        <v>527647.58137432195</v>
      </c>
      <c r="R65" s="123">
        <f t="shared" ref="R65:R80" ca="1" si="579">-P65+Q65</f>
        <v>-31601.490535741905</v>
      </c>
      <c r="S65" s="602"/>
      <c r="U65" s="601"/>
      <c r="V65" s="64">
        <v>19048.679999999997</v>
      </c>
      <c r="W65" s="64"/>
      <c r="X65" s="9">
        <f t="shared" si="559"/>
        <v>0</v>
      </c>
      <c r="Y65" s="9">
        <f t="shared" ref="Y65:Y80" si="580">IF(Y$6&lt;=month_of_report,(SUMIF(Cards_Selection,$C65,TB_Balance_02)-SUMIF(Cards_Selection,$C65,TB_Balance_01)),0)</f>
        <v>0</v>
      </c>
      <c r="Z65" s="9">
        <f t="shared" ref="Z65:Z80" si="581">IF(Z$6&lt;=month_of_report,(SUMIF(Cards_Selection,$C65,TB_Balance_03)-SUMIF(Cards_Selection,$C65,TB_Balance_02)),0)</f>
        <v>0</v>
      </c>
      <c r="AA65" s="9"/>
      <c r="AB65" s="9">
        <f t="shared" ref="AB65:AB80" si="582">IF(AB$6&lt;=month_of_report,(SUMIF(Cards_Selection,$C65,TB_Balance_05)-SUMIF(Cards_Selection,$C65,TB_Balance_04)),0)</f>
        <v>0</v>
      </c>
      <c r="AC65" s="9">
        <f t="shared" ref="AC65:AC80" si="583">IF(AC$6&lt;=month_of_report,(SUMIF(Cards_Selection,$C65,TB_Balance_06)-SUMIF(Cards_Selection,$C65,TB_Balance_03)),0)</f>
        <v>0</v>
      </c>
      <c r="AD65" s="9"/>
      <c r="AE65" s="9">
        <f t="shared" ref="AE65:AE80" si="584">IF(AE$6&lt;=month_of_report,(SUMIF(Cards_Selection,$C65,TB_Balance_08)-SUMIF(Cards_Selection,$C65,TB_Balance_07)),0)</f>
        <v>0</v>
      </c>
      <c r="AF65" s="830">
        <f t="shared" ref="AF65:AF80" si="585">IF(AF$6&lt;=month_of_report,(SUMIF(Cards_Selection,$C65,TB_Balance_09)-SUMIF(Cards_Selection,$C65,TB_Balance_06)),0)</f>
        <v>0</v>
      </c>
      <c r="AG65" s="9"/>
      <c r="AH65" s="9">
        <f t="shared" ref="AH65:AH80" si="586">IF(AH$6&lt;=month_of_report,(SUMIF(Cards_Selection,$C65,TB_Balance_11)-SUMIF(Cards_Selection,$C65,TB_Balance_10)),0)</f>
        <v>0</v>
      </c>
      <c r="AI65" s="830">
        <f t="shared" ref="AI65:AI80" si="587">IF(AI$6&lt;=month_of_report,(SUMIF(Cards_Selection,$C65,TB_Balance_12)-SUMIF(Cards_Selection,$C65,TB_Balance_09)),0)</f>
        <v>559249.07191006385</v>
      </c>
      <c r="AJ65" s="602"/>
      <c r="AL65" s="601"/>
      <c r="AM65" s="882">
        <f t="shared" ref="AM65:AM80" si="588">P65</f>
        <v>559249.07191006385</v>
      </c>
      <c r="AN65" s="9">
        <f t="shared" si="561"/>
        <v>1787678.9873402989</v>
      </c>
      <c r="AO65" s="602"/>
      <c r="AR65" s="601" t="str">
        <f t="shared" si="23"/>
        <v/>
      </c>
      <c r="AS65">
        <f t="shared" si="0"/>
        <v>13217001701</v>
      </c>
      <c r="AT65" s="602" t="str">
        <f t="shared" ref="AT65:AT124" si="589">IFERROR(IF($AS65&lt;=30,"",INDEX(Opex_expense_Type,MATCH($AS65,Index_card_code,0))),"")</f>
        <v>Payroll</v>
      </c>
      <c r="AU65" t="str">
        <f t="shared" si="2"/>
        <v/>
      </c>
      <c r="AV65" t="str">
        <f t="shared" si="3"/>
        <v>Art - Salaries and social benefits</v>
      </c>
      <c r="AX65" s="64"/>
      <c r="AY65" s="64">
        <v>22409.897100857495</v>
      </c>
      <c r="AZ65" s="64">
        <v>18869.240506329115</v>
      </c>
      <c r="BA65" s="64">
        <v>25705.999095840867</v>
      </c>
      <c r="BB65" s="64">
        <v>27909.873417721523</v>
      </c>
      <c r="BC65" s="688">
        <f>SUM(AZ65:BB65)</f>
        <v>72485.113019891505</v>
      </c>
      <c r="BD65" s="64">
        <v>38132.468354430384</v>
      </c>
      <c r="BE65" s="64">
        <v>45597.151898734184</v>
      </c>
      <c r="BF65" s="64">
        <v>53061.835443037984</v>
      </c>
      <c r="BG65" s="688">
        <f>SUM(BD65:BF65)</f>
        <v>136791.45569620255</v>
      </c>
      <c r="BH65" s="64">
        <v>53061.835443037984</v>
      </c>
      <c r="BI65" s="64">
        <v>53061.835443037984</v>
      </c>
      <c r="BJ65" s="64">
        <v>53061.835443037984</v>
      </c>
      <c r="BK65" s="688">
        <f>SUM(BH65:BJ65)</f>
        <v>159185.50632911397</v>
      </c>
      <c r="BL65" s="64">
        <v>53061.835443037984</v>
      </c>
      <c r="BM65" s="64">
        <v>53061.835443037984</v>
      </c>
      <c r="BN65" s="64">
        <v>53061.835443037984</v>
      </c>
      <c r="BO65" s="688">
        <f>SUM(BL65:BN65)</f>
        <v>159185.50632911397</v>
      </c>
      <c r="BP65" s="687">
        <f t="shared" ref="BP65:BP80" si="590">BO65+BK65+BG65+BC65</f>
        <v>527647.58137432206</v>
      </c>
      <c r="BQ65" s="602"/>
      <c r="BS65" s="615">
        <f t="shared" si="562"/>
        <v>18869.240506329115</v>
      </c>
      <c r="BT65" s="9">
        <f t="shared" si="562"/>
        <v>25705.999095840867</v>
      </c>
      <c r="BU65" s="9">
        <f t="shared" ref="BU65:CO80" si="591">SUM(BS65:BT65)</f>
        <v>44575.239602169982</v>
      </c>
      <c r="BV65" s="9">
        <f t="shared" si="562"/>
        <v>27909.873417721523</v>
      </c>
      <c r="BW65" s="9">
        <f t="shared" si="591"/>
        <v>72485.113019891505</v>
      </c>
      <c r="BX65" s="9">
        <f t="shared" si="562"/>
        <v>38132.468354430384</v>
      </c>
      <c r="BY65" s="9">
        <f t="shared" si="591"/>
        <v>110617.58137432189</v>
      </c>
      <c r="BZ65" s="9">
        <f t="shared" si="562"/>
        <v>45597.151898734184</v>
      </c>
      <c r="CA65" s="9">
        <f t="shared" si="591"/>
        <v>156214.73327305607</v>
      </c>
      <c r="CB65" s="9">
        <f t="shared" si="562"/>
        <v>53061.835443037984</v>
      </c>
      <c r="CC65" s="9">
        <f t="shared" si="591"/>
        <v>209276.56871609407</v>
      </c>
      <c r="CD65" s="9">
        <f t="shared" si="562"/>
        <v>53061.835443037984</v>
      </c>
      <c r="CE65" s="9">
        <f t="shared" si="591"/>
        <v>262338.40415913204</v>
      </c>
      <c r="CF65" s="9">
        <f t="shared" si="562"/>
        <v>53061.835443037984</v>
      </c>
      <c r="CG65" s="9">
        <f t="shared" si="591"/>
        <v>315400.23960217001</v>
      </c>
      <c r="CH65" s="9">
        <f t="shared" si="562"/>
        <v>53061.835443037984</v>
      </c>
      <c r="CI65" s="9">
        <f t="shared" si="591"/>
        <v>368462.07504520798</v>
      </c>
      <c r="CJ65" s="9">
        <f t="shared" si="562"/>
        <v>53061.835443037984</v>
      </c>
      <c r="CK65" s="9">
        <f t="shared" si="591"/>
        <v>421523.91048824595</v>
      </c>
      <c r="CL65" s="9">
        <f t="shared" si="562"/>
        <v>53061.835443037984</v>
      </c>
      <c r="CM65" s="9">
        <f t="shared" si="591"/>
        <v>474585.74593128392</v>
      </c>
      <c r="CN65" s="9">
        <f t="shared" si="562"/>
        <v>53061.835443037984</v>
      </c>
      <c r="CO65" s="616">
        <f t="shared" si="591"/>
        <v>527647.58137432195</v>
      </c>
      <c r="CQ65" s="601"/>
      <c r="CR65">
        <f t="shared" si="4"/>
        <v>13217001701</v>
      </c>
      <c r="CS65" s="602" t="str">
        <f t="shared" si="557"/>
        <v>Payroll</v>
      </c>
      <c r="CT65" t="str">
        <f t="shared" si="6"/>
        <v/>
      </c>
      <c r="CU65" t="str">
        <f t="shared" si="7"/>
        <v>Art - Salaries and social benefits</v>
      </c>
      <c r="CW65" s="9">
        <f t="shared" ref="CW65:CX80" si="592">IF(CW$6&gt;month_of_report,0,SUMIFS(TB_Balance_01,TB_Entity,CW$7,Cards_Selection,$CR65))</f>
        <v>0</v>
      </c>
      <c r="CX65" s="9">
        <f t="shared" si="592"/>
        <v>0</v>
      </c>
      <c r="CY65" s="9">
        <f t="shared" si="563"/>
        <v>0</v>
      </c>
      <c r="CZ65" s="9">
        <f t="shared" ref="CZ65:DA80" si="593">IF(CZ$6&gt;month_of_report,0,SUMIFS(TB_Balance_02,TB_Entity,CZ$7,Cards_Selection,$CR65)-SUMIFS(TB_Balance_01,TB_Entity,CZ$7,Cards_Selection,$CR65))</f>
        <v>0</v>
      </c>
      <c r="DA65" s="9">
        <f t="shared" si="593"/>
        <v>0</v>
      </c>
      <c r="DB65" s="9">
        <f t="shared" si="564"/>
        <v>0</v>
      </c>
      <c r="DC65" s="9">
        <f t="shared" ref="DC65:DD80" si="594">IF(DC$6&gt;month_of_report,0,SUMIFS(TB_Balance_03,TB_Entity,DC$7,Cards_Selection,$CR65)-SUMIFS(TB_Balance_02,TB_Entity,DC$7,Cards_Selection,$CR65))</f>
        <v>0</v>
      </c>
      <c r="DD65" s="9">
        <f t="shared" si="594"/>
        <v>0</v>
      </c>
      <c r="DE65" s="9">
        <f t="shared" si="565"/>
        <v>0</v>
      </c>
      <c r="DF65" s="9">
        <f t="shared" ref="DF65:DF80" si="595">SUM(DC65,CZ65,CW65)</f>
        <v>0</v>
      </c>
      <c r="DG65" s="9">
        <f t="shared" ref="DG65:DG80" si="596">SUM(DD65,DA65,CX65)</f>
        <v>0</v>
      </c>
      <c r="DH65" s="9">
        <f t="shared" ref="DH65:DH80" si="597">SUM(DE65,DB65,CY65)</f>
        <v>0</v>
      </c>
      <c r="DI65" s="9">
        <f t="shared" ref="DI65:DJ80" si="598">IF(DI$6&gt;month_of_report,0,SUMIFS(TB_Balance_04,TB_Entity,DI$7,Cards_Selection,$CR65)-SUMIFS(TB_Balance_03,TB_Entity,DI$7,Cards_Selection,$CR65))</f>
        <v>0</v>
      </c>
      <c r="DJ65" s="9">
        <f t="shared" si="598"/>
        <v>0</v>
      </c>
      <c r="DK65" s="9">
        <f t="shared" si="566"/>
        <v>0</v>
      </c>
      <c r="DL65" s="9">
        <f t="shared" ref="DL65:DM80" si="599">IF(DL$6&gt;month_of_report,0,SUMIFS(TB_Balance_05,TB_Entity,DL$7,Cards_Selection,$CR65)-SUMIFS(TB_Balance_04,TB_Entity,DL$7,Cards_Selection,$CR65))</f>
        <v>0</v>
      </c>
      <c r="DM65" s="9">
        <f t="shared" si="599"/>
        <v>0</v>
      </c>
      <c r="DN65" s="9">
        <f t="shared" si="567"/>
        <v>0</v>
      </c>
      <c r="DO65" s="9">
        <f t="shared" ref="DO65:DP80" si="600">IF(DO$6&gt;month_of_report,0,SUMIFS(TB_Balance_06,TB_Entity,DO$7,Cards_Selection,$CR65)-SUMIFS(TB_Balance_05,TB_Entity,DO$7,Cards_Selection,$CR65))</f>
        <v>0</v>
      </c>
      <c r="DP65" s="9">
        <f t="shared" si="600"/>
        <v>0</v>
      </c>
      <c r="DQ65" s="9">
        <f t="shared" si="568"/>
        <v>0</v>
      </c>
      <c r="DR65" s="9">
        <f t="shared" ref="DR65:DR80" si="601">SUM(DO65,DL65,DI65)</f>
        <v>0</v>
      </c>
      <c r="DS65" s="9">
        <f t="shared" ref="DS65:DS80" si="602">SUM(DP65,DM65,DJ65)</f>
        <v>0</v>
      </c>
      <c r="DT65" s="9">
        <f t="shared" ref="DT65:DT80" si="603">SUM(DQ65,DN65,DK65)</f>
        <v>0</v>
      </c>
      <c r="DU65" s="9">
        <f t="shared" ref="DU65:DV80" si="604">IF(DU$6&gt;month_of_report,0,SUMIFS(TB_Balance_07,TB_Entity,DU$7,Cards_Selection,$CR65)-SUMIFS(TB_Balance_06,TB_Entity,DU$7,Cards_Selection,$CR65))</f>
        <v>0</v>
      </c>
      <c r="DV65" s="9">
        <f t="shared" si="604"/>
        <v>0</v>
      </c>
      <c r="DW65" s="9">
        <f t="shared" si="569"/>
        <v>0</v>
      </c>
      <c r="DX65" s="9">
        <f t="shared" ref="DX65:DY80" si="605">IF(DX$6&gt;month_of_report,0,SUMIFS(TB_Balance_08,TB_Entity,DX$7,Cards_Selection,$CR65)-SUMIFS(TB_Balance_07,TB_Entity,DX$7,Cards_Selection,$CR65))</f>
        <v>0</v>
      </c>
      <c r="DY65" s="9">
        <f t="shared" si="605"/>
        <v>0</v>
      </c>
      <c r="DZ65" s="9">
        <f t="shared" si="570"/>
        <v>0</v>
      </c>
      <c r="EA65" s="9">
        <f t="shared" ref="EA65:EB80" si="606">IF(EA$6&gt;month_of_report,0,SUMIFS(TB_Balance_09,TB_Entity,EA$7,Cards_Selection,$CR65)-SUMIFS(TB_Balance_08,TB_Entity,EA$7,Cards_Selection,$CR65))</f>
        <v>0</v>
      </c>
      <c r="EB65" s="9">
        <f t="shared" si="606"/>
        <v>0</v>
      </c>
      <c r="EC65" s="9">
        <f t="shared" si="571"/>
        <v>0</v>
      </c>
      <c r="ED65" s="9">
        <f t="shared" ref="ED65:ED80" si="607">SUM(EA65,DX65,DU65)</f>
        <v>0</v>
      </c>
      <c r="EE65" s="9">
        <f t="shared" ref="EE65:EE80" si="608">SUM(EB65,DY65,DV65)</f>
        <v>0</v>
      </c>
      <c r="EF65" s="9">
        <f t="shared" ref="EF65:EF80" si="609">SUM(EC65,DZ65,DW65)</f>
        <v>0</v>
      </c>
      <c r="EG65" s="9">
        <f t="shared" ref="EG65:EH80" si="610">IF(EG$6&gt;month_of_report,0,SUMIFS(TB_Balance_10,TB_Entity,EG$7,Cards_Selection,$CR65)-SUMIFS(TB_Balance_09,TB_Entity,EG$7,Cards_Selection,$CR65))</f>
        <v>0</v>
      </c>
      <c r="EH65" s="9">
        <f t="shared" si="610"/>
        <v>0</v>
      </c>
      <c r="EI65" s="9">
        <f t="shared" si="572"/>
        <v>0</v>
      </c>
      <c r="EJ65" s="9">
        <f t="shared" ref="EJ65:EK80" si="611">IF(EJ$6&gt;month_of_report,0,SUMIFS(TB_Balance_11,TB_Entity,EJ$7,Cards_Selection,$CR65)-SUMIFS(TB_Balance_10,TB_Entity,EJ$7,Cards_Selection,$CR65))</f>
        <v>0</v>
      </c>
      <c r="EK65" s="9">
        <f t="shared" si="611"/>
        <v>0</v>
      </c>
      <c r="EL65" s="9">
        <f t="shared" si="573"/>
        <v>0</v>
      </c>
      <c r="EM65" s="9">
        <f t="shared" ref="EM65:EN80" si="612">IF(EM$6&gt;month_of_report,0,SUMIFS(TB_Balance_12,TB_Entity,EM$7,Cards_Selection,$CR65)-SUMIFS(TB_Balance_11,TB_Entity,EM$7,Cards_Selection,$CR65))</f>
        <v>0</v>
      </c>
      <c r="EN65" s="9">
        <f t="shared" si="612"/>
        <v>559249.07191006385</v>
      </c>
      <c r="EO65" s="9">
        <f t="shared" si="574"/>
        <v>559249.07191006385</v>
      </c>
      <c r="EP65" s="9">
        <f t="shared" ref="EP65:EP80" si="613">SUM(EM65,EJ65,EG65)</f>
        <v>0</v>
      </c>
      <c r="EQ65" s="9">
        <f t="shared" ref="EQ65:EQ80" si="614">SUM(EN65,EK65,EH65)</f>
        <v>559249.07191006385</v>
      </c>
      <c r="ER65" s="9">
        <f t="shared" ref="ER65:ER80" si="615">SUM(EO65,EL65,EI65)</f>
        <v>559249.07191006385</v>
      </c>
      <c r="ES65" s="602"/>
    </row>
    <row r="66" spans="2:149" hidden="1" outlineLevel="1" x14ac:dyDescent="0.25">
      <c r="B66" s="601"/>
      <c r="C66" s="23">
        <v>13217002702</v>
      </c>
      <c r="D66" s="602" t="str">
        <f t="shared" si="75"/>
        <v>Recruitment</v>
      </c>
      <c r="F66" t="str">
        <f t="shared" si="558"/>
        <v>Art - Recruiting</v>
      </c>
      <c r="H66" s="9">
        <f t="shared" si="575"/>
        <v>0</v>
      </c>
      <c r="I66" s="9">
        <f ca="1">SUMIF(Cards_selection_BPL,$C66,INDIRECT(Index!$P$16))</f>
        <v>0</v>
      </c>
      <c r="J66" s="120">
        <f t="shared" ca="1" si="576"/>
        <v>0</v>
      </c>
      <c r="L66" s="9">
        <f t="shared" si="577"/>
        <v>0</v>
      </c>
      <c r="M66" s="9">
        <f ca="1">IF(LEFT($L$6,2)="Q1",SUMIF(Cards_selection_BPL,$C66,INDIRECT(Index!$Q$16)),IF(LEFT($L$6,2)="Q2",SUMIF(Cards_selection_BPL,$C66,INDIRECT(Index!$Q$16))-SUMIF(Cards_selection_BPL,$C66,Balance_bplm_03),IF(LEFT($L$6,2)="Q3",SUMIF(Cards_selection_BPL,$C66,INDIRECT(Index!$Q$16))-SUMIF(Cards_selection_BPL,$C66,Balance_bplm_06),IF(LEFT($L$6,2)="Q4",SUMIF(Cards_selection_BPL,$C66,INDIRECT(Index!$Q$16))-SUMIF(Cards_selection_BPL,$C66,Balance_bplm_09),0))))</f>
        <v>0</v>
      </c>
      <c r="N66" s="120">
        <f t="shared" ca="1" si="578"/>
        <v>0</v>
      </c>
      <c r="P66" s="9">
        <f t="shared" ref="P66:P80" si="616">AF66+AC66+Z66+AI66</f>
        <v>0</v>
      </c>
      <c r="Q66" s="9">
        <f ca="1">SUMIF(Cards_selection_BPL,$C66,INDIRECT(Index!$Q$16))</f>
        <v>0</v>
      </c>
      <c r="R66" s="120">
        <f t="shared" ca="1" si="579"/>
        <v>0</v>
      </c>
      <c r="S66" s="602"/>
      <c r="U66" s="601"/>
      <c r="V66" s="64"/>
      <c r="W66" s="64"/>
      <c r="X66" s="9">
        <f t="shared" si="559"/>
        <v>0</v>
      </c>
      <c r="Y66" s="9">
        <f t="shared" si="580"/>
        <v>0</v>
      </c>
      <c r="Z66" s="9">
        <f t="shared" si="581"/>
        <v>0</v>
      </c>
      <c r="AA66" s="9"/>
      <c r="AB66" s="9">
        <f t="shared" si="582"/>
        <v>0</v>
      </c>
      <c r="AC66" s="9">
        <f t="shared" si="583"/>
        <v>0</v>
      </c>
      <c r="AD66" s="9"/>
      <c r="AE66" s="9">
        <f t="shared" si="584"/>
        <v>0</v>
      </c>
      <c r="AF66" s="830">
        <f t="shared" si="585"/>
        <v>0</v>
      </c>
      <c r="AG66" s="9"/>
      <c r="AH66" s="9">
        <f t="shared" si="586"/>
        <v>0</v>
      </c>
      <c r="AI66" s="827">
        <f t="shared" si="587"/>
        <v>0</v>
      </c>
      <c r="AJ66" s="602"/>
      <c r="AL66" s="601"/>
      <c r="AM66" s="882">
        <f t="shared" si="588"/>
        <v>0</v>
      </c>
      <c r="AN66" s="9">
        <f t="shared" si="561"/>
        <v>0</v>
      </c>
      <c r="AO66" s="602"/>
      <c r="AR66" s="601" t="str">
        <f t="shared" si="23"/>
        <v/>
      </c>
      <c r="AS66">
        <f t="shared" si="0"/>
        <v>13217002702</v>
      </c>
      <c r="AT66" s="602" t="str">
        <f t="shared" si="589"/>
        <v>Recruitment</v>
      </c>
      <c r="AU66" t="str">
        <f t="shared" si="2"/>
        <v/>
      </c>
      <c r="AV66" t="str">
        <f t="shared" si="3"/>
        <v>Art - Recruiting</v>
      </c>
      <c r="AX66" s="64"/>
      <c r="AY66" s="64"/>
      <c r="AZ66" s="64"/>
      <c r="BA66" s="64"/>
      <c r="BB66" s="64"/>
      <c r="BC66" s="688">
        <f t="shared" ref="BC66:BC80" si="617">SUM(AZ66:BB66)</f>
        <v>0</v>
      </c>
      <c r="BD66" s="64"/>
      <c r="BE66" s="64"/>
      <c r="BF66" s="64"/>
      <c r="BG66" s="688">
        <f t="shared" ref="BG66:BG80" si="618">SUM(BD66:BF66)</f>
        <v>0</v>
      </c>
      <c r="BH66" s="64"/>
      <c r="BI66" s="64"/>
      <c r="BJ66" s="64"/>
      <c r="BK66" s="688">
        <f t="shared" ref="BK66:BK80" si="619">SUM(BH66:BJ66)</f>
        <v>0</v>
      </c>
      <c r="BL66" s="64"/>
      <c r="BM66" s="64"/>
      <c r="BN66" s="64"/>
      <c r="BO66" s="688">
        <f t="shared" ref="BO66:BO80" si="620">SUM(BL66:BN66)</f>
        <v>0</v>
      </c>
      <c r="BP66" s="687">
        <f t="shared" si="590"/>
        <v>0</v>
      </c>
      <c r="BQ66" s="602"/>
      <c r="BS66" s="615">
        <f t="shared" si="562"/>
        <v>0</v>
      </c>
      <c r="BT66" s="9">
        <f t="shared" si="562"/>
        <v>0</v>
      </c>
      <c r="BU66" s="9">
        <f t="shared" si="591"/>
        <v>0</v>
      </c>
      <c r="BV66" s="9">
        <f t="shared" si="562"/>
        <v>0</v>
      </c>
      <c r="BW66" s="9">
        <f t="shared" si="591"/>
        <v>0</v>
      </c>
      <c r="BX66" s="9">
        <f t="shared" si="562"/>
        <v>0</v>
      </c>
      <c r="BY66" s="9">
        <f t="shared" si="591"/>
        <v>0</v>
      </c>
      <c r="BZ66" s="9">
        <f t="shared" si="562"/>
        <v>0</v>
      </c>
      <c r="CA66" s="9">
        <f t="shared" si="591"/>
        <v>0</v>
      </c>
      <c r="CB66" s="9">
        <f t="shared" si="562"/>
        <v>0</v>
      </c>
      <c r="CC66" s="9">
        <f t="shared" si="591"/>
        <v>0</v>
      </c>
      <c r="CD66" s="9">
        <f t="shared" si="562"/>
        <v>0</v>
      </c>
      <c r="CE66" s="9">
        <f t="shared" si="591"/>
        <v>0</v>
      </c>
      <c r="CF66" s="9">
        <f t="shared" si="562"/>
        <v>0</v>
      </c>
      <c r="CG66" s="9">
        <f t="shared" si="591"/>
        <v>0</v>
      </c>
      <c r="CH66" s="9">
        <f t="shared" si="562"/>
        <v>0</v>
      </c>
      <c r="CI66" s="9">
        <f t="shared" si="591"/>
        <v>0</v>
      </c>
      <c r="CJ66" s="9">
        <f t="shared" si="562"/>
        <v>0</v>
      </c>
      <c r="CK66" s="9">
        <f t="shared" si="591"/>
        <v>0</v>
      </c>
      <c r="CL66" s="9">
        <f t="shared" si="562"/>
        <v>0</v>
      </c>
      <c r="CM66" s="9">
        <f t="shared" si="591"/>
        <v>0</v>
      </c>
      <c r="CN66" s="9">
        <f t="shared" si="562"/>
        <v>0</v>
      </c>
      <c r="CO66" s="616">
        <f t="shared" si="591"/>
        <v>0</v>
      </c>
      <c r="CQ66" s="601"/>
      <c r="CR66">
        <f t="shared" si="4"/>
        <v>13217002702</v>
      </c>
      <c r="CS66" s="602" t="str">
        <f t="shared" si="557"/>
        <v>Recruitment</v>
      </c>
      <c r="CT66" t="str">
        <f t="shared" si="6"/>
        <v/>
      </c>
      <c r="CU66" t="str">
        <f t="shared" si="7"/>
        <v>Art - Recruiting</v>
      </c>
      <c r="CW66" s="9">
        <f t="shared" si="592"/>
        <v>0</v>
      </c>
      <c r="CX66" s="9">
        <f t="shared" si="592"/>
        <v>0</v>
      </c>
      <c r="CY66" s="9">
        <f t="shared" si="563"/>
        <v>0</v>
      </c>
      <c r="CZ66" s="9">
        <f t="shared" si="593"/>
        <v>0</v>
      </c>
      <c r="DA66" s="9">
        <f t="shared" si="593"/>
        <v>0</v>
      </c>
      <c r="DB66" s="9">
        <f t="shared" si="564"/>
        <v>0</v>
      </c>
      <c r="DC66" s="9">
        <f t="shared" si="594"/>
        <v>0</v>
      </c>
      <c r="DD66" s="9">
        <f t="shared" si="594"/>
        <v>0</v>
      </c>
      <c r="DE66" s="9">
        <f t="shared" si="565"/>
        <v>0</v>
      </c>
      <c r="DF66" s="9">
        <f t="shared" si="595"/>
        <v>0</v>
      </c>
      <c r="DG66" s="9">
        <f t="shared" si="596"/>
        <v>0</v>
      </c>
      <c r="DH66" s="9">
        <f t="shared" si="597"/>
        <v>0</v>
      </c>
      <c r="DI66" s="9">
        <f t="shared" si="598"/>
        <v>0</v>
      </c>
      <c r="DJ66" s="9">
        <f t="shared" si="598"/>
        <v>0</v>
      </c>
      <c r="DK66" s="9">
        <f t="shared" si="566"/>
        <v>0</v>
      </c>
      <c r="DL66" s="9">
        <f t="shared" si="599"/>
        <v>0</v>
      </c>
      <c r="DM66" s="9">
        <f t="shared" si="599"/>
        <v>0</v>
      </c>
      <c r="DN66" s="9">
        <f t="shared" si="567"/>
        <v>0</v>
      </c>
      <c r="DO66" s="9">
        <f t="shared" si="600"/>
        <v>0</v>
      </c>
      <c r="DP66" s="9">
        <f t="shared" si="600"/>
        <v>0</v>
      </c>
      <c r="DQ66" s="9">
        <f t="shared" si="568"/>
        <v>0</v>
      </c>
      <c r="DR66" s="9">
        <f t="shared" si="601"/>
        <v>0</v>
      </c>
      <c r="DS66" s="9">
        <f t="shared" si="602"/>
        <v>0</v>
      </c>
      <c r="DT66" s="9">
        <f t="shared" si="603"/>
        <v>0</v>
      </c>
      <c r="DU66" s="9">
        <f t="shared" si="604"/>
        <v>0</v>
      </c>
      <c r="DV66" s="9">
        <f t="shared" si="604"/>
        <v>0</v>
      </c>
      <c r="DW66" s="9">
        <f t="shared" si="569"/>
        <v>0</v>
      </c>
      <c r="DX66" s="9">
        <f t="shared" si="605"/>
        <v>0</v>
      </c>
      <c r="DY66" s="9">
        <f t="shared" si="605"/>
        <v>0</v>
      </c>
      <c r="DZ66" s="9">
        <f t="shared" si="570"/>
        <v>0</v>
      </c>
      <c r="EA66" s="9">
        <f t="shared" si="606"/>
        <v>0</v>
      </c>
      <c r="EB66" s="9">
        <f t="shared" si="606"/>
        <v>0</v>
      </c>
      <c r="EC66" s="9">
        <f t="shared" si="571"/>
        <v>0</v>
      </c>
      <c r="ED66" s="9">
        <f t="shared" si="607"/>
        <v>0</v>
      </c>
      <c r="EE66" s="9">
        <f t="shared" si="608"/>
        <v>0</v>
      </c>
      <c r="EF66" s="9">
        <f t="shared" si="609"/>
        <v>0</v>
      </c>
      <c r="EG66" s="9">
        <f t="shared" si="610"/>
        <v>0</v>
      </c>
      <c r="EH66" s="9">
        <f t="shared" si="610"/>
        <v>0</v>
      </c>
      <c r="EI66" s="9">
        <f t="shared" si="572"/>
        <v>0</v>
      </c>
      <c r="EJ66" s="9">
        <f t="shared" si="611"/>
        <v>0</v>
      </c>
      <c r="EK66" s="9">
        <f t="shared" si="611"/>
        <v>0</v>
      </c>
      <c r="EL66" s="9">
        <f t="shared" si="573"/>
        <v>0</v>
      </c>
      <c r="EM66" s="9">
        <f t="shared" si="612"/>
        <v>0</v>
      </c>
      <c r="EN66" s="9">
        <f t="shared" si="612"/>
        <v>0</v>
      </c>
      <c r="EO66" s="9">
        <f t="shared" si="574"/>
        <v>0</v>
      </c>
      <c r="EP66" s="9">
        <f t="shared" si="613"/>
        <v>0</v>
      </c>
      <c r="EQ66" s="9">
        <f t="shared" si="614"/>
        <v>0</v>
      </c>
      <c r="ER66" s="9">
        <f t="shared" si="615"/>
        <v>0</v>
      </c>
      <c r="ES66" s="602"/>
    </row>
    <row r="67" spans="2:149" hidden="1" outlineLevel="1" x14ac:dyDescent="0.25">
      <c r="B67" s="601"/>
      <c r="C67" s="23">
        <v>13217047703</v>
      </c>
      <c r="D67" s="602" t="str">
        <f t="shared" si="75"/>
        <v>Bonus</v>
      </c>
      <c r="F67" t="str">
        <f t="shared" si="558"/>
        <v>Art- MBO ($)</v>
      </c>
      <c r="H67" s="9">
        <f t="shared" si="575"/>
        <v>0</v>
      </c>
      <c r="I67" s="9">
        <f ca="1">SUMIF(Cards_selection_BPL,$C67,INDIRECT(Index!$P$16))</f>
        <v>0</v>
      </c>
      <c r="J67" s="120">
        <f t="shared" ca="1" si="576"/>
        <v>0</v>
      </c>
      <c r="L67" s="9">
        <f t="shared" si="577"/>
        <v>0</v>
      </c>
      <c r="M67" s="9">
        <f ca="1">IF(LEFT($L$6,2)="Q1",SUMIF(Cards_selection_BPL,$C67,INDIRECT(Index!$Q$16)),IF(LEFT($L$6,2)="Q2",SUMIF(Cards_selection_BPL,$C67,INDIRECT(Index!$Q$16))-SUMIF(Cards_selection_BPL,$C67,Balance_bplm_03),IF(LEFT($L$6,2)="Q3",SUMIF(Cards_selection_BPL,$C67,INDIRECT(Index!$Q$16))-SUMIF(Cards_selection_BPL,$C67,Balance_bplm_06),IF(LEFT($L$6,2)="Q4",SUMIF(Cards_selection_BPL,$C67,INDIRECT(Index!$Q$16))-SUMIF(Cards_selection_BPL,$C67,Balance_bplm_09),0))))</f>
        <v>0</v>
      </c>
      <c r="N67" s="120">
        <f t="shared" ca="1" si="578"/>
        <v>0</v>
      </c>
      <c r="P67" s="9">
        <f t="shared" si="616"/>
        <v>0</v>
      </c>
      <c r="Q67" s="9">
        <f ca="1">SUMIF(Cards_selection_BPL,$C67,INDIRECT(Index!$Q$16))</f>
        <v>0</v>
      </c>
      <c r="R67" s="120">
        <f t="shared" ca="1" si="579"/>
        <v>0</v>
      </c>
      <c r="S67" s="602"/>
      <c r="U67" s="601"/>
      <c r="V67" s="64"/>
      <c r="W67" s="64"/>
      <c r="X67" s="9">
        <f t="shared" si="559"/>
        <v>0</v>
      </c>
      <c r="Y67" s="9">
        <f t="shared" si="580"/>
        <v>0</v>
      </c>
      <c r="Z67" s="9">
        <f t="shared" si="581"/>
        <v>0</v>
      </c>
      <c r="AA67" s="9"/>
      <c r="AB67" s="9">
        <f t="shared" si="582"/>
        <v>0</v>
      </c>
      <c r="AC67" s="9">
        <f t="shared" si="583"/>
        <v>0</v>
      </c>
      <c r="AD67" s="9"/>
      <c r="AE67" s="9">
        <f t="shared" si="584"/>
        <v>0</v>
      </c>
      <c r="AF67" s="830">
        <f t="shared" si="585"/>
        <v>0</v>
      </c>
      <c r="AG67" s="9"/>
      <c r="AH67" s="9">
        <f t="shared" si="586"/>
        <v>0</v>
      </c>
      <c r="AI67" s="827">
        <f t="shared" si="587"/>
        <v>0</v>
      </c>
      <c r="AJ67" s="602"/>
      <c r="AL67" s="601"/>
      <c r="AM67" s="882">
        <f t="shared" si="588"/>
        <v>0</v>
      </c>
      <c r="AN67" s="9">
        <f t="shared" si="561"/>
        <v>0</v>
      </c>
      <c r="AO67" s="602"/>
      <c r="AR67" s="601" t="str">
        <f t="shared" si="23"/>
        <v/>
      </c>
      <c r="AS67">
        <f t="shared" si="0"/>
        <v>13217047703</v>
      </c>
      <c r="AT67" s="602" t="str">
        <f t="shared" si="589"/>
        <v>Bonus</v>
      </c>
      <c r="AU67" t="str">
        <f t="shared" si="2"/>
        <v/>
      </c>
      <c r="AV67" t="str">
        <f t="shared" si="3"/>
        <v>Art- MBO ($)</v>
      </c>
      <c r="AX67" s="64"/>
      <c r="AY67" s="64"/>
      <c r="AZ67" s="64"/>
      <c r="BA67" s="64"/>
      <c r="BB67" s="64"/>
      <c r="BC67" s="688">
        <f t="shared" si="617"/>
        <v>0</v>
      </c>
      <c r="BD67" s="64"/>
      <c r="BE67" s="64"/>
      <c r="BF67" s="64"/>
      <c r="BG67" s="688">
        <f t="shared" si="618"/>
        <v>0</v>
      </c>
      <c r="BH67" s="64"/>
      <c r="BI67" s="64"/>
      <c r="BJ67" s="64"/>
      <c r="BK67" s="688">
        <f t="shared" si="619"/>
        <v>0</v>
      </c>
      <c r="BL67" s="64"/>
      <c r="BM67" s="64"/>
      <c r="BN67" s="64"/>
      <c r="BO67" s="688">
        <f t="shared" si="620"/>
        <v>0</v>
      </c>
      <c r="BP67" s="687">
        <f t="shared" si="590"/>
        <v>0</v>
      </c>
      <c r="BQ67" s="602"/>
      <c r="BS67" s="615">
        <f t="shared" si="562"/>
        <v>0</v>
      </c>
      <c r="BT67" s="9">
        <f t="shared" si="562"/>
        <v>0</v>
      </c>
      <c r="BU67" s="9">
        <f t="shared" si="591"/>
        <v>0</v>
      </c>
      <c r="BV67" s="9">
        <f t="shared" si="562"/>
        <v>0</v>
      </c>
      <c r="BW67" s="9">
        <f t="shared" si="591"/>
        <v>0</v>
      </c>
      <c r="BX67" s="9">
        <f t="shared" si="562"/>
        <v>0</v>
      </c>
      <c r="BY67" s="9">
        <f t="shared" si="591"/>
        <v>0</v>
      </c>
      <c r="BZ67" s="9">
        <f t="shared" si="562"/>
        <v>0</v>
      </c>
      <c r="CA67" s="9">
        <f t="shared" si="591"/>
        <v>0</v>
      </c>
      <c r="CB67" s="9">
        <f t="shared" si="562"/>
        <v>0</v>
      </c>
      <c r="CC67" s="9">
        <f t="shared" si="591"/>
        <v>0</v>
      </c>
      <c r="CD67" s="9">
        <f t="shared" si="562"/>
        <v>0</v>
      </c>
      <c r="CE67" s="9">
        <f t="shared" si="591"/>
        <v>0</v>
      </c>
      <c r="CF67" s="9">
        <f t="shared" si="562"/>
        <v>0</v>
      </c>
      <c r="CG67" s="9">
        <f t="shared" si="591"/>
        <v>0</v>
      </c>
      <c r="CH67" s="9">
        <f t="shared" si="562"/>
        <v>0</v>
      </c>
      <c r="CI67" s="9">
        <f t="shared" si="591"/>
        <v>0</v>
      </c>
      <c r="CJ67" s="9">
        <f t="shared" si="562"/>
        <v>0</v>
      </c>
      <c r="CK67" s="9">
        <f t="shared" si="591"/>
        <v>0</v>
      </c>
      <c r="CL67" s="9">
        <f t="shared" si="562"/>
        <v>0</v>
      </c>
      <c r="CM67" s="9">
        <f t="shared" si="591"/>
        <v>0</v>
      </c>
      <c r="CN67" s="9">
        <f t="shared" si="562"/>
        <v>0</v>
      </c>
      <c r="CO67" s="616">
        <f t="shared" si="591"/>
        <v>0</v>
      </c>
      <c r="CQ67" s="601"/>
      <c r="CR67">
        <f t="shared" si="4"/>
        <v>13217047703</v>
      </c>
      <c r="CS67" s="602" t="str">
        <f t="shared" si="557"/>
        <v>Bonus</v>
      </c>
      <c r="CT67" t="str">
        <f t="shared" si="6"/>
        <v/>
      </c>
      <c r="CU67" t="str">
        <f t="shared" si="7"/>
        <v>Art- MBO ($)</v>
      </c>
      <c r="CW67" s="9">
        <f t="shared" si="592"/>
        <v>0</v>
      </c>
      <c r="CX67" s="9">
        <f t="shared" si="592"/>
        <v>0</v>
      </c>
      <c r="CY67" s="9">
        <f t="shared" si="563"/>
        <v>0</v>
      </c>
      <c r="CZ67" s="9">
        <f t="shared" si="593"/>
        <v>0</v>
      </c>
      <c r="DA67" s="9">
        <f t="shared" si="593"/>
        <v>0</v>
      </c>
      <c r="DB67" s="9">
        <f t="shared" si="564"/>
        <v>0</v>
      </c>
      <c r="DC67" s="9">
        <f t="shared" si="594"/>
        <v>0</v>
      </c>
      <c r="DD67" s="9">
        <f t="shared" si="594"/>
        <v>0</v>
      </c>
      <c r="DE67" s="9">
        <f t="shared" si="565"/>
        <v>0</v>
      </c>
      <c r="DF67" s="9">
        <f t="shared" si="595"/>
        <v>0</v>
      </c>
      <c r="DG67" s="9">
        <f t="shared" si="596"/>
        <v>0</v>
      </c>
      <c r="DH67" s="9">
        <f t="shared" si="597"/>
        <v>0</v>
      </c>
      <c r="DI67" s="9">
        <f t="shared" si="598"/>
        <v>0</v>
      </c>
      <c r="DJ67" s="9">
        <f t="shared" si="598"/>
        <v>0</v>
      </c>
      <c r="DK67" s="9">
        <f t="shared" si="566"/>
        <v>0</v>
      </c>
      <c r="DL67" s="9">
        <f t="shared" si="599"/>
        <v>0</v>
      </c>
      <c r="DM67" s="9">
        <f t="shared" si="599"/>
        <v>0</v>
      </c>
      <c r="DN67" s="9">
        <f t="shared" si="567"/>
        <v>0</v>
      </c>
      <c r="DO67" s="9">
        <f t="shared" si="600"/>
        <v>0</v>
      </c>
      <c r="DP67" s="9">
        <f t="shared" si="600"/>
        <v>0</v>
      </c>
      <c r="DQ67" s="9">
        <f t="shared" si="568"/>
        <v>0</v>
      </c>
      <c r="DR67" s="9">
        <f t="shared" si="601"/>
        <v>0</v>
      </c>
      <c r="DS67" s="9">
        <f t="shared" si="602"/>
        <v>0</v>
      </c>
      <c r="DT67" s="9">
        <f t="shared" si="603"/>
        <v>0</v>
      </c>
      <c r="DU67" s="9">
        <f t="shared" si="604"/>
        <v>0</v>
      </c>
      <c r="DV67" s="9">
        <f t="shared" si="604"/>
        <v>0</v>
      </c>
      <c r="DW67" s="9">
        <f t="shared" si="569"/>
        <v>0</v>
      </c>
      <c r="DX67" s="9">
        <f t="shared" si="605"/>
        <v>0</v>
      </c>
      <c r="DY67" s="9">
        <f t="shared" si="605"/>
        <v>0</v>
      </c>
      <c r="DZ67" s="9">
        <f t="shared" si="570"/>
        <v>0</v>
      </c>
      <c r="EA67" s="9">
        <f t="shared" si="606"/>
        <v>0</v>
      </c>
      <c r="EB67" s="9">
        <f t="shared" si="606"/>
        <v>0</v>
      </c>
      <c r="EC67" s="9">
        <f t="shared" si="571"/>
        <v>0</v>
      </c>
      <c r="ED67" s="9">
        <f t="shared" si="607"/>
        <v>0</v>
      </c>
      <c r="EE67" s="9">
        <f t="shared" si="608"/>
        <v>0</v>
      </c>
      <c r="EF67" s="9">
        <f t="shared" si="609"/>
        <v>0</v>
      </c>
      <c r="EG67" s="9">
        <f t="shared" si="610"/>
        <v>0</v>
      </c>
      <c r="EH67" s="9">
        <f t="shared" si="610"/>
        <v>0</v>
      </c>
      <c r="EI67" s="9">
        <f t="shared" si="572"/>
        <v>0</v>
      </c>
      <c r="EJ67" s="9">
        <f t="shared" si="611"/>
        <v>0</v>
      </c>
      <c r="EK67" s="9">
        <f t="shared" si="611"/>
        <v>0</v>
      </c>
      <c r="EL67" s="9">
        <f t="shared" si="573"/>
        <v>0</v>
      </c>
      <c r="EM67" s="9">
        <f t="shared" si="612"/>
        <v>0</v>
      </c>
      <c r="EN67" s="9">
        <f t="shared" si="612"/>
        <v>0</v>
      </c>
      <c r="EO67" s="9">
        <f t="shared" si="574"/>
        <v>0</v>
      </c>
      <c r="EP67" s="9">
        <f t="shared" si="613"/>
        <v>0</v>
      </c>
      <c r="EQ67" s="9">
        <f t="shared" si="614"/>
        <v>0</v>
      </c>
      <c r="ER67" s="9">
        <f t="shared" si="615"/>
        <v>0</v>
      </c>
      <c r="ES67" s="602"/>
    </row>
    <row r="68" spans="2:149" outlineLevel="1" x14ac:dyDescent="0.25">
      <c r="B68" s="601"/>
      <c r="C68" s="23">
        <v>13217048704</v>
      </c>
      <c r="D68" s="602" t="str">
        <f t="shared" si="75"/>
        <v>Signing bonus</v>
      </c>
      <c r="F68" t="str">
        <f t="shared" si="558"/>
        <v>Art- Signature Bonus ($)</v>
      </c>
      <c r="H68" s="9">
        <f t="shared" si="575"/>
        <v>15800.67</v>
      </c>
      <c r="I68" s="9">
        <f ca="1">SUMIF(Cards_selection_BPL,$C68,INDIRECT(Index!$P$16))</f>
        <v>0</v>
      </c>
      <c r="J68" s="120">
        <f t="shared" ca="1" si="576"/>
        <v>-15800.67</v>
      </c>
      <c r="L68" s="9">
        <f t="shared" si="577"/>
        <v>15800.67</v>
      </c>
      <c r="M68" s="9">
        <f ca="1">IF(LEFT($L$6,2)="Q1",SUMIF(Cards_selection_BPL,$C68,INDIRECT(Index!$Q$16)),IF(LEFT($L$6,2)="Q2",SUMIF(Cards_selection_BPL,$C68,INDIRECT(Index!$Q$16))-SUMIF(Cards_selection_BPL,$C68,Balance_bplm_03),IF(LEFT($L$6,2)="Q3",SUMIF(Cards_selection_BPL,$C68,INDIRECT(Index!$Q$16))-SUMIF(Cards_selection_BPL,$C68,Balance_bplm_06),IF(LEFT($L$6,2)="Q4",SUMIF(Cards_selection_BPL,$C68,INDIRECT(Index!$Q$16))-SUMIF(Cards_selection_BPL,$C68,Balance_bplm_09),0))))</f>
        <v>0</v>
      </c>
      <c r="N68" s="120">
        <f t="shared" ca="1" si="578"/>
        <v>-15800.67</v>
      </c>
      <c r="P68" s="9">
        <f t="shared" si="616"/>
        <v>15800.67</v>
      </c>
      <c r="Q68" s="9">
        <f ca="1">SUMIF(Cards_selection_BPL,$C68,INDIRECT(Index!$Q$16))</f>
        <v>0</v>
      </c>
      <c r="R68" s="120">
        <f t="shared" ca="1" si="579"/>
        <v>-15800.67</v>
      </c>
      <c r="S68" s="602"/>
      <c r="U68" s="601"/>
      <c r="V68" s="64"/>
      <c r="W68" s="64"/>
      <c r="X68" s="9">
        <f t="shared" si="559"/>
        <v>0</v>
      </c>
      <c r="Y68" s="9">
        <f t="shared" si="580"/>
        <v>0</v>
      </c>
      <c r="Z68" s="9">
        <f t="shared" si="581"/>
        <v>0</v>
      </c>
      <c r="AA68" s="9"/>
      <c r="AB68" s="9">
        <f t="shared" si="582"/>
        <v>0</v>
      </c>
      <c r="AC68" s="9">
        <f t="shared" si="583"/>
        <v>0</v>
      </c>
      <c r="AD68" s="9"/>
      <c r="AE68" s="9">
        <f t="shared" si="584"/>
        <v>0</v>
      </c>
      <c r="AF68" s="830">
        <f t="shared" si="585"/>
        <v>0</v>
      </c>
      <c r="AG68" s="9"/>
      <c r="AH68" s="9">
        <f t="shared" si="586"/>
        <v>0</v>
      </c>
      <c r="AI68" s="830">
        <f t="shared" si="587"/>
        <v>15800.67</v>
      </c>
      <c r="AJ68" s="602"/>
      <c r="AL68" s="601"/>
      <c r="AM68" s="882">
        <f t="shared" si="588"/>
        <v>15800.67</v>
      </c>
      <c r="AN68" s="9">
        <f t="shared" si="561"/>
        <v>52000</v>
      </c>
      <c r="AO68" s="602"/>
      <c r="AR68" s="601" t="str">
        <f t="shared" si="23"/>
        <v/>
      </c>
      <c r="AS68">
        <f t="shared" si="0"/>
        <v>13217048704</v>
      </c>
      <c r="AT68" s="602" t="str">
        <f t="shared" si="589"/>
        <v>Signing bonus</v>
      </c>
      <c r="AU68" t="str">
        <f t="shared" si="2"/>
        <v/>
      </c>
      <c r="AV68" t="str">
        <f t="shared" si="3"/>
        <v>Art- Signature Bonus ($)</v>
      </c>
      <c r="AX68" s="64"/>
      <c r="AY68" s="64"/>
      <c r="AZ68" s="64"/>
      <c r="BA68" s="64"/>
      <c r="BB68" s="64"/>
      <c r="BC68" s="688">
        <f t="shared" si="617"/>
        <v>0</v>
      </c>
      <c r="BD68" s="64"/>
      <c r="BE68" s="64"/>
      <c r="BF68" s="64"/>
      <c r="BG68" s="688">
        <f t="shared" si="618"/>
        <v>0</v>
      </c>
      <c r="BH68" s="64"/>
      <c r="BI68" s="64"/>
      <c r="BJ68" s="64"/>
      <c r="BK68" s="688">
        <f t="shared" si="619"/>
        <v>0</v>
      </c>
      <c r="BL68" s="64"/>
      <c r="BM68" s="64"/>
      <c r="BN68" s="64"/>
      <c r="BO68" s="688">
        <f t="shared" si="620"/>
        <v>0</v>
      </c>
      <c r="BP68" s="687">
        <f t="shared" si="590"/>
        <v>0</v>
      </c>
      <c r="BQ68" s="602"/>
      <c r="BS68" s="615">
        <f t="shared" si="562"/>
        <v>0</v>
      </c>
      <c r="BT68" s="9">
        <f t="shared" si="562"/>
        <v>0</v>
      </c>
      <c r="BU68" s="9">
        <f t="shared" si="591"/>
        <v>0</v>
      </c>
      <c r="BV68" s="9">
        <f t="shared" si="562"/>
        <v>0</v>
      </c>
      <c r="BW68" s="9">
        <f t="shared" si="591"/>
        <v>0</v>
      </c>
      <c r="BX68" s="9">
        <f t="shared" si="562"/>
        <v>0</v>
      </c>
      <c r="BY68" s="9">
        <f t="shared" si="591"/>
        <v>0</v>
      </c>
      <c r="BZ68" s="9">
        <f t="shared" si="562"/>
        <v>0</v>
      </c>
      <c r="CA68" s="9">
        <f t="shared" si="591"/>
        <v>0</v>
      </c>
      <c r="CB68" s="9">
        <f t="shared" si="562"/>
        <v>0</v>
      </c>
      <c r="CC68" s="9">
        <f t="shared" si="591"/>
        <v>0</v>
      </c>
      <c r="CD68" s="9">
        <f t="shared" si="562"/>
        <v>0</v>
      </c>
      <c r="CE68" s="9">
        <f t="shared" si="591"/>
        <v>0</v>
      </c>
      <c r="CF68" s="9">
        <f t="shared" si="562"/>
        <v>0</v>
      </c>
      <c r="CG68" s="9">
        <f t="shared" si="591"/>
        <v>0</v>
      </c>
      <c r="CH68" s="9">
        <f t="shared" si="562"/>
        <v>0</v>
      </c>
      <c r="CI68" s="9">
        <f t="shared" si="591"/>
        <v>0</v>
      </c>
      <c r="CJ68" s="9">
        <f t="shared" si="562"/>
        <v>0</v>
      </c>
      <c r="CK68" s="9">
        <f t="shared" si="591"/>
        <v>0</v>
      </c>
      <c r="CL68" s="9">
        <f t="shared" si="562"/>
        <v>0</v>
      </c>
      <c r="CM68" s="9">
        <f t="shared" si="591"/>
        <v>0</v>
      </c>
      <c r="CN68" s="9">
        <f t="shared" si="562"/>
        <v>0</v>
      </c>
      <c r="CO68" s="616">
        <f t="shared" si="591"/>
        <v>0</v>
      </c>
      <c r="CQ68" s="601"/>
      <c r="CR68">
        <f t="shared" si="4"/>
        <v>13217048704</v>
      </c>
      <c r="CS68" s="602" t="str">
        <f t="shared" si="557"/>
        <v>Signing bonus</v>
      </c>
      <c r="CT68" t="str">
        <f t="shared" si="6"/>
        <v/>
      </c>
      <c r="CU68" t="str">
        <f t="shared" si="7"/>
        <v>Art- Signature Bonus ($)</v>
      </c>
      <c r="CW68" s="9">
        <f t="shared" si="592"/>
        <v>0</v>
      </c>
      <c r="CX68" s="9">
        <f t="shared" si="592"/>
        <v>0</v>
      </c>
      <c r="CY68" s="9">
        <f t="shared" si="563"/>
        <v>0</v>
      </c>
      <c r="CZ68" s="9">
        <f t="shared" si="593"/>
        <v>0</v>
      </c>
      <c r="DA68" s="9">
        <f t="shared" si="593"/>
        <v>0</v>
      </c>
      <c r="DB68" s="9">
        <f t="shared" si="564"/>
        <v>0</v>
      </c>
      <c r="DC68" s="9">
        <f t="shared" si="594"/>
        <v>0</v>
      </c>
      <c r="DD68" s="9">
        <f t="shared" si="594"/>
        <v>0</v>
      </c>
      <c r="DE68" s="9">
        <f t="shared" si="565"/>
        <v>0</v>
      </c>
      <c r="DF68" s="9">
        <f t="shared" si="595"/>
        <v>0</v>
      </c>
      <c r="DG68" s="9">
        <f t="shared" si="596"/>
        <v>0</v>
      </c>
      <c r="DH68" s="9">
        <f t="shared" si="597"/>
        <v>0</v>
      </c>
      <c r="DI68" s="9">
        <f t="shared" si="598"/>
        <v>0</v>
      </c>
      <c r="DJ68" s="9">
        <f t="shared" si="598"/>
        <v>0</v>
      </c>
      <c r="DK68" s="9">
        <f t="shared" si="566"/>
        <v>0</v>
      </c>
      <c r="DL68" s="9">
        <f t="shared" si="599"/>
        <v>0</v>
      </c>
      <c r="DM68" s="9">
        <f t="shared" si="599"/>
        <v>0</v>
      </c>
      <c r="DN68" s="9">
        <f t="shared" si="567"/>
        <v>0</v>
      </c>
      <c r="DO68" s="9">
        <f t="shared" si="600"/>
        <v>0</v>
      </c>
      <c r="DP68" s="9">
        <f t="shared" si="600"/>
        <v>0</v>
      </c>
      <c r="DQ68" s="9">
        <f t="shared" si="568"/>
        <v>0</v>
      </c>
      <c r="DR68" s="9">
        <f t="shared" si="601"/>
        <v>0</v>
      </c>
      <c r="DS68" s="9">
        <f t="shared" si="602"/>
        <v>0</v>
      </c>
      <c r="DT68" s="9">
        <f t="shared" si="603"/>
        <v>0</v>
      </c>
      <c r="DU68" s="9">
        <f t="shared" si="604"/>
        <v>0</v>
      </c>
      <c r="DV68" s="9">
        <f t="shared" si="604"/>
        <v>0</v>
      </c>
      <c r="DW68" s="9">
        <f t="shared" si="569"/>
        <v>0</v>
      </c>
      <c r="DX68" s="9">
        <f t="shared" si="605"/>
        <v>0</v>
      </c>
      <c r="DY68" s="9">
        <f t="shared" si="605"/>
        <v>0</v>
      </c>
      <c r="DZ68" s="9">
        <f t="shared" si="570"/>
        <v>0</v>
      </c>
      <c r="EA68" s="9">
        <f t="shared" si="606"/>
        <v>0</v>
      </c>
      <c r="EB68" s="9">
        <f t="shared" si="606"/>
        <v>0</v>
      </c>
      <c r="EC68" s="9">
        <f t="shared" si="571"/>
        <v>0</v>
      </c>
      <c r="ED68" s="9">
        <f t="shared" si="607"/>
        <v>0</v>
      </c>
      <c r="EE68" s="9">
        <f t="shared" si="608"/>
        <v>0</v>
      </c>
      <c r="EF68" s="9">
        <f t="shared" si="609"/>
        <v>0</v>
      </c>
      <c r="EG68" s="9">
        <f t="shared" si="610"/>
        <v>0</v>
      </c>
      <c r="EH68" s="9">
        <f t="shared" si="610"/>
        <v>0</v>
      </c>
      <c r="EI68" s="9">
        <f t="shared" si="572"/>
        <v>0</v>
      </c>
      <c r="EJ68" s="9">
        <f t="shared" si="611"/>
        <v>0</v>
      </c>
      <c r="EK68" s="9">
        <f t="shared" si="611"/>
        <v>0</v>
      </c>
      <c r="EL68" s="9">
        <f t="shared" si="573"/>
        <v>0</v>
      </c>
      <c r="EM68" s="9">
        <f t="shared" si="612"/>
        <v>0</v>
      </c>
      <c r="EN68" s="9">
        <f t="shared" si="612"/>
        <v>15800.67</v>
      </c>
      <c r="EO68" s="9">
        <f t="shared" si="574"/>
        <v>15800.67</v>
      </c>
      <c r="EP68" s="9">
        <f t="shared" si="613"/>
        <v>0</v>
      </c>
      <c r="EQ68" s="9">
        <f t="shared" si="614"/>
        <v>15800.67</v>
      </c>
      <c r="ER68" s="9">
        <f t="shared" si="615"/>
        <v>15800.67</v>
      </c>
      <c r="ES68" s="602"/>
    </row>
    <row r="69" spans="2:149" outlineLevel="1" x14ac:dyDescent="0.25">
      <c r="B69" s="601"/>
      <c r="C69" s="23">
        <v>13217026705</v>
      </c>
      <c r="D69" s="602" t="str">
        <f t="shared" si="75"/>
        <v>Outsource</v>
      </c>
      <c r="F69" t="str">
        <f t="shared" si="558"/>
        <v>Art-Art style test (outsource art)</v>
      </c>
      <c r="H69" s="9">
        <f t="shared" si="575"/>
        <v>0</v>
      </c>
      <c r="I69" s="9">
        <f ca="1">SUMIF(Cards_selection_BPL,$C69,INDIRECT(Index!$P$16))</f>
        <v>0</v>
      </c>
      <c r="J69" s="120">
        <f t="shared" ca="1" si="576"/>
        <v>0</v>
      </c>
      <c r="L69" s="9">
        <f t="shared" si="577"/>
        <v>0</v>
      </c>
      <c r="M69" s="9">
        <f ca="1">IF(LEFT($L$6,2)="Q1",SUMIF(Cards_selection_BPL,$C69,INDIRECT(Index!$Q$16)),IF(LEFT($L$6,2)="Q2",SUMIF(Cards_selection_BPL,$C69,INDIRECT(Index!$Q$16))-SUMIF(Cards_selection_BPL,$C69,Balance_bplm_03),IF(LEFT($L$6,2)="Q3",SUMIF(Cards_selection_BPL,$C69,INDIRECT(Index!$Q$16))-SUMIF(Cards_selection_BPL,$C69,Balance_bplm_06),IF(LEFT($L$6,2)="Q4",SUMIF(Cards_selection_BPL,$C69,INDIRECT(Index!$Q$16))-SUMIF(Cards_selection_BPL,$C69,Balance_bplm_09),0))))</f>
        <v>0</v>
      </c>
      <c r="N69" s="120">
        <f t="shared" ca="1" si="578"/>
        <v>0</v>
      </c>
      <c r="P69" s="9">
        <f t="shared" si="616"/>
        <v>0</v>
      </c>
      <c r="Q69" s="9">
        <f ca="1">SUMIF(Cards_selection_BPL,$C69,INDIRECT(Index!$Q$16))</f>
        <v>10000</v>
      </c>
      <c r="R69" s="120">
        <f t="shared" ca="1" si="579"/>
        <v>10000</v>
      </c>
      <c r="S69" s="602"/>
      <c r="U69" s="601"/>
      <c r="V69" s="64"/>
      <c r="W69" s="64"/>
      <c r="X69" s="9">
        <f t="shared" si="559"/>
        <v>0</v>
      </c>
      <c r="Y69" s="9">
        <f t="shared" si="580"/>
        <v>0</v>
      </c>
      <c r="Z69" s="9">
        <f t="shared" si="581"/>
        <v>0</v>
      </c>
      <c r="AA69" s="9"/>
      <c r="AB69" s="9">
        <f t="shared" si="582"/>
        <v>0</v>
      </c>
      <c r="AC69" s="9">
        <f t="shared" si="583"/>
        <v>0</v>
      </c>
      <c r="AD69" s="9"/>
      <c r="AE69" s="9">
        <f t="shared" si="584"/>
        <v>0</v>
      </c>
      <c r="AF69" s="830">
        <f t="shared" si="585"/>
        <v>0</v>
      </c>
      <c r="AG69" s="9"/>
      <c r="AH69" s="9">
        <f t="shared" si="586"/>
        <v>0</v>
      </c>
      <c r="AI69" s="830">
        <f t="shared" si="587"/>
        <v>0</v>
      </c>
      <c r="AJ69" s="602"/>
      <c r="AL69" s="601"/>
      <c r="AM69" s="882">
        <f t="shared" si="588"/>
        <v>0</v>
      </c>
      <c r="AN69" s="9">
        <f t="shared" si="561"/>
        <v>0</v>
      </c>
      <c r="AO69" s="602"/>
      <c r="AR69" s="601" t="str">
        <f t="shared" si="23"/>
        <v/>
      </c>
      <c r="AS69">
        <f t="shared" si="0"/>
        <v>13217026705</v>
      </c>
      <c r="AT69" s="602" t="str">
        <f t="shared" si="589"/>
        <v>Outsource</v>
      </c>
      <c r="AU69" t="str">
        <f t="shared" si="2"/>
        <v/>
      </c>
      <c r="AV69" t="str">
        <f t="shared" si="3"/>
        <v>Art-Art style test (outsource art)</v>
      </c>
      <c r="AX69" s="64"/>
      <c r="AY69" s="64"/>
      <c r="AZ69" s="64"/>
      <c r="BA69" s="64"/>
      <c r="BB69" s="64">
        <v>10000</v>
      </c>
      <c r="BC69" s="688">
        <f t="shared" si="617"/>
        <v>10000</v>
      </c>
      <c r="BD69" s="64"/>
      <c r="BE69" s="64"/>
      <c r="BF69" s="64"/>
      <c r="BG69" s="688">
        <f t="shared" si="618"/>
        <v>0</v>
      </c>
      <c r="BH69" s="64"/>
      <c r="BI69" s="64"/>
      <c r="BJ69" s="64"/>
      <c r="BK69" s="688">
        <f t="shared" si="619"/>
        <v>0</v>
      </c>
      <c r="BL69" s="64"/>
      <c r="BM69" s="64"/>
      <c r="BN69" s="64"/>
      <c r="BO69" s="688">
        <f t="shared" si="620"/>
        <v>0</v>
      </c>
      <c r="BP69" s="687">
        <f t="shared" si="590"/>
        <v>10000</v>
      </c>
      <c r="BQ69" s="602"/>
      <c r="BS69" s="615">
        <f t="shared" si="562"/>
        <v>0</v>
      </c>
      <c r="BT69" s="9">
        <f t="shared" si="562"/>
        <v>0</v>
      </c>
      <c r="BU69" s="9">
        <f t="shared" si="591"/>
        <v>0</v>
      </c>
      <c r="BV69" s="9">
        <f t="shared" si="562"/>
        <v>10000</v>
      </c>
      <c r="BW69" s="9">
        <f t="shared" si="591"/>
        <v>10000</v>
      </c>
      <c r="BX69" s="9">
        <f t="shared" si="562"/>
        <v>0</v>
      </c>
      <c r="BY69" s="9">
        <f t="shared" si="591"/>
        <v>10000</v>
      </c>
      <c r="BZ69" s="9">
        <f t="shared" si="562"/>
        <v>0</v>
      </c>
      <c r="CA69" s="9">
        <f t="shared" si="591"/>
        <v>10000</v>
      </c>
      <c r="CB69" s="9">
        <f t="shared" si="562"/>
        <v>0</v>
      </c>
      <c r="CC69" s="9">
        <f t="shared" si="591"/>
        <v>10000</v>
      </c>
      <c r="CD69" s="9">
        <f t="shared" si="562"/>
        <v>0</v>
      </c>
      <c r="CE69" s="9">
        <f t="shared" si="591"/>
        <v>10000</v>
      </c>
      <c r="CF69" s="9">
        <f t="shared" si="562"/>
        <v>0</v>
      </c>
      <c r="CG69" s="9">
        <f t="shared" si="591"/>
        <v>10000</v>
      </c>
      <c r="CH69" s="9">
        <f t="shared" si="562"/>
        <v>0</v>
      </c>
      <c r="CI69" s="9">
        <f t="shared" si="591"/>
        <v>10000</v>
      </c>
      <c r="CJ69" s="9">
        <f t="shared" si="562"/>
        <v>0</v>
      </c>
      <c r="CK69" s="9">
        <f t="shared" si="591"/>
        <v>10000</v>
      </c>
      <c r="CL69" s="9">
        <f t="shared" si="562"/>
        <v>0</v>
      </c>
      <c r="CM69" s="9">
        <f t="shared" si="591"/>
        <v>10000</v>
      </c>
      <c r="CN69" s="9">
        <f t="shared" si="562"/>
        <v>0</v>
      </c>
      <c r="CO69" s="616">
        <f t="shared" si="591"/>
        <v>10000</v>
      </c>
      <c r="CQ69" s="601"/>
      <c r="CR69">
        <f t="shared" si="4"/>
        <v>13217026705</v>
      </c>
      <c r="CS69" s="602" t="str">
        <f t="shared" si="557"/>
        <v>Outsource</v>
      </c>
      <c r="CT69" t="str">
        <f t="shared" si="6"/>
        <v/>
      </c>
      <c r="CU69" t="str">
        <f t="shared" si="7"/>
        <v>Art-Art style test (outsource art)</v>
      </c>
      <c r="CW69" s="9">
        <f t="shared" si="592"/>
        <v>0</v>
      </c>
      <c r="CX69" s="9">
        <f t="shared" si="592"/>
        <v>0</v>
      </c>
      <c r="CY69" s="9">
        <f t="shared" si="563"/>
        <v>0</v>
      </c>
      <c r="CZ69" s="9">
        <f t="shared" si="593"/>
        <v>0</v>
      </c>
      <c r="DA69" s="9">
        <f t="shared" si="593"/>
        <v>0</v>
      </c>
      <c r="DB69" s="9">
        <f t="shared" si="564"/>
        <v>0</v>
      </c>
      <c r="DC69" s="9">
        <f t="shared" si="594"/>
        <v>0</v>
      </c>
      <c r="DD69" s="9">
        <f t="shared" si="594"/>
        <v>0</v>
      </c>
      <c r="DE69" s="9">
        <f t="shared" si="565"/>
        <v>0</v>
      </c>
      <c r="DF69" s="9">
        <f t="shared" si="595"/>
        <v>0</v>
      </c>
      <c r="DG69" s="9">
        <f t="shared" si="596"/>
        <v>0</v>
      </c>
      <c r="DH69" s="9">
        <f t="shared" si="597"/>
        <v>0</v>
      </c>
      <c r="DI69" s="9">
        <f t="shared" si="598"/>
        <v>0</v>
      </c>
      <c r="DJ69" s="9">
        <f t="shared" si="598"/>
        <v>0</v>
      </c>
      <c r="DK69" s="9">
        <f t="shared" si="566"/>
        <v>0</v>
      </c>
      <c r="DL69" s="9">
        <f t="shared" si="599"/>
        <v>0</v>
      </c>
      <c r="DM69" s="9">
        <f t="shared" si="599"/>
        <v>0</v>
      </c>
      <c r="DN69" s="9">
        <f t="shared" si="567"/>
        <v>0</v>
      </c>
      <c r="DO69" s="9">
        <f t="shared" si="600"/>
        <v>0</v>
      </c>
      <c r="DP69" s="9">
        <f t="shared" si="600"/>
        <v>0</v>
      </c>
      <c r="DQ69" s="9">
        <f t="shared" si="568"/>
        <v>0</v>
      </c>
      <c r="DR69" s="9">
        <f t="shared" si="601"/>
        <v>0</v>
      </c>
      <c r="DS69" s="9">
        <f t="shared" si="602"/>
        <v>0</v>
      </c>
      <c r="DT69" s="9">
        <f t="shared" si="603"/>
        <v>0</v>
      </c>
      <c r="DU69" s="9">
        <f t="shared" si="604"/>
        <v>0</v>
      </c>
      <c r="DV69" s="9">
        <f t="shared" si="604"/>
        <v>0</v>
      </c>
      <c r="DW69" s="9">
        <f t="shared" si="569"/>
        <v>0</v>
      </c>
      <c r="DX69" s="9">
        <f t="shared" si="605"/>
        <v>0</v>
      </c>
      <c r="DY69" s="9">
        <f t="shared" si="605"/>
        <v>0</v>
      </c>
      <c r="DZ69" s="9">
        <f t="shared" si="570"/>
        <v>0</v>
      </c>
      <c r="EA69" s="9">
        <f t="shared" si="606"/>
        <v>0</v>
      </c>
      <c r="EB69" s="9">
        <f t="shared" si="606"/>
        <v>0</v>
      </c>
      <c r="EC69" s="9">
        <f t="shared" si="571"/>
        <v>0</v>
      </c>
      <c r="ED69" s="9">
        <f t="shared" si="607"/>
        <v>0</v>
      </c>
      <c r="EE69" s="9">
        <f t="shared" si="608"/>
        <v>0</v>
      </c>
      <c r="EF69" s="9">
        <f t="shared" si="609"/>
        <v>0</v>
      </c>
      <c r="EG69" s="9">
        <f t="shared" si="610"/>
        <v>0</v>
      </c>
      <c r="EH69" s="9">
        <f t="shared" si="610"/>
        <v>0</v>
      </c>
      <c r="EI69" s="9">
        <f t="shared" si="572"/>
        <v>0</v>
      </c>
      <c r="EJ69" s="9">
        <f t="shared" si="611"/>
        <v>0</v>
      </c>
      <c r="EK69" s="9">
        <f t="shared" si="611"/>
        <v>0</v>
      </c>
      <c r="EL69" s="9">
        <f t="shared" si="573"/>
        <v>0</v>
      </c>
      <c r="EM69" s="9">
        <f t="shared" si="612"/>
        <v>0</v>
      </c>
      <c r="EN69" s="9">
        <f t="shared" si="612"/>
        <v>0</v>
      </c>
      <c r="EO69" s="9">
        <f t="shared" si="574"/>
        <v>0</v>
      </c>
      <c r="EP69" s="9">
        <f t="shared" si="613"/>
        <v>0</v>
      </c>
      <c r="EQ69" s="9">
        <f t="shared" si="614"/>
        <v>0</v>
      </c>
      <c r="ER69" s="9">
        <f t="shared" si="615"/>
        <v>0</v>
      </c>
      <c r="ES69" s="602"/>
    </row>
    <row r="70" spans="2:149" outlineLevel="1" x14ac:dyDescent="0.25">
      <c r="B70" s="601"/>
      <c r="C70" s="23">
        <v>13217031706</v>
      </c>
      <c r="D70" s="602" t="str">
        <f t="shared" si="75"/>
        <v>Tools</v>
      </c>
      <c r="F70" t="str">
        <f t="shared" si="558"/>
        <v>Art- Licenses</v>
      </c>
      <c r="H70" s="9">
        <f t="shared" si="575"/>
        <v>1328.49</v>
      </c>
      <c r="I70" s="9">
        <f ca="1">SUMIF(Cards_selection_BPL,$C70,INDIRECT(Index!$P$16))</f>
        <v>0</v>
      </c>
      <c r="J70" s="120">
        <f t="shared" ca="1" si="576"/>
        <v>-1328.49</v>
      </c>
      <c r="L70" s="9">
        <f t="shared" si="577"/>
        <v>1328.49</v>
      </c>
      <c r="M70" s="9">
        <f ca="1">IF(LEFT($L$6,2)="Q1",SUMIF(Cards_selection_BPL,$C70,INDIRECT(Index!$Q$16)),IF(LEFT($L$6,2)="Q2",SUMIF(Cards_selection_BPL,$C70,INDIRECT(Index!$Q$16))-SUMIF(Cards_selection_BPL,$C70,Balance_bplm_03),IF(LEFT($L$6,2)="Q3",SUMIF(Cards_selection_BPL,$C70,INDIRECT(Index!$Q$16))-SUMIF(Cards_selection_BPL,$C70,Balance_bplm_06),IF(LEFT($L$6,2)="Q4",SUMIF(Cards_selection_BPL,$C70,INDIRECT(Index!$Q$16))-SUMIF(Cards_selection_BPL,$C70,Balance_bplm_09),0))))</f>
        <v>0</v>
      </c>
      <c r="N70" s="120">
        <f t="shared" ca="1" si="578"/>
        <v>-1328.49</v>
      </c>
      <c r="P70" s="9">
        <f t="shared" si="616"/>
        <v>1328.49</v>
      </c>
      <c r="Q70" s="9">
        <f ca="1">SUMIF(Cards_selection_BPL,$C70,INDIRECT(Index!$Q$16))</f>
        <v>0</v>
      </c>
      <c r="R70" s="120">
        <f t="shared" ca="1" si="579"/>
        <v>-1328.49</v>
      </c>
      <c r="S70" s="602"/>
      <c r="U70" s="601"/>
      <c r="V70" s="64"/>
      <c r="W70" s="64"/>
      <c r="X70" s="9">
        <f t="shared" si="559"/>
        <v>0</v>
      </c>
      <c r="Y70" s="9">
        <f t="shared" si="580"/>
        <v>0</v>
      </c>
      <c r="Z70" s="9">
        <f t="shared" si="581"/>
        <v>0</v>
      </c>
      <c r="AA70" s="9"/>
      <c r="AB70" s="9">
        <f t="shared" si="582"/>
        <v>0</v>
      </c>
      <c r="AC70" s="9">
        <f t="shared" si="583"/>
        <v>0</v>
      </c>
      <c r="AD70" s="9"/>
      <c r="AE70" s="9">
        <f t="shared" si="584"/>
        <v>0</v>
      </c>
      <c r="AF70" s="830">
        <f t="shared" si="585"/>
        <v>0</v>
      </c>
      <c r="AG70" s="9"/>
      <c r="AH70" s="9">
        <f t="shared" si="586"/>
        <v>0</v>
      </c>
      <c r="AI70" s="830">
        <f t="shared" si="587"/>
        <v>1328.49</v>
      </c>
      <c r="AJ70" s="602"/>
      <c r="AL70" s="601"/>
      <c r="AM70" s="882">
        <f t="shared" si="588"/>
        <v>1328.49</v>
      </c>
      <c r="AN70" s="9">
        <f t="shared" si="561"/>
        <v>4346.51</v>
      </c>
      <c r="AO70" s="602"/>
      <c r="AR70" s="601" t="str">
        <f t="shared" si="23"/>
        <v/>
      </c>
      <c r="AS70">
        <f t="shared" si="0"/>
        <v>13217031706</v>
      </c>
      <c r="AT70" s="602" t="str">
        <f t="shared" si="589"/>
        <v>Tools</v>
      </c>
      <c r="AU70" t="str">
        <f t="shared" si="2"/>
        <v/>
      </c>
      <c r="AV70" t="str">
        <f t="shared" si="3"/>
        <v>Art- Licenses</v>
      </c>
      <c r="AX70" s="64"/>
      <c r="AY70" s="64"/>
      <c r="AZ70" s="64"/>
      <c r="BA70" s="64"/>
      <c r="BB70" s="64"/>
      <c r="BC70" s="688">
        <f t="shared" si="617"/>
        <v>0</v>
      </c>
      <c r="BD70" s="64"/>
      <c r="BE70" s="64"/>
      <c r="BF70" s="64"/>
      <c r="BG70" s="688">
        <f t="shared" si="618"/>
        <v>0</v>
      </c>
      <c r="BH70" s="64"/>
      <c r="BI70" s="64"/>
      <c r="BJ70" s="64"/>
      <c r="BK70" s="688">
        <f t="shared" si="619"/>
        <v>0</v>
      </c>
      <c r="BL70" s="64"/>
      <c r="BM70" s="64"/>
      <c r="BN70" s="64"/>
      <c r="BO70" s="688">
        <f t="shared" si="620"/>
        <v>0</v>
      </c>
      <c r="BP70" s="687">
        <f t="shared" si="590"/>
        <v>0</v>
      </c>
      <c r="BQ70" s="602"/>
      <c r="BS70" s="615">
        <f t="shared" si="562"/>
        <v>0</v>
      </c>
      <c r="BT70" s="9">
        <f t="shared" si="562"/>
        <v>0</v>
      </c>
      <c r="BU70" s="9">
        <f t="shared" si="591"/>
        <v>0</v>
      </c>
      <c r="BV70" s="9">
        <f t="shared" si="562"/>
        <v>0</v>
      </c>
      <c r="BW70" s="9">
        <f t="shared" si="591"/>
        <v>0</v>
      </c>
      <c r="BX70" s="9">
        <f t="shared" si="562"/>
        <v>0</v>
      </c>
      <c r="BY70" s="9">
        <f t="shared" si="591"/>
        <v>0</v>
      </c>
      <c r="BZ70" s="9">
        <f t="shared" si="562"/>
        <v>0</v>
      </c>
      <c r="CA70" s="9">
        <f t="shared" si="591"/>
        <v>0</v>
      </c>
      <c r="CB70" s="9">
        <f t="shared" si="562"/>
        <v>0</v>
      </c>
      <c r="CC70" s="9">
        <f t="shared" si="591"/>
        <v>0</v>
      </c>
      <c r="CD70" s="9">
        <f t="shared" si="562"/>
        <v>0</v>
      </c>
      <c r="CE70" s="9">
        <f t="shared" si="591"/>
        <v>0</v>
      </c>
      <c r="CF70" s="9">
        <f t="shared" si="562"/>
        <v>0</v>
      </c>
      <c r="CG70" s="9">
        <f t="shared" si="591"/>
        <v>0</v>
      </c>
      <c r="CH70" s="9">
        <f t="shared" si="562"/>
        <v>0</v>
      </c>
      <c r="CI70" s="9">
        <f t="shared" si="591"/>
        <v>0</v>
      </c>
      <c r="CJ70" s="9">
        <f t="shared" si="562"/>
        <v>0</v>
      </c>
      <c r="CK70" s="9">
        <f t="shared" si="591"/>
        <v>0</v>
      </c>
      <c r="CL70" s="9">
        <f t="shared" si="562"/>
        <v>0</v>
      </c>
      <c r="CM70" s="9">
        <f t="shared" si="591"/>
        <v>0</v>
      </c>
      <c r="CN70" s="9">
        <f t="shared" si="562"/>
        <v>0</v>
      </c>
      <c r="CO70" s="616">
        <f t="shared" si="591"/>
        <v>0</v>
      </c>
      <c r="CQ70" s="601"/>
      <c r="CR70">
        <f t="shared" si="4"/>
        <v>13217031706</v>
      </c>
      <c r="CS70" s="602" t="str">
        <f t="shared" si="557"/>
        <v>Tools</v>
      </c>
      <c r="CT70" t="str">
        <f t="shared" si="6"/>
        <v/>
      </c>
      <c r="CU70" t="str">
        <f t="shared" si="7"/>
        <v>Art- Licenses</v>
      </c>
      <c r="CW70" s="9">
        <f t="shared" si="592"/>
        <v>0</v>
      </c>
      <c r="CX70" s="9">
        <f t="shared" si="592"/>
        <v>0</v>
      </c>
      <c r="CY70" s="9">
        <f t="shared" si="563"/>
        <v>0</v>
      </c>
      <c r="CZ70" s="9">
        <f t="shared" si="593"/>
        <v>0</v>
      </c>
      <c r="DA70" s="9">
        <f t="shared" si="593"/>
        <v>0</v>
      </c>
      <c r="DB70" s="9">
        <f t="shared" si="564"/>
        <v>0</v>
      </c>
      <c r="DC70" s="9">
        <f t="shared" si="594"/>
        <v>0</v>
      </c>
      <c r="DD70" s="9">
        <f t="shared" si="594"/>
        <v>0</v>
      </c>
      <c r="DE70" s="9">
        <f t="shared" si="565"/>
        <v>0</v>
      </c>
      <c r="DF70" s="9">
        <f t="shared" si="595"/>
        <v>0</v>
      </c>
      <c r="DG70" s="9">
        <f t="shared" si="596"/>
        <v>0</v>
      </c>
      <c r="DH70" s="9">
        <f t="shared" si="597"/>
        <v>0</v>
      </c>
      <c r="DI70" s="9">
        <f t="shared" si="598"/>
        <v>0</v>
      </c>
      <c r="DJ70" s="9">
        <f t="shared" si="598"/>
        <v>0</v>
      </c>
      <c r="DK70" s="9">
        <f t="shared" si="566"/>
        <v>0</v>
      </c>
      <c r="DL70" s="9">
        <f t="shared" si="599"/>
        <v>0</v>
      </c>
      <c r="DM70" s="9">
        <f t="shared" si="599"/>
        <v>0</v>
      </c>
      <c r="DN70" s="9">
        <f t="shared" si="567"/>
        <v>0</v>
      </c>
      <c r="DO70" s="9">
        <f t="shared" si="600"/>
        <v>0</v>
      </c>
      <c r="DP70" s="9">
        <f t="shared" si="600"/>
        <v>0</v>
      </c>
      <c r="DQ70" s="9">
        <f t="shared" si="568"/>
        <v>0</v>
      </c>
      <c r="DR70" s="9">
        <f t="shared" si="601"/>
        <v>0</v>
      </c>
      <c r="DS70" s="9">
        <f t="shared" si="602"/>
        <v>0</v>
      </c>
      <c r="DT70" s="9">
        <f t="shared" si="603"/>
        <v>0</v>
      </c>
      <c r="DU70" s="9">
        <f t="shared" si="604"/>
        <v>0</v>
      </c>
      <c r="DV70" s="9">
        <f t="shared" si="604"/>
        <v>0</v>
      </c>
      <c r="DW70" s="9">
        <f t="shared" si="569"/>
        <v>0</v>
      </c>
      <c r="DX70" s="9">
        <f t="shared" si="605"/>
        <v>0</v>
      </c>
      <c r="DY70" s="9">
        <f t="shared" si="605"/>
        <v>0</v>
      </c>
      <c r="DZ70" s="9">
        <f t="shared" si="570"/>
        <v>0</v>
      </c>
      <c r="EA70" s="9">
        <f t="shared" si="606"/>
        <v>0</v>
      </c>
      <c r="EB70" s="9">
        <f t="shared" si="606"/>
        <v>0</v>
      </c>
      <c r="EC70" s="9">
        <f t="shared" si="571"/>
        <v>0</v>
      </c>
      <c r="ED70" s="9">
        <f t="shared" si="607"/>
        <v>0</v>
      </c>
      <c r="EE70" s="9">
        <f t="shared" si="608"/>
        <v>0</v>
      </c>
      <c r="EF70" s="9">
        <f t="shared" si="609"/>
        <v>0</v>
      </c>
      <c r="EG70" s="9">
        <f t="shared" si="610"/>
        <v>0</v>
      </c>
      <c r="EH70" s="9">
        <f t="shared" si="610"/>
        <v>0</v>
      </c>
      <c r="EI70" s="9">
        <f t="shared" si="572"/>
        <v>0</v>
      </c>
      <c r="EJ70" s="9">
        <f t="shared" si="611"/>
        <v>0</v>
      </c>
      <c r="EK70" s="9">
        <f t="shared" si="611"/>
        <v>0</v>
      </c>
      <c r="EL70" s="9">
        <f t="shared" si="573"/>
        <v>0</v>
      </c>
      <c r="EM70" s="9">
        <f t="shared" si="612"/>
        <v>0</v>
      </c>
      <c r="EN70" s="9">
        <f t="shared" si="612"/>
        <v>1328.49</v>
      </c>
      <c r="EO70" s="9">
        <f t="shared" si="574"/>
        <v>1328.49</v>
      </c>
      <c r="EP70" s="9">
        <f t="shared" si="613"/>
        <v>0</v>
      </c>
      <c r="EQ70" s="9">
        <f t="shared" si="614"/>
        <v>1328.49</v>
      </c>
      <c r="ER70" s="9">
        <f t="shared" si="615"/>
        <v>1328.49</v>
      </c>
      <c r="ES70" s="602"/>
    </row>
    <row r="71" spans="2:149" outlineLevel="1" x14ac:dyDescent="0.25">
      <c r="B71" s="601"/>
      <c r="C71" s="23">
        <v>13217026707</v>
      </c>
      <c r="D71" s="602" t="str">
        <f t="shared" si="75"/>
        <v>Outsource</v>
      </c>
      <c r="F71" t="str">
        <f t="shared" si="558"/>
        <v xml:space="preserve">Art- Game assets </v>
      </c>
      <c r="H71" s="9">
        <f t="shared" si="575"/>
        <v>42580.25</v>
      </c>
      <c r="I71" s="9">
        <f ca="1">SUMIF(Cards_selection_BPL,$C71,INDIRECT(Index!$P$16))</f>
        <v>0</v>
      </c>
      <c r="J71" s="120">
        <f t="shared" ca="1" si="576"/>
        <v>-42580.25</v>
      </c>
      <c r="L71" s="9">
        <f t="shared" si="577"/>
        <v>42580.25</v>
      </c>
      <c r="M71" s="9">
        <f ca="1">IF(LEFT($L$6,2)="Q1",SUMIF(Cards_selection_BPL,$C71,INDIRECT(Index!$Q$16)),IF(LEFT($L$6,2)="Q2",SUMIF(Cards_selection_BPL,$C71,INDIRECT(Index!$Q$16))-SUMIF(Cards_selection_BPL,$C71,Balance_bplm_03),IF(LEFT($L$6,2)="Q3",SUMIF(Cards_selection_BPL,$C71,INDIRECT(Index!$Q$16))-SUMIF(Cards_selection_BPL,$C71,Balance_bplm_06),IF(LEFT($L$6,2)="Q4",SUMIF(Cards_selection_BPL,$C71,INDIRECT(Index!$Q$16))-SUMIF(Cards_selection_BPL,$C71,Balance_bplm_09),0))))</f>
        <v>0</v>
      </c>
      <c r="N71" s="120">
        <f t="shared" ca="1" si="578"/>
        <v>-42580.25</v>
      </c>
      <c r="P71" s="9">
        <f t="shared" si="616"/>
        <v>42580.25</v>
      </c>
      <c r="Q71" s="9">
        <f ca="1">SUMIF(Cards_selection_BPL,$C71,INDIRECT(Index!$Q$16))</f>
        <v>40000</v>
      </c>
      <c r="R71" s="120">
        <f t="shared" ca="1" si="579"/>
        <v>-2580.25</v>
      </c>
      <c r="S71" s="602"/>
      <c r="U71" s="601"/>
      <c r="V71" s="64"/>
      <c r="W71" s="64"/>
      <c r="X71" s="9">
        <f t="shared" si="559"/>
        <v>0</v>
      </c>
      <c r="Y71" s="9">
        <f t="shared" si="580"/>
        <v>0</v>
      </c>
      <c r="Z71" s="9">
        <f t="shared" si="581"/>
        <v>0</v>
      </c>
      <c r="AA71" s="9"/>
      <c r="AB71" s="9">
        <f t="shared" si="582"/>
        <v>0</v>
      </c>
      <c r="AC71" s="9">
        <f t="shared" si="583"/>
        <v>0</v>
      </c>
      <c r="AD71" s="9"/>
      <c r="AE71" s="9">
        <f t="shared" si="584"/>
        <v>0</v>
      </c>
      <c r="AF71" s="830">
        <f t="shared" si="585"/>
        <v>0</v>
      </c>
      <c r="AG71" s="9"/>
      <c r="AH71" s="9">
        <f t="shared" si="586"/>
        <v>0</v>
      </c>
      <c r="AI71" s="830">
        <f t="shared" si="587"/>
        <v>42580.25</v>
      </c>
      <c r="AJ71" s="602"/>
      <c r="AL71" s="601"/>
      <c r="AM71" s="882">
        <f t="shared" si="588"/>
        <v>42580.25</v>
      </c>
      <c r="AN71" s="9">
        <f t="shared" si="561"/>
        <v>135020.95000000001</v>
      </c>
      <c r="AO71" s="602"/>
      <c r="AR71" s="601" t="str">
        <f t="shared" si="23"/>
        <v/>
      </c>
      <c r="AS71">
        <f t="shared" si="0"/>
        <v>13217026707</v>
      </c>
      <c r="AT71" s="602" t="str">
        <f t="shared" si="589"/>
        <v>Outsource</v>
      </c>
      <c r="AU71" t="str">
        <f t="shared" si="2"/>
        <v/>
      </c>
      <c r="AV71" t="str">
        <f t="shared" si="3"/>
        <v xml:space="preserve">Art- Game assets </v>
      </c>
      <c r="AX71" s="64"/>
      <c r="AY71" s="64"/>
      <c r="AZ71" s="64"/>
      <c r="BA71" s="64"/>
      <c r="BB71" s="64"/>
      <c r="BC71" s="688">
        <f t="shared" si="617"/>
        <v>0</v>
      </c>
      <c r="BD71" s="64">
        <v>20000</v>
      </c>
      <c r="BE71" s="64">
        <v>20000</v>
      </c>
      <c r="BF71" s="64"/>
      <c r="BG71" s="688">
        <f t="shared" si="618"/>
        <v>40000</v>
      </c>
      <c r="BH71" s="64"/>
      <c r="BI71" s="64"/>
      <c r="BJ71" s="64"/>
      <c r="BK71" s="688">
        <f t="shared" si="619"/>
        <v>0</v>
      </c>
      <c r="BL71" s="64"/>
      <c r="BM71" s="64"/>
      <c r="BN71" s="64"/>
      <c r="BO71" s="688">
        <f t="shared" si="620"/>
        <v>0</v>
      </c>
      <c r="BP71" s="687">
        <f t="shared" si="590"/>
        <v>40000</v>
      </c>
      <c r="BQ71" s="602"/>
      <c r="BS71" s="615">
        <f t="shared" si="562"/>
        <v>0</v>
      </c>
      <c r="BT71" s="9">
        <f t="shared" si="562"/>
        <v>0</v>
      </c>
      <c r="BU71" s="9">
        <f t="shared" si="591"/>
        <v>0</v>
      </c>
      <c r="BV71" s="9">
        <f t="shared" si="562"/>
        <v>0</v>
      </c>
      <c r="BW71" s="9">
        <f t="shared" si="591"/>
        <v>0</v>
      </c>
      <c r="BX71" s="9">
        <f t="shared" si="562"/>
        <v>20000</v>
      </c>
      <c r="BY71" s="9">
        <f t="shared" si="591"/>
        <v>20000</v>
      </c>
      <c r="BZ71" s="9">
        <f t="shared" si="562"/>
        <v>20000</v>
      </c>
      <c r="CA71" s="9">
        <f t="shared" si="591"/>
        <v>40000</v>
      </c>
      <c r="CB71" s="9">
        <f t="shared" si="562"/>
        <v>0</v>
      </c>
      <c r="CC71" s="9">
        <f t="shared" si="591"/>
        <v>40000</v>
      </c>
      <c r="CD71" s="9">
        <f t="shared" si="562"/>
        <v>0</v>
      </c>
      <c r="CE71" s="9">
        <f t="shared" si="591"/>
        <v>40000</v>
      </c>
      <c r="CF71" s="9">
        <f t="shared" si="562"/>
        <v>0</v>
      </c>
      <c r="CG71" s="9">
        <f t="shared" si="591"/>
        <v>40000</v>
      </c>
      <c r="CH71" s="9">
        <f t="shared" si="562"/>
        <v>0</v>
      </c>
      <c r="CI71" s="9">
        <f t="shared" si="591"/>
        <v>40000</v>
      </c>
      <c r="CJ71" s="9">
        <f t="shared" si="562"/>
        <v>0</v>
      </c>
      <c r="CK71" s="9">
        <f t="shared" si="591"/>
        <v>40000</v>
      </c>
      <c r="CL71" s="9">
        <f t="shared" si="562"/>
        <v>0</v>
      </c>
      <c r="CM71" s="9">
        <f t="shared" si="591"/>
        <v>40000</v>
      </c>
      <c r="CN71" s="9">
        <f t="shared" si="562"/>
        <v>0</v>
      </c>
      <c r="CO71" s="616">
        <f t="shared" si="591"/>
        <v>40000</v>
      </c>
      <c r="CQ71" s="601"/>
      <c r="CR71">
        <f t="shared" si="4"/>
        <v>13217026707</v>
      </c>
      <c r="CS71" s="602" t="str">
        <f t="shared" si="557"/>
        <v>Outsource</v>
      </c>
      <c r="CT71" t="str">
        <f t="shared" si="6"/>
        <v/>
      </c>
      <c r="CU71" t="str">
        <f t="shared" si="7"/>
        <v xml:space="preserve">Art- Game assets </v>
      </c>
      <c r="CW71" s="9">
        <f t="shared" si="592"/>
        <v>0</v>
      </c>
      <c r="CX71" s="9">
        <f t="shared" si="592"/>
        <v>0</v>
      </c>
      <c r="CY71" s="9">
        <f t="shared" si="563"/>
        <v>0</v>
      </c>
      <c r="CZ71" s="9">
        <f t="shared" si="593"/>
        <v>0</v>
      </c>
      <c r="DA71" s="9">
        <f t="shared" si="593"/>
        <v>0</v>
      </c>
      <c r="DB71" s="9">
        <f t="shared" si="564"/>
        <v>0</v>
      </c>
      <c r="DC71" s="9">
        <f t="shared" si="594"/>
        <v>0</v>
      </c>
      <c r="DD71" s="9">
        <f t="shared" si="594"/>
        <v>0</v>
      </c>
      <c r="DE71" s="9">
        <f t="shared" si="565"/>
        <v>0</v>
      </c>
      <c r="DF71" s="9">
        <f t="shared" si="595"/>
        <v>0</v>
      </c>
      <c r="DG71" s="9">
        <f t="shared" si="596"/>
        <v>0</v>
      </c>
      <c r="DH71" s="9">
        <f t="shared" si="597"/>
        <v>0</v>
      </c>
      <c r="DI71" s="9">
        <f t="shared" si="598"/>
        <v>0</v>
      </c>
      <c r="DJ71" s="9">
        <f t="shared" si="598"/>
        <v>0</v>
      </c>
      <c r="DK71" s="9">
        <f t="shared" si="566"/>
        <v>0</v>
      </c>
      <c r="DL71" s="9">
        <f t="shared" si="599"/>
        <v>0</v>
      </c>
      <c r="DM71" s="9">
        <f t="shared" si="599"/>
        <v>0</v>
      </c>
      <c r="DN71" s="9">
        <f t="shared" si="567"/>
        <v>0</v>
      </c>
      <c r="DO71" s="9">
        <f t="shared" si="600"/>
        <v>0</v>
      </c>
      <c r="DP71" s="9">
        <f t="shared" si="600"/>
        <v>0</v>
      </c>
      <c r="DQ71" s="9">
        <f t="shared" si="568"/>
        <v>0</v>
      </c>
      <c r="DR71" s="9">
        <f t="shared" si="601"/>
        <v>0</v>
      </c>
      <c r="DS71" s="9">
        <f t="shared" si="602"/>
        <v>0</v>
      </c>
      <c r="DT71" s="9">
        <f t="shared" si="603"/>
        <v>0</v>
      </c>
      <c r="DU71" s="9">
        <f t="shared" si="604"/>
        <v>0</v>
      </c>
      <c r="DV71" s="9">
        <f t="shared" si="604"/>
        <v>0</v>
      </c>
      <c r="DW71" s="9">
        <f t="shared" si="569"/>
        <v>0</v>
      </c>
      <c r="DX71" s="9">
        <f t="shared" si="605"/>
        <v>0</v>
      </c>
      <c r="DY71" s="9">
        <f t="shared" si="605"/>
        <v>0</v>
      </c>
      <c r="DZ71" s="9">
        <f t="shared" si="570"/>
        <v>0</v>
      </c>
      <c r="EA71" s="9">
        <f t="shared" si="606"/>
        <v>0</v>
      </c>
      <c r="EB71" s="9">
        <f t="shared" si="606"/>
        <v>0</v>
      </c>
      <c r="EC71" s="9">
        <f t="shared" si="571"/>
        <v>0</v>
      </c>
      <c r="ED71" s="9">
        <f t="shared" si="607"/>
        <v>0</v>
      </c>
      <c r="EE71" s="9">
        <f t="shared" si="608"/>
        <v>0</v>
      </c>
      <c r="EF71" s="9">
        <f t="shared" si="609"/>
        <v>0</v>
      </c>
      <c r="EG71" s="9">
        <f t="shared" si="610"/>
        <v>0</v>
      </c>
      <c r="EH71" s="9">
        <f t="shared" si="610"/>
        <v>0</v>
      </c>
      <c r="EI71" s="9">
        <f t="shared" si="572"/>
        <v>0</v>
      </c>
      <c r="EJ71" s="9">
        <f t="shared" si="611"/>
        <v>0</v>
      </c>
      <c r="EK71" s="9">
        <f t="shared" si="611"/>
        <v>0</v>
      </c>
      <c r="EL71" s="9">
        <f t="shared" si="573"/>
        <v>0</v>
      </c>
      <c r="EM71" s="9">
        <f t="shared" si="612"/>
        <v>0</v>
      </c>
      <c r="EN71" s="9">
        <f t="shared" si="612"/>
        <v>42580.25</v>
      </c>
      <c r="EO71" s="9">
        <f t="shared" si="574"/>
        <v>42580.25</v>
      </c>
      <c r="EP71" s="9">
        <f t="shared" si="613"/>
        <v>0</v>
      </c>
      <c r="EQ71" s="9">
        <f t="shared" si="614"/>
        <v>42580.25</v>
      </c>
      <c r="ER71" s="9">
        <f t="shared" si="615"/>
        <v>42580.25</v>
      </c>
      <c r="ES71" s="602"/>
    </row>
    <row r="72" spans="2:149" outlineLevel="1" x14ac:dyDescent="0.25">
      <c r="B72" s="601"/>
      <c r="C72" s="23">
        <v>13217003708</v>
      </c>
      <c r="D72" s="602" t="str">
        <f t="shared" si="75"/>
        <v xml:space="preserve">Travel </v>
      </c>
      <c r="F72" t="str">
        <f t="shared" si="558"/>
        <v>Art- Travel Abroad</v>
      </c>
      <c r="H72" s="9">
        <f t="shared" si="575"/>
        <v>0</v>
      </c>
      <c r="I72" s="9">
        <f ca="1">SUMIF(Cards_selection_BPL,$C72,INDIRECT(Index!$P$16))</f>
        <v>0</v>
      </c>
      <c r="J72" s="120">
        <f t="shared" ca="1" si="576"/>
        <v>0</v>
      </c>
      <c r="L72" s="9">
        <f t="shared" si="577"/>
        <v>0</v>
      </c>
      <c r="M72" s="9">
        <f ca="1">IF(LEFT($L$6,2)="Q1",SUMIF(Cards_selection_BPL,$C72,INDIRECT(Index!$Q$16)),IF(LEFT($L$6,2)="Q2",SUMIF(Cards_selection_BPL,$C72,INDIRECT(Index!$Q$16))-SUMIF(Cards_selection_BPL,$C72,Balance_bplm_03),IF(LEFT($L$6,2)="Q3",SUMIF(Cards_selection_BPL,$C72,INDIRECT(Index!$Q$16))-SUMIF(Cards_selection_BPL,$C72,Balance_bplm_06),IF(LEFT($L$6,2)="Q4",SUMIF(Cards_selection_BPL,$C72,INDIRECT(Index!$Q$16))-SUMIF(Cards_selection_BPL,$C72,Balance_bplm_09),0))))</f>
        <v>0</v>
      </c>
      <c r="N72" s="120">
        <f t="shared" ca="1" si="578"/>
        <v>0</v>
      </c>
      <c r="P72" s="9">
        <f t="shared" si="616"/>
        <v>0</v>
      </c>
      <c r="Q72" s="9">
        <f ca="1">SUMIF(Cards_selection_BPL,$C72,INDIRECT(Index!$Q$16))</f>
        <v>0</v>
      </c>
      <c r="R72" s="120">
        <f t="shared" ca="1" si="579"/>
        <v>0</v>
      </c>
      <c r="S72" s="602"/>
      <c r="U72" s="601"/>
      <c r="V72" s="64"/>
      <c r="W72" s="64"/>
      <c r="X72" s="9">
        <f t="shared" si="559"/>
        <v>0</v>
      </c>
      <c r="Y72" s="9">
        <f t="shared" si="580"/>
        <v>0</v>
      </c>
      <c r="Z72" s="9">
        <f t="shared" si="581"/>
        <v>0</v>
      </c>
      <c r="AA72" s="9"/>
      <c r="AB72" s="9">
        <f t="shared" si="582"/>
        <v>0</v>
      </c>
      <c r="AC72" s="9">
        <f t="shared" si="583"/>
        <v>0</v>
      </c>
      <c r="AD72" s="9"/>
      <c r="AE72" s="9">
        <f t="shared" si="584"/>
        <v>0</v>
      </c>
      <c r="AF72" s="830">
        <f t="shared" si="585"/>
        <v>0</v>
      </c>
      <c r="AG72" s="9"/>
      <c r="AH72" s="9">
        <f t="shared" si="586"/>
        <v>0</v>
      </c>
      <c r="AI72" s="830">
        <f t="shared" si="587"/>
        <v>0</v>
      </c>
      <c r="AJ72" s="602"/>
      <c r="AL72" s="601"/>
      <c r="AM72" s="882">
        <f t="shared" si="588"/>
        <v>0</v>
      </c>
      <c r="AN72" s="9">
        <f t="shared" si="561"/>
        <v>0</v>
      </c>
      <c r="AO72" s="602"/>
      <c r="AR72" s="601" t="str">
        <f t="shared" si="23"/>
        <v/>
      </c>
      <c r="AS72">
        <f t="shared" si="0"/>
        <v>13217003708</v>
      </c>
      <c r="AT72" s="602" t="str">
        <f t="shared" si="589"/>
        <v xml:space="preserve">Travel </v>
      </c>
      <c r="AU72" t="str">
        <f t="shared" si="2"/>
        <v/>
      </c>
      <c r="AV72" t="str">
        <f t="shared" si="3"/>
        <v>Art- Travel Abroad</v>
      </c>
      <c r="AX72" s="64"/>
      <c r="AY72" s="64"/>
      <c r="AZ72" s="64"/>
      <c r="BA72" s="64"/>
      <c r="BB72" s="64"/>
      <c r="BC72" s="688">
        <f t="shared" si="617"/>
        <v>0</v>
      </c>
      <c r="BD72" s="64"/>
      <c r="BE72" s="64"/>
      <c r="BF72" s="64"/>
      <c r="BG72" s="688">
        <f t="shared" si="618"/>
        <v>0</v>
      </c>
      <c r="BH72" s="64"/>
      <c r="BI72" s="64"/>
      <c r="BJ72" s="64"/>
      <c r="BK72" s="688">
        <f t="shared" si="619"/>
        <v>0</v>
      </c>
      <c r="BL72" s="64"/>
      <c r="BM72" s="64"/>
      <c r="BN72" s="64"/>
      <c r="BO72" s="688">
        <f t="shared" si="620"/>
        <v>0</v>
      </c>
      <c r="BP72" s="687">
        <f t="shared" si="590"/>
        <v>0</v>
      </c>
      <c r="BQ72" s="602"/>
      <c r="BS72" s="615">
        <f t="shared" si="562"/>
        <v>0</v>
      </c>
      <c r="BT72" s="9">
        <f t="shared" si="562"/>
        <v>0</v>
      </c>
      <c r="BU72" s="9">
        <f t="shared" si="591"/>
        <v>0</v>
      </c>
      <c r="BV72" s="9">
        <f t="shared" si="562"/>
        <v>0</v>
      </c>
      <c r="BW72" s="9">
        <f t="shared" si="591"/>
        <v>0</v>
      </c>
      <c r="BX72" s="9">
        <f t="shared" si="562"/>
        <v>0</v>
      </c>
      <c r="BY72" s="9">
        <f t="shared" si="591"/>
        <v>0</v>
      </c>
      <c r="BZ72" s="9">
        <f t="shared" si="562"/>
        <v>0</v>
      </c>
      <c r="CA72" s="9">
        <f t="shared" si="591"/>
        <v>0</v>
      </c>
      <c r="CB72" s="9">
        <f t="shared" si="562"/>
        <v>0</v>
      </c>
      <c r="CC72" s="9">
        <f t="shared" si="591"/>
        <v>0</v>
      </c>
      <c r="CD72" s="9">
        <f t="shared" si="562"/>
        <v>0</v>
      </c>
      <c r="CE72" s="9">
        <f t="shared" si="591"/>
        <v>0</v>
      </c>
      <c r="CF72" s="9">
        <f t="shared" si="562"/>
        <v>0</v>
      </c>
      <c r="CG72" s="9">
        <f t="shared" si="591"/>
        <v>0</v>
      </c>
      <c r="CH72" s="9">
        <f t="shared" si="562"/>
        <v>0</v>
      </c>
      <c r="CI72" s="9">
        <f t="shared" si="591"/>
        <v>0</v>
      </c>
      <c r="CJ72" s="9">
        <f t="shared" si="562"/>
        <v>0</v>
      </c>
      <c r="CK72" s="9">
        <f t="shared" si="591"/>
        <v>0</v>
      </c>
      <c r="CL72" s="9">
        <f t="shared" si="562"/>
        <v>0</v>
      </c>
      <c r="CM72" s="9">
        <f t="shared" si="591"/>
        <v>0</v>
      </c>
      <c r="CN72" s="9">
        <f t="shared" si="562"/>
        <v>0</v>
      </c>
      <c r="CO72" s="616">
        <f t="shared" si="591"/>
        <v>0</v>
      </c>
      <c r="CQ72" s="601"/>
      <c r="CR72">
        <f t="shared" si="4"/>
        <v>13217003708</v>
      </c>
      <c r="CS72" s="602" t="str">
        <f t="shared" si="557"/>
        <v xml:space="preserve">Travel </v>
      </c>
      <c r="CT72" t="str">
        <f t="shared" si="6"/>
        <v/>
      </c>
      <c r="CU72" t="str">
        <f t="shared" si="7"/>
        <v>Art- Travel Abroad</v>
      </c>
      <c r="CW72" s="9">
        <f t="shared" si="592"/>
        <v>0</v>
      </c>
      <c r="CX72" s="9">
        <f t="shared" si="592"/>
        <v>0</v>
      </c>
      <c r="CY72" s="9">
        <f t="shared" si="563"/>
        <v>0</v>
      </c>
      <c r="CZ72" s="9">
        <f t="shared" si="593"/>
        <v>0</v>
      </c>
      <c r="DA72" s="9">
        <f t="shared" si="593"/>
        <v>0</v>
      </c>
      <c r="DB72" s="9">
        <f t="shared" si="564"/>
        <v>0</v>
      </c>
      <c r="DC72" s="9">
        <f t="shared" si="594"/>
        <v>0</v>
      </c>
      <c r="DD72" s="9">
        <f t="shared" si="594"/>
        <v>0</v>
      </c>
      <c r="DE72" s="9">
        <f t="shared" si="565"/>
        <v>0</v>
      </c>
      <c r="DF72" s="9">
        <f t="shared" si="595"/>
        <v>0</v>
      </c>
      <c r="DG72" s="9">
        <f t="shared" si="596"/>
        <v>0</v>
      </c>
      <c r="DH72" s="9">
        <f t="shared" si="597"/>
        <v>0</v>
      </c>
      <c r="DI72" s="9">
        <f t="shared" si="598"/>
        <v>0</v>
      </c>
      <c r="DJ72" s="9">
        <f t="shared" si="598"/>
        <v>0</v>
      </c>
      <c r="DK72" s="9">
        <f t="shared" si="566"/>
        <v>0</v>
      </c>
      <c r="DL72" s="9">
        <f t="shared" si="599"/>
        <v>0</v>
      </c>
      <c r="DM72" s="9">
        <f t="shared" si="599"/>
        <v>0</v>
      </c>
      <c r="DN72" s="9">
        <f t="shared" si="567"/>
        <v>0</v>
      </c>
      <c r="DO72" s="9">
        <f t="shared" si="600"/>
        <v>0</v>
      </c>
      <c r="DP72" s="9">
        <f t="shared" si="600"/>
        <v>0</v>
      </c>
      <c r="DQ72" s="9">
        <f t="shared" si="568"/>
        <v>0</v>
      </c>
      <c r="DR72" s="9">
        <f t="shared" si="601"/>
        <v>0</v>
      </c>
      <c r="DS72" s="9">
        <f t="shared" si="602"/>
        <v>0</v>
      </c>
      <c r="DT72" s="9">
        <f t="shared" si="603"/>
        <v>0</v>
      </c>
      <c r="DU72" s="9">
        <f t="shared" si="604"/>
        <v>0</v>
      </c>
      <c r="DV72" s="9">
        <f t="shared" si="604"/>
        <v>0</v>
      </c>
      <c r="DW72" s="9">
        <f t="shared" si="569"/>
        <v>0</v>
      </c>
      <c r="DX72" s="9">
        <f t="shared" si="605"/>
        <v>0</v>
      </c>
      <c r="DY72" s="9">
        <f t="shared" si="605"/>
        <v>0</v>
      </c>
      <c r="DZ72" s="9">
        <f t="shared" si="570"/>
        <v>0</v>
      </c>
      <c r="EA72" s="9">
        <f t="shared" si="606"/>
        <v>0</v>
      </c>
      <c r="EB72" s="9">
        <f t="shared" si="606"/>
        <v>0</v>
      </c>
      <c r="EC72" s="9">
        <f t="shared" si="571"/>
        <v>0</v>
      </c>
      <c r="ED72" s="9">
        <f t="shared" si="607"/>
        <v>0</v>
      </c>
      <c r="EE72" s="9">
        <f t="shared" si="608"/>
        <v>0</v>
      </c>
      <c r="EF72" s="9">
        <f t="shared" si="609"/>
        <v>0</v>
      </c>
      <c r="EG72" s="9">
        <f t="shared" si="610"/>
        <v>0</v>
      </c>
      <c r="EH72" s="9">
        <f t="shared" si="610"/>
        <v>0</v>
      </c>
      <c r="EI72" s="9">
        <f t="shared" si="572"/>
        <v>0</v>
      </c>
      <c r="EJ72" s="9">
        <f t="shared" si="611"/>
        <v>0</v>
      </c>
      <c r="EK72" s="9">
        <f t="shared" si="611"/>
        <v>0</v>
      </c>
      <c r="EL72" s="9">
        <f t="shared" si="573"/>
        <v>0</v>
      </c>
      <c r="EM72" s="9">
        <f t="shared" si="612"/>
        <v>0</v>
      </c>
      <c r="EN72" s="9">
        <f t="shared" si="612"/>
        <v>0</v>
      </c>
      <c r="EO72" s="9">
        <f t="shared" si="574"/>
        <v>0</v>
      </c>
      <c r="EP72" s="9">
        <f t="shared" si="613"/>
        <v>0</v>
      </c>
      <c r="EQ72" s="9">
        <f t="shared" si="614"/>
        <v>0</v>
      </c>
      <c r="ER72" s="9">
        <f t="shared" si="615"/>
        <v>0</v>
      </c>
      <c r="ES72" s="602"/>
    </row>
    <row r="73" spans="2:149" ht="15.75" outlineLevel="1" thickBot="1" x14ac:dyDescent="0.3">
      <c r="B73" s="601"/>
      <c r="C73" s="23">
        <v>13217015709</v>
      </c>
      <c r="D73" s="602" t="str">
        <f t="shared" si="75"/>
        <v>Others</v>
      </c>
      <c r="F73" t="str">
        <f t="shared" si="558"/>
        <v>Art - Contingency</v>
      </c>
      <c r="H73" s="9">
        <f t="shared" si="575"/>
        <v>45988.849411764706</v>
      </c>
      <c r="I73" s="9">
        <f ca="1">SUMIF(Cards_selection_BPL,$C73,INDIRECT(Index!$P$16))</f>
        <v>0</v>
      </c>
      <c r="J73" s="120">
        <f t="shared" ca="1" si="576"/>
        <v>-45988.849411764706</v>
      </c>
      <c r="L73" s="9">
        <f t="shared" si="577"/>
        <v>45988.849411764706</v>
      </c>
      <c r="M73" s="9">
        <f ca="1">IF(LEFT($L$6,2)="Q1",SUMIF(Cards_selection_BPL,$C73,INDIRECT(Index!$Q$16)),IF(LEFT($L$6,2)="Q2",SUMIF(Cards_selection_BPL,$C73,INDIRECT(Index!$Q$16))-SUMIF(Cards_selection_BPL,$C73,Balance_bplm_03),IF(LEFT($L$6,2)="Q3",SUMIF(Cards_selection_BPL,$C73,INDIRECT(Index!$Q$16))-SUMIF(Cards_selection_BPL,$C73,Balance_bplm_06),IF(LEFT($L$6,2)="Q4",SUMIF(Cards_selection_BPL,$C73,INDIRECT(Index!$Q$16))-SUMIF(Cards_selection_BPL,$C73,Balance_bplm_09),0))))</f>
        <v>0</v>
      </c>
      <c r="N73" s="120">
        <f t="shared" ca="1" si="578"/>
        <v>-45988.849411764706</v>
      </c>
      <c r="P73" s="9">
        <f t="shared" si="616"/>
        <v>45988.849411764706</v>
      </c>
      <c r="Q73" s="9">
        <f ca="1">SUMIF(Cards_selection_BPL,$C73,INDIRECT(Index!$Q$16))</f>
        <v>0</v>
      </c>
      <c r="R73" s="120">
        <f t="shared" ca="1" si="579"/>
        <v>-45988.849411764706</v>
      </c>
      <c r="S73" s="602"/>
      <c r="U73" s="601"/>
      <c r="V73" s="64"/>
      <c r="W73" s="64"/>
      <c r="X73" s="9">
        <f t="shared" si="559"/>
        <v>0</v>
      </c>
      <c r="Y73" s="9">
        <f t="shared" si="580"/>
        <v>0</v>
      </c>
      <c r="Z73" s="9">
        <f t="shared" si="581"/>
        <v>0</v>
      </c>
      <c r="AA73" s="9"/>
      <c r="AB73" s="9">
        <f t="shared" si="582"/>
        <v>0</v>
      </c>
      <c r="AC73" s="9">
        <f t="shared" si="583"/>
        <v>0</v>
      </c>
      <c r="AD73" s="9"/>
      <c r="AE73" s="9">
        <f t="shared" si="584"/>
        <v>0</v>
      </c>
      <c r="AF73" s="830">
        <f t="shared" si="585"/>
        <v>0</v>
      </c>
      <c r="AG73" s="9"/>
      <c r="AH73" s="9">
        <f t="shared" si="586"/>
        <v>0</v>
      </c>
      <c r="AI73" s="830">
        <f t="shared" si="587"/>
        <v>45988.849411764706</v>
      </c>
      <c r="AJ73" s="602"/>
      <c r="AL73" s="601"/>
      <c r="AM73" s="882">
        <f t="shared" si="588"/>
        <v>45988.849411764706</v>
      </c>
      <c r="AN73" s="9">
        <f t="shared" si="561"/>
        <v>143025.32167058822</v>
      </c>
      <c r="AO73" s="602"/>
      <c r="AR73" s="601" t="str">
        <f t="shared" si="23"/>
        <v/>
      </c>
      <c r="AS73">
        <f t="shared" si="0"/>
        <v>13217015709</v>
      </c>
      <c r="AT73" s="602" t="str">
        <f t="shared" si="589"/>
        <v>Others</v>
      </c>
      <c r="AU73" t="str">
        <f t="shared" si="2"/>
        <v/>
      </c>
      <c r="AV73" t="str">
        <f t="shared" si="3"/>
        <v>Art - Contingency</v>
      </c>
      <c r="AX73" s="64"/>
      <c r="AY73" s="64"/>
      <c r="AZ73" s="64"/>
      <c r="BA73" s="64"/>
      <c r="BB73" s="64"/>
      <c r="BC73" s="688">
        <f t="shared" si="617"/>
        <v>0</v>
      </c>
      <c r="BD73" s="64"/>
      <c r="BE73" s="64"/>
      <c r="BF73" s="64"/>
      <c r="BG73" s="688">
        <f t="shared" si="618"/>
        <v>0</v>
      </c>
      <c r="BH73" s="64"/>
      <c r="BI73" s="64"/>
      <c r="BJ73" s="64"/>
      <c r="BK73" s="688">
        <f t="shared" si="619"/>
        <v>0</v>
      </c>
      <c r="BL73" s="64"/>
      <c r="BM73" s="64"/>
      <c r="BN73" s="64"/>
      <c r="BO73" s="688">
        <f t="shared" si="620"/>
        <v>0</v>
      </c>
      <c r="BP73" s="687">
        <f t="shared" si="590"/>
        <v>0</v>
      </c>
      <c r="BQ73" s="602"/>
      <c r="BS73" s="615">
        <f t="shared" si="562"/>
        <v>0</v>
      </c>
      <c r="BT73" s="9">
        <f t="shared" si="562"/>
        <v>0</v>
      </c>
      <c r="BU73" s="9">
        <f t="shared" si="591"/>
        <v>0</v>
      </c>
      <c r="BV73" s="9">
        <f t="shared" si="562"/>
        <v>0</v>
      </c>
      <c r="BW73" s="9">
        <f t="shared" si="591"/>
        <v>0</v>
      </c>
      <c r="BX73" s="9">
        <f t="shared" si="562"/>
        <v>0</v>
      </c>
      <c r="BY73" s="9">
        <f t="shared" si="591"/>
        <v>0</v>
      </c>
      <c r="BZ73" s="9">
        <f t="shared" si="562"/>
        <v>0</v>
      </c>
      <c r="CA73" s="9">
        <f t="shared" si="591"/>
        <v>0</v>
      </c>
      <c r="CB73" s="9">
        <f t="shared" si="562"/>
        <v>0</v>
      </c>
      <c r="CC73" s="9">
        <f t="shared" si="591"/>
        <v>0</v>
      </c>
      <c r="CD73" s="9">
        <f t="shared" si="562"/>
        <v>0</v>
      </c>
      <c r="CE73" s="9">
        <f t="shared" si="591"/>
        <v>0</v>
      </c>
      <c r="CF73" s="9">
        <f t="shared" si="562"/>
        <v>0</v>
      </c>
      <c r="CG73" s="9">
        <f t="shared" si="591"/>
        <v>0</v>
      </c>
      <c r="CH73" s="9">
        <f t="shared" si="562"/>
        <v>0</v>
      </c>
      <c r="CI73" s="9">
        <f t="shared" si="591"/>
        <v>0</v>
      </c>
      <c r="CJ73" s="9">
        <f t="shared" si="562"/>
        <v>0</v>
      </c>
      <c r="CK73" s="9">
        <f t="shared" si="591"/>
        <v>0</v>
      </c>
      <c r="CL73" s="9">
        <f t="shared" si="562"/>
        <v>0</v>
      </c>
      <c r="CM73" s="9">
        <f t="shared" si="591"/>
        <v>0</v>
      </c>
      <c r="CN73" s="9">
        <f t="shared" si="562"/>
        <v>0</v>
      </c>
      <c r="CO73" s="616">
        <f t="shared" si="591"/>
        <v>0</v>
      </c>
      <c r="CQ73" s="601"/>
      <c r="CR73">
        <f t="shared" si="4"/>
        <v>13217015709</v>
      </c>
      <c r="CS73" s="602" t="str">
        <f t="shared" si="557"/>
        <v>Others</v>
      </c>
      <c r="CT73" t="str">
        <f t="shared" si="6"/>
        <v/>
      </c>
      <c r="CU73" t="str">
        <f t="shared" si="7"/>
        <v>Art - Contingency</v>
      </c>
      <c r="CW73" s="9">
        <f t="shared" si="592"/>
        <v>0</v>
      </c>
      <c r="CX73" s="9">
        <f t="shared" si="592"/>
        <v>0</v>
      </c>
      <c r="CY73" s="9">
        <f t="shared" si="563"/>
        <v>0</v>
      </c>
      <c r="CZ73" s="9">
        <f t="shared" si="593"/>
        <v>0</v>
      </c>
      <c r="DA73" s="9">
        <f t="shared" si="593"/>
        <v>0</v>
      </c>
      <c r="DB73" s="9">
        <f t="shared" si="564"/>
        <v>0</v>
      </c>
      <c r="DC73" s="9">
        <f t="shared" si="594"/>
        <v>0</v>
      </c>
      <c r="DD73" s="9">
        <f t="shared" si="594"/>
        <v>0</v>
      </c>
      <c r="DE73" s="9">
        <f t="shared" si="565"/>
        <v>0</v>
      </c>
      <c r="DF73" s="9">
        <f t="shared" si="595"/>
        <v>0</v>
      </c>
      <c r="DG73" s="9">
        <f t="shared" si="596"/>
        <v>0</v>
      </c>
      <c r="DH73" s="9">
        <f t="shared" si="597"/>
        <v>0</v>
      </c>
      <c r="DI73" s="9">
        <f t="shared" si="598"/>
        <v>0</v>
      </c>
      <c r="DJ73" s="9">
        <f t="shared" si="598"/>
        <v>0</v>
      </c>
      <c r="DK73" s="9">
        <f t="shared" si="566"/>
        <v>0</v>
      </c>
      <c r="DL73" s="9">
        <f t="shared" si="599"/>
        <v>0</v>
      </c>
      <c r="DM73" s="9">
        <f t="shared" si="599"/>
        <v>0</v>
      </c>
      <c r="DN73" s="9">
        <f t="shared" si="567"/>
        <v>0</v>
      </c>
      <c r="DO73" s="9">
        <f t="shared" si="600"/>
        <v>0</v>
      </c>
      <c r="DP73" s="9">
        <f t="shared" si="600"/>
        <v>0</v>
      </c>
      <c r="DQ73" s="9">
        <f t="shared" si="568"/>
        <v>0</v>
      </c>
      <c r="DR73" s="9">
        <f t="shared" si="601"/>
        <v>0</v>
      </c>
      <c r="DS73" s="9">
        <f t="shared" si="602"/>
        <v>0</v>
      </c>
      <c r="DT73" s="9">
        <f t="shared" si="603"/>
        <v>0</v>
      </c>
      <c r="DU73" s="9">
        <f t="shared" si="604"/>
        <v>0</v>
      </c>
      <c r="DV73" s="9">
        <f t="shared" si="604"/>
        <v>0</v>
      </c>
      <c r="DW73" s="9">
        <f t="shared" si="569"/>
        <v>0</v>
      </c>
      <c r="DX73" s="9">
        <f t="shared" si="605"/>
        <v>0</v>
      </c>
      <c r="DY73" s="9">
        <f t="shared" si="605"/>
        <v>0</v>
      </c>
      <c r="DZ73" s="9">
        <f t="shared" si="570"/>
        <v>0</v>
      </c>
      <c r="EA73" s="9">
        <f t="shared" si="606"/>
        <v>0</v>
      </c>
      <c r="EB73" s="9">
        <f t="shared" si="606"/>
        <v>0</v>
      </c>
      <c r="EC73" s="9">
        <f t="shared" si="571"/>
        <v>0</v>
      </c>
      <c r="ED73" s="9">
        <f t="shared" si="607"/>
        <v>0</v>
      </c>
      <c r="EE73" s="9">
        <f t="shared" si="608"/>
        <v>0</v>
      </c>
      <c r="EF73" s="9">
        <f t="shared" si="609"/>
        <v>0</v>
      </c>
      <c r="EG73" s="9">
        <f t="shared" si="610"/>
        <v>0</v>
      </c>
      <c r="EH73" s="9">
        <f t="shared" si="610"/>
        <v>0</v>
      </c>
      <c r="EI73" s="9">
        <f t="shared" si="572"/>
        <v>0</v>
      </c>
      <c r="EJ73" s="9">
        <f t="shared" si="611"/>
        <v>0</v>
      </c>
      <c r="EK73" s="9">
        <f t="shared" si="611"/>
        <v>0</v>
      </c>
      <c r="EL73" s="9">
        <f t="shared" si="573"/>
        <v>0</v>
      </c>
      <c r="EM73" s="9">
        <f t="shared" si="612"/>
        <v>0</v>
      </c>
      <c r="EN73" s="9">
        <f t="shared" si="612"/>
        <v>45988.849411764706</v>
      </c>
      <c r="EO73" s="9">
        <f t="shared" si="574"/>
        <v>45988.849411764706</v>
      </c>
      <c r="EP73" s="9">
        <f t="shared" si="613"/>
        <v>0</v>
      </c>
      <c r="EQ73" s="9">
        <f t="shared" si="614"/>
        <v>45988.849411764706</v>
      </c>
      <c r="ER73" s="9">
        <f t="shared" si="615"/>
        <v>45988.849411764706</v>
      </c>
      <c r="ES73" s="602"/>
    </row>
    <row r="74" spans="2:149" hidden="1" outlineLevel="1" x14ac:dyDescent="0.25">
      <c r="B74" s="601"/>
      <c r="C74" s="23"/>
      <c r="D74" s="602" t="str">
        <f t="shared" si="75"/>
        <v/>
      </c>
      <c r="F74" t="str">
        <f t="shared" si="558"/>
        <v/>
      </c>
      <c r="H74" s="9">
        <f t="shared" si="575"/>
        <v>0</v>
      </c>
      <c r="I74" s="9">
        <f ca="1">SUMIF(Cards_selection_BPL,$C74,INDIRECT(Index!$P$16))</f>
        <v>0</v>
      </c>
      <c r="J74" s="120">
        <f t="shared" ca="1" si="576"/>
        <v>0</v>
      </c>
      <c r="L74" s="9">
        <f t="shared" si="577"/>
        <v>0</v>
      </c>
      <c r="M74" s="9">
        <f ca="1">IF(LEFT($L$6,2)="Q1",SUMIF(Cards_selection_BPL,$C74,INDIRECT(Index!$Q$16)),IF(LEFT($L$6,2)="Q2",SUMIF(Cards_selection_BPL,$C74,INDIRECT(Index!$Q$16))-SUMIF(Cards_selection_BPL,$C74,Balance_bplm_03),IF(LEFT($L$6,2)="Q3",SUMIF(Cards_selection_BPL,$C74,INDIRECT(Index!$Q$16))-SUMIF(Cards_selection_BPL,$C74,Balance_bplm_06),IF(LEFT($L$6,2)="Q4",SUMIF(Cards_selection_BPL,$C74,INDIRECT(Index!$Q$16))-SUMIF(Cards_selection_BPL,$C74,Balance_bplm_09),0))))</f>
        <v>0</v>
      </c>
      <c r="N74" s="120">
        <f t="shared" ca="1" si="578"/>
        <v>0</v>
      </c>
      <c r="P74" s="9">
        <f t="shared" si="616"/>
        <v>0</v>
      </c>
      <c r="Q74" s="9">
        <f ca="1">SUMIF(Cards_selection_BPL,$C74,INDIRECT(Index!$Q$16))</f>
        <v>0</v>
      </c>
      <c r="R74" s="120">
        <f t="shared" ca="1" si="579"/>
        <v>0</v>
      </c>
      <c r="S74" s="602"/>
      <c r="U74" s="601"/>
      <c r="V74" s="64"/>
      <c r="W74" s="64"/>
      <c r="X74" s="9">
        <f t="shared" si="559"/>
        <v>0</v>
      </c>
      <c r="Y74" s="9">
        <f t="shared" si="580"/>
        <v>0</v>
      </c>
      <c r="Z74" s="9">
        <f t="shared" si="581"/>
        <v>0</v>
      </c>
      <c r="AA74" s="9"/>
      <c r="AB74" s="9">
        <f t="shared" si="582"/>
        <v>0</v>
      </c>
      <c r="AC74" s="9">
        <f t="shared" si="583"/>
        <v>0</v>
      </c>
      <c r="AD74" s="9"/>
      <c r="AE74" s="9">
        <f t="shared" si="584"/>
        <v>0</v>
      </c>
      <c r="AF74" s="830">
        <f t="shared" si="585"/>
        <v>0</v>
      </c>
      <c r="AG74" s="9"/>
      <c r="AH74" s="9">
        <f t="shared" si="586"/>
        <v>0</v>
      </c>
      <c r="AI74" s="830">
        <f t="shared" si="587"/>
        <v>0</v>
      </c>
      <c r="AJ74" s="602"/>
      <c r="AL74" s="601"/>
      <c r="AM74" s="882">
        <f t="shared" si="588"/>
        <v>0</v>
      </c>
      <c r="AN74" s="9">
        <f t="shared" si="561"/>
        <v>0</v>
      </c>
      <c r="AO74" s="602"/>
      <c r="AR74" s="601" t="str">
        <f t="shared" si="23"/>
        <v/>
      </c>
      <c r="AS74" t="str">
        <f t="shared" si="0"/>
        <v/>
      </c>
      <c r="AT74" s="602" t="str">
        <f t="shared" si="589"/>
        <v/>
      </c>
      <c r="AU74" t="str">
        <f t="shared" si="2"/>
        <v/>
      </c>
      <c r="AV74" t="str">
        <f t="shared" si="3"/>
        <v/>
      </c>
      <c r="AX74" s="64"/>
      <c r="AY74" s="64"/>
      <c r="AZ74" s="64"/>
      <c r="BA74" s="64"/>
      <c r="BB74" s="64"/>
      <c r="BC74" s="688">
        <f t="shared" si="617"/>
        <v>0</v>
      </c>
      <c r="BD74" s="64"/>
      <c r="BE74" s="64"/>
      <c r="BF74" s="64"/>
      <c r="BG74" s="688">
        <f t="shared" si="618"/>
        <v>0</v>
      </c>
      <c r="BH74" s="64"/>
      <c r="BI74" s="64"/>
      <c r="BJ74" s="64"/>
      <c r="BK74" s="688">
        <f t="shared" si="619"/>
        <v>0</v>
      </c>
      <c r="BL74" s="64"/>
      <c r="BM74" s="64"/>
      <c r="BN74" s="64"/>
      <c r="BO74" s="688">
        <f t="shared" si="620"/>
        <v>0</v>
      </c>
      <c r="BP74" s="687">
        <f t="shared" si="590"/>
        <v>0</v>
      </c>
      <c r="BQ74" s="602"/>
      <c r="BS74" s="615">
        <f t="shared" si="562"/>
        <v>0</v>
      </c>
      <c r="BT74" s="9">
        <f t="shared" si="562"/>
        <v>0</v>
      </c>
      <c r="BU74" s="9">
        <f t="shared" si="591"/>
        <v>0</v>
      </c>
      <c r="BV74" s="9">
        <f t="shared" si="562"/>
        <v>0</v>
      </c>
      <c r="BW74" s="9">
        <f t="shared" si="591"/>
        <v>0</v>
      </c>
      <c r="BX74" s="9">
        <f t="shared" si="562"/>
        <v>0</v>
      </c>
      <c r="BY74" s="9">
        <f t="shared" si="591"/>
        <v>0</v>
      </c>
      <c r="BZ74" s="9">
        <f t="shared" si="562"/>
        <v>0</v>
      </c>
      <c r="CA74" s="9">
        <f t="shared" si="591"/>
        <v>0</v>
      </c>
      <c r="CB74" s="9">
        <f t="shared" si="562"/>
        <v>0</v>
      </c>
      <c r="CC74" s="9">
        <f t="shared" si="591"/>
        <v>0</v>
      </c>
      <c r="CD74" s="9">
        <f t="shared" si="562"/>
        <v>0</v>
      </c>
      <c r="CE74" s="9">
        <f t="shared" si="591"/>
        <v>0</v>
      </c>
      <c r="CF74" s="9">
        <f t="shared" si="562"/>
        <v>0</v>
      </c>
      <c r="CG74" s="9">
        <f t="shared" si="591"/>
        <v>0</v>
      </c>
      <c r="CH74" s="9">
        <f t="shared" si="562"/>
        <v>0</v>
      </c>
      <c r="CI74" s="9">
        <f t="shared" si="591"/>
        <v>0</v>
      </c>
      <c r="CJ74" s="9">
        <f t="shared" si="562"/>
        <v>0</v>
      </c>
      <c r="CK74" s="9">
        <f t="shared" si="591"/>
        <v>0</v>
      </c>
      <c r="CL74" s="9">
        <f t="shared" si="562"/>
        <v>0</v>
      </c>
      <c r="CM74" s="9">
        <f t="shared" si="591"/>
        <v>0</v>
      </c>
      <c r="CN74" s="9">
        <f t="shared" si="562"/>
        <v>0</v>
      </c>
      <c r="CO74" s="616">
        <f t="shared" si="591"/>
        <v>0</v>
      </c>
      <c r="CQ74" s="601"/>
      <c r="CR74" t="str">
        <f t="shared" si="4"/>
        <v/>
      </c>
      <c r="CS74" s="602" t="str">
        <f t="shared" si="557"/>
        <v/>
      </c>
      <c r="CT74" t="str">
        <f t="shared" si="6"/>
        <v/>
      </c>
      <c r="CU74" t="str">
        <f t="shared" si="7"/>
        <v/>
      </c>
      <c r="CW74" s="9">
        <f t="shared" si="592"/>
        <v>0</v>
      </c>
      <c r="CX74" s="9">
        <f t="shared" si="592"/>
        <v>0</v>
      </c>
      <c r="CY74" s="9">
        <f t="shared" si="563"/>
        <v>0</v>
      </c>
      <c r="CZ74" s="9">
        <f t="shared" si="593"/>
        <v>0</v>
      </c>
      <c r="DA74" s="9">
        <f t="shared" si="593"/>
        <v>0</v>
      </c>
      <c r="DB74" s="9">
        <f t="shared" si="564"/>
        <v>0</v>
      </c>
      <c r="DC74" s="9">
        <f t="shared" si="594"/>
        <v>0</v>
      </c>
      <c r="DD74" s="9">
        <f t="shared" si="594"/>
        <v>0</v>
      </c>
      <c r="DE74" s="9">
        <f t="shared" si="565"/>
        <v>0</v>
      </c>
      <c r="DF74" s="9">
        <f t="shared" si="595"/>
        <v>0</v>
      </c>
      <c r="DG74" s="9">
        <f t="shared" si="596"/>
        <v>0</v>
      </c>
      <c r="DH74" s="9">
        <f t="shared" si="597"/>
        <v>0</v>
      </c>
      <c r="DI74" s="9">
        <f t="shared" si="598"/>
        <v>0</v>
      </c>
      <c r="DJ74" s="9">
        <f t="shared" si="598"/>
        <v>0</v>
      </c>
      <c r="DK74" s="9">
        <f t="shared" si="566"/>
        <v>0</v>
      </c>
      <c r="DL74" s="9">
        <f t="shared" si="599"/>
        <v>0</v>
      </c>
      <c r="DM74" s="9">
        <f t="shared" si="599"/>
        <v>0</v>
      </c>
      <c r="DN74" s="9">
        <f t="shared" si="567"/>
        <v>0</v>
      </c>
      <c r="DO74" s="9">
        <f t="shared" si="600"/>
        <v>0</v>
      </c>
      <c r="DP74" s="9">
        <f t="shared" si="600"/>
        <v>0</v>
      </c>
      <c r="DQ74" s="9">
        <f t="shared" si="568"/>
        <v>0</v>
      </c>
      <c r="DR74" s="9">
        <f t="shared" si="601"/>
        <v>0</v>
      </c>
      <c r="DS74" s="9">
        <f t="shared" si="602"/>
        <v>0</v>
      </c>
      <c r="DT74" s="9">
        <f t="shared" si="603"/>
        <v>0</v>
      </c>
      <c r="DU74" s="9">
        <f t="shared" si="604"/>
        <v>0</v>
      </c>
      <c r="DV74" s="9">
        <f t="shared" si="604"/>
        <v>0</v>
      </c>
      <c r="DW74" s="9">
        <f t="shared" si="569"/>
        <v>0</v>
      </c>
      <c r="DX74" s="9">
        <f t="shared" si="605"/>
        <v>0</v>
      </c>
      <c r="DY74" s="9">
        <f t="shared" si="605"/>
        <v>0</v>
      </c>
      <c r="DZ74" s="9">
        <f t="shared" si="570"/>
        <v>0</v>
      </c>
      <c r="EA74" s="9">
        <f t="shared" si="606"/>
        <v>0</v>
      </c>
      <c r="EB74" s="9">
        <f t="shared" si="606"/>
        <v>0</v>
      </c>
      <c r="EC74" s="9">
        <f t="shared" si="571"/>
        <v>0</v>
      </c>
      <c r="ED74" s="9">
        <f t="shared" si="607"/>
        <v>0</v>
      </c>
      <c r="EE74" s="9">
        <f t="shared" si="608"/>
        <v>0</v>
      </c>
      <c r="EF74" s="9">
        <f t="shared" si="609"/>
        <v>0</v>
      </c>
      <c r="EG74" s="9">
        <f t="shared" si="610"/>
        <v>0</v>
      </c>
      <c r="EH74" s="9">
        <f t="shared" si="610"/>
        <v>0</v>
      </c>
      <c r="EI74" s="9">
        <f t="shared" si="572"/>
        <v>0</v>
      </c>
      <c r="EJ74" s="9">
        <f t="shared" si="611"/>
        <v>0</v>
      </c>
      <c r="EK74" s="9">
        <f t="shared" si="611"/>
        <v>0</v>
      </c>
      <c r="EL74" s="9">
        <f t="shared" si="573"/>
        <v>0</v>
      </c>
      <c r="EM74" s="9">
        <f t="shared" si="612"/>
        <v>0</v>
      </c>
      <c r="EN74" s="9">
        <f t="shared" si="612"/>
        <v>0</v>
      </c>
      <c r="EO74" s="9">
        <f t="shared" si="574"/>
        <v>0</v>
      </c>
      <c r="EP74" s="9">
        <f t="shared" si="613"/>
        <v>0</v>
      </c>
      <c r="EQ74" s="9">
        <f t="shared" si="614"/>
        <v>0</v>
      </c>
      <c r="ER74" s="9">
        <f t="shared" si="615"/>
        <v>0</v>
      </c>
      <c r="ES74" s="602"/>
    </row>
    <row r="75" spans="2:149" hidden="1" outlineLevel="1" x14ac:dyDescent="0.25">
      <c r="B75" s="601"/>
      <c r="C75" s="23"/>
      <c r="D75" s="602" t="str">
        <f t="shared" si="75"/>
        <v/>
      </c>
      <c r="F75" t="str">
        <f t="shared" si="558"/>
        <v/>
      </c>
      <c r="H75" s="9">
        <f t="shared" si="575"/>
        <v>0</v>
      </c>
      <c r="I75" s="9">
        <f ca="1">SUMIF(Cards_selection_BPL,$C75,INDIRECT(Index!$P$16))</f>
        <v>0</v>
      </c>
      <c r="J75" s="120">
        <f t="shared" ca="1" si="576"/>
        <v>0</v>
      </c>
      <c r="L75" s="9">
        <f t="shared" si="577"/>
        <v>0</v>
      </c>
      <c r="M75" s="9">
        <f ca="1">IF(LEFT($L$6,2)="Q1",SUMIF(Cards_selection_BPL,$C75,INDIRECT(Index!$Q$16)),IF(LEFT($L$6,2)="Q2",SUMIF(Cards_selection_BPL,$C75,INDIRECT(Index!$Q$16))-SUMIF(Cards_selection_BPL,$C75,Balance_bplm_03),IF(LEFT($L$6,2)="Q3",SUMIF(Cards_selection_BPL,$C75,INDIRECT(Index!$Q$16))-SUMIF(Cards_selection_BPL,$C75,Balance_bplm_06),IF(LEFT($L$6,2)="Q4",SUMIF(Cards_selection_BPL,$C75,INDIRECT(Index!$Q$16))-SUMIF(Cards_selection_BPL,$C75,Balance_bplm_09),0))))</f>
        <v>0</v>
      </c>
      <c r="N75" s="120">
        <f t="shared" ca="1" si="578"/>
        <v>0</v>
      </c>
      <c r="P75" s="9">
        <f t="shared" si="616"/>
        <v>0</v>
      </c>
      <c r="Q75" s="9">
        <f ca="1">SUMIF(Cards_selection_BPL,$C75,INDIRECT(Index!$Q$16))</f>
        <v>0</v>
      </c>
      <c r="R75" s="120">
        <f t="shared" ca="1" si="579"/>
        <v>0</v>
      </c>
      <c r="S75" s="602"/>
      <c r="U75" s="601"/>
      <c r="V75" s="64"/>
      <c r="W75" s="64"/>
      <c r="X75" s="9">
        <f t="shared" si="559"/>
        <v>0</v>
      </c>
      <c r="Y75" s="9">
        <f t="shared" si="580"/>
        <v>0</v>
      </c>
      <c r="Z75" s="9">
        <f t="shared" si="581"/>
        <v>0</v>
      </c>
      <c r="AA75" s="9"/>
      <c r="AB75" s="9">
        <f t="shared" si="582"/>
        <v>0</v>
      </c>
      <c r="AC75" s="9">
        <f t="shared" si="583"/>
        <v>0</v>
      </c>
      <c r="AD75" s="9"/>
      <c r="AE75" s="9">
        <f t="shared" si="584"/>
        <v>0</v>
      </c>
      <c r="AF75" s="830">
        <f t="shared" si="585"/>
        <v>0</v>
      </c>
      <c r="AG75" s="9"/>
      <c r="AH75" s="9">
        <f t="shared" si="586"/>
        <v>0</v>
      </c>
      <c r="AI75" s="830">
        <f t="shared" si="587"/>
        <v>0</v>
      </c>
      <c r="AJ75" s="602"/>
      <c r="AL75" s="601"/>
      <c r="AM75" s="882">
        <f t="shared" si="588"/>
        <v>0</v>
      </c>
      <c r="AN75" s="9">
        <f t="shared" si="561"/>
        <v>0</v>
      </c>
      <c r="AO75" s="602"/>
      <c r="AR75" s="601" t="str">
        <f t="shared" si="23"/>
        <v/>
      </c>
      <c r="AS75" t="str">
        <f t="shared" si="0"/>
        <v/>
      </c>
      <c r="AT75" s="602" t="str">
        <f t="shared" si="589"/>
        <v/>
      </c>
      <c r="AU75" t="str">
        <f t="shared" si="2"/>
        <v/>
      </c>
      <c r="AV75" t="str">
        <f t="shared" si="3"/>
        <v/>
      </c>
      <c r="AX75" s="64"/>
      <c r="AY75" s="64"/>
      <c r="AZ75" s="64"/>
      <c r="BA75" s="64"/>
      <c r="BB75" s="64"/>
      <c r="BC75" s="688">
        <f t="shared" si="617"/>
        <v>0</v>
      </c>
      <c r="BD75" s="64"/>
      <c r="BE75" s="64"/>
      <c r="BF75" s="64"/>
      <c r="BG75" s="688">
        <f t="shared" si="618"/>
        <v>0</v>
      </c>
      <c r="BH75" s="64"/>
      <c r="BI75" s="64"/>
      <c r="BJ75" s="64"/>
      <c r="BK75" s="688">
        <f t="shared" si="619"/>
        <v>0</v>
      </c>
      <c r="BL75" s="64"/>
      <c r="BM75" s="64"/>
      <c r="BN75" s="64"/>
      <c r="BO75" s="688">
        <f t="shared" si="620"/>
        <v>0</v>
      </c>
      <c r="BP75" s="687">
        <f t="shared" si="590"/>
        <v>0</v>
      </c>
      <c r="BQ75" s="602"/>
      <c r="BS75" s="615">
        <f t="shared" si="562"/>
        <v>0</v>
      </c>
      <c r="BT75" s="9">
        <f t="shared" si="562"/>
        <v>0</v>
      </c>
      <c r="BU75" s="9">
        <f t="shared" si="591"/>
        <v>0</v>
      </c>
      <c r="BV75" s="9">
        <f t="shared" si="562"/>
        <v>0</v>
      </c>
      <c r="BW75" s="9">
        <f t="shared" si="591"/>
        <v>0</v>
      </c>
      <c r="BX75" s="9">
        <f t="shared" si="562"/>
        <v>0</v>
      </c>
      <c r="BY75" s="9">
        <f t="shared" si="591"/>
        <v>0</v>
      </c>
      <c r="BZ75" s="9">
        <f t="shared" si="562"/>
        <v>0</v>
      </c>
      <c r="CA75" s="9">
        <f t="shared" si="591"/>
        <v>0</v>
      </c>
      <c r="CB75" s="9">
        <f t="shared" si="562"/>
        <v>0</v>
      </c>
      <c r="CC75" s="9">
        <f t="shared" si="591"/>
        <v>0</v>
      </c>
      <c r="CD75" s="9">
        <f t="shared" si="562"/>
        <v>0</v>
      </c>
      <c r="CE75" s="9">
        <f t="shared" si="591"/>
        <v>0</v>
      </c>
      <c r="CF75" s="9">
        <f t="shared" si="562"/>
        <v>0</v>
      </c>
      <c r="CG75" s="9">
        <f t="shared" si="591"/>
        <v>0</v>
      </c>
      <c r="CH75" s="9">
        <f t="shared" si="562"/>
        <v>0</v>
      </c>
      <c r="CI75" s="9">
        <f t="shared" si="591"/>
        <v>0</v>
      </c>
      <c r="CJ75" s="9">
        <f t="shared" si="562"/>
        <v>0</v>
      </c>
      <c r="CK75" s="9">
        <f t="shared" si="591"/>
        <v>0</v>
      </c>
      <c r="CL75" s="9">
        <f t="shared" si="562"/>
        <v>0</v>
      </c>
      <c r="CM75" s="9">
        <f t="shared" si="591"/>
        <v>0</v>
      </c>
      <c r="CN75" s="9">
        <f t="shared" si="562"/>
        <v>0</v>
      </c>
      <c r="CO75" s="616">
        <f t="shared" si="591"/>
        <v>0</v>
      </c>
      <c r="CQ75" s="601"/>
      <c r="CR75" t="str">
        <f t="shared" si="4"/>
        <v/>
      </c>
      <c r="CS75" s="602" t="str">
        <f t="shared" si="557"/>
        <v/>
      </c>
      <c r="CT75" t="str">
        <f t="shared" si="6"/>
        <v/>
      </c>
      <c r="CU75" t="str">
        <f t="shared" si="7"/>
        <v/>
      </c>
      <c r="CW75" s="9">
        <f t="shared" si="592"/>
        <v>0</v>
      </c>
      <c r="CX75" s="9">
        <f t="shared" si="592"/>
        <v>0</v>
      </c>
      <c r="CY75" s="9">
        <f t="shared" si="563"/>
        <v>0</v>
      </c>
      <c r="CZ75" s="9">
        <f t="shared" si="593"/>
        <v>0</v>
      </c>
      <c r="DA75" s="9">
        <f t="shared" si="593"/>
        <v>0</v>
      </c>
      <c r="DB75" s="9">
        <f t="shared" si="564"/>
        <v>0</v>
      </c>
      <c r="DC75" s="9">
        <f t="shared" si="594"/>
        <v>0</v>
      </c>
      <c r="DD75" s="9">
        <f t="shared" si="594"/>
        <v>0</v>
      </c>
      <c r="DE75" s="9">
        <f t="shared" si="565"/>
        <v>0</v>
      </c>
      <c r="DF75" s="9">
        <f t="shared" si="595"/>
        <v>0</v>
      </c>
      <c r="DG75" s="9">
        <f t="shared" si="596"/>
        <v>0</v>
      </c>
      <c r="DH75" s="9">
        <f t="shared" si="597"/>
        <v>0</v>
      </c>
      <c r="DI75" s="9">
        <f t="shared" si="598"/>
        <v>0</v>
      </c>
      <c r="DJ75" s="9">
        <f t="shared" si="598"/>
        <v>0</v>
      </c>
      <c r="DK75" s="9">
        <f t="shared" si="566"/>
        <v>0</v>
      </c>
      <c r="DL75" s="9">
        <f t="shared" si="599"/>
        <v>0</v>
      </c>
      <c r="DM75" s="9">
        <f t="shared" si="599"/>
        <v>0</v>
      </c>
      <c r="DN75" s="9">
        <f t="shared" si="567"/>
        <v>0</v>
      </c>
      <c r="DO75" s="9">
        <f t="shared" si="600"/>
        <v>0</v>
      </c>
      <c r="DP75" s="9">
        <f t="shared" si="600"/>
        <v>0</v>
      </c>
      <c r="DQ75" s="9">
        <f t="shared" si="568"/>
        <v>0</v>
      </c>
      <c r="DR75" s="9">
        <f t="shared" si="601"/>
        <v>0</v>
      </c>
      <c r="DS75" s="9">
        <f t="shared" si="602"/>
        <v>0</v>
      </c>
      <c r="DT75" s="9">
        <f t="shared" si="603"/>
        <v>0</v>
      </c>
      <c r="DU75" s="9">
        <f t="shared" si="604"/>
        <v>0</v>
      </c>
      <c r="DV75" s="9">
        <f t="shared" si="604"/>
        <v>0</v>
      </c>
      <c r="DW75" s="9">
        <f t="shared" si="569"/>
        <v>0</v>
      </c>
      <c r="DX75" s="9">
        <f t="shared" si="605"/>
        <v>0</v>
      </c>
      <c r="DY75" s="9">
        <f t="shared" si="605"/>
        <v>0</v>
      </c>
      <c r="DZ75" s="9">
        <f t="shared" si="570"/>
        <v>0</v>
      </c>
      <c r="EA75" s="9">
        <f t="shared" si="606"/>
        <v>0</v>
      </c>
      <c r="EB75" s="9">
        <f t="shared" si="606"/>
        <v>0</v>
      </c>
      <c r="EC75" s="9">
        <f t="shared" si="571"/>
        <v>0</v>
      </c>
      <c r="ED75" s="9">
        <f t="shared" si="607"/>
        <v>0</v>
      </c>
      <c r="EE75" s="9">
        <f t="shared" si="608"/>
        <v>0</v>
      </c>
      <c r="EF75" s="9">
        <f t="shared" si="609"/>
        <v>0</v>
      </c>
      <c r="EG75" s="9">
        <f t="shared" si="610"/>
        <v>0</v>
      </c>
      <c r="EH75" s="9">
        <f t="shared" si="610"/>
        <v>0</v>
      </c>
      <c r="EI75" s="9">
        <f t="shared" si="572"/>
        <v>0</v>
      </c>
      <c r="EJ75" s="9">
        <f t="shared" si="611"/>
        <v>0</v>
      </c>
      <c r="EK75" s="9">
        <f t="shared" si="611"/>
        <v>0</v>
      </c>
      <c r="EL75" s="9">
        <f t="shared" si="573"/>
        <v>0</v>
      </c>
      <c r="EM75" s="9">
        <f t="shared" si="612"/>
        <v>0</v>
      </c>
      <c r="EN75" s="9">
        <f t="shared" si="612"/>
        <v>0</v>
      </c>
      <c r="EO75" s="9">
        <f t="shared" si="574"/>
        <v>0</v>
      </c>
      <c r="EP75" s="9">
        <f t="shared" si="613"/>
        <v>0</v>
      </c>
      <c r="EQ75" s="9">
        <f t="shared" si="614"/>
        <v>0</v>
      </c>
      <c r="ER75" s="9">
        <f t="shared" si="615"/>
        <v>0</v>
      </c>
      <c r="ES75" s="602"/>
    </row>
    <row r="76" spans="2:149" hidden="1" outlineLevel="1" x14ac:dyDescent="0.25">
      <c r="B76" s="601"/>
      <c r="C76" s="23"/>
      <c r="D76" s="602" t="str">
        <f t="shared" si="75"/>
        <v/>
      </c>
      <c r="F76" t="str">
        <f t="shared" si="558"/>
        <v/>
      </c>
      <c r="H76" s="9">
        <f t="shared" si="575"/>
        <v>0</v>
      </c>
      <c r="I76" s="9">
        <f ca="1">SUMIF(Cards_selection_BPL,$C76,INDIRECT(Index!$P$16))</f>
        <v>0</v>
      </c>
      <c r="J76" s="120">
        <f t="shared" ca="1" si="576"/>
        <v>0</v>
      </c>
      <c r="L76" s="9">
        <f t="shared" si="577"/>
        <v>0</v>
      </c>
      <c r="M76" s="9">
        <f ca="1">IF(LEFT($L$6,2)="Q1",SUMIF(Cards_selection_BPL,$C76,INDIRECT(Index!$Q$16)),IF(LEFT($L$6,2)="Q2",SUMIF(Cards_selection_BPL,$C76,INDIRECT(Index!$Q$16))-SUMIF(Cards_selection_BPL,$C76,Balance_bplm_03),IF(LEFT($L$6,2)="Q3",SUMIF(Cards_selection_BPL,$C76,INDIRECT(Index!$Q$16))-SUMIF(Cards_selection_BPL,$C76,Balance_bplm_06),IF(LEFT($L$6,2)="Q4",SUMIF(Cards_selection_BPL,$C76,INDIRECT(Index!$Q$16))-SUMIF(Cards_selection_BPL,$C76,Balance_bplm_09),0))))</f>
        <v>0</v>
      </c>
      <c r="N76" s="120">
        <f t="shared" ca="1" si="578"/>
        <v>0</v>
      </c>
      <c r="P76" s="9">
        <f t="shared" si="616"/>
        <v>0</v>
      </c>
      <c r="Q76" s="9">
        <f ca="1">SUMIF(Cards_selection_BPL,$C76,INDIRECT(Index!$Q$16))</f>
        <v>0</v>
      </c>
      <c r="R76" s="120">
        <f t="shared" ca="1" si="579"/>
        <v>0</v>
      </c>
      <c r="S76" s="602"/>
      <c r="U76" s="601"/>
      <c r="V76" s="64"/>
      <c r="W76" s="64"/>
      <c r="X76" s="9">
        <f t="shared" si="559"/>
        <v>0</v>
      </c>
      <c r="Y76" s="9">
        <f t="shared" si="580"/>
        <v>0</v>
      </c>
      <c r="Z76" s="9">
        <f t="shared" si="581"/>
        <v>0</v>
      </c>
      <c r="AA76" s="9"/>
      <c r="AB76" s="9">
        <f t="shared" si="582"/>
        <v>0</v>
      </c>
      <c r="AC76" s="9">
        <f t="shared" si="583"/>
        <v>0</v>
      </c>
      <c r="AD76" s="9"/>
      <c r="AE76" s="9">
        <f t="shared" si="584"/>
        <v>0</v>
      </c>
      <c r="AF76" s="830">
        <f t="shared" si="585"/>
        <v>0</v>
      </c>
      <c r="AG76" s="9"/>
      <c r="AH76" s="9">
        <f t="shared" si="586"/>
        <v>0</v>
      </c>
      <c r="AI76" s="830">
        <f t="shared" si="587"/>
        <v>0</v>
      </c>
      <c r="AJ76" s="602"/>
      <c r="AL76" s="601"/>
      <c r="AM76" s="882">
        <f t="shared" si="588"/>
        <v>0</v>
      </c>
      <c r="AN76" s="9">
        <f t="shared" si="561"/>
        <v>0</v>
      </c>
      <c r="AO76" s="602"/>
      <c r="AR76" s="601" t="str">
        <f t="shared" si="23"/>
        <v/>
      </c>
      <c r="AS76" t="str">
        <f t="shared" si="0"/>
        <v/>
      </c>
      <c r="AT76" s="602" t="str">
        <f t="shared" si="589"/>
        <v/>
      </c>
      <c r="AU76" t="str">
        <f t="shared" si="2"/>
        <v/>
      </c>
      <c r="AV76" t="str">
        <f t="shared" si="3"/>
        <v/>
      </c>
      <c r="AX76" s="64"/>
      <c r="AY76" s="64"/>
      <c r="AZ76" s="64"/>
      <c r="BA76" s="64"/>
      <c r="BB76" s="64"/>
      <c r="BC76" s="688">
        <f t="shared" si="617"/>
        <v>0</v>
      </c>
      <c r="BD76" s="64"/>
      <c r="BE76" s="64"/>
      <c r="BF76" s="64"/>
      <c r="BG76" s="688">
        <f t="shared" si="618"/>
        <v>0</v>
      </c>
      <c r="BH76" s="64"/>
      <c r="BI76" s="64"/>
      <c r="BJ76" s="64"/>
      <c r="BK76" s="688">
        <f t="shared" si="619"/>
        <v>0</v>
      </c>
      <c r="BL76" s="64"/>
      <c r="BM76" s="64"/>
      <c r="BN76" s="64"/>
      <c r="BO76" s="688">
        <f t="shared" si="620"/>
        <v>0</v>
      </c>
      <c r="BP76" s="687">
        <f t="shared" si="590"/>
        <v>0</v>
      </c>
      <c r="BQ76" s="602"/>
      <c r="BS76" s="615">
        <f t="shared" si="562"/>
        <v>0</v>
      </c>
      <c r="BT76" s="9">
        <f t="shared" si="562"/>
        <v>0</v>
      </c>
      <c r="BU76" s="9">
        <f t="shared" si="591"/>
        <v>0</v>
      </c>
      <c r="BV76" s="9">
        <f t="shared" si="562"/>
        <v>0</v>
      </c>
      <c r="BW76" s="9">
        <f t="shared" si="591"/>
        <v>0</v>
      </c>
      <c r="BX76" s="9">
        <f t="shared" si="562"/>
        <v>0</v>
      </c>
      <c r="BY76" s="9">
        <f t="shared" si="591"/>
        <v>0</v>
      </c>
      <c r="BZ76" s="9">
        <f t="shared" si="562"/>
        <v>0</v>
      </c>
      <c r="CA76" s="9">
        <f t="shared" si="591"/>
        <v>0</v>
      </c>
      <c r="CB76" s="9">
        <f t="shared" si="562"/>
        <v>0</v>
      </c>
      <c r="CC76" s="9">
        <f t="shared" si="591"/>
        <v>0</v>
      </c>
      <c r="CD76" s="9">
        <f t="shared" si="562"/>
        <v>0</v>
      </c>
      <c r="CE76" s="9">
        <f t="shared" si="591"/>
        <v>0</v>
      </c>
      <c r="CF76" s="9">
        <f t="shared" si="562"/>
        <v>0</v>
      </c>
      <c r="CG76" s="9">
        <f t="shared" si="591"/>
        <v>0</v>
      </c>
      <c r="CH76" s="9">
        <f t="shared" si="562"/>
        <v>0</v>
      </c>
      <c r="CI76" s="9">
        <f t="shared" si="591"/>
        <v>0</v>
      </c>
      <c r="CJ76" s="9">
        <f t="shared" si="562"/>
        <v>0</v>
      </c>
      <c r="CK76" s="9">
        <f t="shared" si="591"/>
        <v>0</v>
      </c>
      <c r="CL76" s="9">
        <f t="shared" si="562"/>
        <v>0</v>
      </c>
      <c r="CM76" s="9">
        <f t="shared" si="591"/>
        <v>0</v>
      </c>
      <c r="CN76" s="9">
        <f t="shared" si="562"/>
        <v>0</v>
      </c>
      <c r="CO76" s="616">
        <f t="shared" si="591"/>
        <v>0</v>
      </c>
      <c r="CQ76" s="601"/>
      <c r="CR76" t="str">
        <f t="shared" si="4"/>
        <v/>
      </c>
      <c r="CS76" s="602" t="str">
        <f t="shared" si="557"/>
        <v/>
      </c>
      <c r="CT76" t="str">
        <f t="shared" si="6"/>
        <v/>
      </c>
      <c r="CU76" t="str">
        <f t="shared" si="7"/>
        <v/>
      </c>
      <c r="CW76" s="9">
        <f t="shared" si="592"/>
        <v>0</v>
      </c>
      <c r="CX76" s="9">
        <f t="shared" si="592"/>
        <v>0</v>
      </c>
      <c r="CY76" s="9">
        <f t="shared" si="563"/>
        <v>0</v>
      </c>
      <c r="CZ76" s="9">
        <f t="shared" si="593"/>
        <v>0</v>
      </c>
      <c r="DA76" s="9">
        <f t="shared" si="593"/>
        <v>0</v>
      </c>
      <c r="DB76" s="9">
        <f t="shared" si="564"/>
        <v>0</v>
      </c>
      <c r="DC76" s="9">
        <f t="shared" si="594"/>
        <v>0</v>
      </c>
      <c r="DD76" s="9">
        <f t="shared" si="594"/>
        <v>0</v>
      </c>
      <c r="DE76" s="9">
        <f t="shared" si="565"/>
        <v>0</v>
      </c>
      <c r="DF76" s="9">
        <f t="shared" si="595"/>
        <v>0</v>
      </c>
      <c r="DG76" s="9">
        <f t="shared" si="596"/>
        <v>0</v>
      </c>
      <c r="DH76" s="9">
        <f t="shared" si="597"/>
        <v>0</v>
      </c>
      <c r="DI76" s="9">
        <f t="shared" si="598"/>
        <v>0</v>
      </c>
      <c r="DJ76" s="9">
        <f t="shared" si="598"/>
        <v>0</v>
      </c>
      <c r="DK76" s="9">
        <f t="shared" si="566"/>
        <v>0</v>
      </c>
      <c r="DL76" s="9">
        <f t="shared" si="599"/>
        <v>0</v>
      </c>
      <c r="DM76" s="9">
        <f t="shared" si="599"/>
        <v>0</v>
      </c>
      <c r="DN76" s="9">
        <f t="shared" si="567"/>
        <v>0</v>
      </c>
      <c r="DO76" s="9">
        <f t="shared" si="600"/>
        <v>0</v>
      </c>
      <c r="DP76" s="9">
        <f t="shared" si="600"/>
        <v>0</v>
      </c>
      <c r="DQ76" s="9">
        <f t="shared" si="568"/>
        <v>0</v>
      </c>
      <c r="DR76" s="9">
        <f t="shared" si="601"/>
        <v>0</v>
      </c>
      <c r="DS76" s="9">
        <f t="shared" si="602"/>
        <v>0</v>
      </c>
      <c r="DT76" s="9">
        <f t="shared" si="603"/>
        <v>0</v>
      </c>
      <c r="DU76" s="9">
        <f t="shared" si="604"/>
        <v>0</v>
      </c>
      <c r="DV76" s="9">
        <f t="shared" si="604"/>
        <v>0</v>
      </c>
      <c r="DW76" s="9">
        <f t="shared" si="569"/>
        <v>0</v>
      </c>
      <c r="DX76" s="9">
        <f t="shared" si="605"/>
        <v>0</v>
      </c>
      <c r="DY76" s="9">
        <f t="shared" si="605"/>
        <v>0</v>
      </c>
      <c r="DZ76" s="9">
        <f t="shared" si="570"/>
        <v>0</v>
      </c>
      <c r="EA76" s="9">
        <f t="shared" si="606"/>
        <v>0</v>
      </c>
      <c r="EB76" s="9">
        <f t="shared" si="606"/>
        <v>0</v>
      </c>
      <c r="EC76" s="9">
        <f t="shared" si="571"/>
        <v>0</v>
      </c>
      <c r="ED76" s="9">
        <f t="shared" si="607"/>
        <v>0</v>
      </c>
      <c r="EE76" s="9">
        <f t="shared" si="608"/>
        <v>0</v>
      </c>
      <c r="EF76" s="9">
        <f t="shared" si="609"/>
        <v>0</v>
      </c>
      <c r="EG76" s="9">
        <f t="shared" si="610"/>
        <v>0</v>
      </c>
      <c r="EH76" s="9">
        <f t="shared" si="610"/>
        <v>0</v>
      </c>
      <c r="EI76" s="9">
        <f t="shared" si="572"/>
        <v>0</v>
      </c>
      <c r="EJ76" s="9">
        <f t="shared" si="611"/>
        <v>0</v>
      </c>
      <c r="EK76" s="9">
        <f t="shared" si="611"/>
        <v>0</v>
      </c>
      <c r="EL76" s="9">
        <f t="shared" si="573"/>
        <v>0</v>
      </c>
      <c r="EM76" s="9">
        <f t="shared" si="612"/>
        <v>0</v>
      </c>
      <c r="EN76" s="9">
        <f t="shared" si="612"/>
        <v>0</v>
      </c>
      <c r="EO76" s="9">
        <f t="shared" si="574"/>
        <v>0</v>
      </c>
      <c r="EP76" s="9">
        <f t="shared" si="613"/>
        <v>0</v>
      </c>
      <c r="EQ76" s="9">
        <f t="shared" si="614"/>
        <v>0</v>
      </c>
      <c r="ER76" s="9">
        <f t="shared" si="615"/>
        <v>0</v>
      </c>
      <c r="ES76" s="602"/>
    </row>
    <row r="77" spans="2:149" hidden="1" outlineLevel="1" x14ac:dyDescent="0.25">
      <c r="B77" s="601"/>
      <c r="C77" s="23"/>
      <c r="D77" s="602" t="str">
        <f t="shared" si="75"/>
        <v/>
      </c>
      <c r="F77" t="str">
        <f t="shared" si="558"/>
        <v/>
      </c>
      <c r="H77" s="9">
        <f t="shared" si="575"/>
        <v>0</v>
      </c>
      <c r="I77" s="9">
        <f ca="1">SUMIF(Cards_selection_BPL,$C77,INDIRECT(Index!$P$16))</f>
        <v>0</v>
      </c>
      <c r="J77" s="120"/>
      <c r="L77" s="9">
        <f t="shared" si="577"/>
        <v>0</v>
      </c>
      <c r="M77" s="9">
        <f ca="1">IF(LEFT($L$6,2)="Q1",SUMIF(Cards_selection_BPL,$C77,INDIRECT(Index!$Q$16)),IF(LEFT($L$6,2)="Q2",SUMIF(Cards_selection_BPL,$C77,INDIRECT(Index!$Q$16))-SUMIF(Cards_selection_BPL,$C77,Balance_bplm_03),IF(LEFT($L$6,2)="Q3",SUMIF(Cards_selection_BPL,$C77,INDIRECT(Index!$Q$16))-SUMIF(Cards_selection_BPL,$C77,Balance_bplm_06),IF(LEFT($L$6,2)="Q4",SUMIF(Cards_selection_BPL,$C77,INDIRECT(Index!$Q$16))-SUMIF(Cards_selection_BPL,$C77,Balance_bplm_09),0))))</f>
        <v>0</v>
      </c>
      <c r="N77" s="120">
        <f t="shared" ref="N77:N79" ca="1" si="621">-L77+M77</f>
        <v>0</v>
      </c>
      <c r="P77" s="9">
        <f t="shared" si="616"/>
        <v>0</v>
      </c>
      <c r="Q77" s="9">
        <f ca="1">SUMIF(Cards_selection_BPL,$C77,INDIRECT(Index!$Q$16))</f>
        <v>0</v>
      </c>
      <c r="R77" s="120">
        <f t="shared" ref="R77:R79" ca="1" si="622">-P77+Q77</f>
        <v>0</v>
      </c>
      <c r="S77" s="602"/>
      <c r="U77" s="601"/>
      <c r="V77" s="64"/>
      <c r="W77" s="64"/>
      <c r="X77" s="9">
        <f t="shared" si="559"/>
        <v>0</v>
      </c>
      <c r="Y77" s="9">
        <f t="shared" si="580"/>
        <v>0</v>
      </c>
      <c r="Z77" s="9">
        <f t="shared" si="581"/>
        <v>0</v>
      </c>
      <c r="AA77" s="9"/>
      <c r="AB77" s="9">
        <f t="shared" si="582"/>
        <v>0</v>
      </c>
      <c r="AC77" s="9">
        <f t="shared" si="583"/>
        <v>0</v>
      </c>
      <c r="AD77" s="9"/>
      <c r="AE77" s="9">
        <f t="shared" si="584"/>
        <v>0</v>
      </c>
      <c r="AF77" s="830">
        <f t="shared" si="585"/>
        <v>0</v>
      </c>
      <c r="AG77" s="9"/>
      <c r="AH77" s="9">
        <f t="shared" si="586"/>
        <v>0</v>
      </c>
      <c r="AI77" s="830">
        <f t="shared" si="587"/>
        <v>0</v>
      </c>
      <c r="AJ77" s="602"/>
      <c r="AL77" s="601"/>
      <c r="AM77" s="882">
        <f t="shared" ref="AM77" si="623">P77</f>
        <v>0</v>
      </c>
      <c r="AN77" s="9">
        <f t="shared" si="561"/>
        <v>0</v>
      </c>
      <c r="AO77" s="602"/>
      <c r="AR77" s="601"/>
      <c r="AT77" s="602"/>
      <c r="AX77" s="64"/>
      <c r="AY77" s="64"/>
      <c r="AZ77" s="64"/>
      <c r="BA77" s="64"/>
      <c r="BB77" s="64"/>
      <c r="BC77" s="688"/>
      <c r="BD77" s="64"/>
      <c r="BE77" s="64"/>
      <c r="BF77" s="64"/>
      <c r="BG77" s="688"/>
      <c r="BH77" s="64"/>
      <c r="BI77" s="64"/>
      <c r="BJ77" s="64"/>
      <c r="BK77" s="688"/>
      <c r="BL77" s="64"/>
      <c r="BM77" s="64"/>
      <c r="BN77" s="64"/>
      <c r="BO77" s="688"/>
      <c r="BP77" s="687"/>
      <c r="BQ77" s="602"/>
      <c r="BS77" s="615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616"/>
      <c r="CQ77" s="601"/>
      <c r="CS77" s="602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602"/>
    </row>
    <row r="78" spans="2:149" hidden="1" outlineLevel="1" x14ac:dyDescent="0.25">
      <c r="B78" s="601"/>
      <c r="C78" s="23"/>
      <c r="D78" s="602" t="str">
        <f t="shared" si="75"/>
        <v/>
      </c>
      <c r="F78" t="str">
        <f t="shared" si="558"/>
        <v/>
      </c>
      <c r="H78" s="9">
        <f t="shared" si="575"/>
        <v>0</v>
      </c>
      <c r="I78" s="9">
        <f ca="1">SUMIF(Cards_selection_BPL,$C78,INDIRECT(Index!$P$16))</f>
        <v>0</v>
      </c>
      <c r="J78" s="120"/>
      <c r="L78" s="9">
        <f t="shared" si="577"/>
        <v>0</v>
      </c>
      <c r="M78" s="9">
        <f ca="1">IF(LEFT($L$6,2)="Q1",SUMIF(Cards_selection_BPL,$C78,INDIRECT(Index!$Q$16)),IF(LEFT($L$6,2)="Q2",SUMIF(Cards_selection_BPL,$C78,INDIRECT(Index!$Q$16))-SUMIF(Cards_selection_BPL,$C78,Balance_bplm_03),IF(LEFT($L$6,2)="Q3",SUMIF(Cards_selection_BPL,$C78,INDIRECT(Index!$Q$16))-SUMIF(Cards_selection_BPL,$C78,Balance_bplm_06),IF(LEFT($L$6,2)="Q4",SUMIF(Cards_selection_BPL,$C78,INDIRECT(Index!$Q$16))-SUMIF(Cards_selection_BPL,$C78,Balance_bplm_09),0))))</f>
        <v>0</v>
      </c>
      <c r="N78" s="120">
        <f t="shared" ref="N78" ca="1" si="624">-L78+M78</f>
        <v>0</v>
      </c>
      <c r="P78" s="9">
        <f t="shared" si="616"/>
        <v>0</v>
      </c>
      <c r="Q78" s="9">
        <f ca="1">SUMIF(Cards_selection_BPL,$C78,INDIRECT(Index!$Q$16))</f>
        <v>0</v>
      </c>
      <c r="R78" s="120">
        <f t="shared" ref="R78" ca="1" si="625">-P78+Q78</f>
        <v>0</v>
      </c>
      <c r="S78" s="602"/>
      <c r="U78" s="601"/>
      <c r="V78" s="64"/>
      <c r="W78" s="64"/>
      <c r="X78" s="9"/>
      <c r="Y78" s="9"/>
      <c r="Z78" s="9">
        <f t="shared" si="581"/>
        <v>0</v>
      </c>
      <c r="AA78" s="9"/>
      <c r="AB78" s="9"/>
      <c r="AC78" s="9">
        <f t="shared" si="583"/>
        <v>0</v>
      </c>
      <c r="AD78" s="9"/>
      <c r="AE78" s="9"/>
      <c r="AF78" s="830">
        <f t="shared" si="585"/>
        <v>0</v>
      </c>
      <c r="AG78" s="9"/>
      <c r="AH78" s="9"/>
      <c r="AI78" s="830">
        <f t="shared" si="587"/>
        <v>0</v>
      </c>
      <c r="AJ78" s="602"/>
      <c r="AL78" s="601"/>
      <c r="AM78" s="882"/>
      <c r="AN78" s="9"/>
      <c r="AO78" s="602"/>
      <c r="AR78" s="601"/>
      <c r="AT78" s="602"/>
      <c r="AX78" s="64"/>
      <c r="AY78" s="64"/>
      <c r="AZ78" s="64"/>
      <c r="BA78" s="64"/>
      <c r="BB78" s="64"/>
      <c r="BC78" s="688"/>
      <c r="BD78" s="64"/>
      <c r="BE78" s="64"/>
      <c r="BF78" s="64"/>
      <c r="BG78" s="688"/>
      <c r="BH78" s="64"/>
      <c r="BI78" s="64"/>
      <c r="BJ78" s="64"/>
      <c r="BK78" s="688"/>
      <c r="BL78" s="64"/>
      <c r="BM78" s="64"/>
      <c r="BN78" s="64"/>
      <c r="BO78" s="688"/>
      <c r="BP78" s="687"/>
      <c r="BQ78" s="602"/>
      <c r="BS78" s="615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616"/>
      <c r="CQ78" s="601"/>
      <c r="CS78" s="602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602"/>
    </row>
    <row r="79" spans="2:149" hidden="1" outlineLevel="1" x14ac:dyDescent="0.25">
      <c r="B79" s="601"/>
      <c r="C79" s="23"/>
      <c r="D79" s="602" t="str">
        <f t="shared" si="75"/>
        <v/>
      </c>
      <c r="F79" t="str">
        <f t="shared" si="558"/>
        <v/>
      </c>
      <c r="H79" s="9">
        <f t="shared" si="575"/>
        <v>0</v>
      </c>
      <c r="I79" s="9">
        <f ca="1">SUMIF(Cards_selection_BPL,$C79,INDIRECT(Index!$P$16))</f>
        <v>0</v>
      </c>
      <c r="J79" s="120"/>
      <c r="L79" s="9">
        <f t="shared" si="577"/>
        <v>0</v>
      </c>
      <c r="M79" s="9">
        <f ca="1">IF(LEFT($L$6,2)="Q1",SUMIF(Cards_selection_BPL,$C79,INDIRECT(Index!$Q$16)),IF(LEFT($L$6,2)="Q2",SUMIF(Cards_selection_BPL,$C79,INDIRECT(Index!$Q$16))-SUMIF(Cards_selection_BPL,$C79,Balance_bplm_03),IF(LEFT($L$6,2)="Q3",SUMIF(Cards_selection_BPL,$C79,INDIRECT(Index!$Q$16))-SUMIF(Cards_selection_BPL,$C79,Balance_bplm_06),IF(LEFT($L$6,2)="Q4",SUMIF(Cards_selection_BPL,$C79,INDIRECT(Index!$Q$16))-SUMIF(Cards_selection_BPL,$C79,Balance_bplm_09),0))))</f>
        <v>0</v>
      </c>
      <c r="N79" s="120">
        <f t="shared" ca="1" si="621"/>
        <v>0</v>
      </c>
      <c r="P79" s="9">
        <f t="shared" si="616"/>
        <v>0</v>
      </c>
      <c r="Q79" s="9">
        <f ca="1">SUMIF(Cards_selection_BPL,$C79,INDIRECT(Index!$Q$16))</f>
        <v>0</v>
      </c>
      <c r="R79" s="120">
        <f t="shared" ca="1" si="622"/>
        <v>0</v>
      </c>
      <c r="S79" s="602"/>
      <c r="U79" s="601"/>
      <c r="V79" s="64"/>
      <c r="W79" s="64"/>
      <c r="X79" s="9"/>
      <c r="Y79" s="9"/>
      <c r="Z79" s="9">
        <f t="shared" si="581"/>
        <v>0</v>
      </c>
      <c r="AA79" s="9"/>
      <c r="AB79" s="9"/>
      <c r="AC79" s="9">
        <f t="shared" si="583"/>
        <v>0</v>
      </c>
      <c r="AD79" s="9"/>
      <c r="AE79" s="9"/>
      <c r="AF79" s="830">
        <f t="shared" si="585"/>
        <v>0</v>
      </c>
      <c r="AG79" s="9"/>
      <c r="AH79" s="9"/>
      <c r="AI79" s="830">
        <f t="shared" si="587"/>
        <v>0</v>
      </c>
      <c r="AJ79" s="602"/>
      <c r="AL79" s="601"/>
      <c r="AM79" s="882"/>
      <c r="AN79" s="9"/>
      <c r="AO79" s="602"/>
      <c r="AR79" s="601"/>
      <c r="AT79" s="602"/>
      <c r="AX79" s="64"/>
      <c r="AY79" s="64"/>
      <c r="AZ79" s="64"/>
      <c r="BA79" s="64"/>
      <c r="BB79" s="64"/>
      <c r="BC79" s="688"/>
      <c r="BD79" s="64"/>
      <c r="BE79" s="64"/>
      <c r="BF79" s="64"/>
      <c r="BG79" s="688"/>
      <c r="BH79" s="64"/>
      <c r="BI79" s="64"/>
      <c r="BJ79" s="64"/>
      <c r="BK79" s="688"/>
      <c r="BL79" s="64"/>
      <c r="BM79" s="64"/>
      <c r="BN79" s="64"/>
      <c r="BO79" s="688"/>
      <c r="BP79" s="687"/>
      <c r="BQ79" s="602"/>
      <c r="BS79" s="615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616"/>
      <c r="CQ79" s="601"/>
      <c r="CS79" s="602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602"/>
    </row>
    <row r="80" spans="2:149" ht="15.75" hidden="1" outlineLevel="1" thickBot="1" x14ac:dyDescent="0.3">
      <c r="B80" s="601"/>
      <c r="C80" s="23"/>
      <c r="D80" s="602" t="str">
        <f t="shared" si="75"/>
        <v/>
      </c>
      <c r="F80" t="str">
        <f t="shared" si="558"/>
        <v/>
      </c>
      <c r="H80" s="9">
        <f t="shared" si="575"/>
        <v>0</v>
      </c>
      <c r="I80" s="9">
        <f ca="1">SUMIF(Cards_selection_BPL,$C80,INDIRECT(Index!$P$16))</f>
        <v>0</v>
      </c>
      <c r="J80" s="120">
        <f t="shared" ca="1" si="576"/>
        <v>0</v>
      </c>
      <c r="L80" s="9">
        <f t="shared" si="577"/>
        <v>0</v>
      </c>
      <c r="M80" s="9">
        <f ca="1">IF(LEFT($L$6,2)="Q1",SUMIF(Cards_selection_BPL,$C80,INDIRECT(Index!$Q$16)),IF(LEFT($L$6,2)="Q2",SUMIF(Cards_selection_BPL,$C80,INDIRECT(Index!$Q$16))-SUMIF(Cards_selection_BPL,$C80,Balance_bplm_03),IF(LEFT($L$6,2)="Q3",SUMIF(Cards_selection_BPL,$C80,INDIRECT(Index!$Q$16))-SUMIF(Cards_selection_BPL,$C80,Balance_bplm_06),IF(LEFT($L$6,2)="Q4",SUMIF(Cards_selection_BPL,$C80,INDIRECT(Index!$Q$16))-SUMIF(Cards_selection_BPL,$C80,Balance_bplm_09),0))))</f>
        <v>0</v>
      </c>
      <c r="N80" s="120">
        <f t="shared" ca="1" si="578"/>
        <v>0</v>
      </c>
      <c r="P80" s="9">
        <f t="shared" si="616"/>
        <v>0</v>
      </c>
      <c r="Q80" s="9">
        <f ca="1">SUMIF(Cards_selection_BPL,$C80,INDIRECT(Index!$Q$16))</f>
        <v>0</v>
      </c>
      <c r="R80" s="120">
        <f t="shared" ca="1" si="579"/>
        <v>0</v>
      </c>
      <c r="S80" s="602"/>
      <c r="U80" s="601"/>
      <c r="V80" s="64"/>
      <c r="W80" s="64"/>
      <c r="X80" s="9">
        <f t="shared" si="559"/>
        <v>0</v>
      </c>
      <c r="Y80" s="9">
        <f t="shared" si="580"/>
        <v>0</v>
      </c>
      <c r="Z80" s="9">
        <f t="shared" si="581"/>
        <v>0</v>
      </c>
      <c r="AA80" s="9"/>
      <c r="AB80" s="9">
        <f t="shared" si="582"/>
        <v>0</v>
      </c>
      <c r="AC80" s="9">
        <f t="shared" si="583"/>
        <v>0</v>
      </c>
      <c r="AD80" s="9"/>
      <c r="AE80" s="9">
        <f t="shared" si="584"/>
        <v>0</v>
      </c>
      <c r="AF80" s="830">
        <f t="shared" si="585"/>
        <v>0</v>
      </c>
      <c r="AG80" s="9"/>
      <c r="AH80" s="9">
        <f t="shared" si="586"/>
        <v>0</v>
      </c>
      <c r="AI80" s="830">
        <f t="shared" si="587"/>
        <v>0</v>
      </c>
      <c r="AJ80" s="602"/>
      <c r="AL80" s="601"/>
      <c r="AM80" s="882">
        <f t="shared" si="588"/>
        <v>0</v>
      </c>
      <c r="AN80" s="9">
        <f t="shared" si="561"/>
        <v>0</v>
      </c>
      <c r="AO80" s="602"/>
      <c r="AR80" s="601" t="str">
        <f t="shared" si="23"/>
        <v/>
      </c>
      <c r="AS80" t="str">
        <f t="shared" si="0"/>
        <v/>
      </c>
      <c r="AT80" s="602" t="str">
        <f t="shared" si="589"/>
        <v/>
      </c>
      <c r="AU80" t="str">
        <f t="shared" si="2"/>
        <v/>
      </c>
      <c r="AV80" t="str">
        <f t="shared" si="3"/>
        <v/>
      </c>
      <c r="AX80" s="64"/>
      <c r="AY80" s="64"/>
      <c r="AZ80" s="64"/>
      <c r="BA80" s="64"/>
      <c r="BB80" s="64"/>
      <c r="BC80" s="688">
        <f t="shared" si="617"/>
        <v>0</v>
      </c>
      <c r="BD80" s="64"/>
      <c r="BE80" s="64"/>
      <c r="BF80" s="64"/>
      <c r="BG80" s="688">
        <f t="shared" si="618"/>
        <v>0</v>
      </c>
      <c r="BH80" s="64"/>
      <c r="BI80" s="64"/>
      <c r="BJ80" s="64"/>
      <c r="BK80" s="688">
        <f t="shared" si="619"/>
        <v>0</v>
      </c>
      <c r="BL80" s="64"/>
      <c r="BM80" s="64"/>
      <c r="BN80" s="64"/>
      <c r="BO80" s="688">
        <f t="shared" si="620"/>
        <v>0</v>
      </c>
      <c r="BP80" s="687">
        <f t="shared" si="590"/>
        <v>0</v>
      </c>
      <c r="BQ80" s="602"/>
      <c r="BS80" s="615">
        <f t="shared" si="562"/>
        <v>0</v>
      </c>
      <c r="BT80" s="9">
        <f t="shared" si="562"/>
        <v>0</v>
      </c>
      <c r="BU80" s="9">
        <f t="shared" si="591"/>
        <v>0</v>
      </c>
      <c r="BV80" s="9">
        <f t="shared" si="562"/>
        <v>0</v>
      </c>
      <c r="BW80" s="9">
        <f t="shared" si="591"/>
        <v>0</v>
      </c>
      <c r="BX80" s="9">
        <f t="shared" si="562"/>
        <v>0</v>
      </c>
      <c r="BY80" s="9">
        <f t="shared" si="591"/>
        <v>0</v>
      </c>
      <c r="BZ80" s="9">
        <f t="shared" si="562"/>
        <v>0</v>
      </c>
      <c r="CA80" s="9">
        <f t="shared" si="591"/>
        <v>0</v>
      </c>
      <c r="CB80" s="9">
        <f t="shared" si="562"/>
        <v>0</v>
      </c>
      <c r="CC80" s="9">
        <f t="shared" si="591"/>
        <v>0</v>
      </c>
      <c r="CD80" s="9">
        <f t="shared" si="562"/>
        <v>0</v>
      </c>
      <c r="CE80" s="9">
        <f t="shared" si="591"/>
        <v>0</v>
      </c>
      <c r="CF80" s="9">
        <f t="shared" si="562"/>
        <v>0</v>
      </c>
      <c r="CG80" s="9">
        <f t="shared" si="591"/>
        <v>0</v>
      </c>
      <c r="CH80" s="9">
        <f t="shared" si="562"/>
        <v>0</v>
      </c>
      <c r="CI80" s="9">
        <f t="shared" si="591"/>
        <v>0</v>
      </c>
      <c r="CJ80" s="9">
        <f t="shared" si="562"/>
        <v>0</v>
      </c>
      <c r="CK80" s="9">
        <f t="shared" si="591"/>
        <v>0</v>
      </c>
      <c r="CL80" s="9">
        <f t="shared" si="562"/>
        <v>0</v>
      </c>
      <c r="CM80" s="9">
        <f t="shared" si="591"/>
        <v>0</v>
      </c>
      <c r="CN80" s="9">
        <f t="shared" si="562"/>
        <v>0</v>
      </c>
      <c r="CO80" s="616">
        <f t="shared" si="591"/>
        <v>0</v>
      </c>
      <c r="CQ80" s="601"/>
      <c r="CR80" t="str">
        <f t="shared" ref="CR80:CR136" si="626">AS80</f>
        <v/>
      </c>
      <c r="CS80" s="602" t="str">
        <f t="shared" si="557"/>
        <v/>
      </c>
      <c r="CT80" t="str">
        <f t="shared" ref="CT80:CT136" si="627">AU80</f>
        <v/>
      </c>
      <c r="CU80" t="str">
        <f t="shared" ref="CU80:CU136" si="628">AV80</f>
        <v/>
      </c>
      <c r="CW80" s="9">
        <f t="shared" si="592"/>
        <v>0</v>
      </c>
      <c r="CX80" s="9">
        <f t="shared" si="592"/>
        <v>0</v>
      </c>
      <c r="CY80" s="9">
        <f>IF(CY$6&lt;=month_of_report,(IFERROR(INDEX($X$8:$AI$277,MATCH($CR80,$C$8:$C$277,0),MATCH(CY$6,$X$6:$AI$6,0)),0)),0)</f>
        <v>0</v>
      </c>
      <c r="CZ80" s="9">
        <f t="shared" si="593"/>
        <v>0</v>
      </c>
      <c r="DA80" s="9">
        <f t="shared" si="593"/>
        <v>0</v>
      </c>
      <c r="DB80" s="9">
        <f>IF(DB$6&lt;=month_of_report,(IFERROR(INDEX($X$8:$AI$277,MATCH($CR80,$C$8:$C$277,0),MATCH(DB$6,$X$6:$AI$6,0)),0)),0)</f>
        <v>0</v>
      </c>
      <c r="DC80" s="9">
        <f t="shared" si="594"/>
        <v>0</v>
      </c>
      <c r="DD80" s="9">
        <f t="shared" si="594"/>
        <v>0</v>
      </c>
      <c r="DE80" s="9">
        <f>IF(DE$6&lt;=month_of_report,(IFERROR(INDEX($X$8:$AI$277,MATCH($CR80,$C$8:$C$277,0),MATCH(DE$6,$X$6:$AI$6,0)),0)),0)</f>
        <v>0</v>
      </c>
      <c r="DF80" s="9">
        <f t="shared" si="595"/>
        <v>0</v>
      </c>
      <c r="DG80" s="9">
        <f t="shared" si="596"/>
        <v>0</v>
      </c>
      <c r="DH80" s="9">
        <f t="shared" si="597"/>
        <v>0</v>
      </c>
      <c r="DI80" s="9">
        <f t="shared" si="598"/>
        <v>0</v>
      </c>
      <c r="DJ80" s="9">
        <f t="shared" si="598"/>
        <v>0</v>
      </c>
      <c r="DK80" s="9">
        <f>IF(DK$6&lt;=month_of_report,(IFERROR(INDEX($X$8:$AI$277,MATCH($CR80,$C$8:$C$277,0),MATCH(DK$6,$X$6:$AI$6,0)),0)),0)</f>
        <v>0</v>
      </c>
      <c r="DL80" s="9">
        <f t="shared" si="599"/>
        <v>0</v>
      </c>
      <c r="DM80" s="9">
        <f t="shared" si="599"/>
        <v>0</v>
      </c>
      <c r="DN80" s="9">
        <f>IF(DN$6&lt;=month_of_report,(IFERROR(INDEX($X$8:$AI$277,MATCH($CR80,$C$8:$C$277,0),MATCH(DN$6,$X$6:$AI$6,0)),0)),0)</f>
        <v>0</v>
      </c>
      <c r="DO80" s="9">
        <f t="shared" si="600"/>
        <v>0</v>
      </c>
      <c r="DP80" s="9">
        <f t="shared" si="600"/>
        <v>0</v>
      </c>
      <c r="DQ80" s="9">
        <f>IF(DQ$6&lt;=month_of_report,(IFERROR(INDEX($X$8:$AI$277,MATCH($CR80,$C$8:$C$277,0),MATCH(DQ$6,$X$6:$AI$6,0)),0)),0)</f>
        <v>0</v>
      </c>
      <c r="DR80" s="9">
        <f t="shared" si="601"/>
        <v>0</v>
      </c>
      <c r="DS80" s="9">
        <f t="shared" si="602"/>
        <v>0</v>
      </c>
      <c r="DT80" s="9">
        <f t="shared" si="603"/>
        <v>0</v>
      </c>
      <c r="DU80" s="9">
        <f t="shared" si="604"/>
        <v>0</v>
      </c>
      <c r="DV80" s="9">
        <f t="shared" si="604"/>
        <v>0</v>
      </c>
      <c r="DW80" s="9">
        <f>IF(DW$6&lt;=month_of_report,(IFERROR(INDEX($X$8:$AI$277,MATCH($CR80,$C$8:$C$277,0),MATCH(DW$6,$X$6:$AI$6,0)),0)),0)</f>
        <v>0</v>
      </c>
      <c r="DX80" s="9">
        <f t="shared" si="605"/>
        <v>0</v>
      </c>
      <c r="DY80" s="9">
        <f t="shared" si="605"/>
        <v>0</v>
      </c>
      <c r="DZ80" s="9">
        <f>IF(DZ$6&lt;=month_of_report,(IFERROR(INDEX($X$8:$AI$277,MATCH($CR80,$C$8:$C$277,0),MATCH(DZ$6,$X$6:$AI$6,0)),0)),0)</f>
        <v>0</v>
      </c>
      <c r="EA80" s="9">
        <f t="shared" si="606"/>
        <v>0</v>
      </c>
      <c r="EB80" s="9">
        <f t="shared" si="606"/>
        <v>0</v>
      </c>
      <c r="EC80" s="9">
        <f>IF(EC$6&lt;=month_of_report,(IFERROR(INDEX($X$8:$AI$277,MATCH($CR80,$C$8:$C$277,0),MATCH(EC$6,$X$6:$AI$6,0)),0)),0)</f>
        <v>0</v>
      </c>
      <c r="ED80" s="9">
        <f t="shared" si="607"/>
        <v>0</v>
      </c>
      <c r="EE80" s="9">
        <f t="shared" si="608"/>
        <v>0</v>
      </c>
      <c r="EF80" s="9">
        <f t="shared" si="609"/>
        <v>0</v>
      </c>
      <c r="EG80" s="9">
        <f t="shared" si="610"/>
        <v>0</v>
      </c>
      <c r="EH80" s="9">
        <f t="shared" si="610"/>
        <v>0</v>
      </c>
      <c r="EI80" s="9">
        <f>IF(EI$6&lt;=month_of_report,(IFERROR(INDEX($X$8:$AI$277,MATCH($CR80,$C$8:$C$277,0),MATCH(EI$6,$X$6:$AI$6,0)),0)),0)</f>
        <v>0</v>
      </c>
      <c r="EJ80" s="9">
        <f t="shared" si="611"/>
        <v>0</v>
      </c>
      <c r="EK80" s="9">
        <f t="shared" si="611"/>
        <v>0</v>
      </c>
      <c r="EL80" s="9">
        <f>IF(EL$6&lt;=month_of_report,(IFERROR(INDEX($X$8:$AI$277,MATCH($CR80,$C$8:$C$277,0),MATCH(EL$6,$X$6:$AI$6,0)),0)),0)</f>
        <v>0</v>
      </c>
      <c r="EM80" s="9">
        <f t="shared" si="612"/>
        <v>0</v>
      </c>
      <c r="EN80" s="9">
        <f t="shared" si="612"/>
        <v>0</v>
      </c>
      <c r="EO80" s="9">
        <f>IF(EO$6&lt;=month_of_report,(IFERROR(INDEX($X$8:$AI$277,MATCH($CR80,$C$8:$C$277,0),MATCH(EO$6,$X$6:$AI$6,0)),0)),0)</f>
        <v>0</v>
      </c>
      <c r="EP80" s="9">
        <f t="shared" si="613"/>
        <v>0</v>
      </c>
      <c r="EQ80" s="9">
        <f t="shared" si="614"/>
        <v>0</v>
      </c>
      <c r="ER80" s="9">
        <f t="shared" si="615"/>
        <v>0</v>
      </c>
      <c r="ES80" s="602"/>
    </row>
    <row r="81" spans="2:159" x14ac:dyDescent="0.25">
      <c r="B81" s="601"/>
      <c r="C81" s="23">
        <v>13</v>
      </c>
      <c r="D81" s="602" t="str">
        <f t="shared" ref="D81:D139" si="629">IF($C81&lt;=30,"",INDEX(Opex_expense_Type,MATCH($C81,Index_card_code,0)))</f>
        <v/>
      </c>
      <c r="E81" t="str">
        <f>"Total "&amp;F63</f>
        <v>Total Art</v>
      </c>
      <c r="H81" s="15">
        <f>SUM(H65:H80)</f>
        <v>664947.33132182853</v>
      </c>
      <c r="I81" s="15">
        <f ca="1">SUM(I65:I80)</f>
        <v>53061.835443037984</v>
      </c>
      <c r="J81" s="121">
        <f ca="1">SUM(J65:J80)</f>
        <v>-611885.49587879051</v>
      </c>
      <c r="L81" s="15">
        <f>SUM(L65:L80)</f>
        <v>664947.33132182853</v>
      </c>
      <c r="M81" s="15">
        <f ca="1">SUM(M65:M80)</f>
        <v>159185.50632911397</v>
      </c>
      <c r="N81" s="121">
        <f ca="1">SUM(N65:N80)</f>
        <v>-505761.82499271457</v>
      </c>
      <c r="P81" s="15">
        <f>SUM(P65:P80)</f>
        <v>664947.33132182853</v>
      </c>
      <c r="Q81" s="15">
        <f ca="1">SUM(Q65:Q80)</f>
        <v>577647.58137432195</v>
      </c>
      <c r="R81" s="121">
        <f ca="1">SUM(R65:R80)</f>
        <v>-87299.749947506614</v>
      </c>
      <c r="S81" s="602"/>
      <c r="U81" s="601"/>
      <c r="V81" s="15">
        <f t="shared" ref="V81:AI81" si="630">SUM(V65:V80)</f>
        <v>19048.679999999997</v>
      </c>
      <c r="W81" s="15">
        <f t="shared" si="630"/>
        <v>0</v>
      </c>
      <c r="X81" s="15">
        <f t="shared" si="630"/>
        <v>0</v>
      </c>
      <c r="Y81" s="15">
        <f t="shared" si="630"/>
        <v>0</v>
      </c>
      <c r="Z81" s="15">
        <f t="shared" si="630"/>
        <v>0</v>
      </c>
      <c r="AA81" s="15">
        <f t="shared" si="630"/>
        <v>0</v>
      </c>
      <c r="AB81" s="15">
        <f t="shared" si="630"/>
        <v>0</v>
      </c>
      <c r="AC81" s="15">
        <f t="shared" si="630"/>
        <v>0</v>
      </c>
      <c r="AD81" s="15">
        <f t="shared" si="630"/>
        <v>0</v>
      </c>
      <c r="AE81" s="15">
        <f t="shared" si="630"/>
        <v>0</v>
      </c>
      <c r="AF81" s="828">
        <f t="shared" si="630"/>
        <v>0</v>
      </c>
      <c r="AG81" s="15">
        <f t="shared" si="630"/>
        <v>0</v>
      </c>
      <c r="AH81" s="15">
        <f t="shared" si="630"/>
        <v>0</v>
      </c>
      <c r="AI81" s="828">
        <f t="shared" si="630"/>
        <v>664947.33132182853</v>
      </c>
      <c r="AJ81" s="602"/>
      <c r="AL81" s="601"/>
      <c r="AM81" s="883">
        <f>SUM(AM65:AM80)</f>
        <v>664947.33132182853</v>
      </c>
      <c r="AN81" s="15">
        <f>SUM(AN65:AN80)</f>
        <v>2122071.769010887</v>
      </c>
      <c r="AO81" s="602"/>
      <c r="AR81" s="601" t="str">
        <f t="shared" ref="AR81:AR136" si="631">IF(B81="","",B81)</f>
        <v/>
      </c>
      <c r="AS81">
        <f t="shared" ref="AS81:AS136" si="632">IF(C81="","",C81)</f>
        <v>13</v>
      </c>
      <c r="AT81" s="602" t="str">
        <f t="shared" si="589"/>
        <v/>
      </c>
      <c r="AU81" t="str">
        <f t="shared" ref="AU81:AU136" si="633">IF(E81="","",E81)</f>
        <v>Total Art</v>
      </c>
      <c r="AV81" t="str">
        <f t="shared" ref="AV81:AV136" si="634">IF(F81="","",F81)</f>
        <v/>
      </c>
      <c r="AX81" s="15">
        <f t="shared" ref="AX81:BP81" si="635">SUM(AX65:AX80)</f>
        <v>0</v>
      </c>
      <c r="AY81" s="15">
        <f t="shared" si="635"/>
        <v>22409.897100857495</v>
      </c>
      <c r="AZ81" s="15">
        <f t="shared" si="635"/>
        <v>18869.240506329115</v>
      </c>
      <c r="BA81" s="15">
        <f t="shared" si="635"/>
        <v>25705.999095840867</v>
      </c>
      <c r="BB81" s="15">
        <f t="shared" si="635"/>
        <v>37909.873417721523</v>
      </c>
      <c r="BC81" s="15">
        <f t="shared" si="635"/>
        <v>82485.113019891505</v>
      </c>
      <c r="BD81" s="15">
        <f t="shared" si="635"/>
        <v>58132.468354430384</v>
      </c>
      <c r="BE81" s="15">
        <f t="shared" si="635"/>
        <v>65597.151898734184</v>
      </c>
      <c r="BF81" s="15">
        <f t="shared" si="635"/>
        <v>53061.835443037984</v>
      </c>
      <c r="BG81" s="15">
        <f t="shared" si="635"/>
        <v>176791.45569620255</v>
      </c>
      <c r="BH81" s="15">
        <f t="shared" si="635"/>
        <v>53061.835443037984</v>
      </c>
      <c r="BI81" s="15">
        <f t="shared" si="635"/>
        <v>53061.835443037984</v>
      </c>
      <c r="BJ81" s="15">
        <f t="shared" si="635"/>
        <v>53061.835443037984</v>
      </c>
      <c r="BK81" s="15">
        <f t="shared" si="635"/>
        <v>159185.50632911397</v>
      </c>
      <c r="BL81" s="15">
        <f t="shared" si="635"/>
        <v>53061.835443037984</v>
      </c>
      <c r="BM81" s="15">
        <f t="shared" si="635"/>
        <v>53061.835443037984</v>
      </c>
      <c r="BN81" s="15">
        <f t="shared" si="635"/>
        <v>53061.835443037984</v>
      </c>
      <c r="BO81" s="15">
        <f t="shared" si="635"/>
        <v>159185.50632911397</v>
      </c>
      <c r="BP81" s="15">
        <f t="shared" si="635"/>
        <v>577647.58137432206</v>
      </c>
      <c r="BQ81" s="602"/>
      <c r="BS81" s="617">
        <f t="shared" ref="BS81:CO81" si="636">SUM(BS65:BS80)</f>
        <v>18869.240506329115</v>
      </c>
      <c r="BT81" s="15">
        <f t="shared" si="636"/>
        <v>25705.999095840867</v>
      </c>
      <c r="BU81" s="15">
        <f t="shared" si="636"/>
        <v>44575.239602169982</v>
      </c>
      <c r="BV81" s="15">
        <f t="shared" si="636"/>
        <v>37909.873417721523</v>
      </c>
      <c r="BW81" s="15">
        <f t="shared" si="636"/>
        <v>82485.113019891505</v>
      </c>
      <c r="BX81" s="15">
        <f t="shared" si="636"/>
        <v>58132.468354430384</v>
      </c>
      <c r="BY81" s="15">
        <f t="shared" si="636"/>
        <v>140617.58137432189</v>
      </c>
      <c r="BZ81" s="15">
        <f t="shared" si="636"/>
        <v>65597.151898734184</v>
      </c>
      <c r="CA81" s="15">
        <f t="shared" si="636"/>
        <v>206214.73327305607</v>
      </c>
      <c r="CB81" s="15">
        <f t="shared" si="636"/>
        <v>53061.835443037984</v>
      </c>
      <c r="CC81" s="15">
        <f t="shared" si="636"/>
        <v>259276.56871609407</v>
      </c>
      <c r="CD81" s="15">
        <f t="shared" si="636"/>
        <v>53061.835443037984</v>
      </c>
      <c r="CE81" s="15">
        <f t="shared" si="636"/>
        <v>312338.40415913204</v>
      </c>
      <c r="CF81" s="15">
        <f t="shared" si="636"/>
        <v>53061.835443037984</v>
      </c>
      <c r="CG81" s="15">
        <f t="shared" si="636"/>
        <v>365400.23960217001</v>
      </c>
      <c r="CH81" s="15">
        <f t="shared" si="636"/>
        <v>53061.835443037984</v>
      </c>
      <c r="CI81" s="15">
        <f t="shared" si="636"/>
        <v>418462.07504520798</v>
      </c>
      <c r="CJ81" s="15">
        <f t="shared" si="636"/>
        <v>53061.835443037984</v>
      </c>
      <c r="CK81" s="15">
        <f t="shared" si="636"/>
        <v>471523.91048824595</v>
      </c>
      <c r="CL81" s="15">
        <f t="shared" si="636"/>
        <v>53061.835443037984</v>
      </c>
      <c r="CM81" s="15">
        <f t="shared" si="636"/>
        <v>524585.74593128392</v>
      </c>
      <c r="CN81" s="15">
        <f t="shared" si="636"/>
        <v>53061.835443037984</v>
      </c>
      <c r="CO81" s="618">
        <f t="shared" si="636"/>
        <v>577647.58137432195</v>
      </c>
      <c r="CQ81" s="601"/>
      <c r="CR81">
        <f t="shared" si="626"/>
        <v>13</v>
      </c>
      <c r="CS81" s="602" t="str">
        <f t="shared" ref="CS81:CS137" si="637">IF($CR81&lt;=30,"",INDEX(Opex_expense_Type,MATCH($CR81,Index_card_code,0)))</f>
        <v/>
      </c>
      <c r="CT81" t="str">
        <f t="shared" si="627"/>
        <v>Total Art</v>
      </c>
      <c r="CU81" t="str">
        <f t="shared" si="628"/>
        <v/>
      </c>
      <c r="CW81" s="15">
        <f t="shared" ref="CW81:ER81" si="638">SUM(CW65:CW80)</f>
        <v>0</v>
      </c>
      <c r="CX81" s="15">
        <f t="shared" si="638"/>
        <v>0</v>
      </c>
      <c r="CY81" s="15">
        <f t="shared" si="638"/>
        <v>0</v>
      </c>
      <c r="CZ81" s="15">
        <f t="shared" si="638"/>
        <v>0</v>
      </c>
      <c r="DA81" s="15">
        <f t="shared" si="638"/>
        <v>0</v>
      </c>
      <c r="DB81" s="15">
        <f t="shared" si="638"/>
        <v>0</v>
      </c>
      <c r="DC81" s="15">
        <f t="shared" si="638"/>
        <v>0</v>
      </c>
      <c r="DD81" s="15">
        <f t="shared" si="638"/>
        <v>0</v>
      </c>
      <c r="DE81" s="15">
        <f t="shared" si="638"/>
        <v>0</v>
      </c>
      <c r="DF81" s="15">
        <f t="shared" si="638"/>
        <v>0</v>
      </c>
      <c r="DG81" s="15">
        <f t="shared" si="638"/>
        <v>0</v>
      </c>
      <c r="DH81" s="15">
        <f t="shared" si="638"/>
        <v>0</v>
      </c>
      <c r="DI81" s="15">
        <f t="shared" si="638"/>
        <v>0</v>
      </c>
      <c r="DJ81" s="15">
        <f t="shared" si="638"/>
        <v>0</v>
      </c>
      <c r="DK81" s="15">
        <f t="shared" si="638"/>
        <v>0</v>
      </c>
      <c r="DL81" s="15">
        <f t="shared" si="638"/>
        <v>0</v>
      </c>
      <c r="DM81" s="15">
        <f t="shared" si="638"/>
        <v>0</v>
      </c>
      <c r="DN81" s="15">
        <f t="shared" si="638"/>
        <v>0</v>
      </c>
      <c r="DO81" s="15">
        <f t="shared" si="638"/>
        <v>0</v>
      </c>
      <c r="DP81" s="15">
        <f t="shared" si="638"/>
        <v>0</v>
      </c>
      <c r="DQ81" s="15">
        <f t="shared" si="638"/>
        <v>0</v>
      </c>
      <c r="DR81" s="15">
        <f t="shared" si="638"/>
        <v>0</v>
      </c>
      <c r="DS81" s="15">
        <f t="shared" si="638"/>
        <v>0</v>
      </c>
      <c r="DT81" s="15">
        <f t="shared" si="638"/>
        <v>0</v>
      </c>
      <c r="DU81" s="15">
        <f t="shared" si="638"/>
        <v>0</v>
      </c>
      <c r="DV81" s="15">
        <f t="shared" si="638"/>
        <v>0</v>
      </c>
      <c r="DW81" s="15">
        <f t="shared" si="638"/>
        <v>0</v>
      </c>
      <c r="DX81" s="15">
        <f t="shared" si="638"/>
        <v>0</v>
      </c>
      <c r="DY81" s="15">
        <f t="shared" si="638"/>
        <v>0</v>
      </c>
      <c r="DZ81" s="15">
        <f t="shared" si="638"/>
        <v>0</v>
      </c>
      <c r="EA81" s="15">
        <f t="shared" si="638"/>
        <v>0</v>
      </c>
      <c r="EB81" s="15">
        <f t="shared" si="638"/>
        <v>0</v>
      </c>
      <c r="EC81" s="15">
        <f t="shared" si="638"/>
        <v>0</v>
      </c>
      <c r="ED81" s="15">
        <f t="shared" si="638"/>
        <v>0</v>
      </c>
      <c r="EE81" s="15">
        <f t="shared" si="638"/>
        <v>0</v>
      </c>
      <c r="EF81" s="15">
        <f t="shared" si="638"/>
        <v>0</v>
      </c>
      <c r="EG81" s="15">
        <f t="shared" si="638"/>
        <v>0</v>
      </c>
      <c r="EH81" s="15">
        <f t="shared" si="638"/>
        <v>0</v>
      </c>
      <c r="EI81" s="15">
        <f t="shared" si="638"/>
        <v>0</v>
      </c>
      <c r="EJ81" s="15">
        <f t="shared" si="638"/>
        <v>0</v>
      </c>
      <c r="EK81" s="15">
        <f t="shared" si="638"/>
        <v>0</v>
      </c>
      <c r="EL81" s="15">
        <f t="shared" si="638"/>
        <v>0</v>
      </c>
      <c r="EM81" s="15">
        <f t="shared" si="638"/>
        <v>0</v>
      </c>
      <c r="EN81" s="15">
        <f t="shared" si="638"/>
        <v>664947.33132182853</v>
      </c>
      <c r="EO81" s="15">
        <f t="shared" si="638"/>
        <v>664947.33132182853</v>
      </c>
      <c r="EP81" s="15">
        <f t="shared" si="638"/>
        <v>0</v>
      </c>
      <c r="EQ81" s="15">
        <f t="shared" si="638"/>
        <v>664947.33132182853</v>
      </c>
      <c r="ER81" s="15">
        <f t="shared" si="638"/>
        <v>664947.33132182853</v>
      </c>
      <c r="ES81" s="602"/>
      <c r="FC81" s="149"/>
    </row>
    <row r="82" spans="2:159" x14ac:dyDescent="0.25">
      <c r="B82" s="601"/>
      <c r="C82" s="23"/>
      <c r="D82" s="602"/>
      <c r="H82" s="149"/>
      <c r="I82" s="149"/>
      <c r="J82" s="120"/>
      <c r="L82" s="149"/>
      <c r="M82" s="149"/>
      <c r="N82" s="120"/>
      <c r="P82" s="149"/>
      <c r="Q82" s="149"/>
      <c r="R82" s="120"/>
      <c r="S82" s="602"/>
      <c r="U82" s="601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7"/>
      <c r="AG82" s="149"/>
      <c r="AH82" s="149"/>
      <c r="AI82" s="17"/>
      <c r="AJ82" s="602"/>
      <c r="AL82" s="601"/>
      <c r="AM82" s="889"/>
      <c r="AN82" s="149"/>
      <c r="AO82" s="602"/>
      <c r="AR82" s="601"/>
      <c r="AT82" s="602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602"/>
      <c r="BS82" s="765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766"/>
      <c r="CQ82" s="601"/>
      <c r="CS82" s="602"/>
      <c r="CW82" s="149"/>
      <c r="CX82" s="149"/>
      <c r="CY82" s="149"/>
      <c r="CZ82" s="149"/>
      <c r="DA82" s="149"/>
      <c r="DB82" s="149"/>
      <c r="DC82" s="149"/>
      <c r="DD82" s="149"/>
      <c r="DE82" s="149"/>
      <c r="DF82" s="149"/>
      <c r="DG82" s="149"/>
      <c r="DH82" s="149"/>
      <c r="DI82" s="149"/>
      <c r="DJ82" s="149"/>
      <c r="DK82" s="149"/>
      <c r="DL82" s="149"/>
      <c r="DM82" s="149"/>
      <c r="DN82" s="149"/>
      <c r="DO82" s="149"/>
      <c r="DP82" s="149"/>
      <c r="DQ82" s="149"/>
      <c r="DR82" s="149"/>
      <c r="DS82" s="149"/>
      <c r="DT82" s="149"/>
      <c r="DU82" s="149"/>
      <c r="DV82" s="149"/>
      <c r="DW82" s="149"/>
      <c r="DX82" s="149"/>
      <c r="DY82" s="149"/>
      <c r="DZ82" s="149"/>
      <c r="EA82" s="149"/>
      <c r="EB82" s="149"/>
      <c r="EC82" s="149"/>
      <c r="ED82" s="149"/>
      <c r="EE82" s="149"/>
      <c r="EF82" s="149"/>
      <c r="EG82" s="149"/>
      <c r="EH82" s="149"/>
      <c r="EI82" s="149"/>
      <c r="EJ82" s="149"/>
      <c r="EK82" s="149"/>
      <c r="EL82" s="149"/>
      <c r="EM82" s="149"/>
      <c r="EN82" s="149"/>
      <c r="EO82" s="149"/>
      <c r="EP82" s="149"/>
      <c r="EQ82" s="149"/>
      <c r="ER82" s="149"/>
      <c r="ES82" s="602"/>
    </row>
    <row r="83" spans="2:159" x14ac:dyDescent="0.25">
      <c r="B83" s="601"/>
      <c r="D83" s="602" t="str">
        <f t="shared" si="629"/>
        <v/>
      </c>
      <c r="J83" s="120"/>
      <c r="N83" s="120"/>
      <c r="R83" s="120"/>
      <c r="S83" s="602"/>
      <c r="U83" s="601"/>
      <c r="AF83" s="19"/>
      <c r="AI83" s="19"/>
      <c r="AJ83" s="602"/>
      <c r="AL83" s="601"/>
      <c r="AO83" s="602"/>
      <c r="AR83" s="601" t="str">
        <f t="shared" si="631"/>
        <v/>
      </c>
      <c r="AS83" t="str">
        <f t="shared" si="632"/>
        <v/>
      </c>
      <c r="AT83" s="602" t="str">
        <f t="shared" si="589"/>
        <v/>
      </c>
      <c r="AU83" t="str">
        <f t="shared" si="633"/>
        <v/>
      </c>
      <c r="AV83" t="str">
        <f t="shared" si="634"/>
        <v/>
      </c>
      <c r="BQ83" s="602"/>
      <c r="BS83" s="601"/>
      <c r="CO83" s="602"/>
      <c r="CQ83" s="601"/>
      <c r="CR83" t="str">
        <f t="shared" si="626"/>
        <v/>
      </c>
      <c r="CS83" s="602" t="str">
        <f>IFERROR(IF($CR83&lt;=30,"",INDEX(Opex_expense_Type,MATCH($CR83,Index_card_code,0))),"")</f>
        <v/>
      </c>
      <c r="CT83" t="str">
        <f t="shared" si="627"/>
        <v/>
      </c>
      <c r="CU83" t="str">
        <f t="shared" si="628"/>
        <v/>
      </c>
      <c r="ES83" s="602"/>
    </row>
    <row r="84" spans="2:159" x14ac:dyDescent="0.25">
      <c r="B84" s="601"/>
      <c r="D84" s="602" t="str">
        <f t="shared" si="629"/>
        <v/>
      </c>
      <c r="F84" t="s">
        <v>581</v>
      </c>
      <c r="J84" s="120"/>
      <c r="N84" s="120"/>
      <c r="R84" s="120"/>
      <c r="S84" s="602"/>
      <c r="U84" s="601"/>
      <c r="AF84" s="19"/>
      <c r="AI84" s="19"/>
      <c r="AJ84" s="602"/>
      <c r="AL84" s="601"/>
      <c r="AO84" s="602"/>
      <c r="AR84" s="601" t="str">
        <f t="shared" si="631"/>
        <v/>
      </c>
      <c r="AS84" t="str">
        <f t="shared" si="632"/>
        <v/>
      </c>
      <c r="AT84" s="602" t="str">
        <f t="shared" si="589"/>
        <v/>
      </c>
      <c r="AU84" t="str">
        <f t="shared" si="633"/>
        <v/>
      </c>
      <c r="AV84" t="str">
        <f t="shared" si="634"/>
        <v xml:space="preserve">Sales Costs </v>
      </c>
      <c r="BQ84" s="602"/>
      <c r="BS84" s="601"/>
      <c r="CO84" s="602"/>
      <c r="CQ84" s="601"/>
      <c r="CR84" t="str">
        <f t="shared" si="626"/>
        <v/>
      </c>
      <c r="CS84" s="602" t="str">
        <f>IFERROR(IF($CR84&lt;=30,"",INDEX(Opex_expense_Type,MATCH($CR84,Index_card_code,0))),"")</f>
        <v/>
      </c>
      <c r="CT84" t="str">
        <f t="shared" si="627"/>
        <v/>
      </c>
      <c r="CU84" t="str">
        <f t="shared" si="628"/>
        <v xml:space="preserve">Sales Costs </v>
      </c>
      <c r="ES84" s="602"/>
    </row>
    <row r="85" spans="2:159" ht="15.75" thickBot="1" x14ac:dyDescent="0.3">
      <c r="B85" s="601"/>
      <c r="C85" s="653">
        <v>24206</v>
      </c>
      <c r="D85" s="602" t="str">
        <f t="shared" si="629"/>
        <v>Headcount</v>
      </c>
      <c r="F85" t="str">
        <f t="shared" ref="F85:F98" si="639">IFERROR(INDEX(Index_Card_name,MATCH($C85,Index_card_code,0)),"")</f>
        <v>Sales - HC</v>
      </c>
      <c r="H85" s="14">
        <f>P85</f>
        <v>0</v>
      </c>
      <c r="I85" s="14">
        <f ca="1">SUMIF(Cards_selection_BPL,$C85,INDIRECT(Index!$P$16))</f>
        <v>0</v>
      </c>
      <c r="J85" s="122">
        <f ca="1">-H85+I85</f>
        <v>0</v>
      </c>
      <c r="L85" s="14">
        <f>P85</f>
        <v>0</v>
      </c>
      <c r="M85" s="14">
        <f ca="1">I85</f>
        <v>0</v>
      </c>
      <c r="N85" s="122">
        <f ca="1">-L85+M85</f>
        <v>0</v>
      </c>
      <c r="P85" s="14">
        <f>SUMIFS($X85:$AI85,$X$6:$AI$6,"="&amp;month_of_report)</f>
        <v>0</v>
      </c>
      <c r="Q85" s="14">
        <f ca="1">M85</f>
        <v>0</v>
      </c>
      <c r="R85" s="122">
        <f ca="1">-P85+Q85</f>
        <v>0</v>
      </c>
      <c r="S85" s="602"/>
      <c r="U85" s="601"/>
      <c r="V85" s="66"/>
      <c r="W85" s="66"/>
      <c r="X85" s="14">
        <f t="shared" ref="X85:X98" si="640">IF(X$6&lt;=month_of_report,(SUMIF(Cards_Selection,$C85,TB_Balance_01)),0)</f>
        <v>0</v>
      </c>
      <c r="Y85" s="14">
        <f>IF(Y$6&lt;=month_of_report,(SUMIF(Cards_Selection,$C85,TB_Balance_02)),0)</f>
        <v>0</v>
      </c>
      <c r="Z85" s="14">
        <f>IF(Z$6&lt;=month_of_report,(SUMIF(Cards_Selection,$C85,TB_Balance_03)),0)</f>
        <v>0</v>
      </c>
      <c r="AA85" s="14">
        <f>IF(AA$6&lt;=month_of_report,(SUMIF(Cards_Selection,$C85,TB_Balance_04)),0)</f>
        <v>0</v>
      </c>
      <c r="AB85" s="14">
        <f>IF(AB$6&lt;=month_of_report,(SUMIF(Cards_Selection,$C85,TB_Balance_04)),0)</f>
        <v>0</v>
      </c>
      <c r="AC85" s="14">
        <f>IF(AC$6&lt;=month_of_report,(SUMIF(Cards_Selection,$C85,TB_Balance_06)),0)</f>
        <v>0</v>
      </c>
      <c r="AD85" s="14">
        <f>IF(AD$6&lt;=month_of_report,(SUMIF(Cards_Selection,$C85,TB_Balance_07)),0)</f>
        <v>0</v>
      </c>
      <c r="AE85" s="14">
        <f>IF(AE$6&lt;=month_of_report,(SUMIF(Cards_Selection,$C85,TB_Balance_08)),0)</f>
        <v>0</v>
      </c>
      <c r="AF85" s="829">
        <f>IF(AF$6&lt;=month_of_report,(SUMIF(Cards_Selection,$C85,TB_Balance_09)),0)</f>
        <v>0</v>
      </c>
      <c r="AG85" s="14">
        <f>IF(AG$6&lt;=month_of_report,(SUMIF(Cards_Selection,$C85,TB_Balance_10)),0)</f>
        <v>0</v>
      </c>
      <c r="AH85" s="14">
        <f>IF(AH$6&lt;=month_of_report,(SUMIF(Cards_Selection,$C85,TB_Balance_11)),0)</f>
        <v>0</v>
      </c>
      <c r="AI85" s="829">
        <f>IF(AI$6&lt;=month_of_report,(SUMIF(Cards_Selection,$C85,TB_Balance_12)),0)</f>
        <v>0</v>
      </c>
      <c r="AJ85" s="602"/>
      <c r="AL85" s="601"/>
      <c r="AM85" s="884">
        <f>P85</f>
        <v>0</v>
      </c>
      <c r="AN85" s="14">
        <f t="shared" ref="AN85:AN98" si="641">IF(AN$6&lt;=month_of_report,(SUMIF(Cards_Selection,$C85,TB_Balance_12_Nis)),0)</f>
        <v>0</v>
      </c>
      <c r="AO85" s="602"/>
      <c r="AR85" s="601" t="str">
        <f t="shared" si="631"/>
        <v/>
      </c>
      <c r="AS85">
        <f t="shared" si="632"/>
        <v>24206</v>
      </c>
      <c r="AT85" s="602" t="str">
        <f t="shared" si="589"/>
        <v>Headcount</v>
      </c>
      <c r="AU85" t="str">
        <f t="shared" si="633"/>
        <v/>
      </c>
      <c r="AV85" t="str">
        <f t="shared" si="634"/>
        <v>Sales - HC</v>
      </c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89">
        <f>BN85</f>
        <v>0</v>
      </c>
      <c r="BP85" s="686">
        <f>BO85</f>
        <v>0</v>
      </c>
      <c r="BQ85" s="602"/>
      <c r="BS85" s="619">
        <f t="shared" ref="BS85:CN98" si="642">INDEX($AZ85:$BN85,MATCH(BS$6,$AZ$6:$BN$6,0))</f>
        <v>0</v>
      </c>
      <c r="BT85" s="14">
        <f t="shared" si="642"/>
        <v>0</v>
      </c>
      <c r="BU85" s="14">
        <f>BT85</f>
        <v>0</v>
      </c>
      <c r="BV85" s="14">
        <f t="shared" si="642"/>
        <v>0</v>
      </c>
      <c r="BW85" s="14">
        <f>BV85</f>
        <v>0</v>
      </c>
      <c r="BX85" s="14">
        <f t="shared" si="642"/>
        <v>0</v>
      </c>
      <c r="BY85" s="14">
        <f>BX85</f>
        <v>0</v>
      </c>
      <c r="BZ85" s="14">
        <f t="shared" si="642"/>
        <v>0</v>
      </c>
      <c r="CA85" s="14">
        <f>BZ85</f>
        <v>0</v>
      </c>
      <c r="CB85" s="14">
        <f t="shared" si="642"/>
        <v>0</v>
      </c>
      <c r="CC85" s="14">
        <f>CB85</f>
        <v>0</v>
      </c>
      <c r="CD85" s="14">
        <f t="shared" si="642"/>
        <v>0</v>
      </c>
      <c r="CE85" s="14">
        <f>CD85</f>
        <v>0</v>
      </c>
      <c r="CF85" s="14">
        <f t="shared" si="642"/>
        <v>0</v>
      </c>
      <c r="CG85" s="14">
        <f>CF85</f>
        <v>0</v>
      </c>
      <c r="CH85" s="14">
        <f t="shared" si="642"/>
        <v>0</v>
      </c>
      <c r="CI85" s="14">
        <f>CH85</f>
        <v>0</v>
      </c>
      <c r="CJ85" s="14">
        <f t="shared" si="642"/>
        <v>0</v>
      </c>
      <c r="CK85" s="14">
        <f>CJ85</f>
        <v>0</v>
      </c>
      <c r="CL85" s="14">
        <f t="shared" si="642"/>
        <v>0</v>
      </c>
      <c r="CM85" s="14">
        <f>CL85</f>
        <v>0</v>
      </c>
      <c r="CN85" s="14">
        <f t="shared" si="642"/>
        <v>0</v>
      </c>
      <c r="CO85" s="620">
        <f>CN85</f>
        <v>0</v>
      </c>
      <c r="CQ85" s="601"/>
      <c r="CR85">
        <f t="shared" si="626"/>
        <v>24206</v>
      </c>
      <c r="CS85" s="602" t="str">
        <f>IFERROR(IF($CR85&lt;=30,"",INDEX(Opex_expense_Type,MATCH($CR85,Index_card_code,0))),"")</f>
        <v>Headcount</v>
      </c>
      <c r="CT85" t="str">
        <f t="shared" si="627"/>
        <v/>
      </c>
      <c r="CU85" t="str">
        <f t="shared" si="628"/>
        <v>Sales - HC</v>
      </c>
      <c r="CW85" s="14">
        <f>SUMIFS(TB_Balance_01,TB_Entity,CW$7,Cards_Selection,$C85)</f>
        <v>0</v>
      </c>
      <c r="CX85" s="14">
        <f>SUMIFS(TB_Balance_01,TB_Entity,CX$7,Cards_Selection,$C85)</f>
        <v>0</v>
      </c>
      <c r="CY85" s="14">
        <f t="shared" ref="CY85:CY98" si="643">IF(CY$6&lt;=month_of_report,(IFERROR(INDEX($X$8:$AI$277,MATCH($CR85,$C$8:$C$277,0),MATCH(CY$6,$X$6:$AI$6,0)),0)),0)</f>
        <v>0</v>
      </c>
      <c r="CZ85" s="14">
        <f>SUMIFS(TB_Balance_02,TB_Entity,CZ$7,Cards_Selection,$C85)</f>
        <v>0</v>
      </c>
      <c r="DA85" s="14">
        <f>SUMIFS(TB_Balance_02,TB_Entity,DA$7,Cards_Selection,$C85)</f>
        <v>0</v>
      </c>
      <c r="DB85" s="14">
        <f t="shared" ref="DB85:DB98" si="644">IF(DB$6&lt;=month_of_report,(IFERROR(INDEX($X$8:$AI$277,MATCH($CR85,$C$8:$C$277,0),MATCH(DB$6,$X$6:$AI$6,0)),0)),0)</f>
        <v>0</v>
      </c>
      <c r="DC85" s="14">
        <f>SUMIFS(TB_Balance_03,TB_Entity,DC$7,Cards_Selection,$C85)</f>
        <v>0</v>
      </c>
      <c r="DD85" s="14">
        <f>SUMIFS(TB_Balance_03,TB_Entity,DD$7,Cards_Selection,$C85)</f>
        <v>0</v>
      </c>
      <c r="DE85" s="14">
        <f t="shared" ref="DE85:DE98" si="645">IF(DE$6&lt;=month_of_report,(IFERROR(INDEX($X$8:$AI$277,MATCH($CR85,$C$8:$C$277,0),MATCH(DE$6,$X$6:$AI$6,0)),0)),0)</f>
        <v>0</v>
      </c>
      <c r="DF85" s="14">
        <f>DC85</f>
        <v>0</v>
      </c>
      <c r="DG85" s="14">
        <f>DD85</f>
        <v>0</v>
      </c>
      <c r="DH85" s="14">
        <f>DE85</f>
        <v>0</v>
      </c>
      <c r="DI85" s="14">
        <f>SUMIFS(TB_Balance_04,TB_Entity,DI$7,Cards_Selection,$C85)</f>
        <v>0</v>
      </c>
      <c r="DJ85" s="14">
        <f>SUMIFS(TB_Balance_04,TB_Entity,DJ$7,Cards_Selection,$C85)</f>
        <v>0</v>
      </c>
      <c r="DK85" s="14">
        <f t="shared" ref="DK85:DK98" si="646">IF(DK$6&lt;=month_of_report,(IFERROR(INDEX($X$8:$AI$277,MATCH($CR85,$C$8:$C$277,0),MATCH(DK$6,$X$6:$AI$6,0)),0)),0)</f>
        <v>0</v>
      </c>
      <c r="DL85" s="14">
        <f>SUMIFS(TB_Balance_05,TB_Entity,DL$7,Cards_Selection,$C85)</f>
        <v>0</v>
      </c>
      <c r="DM85" s="14">
        <f>SUMIFS(TB_Balance_05,TB_Entity,DM$7,Cards_Selection,$C85)</f>
        <v>0</v>
      </c>
      <c r="DN85" s="14">
        <f t="shared" ref="DN85:DN98" si="647">IF(DN$6&lt;=month_of_report,(IFERROR(INDEX($X$8:$AI$277,MATCH($CR85,$C$8:$C$277,0),MATCH(DN$6,$X$6:$AI$6,0)),0)),0)</f>
        <v>0</v>
      </c>
      <c r="DO85" s="14">
        <f>SUMIFS(TB_Balance_06,TB_Entity,DO$7,Cards_Selection,$C85)</f>
        <v>0</v>
      </c>
      <c r="DP85" s="14">
        <f>SUMIFS(TB_Balance_06,TB_Entity,DP$7,Cards_Selection,$C85)</f>
        <v>0</v>
      </c>
      <c r="DQ85" s="14">
        <f t="shared" ref="DQ85:DQ98" si="648">IF(DQ$6&lt;=month_of_report,(IFERROR(INDEX($X$8:$AI$277,MATCH($CR85,$C$8:$C$277,0),MATCH(DQ$6,$X$6:$AI$6,0)),0)),0)</f>
        <v>0</v>
      </c>
      <c r="DR85" s="14">
        <f>DO85</f>
        <v>0</v>
      </c>
      <c r="DS85" s="14">
        <f>DP85</f>
        <v>0</v>
      </c>
      <c r="DT85" s="14">
        <f>DQ85</f>
        <v>0</v>
      </c>
      <c r="DU85" s="14">
        <f>SUMIFS(TB_Balance_07,TB_Entity,DU$7,Cards_Selection,$C85)</f>
        <v>0</v>
      </c>
      <c r="DV85" s="14">
        <f>SUMIFS(TB_Balance_07,TB_Entity,DV$7,Cards_Selection,$C85)</f>
        <v>0</v>
      </c>
      <c r="DW85" s="14">
        <f t="shared" ref="DW85:DW98" si="649">IF(DW$6&lt;=month_of_report,(IFERROR(INDEX($X$8:$AI$277,MATCH($CR85,$C$8:$C$277,0),MATCH(DW$6,$X$6:$AI$6,0)),0)),0)</f>
        <v>0</v>
      </c>
      <c r="DX85" s="14">
        <f>SUMIFS(TB_Balance_08,TB_Entity,DX$7,Cards_Selection,$C85)</f>
        <v>0</v>
      </c>
      <c r="DY85" s="14">
        <f>SUMIFS(TB_Balance_08,TB_Entity,DY$7,Cards_Selection,$C85)</f>
        <v>0</v>
      </c>
      <c r="DZ85" s="14">
        <f t="shared" ref="DZ85:DZ98" si="650">IF(DZ$6&lt;=month_of_report,(IFERROR(INDEX($X$8:$AI$277,MATCH($CR85,$C$8:$C$277,0),MATCH(DZ$6,$X$6:$AI$6,0)),0)),0)</f>
        <v>0</v>
      </c>
      <c r="EA85" s="14">
        <f>SUMIFS(TB_Balance_09,TB_Entity,EA$7,Cards_Selection,$C85)</f>
        <v>0</v>
      </c>
      <c r="EB85" s="14">
        <f>SUMIFS(TB_Balance_09,TB_Entity,EB$7,Cards_Selection,$C85)</f>
        <v>0</v>
      </c>
      <c r="EC85" s="14">
        <f t="shared" ref="EC85:EC98" si="651">IF(EC$6&lt;=month_of_report,(IFERROR(INDEX($X$8:$AI$277,MATCH($CR85,$C$8:$C$277,0),MATCH(EC$6,$X$6:$AI$6,0)),0)),0)</f>
        <v>0</v>
      </c>
      <c r="ED85" s="14">
        <f>EA85</f>
        <v>0</v>
      </c>
      <c r="EE85" s="14">
        <f>EB85</f>
        <v>0</v>
      </c>
      <c r="EF85" s="14">
        <f>EC85</f>
        <v>0</v>
      </c>
      <c r="EG85" s="14">
        <f>SUMIFS(TB_Balance_10,TB_Entity,EG$7,Cards_Selection,$C85)</f>
        <v>0</v>
      </c>
      <c r="EH85" s="14">
        <f>SUMIFS(TB_Balance_10,TB_Entity,EH$7,Cards_Selection,$C85)</f>
        <v>0</v>
      </c>
      <c r="EI85" s="14">
        <f t="shared" ref="EI85:EI98" si="652">IF(EI$6&lt;=month_of_report,(IFERROR(INDEX($X$8:$AI$277,MATCH($CR85,$C$8:$C$277,0),MATCH(EI$6,$X$6:$AI$6,0)),0)),0)</f>
        <v>0</v>
      </c>
      <c r="EJ85" s="14">
        <f>SUMIFS(TB_Balance_11,TB_Entity,EJ$7,Cards_Selection,$C85)</f>
        <v>0</v>
      </c>
      <c r="EK85" s="14">
        <f>SUMIFS(TB_Balance_11,TB_Entity,EK$7,Cards_Selection,$C85)</f>
        <v>0</v>
      </c>
      <c r="EL85" s="14">
        <f t="shared" ref="EL85:EL98" si="653">IF(EL$6&lt;=month_of_report,(IFERROR(INDEX($X$8:$AI$277,MATCH($CR85,$C$8:$C$277,0),MATCH(EL$6,$X$6:$AI$6,0)),0)),0)</f>
        <v>0</v>
      </c>
      <c r="EM85" s="14">
        <f>SUMIFS(TB_Balance_12,TB_Entity,EM$7,Cards_Selection,$C85)</f>
        <v>0</v>
      </c>
      <c r="EN85" s="14">
        <f>SUMIFS(TB_Balance_12,TB_Entity,EN$7,Cards_Selection,$C85)</f>
        <v>0</v>
      </c>
      <c r="EO85" s="14">
        <f t="shared" ref="EO85:EO98" si="654">IF(EO$6&lt;=month_of_report,(IFERROR(INDEX($X$8:$AI$277,MATCH($CR85,$C$8:$C$277,0),MATCH(EO$6,$X$6:$AI$6,0)),0)),0)</f>
        <v>0</v>
      </c>
      <c r="EP85" s="14">
        <f>EM85</f>
        <v>0</v>
      </c>
      <c r="EQ85" s="14">
        <f>EN85</f>
        <v>0</v>
      </c>
      <c r="ER85" s="14">
        <f>EO85</f>
        <v>0</v>
      </c>
      <c r="ES85" s="602"/>
    </row>
    <row r="86" spans="2:159" hidden="1" outlineLevel="1" x14ac:dyDescent="0.25">
      <c r="B86" s="601"/>
      <c r="C86" s="653">
        <v>14206001401</v>
      </c>
      <c r="D86" s="602" t="str">
        <f t="shared" si="629"/>
        <v>Payroll</v>
      </c>
      <c r="F86" t="str">
        <f t="shared" si="639"/>
        <v>Sales - Salaries and social benefits</v>
      </c>
      <c r="H86" s="9">
        <f t="shared" ref="H86:H98" si="655">INDEX($X86:$AI86,,MATCH($H$6,$X$6:$AI$6,0))</f>
        <v>0</v>
      </c>
      <c r="I86" s="9">
        <f ca="1">SUMIF(Cards_selection_BPL,$C86,INDIRECT(Index!$P$16))</f>
        <v>0</v>
      </c>
      <c r="J86" s="123">
        <f t="shared" ref="J86:J98" ca="1" si="656">-H86+I86</f>
        <v>0</v>
      </c>
      <c r="L86" s="9">
        <f t="shared" ref="L86:L98" si="657">IF(LEFT($L$6,2)="Q1",SUMIFS($X86:$Z86,$X$6:$Z$6,"&lt;="&amp;month_of_report),IF(LEFT($L$6,2)="Q2",SUMIFS($AA86:$AC86,$AA$6:$AC$6,"&lt;="&amp;month_of_report),IF(LEFT($L$6,2)="Q3",SUMIFS($AD86:$AF86,$AD$6:$AF$6,"&lt;="&amp;month_of_report),IF(LEFT($L$6,2)="Q4",SUMIFS($AG86:$AI86,$AG$6:$AI$6,"&lt;="&amp;month_of_report),0))))</f>
        <v>0</v>
      </c>
      <c r="M86" s="9">
        <f ca="1">IF(LEFT($L$6,2)="Q1",SUMIF(Cards_selection_BPL,$C86,INDIRECT(Index!$Q$16)),IF(LEFT($L$6,2)="Q2",SUMIF(Cards_selection_BPL,$C86,INDIRECT(Index!$Q$16))-SUMIF(Cards_selection_BPL,$C86,Balance_bplm_03),IF(LEFT($L$6,2)="Q3",SUMIF(Cards_selection_BPL,$C86,INDIRECT(Index!$Q$16))-SUMIF(Cards_selection_BPL,$C86,Balance_bplm_06),IF(LEFT($L$6,2)="Q4",SUMIF(Cards_selection_BPL,$C86,INDIRECT(Index!$Q$16))-SUMIF(Cards_selection_BPL,$C86,Balance_bplm_09),0))))</f>
        <v>0</v>
      </c>
      <c r="N86" s="123">
        <f t="shared" ref="N86:N98" ca="1" si="658">-L86+M86</f>
        <v>0</v>
      </c>
      <c r="P86" s="9">
        <f>AF86+AC86+Z86+AI86</f>
        <v>0</v>
      </c>
      <c r="Q86" s="9">
        <f ca="1">SUMIF(Cards_selection_BPL,$C86,INDIRECT(Index!$Q$16))</f>
        <v>0</v>
      </c>
      <c r="R86" s="123">
        <f t="shared" ref="R86" ca="1" si="659">-P86+Q86</f>
        <v>0</v>
      </c>
      <c r="S86" s="602"/>
      <c r="U86" s="601"/>
      <c r="V86" s="64"/>
      <c r="W86" s="64"/>
      <c r="X86" s="9">
        <f t="shared" si="640"/>
        <v>0</v>
      </c>
      <c r="Y86" s="9">
        <f t="shared" ref="Y86:Y98" si="660">IF(Y$6&lt;=month_of_report,(SUMIF(Cards_Selection,$C86,TB_Balance_02)-SUMIF(Cards_Selection,$C86,TB_Balance_01)),0)</f>
        <v>0</v>
      </c>
      <c r="Z86" s="9">
        <f t="shared" ref="Z86:Z98" si="661">IF(Z$6&lt;=month_of_report,(SUMIF(Cards_Selection,$C86,TB_Balance_03)-SUMIF(Cards_Selection,$C86,TB_Balance_02)),0)</f>
        <v>0</v>
      </c>
      <c r="AA86" s="9"/>
      <c r="AB86" s="9">
        <f t="shared" ref="AB86:AB98" si="662">IF(AB$6&lt;=month_of_report,(SUMIF(Cards_Selection,$C86,TB_Balance_05)-SUMIF(Cards_Selection,$C86,TB_Balance_04)),0)</f>
        <v>0</v>
      </c>
      <c r="AC86" s="9">
        <f>IF(AC$6&lt;=month_of_report,(SUMIF(Cards_Selection,$C86,TB_Balance_06)-SUMIF(Cards_Selection,$C86,TB_Balance_03)),0)</f>
        <v>0</v>
      </c>
      <c r="AD86" s="9"/>
      <c r="AE86" s="9">
        <f t="shared" ref="AE86:AE98" si="663">IF(AE$6&lt;=month_of_report,(SUMIF(Cards_Selection,$C86,TB_Balance_08)-SUMIF(Cards_Selection,$C86,TB_Balance_07)),0)</f>
        <v>0</v>
      </c>
      <c r="AF86" s="830">
        <f t="shared" ref="AF86:AF91" si="664">IF(AF$6&lt;=month_of_report,(SUMIF(Cards_Selection,$C86,TB_Balance_09)-SUMIF(Cards_Selection,$C86,TB_Balance_06)),0)</f>
        <v>0</v>
      </c>
      <c r="AG86" s="9"/>
      <c r="AH86" s="9">
        <f t="shared" ref="AH86:AH98" si="665">IF(AH$6&lt;=month_of_report,(SUMIF(Cards_Selection,$C86,TB_Balance_11)-SUMIF(Cards_Selection,$C86,TB_Balance_10)),0)</f>
        <v>0</v>
      </c>
      <c r="AI86" s="830">
        <f t="shared" ref="AI86:AI92" si="666">IF(AI$6&lt;=month_of_report,(SUMIF(Cards_Selection,$C86,TB_Balance_12)-SUMIF(Cards_Selection,$C86,TB_Balance_09)),0)</f>
        <v>0</v>
      </c>
      <c r="AJ86" s="602"/>
      <c r="AL86" s="601"/>
      <c r="AM86" s="882">
        <f t="shared" ref="AM86:AM98" si="667">P86</f>
        <v>0</v>
      </c>
      <c r="AN86" s="9">
        <f t="shared" si="641"/>
        <v>0</v>
      </c>
      <c r="AO86" s="602"/>
      <c r="AR86" s="601" t="str">
        <f t="shared" si="631"/>
        <v/>
      </c>
      <c r="AS86">
        <f t="shared" si="632"/>
        <v>14206001401</v>
      </c>
      <c r="AT86" s="602" t="str">
        <f t="shared" si="589"/>
        <v>Payroll</v>
      </c>
      <c r="AU86" t="str">
        <f t="shared" si="633"/>
        <v/>
      </c>
      <c r="AV86" t="str">
        <f t="shared" si="634"/>
        <v>Sales - Salaries and social benefits</v>
      </c>
      <c r="AX86" s="64"/>
      <c r="AY86" s="64"/>
      <c r="AZ86" s="64"/>
      <c r="BA86" s="64"/>
      <c r="BB86" s="64"/>
      <c r="BC86" s="688">
        <f t="shared" ref="BC86:BC98" si="668">SUM(AZ86:BB86)</f>
        <v>0</v>
      </c>
      <c r="BD86" s="64"/>
      <c r="BE86" s="64"/>
      <c r="BF86" s="64"/>
      <c r="BG86" s="688">
        <f t="shared" ref="BG86:BG98" si="669">SUM(BD86:BF86)</f>
        <v>0</v>
      </c>
      <c r="BH86" s="64"/>
      <c r="BI86" s="64"/>
      <c r="BJ86" s="64"/>
      <c r="BK86" s="688">
        <f t="shared" ref="BK86:BK98" si="670">SUM(BH86:BJ86)</f>
        <v>0</v>
      </c>
      <c r="BL86" s="64"/>
      <c r="BM86" s="64"/>
      <c r="BN86" s="64"/>
      <c r="BO86" s="688">
        <f t="shared" ref="BO86:BO98" si="671">SUM(BL86:BN86)</f>
        <v>0</v>
      </c>
      <c r="BP86" s="687">
        <f t="shared" ref="BP86:BP98" si="672">BO86+BK86+BG86+BC86</f>
        <v>0</v>
      </c>
      <c r="BQ86" s="602"/>
      <c r="BS86" s="615">
        <f t="shared" si="642"/>
        <v>0</v>
      </c>
      <c r="BT86" s="9">
        <f t="shared" si="642"/>
        <v>0</v>
      </c>
      <c r="BU86" s="9">
        <f t="shared" ref="BU86:CO98" si="673">SUM(BS86:BT86)</f>
        <v>0</v>
      </c>
      <c r="BV86" s="9">
        <f t="shared" si="642"/>
        <v>0</v>
      </c>
      <c r="BW86" s="9">
        <f t="shared" si="673"/>
        <v>0</v>
      </c>
      <c r="BX86" s="9">
        <f t="shared" si="642"/>
        <v>0</v>
      </c>
      <c r="BY86" s="9">
        <f t="shared" si="673"/>
        <v>0</v>
      </c>
      <c r="BZ86" s="9">
        <f t="shared" si="642"/>
        <v>0</v>
      </c>
      <c r="CA86" s="9">
        <f t="shared" si="673"/>
        <v>0</v>
      </c>
      <c r="CB86" s="9">
        <f t="shared" si="642"/>
        <v>0</v>
      </c>
      <c r="CC86" s="9">
        <f t="shared" si="673"/>
        <v>0</v>
      </c>
      <c r="CD86" s="9">
        <f t="shared" si="642"/>
        <v>0</v>
      </c>
      <c r="CE86" s="9">
        <f t="shared" si="673"/>
        <v>0</v>
      </c>
      <c r="CF86" s="9">
        <f t="shared" si="642"/>
        <v>0</v>
      </c>
      <c r="CG86" s="9">
        <f t="shared" si="673"/>
        <v>0</v>
      </c>
      <c r="CH86" s="9">
        <f t="shared" si="642"/>
        <v>0</v>
      </c>
      <c r="CI86" s="9">
        <f t="shared" si="673"/>
        <v>0</v>
      </c>
      <c r="CJ86" s="9">
        <f t="shared" si="642"/>
        <v>0</v>
      </c>
      <c r="CK86" s="9">
        <f t="shared" si="673"/>
        <v>0</v>
      </c>
      <c r="CL86" s="9">
        <f t="shared" si="642"/>
        <v>0</v>
      </c>
      <c r="CM86" s="9">
        <f t="shared" si="673"/>
        <v>0</v>
      </c>
      <c r="CN86" s="9">
        <f t="shared" si="642"/>
        <v>0</v>
      </c>
      <c r="CO86" s="616">
        <f t="shared" si="673"/>
        <v>0</v>
      </c>
      <c r="CQ86" s="601"/>
      <c r="CR86">
        <f t="shared" si="626"/>
        <v>14206001401</v>
      </c>
      <c r="CS86" s="602" t="str">
        <f t="shared" si="637"/>
        <v>Payroll</v>
      </c>
      <c r="CT86" t="str">
        <f t="shared" si="627"/>
        <v/>
      </c>
      <c r="CU86" t="str">
        <f t="shared" si="628"/>
        <v>Sales - Salaries and social benefits</v>
      </c>
      <c r="CW86" s="9">
        <f t="shared" ref="CW86:CX98" si="674">IF(CW$6&gt;month_of_report,0,SUMIFS(TB_Balance_01,TB_Entity,CW$7,Cards_Selection,$CR86))</f>
        <v>0</v>
      </c>
      <c r="CX86" s="9">
        <f t="shared" si="674"/>
        <v>0</v>
      </c>
      <c r="CY86" s="9">
        <f t="shared" si="643"/>
        <v>0</v>
      </c>
      <c r="CZ86" s="9">
        <f t="shared" ref="CZ86:DA98" si="675">IF(CZ$6&gt;month_of_report,0,SUMIFS(TB_Balance_02,TB_Entity,CZ$7,Cards_Selection,$CR86)-SUMIFS(TB_Balance_01,TB_Entity,CZ$7,Cards_Selection,$CR86))</f>
        <v>0</v>
      </c>
      <c r="DA86" s="9">
        <f t="shared" si="675"/>
        <v>0</v>
      </c>
      <c r="DB86" s="9">
        <f t="shared" si="644"/>
        <v>0</v>
      </c>
      <c r="DC86" s="9">
        <f t="shared" ref="DC86:DD98" si="676">IF(DC$6&gt;month_of_report,0,SUMIFS(TB_Balance_03,TB_Entity,DC$7,Cards_Selection,$CR86)-SUMIFS(TB_Balance_02,TB_Entity,DC$7,Cards_Selection,$CR86))</f>
        <v>0</v>
      </c>
      <c r="DD86" s="9">
        <f t="shared" si="676"/>
        <v>0</v>
      </c>
      <c r="DE86" s="9">
        <f t="shared" si="645"/>
        <v>0</v>
      </c>
      <c r="DF86" s="9">
        <f t="shared" ref="DF86:DF98" si="677">SUM(DC86,CZ86,CW86)</f>
        <v>0</v>
      </c>
      <c r="DG86" s="9">
        <f t="shared" ref="DG86:DG98" si="678">SUM(DD86,DA86,CX86)</f>
        <v>0</v>
      </c>
      <c r="DH86" s="9">
        <f t="shared" ref="DH86:DH98" si="679">SUM(DE86,DB86,CY86)</f>
        <v>0</v>
      </c>
      <c r="DI86" s="9">
        <f t="shared" ref="DI86:DJ98" si="680">IF(DI$6&gt;month_of_report,0,SUMIFS(TB_Balance_04,TB_Entity,DI$7,Cards_Selection,$CR86)-SUMIFS(TB_Balance_03,TB_Entity,DI$7,Cards_Selection,$CR86))</f>
        <v>0</v>
      </c>
      <c r="DJ86" s="9">
        <f t="shared" si="680"/>
        <v>0</v>
      </c>
      <c r="DK86" s="9">
        <f t="shared" si="646"/>
        <v>0</v>
      </c>
      <c r="DL86" s="9">
        <f t="shared" ref="DL86:DM98" si="681">IF(DL$6&gt;month_of_report,0,SUMIFS(TB_Balance_05,TB_Entity,DL$7,Cards_Selection,$CR86)-SUMIFS(TB_Balance_04,TB_Entity,DL$7,Cards_Selection,$CR86))</f>
        <v>0</v>
      </c>
      <c r="DM86" s="9">
        <f t="shared" si="681"/>
        <v>0</v>
      </c>
      <c r="DN86" s="9">
        <f t="shared" si="647"/>
        <v>0</v>
      </c>
      <c r="DO86" s="9">
        <f t="shared" ref="DO86:DP98" si="682">IF(DO$6&gt;month_of_report,0,SUMIFS(TB_Balance_06,TB_Entity,DO$7,Cards_Selection,$CR86)-SUMIFS(TB_Balance_05,TB_Entity,DO$7,Cards_Selection,$CR86))</f>
        <v>0</v>
      </c>
      <c r="DP86" s="9">
        <f t="shared" si="682"/>
        <v>0</v>
      </c>
      <c r="DQ86" s="9">
        <f t="shared" si="648"/>
        <v>0</v>
      </c>
      <c r="DR86" s="9">
        <f t="shared" ref="DR86:DR98" si="683">SUM(DO86,DL86,DI86)</f>
        <v>0</v>
      </c>
      <c r="DS86" s="9">
        <f t="shared" ref="DS86:DS98" si="684">SUM(DP86,DM86,DJ86)</f>
        <v>0</v>
      </c>
      <c r="DT86" s="9">
        <f t="shared" ref="DT86:DT98" si="685">SUM(DQ86,DN86,DK86)</f>
        <v>0</v>
      </c>
      <c r="DU86" s="9">
        <f t="shared" ref="DU86:DV98" si="686">IF(DU$6&gt;month_of_report,0,SUMIFS(TB_Balance_07,TB_Entity,DU$7,Cards_Selection,$CR86)-SUMIFS(TB_Balance_06,TB_Entity,DU$7,Cards_Selection,$CR86))</f>
        <v>0</v>
      </c>
      <c r="DV86" s="9">
        <f t="shared" si="686"/>
        <v>0</v>
      </c>
      <c r="DW86" s="9">
        <f t="shared" si="649"/>
        <v>0</v>
      </c>
      <c r="DX86" s="9">
        <f t="shared" ref="DX86:DY98" si="687">IF(DX$6&gt;month_of_report,0,SUMIFS(TB_Balance_08,TB_Entity,DX$7,Cards_Selection,$CR86)-SUMIFS(TB_Balance_07,TB_Entity,DX$7,Cards_Selection,$CR86))</f>
        <v>0</v>
      </c>
      <c r="DY86" s="9">
        <f t="shared" si="687"/>
        <v>0</v>
      </c>
      <c r="DZ86" s="9">
        <f t="shared" si="650"/>
        <v>0</v>
      </c>
      <c r="EA86" s="9">
        <f t="shared" ref="EA86:EB98" si="688">IF(EA$6&gt;month_of_report,0,SUMIFS(TB_Balance_09,TB_Entity,EA$7,Cards_Selection,$CR86)-SUMIFS(TB_Balance_08,TB_Entity,EA$7,Cards_Selection,$CR86))</f>
        <v>0</v>
      </c>
      <c r="EB86" s="9">
        <f t="shared" si="688"/>
        <v>0</v>
      </c>
      <c r="EC86" s="9">
        <f t="shared" si="651"/>
        <v>0</v>
      </c>
      <c r="ED86" s="9">
        <f t="shared" ref="ED86:ED98" si="689">SUM(EA86,DX86,DU86)</f>
        <v>0</v>
      </c>
      <c r="EE86" s="9">
        <f t="shared" ref="EE86:EE98" si="690">SUM(EB86,DY86,DV86)</f>
        <v>0</v>
      </c>
      <c r="EF86" s="9">
        <f t="shared" ref="EF86:EF98" si="691">SUM(EC86,DZ86,DW86)</f>
        <v>0</v>
      </c>
      <c r="EG86" s="9">
        <f t="shared" ref="EG86:EH98" si="692">IF(EG$6&gt;month_of_report,0,SUMIFS(TB_Balance_10,TB_Entity,EG$7,Cards_Selection,$CR86)-SUMIFS(TB_Balance_09,TB_Entity,EG$7,Cards_Selection,$CR86))</f>
        <v>0</v>
      </c>
      <c r="EH86" s="9">
        <f t="shared" si="692"/>
        <v>0</v>
      </c>
      <c r="EI86" s="9">
        <f t="shared" si="652"/>
        <v>0</v>
      </c>
      <c r="EJ86" s="9">
        <f t="shared" ref="EJ86:EK98" si="693">IF(EJ$6&gt;month_of_report,0,SUMIFS(TB_Balance_11,TB_Entity,EJ$7,Cards_Selection,$CR86)-SUMIFS(TB_Balance_10,TB_Entity,EJ$7,Cards_Selection,$CR86))</f>
        <v>0</v>
      </c>
      <c r="EK86" s="9">
        <f t="shared" si="693"/>
        <v>0</v>
      </c>
      <c r="EL86" s="9">
        <f t="shared" si="653"/>
        <v>0</v>
      </c>
      <c r="EM86" s="9">
        <f t="shared" ref="EM86:EN98" si="694">IF(EM$6&gt;month_of_report,0,SUMIFS(TB_Balance_12,TB_Entity,EM$7,Cards_Selection,$CR86)-SUMIFS(TB_Balance_11,TB_Entity,EM$7,Cards_Selection,$CR86))</f>
        <v>0</v>
      </c>
      <c r="EN86" s="9">
        <f t="shared" si="694"/>
        <v>0</v>
      </c>
      <c r="EO86" s="9">
        <f t="shared" si="654"/>
        <v>0</v>
      </c>
      <c r="EP86" s="9">
        <f t="shared" ref="EP86:EP98" si="695">SUM(EM86,EJ86,EG86)</f>
        <v>0</v>
      </c>
      <c r="EQ86" s="9">
        <f t="shared" ref="EQ86:EQ98" si="696">SUM(EN86,EK86,EH86)</f>
        <v>0</v>
      </c>
      <c r="ER86" s="9">
        <f t="shared" ref="ER86:ER98" si="697">SUM(EO86,EL86,EI86)</f>
        <v>0</v>
      </c>
      <c r="ES86" s="602"/>
    </row>
    <row r="87" spans="2:159" hidden="1" outlineLevel="1" x14ac:dyDescent="0.25">
      <c r="B87" s="601"/>
      <c r="C87" s="653">
        <v>14206002402</v>
      </c>
      <c r="D87" s="602" t="str">
        <f t="shared" si="629"/>
        <v>Recruitment</v>
      </c>
      <c r="F87" t="str">
        <f t="shared" si="639"/>
        <v>Sales - Recruiting</v>
      </c>
      <c r="H87" s="9">
        <f t="shared" si="655"/>
        <v>0</v>
      </c>
      <c r="I87" s="9">
        <f ca="1">SUMIF(Cards_selection_BPL,$C87,INDIRECT(Index!$P$16))</f>
        <v>0</v>
      </c>
      <c r="J87" s="120">
        <f t="shared" ca="1" si="656"/>
        <v>0</v>
      </c>
      <c r="L87" s="9">
        <f t="shared" si="657"/>
        <v>0</v>
      </c>
      <c r="M87" s="9">
        <f ca="1">IF(LEFT($L$6,2)="Q1",SUMIF(Cards_selection_BPL,$C87,INDIRECT(Index!$Q$16)),IF(LEFT($L$6,2)="Q2",SUMIF(Cards_selection_BPL,$C87,INDIRECT(Index!$Q$16))-SUMIF(Cards_selection_BPL,$C87,Balance_bplm_03),IF(LEFT($L$6,2)="Q3",SUMIF(Cards_selection_BPL,$C87,INDIRECT(Index!$Q$16))-SUMIF(Cards_selection_BPL,$C87,Balance_bplm_06),IF(LEFT($L$6,2)="Q4",SUMIF(Cards_selection_BPL,$C87,INDIRECT(Index!$Q$16))-SUMIF(Cards_selection_BPL,$C87,Balance_bplm_09),0))))</f>
        <v>0</v>
      </c>
      <c r="N87" s="120">
        <f t="shared" ca="1" si="658"/>
        <v>0</v>
      </c>
      <c r="P87" s="9">
        <f t="shared" ref="P87:P92" si="698">AF87+AC87+Z87+AI87</f>
        <v>0</v>
      </c>
      <c r="Q87" s="9">
        <f ca="1">SUMIF(Cards_selection_BPL,$C87,INDIRECT(Index!$Q$16))</f>
        <v>0</v>
      </c>
      <c r="R87" s="120">
        <f t="shared" ref="R87:R98" ca="1" si="699">-P87+Q87</f>
        <v>0</v>
      </c>
      <c r="S87" s="602"/>
      <c r="U87" s="601"/>
      <c r="V87" s="64"/>
      <c r="W87" s="64"/>
      <c r="X87" s="9">
        <f t="shared" si="640"/>
        <v>0</v>
      </c>
      <c r="Y87" s="9">
        <f t="shared" si="660"/>
        <v>0</v>
      </c>
      <c r="Z87" s="9">
        <f t="shared" si="661"/>
        <v>0</v>
      </c>
      <c r="AA87" s="9"/>
      <c r="AB87" s="9">
        <f t="shared" si="662"/>
        <v>0</v>
      </c>
      <c r="AC87" s="9">
        <f>IF(AC$6&lt;=month_of_report,(SUMIF(Cards_Selection,$C87,TB_Balance_06)-SUMIF(Cards_Selection,$C87,TB_Balance_04)),0)</f>
        <v>0</v>
      </c>
      <c r="AD87" s="9"/>
      <c r="AE87" s="9">
        <f t="shared" si="663"/>
        <v>0</v>
      </c>
      <c r="AF87" s="830">
        <f t="shared" si="664"/>
        <v>0</v>
      </c>
      <c r="AG87" s="9"/>
      <c r="AH87" s="9">
        <f t="shared" si="665"/>
        <v>0</v>
      </c>
      <c r="AI87" s="830">
        <f t="shared" si="666"/>
        <v>0</v>
      </c>
      <c r="AJ87" s="602"/>
      <c r="AL87" s="601"/>
      <c r="AM87" s="882">
        <f t="shared" si="667"/>
        <v>0</v>
      </c>
      <c r="AN87" s="9">
        <f t="shared" si="641"/>
        <v>0</v>
      </c>
      <c r="AO87" s="602"/>
      <c r="AR87" s="601" t="str">
        <f t="shared" si="631"/>
        <v/>
      </c>
      <c r="AS87">
        <f t="shared" si="632"/>
        <v>14206002402</v>
      </c>
      <c r="AT87" s="602" t="str">
        <f t="shared" si="589"/>
        <v>Recruitment</v>
      </c>
      <c r="AU87" t="str">
        <f t="shared" si="633"/>
        <v/>
      </c>
      <c r="AV87" t="str">
        <f t="shared" si="634"/>
        <v>Sales - Recruiting</v>
      </c>
      <c r="AX87" s="64"/>
      <c r="AY87" s="64"/>
      <c r="AZ87" s="64"/>
      <c r="BA87" s="64"/>
      <c r="BB87" s="64"/>
      <c r="BC87" s="688">
        <f t="shared" si="668"/>
        <v>0</v>
      </c>
      <c r="BD87" s="64"/>
      <c r="BE87" s="64"/>
      <c r="BF87" s="64"/>
      <c r="BG87" s="688">
        <f t="shared" si="669"/>
        <v>0</v>
      </c>
      <c r="BH87" s="64"/>
      <c r="BI87" s="64"/>
      <c r="BJ87" s="64"/>
      <c r="BK87" s="688">
        <f t="shared" si="670"/>
        <v>0</v>
      </c>
      <c r="BL87" s="64"/>
      <c r="BM87" s="64"/>
      <c r="BN87" s="64"/>
      <c r="BO87" s="688">
        <f t="shared" si="671"/>
        <v>0</v>
      </c>
      <c r="BP87" s="687">
        <f t="shared" si="672"/>
        <v>0</v>
      </c>
      <c r="BQ87" s="602"/>
      <c r="BS87" s="615">
        <f t="shared" si="642"/>
        <v>0</v>
      </c>
      <c r="BT87" s="9">
        <f t="shared" si="642"/>
        <v>0</v>
      </c>
      <c r="BU87" s="9">
        <f t="shared" si="673"/>
        <v>0</v>
      </c>
      <c r="BV87" s="9">
        <f t="shared" si="642"/>
        <v>0</v>
      </c>
      <c r="BW87" s="9">
        <f t="shared" si="673"/>
        <v>0</v>
      </c>
      <c r="BX87" s="9">
        <f t="shared" si="642"/>
        <v>0</v>
      </c>
      <c r="BY87" s="9">
        <f t="shared" si="673"/>
        <v>0</v>
      </c>
      <c r="BZ87" s="9">
        <f t="shared" si="642"/>
        <v>0</v>
      </c>
      <c r="CA87" s="9">
        <f t="shared" si="673"/>
        <v>0</v>
      </c>
      <c r="CB87" s="9">
        <f t="shared" si="642"/>
        <v>0</v>
      </c>
      <c r="CC87" s="9">
        <f t="shared" si="673"/>
        <v>0</v>
      </c>
      <c r="CD87" s="9">
        <f t="shared" si="642"/>
        <v>0</v>
      </c>
      <c r="CE87" s="9">
        <f t="shared" si="673"/>
        <v>0</v>
      </c>
      <c r="CF87" s="9">
        <f t="shared" si="642"/>
        <v>0</v>
      </c>
      <c r="CG87" s="9">
        <f t="shared" si="673"/>
        <v>0</v>
      </c>
      <c r="CH87" s="9">
        <f t="shared" si="642"/>
        <v>0</v>
      </c>
      <c r="CI87" s="9">
        <f t="shared" si="673"/>
        <v>0</v>
      </c>
      <c r="CJ87" s="9">
        <f t="shared" si="642"/>
        <v>0</v>
      </c>
      <c r="CK87" s="9">
        <f t="shared" si="673"/>
        <v>0</v>
      </c>
      <c r="CL87" s="9">
        <f t="shared" si="642"/>
        <v>0</v>
      </c>
      <c r="CM87" s="9">
        <f t="shared" si="673"/>
        <v>0</v>
      </c>
      <c r="CN87" s="9">
        <f t="shared" si="642"/>
        <v>0</v>
      </c>
      <c r="CO87" s="616">
        <f t="shared" si="673"/>
        <v>0</v>
      </c>
      <c r="CQ87" s="601"/>
      <c r="CR87">
        <f t="shared" si="626"/>
        <v>14206002402</v>
      </c>
      <c r="CS87" s="602" t="str">
        <f t="shared" si="637"/>
        <v>Recruitment</v>
      </c>
      <c r="CT87" t="str">
        <f t="shared" si="627"/>
        <v/>
      </c>
      <c r="CU87" t="str">
        <f t="shared" si="628"/>
        <v>Sales - Recruiting</v>
      </c>
      <c r="CW87" s="9">
        <f t="shared" si="674"/>
        <v>0</v>
      </c>
      <c r="CX87" s="9">
        <f t="shared" si="674"/>
        <v>0</v>
      </c>
      <c r="CY87" s="9">
        <f t="shared" si="643"/>
        <v>0</v>
      </c>
      <c r="CZ87" s="9">
        <f t="shared" si="675"/>
        <v>0</v>
      </c>
      <c r="DA87" s="9">
        <f t="shared" si="675"/>
        <v>0</v>
      </c>
      <c r="DB87" s="9">
        <f t="shared" si="644"/>
        <v>0</v>
      </c>
      <c r="DC87" s="9">
        <f t="shared" si="676"/>
        <v>0</v>
      </c>
      <c r="DD87" s="9">
        <f t="shared" si="676"/>
        <v>0</v>
      </c>
      <c r="DE87" s="9">
        <f t="shared" si="645"/>
        <v>0</v>
      </c>
      <c r="DF87" s="9">
        <f t="shared" si="677"/>
        <v>0</v>
      </c>
      <c r="DG87" s="9">
        <f t="shared" si="678"/>
        <v>0</v>
      </c>
      <c r="DH87" s="9">
        <f t="shared" si="679"/>
        <v>0</v>
      </c>
      <c r="DI87" s="9">
        <f t="shared" si="680"/>
        <v>0</v>
      </c>
      <c r="DJ87" s="9">
        <f t="shared" si="680"/>
        <v>0</v>
      </c>
      <c r="DK87" s="9">
        <f t="shared" si="646"/>
        <v>0</v>
      </c>
      <c r="DL87" s="9">
        <f t="shared" si="681"/>
        <v>0</v>
      </c>
      <c r="DM87" s="9">
        <f t="shared" si="681"/>
        <v>0</v>
      </c>
      <c r="DN87" s="9">
        <f t="shared" si="647"/>
        <v>0</v>
      </c>
      <c r="DO87" s="9">
        <f t="shared" si="682"/>
        <v>0</v>
      </c>
      <c r="DP87" s="9">
        <f t="shared" si="682"/>
        <v>0</v>
      </c>
      <c r="DQ87" s="9">
        <f t="shared" si="648"/>
        <v>0</v>
      </c>
      <c r="DR87" s="9">
        <f t="shared" si="683"/>
        <v>0</v>
      </c>
      <c r="DS87" s="9">
        <f t="shared" si="684"/>
        <v>0</v>
      </c>
      <c r="DT87" s="9">
        <f t="shared" si="685"/>
        <v>0</v>
      </c>
      <c r="DU87" s="9">
        <f t="shared" si="686"/>
        <v>0</v>
      </c>
      <c r="DV87" s="9">
        <f t="shared" si="686"/>
        <v>0</v>
      </c>
      <c r="DW87" s="9">
        <f t="shared" si="649"/>
        <v>0</v>
      </c>
      <c r="DX87" s="9">
        <f t="shared" si="687"/>
        <v>0</v>
      </c>
      <c r="DY87" s="9">
        <f t="shared" si="687"/>
        <v>0</v>
      </c>
      <c r="DZ87" s="9">
        <f t="shared" si="650"/>
        <v>0</v>
      </c>
      <c r="EA87" s="9">
        <f t="shared" si="688"/>
        <v>0</v>
      </c>
      <c r="EB87" s="9">
        <f t="shared" si="688"/>
        <v>0</v>
      </c>
      <c r="EC87" s="9">
        <f t="shared" si="651"/>
        <v>0</v>
      </c>
      <c r="ED87" s="9">
        <f t="shared" si="689"/>
        <v>0</v>
      </c>
      <c r="EE87" s="9">
        <f t="shared" si="690"/>
        <v>0</v>
      </c>
      <c r="EF87" s="9">
        <f t="shared" si="691"/>
        <v>0</v>
      </c>
      <c r="EG87" s="9">
        <f t="shared" si="692"/>
        <v>0</v>
      </c>
      <c r="EH87" s="9">
        <f t="shared" si="692"/>
        <v>0</v>
      </c>
      <c r="EI87" s="9">
        <f t="shared" si="652"/>
        <v>0</v>
      </c>
      <c r="EJ87" s="9">
        <f t="shared" si="693"/>
        <v>0</v>
      </c>
      <c r="EK87" s="9">
        <f t="shared" si="693"/>
        <v>0</v>
      </c>
      <c r="EL87" s="9">
        <f t="shared" si="653"/>
        <v>0</v>
      </c>
      <c r="EM87" s="9">
        <f t="shared" si="694"/>
        <v>0</v>
      </c>
      <c r="EN87" s="9">
        <f t="shared" si="694"/>
        <v>0</v>
      </c>
      <c r="EO87" s="9">
        <f t="shared" si="654"/>
        <v>0</v>
      </c>
      <c r="EP87" s="9">
        <f t="shared" si="695"/>
        <v>0</v>
      </c>
      <c r="EQ87" s="9">
        <f t="shared" si="696"/>
        <v>0</v>
      </c>
      <c r="ER87" s="9">
        <f t="shared" si="697"/>
        <v>0</v>
      </c>
      <c r="ES87" s="602"/>
    </row>
    <row r="88" spans="2:159" hidden="1" outlineLevel="1" x14ac:dyDescent="0.25">
      <c r="B88" s="601"/>
      <c r="C88" s="653">
        <v>14206016403</v>
      </c>
      <c r="D88" s="602" t="str">
        <f t="shared" si="629"/>
        <v>Commision</v>
      </c>
      <c r="F88" t="str">
        <f t="shared" si="639"/>
        <v>Sales - Sales Commissions</v>
      </c>
      <c r="H88" s="9">
        <f t="shared" si="655"/>
        <v>0</v>
      </c>
      <c r="I88" s="9">
        <f ca="1">SUMIF(Cards_selection_BPL,$C88,INDIRECT(Index!$P$16))</f>
        <v>0</v>
      </c>
      <c r="J88" s="120">
        <f t="shared" ca="1" si="656"/>
        <v>0</v>
      </c>
      <c r="L88" s="9">
        <f t="shared" si="657"/>
        <v>0</v>
      </c>
      <c r="M88" s="9">
        <f ca="1">IF(LEFT($L$6,2)="Q1",SUMIF(Cards_selection_BPL,$C88,INDIRECT(Index!$Q$16)),IF(LEFT($L$6,2)="Q2",SUMIF(Cards_selection_BPL,$C88,INDIRECT(Index!$Q$16))-SUMIF(Cards_selection_BPL,$C88,Balance_bplm_03),IF(LEFT($L$6,2)="Q3",SUMIF(Cards_selection_BPL,$C88,INDIRECT(Index!$Q$16))-SUMIF(Cards_selection_BPL,$C88,Balance_bplm_06),IF(LEFT($L$6,2)="Q4",SUMIF(Cards_selection_BPL,$C88,INDIRECT(Index!$Q$16))-SUMIF(Cards_selection_BPL,$C88,Balance_bplm_09),0))))</f>
        <v>0</v>
      </c>
      <c r="N88" s="120">
        <f t="shared" ca="1" si="658"/>
        <v>0</v>
      </c>
      <c r="P88" s="9">
        <f t="shared" si="698"/>
        <v>0</v>
      </c>
      <c r="Q88" s="9">
        <f ca="1">SUMIF(Cards_selection_BPL,$C88,INDIRECT(Index!$Q$16))</f>
        <v>0</v>
      </c>
      <c r="R88" s="120">
        <f t="shared" ca="1" si="699"/>
        <v>0</v>
      </c>
      <c r="S88" s="602"/>
      <c r="U88" s="601"/>
      <c r="V88" s="64"/>
      <c r="W88" s="64"/>
      <c r="X88" s="9">
        <f t="shared" si="640"/>
        <v>0</v>
      </c>
      <c r="Y88" s="9">
        <f t="shared" si="660"/>
        <v>0</v>
      </c>
      <c r="Z88" s="9">
        <f t="shared" si="661"/>
        <v>0</v>
      </c>
      <c r="AA88" s="9"/>
      <c r="AB88" s="9">
        <f t="shared" si="662"/>
        <v>0</v>
      </c>
      <c r="AC88" s="9">
        <f>IF(AC$6&lt;=month_of_report,(SUMIF(Cards_Selection,$C88,TB_Balance_06)-SUMIF(Cards_Selection,$C88,TB_Balance_04)),0)</f>
        <v>0</v>
      </c>
      <c r="AD88" s="9"/>
      <c r="AE88" s="9">
        <f t="shared" si="663"/>
        <v>0</v>
      </c>
      <c r="AF88" s="830">
        <f t="shared" si="664"/>
        <v>0</v>
      </c>
      <c r="AG88" s="9"/>
      <c r="AH88" s="9">
        <f t="shared" si="665"/>
        <v>0</v>
      </c>
      <c r="AI88" s="830">
        <f t="shared" si="666"/>
        <v>0</v>
      </c>
      <c r="AJ88" s="602"/>
      <c r="AL88" s="601"/>
      <c r="AM88" s="882">
        <f t="shared" si="667"/>
        <v>0</v>
      </c>
      <c r="AN88" s="9">
        <f t="shared" si="641"/>
        <v>0</v>
      </c>
      <c r="AO88" s="602"/>
      <c r="AR88" s="601" t="str">
        <f t="shared" si="631"/>
        <v/>
      </c>
      <c r="AS88">
        <f t="shared" si="632"/>
        <v>14206016403</v>
      </c>
      <c r="AT88" s="602" t="str">
        <f t="shared" si="589"/>
        <v>Commision</v>
      </c>
      <c r="AU88" t="str">
        <f t="shared" si="633"/>
        <v/>
      </c>
      <c r="AV88" t="str">
        <f t="shared" si="634"/>
        <v>Sales - Sales Commissions</v>
      </c>
      <c r="AX88" s="64"/>
      <c r="AY88" s="64"/>
      <c r="AZ88" s="64"/>
      <c r="BA88" s="64"/>
      <c r="BB88" s="64"/>
      <c r="BC88" s="688">
        <f t="shared" si="668"/>
        <v>0</v>
      </c>
      <c r="BD88" s="64"/>
      <c r="BE88" s="64"/>
      <c r="BF88" s="64"/>
      <c r="BG88" s="688">
        <f t="shared" si="669"/>
        <v>0</v>
      </c>
      <c r="BH88" s="64"/>
      <c r="BI88" s="64"/>
      <c r="BJ88" s="64"/>
      <c r="BK88" s="688">
        <f t="shared" si="670"/>
        <v>0</v>
      </c>
      <c r="BL88" s="64"/>
      <c r="BM88" s="64"/>
      <c r="BN88" s="64"/>
      <c r="BO88" s="688">
        <f t="shared" si="671"/>
        <v>0</v>
      </c>
      <c r="BP88" s="687">
        <f t="shared" si="672"/>
        <v>0</v>
      </c>
      <c r="BQ88" s="602"/>
      <c r="BS88" s="615">
        <f t="shared" si="642"/>
        <v>0</v>
      </c>
      <c r="BT88" s="9">
        <f t="shared" si="642"/>
        <v>0</v>
      </c>
      <c r="BU88" s="9">
        <f t="shared" si="673"/>
        <v>0</v>
      </c>
      <c r="BV88" s="9">
        <f t="shared" si="642"/>
        <v>0</v>
      </c>
      <c r="BW88" s="9">
        <f t="shared" si="673"/>
        <v>0</v>
      </c>
      <c r="BX88" s="9">
        <f t="shared" si="642"/>
        <v>0</v>
      </c>
      <c r="BY88" s="9">
        <f t="shared" si="673"/>
        <v>0</v>
      </c>
      <c r="BZ88" s="9">
        <f t="shared" si="642"/>
        <v>0</v>
      </c>
      <c r="CA88" s="9">
        <f t="shared" si="673"/>
        <v>0</v>
      </c>
      <c r="CB88" s="9">
        <f t="shared" si="642"/>
        <v>0</v>
      </c>
      <c r="CC88" s="9">
        <f t="shared" si="673"/>
        <v>0</v>
      </c>
      <c r="CD88" s="9">
        <f t="shared" si="642"/>
        <v>0</v>
      </c>
      <c r="CE88" s="9">
        <f t="shared" si="673"/>
        <v>0</v>
      </c>
      <c r="CF88" s="9">
        <f t="shared" si="642"/>
        <v>0</v>
      </c>
      <c r="CG88" s="9">
        <f t="shared" si="673"/>
        <v>0</v>
      </c>
      <c r="CH88" s="9">
        <f t="shared" si="642"/>
        <v>0</v>
      </c>
      <c r="CI88" s="9">
        <f t="shared" si="673"/>
        <v>0</v>
      </c>
      <c r="CJ88" s="9">
        <f t="shared" si="642"/>
        <v>0</v>
      </c>
      <c r="CK88" s="9">
        <f t="shared" si="673"/>
        <v>0</v>
      </c>
      <c r="CL88" s="9">
        <f t="shared" si="642"/>
        <v>0</v>
      </c>
      <c r="CM88" s="9">
        <f t="shared" si="673"/>
        <v>0</v>
      </c>
      <c r="CN88" s="9">
        <f t="shared" si="642"/>
        <v>0</v>
      </c>
      <c r="CO88" s="616">
        <f t="shared" si="673"/>
        <v>0</v>
      </c>
      <c r="CQ88" s="601"/>
      <c r="CR88">
        <f t="shared" si="626"/>
        <v>14206016403</v>
      </c>
      <c r="CS88" s="602" t="str">
        <f t="shared" si="637"/>
        <v>Commision</v>
      </c>
      <c r="CT88" t="str">
        <f t="shared" si="627"/>
        <v/>
      </c>
      <c r="CU88" t="str">
        <f t="shared" si="628"/>
        <v>Sales - Sales Commissions</v>
      </c>
      <c r="CW88" s="9">
        <f t="shared" si="674"/>
        <v>0</v>
      </c>
      <c r="CX88" s="9">
        <f t="shared" si="674"/>
        <v>0</v>
      </c>
      <c r="CY88" s="9">
        <f t="shared" si="643"/>
        <v>0</v>
      </c>
      <c r="CZ88" s="9">
        <f t="shared" si="675"/>
        <v>0</v>
      </c>
      <c r="DA88" s="9">
        <f t="shared" si="675"/>
        <v>0</v>
      </c>
      <c r="DB88" s="9">
        <f t="shared" si="644"/>
        <v>0</v>
      </c>
      <c r="DC88" s="9">
        <f t="shared" si="676"/>
        <v>0</v>
      </c>
      <c r="DD88" s="9">
        <f t="shared" si="676"/>
        <v>0</v>
      </c>
      <c r="DE88" s="9">
        <f t="shared" si="645"/>
        <v>0</v>
      </c>
      <c r="DF88" s="9">
        <f t="shared" si="677"/>
        <v>0</v>
      </c>
      <c r="DG88" s="9">
        <f t="shared" si="678"/>
        <v>0</v>
      </c>
      <c r="DH88" s="9">
        <f t="shared" si="679"/>
        <v>0</v>
      </c>
      <c r="DI88" s="9">
        <f t="shared" si="680"/>
        <v>0</v>
      </c>
      <c r="DJ88" s="9">
        <f t="shared" si="680"/>
        <v>0</v>
      </c>
      <c r="DK88" s="9">
        <f t="shared" si="646"/>
        <v>0</v>
      </c>
      <c r="DL88" s="9">
        <f t="shared" si="681"/>
        <v>0</v>
      </c>
      <c r="DM88" s="9">
        <f t="shared" si="681"/>
        <v>0</v>
      </c>
      <c r="DN88" s="9">
        <f t="shared" si="647"/>
        <v>0</v>
      </c>
      <c r="DO88" s="9">
        <f t="shared" si="682"/>
        <v>0</v>
      </c>
      <c r="DP88" s="9">
        <f t="shared" si="682"/>
        <v>0</v>
      </c>
      <c r="DQ88" s="9">
        <f t="shared" si="648"/>
        <v>0</v>
      </c>
      <c r="DR88" s="9">
        <f t="shared" si="683"/>
        <v>0</v>
      </c>
      <c r="DS88" s="9">
        <f t="shared" si="684"/>
        <v>0</v>
      </c>
      <c r="DT88" s="9">
        <f t="shared" si="685"/>
        <v>0</v>
      </c>
      <c r="DU88" s="9">
        <f t="shared" si="686"/>
        <v>0</v>
      </c>
      <c r="DV88" s="9">
        <f t="shared" si="686"/>
        <v>0</v>
      </c>
      <c r="DW88" s="9">
        <f t="shared" si="649"/>
        <v>0</v>
      </c>
      <c r="DX88" s="9">
        <f t="shared" si="687"/>
        <v>0</v>
      </c>
      <c r="DY88" s="9">
        <f t="shared" si="687"/>
        <v>0</v>
      </c>
      <c r="DZ88" s="9">
        <f t="shared" si="650"/>
        <v>0</v>
      </c>
      <c r="EA88" s="9">
        <f t="shared" si="688"/>
        <v>0</v>
      </c>
      <c r="EB88" s="9">
        <f t="shared" si="688"/>
        <v>0</v>
      </c>
      <c r="EC88" s="9">
        <f t="shared" si="651"/>
        <v>0</v>
      </c>
      <c r="ED88" s="9">
        <f t="shared" si="689"/>
        <v>0</v>
      </c>
      <c r="EE88" s="9">
        <f t="shared" si="690"/>
        <v>0</v>
      </c>
      <c r="EF88" s="9">
        <f t="shared" si="691"/>
        <v>0</v>
      </c>
      <c r="EG88" s="9">
        <f t="shared" si="692"/>
        <v>0</v>
      </c>
      <c r="EH88" s="9">
        <f t="shared" si="692"/>
        <v>0</v>
      </c>
      <c r="EI88" s="9">
        <f t="shared" si="652"/>
        <v>0</v>
      </c>
      <c r="EJ88" s="9">
        <f t="shared" si="693"/>
        <v>0</v>
      </c>
      <c r="EK88" s="9">
        <f t="shared" si="693"/>
        <v>0</v>
      </c>
      <c r="EL88" s="9">
        <f t="shared" si="653"/>
        <v>0</v>
      </c>
      <c r="EM88" s="9">
        <f t="shared" si="694"/>
        <v>0</v>
      </c>
      <c r="EN88" s="9">
        <f t="shared" si="694"/>
        <v>0</v>
      </c>
      <c r="EO88" s="9">
        <f t="shared" si="654"/>
        <v>0</v>
      </c>
      <c r="EP88" s="9">
        <f t="shared" si="695"/>
        <v>0</v>
      </c>
      <c r="EQ88" s="9">
        <f t="shared" si="696"/>
        <v>0</v>
      </c>
      <c r="ER88" s="9">
        <f t="shared" si="697"/>
        <v>0</v>
      </c>
      <c r="ES88" s="602"/>
    </row>
    <row r="89" spans="2:159" ht="15.75" outlineLevel="1" thickBot="1" x14ac:dyDescent="0.3">
      <c r="B89" s="601"/>
      <c r="C89" s="653">
        <v>14206011404</v>
      </c>
      <c r="D89" s="602" t="str">
        <f t="shared" si="629"/>
        <v xml:space="preserve">Marketing general </v>
      </c>
      <c r="F89" t="str">
        <f t="shared" si="639"/>
        <v>Sales -Marketing test (UA)</v>
      </c>
      <c r="H89" s="9">
        <f t="shared" si="655"/>
        <v>0</v>
      </c>
      <c r="I89" s="9">
        <f ca="1">SUMIF(Cards_selection_BPL,$C89,INDIRECT(Index!$P$16))</f>
        <v>0</v>
      </c>
      <c r="J89" s="120">
        <f t="shared" ca="1" si="656"/>
        <v>0</v>
      </c>
      <c r="L89" s="9">
        <f t="shared" si="657"/>
        <v>0</v>
      </c>
      <c r="M89" s="9">
        <f ca="1">IF(LEFT($L$6,2)="Q1",SUMIF(Cards_selection_BPL,$C89,INDIRECT(Index!$Q$16)),IF(LEFT($L$6,2)="Q2",SUMIF(Cards_selection_BPL,$C89,INDIRECT(Index!$Q$16))-SUMIF(Cards_selection_BPL,$C89,Balance_bplm_03),IF(LEFT($L$6,2)="Q3",SUMIF(Cards_selection_BPL,$C89,INDIRECT(Index!$Q$16))-SUMIF(Cards_selection_BPL,$C89,Balance_bplm_06),IF(LEFT($L$6,2)="Q4",SUMIF(Cards_selection_BPL,$C89,INDIRECT(Index!$Q$16))-SUMIF(Cards_selection_BPL,$C89,Balance_bplm_09),0))))</f>
        <v>40000</v>
      </c>
      <c r="N89" s="120">
        <f t="shared" ca="1" si="658"/>
        <v>40000</v>
      </c>
      <c r="P89" s="9">
        <f t="shared" si="698"/>
        <v>0</v>
      </c>
      <c r="Q89" s="9">
        <f ca="1">SUMIF(Cards_selection_BPL,$C89,INDIRECT(Index!$Q$16))</f>
        <v>128000</v>
      </c>
      <c r="R89" s="120">
        <f t="shared" ca="1" si="699"/>
        <v>128000</v>
      </c>
      <c r="S89" s="602"/>
      <c r="U89" s="601"/>
      <c r="V89" s="64"/>
      <c r="W89" s="64"/>
      <c r="X89" s="9">
        <f t="shared" si="640"/>
        <v>0</v>
      </c>
      <c r="Y89" s="9">
        <f t="shared" si="660"/>
        <v>0</v>
      </c>
      <c r="Z89" s="9">
        <f t="shared" si="661"/>
        <v>0</v>
      </c>
      <c r="AA89" s="9"/>
      <c r="AB89" s="9">
        <f t="shared" si="662"/>
        <v>0</v>
      </c>
      <c r="AC89" s="9">
        <f>IF(AC$6&lt;=month_of_report,(SUMIF(Cards_Selection,$C89,TB_Balance_06)-SUMIF(Cards_Selection,$C89,TB_Balance_03)),0)</f>
        <v>0</v>
      </c>
      <c r="AD89" s="9"/>
      <c r="AE89" s="9">
        <f t="shared" si="663"/>
        <v>0</v>
      </c>
      <c r="AF89" s="830">
        <f t="shared" si="664"/>
        <v>0</v>
      </c>
      <c r="AG89" s="9"/>
      <c r="AH89" s="9">
        <f t="shared" si="665"/>
        <v>0</v>
      </c>
      <c r="AI89" s="830">
        <f t="shared" si="666"/>
        <v>0</v>
      </c>
      <c r="AJ89" s="602"/>
      <c r="AL89" s="601"/>
      <c r="AM89" s="882">
        <f t="shared" si="667"/>
        <v>0</v>
      </c>
      <c r="AN89" s="9">
        <f t="shared" si="641"/>
        <v>0</v>
      </c>
      <c r="AO89" s="602"/>
      <c r="AR89" s="601" t="str">
        <f t="shared" si="631"/>
        <v/>
      </c>
      <c r="AS89">
        <f t="shared" si="632"/>
        <v>14206011404</v>
      </c>
      <c r="AT89" s="602" t="str">
        <f t="shared" si="589"/>
        <v xml:space="preserve">Marketing general </v>
      </c>
      <c r="AU89" t="str">
        <f t="shared" si="633"/>
        <v/>
      </c>
      <c r="AV89" t="str">
        <f t="shared" si="634"/>
        <v>Sales -Marketing test (UA)</v>
      </c>
      <c r="AX89" s="64"/>
      <c r="AY89" s="64"/>
      <c r="AZ89" s="64"/>
      <c r="BA89" s="64"/>
      <c r="BB89" s="64">
        <v>8000</v>
      </c>
      <c r="BC89" s="688">
        <f t="shared" si="668"/>
        <v>8000</v>
      </c>
      <c r="BD89" s="64"/>
      <c r="BE89" s="64"/>
      <c r="BF89" s="64">
        <v>20000</v>
      </c>
      <c r="BG89" s="688">
        <f t="shared" si="669"/>
        <v>20000</v>
      </c>
      <c r="BH89" s="64">
        <v>20000</v>
      </c>
      <c r="BI89" s="64">
        <v>20000</v>
      </c>
      <c r="BJ89" s="64">
        <v>20000</v>
      </c>
      <c r="BK89" s="688">
        <f t="shared" si="670"/>
        <v>60000</v>
      </c>
      <c r="BL89" s="64">
        <v>20000</v>
      </c>
      <c r="BM89" s="64">
        <v>20000</v>
      </c>
      <c r="BN89" s="64"/>
      <c r="BO89" s="688">
        <f t="shared" si="671"/>
        <v>40000</v>
      </c>
      <c r="BP89" s="687">
        <f t="shared" si="672"/>
        <v>128000</v>
      </c>
      <c r="BQ89" s="602"/>
      <c r="BS89" s="615">
        <f t="shared" si="642"/>
        <v>0</v>
      </c>
      <c r="BT89" s="9">
        <f t="shared" si="642"/>
        <v>0</v>
      </c>
      <c r="BU89" s="9">
        <f t="shared" si="673"/>
        <v>0</v>
      </c>
      <c r="BV89" s="9">
        <f t="shared" si="642"/>
        <v>8000</v>
      </c>
      <c r="BW89" s="9">
        <f t="shared" si="673"/>
        <v>8000</v>
      </c>
      <c r="BX89" s="9">
        <f t="shared" si="642"/>
        <v>0</v>
      </c>
      <c r="BY89" s="9">
        <f t="shared" si="673"/>
        <v>8000</v>
      </c>
      <c r="BZ89" s="9">
        <f t="shared" si="642"/>
        <v>0</v>
      </c>
      <c r="CA89" s="9">
        <f t="shared" si="673"/>
        <v>8000</v>
      </c>
      <c r="CB89" s="9">
        <f t="shared" si="642"/>
        <v>20000</v>
      </c>
      <c r="CC89" s="9">
        <f t="shared" si="673"/>
        <v>28000</v>
      </c>
      <c r="CD89" s="9">
        <f t="shared" si="642"/>
        <v>20000</v>
      </c>
      <c r="CE89" s="9">
        <f t="shared" si="673"/>
        <v>48000</v>
      </c>
      <c r="CF89" s="9">
        <f t="shared" si="642"/>
        <v>20000</v>
      </c>
      <c r="CG89" s="9">
        <f t="shared" si="673"/>
        <v>68000</v>
      </c>
      <c r="CH89" s="9">
        <f t="shared" si="642"/>
        <v>20000</v>
      </c>
      <c r="CI89" s="9">
        <f t="shared" si="673"/>
        <v>88000</v>
      </c>
      <c r="CJ89" s="9">
        <f t="shared" si="642"/>
        <v>20000</v>
      </c>
      <c r="CK89" s="9">
        <f t="shared" si="673"/>
        <v>108000</v>
      </c>
      <c r="CL89" s="9">
        <f t="shared" si="642"/>
        <v>20000</v>
      </c>
      <c r="CM89" s="9">
        <f t="shared" si="673"/>
        <v>128000</v>
      </c>
      <c r="CN89" s="9">
        <f t="shared" si="642"/>
        <v>0</v>
      </c>
      <c r="CO89" s="616">
        <f t="shared" si="673"/>
        <v>128000</v>
      </c>
      <c r="CQ89" s="601"/>
      <c r="CR89">
        <f t="shared" si="626"/>
        <v>14206011404</v>
      </c>
      <c r="CS89" s="602" t="str">
        <f t="shared" si="637"/>
        <v xml:space="preserve">Marketing general </v>
      </c>
      <c r="CT89" t="str">
        <f t="shared" si="627"/>
        <v/>
      </c>
      <c r="CU89" t="str">
        <f t="shared" si="628"/>
        <v>Sales -Marketing test (UA)</v>
      </c>
      <c r="CW89" s="9">
        <f t="shared" si="674"/>
        <v>0</v>
      </c>
      <c r="CX89" s="9">
        <f t="shared" si="674"/>
        <v>0</v>
      </c>
      <c r="CY89" s="9">
        <f t="shared" si="643"/>
        <v>0</v>
      </c>
      <c r="CZ89" s="9">
        <f t="shared" si="675"/>
        <v>0</v>
      </c>
      <c r="DA89" s="9">
        <f t="shared" si="675"/>
        <v>0</v>
      </c>
      <c r="DB89" s="9">
        <f t="shared" si="644"/>
        <v>0</v>
      </c>
      <c r="DC89" s="9">
        <f t="shared" si="676"/>
        <v>0</v>
      </c>
      <c r="DD89" s="9">
        <f t="shared" si="676"/>
        <v>0</v>
      </c>
      <c r="DE89" s="9">
        <f t="shared" si="645"/>
        <v>0</v>
      </c>
      <c r="DF89" s="9">
        <f t="shared" si="677"/>
        <v>0</v>
      </c>
      <c r="DG89" s="9">
        <f t="shared" si="678"/>
        <v>0</v>
      </c>
      <c r="DH89" s="9">
        <f t="shared" si="679"/>
        <v>0</v>
      </c>
      <c r="DI89" s="9">
        <f t="shared" si="680"/>
        <v>0</v>
      </c>
      <c r="DJ89" s="9">
        <f t="shared" si="680"/>
        <v>0</v>
      </c>
      <c r="DK89" s="9">
        <f t="shared" si="646"/>
        <v>0</v>
      </c>
      <c r="DL89" s="9">
        <f t="shared" si="681"/>
        <v>0</v>
      </c>
      <c r="DM89" s="9">
        <f t="shared" si="681"/>
        <v>0</v>
      </c>
      <c r="DN89" s="9">
        <f t="shared" si="647"/>
        <v>0</v>
      </c>
      <c r="DO89" s="9">
        <f t="shared" si="682"/>
        <v>0</v>
      </c>
      <c r="DP89" s="9">
        <f t="shared" si="682"/>
        <v>0</v>
      </c>
      <c r="DQ89" s="9">
        <f t="shared" si="648"/>
        <v>0</v>
      </c>
      <c r="DR89" s="9">
        <f t="shared" si="683"/>
        <v>0</v>
      </c>
      <c r="DS89" s="9">
        <f t="shared" si="684"/>
        <v>0</v>
      </c>
      <c r="DT89" s="9">
        <f t="shared" si="685"/>
        <v>0</v>
      </c>
      <c r="DU89" s="9">
        <f t="shared" si="686"/>
        <v>0</v>
      </c>
      <c r="DV89" s="9">
        <f t="shared" si="686"/>
        <v>0</v>
      </c>
      <c r="DW89" s="9">
        <f t="shared" si="649"/>
        <v>0</v>
      </c>
      <c r="DX89" s="9">
        <f t="shared" si="687"/>
        <v>0</v>
      </c>
      <c r="DY89" s="9">
        <f t="shared" si="687"/>
        <v>0</v>
      </c>
      <c r="DZ89" s="9">
        <f t="shared" si="650"/>
        <v>0</v>
      </c>
      <c r="EA89" s="9">
        <f t="shared" si="688"/>
        <v>0</v>
      </c>
      <c r="EB89" s="9">
        <f t="shared" si="688"/>
        <v>0</v>
      </c>
      <c r="EC89" s="9">
        <f t="shared" si="651"/>
        <v>0</v>
      </c>
      <c r="ED89" s="9">
        <f t="shared" si="689"/>
        <v>0</v>
      </c>
      <c r="EE89" s="9">
        <f t="shared" si="690"/>
        <v>0</v>
      </c>
      <c r="EF89" s="9">
        <f t="shared" si="691"/>
        <v>0</v>
      </c>
      <c r="EG89" s="9">
        <f t="shared" si="692"/>
        <v>0</v>
      </c>
      <c r="EH89" s="9">
        <f t="shared" si="692"/>
        <v>0</v>
      </c>
      <c r="EI89" s="9">
        <f t="shared" si="652"/>
        <v>0</v>
      </c>
      <c r="EJ89" s="9">
        <f t="shared" si="693"/>
        <v>0</v>
      </c>
      <c r="EK89" s="9">
        <f t="shared" si="693"/>
        <v>0</v>
      </c>
      <c r="EL89" s="9">
        <f t="shared" si="653"/>
        <v>0</v>
      </c>
      <c r="EM89" s="9">
        <f t="shared" si="694"/>
        <v>0</v>
      </c>
      <c r="EN89" s="9">
        <f t="shared" si="694"/>
        <v>0</v>
      </c>
      <c r="EO89" s="9">
        <f t="shared" si="654"/>
        <v>0</v>
      </c>
      <c r="EP89" s="9">
        <f t="shared" si="695"/>
        <v>0</v>
      </c>
      <c r="EQ89" s="9">
        <f t="shared" si="696"/>
        <v>0</v>
      </c>
      <c r="ER89" s="9">
        <f t="shared" si="697"/>
        <v>0</v>
      </c>
      <c r="ES89" s="602"/>
    </row>
    <row r="90" spans="2:159" hidden="1" outlineLevel="1" x14ac:dyDescent="0.25">
      <c r="B90" s="601"/>
      <c r="C90" s="653">
        <v>14206003405</v>
      </c>
      <c r="D90" s="602" t="str">
        <f t="shared" si="629"/>
        <v xml:space="preserve">Travel </v>
      </c>
      <c r="F90" t="str">
        <f t="shared" si="639"/>
        <v>Sales - Travel Abroad</v>
      </c>
      <c r="H90" s="9">
        <f t="shared" si="655"/>
        <v>0</v>
      </c>
      <c r="I90" s="9">
        <f ca="1">SUMIF(Cards_selection_BPL,$C90,INDIRECT(Index!$P$16))</f>
        <v>0</v>
      </c>
      <c r="J90" s="120">
        <f t="shared" ca="1" si="656"/>
        <v>0</v>
      </c>
      <c r="L90" s="9">
        <f t="shared" si="657"/>
        <v>0</v>
      </c>
      <c r="M90" s="9">
        <f ca="1">IF(LEFT($L$6,2)="Q1",SUMIF(Cards_selection_BPL,$C90,INDIRECT(Index!$Q$16)),IF(LEFT($L$6,2)="Q2",SUMIF(Cards_selection_BPL,$C90,INDIRECT(Index!$Q$16))-SUMIF(Cards_selection_BPL,$C90,Balance_bplm_03),IF(LEFT($L$6,2)="Q3",SUMIF(Cards_selection_BPL,$C90,INDIRECT(Index!$Q$16))-SUMIF(Cards_selection_BPL,$C90,Balance_bplm_06),IF(LEFT($L$6,2)="Q4",SUMIF(Cards_selection_BPL,$C90,INDIRECT(Index!$Q$16))-SUMIF(Cards_selection_BPL,$C90,Balance_bplm_09),0))))</f>
        <v>0</v>
      </c>
      <c r="N90" s="120">
        <f t="shared" ca="1" si="658"/>
        <v>0</v>
      </c>
      <c r="P90" s="9">
        <f t="shared" si="698"/>
        <v>0</v>
      </c>
      <c r="Q90" s="9">
        <f ca="1">SUMIF(Cards_selection_BPL,$C90,INDIRECT(Index!$Q$16))</f>
        <v>0</v>
      </c>
      <c r="R90" s="120">
        <f t="shared" ca="1" si="699"/>
        <v>0</v>
      </c>
      <c r="S90" s="602"/>
      <c r="U90" s="601"/>
      <c r="V90" s="64"/>
      <c r="W90" s="64"/>
      <c r="X90" s="9">
        <f t="shared" si="640"/>
        <v>0</v>
      </c>
      <c r="Y90" s="9">
        <f t="shared" si="660"/>
        <v>0</v>
      </c>
      <c r="Z90" s="9">
        <f t="shared" si="661"/>
        <v>0</v>
      </c>
      <c r="AA90" s="9"/>
      <c r="AB90" s="9">
        <f t="shared" si="662"/>
        <v>0</v>
      </c>
      <c r="AC90" s="9">
        <f>IF(AC$6&lt;=month_of_report,(SUMIF(Cards_Selection,$C90,TB_Balance_06)-SUMIF(Cards_Selection,$C90,TB_Balance_03)),0)</f>
        <v>0</v>
      </c>
      <c r="AD90" s="9"/>
      <c r="AE90" s="9">
        <f t="shared" si="663"/>
        <v>0</v>
      </c>
      <c r="AF90" s="830">
        <f t="shared" si="664"/>
        <v>0</v>
      </c>
      <c r="AG90" s="9"/>
      <c r="AH90" s="9">
        <f t="shared" si="665"/>
        <v>0</v>
      </c>
      <c r="AI90" s="830">
        <f t="shared" si="666"/>
        <v>0</v>
      </c>
      <c r="AJ90" s="602"/>
      <c r="AL90" s="601"/>
      <c r="AM90" s="882">
        <f t="shared" si="667"/>
        <v>0</v>
      </c>
      <c r="AN90" s="9">
        <f t="shared" si="641"/>
        <v>0</v>
      </c>
      <c r="AO90" s="602"/>
      <c r="AR90" s="601" t="str">
        <f t="shared" si="631"/>
        <v/>
      </c>
      <c r="AS90">
        <f t="shared" si="632"/>
        <v>14206003405</v>
      </c>
      <c r="AT90" s="602" t="str">
        <f t="shared" si="589"/>
        <v xml:space="preserve">Travel </v>
      </c>
      <c r="AU90" t="str">
        <f t="shared" si="633"/>
        <v/>
      </c>
      <c r="AV90" t="str">
        <f t="shared" si="634"/>
        <v>Sales - Travel Abroad</v>
      </c>
      <c r="AX90" s="64"/>
      <c r="AY90" s="64"/>
      <c r="AZ90" s="64"/>
      <c r="BA90" s="64"/>
      <c r="BB90" s="64"/>
      <c r="BC90" s="688">
        <f t="shared" si="668"/>
        <v>0</v>
      </c>
      <c r="BD90" s="64"/>
      <c r="BE90" s="64"/>
      <c r="BF90" s="64"/>
      <c r="BG90" s="688">
        <f t="shared" si="669"/>
        <v>0</v>
      </c>
      <c r="BH90" s="64"/>
      <c r="BI90" s="64"/>
      <c r="BJ90" s="64"/>
      <c r="BK90" s="688">
        <f t="shared" si="670"/>
        <v>0</v>
      </c>
      <c r="BL90" s="64"/>
      <c r="BM90" s="64"/>
      <c r="BN90" s="64"/>
      <c r="BO90" s="688">
        <f t="shared" si="671"/>
        <v>0</v>
      </c>
      <c r="BP90" s="687">
        <f t="shared" si="672"/>
        <v>0</v>
      </c>
      <c r="BQ90" s="602"/>
      <c r="BS90" s="615">
        <f t="shared" si="642"/>
        <v>0</v>
      </c>
      <c r="BT90" s="9">
        <f t="shared" si="642"/>
        <v>0</v>
      </c>
      <c r="BU90" s="9">
        <f t="shared" si="673"/>
        <v>0</v>
      </c>
      <c r="BV90" s="9">
        <f t="shared" si="642"/>
        <v>0</v>
      </c>
      <c r="BW90" s="9">
        <f t="shared" si="673"/>
        <v>0</v>
      </c>
      <c r="BX90" s="9">
        <f t="shared" si="642"/>
        <v>0</v>
      </c>
      <c r="BY90" s="9">
        <f t="shared" si="673"/>
        <v>0</v>
      </c>
      <c r="BZ90" s="9">
        <f t="shared" si="642"/>
        <v>0</v>
      </c>
      <c r="CA90" s="9">
        <f t="shared" si="673"/>
        <v>0</v>
      </c>
      <c r="CB90" s="9">
        <f t="shared" si="642"/>
        <v>0</v>
      </c>
      <c r="CC90" s="9">
        <f t="shared" si="673"/>
        <v>0</v>
      </c>
      <c r="CD90" s="9">
        <f t="shared" si="642"/>
        <v>0</v>
      </c>
      <c r="CE90" s="9">
        <f t="shared" si="673"/>
        <v>0</v>
      </c>
      <c r="CF90" s="9">
        <f t="shared" si="642"/>
        <v>0</v>
      </c>
      <c r="CG90" s="9">
        <f t="shared" si="673"/>
        <v>0</v>
      </c>
      <c r="CH90" s="9">
        <f t="shared" si="642"/>
        <v>0</v>
      </c>
      <c r="CI90" s="9">
        <f t="shared" si="673"/>
        <v>0</v>
      </c>
      <c r="CJ90" s="9">
        <f t="shared" si="642"/>
        <v>0</v>
      </c>
      <c r="CK90" s="9">
        <f t="shared" si="673"/>
        <v>0</v>
      </c>
      <c r="CL90" s="9">
        <f t="shared" si="642"/>
        <v>0</v>
      </c>
      <c r="CM90" s="9">
        <f t="shared" si="673"/>
        <v>0</v>
      </c>
      <c r="CN90" s="9">
        <f t="shared" si="642"/>
        <v>0</v>
      </c>
      <c r="CO90" s="616">
        <f t="shared" si="673"/>
        <v>0</v>
      </c>
      <c r="CQ90" s="601"/>
      <c r="CR90">
        <f t="shared" si="626"/>
        <v>14206003405</v>
      </c>
      <c r="CS90" s="602" t="str">
        <f t="shared" si="637"/>
        <v xml:space="preserve">Travel </v>
      </c>
      <c r="CT90" t="str">
        <f t="shared" si="627"/>
        <v/>
      </c>
      <c r="CU90" t="str">
        <f t="shared" si="628"/>
        <v>Sales - Travel Abroad</v>
      </c>
      <c r="CW90" s="9">
        <f t="shared" si="674"/>
        <v>0</v>
      </c>
      <c r="CX90" s="9">
        <f t="shared" si="674"/>
        <v>0</v>
      </c>
      <c r="CY90" s="9">
        <f t="shared" si="643"/>
        <v>0</v>
      </c>
      <c r="CZ90" s="9">
        <f t="shared" si="675"/>
        <v>0</v>
      </c>
      <c r="DA90" s="9">
        <f t="shared" si="675"/>
        <v>0</v>
      </c>
      <c r="DB90" s="9">
        <f t="shared" si="644"/>
        <v>0</v>
      </c>
      <c r="DC90" s="9">
        <f t="shared" si="676"/>
        <v>0</v>
      </c>
      <c r="DD90" s="9">
        <f t="shared" si="676"/>
        <v>0</v>
      </c>
      <c r="DE90" s="9">
        <f t="shared" si="645"/>
        <v>0</v>
      </c>
      <c r="DF90" s="9">
        <f t="shared" si="677"/>
        <v>0</v>
      </c>
      <c r="DG90" s="9">
        <f t="shared" si="678"/>
        <v>0</v>
      </c>
      <c r="DH90" s="9">
        <f t="shared" si="679"/>
        <v>0</v>
      </c>
      <c r="DI90" s="9">
        <f t="shared" si="680"/>
        <v>0</v>
      </c>
      <c r="DJ90" s="9">
        <f t="shared" si="680"/>
        <v>0</v>
      </c>
      <c r="DK90" s="9">
        <f t="shared" si="646"/>
        <v>0</v>
      </c>
      <c r="DL90" s="9">
        <f t="shared" si="681"/>
        <v>0</v>
      </c>
      <c r="DM90" s="9">
        <f t="shared" si="681"/>
        <v>0</v>
      </c>
      <c r="DN90" s="9">
        <f t="shared" si="647"/>
        <v>0</v>
      </c>
      <c r="DO90" s="9">
        <f t="shared" si="682"/>
        <v>0</v>
      </c>
      <c r="DP90" s="9">
        <f t="shared" si="682"/>
        <v>0</v>
      </c>
      <c r="DQ90" s="9">
        <f t="shared" si="648"/>
        <v>0</v>
      </c>
      <c r="DR90" s="9">
        <f t="shared" si="683"/>
        <v>0</v>
      </c>
      <c r="DS90" s="9">
        <f t="shared" si="684"/>
        <v>0</v>
      </c>
      <c r="DT90" s="9">
        <f t="shared" si="685"/>
        <v>0</v>
      </c>
      <c r="DU90" s="9">
        <f t="shared" si="686"/>
        <v>0</v>
      </c>
      <c r="DV90" s="9">
        <f t="shared" si="686"/>
        <v>0</v>
      </c>
      <c r="DW90" s="9">
        <f t="shared" si="649"/>
        <v>0</v>
      </c>
      <c r="DX90" s="9">
        <f t="shared" si="687"/>
        <v>0</v>
      </c>
      <c r="DY90" s="9">
        <f t="shared" si="687"/>
        <v>0</v>
      </c>
      <c r="DZ90" s="9">
        <f t="shared" si="650"/>
        <v>0</v>
      </c>
      <c r="EA90" s="9">
        <f t="shared" si="688"/>
        <v>0</v>
      </c>
      <c r="EB90" s="9">
        <f t="shared" si="688"/>
        <v>0</v>
      </c>
      <c r="EC90" s="9">
        <f t="shared" si="651"/>
        <v>0</v>
      </c>
      <c r="ED90" s="9">
        <f t="shared" si="689"/>
        <v>0</v>
      </c>
      <c r="EE90" s="9">
        <f t="shared" si="690"/>
        <v>0</v>
      </c>
      <c r="EF90" s="9">
        <f t="shared" si="691"/>
        <v>0</v>
      </c>
      <c r="EG90" s="9">
        <f t="shared" si="692"/>
        <v>0</v>
      </c>
      <c r="EH90" s="9">
        <f t="shared" si="692"/>
        <v>0</v>
      </c>
      <c r="EI90" s="9">
        <f t="shared" si="652"/>
        <v>0</v>
      </c>
      <c r="EJ90" s="9">
        <f t="shared" si="693"/>
        <v>0</v>
      </c>
      <c r="EK90" s="9">
        <f t="shared" si="693"/>
        <v>0</v>
      </c>
      <c r="EL90" s="9">
        <f t="shared" si="653"/>
        <v>0</v>
      </c>
      <c r="EM90" s="9">
        <f t="shared" si="694"/>
        <v>0</v>
      </c>
      <c r="EN90" s="9">
        <f t="shared" si="694"/>
        <v>0</v>
      </c>
      <c r="EO90" s="9">
        <f t="shared" si="654"/>
        <v>0</v>
      </c>
      <c r="EP90" s="9">
        <f t="shared" si="695"/>
        <v>0</v>
      </c>
      <c r="EQ90" s="9">
        <f t="shared" si="696"/>
        <v>0</v>
      </c>
      <c r="ER90" s="9">
        <f t="shared" si="697"/>
        <v>0</v>
      </c>
      <c r="ES90" s="602"/>
    </row>
    <row r="91" spans="2:159" ht="15.75" hidden="1" outlineLevel="1" thickBot="1" x14ac:dyDescent="0.3">
      <c r="B91" s="601"/>
      <c r="C91" s="653">
        <v>14206015406</v>
      </c>
      <c r="D91" s="602" t="str">
        <f t="shared" si="629"/>
        <v>Others</v>
      </c>
      <c r="F91" t="str">
        <f t="shared" si="639"/>
        <v>Sales - Contingency</v>
      </c>
      <c r="H91" s="9">
        <f t="shared" si="655"/>
        <v>0</v>
      </c>
      <c r="I91" s="9">
        <f ca="1">SUMIF(Cards_selection_BPL,$C91,INDIRECT(Index!$P$16))</f>
        <v>0</v>
      </c>
      <c r="J91" s="120">
        <f t="shared" ca="1" si="656"/>
        <v>0</v>
      </c>
      <c r="L91" s="9">
        <f t="shared" si="657"/>
        <v>0</v>
      </c>
      <c r="M91" s="9">
        <f ca="1">IF(LEFT($L$6,2)="Q1",SUMIF(Cards_selection_BPL,$C91,INDIRECT(Index!$Q$16)),IF(LEFT($L$6,2)="Q2",SUMIF(Cards_selection_BPL,$C91,INDIRECT(Index!$Q$16))-SUMIF(Cards_selection_BPL,$C91,Balance_bplm_03),IF(LEFT($L$6,2)="Q3",SUMIF(Cards_selection_BPL,$C91,INDIRECT(Index!$Q$16))-SUMIF(Cards_selection_BPL,$C91,Balance_bplm_06),IF(LEFT($L$6,2)="Q4",SUMIF(Cards_selection_BPL,$C91,INDIRECT(Index!$Q$16))-SUMIF(Cards_selection_BPL,$C91,Balance_bplm_09),0))))</f>
        <v>0</v>
      </c>
      <c r="N91" s="120">
        <f t="shared" ca="1" si="658"/>
        <v>0</v>
      </c>
      <c r="P91" s="9">
        <f t="shared" si="698"/>
        <v>0</v>
      </c>
      <c r="Q91" s="9">
        <f ca="1">SUMIF(Cards_selection_BPL,$C91,INDIRECT(Index!$Q$16))</f>
        <v>0</v>
      </c>
      <c r="R91" s="120">
        <f t="shared" ca="1" si="699"/>
        <v>0</v>
      </c>
      <c r="S91" s="602"/>
      <c r="U91" s="601"/>
      <c r="V91" s="64"/>
      <c r="W91" s="64"/>
      <c r="X91" s="9">
        <f t="shared" si="640"/>
        <v>0</v>
      </c>
      <c r="Y91" s="9">
        <f t="shared" si="660"/>
        <v>0</v>
      </c>
      <c r="Z91" s="9">
        <f t="shared" si="661"/>
        <v>0</v>
      </c>
      <c r="AA91" s="9"/>
      <c r="AB91" s="9">
        <f t="shared" si="662"/>
        <v>0</v>
      </c>
      <c r="AC91" s="9">
        <f>IF(AC$6&lt;=month_of_report,(SUMIF(Cards_Selection,$C91,TB_Balance_06)-SUMIF(Cards_Selection,$C91,TB_Balance_03)),0)</f>
        <v>0</v>
      </c>
      <c r="AD91" s="9"/>
      <c r="AE91" s="9">
        <f t="shared" si="663"/>
        <v>0</v>
      </c>
      <c r="AF91" s="830">
        <f t="shared" si="664"/>
        <v>0</v>
      </c>
      <c r="AG91" s="9"/>
      <c r="AH91" s="9">
        <f t="shared" si="665"/>
        <v>0</v>
      </c>
      <c r="AI91" s="830">
        <f t="shared" si="666"/>
        <v>0</v>
      </c>
      <c r="AJ91" s="602"/>
      <c r="AL91" s="601"/>
      <c r="AM91" s="882">
        <f t="shared" si="667"/>
        <v>0</v>
      </c>
      <c r="AN91" s="9">
        <f t="shared" si="641"/>
        <v>0</v>
      </c>
      <c r="AO91" s="602"/>
      <c r="AR91" s="601" t="str">
        <f t="shared" si="631"/>
        <v/>
      </c>
      <c r="AS91">
        <f t="shared" si="632"/>
        <v>14206015406</v>
      </c>
      <c r="AT91" s="602" t="str">
        <f t="shared" si="589"/>
        <v>Others</v>
      </c>
      <c r="AU91" t="str">
        <f t="shared" si="633"/>
        <v/>
      </c>
      <c r="AV91" t="str">
        <f t="shared" si="634"/>
        <v>Sales - Contingency</v>
      </c>
      <c r="AX91" s="64"/>
      <c r="AY91" s="64"/>
      <c r="AZ91" s="64"/>
      <c r="BA91" s="64"/>
      <c r="BB91" s="64"/>
      <c r="BC91" s="688">
        <f t="shared" si="668"/>
        <v>0</v>
      </c>
      <c r="BD91" s="64"/>
      <c r="BE91" s="64"/>
      <c r="BF91" s="64"/>
      <c r="BG91" s="688">
        <f t="shared" si="669"/>
        <v>0</v>
      </c>
      <c r="BH91" s="64"/>
      <c r="BI91" s="64"/>
      <c r="BJ91" s="64"/>
      <c r="BK91" s="688">
        <f t="shared" si="670"/>
        <v>0</v>
      </c>
      <c r="BL91" s="64"/>
      <c r="BM91" s="64"/>
      <c r="BN91" s="64"/>
      <c r="BO91" s="688">
        <f t="shared" si="671"/>
        <v>0</v>
      </c>
      <c r="BP91" s="687">
        <f t="shared" si="672"/>
        <v>0</v>
      </c>
      <c r="BQ91" s="602"/>
      <c r="BS91" s="615">
        <f t="shared" si="642"/>
        <v>0</v>
      </c>
      <c r="BT91" s="9">
        <f t="shared" si="642"/>
        <v>0</v>
      </c>
      <c r="BU91" s="9">
        <f t="shared" si="673"/>
        <v>0</v>
      </c>
      <c r="BV91" s="9">
        <f t="shared" si="642"/>
        <v>0</v>
      </c>
      <c r="BW91" s="9">
        <f t="shared" si="673"/>
        <v>0</v>
      </c>
      <c r="BX91" s="9">
        <f t="shared" si="642"/>
        <v>0</v>
      </c>
      <c r="BY91" s="9">
        <f t="shared" si="673"/>
        <v>0</v>
      </c>
      <c r="BZ91" s="9">
        <f t="shared" si="642"/>
        <v>0</v>
      </c>
      <c r="CA91" s="9">
        <f t="shared" si="673"/>
        <v>0</v>
      </c>
      <c r="CB91" s="9">
        <f t="shared" si="642"/>
        <v>0</v>
      </c>
      <c r="CC91" s="9">
        <f t="shared" si="673"/>
        <v>0</v>
      </c>
      <c r="CD91" s="9">
        <f t="shared" si="642"/>
        <v>0</v>
      </c>
      <c r="CE91" s="9">
        <f t="shared" si="673"/>
        <v>0</v>
      </c>
      <c r="CF91" s="9">
        <f t="shared" si="642"/>
        <v>0</v>
      </c>
      <c r="CG91" s="9">
        <f t="shared" si="673"/>
        <v>0</v>
      </c>
      <c r="CH91" s="9">
        <f t="shared" si="642"/>
        <v>0</v>
      </c>
      <c r="CI91" s="9">
        <f t="shared" si="673"/>
        <v>0</v>
      </c>
      <c r="CJ91" s="9">
        <f t="shared" si="642"/>
        <v>0</v>
      </c>
      <c r="CK91" s="9">
        <f t="shared" si="673"/>
        <v>0</v>
      </c>
      <c r="CL91" s="9">
        <f t="shared" si="642"/>
        <v>0</v>
      </c>
      <c r="CM91" s="9">
        <f t="shared" si="673"/>
        <v>0</v>
      </c>
      <c r="CN91" s="9">
        <f t="shared" si="642"/>
        <v>0</v>
      </c>
      <c r="CO91" s="616">
        <f t="shared" si="673"/>
        <v>0</v>
      </c>
      <c r="CQ91" s="601"/>
      <c r="CR91">
        <f t="shared" si="626"/>
        <v>14206015406</v>
      </c>
      <c r="CS91" s="602" t="str">
        <f t="shared" si="637"/>
        <v>Others</v>
      </c>
      <c r="CT91" t="str">
        <f t="shared" si="627"/>
        <v/>
      </c>
      <c r="CU91" t="str">
        <f t="shared" si="628"/>
        <v>Sales - Contingency</v>
      </c>
      <c r="CW91" s="9">
        <f t="shared" si="674"/>
        <v>0</v>
      </c>
      <c r="CX91" s="9">
        <f t="shared" si="674"/>
        <v>0</v>
      </c>
      <c r="CY91" s="9">
        <f t="shared" si="643"/>
        <v>0</v>
      </c>
      <c r="CZ91" s="9">
        <f t="shared" si="675"/>
        <v>0</v>
      </c>
      <c r="DA91" s="9">
        <f t="shared" si="675"/>
        <v>0</v>
      </c>
      <c r="DB91" s="9">
        <f t="shared" si="644"/>
        <v>0</v>
      </c>
      <c r="DC91" s="9">
        <f t="shared" si="676"/>
        <v>0</v>
      </c>
      <c r="DD91" s="9">
        <f t="shared" si="676"/>
        <v>0</v>
      </c>
      <c r="DE91" s="9">
        <f t="shared" si="645"/>
        <v>0</v>
      </c>
      <c r="DF91" s="9">
        <f t="shared" si="677"/>
        <v>0</v>
      </c>
      <c r="DG91" s="9">
        <f t="shared" si="678"/>
        <v>0</v>
      </c>
      <c r="DH91" s="9">
        <f t="shared" si="679"/>
        <v>0</v>
      </c>
      <c r="DI91" s="9">
        <f t="shared" si="680"/>
        <v>0</v>
      </c>
      <c r="DJ91" s="9">
        <f t="shared" si="680"/>
        <v>0</v>
      </c>
      <c r="DK91" s="9">
        <f t="shared" si="646"/>
        <v>0</v>
      </c>
      <c r="DL91" s="9">
        <f t="shared" si="681"/>
        <v>0</v>
      </c>
      <c r="DM91" s="9">
        <f t="shared" si="681"/>
        <v>0</v>
      </c>
      <c r="DN91" s="9">
        <f t="shared" si="647"/>
        <v>0</v>
      </c>
      <c r="DO91" s="9">
        <f t="shared" si="682"/>
        <v>0</v>
      </c>
      <c r="DP91" s="9">
        <f t="shared" si="682"/>
        <v>0</v>
      </c>
      <c r="DQ91" s="9">
        <f t="shared" si="648"/>
        <v>0</v>
      </c>
      <c r="DR91" s="9">
        <f t="shared" si="683"/>
        <v>0</v>
      </c>
      <c r="DS91" s="9">
        <f t="shared" si="684"/>
        <v>0</v>
      </c>
      <c r="DT91" s="9">
        <f t="shared" si="685"/>
        <v>0</v>
      </c>
      <c r="DU91" s="9">
        <f t="shared" si="686"/>
        <v>0</v>
      </c>
      <c r="DV91" s="9">
        <f t="shared" si="686"/>
        <v>0</v>
      </c>
      <c r="DW91" s="9">
        <f t="shared" si="649"/>
        <v>0</v>
      </c>
      <c r="DX91" s="9">
        <f t="shared" si="687"/>
        <v>0</v>
      </c>
      <c r="DY91" s="9">
        <f t="shared" si="687"/>
        <v>0</v>
      </c>
      <c r="DZ91" s="9">
        <f t="shared" si="650"/>
        <v>0</v>
      </c>
      <c r="EA91" s="9">
        <f t="shared" si="688"/>
        <v>0</v>
      </c>
      <c r="EB91" s="9">
        <f t="shared" si="688"/>
        <v>0</v>
      </c>
      <c r="EC91" s="9">
        <f t="shared" si="651"/>
        <v>0</v>
      </c>
      <c r="ED91" s="9">
        <f t="shared" si="689"/>
        <v>0</v>
      </c>
      <c r="EE91" s="9">
        <f t="shared" si="690"/>
        <v>0</v>
      </c>
      <c r="EF91" s="9">
        <f t="shared" si="691"/>
        <v>0</v>
      </c>
      <c r="EG91" s="9">
        <f t="shared" si="692"/>
        <v>0</v>
      </c>
      <c r="EH91" s="9">
        <f t="shared" si="692"/>
        <v>0</v>
      </c>
      <c r="EI91" s="9">
        <f t="shared" si="652"/>
        <v>0</v>
      </c>
      <c r="EJ91" s="9">
        <f t="shared" si="693"/>
        <v>0</v>
      </c>
      <c r="EK91" s="9">
        <f t="shared" si="693"/>
        <v>0</v>
      </c>
      <c r="EL91" s="9">
        <f t="shared" si="653"/>
        <v>0</v>
      </c>
      <c r="EM91" s="9">
        <f t="shared" si="694"/>
        <v>0</v>
      </c>
      <c r="EN91" s="9">
        <f t="shared" si="694"/>
        <v>0</v>
      </c>
      <c r="EO91" s="9">
        <f t="shared" si="654"/>
        <v>0</v>
      </c>
      <c r="EP91" s="9">
        <f t="shared" si="695"/>
        <v>0</v>
      </c>
      <c r="EQ91" s="9">
        <f t="shared" si="696"/>
        <v>0</v>
      </c>
      <c r="ER91" s="9">
        <f t="shared" si="697"/>
        <v>0</v>
      </c>
      <c r="ES91" s="602"/>
    </row>
    <row r="92" spans="2:159" hidden="1" outlineLevel="1" x14ac:dyDescent="0.25">
      <c r="B92" s="601"/>
      <c r="C92" s="23"/>
      <c r="D92" s="602" t="str">
        <f t="shared" si="629"/>
        <v/>
      </c>
      <c r="F92" t="str">
        <f t="shared" si="639"/>
        <v/>
      </c>
      <c r="H92" s="9">
        <f t="shared" si="655"/>
        <v>0</v>
      </c>
      <c r="I92" s="9">
        <f ca="1">SUMIF(Cards_selection_BPL,$C92,INDIRECT(Index!$P$16))</f>
        <v>0</v>
      </c>
      <c r="J92" s="120">
        <f t="shared" ca="1" si="656"/>
        <v>0</v>
      </c>
      <c r="L92" s="9">
        <f t="shared" si="657"/>
        <v>0</v>
      </c>
      <c r="M92" s="9">
        <f ca="1">IF(LEFT($L$6,2)="Q1",SUMIF(Cards_selection_BPL,$C92,INDIRECT(Index!$Q$16)),IF(LEFT($L$6,2)="Q2",SUMIF(Cards_selection_BPL,$C92,INDIRECT(Index!$Q$16))-SUMIF(Cards_selection_BPL,$C92,Balance_bplm_03),IF(LEFT($L$6,2)="Q3",SUMIF(Cards_selection_BPL,$C92,INDIRECT(Index!$Q$16))-SUMIF(Cards_selection_BPL,$C92,Balance_bplm_06),IF(LEFT($L$6,2)="Q4",SUMIF(Cards_selection_BPL,$C92,INDIRECT(Index!$Q$16))-SUMIF(Cards_selection_BPL,$C92,Balance_bplm_09),0))))</f>
        <v>0</v>
      </c>
      <c r="N92" s="120">
        <f t="shared" ca="1" si="658"/>
        <v>0</v>
      </c>
      <c r="P92" s="9">
        <f t="shared" si="698"/>
        <v>0</v>
      </c>
      <c r="Q92" s="9">
        <f ca="1">SUMIF(Cards_selection_BPL,$C92,INDIRECT(Index!$Q$16))</f>
        <v>0</v>
      </c>
      <c r="R92" s="120">
        <f t="shared" ca="1" si="699"/>
        <v>0</v>
      </c>
      <c r="S92" s="602"/>
      <c r="U92" s="601"/>
      <c r="V92" s="64"/>
      <c r="W92" s="64"/>
      <c r="X92" s="9">
        <f t="shared" si="640"/>
        <v>0</v>
      </c>
      <c r="Y92" s="9">
        <f t="shared" si="660"/>
        <v>0</v>
      </c>
      <c r="Z92" s="9">
        <f t="shared" si="661"/>
        <v>0</v>
      </c>
      <c r="AA92" s="9"/>
      <c r="AB92" s="9">
        <f t="shared" si="662"/>
        <v>0</v>
      </c>
      <c r="AC92" s="9">
        <f>IF(AC$6&lt;=month_of_report,(SUMIF(Cards_Selection,$C92,TB_Balance_06)-SUMIF(Cards_Selection,$C92,TB_Balance_03)),0)</f>
        <v>0</v>
      </c>
      <c r="AD92" s="9"/>
      <c r="AE92" s="9">
        <f t="shared" si="663"/>
        <v>0</v>
      </c>
      <c r="AF92" s="830">
        <f t="shared" ref="AF92:AF98" si="700">IF(AF$6&lt;=month_of_report,(SUMIF(Cards_Selection,$C92,TB_Balance_09)-SUMIF(Cards_Selection,$C92,TB_Balance_08)),0)</f>
        <v>0</v>
      </c>
      <c r="AG92" s="9">
        <f t="shared" ref="AG92:AG98" si="701">IF(AG$6&lt;=month_of_report,(SUMIF(Cards_Selection,$C92,TB_Balance_10)-SUMIF(Cards_Selection,$C92,TB_Balance_09)),0)</f>
        <v>0</v>
      </c>
      <c r="AH92" s="9">
        <f t="shared" si="665"/>
        <v>0</v>
      </c>
      <c r="AI92" s="830">
        <f t="shared" si="666"/>
        <v>0</v>
      </c>
      <c r="AJ92" s="602"/>
      <c r="AL92" s="601"/>
      <c r="AM92" s="882">
        <f t="shared" si="667"/>
        <v>0</v>
      </c>
      <c r="AN92" s="9">
        <f t="shared" si="641"/>
        <v>0</v>
      </c>
      <c r="AO92" s="602"/>
      <c r="AR92" s="601" t="str">
        <f t="shared" si="631"/>
        <v/>
      </c>
      <c r="AS92" t="str">
        <f t="shared" si="632"/>
        <v/>
      </c>
      <c r="AT92" s="602" t="str">
        <f t="shared" si="589"/>
        <v/>
      </c>
      <c r="AU92" t="str">
        <f t="shared" si="633"/>
        <v/>
      </c>
      <c r="AV92" t="str">
        <f t="shared" si="634"/>
        <v/>
      </c>
      <c r="AX92" s="64"/>
      <c r="AY92" s="64"/>
      <c r="AZ92" s="64"/>
      <c r="BA92" s="64"/>
      <c r="BB92" s="64"/>
      <c r="BC92" s="688">
        <f t="shared" si="668"/>
        <v>0</v>
      </c>
      <c r="BD92" s="64"/>
      <c r="BE92" s="64"/>
      <c r="BF92" s="64"/>
      <c r="BG92" s="688">
        <f t="shared" si="669"/>
        <v>0</v>
      </c>
      <c r="BH92" s="64"/>
      <c r="BI92" s="64"/>
      <c r="BJ92" s="64"/>
      <c r="BK92" s="688">
        <f t="shared" si="670"/>
        <v>0</v>
      </c>
      <c r="BL92" s="64"/>
      <c r="BM92" s="64"/>
      <c r="BN92" s="64"/>
      <c r="BO92" s="688">
        <f t="shared" si="671"/>
        <v>0</v>
      </c>
      <c r="BP92" s="687">
        <f t="shared" si="672"/>
        <v>0</v>
      </c>
      <c r="BQ92" s="602"/>
      <c r="BS92" s="615">
        <f t="shared" si="642"/>
        <v>0</v>
      </c>
      <c r="BT92" s="9">
        <f t="shared" si="642"/>
        <v>0</v>
      </c>
      <c r="BU92" s="9">
        <f t="shared" si="673"/>
        <v>0</v>
      </c>
      <c r="BV92" s="9">
        <f t="shared" si="642"/>
        <v>0</v>
      </c>
      <c r="BW92" s="9">
        <f t="shared" si="673"/>
        <v>0</v>
      </c>
      <c r="BX92" s="9">
        <f t="shared" si="642"/>
        <v>0</v>
      </c>
      <c r="BY92" s="9">
        <f t="shared" si="673"/>
        <v>0</v>
      </c>
      <c r="BZ92" s="9">
        <f t="shared" si="642"/>
        <v>0</v>
      </c>
      <c r="CA92" s="9">
        <f t="shared" si="673"/>
        <v>0</v>
      </c>
      <c r="CB92" s="9">
        <f t="shared" si="642"/>
        <v>0</v>
      </c>
      <c r="CC92" s="9">
        <f t="shared" si="673"/>
        <v>0</v>
      </c>
      <c r="CD92" s="9">
        <f t="shared" si="642"/>
        <v>0</v>
      </c>
      <c r="CE92" s="9">
        <f t="shared" si="673"/>
        <v>0</v>
      </c>
      <c r="CF92" s="9">
        <f t="shared" si="642"/>
        <v>0</v>
      </c>
      <c r="CG92" s="9">
        <f t="shared" si="673"/>
        <v>0</v>
      </c>
      <c r="CH92" s="9">
        <f t="shared" si="642"/>
        <v>0</v>
      </c>
      <c r="CI92" s="9">
        <f t="shared" si="673"/>
        <v>0</v>
      </c>
      <c r="CJ92" s="9">
        <f t="shared" si="642"/>
        <v>0</v>
      </c>
      <c r="CK92" s="9">
        <f t="shared" si="673"/>
        <v>0</v>
      </c>
      <c r="CL92" s="9">
        <f t="shared" si="642"/>
        <v>0</v>
      </c>
      <c r="CM92" s="9">
        <f t="shared" si="673"/>
        <v>0</v>
      </c>
      <c r="CN92" s="9">
        <f t="shared" si="642"/>
        <v>0</v>
      </c>
      <c r="CO92" s="616">
        <f t="shared" si="673"/>
        <v>0</v>
      </c>
      <c r="CQ92" s="601"/>
      <c r="CR92" t="str">
        <f t="shared" si="626"/>
        <v/>
      </c>
      <c r="CS92" s="602" t="e">
        <f t="shared" si="637"/>
        <v>#N/A</v>
      </c>
      <c r="CT92" t="str">
        <f t="shared" si="627"/>
        <v/>
      </c>
      <c r="CU92" t="str">
        <f t="shared" si="628"/>
        <v/>
      </c>
      <c r="CW92" s="9">
        <f t="shared" si="674"/>
        <v>0</v>
      </c>
      <c r="CX92" s="9">
        <f t="shared" si="674"/>
        <v>0</v>
      </c>
      <c r="CY92" s="9">
        <f t="shared" si="643"/>
        <v>0</v>
      </c>
      <c r="CZ92" s="9">
        <f t="shared" si="675"/>
        <v>0</v>
      </c>
      <c r="DA92" s="9">
        <f t="shared" si="675"/>
        <v>0</v>
      </c>
      <c r="DB92" s="9">
        <f t="shared" si="644"/>
        <v>0</v>
      </c>
      <c r="DC92" s="9">
        <f t="shared" si="676"/>
        <v>0</v>
      </c>
      <c r="DD92" s="9">
        <f t="shared" si="676"/>
        <v>0</v>
      </c>
      <c r="DE92" s="9">
        <f t="shared" si="645"/>
        <v>0</v>
      </c>
      <c r="DF92" s="9">
        <f t="shared" si="677"/>
        <v>0</v>
      </c>
      <c r="DG92" s="9">
        <f t="shared" si="678"/>
        <v>0</v>
      </c>
      <c r="DH92" s="9">
        <f t="shared" si="679"/>
        <v>0</v>
      </c>
      <c r="DI92" s="9">
        <f t="shared" si="680"/>
        <v>0</v>
      </c>
      <c r="DJ92" s="9">
        <f t="shared" si="680"/>
        <v>0</v>
      </c>
      <c r="DK92" s="9">
        <f t="shared" si="646"/>
        <v>0</v>
      </c>
      <c r="DL92" s="9">
        <f t="shared" si="681"/>
        <v>0</v>
      </c>
      <c r="DM92" s="9">
        <f t="shared" si="681"/>
        <v>0</v>
      </c>
      <c r="DN92" s="9">
        <f t="shared" si="647"/>
        <v>0</v>
      </c>
      <c r="DO92" s="9">
        <f t="shared" si="682"/>
        <v>0</v>
      </c>
      <c r="DP92" s="9">
        <f t="shared" si="682"/>
        <v>0</v>
      </c>
      <c r="DQ92" s="9">
        <f t="shared" si="648"/>
        <v>0</v>
      </c>
      <c r="DR92" s="9">
        <f t="shared" si="683"/>
        <v>0</v>
      </c>
      <c r="DS92" s="9">
        <f t="shared" si="684"/>
        <v>0</v>
      </c>
      <c r="DT92" s="9">
        <f t="shared" si="685"/>
        <v>0</v>
      </c>
      <c r="DU92" s="9">
        <f t="shared" si="686"/>
        <v>0</v>
      </c>
      <c r="DV92" s="9">
        <f t="shared" si="686"/>
        <v>0</v>
      </c>
      <c r="DW92" s="9">
        <f t="shared" si="649"/>
        <v>0</v>
      </c>
      <c r="DX92" s="9">
        <f t="shared" si="687"/>
        <v>0</v>
      </c>
      <c r="DY92" s="9">
        <f t="shared" si="687"/>
        <v>0</v>
      </c>
      <c r="DZ92" s="9">
        <f t="shared" si="650"/>
        <v>0</v>
      </c>
      <c r="EA92" s="9">
        <f t="shared" si="688"/>
        <v>0</v>
      </c>
      <c r="EB92" s="9">
        <f t="shared" si="688"/>
        <v>0</v>
      </c>
      <c r="EC92" s="9">
        <f t="shared" si="651"/>
        <v>0</v>
      </c>
      <c r="ED92" s="9">
        <f t="shared" si="689"/>
        <v>0</v>
      </c>
      <c r="EE92" s="9">
        <f t="shared" si="690"/>
        <v>0</v>
      </c>
      <c r="EF92" s="9">
        <f t="shared" si="691"/>
        <v>0</v>
      </c>
      <c r="EG92" s="9">
        <f t="shared" si="692"/>
        <v>0</v>
      </c>
      <c r="EH92" s="9">
        <f t="shared" si="692"/>
        <v>0</v>
      </c>
      <c r="EI92" s="9">
        <f t="shared" si="652"/>
        <v>0</v>
      </c>
      <c r="EJ92" s="9">
        <f t="shared" si="693"/>
        <v>0</v>
      </c>
      <c r="EK92" s="9">
        <f t="shared" si="693"/>
        <v>0</v>
      </c>
      <c r="EL92" s="9">
        <f t="shared" si="653"/>
        <v>0</v>
      </c>
      <c r="EM92" s="9">
        <f t="shared" si="694"/>
        <v>0</v>
      </c>
      <c r="EN92" s="9">
        <f t="shared" si="694"/>
        <v>0</v>
      </c>
      <c r="EO92" s="9">
        <f t="shared" si="654"/>
        <v>0</v>
      </c>
      <c r="EP92" s="9">
        <f t="shared" si="695"/>
        <v>0</v>
      </c>
      <c r="EQ92" s="9">
        <f t="shared" si="696"/>
        <v>0</v>
      </c>
      <c r="ER92" s="9">
        <f t="shared" si="697"/>
        <v>0</v>
      </c>
      <c r="ES92" s="602"/>
    </row>
    <row r="93" spans="2:159" hidden="1" outlineLevel="1" x14ac:dyDescent="0.25">
      <c r="B93" s="601"/>
      <c r="C93" s="23"/>
      <c r="D93" s="602" t="str">
        <f t="shared" si="629"/>
        <v/>
      </c>
      <c r="F93" t="str">
        <f t="shared" si="639"/>
        <v/>
      </c>
      <c r="H93" s="9">
        <f t="shared" si="655"/>
        <v>0</v>
      </c>
      <c r="I93" s="9">
        <f ca="1">SUMIF(Cards_selection_BPL,$C93,INDIRECT(Index!$P$16))</f>
        <v>0</v>
      </c>
      <c r="J93" s="120">
        <f t="shared" ca="1" si="656"/>
        <v>0</v>
      </c>
      <c r="L93" s="9">
        <f t="shared" si="657"/>
        <v>0</v>
      </c>
      <c r="M93" s="9">
        <f ca="1">IF(LEFT($L$6,2)="Q1",SUMIF(Cards_selection_BPL,$C93,INDIRECT(Index!$Q$16)),IF(LEFT($L$6,2)="Q2",SUMIF(Cards_selection_BPL,$C93,INDIRECT(Index!$Q$16))-SUMIF(Cards_selection_BPL,$C93,Balance_bplm_03),IF(LEFT($L$6,2)="Q3",SUMIF(Cards_selection_BPL,$C93,INDIRECT(Index!$Q$16))-SUMIF(Cards_selection_BPL,$C93,Balance_bplm_06),IF(LEFT($L$6,2)="Q4",SUMIF(Cards_selection_BPL,$C93,INDIRECT(Index!$Q$16))-SUMIF(Cards_selection_BPL,$C93,Balance_bplm_09),0))))</f>
        <v>0</v>
      </c>
      <c r="N93" s="120">
        <f t="shared" ca="1" si="658"/>
        <v>0</v>
      </c>
      <c r="P93" s="9">
        <f t="shared" ref="P93:P98" si="702">SUMIFS($X93:$AI93,$X$6:$AI$6,"&lt;="&amp;month_of_report)</f>
        <v>0</v>
      </c>
      <c r="Q93" s="9">
        <f ca="1">SUMIF(Cards_selection_BPL,$C93,INDIRECT(Index!$Q$16))</f>
        <v>0</v>
      </c>
      <c r="R93" s="120">
        <f t="shared" ca="1" si="699"/>
        <v>0</v>
      </c>
      <c r="S93" s="602"/>
      <c r="U93" s="601"/>
      <c r="V93" s="64"/>
      <c r="W93" s="64"/>
      <c r="X93" s="9">
        <f t="shared" si="640"/>
        <v>0</v>
      </c>
      <c r="Y93" s="9">
        <f t="shared" si="660"/>
        <v>0</v>
      </c>
      <c r="Z93" s="9">
        <f t="shared" si="661"/>
        <v>0</v>
      </c>
      <c r="AA93" s="9">
        <f t="shared" ref="AA93:AA98" si="703">IF(AA$6&lt;=month_of_report,(SUMIF(Cards_Selection,$C93,TB_Balance_04)-SUMIF(Cards_Selection,$C93,TB_Balance_03)),0)</f>
        <v>0</v>
      </c>
      <c r="AB93" s="9">
        <f t="shared" si="662"/>
        <v>0</v>
      </c>
      <c r="AC93" s="9">
        <f t="shared" ref="AC93:AC98" si="704">IF(AC$6&lt;=month_of_report,(SUMIF(Cards_Selection,$C93,TB_Balance_06)-SUMIF(Cards_Selection,$C93,TB_Balance_05)),0)</f>
        <v>0</v>
      </c>
      <c r="AD93" s="9">
        <f t="shared" ref="AD93:AD98" si="705">IF(AD$6&lt;=month_of_report,(SUMIF(Cards_Selection,$C93,TB_Balance_07)-SUMIF(Cards_Selection,$C93,TB_Balance_06)),0)</f>
        <v>0</v>
      </c>
      <c r="AE93" s="9">
        <f t="shared" si="663"/>
        <v>0</v>
      </c>
      <c r="AF93" s="830">
        <f t="shared" si="700"/>
        <v>0</v>
      </c>
      <c r="AG93" s="9">
        <f t="shared" si="701"/>
        <v>0</v>
      </c>
      <c r="AH93" s="9">
        <f t="shared" si="665"/>
        <v>0</v>
      </c>
      <c r="AI93" s="830">
        <f t="shared" ref="AI93:AI98" si="706">IF(AI$6&lt;=month_of_report,(SUMIF(Cards_Selection,$C93,TB_Balance_12)-SUMIF(Cards_Selection,$C93,TB_Balance_11)),0)</f>
        <v>0</v>
      </c>
      <c r="AJ93" s="602"/>
      <c r="AL93" s="601"/>
      <c r="AM93" s="882">
        <f t="shared" si="667"/>
        <v>0</v>
      </c>
      <c r="AN93" s="9">
        <f t="shared" si="641"/>
        <v>0</v>
      </c>
      <c r="AO93" s="602"/>
      <c r="AR93" s="601" t="str">
        <f t="shared" si="631"/>
        <v/>
      </c>
      <c r="AS93" t="str">
        <f t="shared" si="632"/>
        <v/>
      </c>
      <c r="AT93" s="602" t="str">
        <f t="shared" si="589"/>
        <v/>
      </c>
      <c r="AU93" t="str">
        <f t="shared" si="633"/>
        <v/>
      </c>
      <c r="AV93" t="str">
        <f t="shared" si="634"/>
        <v/>
      </c>
      <c r="AX93" s="64"/>
      <c r="AY93" s="64"/>
      <c r="AZ93" s="64"/>
      <c r="BA93" s="64"/>
      <c r="BB93" s="64"/>
      <c r="BC93" s="688">
        <f t="shared" si="668"/>
        <v>0</v>
      </c>
      <c r="BD93" s="64"/>
      <c r="BE93" s="64"/>
      <c r="BF93" s="64"/>
      <c r="BG93" s="688">
        <f t="shared" si="669"/>
        <v>0</v>
      </c>
      <c r="BH93" s="64"/>
      <c r="BI93" s="64"/>
      <c r="BJ93" s="64"/>
      <c r="BK93" s="688">
        <f t="shared" si="670"/>
        <v>0</v>
      </c>
      <c r="BL93" s="64"/>
      <c r="BM93" s="64"/>
      <c r="BN93" s="64"/>
      <c r="BO93" s="688">
        <f t="shared" si="671"/>
        <v>0</v>
      </c>
      <c r="BP93" s="687">
        <f t="shared" si="672"/>
        <v>0</v>
      </c>
      <c r="BQ93" s="602"/>
      <c r="BS93" s="615">
        <f t="shared" si="642"/>
        <v>0</v>
      </c>
      <c r="BT93" s="9">
        <f t="shared" si="642"/>
        <v>0</v>
      </c>
      <c r="BU93" s="9">
        <f t="shared" si="673"/>
        <v>0</v>
      </c>
      <c r="BV93" s="9">
        <f t="shared" si="642"/>
        <v>0</v>
      </c>
      <c r="BW93" s="9">
        <f t="shared" si="673"/>
        <v>0</v>
      </c>
      <c r="BX93" s="9">
        <f t="shared" si="642"/>
        <v>0</v>
      </c>
      <c r="BY93" s="9">
        <f t="shared" si="673"/>
        <v>0</v>
      </c>
      <c r="BZ93" s="9">
        <f t="shared" si="642"/>
        <v>0</v>
      </c>
      <c r="CA93" s="9">
        <f t="shared" si="673"/>
        <v>0</v>
      </c>
      <c r="CB93" s="9">
        <f t="shared" si="642"/>
        <v>0</v>
      </c>
      <c r="CC93" s="9">
        <f t="shared" si="673"/>
        <v>0</v>
      </c>
      <c r="CD93" s="9">
        <f t="shared" si="642"/>
        <v>0</v>
      </c>
      <c r="CE93" s="9">
        <f t="shared" si="673"/>
        <v>0</v>
      </c>
      <c r="CF93" s="9">
        <f t="shared" si="642"/>
        <v>0</v>
      </c>
      <c r="CG93" s="9">
        <f t="shared" si="673"/>
        <v>0</v>
      </c>
      <c r="CH93" s="9">
        <f t="shared" si="642"/>
        <v>0</v>
      </c>
      <c r="CI93" s="9">
        <f t="shared" si="673"/>
        <v>0</v>
      </c>
      <c r="CJ93" s="9">
        <f t="shared" si="642"/>
        <v>0</v>
      </c>
      <c r="CK93" s="9">
        <f t="shared" si="673"/>
        <v>0</v>
      </c>
      <c r="CL93" s="9">
        <f t="shared" si="642"/>
        <v>0</v>
      </c>
      <c r="CM93" s="9">
        <f t="shared" si="673"/>
        <v>0</v>
      </c>
      <c r="CN93" s="9">
        <f t="shared" si="642"/>
        <v>0</v>
      </c>
      <c r="CO93" s="616">
        <f t="shared" si="673"/>
        <v>0</v>
      </c>
      <c r="CQ93" s="601"/>
      <c r="CR93" t="str">
        <f t="shared" si="626"/>
        <v/>
      </c>
      <c r="CS93" s="602" t="e">
        <f t="shared" si="637"/>
        <v>#N/A</v>
      </c>
      <c r="CT93" t="str">
        <f t="shared" si="627"/>
        <v/>
      </c>
      <c r="CU93" t="str">
        <f t="shared" si="628"/>
        <v/>
      </c>
      <c r="CW93" s="9">
        <f t="shared" si="674"/>
        <v>0</v>
      </c>
      <c r="CX93" s="9">
        <f t="shared" si="674"/>
        <v>0</v>
      </c>
      <c r="CY93" s="9">
        <f t="shared" si="643"/>
        <v>0</v>
      </c>
      <c r="CZ93" s="9">
        <f t="shared" si="675"/>
        <v>0</v>
      </c>
      <c r="DA93" s="9">
        <f t="shared" si="675"/>
        <v>0</v>
      </c>
      <c r="DB93" s="9">
        <f t="shared" si="644"/>
        <v>0</v>
      </c>
      <c r="DC93" s="9">
        <f t="shared" si="676"/>
        <v>0</v>
      </c>
      <c r="DD93" s="9">
        <f t="shared" si="676"/>
        <v>0</v>
      </c>
      <c r="DE93" s="9">
        <f t="shared" si="645"/>
        <v>0</v>
      </c>
      <c r="DF93" s="9">
        <f t="shared" si="677"/>
        <v>0</v>
      </c>
      <c r="DG93" s="9">
        <f t="shared" si="678"/>
        <v>0</v>
      </c>
      <c r="DH93" s="9">
        <f t="shared" si="679"/>
        <v>0</v>
      </c>
      <c r="DI93" s="9">
        <f t="shared" si="680"/>
        <v>0</v>
      </c>
      <c r="DJ93" s="9">
        <f t="shared" si="680"/>
        <v>0</v>
      </c>
      <c r="DK93" s="9">
        <f t="shared" si="646"/>
        <v>0</v>
      </c>
      <c r="DL93" s="9">
        <f t="shared" si="681"/>
        <v>0</v>
      </c>
      <c r="DM93" s="9">
        <f t="shared" si="681"/>
        <v>0</v>
      </c>
      <c r="DN93" s="9">
        <f t="shared" si="647"/>
        <v>0</v>
      </c>
      <c r="DO93" s="9">
        <f t="shared" si="682"/>
        <v>0</v>
      </c>
      <c r="DP93" s="9">
        <f t="shared" si="682"/>
        <v>0</v>
      </c>
      <c r="DQ93" s="9">
        <f t="shared" si="648"/>
        <v>0</v>
      </c>
      <c r="DR93" s="9">
        <f t="shared" si="683"/>
        <v>0</v>
      </c>
      <c r="DS93" s="9">
        <f t="shared" si="684"/>
        <v>0</v>
      </c>
      <c r="DT93" s="9">
        <f t="shared" si="685"/>
        <v>0</v>
      </c>
      <c r="DU93" s="9">
        <f t="shared" si="686"/>
        <v>0</v>
      </c>
      <c r="DV93" s="9">
        <f t="shared" si="686"/>
        <v>0</v>
      </c>
      <c r="DW93" s="9">
        <f t="shared" si="649"/>
        <v>0</v>
      </c>
      <c r="DX93" s="9">
        <f t="shared" si="687"/>
        <v>0</v>
      </c>
      <c r="DY93" s="9">
        <f t="shared" si="687"/>
        <v>0</v>
      </c>
      <c r="DZ93" s="9">
        <f t="shared" si="650"/>
        <v>0</v>
      </c>
      <c r="EA93" s="9">
        <f t="shared" si="688"/>
        <v>0</v>
      </c>
      <c r="EB93" s="9">
        <f t="shared" si="688"/>
        <v>0</v>
      </c>
      <c r="EC93" s="9">
        <f t="shared" si="651"/>
        <v>0</v>
      </c>
      <c r="ED93" s="9">
        <f t="shared" si="689"/>
        <v>0</v>
      </c>
      <c r="EE93" s="9">
        <f t="shared" si="690"/>
        <v>0</v>
      </c>
      <c r="EF93" s="9">
        <f t="shared" si="691"/>
        <v>0</v>
      </c>
      <c r="EG93" s="9">
        <f t="shared" si="692"/>
        <v>0</v>
      </c>
      <c r="EH93" s="9">
        <f t="shared" si="692"/>
        <v>0</v>
      </c>
      <c r="EI93" s="9">
        <f t="shared" si="652"/>
        <v>0</v>
      </c>
      <c r="EJ93" s="9">
        <f t="shared" si="693"/>
        <v>0</v>
      </c>
      <c r="EK93" s="9">
        <f t="shared" si="693"/>
        <v>0</v>
      </c>
      <c r="EL93" s="9">
        <f t="shared" si="653"/>
        <v>0</v>
      </c>
      <c r="EM93" s="9">
        <f t="shared" si="694"/>
        <v>0</v>
      </c>
      <c r="EN93" s="9">
        <f t="shared" si="694"/>
        <v>0</v>
      </c>
      <c r="EO93" s="9">
        <f t="shared" si="654"/>
        <v>0</v>
      </c>
      <c r="EP93" s="9">
        <f t="shared" si="695"/>
        <v>0</v>
      </c>
      <c r="EQ93" s="9">
        <f t="shared" si="696"/>
        <v>0</v>
      </c>
      <c r="ER93" s="9">
        <f t="shared" si="697"/>
        <v>0</v>
      </c>
      <c r="ES93" s="602"/>
    </row>
    <row r="94" spans="2:159" hidden="1" outlineLevel="1" x14ac:dyDescent="0.25">
      <c r="B94" s="601"/>
      <c r="C94" s="23"/>
      <c r="D94" s="602" t="str">
        <f t="shared" si="629"/>
        <v/>
      </c>
      <c r="F94" t="str">
        <f t="shared" si="639"/>
        <v/>
      </c>
      <c r="H94" s="9">
        <f t="shared" si="655"/>
        <v>0</v>
      </c>
      <c r="I94" s="9">
        <f ca="1">SUMIF(Cards_selection_BPL,$C94,INDIRECT(Index!$P$16))</f>
        <v>0</v>
      </c>
      <c r="J94" s="120">
        <f t="shared" ca="1" si="656"/>
        <v>0</v>
      </c>
      <c r="L94" s="9">
        <f t="shared" si="657"/>
        <v>0</v>
      </c>
      <c r="M94" s="9">
        <f ca="1">IF(LEFT($L$6,2)="Q1",SUMIF(Cards_selection_BPL,$C94,INDIRECT(Index!$Q$16)),IF(LEFT($L$6,2)="Q2",SUMIF(Cards_selection_BPL,$C94,INDIRECT(Index!$Q$16))-SUMIF(Cards_selection_BPL,$C94,Balance_bplm_03),IF(LEFT($L$6,2)="Q3",SUMIF(Cards_selection_BPL,$C94,INDIRECT(Index!$Q$16))-SUMIF(Cards_selection_BPL,$C94,Balance_bplm_06),IF(LEFT($L$6,2)="Q4",SUMIF(Cards_selection_BPL,$C94,INDIRECT(Index!$Q$16))-SUMIF(Cards_selection_BPL,$C94,Balance_bplm_09),0))))</f>
        <v>0</v>
      </c>
      <c r="N94" s="120">
        <f t="shared" ca="1" si="658"/>
        <v>0</v>
      </c>
      <c r="P94" s="9">
        <f t="shared" si="702"/>
        <v>0</v>
      </c>
      <c r="Q94" s="9">
        <f ca="1">SUMIF(Cards_selection_BPL,$C94,INDIRECT(Index!$Q$16))</f>
        <v>0</v>
      </c>
      <c r="R94" s="120">
        <f t="shared" ca="1" si="699"/>
        <v>0</v>
      </c>
      <c r="S94" s="602"/>
      <c r="U94" s="601"/>
      <c r="V94" s="64"/>
      <c r="W94" s="64"/>
      <c r="X94" s="9">
        <f t="shared" si="640"/>
        <v>0</v>
      </c>
      <c r="Y94" s="9">
        <f t="shared" si="660"/>
        <v>0</v>
      </c>
      <c r="Z94" s="9">
        <f t="shared" si="661"/>
        <v>0</v>
      </c>
      <c r="AA94" s="9">
        <f t="shared" si="703"/>
        <v>0</v>
      </c>
      <c r="AB94" s="9">
        <f t="shared" si="662"/>
        <v>0</v>
      </c>
      <c r="AC94" s="9">
        <f t="shared" si="704"/>
        <v>0</v>
      </c>
      <c r="AD94" s="9">
        <f t="shared" si="705"/>
        <v>0</v>
      </c>
      <c r="AE94" s="9">
        <f t="shared" si="663"/>
        <v>0</v>
      </c>
      <c r="AF94" s="830">
        <f t="shared" si="700"/>
        <v>0</v>
      </c>
      <c r="AG94" s="9">
        <f t="shared" si="701"/>
        <v>0</v>
      </c>
      <c r="AH94" s="9">
        <f t="shared" si="665"/>
        <v>0</v>
      </c>
      <c r="AI94" s="830">
        <f t="shared" si="706"/>
        <v>0</v>
      </c>
      <c r="AJ94" s="602"/>
      <c r="AL94" s="601"/>
      <c r="AM94" s="882">
        <f t="shared" si="667"/>
        <v>0</v>
      </c>
      <c r="AN94" s="9">
        <f t="shared" si="641"/>
        <v>0</v>
      </c>
      <c r="AO94" s="602"/>
      <c r="AR94" s="601" t="str">
        <f t="shared" si="631"/>
        <v/>
      </c>
      <c r="AS94" t="str">
        <f t="shared" si="632"/>
        <v/>
      </c>
      <c r="AT94" s="602" t="str">
        <f t="shared" si="589"/>
        <v/>
      </c>
      <c r="AU94" t="str">
        <f t="shared" si="633"/>
        <v/>
      </c>
      <c r="AV94" t="str">
        <f t="shared" si="634"/>
        <v/>
      </c>
      <c r="AX94" s="64"/>
      <c r="AY94" s="64"/>
      <c r="AZ94" s="64"/>
      <c r="BA94" s="64"/>
      <c r="BB94" s="64"/>
      <c r="BC94" s="688">
        <f t="shared" si="668"/>
        <v>0</v>
      </c>
      <c r="BD94" s="64"/>
      <c r="BE94" s="64"/>
      <c r="BF94" s="64"/>
      <c r="BG94" s="688">
        <f t="shared" si="669"/>
        <v>0</v>
      </c>
      <c r="BH94" s="64"/>
      <c r="BI94" s="64"/>
      <c r="BJ94" s="64"/>
      <c r="BK94" s="688">
        <f t="shared" si="670"/>
        <v>0</v>
      </c>
      <c r="BL94" s="64"/>
      <c r="BM94" s="64"/>
      <c r="BN94" s="64"/>
      <c r="BO94" s="688">
        <f t="shared" si="671"/>
        <v>0</v>
      </c>
      <c r="BP94" s="687">
        <f t="shared" si="672"/>
        <v>0</v>
      </c>
      <c r="BQ94" s="602"/>
      <c r="BS94" s="615">
        <f t="shared" si="642"/>
        <v>0</v>
      </c>
      <c r="BT94" s="9">
        <f t="shared" si="642"/>
        <v>0</v>
      </c>
      <c r="BU94" s="9">
        <f t="shared" si="673"/>
        <v>0</v>
      </c>
      <c r="BV94" s="9">
        <f t="shared" si="642"/>
        <v>0</v>
      </c>
      <c r="BW94" s="9">
        <f t="shared" si="673"/>
        <v>0</v>
      </c>
      <c r="BX94" s="9">
        <f t="shared" si="642"/>
        <v>0</v>
      </c>
      <c r="BY94" s="9">
        <f t="shared" si="673"/>
        <v>0</v>
      </c>
      <c r="BZ94" s="9">
        <f t="shared" si="642"/>
        <v>0</v>
      </c>
      <c r="CA94" s="9">
        <f t="shared" si="673"/>
        <v>0</v>
      </c>
      <c r="CB94" s="9">
        <f t="shared" si="642"/>
        <v>0</v>
      </c>
      <c r="CC94" s="9">
        <f t="shared" si="673"/>
        <v>0</v>
      </c>
      <c r="CD94" s="9">
        <f t="shared" si="642"/>
        <v>0</v>
      </c>
      <c r="CE94" s="9">
        <f t="shared" si="673"/>
        <v>0</v>
      </c>
      <c r="CF94" s="9">
        <f t="shared" si="642"/>
        <v>0</v>
      </c>
      <c r="CG94" s="9">
        <f t="shared" si="673"/>
        <v>0</v>
      </c>
      <c r="CH94" s="9">
        <f t="shared" si="642"/>
        <v>0</v>
      </c>
      <c r="CI94" s="9">
        <f t="shared" si="673"/>
        <v>0</v>
      </c>
      <c r="CJ94" s="9">
        <f t="shared" si="642"/>
        <v>0</v>
      </c>
      <c r="CK94" s="9">
        <f t="shared" si="673"/>
        <v>0</v>
      </c>
      <c r="CL94" s="9">
        <f t="shared" si="642"/>
        <v>0</v>
      </c>
      <c r="CM94" s="9">
        <f t="shared" si="673"/>
        <v>0</v>
      </c>
      <c r="CN94" s="9">
        <f t="shared" si="642"/>
        <v>0</v>
      </c>
      <c r="CO94" s="616">
        <f t="shared" si="673"/>
        <v>0</v>
      </c>
      <c r="CQ94" s="601"/>
      <c r="CR94" t="str">
        <f t="shared" si="626"/>
        <v/>
      </c>
      <c r="CS94" s="602" t="e">
        <f t="shared" si="637"/>
        <v>#N/A</v>
      </c>
      <c r="CT94" t="str">
        <f t="shared" si="627"/>
        <v/>
      </c>
      <c r="CU94" t="str">
        <f t="shared" si="628"/>
        <v/>
      </c>
      <c r="CW94" s="9">
        <f t="shared" si="674"/>
        <v>0</v>
      </c>
      <c r="CX94" s="9">
        <f t="shared" si="674"/>
        <v>0</v>
      </c>
      <c r="CY94" s="9">
        <f t="shared" si="643"/>
        <v>0</v>
      </c>
      <c r="CZ94" s="9">
        <f t="shared" si="675"/>
        <v>0</v>
      </c>
      <c r="DA94" s="9">
        <f t="shared" si="675"/>
        <v>0</v>
      </c>
      <c r="DB94" s="9">
        <f t="shared" si="644"/>
        <v>0</v>
      </c>
      <c r="DC94" s="9">
        <f t="shared" si="676"/>
        <v>0</v>
      </c>
      <c r="DD94" s="9">
        <f t="shared" si="676"/>
        <v>0</v>
      </c>
      <c r="DE94" s="9">
        <f t="shared" si="645"/>
        <v>0</v>
      </c>
      <c r="DF94" s="9">
        <f t="shared" si="677"/>
        <v>0</v>
      </c>
      <c r="DG94" s="9">
        <f t="shared" si="678"/>
        <v>0</v>
      </c>
      <c r="DH94" s="9">
        <f t="shared" si="679"/>
        <v>0</v>
      </c>
      <c r="DI94" s="9">
        <f t="shared" si="680"/>
        <v>0</v>
      </c>
      <c r="DJ94" s="9">
        <f t="shared" si="680"/>
        <v>0</v>
      </c>
      <c r="DK94" s="9">
        <f t="shared" si="646"/>
        <v>0</v>
      </c>
      <c r="DL94" s="9">
        <f t="shared" si="681"/>
        <v>0</v>
      </c>
      <c r="DM94" s="9">
        <f t="shared" si="681"/>
        <v>0</v>
      </c>
      <c r="DN94" s="9">
        <f t="shared" si="647"/>
        <v>0</v>
      </c>
      <c r="DO94" s="9">
        <f t="shared" si="682"/>
        <v>0</v>
      </c>
      <c r="DP94" s="9">
        <f t="shared" si="682"/>
        <v>0</v>
      </c>
      <c r="DQ94" s="9">
        <f t="shared" si="648"/>
        <v>0</v>
      </c>
      <c r="DR94" s="9">
        <f t="shared" si="683"/>
        <v>0</v>
      </c>
      <c r="DS94" s="9">
        <f t="shared" si="684"/>
        <v>0</v>
      </c>
      <c r="DT94" s="9">
        <f t="shared" si="685"/>
        <v>0</v>
      </c>
      <c r="DU94" s="9">
        <f t="shared" si="686"/>
        <v>0</v>
      </c>
      <c r="DV94" s="9">
        <f t="shared" si="686"/>
        <v>0</v>
      </c>
      <c r="DW94" s="9">
        <f t="shared" si="649"/>
        <v>0</v>
      </c>
      <c r="DX94" s="9">
        <f t="shared" si="687"/>
        <v>0</v>
      </c>
      <c r="DY94" s="9">
        <f t="shared" si="687"/>
        <v>0</v>
      </c>
      <c r="DZ94" s="9">
        <f t="shared" si="650"/>
        <v>0</v>
      </c>
      <c r="EA94" s="9">
        <f t="shared" si="688"/>
        <v>0</v>
      </c>
      <c r="EB94" s="9">
        <f t="shared" si="688"/>
        <v>0</v>
      </c>
      <c r="EC94" s="9">
        <f t="shared" si="651"/>
        <v>0</v>
      </c>
      <c r="ED94" s="9">
        <f t="shared" si="689"/>
        <v>0</v>
      </c>
      <c r="EE94" s="9">
        <f t="shared" si="690"/>
        <v>0</v>
      </c>
      <c r="EF94" s="9">
        <f t="shared" si="691"/>
        <v>0</v>
      </c>
      <c r="EG94" s="9">
        <f t="shared" si="692"/>
        <v>0</v>
      </c>
      <c r="EH94" s="9">
        <f t="shared" si="692"/>
        <v>0</v>
      </c>
      <c r="EI94" s="9">
        <f t="shared" si="652"/>
        <v>0</v>
      </c>
      <c r="EJ94" s="9">
        <f t="shared" si="693"/>
        <v>0</v>
      </c>
      <c r="EK94" s="9">
        <f t="shared" si="693"/>
        <v>0</v>
      </c>
      <c r="EL94" s="9">
        <f t="shared" si="653"/>
        <v>0</v>
      </c>
      <c r="EM94" s="9">
        <f t="shared" si="694"/>
        <v>0</v>
      </c>
      <c r="EN94" s="9">
        <f t="shared" si="694"/>
        <v>0</v>
      </c>
      <c r="EO94" s="9">
        <f t="shared" si="654"/>
        <v>0</v>
      </c>
      <c r="EP94" s="9">
        <f t="shared" si="695"/>
        <v>0</v>
      </c>
      <c r="EQ94" s="9">
        <f t="shared" si="696"/>
        <v>0</v>
      </c>
      <c r="ER94" s="9">
        <f t="shared" si="697"/>
        <v>0</v>
      </c>
      <c r="ES94" s="602"/>
    </row>
    <row r="95" spans="2:159" hidden="1" outlineLevel="1" x14ac:dyDescent="0.25">
      <c r="B95" s="601"/>
      <c r="C95" s="23"/>
      <c r="D95" s="602" t="str">
        <f t="shared" si="629"/>
        <v/>
      </c>
      <c r="F95" t="str">
        <f t="shared" si="639"/>
        <v/>
      </c>
      <c r="H95" s="9">
        <f t="shared" si="655"/>
        <v>0</v>
      </c>
      <c r="I95" s="9">
        <f ca="1">SUMIF(Cards_selection_BPL,$C95,INDIRECT(Index!$P$16))</f>
        <v>0</v>
      </c>
      <c r="J95" s="120">
        <f t="shared" ca="1" si="656"/>
        <v>0</v>
      </c>
      <c r="L95" s="9">
        <f t="shared" si="657"/>
        <v>0</v>
      </c>
      <c r="M95" s="9">
        <f ca="1">IF(LEFT($L$6,2)="Q1",SUMIF(Cards_selection_BPL,$C95,INDIRECT(Index!$Q$16)),IF(LEFT($L$6,2)="Q2",SUMIF(Cards_selection_BPL,$C95,INDIRECT(Index!$Q$16))-SUMIF(Cards_selection_BPL,$C95,Balance_bplm_03),IF(LEFT($L$6,2)="Q3",SUMIF(Cards_selection_BPL,$C95,INDIRECT(Index!$Q$16))-SUMIF(Cards_selection_BPL,$C95,Balance_bplm_06),IF(LEFT($L$6,2)="Q4",SUMIF(Cards_selection_BPL,$C95,INDIRECT(Index!$Q$16))-SUMIF(Cards_selection_BPL,$C95,Balance_bplm_09),0))))</f>
        <v>0</v>
      </c>
      <c r="N95" s="120">
        <f t="shared" ca="1" si="658"/>
        <v>0</v>
      </c>
      <c r="P95" s="9">
        <f t="shared" si="702"/>
        <v>0</v>
      </c>
      <c r="Q95" s="9">
        <f ca="1">SUMIF(Cards_selection_BPL,$C95,INDIRECT(Index!$Q$16))</f>
        <v>0</v>
      </c>
      <c r="R95" s="120">
        <f t="shared" ca="1" si="699"/>
        <v>0</v>
      </c>
      <c r="S95" s="602"/>
      <c r="U95" s="601"/>
      <c r="V95" s="64"/>
      <c r="W95" s="64"/>
      <c r="X95" s="9">
        <f t="shared" si="640"/>
        <v>0</v>
      </c>
      <c r="Y95" s="9">
        <f t="shared" si="660"/>
        <v>0</v>
      </c>
      <c r="Z95" s="9">
        <f t="shared" si="661"/>
        <v>0</v>
      </c>
      <c r="AA95" s="9">
        <f t="shared" si="703"/>
        <v>0</v>
      </c>
      <c r="AB95" s="9">
        <f t="shared" si="662"/>
        <v>0</v>
      </c>
      <c r="AC95" s="9">
        <f t="shared" si="704"/>
        <v>0</v>
      </c>
      <c r="AD95" s="9">
        <f t="shared" si="705"/>
        <v>0</v>
      </c>
      <c r="AE95" s="9">
        <f t="shared" si="663"/>
        <v>0</v>
      </c>
      <c r="AF95" s="830">
        <f t="shared" si="700"/>
        <v>0</v>
      </c>
      <c r="AG95" s="9">
        <f t="shared" si="701"/>
        <v>0</v>
      </c>
      <c r="AH95" s="9">
        <f t="shared" si="665"/>
        <v>0</v>
      </c>
      <c r="AI95" s="830">
        <f t="shared" si="706"/>
        <v>0</v>
      </c>
      <c r="AJ95" s="602"/>
      <c r="AL95" s="601"/>
      <c r="AM95" s="882">
        <f t="shared" si="667"/>
        <v>0</v>
      </c>
      <c r="AN95" s="9">
        <f t="shared" si="641"/>
        <v>0</v>
      </c>
      <c r="AO95" s="602"/>
      <c r="AR95" s="601" t="str">
        <f t="shared" si="631"/>
        <v/>
      </c>
      <c r="AS95" t="str">
        <f t="shared" si="632"/>
        <v/>
      </c>
      <c r="AT95" s="602" t="str">
        <f t="shared" si="589"/>
        <v/>
      </c>
      <c r="AU95" t="str">
        <f t="shared" si="633"/>
        <v/>
      </c>
      <c r="AV95" t="str">
        <f t="shared" si="634"/>
        <v/>
      </c>
      <c r="AX95" s="64"/>
      <c r="AY95" s="64"/>
      <c r="AZ95" s="64"/>
      <c r="BA95" s="64"/>
      <c r="BB95" s="64"/>
      <c r="BC95" s="688">
        <f t="shared" si="668"/>
        <v>0</v>
      </c>
      <c r="BD95" s="64"/>
      <c r="BE95" s="64"/>
      <c r="BF95" s="64"/>
      <c r="BG95" s="688">
        <f t="shared" si="669"/>
        <v>0</v>
      </c>
      <c r="BH95" s="64"/>
      <c r="BI95" s="64"/>
      <c r="BJ95" s="64"/>
      <c r="BK95" s="688">
        <f t="shared" si="670"/>
        <v>0</v>
      </c>
      <c r="BL95" s="64"/>
      <c r="BM95" s="64"/>
      <c r="BN95" s="64"/>
      <c r="BO95" s="688">
        <f t="shared" si="671"/>
        <v>0</v>
      </c>
      <c r="BP95" s="687">
        <f t="shared" si="672"/>
        <v>0</v>
      </c>
      <c r="BQ95" s="602"/>
      <c r="BS95" s="615">
        <f t="shared" si="642"/>
        <v>0</v>
      </c>
      <c r="BT95" s="9">
        <f t="shared" si="642"/>
        <v>0</v>
      </c>
      <c r="BU95" s="9">
        <f t="shared" si="673"/>
        <v>0</v>
      </c>
      <c r="BV95" s="9">
        <f t="shared" si="642"/>
        <v>0</v>
      </c>
      <c r="BW95" s="9">
        <f t="shared" si="673"/>
        <v>0</v>
      </c>
      <c r="BX95" s="9">
        <f t="shared" si="642"/>
        <v>0</v>
      </c>
      <c r="BY95" s="9">
        <f t="shared" si="673"/>
        <v>0</v>
      </c>
      <c r="BZ95" s="9">
        <f t="shared" si="642"/>
        <v>0</v>
      </c>
      <c r="CA95" s="9">
        <f t="shared" si="673"/>
        <v>0</v>
      </c>
      <c r="CB95" s="9">
        <f t="shared" si="642"/>
        <v>0</v>
      </c>
      <c r="CC95" s="9">
        <f t="shared" si="673"/>
        <v>0</v>
      </c>
      <c r="CD95" s="9">
        <f t="shared" si="642"/>
        <v>0</v>
      </c>
      <c r="CE95" s="9">
        <f t="shared" si="673"/>
        <v>0</v>
      </c>
      <c r="CF95" s="9">
        <f t="shared" si="642"/>
        <v>0</v>
      </c>
      <c r="CG95" s="9">
        <f t="shared" si="673"/>
        <v>0</v>
      </c>
      <c r="CH95" s="9">
        <f t="shared" si="642"/>
        <v>0</v>
      </c>
      <c r="CI95" s="9">
        <f t="shared" si="673"/>
        <v>0</v>
      </c>
      <c r="CJ95" s="9">
        <f t="shared" si="642"/>
        <v>0</v>
      </c>
      <c r="CK95" s="9">
        <f t="shared" si="673"/>
        <v>0</v>
      </c>
      <c r="CL95" s="9">
        <f t="shared" si="642"/>
        <v>0</v>
      </c>
      <c r="CM95" s="9">
        <f t="shared" si="673"/>
        <v>0</v>
      </c>
      <c r="CN95" s="9">
        <f t="shared" si="642"/>
        <v>0</v>
      </c>
      <c r="CO95" s="616">
        <f t="shared" si="673"/>
        <v>0</v>
      </c>
      <c r="CQ95" s="601"/>
      <c r="CR95" t="str">
        <f t="shared" si="626"/>
        <v/>
      </c>
      <c r="CS95" s="602" t="e">
        <f t="shared" si="637"/>
        <v>#N/A</v>
      </c>
      <c r="CT95" t="str">
        <f t="shared" si="627"/>
        <v/>
      </c>
      <c r="CU95" t="str">
        <f t="shared" si="628"/>
        <v/>
      </c>
      <c r="CW95" s="9">
        <f t="shared" si="674"/>
        <v>0</v>
      </c>
      <c r="CX95" s="9">
        <f t="shared" si="674"/>
        <v>0</v>
      </c>
      <c r="CY95" s="9">
        <f t="shared" si="643"/>
        <v>0</v>
      </c>
      <c r="CZ95" s="9">
        <f t="shared" si="675"/>
        <v>0</v>
      </c>
      <c r="DA95" s="9">
        <f t="shared" si="675"/>
        <v>0</v>
      </c>
      <c r="DB95" s="9">
        <f t="shared" si="644"/>
        <v>0</v>
      </c>
      <c r="DC95" s="9">
        <f t="shared" si="676"/>
        <v>0</v>
      </c>
      <c r="DD95" s="9">
        <f t="shared" si="676"/>
        <v>0</v>
      </c>
      <c r="DE95" s="9">
        <f t="shared" si="645"/>
        <v>0</v>
      </c>
      <c r="DF95" s="9">
        <f t="shared" si="677"/>
        <v>0</v>
      </c>
      <c r="DG95" s="9">
        <f t="shared" si="678"/>
        <v>0</v>
      </c>
      <c r="DH95" s="9">
        <f t="shared" si="679"/>
        <v>0</v>
      </c>
      <c r="DI95" s="9">
        <f t="shared" si="680"/>
        <v>0</v>
      </c>
      <c r="DJ95" s="9">
        <f t="shared" si="680"/>
        <v>0</v>
      </c>
      <c r="DK95" s="9">
        <f t="shared" si="646"/>
        <v>0</v>
      </c>
      <c r="DL95" s="9">
        <f t="shared" si="681"/>
        <v>0</v>
      </c>
      <c r="DM95" s="9">
        <f t="shared" si="681"/>
        <v>0</v>
      </c>
      <c r="DN95" s="9">
        <f t="shared" si="647"/>
        <v>0</v>
      </c>
      <c r="DO95" s="9">
        <f t="shared" si="682"/>
        <v>0</v>
      </c>
      <c r="DP95" s="9">
        <f t="shared" si="682"/>
        <v>0</v>
      </c>
      <c r="DQ95" s="9">
        <f t="shared" si="648"/>
        <v>0</v>
      </c>
      <c r="DR95" s="9">
        <f t="shared" si="683"/>
        <v>0</v>
      </c>
      <c r="DS95" s="9">
        <f t="shared" si="684"/>
        <v>0</v>
      </c>
      <c r="DT95" s="9">
        <f t="shared" si="685"/>
        <v>0</v>
      </c>
      <c r="DU95" s="9">
        <f t="shared" si="686"/>
        <v>0</v>
      </c>
      <c r="DV95" s="9">
        <f t="shared" si="686"/>
        <v>0</v>
      </c>
      <c r="DW95" s="9">
        <f t="shared" si="649"/>
        <v>0</v>
      </c>
      <c r="DX95" s="9">
        <f t="shared" si="687"/>
        <v>0</v>
      </c>
      <c r="DY95" s="9">
        <f t="shared" si="687"/>
        <v>0</v>
      </c>
      <c r="DZ95" s="9">
        <f t="shared" si="650"/>
        <v>0</v>
      </c>
      <c r="EA95" s="9">
        <f t="shared" si="688"/>
        <v>0</v>
      </c>
      <c r="EB95" s="9">
        <f t="shared" si="688"/>
        <v>0</v>
      </c>
      <c r="EC95" s="9">
        <f t="shared" si="651"/>
        <v>0</v>
      </c>
      <c r="ED95" s="9">
        <f t="shared" si="689"/>
        <v>0</v>
      </c>
      <c r="EE95" s="9">
        <f t="shared" si="690"/>
        <v>0</v>
      </c>
      <c r="EF95" s="9">
        <f t="shared" si="691"/>
        <v>0</v>
      </c>
      <c r="EG95" s="9">
        <f t="shared" si="692"/>
        <v>0</v>
      </c>
      <c r="EH95" s="9">
        <f t="shared" si="692"/>
        <v>0</v>
      </c>
      <c r="EI95" s="9">
        <f t="shared" si="652"/>
        <v>0</v>
      </c>
      <c r="EJ95" s="9">
        <f t="shared" si="693"/>
        <v>0</v>
      </c>
      <c r="EK95" s="9">
        <f t="shared" si="693"/>
        <v>0</v>
      </c>
      <c r="EL95" s="9">
        <f t="shared" si="653"/>
        <v>0</v>
      </c>
      <c r="EM95" s="9">
        <f t="shared" si="694"/>
        <v>0</v>
      </c>
      <c r="EN95" s="9">
        <f t="shared" si="694"/>
        <v>0</v>
      </c>
      <c r="EO95" s="9">
        <f t="shared" si="654"/>
        <v>0</v>
      </c>
      <c r="EP95" s="9">
        <f t="shared" si="695"/>
        <v>0</v>
      </c>
      <c r="EQ95" s="9">
        <f t="shared" si="696"/>
        <v>0</v>
      </c>
      <c r="ER95" s="9">
        <f t="shared" si="697"/>
        <v>0</v>
      </c>
      <c r="ES95" s="602"/>
    </row>
    <row r="96" spans="2:159" hidden="1" outlineLevel="1" x14ac:dyDescent="0.25">
      <c r="B96" s="601"/>
      <c r="C96" s="23"/>
      <c r="D96" s="602" t="str">
        <f t="shared" si="629"/>
        <v/>
      </c>
      <c r="F96" t="str">
        <f t="shared" si="639"/>
        <v/>
      </c>
      <c r="H96" s="9">
        <f t="shared" si="655"/>
        <v>0</v>
      </c>
      <c r="I96" s="9">
        <f ca="1">SUMIF(Cards_selection_BPL,$C96,INDIRECT(Index!$P$16))</f>
        <v>0</v>
      </c>
      <c r="J96" s="120">
        <f t="shared" ca="1" si="656"/>
        <v>0</v>
      </c>
      <c r="L96" s="9">
        <f t="shared" si="657"/>
        <v>0</v>
      </c>
      <c r="M96" s="9">
        <f ca="1">IF(LEFT($L$6,2)="Q1",SUMIF(Cards_selection_BPL,$C96,INDIRECT(Index!$Q$16)),IF(LEFT($L$6,2)="Q2",SUMIF(Cards_selection_BPL,$C96,INDIRECT(Index!$Q$16))-SUMIF(Cards_selection_BPL,$C96,Balance_bplm_03),IF(LEFT($L$6,2)="Q3",SUMIF(Cards_selection_BPL,$C96,INDIRECT(Index!$Q$16))-SUMIF(Cards_selection_BPL,$C96,Balance_bplm_06),IF(LEFT($L$6,2)="Q4",SUMIF(Cards_selection_BPL,$C96,INDIRECT(Index!$Q$16))-SUMIF(Cards_selection_BPL,$C96,Balance_bplm_09),0))))</f>
        <v>0</v>
      </c>
      <c r="N96" s="120">
        <f t="shared" ca="1" si="658"/>
        <v>0</v>
      </c>
      <c r="P96" s="9">
        <f t="shared" si="702"/>
        <v>0</v>
      </c>
      <c r="Q96" s="9">
        <f ca="1">SUMIF(Cards_selection_BPL,$C96,INDIRECT(Index!$Q$16))</f>
        <v>0</v>
      </c>
      <c r="R96" s="120">
        <f t="shared" ca="1" si="699"/>
        <v>0</v>
      </c>
      <c r="S96" s="602"/>
      <c r="U96" s="601"/>
      <c r="V96" s="64"/>
      <c r="W96" s="64"/>
      <c r="X96" s="9">
        <f t="shared" si="640"/>
        <v>0</v>
      </c>
      <c r="Y96" s="9">
        <f t="shared" si="660"/>
        <v>0</v>
      </c>
      <c r="Z96" s="9">
        <f t="shared" si="661"/>
        <v>0</v>
      </c>
      <c r="AA96" s="9">
        <f t="shared" si="703"/>
        <v>0</v>
      </c>
      <c r="AB96" s="9">
        <f t="shared" si="662"/>
        <v>0</v>
      </c>
      <c r="AC96" s="9">
        <f t="shared" si="704"/>
        <v>0</v>
      </c>
      <c r="AD96" s="9">
        <f t="shared" si="705"/>
        <v>0</v>
      </c>
      <c r="AE96" s="9">
        <f t="shared" si="663"/>
        <v>0</v>
      </c>
      <c r="AF96" s="830">
        <f t="shared" si="700"/>
        <v>0</v>
      </c>
      <c r="AG96" s="9">
        <f t="shared" si="701"/>
        <v>0</v>
      </c>
      <c r="AH96" s="9">
        <f t="shared" si="665"/>
        <v>0</v>
      </c>
      <c r="AI96" s="830">
        <f t="shared" si="706"/>
        <v>0</v>
      </c>
      <c r="AJ96" s="602"/>
      <c r="AL96" s="601"/>
      <c r="AM96" s="882">
        <f t="shared" si="667"/>
        <v>0</v>
      </c>
      <c r="AN96" s="9">
        <f t="shared" si="641"/>
        <v>0</v>
      </c>
      <c r="AO96" s="602"/>
      <c r="AR96" s="601" t="str">
        <f t="shared" si="631"/>
        <v/>
      </c>
      <c r="AS96" t="str">
        <f t="shared" si="632"/>
        <v/>
      </c>
      <c r="AT96" s="602" t="str">
        <f t="shared" si="589"/>
        <v/>
      </c>
      <c r="AU96" t="str">
        <f t="shared" si="633"/>
        <v/>
      </c>
      <c r="AV96" t="str">
        <f t="shared" si="634"/>
        <v/>
      </c>
      <c r="AX96" s="64"/>
      <c r="AY96" s="64"/>
      <c r="AZ96" s="64"/>
      <c r="BA96" s="64"/>
      <c r="BB96" s="64"/>
      <c r="BC96" s="688">
        <f t="shared" si="668"/>
        <v>0</v>
      </c>
      <c r="BD96" s="64"/>
      <c r="BE96" s="64"/>
      <c r="BF96" s="64"/>
      <c r="BG96" s="688">
        <f t="shared" si="669"/>
        <v>0</v>
      </c>
      <c r="BH96" s="64"/>
      <c r="BI96" s="64"/>
      <c r="BJ96" s="64"/>
      <c r="BK96" s="688">
        <f t="shared" si="670"/>
        <v>0</v>
      </c>
      <c r="BL96" s="64"/>
      <c r="BM96" s="64"/>
      <c r="BN96" s="64"/>
      <c r="BO96" s="688">
        <f t="shared" si="671"/>
        <v>0</v>
      </c>
      <c r="BP96" s="687">
        <f t="shared" si="672"/>
        <v>0</v>
      </c>
      <c r="BQ96" s="602"/>
      <c r="BS96" s="615">
        <f t="shared" si="642"/>
        <v>0</v>
      </c>
      <c r="BT96" s="9">
        <f t="shared" si="642"/>
        <v>0</v>
      </c>
      <c r="BU96" s="9">
        <f t="shared" si="673"/>
        <v>0</v>
      </c>
      <c r="BV96" s="9">
        <f t="shared" si="642"/>
        <v>0</v>
      </c>
      <c r="BW96" s="9">
        <f t="shared" si="673"/>
        <v>0</v>
      </c>
      <c r="BX96" s="9">
        <f t="shared" si="642"/>
        <v>0</v>
      </c>
      <c r="BY96" s="9">
        <f t="shared" si="673"/>
        <v>0</v>
      </c>
      <c r="BZ96" s="9">
        <f t="shared" si="642"/>
        <v>0</v>
      </c>
      <c r="CA96" s="9">
        <f t="shared" si="673"/>
        <v>0</v>
      </c>
      <c r="CB96" s="9">
        <f t="shared" si="642"/>
        <v>0</v>
      </c>
      <c r="CC96" s="9">
        <f t="shared" si="673"/>
        <v>0</v>
      </c>
      <c r="CD96" s="9">
        <f t="shared" si="642"/>
        <v>0</v>
      </c>
      <c r="CE96" s="9">
        <f t="shared" si="673"/>
        <v>0</v>
      </c>
      <c r="CF96" s="9">
        <f t="shared" si="642"/>
        <v>0</v>
      </c>
      <c r="CG96" s="9">
        <f t="shared" si="673"/>
        <v>0</v>
      </c>
      <c r="CH96" s="9">
        <f t="shared" si="642"/>
        <v>0</v>
      </c>
      <c r="CI96" s="9">
        <f t="shared" si="673"/>
        <v>0</v>
      </c>
      <c r="CJ96" s="9">
        <f t="shared" si="642"/>
        <v>0</v>
      </c>
      <c r="CK96" s="9">
        <f t="shared" si="673"/>
        <v>0</v>
      </c>
      <c r="CL96" s="9">
        <f t="shared" si="642"/>
        <v>0</v>
      </c>
      <c r="CM96" s="9">
        <f t="shared" si="673"/>
        <v>0</v>
      </c>
      <c r="CN96" s="9">
        <f t="shared" si="642"/>
        <v>0</v>
      </c>
      <c r="CO96" s="616">
        <f t="shared" si="673"/>
        <v>0</v>
      </c>
      <c r="CQ96" s="601"/>
      <c r="CR96" t="str">
        <f t="shared" si="626"/>
        <v/>
      </c>
      <c r="CS96" s="602" t="e">
        <f t="shared" si="637"/>
        <v>#N/A</v>
      </c>
      <c r="CT96" t="str">
        <f t="shared" si="627"/>
        <v/>
      </c>
      <c r="CU96" t="str">
        <f t="shared" si="628"/>
        <v/>
      </c>
      <c r="CW96" s="9">
        <f t="shared" si="674"/>
        <v>0</v>
      </c>
      <c r="CX96" s="9">
        <f t="shared" si="674"/>
        <v>0</v>
      </c>
      <c r="CY96" s="9">
        <f t="shared" si="643"/>
        <v>0</v>
      </c>
      <c r="CZ96" s="9">
        <f t="shared" si="675"/>
        <v>0</v>
      </c>
      <c r="DA96" s="9">
        <f t="shared" si="675"/>
        <v>0</v>
      </c>
      <c r="DB96" s="9">
        <f t="shared" si="644"/>
        <v>0</v>
      </c>
      <c r="DC96" s="9">
        <f t="shared" si="676"/>
        <v>0</v>
      </c>
      <c r="DD96" s="9">
        <f t="shared" si="676"/>
        <v>0</v>
      </c>
      <c r="DE96" s="9">
        <f t="shared" si="645"/>
        <v>0</v>
      </c>
      <c r="DF96" s="9">
        <f t="shared" si="677"/>
        <v>0</v>
      </c>
      <c r="DG96" s="9">
        <f t="shared" si="678"/>
        <v>0</v>
      </c>
      <c r="DH96" s="9">
        <f t="shared" si="679"/>
        <v>0</v>
      </c>
      <c r="DI96" s="9">
        <f t="shared" si="680"/>
        <v>0</v>
      </c>
      <c r="DJ96" s="9">
        <f t="shared" si="680"/>
        <v>0</v>
      </c>
      <c r="DK96" s="9">
        <f t="shared" si="646"/>
        <v>0</v>
      </c>
      <c r="DL96" s="9">
        <f t="shared" si="681"/>
        <v>0</v>
      </c>
      <c r="DM96" s="9">
        <f t="shared" si="681"/>
        <v>0</v>
      </c>
      <c r="DN96" s="9">
        <f t="shared" si="647"/>
        <v>0</v>
      </c>
      <c r="DO96" s="9">
        <f t="shared" si="682"/>
        <v>0</v>
      </c>
      <c r="DP96" s="9">
        <f t="shared" si="682"/>
        <v>0</v>
      </c>
      <c r="DQ96" s="9">
        <f t="shared" si="648"/>
        <v>0</v>
      </c>
      <c r="DR96" s="9">
        <f t="shared" si="683"/>
        <v>0</v>
      </c>
      <c r="DS96" s="9">
        <f t="shared" si="684"/>
        <v>0</v>
      </c>
      <c r="DT96" s="9">
        <f t="shared" si="685"/>
        <v>0</v>
      </c>
      <c r="DU96" s="9">
        <f t="shared" si="686"/>
        <v>0</v>
      </c>
      <c r="DV96" s="9">
        <f t="shared" si="686"/>
        <v>0</v>
      </c>
      <c r="DW96" s="9">
        <f t="shared" si="649"/>
        <v>0</v>
      </c>
      <c r="DX96" s="9">
        <f t="shared" si="687"/>
        <v>0</v>
      </c>
      <c r="DY96" s="9">
        <f t="shared" si="687"/>
        <v>0</v>
      </c>
      <c r="DZ96" s="9">
        <f t="shared" si="650"/>
        <v>0</v>
      </c>
      <c r="EA96" s="9">
        <f t="shared" si="688"/>
        <v>0</v>
      </c>
      <c r="EB96" s="9">
        <f t="shared" si="688"/>
        <v>0</v>
      </c>
      <c r="EC96" s="9">
        <f t="shared" si="651"/>
        <v>0</v>
      </c>
      <c r="ED96" s="9">
        <f t="shared" si="689"/>
        <v>0</v>
      </c>
      <c r="EE96" s="9">
        <f t="shared" si="690"/>
        <v>0</v>
      </c>
      <c r="EF96" s="9">
        <f t="shared" si="691"/>
        <v>0</v>
      </c>
      <c r="EG96" s="9">
        <f t="shared" si="692"/>
        <v>0</v>
      </c>
      <c r="EH96" s="9">
        <f t="shared" si="692"/>
        <v>0</v>
      </c>
      <c r="EI96" s="9">
        <f t="shared" si="652"/>
        <v>0</v>
      </c>
      <c r="EJ96" s="9">
        <f t="shared" si="693"/>
        <v>0</v>
      </c>
      <c r="EK96" s="9">
        <f t="shared" si="693"/>
        <v>0</v>
      </c>
      <c r="EL96" s="9">
        <f t="shared" si="653"/>
        <v>0</v>
      </c>
      <c r="EM96" s="9">
        <f t="shared" si="694"/>
        <v>0</v>
      </c>
      <c r="EN96" s="9">
        <f t="shared" si="694"/>
        <v>0</v>
      </c>
      <c r="EO96" s="9">
        <f t="shared" si="654"/>
        <v>0</v>
      </c>
      <c r="EP96" s="9">
        <f t="shared" si="695"/>
        <v>0</v>
      </c>
      <c r="EQ96" s="9">
        <f t="shared" si="696"/>
        <v>0</v>
      </c>
      <c r="ER96" s="9">
        <f t="shared" si="697"/>
        <v>0</v>
      </c>
      <c r="ES96" s="602"/>
    </row>
    <row r="97" spans="2:149" hidden="1" outlineLevel="1" x14ac:dyDescent="0.25">
      <c r="B97" s="601"/>
      <c r="C97" s="23"/>
      <c r="D97" s="602" t="str">
        <f t="shared" si="629"/>
        <v/>
      </c>
      <c r="F97" t="str">
        <f t="shared" si="639"/>
        <v/>
      </c>
      <c r="H97" s="9">
        <f t="shared" si="655"/>
        <v>0</v>
      </c>
      <c r="I97" s="9">
        <f ca="1">SUMIF(Cards_selection_BPL,$C97,INDIRECT(Index!$P$16))</f>
        <v>0</v>
      </c>
      <c r="J97" s="120">
        <f t="shared" ca="1" si="656"/>
        <v>0</v>
      </c>
      <c r="L97" s="9">
        <f t="shared" si="657"/>
        <v>0</v>
      </c>
      <c r="M97" s="9">
        <f ca="1">IF(LEFT($L$6,2)="Q1",SUMIF(Cards_selection_BPL,$C97,INDIRECT(Index!$Q$16)),IF(LEFT($L$6,2)="Q2",SUMIF(Cards_selection_BPL,$C97,INDIRECT(Index!$Q$16))-SUMIF(Cards_selection_BPL,$C97,Balance_bplm_03),IF(LEFT($L$6,2)="Q3",SUMIF(Cards_selection_BPL,$C97,INDIRECT(Index!$Q$16))-SUMIF(Cards_selection_BPL,$C97,Balance_bplm_06),IF(LEFT($L$6,2)="Q4",SUMIF(Cards_selection_BPL,$C97,INDIRECT(Index!$Q$16))-SUMIF(Cards_selection_BPL,$C97,Balance_bplm_09),0))))</f>
        <v>0</v>
      </c>
      <c r="N97" s="120">
        <f t="shared" ca="1" si="658"/>
        <v>0</v>
      </c>
      <c r="P97" s="9">
        <f t="shared" si="702"/>
        <v>0</v>
      </c>
      <c r="Q97" s="9">
        <f ca="1">SUMIF(Cards_selection_BPL,$C97,INDIRECT(Index!$Q$16))</f>
        <v>0</v>
      </c>
      <c r="R97" s="120">
        <f t="shared" ca="1" si="699"/>
        <v>0</v>
      </c>
      <c r="S97" s="602"/>
      <c r="U97" s="601"/>
      <c r="V97" s="64"/>
      <c r="W97" s="64"/>
      <c r="X97" s="9">
        <f t="shared" si="640"/>
        <v>0</v>
      </c>
      <c r="Y97" s="9">
        <f t="shared" si="660"/>
        <v>0</v>
      </c>
      <c r="Z97" s="9">
        <f t="shared" si="661"/>
        <v>0</v>
      </c>
      <c r="AA97" s="9">
        <f t="shared" si="703"/>
        <v>0</v>
      </c>
      <c r="AB97" s="9">
        <f t="shared" si="662"/>
        <v>0</v>
      </c>
      <c r="AC97" s="9">
        <f t="shared" si="704"/>
        <v>0</v>
      </c>
      <c r="AD97" s="9">
        <f t="shared" si="705"/>
        <v>0</v>
      </c>
      <c r="AE97" s="9">
        <f t="shared" si="663"/>
        <v>0</v>
      </c>
      <c r="AF97" s="830">
        <f t="shared" si="700"/>
        <v>0</v>
      </c>
      <c r="AG97" s="9">
        <f t="shared" si="701"/>
        <v>0</v>
      </c>
      <c r="AH97" s="9">
        <f t="shared" si="665"/>
        <v>0</v>
      </c>
      <c r="AI97" s="830">
        <f t="shared" si="706"/>
        <v>0</v>
      </c>
      <c r="AJ97" s="602"/>
      <c r="AL97" s="601"/>
      <c r="AM97" s="882">
        <f t="shared" si="667"/>
        <v>0</v>
      </c>
      <c r="AN97" s="9">
        <f t="shared" si="641"/>
        <v>0</v>
      </c>
      <c r="AO97" s="602"/>
      <c r="AR97" s="601" t="str">
        <f t="shared" si="631"/>
        <v/>
      </c>
      <c r="AS97" t="str">
        <f t="shared" si="632"/>
        <v/>
      </c>
      <c r="AT97" s="602" t="str">
        <f t="shared" si="589"/>
        <v/>
      </c>
      <c r="AU97" t="str">
        <f t="shared" si="633"/>
        <v/>
      </c>
      <c r="AV97" t="str">
        <f t="shared" si="634"/>
        <v/>
      </c>
      <c r="AX97" s="64"/>
      <c r="AY97" s="64"/>
      <c r="AZ97" s="64"/>
      <c r="BA97" s="64"/>
      <c r="BB97" s="64"/>
      <c r="BC97" s="688">
        <f t="shared" si="668"/>
        <v>0</v>
      </c>
      <c r="BD97" s="64"/>
      <c r="BE97" s="64"/>
      <c r="BF97" s="64"/>
      <c r="BG97" s="688">
        <f t="shared" si="669"/>
        <v>0</v>
      </c>
      <c r="BH97" s="64"/>
      <c r="BI97" s="64"/>
      <c r="BJ97" s="64"/>
      <c r="BK97" s="688">
        <f t="shared" si="670"/>
        <v>0</v>
      </c>
      <c r="BL97" s="64"/>
      <c r="BM97" s="64"/>
      <c r="BN97" s="64"/>
      <c r="BO97" s="688">
        <f t="shared" si="671"/>
        <v>0</v>
      </c>
      <c r="BP97" s="687">
        <f t="shared" si="672"/>
        <v>0</v>
      </c>
      <c r="BQ97" s="602"/>
      <c r="BS97" s="615">
        <f t="shared" si="642"/>
        <v>0</v>
      </c>
      <c r="BT97" s="9">
        <f t="shared" si="642"/>
        <v>0</v>
      </c>
      <c r="BU97" s="9">
        <f t="shared" si="673"/>
        <v>0</v>
      </c>
      <c r="BV97" s="9">
        <f t="shared" si="642"/>
        <v>0</v>
      </c>
      <c r="BW97" s="9">
        <f t="shared" si="673"/>
        <v>0</v>
      </c>
      <c r="BX97" s="9">
        <f t="shared" si="642"/>
        <v>0</v>
      </c>
      <c r="BY97" s="9">
        <f t="shared" si="673"/>
        <v>0</v>
      </c>
      <c r="BZ97" s="9">
        <f t="shared" si="642"/>
        <v>0</v>
      </c>
      <c r="CA97" s="9">
        <f t="shared" si="673"/>
        <v>0</v>
      </c>
      <c r="CB97" s="9">
        <f t="shared" si="642"/>
        <v>0</v>
      </c>
      <c r="CC97" s="9">
        <f t="shared" si="673"/>
        <v>0</v>
      </c>
      <c r="CD97" s="9">
        <f t="shared" si="642"/>
        <v>0</v>
      </c>
      <c r="CE97" s="9">
        <f t="shared" si="673"/>
        <v>0</v>
      </c>
      <c r="CF97" s="9">
        <f t="shared" si="642"/>
        <v>0</v>
      </c>
      <c r="CG97" s="9">
        <f t="shared" si="673"/>
        <v>0</v>
      </c>
      <c r="CH97" s="9">
        <f t="shared" si="642"/>
        <v>0</v>
      </c>
      <c r="CI97" s="9">
        <f t="shared" si="673"/>
        <v>0</v>
      </c>
      <c r="CJ97" s="9">
        <f t="shared" si="642"/>
        <v>0</v>
      </c>
      <c r="CK97" s="9">
        <f t="shared" si="673"/>
        <v>0</v>
      </c>
      <c r="CL97" s="9">
        <f t="shared" si="642"/>
        <v>0</v>
      </c>
      <c r="CM97" s="9">
        <f t="shared" si="673"/>
        <v>0</v>
      </c>
      <c r="CN97" s="9">
        <f t="shared" si="642"/>
        <v>0</v>
      </c>
      <c r="CO97" s="616">
        <f t="shared" si="673"/>
        <v>0</v>
      </c>
      <c r="CQ97" s="601"/>
      <c r="CR97" t="str">
        <f t="shared" si="626"/>
        <v/>
      </c>
      <c r="CS97" s="602" t="e">
        <f t="shared" si="637"/>
        <v>#N/A</v>
      </c>
      <c r="CT97" t="str">
        <f t="shared" si="627"/>
        <v/>
      </c>
      <c r="CU97" t="str">
        <f t="shared" si="628"/>
        <v/>
      </c>
      <c r="CW97" s="9">
        <f t="shared" si="674"/>
        <v>0</v>
      </c>
      <c r="CX97" s="9">
        <f t="shared" si="674"/>
        <v>0</v>
      </c>
      <c r="CY97" s="9">
        <f t="shared" si="643"/>
        <v>0</v>
      </c>
      <c r="CZ97" s="9">
        <f t="shared" si="675"/>
        <v>0</v>
      </c>
      <c r="DA97" s="9">
        <f t="shared" si="675"/>
        <v>0</v>
      </c>
      <c r="DB97" s="9">
        <f t="shared" si="644"/>
        <v>0</v>
      </c>
      <c r="DC97" s="9">
        <f t="shared" si="676"/>
        <v>0</v>
      </c>
      <c r="DD97" s="9">
        <f t="shared" si="676"/>
        <v>0</v>
      </c>
      <c r="DE97" s="9">
        <f t="shared" si="645"/>
        <v>0</v>
      </c>
      <c r="DF97" s="9">
        <f t="shared" si="677"/>
        <v>0</v>
      </c>
      <c r="DG97" s="9">
        <f t="shared" si="678"/>
        <v>0</v>
      </c>
      <c r="DH97" s="9">
        <f t="shared" si="679"/>
        <v>0</v>
      </c>
      <c r="DI97" s="9">
        <f t="shared" si="680"/>
        <v>0</v>
      </c>
      <c r="DJ97" s="9">
        <f t="shared" si="680"/>
        <v>0</v>
      </c>
      <c r="DK97" s="9">
        <f t="shared" si="646"/>
        <v>0</v>
      </c>
      <c r="DL97" s="9">
        <f t="shared" si="681"/>
        <v>0</v>
      </c>
      <c r="DM97" s="9">
        <f t="shared" si="681"/>
        <v>0</v>
      </c>
      <c r="DN97" s="9">
        <f t="shared" si="647"/>
        <v>0</v>
      </c>
      <c r="DO97" s="9">
        <f t="shared" si="682"/>
        <v>0</v>
      </c>
      <c r="DP97" s="9">
        <f t="shared" si="682"/>
        <v>0</v>
      </c>
      <c r="DQ97" s="9">
        <f t="shared" si="648"/>
        <v>0</v>
      </c>
      <c r="DR97" s="9">
        <f t="shared" si="683"/>
        <v>0</v>
      </c>
      <c r="DS97" s="9">
        <f t="shared" si="684"/>
        <v>0</v>
      </c>
      <c r="DT97" s="9">
        <f t="shared" si="685"/>
        <v>0</v>
      </c>
      <c r="DU97" s="9">
        <f t="shared" si="686"/>
        <v>0</v>
      </c>
      <c r="DV97" s="9">
        <f t="shared" si="686"/>
        <v>0</v>
      </c>
      <c r="DW97" s="9">
        <f t="shared" si="649"/>
        <v>0</v>
      </c>
      <c r="DX97" s="9">
        <f t="shared" si="687"/>
        <v>0</v>
      </c>
      <c r="DY97" s="9">
        <f t="shared" si="687"/>
        <v>0</v>
      </c>
      <c r="DZ97" s="9">
        <f t="shared" si="650"/>
        <v>0</v>
      </c>
      <c r="EA97" s="9">
        <f t="shared" si="688"/>
        <v>0</v>
      </c>
      <c r="EB97" s="9">
        <f t="shared" si="688"/>
        <v>0</v>
      </c>
      <c r="EC97" s="9">
        <f t="shared" si="651"/>
        <v>0</v>
      </c>
      <c r="ED97" s="9">
        <f t="shared" si="689"/>
        <v>0</v>
      </c>
      <c r="EE97" s="9">
        <f t="shared" si="690"/>
        <v>0</v>
      </c>
      <c r="EF97" s="9">
        <f t="shared" si="691"/>
        <v>0</v>
      </c>
      <c r="EG97" s="9">
        <f t="shared" si="692"/>
        <v>0</v>
      </c>
      <c r="EH97" s="9">
        <f t="shared" si="692"/>
        <v>0</v>
      </c>
      <c r="EI97" s="9">
        <f t="shared" si="652"/>
        <v>0</v>
      </c>
      <c r="EJ97" s="9">
        <f t="shared" si="693"/>
        <v>0</v>
      </c>
      <c r="EK97" s="9">
        <f t="shared" si="693"/>
        <v>0</v>
      </c>
      <c r="EL97" s="9">
        <f t="shared" si="653"/>
        <v>0</v>
      </c>
      <c r="EM97" s="9">
        <f t="shared" si="694"/>
        <v>0</v>
      </c>
      <c r="EN97" s="9">
        <f t="shared" si="694"/>
        <v>0</v>
      </c>
      <c r="EO97" s="9">
        <f t="shared" si="654"/>
        <v>0</v>
      </c>
      <c r="EP97" s="9">
        <f t="shared" si="695"/>
        <v>0</v>
      </c>
      <c r="EQ97" s="9">
        <f t="shared" si="696"/>
        <v>0</v>
      </c>
      <c r="ER97" s="9">
        <f t="shared" si="697"/>
        <v>0</v>
      </c>
      <c r="ES97" s="602"/>
    </row>
    <row r="98" spans="2:149" ht="15.75" hidden="1" outlineLevel="1" thickBot="1" x14ac:dyDescent="0.3">
      <c r="B98" s="601"/>
      <c r="C98" s="23"/>
      <c r="D98" s="602" t="str">
        <f t="shared" si="629"/>
        <v/>
      </c>
      <c r="F98" t="str">
        <f t="shared" si="639"/>
        <v/>
      </c>
      <c r="H98" s="9">
        <f t="shared" si="655"/>
        <v>0</v>
      </c>
      <c r="I98" s="9">
        <f ca="1">SUMIF(Cards_selection_BPL,$C98,INDIRECT(Index!$P$16))</f>
        <v>0</v>
      </c>
      <c r="J98" s="120">
        <f t="shared" ca="1" si="656"/>
        <v>0</v>
      </c>
      <c r="L98" s="9">
        <f t="shared" si="657"/>
        <v>0</v>
      </c>
      <c r="M98" s="9">
        <f ca="1">IF(LEFT($L$6,2)="Q1",SUMIF(Cards_selection_BPL,$C98,INDIRECT(Index!$Q$16)),IF(LEFT($L$6,2)="Q2",SUMIF(Cards_selection_BPL,$C98,INDIRECT(Index!$Q$16))-SUMIF(Cards_selection_BPL,$C98,Balance_bplm_03),IF(LEFT($L$6,2)="Q3",SUMIF(Cards_selection_BPL,$C98,INDIRECT(Index!$Q$16))-SUMIF(Cards_selection_BPL,$C98,Balance_bplm_06),IF(LEFT($L$6,2)="Q4",SUMIF(Cards_selection_BPL,$C98,INDIRECT(Index!$Q$16))-SUMIF(Cards_selection_BPL,$C98,Balance_bplm_09),0))))</f>
        <v>0</v>
      </c>
      <c r="N98" s="120">
        <f t="shared" ca="1" si="658"/>
        <v>0</v>
      </c>
      <c r="P98" s="9">
        <f t="shared" si="702"/>
        <v>0</v>
      </c>
      <c r="Q98" s="9">
        <f ca="1">SUMIF(Cards_selection_BPL,$C98,INDIRECT(Index!$Q$16))</f>
        <v>0</v>
      </c>
      <c r="R98" s="120">
        <f t="shared" ca="1" si="699"/>
        <v>0</v>
      </c>
      <c r="S98" s="602"/>
      <c r="U98" s="601"/>
      <c r="V98" s="64"/>
      <c r="W98" s="64"/>
      <c r="X98" s="9">
        <f t="shared" si="640"/>
        <v>0</v>
      </c>
      <c r="Y98" s="9">
        <f t="shared" si="660"/>
        <v>0</v>
      </c>
      <c r="Z98" s="9">
        <f t="shared" si="661"/>
        <v>0</v>
      </c>
      <c r="AA98" s="9">
        <f t="shared" si="703"/>
        <v>0</v>
      </c>
      <c r="AB98" s="9">
        <f t="shared" si="662"/>
        <v>0</v>
      </c>
      <c r="AC98" s="9">
        <f t="shared" si="704"/>
        <v>0</v>
      </c>
      <c r="AD98" s="9">
        <f t="shared" si="705"/>
        <v>0</v>
      </c>
      <c r="AE98" s="9">
        <f t="shared" si="663"/>
        <v>0</v>
      </c>
      <c r="AF98" s="830">
        <f t="shared" si="700"/>
        <v>0</v>
      </c>
      <c r="AG98" s="9">
        <f t="shared" si="701"/>
        <v>0</v>
      </c>
      <c r="AH98" s="9">
        <f t="shared" si="665"/>
        <v>0</v>
      </c>
      <c r="AI98" s="830">
        <f t="shared" si="706"/>
        <v>0</v>
      </c>
      <c r="AJ98" s="602"/>
      <c r="AL98" s="601"/>
      <c r="AM98" s="882">
        <f t="shared" si="667"/>
        <v>0</v>
      </c>
      <c r="AN98" s="9">
        <f t="shared" si="641"/>
        <v>0</v>
      </c>
      <c r="AO98" s="602"/>
      <c r="AR98" s="601" t="str">
        <f t="shared" si="631"/>
        <v/>
      </c>
      <c r="AS98" t="str">
        <f t="shared" si="632"/>
        <v/>
      </c>
      <c r="AT98" s="602" t="str">
        <f t="shared" si="589"/>
        <v/>
      </c>
      <c r="AU98" t="str">
        <f t="shared" si="633"/>
        <v/>
      </c>
      <c r="AV98" t="str">
        <f t="shared" si="634"/>
        <v/>
      </c>
      <c r="AX98" s="64"/>
      <c r="AY98" s="64"/>
      <c r="AZ98" s="64"/>
      <c r="BA98" s="64"/>
      <c r="BB98" s="64"/>
      <c r="BC98" s="688">
        <f t="shared" si="668"/>
        <v>0</v>
      </c>
      <c r="BD98" s="64"/>
      <c r="BE98" s="64"/>
      <c r="BF98" s="64"/>
      <c r="BG98" s="688">
        <f t="shared" si="669"/>
        <v>0</v>
      </c>
      <c r="BH98" s="64"/>
      <c r="BI98" s="64"/>
      <c r="BJ98" s="64"/>
      <c r="BK98" s="688">
        <f t="shared" si="670"/>
        <v>0</v>
      </c>
      <c r="BL98" s="64"/>
      <c r="BM98" s="64"/>
      <c r="BN98" s="64"/>
      <c r="BO98" s="688">
        <f t="shared" si="671"/>
        <v>0</v>
      </c>
      <c r="BP98" s="687">
        <f t="shared" si="672"/>
        <v>0</v>
      </c>
      <c r="BQ98" s="602"/>
      <c r="BS98" s="615">
        <f t="shared" si="642"/>
        <v>0</v>
      </c>
      <c r="BT98" s="9">
        <f t="shared" si="642"/>
        <v>0</v>
      </c>
      <c r="BU98" s="9">
        <f t="shared" si="673"/>
        <v>0</v>
      </c>
      <c r="BV98" s="9">
        <f t="shared" si="642"/>
        <v>0</v>
      </c>
      <c r="BW98" s="9">
        <f t="shared" si="673"/>
        <v>0</v>
      </c>
      <c r="BX98" s="9">
        <f t="shared" si="642"/>
        <v>0</v>
      </c>
      <c r="BY98" s="9">
        <f t="shared" si="673"/>
        <v>0</v>
      </c>
      <c r="BZ98" s="9">
        <f t="shared" si="642"/>
        <v>0</v>
      </c>
      <c r="CA98" s="9">
        <f t="shared" si="673"/>
        <v>0</v>
      </c>
      <c r="CB98" s="9">
        <f t="shared" si="642"/>
        <v>0</v>
      </c>
      <c r="CC98" s="9">
        <f t="shared" si="673"/>
        <v>0</v>
      </c>
      <c r="CD98" s="9">
        <f t="shared" si="642"/>
        <v>0</v>
      </c>
      <c r="CE98" s="9">
        <f t="shared" si="673"/>
        <v>0</v>
      </c>
      <c r="CF98" s="9">
        <f t="shared" si="642"/>
        <v>0</v>
      </c>
      <c r="CG98" s="9">
        <f t="shared" si="673"/>
        <v>0</v>
      </c>
      <c r="CH98" s="9">
        <f t="shared" si="642"/>
        <v>0</v>
      </c>
      <c r="CI98" s="9">
        <f t="shared" si="673"/>
        <v>0</v>
      </c>
      <c r="CJ98" s="9">
        <f t="shared" si="642"/>
        <v>0</v>
      </c>
      <c r="CK98" s="9">
        <f t="shared" si="673"/>
        <v>0</v>
      </c>
      <c r="CL98" s="9">
        <f t="shared" si="642"/>
        <v>0</v>
      </c>
      <c r="CM98" s="9">
        <f t="shared" si="673"/>
        <v>0</v>
      </c>
      <c r="CN98" s="9">
        <f t="shared" si="642"/>
        <v>0</v>
      </c>
      <c r="CO98" s="616">
        <f t="shared" si="673"/>
        <v>0</v>
      </c>
      <c r="CQ98" s="601"/>
      <c r="CR98" t="str">
        <f t="shared" si="626"/>
        <v/>
      </c>
      <c r="CS98" s="602" t="e">
        <f t="shared" si="637"/>
        <v>#N/A</v>
      </c>
      <c r="CT98" t="str">
        <f t="shared" si="627"/>
        <v/>
      </c>
      <c r="CU98" t="str">
        <f t="shared" si="628"/>
        <v/>
      </c>
      <c r="CW98" s="9">
        <f t="shared" si="674"/>
        <v>0</v>
      </c>
      <c r="CX98" s="9">
        <f t="shared" si="674"/>
        <v>0</v>
      </c>
      <c r="CY98" s="9">
        <f t="shared" si="643"/>
        <v>0</v>
      </c>
      <c r="CZ98" s="9">
        <f t="shared" si="675"/>
        <v>0</v>
      </c>
      <c r="DA98" s="9">
        <f t="shared" si="675"/>
        <v>0</v>
      </c>
      <c r="DB98" s="9">
        <f t="shared" si="644"/>
        <v>0</v>
      </c>
      <c r="DC98" s="9">
        <f t="shared" si="676"/>
        <v>0</v>
      </c>
      <c r="DD98" s="9">
        <f t="shared" si="676"/>
        <v>0</v>
      </c>
      <c r="DE98" s="9">
        <f t="shared" si="645"/>
        <v>0</v>
      </c>
      <c r="DF98" s="9">
        <f t="shared" si="677"/>
        <v>0</v>
      </c>
      <c r="DG98" s="9">
        <f t="shared" si="678"/>
        <v>0</v>
      </c>
      <c r="DH98" s="9">
        <f t="shared" si="679"/>
        <v>0</v>
      </c>
      <c r="DI98" s="9">
        <f t="shared" si="680"/>
        <v>0</v>
      </c>
      <c r="DJ98" s="9">
        <f t="shared" si="680"/>
        <v>0</v>
      </c>
      <c r="DK98" s="9">
        <f t="shared" si="646"/>
        <v>0</v>
      </c>
      <c r="DL98" s="9">
        <f t="shared" si="681"/>
        <v>0</v>
      </c>
      <c r="DM98" s="9">
        <f t="shared" si="681"/>
        <v>0</v>
      </c>
      <c r="DN98" s="9">
        <f t="shared" si="647"/>
        <v>0</v>
      </c>
      <c r="DO98" s="9">
        <f t="shared" si="682"/>
        <v>0</v>
      </c>
      <c r="DP98" s="9">
        <f t="shared" si="682"/>
        <v>0</v>
      </c>
      <c r="DQ98" s="9">
        <f t="shared" si="648"/>
        <v>0</v>
      </c>
      <c r="DR98" s="9">
        <f t="shared" si="683"/>
        <v>0</v>
      </c>
      <c r="DS98" s="9">
        <f t="shared" si="684"/>
        <v>0</v>
      </c>
      <c r="DT98" s="9">
        <f t="shared" si="685"/>
        <v>0</v>
      </c>
      <c r="DU98" s="9">
        <f t="shared" si="686"/>
        <v>0</v>
      </c>
      <c r="DV98" s="9">
        <f t="shared" si="686"/>
        <v>0</v>
      </c>
      <c r="DW98" s="9">
        <f t="shared" si="649"/>
        <v>0</v>
      </c>
      <c r="DX98" s="9">
        <f t="shared" si="687"/>
        <v>0</v>
      </c>
      <c r="DY98" s="9">
        <f t="shared" si="687"/>
        <v>0</v>
      </c>
      <c r="DZ98" s="9">
        <f t="shared" si="650"/>
        <v>0</v>
      </c>
      <c r="EA98" s="9">
        <f t="shared" si="688"/>
        <v>0</v>
      </c>
      <c r="EB98" s="9">
        <f t="shared" si="688"/>
        <v>0</v>
      </c>
      <c r="EC98" s="9">
        <f t="shared" si="651"/>
        <v>0</v>
      </c>
      <c r="ED98" s="9">
        <f t="shared" si="689"/>
        <v>0</v>
      </c>
      <c r="EE98" s="9">
        <f t="shared" si="690"/>
        <v>0</v>
      </c>
      <c r="EF98" s="9">
        <f t="shared" si="691"/>
        <v>0</v>
      </c>
      <c r="EG98" s="9">
        <f t="shared" si="692"/>
        <v>0</v>
      </c>
      <c r="EH98" s="9">
        <f t="shared" si="692"/>
        <v>0</v>
      </c>
      <c r="EI98" s="9">
        <f t="shared" si="652"/>
        <v>0</v>
      </c>
      <c r="EJ98" s="9">
        <f t="shared" si="693"/>
        <v>0</v>
      </c>
      <c r="EK98" s="9">
        <f t="shared" si="693"/>
        <v>0</v>
      </c>
      <c r="EL98" s="9">
        <f t="shared" si="653"/>
        <v>0</v>
      </c>
      <c r="EM98" s="9">
        <f t="shared" si="694"/>
        <v>0</v>
      </c>
      <c r="EN98" s="9">
        <f t="shared" si="694"/>
        <v>0</v>
      </c>
      <c r="EO98" s="9">
        <f t="shared" si="654"/>
        <v>0</v>
      </c>
      <c r="EP98" s="9">
        <f t="shared" si="695"/>
        <v>0</v>
      </c>
      <c r="EQ98" s="9">
        <f t="shared" si="696"/>
        <v>0</v>
      </c>
      <c r="ER98" s="9">
        <f t="shared" si="697"/>
        <v>0</v>
      </c>
      <c r="ES98" s="602"/>
    </row>
    <row r="99" spans="2:149" x14ac:dyDescent="0.25">
      <c r="B99" s="601"/>
      <c r="C99">
        <v>14</v>
      </c>
      <c r="D99" s="602" t="str">
        <f t="shared" si="629"/>
        <v/>
      </c>
      <c r="E99" t="str">
        <f>"Total "&amp;F84</f>
        <v xml:space="preserve">Total Sales Costs </v>
      </c>
      <c r="H99" s="15">
        <f>SUM(H86:H98)</f>
        <v>0</v>
      </c>
      <c r="I99" s="15">
        <f ca="1">SUM(I86:I98)</f>
        <v>0</v>
      </c>
      <c r="J99" s="121">
        <f ca="1">SUM(J86:J98)</f>
        <v>0</v>
      </c>
      <c r="L99" s="15">
        <f>SUM(L86:L98)</f>
        <v>0</v>
      </c>
      <c r="M99" s="15">
        <f ca="1">SUM(M86:M98)</f>
        <v>40000</v>
      </c>
      <c r="N99" s="121">
        <f ca="1">SUM(N86:N98)</f>
        <v>40000</v>
      </c>
      <c r="P99" s="15">
        <f>SUM(P86:P98)</f>
        <v>0</v>
      </c>
      <c r="Q99" s="15">
        <f ca="1">SUM(Q86:Q98)</f>
        <v>128000</v>
      </c>
      <c r="R99" s="121">
        <f ca="1">SUM(R86:R98)</f>
        <v>128000</v>
      </c>
      <c r="S99" s="602"/>
      <c r="U99" s="601"/>
      <c r="V99" s="15">
        <f t="shared" ref="V99:AI99" si="707">SUM(V86:V98)</f>
        <v>0</v>
      </c>
      <c r="W99" s="15">
        <f t="shared" si="707"/>
        <v>0</v>
      </c>
      <c r="X99" s="15">
        <f t="shared" si="707"/>
        <v>0</v>
      </c>
      <c r="Y99" s="15">
        <f t="shared" si="707"/>
        <v>0</v>
      </c>
      <c r="Z99" s="15">
        <f t="shared" si="707"/>
        <v>0</v>
      </c>
      <c r="AA99" s="15">
        <f t="shared" si="707"/>
        <v>0</v>
      </c>
      <c r="AB99" s="15">
        <f t="shared" si="707"/>
        <v>0</v>
      </c>
      <c r="AC99" s="15">
        <f t="shared" si="707"/>
        <v>0</v>
      </c>
      <c r="AD99" s="15">
        <f t="shared" si="707"/>
        <v>0</v>
      </c>
      <c r="AE99" s="15">
        <f t="shared" si="707"/>
        <v>0</v>
      </c>
      <c r="AF99" s="828">
        <f t="shared" si="707"/>
        <v>0</v>
      </c>
      <c r="AG99" s="15">
        <f t="shared" si="707"/>
        <v>0</v>
      </c>
      <c r="AH99" s="15">
        <f t="shared" si="707"/>
        <v>0</v>
      </c>
      <c r="AI99" s="828">
        <f t="shared" si="707"/>
        <v>0</v>
      </c>
      <c r="AJ99" s="602"/>
      <c r="AL99" s="601"/>
      <c r="AM99" s="883">
        <f>SUM(AM86:AM98)</f>
        <v>0</v>
      </c>
      <c r="AN99" s="15">
        <f>SUM(AN86:AN98)</f>
        <v>0</v>
      </c>
      <c r="AO99" s="602"/>
      <c r="AR99" s="601" t="str">
        <f t="shared" si="631"/>
        <v/>
      </c>
      <c r="AS99">
        <f t="shared" si="632"/>
        <v>14</v>
      </c>
      <c r="AT99" s="602" t="str">
        <f t="shared" si="589"/>
        <v/>
      </c>
      <c r="AU99" t="str">
        <f t="shared" si="633"/>
        <v xml:space="preserve">Total Sales Costs </v>
      </c>
      <c r="AV99" t="str">
        <f t="shared" si="634"/>
        <v/>
      </c>
      <c r="AX99" s="15">
        <f t="shared" ref="AX99:BP99" si="708">SUM(AX86:AX98)</f>
        <v>0</v>
      </c>
      <c r="AY99" s="15">
        <f t="shared" si="708"/>
        <v>0</v>
      </c>
      <c r="AZ99" s="15">
        <f t="shared" si="708"/>
        <v>0</v>
      </c>
      <c r="BA99" s="15">
        <f t="shared" si="708"/>
        <v>0</v>
      </c>
      <c r="BB99" s="15">
        <f t="shared" si="708"/>
        <v>8000</v>
      </c>
      <c r="BC99" s="15">
        <f t="shared" si="708"/>
        <v>8000</v>
      </c>
      <c r="BD99" s="15">
        <f t="shared" si="708"/>
        <v>0</v>
      </c>
      <c r="BE99" s="15">
        <f t="shared" si="708"/>
        <v>0</v>
      </c>
      <c r="BF99" s="15">
        <f t="shared" si="708"/>
        <v>20000</v>
      </c>
      <c r="BG99" s="15">
        <f t="shared" si="708"/>
        <v>20000</v>
      </c>
      <c r="BH99" s="15">
        <f t="shared" si="708"/>
        <v>20000</v>
      </c>
      <c r="BI99" s="15">
        <f t="shared" si="708"/>
        <v>20000</v>
      </c>
      <c r="BJ99" s="15">
        <f t="shared" si="708"/>
        <v>20000</v>
      </c>
      <c r="BK99" s="15">
        <f t="shared" si="708"/>
        <v>60000</v>
      </c>
      <c r="BL99" s="15">
        <f t="shared" si="708"/>
        <v>20000</v>
      </c>
      <c r="BM99" s="15">
        <f t="shared" si="708"/>
        <v>20000</v>
      </c>
      <c r="BN99" s="15">
        <f t="shared" si="708"/>
        <v>0</v>
      </c>
      <c r="BO99" s="15">
        <f t="shared" si="708"/>
        <v>40000</v>
      </c>
      <c r="BP99" s="15">
        <f t="shared" si="708"/>
        <v>128000</v>
      </c>
      <c r="BQ99" s="602"/>
      <c r="BS99" s="617">
        <f t="shared" ref="BS99:CO99" si="709">SUM(BS86:BS98)</f>
        <v>0</v>
      </c>
      <c r="BT99" s="15">
        <f t="shared" si="709"/>
        <v>0</v>
      </c>
      <c r="BU99" s="15">
        <f t="shared" si="709"/>
        <v>0</v>
      </c>
      <c r="BV99" s="15">
        <f t="shared" si="709"/>
        <v>8000</v>
      </c>
      <c r="BW99" s="15">
        <f t="shared" si="709"/>
        <v>8000</v>
      </c>
      <c r="BX99" s="15">
        <f t="shared" si="709"/>
        <v>0</v>
      </c>
      <c r="BY99" s="15">
        <f t="shared" si="709"/>
        <v>8000</v>
      </c>
      <c r="BZ99" s="15">
        <f t="shared" si="709"/>
        <v>0</v>
      </c>
      <c r="CA99" s="15">
        <f t="shared" si="709"/>
        <v>8000</v>
      </c>
      <c r="CB99" s="15">
        <f t="shared" si="709"/>
        <v>20000</v>
      </c>
      <c r="CC99" s="15">
        <f t="shared" si="709"/>
        <v>28000</v>
      </c>
      <c r="CD99" s="15">
        <f t="shared" si="709"/>
        <v>20000</v>
      </c>
      <c r="CE99" s="15">
        <f t="shared" si="709"/>
        <v>48000</v>
      </c>
      <c r="CF99" s="15">
        <f t="shared" si="709"/>
        <v>20000</v>
      </c>
      <c r="CG99" s="15">
        <f t="shared" si="709"/>
        <v>68000</v>
      </c>
      <c r="CH99" s="15">
        <f t="shared" si="709"/>
        <v>20000</v>
      </c>
      <c r="CI99" s="15">
        <f t="shared" si="709"/>
        <v>88000</v>
      </c>
      <c r="CJ99" s="15">
        <f t="shared" si="709"/>
        <v>20000</v>
      </c>
      <c r="CK99" s="15">
        <f t="shared" si="709"/>
        <v>108000</v>
      </c>
      <c r="CL99" s="15">
        <f t="shared" si="709"/>
        <v>20000</v>
      </c>
      <c r="CM99" s="15">
        <f t="shared" si="709"/>
        <v>128000</v>
      </c>
      <c r="CN99" s="15">
        <f t="shared" si="709"/>
        <v>0</v>
      </c>
      <c r="CO99" s="618">
        <f t="shared" si="709"/>
        <v>128000</v>
      </c>
      <c r="CQ99" s="601"/>
      <c r="CR99">
        <f t="shared" si="626"/>
        <v>14</v>
      </c>
      <c r="CS99" s="602" t="str">
        <f t="shared" si="637"/>
        <v/>
      </c>
      <c r="CT99" t="str">
        <f t="shared" si="627"/>
        <v xml:space="preserve">Total Sales Costs </v>
      </c>
      <c r="CU99" t="str">
        <f t="shared" si="628"/>
        <v/>
      </c>
      <c r="CW99" s="15">
        <f t="shared" ref="CW99:ER99" si="710">SUM(CW86:CW98)</f>
        <v>0</v>
      </c>
      <c r="CX99" s="15">
        <f t="shared" si="710"/>
        <v>0</v>
      </c>
      <c r="CY99" s="15">
        <f t="shared" si="710"/>
        <v>0</v>
      </c>
      <c r="CZ99" s="15">
        <f t="shared" si="710"/>
        <v>0</v>
      </c>
      <c r="DA99" s="15">
        <f t="shared" si="710"/>
        <v>0</v>
      </c>
      <c r="DB99" s="15">
        <f t="shared" si="710"/>
        <v>0</v>
      </c>
      <c r="DC99" s="15">
        <f t="shared" si="710"/>
        <v>0</v>
      </c>
      <c r="DD99" s="15">
        <f t="shared" si="710"/>
        <v>0</v>
      </c>
      <c r="DE99" s="15">
        <f t="shared" si="710"/>
        <v>0</v>
      </c>
      <c r="DF99" s="15">
        <f t="shared" si="710"/>
        <v>0</v>
      </c>
      <c r="DG99" s="15">
        <f t="shared" si="710"/>
        <v>0</v>
      </c>
      <c r="DH99" s="15">
        <f t="shared" si="710"/>
        <v>0</v>
      </c>
      <c r="DI99" s="15">
        <f t="shared" si="710"/>
        <v>0</v>
      </c>
      <c r="DJ99" s="15">
        <f t="shared" si="710"/>
        <v>0</v>
      </c>
      <c r="DK99" s="15">
        <f t="shared" si="710"/>
        <v>0</v>
      </c>
      <c r="DL99" s="15">
        <f t="shared" si="710"/>
        <v>0</v>
      </c>
      <c r="DM99" s="15">
        <f t="shared" si="710"/>
        <v>0</v>
      </c>
      <c r="DN99" s="15">
        <f t="shared" si="710"/>
        <v>0</v>
      </c>
      <c r="DO99" s="15">
        <f t="shared" si="710"/>
        <v>0</v>
      </c>
      <c r="DP99" s="15">
        <f t="shared" si="710"/>
        <v>0</v>
      </c>
      <c r="DQ99" s="15">
        <f t="shared" si="710"/>
        <v>0</v>
      </c>
      <c r="DR99" s="15">
        <f t="shared" si="710"/>
        <v>0</v>
      </c>
      <c r="DS99" s="15">
        <f t="shared" si="710"/>
        <v>0</v>
      </c>
      <c r="DT99" s="15">
        <f t="shared" si="710"/>
        <v>0</v>
      </c>
      <c r="DU99" s="15">
        <f t="shared" si="710"/>
        <v>0</v>
      </c>
      <c r="DV99" s="15">
        <f t="shared" si="710"/>
        <v>0</v>
      </c>
      <c r="DW99" s="15">
        <f t="shared" si="710"/>
        <v>0</v>
      </c>
      <c r="DX99" s="15">
        <f t="shared" si="710"/>
        <v>0</v>
      </c>
      <c r="DY99" s="15">
        <f t="shared" si="710"/>
        <v>0</v>
      </c>
      <c r="DZ99" s="15">
        <f t="shared" si="710"/>
        <v>0</v>
      </c>
      <c r="EA99" s="15">
        <f t="shared" si="710"/>
        <v>0</v>
      </c>
      <c r="EB99" s="15">
        <f t="shared" si="710"/>
        <v>0</v>
      </c>
      <c r="EC99" s="15">
        <f t="shared" si="710"/>
        <v>0</v>
      </c>
      <c r="ED99" s="15">
        <f t="shared" si="710"/>
        <v>0</v>
      </c>
      <c r="EE99" s="15">
        <f t="shared" si="710"/>
        <v>0</v>
      </c>
      <c r="EF99" s="15">
        <f t="shared" si="710"/>
        <v>0</v>
      </c>
      <c r="EG99" s="15">
        <f t="shared" si="710"/>
        <v>0</v>
      </c>
      <c r="EH99" s="15">
        <f t="shared" si="710"/>
        <v>0</v>
      </c>
      <c r="EI99" s="15">
        <f t="shared" si="710"/>
        <v>0</v>
      </c>
      <c r="EJ99" s="15">
        <f t="shared" si="710"/>
        <v>0</v>
      </c>
      <c r="EK99" s="15">
        <f t="shared" si="710"/>
        <v>0</v>
      </c>
      <c r="EL99" s="15">
        <f t="shared" si="710"/>
        <v>0</v>
      </c>
      <c r="EM99" s="15">
        <f t="shared" si="710"/>
        <v>0</v>
      </c>
      <c r="EN99" s="15">
        <f t="shared" si="710"/>
        <v>0</v>
      </c>
      <c r="EO99" s="15">
        <f t="shared" si="710"/>
        <v>0</v>
      </c>
      <c r="EP99" s="15">
        <f t="shared" si="710"/>
        <v>0</v>
      </c>
      <c r="EQ99" s="15">
        <f t="shared" si="710"/>
        <v>0</v>
      </c>
      <c r="ER99" s="15">
        <f t="shared" si="710"/>
        <v>0</v>
      </c>
      <c r="ES99" s="602"/>
    </row>
    <row r="100" spans="2:149" x14ac:dyDescent="0.25">
      <c r="B100" s="601"/>
      <c r="D100" s="602" t="str">
        <f t="shared" si="629"/>
        <v/>
      </c>
      <c r="J100" s="120"/>
      <c r="N100" s="120"/>
      <c r="R100" s="120"/>
      <c r="S100" s="602"/>
      <c r="U100" s="601"/>
      <c r="AF100" s="821"/>
      <c r="AI100" s="821"/>
      <c r="AJ100" s="602"/>
      <c r="AL100" s="601"/>
      <c r="AO100" s="602"/>
      <c r="AR100" s="601" t="str">
        <f t="shared" si="631"/>
        <v/>
      </c>
      <c r="AS100" t="str">
        <f t="shared" si="632"/>
        <v/>
      </c>
      <c r="AT100" s="602" t="str">
        <f t="shared" si="589"/>
        <v/>
      </c>
      <c r="AU100" t="str">
        <f t="shared" si="633"/>
        <v/>
      </c>
      <c r="AV100" t="str">
        <f t="shared" si="634"/>
        <v/>
      </c>
      <c r="BQ100" s="602"/>
      <c r="BS100" s="601"/>
      <c r="CO100" s="602"/>
      <c r="CQ100" s="601"/>
      <c r="CR100" t="str">
        <f t="shared" si="626"/>
        <v/>
      </c>
      <c r="CS100" s="602" t="str">
        <f t="shared" ref="CS100:CS120" si="711">IFERROR(IF($CR100&lt;=30,"",INDEX(Opex_expense_Type,MATCH($CR100,Index_card_code,0))),"")</f>
        <v/>
      </c>
      <c r="CT100" t="str">
        <f t="shared" si="627"/>
        <v/>
      </c>
      <c r="CU100" t="str">
        <f t="shared" si="628"/>
        <v/>
      </c>
      <c r="ES100" s="602"/>
    </row>
    <row r="101" spans="2:149" x14ac:dyDescent="0.25">
      <c r="B101" s="601"/>
      <c r="D101" s="602" t="str">
        <f t="shared" si="629"/>
        <v/>
      </c>
      <c r="J101" s="120"/>
      <c r="N101" s="120"/>
      <c r="R101" s="120"/>
      <c r="S101" s="602"/>
      <c r="U101" s="601"/>
      <c r="AF101" s="821"/>
      <c r="AI101" s="821"/>
      <c r="AJ101" s="602"/>
      <c r="AL101" s="601"/>
      <c r="AO101" s="602"/>
      <c r="AR101" s="601" t="str">
        <f t="shared" si="631"/>
        <v/>
      </c>
      <c r="AS101" t="str">
        <f t="shared" si="632"/>
        <v/>
      </c>
      <c r="AT101" s="602" t="str">
        <f t="shared" si="589"/>
        <v/>
      </c>
      <c r="AU101" t="str">
        <f t="shared" si="633"/>
        <v/>
      </c>
      <c r="AV101" t="str">
        <f t="shared" si="634"/>
        <v/>
      </c>
      <c r="BQ101" s="602"/>
      <c r="BS101" s="601"/>
      <c r="CO101" s="602"/>
      <c r="CQ101" s="601"/>
      <c r="CR101" t="str">
        <f t="shared" si="626"/>
        <v/>
      </c>
      <c r="CS101" s="602" t="str">
        <f t="shared" si="711"/>
        <v/>
      </c>
      <c r="CT101" t="str">
        <f t="shared" si="627"/>
        <v/>
      </c>
      <c r="CU101" t="str">
        <f t="shared" si="628"/>
        <v/>
      </c>
      <c r="ES101" s="602"/>
    </row>
    <row r="102" spans="2:149" x14ac:dyDescent="0.25">
      <c r="B102" s="601"/>
      <c r="D102" s="602" t="str">
        <f t="shared" si="629"/>
        <v/>
      </c>
      <c r="F102" t="s">
        <v>974</v>
      </c>
      <c r="J102" s="120"/>
      <c r="N102" s="120"/>
      <c r="R102" s="120"/>
      <c r="S102" s="602"/>
      <c r="U102" s="601"/>
      <c r="AF102" s="821"/>
      <c r="AI102" s="821"/>
      <c r="AJ102" s="602"/>
      <c r="AL102" s="601"/>
      <c r="AO102" s="602"/>
      <c r="AR102" s="601" t="str">
        <f t="shared" si="631"/>
        <v/>
      </c>
      <c r="AS102" t="str">
        <f t="shared" si="632"/>
        <v/>
      </c>
      <c r="AT102" s="602" t="str">
        <f t="shared" si="589"/>
        <v/>
      </c>
      <c r="AU102" t="str">
        <f t="shared" si="633"/>
        <v/>
      </c>
      <c r="AV102" t="str">
        <f t="shared" si="634"/>
        <v xml:space="preserve">Marketing Costs </v>
      </c>
      <c r="BQ102" s="602"/>
      <c r="BS102" s="601"/>
      <c r="CO102" s="602"/>
      <c r="CQ102" s="601"/>
      <c r="CR102" t="str">
        <f t="shared" si="626"/>
        <v/>
      </c>
      <c r="CS102" s="602" t="str">
        <f t="shared" si="711"/>
        <v/>
      </c>
      <c r="CT102" t="str">
        <f t="shared" si="627"/>
        <v/>
      </c>
      <c r="CU102" t="str">
        <f t="shared" si="628"/>
        <v xml:space="preserve">Marketing Costs </v>
      </c>
      <c r="ES102" s="602"/>
    </row>
    <row r="103" spans="2:149" ht="15.75" thickBot="1" x14ac:dyDescent="0.3">
      <c r="B103" s="601"/>
      <c r="C103" s="653">
        <v>24207</v>
      </c>
      <c r="D103" s="602" t="str">
        <f t="shared" si="629"/>
        <v>Headcount</v>
      </c>
      <c r="F103" t="str">
        <f t="shared" ref="F103:F120" si="712">IFERROR(INDEX(Index_Card_name,MATCH($C103,Index_card_code,0)),"")</f>
        <v>Marketing - HC</v>
      </c>
      <c r="H103" s="14">
        <f>P103</f>
        <v>0</v>
      </c>
      <c r="I103" s="14">
        <f ca="1">SUMIF(Cards_selection_BPL,$C103,INDIRECT(Index!$P$16))</f>
        <v>1</v>
      </c>
      <c r="J103" s="122">
        <f ca="1">-H103+I103</f>
        <v>1</v>
      </c>
      <c r="L103" s="14">
        <f>P103</f>
        <v>0</v>
      </c>
      <c r="M103" s="14">
        <f ca="1">I103</f>
        <v>1</v>
      </c>
      <c r="N103" s="122">
        <f ca="1">-L103+M103</f>
        <v>1</v>
      </c>
      <c r="P103" s="14">
        <f>SUMIFS($X103:$AI103,$X$6:$AI$6,"="&amp;month_of_report)</f>
        <v>0</v>
      </c>
      <c r="Q103" s="14">
        <f ca="1">M103</f>
        <v>1</v>
      </c>
      <c r="R103" s="122">
        <f ca="1">-P103+Q103</f>
        <v>1</v>
      </c>
      <c r="S103" s="602"/>
      <c r="U103" s="601"/>
      <c r="V103" s="66"/>
      <c r="W103" s="66"/>
      <c r="X103" s="14">
        <f t="shared" ref="X103:X120" si="713">IF(X$6&lt;=month_of_report,(SUMIF(Cards_Selection,$C103,TB_Balance_01)),0)</f>
        <v>0</v>
      </c>
      <c r="Y103" s="14">
        <f>IF(Y$6&lt;=month_of_report,(SUMIF(Cards_Selection,$C103,TB_Balance_02)),0)</f>
        <v>0</v>
      </c>
      <c r="Z103" s="14">
        <f>IF(Z$6&lt;=month_of_report,(SUMIF(Cards_Selection,$C103,TB_Balance_03)),0)</f>
        <v>0</v>
      </c>
      <c r="AA103" s="14">
        <f>IF(AA$6&lt;=month_of_report,(SUMIF(Cards_Selection,$C103,TB_Balance_04)),0)</f>
        <v>0</v>
      </c>
      <c r="AB103" s="14">
        <f>IF(AB$6&lt;=month_of_report,(SUMIF(Cards_Selection,$C103,TB_Balance_05)),0)</f>
        <v>0</v>
      </c>
      <c r="AC103" s="14">
        <f>IF(AC$6&lt;=month_of_report,(SUMIF(Cards_Selection,$C103,TB_Balance_06)),0)</f>
        <v>0</v>
      </c>
      <c r="AD103" s="14">
        <f>IF(AD$6&lt;=month_of_report,(SUMIF(Cards_Selection,$C103,TB_Balance_07)),0)</f>
        <v>0</v>
      </c>
      <c r="AE103" s="14">
        <f>IF(AE$6&lt;=month_of_report,(SUMIF(Cards_Selection,$C103,TB_Balance_08)),0)</f>
        <v>0</v>
      </c>
      <c r="AF103" s="829">
        <f>IF(AF$6&lt;=month_of_report,(SUMIF(Cards_Selection,$C103,TB_Balance_09)),0)</f>
        <v>0</v>
      </c>
      <c r="AG103" s="14">
        <f>IF(AG$6&lt;=month_of_report,(SUMIF(Cards_Selection,$C103,TB_Balance_10)),0)</f>
        <v>0</v>
      </c>
      <c r="AH103" s="14">
        <f>IF(AH$6&lt;=month_of_report,(SUMIF(Cards_Selection,$C103,TB_Balance_11)),0)</f>
        <v>0</v>
      </c>
      <c r="AI103" s="829">
        <f>IF(AI$6&lt;=month_of_report,(SUMIF(Cards_Selection,$C103,TB_Balance_12)),0)</f>
        <v>0</v>
      </c>
      <c r="AJ103" s="602"/>
      <c r="AL103" s="601"/>
      <c r="AM103" s="884">
        <f>P103</f>
        <v>0</v>
      </c>
      <c r="AN103" s="14">
        <f t="shared" ref="AN103:AN120" si="714">IF(AN$6&lt;=month_of_report,(SUMIF(Cards_Selection,$C103,TB_Balance_12_Nis)),0)</f>
        <v>0</v>
      </c>
      <c r="AO103" s="602"/>
      <c r="AR103" s="601" t="str">
        <f t="shared" si="631"/>
        <v/>
      </c>
      <c r="AS103">
        <f t="shared" si="632"/>
        <v>24207</v>
      </c>
      <c r="AT103" s="602" t="str">
        <f t="shared" si="589"/>
        <v>Headcount</v>
      </c>
      <c r="AU103" t="str">
        <f t="shared" si="633"/>
        <v/>
      </c>
      <c r="AV103" t="str">
        <f t="shared" si="634"/>
        <v>Marketing - HC</v>
      </c>
      <c r="AX103" s="66"/>
      <c r="AY103" s="66"/>
      <c r="AZ103" s="66"/>
      <c r="BA103" s="66"/>
      <c r="BB103" s="66"/>
      <c r="BC103" s="689">
        <f>BB103</f>
        <v>0</v>
      </c>
      <c r="BD103" s="66"/>
      <c r="BE103" s="66"/>
      <c r="BF103" s="66">
        <v>1</v>
      </c>
      <c r="BG103" s="689">
        <f>BF103</f>
        <v>1</v>
      </c>
      <c r="BH103" s="66">
        <v>1</v>
      </c>
      <c r="BI103" s="66">
        <v>1</v>
      </c>
      <c r="BJ103" s="66">
        <v>1</v>
      </c>
      <c r="BK103" s="689">
        <f>BJ103</f>
        <v>1</v>
      </c>
      <c r="BL103" s="66">
        <v>1</v>
      </c>
      <c r="BM103" s="66">
        <v>1</v>
      </c>
      <c r="BN103" s="66">
        <v>1</v>
      </c>
      <c r="BO103" s="689">
        <f>BN103</f>
        <v>1</v>
      </c>
      <c r="BP103" s="686">
        <f>BO103</f>
        <v>1</v>
      </c>
      <c r="BQ103" s="602"/>
      <c r="BS103" s="619">
        <f t="shared" ref="BS103:CN120" si="715">INDEX($AZ103:$BN103,MATCH(BS$6,$AZ$6:$BN$6,0))</f>
        <v>0</v>
      </c>
      <c r="BT103" s="14">
        <f t="shared" si="715"/>
        <v>0</v>
      </c>
      <c r="BU103" s="14">
        <f>BT103</f>
        <v>0</v>
      </c>
      <c r="BV103" s="14">
        <f t="shared" si="715"/>
        <v>0</v>
      </c>
      <c r="BW103" s="14">
        <f>BV103</f>
        <v>0</v>
      </c>
      <c r="BX103" s="14">
        <f t="shared" si="715"/>
        <v>0</v>
      </c>
      <c r="BY103" s="14">
        <f>BX103</f>
        <v>0</v>
      </c>
      <c r="BZ103" s="14">
        <f t="shared" si="715"/>
        <v>0</v>
      </c>
      <c r="CA103" s="14">
        <f>BZ103</f>
        <v>0</v>
      </c>
      <c r="CB103" s="14">
        <f t="shared" si="715"/>
        <v>1</v>
      </c>
      <c r="CC103" s="14">
        <f>CB103</f>
        <v>1</v>
      </c>
      <c r="CD103" s="14">
        <f t="shared" si="715"/>
        <v>1</v>
      </c>
      <c r="CE103" s="14">
        <f>CD103</f>
        <v>1</v>
      </c>
      <c r="CF103" s="14">
        <f t="shared" si="715"/>
        <v>1</v>
      </c>
      <c r="CG103" s="14">
        <f>CF103</f>
        <v>1</v>
      </c>
      <c r="CH103" s="14">
        <f t="shared" si="715"/>
        <v>1</v>
      </c>
      <c r="CI103" s="14">
        <f>CH103</f>
        <v>1</v>
      </c>
      <c r="CJ103" s="14">
        <f t="shared" si="715"/>
        <v>1</v>
      </c>
      <c r="CK103" s="14">
        <f>CJ103</f>
        <v>1</v>
      </c>
      <c r="CL103" s="14">
        <f t="shared" si="715"/>
        <v>1</v>
      </c>
      <c r="CM103" s="14">
        <f>CL103</f>
        <v>1</v>
      </c>
      <c r="CN103" s="14">
        <f t="shared" si="715"/>
        <v>1</v>
      </c>
      <c r="CO103" s="620">
        <f>CN103</f>
        <v>1</v>
      </c>
      <c r="CQ103" s="601"/>
      <c r="CR103">
        <f t="shared" si="626"/>
        <v>24207</v>
      </c>
      <c r="CS103" s="602" t="str">
        <f t="shared" si="711"/>
        <v>Headcount</v>
      </c>
      <c r="CT103" t="str">
        <f t="shared" si="627"/>
        <v/>
      </c>
      <c r="CU103" t="str">
        <f t="shared" si="628"/>
        <v>Marketing - HC</v>
      </c>
      <c r="CW103" s="14">
        <f>SUMIFS(TB_Balance_01,TB_Entity,CW$7,Cards_Selection,$C103)</f>
        <v>0</v>
      </c>
      <c r="CX103" s="14">
        <f>SUMIFS(TB_Balance_01,TB_Entity,CX$7,Cards_Selection,$C103)</f>
        <v>0</v>
      </c>
      <c r="CY103" s="14">
        <f t="shared" ref="CY103:CY120" si="716">IF(CY$6&lt;=month_of_report,(IFERROR(INDEX($X$8:$AI$277,MATCH($CR103,$C$8:$C$277,0),MATCH(CY$6,$X$6:$AI$6,0)),0)),0)</f>
        <v>0</v>
      </c>
      <c r="CZ103" s="14">
        <f>SUMIFS(TB_Balance_02,TB_Entity,CZ$7,Cards_Selection,$C103)</f>
        <v>0</v>
      </c>
      <c r="DA103" s="14">
        <f>SUMIFS(TB_Balance_02,TB_Entity,DA$7,Cards_Selection,$C103)</f>
        <v>0</v>
      </c>
      <c r="DB103" s="14">
        <f t="shared" ref="DB103:DB120" si="717">IF(DB$6&lt;=month_of_report,(IFERROR(INDEX($X$8:$AI$277,MATCH($CR103,$C$8:$C$277,0),MATCH(DB$6,$X$6:$AI$6,0)),0)),0)</f>
        <v>0</v>
      </c>
      <c r="DC103" s="14">
        <f>SUMIFS(TB_Balance_03,TB_Entity,DC$7,Cards_Selection,$C103)</f>
        <v>0</v>
      </c>
      <c r="DD103" s="14">
        <f>SUMIFS(TB_Balance_03,TB_Entity,DD$7,Cards_Selection,$C103)</f>
        <v>0</v>
      </c>
      <c r="DE103" s="14">
        <f t="shared" ref="DE103:DE120" si="718">IF(DE$6&lt;=month_of_report,(IFERROR(INDEX($X$8:$AI$277,MATCH($CR103,$C$8:$C$277,0),MATCH(DE$6,$X$6:$AI$6,0)),0)),0)</f>
        <v>0</v>
      </c>
      <c r="DF103" s="14">
        <f>DC103</f>
        <v>0</v>
      </c>
      <c r="DG103" s="14">
        <f>DD103</f>
        <v>0</v>
      </c>
      <c r="DH103" s="14">
        <f>DE103</f>
        <v>0</v>
      </c>
      <c r="DI103" s="14">
        <f>SUMIFS(TB_Balance_04,TB_Entity,DI$7,Cards_Selection,$C103)</f>
        <v>0</v>
      </c>
      <c r="DJ103" s="14">
        <f>SUMIFS(TB_Balance_04,TB_Entity,DJ$7,Cards_Selection,$C103)</f>
        <v>0</v>
      </c>
      <c r="DK103" s="14">
        <f t="shared" ref="DK103:DK120" si="719">IF(DK$6&lt;=month_of_report,(IFERROR(INDEX($X$8:$AI$277,MATCH($CR103,$C$8:$C$277,0),MATCH(DK$6,$X$6:$AI$6,0)),0)),0)</f>
        <v>0</v>
      </c>
      <c r="DL103" s="14">
        <f>SUMIFS(TB_Balance_05,TB_Entity,DL$7,Cards_Selection,$C103)</f>
        <v>0</v>
      </c>
      <c r="DM103" s="14">
        <f>SUMIFS(TB_Balance_05,TB_Entity,DM$7,Cards_Selection,$C103)</f>
        <v>0</v>
      </c>
      <c r="DN103" s="14">
        <f t="shared" ref="DN103:DN120" si="720">IF(DN$6&lt;=month_of_report,(IFERROR(INDEX($X$8:$AI$277,MATCH($CR103,$C$8:$C$277,0),MATCH(DN$6,$X$6:$AI$6,0)),0)),0)</f>
        <v>0</v>
      </c>
      <c r="DO103" s="14">
        <f>SUMIFS(TB_Balance_06,TB_Entity,DO$7,Cards_Selection,$C103)</f>
        <v>0</v>
      </c>
      <c r="DP103" s="14">
        <f>SUMIFS(TB_Balance_06,TB_Entity,DP$7,Cards_Selection,$C103)</f>
        <v>0</v>
      </c>
      <c r="DQ103" s="14">
        <f t="shared" ref="DQ103:DQ120" si="721">IF(DQ$6&lt;=month_of_report,(IFERROR(INDEX($X$8:$AI$277,MATCH($CR103,$C$8:$C$277,0),MATCH(DQ$6,$X$6:$AI$6,0)),0)),0)</f>
        <v>0</v>
      </c>
      <c r="DR103" s="14">
        <f>DO103</f>
        <v>0</v>
      </c>
      <c r="DS103" s="14">
        <f>DP103</f>
        <v>0</v>
      </c>
      <c r="DT103" s="14">
        <f>DQ103</f>
        <v>0</v>
      </c>
      <c r="DU103" s="14">
        <f>SUMIFS(TB_Balance_07,TB_Entity,DU$7,Cards_Selection,$C103)</f>
        <v>0</v>
      </c>
      <c r="DV103" s="14">
        <f>SUMIFS(TB_Balance_07,TB_Entity,DV$7,Cards_Selection,$C103)</f>
        <v>0</v>
      </c>
      <c r="DW103" s="14">
        <f t="shared" ref="DW103:DW120" si="722">IF(DW$6&lt;=month_of_report,(IFERROR(INDEX($X$8:$AI$277,MATCH($CR103,$C$8:$C$277,0),MATCH(DW$6,$X$6:$AI$6,0)),0)),0)</f>
        <v>0</v>
      </c>
      <c r="DX103" s="14">
        <f>SUMIFS(TB_Balance_08,TB_Entity,DX$7,Cards_Selection,$C103)</f>
        <v>0</v>
      </c>
      <c r="DY103" s="14">
        <f>SUMIFS(TB_Balance_08,TB_Entity,DY$7,Cards_Selection,$C103)</f>
        <v>0</v>
      </c>
      <c r="DZ103" s="14">
        <f t="shared" ref="DZ103:DZ120" si="723">IF(DZ$6&lt;=month_of_report,(IFERROR(INDEX($X$8:$AI$277,MATCH($CR103,$C$8:$C$277,0),MATCH(DZ$6,$X$6:$AI$6,0)),0)),0)</f>
        <v>0</v>
      </c>
      <c r="EA103" s="14">
        <f>SUMIFS(TB_Balance_09,TB_Entity,EA$7,Cards_Selection,$C103)</f>
        <v>0</v>
      </c>
      <c r="EB103" s="14">
        <f>SUMIFS(TB_Balance_09,TB_Entity,EB$7,Cards_Selection,$C103)</f>
        <v>0</v>
      </c>
      <c r="EC103" s="14">
        <f t="shared" ref="EC103:EC120" si="724">IF(EC$6&lt;=month_of_report,(IFERROR(INDEX($X$8:$AI$277,MATCH($CR103,$C$8:$C$277,0),MATCH(EC$6,$X$6:$AI$6,0)),0)),0)</f>
        <v>0</v>
      </c>
      <c r="ED103" s="14">
        <f>EA103</f>
        <v>0</v>
      </c>
      <c r="EE103" s="14">
        <f>EB103</f>
        <v>0</v>
      </c>
      <c r="EF103" s="14">
        <f>EC103</f>
        <v>0</v>
      </c>
      <c r="EG103" s="14">
        <f>SUMIFS(TB_Balance_10,TB_Entity,EG$7,Cards_Selection,$C103)</f>
        <v>0</v>
      </c>
      <c r="EH103" s="14">
        <f>SUMIFS(TB_Balance_10,TB_Entity,EH$7,Cards_Selection,$C103)</f>
        <v>0</v>
      </c>
      <c r="EI103" s="14">
        <f t="shared" ref="EI103:EI120" si="725">IF(EI$6&lt;=month_of_report,(IFERROR(INDEX($X$8:$AI$277,MATCH($CR103,$C$8:$C$277,0),MATCH(EI$6,$X$6:$AI$6,0)),0)),0)</f>
        <v>0</v>
      </c>
      <c r="EJ103" s="14">
        <f>SUMIFS(TB_Balance_11,TB_Entity,EJ$7,Cards_Selection,$C103)</f>
        <v>0</v>
      </c>
      <c r="EK103" s="14">
        <f>SUMIFS(TB_Balance_11,TB_Entity,EK$7,Cards_Selection,$C103)</f>
        <v>0</v>
      </c>
      <c r="EL103" s="14">
        <f t="shared" ref="EL103:EL120" si="726">IF(EL$6&lt;=month_of_report,(IFERROR(INDEX($X$8:$AI$277,MATCH($CR103,$C$8:$C$277,0),MATCH(EL$6,$X$6:$AI$6,0)),0)),0)</f>
        <v>0</v>
      </c>
      <c r="EM103" s="14">
        <f>SUMIFS(TB_Balance_12,TB_Entity,EM$7,Cards_Selection,$C103)</f>
        <v>0</v>
      </c>
      <c r="EN103" s="14">
        <f>SUMIFS(TB_Balance_12,TB_Entity,EN$7,Cards_Selection,$C103)</f>
        <v>0</v>
      </c>
      <c r="EO103" s="14">
        <f t="shared" ref="EO103:EO120" si="727">IF(EO$6&lt;=month_of_report,(IFERROR(INDEX($X$8:$AI$277,MATCH($CR103,$C$8:$C$277,0),MATCH(EO$6,$X$6:$AI$6,0)),0)),0)</f>
        <v>0</v>
      </c>
      <c r="EP103" s="14">
        <f>EM103</f>
        <v>0</v>
      </c>
      <c r="EQ103" s="14">
        <f>EN103</f>
        <v>0</v>
      </c>
      <c r="ER103" s="14">
        <f>EO103</f>
        <v>0</v>
      </c>
      <c r="ES103" s="602"/>
    </row>
    <row r="104" spans="2:149" outlineLevel="1" x14ac:dyDescent="0.25">
      <c r="B104" s="601"/>
      <c r="C104" s="653">
        <v>14207001501</v>
      </c>
      <c r="D104" s="602" t="str">
        <f t="shared" si="629"/>
        <v>Payroll</v>
      </c>
      <c r="F104" t="str">
        <f t="shared" si="712"/>
        <v>Marketing - Salaries and social benefits</v>
      </c>
      <c r="H104" s="9">
        <f t="shared" ref="H104:H120" si="728">INDEX($X104:$AI104,,MATCH($H$6,$X$6:$AI$6,0))</f>
        <v>0</v>
      </c>
      <c r="I104" s="9">
        <f ca="1">SUMIF(Cards_selection_BPL,$C104,INDIRECT(Index!$P$16))</f>
        <v>14162.468354430379</v>
      </c>
      <c r="J104" s="123">
        <f t="shared" ref="J104:J120" ca="1" si="729">-H104+I104</f>
        <v>14162.468354430379</v>
      </c>
      <c r="L104" s="9">
        <f t="shared" ref="L104:L120" si="730">IF(LEFT($L$6,2)="Q1",SUMIFS($X104:$Z104,$X$6:$Z$6,"&lt;="&amp;month_of_report),IF(LEFT($L$6,2)="Q2",SUMIFS($AA104:$AC104,$AA$6:$AC$6,"&lt;="&amp;month_of_report),IF(LEFT($L$6,2)="Q3",SUMIFS($AD104:$AF104,$AD$6:$AF$6,"&lt;="&amp;month_of_report),IF(LEFT($L$6,2)="Q4",SUMIFS($AG104:$AI104,$AG$6:$AI$6,"&lt;="&amp;month_of_report),0))))</f>
        <v>0</v>
      </c>
      <c r="M104" s="9">
        <f ca="1">IF(LEFT($L$6,2)="Q1",SUMIF(Cards_selection_BPL,$C104,INDIRECT(Index!$Q$16)),IF(LEFT($L$6,2)="Q2",SUMIF(Cards_selection_BPL,$C104,INDIRECT(Index!$Q$16))-SUMIF(Cards_selection_BPL,$C104,Balance_bplm_03),IF(LEFT($L$6,2)="Q3",SUMIF(Cards_selection_BPL,$C104,INDIRECT(Index!$Q$16))-SUMIF(Cards_selection_BPL,$C104,Balance_bplm_06),IF(LEFT($L$6,2)="Q4",SUMIF(Cards_selection_BPL,$C104,INDIRECT(Index!$Q$16))-SUMIF(Cards_selection_BPL,$C104,Balance_bplm_09),0))))</f>
        <v>42487.405063291146</v>
      </c>
      <c r="N104" s="123">
        <f t="shared" ref="N104:N120" ca="1" si="731">-L104+M104</f>
        <v>42487.405063291146</v>
      </c>
      <c r="P104" s="9">
        <f t="shared" ref="P104:P120" si="732">SUMIFS($X104:$AI104,$X$6:$AI$6,"&lt;="&amp;month_of_report)</f>
        <v>0</v>
      </c>
      <c r="Q104" s="9">
        <f ca="1">SUMIF(Cards_selection_BPL,$C104,INDIRECT(Index!$Q$16))</f>
        <v>99137.278481012661</v>
      </c>
      <c r="R104" s="123">
        <f t="shared" ref="R104:R120" ca="1" si="733">-P104+Q104</f>
        <v>99137.278481012661</v>
      </c>
      <c r="S104" s="602"/>
      <c r="U104" s="601"/>
      <c r="V104" s="64"/>
      <c r="W104" s="64"/>
      <c r="X104" s="9">
        <f t="shared" si="713"/>
        <v>0</v>
      </c>
      <c r="Y104" s="9">
        <f t="shared" ref="Y104:Y120" si="734">IF(Y$6&lt;=month_of_report,(SUMIF(Cards_Selection,$C104,TB_Balance_02)-SUMIF(Cards_Selection,$C104,TB_Balance_01)),0)</f>
        <v>0</v>
      </c>
      <c r="Z104" s="9">
        <f t="shared" ref="Z104:Z120" si="735">IF(Z$6&lt;=month_of_report,(SUMIF(Cards_Selection,$C104,TB_Balance_03)-SUMIF(Cards_Selection,$C104,TB_Balance_02)),0)</f>
        <v>0</v>
      </c>
      <c r="AA104" s="9"/>
      <c r="AB104" s="9">
        <f t="shared" ref="AB104:AB120" si="736">IF(AB$6&lt;=month_of_report,(SUMIF(Cards_Selection,$C104,TB_Balance_05)-SUMIF(Cards_Selection,$C104,TB_Balance_04)),0)</f>
        <v>0</v>
      </c>
      <c r="AC104" s="9">
        <f t="shared" ref="AC104:AC120" si="737">IF(AC$6&lt;=month_of_report,(SUMIF(Cards_Selection,$C104,TB_Balance_06)-SUMIF(Cards_Selection,$C104,TB_Balance_03)),0)</f>
        <v>0</v>
      </c>
      <c r="AD104" s="9">
        <f t="shared" ref="AD104:AD120" si="738">IF(AD$6&lt;=month_of_report,(SUMIF(Cards_Selection,$C104,TB_Balance_07)-SUMIF(Cards_Selection,$C104,TB_Balance_06)),0)</f>
        <v>0</v>
      </c>
      <c r="AE104" s="9">
        <f t="shared" ref="AE104:AE120" si="739">IF(AE$6&lt;=month_of_report,(SUMIF(Cards_Selection,$C104,TB_Balance_08)-SUMIF(Cards_Selection,$C104,TB_Balance_07)),0)</f>
        <v>0</v>
      </c>
      <c r="AF104" s="830">
        <f t="shared" ref="AF104:AF120" si="740">IF(AF$6&lt;=month_of_report,(SUMIF(Cards_Selection,$C104,TB_Balance_09)-SUMIF(Cards_Selection,$C104,TB_Balance_08)),0)</f>
        <v>0</v>
      </c>
      <c r="AG104" s="830"/>
      <c r="AH104" s="830">
        <f t="shared" ref="AH104:AH120" si="741">IF(AH$6&lt;=month_of_report,(SUMIF(Cards_Selection,$C104,TB_Balance_11)-SUMIF(Cards_Selection,$C104,TB_Balance_10)),0)</f>
        <v>0</v>
      </c>
      <c r="AI104" s="830">
        <f>IF(AI$6&lt;=month_of_report,(SUMIF(Cards_Selection,$C104,TB_Balance_12)-SUMIF(Cards_Selection,$C104,TB_Balance_09)),0)</f>
        <v>0</v>
      </c>
      <c r="AJ104" s="602"/>
      <c r="AL104" s="601"/>
      <c r="AM104" s="882">
        <f t="shared" ref="AM104:AM120" si="742">P104</f>
        <v>0</v>
      </c>
      <c r="AN104" s="9">
        <f t="shared" si="714"/>
        <v>0</v>
      </c>
      <c r="AO104" s="602"/>
      <c r="AR104" s="601" t="str">
        <f t="shared" si="631"/>
        <v/>
      </c>
      <c r="AS104">
        <f t="shared" si="632"/>
        <v>14207001501</v>
      </c>
      <c r="AT104" s="602" t="str">
        <f t="shared" si="589"/>
        <v>Payroll</v>
      </c>
      <c r="AU104" t="str">
        <f t="shared" si="633"/>
        <v/>
      </c>
      <c r="AV104" t="str">
        <f t="shared" si="634"/>
        <v>Marketing - Salaries and social benefits</v>
      </c>
      <c r="AX104" s="64"/>
      <c r="AY104" s="64"/>
      <c r="AZ104" s="64"/>
      <c r="BA104" s="64"/>
      <c r="BB104" s="64"/>
      <c r="BC104" s="688">
        <f>SUM(AZ104:BB104)</f>
        <v>0</v>
      </c>
      <c r="BD104" s="64"/>
      <c r="BE104" s="64"/>
      <c r="BF104" s="64">
        <v>14162.468354430379</v>
      </c>
      <c r="BG104" s="688">
        <f>SUM(BD104:BF104)</f>
        <v>14162.468354430379</v>
      </c>
      <c r="BH104" s="64">
        <v>14162.468354430379</v>
      </c>
      <c r="BI104" s="64">
        <v>14162.468354430379</v>
      </c>
      <c r="BJ104" s="64">
        <v>14162.468354430379</v>
      </c>
      <c r="BK104" s="688">
        <f>SUM(BH104:BJ104)</f>
        <v>42487.405063291139</v>
      </c>
      <c r="BL104" s="64">
        <v>14162.468354430379</v>
      </c>
      <c r="BM104" s="64">
        <v>14162.468354430379</v>
      </c>
      <c r="BN104" s="64">
        <v>14162.468354430379</v>
      </c>
      <c r="BO104" s="688">
        <f>SUM(BL104:BN104)</f>
        <v>42487.405063291139</v>
      </c>
      <c r="BP104" s="687">
        <f t="shared" ref="BP104:BP120" si="743">BO104+BK104+BG104+BC104</f>
        <v>99137.278481012661</v>
      </c>
      <c r="BQ104" s="602"/>
      <c r="BS104" s="615">
        <f t="shared" si="715"/>
        <v>0</v>
      </c>
      <c r="BT104" s="9">
        <f t="shared" si="715"/>
        <v>0</v>
      </c>
      <c r="BU104" s="9">
        <f t="shared" ref="BU104:CO120" si="744">SUM(BS104:BT104)</f>
        <v>0</v>
      </c>
      <c r="BV104" s="9">
        <f t="shared" si="715"/>
        <v>0</v>
      </c>
      <c r="BW104" s="9">
        <f t="shared" si="744"/>
        <v>0</v>
      </c>
      <c r="BX104" s="9">
        <f t="shared" si="715"/>
        <v>0</v>
      </c>
      <c r="BY104" s="9">
        <f t="shared" si="744"/>
        <v>0</v>
      </c>
      <c r="BZ104" s="9">
        <f t="shared" si="715"/>
        <v>0</v>
      </c>
      <c r="CA104" s="9">
        <f t="shared" si="744"/>
        <v>0</v>
      </c>
      <c r="CB104" s="9">
        <f t="shared" si="715"/>
        <v>14162.468354430379</v>
      </c>
      <c r="CC104" s="9">
        <f t="shared" si="744"/>
        <v>14162.468354430379</v>
      </c>
      <c r="CD104" s="9">
        <f t="shared" si="715"/>
        <v>14162.468354430379</v>
      </c>
      <c r="CE104" s="9">
        <f t="shared" si="744"/>
        <v>28324.936708860758</v>
      </c>
      <c r="CF104" s="9">
        <f t="shared" si="715"/>
        <v>14162.468354430379</v>
      </c>
      <c r="CG104" s="9">
        <f t="shared" si="744"/>
        <v>42487.405063291139</v>
      </c>
      <c r="CH104" s="9">
        <f t="shared" si="715"/>
        <v>14162.468354430379</v>
      </c>
      <c r="CI104" s="9">
        <f t="shared" si="744"/>
        <v>56649.873417721516</v>
      </c>
      <c r="CJ104" s="9">
        <f t="shared" si="715"/>
        <v>14162.468354430379</v>
      </c>
      <c r="CK104" s="9">
        <f t="shared" si="744"/>
        <v>70812.341772151893</v>
      </c>
      <c r="CL104" s="9">
        <f t="shared" si="715"/>
        <v>14162.468354430379</v>
      </c>
      <c r="CM104" s="9">
        <f t="shared" si="744"/>
        <v>84974.810126582277</v>
      </c>
      <c r="CN104" s="9">
        <f t="shared" si="715"/>
        <v>14162.468354430379</v>
      </c>
      <c r="CO104" s="616">
        <f t="shared" si="744"/>
        <v>99137.278481012661</v>
      </c>
      <c r="CQ104" s="601"/>
      <c r="CR104">
        <f t="shared" si="626"/>
        <v>14207001501</v>
      </c>
      <c r="CS104" s="602" t="str">
        <f t="shared" si="711"/>
        <v>Payroll</v>
      </c>
      <c r="CT104" t="str">
        <f t="shared" si="627"/>
        <v/>
      </c>
      <c r="CU104" t="str">
        <f t="shared" si="628"/>
        <v>Marketing - Salaries and social benefits</v>
      </c>
      <c r="CW104" s="9">
        <f t="shared" ref="CW104:CX120" si="745">IF(CW$6&gt;month_of_report,0,SUMIFS(TB_Balance_01,TB_Entity,CW$7,Cards_Selection,$CR104))</f>
        <v>0</v>
      </c>
      <c r="CX104" s="9">
        <f t="shared" si="745"/>
        <v>0</v>
      </c>
      <c r="CY104" s="9">
        <f t="shared" si="716"/>
        <v>0</v>
      </c>
      <c r="CZ104" s="9">
        <f t="shared" ref="CZ104:DA120" si="746">IF(CZ$6&gt;month_of_report,0,SUMIFS(TB_Balance_02,TB_Entity,CZ$7,Cards_Selection,$CR104)-SUMIFS(TB_Balance_01,TB_Entity,CZ$7,Cards_Selection,$CR104))</f>
        <v>0</v>
      </c>
      <c r="DA104" s="9">
        <f t="shared" si="746"/>
        <v>0</v>
      </c>
      <c r="DB104" s="9">
        <f t="shared" si="717"/>
        <v>0</v>
      </c>
      <c r="DC104" s="9">
        <f t="shared" ref="DC104:DD120" si="747">IF(DC$6&gt;month_of_report,0,SUMIFS(TB_Balance_03,TB_Entity,DC$7,Cards_Selection,$CR104)-SUMIFS(TB_Balance_02,TB_Entity,DC$7,Cards_Selection,$CR104))</f>
        <v>0</v>
      </c>
      <c r="DD104" s="9">
        <f t="shared" si="747"/>
        <v>0</v>
      </c>
      <c r="DE104" s="9">
        <f t="shared" si="718"/>
        <v>0</v>
      </c>
      <c r="DF104" s="9">
        <f t="shared" ref="DF104:DF120" si="748">SUM(DC104,CZ104,CW104)</f>
        <v>0</v>
      </c>
      <c r="DG104" s="9">
        <f t="shared" ref="DG104:DG120" si="749">SUM(DD104,DA104,CX104)</f>
        <v>0</v>
      </c>
      <c r="DH104" s="9">
        <f t="shared" ref="DH104:DH120" si="750">SUM(DE104,DB104,CY104)</f>
        <v>0</v>
      </c>
      <c r="DI104" s="9">
        <f t="shared" ref="DI104:DJ120" si="751">IF(DI$6&gt;month_of_report,0,SUMIFS(TB_Balance_04,TB_Entity,DI$7,Cards_Selection,$CR104)-SUMIFS(TB_Balance_03,TB_Entity,DI$7,Cards_Selection,$CR104))</f>
        <v>0</v>
      </c>
      <c r="DJ104" s="9">
        <f t="shared" si="751"/>
        <v>0</v>
      </c>
      <c r="DK104" s="9">
        <f t="shared" si="719"/>
        <v>0</v>
      </c>
      <c r="DL104" s="9">
        <f t="shared" ref="DL104:DM120" si="752">IF(DL$6&gt;month_of_report,0,SUMIFS(TB_Balance_05,TB_Entity,DL$7,Cards_Selection,$CR104)-SUMIFS(TB_Balance_04,TB_Entity,DL$7,Cards_Selection,$CR104))</f>
        <v>0</v>
      </c>
      <c r="DM104" s="9">
        <f t="shared" si="752"/>
        <v>0</v>
      </c>
      <c r="DN104" s="9">
        <f t="shared" si="720"/>
        <v>0</v>
      </c>
      <c r="DO104" s="9">
        <f t="shared" ref="DO104:DP120" si="753">IF(DO$6&gt;month_of_report,0,SUMIFS(TB_Balance_06,TB_Entity,DO$7,Cards_Selection,$CR104)-SUMIFS(TB_Balance_05,TB_Entity,DO$7,Cards_Selection,$CR104))</f>
        <v>0</v>
      </c>
      <c r="DP104" s="9">
        <f t="shared" si="753"/>
        <v>0</v>
      </c>
      <c r="DQ104" s="9">
        <f t="shared" si="721"/>
        <v>0</v>
      </c>
      <c r="DR104" s="9">
        <f t="shared" ref="DR104:DR120" si="754">SUM(DO104,DL104,DI104)</f>
        <v>0</v>
      </c>
      <c r="DS104" s="9">
        <f t="shared" ref="DS104:DS120" si="755">SUM(DP104,DM104,DJ104)</f>
        <v>0</v>
      </c>
      <c r="DT104" s="9">
        <f t="shared" ref="DT104:DT120" si="756">SUM(DQ104,DN104,DK104)</f>
        <v>0</v>
      </c>
      <c r="DU104" s="9">
        <f t="shared" ref="DU104:DV120" si="757">IF(DU$6&gt;month_of_report,0,SUMIFS(TB_Balance_07,TB_Entity,DU$7,Cards_Selection,$CR104)-SUMIFS(TB_Balance_06,TB_Entity,DU$7,Cards_Selection,$CR104))</f>
        <v>0</v>
      </c>
      <c r="DV104" s="9">
        <f t="shared" si="757"/>
        <v>0</v>
      </c>
      <c r="DW104" s="9">
        <f t="shared" si="722"/>
        <v>0</v>
      </c>
      <c r="DX104" s="9">
        <f t="shared" ref="DX104:DY120" si="758">IF(DX$6&gt;month_of_report,0,SUMIFS(TB_Balance_08,TB_Entity,DX$7,Cards_Selection,$CR104)-SUMIFS(TB_Balance_07,TB_Entity,DX$7,Cards_Selection,$CR104))</f>
        <v>0</v>
      </c>
      <c r="DY104" s="9">
        <f t="shared" si="758"/>
        <v>0</v>
      </c>
      <c r="DZ104" s="9">
        <f t="shared" si="723"/>
        <v>0</v>
      </c>
      <c r="EA104" s="9">
        <f t="shared" ref="EA104:EB120" si="759">IF(EA$6&gt;month_of_report,0,SUMIFS(TB_Balance_09,TB_Entity,EA$7,Cards_Selection,$CR104)-SUMIFS(TB_Balance_08,TB_Entity,EA$7,Cards_Selection,$CR104))</f>
        <v>0</v>
      </c>
      <c r="EB104" s="9">
        <f t="shared" si="759"/>
        <v>0</v>
      </c>
      <c r="EC104" s="9">
        <f t="shared" si="724"/>
        <v>0</v>
      </c>
      <c r="ED104" s="9">
        <f t="shared" ref="ED104:ED120" si="760">SUM(EA104,DX104,DU104)</f>
        <v>0</v>
      </c>
      <c r="EE104" s="9">
        <f t="shared" ref="EE104:EE120" si="761">SUM(EB104,DY104,DV104)</f>
        <v>0</v>
      </c>
      <c r="EF104" s="9">
        <f t="shared" ref="EF104:EF120" si="762">SUM(EC104,DZ104,DW104)</f>
        <v>0</v>
      </c>
      <c r="EG104" s="9">
        <f t="shared" ref="EG104:EH120" si="763">IF(EG$6&gt;month_of_report,0,SUMIFS(TB_Balance_10,TB_Entity,EG$7,Cards_Selection,$CR104)-SUMIFS(TB_Balance_09,TB_Entity,EG$7,Cards_Selection,$CR104))</f>
        <v>0</v>
      </c>
      <c r="EH104" s="9">
        <f t="shared" si="763"/>
        <v>0</v>
      </c>
      <c r="EI104" s="9">
        <f t="shared" si="725"/>
        <v>0</v>
      </c>
      <c r="EJ104" s="9">
        <f t="shared" ref="EJ104:EK120" si="764">IF(EJ$6&gt;month_of_report,0,SUMIFS(TB_Balance_11,TB_Entity,EJ$7,Cards_Selection,$CR104)-SUMIFS(TB_Balance_10,TB_Entity,EJ$7,Cards_Selection,$CR104))</f>
        <v>0</v>
      </c>
      <c r="EK104" s="9">
        <f t="shared" si="764"/>
        <v>0</v>
      </c>
      <c r="EL104" s="9">
        <f t="shared" si="726"/>
        <v>0</v>
      </c>
      <c r="EM104" s="9">
        <f t="shared" ref="EM104:EN120" si="765">IF(EM$6&gt;month_of_report,0,SUMIFS(TB_Balance_12,TB_Entity,EM$7,Cards_Selection,$CR104)-SUMIFS(TB_Balance_11,TB_Entity,EM$7,Cards_Selection,$CR104))</f>
        <v>0</v>
      </c>
      <c r="EN104" s="9">
        <f t="shared" si="765"/>
        <v>0</v>
      </c>
      <c r="EO104" s="9">
        <f t="shared" si="727"/>
        <v>0</v>
      </c>
      <c r="EP104" s="9">
        <f t="shared" ref="EP104:EP120" si="766">SUM(EM104,EJ104,EG104)</f>
        <v>0</v>
      </c>
      <c r="EQ104" s="9">
        <f t="shared" ref="EQ104:EQ120" si="767">SUM(EN104,EK104,EH104)</f>
        <v>0</v>
      </c>
      <c r="ER104" s="9">
        <f t="shared" ref="ER104:ER120" si="768">SUM(EO104,EL104,EI104)</f>
        <v>0</v>
      </c>
      <c r="ES104" s="602"/>
    </row>
    <row r="105" spans="2:149" ht="14.25" hidden="1" customHeight="1" outlineLevel="1" x14ac:dyDescent="0.25">
      <c r="B105" s="601"/>
      <c r="C105" s="653">
        <v>14207002502</v>
      </c>
      <c r="D105" s="602" t="str">
        <f t="shared" si="629"/>
        <v>Recruitment</v>
      </c>
      <c r="F105" t="str">
        <f t="shared" si="712"/>
        <v>Marketing - Recruiting</v>
      </c>
      <c r="H105" s="9">
        <f t="shared" si="728"/>
        <v>0</v>
      </c>
      <c r="I105" s="9">
        <f ca="1">SUMIF(Cards_selection_BPL,$C105,INDIRECT(Index!$P$16))</f>
        <v>0</v>
      </c>
      <c r="J105" s="120">
        <f t="shared" ca="1" si="729"/>
        <v>0</v>
      </c>
      <c r="L105" s="9">
        <f t="shared" si="730"/>
        <v>0</v>
      </c>
      <c r="M105" s="9">
        <f ca="1">IF(LEFT($L$6,2)="Q1",SUMIF(Cards_selection_BPL,$C105,INDIRECT(Index!$Q$16)),IF(LEFT($L$6,2)="Q2",SUMIF(Cards_selection_BPL,$C105,INDIRECT(Index!$Q$16))-SUMIF(Cards_selection_BPL,$C105,Balance_bplm_03),IF(LEFT($L$6,2)="Q3",SUMIF(Cards_selection_BPL,$C105,INDIRECT(Index!$Q$16))-SUMIF(Cards_selection_BPL,$C105,Balance_bplm_06),IF(LEFT($L$6,2)="Q4",SUMIF(Cards_selection_BPL,$C105,INDIRECT(Index!$Q$16))-SUMIF(Cards_selection_BPL,$C105,Balance_bplm_09),0))))</f>
        <v>0</v>
      </c>
      <c r="N105" s="120">
        <f t="shared" ca="1" si="731"/>
        <v>0</v>
      </c>
      <c r="P105" s="9">
        <f t="shared" si="732"/>
        <v>0</v>
      </c>
      <c r="Q105" s="9">
        <f ca="1">SUMIF(Cards_selection_BPL,$C105,INDIRECT(Index!$Q$16))</f>
        <v>0</v>
      </c>
      <c r="R105" s="120">
        <f t="shared" ca="1" si="733"/>
        <v>0</v>
      </c>
      <c r="S105" s="602"/>
      <c r="U105" s="601"/>
      <c r="V105" s="64"/>
      <c r="W105" s="64"/>
      <c r="X105" s="9">
        <f t="shared" si="713"/>
        <v>0</v>
      </c>
      <c r="Y105" s="9">
        <f t="shared" si="734"/>
        <v>0</v>
      </c>
      <c r="Z105" s="9">
        <f t="shared" si="735"/>
        <v>0</v>
      </c>
      <c r="AA105" s="9"/>
      <c r="AB105" s="9">
        <f t="shared" si="736"/>
        <v>0</v>
      </c>
      <c r="AC105" s="9">
        <f t="shared" si="737"/>
        <v>0</v>
      </c>
      <c r="AD105" s="9">
        <f t="shared" si="738"/>
        <v>0</v>
      </c>
      <c r="AE105" s="9">
        <f t="shared" si="739"/>
        <v>0</v>
      </c>
      <c r="AF105" s="830">
        <f t="shared" si="740"/>
        <v>0</v>
      </c>
      <c r="AG105" s="830">
        <f t="shared" ref="AG105:AG120" si="769">IF(AG$6&lt;=month_of_report,(SUMIF(Cards_Selection,$C105,TB_Balance_10)-SUMIF(Cards_Selection,$C105,TB_Balance_09)),0)</f>
        <v>0</v>
      </c>
      <c r="AH105" s="830">
        <f t="shared" si="741"/>
        <v>0</v>
      </c>
      <c r="AI105" s="830">
        <f t="shared" ref="AI105:AI120" si="770">IF(AI$6&lt;=month_of_report,(SUMIF(Cards_Selection,$C105,TB_Balance_12)-SUMIF(Cards_Selection,$C105,TB_Balance_11)),0)</f>
        <v>0</v>
      </c>
      <c r="AJ105" s="602"/>
      <c r="AL105" s="601"/>
      <c r="AM105" s="882">
        <f t="shared" si="742"/>
        <v>0</v>
      </c>
      <c r="AN105" s="9">
        <f t="shared" si="714"/>
        <v>0</v>
      </c>
      <c r="AO105" s="602"/>
      <c r="AR105" s="601" t="str">
        <f t="shared" si="631"/>
        <v/>
      </c>
      <c r="AS105">
        <f t="shared" si="632"/>
        <v>14207002502</v>
      </c>
      <c r="AT105" s="602" t="str">
        <f t="shared" si="589"/>
        <v>Recruitment</v>
      </c>
      <c r="AU105" t="str">
        <f t="shared" si="633"/>
        <v/>
      </c>
      <c r="AV105" t="str">
        <f t="shared" si="634"/>
        <v>Marketing - Recruiting</v>
      </c>
      <c r="AX105" s="64"/>
      <c r="AY105" s="64"/>
      <c r="AZ105" s="64"/>
      <c r="BA105" s="64"/>
      <c r="BB105" s="64"/>
      <c r="BC105" s="688">
        <f t="shared" ref="BC105:BC120" si="771">SUM(AZ105:BB105)</f>
        <v>0</v>
      </c>
      <c r="BD105" s="64"/>
      <c r="BE105" s="64"/>
      <c r="BF105" s="64"/>
      <c r="BG105" s="688">
        <f t="shared" ref="BG105:BG120" si="772">SUM(BD105:BF105)</f>
        <v>0</v>
      </c>
      <c r="BH105" s="64"/>
      <c r="BI105" s="64"/>
      <c r="BJ105" s="64"/>
      <c r="BK105" s="688">
        <f t="shared" ref="BK105:BK120" si="773">SUM(BH105:BJ105)</f>
        <v>0</v>
      </c>
      <c r="BL105" s="64"/>
      <c r="BM105" s="64"/>
      <c r="BN105" s="64"/>
      <c r="BO105" s="688">
        <f t="shared" ref="BO105:BO120" si="774">SUM(BL105:BN105)</f>
        <v>0</v>
      </c>
      <c r="BP105" s="687">
        <f t="shared" si="743"/>
        <v>0</v>
      </c>
      <c r="BQ105" s="602"/>
      <c r="BS105" s="615">
        <f t="shared" si="715"/>
        <v>0</v>
      </c>
      <c r="BT105" s="9">
        <f t="shared" si="715"/>
        <v>0</v>
      </c>
      <c r="BU105" s="9">
        <f t="shared" si="744"/>
        <v>0</v>
      </c>
      <c r="BV105" s="9">
        <f t="shared" si="715"/>
        <v>0</v>
      </c>
      <c r="BW105" s="9">
        <f t="shared" si="744"/>
        <v>0</v>
      </c>
      <c r="BX105" s="9">
        <f t="shared" si="715"/>
        <v>0</v>
      </c>
      <c r="BY105" s="9">
        <f t="shared" si="744"/>
        <v>0</v>
      </c>
      <c r="BZ105" s="9">
        <f t="shared" si="715"/>
        <v>0</v>
      </c>
      <c r="CA105" s="9">
        <f t="shared" si="744"/>
        <v>0</v>
      </c>
      <c r="CB105" s="9">
        <f t="shared" si="715"/>
        <v>0</v>
      </c>
      <c r="CC105" s="9">
        <f t="shared" si="744"/>
        <v>0</v>
      </c>
      <c r="CD105" s="9">
        <f t="shared" si="715"/>
        <v>0</v>
      </c>
      <c r="CE105" s="9">
        <f t="shared" si="744"/>
        <v>0</v>
      </c>
      <c r="CF105" s="9">
        <f t="shared" si="715"/>
        <v>0</v>
      </c>
      <c r="CG105" s="9">
        <f t="shared" si="744"/>
        <v>0</v>
      </c>
      <c r="CH105" s="9">
        <f t="shared" si="715"/>
        <v>0</v>
      </c>
      <c r="CI105" s="9">
        <f t="shared" si="744"/>
        <v>0</v>
      </c>
      <c r="CJ105" s="9">
        <f t="shared" si="715"/>
        <v>0</v>
      </c>
      <c r="CK105" s="9">
        <f t="shared" si="744"/>
        <v>0</v>
      </c>
      <c r="CL105" s="9">
        <f t="shared" si="715"/>
        <v>0</v>
      </c>
      <c r="CM105" s="9">
        <f t="shared" si="744"/>
        <v>0</v>
      </c>
      <c r="CN105" s="9">
        <f t="shared" si="715"/>
        <v>0</v>
      </c>
      <c r="CO105" s="616">
        <f t="shared" si="744"/>
        <v>0</v>
      </c>
      <c r="CQ105" s="601"/>
      <c r="CR105">
        <f t="shared" si="626"/>
        <v>14207002502</v>
      </c>
      <c r="CS105" s="602" t="str">
        <f t="shared" si="711"/>
        <v>Recruitment</v>
      </c>
      <c r="CT105" t="str">
        <f t="shared" si="627"/>
        <v/>
      </c>
      <c r="CU105" t="str">
        <f t="shared" si="628"/>
        <v>Marketing - Recruiting</v>
      </c>
      <c r="CW105" s="9">
        <f t="shared" si="745"/>
        <v>0</v>
      </c>
      <c r="CX105" s="9">
        <f t="shared" si="745"/>
        <v>0</v>
      </c>
      <c r="CY105" s="9">
        <f t="shared" si="716"/>
        <v>0</v>
      </c>
      <c r="CZ105" s="9">
        <f t="shared" si="746"/>
        <v>0</v>
      </c>
      <c r="DA105" s="9">
        <f t="shared" si="746"/>
        <v>0</v>
      </c>
      <c r="DB105" s="9">
        <f t="shared" si="717"/>
        <v>0</v>
      </c>
      <c r="DC105" s="9">
        <f t="shared" si="747"/>
        <v>0</v>
      </c>
      <c r="DD105" s="9">
        <f t="shared" si="747"/>
        <v>0</v>
      </c>
      <c r="DE105" s="9">
        <f t="shared" si="718"/>
        <v>0</v>
      </c>
      <c r="DF105" s="9">
        <f t="shared" si="748"/>
        <v>0</v>
      </c>
      <c r="DG105" s="9">
        <f t="shared" si="749"/>
        <v>0</v>
      </c>
      <c r="DH105" s="9">
        <f t="shared" si="750"/>
        <v>0</v>
      </c>
      <c r="DI105" s="9">
        <f t="shared" si="751"/>
        <v>0</v>
      </c>
      <c r="DJ105" s="9">
        <f t="shared" si="751"/>
        <v>0</v>
      </c>
      <c r="DK105" s="9">
        <f t="shared" si="719"/>
        <v>0</v>
      </c>
      <c r="DL105" s="9">
        <f t="shared" si="752"/>
        <v>0</v>
      </c>
      <c r="DM105" s="9">
        <f t="shared" si="752"/>
        <v>0</v>
      </c>
      <c r="DN105" s="9">
        <f t="shared" si="720"/>
        <v>0</v>
      </c>
      <c r="DO105" s="9">
        <f t="shared" si="753"/>
        <v>0</v>
      </c>
      <c r="DP105" s="9">
        <f t="shared" si="753"/>
        <v>0</v>
      </c>
      <c r="DQ105" s="9">
        <f t="shared" si="721"/>
        <v>0</v>
      </c>
      <c r="DR105" s="9">
        <f t="shared" si="754"/>
        <v>0</v>
      </c>
      <c r="DS105" s="9">
        <f t="shared" si="755"/>
        <v>0</v>
      </c>
      <c r="DT105" s="9">
        <f t="shared" si="756"/>
        <v>0</v>
      </c>
      <c r="DU105" s="9">
        <f t="shared" si="757"/>
        <v>0</v>
      </c>
      <c r="DV105" s="9">
        <f t="shared" si="757"/>
        <v>0</v>
      </c>
      <c r="DW105" s="9">
        <f t="shared" si="722"/>
        <v>0</v>
      </c>
      <c r="DX105" s="9">
        <f t="shared" si="758"/>
        <v>0</v>
      </c>
      <c r="DY105" s="9">
        <f t="shared" si="758"/>
        <v>0</v>
      </c>
      <c r="DZ105" s="9">
        <f t="shared" si="723"/>
        <v>0</v>
      </c>
      <c r="EA105" s="9">
        <f t="shared" si="759"/>
        <v>0</v>
      </c>
      <c r="EB105" s="9">
        <f t="shared" si="759"/>
        <v>0</v>
      </c>
      <c r="EC105" s="9">
        <f t="shared" si="724"/>
        <v>0</v>
      </c>
      <c r="ED105" s="9">
        <f t="shared" si="760"/>
        <v>0</v>
      </c>
      <c r="EE105" s="9">
        <f t="shared" si="761"/>
        <v>0</v>
      </c>
      <c r="EF105" s="9">
        <f t="shared" si="762"/>
        <v>0</v>
      </c>
      <c r="EG105" s="9">
        <f t="shared" si="763"/>
        <v>0</v>
      </c>
      <c r="EH105" s="9">
        <f t="shared" si="763"/>
        <v>0</v>
      </c>
      <c r="EI105" s="9">
        <f t="shared" si="725"/>
        <v>0</v>
      </c>
      <c r="EJ105" s="9">
        <f t="shared" si="764"/>
        <v>0</v>
      </c>
      <c r="EK105" s="9">
        <f t="shared" si="764"/>
        <v>0</v>
      </c>
      <c r="EL105" s="9">
        <f t="shared" si="726"/>
        <v>0</v>
      </c>
      <c r="EM105" s="9">
        <f t="shared" si="765"/>
        <v>0</v>
      </c>
      <c r="EN105" s="9">
        <f t="shared" si="765"/>
        <v>0</v>
      </c>
      <c r="EO105" s="9">
        <f t="shared" si="727"/>
        <v>0</v>
      </c>
      <c r="EP105" s="9">
        <f t="shared" si="766"/>
        <v>0</v>
      </c>
      <c r="EQ105" s="9">
        <f t="shared" si="767"/>
        <v>0</v>
      </c>
      <c r="ER105" s="9">
        <f t="shared" si="768"/>
        <v>0</v>
      </c>
      <c r="ES105" s="602"/>
    </row>
    <row r="106" spans="2:149" hidden="1" outlineLevel="1" x14ac:dyDescent="0.25">
      <c r="B106" s="601"/>
      <c r="C106" s="653">
        <v>14207006503</v>
      </c>
      <c r="D106" s="602" t="str">
        <f t="shared" si="629"/>
        <v>Consultant</v>
      </c>
      <c r="F106" t="str">
        <f t="shared" si="712"/>
        <v>Marketing - Marketing Outsourcing</v>
      </c>
      <c r="H106" s="9">
        <f t="shared" si="728"/>
        <v>0</v>
      </c>
      <c r="I106" s="9">
        <f ca="1">SUMIF(Cards_selection_BPL,$C106,INDIRECT(Index!$P$16))</f>
        <v>0</v>
      </c>
      <c r="J106" s="120">
        <f t="shared" ca="1" si="729"/>
        <v>0</v>
      </c>
      <c r="L106" s="9">
        <f t="shared" si="730"/>
        <v>0</v>
      </c>
      <c r="M106" s="9">
        <f ca="1">IF(LEFT($L$6,2)="Q1",SUMIF(Cards_selection_BPL,$C106,INDIRECT(Index!$Q$16)),IF(LEFT($L$6,2)="Q2",SUMIF(Cards_selection_BPL,$C106,INDIRECT(Index!$Q$16))-SUMIF(Cards_selection_BPL,$C106,Balance_bplm_03),IF(LEFT($L$6,2)="Q3",SUMIF(Cards_selection_BPL,$C106,INDIRECT(Index!$Q$16))-SUMIF(Cards_selection_BPL,$C106,Balance_bplm_06),IF(LEFT($L$6,2)="Q4",SUMIF(Cards_selection_BPL,$C106,INDIRECT(Index!$Q$16))-SUMIF(Cards_selection_BPL,$C106,Balance_bplm_09),0))))</f>
        <v>0</v>
      </c>
      <c r="N106" s="120">
        <f t="shared" ca="1" si="731"/>
        <v>0</v>
      </c>
      <c r="P106" s="9">
        <f t="shared" si="732"/>
        <v>0</v>
      </c>
      <c r="Q106" s="9">
        <f ca="1">SUMIF(Cards_selection_BPL,$C106,INDIRECT(Index!$Q$16))</f>
        <v>0</v>
      </c>
      <c r="R106" s="120">
        <f t="shared" ca="1" si="733"/>
        <v>0</v>
      </c>
      <c r="S106" s="602"/>
      <c r="U106" s="601"/>
      <c r="V106" s="64"/>
      <c r="W106" s="64"/>
      <c r="X106" s="9">
        <f t="shared" si="713"/>
        <v>0</v>
      </c>
      <c r="Y106" s="9">
        <f t="shared" si="734"/>
        <v>0</v>
      </c>
      <c r="Z106" s="9">
        <f t="shared" si="735"/>
        <v>0</v>
      </c>
      <c r="AA106" s="9"/>
      <c r="AB106" s="9">
        <f t="shared" si="736"/>
        <v>0</v>
      </c>
      <c r="AC106" s="9">
        <f t="shared" si="737"/>
        <v>0</v>
      </c>
      <c r="AD106" s="9">
        <f t="shared" si="738"/>
        <v>0</v>
      </c>
      <c r="AE106" s="9">
        <f t="shared" si="739"/>
        <v>0</v>
      </c>
      <c r="AF106" s="830">
        <f t="shared" si="740"/>
        <v>0</v>
      </c>
      <c r="AG106" s="830">
        <f t="shared" si="769"/>
        <v>0</v>
      </c>
      <c r="AH106" s="830">
        <f t="shared" si="741"/>
        <v>0</v>
      </c>
      <c r="AI106" s="830">
        <f t="shared" si="770"/>
        <v>0</v>
      </c>
      <c r="AJ106" s="602"/>
      <c r="AL106" s="601"/>
      <c r="AM106" s="882">
        <f t="shared" si="742"/>
        <v>0</v>
      </c>
      <c r="AN106" s="9">
        <f t="shared" si="714"/>
        <v>0</v>
      </c>
      <c r="AO106" s="602"/>
      <c r="AR106" s="601" t="str">
        <f t="shared" si="631"/>
        <v/>
      </c>
      <c r="AS106">
        <f t="shared" si="632"/>
        <v>14207006503</v>
      </c>
      <c r="AT106" s="602" t="str">
        <f t="shared" si="589"/>
        <v>Consultant</v>
      </c>
      <c r="AU106" t="str">
        <f t="shared" si="633"/>
        <v/>
      </c>
      <c r="AV106" t="str">
        <f t="shared" si="634"/>
        <v>Marketing - Marketing Outsourcing</v>
      </c>
      <c r="AX106" s="64"/>
      <c r="AY106" s="64"/>
      <c r="AZ106" s="64"/>
      <c r="BA106" s="64"/>
      <c r="BB106" s="64"/>
      <c r="BC106" s="688">
        <f t="shared" si="771"/>
        <v>0</v>
      </c>
      <c r="BD106" s="64"/>
      <c r="BE106" s="64"/>
      <c r="BF106" s="64"/>
      <c r="BG106" s="688">
        <f t="shared" si="772"/>
        <v>0</v>
      </c>
      <c r="BH106" s="64"/>
      <c r="BI106" s="64"/>
      <c r="BJ106" s="64"/>
      <c r="BK106" s="688">
        <f t="shared" si="773"/>
        <v>0</v>
      </c>
      <c r="BL106" s="64"/>
      <c r="BM106" s="64"/>
      <c r="BN106" s="64"/>
      <c r="BO106" s="688">
        <f t="shared" si="774"/>
        <v>0</v>
      </c>
      <c r="BP106" s="687">
        <f t="shared" si="743"/>
        <v>0</v>
      </c>
      <c r="BQ106" s="602"/>
      <c r="BS106" s="615">
        <f t="shared" si="715"/>
        <v>0</v>
      </c>
      <c r="BT106" s="9">
        <f t="shared" si="715"/>
        <v>0</v>
      </c>
      <c r="BU106" s="9">
        <f t="shared" si="744"/>
        <v>0</v>
      </c>
      <c r="BV106" s="9">
        <f t="shared" si="715"/>
        <v>0</v>
      </c>
      <c r="BW106" s="9">
        <f t="shared" si="744"/>
        <v>0</v>
      </c>
      <c r="BX106" s="9">
        <f t="shared" si="715"/>
        <v>0</v>
      </c>
      <c r="BY106" s="9">
        <f t="shared" si="744"/>
        <v>0</v>
      </c>
      <c r="BZ106" s="9">
        <f t="shared" si="715"/>
        <v>0</v>
      </c>
      <c r="CA106" s="9">
        <f t="shared" si="744"/>
        <v>0</v>
      </c>
      <c r="CB106" s="9">
        <f t="shared" si="715"/>
        <v>0</v>
      </c>
      <c r="CC106" s="9">
        <f t="shared" si="744"/>
        <v>0</v>
      </c>
      <c r="CD106" s="9">
        <f t="shared" si="715"/>
        <v>0</v>
      </c>
      <c r="CE106" s="9">
        <f t="shared" si="744"/>
        <v>0</v>
      </c>
      <c r="CF106" s="9">
        <f t="shared" si="715"/>
        <v>0</v>
      </c>
      <c r="CG106" s="9">
        <f t="shared" si="744"/>
        <v>0</v>
      </c>
      <c r="CH106" s="9">
        <f t="shared" si="715"/>
        <v>0</v>
      </c>
      <c r="CI106" s="9">
        <f t="shared" si="744"/>
        <v>0</v>
      </c>
      <c r="CJ106" s="9">
        <f t="shared" si="715"/>
        <v>0</v>
      </c>
      <c r="CK106" s="9">
        <f t="shared" si="744"/>
        <v>0</v>
      </c>
      <c r="CL106" s="9">
        <f t="shared" si="715"/>
        <v>0</v>
      </c>
      <c r="CM106" s="9">
        <f t="shared" si="744"/>
        <v>0</v>
      </c>
      <c r="CN106" s="9">
        <f t="shared" si="715"/>
        <v>0</v>
      </c>
      <c r="CO106" s="616">
        <f t="shared" si="744"/>
        <v>0</v>
      </c>
      <c r="CQ106" s="601"/>
      <c r="CR106">
        <f t="shared" si="626"/>
        <v>14207006503</v>
      </c>
      <c r="CS106" s="602" t="str">
        <f t="shared" si="711"/>
        <v>Consultant</v>
      </c>
      <c r="CT106" t="str">
        <f t="shared" si="627"/>
        <v/>
      </c>
      <c r="CU106" t="str">
        <f t="shared" si="628"/>
        <v>Marketing - Marketing Outsourcing</v>
      </c>
      <c r="CW106" s="9">
        <f t="shared" si="745"/>
        <v>0</v>
      </c>
      <c r="CX106" s="9">
        <f t="shared" si="745"/>
        <v>0</v>
      </c>
      <c r="CY106" s="9">
        <f t="shared" si="716"/>
        <v>0</v>
      </c>
      <c r="CZ106" s="9">
        <f t="shared" si="746"/>
        <v>0</v>
      </c>
      <c r="DA106" s="9">
        <f t="shared" si="746"/>
        <v>0</v>
      </c>
      <c r="DB106" s="9">
        <f t="shared" si="717"/>
        <v>0</v>
      </c>
      <c r="DC106" s="9">
        <f t="shared" si="747"/>
        <v>0</v>
      </c>
      <c r="DD106" s="9">
        <f t="shared" si="747"/>
        <v>0</v>
      </c>
      <c r="DE106" s="9">
        <f t="shared" si="718"/>
        <v>0</v>
      </c>
      <c r="DF106" s="9">
        <f t="shared" si="748"/>
        <v>0</v>
      </c>
      <c r="DG106" s="9">
        <f t="shared" si="749"/>
        <v>0</v>
      </c>
      <c r="DH106" s="9">
        <f t="shared" si="750"/>
        <v>0</v>
      </c>
      <c r="DI106" s="9">
        <f t="shared" si="751"/>
        <v>0</v>
      </c>
      <c r="DJ106" s="9">
        <f t="shared" si="751"/>
        <v>0</v>
      </c>
      <c r="DK106" s="9">
        <f t="shared" si="719"/>
        <v>0</v>
      </c>
      <c r="DL106" s="9">
        <f t="shared" si="752"/>
        <v>0</v>
      </c>
      <c r="DM106" s="9">
        <f t="shared" si="752"/>
        <v>0</v>
      </c>
      <c r="DN106" s="9">
        <f t="shared" si="720"/>
        <v>0</v>
      </c>
      <c r="DO106" s="9">
        <f t="shared" si="753"/>
        <v>0</v>
      </c>
      <c r="DP106" s="9">
        <f t="shared" si="753"/>
        <v>0</v>
      </c>
      <c r="DQ106" s="9">
        <f t="shared" si="721"/>
        <v>0</v>
      </c>
      <c r="DR106" s="9">
        <f t="shared" si="754"/>
        <v>0</v>
      </c>
      <c r="DS106" s="9">
        <f t="shared" si="755"/>
        <v>0</v>
      </c>
      <c r="DT106" s="9">
        <f t="shared" si="756"/>
        <v>0</v>
      </c>
      <c r="DU106" s="9">
        <f t="shared" si="757"/>
        <v>0</v>
      </c>
      <c r="DV106" s="9">
        <f t="shared" si="757"/>
        <v>0</v>
      </c>
      <c r="DW106" s="9">
        <f t="shared" si="722"/>
        <v>0</v>
      </c>
      <c r="DX106" s="9">
        <f t="shared" si="758"/>
        <v>0</v>
      </c>
      <c r="DY106" s="9">
        <f t="shared" si="758"/>
        <v>0</v>
      </c>
      <c r="DZ106" s="9">
        <f t="shared" si="723"/>
        <v>0</v>
      </c>
      <c r="EA106" s="9">
        <f t="shared" si="759"/>
        <v>0</v>
      </c>
      <c r="EB106" s="9">
        <f t="shared" si="759"/>
        <v>0</v>
      </c>
      <c r="EC106" s="9">
        <f t="shared" si="724"/>
        <v>0</v>
      </c>
      <c r="ED106" s="9">
        <f t="shared" si="760"/>
        <v>0</v>
      </c>
      <c r="EE106" s="9">
        <f t="shared" si="761"/>
        <v>0</v>
      </c>
      <c r="EF106" s="9">
        <f t="shared" si="762"/>
        <v>0</v>
      </c>
      <c r="EG106" s="9">
        <f t="shared" si="763"/>
        <v>0</v>
      </c>
      <c r="EH106" s="9">
        <f t="shared" si="763"/>
        <v>0</v>
      </c>
      <c r="EI106" s="9">
        <f t="shared" si="725"/>
        <v>0</v>
      </c>
      <c r="EJ106" s="9">
        <f t="shared" si="764"/>
        <v>0</v>
      </c>
      <c r="EK106" s="9">
        <f t="shared" si="764"/>
        <v>0</v>
      </c>
      <c r="EL106" s="9">
        <f t="shared" si="726"/>
        <v>0</v>
      </c>
      <c r="EM106" s="9">
        <f t="shared" si="765"/>
        <v>0</v>
      </c>
      <c r="EN106" s="9">
        <f t="shared" si="765"/>
        <v>0</v>
      </c>
      <c r="EO106" s="9">
        <f t="shared" si="727"/>
        <v>0</v>
      </c>
      <c r="EP106" s="9">
        <f t="shared" si="766"/>
        <v>0</v>
      </c>
      <c r="EQ106" s="9">
        <f t="shared" si="767"/>
        <v>0</v>
      </c>
      <c r="ER106" s="9">
        <f t="shared" si="768"/>
        <v>0</v>
      </c>
      <c r="ES106" s="602"/>
    </row>
    <row r="107" spans="2:149" hidden="1" outlineLevel="1" x14ac:dyDescent="0.25">
      <c r="B107" s="601"/>
      <c r="C107" s="653">
        <v>14207011504</v>
      </c>
      <c r="D107" s="602" t="str">
        <f t="shared" si="629"/>
        <v xml:space="preserve">Marketing general </v>
      </c>
      <c r="F107" t="str">
        <f t="shared" si="712"/>
        <v>Marketing - Soft Launch</v>
      </c>
      <c r="H107" s="9">
        <f t="shared" si="728"/>
        <v>0</v>
      </c>
      <c r="I107" s="9">
        <f ca="1">SUMIF(Cards_selection_BPL,$C107,INDIRECT(Index!$P$16))</f>
        <v>25000</v>
      </c>
      <c r="J107" s="120">
        <f t="shared" ca="1" si="729"/>
        <v>25000</v>
      </c>
      <c r="L107" s="9">
        <f t="shared" si="730"/>
        <v>0</v>
      </c>
      <c r="M107" s="9">
        <f ca="1">IF(LEFT($L$6,2)="Q1",SUMIF(Cards_selection_BPL,$C107,INDIRECT(Index!$Q$16)),IF(LEFT($L$6,2)="Q2",SUMIF(Cards_selection_BPL,$C107,INDIRECT(Index!$Q$16))-SUMIF(Cards_selection_BPL,$C107,Balance_bplm_03),IF(LEFT($L$6,2)="Q3",SUMIF(Cards_selection_BPL,$C107,INDIRECT(Index!$Q$16))-SUMIF(Cards_selection_BPL,$C107,Balance_bplm_06),IF(LEFT($L$6,2)="Q4",SUMIF(Cards_selection_BPL,$C107,INDIRECT(Index!$Q$16))-SUMIF(Cards_selection_BPL,$C107,Balance_bplm_09),0))))</f>
        <v>75000</v>
      </c>
      <c r="N107" s="120">
        <f t="shared" ca="1" si="731"/>
        <v>75000</v>
      </c>
      <c r="P107" s="9">
        <f t="shared" si="732"/>
        <v>0</v>
      </c>
      <c r="Q107" s="9">
        <f ca="1">SUMIF(Cards_selection_BPL,$C107,INDIRECT(Index!$Q$16))</f>
        <v>100000</v>
      </c>
      <c r="R107" s="120">
        <f t="shared" ca="1" si="733"/>
        <v>100000</v>
      </c>
      <c r="S107" s="602"/>
      <c r="U107" s="601"/>
      <c r="V107" s="64"/>
      <c r="W107" s="64"/>
      <c r="X107" s="9">
        <f t="shared" si="713"/>
        <v>0</v>
      </c>
      <c r="Y107" s="9">
        <f t="shared" si="734"/>
        <v>0</v>
      </c>
      <c r="Z107" s="9">
        <f t="shared" si="735"/>
        <v>0</v>
      </c>
      <c r="AA107" s="9"/>
      <c r="AB107" s="9">
        <f t="shared" si="736"/>
        <v>0</v>
      </c>
      <c r="AC107" s="9">
        <f t="shared" si="737"/>
        <v>0</v>
      </c>
      <c r="AD107" s="9">
        <f t="shared" si="738"/>
        <v>0</v>
      </c>
      <c r="AE107" s="9">
        <f t="shared" si="739"/>
        <v>0</v>
      </c>
      <c r="AF107" s="830">
        <f t="shared" si="740"/>
        <v>0</v>
      </c>
      <c r="AG107" s="830">
        <f t="shared" si="769"/>
        <v>0</v>
      </c>
      <c r="AH107" s="830">
        <f t="shared" si="741"/>
        <v>0</v>
      </c>
      <c r="AI107" s="830">
        <f t="shared" si="770"/>
        <v>0</v>
      </c>
      <c r="AJ107" s="602"/>
      <c r="AL107" s="601"/>
      <c r="AM107" s="882">
        <f t="shared" si="742"/>
        <v>0</v>
      </c>
      <c r="AN107" s="9">
        <f t="shared" si="714"/>
        <v>0</v>
      </c>
      <c r="AO107" s="602"/>
      <c r="AR107" s="601" t="str">
        <f t="shared" si="631"/>
        <v/>
      </c>
      <c r="AS107">
        <f t="shared" si="632"/>
        <v>14207011504</v>
      </c>
      <c r="AT107" s="602" t="str">
        <f t="shared" si="589"/>
        <v xml:space="preserve">Marketing general </v>
      </c>
      <c r="AU107" t="str">
        <f t="shared" si="633"/>
        <v/>
      </c>
      <c r="AV107" t="str">
        <f t="shared" si="634"/>
        <v>Marketing - Soft Launch</v>
      </c>
      <c r="AX107" s="64"/>
      <c r="AY107" s="64"/>
      <c r="AZ107" s="64"/>
      <c r="BA107" s="64"/>
      <c r="BB107" s="64"/>
      <c r="BC107" s="688">
        <f t="shared" si="771"/>
        <v>0</v>
      </c>
      <c r="BD107" s="64"/>
      <c r="BE107" s="64"/>
      <c r="BF107" s="64"/>
      <c r="BG107" s="688">
        <f t="shared" si="772"/>
        <v>0</v>
      </c>
      <c r="BH107" s="64"/>
      <c r="BI107" s="64"/>
      <c r="BJ107" s="64">
        <v>25000</v>
      </c>
      <c r="BK107" s="688">
        <f t="shared" si="773"/>
        <v>25000</v>
      </c>
      <c r="BL107" s="64">
        <v>25000</v>
      </c>
      <c r="BM107" s="64">
        <v>25000</v>
      </c>
      <c r="BN107" s="64">
        <v>25000</v>
      </c>
      <c r="BO107" s="688">
        <f t="shared" si="774"/>
        <v>75000</v>
      </c>
      <c r="BP107" s="687">
        <f t="shared" si="743"/>
        <v>100000</v>
      </c>
      <c r="BQ107" s="602"/>
      <c r="BS107" s="615">
        <f t="shared" si="715"/>
        <v>0</v>
      </c>
      <c r="BT107" s="9">
        <f t="shared" si="715"/>
        <v>0</v>
      </c>
      <c r="BU107" s="9">
        <f t="shared" si="744"/>
        <v>0</v>
      </c>
      <c r="BV107" s="9">
        <f t="shared" si="715"/>
        <v>0</v>
      </c>
      <c r="BW107" s="9">
        <f t="shared" si="744"/>
        <v>0</v>
      </c>
      <c r="BX107" s="9">
        <f t="shared" si="715"/>
        <v>0</v>
      </c>
      <c r="BY107" s="9">
        <f t="shared" si="744"/>
        <v>0</v>
      </c>
      <c r="BZ107" s="9">
        <f t="shared" si="715"/>
        <v>0</v>
      </c>
      <c r="CA107" s="9">
        <f t="shared" si="744"/>
        <v>0</v>
      </c>
      <c r="CB107" s="9">
        <f t="shared" si="715"/>
        <v>0</v>
      </c>
      <c r="CC107" s="9">
        <f t="shared" si="744"/>
        <v>0</v>
      </c>
      <c r="CD107" s="9">
        <f t="shared" si="715"/>
        <v>0</v>
      </c>
      <c r="CE107" s="9">
        <f t="shared" si="744"/>
        <v>0</v>
      </c>
      <c r="CF107" s="9">
        <f t="shared" si="715"/>
        <v>0</v>
      </c>
      <c r="CG107" s="9">
        <f t="shared" si="744"/>
        <v>0</v>
      </c>
      <c r="CH107" s="9">
        <f t="shared" si="715"/>
        <v>25000</v>
      </c>
      <c r="CI107" s="9">
        <f t="shared" si="744"/>
        <v>25000</v>
      </c>
      <c r="CJ107" s="9">
        <f t="shared" si="715"/>
        <v>25000</v>
      </c>
      <c r="CK107" s="9">
        <f t="shared" si="744"/>
        <v>50000</v>
      </c>
      <c r="CL107" s="9">
        <f t="shared" si="715"/>
        <v>25000</v>
      </c>
      <c r="CM107" s="9">
        <f t="shared" si="744"/>
        <v>75000</v>
      </c>
      <c r="CN107" s="9">
        <f t="shared" si="715"/>
        <v>25000</v>
      </c>
      <c r="CO107" s="616">
        <f t="shared" si="744"/>
        <v>100000</v>
      </c>
      <c r="CQ107" s="601"/>
      <c r="CR107">
        <f t="shared" si="626"/>
        <v>14207011504</v>
      </c>
      <c r="CS107" s="602" t="str">
        <f t="shared" si="711"/>
        <v xml:space="preserve">Marketing general </v>
      </c>
      <c r="CT107" t="str">
        <f t="shared" si="627"/>
        <v/>
      </c>
      <c r="CU107" t="str">
        <f t="shared" si="628"/>
        <v>Marketing - Soft Launch</v>
      </c>
      <c r="CW107" s="9">
        <f t="shared" si="745"/>
        <v>0</v>
      </c>
      <c r="CX107" s="9">
        <f t="shared" si="745"/>
        <v>0</v>
      </c>
      <c r="CY107" s="9">
        <f t="shared" si="716"/>
        <v>0</v>
      </c>
      <c r="CZ107" s="9">
        <f t="shared" si="746"/>
        <v>0</v>
      </c>
      <c r="DA107" s="9">
        <f t="shared" si="746"/>
        <v>0</v>
      </c>
      <c r="DB107" s="9">
        <f t="shared" si="717"/>
        <v>0</v>
      </c>
      <c r="DC107" s="9">
        <f t="shared" si="747"/>
        <v>0</v>
      </c>
      <c r="DD107" s="9">
        <f t="shared" si="747"/>
        <v>0</v>
      </c>
      <c r="DE107" s="9">
        <f t="shared" si="718"/>
        <v>0</v>
      </c>
      <c r="DF107" s="9">
        <f t="shared" si="748"/>
        <v>0</v>
      </c>
      <c r="DG107" s="9">
        <f t="shared" si="749"/>
        <v>0</v>
      </c>
      <c r="DH107" s="9">
        <f t="shared" si="750"/>
        <v>0</v>
      </c>
      <c r="DI107" s="9">
        <f t="shared" si="751"/>
        <v>0</v>
      </c>
      <c r="DJ107" s="9">
        <f t="shared" si="751"/>
        <v>0</v>
      </c>
      <c r="DK107" s="9">
        <f t="shared" si="719"/>
        <v>0</v>
      </c>
      <c r="DL107" s="9">
        <f t="shared" si="752"/>
        <v>0</v>
      </c>
      <c r="DM107" s="9">
        <f t="shared" si="752"/>
        <v>0</v>
      </c>
      <c r="DN107" s="9">
        <f t="shared" si="720"/>
        <v>0</v>
      </c>
      <c r="DO107" s="9">
        <f t="shared" si="753"/>
        <v>0</v>
      </c>
      <c r="DP107" s="9">
        <f t="shared" si="753"/>
        <v>0</v>
      </c>
      <c r="DQ107" s="9">
        <f t="shared" si="721"/>
        <v>0</v>
      </c>
      <c r="DR107" s="9">
        <f t="shared" si="754"/>
        <v>0</v>
      </c>
      <c r="DS107" s="9">
        <f t="shared" si="755"/>
        <v>0</v>
      </c>
      <c r="DT107" s="9">
        <f t="shared" si="756"/>
        <v>0</v>
      </c>
      <c r="DU107" s="9">
        <f t="shared" si="757"/>
        <v>0</v>
      </c>
      <c r="DV107" s="9">
        <f t="shared" si="757"/>
        <v>0</v>
      </c>
      <c r="DW107" s="9">
        <f t="shared" si="722"/>
        <v>0</v>
      </c>
      <c r="DX107" s="9">
        <f t="shared" si="758"/>
        <v>0</v>
      </c>
      <c r="DY107" s="9">
        <f t="shared" si="758"/>
        <v>0</v>
      </c>
      <c r="DZ107" s="9">
        <f t="shared" si="723"/>
        <v>0</v>
      </c>
      <c r="EA107" s="9">
        <f t="shared" si="759"/>
        <v>0</v>
      </c>
      <c r="EB107" s="9">
        <f t="shared" si="759"/>
        <v>0</v>
      </c>
      <c r="EC107" s="9">
        <f t="shared" si="724"/>
        <v>0</v>
      </c>
      <c r="ED107" s="9">
        <f t="shared" si="760"/>
        <v>0</v>
      </c>
      <c r="EE107" s="9">
        <f t="shared" si="761"/>
        <v>0</v>
      </c>
      <c r="EF107" s="9">
        <f t="shared" si="762"/>
        <v>0</v>
      </c>
      <c r="EG107" s="9">
        <f t="shared" si="763"/>
        <v>0</v>
      </c>
      <c r="EH107" s="9">
        <f t="shared" si="763"/>
        <v>0</v>
      </c>
      <c r="EI107" s="9">
        <f t="shared" si="725"/>
        <v>0</v>
      </c>
      <c r="EJ107" s="9">
        <f t="shared" si="764"/>
        <v>0</v>
      </c>
      <c r="EK107" s="9">
        <f t="shared" si="764"/>
        <v>0</v>
      </c>
      <c r="EL107" s="9">
        <f t="shared" si="726"/>
        <v>0</v>
      </c>
      <c r="EM107" s="9">
        <f t="shared" si="765"/>
        <v>0</v>
      </c>
      <c r="EN107" s="9">
        <f t="shared" si="765"/>
        <v>0</v>
      </c>
      <c r="EO107" s="9">
        <f t="shared" si="727"/>
        <v>0</v>
      </c>
      <c r="EP107" s="9">
        <f t="shared" si="766"/>
        <v>0</v>
      </c>
      <c r="EQ107" s="9">
        <f t="shared" si="767"/>
        <v>0</v>
      </c>
      <c r="ER107" s="9">
        <f t="shared" si="768"/>
        <v>0</v>
      </c>
      <c r="ES107" s="602"/>
    </row>
    <row r="108" spans="2:149" hidden="1" outlineLevel="1" x14ac:dyDescent="0.25">
      <c r="B108" s="601"/>
      <c r="C108" s="653">
        <v>14207011505</v>
      </c>
      <c r="D108" s="602" t="str">
        <f t="shared" si="629"/>
        <v xml:space="preserve">Marketing general </v>
      </c>
      <c r="F108" t="str">
        <f t="shared" si="712"/>
        <v>Marketing - PR</v>
      </c>
      <c r="H108" s="9">
        <f t="shared" si="728"/>
        <v>0</v>
      </c>
      <c r="I108" s="9">
        <f ca="1">SUMIF(Cards_selection_BPL,$C108,INDIRECT(Index!$P$16))</f>
        <v>0</v>
      </c>
      <c r="J108" s="120">
        <f t="shared" ca="1" si="729"/>
        <v>0</v>
      </c>
      <c r="L108" s="9">
        <f t="shared" si="730"/>
        <v>0</v>
      </c>
      <c r="M108" s="9">
        <f ca="1">IF(LEFT($L$6,2)="Q1",SUMIF(Cards_selection_BPL,$C108,INDIRECT(Index!$Q$16)),IF(LEFT($L$6,2)="Q2",SUMIF(Cards_selection_BPL,$C108,INDIRECT(Index!$Q$16))-SUMIF(Cards_selection_BPL,$C108,Balance_bplm_03),IF(LEFT($L$6,2)="Q3",SUMIF(Cards_selection_BPL,$C108,INDIRECT(Index!$Q$16))-SUMIF(Cards_selection_BPL,$C108,Balance_bplm_06),IF(LEFT($L$6,2)="Q4",SUMIF(Cards_selection_BPL,$C108,INDIRECT(Index!$Q$16))-SUMIF(Cards_selection_BPL,$C108,Balance_bplm_09),0))))</f>
        <v>0</v>
      </c>
      <c r="N108" s="120">
        <f t="shared" ca="1" si="731"/>
        <v>0</v>
      </c>
      <c r="P108" s="9">
        <f t="shared" si="732"/>
        <v>0</v>
      </c>
      <c r="Q108" s="9">
        <f ca="1">SUMIF(Cards_selection_BPL,$C108,INDIRECT(Index!$Q$16))</f>
        <v>0</v>
      </c>
      <c r="R108" s="120">
        <f t="shared" ca="1" si="733"/>
        <v>0</v>
      </c>
      <c r="S108" s="602"/>
      <c r="U108" s="601"/>
      <c r="V108" s="64"/>
      <c r="W108" s="64"/>
      <c r="X108" s="9">
        <f t="shared" si="713"/>
        <v>0</v>
      </c>
      <c r="Y108" s="9">
        <f t="shared" si="734"/>
        <v>0</v>
      </c>
      <c r="Z108" s="9">
        <f t="shared" si="735"/>
        <v>0</v>
      </c>
      <c r="AA108" s="9"/>
      <c r="AB108" s="9">
        <f t="shared" si="736"/>
        <v>0</v>
      </c>
      <c r="AC108" s="9">
        <f t="shared" si="737"/>
        <v>0</v>
      </c>
      <c r="AD108" s="9">
        <f t="shared" si="738"/>
        <v>0</v>
      </c>
      <c r="AE108" s="9">
        <f t="shared" si="739"/>
        <v>0</v>
      </c>
      <c r="AF108" s="830">
        <f t="shared" si="740"/>
        <v>0</v>
      </c>
      <c r="AG108" s="830">
        <f t="shared" si="769"/>
        <v>0</v>
      </c>
      <c r="AH108" s="830">
        <f t="shared" si="741"/>
        <v>0</v>
      </c>
      <c r="AI108" s="830">
        <f t="shared" si="770"/>
        <v>0</v>
      </c>
      <c r="AJ108" s="602"/>
      <c r="AL108" s="601"/>
      <c r="AM108" s="882">
        <f t="shared" si="742"/>
        <v>0</v>
      </c>
      <c r="AN108" s="9">
        <f t="shared" si="714"/>
        <v>0</v>
      </c>
      <c r="AO108" s="602"/>
      <c r="AR108" s="601" t="str">
        <f t="shared" si="631"/>
        <v/>
      </c>
      <c r="AS108">
        <f t="shared" si="632"/>
        <v>14207011505</v>
      </c>
      <c r="AT108" s="602" t="str">
        <f t="shared" si="589"/>
        <v xml:space="preserve">Marketing general </v>
      </c>
      <c r="AU108" t="str">
        <f t="shared" si="633"/>
        <v/>
      </c>
      <c r="AV108" t="str">
        <f t="shared" si="634"/>
        <v>Marketing - PR</v>
      </c>
      <c r="AX108" s="64"/>
      <c r="AY108" s="64"/>
      <c r="AZ108" s="64"/>
      <c r="BA108" s="64"/>
      <c r="BB108" s="64"/>
      <c r="BC108" s="688">
        <f t="shared" si="771"/>
        <v>0</v>
      </c>
      <c r="BD108" s="64"/>
      <c r="BE108" s="64"/>
      <c r="BF108" s="64"/>
      <c r="BG108" s="688">
        <f t="shared" si="772"/>
        <v>0</v>
      </c>
      <c r="BH108" s="64"/>
      <c r="BI108" s="64"/>
      <c r="BJ108" s="64"/>
      <c r="BK108" s="688">
        <f t="shared" si="773"/>
        <v>0</v>
      </c>
      <c r="BL108" s="64"/>
      <c r="BM108" s="64"/>
      <c r="BN108" s="64"/>
      <c r="BO108" s="688">
        <f t="shared" si="774"/>
        <v>0</v>
      </c>
      <c r="BP108" s="687">
        <f t="shared" si="743"/>
        <v>0</v>
      </c>
      <c r="BQ108" s="602"/>
      <c r="BS108" s="615">
        <f t="shared" si="715"/>
        <v>0</v>
      </c>
      <c r="BT108" s="9">
        <f t="shared" si="715"/>
        <v>0</v>
      </c>
      <c r="BU108" s="9">
        <f t="shared" si="744"/>
        <v>0</v>
      </c>
      <c r="BV108" s="9">
        <f t="shared" si="715"/>
        <v>0</v>
      </c>
      <c r="BW108" s="9">
        <f t="shared" si="744"/>
        <v>0</v>
      </c>
      <c r="BX108" s="9">
        <f t="shared" si="715"/>
        <v>0</v>
      </c>
      <c r="BY108" s="9">
        <f t="shared" si="744"/>
        <v>0</v>
      </c>
      <c r="BZ108" s="9">
        <f t="shared" si="715"/>
        <v>0</v>
      </c>
      <c r="CA108" s="9">
        <f t="shared" si="744"/>
        <v>0</v>
      </c>
      <c r="CB108" s="9">
        <f t="shared" si="715"/>
        <v>0</v>
      </c>
      <c r="CC108" s="9">
        <f t="shared" si="744"/>
        <v>0</v>
      </c>
      <c r="CD108" s="9">
        <f t="shared" si="715"/>
        <v>0</v>
      </c>
      <c r="CE108" s="9">
        <f t="shared" si="744"/>
        <v>0</v>
      </c>
      <c r="CF108" s="9">
        <f t="shared" si="715"/>
        <v>0</v>
      </c>
      <c r="CG108" s="9">
        <f t="shared" si="744"/>
        <v>0</v>
      </c>
      <c r="CH108" s="9">
        <f t="shared" si="715"/>
        <v>0</v>
      </c>
      <c r="CI108" s="9">
        <f t="shared" si="744"/>
        <v>0</v>
      </c>
      <c r="CJ108" s="9">
        <f t="shared" si="715"/>
        <v>0</v>
      </c>
      <c r="CK108" s="9">
        <f t="shared" si="744"/>
        <v>0</v>
      </c>
      <c r="CL108" s="9">
        <f t="shared" si="715"/>
        <v>0</v>
      </c>
      <c r="CM108" s="9">
        <f t="shared" si="744"/>
        <v>0</v>
      </c>
      <c r="CN108" s="9">
        <f t="shared" si="715"/>
        <v>0</v>
      </c>
      <c r="CO108" s="616">
        <f t="shared" si="744"/>
        <v>0</v>
      </c>
      <c r="CQ108" s="601"/>
      <c r="CR108">
        <f t="shared" si="626"/>
        <v>14207011505</v>
      </c>
      <c r="CS108" s="602" t="str">
        <f t="shared" si="711"/>
        <v xml:space="preserve">Marketing general </v>
      </c>
      <c r="CT108" t="str">
        <f t="shared" si="627"/>
        <v/>
      </c>
      <c r="CU108" t="str">
        <f t="shared" si="628"/>
        <v>Marketing - PR</v>
      </c>
      <c r="CW108" s="9">
        <f t="shared" si="745"/>
        <v>0</v>
      </c>
      <c r="CX108" s="9">
        <f t="shared" si="745"/>
        <v>0</v>
      </c>
      <c r="CY108" s="9">
        <f t="shared" si="716"/>
        <v>0</v>
      </c>
      <c r="CZ108" s="9">
        <f t="shared" si="746"/>
        <v>0</v>
      </c>
      <c r="DA108" s="9">
        <f t="shared" si="746"/>
        <v>0</v>
      </c>
      <c r="DB108" s="9">
        <f t="shared" si="717"/>
        <v>0</v>
      </c>
      <c r="DC108" s="9">
        <f t="shared" si="747"/>
        <v>0</v>
      </c>
      <c r="DD108" s="9">
        <f t="shared" si="747"/>
        <v>0</v>
      </c>
      <c r="DE108" s="9">
        <f t="shared" si="718"/>
        <v>0</v>
      </c>
      <c r="DF108" s="9">
        <f t="shared" si="748"/>
        <v>0</v>
      </c>
      <c r="DG108" s="9">
        <f t="shared" si="749"/>
        <v>0</v>
      </c>
      <c r="DH108" s="9">
        <f t="shared" si="750"/>
        <v>0</v>
      </c>
      <c r="DI108" s="9">
        <f t="shared" si="751"/>
        <v>0</v>
      </c>
      <c r="DJ108" s="9">
        <f t="shared" si="751"/>
        <v>0</v>
      </c>
      <c r="DK108" s="9">
        <f t="shared" si="719"/>
        <v>0</v>
      </c>
      <c r="DL108" s="9">
        <f t="shared" si="752"/>
        <v>0</v>
      </c>
      <c r="DM108" s="9">
        <f t="shared" si="752"/>
        <v>0</v>
      </c>
      <c r="DN108" s="9">
        <f t="shared" si="720"/>
        <v>0</v>
      </c>
      <c r="DO108" s="9">
        <f t="shared" si="753"/>
        <v>0</v>
      </c>
      <c r="DP108" s="9">
        <f t="shared" si="753"/>
        <v>0</v>
      </c>
      <c r="DQ108" s="9">
        <f t="shared" si="721"/>
        <v>0</v>
      </c>
      <c r="DR108" s="9">
        <f t="shared" si="754"/>
        <v>0</v>
      </c>
      <c r="DS108" s="9">
        <f t="shared" si="755"/>
        <v>0</v>
      </c>
      <c r="DT108" s="9">
        <f t="shared" si="756"/>
        <v>0</v>
      </c>
      <c r="DU108" s="9">
        <f t="shared" si="757"/>
        <v>0</v>
      </c>
      <c r="DV108" s="9">
        <f t="shared" si="757"/>
        <v>0</v>
      </c>
      <c r="DW108" s="9">
        <f t="shared" si="722"/>
        <v>0</v>
      </c>
      <c r="DX108" s="9">
        <f t="shared" si="758"/>
        <v>0</v>
      </c>
      <c r="DY108" s="9">
        <f t="shared" si="758"/>
        <v>0</v>
      </c>
      <c r="DZ108" s="9">
        <f t="shared" si="723"/>
        <v>0</v>
      </c>
      <c r="EA108" s="9">
        <f t="shared" si="759"/>
        <v>0</v>
      </c>
      <c r="EB108" s="9">
        <f t="shared" si="759"/>
        <v>0</v>
      </c>
      <c r="EC108" s="9">
        <f t="shared" si="724"/>
        <v>0</v>
      </c>
      <c r="ED108" s="9">
        <f t="shared" si="760"/>
        <v>0</v>
      </c>
      <c r="EE108" s="9">
        <f t="shared" si="761"/>
        <v>0</v>
      </c>
      <c r="EF108" s="9">
        <f t="shared" si="762"/>
        <v>0</v>
      </c>
      <c r="EG108" s="9">
        <f t="shared" si="763"/>
        <v>0</v>
      </c>
      <c r="EH108" s="9">
        <f t="shared" si="763"/>
        <v>0</v>
      </c>
      <c r="EI108" s="9">
        <f t="shared" si="725"/>
        <v>0</v>
      </c>
      <c r="EJ108" s="9">
        <f t="shared" si="764"/>
        <v>0</v>
      </c>
      <c r="EK108" s="9">
        <f t="shared" si="764"/>
        <v>0</v>
      </c>
      <c r="EL108" s="9">
        <f t="shared" si="726"/>
        <v>0</v>
      </c>
      <c r="EM108" s="9">
        <f t="shared" si="765"/>
        <v>0</v>
      </c>
      <c r="EN108" s="9">
        <f t="shared" si="765"/>
        <v>0</v>
      </c>
      <c r="EO108" s="9">
        <f t="shared" si="727"/>
        <v>0</v>
      </c>
      <c r="EP108" s="9">
        <f t="shared" si="766"/>
        <v>0</v>
      </c>
      <c r="EQ108" s="9">
        <f t="shared" si="767"/>
        <v>0</v>
      </c>
      <c r="ER108" s="9">
        <f t="shared" si="768"/>
        <v>0</v>
      </c>
      <c r="ES108" s="602"/>
    </row>
    <row r="109" spans="2:149" hidden="1" outlineLevel="1" x14ac:dyDescent="0.25">
      <c r="B109" s="601"/>
      <c r="C109" s="653">
        <v>14207011506</v>
      </c>
      <c r="D109" s="602" t="str">
        <f t="shared" si="629"/>
        <v xml:space="preserve">Marketing general </v>
      </c>
      <c r="F109" t="str">
        <f t="shared" si="712"/>
        <v>Marketing - Brand</v>
      </c>
      <c r="H109" s="9">
        <f t="shared" si="728"/>
        <v>0</v>
      </c>
      <c r="I109" s="9">
        <f ca="1">SUMIF(Cards_selection_BPL,$C109,INDIRECT(Index!$P$16))</f>
        <v>0</v>
      </c>
      <c r="J109" s="120">
        <f t="shared" ca="1" si="729"/>
        <v>0</v>
      </c>
      <c r="L109" s="9">
        <f t="shared" si="730"/>
        <v>0</v>
      </c>
      <c r="M109" s="9">
        <f ca="1">IF(LEFT($L$6,2)="Q1",SUMIF(Cards_selection_BPL,$C109,INDIRECT(Index!$Q$16)),IF(LEFT($L$6,2)="Q2",SUMIF(Cards_selection_BPL,$C109,INDIRECT(Index!$Q$16))-SUMIF(Cards_selection_BPL,$C109,Balance_bplm_03),IF(LEFT($L$6,2)="Q3",SUMIF(Cards_selection_BPL,$C109,INDIRECT(Index!$Q$16))-SUMIF(Cards_selection_BPL,$C109,Balance_bplm_06),IF(LEFT($L$6,2)="Q4",SUMIF(Cards_selection_BPL,$C109,INDIRECT(Index!$Q$16))-SUMIF(Cards_selection_BPL,$C109,Balance_bplm_09),0))))</f>
        <v>0</v>
      </c>
      <c r="N109" s="120">
        <f t="shared" ca="1" si="731"/>
        <v>0</v>
      </c>
      <c r="P109" s="9">
        <f t="shared" si="732"/>
        <v>0</v>
      </c>
      <c r="Q109" s="9">
        <f ca="1">SUMIF(Cards_selection_BPL,$C109,INDIRECT(Index!$Q$16))</f>
        <v>0</v>
      </c>
      <c r="R109" s="120">
        <f t="shared" ca="1" si="733"/>
        <v>0</v>
      </c>
      <c r="S109" s="602"/>
      <c r="U109" s="601"/>
      <c r="V109" s="64"/>
      <c r="W109" s="64"/>
      <c r="X109" s="9">
        <f t="shared" si="713"/>
        <v>0</v>
      </c>
      <c r="Y109" s="9">
        <f t="shared" si="734"/>
        <v>0</v>
      </c>
      <c r="Z109" s="9">
        <f t="shared" si="735"/>
        <v>0</v>
      </c>
      <c r="AA109" s="9"/>
      <c r="AB109" s="9">
        <f t="shared" si="736"/>
        <v>0</v>
      </c>
      <c r="AC109" s="9">
        <f t="shared" si="737"/>
        <v>0</v>
      </c>
      <c r="AD109" s="9">
        <f t="shared" si="738"/>
        <v>0</v>
      </c>
      <c r="AE109" s="9">
        <f t="shared" si="739"/>
        <v>0</v>
      </c>
      <c r="AF109" s="830">
        <f t="shared" si="740"/>
        <v>0</v>
      </c>
      <c r="AG109" s="830">
        <f t="shared" si="769"/>
        <v>0</v>
      </c>
      <c r="AH109" s="830">
        <f t="shared" si="741"/>
        <v>0</v>
      </c>
      <c r="AI109" s="830">
        <f t="shared" si="770"/>
        <v>0</v>
      </c>
      <c r="AJ109" s="602"/>
      <c r="AL109" s="601"/>
      <c r="AM109" s="882">
        <f t="shared" si="742"/>
        <v>0</v>
      </c>
      <c r="AN109" s="9">
        <f t="shared" si="714"/>
        <v>0</v>
      </c>
      <c r="AO109" s="602"/>
      <c r="AR109" s="601" t="str">
        <f t="shared" si="631"/>
        <v/>
      </c>
      <c r="AS109">
        <f t="shared" si="632"/>
        <v>14207011506</v>
      </c>
      <c r="AT109" s="602" t="str">
        <f t="shared" si="589"/>
        <v xml:space="preserve">Marketing general </v>
      </c>
      <c r="AU109" t="str">
        <f t="shared" si="633"/>
        <v/>
      </c>
      <c r="AV109" t="str">
        <f t="shared" si="634"/>
        <v>Marketing - Brand</v>
      </c>
      <c r="AX109" s="64"/>
      <c r="AY109" s="64"/>
      <c r="AZ109" s="64"/>
      <c r="BA109" s="64"/>
      <c r="BB109" s="64"/>
      <c r="BC109" s="688">
        <f t="shared" si="771"/>
        <v>0</v>
      </c>
      <c r="BD109" s="64"/>
      <c r="BE109" s="64"/>
      <c r="BF109" s="64"/>
      <c r="BG109" s="688">
        <f t="shared" si="772"/>
        <v>0</v>
      </c>
      <c r="BH109" s="64"/>
      <c r="BI109" s="64"/>
      <c r="BJ109" s="64"/>
      <c r="BK109" s="688">
        <f t="shared" si="773"/>
        <v>0</v>
      </c>
      <c r="BL109" s="64"/>
      <c r="BM109" s="64"/>
      <c r="BN109" s="64"/>
      <c r="BO109" s="688">
        <f t="shared" si="774"/>
        <v>0</v>
      </c>
      <c r="BP109" s="687">
        <f t="shared" si="743"/>
        <v>0</v>
      </c>
      <c r="BQ109" s="602"/>
      <c r="BS109" s="615">
        <f t="shared" si="715"/>
        <v>0</v>
      </c>
      <c r="BT109" s="9">
        <f t="shared" si="715"/>
        <v>0</v>
      </c>
      <c r="BU109" s="9">
        <f t="shared" si="744"/>
        <v>0</v>
      </c>
      <c r="BV109" s="9">
        <f t="shared" si="715"/>
        <v>0</v>
      </c>
      <c r="BW109" s="9">
        <f t="shared" si="744"/>
        <v>0</v>
      </c>
      <c r="BX109" s="9">
        <f t="shared" si="715"/>
        <v>0</v>
      </c>
      <c r="BY109" s="9">
        <f t="shared" si="744"/>
        <v>0</v>
      </c>
      <c r="BZ109" s="9">
        <f t="shared" si="715"/>
        <v>0</v>
      </c>
      <c r="CA109" s="9">
        <f t="shared" si="744"/>
        <v>0</v>
      </c>
      <c r="CB109" s="9">
        <f t="shared" si="715"/>
        <v>0</v>
      </c>
      <c r="CC109" s="9">
        <f t="shared" si="744"/>
        <v>0</v>
      </c>
      <c r="CD109" s="9">
        <f t="shared" si="715"/>
        <v>0</v>
      </c>
      <c r="CE109" s="9">
        <f t="shared" si="744"/>
        <v>0</v>
      </c>
      <c r="CF109" s="9">
        <f t="shared" si="715"/>
        <v>0</v>
      </c>
      <c r="CG109" s="9">
        <f t="shared" si="744"/>
        <v>0</v>
      </c>
      <c r="CH109" s="9">
        <f t="shared" si="715"/>
        <v>0</v>
      </c>
      <c r="CI109" s="9">
        <f t="shared" si="744"/>
        <v>0</v>
      </c>
      <c r="CJ109" s="9">
        <f t="shared" si="715"/>
        <v>0</v>
      </c>
      <c r="CK109" s="9">
        <f t="shared" si="744"/>
        <v>0</v>
      </c>
      <c r="CL109" s="9">
        <f t="shared" si="715"/>
        <v>0</v>
      </c>
      <c r="CM109" s="9">
        <f t="shared" si="744"/>
        <v>0</v>
      </c>
      <c r="CN109" s="9">
        <f t="shared" si="715"/>
        <v>0</v>
      </c>
      <c r="CO109" s="616">
        <f t="shared" si="744"/>
        <v>0</v>
      </c>
      <c r="CQ109" s="601"/>
      <c r="CR109">
        <f t="shared" si="626"/>
        <v>14207011506</v>
      </c>
      <c r="CS109" s="602" t="str">
        <f t="shared" si="711"/>
        <v xml:space="preserve">Marketing general </v>
      </c>
      <c r="CT109" t="str">
        <f t="shared" si="627"/>
        <v/>
      </c>
      <c r="CU109" t="str">
        <f t="shared" si="628"/>
        <v>Marketing - Brand</v>
      </c>
      <c r="CW109" s="9">
        <f t="shared" si="745"/>
        <v>0</v>
      </c>
      <c r="CX109" s="9">
        <f t="shared" si="745"/>
        <v>0</v>
      </c>
      <c r="CY109" s="9">
        <f t="shared" si="716"/>
        <v>0</v>
      </c>
      <c r="CZ109" s="9">
        <f t="shared" si="746"/>
        <v>0</v>
      </c>
      <c r="DA109" s="9">
        <f t="shared" si="746"/>
        <v>0</v>
      </c>
      <c r="DB109" s="9">
        <f t="shared" si="717"/>
        <v>0</v>
      </c>
      <c r="DC109" s="9">
        <f t="shared" si="747"/>
        <v>0</v>
      </c>
      <c r="DD109" s="9">
        <f t="shared" si="747"/>
        <v>0</v>
      </c>
      <c r="DE109" s="9">
        <f t="shared" si="718"/>
        <v>0</v>
      </c>
      <c r="DF109" s="9">
        <f t="shared" si="748"/>
        <v>0</v>
      </c>
      <c r="DG109" s="9">
        <f t="shared" si="749"/>
        <v>0</v>
      </c>
      <c r="DH109" s="9">
        <f t="shared" si="750"/>
        <v>0</v>
      </c>
      <c r="DI109" s="9">
        <f t="shared" si="751"/>
        <v>0</v>
      </c>
      <c r="DJ109" s="9">
        <f t="shared" si="751"/>
        <v>0</v>
      </c>
      <c r="DK109" s="9">
        <f t="shared" si="719"/>
        <v>0</v>
      </c>
      <c r="DL109" s="9">
        <f t="shared" si="752"/>
        <v>0</v>
      </c>
      <c r="DM109" s="9">
        <f t="shared" si="752"/>
        <v>0</v>
      </c>
      <c r="DN109" s="9">
        <f t="shared" si="720"/>
        <v>0</v>
      </c>
      <c r="DO109" s="9">
        <f t="shared" si="753"/>
        <v>0</v>
      </c>
      <c r="DP109" s="9">
        <f t="shared" si="753"/>
        <v>0</v>
      </c>
      <c r="DQ109" s="9">
        <f t="shared" si="721"/>
        <v>0</v>
      </c>
      <c r="DR109" s="9">
        <f t="shared" si="754"/>
        <v>0</v>
      </c>
      <c r="DS109" s="9">
        <f t="shared" si="755"/>
        <v>0</v>
      </c>
      <c r="DT109" s="9">
        <f t="shared" si="756"/>
        <v>0</v>
      </c>
      <c r="DU109" s="9">
        <f t="shared" si="757"/>
        <v>0</v>
      </c>
      <c r="DV109" s="9">
        <f t="shared" si="757"/>
        <v>0</v>
      </c>
      <c r="DW109" s="9">
        <f t="shared" si="722"/>
        <v>0</v>
      </c>
      <c r="DX109" s="9">
        <f t="shared" si="758"/>
        <v>0</v>
      </c>
      <c r="DY109" s="9">
        <f t="shared" si="758"/>
        <v>0</v>
      </c>
      <c r="DZ109" s="9">
        <f t="shared" si="723"/>
        <v>0</v>
      </c>
      <c r="EA109" s="9">
        <f t="shared" si="759"/>
        <v>0</v>
      </c>
      <c r="EB109" s="9">
        <f t="shared" si="759"/>
        <v>0</v>
      </c>
      <c r="EC109" s="9">
        <f t="shared" si="724"/>
        <v>0</v>
      </c>
      <c r="ED109" s="9">
        <f t="shared" si="760"/>
        <v>0</v>
      </c>
      <c r="EE109" s="9">
        <f t="shared" si="761"/>
        <v>0</v>
      </c>
      <c r="EF109" s="9">
        <f t="shared" si="762"/>
        <v>0</v>
      </c>
      <c r="EG109" s="9">
        <f t="shared" si="763"/>
        <v>0</v>
      </c>
      <c r="EH109" s="9">
        <f t="shared" si="763"/>
        <v>0</v>
      </c>
      <c r="EI109" s="9">
        <f t="shared" si="725"/>
        <v>0</v>
      </c>
      <c r="EJ109" s="9">
        <f t="shared" si="764"/>
        <v>0</v>
      </c>
      <c r="EK109" s="9">
        <f t="shared" si="764"/>
        <v>0</v>
      </c>
      <c r="EL109" s="9">
        <f t="shared" si="726"/>
        <v>0</v>
      </c>
      <c r="EM109" s="9">
        <f t="shared" si="765"/>
        <v>0</v>
      </c>
      <c r="EN109" s="9">
        <f t="shared" si="765"/>
        <v>0</v>
      </c>
      <c r="EO109" s="9">
        <f t="shared" si="727"/>
        <v>0</v>
      </c>
      <c r="EP109" s="9">
        <f t="shared" si="766"/>
        <v>0</v>
      </c>
      <c r="EQ109" s="9">
        <f t="shared" si="767"/>
        <v>0</v>
      </c>
      <c r="ER109" s="9">
        <f t="shared" si="768"/>
        <v>0</v>
      </c>
      <c r="ES109" s="602"/>
    </row>
    <row r="110" spans="2:149" hidden="1" outlineLevel="1" x14ac:dyDescent="0.25">
      <c r="B110" s="601"/>
      <c r="C110" s="23">
        <v>14207011507</v>
      </c>
      <c r="D110" s="602" t="str">
        <f t="shared" si="629"/>
        <v xml:space="preserve">Marketing general </v>
      </c>
      <c r="F110" t="str">
        <f t="shared" si="712"/>
        <v>Marketing - Communication</v>
      </c>
      <c r="H110" s="9">
        <f t="shared" si="728"/>
        <v>0</v>
      </c>
      <c r="I110" s="9">
        <f ca="1">SUMIF(Cards_selection_BPL,$C110,INDIRECT(Index!$P$16))</f>
        <v>0</v>
      </c>
      <c r="J110" s="120">
        <f t="shared" ca="1" si="729"/>
        <v>0</v>
      </c>
      <c r="L110" s="9">
        <f t="shared" si="730"/>
        <v>0</v>
      </c>
      <c r="M110" s="9">
        <f ca="1">IF(LEFT($L$6,2)="Q1",SUMIF(Cards_selection_BPL,$C110,INDIRECT(Index!$Q$16)),IF(LEFT($L$6,2)="Q2",SUMIF(Cards_selection_BPL,$C110,INDIRECT(Index!$Q$16))-SUMIF(Cards_selection_BPL,$C110,Balance_bplm_03),IF(LEFT($L$6,2)="Q3",SUMIF(Cards_selection_BPL,$C110,INDIRECT(Index!$Q$16))-SUMIF(Cards_selection_BPL,$C110,Balance_bplm_06),IF(LEFT($L$6,2)="Q4",SUMIF(Cards_selection_BPL,$C110,INDIRECT(Index!$Q$16))-SUMIF(Cards_selection_BPL,$C110,Balance_bplm_09),0))))</f>
        <v>0</v>
      </c>
      <c r="N110" s="120">
        <f t="shared" ca="1" si="731"/>
        <v>0</v>
      </c>
      <c r="P110" s="9">
        <f t="shared" si="732"/>
        <v>0</v>
      </c>
      <c r="Q110" s="9">
        <f ca="1">SUMIF(Cards_selection_BPL,$C110,INDIRECT(Index!$Q$16))</f>
        <v>0</v>
      </c>
      <c r="R110" s="120">
        <f t="shared" ca="1" si="733"/>
        <v>0</v>
      </c>
      <c r="S110" s="602"/>
      <c r="U110" s="601"/>
      <c r="V110" s="64"/>
      <c r="W110" s="64"/>
      <c r="X110" s="9">
        <f t="shared" si="713"/>
        <v>0</v>
      </c>
      <c r="Y110" s="9">
        <f t="shared" si="734"/>
        <v>0</v>
      </c>
      <c r="Z110" s="9">
        <f t="shared" si="735"/>
        <v>0</v>
      </c>
      <c r="AA110" s="9"/>
      <c r="AB110" s="9">
        <f t="shared" si="736"/>
        <v>0</v>
      </c>
      <c r="AC110" s="9">
        <f t="shared" si="737"/>
        <v>0</v>
      </c>
      <c r="AD110" s="9">
        <f t="shared" si="738"/>
        <v>0</v>
      </c>
      <c r="AE110" s="9">
        <f t="shared" si="739"/>
        <v>0</v>
      </c>
      <c r="AF110" s="830">
        <f t="shared" si="740"/>
        <v>0</v>
      </c>
      <c r="AG110" s="830">
        <f t="shared" si="769"/>
        <v>0</v>
      </c>
      <c r="AH110" s="830">
        <f t="shared" si="741"/>
        <v>0</v>
      </c>
      <c r="AI110" s="830">
        <f t="shared" si="770"/>
        <v>0</v>
      </c>
      <c r="AJ110" s="602"/>
      <c r="AL110" s="601"/>
      <c r="AM110" s="882">
        <f t="shared" si="742"/>
        <v>0</v>
      </c>
      <c r="AN110" s="9">
        <f t="shared" si="714"/>
        <v>0</v>
      </c>
      <c r="AO110" s="602"/>
      <c r="AR110" s="601" t="str">
        <f t="shared" si="631"/>
        <v/>
      </c>
      <c r="AS110">
        <f t="shared" si="632"/>
        <v>14207011507</v>
      </c>
      <c r="AT110" s="602" t="str">
        <f t="shared" si="589"/>
        <v xml:space="preserve">Marketing general </v>
      </c>
      <c r="AU110" t="str">
        <f t="shared" si="633"/>
        <v/>
      </c>
      <c r="AV110" t="str">
        <f t="shared" si="634"/>
        <v>Marketing - Communication</v>
      </c>
      <c r="AX110" s="64"/>
      <c r="AY110" s="64"/>
      <c r="AZ110" s="64"/>
      <c r="BA110" s="64"/>
      <c r="BB110" s="64"/>
      <c r="BC110" s="688">
        <f t="shared" si="771"/>
        <v>0</v>
      </c>
      <c r="BD110" s="64"/>
      <c r="BE110" s="64"/>
      <c r="BF110" s="64"/>
      <c r="BG110" s="688">
        <f t="shared" si="772"/>
        <v>0</v>
      </c>
      <c r="BH110" s="64"/>
      <c r="BI110" s="64"/>
      <c r="BJ110" s="64"/>
      <c r="BK110" s="688">
        <f t="shared" si="773"/>
        <v>0</v>
      </c>
      <c r="BL110" s="64"/>
      <c r="BM110" s="64"/>
      <c r="BN110" s="64"/>
      <c r="BO110" s="688">
        <f t="shared" si="774"/>
        <v>0</v>
      </c>
      <c r="BP110" s="687">
        <f t="shared" si="743"/>
        <v>0</v>
      </c>
      <c r="BQ110" s="602"/>
      <c r="BS110" s="615">
        <f t="shared" si="715"/>
        <v>0</v>
      </c>
      <c r="BT110" s="9">
        <f t="shared" si="715"/>
        <v>0</v>
      </c>
      <c r="BU110" s="9">
        <f t="shared" si="744"/>
        <v>0</v>
      </c>
      <c r="BV110" s="9">
        <f t="shared" si="715"/>
        <v>0</v>
      </c>
      <c r="BW110" s="9">
        <f t="shared" si="744"/>
        <v>0</v>
      </c>
      <c r="BX110" s="9">
        <f t="shared" si="715"/>
        <v>0</v>
      </c>
      <c r="BY110" s="9">
        <f t="shared" si="744"/>
        <v>0</v>
      </c>
      <c r="BZ110" s="9">
        <f t="shared" si="715"/>
        <v>0</v>
      </c>
      <c r="CA110" s="9">
        <f t="shared" si="744"/>
        <v>0</v>
      </c>
      <c r="CB110" s="9">
        <f t="shared" si="715"/>
        <v>0</v>
      </c>
      <c r="CC110" s="9">
        <f t="shared" si="744"/>
        <v>0</v>
      </c>
      <c r="CD110" s="9">
        <f t="shared" si="715"/>
        <v>0</v>
      </c>
      <c r="CE110" s="9">
        <f t="shared" si="744"/>
        <v>0</v>
      </c>
      <c r="CF110" s="9">
        <f t="shared" si="715"/>
        <v>0</v>
      </c>
      <c r="CG110" s="9">
        <f t="shared" si="744"/>
        <v>0</v>
      </c>
      <c r="CH110" s="9">
        <f t="shared" si="715"/>
        <v>0</v>
      </c>
      <c r="CI110" s="9">
        <f t="shared" si="744"/>
        <v>0</v>
      </c>
      <c r="CJ110" s="9">
        <f t="shared" si="715"/>
        <v>0</v>
      </c>
      <c r="CK110" s="9">
        <f t="shared" si="744"/>
        <v>0</v>
      </c>
      <c r="CL110" s="9">
        <f t="shared" si="715"/>
        <v>0</v>
      </c>
      <c r="CM110" s="9">
        <f t="shared" si="744"/>
        <v>0</v>
      </c>
      <c r="CN110" s="9">
        <f t="shared" si="715"/>
        <v>0</v>
      </c>
      <c r="CO110" s="616">
        <f t="shared" si="744"/>
        <v>0</v>
      </c>
      <c r="CQ110" s="601"/>
      <c r="CR110">
        <f t="shared" si="626"/>
        <v>14207011507</v>
      </c>
      <c r="CS110" s="602" t="str">
        <f t="shared" si="711"/>
        <v xml:space="preserve">Marketing general </v>
      </c>
      <c r="CT110" t="str">
        <f t="shared" si="627"/>
        <v/>
      </c>
      <c r="CU110" t="str">
        <f t="shared" si="628"/>
        <v>Marketing - Communication</v>
      </c>
      <c r="CW110" s="9">
        <f t="shared" si="745"/>
        <v>0</v>
      </c>
      <c r="CX110" s="9">
        <f t="shared" si="745"/>
        <v>0</v>
      </c>
      <c r="CY110" s="9">
        <f t="shared" si="716"/>
        <v>0</v>
      </c>
      <c r="CZ110" s="9">
        <f t="shared" si="746"/>
        <v>0</v>
      </c>
      <c r="DA110" s="9">
        <f t="shared" si="746"/>
        <v>0</v>
      </c>
      <c r="DB110" s="9">
        <f t="shared" si="717"/>
        <v>0</v>
      </c>
      <c r="DC110" s="9">
        <f t="shared" si="747"/>
        <v>0</v>
      </c>
      <c r="DD110" s="9">
        <f t="shared" si="747"/>
        <v>0</v>
      </c>
      <c r="DE110" s="9">
        <f t="shared" si="718"/>
        <v>0</v>
      </c>
      <c r="DF110" s="9">
        <f t="shared" si="748"/>
        <v>0</v>
      </c>
      <c r="DG110" s="9">
        <f t="shared" si="749"/>
        <v>0</v>
      </c>
      <c r="DH110" s="9">
        <f t="shared" si="750"/>
        <v>0</v>
      </c>
      <c r="DI110" s="9">
        <f t="shared" si="751"/>
        <v>0</v>
      </c>
      <c r="DJ110" s="9">
        <f t="shared" si="751"/>
        <v>0</v>
      </c>
      <c r="DK110" s="9">
        <f t="shared" si="719"/>
        <v>0</v>
      </c>
      <c r="DL110" s="9">
        <f t="shared" si="752"/>
        <v>0</v>
      </c>
      <c r="DM110" s="9">
        <f t="shared" si="752"/>
        <v>0</v>
      </c>
      <c r="DN110" s="9">
        <f t="shared" si="720"/>
        <v>0</v>
      </c>
      <c r="DO110" s="9">
        <f t="shared" si="753"/>
        <v>0</v>
      </c>
      <c r="DP110" s="9">
        <f t="shared" si="753"/>
        <v>0</v>
      </c>
      <c r="DQ110" s="9">
        <f t="shared" si="721"/>
        <v>0</v>
      </c>
      <c r="DR110" s="9">
        <f t="shared" si="754"/>
        <v>0</v>
      </c>
      <c r="DS110" s="9">
        <f t="shared" si="755"/>
        <v>0</v>
      </c>
      <c r="DT110" s="9">
        <f t="shared" si="756"/>
        <v>0</v>
      </c>
      <c r="DU110" s="9">
        <f t="shared" si="757"/>
        <v>0</v>
      </c>
      <c r="DV110" s="9">
        <f t="shared" si="757"/>
        <v>0</v>
      </c>
      <c r="DW110" s="9">
        <f t="shared" si="722"/>
        <v>0</v>
      </c>
      <c r="DX110" s="9">
        <f t="shared" si="758"/>
        <v>0</v>
      </c>
      <c r="DY110" s="9">
        <f t="shared" si="758"/>
        <v>0</v>
      </c>
      <c r="DZ110" s="9">
        <f t="shared" si="723"/>
        <v>0</v>
      </c>
      <c r="EA110" s="9">
        <f t="shared" si="759"/>
        <v>0</v>
      </c>
      <c r="EB110" s="9">
        <f t="shared" si="759"/>
        <v>0</v>
      </c>
      <c r="EC110" s="9">
        <f t="shared" si="724"/>
        <v>0</v>
      </c>
      <c r="ED110" s="9">
        <f t="shared" si="760"/>
        <v>0</v>
      </c>
      <c r="EE110" s="9">
        <f t="shared" si="761"/>
        <v>0</v>
      </c>
      <c r="EF110" s="9">
        <f t="shared" si="762"/>
        <v>0</v>
      </c>
      <c r="EG110" s="9">
        <f t="shared" si="763"/>
        <v>0</v>
      </c>
      <c r="EH110" s="9">
        <f t="shared" si="763"/>
        <v>0</v>
      </c>
      <c r="EI110" s="9">
        <f t="shared" si="725"/>
        <v>0</v>
      </c>
      <c r="EJ110" s="9">
        <f t="shared" si="764"/>
        <v>0</v>
      </c>
      <c r="EK110" s="9">
        <f t="shared" si="764"/>
        <v>0</v>
      </c>
      <c r="EL110" s="9">
        <f t="shared" si="726"/>
        <v>0</v>
      </c>
      <c r="EM110" s="9">
        <f t="shared" si="765"/>
        <v>0</v>
      </c>
      <c r="EN110" s="9">
        <f t="shared" si="765"/>
        <v>0</v>
      </c>
      <c r="EO110" s="9">
        <f t="shared" si="727"/>
        <v>0</v>
      </c>
      <c r="EP110" s="9">
        <f t="shared" si="766"/>
        <v>0</v>
      </c>
      <c r="EQ110" s="9">
        <f t="shared" si="767"/>
        <v>0</v>
      </c>
      <c r="ER110" s="9">
        <f t="shared" si="768"/>
        <v>0</v>
      </c>
      <c r="ES110" s="602"/>
    </row>
    <row r="111" spans="2:149" ht="15.75" outlineLevel="1" thickBot="1" x14ac:dyDescent="0.3">
      <c r="B111" s="601"/>
      <c r="C111" s="23">
        <v>14207011508</v>
      </c>
      <c r="D111" s="602" t="str">
        <f t="shared" si="629"/>
        <v xml:space="preserve">Marketing general </v>
      </c>
      <c r="F111" t="str">
        <f t="shared" si="712"/>
        <v>Marketing - Online Advertising + incentives</v>
      </c>
      <c r="H111" s="9">
        <f t="shared" si="728"/>
        <v>6018.9400000000005</v>
      </c>
      <c r="I111" s="9">
        <f ca="1">SUMIF(Cards_selection_BPL,$C111,INDIRECT(Index!$P$16))</f>
        <v>0</v>
      </c>
      <c r="J111" s="120">
        <f t="shared" ca="1" si="729"/>
        <v>-6018.9400000000005</v>
      </c>
      <c r="L111" s="9">
        <f t="shared" si="730"/>
        <v>6018.9400000000005</v>
      </c>
      <c r="M111" s="9">
        <f ca="1">IF(LEFT($L$6,2)="Q1",SUMIF(Cards_selection_BPL,$C111,INDIRECT(Index!$Q$16)),IF(LEFT($L$6,2)="Q2",SUMIF(Cards_selection_BPL,$C111,INDIRECT(Index!$Q$16))-SUMIF(Cards_selection_BPL,$C111,Balance_bplm_03),IF(LEFT($L$6,2)="Q3",SUMIF(Cards_selection_BPL,$C111,INDIRECT(Index!$Q$16))-SUMIF(Cards_selection_BPL,$C111,Balance_bplm_06),IF(LEFT($L$6,2)="Q4",SUMIF(Cards_selection_BPL,$C111,INDIRECT(Index!$Q$16))-SUMIF(Cards_selection_BPL,$C111,Balance_bplm_09),0))))</f>
        <v>0</v>
      </c>
      <c r="N111" s="120">
        <f t="shared" ca="1" si="731"/>
        <v>-6018.9400000000005</v>
      </c>
      <c r="P111" s="9">
        <f t="shared" si="732"/>
        <v>6018.9400000000005</v>
      </c>
      <c r="Q111" s="9">
        <f ca="1">SUMIF(Cards_selection_BPL,$C111,INDIRECT(Index!$Q$16))</f>
        <v>0</v>
      </c>
      <c r="R111" s="120">
        <f t="shared" ca="1" si="733"/>
        <v>-6018.9400000000005</v>
      </c>
      <c r="S111" s="602"/>
      <c r="U111" s="601"/>
      <c r="V111" s="64"/>
      <c r="W111" s="64"/>
      <c r="X111" s="9">
        <f t="shared" si="713"/>
        <v>0</v>
      </c>
      <c r="Y111" s="9">
        <f t="shared" si="734"/>
        <v>0</v>
      </c>
      <c r="Z111" s="9">
        <f t="shared" si="735"/>
        <v>0</v>
      </c>
      <c r="AA111" s="9"/>
      <c r="AB111" s="9">
        <f t="shared" si="736"/>
        <v>0</v>
      </c>
      <c r="AC111" s="9">
        <f t="shared" si="737"/>
        <v>0</v>
      </c>
      <c r="AD111" s="9"/>
      <c r="AE111" s="9">
        <f t="shared" si="739"/>
        <v>0</v>
      </c>
      <c r="AF111" s="830">
        <f>IF(AF$6&lt;=month_of_report,(SUMIF(Cards_Selection,$C111,TB_Balance_09)-SUMIF(Cards_Selection,$C111,TB_Balance_06)),0)</f>
        <v>0</v>
      </c>
      <c r="AG111" s="830"/>
      <c r="AH111" s="830">
        <f t="shared" si="741"/>
        <v>0</v>
      </c>
      <c r="AI111" s="830">
        <f>IF(AI$6&lt;=month_of_report,(SUMIF(Cards_Selection,$C111,TB_Balance_12)-SUMIF(Cards_Selection,$C111,TB_Balance_09)),0)</f>
        <v>6018.9400000000005</v>
      </c>
      <c r="AJ111" s="602"/>
      <c r="AL111" s="601"/>
      <c r="AM111" s="882">
        <f t="shared" si="742"/>
        <v>6018.9400000000005</v>
      </c>
      <c r="AN111" s="9">
        <f t="shared" si="714"/>
        <v>19912.68</v>
      </c>
      <c r="AO111" s="602"/>
      <c r="AR111" s="601" t="str">
        <f t="shared" si="631"/>
        <v/>
      </c>
      <c r="AS111">
        <f t="shared" si="632"/>
        <v>14207011508</v>
      </c>
      <c r="AT111" s="602" t="str">
        <f t="shared" si="589"/>
        <v xml:space="preserve">Marketing general </v>
      </c>
      <c r="AU111" t="str">
        <f t="shared" si="633"/>
        <v/>
      </c>
      <c r="AV111" t="str">
        <f t="shared" si="634"/>
        <v>Marketing - Online Advertising + incentives</v>
      </c>
      <c r="AX111" s="64"/>
      <c r="AY111" s="64"/>
      <c r="AZ111" s="64"/>
      <c r="BA111" s="64"/>
      <c r="BB111" s="64"/>
      <c r="BC111" s="688">
        <f t="shared" si="771"/>
        <v>0</v>
      </c>
      <c r="BD111" s="64"/>
      <c r="BE111" s="64"/>
      <c r="BF111" s="64"/>
      <c r="BG111" s="688">
        <f t="shared" si="772"/>
        <v>0</v>
      </c>
      <c r="BH111" s="64"/>
      <c r="BI111" s="64"/>
      <c r="BJ111" s="64"/>
      <c r="BK111" s="688">
        <f t="shared" si="773"/>
        <v>0</v>
      </c>
      <c r="BL111" s="64"/>
      <c r="BM111" s="64"/>
      <c r="BN111" s="64"/>
      <c r="BO111" s="688">
        <f t="shared" si="774"/>
        <v>0</v>
      </c>
      <c r="BP111" s="687">
        <f t="shared" si="743"/>
        <v>0</v>
      </c>
      <c r="BQ111" s="602"/>
      <c r="BS111" s="615">
        <f t="shared" si="715"/>
        <v>0</v>
      </c>
      <c r="BT111" s="9">
        <f t="shared" si="715"/>
        <v>0</v>
      </c>
      <c r="BU111" s="9">
        <f t="shared" si="744"/>
        <v>0</v>
      </c>
      <c r="BV111" s="9">
        <f t="shared" si="715"/>
        <v>0</v>
      </c>
      <c r="BW111" s="9">
        <f t="shared" si="744"/>
        <v>0</v>
      </c>
      <c r="BX111" s="9">
        <f t="shared" si="715"/>
        <v>0</v>
      </c>
      <c r="BY111" s="9">
        <f t="shared" si="744"/>
        <v>0</v>
      </c>
      <c r="BZ111" s="9">
        <f t="shared" si="715"/>
        <v>0</v>
      </c>
      <c r="CA111" s="9">
        <f t="shared" si="744"/>
        <v>0</v>
      </c>
      <c r="CB111" s="9">
        <f t="shared" si="715"/>
        <v>0</v>
      </c>
      <c r="CC111" s="9">
        <f t="shared" si="744"/>
        <v>0</v>
      </c>
      <c r="CD111" s="9">
        <f t="shared" si="715"/>
        <v>0</v>
      </c>
      <c r="CE111" s="9">
        <f t="shared" si="744"/>
        <v>0</v>
      </c>
      <c r="CF111" s="9">
        <f t="shared" si="715"/>
        <v>0</v>
      </c>
      <c r="CG111" s="9">
        <f t="shared" si="744"/>
        <v>0</v>
      </c>
      <c r="CH111" s="9">
        <f t="shared" si="715"/>
        <v>0</v>
      </c>
      <c r="CI111" s="9">
        <f t="shared" si="744"/>
        <v>0</v>
      </c>
      <c r="CJ111" s="9">
        <f t="shared" si="715"/>
        <v>0</v>
      </c>
      <c r="CK111" s="9">
        <f t="shared" si="744"/>
        <v>0</v>
      </c>
      <c r="CL111" s="9">
        <f t="shared" si="715"/>
        <v>0</v>
      </c>
      <c r="CM111" s="9">
        <f t="shared" si="744"/>
        <v>0</v>
      </c>
      <c r="CN111" s="9">
        <f t="shared" si="715"/>
        <v>0</v>
      </c>
      <c r="CO111" s="616">
        <f t="shared" si="744"/>
        <v>0</v>
      </c>
      <c r="CQ111" s="601"/>
      <c r="CR111">
        <f t="shared" si="626"/>
        <v>14207011508</v>
      </c>
      <c r="CS111" s="602" t="str">
        <f t="shared" si="711"/>
        <v xml:space="preserve">Marketing general </v>
      </c>
      <c r="CT111" t="str">
        <f t="shared" si="627"/>
        <v/>
      </c>
      <c r="CU111" t="str">
        <f t="shared" si="628"/>
        <v>Marketing - Online Advertising + incentives</v>
      </c>
      <c r="CW111" s="9">
        <f t="shared" si="745"/>
        <v>0</v>
      </c>
      <c r="CX111" s="9">
        <f t="shared" si="745"/>
        <v>0</v>
      </c>
      <c r="CY111" s="9">
        <f t="shared" si="716"/>
        <v>0</v>
      </c>
      <c r="CZ111" s="9">
        <f t="shared" si="746"/>
        <v>0</v>
      </c>
      <c r="DA111" s="9">
        <f t="shared" si="746"/>
        <v>0</v>
      </c>
      <c r="DB111" s="9">
        <f t="shared" si="717"/>
        <v>0</v>
      </c>
      <c r="DC111" s="9">
        <f t="shared" si="747"/>
        <v>0</v>
      </c>
      <c r="DD111" s="9">
        <f t="shared" si="747"/>
        <v>0</v>
      </c>
      <c r="DE111" s="9">
        <f t="shared" si="718"/>
        <v>0</v>
      </c>
      <c r="DF111" s="9">
        <f t="shared" si="748"/>
        <v>0</v>
      </c>
      <c r="DG111" s="9">
        <f t="shared" si="749"/>
        <v>0</v>
      </c>
      <c r="DH111" s="9">
        <f t="shared" si="750"/>
        <v>0</v>
      </c>
      <c r="DI111" s="9">
        <f t="shared" si="751"/>
        <v>0</v>
      </c>
      <c r="DJ111" s="9">
        <f t="shared" si="751"/>
        <v>0</v>
      </c>
      <c r="DK111" s="9">
        <f t="shared" si="719"/>
        <v>0</v>
      </c>
      <c r="DL111" s="9">
        <f t="shared" si="752"/>
        <v>0</v>
      </c>
      <c r="DM111" s="9">
        <f t="shared" si="752"/>
        <v>0</v>
      </c>
      <c r="DN111" s="9">
        <f t="shared" si="720"/>
        <v>0</v>
      </c>
      <c r="DO111" s="9">
        <f t="shared" si="753"/>
        <v>0</v>
      </c>
      <c r="DP111" s="9">
        <f t="shared" si="753"/>
        <v>0</v>
      </c>
      <c r="DQ111" s="9">
        <f t="shared" si="721"/>
        <v>0</v>
      </c>
      <c r="DR111" s="9">
        <f t="shared" si="754"/>
        <v>0</v>
      </c>
      <c r="DS111" s="9">
        <f t="shared" si="755"/>
        <v>0</v>
      </c>
      <c r="DT111" s="9">
        <f t="shared" si="756"/>
        <v>0</v>
      </c>
      <c r="DU111" s="9">
        <f t="shared" si="757"/>
        <v>0</v>
      </c>
      <c r="DV111" s="9">
        <f t="shared" si="757"/>
        <v>0</v>
      </c>
      <c r="DW111" s="9">
        <f t="shared" si="722"/>
        <v>0</v>
      </c>
      <c r="DX111" s="9">
        <f t="shared" si="758"/>
        <v>0</v>
      </c>
      <c r="DY111" s="9">
        <f t="shared" si="758"/>
        <v>0</v>
      </c>
      <c r="DZ111" s="9">
        <f t="shared" si="723"/>
        <v>0</v>
      </c>
      <c r="EA111" s="9">
        <f t="shared" si="759"/>
        <v>0</v>
      </c>
      <c r="EB111" s="9">
        <f t="shared" si="759"/>
        <v>0</v>
      </c>
      <c r="EC111" s="9">
        <f t="shared" si="724"/>
        <v>0</v>
      </c>
      <c r="ED111" s="9">
        <f t="shared" si="760"/>
        <v>0</v>
      </c>
      <c r="EE111" s="9">
        <f t="shared" si="761"/>
        <v>0</v>
      </c>
      <c r="EF111" s="9">
        <f t="shared" si="762"/>
        <v>0</v>
      </c>
      <c r="EG111" s="9">
        <f t="shared" si="763"/>
        <v>0</v>
      </c>
      <c r="EH111" s="9">
        <f t="shared" si="763"/>
        <v>0</v>
      </c>
      <c r="EI111" s="9">
        <f t="shared" si="725"/>
        <v>0</v>
      </c>
      <c r="EJ111" s="9">
        <f t="shared" si="764"/>
        <v>0</v>
      </c>
      <c r="EK111" s="9">
        <f t="shared" si="764"/>
        <v>0</v>
      </c>
      <c r="EL111" s="9">
        <f t="shared" si="726"/>
        <v>0</v>
      </c>
      <c r="EM111" s="9">
        <f t="shared" si="765"/>
        <v>0</v>
      </c>
      <c r="EN111" s="9">
        <f t="shared" si="765"/>
        <v>6018.9400000000005</v>
      </c>
      <c r="EO111" s="9">
        <f t="shared" si="727"/>
        <v>6018.9400000000005</v>
      </c>
      <c r="EP111" s="9">
        <f t="shared" si="766"/>
        <v>0</v>
      </c>
      <c r="EQ111" s="9">
        <f t="shared" si="767"/>
        <v>6018.9400000000005</v>
      </c>
      <c r="ER111" s="9">
        <f t="shared" si="768"/>
        <v>6018.9400000000005</v>
      </c>
      <c r="ES111" s="602"/>
    </row>
    <row r="112" spans="2:149" hidden="1" outlineLevel="1" x14ac:dyDescent="0.25">
      <c r="B112" s="601"/>
      <c r="C112" s="23">
        <v>14207003509</v>
      </c>
      <c r="D112" s="602" t="str">
        <f t="shared" si="629"/>
        <v xml:space="preserve">Travel </v>
      </c>
      <c r="F112" t="str">
        <f t="shared" si="712"/>
        <v>Marketing - Travel Abroad</v>
      </c>
      <c r="H112" s="9">
        <f t="shared" si="728"/>
        <v>0</v>
      </c>
      <c r="I112" s="9">
        <f ca="1">SUMIF(Cards_selection_BPL,$C112,INDIRECT(Index!$P$16))</f>
        <v>0</v>
      </c>
      <c r="J112" s="120">
        <f t="shared" ca="1" si="729"/>
        <v>0</v>
      </c>
      <c r="L112" s="9">
        <f t="shared" si="730"/>
        <v>0</v>
      </c>
      <c r="M112" s="9">
        <f ca="1">IF(LEFT($L$6,2)="Q1",SUMIF(Cards_selection_BPL,$C112,INDIRECT(Index!$Q$16)),IF(LEFT($L$6,2)="Q2",SUMIF(Cards_selection_BPL,$C112,INDIRECT(Index!$Q$16))-SUMIF(Cards_selection_BPL,$C112,Balance_bplm_03),IF(LEFT($L$6,2)="Q3",SUMIF(Cards_selection_BPL,$C112,INDIRECT(Index!$Q$16))-SUMIF(Cards_selection_BPL,$C112,Balance_bplm_06),IF(LEFT($L$6,2)="Q4",SUMIF(Cards_selection_BPL,$C112,INDIRECT(Index!$Q$16))-SUMIF(Cards_selection_BPL,$C112,Balance_bplm_09),0))))</f>
        <v>0</v>
      </c>
      <c r="N112" s="120">
        <f t="shared" ca="1" si="731"/>
        <v>0</v>
      </c>
      <c r="P112" s="9">
        <f t="shared" si="732"/>
        <v>0</v>
      </c>
      <c r="Q112" s="9">
        <f ca="1">SUMIF(Cards_selection_BPL,$C112,INDIRECT(Index!$Q$16))</f>
        <v>0</v>
      </c>
      <c r="R112" s="120">
        <f t="shared" ca="1" si="733"/>
        <v>0</v>
      </c>
      <c r="S112" s="602"/>
      <c r="U112" s="601"/>
      <c r="V112" s="64"/>
      <c r="W112" s="64"/>
      <c r="X112" s="9">
        <f t="shared" si="713"/>
        <v>0</v>
      </c>
      <c r="Y112" s="9">
        <f t="shared" si="734"/>
        <v>0</v>
      </c>
      <c r="Z112" s="9">
        <f t="shared" si="735"/>
        <v>0</v>
      </c>
      <c r="AA112" s="9"/>
      <c r="AB112" s="9">
        <f t="shared" si="736"/>
        <v>0</v>
      </c>
      <c r="AC112" s="9">
        <f t="shared" si="737"/>
        <v>0</v>
      </c>
      <c r="AD112" s="9">
        <f t="shared" si="738"/>
        <v>0</v>
      </c>
      <c r="AE112" s="9">
        <f t="shared" si="739"/>
        <v>0</v>
      </c>
      <c r="AF112" s="830">
        <f t="shared" si="740"/>
        <v>0</v>
      </c>
      <c r="AG112" s="830">
        <f t="shared" si="769"/>
        <v>0</v>
      </c>
      <c r="AH112" s="830">
        <f t="shared" si="741"/>
        <v>0</v>
      </c>
      <c r="AI112" s="830">
        <f t="shared" si="770"/>
        <v>0</v>
      </c>
      <c r="AJ112" s="602"/>
      <c r="AL112" s="601"/>
      <c r="AM112" s="882">
        <f t="shared" si="742"/>
        <v>0</v>
      </c>
      <c r="AN112" s="9">
        <f t="shared" si="714"/>
        <v>0</v>
      </c>
      <c r="AO112" s="602"/>
      <c r="AR112" s="601" t="str">
        <f t="shared" si="631"/>
        <v/>
      </c>
      <c r="AS112">
        <f t="shared" si="632"/>
        <v>14207003509</v>
      </c>
      <c r="AT112" s="602" t="str">
        <f t="shared" si="589"/>
        <v xml:space="preserve">Travel </v>
      </c>
      <c r="AU112" t="str">
        <f t="shared" si="633"/>
        <v/>
      </c>
      <c r="AV112" t="str">
        <f t="shared" si="634"/>
        <v>Marketing - Travel Abroad</v>
      </c>
      <c r="AX112" s="64"/>
      <c r="AY112" s="64"/>
      <c r="AZ112" s="64"/>
      <c r="BA112" s="64"/>
      <c r="BB112" s="64"/>
      <c r="BC112" s="688">
        <f t="shared" si="771"/>
        <v>0</v>
      </c>
      <c r="BD112" s="64"/>
      <c r="BE112" s="64"/>
      <c r="BF112" s="64"/>
      <c r="BG112" s="688">
        <f t="shared" si="772"/>
        <v>0</v>
      </c>
      <c r="BH112" s="64"/>
      <c r="BI112" s="64"/>
      <c r="BJ112" s="64"/>
      <c r="BK112" s="688">
        <f t="shared" si="773"/>
        <v>0</v>
      </c>
      <c r="BL112" s="64"/>
      <c r="BM112" s="64"/>
      <c r="BN112" s="64"/>
      <c r="BO112" s="688">
        <f t="shared" si="774"/>
        <v>0</v>
      </c>
      <c r="BP112" s="687">
        <f t="shared" si="743"/>
        <v>0</v>
      </c>
      <c r="BQ112" s="602"/>
      <c r="BS112" s="615">
        <f t="shared" si="715"/>
        <v>0</v>
      </c>
      <c r="BT112" s="9">
        <f t="shared" si="715"/>
        <v>0</v>
      </c>
      <c r="BU112" s="9">
        <f t="shared" si="744"/>
        <v>0</v>
      </c>
      <c r="BV112" s="9">
        <f t="shared" si="715"/>
        <v>0</v>
      </c>
      <c r="BW112" s="9">
        <f t="shared" si="744"/>
        <v>0</v>
      </c>
      <c r="BX112" s="9">
        <f t="shared" si="715"/>
        <v>0</v>
      </c>
      <c r="BY112" s="9">
        <f t="shared" si="744"/>
        <v>0</v>
      </c>
      <c r="BZ112" s="9">
        <f t="shared" si="715"/>
        <v>0</v>
      </c>
      <c r="CA112" s="9">
        <f t="shared" si="744"/>
        <v>0</v>
      </c>
      <c r="CB112" s="9">
        <f t="shared" si="715"/>
        <v>0</v>
      </c>
      <c r="CC112" s="9">
        <f t="shared" si="744"/>
        <v>0</v>
      </c>
      <c r="CD112" s="9">
        <f t="shared" si="715"/>
        <v>0</v>
      </c>
      <c r="CE112" s="9">
        <f t="shared" si="744"/>
        <v>0</v>
      </c>
      <c r="CF112" s="9">
        <f t="shared" si="715"/>
        <v>0</v>
      </c>
      <c r="CG112" s="9">
        <f t="shared" si="744"/>
        <v>0</v>
      </c>
      <c r="CH112" s="9">
        <f t="shared" si="715"/>
        <v>0</v>
      </c>
      <c r="CI112" s="9">
        <f t="shared" si="744"/>
        <v>0</v>
      </c>
      <c r="CJ112" s="9">
        <f t="shared" si="715"/>
        <v>0</v>
      </c>
      <c r="CK112" s="9">
        <f t="shared" si="744"/>
        <v>0</v>
      </c>
      <c r="CL112" s="9">
        <f t="shared" si="715"/>
        <v>0</v>
      </c>
      <c r="CM112" s="9">
        <f t="shared" si="744"/>
        <v>0</v>
      </c>
      <c r="CN112" s="9">
        <f t="shared" si="715"/>
        <v>0</v>
      </c>
      <c r="CO112" s="616">
        <f t="shared" si="744"/>
        <v>0</v>
      </c>
      <c r="CQ112" s="601"/>
      <c r="CR112">
        <f t="shared" si="626"/>
        <v>14207003509</v>
      </c>
      <c r="CS112" s="602" t="str">
        <f t="shared" si="711"/>
        <v xml:space="preserve">Travel </v>
      </c>
      <c r="CT112" t="str">
        <f t="shared" si="627"/>
        <v/>
      </c>
      <c r="CU112" t="str">
        <f t="shared" si="628"/>
        <v>Marketing - Travel Abroad</v>
      </c>
      <c r="CW112" s="9">
        <f t="shared" si="745"/>
        <v>0</v>
      </c>
      <c r="CX112" s="9">
        <f t="shared" si="745"/>
        <v>0</v>
      </c>
      <c r="CY112" s="9">
        <f t="shared" si="716"/>
        <v>0</v>
      </c>
      <c r="CZ112" s="9">
        <f t="shared" si="746"/>
        <v>0</v>
      </c>
      <c r="DA112" s="9">
        <f t="shared" si="746"/>
        <v>0</v>
      </c>
      <c r="DB112" s="9">
        <f t="shared" si="717"/>
        <v>0</v>
      </c>
      <c r="DC112" s="9">
        <f t="shared" si="747"/>
        <v>0</v>
      </c>
      <c r="DD112" s="9">
        <f t="shared" si="747"/>
        <v>0</v>
      </c>
      <c r="DE112" s="9">
        <f t="shared" si="718"/>
        <v>0</v>
      </c>
      <c r="DF112" s="9">
        <f t="shared" si="748"/>
        <v>0</v>
      </c>
      <c r="DG112" s="9">
        <f t="shared" si="749"/>
        <v>0</v>
      </c>
      <c r="DH112" s="9">
        <f t="shared" si="750"/>
        <v>0</v>
      </c>
      <c r="DI112" s="9">
        <f t="shared" si="751"/>
        <v>0</v>
      </c>
      <c r="DJ112" s="9">
        <f t="shared" si="751"/>
        <v>0</v>
      </c>
      <c r="DK112" s="9">
        <f t="shared" si="719"/>
        <v>0</v>
      </c>
      <c r="DL112" s="9">
        <f t="shared" si="752"/>
        <v>0</v>
      </c>
      <c r="DM112" s="9">
        <f t="shared" si="752"/>
        <v>0</v>
      </c>
      <c r="DN112" s="9">
        <f t="shared" si="720"/>
        <v>0</v>
      </c>
      <c r="DO112" s="9">
        <f t="shared" si="753"/>
        <v>0</v>
      </c>
      <c r="DP112" s="9">
        <f t="shared" si="753"/>
        <v>0</v>
      </c>
      <c r="DQ112" s="9">
        <f t="shared" si="721"/>
        <v>0</v>
      </c>
      <c r="DR112" s="9">
        <f t="shared" si="754"/>
        <v>0</v>
      </c>
      <c r="DS112" s="9">
        <f t="shared" si="755"/>
        <v>0</v>
      </c>
      <c r="DT112" s="9">
        <f t="shared" si="756"/>
        <v>0</v>
      </c>
      <c r="DU112" s="9">
        <f t="shared" si="757"/>
        <v>0</v>
      </c>
      <c r="DV112" s="9">
        <f t="shared" si="757"/>
        <v>0</v>
      </c>
      <c r="DW112" s="9">
        <f t="shared" si="722"/>
        <v>0</v>
      </c>
      <c r="DX112" s="9">
        <f t="shared" si="758"/>
        <v>0</v>
      </c>
      <c r="DY112" s="9">
        <f t="shared" si="758"/>
        <v>0</v>
      </c>
      <c r="DZ112" s="9">
        <f t="shared" si="723"/>
        <v>0</v>
      </c>
      <c r="EA112" s="9">
        <f t="shared" si="759"/>
        <v>0</v>
      </c>
      <c r="EB112" s="9">
        <f t="shared" si="759"/>
        <v>0</v>
      </c>
      <c r="EC112" s="9">
        <f t="shared" si="724"/>
        <v>0</v>
      </c>
      <c r="ED112" s="9">
        <f t="shared" si="760"/>
        <v>0</v>
      </c>
      <c r="EE112" s="9">
        <f t="shared" si="761"/>
        <v>0</v>
      </c>
      <c r="EF112" s="9">
        <f t="shared" si="762"/>
        <v>0</v>
      </c>
      <c r="EG112" s="9">
        <f t="shared" si="763"/>
        <v>0</v>
      </c>
      <c r="EH112" s="9">
        <f t="shared" si="763"/>
        <v>0</v>
      </c>
      <c r="EI112" s="9">
        <f t="shared" si="725"/>
        <v>0</v>
      </c>
      <c r="EJ112" s="9">
        <f t="shared" si="764"/>
        <v>0</v>
      </c>
      <c r="EK112" s="9">
        <f t="shared" si="764"/>
        <v>0</v>
      </c>
      <c r="EL112" s="9">
        <f t="shared" si="726"/>
        <v>0</v>
      </c>
      <c r="EM112" s="9">
        <f t="shared" si="765"/>
        <v>0</v>
      </c>
      <c r="EN112" s="9">
        <f t="shared" si="765"/>
        <v>0</v>
      </c>
      <c r="EO112" s="9">
        <f t="shared" si="727"/>
        <v>0</v>
      </c>
      <c r="EP112" s="9">
        <f t="shared" si="766"/>
        <v>0</v>
      </c>
      <c r="EQ112" s="9">
        <f t="shared" si="767"/>
        <v>0</v>
      </c>
      <c r="ER112" s="9">
        <f t="shared" si="768"/>
        <v>0</v>
      </c>
      <c r="ES112" s="602"/>
    </row>
    <row r="113" spans="2:149" hidden="1" outlineLevel="1" x14ac:dyDescent="0.25">
      <c r="B113" s="601"/>
      <c r="C113" s="23">
        <v>14207011510</v>
      </c>
      <c r="D113" s="602" t="str">
        <f t="shared" si="629"/>
        <v xml:space="preserve">Marketing general </v>
      </c>
      <c r="F113" t="str">
        <f t="shared" si="712"/>
        <v>Marketing -Events</v>
      </c>
      <c r="H113" s="9">
        <f t="shared" si="728"/>
        <v>0</v>
      </c>
      <c r="I113" s="9">
        <f ca="1">SUMIF(Cards_selection_BPL,$C113,INDIRECT(Index!$P$16))</f>
        <v>0</v>
      </c>
      <c r="J113" s="120">
        <f t="shared" ca="1" si="729"/>
        <v>0</v>
      </c>
      <c r="L113" s="9">
        <f t="shared" si="730"/>
        <v>0</v>
      </c>
      <c r="M113" s="9">
        <f ca="1">IF(LEFT($L$6,2)="Q1",SUMIF(Cards_selection_BPL,$C113,INDIRECT(Index!$Q$16)),IF(LEFT($L$6,2)="Q2",SUMIF(Cards_selection_BPL,$C113,INDIRECT(Index!$Q$16))-SUMIF(Cards_selection_BPL,$C113,Balance_bplm_03),IF(LEFT($L$6,2)="Q3",SUMIF(Cards_selection_BPL,$C113,INDIRECT(Index!$Q$16))-SUMIF(Cards_selection_BPL,$C113,Balance_bplm_06),IF(LEFT($L$6,2)="Q4",SUMIF(Cards_selection_BPL,$C113,INDIRECT(Index!$Q$16))-SUMIF(Cards_selection_BPL,$C113,Balance_bplm_09),0))))</f>
        <v>0</v>
      </c>
      <c r="N113" s="120">
        <f t="shared" ca="1" si="731"/>
        <v>0</v>
      </c>
      <c r="P113" s="9">
        <f t="shared" si="732"/>
        <v>0</v>
      </c>
      <c r="Q113" s="9">
        <f ca="1">SUMIF(Cards_selection_BPL,$C113,INDIRECT(Index!$Q$16))</f>
        <v>0</v>
      </c>
      <c r="R113" s="120">
        <f t="shared" ca="1" si="733"/>
        <v>0</v>
      </c>
      <c r="S113" s="602"/>
      <c r="U113" s="601"/>
      <c r="V113" s="64"/>
      <c r="W113" s="64"/>
      <c r="X113" s="9">
        <f t="shared" si="713"/>
        <v>0</v>
      </c>
      <c r="Y113" s="9">
        <f t="shared" si="734"/>
        <v>0</v>
      </c>
      <c r="Z113" s="9">
        <f t="shared" si="735"/>
        <v>0</v>
      </c>
      <c r="AA113" s="9"/>
      <c r="AB113" s="9">
        <f t="shared" si="736"/>
        <v>0</v>
      </c>
      <c r="AC113" s="9">
        <f t="shared" si="737"/>
        <v>0</v>
      </c>
      <c r="AD113" s="9">
        <f t="shared" si="738"/>
        <v>0</v>
      </c>
      <c r="AE113" s="9">
        <f t="shared" si="739"/>
        <v>0</v>
      </c>
      <c r="AF113" s="830">
        <f t="shared" si="740"/>
        <v>0</v>
      </c>
      <c r="AG113" s="830">
        <f t="shared" si="769"/>
        <v>0</v>
      </c>
      <c r="AH113" s="830">
        <f t="shared" si="741"/>
        <v>0</v>
      </c>
      <c r="AI113" s="830">
        <f t="shared" si="770"/>
        <v>0</v>
      </c>
      <c r="AJ113" s="602"/>
      <c r="AL113" s="601"/>
      <c r="AM113" s="882">
        <f t="shared" si="742"/>
        <v>0</v>
      </c>
      <c r="AN113" s="9">
        <f t="shared" si="714"/>
        <v>0</v>
      </c>
      <c r="AO113" s="602"/>
      <c r="AR113" s="601" t="str">
        <f t="shared" si="631"/>
        <v/>
      </c>
      <c r="AS113">
        <f t="shared" si="632"/>
        <v>14207011510</v>
      </c>
      <c r="AT113" s="602" t="str">
        <f t="shared" si="589"/>
        <v xml:space="preserve">Marketing general </v>
      </c>
      <c r="AU113" t="str">
        <f t="shared" si="633"/>
        <v/>
      </c>
      <c r="AV113" t="str">
        <f t="shared" si="634"/>
        <v>Marketing -Events</v>
      </c>
      <c r="AX113" s="64"/>
      <c r="AY113" s="64"/>
      <c r="AZ113" s="64"/>
      <c r="BA113" s="64"/>
      <c r="BB113" s="64"/>
      <c r="BC113" s="688">
        <f t="shared" si="771"/>
        <v>0</v>
      </c>
      <c r="BD113" s="64"/>
      <c r="BE113" s="64"/>
      <c r="BF113" s="64"/>
      <c r="BG113" s="688">
        <f t="shared" si="772"/>
        <v>0</v>
      </c>
      <c r="BH113" s="64"/>
      <c r="BI113" s="64"/>
      <c r="BJ113" s="64"/>
      <c r="BK113" s="688">
        <f t="shared" si="773"/>
        <v>0</v>
      </c>
      <c r="BL113" s="64"/>
      <c r="BM113" s="64"/>
      <c r="BN113" s="64"/>
      <c r="BO113" s="688">
        <f t="shared" si="774"/>
        <v>0</v>
      </c>
      <c r="BP113" s="687">
        <f t="shared" si="743"/>
        <v>0</v>
      </c>
      <c r="BQ113" s="602"/>
      <c r="BS113" s="615">
        <f t="shared" si="715"/>
        <v>0</v>
      </c>
      <c r="BT113" s="9">
        <f t="shared" si="715"/>
        <v>0</v>
      </c>
      <c r="BU113" s="9">
        <f t="shared" si="744"/>
        <v>0</v>
      </c>
      <c r="BV113" s="9">
        <f t="shared" si="715"/>
        <v>0</v>
      </c>
      <c r="BW113" s="9">
        <f t="shared" si="744"/>
        <v>0</v>
      </c>
      <c r="BX113" s="9">
        <f t="shared" si="715"/>
        <v>0</v>
      </c>
      <c r="BY113" s="9">
        <f t="shared" si="744"/>
        <v>0</v>
      </c>
      <c r="BZ113" s="9">
        <f t="shared" si="715"/>
        <v>0</v>
      </c>
      <c r="CA113" s="9">
        <f t="shared" si="744"/>
        <v>0</v>
      </c>
      <c r="CB113" s="9">
        <f t="shared" si="715"/>
        <v>0</v>
      </c>
      <c r="CC113" s="9">
        <f t="shared" si="744"/>
        <v>0</v>
      </c>
      <c r="CD113" s="9">
        <f t="shared" si="715"/>
        <v>0</v>
      </c>
      <c r="CE113" s="9">
        <f t="shared" si="744"/>
        <v>0</v>
      </c>
      <c r="CF113" s="9">
        <f t="shared" si="715"/>
        <v>0</v>
      </c>
      <c r="CG113" s="9">
        <f t="shared" si="744"/>
        <v>0</v>
      </c>
      <c r="CH113" s="9">
        <f t="shared" si="715"/>
        <v>0</v>
      </c>
      <c r="CI113" s="9">
        <f t="shared" si="744"/>
        <v>0</v>
      </c>
      <c r="CJ113" s="9">
        <f t="shared" si="715"/>
        <v>0</v>
      </c>
      <c r="CK113" s="9">
        <f t="shared" si="744"/>
        <v>0</v>
      </c>
      <c r="CL113" s="9">
        <f t="shared" si="715"/>
        <v>0</v>
      </c>
      <c r="CM113" s="9">
        <f t="shared" si="744"/>
        <v>0</v>
      </c>
      <c r="CN113" s="9">
        <f t="shared" si="715"/>
        <v>0</v>
      </c>
      <c r="CO113" s="616">
        <f t="shared" si="744"/>
        <v>0</v>
      </c>
      <c r="CQ113" s="601"/>
      <c r="CR113">
        <f t="shared" si="626"/>
        <v>14207011510</v>
      </c>
      <c r="CS113" s="602" t="str">
        <f t="shared" si="711"/>
        <v xml:space="preserve">Marketing general </v>
      </c>
      <c r="CT113" t="str">
        <f t="shared" si="627"/>
        <v/>
      </c>
      <c r="CU113" t="str">
        <f t="shared" si="628"/>
        <v>Marketing -Events</v>
      </c>
      <c r="CW113" s="9">
        <f t="shared" si="745"/>
        <v>0</v>
      </c>
      <c r="CX113" s="9">
        <f t="shared" si="745"/>
        <v>0</v>
      </c>
      <c r="CY113" s="9">
        <f t="shared" si="716"/>
        <v>0</v>
      </c>
      <c r="CZ113" s="9">
        <f t="shared" si="746"/>
        <v>0</v>
      </c>
      <c r="DA113" s="9">
        <f t="shared" si="746"/>
        <v>0</v>
      </c>
      <c r="DB113" s="9">
        <f t="shared" si="717"/>
        <v>0</v>
      </c>
      <c r="DC113" s="9">
        <f t="shared" si="747"/>
        <v>0</v>
      </c>
      <c r="DD113" s="9">
        <f t="shared" si="747"/>
        <v>0</v>
      </c>
      <c r="DE113" s="9">
        <f t="shared" si="718"/>
        <v>0</v>
      </c>
      <c r="DF113" s="9">
        <f t="shared" si="748"/>
        <v>0</v>
      </c>
      <c r="DG113" s="9">
        <f t="shared" si="749"/>
        <v>0</v>
      </c>
      <c r="DH113" s="9">
        <f t="shared" si="750"/>
        <v>0</v>
      </c>
      <c r="DI113" s="9">
        <f t="shared" si="751"/>
        <v>0</v>
      </c>
      <c r="DJ113" s="9">
        <f t="shared" si="751"/>
        <v>0</v>
      </c>
      <c r="DK113" s="9">
        <f t="shared" si="719"/>
        <v>0</v>
      </c>
      <c r="DL113" s="9">
        <f t="shared" si="752"/>
        <v>0</v>
      </c>
      <c r="DM113" s="9">
        <f t="shared" si="752"/>
        <v>0</v>
      </c>
      <c r="DN113" s="9">
        <f t="shared" si="720"/>
        <v>0</v>
      </c>
      <c r="DO113" s="9">
        <f t="shared" si="753"/>
        <v>0</v>
      </c>
      <c r="DP113" s="9">
        <f t="shared" si="753"/>
        <v>0</v>
      </c>
      <c r="DQ113" s="9">
        <f t="shared" si="721"/>
        <v>0</v>
      </c>
      <c r="DR113" s="9">
        <f t="shared" si="754"/>
        <v>0</v>
      </c>
      <c r="DS113" s="9">
        <f t="shared" si="755"/>
        <v>0</v>
      </c>
      <c r="DT113" s="9">
        <f t="shared" si="756"/>
        <v>0</v>
      </c>
      <c r="DU113" s="9">
        <f t="shared" si="757"/>
        <v>0</v>
      </c>
      <c r="DV113" s="9">
        <f t="shared" si="757"/>
        <v>0</v>
      </c>
      <c r="DW113" s="9">
        <f t="shared" si="722"/>
        <v>0</v>
      </c>
      <c r="DX113" s="9">
        <f t="shared" si="758"/>
        <v>0</v>
      </c>
      <c r="DY113" s="9">
        <f t="shared" si="758"/>
        <v>0</v>
      </c>
      <c r="DZ113" s="9">
        <f t="shared" si="723"/>
        <v>0</v>
      </c>
      <c r="EA113" s="9">
        <f t="shared" si="759"/>
        <v>0</v>
      </c>
      <c r="EB113" s="9">
        <f t="shared" si="759"/>
        <v>0</v>
      </c>
      <c r="EC113" s="9">
        <f t="shared" si="724"/>
        <v>0</v>
      </c>
      <c r="ED113" s="9">
        <f t="shared" si="760"/>
        <v>0</v>
      </c>
      <c r="EE113" s="9">
        <f t="shared" si="761"/>
        <v>0</v>
      </c>
      <c r="EF113" s="9">
        <f t="shared" si="762"/>
        <v>0</v>
      </c>
      <c r="EG113" s="9">
        <f t="shared" si="763"/>
        <v>0</v>
      </c>
      <c r="EH113" s="9">
        <f t="shared" si="763"/>
        <v>0</v>
      </c>
      <c r="EI113" s="9">
        <f t="shared" si="725"/>
        <v>0</v>
      </c>
      <c r="EJ113" s="9">
        <f t="shared" si="764"/>
        <v>0</v>
      </c>
      <c r="EK113" s="9">
        <f t="shared" si="764"/>
        <v>0</v>
      </c>
      <c r="EL113" s="9">
        <f t="shared" si="726"/>
        <v>0</v>
      </c>
      <c r="EM113" s="9">
        <f t="shared" si="765"/>
        <v>0</v>
      </c>
      <c r="EN113" s="9">
        <f t="shared" si="765"/>
        <v>0</v>
      </c>
      <c r="EO113" s="9">
        <f t="shared" si="727"/>
        <v>0</v>
      </c>
      <c r="EP113" s="9">
        <f t="shared" si="766"/>
        <v>0</v>
      </c>
      <c r="EQ113" s="9">
        <f t="shared" si="767"/>
        <v>0</v>
      </c>
      <c r="ER113" s="9">
        <f t="shared" si="768"/>
        <v>0</v>
      </c>
      <c r="ES113" s="602"/>
    </row>
    <row r="114" spans="2:149" hidden="1" outlineLevel="1" x14ac:dyDescent="0.25">
      <c r="B114" s="601"/>
      <c r="C114" s="23">
        <v>14207011511</v>
      </c>
      <c r="D114" s="602" t="str">
        <f t="shared" si="629"/>
        <v xml:space="preserve">Marketing general </v>
      </c>
      <c r="F114" t="str">
        <f t="shared" si="712"/>
        <v>Marketing -Growth</v>
      </c>
      <c r="H114" s="9">
        <f t="shared" si="728"/>
        <v>0</v>
      </c>
      <c r="I114" s="9">
        <f ca="1">SUMIF(Cards_selection_BPL,$C114,INDIRECT(Index!$P$16))</f>
        <v>0</v>
      </c>
      <c r="J114" s="120">
        <f t="shared" ca="1" si="729"/>
        <v>0</v>
      </c>
      <c r="L114" s="9">
        <f t="shared" si="730"/>
        <v>0</v>
      </c>
      <c r="M114" s="9">
        <f ca="1">IF(LEFT($L$6,2)="Q1",SUMIF(Cards_selection_BPL,$C114,INDIRECT(Index!$Q$16)),IF(LEFT($L$6,2)="Q2",SUMIF(Cards_selection_BPL,$C114,INDIRECT(Index!$Q$16))-SUMIF(Cards_selection_BPL,$C114,Balance_bplm_03),IF(LEFT($L$6,2)="Q3",SUMIF(Cards_selection_BPL,$C114,INDIRECT(Index!$Q$16))-SUMIF(Cards_selection_BPL,$C114,Balance_bplm_06),IF(LEFT($L$6,2)="Q4",SUMIF(Cards_selection_BPL,$C114,INDIRECT(Index!$Q$16))-SUMIF(Cards_selection_BPL,$C114,Balance_bplm_09),0))))</f>
        <v>0</v>
      </c>
      <c r="N114" s="120">
        <f t="shared" ca="1" si="731"/>
        <v>0</v>
      </c>
      <c r="P114" s="9">
        <f t="shared" si="732"/>
        <v>0</v>
      </c>
      <c r="Q114" s="9">
        <f ca="1">SUMIF(Cards_selection_BPL,$C114,INDIRECT(Index!$Q$16))</f>
        <v>0</v>
      </c>
      <c r="R114" s="120">
        <f t="shared" ca="1" si="733"/>
        <v>0</v>
      </c>
      <c r="S114" s="602"/>
      <c r="U114" s="601"/>
      <c r="V114" s="64"/>
      <c r="W114" s="64"/>
      <c r="X114" s="9">
        <f t="shared" si="713"/>
        <v>0</v>
      </c>
      <c r="Y114" s="9">
        <f t="shared" si="734"/>
        <v>0</v>
      </c>
      <c r="Z114" s="9">
        <f t="shared" si="735"/>
        <v>0</v>
      </c>
      <c r="AA114" s="9"/>
      <c r="AB114" s="9">
        <f t="shared" si="736"/>
        <v>0</v>
      </c>
      <c r="AC114" s="9">
        <f t="shared" si="737"/>
        <v>0</v>
      </c>
      <c r="AD114" s="9">
        <f t="shared" si="738"/>
        <v>0</v>
      </c>
      <c r="AE114" s="9">
        <f t="shared" si="739"/>
        <v>0</v>
      </c>
      <c r="AF114" s="830">
        <f t="shared" si="740"/>
        <v>0</v>
      </c>
      <c r="AG114" s="830">
        <f t="shared" si="769"/>
        <v>0</v>
      </c>
      <c r="AH114" s="830">
        <f t="shared" si="741"/>
        <v>0</v>
      </c>
      <c r="AI114" s="830">
        <f t="shared" si="770"/>
        <v>0</v>
      </c>
      <c r="AJ114" s="602"/>
      <c r="AL114" s="601"/>
      <c r="AM114" s="882">
        <f t="shared" si="742"/>
        <v>0</v>
      </c>
      <c r="AN114" s="9">
        <f t="shared" si="714"/>
        <v>0</v>
      </c>
      <c r="AO114" s="602"/>
      <c r="AR114" s="601" t="str">
        <f t="shared" si="631"/>
        <v/>
      </c>
      <c r="AS114">
        <f t="shared" si="632"/>
        <v>14207011511</v>
      </c>
      <c r="AT114" s="602" t="str">
        <f t="shared" si="589"/>
        <v xml:space="preserve">Marketing general </v>
      </c>
      <c r="AU114" t="str">
        <f t="shared" si="633"/>
        <v/>
      </c>
      <c r="AV114" t="str">
        <f t="shared" si="634"/>
        <v>Marketing -Growth</v>
      </c>
      <c r="AX114" s="64"/>
      <c r="AY114" s="64"/>
      <c r="AZ114" s="64"/>
      <c r="BA114" s="64"/>
      <c r="BB114" s="64"/>
      <c r="BC114" s="688">
        <f t="shared" si="771"/>
        <v>0</v>
      </c>
      <c r="BD114" s="64"/>
      <c r="BE114" s="64"/>
      <c r="BF114" s="64"/>
      <c r="BG114" s="688">
        <f t="shared" si="772"/>
        <v>0</v>
      </c>
      <c r="BH114" s="64"/>
      <c r="BI114" s="64"/>
      <c r="BJ114" s="64"/>
      <c r="BK114" s="688">
        <f t="shared" si="773"/>
        <v>0</v>
      </c>
      <c r="BL114" s="64"/>
      <c r="BM114" s="64"/>
      <c r="BN114" s="64"/>
      <c r="BO114" s="688">
        <f t="shared" si="774"/>
        <v>0</v>
      </c>
      <c r="BP114" s="687">
        <f t="shared" si="743"/>
        <v>0</v>
      </c>
      <c r="BQ114" s="602"/>
      <c r="BS114" s="615">
        <f t="shared" si="715"/>
        <v>0</v>
      </c>
      <c r="BT114" s="9">
        <f t="shared" si="715"/>
        <v>0</v>
      </c>
      <c r="BU114" s="9">
        <f t="shared" si="744"/>
        <v>0</v>
      </c>
      <c r="BV114" s="9">
        <f t="shared" si="715"/>
        <v>0</v>
      </c>
      <c r="BW114" s="9">
        <f t="shared" si="744"/>
        <v>0</v>
      </c>
      <c r="BX114" s="9">
        <f t="shared" si="715"/>
        <v>0</v>
      </c>
      <c r="BY114" s="9">
        <f t="shared" si="744"/>
        <v>0</v>
      </c>
      <c r="BZ114" s="9">
        <f t="shared" si="715"/>
        <v>0</v>
      </c>
      <c r="CA114" s="9">
        <f t="shared" si="744"/>
        <v>0</v>
      </c>
      <c r="CB114" s="9">
        <f t="shared" si="715"/>
        <v>0</v>
      </c>
      <c r="CC114" s="9">
        <f t="shared" si="744"/>
        <v>0</v>
      </c>
      <c r="CD114" s="9">
        <f t="shared" si="715"/>
        <v>0</v>
      </c>
      <c r="CE114" s="9">
        <f t="shared" si="744"/>
        <v>0</v>
      </c>
      <c r="CF114" s="9">
        <f t="shared" si="715"/>
        <v>0</v>
      </c>
      <c r="CG114" s="9">
        <f t="shared" si="744"/>
        <v>0</v>
      </c>
      <c r="CH114" s="9">
        <f t="shared" si="715"/>
        <v>0</v>
      </c>
      <c r="CI114" s="9">
        <f t="shared" si="744"/>
        <v>0</v>
      </c>
      <c r="CJ114" s="9">
        <f t="shared" si="715"/>
        <v>0</v>
      </c>
      <c r="CK114" s="9">
        <f t="shared" si="744"/>
        <v>0</v>
      </c>
      <c r="CL114" s="9">
        <f t="shared" si="715"/>
        <v>0</v>
      </c>
      <c r="CM114" s="9">
        <f t="shared" si="744"/>
        <v>0</v>
      </c>
      <c r="CN114" s="9">
        <f t="shared" si="715"/>
        <v>0</v>
      </c>
      <c r="CO114" s="616">
        <f t="shared" si="744"/>
        <v>0</v>
      </c>
      <c r="CQ114" s="601"/>
      <c r="CR114">
        <f t="shared" si="626"/>
        <v>14207011511</v>
      </c>
      <c r="CS114" s="602" t="str">
        <f t="shared" si="711"/>
        <v xml:space="preserve">Marketing general </v>
      </c>
      <c r="CT114" t="str">
        <f t="shared" si="627"/>
        <v/>
      </c>
      <c r="CU114" t="str">
        <f t="shared" si="628"/>
        <v>Marketing -Growth</v>
      </c>
      <c r="CW114" s="9">
        <f t="shared" si="745"/>
        <v>0</v>
      </c>
      <c r="CX114" s="9">
        <f t="shared" si="745"/>
        <v>0</v>
      </c>
      <c r="CY114" s="9">
        <f t="shared" si="716"/>
        <v>0</v>
      </c>
      <c r="CZ114" s="9">
        <f t="shared" si="746"/>
        <v>0</v>
      </c>
      <c r="DA114" s="9">
        <f t="shared" si="746"/>
        <v>0</v>
      </c>
      <c r="DB114" s="9">
        <f t="shared" si="717"/>
        <v>0</v>
      </c>
      <c r="DC114" s="9">
        <f t="shared" si="747"/>
        <v>0</v>
      </c>
      <c r="DD114" s="9">
        <f t="shared" si="747"/>
        <v>0</v>
      </c>
      <c r="DE114" s="9">
        <f t="shared" si="718"/>
        <v>0</v>
      </c>
      <c r="DF114" s="9">
        <f t="shared" si="748"/>
        <v>0</v>
      </c>
      <c r="DG114" s="9">
        <f t="shared" si="749"/>
        <v>0</v>
      </c>
      <c r="DH114" s="9">
        <f t="shared" si="750"/>
        <v>0</v>
      </c>
      <c r="DI114" s="9">
        <f t="shared" si="751"/>
        <v>0</v>
      </c>
      <c r="DJ114" s="9">
        <f t="shared" si="751"/>
        <v>0</v>
      </c>
      <c r="DK114" s="9">
        <f t="shared" si="719"/>
        <v>0</v>
      </c>
      <c r="DL114" s="9">
        <f t="shared" si="752"/>
        <v>0</v>
      </c>
      <c r="DM114" s="9">
        <f t="shared" si="752"/>
        <v>0</v>
      </c>
      <c r="DN114" s="9">
        <f t="shared" si="720"/>
        <v>0</v>
      </c>
      <c r="DO114" s="9">
        <f t="shared" si="753"/>
        <v>0</v>
      </c>
      <c r="DP114" s="9">
        <f t="shared" si="753"/>
        <v>0</v>
      </c>
      <c r="DQ114" s="9">
        <f t="shared" si="721"/>
        <v>0</v>
      </c>
      <c r="DR114" s="9">
        <f t="shared" si="754"/>
        <v>0</v>
      </c>
      <c r="DS114" s="9">
        <f t="shared" si="755"/>
        <v>0</v>
      </c>
      <c r="DT114" s="9">
        <f t="shared" si="756"/>
        <v>0</v>
      </c>
      <c r="DU114" s="9">
        <f t="shared" si="757"/>
        <v>0</v>
      </c>
      <c r="DV114" s="9">
        <f t="shared" si="757"/>
        <v>0</v>
      </c>
      <c r="DW114" s="9">
        <f t="shared" si="722"/>
        <v>0</v>
      </c>
      <c r="DX114" s="9">
        <f t="shared" si="758"/>
        <v>0</v>
      </c>
      <c r="DY114" s="9">
        <f t="shared" si="758"/>
        <v>0</v>
      </c>
      <c r="DZ114" s="9">
        <f t="shared" si="723"/>
        <v>0</v>
      </c>
      <c r="EA114" s="9">
        <f t="shared" si="759"/>
        <v>0</v>
      </c>
      <c r="EB114" s="9">
        <f t="shared" si="759"/>
        <v>0</v>
      </c>
      <c r="EC114" s="9">
        <f t="shared" si="724"/>
        <v>0</v>
      </c>
      <c r="ED114" s="9">
        <f t="shared" si="760"/>
        <v>0</v>
      </c>
      <c r="EE114" s="9">
        <f t="shared" si="761"/>
        <v>0</v>
      </c>
      <c r="EF114" s="9">
        <f t="shared" si="762"/>
        <v>0</v>
      </c>
      <c r="EG114" s="9">
        <f t="shared" si="763"/>
        <v>0</v>
      </c>
      <c r="EH114" s="9">
        <f t="shared" si="763"/>
        <v>0</v>
      </c>
      <c r="EI114" s="9">
        <f t="shared" si="725"/>
        <v>0</v>
      </c>
      <c r="EJ114" s="9">
        <f t="shared" si="764"/>
        <v>0</v>
      </c>
      <c r="EK114" s="9">
        <f t="shared" si="764"/>
        <v>0</v>
      </c>
      <c r="EL114" s="9">
        <f t="shared" si="726"/>
        <v>0</v>
      </c>
      <c r="EM114" s="9">
        <f t="shared" si="765"/>
        <v>0</v>
      </c>
      <c r="EN114" s="9">
        <f t="shared" si="765"/>
        <v>0</v>
      </c>
      <c r="EO114" s="9">
        <f t="shared" si="727"/>
        <v>0</v>
      </c>
      <c r="EP114" s="9">
        <f t="shared" si="766"/>
        <v>0</v>
      </c>
      <c r="EQ114" s="9">
        <f t="shared" si="767"/>
        <v>0</v>
      </c>
      <c r="ER114" s="9">
        <f t="shared" si="768"/>
        <v>0</v>
      </c>
      <c r="ES114" s="602"/>
    </row>
    <row r="115" spans="2:149" hidden="1" outlineLevel="1" x14ac:dyDescent="0.25">
      <c r="B115" s="601"/>
      <c r="C115" s="23">
        <v>14207011512</v>
      </c>
      <c r="D115" s="602" t="str">
        <f t="shared" si="629"/>
        <v xml:space="preserve">Marketing general </v>
      </c>
      <c r="F115" t="str">
        <f t="shared" si="712"/>
        <v>Marketing -Content</v>
      </c>
      <c r="H115" s="9">
        <f t="shared" si="728"/>
        <v>0</v>
      </c>
      <c r="I115" s="9">
        <f ca="1">SUMIF(Cards_selection_BPL,$C115,INDIRECT(Index!$P$16))</f>
        <v>0</v>
      </c>
      <c r="J115" s="120">
        <f t="shared" ca="1" si="729"/>
        <v>0</v>
      </c>
      <c r="L115" s="9">
        <f t="shared" si="730"/>
        <v>0</v>
      </c>
      <c r="M115" s="9">
        <f ca="1">IF(LEFT($L$6,2)="Q1",SUMIF(Cards_selection_BPL,$C115,INDIRECT(Index!$Q$16)),IF(LEFT($L$6,2)="Q2",SUMIF(Cards_selection_BPL,$C115,INDIRECT(Index!$Q$16))-SUMIF(Cards_selection_BPL,$C115,Balance_bplm_03),IF(LEFT($L$6,2)="Q3",SUMIF(Cards_selection_BPL,$C115,INDIRECT(Index!$Q$16))-SUMIF(Cards_selection_BPL,$C115,Balance_bplm_06),IF(LEFT($L$6,2)="Q4",SUMIF(Cards_selection_BPL,$C115,INDIRECT(Index!$Q$16))-SUMIF(Cards_selection_BPL,$C115,Balance_bplm_09),0))))</f>
        <v>0</v>
      </c>
      <c r="N115" s="120">
        <f t="shared" ca="1" si="731"/>
        <v>0</v>
      </c>
      <c r="P115" s="9">
        <f t="shared" si="732"/>
        <v>0</v>
      </c>
      <c r="Q115" s="9">
        <f ca="1">SUMIF(Cards_selection_BPL,$C115,INDIRECT(Index!$Q$16))</f>
        <v>0</v>
      </c>
      <c r="R115" s="120">
        <f t="shared" ca="1" si="733"/>
        <v>0</v>
      </c>
      <c r="S115" s="602"/>
      <c r="U115" s="601"/>
      <c r="V115" s="64"/>
      <c r="W115" s="64"/>
      <c r="X115" s="9">
        <f t="shared" si="713"/>
        <v>0</v>
      </c>
      <c r="Y115" s="9">
        <f t="shared" si="734"/>
        <v>0</v>
      </c>
      <c r="Z115" s="9">
        <f t="shared" si="735"/>
        <v>0</v>
      </c>
      <c r="AA115" s="9"/>
      <c r="AB115" s="9">
        <f t="shared" si="736"/>
        <v>0</v>
      </c>
      <c r="AC115" s="9">
        <f t="shared" si="737"/>
        <v>0</v>
      </c>
      <c r="AD115" s="9">
        <f t="shared" si="738"/>
        <v>0</v>
      </c>
      <c r="AE115" s="9">
        <f t="shared" si="739"/>
        <v>0</v>
      </c>
      <c r="AF115" s="830">
        <f t="shared" si="740"/>
        <v>0</v>
      </c>
      <c r="AG115" s="830">
        <f t="shared" si="769"/>
        <v>0</v>
      </c>
      <c r="AH115" s="830">
        <f t="shared" si="741"/>
        <v>0</v>
      </c>
      <c r="AI115" s="830">
        <f t="shared" si="770"/>
        <v>0</v>
      </c>
      <c r="AJ115" s="602"/>
      <c r="AL115" s="601"/>
      <c r="AM115" s="882">
        <f t="shared" si="742"/>
        <v>0</v>
      </c>
      <c r="AN115" s="9">
        <f t="shared" si="714"/>
        <v>0</v>
      </c>
      <c r="AO115" s="602"/>
      <c r="AR115" s="601" t="str">
        <f t="shared" si="631"/>
        <v/>
      </c>
      <c r="AS115">
        <f t="shared" si="632"/>
        <v>14207011512</v>
      </c>
      <c r="AT115" s="602" t="str">
        <f t="shared" si="589"/>
        <v xml:space="preserve">Marketing general </v>
      </c>
      <c r="AU115" t="str">
        <f t="shared" si="633"/>
        <v/>
      </c>
      <c r="AV115" t="str">
        <f t="shared" si="634"/>
        <v>Marketing -Content</v>
      </c>
      <c r="AX115" s="64"/>
      <c r="AY115" s="64"/>
      <c r="AZ115" s="64"/>
      <c r="BA115" s="64"/>
      <c r="BB115" s="64"/>
      <c r="BC115" s="688">
        <f t="shared" si="771"/>
        <v>0</v>
      </c>
      <c r="BD115" s="64"/>
      <c r="BE115" s="64"/>
      <c r="BF115" s="64"/>
      <c r="BG115" s="688">
        <f t="shared" si="772"/>
        <v>0</v>
      </c>
      <c r="BH115" s="64"/>
      <c r="BI115" s="64"/>
      <c r="BJ115" s="64"/>
      <c r="BK115" s="688">
        <f t="shared" si="773"/>
        <v>0</v>
      </c>
      <c r="BL115" s="64"/>
      <c r="BM115" s="64"/>
      <c r="BN115" s="64"/>
      <c r="BO115" s="688">
        <f t="shared" si="774"/>
        <v>0</v>
      </c>
      <c r="BP115" s="687">
        <f t="shared" si="743"/>
        <v>0</v>
      </c>
      <c r="BQ115" s="602"/>
      <c r="BS115" s="615">
        <f t="shared" si="715"/>
        <v>0</v>
      </c>
      <c r="BT115" s="9">
        <f t="shared" si="715"/>
        <v>0</v>
      </c>
      <c r="BU115" s="9">
        <f t="shared" si="744"/>
        <v>0</v>
      </c>
      <c r="BV115" s="9">
        <f t="shared" si="715"/>
        <v>0</v>
      </c>
      <c r="BW115" s="9">
        <f t="shared" si="744"/>
        <v>0</v>
      </c>
      <c r="BX115" s="9">
        <f t="shared" si="715"/>
        <v>0</v>
      </c>
      <c r="BY115" s="9">
        <f t="shared" si="744"/>
        <v>0</v>
      </c>
      <c r="BZ115" s="9">
        <f t="shared" si="715"/>
        <v>0</v>
      </c>
      <c r="CA115" s="9">
        <f t="shared" si="744"/>
        <v>0</v>
      </c>
      <c r="CB115" s="9">
        <f t="shared" si="715"/>
        <v>0</v>
      </c>
      <c r="CC115" s="9">
        <f t="shared" si="744"/>
        <v>0</v>
      </c>
      <c r="CD115" s="9">
        <f t="shared" si="715"/>
        <v>0</v>
      </c>
      <c r="CE115" s="9">
        <f t="shared" si="744"/>
        <v>0</v>
      </c>
      <c r="CF115" s="9">
        <f t="shared" si="715"/>
        <v>0</v>
      </c>
      <c r="CG115" s="9">
        <f t="shared" si="744"/>
        <v>0</v>
      </c>
      <c r="CH115" s="9">
        <f t="shared" si="715"/>
        <v>0</v>
      </c>
      <c r="CI115" s="9">
        <f t="shared" si="744"/>
        <v>0</v>
      </c>
      <c r="CJ115" s="9">
        <f t="shared" si="715"/>
        <v>0</v>
      </c>
      <c r="CK115" s="9">
        <f t="shared" si="744"/>
        <v>0</v>
      </c>
      <c r="CL115" s="9">
        <f t="shared" si="715"/>
        <v>0</v>
      </c>
      <c r="CM115" s="9">
        <f t="shared" si="744"/>
        <v>0</v>
      </c>
      <c r="CN115" s="9">
        <f t="shared" si="715"/>
        <v>0</v>
      </c>
      <c r="CO115" s="616">
        <f t="shared" si="744"/>
        <v>0</v>
      </c>
      <c r="CQ115" s="601"/>
      <c r="CR115">
        <f t="shared" si="626"/>
        <v>14207011512</v>
      </c>
      <c r="CS115" s="602" t="str">
        <f t="shared" si="711"/>
        <v xml:space="preserve">Marketing general </v>
      </c>
      <c r="CT115" t="str">
        <f t="shared" si="627"/>
        <v/>
      </c>
      <c r="CU115" t="str">
        <f t="shared" si="628"/>
        <v>Marketing -Content</v>
      </c>
      <c r="CW115" s="9">
        <f t="shared" si="745"/>
        <v>0</v>
      </c>
      <c r="CX115" s="9">
        <f t="shared" si="745"/>
        <v>0</v>
      </c>
      <c r="CY115" s="9">
        <f t="shared" si="716"/>
        <v>0</v>
      </c>
      <c r="CZ115" s="9">
        <f t="shared" si="746"/>
        <v>0</v>
      </c>
      <c r="DA115" s="9">
        <f t="shared" si="746"/>
        <v>0</v>
      </c>
      <c r="DB115" s="9">
        <f t="shared" si="717"/>
        <v>0</v>
      </c>
      <c r="DC115" s="9">
        <f t="shared" si="747"/>
        <v>0</v>
      </c>
      <c r="DD115" s="9">
        <f t="shared" si="747"/>
        <v>0</v>
      </c>
      <c r="DE115" s="9">
        <f t="shared" si="718"/>
        <v>0</v>
      </c>
      <c r="DF115" s="9">
        <f t="shared" si="748"/>
        <v>0</v>
      </c>
      <c r="DG115" s="9">
        <f t="shared" si="749"/>
        <v>0</v>
      </c>
      <c r="DH115" s="9">
        <f t="shared" si="750"/>
        <v>0</v>
      </c>
      <c r="DI115" s="9">
        <f t="shared" si="751"/>
        <v>0</v>
      </c>
      <c r="DJ115" s="9">
        <f t="shared" si="751"/>
        <v>0</v>
      </c>
      <c r="DK115" s="9">
        <f t="shared" si="719"/>
        <v>0</v>
      </c>
      <c r="DL115" s="9">
        <f t="shared" si="752"/>
        <v>0</v>
      </c>
      <c r="DM115" s="9">
        <f t="shared" si="752"/>
        <v>0</v>
      </c>
      <c r="DN115" s="9">
        <f t="shared" si="720"/>
        <v>0</v>
      </c>
      <c r="DO115" s="9">
        <f t="shared" si="753"/>
        <v>0</v>
      </c>
      <c r="DP115" s="9">
        <f t="shared" si="753"/>
        <v>0</v>
      </c>
      <c r="DQ115" s="9">
        <f t="shared" si="721"/>
        <v>0</v>
      </c>
      <c r="DR115" s="9">
        <f t="shared" si="754"/>
        <v>0</v>
      </c>
      <c r="DS115" s="9">
        <f t="shared" si="755"/>
        <v>0</v>
      </c>
      <c r="DT115" s="9">
        <f t="shared" si="756"/>
        <v>0</v>
      </c>
      <c r="DU115" s="9">
        <f t="shared" si="757"/>
        <v>0</v>
      </c>
      <c r="DV115" s="9">
        <f t="shared" si="757"/>
        <v>0</v>
      </c>
      <c r="DW115" s="9">
        <f t="shared" si="722"/>
        <v>0</v>
      </c>
      <c r="DX115" s="9">
        <f t="shared" si="758"/>
        <v>0</v>
      </c>
      <c r="DY115" s="9">
        <f t="shared" si="758"/>
        <v>0</v>
      </c>
      <c r="DZ115" s="9">
        <f t="shared" si="723"/>
        <v>0</v>
      </c>
      <c r="EA115" s="9">
        <f t="shared" si="759"/>
        <v>0</v>
      </c>
      <c r="EB115" s="9">
        <f t="shared" si="759"/>
        <v>0</v>
      </c>
      <c r="EC115" s="9">
        <f t="shared" si="724"/>
        <v>0</v>
      </c>
      <c r="ED115" s="9">
        <f t="shared" si="760"/>
        <v>0</v>
      </c>
      <c r="EE115" s="9">
        <f t="shared" si="761"/>
        <v>0</v>
      </c>
      <c r="EF115" s="9">
        <f t="shared" si="762"/>
        <v>0</v>
      </c>
      <c r="EG115" s="9">
        <f t="shared" si="763"/>
        <v>0</v>
      </c>
      <c r="EH115" s="9">
        <f t="shared" si="763"/>
        <v>0</v>
      </c>
      <c r="EI115" s="9">
        <f t="shared" si="725"/>
        <v>0</v>
      </c>
      <c r="EJ115" s="9">
        <f t="shared" si="764"/>
        <v>0</v>
      </c>
      <c r="EK115" s="9">
        <f t="shared" si="764"/>
        <v>0</v>
      </c>
      <c r="EL115" s="9">
        <f t="shared" si="726"/>
        <v>0</v>
      </c>
      <c r="EM115" s="9">
        <f t="shared" si="765"/>
        <v>0</v>
      </c>
      <c r="EN115" s="9">
        <f t="shared" si="765"/>
        <v>0</v>
      </c>
      <c r="EO115" s="9">
        <f t="shared" si="727"/>
        <v>0</v>
      </c>
      <c r="EP115" s="9">
        <f t="shared" si="766"/>
        <v>0</v>
      </c>
      <c r="EQ115" s="9">
        <f t="shared" si="767"/>
        <v>0</v>
      </c>
      <c r="ER115" s="9">
        <f t="shared" si="768"/>
        <v>0</v>
      </c>
      <c r="ES115" s="602"/>
    </row>
    <row r="116" spans="2:149" hidden="1" outlineLevel="1" x14ac:dyDescent="0.25">
      <c r="B116" s="601"/>
      <c r="C116" s="23">
        <v>14207015513</v>
      </c>
      <c r="D116" s="602" t="str">
        <f t="shared" si="629"/>
        <v>Others</v>
      </c>
      <c r="F116" t="str">
        <f t="shared" si="712"/>
        <v>Marketing - Contingency</v>
      </c>
      <c r="H116" s="9">
        <f t="shared" si="728"/>
        <v>0</v>
      </c>
      <c r="I116" s="9">
        <f ca="1">SUMIF(Cards_selection_BPL,$C116,INDIRECT(Index!$P$16))</f>
        <v>0</v>
      </c>
      <c r="J116" s="120">
        <f t="shared" ca="1" si="729"/>
        <v>0</v>
      </c>
      <c r="L116" s="9">
        <f t="shared" si="730"/>
        <v>0</v>
      </c>
      <c r="M116" s="9">
        <f ca="1">IF(LEFT($L$6,2)="Q1",SUMIF(Cards_selection_BPL,$C116,INDIRECT(Index!$Q$16)),IF(LEFT($L$6,2)="Q2",SUMIF(Cards_selection_BPL,$C116,INDIRECT(Index!$Q$16))-SUMIF(Cards_selection_BPL,$C116,Balance_bplm_03),IF(LEFT($L$6,2)="Q3",SUMIF(Cards_selection_BPL,$C116,INDIRECT(Index!$Q$16))-SUMIF(Cards_selection_BPL,$C116,Balance_bplm_06),IF(LEFT($L$6,2)="Q4",SUMIF(Cards_selection_BPL,$C116,INDIRECT(Index!$Q$16))-SUMIF(Cards_selection_BPL,$C116,Balance_bplm_09),0))))</f>
        <v>0</v>
      </c>
      <c r="N116" s="120">
        <f t="shared" ca="1" si="731"/>
        <v>0</v>
      </c>
      <c r="P116" s="9">
        <f t="shared" si="732"/>
        <v>0</v>
      </c>
      <c r="Q116" s="9">
        <f ca="1">SUMIF(Cards_selection_BPL,$C116,INDIRECT(Index!$Q$16))</f>
        <v>0</v>
      </c>
      <c r="R116" s="120">
        <f t="shared" ca="1" si="733"/>
        <v>0</v>
      </c>
      <c r="S116" s="602"/>
      <c r="U116" s="601"/>
      <c r="V116" s="64"/>
      <c r="W116" s="64"/>
      <c r="X116" s="9">
        <f t="shared" si="713"/>
        <v>0</v>
      </c>
      <c r="Y116" s="9">
        <f t="shared" si="734"/>
        <v>0</v>
      </c>
      <c r="Z116" s="9">
        <f t="shared" si="735"/>
        <v>0</v>
      </c>
      <c r="AA116" s="9"/>
      <c r="AB116" s="9">
        <f t="shared" si="736"/>
        <v>0</v>
      </c>
      <c r="AC116" s="9">
        <f t="shared" si="737"/>
        <v>0</v>
      </c>
      <c r="AD116" s="9">
        <f t="shared" si="738"/>
        <v>0</v>
      </c>
      <c r="AE116" s="9">
        <f t="shared" si="739"/>
        <v>0</v>
      </c>
      <c r="AF116" s="830">
        <f t="shared" si="740"/>
        <v>0</v>
      </c>
      <c r="AG116" s="830">
        <f t="shared" si="769"/>
        <v>0</v>
      </c>
      <c r="AH116" s="830">
        <f t="shared" si="741"/>
        <v>0</v>
      </c>
      <c r="AI116" s="830">
        <f t="shared" si="770"/>
        <v>0</v>
      </c>
      <c r="AJ116" s="602"/>
      <c r="AL116" s="601"/>
      <c r="AM116" s="882">
        <f t="shared" si="742"/>
        <v>0</v>
      </c>
      <c r="AN116" s="9">
        <f t="shared" si="714"/>
        <v>0</v>
      </c>
      <c r="AO116" s="602"/>
      <c r="AR116" s="601" t="str">
        <f t="shared" si="631"/>
        <v/>
      </c>
      <c r="AS116">
        <f t="shared" si="632"/>
        <v>14207015513</v>
      </c>
      <c r="AT116" s="602" t="str">
        <f t="shared" si="589"/>
        <v>Others</v>
      </c>
      <c r="AU116" t="str">
        <f t="shared" si="633"/>
        <v/>
      </c>
      <c r="AV116" t="str">
        <f t="shared" si="634"/>
        <v>Marketing - Contingency</v>
      </c>
      <c r="AX116" s="64"/>
      <c r="AY116" s="64"/>
      <c r="AZ116" s="64"/>
      <c r="BA116" s="64"/>
      <c r="BB116" s="64"/>
      <c r="BC116" s="688">
        <f t="shared" si="771"/>
        <v>0</v>
      </c>
      <c r="BD116" s="64"/>
      <c r="BE116" s="64"/>
      <c r="BF116" s="64"/>
      <c r="BG116" s="688">
        <f t="shared" si="772"/>
        <v>0</v>
      </c>
      <c r="BH116" s="64"/>
      <c r="BI116" s="64"/>
      <c r="BJ116" s="64"/>
      <c r="BK116" s="688">
        <f t="shared" si="773"/>
        <v>0</v>
      </c>
      <c r="BL116" s="64"/>
      <c r="BM116" s="64"/>
      <c r="BN116" s="64"/>
      <c r="BO116" s="688">
        <f t="shared" si="774"/>
        <v>0</v>
      </c>
      <c r="BP116" s="687">
        <f t="shared" si="743"/>
        <v>0</v>
      </c>
      <c r="BQ116" s="602"/>
      <c r="BS116" s="615">
        <f t="shared" si="715"/>
        <v>0</v>
      </c>
      <c r="BT116" s="9">
        <f t="shared" si="715"/>
        <v>0</v>
      </c>
      <c r="BU116" s="9">
        <f t="shared" si="744"/>
        <v>0</v>
      </c>
      <c r="BV116" s="9">
        <f t="shared" si="715"/>
        <v>0</v>
      </c>
      <c r="BW116" s="9">
        <f t="shared" si="744"/>
        <v>0</v>
      </c>
      <c r="BX116" s="9">
        <f t="shared" si="715"/>
        <v>0</v>
      </c>
      <c r="BY116" s="9">
        <f t="shared" si="744"/>
        <v>0</v>
      </c>
      <c r="BZ116" s="9">
        <f t="shared" si="715"/>
        <v>0</v>
      </c>
      <c r="CA116" s="9">
        <f t="shared" si="744"/>
        <v>0</v>
      </c>
      <c r="CB116" s="9">
        <f t="shared" si="715"/>
        <v>0</v>
      </c>
      <c r="CC116" s="9">
        <f t="shared" si="744"/>
        <v>0</v>
      </c>
      <c r="CD116" s="9">
        <f t="shared" si="715"/>
        <v>0</v>
      </c>
      <c r="CE116" s="9">
        <f t="shared" si="744"/>
        <v>0</v>
      </c>
      <c r="CF116" s="9">
        <f t="shared" si="715"/>
        <v>0</v>
      </c>
      <c r="CG116" s="9">
        <f t="shared" si="744"/>
        <v>0</v>
      </c>
      <c r="CH116" s="9">
        <f t="shared" si="715"/>
        <v>0</v>
      </c>
      <c r="CI116" s="9">
        <f t="shared" si="744"/>
        <v>0</v>
      </c>
      <c r="CJ116" s="9">
        <f t="shared" si="715"/>
        <v>0</v>
      </c>
      <c r="CK116" s="9">
        <f t="shared" si="744"/>
        <v>0</v>
      </c>
      <c r="CL116" s="9">
        <f t="shared" si="715"/>
        <v>0</v>
      </c>
      <c r="CM116" s="9">
        <f t="shared" si="744"/>
        <v>0</v>
      </c>
      <c r="CN116" s="9">
        <f t="shared" si="715"/>
        <v>0</v>
      </c>
      <c r="CO116" s="616">
        <f t="shared" si="744"/>
        <v>0</v>
      </c>
      <c r="CQ116" s="601"/>
      <c r="CR116">
        <f t="shared" si="626"/>
        <v>14207015513</v>
      </c>
      <c r="CS116" s="602" t="str">
        <f t="shared" si="711"/>
        <v>Others</v>
      </c>
      <c r="CT116" t="str">
        <f t="shared" si="627"/>
        <v/>
      </c>
      <c r="CU116" t="str">
        <f t="shared" si="628"/>
        <v>Marketing - Contingency</v>
      </c>
      <c r="CW116" s="9">
        <f t="shared" si="745"/>
        <v>0</v>
      </c>
      <c r="CX116" s="9">
        <f t="shared" si="745"/>
        <v>0</v>
      </c>
      <c r="CY116" s="9">
        <f t="shared" si="716"/>
        <v>0</v>
      </c>
      <c r="CZ116" s="9">
        <f t="shared" si="746"/>
        <v>0</v>
      </c>
      <c r="DA116" s="9">
        <f t="shared" si="746"/>
        <v>0</v>
      </c>
      <c r="DB116" s="9">
        <f t="shared" si="717"/>
        <v>0</v>
      </c>
      <c r="DC116" s="9">
        <f t="shared" si="747"/>
        <v>0</v>
      </c>
      <c r="DD116" s="9">
        <f t="shared" si="747"/>
        <v>0</v>
      </c>
      <c r="DE116" s="9">
        <f t="shared" si="718"/>
        <v>0</v>
      </c>
      <c r="DF116" s="9">
        <f t="shared" si="748"/>
        <v>0</v>
      </c>
      <c r="DG116" s="9">
        <f t="shared" si="749"/>
        <v>0</v>
      </c>
      <c r="DH116" s="9">
        <f t="shared" si="750"/>
        <v>0</v>
      </c>
      <c r="DI116" s="9">
        <f t="shared" si="751"/>
        <v>0</v>
      </c>
      <c r="DJ116" s="9">
        <f t="shared" si="751"/>
        <v>0</v>
      </c>
      <c r="DK116" s="9">
        <f t="shared" si="719"/>
        <v>0</v>
      </c>
      <c r="DL116" s="9">
        <f t="shared" si="752"/>
        <v>0</v>
      </c>
      <c r="DM116" s="9">
        <f t="shared" si="752"/>
        <v>0</v>
      </c>
      <c r="DN116" s="9">
        <f t="shared" si="720"/>
        <v>0</v>
      </c>
      <c r="DO116" s="9">
        <f t="shared" si="753"/>
        <v>0</v>
      </c>
      <c r="DP116" s="9">
        <f t="shared" si="753"/>
        <v>0</v>
      </c>
      <c r="DQ116" s="9">
        <f t="shared" si="721"/>
        <v>0</v>
      </c>
      <c r="DR116" s="9">
        <f t="shared" si="754"/>
        <v>0</v>
      </c>
      <c r="DS116" s="9">
        <f t="shared" si="755"/>
        <v>0</v>
      </c>
      <c r="DT116" s="9">
        <f t="shared" si="756"/>
        <v>0</v>
      </c>
      <c r="DU116" s="9">
        <f t="shared" si="757"/>
        <v>0</v>
      </c>
      <c r="DV116" s="9">
        <f t="shared" si="757"/>
        <v>0</v>
      </c>
      <c r="DW116" s="9">
        <f t="shared" si="722"/>
        <v>0</v>
      </c>
      <c r="DX116" s="9">
        <f t="shared" si="758"/>
        <v>0</v>
      </c>
      <c r="DY116" s="9">
        <f t="shared" si="758"/>
        <v>0</v>
      </c>
      <c r="DZ116" s="9">
        <f t="shared" si="723"/>
        <v>0</v>
      </c>
      <c r="EA116" s="9">
        <f t="shared" si="759"/>
        <v>0</v>
      </c>
      <c r="EB116" s="9">
        <f t="shared" si="759"/>
        <v>0</v>
      </c>
      <c r="EC116" s="9">
        <f t="shared" si="724"/>
        <v>0</v>
      </c>
      <c r="ED116" s="9">
        <f t="shared" si="760"/>
        <v>0</v>
      </c>
      <c r="EE116" s="9">
        <f t="shared" si="761"/>
        <v>0</v>
      </c>
      <c r="EF116" s="9">
        <f t="shared" si="762"/>
        <v>0</v>
      </c>
      <c r="EG116" s="9">
        <f t="shared" si="763"/>
        <v>0</v>
      </c>
      <c r="EH116" s="9">
        <f t="shared" si="763"/>
        <v>0</v>
      </c>
      <c r="EI116" s="9">
        <f t="shared" si="725"/>
        <v>0</v>
      </c>
      <c r="EJ116" s="9">
        <f t="shared" si="764"/>
        <v>0</v>
      </c>
      <c r="EK116" s="9">
        <f t="shared" si="764"/>
        <v>0</v>
      </c>
      <c r="EL116" s="9">
        <f t="shared" si="726"/>
        <v>0</v>
      </c>
      <c r="EM116" s="9">
        <f t="shared" si="765"/>
        <v>0</v>
      </c>
      <c r="EN116" s="9">
        <f t="shared" si="765"/>
        <v>0</v>
      </c>
      <c r="EO116" s="9">
        <f t="shared" si="727"/>
        <v>0</v>
      </c>
      <c r="EP116" s="9">
        <f t="shared" si="766"/>
        <v>0</v>
      </c>
      <c r="EQ116" s="9">
        <f t="shared" si="767"/>
        <v>0</v>
      </c>
      <c r="ER116" s="9">
        <f t="shared" si="768"/>
        <v>0</v>
      </c>
      <c r="ES116" s="602"/>
    </row>
    <row r="117" spans="2:149" hidden="1" outlineLevel="1" x14ac:dyDescent="0.25">
      <c r="B117" s="601"/>
      <c r="C117" s="23"/>
      <c r="D117" s="602" t="str">
        <f t="shared" si="629"/>
        <v/>
      </c>
      <c r="F117" t="str">
        <f t="shared" si="712"/>
        <v/>
      </c>
      <c r="H117" s="9">
        <f t="shared" si="728"/>
        <v>0</v>
      </c>
      <c r="I117" s="9">
        <f ca="1">SUMIF(Cards_selection_BPL,$C117,INDIRECT(Index!$P$16))</f>
        <v>0</v>
      </c>
      <c r="J117" s="120">
        <f t="shared" ca="1" si="729"/>
        <v>0</v>
      </c>
      <c r="L117" s="9">
        <f t="shared" si="730"/>
        <v>0</v>
      </c>
      <c r="M117" s="9">
        <f ca="1">IF(LEFT($L$6,2)="Q1",SUMIF(Cards_selection_BPL,$C117,INDIRECT(Index!$Q$16)),IF(LEFT($L$6,2)="Q2",SUMIF(Cards_selection_BPL,$C117,INDIRECT(Index!$Q$16))-SUMIF(Cards_selection_BPL,$C117,Balance_bplm_03),IF(LEFT($L$6,2)="Q3",SUMIF(Cards_selection_BPL,$C117,INDIRECT(Index!$Q$16))-SUMIF(Cards_selection_BPL,$C117,Balance_bplm_06),IF(LEFT($L$6,2)="Q4",SUMIF(Cards_selection_BPL,$C117,INDIRECT(Index!$Q$16))-SUMIF(Cards_selection_BPL,$C117,Balance_bplm_09),0))))</f>
        <v>0</v>
      </c>
      <c r="N117" s="120">
        <f t="shared" ca="1" si="731"/>
        <v>0</v>
      </c>
      <c r="P117" s="9">
        <f t="shared" si="732"/>
        <v>0</v>
      </c>
      <c r="Q117" s="9">
        <f ca="1">SUMIF(Cards_selection_BPL,$C117,INDIRECT(Index!$Q$16))</f>
        <v>0</v>
      </c>
      <c r="R117" s="120">
        <f t="shared" ca="1" si="733"/>
        <v>0</v>
      </c>
      <c r="S117" s="602"/>
      <c r="U117" s="601"/>
      <c r="V117" s="64"/>
      <c r="W117" s="64"/>
      <c r="X117" s="9">
        <f t="shared" si="713"/>
        <v>0</v>
      </c>
      <c r="Y117" s="9">
        <f t="shared" si="734"/>
        <v>0</v>
      </c>
      <c r="Z117" s="9">
        <f t="shared" si="735"/>
        <v>0</v>
      </c>
      <c r="AA117" s="9">
        <f t="shared" ref="AA117:AA120" si="775">IF(AA$6&lt;=month_of_report,(SUMIF(Cards_Selection,$C117,TB_Balance_04)-SUMIF(Cards_Selection,$C117,TB_Balance_03)),0)</f>
        <v>0</v>
      </c>
      <c r="AB117" s="9">
        <f t="shared" si="736"/>
        <v>0</v>
      </c>
      <c r="AC117" s="9">
        <f t="shared" si="737"/>
        <v>0</v>
      </c>
      <c r="AD117" s="9">
        <f t="shared" si="738"/>
        <v>0</v>
      </c>
      <c r="AE117" s="9">
        <f t="shared" si="739"/>
        <v>0</v>
      </c>
      <c r="AF117" s="830">
        <f t="shared" si="740"/>
        <v>0</v>
      </c>
      <c r="AG117" s="830">
        <f t="shared" si="769"/>
        <v>0</v>
      </c>
      <c r="AH117" s="830">
        <f t="shared" si="741"/>
        <v>0</v>
      </c>
      <c r="AI117" s="830">
        <f t="shared" si="770"/>
        <v>0</v>
      </c>
      <c r="AJ117" s="602"/>
      <c r="AL117" s="601"/>
      <c r="AM117" s="882">
        <f t="shared" si="742"/>
        <v>0</v>
      </c>
      <c r="AN117" s="9">
        <f t="shared" si="714"/>
        <v>0</v>
      </c>
      <c r="AO117" s="602"/>
      <c r="AR117" s="601" t="str">
        <f t="shared" si="631"/>
        <v/>
      </c>
      <c r="AS117" t="str">
        <f t="shared" si="632"/>
        <v/>
      </c>
      <c r="AT117" s="602" t="str">
        <f t="shared" si="589"/>
        <v/>
      </c>
      <c r="AU117" t="str">
        <f t="shared" si="633"/>
        <v/>
      </c>
      <c r="AV117" t="str">
        <f t="shared" si="634"/>
        <v/>
      </c>
      <c r="AX117" s="64"/>
      <c r="AY117" s="64"/>
      <c r="AZ117" s="64"/>
      <c r="BA117" s="64"/>
      <c r="BB117" s="64"/>
      <c r="BC117" s="688">
        <f t="shared" si="771"/>
        <v>0</v>
      </c>
      <c r="BD117" s="64"/>
      <c r="BE117" s="64"/>
      <c r="BF117" s="64"/>
      <c r="BG117" s="688">
        <f t="shared" si="772"/>
        <v>0</v>
      </c>
      <c r="BH117" s="64"/>
      <c r="BI117" s="64"/>
      <c r="BJ117" s="64"/>
      <c r="BK117" s="688">
        <f t="shared" si="773"/>
        <v>0</v>
      </c>
      <c r="BL117" s="64"/>
      <c r="BM117" s="64"/>
      <c r="BN117" s="64"/>
      <c r="BO117" s="688">
        <f t="shared" si="774"/>
        <v>0</v>
      </c>
      <c r="BP117" s="687">
        <f t="shared" si="743"/>
        <v>0</v>
      </c>
      <c r="BQ117" s="602"/>
      <c r="BS117" s="615">
        <f t="shared" si="715"/>
        <v>0</v>
      </c>
      <c r="BT117" s="9">
        <f t="shared" si="715"/>
        <v>0</v>
      </c>
      <c r="BU117" s="9">
        <f t="shared" si="744"/>
        <v>0</v>
      </c>
      <c r="BV117" s="9">
        <f t="shared" si="715"/>
        <v>0</v>
      </c>
      <c r="BW117" s="9">
        <f t="shared" si="744"/>
        <v>0</v>
      </c>
      <c r="BX117" s="9">
        <f t="shared" si="715"/>
        <v>0</v>
      </c>
      <c r="BY117" s="9">
        <f t="shared" si="744"/>
        <v>0</v>
      </c>
      <c r="BZ117" s="9">
        <f t="shared" si="715"/>
        <v>0</v>
      </c>
      <c r="CA117" s="9">
        <f t="shared" si="744"/>
        <v>0</v>
      </c>
      <c r="CB117" s="9">
        <f t="shared" si="715"/>
        <v>0</v>
      </c>
      <c r="CC117" s="9">
        <f t="shared" si="744"/>
        <v>0</v>
      </c>
      <c r="CD117" s="9">
        <f t="shared" si="715"/>
        <v>0</v>
      </c>
      <c r="CE117" s="9">
        <f t="shared" si="744"/>
        <v>0</v>
      </c>
      <c r="CF117" s="9">
        <f t="shared" si="715"/>
        <v>0</v>
      </c>
      <c r="CG117" s="9">
        <f t="shared" si="744"/>
        <v>0</v>
      </c>
      <c r="CH117" s="9">
        <f t="shared" si="715"/>
        <v>0</v>
      </c>
      <c r="CI117" s="9">
        <f t="shared" si="744"/>
        <v>0</v>
      </c>
      <c r="CJ117" s="9">
        <f t="shared" si="715"/>
        <v>0</v>
      </c>
      <c r="CK117" s="9">
        <f t="shared" si="744"/>
        <v>0</v>
      </c>
      <c r="CL117" s="9">
        <f t="shared" si="715"/>
        <v>0</v>
      </c>
      <c r="CM117" s="9">
        <f t="shared" si="744"/>
        <v>0</v>
      </c>
      <c r="CN117" s="9">
        <f t="shared" si="715"/>
        <v>0</v>
      </c>
      <c r="CO117" s="616">
        <f t="shared" si="744"/>
        <v>0</v>
      </c>
      <c r="CQ117" s="601"/>
      <c r="CR117" t="str">
        <f t="shared" si="626"/>
        <v/>
      </c>
      <c r="CS117" s="602" t="str">
        <f t="shared" si="711"/>
        <v/>
      </c>
      <c r="CT117" t="str">
        <f t="shared" si="627"/>
        <v/>
      </c>
      <c r="CU117" t="str">
        <f t="shared" si="628"/>
        <v/>
      </c>
      <c r="CW117" s="9">
        <f t="shared" si="745"/>
        <v>0</v>
      </c>
      <c r="CX117" s="9">
        <f t="shared" si="745"/>
        <v>0</v>
      </c>
      <c r="CY117" s="9">
        <f t="shared" si="716"/>
        <v>0</v>
      </c>
      <c r="CZ117" s="9">
        <f t="shared" si="746"/>
        <v>0</v>
      </c>
      <c r="DA117" s="9">
        <f t="shared" si="746"/>
        <v>0</v>
      </c>
      <c r="DB117" s="9">
        <f t="shared" si="717"/>
        <v>0</v>
      </c>
      <c r="DC117" s="9">
        <f t="shared" si="747"/>
        <v>0</v>
      </c>
      <c r="DD117" s="9">
        <f t="shared" si="747"/>
        <v>0</v>
      </c>
      <c r="DE117" s="9">
        <f t="shared" si="718"/>
        <v>0</v>
      </c>
      <c r="DF117" s="9">
        <f t="shared" si="748"/>
        <v>0</v>
      </c>
      <c r="DG117" s="9">
        <f t="shared" si="749"/>
        <v>0</v>
      </c>
      <c r="DH117" s="9">
        <f t="shared" si="750"/>
        <v>0</v>
      </c>
      <c r="DI117" s="9">
        <f t="shared" si="751"/>
        <v>0</v>
      </c>
      <c r="DJ117" s="9">
        <f t="shared" si="751"/>
        <v>0</v>
      </c>
      <c r="DK117" s="9">
        <f t="shared" si="719"/>
        <v>0</v>
      </c>
      <c r="DL117" s="9">
        <f t="shared" si="752"/>
        <v>0</v>
      </c>
      <c r="DM117" s="9">
        <f t="shared" si="752"/>
        <v>0</v>
      </c>
      <c r="DN117" s="9">
        <f t="shared" si="720"/>
        <v>0</v>
      </c>
      <c r="DO117" s="9">
        <f t="shared" si="753"/>
        <v>0</v>
      </c>
      <c r="DP117" s="9">
        <f t="shared" si="753"/>
        <v>0</v>
      </c>
      <c r="DQ117" s="9">
        <f t="shared" si="721"/>
        <v>0</v>
      </c>
      <c r="DR117" s="9">
        <f t="shared" si="754"/>
        <v>0</v>
      </c>
      <c r="DS117" s="9">
        <f t="shared" si="755"/>
        <v>0</v>
      </c>
      <c r="DT117" s="9">
        <f t="shared" si="756"/>
        <v>0</v>
      </c>
      <c r="DU117" s="9">
        <f t="shared" si="757"/>
        <v>0</v>
      </c>
      <c r="DV117" s="9">
        <f t="shared" si="757"/>
        <v>0</v>
      </c>
      <c r="DW117" s="9">
        <f t="shared" si="722"/>
        <v>0</v>
      </c>
      <c r="DX117" s="9">
        <f t="shared" si="758"/>
        <v>0</v>
      </c>
      <c r="DY117" s="9">
        <f t="shared" si="758"/>
        <v>0</v>
      </c>
      <c r="DZ117" s="9">
        <f t="shared" si="723"/>
        <v>0</v>
      </c>
      <c r="EA117" s="9">
        <f t="shared" si="759"/>
        <v>0</v>
      </c>
      <c r="EB117" s="9">
        <f t="shared" si="759"/>
        <v>0</v>
      </c>
      <c r="EC117" s="9">
        <f t="shared" si="724"/>
        <v>0</v>
      </c>
      <c r="ED117" s="9">
        <f t="shared" si="760"/>
        <v>0</v>
      </c>
      <c r="EE117" s="9">
        <f t="shared" si="761"/>
        <v>0</v>
      </c>
      <c r="EF117" s="9">
        <f t="shared" si="762"/>
        <v>0</v>
      </c>
      <c r="EG117" s="9">
        <f t="shared" si="763"/>
        <v>0</v>
      </c>
      <c r="EH117" s="9">
        <f t="shared" si="763"/>
        <v>0</v>
      </c>
      <c r="EI117" s="9">
        <f t="shared" si="725"/>
        <v>0</v>
      </c>
      <c r="EJ117" s="9">
        <f t="shared" si="764"/>
        <v>0</v>
      </c>
      <c r="EK117" s="9">
        <f t="shared" si="764"/>
        <v>0</v>
      </c>
      <c r="EL117" s="9">
        <f t="shared" si="726"/>
        <v>0</v>
      </c>
      <c r="EM117" s="9">
        <f t="shared" si="765"/>
        <v>0</v>
      </c>
      <c r="EN117" s="9">
        <f t="shared" si="765"/>
        <v>0</v>
      </c>
      <c r="EO117" s="9">
        <f t="shared" si="727"/>
        <v>0</v>
      </c>
      <c r="EP117" s="9">
        <f t="shared" si="766"/>
        <v>0</v>
      </c>
      <c r="EQ117" s="9">
        <f t="shared" si="767"/>
        <v>0</v>
      </c>
      <c r="ER117" s="9">
        <f t="shared" si="768"/>
        <v>0</v>
      </c>
      <c r="ES117" s="602"/>
    </row>
    <row r="118" spans="2:149" hidden="1" outlineLevel="1" x14ac:dyDescent="0.25">
      <c r="B118" s="601"/>
      <c r="C118" s="23"/>
      <c r="D118" s="602" t="str">
        <f t="shared" si="629"/>
        <v/>
      </c>
      <c r="F118" t="str">
        <f t="shared" si="712"/>
        <v/>
      </c>
      <c r="H118" s="9">
        <f t="shared" si="728"/>
        <v>0</v>
      </c>
      <c r="I118" s="9">
        <f ca="1">SUMIF(Cards_selection_BPL,$C118,INDIRECT(Index!$P$16))</f>
        <v>0</v>
      </c>
      <c r="J118" s="120">
        <f t="shared" ca="1" si="729"/>
        <v>0</v>
      </c>
      <c r="L118" s="9">
        <f t="shared" si="730"/>
        <v>0</v>
      </c>
      <c r="M118" s="9">
        <f ca="1">IF(LEFT($L$6,2)="Q1",SUMIF(Cards_selection_BPL,$C118,INDIRECT(Index!$Q$16)),IF(LEFT($L$6,2)="Q2",SUMIF(Cards_selection_BPL,$C118,INDIRECT(Index!$Q$16))-SUMIF(Cards_selection_BPL,$C118,Balance_bplm_03),IF(LEFT($L$6,2)="Q3",SUMIF(Cards_selection_BPL,$C118,INDIRECT(Index!$Q$16))-SUMIF(Cards_selection_BPL,$C118,Balance_bplm_06),IF(LEFT($L$6,2)="Q4",SUMIF(Cards_selection_BPL,$C118,INDIRECT(Index!$Q$16))-SUMIF(Cards_selection_BPL,$C118,Balance_bplm_09),0))))</f>
        <v>0</v>
      </c>
      <c r="N118" s="120">
        <f t="shared" ca="1" si="731"/>
        <v>0</v>
      </c>
      <c r="P118" s="9">
        <f t="shared" si="732"/>
        <v>0</v>
      </c>
      <c r="Q118" s="9">
        <f ca="1">SUMIF(Cards_selection_BPL,$C118,INDIRECT(Index!$Q$16))</f>
        <v>0</v>
      </c>
      <c r="R118" s="120">
        <f t="shared" ca="1" si="733"/>
        <v>0</v>
      </c>
      <c r="S118" s="602"/>
      <c r="U118" s="601"/>
      <c r="V118" s="64"/>
      <c r="W118" s="64"/>
      <c r="X118" s="9">
        <f t="shared" si="713"/>
        <v>0</v>
      </c>
      <c r="Y118" s="9">
        <f t="shared" si="734"/>
        <v>0</v>
      </c>
      <c r="Z118" s="9">
        <f t="shared" si="735"/>
        <v>0</v>
      </c>
      <c r="AA118" s="9">
        <f t="shared" si="775"/>
        <v>0</v>
      </c>
      <c r="AB118" s="9">
        <f t="shared" si="736"/>
        <v>0</v>
      </c>
      <c r="AC118" s="9">
        <f t="shared" si="737"/>
        <v>0</v>
      </c>
      <c r="AD118" s="9">
        <f t="shared" si="738"/>
        <v>0</v>
      </c>
      <c r="AE118" s="9">
        <f t="shared" si="739"/>
        <v>0</v>
      </c>
      <c r="AF118" s="830">
        <f t="shared" si="740"/>
        <v>0</v>
      </c>
      <c r="AG118" s="830">
        <f t="shared" si="769"/>
        <v>0</v>
      </c>
      <c r="AH118" s="830">
        <f t="shared" si="741"/>
        <v>0</v>
      </c>
      <c r="AI118" s="830">
        <f t="shared" si="770"/>
        <v>0</v>
      </c>
      <c r="AJ118" s="602"/>
      <c r="AL118" s="601"/>
      <c r="AM118" s="882">
        <f t="shared" si="742"/>
        <v>0</v>
      </c>
      <c r="AN118" s="9">
        <f t="shared" si="714"/>
        <v>0</v>
      </c>
      <c r="AO118" s="602"/>
      <c r="AR118" s="601" t="str">
        <f t="shared" si="631"/>
        <v/>
      </c>
      <c r="AS118" t="str">
        <f t="shared" si="632"/>
        <v/>
      </c>
      <c r="AT118" s="602" t="str">
        <f t="shared" si="589"/>
        <v/>
      </c>
      <c r="AU118" t="str">
        <f t="shared" si="633"/>
        <v/>
      </c>
      <c r="AV118" t="str">
        <f t="shared" si="634"/>
        <v/>
      </c>
      <c r="AX118" s="64"/>
      <c r="AY118" s="64"/>
      <c r="AZ118" s="64"/>
      <c r="BA118" s="64"/>
      <c r="BB118" s="64"/>
      <c r="BC118" s="688">
        <f t="shared" si="771"/>
        <v>0</v>
      </c>
      <c r="BD118" s="64"/>
      <c r="BE118" s="64"/>
      <c r="BF118" s="64"/>
      <c r="BG118" s="688">
        <f t="shared" si="772"/>
        <v>0</v>
      </c>
      <c r="BH118" s="64"/>
      <c r="BI118" s="64"/>
      <c r="BJ118" s="64"/>
      <c r="BK118" s="688">
        <f t="shared" si="773"/>
        <v>0</v>
      </c>
      <c r="BL118" s="64"/>
      <c r="BM118" s="64"/>
      <c r="BN118" s="64"/>
      <c r="BO118" s="688">
        <f t="shared" si="774"/>
        <v>0</v>
      </c>
      <c r="BP118" s="687">
        <f t="shared" si="743"/>
        <v>0</v>
      </c>
      <c r="BQ118" s="602"/>
      <c r="BS118" s="615">
        <f t="shared" si="715"/>
        <v>0</v>
      </c>
      <c r="BT118" s="9">
        <f t="shared" si="715"/>
        <v>0</v>
      </c>
      <c r="BU118" s="9">
        <f t="shared" si="744"/>
        <v>0</v>
      </c>
      <c r="BV118" s="9">
        <f t="shared" si="715"/>
        <v>0</v>
      </c>
      <c r="BW118" s="9">
        <f t="shared" si="744"/>
        <v>0</v>
      </c>
      <c r="BX118" s="9">
        <f t="shared" si="715"/>
        <v>0</v>
      </c>
      <c r="BY118" s="9">
        <f t="shared" si="744"/>
        <v>0</v>
      </c>
      <c r="BZ118" s="9">
        <f t="shared" si="715"/>
        <v>0</v>
      </c>
      <c r="CA118" s="9">
        <f t="shared" si="744"/>
        <v>0</v>
      </c>
      <c r="CB118" s="9">
        <f t="shared" si="715"/>
        <v>0</v>
      </c>
      <c r="CC118" s="9">
        <f t="shared" si="744"/>
        <v>0</v>
      </c>
      <c r="CD118" s="9">
        <f t="shared" si="715"/>
        <v>0</v>
      </c>
      <c r="CE118" s="9">
        <f t="shared" si="744"/>
        <v>0</v>
      </c>
      <c r="CF118" s="9">
        <f t="shared" si="715"/>
        <v>0</v>
      </c>
      <c r="CG118" s="9">
        <f t="shared" si="744"/>
        <v>0</v>
      </c>
      <c r="CH118" s="9">
        <f t="shared" si="715"/>
        <v>0</v>
      </c>
      <c r="CI118" s="9">
        <f t="shared" si="744"/>
        <v>0</v>
      </c>
      <c r="CJ118" s="9">
        <f t="shared" si="715"/>
        <v>0</v>
      </c>
      <c r="CK118" s="9">
        <f t="shared" si="744"/>
        <v>0</v>
      </c>
      <c r="CL118" s="9">
        <f t="shared" si="715"/>
        <v>0</v>
      </c>
      <c r="CM118" s="9">
        <f t="shared" si="744"/>
        <v>0</v>
      </c>
      <c r="CN118" s="9">
        <f t="shared" si="715"/>
        <v>0</v>
      </c>
      <c r="CO118" s="616">
        <f t="shared" si="744"/>
        <v>0</v>
      </c>
      <c r="CQ118" s="601"/>
      <c r="CR118" t="str">
        <f t="shared" si="626"/>
        <v/>
      </c>
      <c r="CS118" s="602" t="str">
        <f t="shared" si="711"/>
        <v/>
      </c>
      <c r="CT118" t="str">
        <f t="shared" si="627"/>
        <v/>
      </c>
      <c r="CU118" t="str">
        <f t="shared" si="628"/>
        <v/>
      </c>
      <c r="CW118" s="9">
        <f t="shared" si="745"/>
        <v>0</v>
      </c>
      <c r="CX118" s="9">
        <f t="shared" si="745"/>
        <v>0</v>
      </c>
      <c r="CY118" s="9">
        <f t="shared" si="716"/>
        <v>0</v>
      </c>
      <c r="CZ118" s="9">
        <f t="shared" si="746"/>
        <v>0</v>
      </c>
      <c r="DA118" s="9">
        <f t="shared" si="746"/>
        <v>0</v>
      </c>
      <c r="DB118" s="9">
        <f t="shared" si="717"/>
        <v>0</v>
      </c>
      <c r="DC118" s="9">
        <f t="shared" si="747"/>
        <v>0</v>
      </c>
      <c r="DD118" s="9">
        <f t="shared" si="747"/>
        <v>0</v>
      </c>
      <c r="DE118" s="9">
        <f t="shared" si="718"/>
        <v>0</v>
      </c>
      <c r="DF118" s="9">
        <f t="shared" si="748"/>
        <v>0</v>
      </c>
      <c r="DG118" s="9">
        <f t="shared" si="749"/>
        <v>0</v>
      </c>
      <c r="DH118" s="9">
        <f t="shared" si="750"/>
        <v>0</v>
      </c>
      <c r="DI118" s="9">
        <f t="shared" si="751"/>
        <v>0</v>
      </c>
      <c r="DJ118" s="9">
        <f t="shared" si="751"/>
        <v>0</v>
      </c>
      <c r="DK118" s="9">
        <f t="shared" si="719"/>
        <v>0</v>
      </c>
      <c r="DL118" s="9">
        <f t="shared" si="752"/>
        <v>0</v>
      </c>
      <c r="DM118" s="9">
        <f t="shared" si="752"/>
        <v>0</v>
      </c>
      <c r="DN118" s="9">
        <f t="shared" si="720"/>
        <v>0</v>
      </c>
      <c r="DO118" s="9">
        <f t="shared" si="753"/>
        <v>0</v>
      </c>
      <c r="DP118" s="9">
        <f t="shared" si="753"/>
        <v>0</v>
      </c>
      <c r="DQ118" s="9">
        <f t="shared" si="721"/>
        <v>0</v>
      </c>
      <c r="DR118" s="9">
        <f t="shared" si="754"/>
        <v>0</v>
      </c>
      <c r="DS118" s="9">
        <f t="shared" si="755"/>
        <v>0</v>
      </c>
      <c r="DT118" s="9">
        <f t="shared" si="756"/>
        <v>0</v>
      </c>
      <c r="DU118" s="9">
        <f t="shared" si="757"/>
        <v>0</v>
      </c>
      <c r="DV118" s="9">
        <f t="shared" si="757"/>
        <v>0</v>
      </c>
      <c r="DW118" s="9">
        <f t="shared" si="722"/>
        <v>0</v>
      </c>
      <c r="DX118" s="9">
        <f t="shared" si="758"/>
        <v>0</v>
      </c>
      <c r="DY118" s="9">
        <f t="shared" si="758"/>
        <v>0</v>
      </c>
      <c r="DZ118" s="9">
        <f t="shared" si="723"/>
        <v>0</v>
      </c>
      <c r="EA118" s="9">
        <f t="shared" si="759"/>
        <v>0</v>
      </c>
      <c r="EB118" s="9">
        <f t="shared" si="759"/>
        <v>0</v>
      </c>
      <c r="EC118" s="9">
        <f t="shared" si="724"/>
        <v>0</v>
      </c>
      <c r="ED118" s="9">
        <f t="shared" si="760"/>
        <v>0</v>
      </c>
      <c r="EE118" s="9">
        <f t="shared" si="761"/>
        <v>0</v>
      </c>
      <c r="EF118" s="9">
        <f t="shared" si="762"/>
        <v>0</v>
      </c>
      <c r="EG118" s="9">
        <f t="shared" si="763"/>
        <v>0</v>
      </c>
      <c r="EH118" s="9">
        <f t="shared" si="763"/>
        <v>0</v>
      </c>
      <c r="EI118" s="9">
        <f t="shared" si="725"/>
        <v>0</v>
      </c>
      <c r="EJ118" s="9">
        <f t="shared" si="764"/>
        <v>0</v>
      </c>
      <c r="EK118" s="9">
        <f t="shared" si="764"/>
        <v>0</v>
      </c>
      <c r="EL118" s="9">
        <f t="shared" si="726"/>
        <v>0</v>
      </c>
      <c r="EM118" s="9">
        <f t="shared" si="765"/>
        <v>0</v>
      </c>
      <c r="EN118" s="9">
        <f t="shared" si="765"/>
        <v>0</v>
      </c>
      <c r="EO118" s="9">
        <f t="shared" si="727"/>
        <v>0</v>
      </c>
      <c r="EP118" s="9">
        <f t="shared" si="766"/>
        <v>0</v>
      </c>
      <c r="EQ118" s="9">
        <f t="shared" si="767"/>
        <v>0</v>
      </c>
      <c r="ER118" s="9">
        <f t="shared" si="768"/>
        <v>0</v>
      </c>
      <c r="ES118" s="602"/>
    </row>
    <row r="119" spans="2:149" hidden="1" outlineLevel="1" x14ac:dyDescent="0.25">
      <c r="B119" s="601"/>
      <c r="C119" s="23"/>
      <c r="D119" s="602" t="str">
        <f t="shared" si="629"/>
        <v/>
      </c>
      <c r="F119" t="str">
        <f t="shared" si="712"/>
        <v/>
      </c>
      <c r="H119" s="9">
        <f t="shared" si="728"/>
        <v>0</v>
      </c>
      <c r="I119" s="9">
        <f ca="1">SUMIF(Cards_selection_BPL,$C119,INDIRECT(Index!$P$16))</f>
        <v>0</v>
      </c>
      <c r="J119" s="120">
        <f t="shared" ca="1" si="729"/>
        <v>0</v>
      </c>
      <c r="L119" s="9">
        <f t="shared" si="730"/>
        <v>0</v>
      </c>
      <c r="M119" s="9">
        <f ca="1">IF(LEFT($L$6,2)="Q1",SUMIF(Cards_selection_BPL,$C119,INDIRECT(Index!$Q$16)),IF(LEFT($L$6,2)="Q2",SUMIF(Cards_selection_BPL,$C119,INDIRECT(Index!$Q$16))-SUMIF(Cards_selection_BPL,$C119,Balance_bplm_03),IF(LEFT($L$6,2)="Q3",SUMIF(Cards_selection_BPL,$C119,INDIRECT(Index!$Q$16))-SUMIF(Cards_selection_BPL,$C119,Balance_bplm_06),IF(LEFT($L$6,2)="Q4",SUMIF(Cards_selection_BPL,$C119,INDIRECT(Index!$Q$16))-SUMIF(Cards_selection_BPL,$C119,Balance_bplm_09),0))))</f>
        <v>0</v>
      </c>
      <c r="N119" s="120">
        <f t="shared" ca="1" si="731"/>
        <v>0</v>
      </c>
      <c r="P119" s="9">
        <f t="shared" si="732"/>
        <v>0</v>
      </c>
      <c r="Q119" s="9">
        <f ca="1">SUMIF(Cards_selection_BPL,$C119,INDIRECT(Index!$Q$16))</f>
        <v>0</v>
      </c>
      <c r="R119" s="120">
        <f t="shared" ca="1" si="733"/>
        <v>0</v>
      </c>
      <c r="S119" s="602"/>
      <c r="U119" s="601"/>
      <c r="V119" s="64"/>
      <c r="W119" s="64"/>
      <c r="X119" s="9">
        <f t="shared" si="713"/>
        <v>0</v>
      </c>
      <c r="Y119" s="9">
        <f t="shared" si="734"/>
        <v>0</v>
      </c>
      <c r="Z119" s="9">
        <f t="shared" si="735"/>
        <v>0</v>
      </c>
      <c r="AA119" s="9">
        <f t="shared" si="775"/>
        <v>0</v>
      </c>
      <c r="AB119" s="9">
        <f t="shared" si="736"/>
        <v>0</v>
      </c>
      <c r="AC119" s="9">
        <f t="shared" si="737"/>
        <v>0</v>
      </c>
      <c r="AD119" s="9">
        <f t="shared" si="738"/>
        <v>0</v>
      </c>
      <c r="AE119" s="9">
        <f t="shared" si="739"/>
        <v>0</v>
      </c>
      <c r="AF119" s="830">
        <f t="shared" si="740"/>
        <v>0</v>
      </c>
      <c r="AG119" s="830">
        <f t="shared" si="769"/>
        <v>0</v>
      </c>
      <c r="AH119" s="830">
        <f t="shared" si="741"/>
        <v>0</v>
      </c>
      <c r="AI119" s="830">
        <f t="shared" si="770"/>
        <v>0</v>
      </c>
      <c r="AJ119" s="602"/>
      <c r="AL119" s="601"/>
      <c r="AM119" s="882">
        <f t="shared" si="742"/>
        <v>0</v>
      </c>
      <c r="AN119" s="9">
        <f t="shared" si="714"/>
        <v>0</v>
      </c>
      <c r="AO119" s="602"/>
      <c r="AR119" s="601" t="str">
        <f t="shared" si="631"/>
        <v/>
      </c>
      <c r="AS119" t="str">
        <f t="shared" si="632"/>
        <v/>
      </c>
      <c r="AT119" s="602" t="str">
        <f t="shared" si="589"/>
        <v/>
      </c>
      <c r="AU119" t="str">
        <f t="shared" si="633"/>
        <v/>
      </c>
      <c r="AV119" t="str">
        <f t="shared" si="634"/>
        <v/>
      </c>
      <c r="AX119" s="64"/>
      <c r="AY119" s="64"/>
      <c r="AZ119" s="64"/>
      <c r="BA119" s="64"/>
      <c r="BB119" s="64"/>
      <c r="BC119" s="688">
        <f t="shared" si="771"/>
        <v>0</v>
      </c>
      <c r="BD119" s="64"/>
      <c r="BE119" s="64"/>
      <c r="BF119" s="64"/>
      <c r="BG119" s="688">
        <f t="shared" si="772"/>
        <v>0</v>
      </c>
      <c r="BH119" s="64"/>
      <c r="BI119" s="64"/>
      <c r="BJ119" s="64"/>
      <c r="BK119" s="688">
        <f t="shared" si="773"/>
        <v>0</v>
      </c>
      <c r="BL119" s="64"/>
      <c r="BM119" s="64"/>
      <c r="BN119" s="64"/>
      <c r="BO119" s="688">
        <f t="shared" si="774"/>
        <v>0</v>
      </c>
      <c r="BP119" s="687">
        <f t="shared" si="743"/>
        <v>0</v>
      </c>
      <c r="BQ119" s="602"/>
      <c r="BS119" s="615">
        <f t="shared" si="715"/>
        <v>0</v>
      </c>
      <c r="BT119" s="9">
        <f t="shared" si="715"/>
        <v>0</v>
      </c>
      <c r="BU119" s="9">
        <f t="shared" si="744"/>
        <v>0</v>
      </c>
      <c r="BV119" s="9">
        <f t="shared" si="715"/>
        <v>0</v>
      </c>
      <c r="BW119" s="9">
        <f t="shared" si="744"/>
        <v>0</v>
      </c>
      <c r="BX119" s="9">
        <f t="shared" si="715"/>
        <v>0</v>
      </c>
      <c r="BY119" s="9">
        <f t="shared" si="744"/>
        <v>0</v>
      </c>
      <c r="BZ119" s="9">
        <f t="shared" si="715"/>
        <v>0</v>
      </c>
      <c r="CA119" s="9">
        <f t="shared" si="744"/>
        <v>0</v>
      </c>
      <c r="CB119" s="9">
        <f t="shared" si="715"/>
        <v>0</v>
      </c>
      <c r="CC119" s="9">
        <f t="shared" si="744"/>
        <v>0</v>
      </c>
      <c r="CD119" s="9">
        <f t="shared" si="715"/>
        <v>0</v>
      </c>
      <c r="CE119" s="9">
        <f t="shared" si="744"/>
        <v>0</v>
      </c>
      <c r="CF119" s="9">
        <f t="shared" si="715"/>
        <v>0</v>
      </c>
      <c r="CG119" s="9">
        <f t="shared" si="744"/>
        <v>0</v>
      </c>
      <c r="CH119" s="9">
        <f t="shared" si="715"/>
        <v>0</v>
      </c>
      <c r="CI119" s="9">
        <f t="shared" si="744"/>
        <v>0</v>
      </c>
      <c r="CJ119" s="9">
        <f t="shared" si="715"/>
        <v>0</v>
      </c>
      <c r="CK119" s="9">
        <f t="shared" si="744"/>
        <v>0</v>
      </c>
      <c r="CL119" s="9">
        <f t="shared" si="715"/>
        <v>0</v>
      </c>
      <c r="CM119" s="9">
        <f t="shared" si="744"/>
        <v>0</v>
      </c>
      <c r="CN119" s="9">
        <f t="shared" si="715"/>
        <v>0</v>
      </c>
      <c r="CO119" s="616">
        <f t="shared" si="744"/>
        <v>0</v>
      </c>
      <c r="CQ119" s="601"/>
      <c r="CR119" t="str">
        <f t="shared" si="626"/>
        <v/>
      </c>
      <c r="CS119" s="602" t="str">
        <f t="shared" si="711"/>
        <v/>
      </c>
      <c r="CT119" t="str">
        <f t="shared" si="627"/>
        <v/>
      </c>
      <c r="CU119" t="str">
        <f t="shared" si="628"/>
        <v/>
      </c>
      <c r="CW119" s="9">
        <f t="shared" si="745"/>
        <v>0</v>
      </c>
      <c r="CX119" s="9">
        <f t="shared" si="745"/>
        <v>0</v>
      </c>
      <c r="CY119" s="9">
        <f t="shared" si="716"/>
        <v>0</v>
      </c>
      <c r="CZ119" s="9">
        <f t="shared" si="746"/>
        <v>0</v>
      </c>
      <c r="DA119" s="9">
        <f t="shared" si="746"/>
        <v>0</v>
      </c>
      <c r="DB119" s="9">
        <f t="shared" si="717"/>
        <v>0</v>
      </c>
      <c r="DC119" s="9">
        <f t="shared" si="747"/>
        <v>0</v>
      </c>
      <c r="DD119" s="9">
        <f t="shared" si="747"/>
        <v>0</v>
      </c>
      <c r="DE119" s="9">
        <f t="shared" si="718"/>
        <v>0</v>
      </c>
      <c r="DF119" s="9">
        <f t="shared" si="748"/>
        <v>0</v>
      </c>
      <c r="DG119" s="9">
        <f t="shared" si="749"/>
        <v>0</v>
      </c>
      <c r="DH119" s="9">
        <f t="shared" si="750"/>
        <v>0</v>
      </c>
      <c r="DI119" s="9">
        <f t="shared" si="751"/>
        <v>0</v>
      </c>
      <c r="DJ119" s="9">
        <f t="shared" si="751"/>
        <v>0</v>
      </c>
      <c r="DK119" s="9">
        <f t="shared" si="719"/>
        <v>0</v>
      </c>
      <c r="DL119" s="9">
        <f t="shared" si="752"/>
        <v>0</v>
      </c>
      <c r="DM119" s="9">
        <f t="shared" si="752"/>
        <v>0</v>
      </c>
      <c r="DN119" s="9">
        <f t="shared" si="720"/>
        <v>0</v>
      </c>
      <c r="DO119" s="9">
        <f t="shared" si="753"/>
        <v>0</v>
      </c>
      <c r="DP119" s="9">
        <f t="shared" si="753"/>
        <v>0</v>
      </c>
      <c r="DQ119" s="9">
        <f t="shared" si="721"/>
        <v>0</v>
      </c>
      <c r="DR119" s="9">
        <f t="shared" si="754"/>
        <v>0</v>
      </c>
      <c r="DS119" s="9">
        <f t="shared" si="755"/>
        <v>0</v>
      </c>
      <c r="DT119" s="9">
        <f t="shared" si="756"/>
        <v>0</v>
      </c>
      <c r="DU119" s="9">
        <f t="shared" si="757"/>
        <v>0</v>
      </c>
      <c r="DV119" s="9">
        <f t="shared" si="757"/>
        <v>0</v>
      </c>
      <c r="DW119" s="9">
        <f t="shared" si="722"/>
        <v>0</v>
      </c>
      <c r="DX119" s="9">
        <f t="shared" si="758"/>
        <v>0</v>
      </c>
      <c r="DY119" s="9">
        <f t="shared" si="758"/>
        <v>0</v>
      </c>
      <c r="DZ119" s="9">
        <f t="shared" si="723"/>
        <v>0</v>
      </c>
      <c r="EA119" s="9">
        <f t="shared" si="759"/>
        <v>0</v>
      </c>
      <c r="EB119" s="9">
        <f t="shared" si="759"/>
        <v>0</v>
      </c>
      <c r="EC119" s="9">
        <f t="shared" si="724"/>
        <v>0</v>
      </c>
      <c r="ED119" s="9">
        <f t="shared" si="760"/>
        <v>0</v>
      </c>
      <c r="EE119" s="9">
        <f t="shared" si="761"/>
        <v>0</v>
      </c>
      <c r="EF119" s="9">
        <f t="shared" si="762"/>
        <v>0</v>
      </c>
      <c r="EG119" s="9">
        <f t="shared" si="763"/>
        <v>0</v>
      </c>
      <c r="EH119" s="9">
        <f t="shared" si="763"/>
        <v>0</v>
      </c>
      <c r="EI119" s="9">
        <f t="shared" si="725"/>
        <v>0</v>
      </c>
      <c r="EJ119" s="9">
        <f t="shared" si="764"/>
        <v>0</v>
      </c>
      <c r="EK119" s="9">
        <f t="shared" si="764"/>
        <v>0</v>
      </c>
      <c r="EL119" s="9">
        <f t="shared" si="726"/>
        <v>0</v>
      </c>
      <c r="EM119" s="9">
        <f t="shared" si="765"/>
        <v>0</v>
      </c>
      <c r="EN119" s="9">
        <f t="shared" si="765"/>
        <v>0</v>
      </c>
      <c r="EO119" s="9">
        <f t="shared" si="727"/>
        <v>0</v>
      </c>
      <c r="EP119" s="9">
        <f t="shared" si="766"/>
        <v>0</v>
      </c>
      <c r="EQ119" s="9">
        <f t="shared" si="767"/>
        <v>0</v>
      </c>
      <c r="ER119" s="9">
        <f t="shared" si="768"/>
        <v>0</v>
      </c>
      <c r="ES119" s="602"/>
    </row>
    <row r="120" spans="2:149" ht="15.75" hidden="1" outlineLevel="1" thickBot="1" x14ac:dyDescent="0.3">
      <c r="B120" s="601"/>
      <c r="C120" s="23"/>
      <c r="D120" s="602" t="str">
        <f t="shared" si="629"/>
        <v/>
      </c>
      <c r="F120" t="str">
        <f t="shared" si="712"/>
        <v/>
      </c>
      <c r="H120" s="9">
        <f t="shared" si="728"/>
        <v>0</v>
      </c>
      <c r="I120" s="9">
        <f ca="1">SUMIF(Cards_selection_BPL,$C120,INDIRECT(Index!$P$16))</f>
        <v>0</v>
      </c>
      <c r="J120" s="120">
        <f t="shared" ca="1" si="729"/>
        <v>0</v>
      </c>
      <c r="L120" s="9">
        <f t="shared" si="730"/>
        <v>0</v>
      </c>
      <c r="M120" s="9">
        <f ca="1">IF(LEFT($L$6,2)="Q1",SUMIF(Cards_selection_BPL,$C120,INDIRECT(Index!$Q$16)),IF(LEFT($L$6,2)="Q2",SUMIF(Cards_selection_BPL,$C120,INDIRECT(Index!$Q$16))-SUMIF(Cards_selection_BPL,$C120,Balance_bplm_03),IF(LEFT($L$6,2)="Q3",SUMIF(Cards_selection_BPL,$C120,INDIRECT(Index!$Q$16))-SUMIF(Cards_selection_BPL,$C120,Balance_bplm_06),IF(LEFT($L$6,2)="Q4",SUMIF(Cards_selection_BPL,$C120,INDIRECT(Index!$Q$16))-SUMIF(Cards_selection_BPL,$C120,Balance_bplm_09),0))))</f>
        <v>0</v>
      </c>
      <c r="N120" s="120">
        <f t="shared" ca="1" si="731"/>
        <v>0</v>
      </c>
      <c r="P120" s="9">
        <f t="shared" si="732"/>
        <v>0</v>
      </c>
      <c r="Q120" s="9">
        <f ca="1">SUMIF(Cards_selection_BPL,$C120,INDIRECT(Index!$Q$16))</f>
        <v>0</v>
      </c>
      <c r="R120" s="120">
        <f t="shared" ca="1" si="733"/>
        <v>0</v>
      </c>
      <c r="S120" s="602"/>
      <c r="U120" s="601"/>
      <c r="V120" s="64"/>
      <c r="W120" s="64"/>
      <c r="X120" s="9">
        <f t="shared" si="713"/>
        <v>0</v>
      </c>
      <c r="Y120" s="9">
        <f t="shared" si="734"/>
        <v>0</v>
      </c>
      <c r="Z120" s="9">
        <f t="shared" si="735"/>
        <v>0</v>
      </c>
      <c r="AA120" s="9">
        <f t="shared" si="775"/>
        <v>0</v>
      </c>
      <c r="AB120" s="9">
        <f t="shared" si="736"/>
        <v>0</v>
      </c>
      <c r="AC120" s="9">
        <f t="shared" si="737"/>
        <v>0</v>
      </c>
      <c r="AD120" s="9">
        <f t="shared" si="738"/>
        <v>0</v>
      </c>
      <c r="AE120" s="9">
        <f t="shared" si="739"/>
        <v>0</v>
      </c>
      <c r="AF120" s="830">
        <f t="shared" si="740"/>
        <v>0</v>
      </c>
      <c r="AG120" s="830">
        <f t="shared" si="769"/>
        <v>0</v>
      </c>
      <c r="AH120" s="830">
        <f t="shared" si="741"/>
        <v>0</v>
      </c>
      <c r="AI120" s="830">
        <f t="shared" si="770"/>
        <v>0</v>
      </c>
      <c r="AJ120" s="602"/>
      <c r="AL120" s="601"/>
      <c r="AM120" s="882">
        <f t="shared" si="742"/>
        <v>0</v>
      </c>
      <c r="AN120" s="9">
        <f t="shared" si="714"/>
        <v>0</v>
      </c>
      <c r="AO120" s="602"/>
      <c r="AR120" s="601" t="str">
        <f t="shared" si="631"/>
        <v/>
      </c>
      <c r="AS120" t="str">
        <f t="shared" si="632"/>
        <v/>
      </c>
      <c r="AT120" s="602" t="str">
        <f t="shared" si="589"/>
        <v/>
      </c>
      <c r="AU120" t="str">
        <f t="shared" si="633"/>
        <v/>
      </c>
      <c r="AV120" t="str">
        <f t="shared" si="634"/>
        <v/>
      </c>
      <c r="AX120" s="64"/>
      <c r="AY120" s="64"/>
      <c r="AZ120" s="64"/>
      <c r="BA120" s="64"/>
      <c r="BB120" s="64"/>
      <c r="BC120" s="688">
        <f t="shared" si="771"/>
        <v>0</v>
      </c>
      <c r="BD120" s="64"/>
      <c r="BE120" s="64"/>
      <c r="BF120" s="64"/>
      <c r="BG120" s="688">
        <f t="shared" si="772"/>
        <v>0</v>
      </c>
      <c r="BH120" s="64"/>
      <c r="BI120" s="64"/>
      <c r="BJ120" s="64"/>
      <c r="BK120" s="688">
        <f t="shared" si="773"/>
        <v>0</v>
      </c>
      <c r="BL120" s="64"/>
      <c r="BM120" s="64"/>
      <c r="BN120" s="64"/>
      <c r="BO120" s="688">
        <f t="shared" si="774"/>
        <v>0</v>
      </c>
      <c r="BP120" s="687">
        <f t="shared" si="743"/>
        <v>0</v>
      </c>
      <c r="BQ120" s="602"/>
      <c r="BS120" s="615">
        <f t="shared" si="715"/>
        <v>0</v>
      </c>
      <c r="BT120" s="9">
        <f t="shared" si="715"/>
        <v>0</v>
      </c>
      <c r="BU120" s="9">
        <f t="shared" si="744"/>
        <v>0</v>
      </c>
      <c r="BV120" s="9">
        <f t="shared" si="715"/>
        <v>0</v>
      </c>
      <c r="BW120" s="9">
        <f t="shared" si="744"/>
        <v>0</v>
      </c>
      <c r="BX120" s="9">
        <f t="shared" si="715"/>
        <v>0</v>
      </c>
      <c r="BY120" s="9">
        <f t="shared" si="744"/>
        <v>0</v>
      </c>
      <c r="BZ120" s="9">
        <f t="shared" si="715"/>
        <v>0</v>
      </c>
      <c r="CA120" s="9">
        <f t="shared" si="744"/>
        <v>0</v>
      </c>
      <c r="CB120" s="9">
        <f t="shared" si="715"/>
        <v>0</v>
      </c>
      <c r="CC120" s="9">
        <f t="shared" si="744"/>
        <v>0</v>
      </c>
      <c r="CD120" s="9">
        <f t="shared" si="715"/>
        <v>0</v>
      </c>
      <c r="CE120" s="9">
        <f t="shared" si="744"/>
        <v>0</v>
      </c>
      <c r="CF120" s="9">
        <f t="shared" si="715"/>
        <v>0</v>
      </c>
      <c r="CG120" s="9">
        <f t="shared" si="744"/>
        <v>0</v>
      </c>
      <c r="CH120" s="9">
        <f t="shared" si="715"/>
        <v>0</v>
      </c>
      <c r="CI120" s="9">
        <f t="shared" si="744"/>
        <v>0</v>
      </c>
      <c r="CJ120" s="9">
        <f t="shared" si="715"/>
        <v>0</v>
      </c>
      <c r="CK120" s="9">
        <f t="shared" si="744"/>
        <v>0</v>
      </c>
      <c r="CL120" s="9">
        <f t="shared" si="715"/>
        <v>0</v>
      </c>
      <c r="CM120" s="9">
        <f t="shared" si="744"/>
        <v>0</v>
      </c>
      <c r="CN120" s="9">
        <f t="shared" si="715"/>
        <v>0</v>
      </c>
      <c r="CO120" s="616">
        <f t="shared" si="744"/>
        <v>0</v>
      </c>
      <c r="CQ120" s="601"/>
      <c r="CR120" t="str">
        <f t="shared" si="626"/>
        <v/>
      </c>
      <c r="CS120" s="602" t="str">
        <f t="shared" si="711"/>
        <v/>
      </c>
      <c r="CT120" t="str">
        <f t="shared" si="627"/>
        <v/>
      </c>
      <c r="CU120" t="str">
        <f t="shared" si="628"/>
        <v/>
      </c>
      <c r="CW120" s="9">
        <f t="shared" si="745"/>
        <v>0</v>
      </c>
      <c r="CX120" s="9">
        <f t="shared" si="745"/>
        <v>0</v>
      </c>
      <c r="CY120" s="9">
        <f t="shared" si="716"/>
        <v>0</v>
      </c>
      <c r="CZ120" s="9">
        <f t="shared" si="746"/>
        <v>0</v>
      </c>
      <c r="DA120" s="9">
        <f t="shared" si="746"/>
        <v>0</v>
      </c>
      <c r="DB120" s="9">
        <f t="shared" si="717"/>
        <v>0</v>
      </c>
      <c r="DC120" s="9">
        <f t="shared" si="747"/>
        <v>0</v>
      </c>
      <c r="DD120" s="9">
        <f t="shared" si="747"/>
        <v>0</v>
      </c>
      <c r="DE120" s="9">
        <f t="shared" si="718"/>
        <v>0</v>
      </c>
      <c r="DF120" s="9">
        <f t="shared" si="748"/>
        <v>0</v>
      </c>
      <c r="DG120" s="9">
        <f t="shared" si="749"/>
        <v>0</v>
      </c>
      <c r="DH120" s="9">
        <f t="shared" si="750"/>
        <v>0</v>
      </c>
      <c r="DI120" s="9">
        <f t="shared" si="751"/>
        <v>0</v>
      </c>
      <c r="DJ120" s="9">
        <f t="shared" si="751"/>
        <v>0</v>
      </c>
      <c r="DK120" s="9">
        <f t="shared" si="719"/>
        <v>0</v>
      </c>
      <c r="DL120" s="9">
        <f t="shared" si="752"/>
        <v>0</v>
      </c>
      <c r="DM120" s="9">
        <f t="shared" si="752"/>
        <v>0</v>
      </c>
      <c r="DN120" s="9">
        <f t="shared" si="720"/>
        <v>0</v>
      </c>
      <c r="DO120" s="9">
        <f t="shared" si="753"/>
        <v>0</v>
      </c>
      <c r="DP120" s="9">
        <f t="shared" si="753"/>
        <v>0</v>
      </c>
      <c r="DQ120" s="9">
        <f t="shared" si="721"/>
        <v>0</v>
      </c>
      <c r="DR120" s="9">
        <f t="shared" si="754"/>
        <v>0</v>
      </c>
      <c r="DS120" s="9">
        <f t="shared" si="755"/>
        <v>0</v>
      </c>
      <c r="DT120" s="9">
        <f t="shared" si="756"/>
        <v>0</v>
      </c>
      <c r="DU120" s="9">
        <f t="shared" si="757"/>
        <v>0</v>
      </c>
      <c r="DV120" s="9">
        <f t="shared" si="757"/>
        <v>0</v>
      </c>
      <c r="DW120" s="9">
        <f t="shared" si="722"/>
        <v>0</v>
      </c>
      <c r="DX120" s="9">
        <f t="shared" si="758"/>
        <v>0</v>
      </c>
      <c r="DY120" s="9">
        <f t="shared" si="758"/>
        <v>0</v>
      </c>
      <c r="DZ120" s="9">
        <f t="shared" si="723"/>
        <v>0</v>
      </c>
      <c r="EA120" s="9">
        <f t="shared" si="759"/>
        <v>0</v>
      </c>
      <c r="EB120" s="9">
        <f t="shared" si="759"/>
        <v>0</v>
      </c>
      <c r="EC120" s="9">
        <f t="shared" si="724"/>
        <v>0</v>
      </c>
      <c r="ED120" s="9">
        <f t="shared" si="760"/>
        <v>0</v>
      </c>
      <c r="EE120" s="9">
        <f t="shared" si="761"/>
        <v>0</v>
      </c>
      <c r="EF120" s="9">
        <f t="shared" si="762"/>
        <v>0</v>
      </c>
      <c r="EG120" s="9">
        <f t="shared" si="763"/>
        <v>0</v>
      </c>
      <c r="EH120" s="9">
        <f t="shared" si="763"/>
        <v>0</v>
      </c>
      <c r="EI120" s="9">
        <f t="shared" si="725"/>
        <v>0</v>
      </c>
      <c r="EJ120" s="9">
        <f t="shared" si="764"/>
        <v>0</v>
      </c>
      <c r="EK120" s="9">
        <f t="shared" si="764"/>
        <v>0</v>
      </c>
      <c r="EL120" s="9">
        <f t="shared" si="726"/>
        <v>0</v>
      </c>
      <c r="EM120" s="9">
        <f t="shared" si="765"/>
        <v>0</v>
      </c>
      <c r="EN120" s="9">
        <f t="shared" si="765"/>
        <v>0</v>
      </c>
      <c r="EO120" s="9">
        <f t="shared" si="727"/>
        <v>0</v>
      </c>
      <c r="EP120" s="9">
        <f t="shared" si="766"/>
        <v>0</v>
      </c>
      <c r="EQ120" s="9">
        <f t="shared" si="767"/>
        <v>0</v>
      </c>
      <c r="ER120" s="9">
        <f t="shared" si="768"/>
        <v>0</v>
      </c>
      <c r="ES120" s="602"/>
    </row>
    <row r="121" spans="2:149" x14ac:dyDescent="0.25">
      <c r="B121" s="601"/>
      <c r="C121">
        <v>15</v>
      </c>
      <c r="D121" s="602" t="str">
        <f t="shared" si="629"/>
        <v/>
      </c>
      <c r="E121" t="str">
        <f>"Total "&amp;F102</f>
        <v xml:space="preserve">Total Marketing Costs </v>
      </c>
      <c r="H121" s="15">
        <f>SUM(H104:H120)</f>
        <v>6018.9400000000005</v>
      </c>
      <c r="I121" s="15">
        <f ca="1">SUM(I104:I120)</f>
        <v>39162.468354430377</v>
      </c>
      <c r="J121" s="121">
        <f ca="1">SUM(J104:J120)</f>
        <v>33143.528354430375</v>
      </c>
      <c r="L121" s="15">
        <f>SUM(L104:L120)</f>
        <v>6018.9400000000005</v>
      </c>
      <c r="M121" s="15">
        <f ca="1">SUM(M104:M120)</f>
        <v>117487.40506329114</v>
      </c>
      <c r="N121" s="121">
        <f ca="1">SUM(N104:N120)</f>
        <v>111468.46506329114</v>
      </c>
      <c r="P121" s="15">
        <f>SUM(P104:P120)</f>
        <v>6018.9400000000005</v>
      </c>
      <c r="Q121" s="15">
        <f ca="1">SUM(Q104:Q120)</f>
        <v>199137.27848101268</v>
      </c>
      <c r="R121" s="121">
        <f ca="1">SUM(R104:R120)</f>
        <v>193118.33848101267</v>
      </c>
      <c r="S121" s="602"/>
      <c r="U121" s="601"/>
      <c r="V121" s="15">
        <f>SUM(V104:V120)</f>
        <v>0</v>
      </c>
      <c r="W121" s="15">
        <f t="shared" ref="W121:AI121" si="776">SUM(W104:W120)</f>
        <v>0</v>
      </c>
      <c r="X121" s="15">
        <f t="shared" si="776"/>
        <v>0</v>
      </c>
      <c r="Y121" s="15">
        <f t="shared" si="776"/>
        <v>0</v>
      </c>
      <c r="Z121" s="15">
        <f t="shared" si="776"/>
        <v>0</v>
      </c>
      <c r="AA121" s="15">
        <f t="shared" si="776"/>
        <v>0</v>
      </c>
      <c r="AB121" s="15">
        <f t="shared" si="776"/>
        <v>0</v>
      </c>
      <c r="AC121" s="15">
        <f t="shared" si="776"/>
        <v>0</v>
      </c>
      <c r="AD121" s="15">
        <f t="shared" si="776"/>
        <v>0</v>
      </c>
      <c r="AE121" s="15">
        <f t="shared" si="776"/>
        <v>0</v>
      </c>
      <c r="AF121" s="828">
        <f t="shared" si="776"/>
        <v>0</v>
      </c>
      <c r="AG121" s="828">
        <f t="shared" si="776"/>
        <v>0</v>
      </c>
      <c r="AH121" s="828">
        <f t="shared" si="776"/>
        <v>0</v>
      </c>
      <c r="AI121" s="828">
        <f t="shared" si="776"/>
        <v>6018.9400000000005</v>
      </c>
      <c r="AJ121" s="602"/>
      <c r="AL121" s="601"/>
      <c r="AM121" s="883">
        <f>SUM(AM104:AM120)</f>
        <v>6018.9400000000005</v>
      </c>
      <c r="AN121" s="15">
        <f>SUM(AN104:AN120)</f>
        <v>19912.68</v>
      </c>
      <c r="AO121" s="602"/>
      <c r="AR121" s="601" t="str">
        <f t="shared" si="631"/>
        <v/>
      </c>
      <c r="AS121">
        <f t="shared" si="632"/>
        <v>15</v>
      </c>
      <c r="AT121" s="602" t="str">
        <f t="shared" si="589"/>
        <v/>
      </c>
      <c r="AU121" t="str">
        <f t="shared" si="633"/>
        <v xml:space="preserve">Total Marketing Costs </v>
      </c>
      <c r="AV121" t="str">
        <f t="shared" si="634"/>
        <v/>
      </c>
      <c r="AX121" s="15">
        <f>SUM(AX104:AX120)</f>
        <v>0</v>
      </c>
      <c r="AY121" s="15">
        <f t="shared" ref="AY121:BN121" si="777">SUM(AY104:AY120)</f>
        <v>0</v>
      </c>
      <c r="AZ121" s="15">
        <f t="shared" si="777"/>
        <v>0</v>
      </c>
      <c r="BA121" s="15">
        <f t="shared" si="777"/>
        <v>0</v>
      </c>
      <c r="BB121" s="15">
        <f t="shared" si="777"/>
        <v>0</v>
      </c>
      <c r="BC121" s="15">
        <f t="shared" si="777"/>
        <v>0</v>
      </c>
      <c r="BD121" s="15">
        <f t="shared" si="777"/>
        <v>0</v>
      </c>
      <c r="BE121" s="15">
        <f t="shared" si="777"/>
        <v>0</v>
      </c>
      <c r="BF121" s="15">
        <f t="shared" si="777"/>
        <v>14162.468354430379</v>
      </c>
      <c r="BG121" s="15">
        <f t="shared" si="777"/>
        <v>14162.468354430379</v>
      </c>
      <c r="BH121" s="15">
        <f t="shared" si="777"/>
        <v>14162.468354430379</v>
      </c>
      <c r="BI121" s="15">
        <f t="shared" si="777"/>
        <v>14162.468354430379</v>
      </c>
      <c r="BJ121" s="15">
        <f t="shared" si="777"/>
        <v>39162.468354430377</v>
      </c>
      <c r="BK121" s="15">
        <f t="shared" si="777"/>
        <v>67487.405063291139</v>
      </c>
      <c r="BL121" s="15">
        <f t="shared" si="777"/>
        <v>39162.468354430377</v>
      </c>
      <c r="BM121" s="15">
        <f t="shared" si="777"/>
        <v>39162.468354430377</v>
      </c>
      <c r="BN121" s="15">
        <f t="shared" si="777"/>
        <v>39162.468354430377</v>
      </c>
      <c r="BO121" s="15">
        <f t="shared" ref="BO121:BP121" si="778">SUM(BO104:BO120)</f>
        <v>117487.40506329114</v>
      </c>
      <c r="BP121" s="15">
        <f t="shared" si="778"/>
        <v>199137.27848101268</v>
      </c>
      <c r="BQ121" s="602"/>
      <c r="BS121" s="617">
        <f t="shared" ref="BS121:CN121" si="779">SUM(BS104:BS120)</f>
        <v>0</v>
      </c>
      <c r="BT121" s="15">
        <f t="shared" si="779"/>
        <v>0</v>
      </c>
      <c r="BU121" s="15">
        <f t="shared" si="779"/>
        <v>0</v>
      </c>
      <c r="BV121" s="15">
        <f t="shared" si="779"/>
        <v>0</v>
      </c>
      <c r="BW121" s="15">
        <f t="shared" ref="BW121" si="780">SUM(BW104:BW120)</f>
        <v>0</v>
      </c>
      <c r="BX121" s="15">
        <f t="shared" si="779"/>
        <v>0</v>
      </c>
      <c r="BY121" s="15">
        <f t="shared" ref="BY121" si="781">SUM(BY104:BY120)</f>
        <v>0</v>
      </c>
      <c r="BZ121" s="15">
        <f t="shared" si="779"/>
        <v>0</v>
      </c>
      <c r="CA121" s="15">
        <f t="shared" ref="CA121" si="782">SUM(CA104:CA120)</f>
        <v>0</v>
      </c>
      <c r="CB121" s="15">
        <f t="shared" si="779"/>
        <v>14162.468354430379</v>
      </c>
      <c r="CC121" s="15">
        <f t="shared" ref="CC121" si="783">SUM(CC104:CC120)</f>
        <v>14162.468354430379</v>
      </c>
      <c r="CD121" s="15">
        <f t="shared" si="779"/>
        <v>14162.468354430379</v>
      </c>
      <c r="CE121" s="15">
        <f t="shared" ref="CE121" si="784">SUM(CE104:CE120)</f>
        <v>28324.936708860758</v>
      </c>
      <c r="CF121" s="15">
        <f t="shared" si="779"/>
        <v>14162.468354430379</v>
      </c>
      <c r="CG121" s="15">
        <f t="shared" ref="CG121" si="785">SUM(CG104:CG120)</f>
        <v>42487.405063291139</v>
      </c>
      <c r="CH121" s="15">
        <f t="shared" si="779"/>
        <v>39162.468354430377</v>
      </c>
      <c r="CI121" s="15">
        <f t="shared" ref="CI121" si="786">SUM(CI104:CI120)</f>
        <v>81649.873417721508</v>
      </c>
      <c r="CJ121" s="15">
        <f t="shared" si="779"/>
        <v>39162.468354430377</v>
      </c>
      <c r="CK121" s="15">
        <f t="shared" ref="CK121" si="787">SUM(CK104:CK120)</f>
        <v>120812.34177215189</v>
      </c>
      <c r="CL121" s="15">
        <f t="shared" si="779"/>
        <v>39162.468354430377</v>
      </c>
      <c r="CM121" s="15">
        <f t="shared" ref="CM121" si="788">SUM(CM104:CM120)</f>
        <v>159974.81012658228</v>
      </c>
      <c r="CN121" s="15">
        <f t="shared" si="779"/>
        <v>39162.468354430377</v>
      </c>
      <c r="CO121" s="618">
        <f t="shared" ref="CO121" si="789">SUM(CO104:CO120)</f>
        <v>199137.27848101268</v>
      </c>
      <c r="CQ121" s="601"/>
      <c r="CR121">
        <f t="shared" si="626"/>
        <v>15</v>
      </c>
      <c r="CS121" s="602" t="str">
        <f t="shared" si="637"/>
        <v/>
      </c>
      <c r="CT121" t="str">
        <f t="shared" si="627"/>
        <v xml:space="preserve">Total Marketing Costs </v>
      </c>
      <c r="CU121" t="str">
        <f t="shared" si="628"/>
        <v/>
      </c>
      <c r="CW121" s="15">
        <f t="shared" ref="CW121:CX121" si="790">SUM(CW104:CW120)</f>
        <v>0</v>
      </c>
      <c r="CX121" s="15">
        <f t="shared" si="790"/>
        <v>0</v>
      </c>
      <c r="CY121" s="15">
        <f t="shared" ref="CY121:DA121" si="791">SUM(CY104:CY120)</f>
        <v>0</v>
      </c>
      <c r="CZ121" s="15">
        <f t="shared" si="791"/>
        <v>0</v>
      </c>
      <c r="DA121" s="15">
        <f t="shared" si="791"/>
        <v>0</v>
      </c>
      <c r="DB121" s="15">
        <f t="shared" ref="DB121" si="792">SUM(DB104:DB120)</f>
        <v>0</v>
      </c>
      <c r="DC121" s="15">
        <f t="shared" ref="DC121:DE121" si="793">SUM(DC104:DC120)</f>
        <v>0</v>
      </c>
      <c r="DD121" s="15">
        <f t="shared" si="793"/>
        <v>0</v>
      </c>
      <c r="DE121" s="15">
        <f t="shared" si="793"/>
        <v>0</v>
      </c>
      <c r="DF121" s="15">
        <f t="shared" ref="DF121:DH121" si="794">SUM(DF104:DF120)</f>
        <v>0</v>
      </c>
      <c r="DG121" s="15">
        <f t="shared" si="794"/>
        <v>0</v>
      </c>
      <c r="DH121" s="15">
        <f t="shared" si="794"/>
        <v>0</v>
      </c>
      <c r="DI121" s="15">
        <f t="shared" ref="DI121:DK121" si="795">SUM(DI104:DI120)</f>
        <v>0</v>
      </c>
      <c r="DJ121" s="15">
        <f t="shared" si="795"/>
        <v>0</v>
      </c>
      <c r="DK121" s="15">
        <f t="shared" si="795"/>
        <v>0</v>
      </c>
      <c r="DL121" s="15">
        <f t="shared" ref="DL121:DN121" si="796">SUM(DL104:DL120)</f>
        <v>0</v>
      </c>
      <c r="DM121" s="15">
        <f t="shared" si="796"/>
        <v>0</v>
      </c>
      <c r="DN121" s="15">
        <f t="shared" si="796"/>
        <v>0</v>
      </c>
      <c r="DO121" s="15">
        <f t="shared" ref="DO121:DQ121" si="797">SUM(DO104:DO120)</f>
        <v>0</v>
      </c>
      <c r="DP121" s="15">
        <f t="shared" si="797"/>
        <v>0</v>
      </c>
      <c r="DQ121" s="15">
        <f t="shared" si="797"/>
        <v>0</v>
      </c>
      <c r="DR121" s="15">
        <f t="shared" ref="DR121:DS121" si="798">SUM(DR104:DR120)</f>
        <v>0</v>
      </c>
      <c r="DS121" s="15">
        <f t="shared" si="798"/>
        <v>0</v>
      </c>
      <c r="DT121" s="15">
        <f t="shared" ref="DT121:DW121" si="799">SUM(DT104:DT120)</f>
        <v>0</v>
      </c>
      <c r="DU121" s="15">
        <f t="shared" si="799"/>
        <v>0</v>
      </c>
      <c r="DV121" s="15">
        <f t="shared" si="799"/>
        <v>0</v>
      </c>
      <c r="DW121" s="15">
        <f t="shared" si="799"/>
        <v>0</v>
      </c>
      <c r="DX121" s="15">
        <f t="shared" ref="DX121:DZ121" si="800">SUM(DX104:DX120)</f>
        <v>0</v>
      </c>
      <c r="DY121" s="15">
        <f t="shared" si="800"/>
        <v>0</v>
      </c>
      <c r="DZ121" s="15">
        <f t="shared" si="800"/>
        <v>0</v>
      </c>
      <c r="EA121" s="15">
        <f t="shared" ref="EA121:EC121" si="801">SUM(EA104:EA120)</f>
        <v>0</v>
      </c>
      <c r="EB121" s="15">
        <f t="shared" si="801"/>
        <v>0</v>
      </c>
      <c r="EC121" s="15">
        <f t="shared" si="801"/>
        <v>0</v>
      </c>
      <c r="ED121" s="15">
        <f t="shared" ref="ED121:EE121" si="802">SUM(ED104:ED120)</f>
        <v>0</v>
      </c>
      <c r="EE121" s="15">
        <f t="shared" si="802"/>
        <v>0</v>
      </c>
      <c r="EF121" s="15">
        <f t="shared" ref="EF121:EI121" si="803">SUM(EF104:EF120)</f>
        <v>0</v>
      </c>
      <c r="EG121" s="15">
        <f t="shared" si="803"/>
        <v>0</v>
      </c>
      <c r="EH121" s="15">
        <f t="shared" si="803"/>
        <v>0</v>
      </c>
      <c r="EI121" s="15">
        <f t="shared" si="803"/>
        <v>0</v>
      </c>
      <c r="EJ121" s="15">
        <f t="shared" ref="EJ121:EL121" si="804">SUM(EJ104:EJ120)</f>
        <v>0</v>
      </c>
      <c r="EK121" s="15">
        <f t="shared" si="804"/>
        <v>0</v>
      </c>
      <c r="EL121" s="15">
        <f t="shared" si="804"/>
        <v>0</v>
      </c>
      <c r="EM121" s="15">
        <f t="shared" ref="EM121:EO121" si="805">SUM(EM104:EM120)</f>
        <v>0</v>
      </c>
      <c r="EN121" s="15">
        <f t="shared" si="805"/>
        <v>6018.9400000000005</v>
      </c>
      <c r="EO121" s="15">
        <f t="shared" si="805"/>
        <v>6018.9400000000005</v>
      </c>
      <c r="EP121" s="15">
        <f t="shared" ref="EP121" si="806">SUM(EP104:EP120)</f>
        <v>0</v>
      </c>
      <c r="EQ121" s="15">
        <f t="shared" ref="EQ121:ER121" si="807">SUM(EQ104:EQ120)</f>
        <v>6018.9400000000005</v>
      </c>
      <c r="ER121" s="15">
        <f t="shared" si="807"/>
        <v>6018.9400000000005</v>
      </c>
      <c r="ES121" s="602"/>
    </row>
    <row r="122" spans="2:149" x14ac:dyDescent="0.25">
      <c r="B122" s="601"/>
      <c r="D122" s="602" t="str">
        <f t="shared" si="629"/>
        <v/>
      </c>
      <c r="J122" s="120"/>
      <c r="N122" s="120"/>
      <c r="R122" s="120"/>
      <c r="S122" s="602"/>
      <c r="U122" s="601"/>
      <c r="AF122" s="19"/>
      <c r="AI122" s="19"/>
      <c r="AJ122" s="602"/>
      <c r="AL122" s="601"/>
      <c r="AO122" s="602"/>
      <c r="AR122" s="601" t="str">
        <f t="shared" si="631"/>
        <v/>
      </c>
      <c r="AS122" t="str">
        <f t="shared" si="632"/>
        <v/>
      </c>
      <c r="AT122" s="602" t="str">
        <f t="shared" si="589"/>
        <v/>
      </c>
      <c r="AU122" t="str">
        <f t="shared" si="633"/>
        <v/>
      </c>
      <c r="AV122" t="str">
        <f t="shared" si="634"/>
        <v/>
      </c>
      <c r="BQ122" s="602"/>
      <c r="BS122" s="601"/>
      <c r="CO122" s="602"/>
      <c r="CQ122" s="601"/>
      <c r="CR122" t="str">
        <f t="shared" si="626"/>
        <v/>
      </c>
      <c r="CS122" s="602" t="str">
        <f>IFERROR(IF($CR122&lt;=30,"",INDEX(Opex_expense_Type,MATCH($CR122,Index_card_code,0))),"")</f>
        <v/>
      </c>
      <c r="CT122" t="str">
        <f t="shared" si="627"/>
        <v/>
      </c>
      <c r="CU122" t="str">
        <f t="shared" si="628"/>
        <v/>
      </c>
      <c r="ES122" s="602"/>
    </row>
    <row r="123" spans="2:149" x14ac:dyDescent="0.25">
      <c r="B123" s="601"/>
      <c r="D123" s="602" t="str">
        <f t="shared" si="629"/>
        <v/>
      </c>
      <c r="J123" s="120"/>
      <c r="N123" s="120"/>
      <c r="R123" s="120"/>
      <c r="S123" s="602"/>
      <c r="U123" s="601"/>
      <c r="AF123" s="19"/>
      <c r="AI123" s="19"/>
      <c r="AJ123" s="602"/>
      <c r="AL123" s="601"/>
      <c r="AO123" s="602"/>
      <c r="AR123" s="601" t="str">
        <f t="shared" si="631"/>
        <v/>
      </c>
      <c r="AS123" t="str">
        <f t="shared" si="632"/>
        <v/>
      </c>
      <c r="AT123" s="602" t="str">
        <f t="shared" si="589"/>
        <v/>
      </c>
      <c r="AU123" t="str">
        <f t="shared" si="633"/>
        <v/>
      </c>
      <c r="AV123" t="str">
        <f t="shared" si="634"/>
        <v/>
      </c>
      <c r="BQ123" s="602"/>
      <c r="BS123" s="601"/>
      <c r="CO123" s="602"/>
      <c r="CQ123" s="601"/>
      <c r="CR123" t="str">
        <f t="shared" si="626"/>
        <v/>
      </c>
      <c r="CS123" s="602" t="str">
        <f>IFERROR(IF($CR123&lt;=30,"",INDEX(Opex_expense_Type,MATCH($CR123,Index_card_code,0))),"")</f>
        <v/>
      </c>
      <c r="CT123" t="str">
        <f t="shared" si="627"/>
        <v/>
      </c>
      <c r="CU123" t="str">
        <f t="shared" si="628"/>
        <v/>
      </c>
      <c r="ES123" s="602"/>
    </row>
    <row r="124" spans="2:149" x14ac:dyDescent="0.25">
      <c r="B124" s="601"/>
      <c r="D124" s="602" t="str">
        <f t="shared" si="629"/>
        <v/>
      </c>
      <c r="F124" t="s">
        <v>299</v>
      </c>
      <c r="J124" s="120"/>
      <c r="N124" s="120"/>
      <c r="R124" s="120"/>
      <c r="S124" s="602"/>
      <c r="U124" s="601"/>
      <c r="AF124" s="19"/>
      <c r="AI124" s="19"/>
      <c r="AJ124" s="602"/>
      <c r="AL124" s="601"/>
      <c r="AO124" s="602"/>
      <c r="AR124" s="601" t="str">
        <f t="shared" si="631"/>
        <v/>
      </c>
      <c r="AS124" t="str">
        <f t="shared" si="632"/>
        <v/>
      </c>
      <c r="AT124" s="602" t="str">
        <f t="shared" si="589"/>
        <v/>
      </c>
      <c r="AU124" t="str">
        <f t="shared" si="633"/>
        <v/>
      </c>
      <c r="AV124" t="str">
        <f t="shared" si="634"/>
        <v>G&amp;A</v>
      </c>
      <c r="BQ124" s="602"/>
      <c r="BS124" s="601"/>
      <c r="CO124" s="602"/>
      <c r="CQ124" s="601"/>
      <c r="CR124" t="str">
        <f t="shared" si="626"/>
        <v/>
      </c>
      <c r="CS124" s="602" t="str">
        <f>IFERROR(IF($CR124&lt;=30,"",INDEX(Opex_expense_Type,MATCH($CR124,Index_card_code,0))),"")</f>
        <v/>
      </c>
      <c r="CT124" t="str">
        <f t="shared" si="627"/>
        <v/>
      </c>
      <c r="CU124" t="str">
        <f t="shared" si="628"/>
        <v>G&amp;A</v>
      </c>
      <c r="ES124" s="602"/>
    </row>
    <row r="125" spans="2:149" ht="15.75" thickBot="1" x14ac:dyDescent="0.3">
      <c r="B125" s="601"/>
      <c r="C125" s="23">
        <v>25205</v>
      </c>
      <c r="D125" s="602" t="str">
        <f t="shared" si="629"/>
        <v>Headcount</v>
      </c>
      <c r="F125" t="str">
        <f t="shared" ref="F125:F151" si="808">IFERROR(INDEX(Index_Card_name,MATCH($C125,Index_card_code,0)),"")</f>
        <v>G&amp;A - HC</v>
      </c>
      <c r="H125" s="14">
        <f>P125</f>
        <v>1</v>
      </c>
      <c r="I125" s="14">
        <f ca="1">SUMIF(Cards_selection_BPL,$C125,INDIRECT(Index!$P$16))</f>
        <v>1</v>
      </c>
      <c r="J125" s="122">
        <f ca="1">-H125+I125</f>
        <v>0</v>
      </c>
      <c r="L125" s="14">
        <f>P125</f>
        <v>1</v>
      </c>
      <c r="M125" s="14">
        <f ca="1">I125</f>
        <v>1</v>
      </c>
      <c r="N125" s="122">
        <f ca="1">-L125+M125</f>
        <v>0</v>
      </c>
      <c r="P125" s="14">
        <f>SUMIFS($X125:$AI125,$X$6:$AI$6,"="&amp;month_of_report)</f>
        <v>1</v>
      </c>
      <c r="Q125" s="14">
        <f ca="1">M125</f>
        <v>1</v>
      </c>
      <c r="R125" s="122">
        <f ca="1">-P125+Q125</f>
        <v>0</v>
      </c>
      <c r="S125" s="602"/>
      <c r="U125" s="601"/>
      <c r="V125" s="66">
        <v>1</v>
      </c>
      <c r="W125" s="66"/>
      <c r="X125" s="14">
        <f t="shared" ref="X125:X151" si="809">IF(X$6&lt;=month_of_report,(SUMIF(Cards_Selection,$C125,TB_Balance_01)),0)</f>
        <v>0</v>
      </c>
      <c r="Y125" s="14">
        <f>IF(Y$6&lt;=month_of_report,(SUMIF(Cards_Selection,$C125,TB_Balance_02)),0)</f>
        <v>0</v>
      </c>
      <c r="Z125" s="14">
        <f>IF(Z$6&lt;=month_of_report,(SUMIF(Cards_Selection,$C125,TB_Balance_03)),0)</f>
        <v>0</v>
      </c>
      <c r="AA125" s="14">
        <f>IF(AA$6&lt;=month_of_report,(SUMIF(Cards_Selection,$C125,TB_Balance_04)),0)</f>
        <v>0</v>
      </c>
      <c r="AB125" s="14">
        <f>IF(AB$6&lt;=month_of_report,(SUMIF(Cards_Selection,$C125,TB_Balance_05)),0)</f>
        <v>0</v>
      </c>
      <c r="AC125" s="14">
        <f>IF(AC$6&lt;=month_of_report,(SUMIF(Cards_Selection,$C125,TB_Balance_06)),0)</f>
        <v>0</v>
      </c>
      <c r="AD125" s="14">
        <f>IF(AD$6&lt;=month_of_report,(SUMIF(Cards_Selection,$C125,TB_Balance_07)),0)</f>
        <v>0</v>
      </c>
      <c r="AE125" s="14">
        <f>IF(AE$6&lt;=month_of_report,(SUMIF(Cards_Selection,$C125,TB_Balance_08)),0)</f>
        <v>0</v>
      </c>
      <c r="AF125" s="829">
        <f>IF(AF$6&lt;=month_of_report,(SUMIF(Cards_Selection,$C125,TB_Balance_09)),0)</f>
        <v>0</v>
      </c>
      <c r="AG125" s="14">
        <f>IF(AG$6&lt;=month_of_report,(SUMIF(Cards_Selection,$C125,TB_Balance_10)),0)</f>
        <v>0</v>
      </c>
      <c r="AH125" s="14">
        <f>IF(AH$6&lt;=month_of_report,(SUMIF(Cards_Selection,$C125,TB_Balance_11)),0)</f>
        <v>0</v>
      </c>
      <c r="AI125" s="829">
        <f>IF(AI$6&lt;=month_of_report,(SUMIF(Cards_Selection,$C125,TB_Balance_12)),0)</f>
        <v>1</v>
      </c>
      <c r="AJ125" s="602"/>
      <c r="AL125" s="601"/>
      <c r="AM125" s="884">
        <f>P125</f>
        <v>1</v>
      </c>
      <c r="AN125" s="14">
        <f t="shared" ref="AN125:AN151" si="810">IF(AN$6&lt;=month_of_report,(SUMIF(Cards_Selection,$C125,TB_Balance_12_Nis)),0)</f>
        <v>0</v>
      </c>
      <c r="AO125" s="602"/>
      <c r="AR125" s="601" t="str">
        <f t="shared" si="631"/>
        <v/>
      </c>
      <c r="AS125">
        <f t="shared" si="632"/>
        <v>25205</v>
      </c>
      <c r="AT125" s="602" t="str">
        <f t="shared" ref="AT125:AT188" si="811">IFERROR(IF($AS125&lt;=30,"",INDEX(Opex_expense_Type,MATCH($AS125,Index_card_code,0))),"")</f>
        <v>Headcount</v>
      </c>
      <c r="AU125" t="str">
        <f t="shared" si="633"/>
        <v/>
      </c>
      <c r="AV125" t="str">
        <f t="shared" si="634"/>
        <v>G&amp;A - HC</v>
      </c>
      <c r="AX125" s="66"/>
      <c r="AY125" s="66">
        <v>1</v>
      </c>
      <c r="AZ125" s="66">
        <v>1</v>
      </c>
      <c r="BA125" s="66">
        <v>1</v>
      </c>
      <c r="BB125" s="66">
        <v>1</v>
      </c>
      <c r="BC125" s="688">
        <f t="shared" ref="BC125" si="812">SUM(AZ125:BB125)</f>
        <v>3</v>
      </c>
      <c r="BD125" s="66">
        <v>1</v>
      </c>
      <c r="BE125" s="66">
        <v>1</v>
      </c>
      <c r="BF125" s="66">
        <v>1</v>
      </c>
      <c r="BG125" s="688">
        <f t="shared" ref="BG125" si="813">SUM(BD125:BF125)</f>
        <v>3</v>
      </c>
      <c r="BH125" s="66">
        <v>1</v>
      </c>
      <c r="BI125" s="66">
        <v>1</v>
      </c>
      <c r="BJ125" s="66">
        <v>1</v>
      </c>
      <c r="BK125" s="688">
        <f t="shared" ref="BK125" si="814">SUM(BH125:BJ125)</f>
        <v>3</v>
      </c>
      <c r="BL125" s="66">
        <v>1</v>
      </c>
      <c r="BM125" s="66">
        <v>1</v>
      </c>
      <c r="BN125" s="66">
        <v>1</v>
      </c>
      <c r="BO125" s="689">
        <f>BN125</f>
        <v>1</v>
      </c>
      <c r="BP125" s="686">
        <f>BO125</f>
        <v>1</v>
      </c>
      <c r="BQ125" s="602"/>
      <c r="BS125" s="619">
        <f t="shared" ref="BS125:CN146" si="815">INDEX($AZ125:$BN125,MATCH(BS$6,$AZ$6:$BN$6,0))</f>
        <v>1</v>
      </c>
      <c r="BT125" s="14">
        <f t="shared" si="815"/>
        <v>1</v>
      </c>
      <c r="BU125" s="14">
        <f>BT125</f>
        <v>1</v>
      </c>
      <c r="BV125" s="14">
        <f t="shared" si="815"/>
        <v>1</v>
      </c>
      <c r="BW125" s="14">
        <f>BV125</f>
        <v>1</v>
      </c>
      <c r="BX125" s="14">
        <f t="shared" si="815"/>
        <v>1</v>
      </c>
      <c r="BY125" s="14">
        <f>BX125</f>
        <v>1</v>
      </c>
      <c r="BZ125" s="14">
        <f t="shared" si="815"/>
        <v>1</v>
      </c>
      <c r="CA125" s="14">
        <f>BZ125</f>
        <v>1</v>
      </c>
      <c r="CB125" s="14">
        <f t="shared" si="815"/>
        <v>1</v>
      </c>
      <c r="CC125" s="14">
        <f>CB125</f>
        <v>1</v>
      </c>
      <c r="CD125" s="14">
        <f t="shared" si="815"/>
        <v>1</v>
      </c>
      <c r="CE125" s="14">
        <f>CD125</f>
        <v>1</v>
      </c>
      <c r="CF125" s="14">
        <f t="shared" si="815"/>
        <v>1</v>
      </c>
      <c r="CG125" s="14">
        <f>CF125</f>
        <v>1</v>
      </c>
      <c r="CH125" s="14">
        <f t="shared" si="815"/>
        <v>1</v>
      </c>
      <c r="CI125" s="14">
        <f>CH125</f>
        <v>1</v>
      </c>
      <c r="CJ125" s="14">
        <f t="shared" si="815"/>
        <v>1</v>
      </c>
      <c r="CK125" s="14">
        <f>CJ125</f>
        <v>1</v>
      </c>
      <c r="CL125" s="14">
        <f t="shared" si="815"/>
        <v>1</v>
      </c>
      <c r="CM125" s="14">
        <f>CL125</f>
        <v>1</v>
      </c>
      <c r="CN125" s="14">
        <f t="shared" si="815"/>
        <v>1</v>
      </c>
      <c r="CO125" s="620">
        <f>CN125</f>
        <v>1</v>
      </c>
      <c r="CQ125" s="601"/>
      <c r="CR125">
        <f t="shared" si="626"/>
        <v>25205</v>
      </c>
      <c r="CS125" s="602" t="str">
        <f>IFERROR(IF($CR125&lt;=30,"",INDEX(Opex_expense_Type,MATCH($CR125,Index_card_code,0))),"")</f>
        <v>Headcount</v>
      </c>
      <c r="CT125" t="str">
        <f t="shared" si="627"/>
        <v/>
      </c>
      <c r="CU125" t="str">
        <f t="shared" si="628"/>
        <v>G&amp;A - HC</v>
      </c>
      <c r="CW125" s="14">
        <f>SUMIFS(TB_Balance_01,TB_Entity,CW$7,Cards_Selection,$C125)</f>
        <v>0</v>
      </c>
      <c r="CX125" s="14">
        <f>SUMIFS(TB_Balance_01,TB_Entity,CX$7,Cards_Selection,$C125)</f>
        <v>0</v>
      </c>
      <c r="CY125" s="14">
        <f t="shared" ref="CY125:CY151" si="816">IF(CY$6&lt;=month_of_report,(IFERROR(INDEX($X$8:$AI$277,MATCH($CR125,$C$8:$C$277,0),MATCH(CY$6,$X$6:$AI$6,0)),0)),0)</f>
        <v>0</v>
      </c>
      <c r="CZ125" s="14">
        <f>SUMIFS(TB_Balance_02,TB_Entity,CZ$7,Cards_Selection,$C125)</f>
        <v>0</v>
      </c>
      <c r="DA125" s="14">
        <f>SUMIFS(TB_Balance_02,TB_Entity,DA$7,Cards_Selection,$C125)</f>
        <v>0</v>
      </c>
      <c r="DB125" s="14">
        <f t="shared" ref="DB125:DB151" si="817">IF(DB$6&lt;=month_of_report,(IFERROR(INDEX($X$8:$AI$277,MATCH($CR125,$C$8:$C$277,0),MATCH(DB$6,$X$6:$AI$6,0)),0)),0)</f>
        <v>0</v>
      </c>
      <c r="DC125" s="14">
        <f>SUMIFS(TB_Balance_03,TB_Entity,DC$7,Cards_Selection,$C125)</f>
        <v>0</v>
      </c>
      <c r="DD125" s="14">
        <f>SUMIFS(TB_Balance_03,TB_Entity,DD$7,Cards_Selection,$C125)</f>
        <v>0</v>
      </c>
      <c r="DE125" s="14">
        <f t="shared" ref="DE125:DE151" si="818">IF(DE$6&lt;=month_of_report,(IFERROR(INDEX($X$8:$AI$277,MATCH($CR125,$C$8:$C$277,0),MATCH(DE$6,$X$6:$AI$6,0)),0)),0)</f>
        <v>0</v>
      </c>
      <c r="DF125" s="14">
        <f>DC125</f>
        <v>0</v>
      </c>
      <c r="DG125" s="14">
        <f>DD125</f>
        <v>0</v>
      </c>
      <c r="DH125" s="14">
        <f>DE125</f>
        <v>0</v>
      </c>
      <c r="DI125" s="14">
        <f>SUMIFS(TB_Balance_04,TB_Entity,DI$7,Cards_Selection,$C125)</f>
        <v>0</v>
      </c>
      <c r="DJ125" s="14">
        <f>SUMIFS(TB_Balance_04,TB_Entity,DJ$7,Cards_Selection,$C125)</f>
        <v>0</v>
      </c>
      <c r="DK125" s="14">
        <f t="shared" ref="DK125:DK151" si="819">IF(DK$6&lt;=month_of_report,(IFERROR(INDEX($X$8:$AI$277,MATCH($CR125,$C$8:$C$277,0),MATCH(DK$6,$X$6:$AI$6,0)),0)),0)</f>
        <v>0</v>
      </c>
      <c r="DL125" s="14">
        <f>SUMIFS(TB_Balance_05,TB_Entity,DL$7,Cards_Selection,$C125)</f>
        <v>0</v>
      </c>
      <c r="DM125" s="14">
        <f>SUMIFS(TB_Balance_05,TB_Entity,DM$7,Cards_Selection,$C125)</f>
        <v>0</v>
      </c>
      <c r="DN125" s="14">
        <f t="shared" ref="DN125:DN151" si="820">IF(DN$6&lt;=month_of_report,(IFERROR(INDEX($X$8:$AI$277,MATCH($CR125,$C$8:$C$277,0),MATCH(DN$6,$X$6:$AI$6,0)),0)),0)</f>
        <v>0</v>
      </c>
      <c r="DO125" s="14">
        <f>SUMIFS(TB_Balance_06,TB_Entity,DO$7,Cards_Selection,$C125)</f>
        <v>0</v>
      </c>
      <c r="DP125" s="14">
        <f>SUMIFS(TB_Balance_06,TB_Entity,DP$7,Cards_Selection,$C125)</f>
        <v>0</v>
      </c>
      <c r="DQ125" s="14">
        <f t="shared" ref="DQ125:DQ151" si="821">IF(DQ$6&lt;=month_of_report,(IFERROR(INDEX($X$8:$AI$277,MATCH($CR125,$C$8:$C$277,0),MATCH(DQ$6,$X$6:$AI$6,0)),0)),0)</f>
        <v>0</v>
      </c>
      <c r="DR125" s="14">
        <f>DO125</f>
        <v>0</v>
      </c>
      <c r="DS125" s="14">
        <f>DP125</f>
        <v>0</v>
      </c>
      <c r="DT125" s="14">
        <f>DQ125</f>
        <v>0</v>
      </c>
      <c r="DU125" s="14">
        <f>SUMIFS(TB_Balance_07,TB_Entity,DU$7,Cards_Selection,$C125)</f>
        <v>0</v>
      </c>
      <c r="DV125" s="14">
        <f>SUMIFS(TB_Balance_07,TB_Entity,DV$7,Cards_Selection,$C125)</f>
        <v>0</v>
      </c>
      <c r="DW125" s="14">
        <f t="shared" ref="DW125:DW151" si="822">IF(DW$6&lt;=month_of_report,(IFERROR(INDEX($X$8:$AI$277,MATCH($CR125,$C$8:$C$277,0),MATCH(DW$6,$X$6:$AI$6,0)),0)),0)</f>
        <v>0</v>
      </c>
      <c r="DX125" s="14">
        <f>SUMIFS(TB_Balance_08,TB_Entity,DX$7,Cards_Selection,$C125)</f>
        <v>0</v>
      </c>
      <c r="DY125" s="14">
        <f>SUMIFS(TB_Balance_08,TB_Entity,DY$7,Cards_Selection,$C125)</f>
        <v>0</v>
      </c>
      <c r="DZ125" s="14">
        <f t="shared" ref="DZ125:DZ151" si="823">IF(DZ$6&lt;=month_of_report,(IFERROR(INDEX($X$8:$AI$277,MATCH($CR125,$C$8:$C$277,0),MATCH(DZ$6,$X$6:$AI$6,0)),0)),0)</f>
        <v>0</v>
      </c>
      <c r="EA125" s="14">
        <f>SUMIFS(TB_Balance_09,TB_Entity,EA$7,Cards_Selection,$C125)</f>
        <v>0</v>
      </c>
      <c r="EB125" s="14">
        <f>SUMIFS(TB_Balance_09,TB_Entity,EB$7,Cards_Selection,$C125)</f>
        <v>0</v>
      </c>
      <c r="EC125" s="14">
        <f t="shared" ref="EC125:EC151" si="824">IF(EC$6&lt;=month_of_report,(IFERROR(INDEX($X$8:$AI$277,MATCH($CR125,$C$8:$C$277,0),MATCH(EC$6,$X$6:$AI$6,0)),0)),0)</f>
        <v>0</v>
      </c>
      <c r="ED125" s="14">
        <f>EA125</f>
        <v>0</v>
      </c>
      <c r="EE125" s="14">
        <f>EB125</f>
        <v>0</v>
      </c>
      <c r="EF125" s="14">
        <f>EC125</f>
        <v>0</v>
      </c>
      <c r="EG125" s="14">
        <f>SUMIFS(TB_Balance_10,TB_Entity,EG$7,Cards_Selection,$C125)</f>
        <v>0</v>
      </c>
      <c r="EH125" s="14">
        <f>SUMIFS(TB_Balance_10,TB_Entity,EH$7,Cards_Selection,$C125)</f>
        <v>0</v>
      </c>
      <c r="EI125" s="14">
        <f t="shared" ref="EI125:EI151" si="825">IF(EI$6&lt;=month_of_report,(IFERROR(INDEX($X$8:$AI$277,MATCH($CR125,$C$8:$C$277,0),MATCH(EI$6,$X$6:$AI$6,0)),0)),0)</f>
        <v>0</v>
      </c>
      <c r="EJ125" s="14">
        <f>SUMIFS(TB_Balance_11,TB_Entity,EJ$7,Cards_Selection,$C125)</f>
        <v>0</v>
      </c>
      <c r="EK125" s="14">
        <f>SUMIFS(TB_Balance_11,TB_Entity,EK$7,Cards_Selection,$C125)</f>
        <v>0</v>
      </c>
      <c r="EL125" s="14">
        <f t="shared" ref="EL125:EL151" si="826">IF(EL$6&lt;=month_of_report,(IFERROR(INDEX($X$8:$AI$277,MATCH($CR125,$C$8:$C$277,0),MATCH(EL$6,$X$6:$AI$6,0)),0)),0)</f>
        <v>0</v>
      </c>
      <c r="EM125" s="14">
        <f>SUMIFS(TB_Balance_12,TB_Entity,EM$7,Cards_Selection,$C125)</f>
        <v>0</v>
      </c>
      <c r="EN125" s="14">
        <f>SUMIFS(TB_Balance_12,TB_Entity,EN$7,Cards_Selection,$C125)</f>
        <v>1</v>
      </c>
      <c r="EO125" s="14">
        <f t="shared" ref="EO125:EO151" si="827">IF(EO$6&lt;=month_of_report,(IFERROR(INDEX($X$8:$AI$277,MATCH($CR125,$C$8:$C$277,0),MATCH(EO$6,$X$6:$AI$6,0)),0)),0)</f>
        <v>1</v>
      </c>
      <c r="EP125" s="14">
        <f>EM125</f>
        <v>0</v>
      </c>
      <c r="EQ125" s="14">
        <f>EN125</f>
        <v>1</v>
      </c>
      <c r="ER125" s="14">
        <f>EO125</f>
        <v>1</v>
      </c>
      <c r="ES125" s="602"/>
    </row>
    <row r="126" spans="2:149" outlineLevel="1" x14ac:dyDescent="0.25">
      <c r="B126" s="601"/>
      <c r="C126" s="23">
        <v>15205001601</v>
      </c>
      <c r="D126" s="602" t="str">
        <f t="shared" si="629"/>
        <v>Payroll</v>
      </c>
      <c r="F126" t="str">
        <f t="shared" si="808"/>
        <v>G&amp;A - Salaries and social benefits</v>
      </c>
      <c r="H126" s="9">
        <f t="shared" ref="H126:H151" si="828">INDEX($X126:$AI126,,MATCH($H$6,$X$6:$AI$6,0))</f>
        <v>142626.83000000002</v>
      </c>
      <c r="I126" s="9">
        <f ca="1">SUMIF(Cards_selection_BPL,$C126,INDIRECT(Index!$P$16))</f>
        <v>8252.6582278481001</v>
      </c>
      <c r="J126" s="123">
        <f t="shared" ref="J126:J151" ca="1" si="829">-H126+I126</f>
        <v>-134374.17177215192</v>
      </c>
      <c r="L126" s="9">
        <f t="shared" ref="L126:L151" si="830">IF(LEFT($L$6,2)="Q1",SUMIFS($X126:$Z126,$X$6:$Z$6,"&lt;="&amp;month_of_report),IF(LEFT($L$6,2)="Q2",SUMIFS($AA126:$AC126,$AA$6:$AC$6,"&lt;="&amp;month_of_report),IF(LEFT($L$6,2)="Q3",SUMIFS($AD126:$AF126,$AD$6:$AF$6,"&lt;="&amp;month_of_report),IF(LEFT($L$6,2)="Q4",SUMIFS($AG126:$AI126,$AG$6:$AI$6,"&lt;="&amp;month_of_report),0))))</f>
        <v>142626.83000000002</v>
      </c>
      <c r="M126" s="9">
        <f ca="1">IF(LEFT($L$6,2)="Q1",SUMIF(Cards_selection_BPL,$C126,INDIRECT(Index!$Q$16)),IF(LEFT($L$6,2)="Q2",SUMIF(Cards_selection_BPL,$C126,INDIRECT(Index!$Q$16))-SUMIF(Cards_selection_BPL,$C126,Balance_bplm_03),IF(LEFT($L$6,2)="Q3",SUMIF(Cards_selection_BPL,$C126,INDIRECT(Index!$Q$16))-SUMIF(Cards_selection_BPL,$C126,Balance_bplm_06),IF(LEFT($L$6,2)="Q4",SUMIF(Cards_selection_BPL,$C126,INDIRECT(Index!$Q$16))-SUMIF(Cards_selection_BPL,$C126,Balance_bplm_09),0))))</f>
        <v>24757.974683544278</v>
      </c>
      <c r="N126" s="123">
        <f t="shared" ref="N126:N151" ca="1" si="831">-L126+M126</f>
        <v>-117868.85531645574</v>
      </c>
      <c r="P126" s="9">
        <f t="shared" ref="P126:P151" si="832">SUMIFS($X126:$AI126,$X$6:$AI$6,"&lt;="&amp;month_of_report)</f>
        <v>142626.83000000002</v>
      </c>
      <c r="Q126" s="9">
        <f ca="1">SUMIF(Cards_selection_BPL,$C126,INDIRECT(Index!$Q$16))</f>
        <v>99031.898734177172</v>
      </c>
      <c r="R126" s="123">
        <f t="shared" ref="R126:R151" ca="1" si="833">-P126+Q126</f>
        <v>-43594.931265822845</v>
      </c>
      <c r="S126" s="602"/>
      <c r="U126" s="601"/>
      <c r="V126" s="64">
        <v>25022.6</v>
      </c>
      <c r="W126" s="64"/>
      <c r="X126" s="9">
        <f t="shared" si="809"/>
        <v>0</v>
      </c>
      <c r="Y126" s="9">
        <f t="shared" ref="Y126:Y151" si="834">IF(Y$6&lt;=month_of_report,(SUMIF(Cards_Selection,$C126,TB_Balance_02)-SUMIF(Cards_Selection,$C126,TB_Balance_01)),0)</f>
        <v>0</v>
      </c>
      <c r="Z126" s="9">
        <f t="shared" ref="Z126:Z151" si="835">IF(Z$6&lt;=month_of_report,(SUMIF(Cards_Selection,$C126,TB_Balance_03)-SUMIF(Cards_Selection,$C126,TB_Balance_02)),0)</f>
        <v>0</v>
      </c>
      <c r="AA126" s="9"/>
      <c r="AB126" s="9">
        <f t="shared" ref="AB126:AB151" si="836">IF(AB$6&lt;=month_of_report,(SUMIF(Cards_Selection,$C126,TB_Balance_05)-SUMIF(Cards_Selection,$C126,TB_Balance_04)),0)</f>
        <v>0</v>
      </c>
      <c r="AC126" s="9">
        <f t="shared" ref="AC126:AC141" si="837">IF(AC$6&lt;=month_of_report,(SUMIF(Cards_Selection,$C126,TB_Balance_06)-SUMIF(Cards_Selection,$C126,TB_Balance_03)),0)</f>
        <v>0</v>
      </c>
      <c r="AD126" s="9"/>
      <c r="AE126" s="9">
        <f t="shared" ref="AE126:AE151" si="838">IF(AE$6&lt;=month_of_report,(SUMIF(Cards_Selection,$C126,TB_Balance_08)-SUMIF(Cards_Selection,$C126,TB_Balance_07)),0)</f>
        <v>0</v>
      </c>
      <c r="AF126" s="830">
        <f t="shared" ref="AF126:AF141" si="839">IF(AF$6&lt;=month_of_report,(SUMIF(Cards_Selection,$C126,TB_Balance_09)-SUMIF(Cards_Selection,$C126,TB_Balance_06)),0)</f>
        <v>0</v>
      </c>
      <c r="AG126" s="9"/>
      <c r="AH126" s="9">
        <f t="shared" ref="AH126:AH151" si="840">IF(AH$6&lt;=month_of_report,(SUMIF(Cards_Selection,$C126,TB_Balance_11)-SUMIF(Cards_Selection,$C126,TB_Balance_10)),0)</f>
        <v>0</v>
      </c>
      <c r="AI126" s="830">
        <f t="shared" ref="AI126:AI141" si="841">IF(AI$6&lt;=month_of_report,(SUMIF(Cards_Selection,$C126,TB_Balance_12)-SUMIF(Cards_Selection,$C126,TB_Balance_09)),0)</f>
        <v>142626.83000000002</v>
      </c>
      <c r="AJ126" s="602"/>
      <c r="AL126" s="601"/>
      <c r="AM126" s="882">
        <f t="shared" ref="AM126:AM151" si="842">P126</f>
        <v>142626.83000000002</v>
      </c>
      <c r="AN126" s="9">
        <f t="shared" si="810"/>
        <v>457862.35</v>
      </c>
      <c r="AO126" s="602"/>
      <c r="AR126" s="601" t="str">
        <f t="shared" si="631"/>
        <v/>
      </c>
      <c r="AS126">
        <f t="shared" si="632"/>
        <v>15205001601</v>
      </c>
      <c r="AT126" s="602" t="str">
        <f t="shared" si="811"/>
        <v>Payroll</v>
      </c>
      <c r="AU126" t="str">
        <f t="shared" si="633"/>
        <v/>
      </c>
      <c r="AV126" t="str">
        <f t="shared" si="634"/>
        <v>G&amp;A - Salaries and social benefits</v>
      </c>
      <c r="AX126" s="64"/>
      <c r="AY126" s="64">
        <v>8252.6582278481001</v>
      </c>
      <c r="AZ126" s="64">
        <v>8252.6582278481001</v>
      </c>
      <c r="BA126" s="64">
        <v>8252.6582278481001</v>
      </c>
      <c r="BB126" s="64">
        <v>8252.6582278481001</v>
      </c>
      <c r="BC126" s="688">
        <f t="shared" ref="BC126:BC146" si="843">SUM(AZ126:BB126)</f>
        <v>24757.9746835443</v>
      </c>
      <c r="BD126" s="64">
        <v>8252.6582278481001</v>
      </c>
      <c r="BE126" s="64">
        <v>8252.6582278481001</v>
      </c>
      <c r="BF126" s="64">
        <v>8252.6582278481001</v>
      </c>
      <c r="BG126" s="688">
        <f t="shared" ref="BG126:BG146" si="844">SUM(BD126:BF126)</f>
        <v>24757.9746835443</v>
      </c>
      <c r="BH126" s="64">
        <v>8252.6582278481001</v>
      </c>
      <c r="BI126" s="64">
        <v>8252.6582278481001</v>
      </c>
      <c r="BJ126" s="64">
        <v>8252.6582278481001</v>
      </c>
      <c r="BK126" s="688">
        <f t="shared" ref="BK126:BK145" si="845">SUM(BH126:BJ126)</f>
        <v>24757.9746835443</v>
      </c>
      <c r="BL126" s="64">
        <v>8252.6582278481001</v>
      </c>
      <c r="BM126" s="64">
        <v>8252.6582278481001</v>
      </c>
      <c r="BN126" s="64">
        <v>8252.6582278481001</v>
      </c>
      <c r="BO126" s="688">
        <f t="shared" ref="BO126:BO145" si="846">SUM(BL126:BN126)</f>
        <v>24757.9746835443</v>
      </c>
      <c r="BP126" s="687">
        <f t="shared" ref="BP126:BP145" si="847">BO126+BK126+BG126+BC126</f>
        <v>99031.898734177201</v>
      </c>
      <c r="BQ126" s="602"/>
      <c r="BS126" s="615">
        <f t="shared" si="815"/>
        <v>8252.6582278481001</v>
      </c>
      <c r="BT126" s="9">
        <f t="shared" si="815"/>
        <v>8252.6582278481001</v>
      </c>
      <c r="BU126" s="9">
        <f t="shared" ref="BU126:CM151" si="848">SUM(BS126:BT126)</f>
        <v>16505.3164556962</v>
      </c>
      <c r="BV126" s="9">
        <f t="shared" si="815"/>
        <v>8252.6582278481001</v>
      </c>
      <c r="BW126" s="9">
        <f t="shared" si="848"/>
        <v>24757.9746835443</v>
      </c>
      <c r="BX126" s="9">
        <f t="shared" si="815"/>
        <v>8252.6582278481001</v>
      </c>
      <c r="BY126" s="9">
        <f t="shared" si="848"/>
        <v>33010.6329113924</v>
      </c>
      <c r="BZ126" s="9">
        <f t="shared" si="815"/>
        <v>8252.6582278481001</v>
      </c>
      <c r="CA126" s="9">
        <f t="shared" si="848"/>
        <v>41263.2911392405</v>
      </c>
      <c r="CB126" s="9">
        <f t="shared" si="815"/>
        <v>8252.6582278481001</v>
      </c>
      <c r="CC126" s="9">
        <f t="shared" si="848"/>
        <v>49515.9493670886</v>
      </c>
      <c r="CD126" s="9">
        <f t="shared" si="815"/>
        <v>8252.6582278481001</v>
      </c>
      <c r="CE126" s="9">
        <f t="shared" si="848"/>
        <v>57768.6075949367</v>
      </c>
      <c r="CF126" s="9">
        <f t="shared" si="815"/>
        <v>8252.6582278481001</v>
      </c>
      <c r="CG126" s="9">
        <f t="shared" si="848"/>
        <v>66021.265822784801</v>
      </c>
      <c r="CH126" s="9">
        <f t="shared" si="815"/>
        <v>8252.6582278481001</v>
      </c>
      <c r="CI126" s="9">
        <f t="shared" si="848"/>
        <v>74273.924050632893</v>
      </c>
      <c r="CJ126" s="9">
        <f t="shared" si="815"/>
        <v>8252.6582278481001</v>
      </c>
      <c r="CK126" s="9">
        <f t="shared" si="848"/>
        <v>82526.582278480986</v>
      </c>
      <c r="CL126" s="9">
        <f t="shared" si="815"/>
        <v>8252.6582278481001</v>
      </c>
      <c r="CM126" s="9">
        <f t="shared" si="848"/>
        <v>90779.240506329079</v>
      </c>
      <c r="CN126" s="9">
        <f t="shared" si="815"/>
        <v>8252.6582278481001</v>
      </c>
      <c r="CO126" s="616">
        <f t="shared" ref="CO126:CO151" si="849">SUM(CM126:CN126)</f>
        <v>99031.898734177172</v>
      </c>
      <c r="CQ126" s="601"/>
      <c r="CR126">
        <f t="shared" si="626"/>
        <v>15205001601</v>
      </c>
      <c r="CS126" s="602" t="str">
        <f t="shared" si="637"/>
        <v>Payroll</v>
      </c>
      <c r="CT126" t="str">
        <f t="shared" si="627"/>
        <v/>
      </c>
      <c r="CU126" t="str">
        <f t="shared" si="628"/>
        <v>G&amp;A - Salaries and social benefits</v>
      </c>
      <c r="CW126" s="9">
        <f t="shared" ref="CW126:CX151" si="850">IF(CW$6&gt;month_of_report,0,SUMIFS(TB_Balance_01,TB_Entity,CW$7,Cards_Selection,$CR126))</f>
        <v>0</v>
      </c>
      <c r="CX126" s="9">
        <f t="shared" si="850"/>
        <v>0</v>
      </c>
      <c r="CY126" s="9">
        <f t="shared" si="816"/>
        <v>0</v>
      </c>
      <c r="CZ126" s="9">
        <f t="shared" ref="CZ126:DA151" si="851">IF(CZ$6&gt;month_of_report,0,SUMIFS(TB_Balance_02,TB_Entity,CZ$7,Cards_Selection,$CR126)-SUMIFS(TB_Balance_01,TB_Entity,CZ$7,Cards_Selection,$CR126))</f>
        <v>0</v>
      </c>
      <c r="DA126" s="9">
        <f t="shared" si="851"/>
        <v>0</v>
      </c>
      <c r="DB126" s="9">
        <f t="shared" si="817"/>
        <v>0</v>
      </c>
      <c r="DC126" s="9">
        <f t="shared" ref="DC126:DD151" si="852">IF(DC$6&gt;month_of_report,0,SUMIFS(TB_Balance_03,TB_Entity,DC$7,Cards_Selection,$CR126)-SUMIFS(TB_Balance_02,TB_Entity,DC$7,Cards_Selection,$CR126))</f>
        <v>0</v>
      </c>
      <c r="DD126" s="9">
        <f t="shared" si="852"/>
        <v>0</v>
      </c>
      <c r="DE126" s="9">
        <f t="shared" si="818"/>
        <v>0</v>
      </c>
      <c r="DF126" s="9">
        <f t="shared" ref="DF126:DF151" si="853">SUM(DC126,CZ126,CW126)</f>
        <v>0</v>
      </c>
      <c r="DG126" s="9">
        <f t="shared" ref="DG126:DG151" si="854">SUM(DD126,DA126,CX126)</f>
        <v>0</v>
      </c>
      <c r="DH126" s="9">
        <f t="shared" ref="DH126:DH151" si="855">SUM(DE126,DB126,CY126)</f>
        <v>0</v>
      </c>
      <c r="DI126" s="9">
        <f t="shared" ref="DI126:DJ151" si="856">IF(DI$6&gt;month_of_report,0,SUMIFS(TB_Balance_04,TB_Entity,DI$7,Cards_Selection,$CR126)-SUMIFS(TB_Balance_03,TB_Entity,DI$7,Cards_Selection,$CR126))</f>
        <v>0</v>
      </c>
      <c r="DJ126" s="9">
        <f t="shared" si="856"/>
        <v>0</v>
      </c>
      <c r="DK126" s="9">
        <f t="shared" si="819"/>
        <v>0</v>
      </c>
      <c r="DL126" s="9">
        <f t="shared" ref="DL126:DM151" si="857">IF(DL$6&gt;month_of_report,0,SUMIFS(TB_Balance_05,TB_Entity,DL$7,Cards_Selection,$CR126)-SUMIFS(TB_Balance_04,TB_Entity,DL$7,Cards_Selection,$CR126))</f>
        <v>0</v>
      </c>
      <c r="DM126" s="9">
        <f t="shared" si="857"/>
        <v>0</v>
      </c>
      <c r="DN126" s="9">
        <f t="shared" si="820"/>
        <v>0</v>
      </c>
      <c r="DO126" s="9">
        <f t="shared" ref="DO126:DP151" si="858">IF(DO$6&gt;month_of_report,0,SUMIFS(TB_Balance_06,TB_Entity,DO$7,Cards_Selection,$CR126)-SUMIFS(TB_Balance_05,TB_Entity,DO$7,Cards_Selection,$CR126))</f>
        <v>0</v>
      </c>
      <c r="DP126" s="9">
        <f t="shared" si="858"/>
        <v>0</v>
      </c>
      <c r="DQ126" s="9">
        <f t="shared" si="821"/>
        <v>0</v>
      </c>
      <c r="DR126" s="9">
        <f t="shared" ref="DR126:DR151" si="859">SUM(DO126,DL126,DI126)</f>
        <v>0</v>
      </c>
      <c r="DS126" s="9">
        <f t="shared" ref="DS126:DS151" si="860">SUM(DP126,DM126,DJ126)</f>
        <v>0</v>
      </c>
      <c r="DT126" s="9">
        <f t="shared" ref="DT126:DT151" si="861">SUM(DQ126,DN126,DK126)</f>
        <v>0</v>
      </c>
      <c r="DU126" s="9">
        <f t="shared" ref="DU126:DV151" si="862">IF(DU$6&gt;month_of_report,0,SUMIFS(TB_Balance_07,TB_Entity,DU$7,Cards_Selection,$CR126)-SUMIFS(TB_Balance_06,TB_Entity,DU$7,Cards_Selection,$CR126))</f>
        <v>0</v>
      </c>
      <c r="DV126" s="9">
        <f t="shared" si="862"/>
        <v>0</v>
      </c>
      <c r="DW126" s="9">
        <f t="shared" si="822"/>
        <v>0</v>
      </c>
      <c r="DX126" s="9">
        <f t="shared" ref="DX126:DY151" si="863">IF(DX$6&gt;month_of_report,0,SUMIFS(TB_Balance_08,TB_Entity,DX$7,Cards_Selection,$CR126)-SUMIFS(TB_Balance_07,TB_Entity,DX$7,Cards_Selection,$CR126))</f>
        <v>0</v>
      </c>
      <c r="DY126" s="9">
        <f t="shared" si="863"/>
        <v>0</v>
      </c>
      <c r="DZ126" s="9">
        <f t="shared" si="823"/>
        <v>0</v>
      </c>
      <c r="EA126" s="9">
        <f t="shared" ref="EA126:EB151" si="864">IF(EA$6&gt;month_of_report,0,SUMIFS(TB_Balance_09,TB_Entity,EA$7,Cards_Selection,$CR126)-SUMIFS(TB_Balance_08,TB_Entity,EA$7,Cards_Selection,$CR126))</f>
        <v>0</v>
      </c>
      <c r="EB126" s="9">
        <f t="shared" si="864"/>
        <v>0</v>
      </c>
      <c r="EC126" s="9">
        <f t="shared" si="824"/>
        <v>0</v>
      </c>
      <c r="ED126" s="9">
        <f t="shared" ref="ED126:ED151" si="865">SUM(EA126,DX126,DU126)</f>
        <v>0</v>
      </c>
      <c r="EE126" s="9">
        <f t="shared" ref="EE126:EE151" si="866">SUM(EB126,DY126,DV126)</f>
        <v>0</v>
      </c>
      <c r="EF126" s="9">
        <f t="shared" ref="EF126:EF151" si="867">SUM(EC126,DZ126,DW126)</f>
        <v>0</v>
      </c>
      <c r="EG126" s="9">
        <f t="shared" ref="EG126:EH151" si="868">IF(EG$6&gt;month_of_report,0,SUMIFS(TB_Balance_10,TB_Entity,EG$7,Cards_Selection,$CR126)-SUMIFS(TB_Balance_09,TB_Entity,EG$7,Cards_Selection,$CR126))</f>
        <v>0</v>
      </c>
      <c r="EH126" s="9">
        <f t="shared" si="868"/>
        <v>0</v>
      </c>
      <c r="EI126" s="9">
        <f t="shared" si="825"/>
        <v>0</v>
      </c>
      <c r="EJ126" s="9">
        <f t="shared" ref="EJ126:EK151" si="869">IF(EJ$6&gt;month_of_report,0,SUMIFS(TB_Balance_11,TB_Entity,EJ$7,Cards_Selection,$CR126)-SUMIFS(TB_Balance_10,TB_Entity,EJ$7,Cards_Selection,$CR126))</f>
        <v>0</v>
      </c>
      <c r="EK126" s="9">
        <f t="shared" si="869"/>
        <v>0</v>
      </c>
      <c r="EL126" s="9">
        <f t="shared" si="826"/>
        <v>0</v>
      </c>
      <c r="EM126" s="9">
        <f t="shared" ref="EM126:EN151" si="870">IF(EM$6&gt;month_of_report,0,SUMIFS(TB_Balance_12,TB_Entity,EM$7,Cards_Selection,$CR126)-SUMIFS(TB_Balance_11,TB_Entity,EM$7,Cards_Selection,$CR126))</f>
        <v>0</v>
      </c>
      <c r="EN126" s="9">
        <f t="shared" si="870"/>
        <v>142626.83000000002</v>
      </c>
      <c r="EO126" s="9">
        <f t="shared" si="827"/>
        <v>142626.83000000002</v>
      </c>
      <c r="EP126" s="9">
        <f t="shared" ref="EP126:EP151" si="871">SUM(EM126,EJ126,EG126)</f>
        <v>0</v>
      </c>
      <c r="EQ126" s="9">
        <f t="shared" ref="EQ126:EQ151" si="872">SUM(EN126,EK126,EH126)</f>
        <v>142626.83000000002</v>
      </c>
      <c r="ER126" s="9">
        <f t="shared" ref="ER126:ER151" si="873">SUM(EO126,EL126,EI126)</f>
        <v>142626.83000000002</v>
      </c>
      <c r="ES126" s="602"/>
    </row>
    <row r="127" spans="2:149" outlineLevel="1" x14ac:dyDescent="0.25">
      <c r="B127" s="601"/>
      <c r="C127" s="23">
        <v>15205002602</v>
      </c>
      <c r="D127" s="602" t="str">
        <f t="shared" si="629"/>
        <v>Recruitment</v>
      </c>
      <c r="F127" t="str">
        <f t="shared" si="808"/>
        <v>G&amp;A - Recruiting</v>
      </c>
      <c r="H127" s="9">
        <f t="shared" si="828"/>
        <v>1089.9000000000001</v>
      </c>
      <c r="I127" s="9">
        <f ca="1">SUMIF(Cards_selection_BPL,$C127,INDIRECT(Index!$P$16))</f>
        <v>0</v>
      </c>
      <c r="J127" s="120">
        <f t="shared" ca="1" si="829"/>
        <v>-1089.9000000000001</v>
      </c>
      <c r="L127" s="9">
        <f t="shared" si="830"/>
        <v>1089.9000000000001</v>
      </c>
      <c r="M127" s="9">
        <f ca="1">IF(LEFT($L$6,2)="Q1",SUMIF(Cards_selection_BPL,$C127,INDIRECT(Index!$Q$16)),IF(LEFT($L$6,2)="Q2",SUMIF(Cards_selection_BPL,$C127,INDIRECT(Index!$Q$16))-SUMIF(Cards_selection_BPL,$C127,Balance_bplm_03),IF(LEFT($L$6,2)="Q3",SUMIF(Cards_selection_BPL,$C127,INDIRECT(Index!$Q$16))-SUMIF(Cards_selection_BPL,$C127,Balance_bplm_06),IF(LEFT($L$6,2)="Q4",SUMIF(Cards_selection_BPL,$C127,INDIRECT(Index!$Q$16))-SUMIF(Cards_selection_BPL,$C127,Balance_bplm_09),0))))</f>
        <v>0</v>
      </c>
      <c r="N127" s="120">
        <f t="shared" ca="1" si="831"/>
        <v>-1089.9000000000001</v>
      </c>
      <c r="P127" s="9">
        <f t="shared" si="832"/>
        <v>1089.9000000000001</v>
      </c>
      <c r="Q127" s="9">
        <f ca="1">SUMIF(Cards_selection_BPL,$C127,INDIRECT(Index!$Q$16))</f>
        <v>0</v>
      </c>
      <c r="R127" s="120">
        <f t="shared" ca="1" si="833"/>
        <v>-1089.9000000000001</v>
      </c>
      <c r="S127" s="602"/>
      <c r="U127" s="601"/>
      <c r="V127" s="64">
        <v>0</v>
      </c>
      <c r="W127" s="64"/>
      <c r="X127" s="9">
        <f t="shared" si="809"/>
        <v>0</v>
      </c>
      <c r="Y127" s="9">
        <f t="shared" si="834"/>
        <v>0</v>
      </c>
      <c r="Z127" s="9">
        <f t="shared" si="835"/>
        <v>0</v>
      </c>
      <c r="AA127" s="9"/>
      <c r="AB127" s="9">
        <f t="shared" si="836"/>
        <v>0</v>
      </c>
      <c r="AC127" s="9">
        <f t="shared" si="837"/>
        <v>0</v>
      </c>
      <c r="AD127" s="9"/>
      <c r="AE127" s="9">
        <f t="shared" si="838"/>
        <v>0</v>
      </c>
      <c r="AF127" s="830">
        <f t="shared" si="839"/>
        <v>0</v>
      </c>
      <c r="AG127" s="9"/>
      <c r="AH127" s="9">
        <f t="shared" si="840"/>
        <v>0</v>
      </c>
      <c r="AI127" s="830">
        <f t="shared" si="841"/>
        <v>1089.9000000000001</v>
      </c>
      <c r="AJ127" s="602"/>
      <c r="AL127" s="601"/>
      <c r="AM127" s="882">
        <f t="shared" si="842"/>
        <v>1089.9000000000001</v>
      </c>
      <c r="AN127" s="9">
        <f t="shared" si="810"/>
        <v>3523.96</v>
      </c>
      <c r="AO127" s="602"/>
      <c r="AR127" s="601" t="str">
        <f t="shared" si="631"/>
        <v/>
      </c>
      <c r="AS127">
        <f t="shared" si="632"/>
        <v>15205002602</v>
      </c>
      <c r="AT127" s="602" t="str">
        <f t="shared" si="811"/>
        <v>Recruitment</v>
      </c>
      <c r="AU127" t="str">
        <f t="shared" si="633"/>
        <v/>
      </c>
      <c r="AV127" t="str">
        <f t="shared" si="634"/>
        <v>G&amp;A - Recruiting</v>
      </c>
      <c r="AX127" s="64"/>
      <c r="AY127" s="64"/>
      <c r="AZ127" s="64"/>
      <c r="BA127" s="64"/>
      <c r="BB127" s="64"/>
      <c r="BC127" s="688">
        <f t="shared" si="843"/>
        <v>0</v>
      </c>
      <c r="BD127" s="64"/>
      <c r="BE127" s="64"/>
      <c r="BF127" s="64"/>
      <c r="BG127" s="688">
        <f t="shared" si="844"/>
        <v>0</v>
      </c>
      <c r="BH127" s="64"/>
      <c r="BI127" s="64"/>
      <c r="BJ127" s="64"/>
      <c r="BK127" s="688">
        <f t="shared" si="845"/>
        <v>0</v>
      </c>
      <c r="BL127" s="64"/>
      <c r="BM127" s="64"/>
      <c r="BN127" s="64"/>
      <c r="BO127" s="688">
        <f t="shared" si="846"/>
        <v>0</v>
      </c>
      <c r="BP127" s="687">
        <f t="shared" si="847"/>
        <v>0</v>
      </c>
      <c r="BQ127" s="602"/>
      <c r="BS127" s="615">
        <f t="shared" si="815"/>
        <v>0</v>
      </c>
      <c r="BT127" s="9">
        <f t="shared" si="815"/>
        <v>0</v>
      </c>
      <c r="BU127" s="9">
        <f t="shared" si="848"/>
        <v>0</v>
      </c>
      <c r="BV127" s="9">
        <f t="shared" si="815"/>
        <v>0</v>
      </c>
      <c r="BW127" s="9">
        <f t="shared" si="848"/>
        <v>0</v>
      </c>
      <c r="BX127" s="9">
        <f t="shared" si="815"/>
        <v>0</v>
      </c>
      <c r="BY127" s="9">
        <f t="shared" si="848"/>
        <v>0</v>
      </c>
      <c r="BZ127" s="9">
        <f t="shared" si="815"/>
        <v>0</v>
      </c>
      <c r="CA127" s="9">
        <f t="shared" si="848"/>
        <v>0</v>
      </c>
      <c r="CB127" s="9">
        <f t="shared" si="815"/>
        <v>0</v>
      </c>
      <c r="CC127" s="9">
        <f t="shared" si="848"/>
        <v>0</v>
      </c>
      <c r="CD127" s="9">
        <f t="shared" si="815"/>
        <v>0</v>
      </c>
      <c r="CE127" s="9">
        <f t="shared" si="848"/>
        <v>0</v>
      </c>
      <c r="CF127" s="9">
        <f t="shared" si="815"/>
        <v>0</v>
      </c>
      <c r="CG127" s="9">
        <f t="shared" si="848"/>
        <v>0</v>
      </c>
      <c r="CH127" s="9">
        <f t="shared" si="815"/>
        <v>0</v>
      </c>
      <c r="CI127" s="9">
        <f t="shared" si="848"/>
        <v>0</v>
      </c>
      <c r="CJ127" s="9">
        <f t="shared" si="815"/>
        <v>0</v>
      </c>
      <c r="CK127" s="9">
        <f t="shared" si="848"/>
        <v>0</v>
      </c>
      <c r="CL127" s="9">
        <f t="shared" si="815"/>
        <v>0</v>
      </c>
      <c r="CM127" s="9">
        <f t="shared" si="848"/>
        <v>0</v>
      </c>
      <c r="CN127" s="9">
        <f t="shared" si="815"/>
        <v>0</v>
      </c>
      <c r="CO127" s="616">
        <f t="shared" si="849"/>
        <v>0</v>
      </c>
      <c r="CQ127" s="601"/>
      <c r="CR127">
        <f t="shared" si="626"/>
        <v>15205002602</v>
      </c>
      <c r="CS127" s="602" t="str">
        <f t="shared" si="637"/>
        <v>Recruitment</v>
      </c>
      <c r="CT127" t="str">
        <f t="shared" si="627"/>
        <v/>
      </c>
      <c r="CU127" t="str">
        <f t="shared" si="628"/>
        <v>G&amp;A - Recruiting</v>
      </c>
      <c r="CW127" s="9">
        <f t="shared" si="850"/>
        <v>0</v>
      </c>
      <c r="CX127" s="9">
        <f t="shared" si="850"/>
        <v>0</v>
      </c>
      <c r="CY127" s="9">
        <f t="shared" si="816"/>
        <v>0</v>
      </c>
      <c r="CZ127" s="9">
        <f t="shared" si="851"/>
        <v>0</v>
      </c>
      <c r="DA127" s="9">
        <f t="shared" si="851"/>
        <v>0</v>
      </c>
      <c r="DB127" s="9">
        <f t="shared" si="817"/>
        <v>0</v>
      </c>
      <c r="DC127" s="9">
        <f t="shared" si="852"/>
        <v>0</v>
      </c>
      <c r="DD127" s="9">
        <f t="shared" si="852"/>
        <v>0</v>
      </c>
      <c r="DE127" s="9">
        <f t="shared" si="818"/>
        <v>0</v>
      </c>
      <c r="DF127" s="9">
        <f t="shared" si="853"/>
        <v>0</v>
      </c>
      <c r="DG127" s="9">
        <f t="shared" si="854"/>
        <v>0</v>
      </c>
      <c r="DH127" s="9">
        <f t="shared" si="855"/>
        <v>0</v>
      </c>
      <c r="DI127" s="9">
        <f t="shared" si="856"/>
        <v>0</v>
      </c>
      <c r="DJ127" s="9">
        <f t="shared" si="856"/>
        <v>0</v>
      </c>
      <c r="DK127" s="9">
        <f t="shared" si="819"/>
        <v>0</v>
      </c>
      <c r="DL127" s="9">
        <f t="shared" si="857"/>
        <v>0</v>
      </c>
      <c r="DM127" s="9">
        <f t="shared" si="857"/>
        <v>0</v>
      </c>
      <c r="DN127" s="9">
        <f t="shared" si="820"/>
        <v>0</v>
      </c>
      <c r="DO127" s="9">
        <f t="shared" si="858"/>
        <v>0</v>
      </c>
      <c r="DP127" s="9">
        <f t="shared" si="858"/>
        <v>0</v>
      </c>
      <c r="DQ127" s="9">
        <f t="shared" si="821"/>
        <v>0</v>
      </c>
      <c r="DR127" s="9">
        <f t="shared" si="859"/>
        <v>0</v>
      </c>
      <c r="DS127" s="9">
        <f t="shared" si="860"/>
        <v>0</v>
      </c>
      <c r="DT127" s="9">
        <f t="shared" si="861"/>
        <v>0</v>
      </c>
      <c r="DU127" s="9">
        <f t="shared" si="862"/>
        <v>0</v>
      </c>
      <c r="DV127" s="9">
        <f t="shared" si="862"/>
        <v>0</v>
      </c>
      <c r="DW127" s="9">
        <f t="shared" si="822"/>
        <v>0</v>
      </c>
      <c r="DX127" s="9">
        <f t="shared" si="863"/>
        <v>0</v>
      </c>
      <c r="DY127" s="9">
        <f t="shared" si="863"/>
        <v>0</v>
      </c>
      <c r="DZ127" s="9">
        <f t="shared" si="823"/>
        <v>0</v>
      </c>
      <c r="EA127" s="9">
        <f t="shared" si="864"/>
        <v>0</v>
      </c>
      <c r="EB127" s="9">
        <f t="shared" si="864"/>
        <v>0</v>
      </c>
      <c r="EC127" s="9">
        <f t="shared" si="824"/>
        <v>0</v>
      </c>
      <c r="ED127" s="9">
        <f t="shared" si="865"/>
        <v>0</v>
      </c>
      <c r="EE127" s="9">
        <f t="shared" si="866"/>
        <v>0</v>
      </c>
      <c r="EF127" s="9">
        <f t="shared" si="867"/>
        <v>0</v>
      </c>
      <c r="EG127" s="9">
        <f t="shared" si="868"/>
        <v>0</v>
      </c>
      <c r="EH127" s="9">
        <f t="shared" si="868"/>
        <v>0</v>
      </c>
      <c r="EI127" s="9">
        <f t="shared" si="825"/>
        <v>0</v>
      </c>
      <c r="EJ127" s="9">
        <f t="shared" si="869"/>
        <v>0</v>
      </c>
      <c r="EK127" s="9">
        <f t="shared" si="869"/>
        <v>0</v>
      </c>
      <c r="EL127" s="9">
        <f t="shared" si="826"/>
        <v>0</v>
      </c>
      <c r="EM127" s="9">
        <f t="shared" si="870"/>
        <v>0</v>
      </c>
      <c r="EN127" s="9">
        <f t="shared" si="870"/>
        <v>1089.9000000000001</v>
      </c>
      <c r="EO127" s="9">
        <f t="shared" si="827"/>
        <v>1089.9000000000001</v>
      </c>
      <c r="EP127" s="9">
        <f t="shared" si="871"/>
        <v>0</v>
      </c>
      <c r="EQ127" s="9">
        <f t="shared" si="872"/>
        <v>1089.9000000000001</v>
      </c>
      <c r="ER127" s="9">
        <f t="shared" si="873"/>
        <v>1089.9000000000001</v>
      </c>
      <c r="ES127" s="602"/>
    </row>
    <row r="128" spans="2:149" outlineLevel="1" x14ac:dyDescent="0.25">
      <c r="B128" s="601"/>
      <c r="C128" s="23">
        <v>15205047603</v>
      </c>
      <c r="D128" s="602" t="str">
        <f t="shared" si="629"/>
        <v>Bonus</v>
      </c>
      <c r="F128" t="str">
        <f t="shared" si="808"/>
        <v>G&amp;A- Total G&amp;A IL MBO ($)</v>
      </c>
      <c r="H128" s="9">
        <f t="shared" si="828"/>
        <v>0</v>
      </c>
      <c r="I128" s="9">
        <f ca="1">SUMIF(Cards_selection_BPL,$C128,INDIRECT(Index!$P$16))</f>
        <v>0</v>
      </c>
      <c r="J128" s="120">
        <f t="shared" ca="1" si="829"/>
        <v>0</v>
      </c>
      <c r="L128" s="9">
        <f t="shared" si="830"/>
        <v>0</v>
      </c>
      <c r="M128" s="9">
        <f ca="1">IF(LEFT($L$6,2)="Q1",SUMIF(Cards_selection_BPL,$C128,INDIRECT(Index!$Q$16)),IF(LEFT($L$6,2)="Q2",SUMIF(Cards_selection_BPL,$C128,INDIRECT(Index!$Q$16))-SUMIF(Cards_selection_BPL,$C128,Balance_bplm_03),IF(LEFT($L$6,2)="Q3",SUMIF(Cards_selection_BPL,$C128,INDIRECT(Index!$Q$16))-SUMIF(Cards_selection_BPL,$C128,Balance_bplm_06),IF(LEFT($L$6,2)="Q4",SUMIF(Cards_selection_BPL,$C128,INDIRECT(Index!$Q$16))-SUMIF(Cards_selection_BPL,$C128,Balance_bplm_09),0))))</f>
        <v>0</v>
      </c>
      <c r="N128" s="120">
        <f t="shared" ca="1" si="831"/>
        <v>0</v>
      </c>
      <c r="P128" s="9">
        <f t="shared" si="832"/>
        <v>0</v>
      </c>
      <c r="Q128" s="9">
        <f ca="1">SUMIF(Cards_selection_BPL,$C128,INDIRECT(Index!$Q$16))</f>
        <v>0</v>
      </c>
      <c r="R128" s="120">
        <f t="shared" ca="1" si="833"/>
        <v>0</v>
      </c>
      <c r="S128" s="602"/>
      <c r="U128" s="601"/>
      <c r="V128" s="64"/>
      <c r="W128" s="64"/>
      <c r="X128" s="9">
        <f t="shared" si="809"/>
        <v>0</v>
      </c>
      <c r="Y128" s="9">
        <f t="shared" si="834"/>
        <v>0</v>
      </c>
      <c r="Z128" s="9">
        <f t="shared" si="835"/>
        <v>0</v>
      </c>
      <c r="AA128" s="9"/>
      <c r="AB128" s="9">
        <f t="shared" si="836"/>
        <v>0</v>
      </c>
      <c r="AC128" s="9">
        <f t="shared" si="837"/>
        <v>0</v>
      </c>
      <c r="AD128" s="9"/>
      <c r="AE128" s="9">
        <f t="shared" si="838"/>
        <v>0</v>
      </c>
      <c r="AF128" s="830">
        <f t="shared" si="839"/>
        <v>0</v>
      </c>
      <c r="AG128" s="9"/>
      <c r="AH128" s="9">
        <f t="shared" si="840"/>
        <v>0</v>
      </c>
      <c r="AI128" s="830">
        <f t="shared" si="841"/>
        <v>0</v>
      </c>
      <c r="AJ128" s="602"/>
      <c r="AL128" s="601"/>
      <c r="AM128" s="882">
        <f t="shared" si="842"/>
        <v>0</v>
      </c>
      <c r="AN128" s="9">
        <f t="shared" si="810"/>
        <v>0</v>
      </c>
      <c r="AO128" s="602"/>
      <c r="AR128" s="601" t="str">
        <f t="shared" si="631"/>
        <v/>
      </c>
      <c r="AS128">
        <f t="shared" si="632"/>
        <v>15205047603</v>
      </c>
      <c r="AT128" s="602" t="str">
        <f t="shared" si="811"/>
        <v>Bonus</v>
      </c>
      <c r="AU128" t="str">
        <f t="shared" si="633"/>
        <v/>
      </c>
      <c r="AV128" t="str">
        <f t="shared" si="634"/>
        <v>G&amp;A- Total G&amp;A IL MBO ($)</v>
      </c>
      <c r="AX128" s="64"/>
      <c r="AY128" s="64"/>
      <c r="AZ128" s="64"/>
      <c r="BA128" s="64"/>
      <c r="BB128" s="64"/>
      <c r="BC128" s="688">
        <f t="shared" si="843"/>
        <v>0</v>
      </c>
      <c r="BD128" s="64"/>
      <c r="BE128" s="64"/>
      <c r="BF128" s="64"/>
      <c r="BG128" s="688">
        <f t="shared" si="844"/>
        <v>0</v>
      </c>
      <c r="BH128" s="64"/>
      <c r="BI128" s="64"/>
      <c r="BJ128" s="64"/>
      <c r="BK128" s="688">
        <f t="shared" si="845"/>
        <v>0</v>
      </c>
      <c r="BL128" s="64"/>
      <c r="BM128" s="64"/>
      <c r="BN128" s="64"/>
      <c r="BO128" s="688">
        <f t="shared" si="846"/>
        <v>0</v>
      </c>
      <c r="BP128" s="687">
        <f t="shared" si="847"/>
        <v>0</v>
      </c>
      <c r="BQ128" s="602"/>
      <c r="BS128" s="615">
        <f t="shared" si="815"/>
        <v>0</v>
      </c>
      <c r="BT128" s="9">
        <f t="shared" si="815"/>
        <v>0</v>
      </c>
      <c r="BU128" s="9">
        <f t="shared" si="848"/>
        <v>0</v>
      </c>
      <c r="BV128" s="9">
        <f t="shared" si="815"/>
        <v>0</v>
      </c>
      <c r="BW128" s="9">
        <f t="shared" ref="BW128:BW140" si="874">SUM(BU128:BV128)</f>
        <v>0</v>
      </c>
      <c r="BX128" s="9">
        <f t="shared" si="815"/>
        <v>0</v>
      </c>
      <c r="BY128" s="9">
        <f t="shared" si="848"/>
        <v>0</v>
      </c>
      <c r="BZ128" s="9">
        <f t="shared" si="815"/>
        <v>0</v>
      </c>
      <c r="CA128" s="9">
        <f t="shared" si="848"/>
        <v>0</v>
      </c>
      <c r="CB128" s="9">
        <f t="shared" si="815"/>
        <v>0</v>
      </c>
      <c r="CC128" s="9">
        <f t="shared" ref="CC128:CC136" si="875">SUM(CA128:CB128)</f>
        <v>0</v>
      </c>
      <c r="CD128" s="9">
        <f t="shared" si="815"/>
        <v>0</v>
      </c>
      <c r="CE128" s="9">
        <f t="shared" si="848"/>
        <v>0</v>
      </c>
      <c r="CF128" s="9">
        <f t="shared" si="815"/>
        <v>0</v>
      </c>
      <c r="CG128" s="9">
        <f t="shared" si="848"/>
        <v>0</v>
      </c>
      <c r="CH128" s="9">
        <f t="shared" si="815"/>
        <v>0</v>
      </c>
      <c r="CI128" s="9">
        <f t="shared" si="848"/>
        <v>0</v>
      </c>
      <c r="CJ128" s="9">
        <f t="shared" si="815"/>
        <v>0</v>
      </c>
      <c r="CK128" s="9">
        <f t="shared" si="848"/>
        <v>0</v>
      </c>
      <c r="CL128" s="9">
        <f t="shared" si="815"/>
        <v>0</v>
      </c>
      <c r="CM128" s="9">
        <f t="shared" si="848"/>
        <v>0</v>
      </c>
      <c r="CN128" s="9">
        <f t="shared" si="815"/>
        <v>0</v>
      </c>
      <c r="CO128" s="616">
        <f t="shared" si="849"/>
        <v>0</v>
      </c>
      <c r="CQ128" s="601"/>
      <c r="CR128">
        <f t="shared" si="626"/>
        <v>15205047603</v>
      </c>
      <c r="CS128" s="602" t="str">
        <f t="shared" si="637"/>
        <v>Bonus</v>
      </c>
      <c r="CT128" t="str">
        <f t="shared" si="627"/>
        <v/>
      </c>
      <c r="CU128" t="str">
        <f t="shared" si="628"/>
        <v>G&amp;A- Total G&amp;A IL MBO ($)</v>
      </c>
      <c r="CW128" s="9">
        <f t="shared" si="850"/>
        <v>0</v>
      </c>
      <c r="CX128" s="9">
        <f t="shared" si="850"/>
        <v>0</v>
      </c>
      <c r="CY128" s="9">
        <f t="shared" si="816"/>
        <v>0</v>
      </c>
      <c r="CZ128" s="9">
        <f t="shared" si="851"/>
        <v>0</v>
      </c>
      <c r="DA128" s="9">
        <f t="shared" si="851"/>
        <v>0</v>
      </c>
      <c r="DB128" s="9">
        <f t="shared" si="817"/>
        <v>0</v>
      </c>
      <c r="DC128" s="9">
        <f t="shared" si="852"/>
        <v>0</v>
      </c>
      <c r="DD128" s="9">
        <f t="shared" si="852"/>
        <v>0</v>
      </c>
      <c r="DE128" s="9">
        <f t="shared" si="818"/>
        <v>0</v>
      </c>
      <c r="DF128" s="9">
        <f t="shared" si="853"/>
        <v>0</v>
      </c>
      <c r="DG128" s="9">
        <f t="shared" si="854"/>
        <v>0</v>
      </c>
      <c r="DH128" s="9">
        <f t="shared" si="855"/>
        <v>0</v>
      </c>
      <c r="DI128" s="9">
        <f t="shared" si="856"/>
        <v>0</v>
      </c>
      <c r="DJ128" s="9">
        <f t="shared" si="856"/>
        <v>0</v>
      </c>
      <c r="DK128" s="9">
        <f t="shared" si="819"/>
        <v>0</v>
      </c>
      <c r="DL128" s="9">
        <f t="shared" si="857"/>
        <v>0</v>
      </c>
      <c r="DM128" s="9">
        <f t="shared" si="857"/>
        <v>0</v>
      </c>
      <c r="DN128" s="9">
        <f t="shared" si="820"/>
        <v>0</v>
      </c>
      <c r="DO128" s="9">
        <f t="shared" si="858"/>
        <v>0</v>
      </c>
      <c r="DP128" s="9">
        <f t="shared" si="858"/>
        <v>0</v>
      </c>
      <c r="DQ128" s="9">
        <f t="shared" si="821"/>
        <v>0</v>
      </c>
      <c r="DR128" s="9">
        <f t="shared" si="859"/>
        <v>0</v>
      </c>
      <c r="DS128" s="9">
        <f t="shared" si="860"/>
        <v>0</v>
      </c>
      <c r="DT128" s="9">
        <f t="shared" si="861"/>
        <v>0</v>
      </c>
      <c r="DU128" s="9">
        <f t="shared" si="862"/>
        <v>0</v>
      </c>
      <c r="DV128" s="9">
        <f t="shared" si="862"/>
        <v>0</v>
      </c>
      <c r="DW128" s="9">
        <f t="shared" si="822"/>
        <v>0</v>
      </c>
      <c r="DX128" s="9">
        <f t="shared" si="863"/>
        <v>0</v>
      </c>
      <c r="DY128" s="9">
        <f t="shared" si="863"/>
        <v>0</v>
      </c>
      <c r="DZ128" s="9">
        <f t="shared" si="823"/>
        <v>0</v>
      </c>
      <c r="EA128" s="9">
        <f t="shared" si="864"/>
        <v>0</v>
      </c>
      <c r="EB128" s="9">
        <f t="shared" si="864"/>
        <v>0</v>
      </c>
      <c r="EC128" s="9">
        <f t="shared" si="824"/>
        <v>0</v>
      </c>
      <c r="ED128" s="9">
        <f t="shared" si="865"/>
        <v>0</v>
      </c>
      <c r="EE128" s="9">
        <f t="shared" si="866"/>
        <v>0</v>
      </c>
      <c r="EF128" s="9">
        <f t="shared" si="867"/>
        <v>0</v>
      </c>
      <c r="EG128" s="9">
        <f t="shared" si="868"/>
        <v>0</v>
      </c>
      <c r="EH128" s="9">
        <f t="shared" si="868"/>
        <v>0</v>
      </c>
      <c r="EI128" s="9">
        <f t="shared" si="825"/>
        <v>0</v>
      </c>
      <c r="EJ128" s="9">
        <f t="shared" si="869"/>
        <v>0</v>
      </c>
      <c r="EK128" s="9">
        <f t="shared" si="869"/>
        <v>0</v>
      </c>
      <c r="EL128" s="9">
        <f t="shared" si="826"/>
        <v>0</v>
      </c>
      <c r="EM128" s="9">
        <f t="shared" si="870"/>
        <v>0</v>
      </c>
      <c r="EN128" s="9">
        <f t="shared" si="870"/>
        <v>0</v>
      </c>
      <c r="EO128" s="9">
        <f t="shared" si="827"/>
        <v>0</v>
      </c>
      <c r="EP128" s="9">
        <f t="shared" si="871"/>
        <v>0</v>
      </c>
      <c r="EQ128" s="9">
        <f t="shared" si="872"/>
        <v>0</v>
      </c>
      <c r="ER128" s="9">
        <f t="shared" si="873"/>
        <v>0</v>
      </c>
      <c r="ES128" s="602"/>
    </row>
    <row r="129" spans="2:149" outlineLevel="1" x14ac:dyDescent="0.25">
      <c r="B129" s="601"/>
      <c r="C129" s="23">
        <v>15205048604</v>
      </c>
      <c r="D129" s="602" t="str">
        <f t="shared" si="629"/>
        <v>Signing bonus</v>
      </c>
      <c r="F129" t="str">
        <f t="shared" si="808"/>
        <v>G&amp;A- Total G&amp;A IL Signature Bonus ($)</v>
      </c>
      <c r="H129" s="9">
        <f t="shared" si="828"/>
        <v>0</v>
      </c>
      <c r="I129" s="9">
        <f ca="1">SUMIF(Cards_selection_BPL,$C129,INDIRECT(Index!$P$16))</f>
        <v>0</v>
      </c>
      <c r="J129" s="120">
        <f t="shared" ca="1" si="829"/>
        <v>0</v>
      </c>
      <c r="L129" s="9">
        <f t="shared" si="830"/>
        <v>0</v>
      </c>
      <c r="M129" s="9">
        <f ca="1">IF(LEFT($L$6,2)="Q1",SUMIF(Cards_selection_BPL,$C129,INDIRECT(Index!$Q$16)),IF(LEFT($L$6,2)="Q2",SUMIF(Cards_selection_BPL,$C129,INDIRECT(Index!$Q$16))-SUMIF(Cards_selection_BPL,$C129,Balance_bplm_03),IF(LEFT($L$6,2)="Q3",SUMIF(Cards_selection_BPL,$C129,INDIRECT(Index!$Q$16))-SUMIF(Cards_selection_BPL,$C129,Balance_bplm_06),IF(LEFT($L$6,2)="Q4",SUMIF(Cards_selection_BPL,$C129,INDIRECT(Index!$Q$16))-SUMIF(Cards_selection_BPL,$C129,Balance_bplm_09),0))))</f>
        <v>0</v>
      </c>
      <c r="N129" s="120">
        <f t="shared" ca="1" si="831"/>
        <v>0</v>
      </c>
      <c r="P129" s="9">
        <f t="shared" si="832"/>
        <v>0</v>
      </c>
      <c r="Q129" s="9">
        <f ca="1">SUMIF(Cards_selection_BPL,$C129,INDIRECT(Index!$Q$16))</f>
        <v>0</v>
      </c>
      <c r="R129" s="120">
        <f t="shared" ca="1" si="833"/>
        <v>0</v>
      </c>
      <c r="S129" s="602"/>
      <c r="U129" s="601"/>
      <c r="V129" s="64"/>
      <c r="W129" s="64"/>
      <c r="X129" s="9">
        <f t="shared" si="809"/>
        <v>0</v>
      </c>
      <c r="Y129" s="9">
        <f t="shared" si="834"/>
        <v>0</v>
      </c>
      <c r="Z129" s="9">
        <f t="shared" si="835"/>
        <v>0</v>
      </c>
      <c r="AA129" s="9"/>
      <c r="AB129" s="9">
        <f t="shared" si="836"/>
        <v>0</v>
      </c>
      <c r="AC129" s="9">
        <f t="shared" si="837"/>
        <v>0</v>
      </c>
      <c r="AD129" s="9"/>
      <c r="AE129" s="9">
        <f t="shared" si="838"/>
        <v>0</v>
      </c>
      <c r="AF129" s="830">
        <f t="shared" si="839"/>
        <v>0</v>
      </c>
      <c r="AG129" s="9"/>
      <c r="AH129" s="9">
        <f t="shared" si="840"/>
        <v>0</v>
      </c>
      <c r="AI129" s="830">
        <f t="shared" si="841"/>
        <v>0</v>
      </c>
      <c r="AJ129" s="602"/>
      <c r="AL129" s="601"/>
      <c r="AM129" s="882">
        <f t="shared" si="842"/>
        <v>0</v>
      </c>
      <c r="AN129" s="9">
        <f t="shared" si="810"/>
        <v>0</v>
      </c>
      <c r="AO129" s="602"/>
      <c r="AR129" s="601" t="str">
        <f t="shared" si="631"/>
        <v/>
      </c>
      <c r="AS129">
        <f t="shared" si="632"/>
        <v>15205048604</v>
      </c>
      <c r="AT129" s="602" t="str">
        <f t="shared" si="811"/>
        <v>Signing bonus</v>
      </c>
      <c r="AU129" t="str">
        <f t="shared" si="633"/>
        <v/>
      </c>
      <c r="AV129" t="str">
        <f t="shared" si="634"/>
        <v>G&amp;A- Total G&amp;A IL Signature Bonus ($)</v>
      </c>
      <c r="AX129" s="64"/>
      <c r="AY129" s="64"/>
      <c r="AZ129" s="64"/>
      <c r="BA129" s="64"/>
      <c r="BB129" s="64"/>
      <c r="BC129" s="688">
        <f t="shared" si="843"/>
        <v>0</v>
      </c>
      <c r="BD129" s="64"/>
      <c r="BE129" s="64"/>
      <c r="BF129" s="64"/>
      <c r="BG129" s="688">
        <f t="shared" si="844"/>
        <v>0</v>
      </c>
      <c r="BH129" s="64"/>
      <c r="BI129" s="64"/>
      <c r="BJ129" s="64"/>
      <c r="BK129" s="688">
        <f t="shared" si="845"/>
        <v>0</v>
      </c>
      <c r="BL129" s="64"/>
      <c r="BM129" s="64"/>
      <c r="BN129" s="64"/>
      <c r="BO129" s="688">
        <f t="shared" si="846"/>
        <v>0</v>
      </c>
      <c r="BP129" s="687">
        <f t="shared" si="847"/>
        <v>0</v>
      </c>
      <c r="BQ129" s="602"/>
      <c r="BS129" s="615">
        <f t="shared" si="815"/>
        <v>0</v>
      </c>
      <c r="BT129" s="9">
        <f t="shared" si="815"/>
        <v>0</v>
      </c>
      <c r="BU129" s="9">
        <f t="shared" si="848"/>
        <v>0</v>
      </c>
      <c r="BV129" s="9">
        <f t="shared" si="815"/>
        <v>0</v>
      </c>
      <c r="BW129" s="9">
        <f t="shared" si="874"/>
        <v>0</v>
      </c>
      <c r="BX129" s="9">
        <f t="shared" si="815"/>
        <v>0</v>
      </c>
      <c r="BY129" s="9">
        <f t="shared" si="848"/>
        <v>0</v>
      </c>
      <c r="BZ129" s="9">
        <f t="shared" si="815"/>
        <v>0</v>
      </c>
      <c r="CA129" s="9">
        <f t="shared" si="848"/>
        <v>0</v>
      </c>
      <c r="CB129" s="9">
        <f t="shared" si="815"/>
        <v>0</v>
      </c>
      <c r="CC129" s="9">
        <f t="shared" si="875"/>
        <v>0</v>
      </c>
      <c r="CD129" s="9">
        <f t="shared" si="815"/>
        <v>0</v>
      </c>
      <c r="CE129" s="9">
        <f t="shared" si="848"/>
        <v>0</v>
      </c>
      <c r="CF129" s="9">
        <f t="shared" si="815"/>
        <v>0</v>
      </c>
      <c r="CG129" s="9">
        <f t="shared" si="848"/>
        <v>0</v>
      </c>
      <c r="CH129" s="9">
        <f t="shared" si="815"/>
        <v>0</v>
      </c>
      <c r="CI129" s="9">
        <f t="shared" si="848"/>
        <v>0</v>
      </c>
      <c r="CJ129" s="9">
        <f t="shared" si="815"/>
        <v>0</v>
      </c>
      <c r="CK129" s="9">
        <f t="shared" si="848"/>
        <v>0</v>
      </c>
      <c r="CL129" s="9">
        <f t="shared" si="815"/>
        <v>0</v>
      </c>
      <c r="CM129" s="9">
        <f t="shared" si="848"/>
        <v>0</v>
      </c>
      <c r="CN129" s="9">
        <f t="shared" si="815"/>
        <v>0</v>
      </c>
      <c r="CO129" s="616">
        <f t="shared" si="849"/>
        <v>0</v>
      </c>
      <c r="CQ129" s="601"/>
      <c r="CR129">
        <f t="shared" si="626"/>
        <v>15205048604</v>
      </c>
      <c r="CS129" s="602" t="str">
        <f t="shared" si="637"/>
        <v>Signing bonus</v>
      </c>
      <c r="CT129" t="str">
        <f t="shared" si="627"/>
        <v/>
      </c>
      <c r="CU129" t="str">
        <f t="shared" si="628"/>
        <v>G&amp;A- Total G&amp;A IL Signature Bonus ($)</v>
      </c>
      <c r="CW129" s="9">
        <f t="shared" si="850"/>
        <v>0</v>
      </c>
      <c r="CX129" s="9">
        <f t="shared" si="850"/>
        <v>0</v>
      </c>
      <c r="CY129" s="9">
        <f t="shared" si="816"/>
        <v>0</v>
      </c>
      <c r="CZ129" s="9">
        <f t="shared" si="851"/>
        <v>0</v>
      </c>
      <c r="DA129" s="9">
        <f t="shared" si="851"/>
        <v>0</v>
      </c>
      <c r="DB129" s="9">
        <f t="shared" si="817"/>
        <v>0</v>
      </c>
      <c r="DC129" s="9">
        <f t="shared" si="852"/>
        <v>0</v>
      </c>
      <c r="DD129" s="9">
        <f t="shared" si="852"/>
        <v>0</v>
      </c>
      <c r="DE129" s="9">
        <f t="shared" si="818"/>
        <v>0</v>
      </c>
      <c r="DF129" s="9">
        <f t="shared" si="853"/>
        <v>0</v>
      </c>
      <c r="DG129" s="9">
        <f t="shared" si="854"/>
        <v>0</v>
      </c>
      <c r="DH129" s="9">
        <f t="shared" si="855"/>
        <v>0</v>
      </c>
      <c r="DI129" s="9">
        <f t="shared" si="856"/>
        <v>0</v>
      </c>
      <c r="DJ129" s="9">
        <f t="shared" si="856"/>
        <v>0</v>
      </c>
      <c r="DK129" s="9">
        <f t="shared" si="819"/>
        <v>0</v>
      </c>
      <c r="DL129" s="9">
        <f t="shared" si="857"/>
        <v>0</v>
      </c>
      <c r="DM129" s="9">
        <f t="shared" si="857"/>
        <v>0</v>
      </c>
      <c r="DN129" s="9">
        <f t="shared" si="820"/>
        <v>0</v>
      </c>
      <c r="DO129" s="9">
        <f t="shared" si="858"/>
        <v>0</v>
      </c>
      <c r="DP129" s="9">
        <f t="shared" si="858"/>
        <v>0</v>
      </c>
      <c r="DQ129" s="9">
        <f t="shared" si="821"/>
        <v>0</v>
      </c>
      <c r="DR129" s="9">
        <f t="shared" si="859"/>
        <v>0</v>
      </c>
      <c r="DS129" s="9">
        <f t="shared" si="860"/>
        <v>0</v>
      </c>
      <c r="DT129" s="9">
        <f t="shared" si="861"/>
        <v>0</v>
      </c>
      <c r="DU129" s="9">
        <f t="shared" si="862"/>
        <v>0</v>
      </c>
      <c r="DV129" s="9">
        <f t="shared" si="862"/>
        <v>0</v>
      </c>
      <c r="DW129" s="9">
        <f t="shared" si="822"/>
        <v>0</v>
      </c>
      <c r="DX129" s="9">
        <f t="shared" si="863"/>
        <v>0</v>
      </c>
      <c r="DY129" s="9">
        <f t="shared" si="863"/>
        <v>0</v>
      </c>
      <c r="DZ129" s="9">
        <f t="shared" si="823"/>
        <v>0</v>
      </c>
      <c r="EA129" s="9">
        <f t="shared" si="864"/>
        <v>0</v>
      </c>
      <c r="EB129" s="9">
        <f t="shared" si="864"/>
        <v>0</v>
      </c>
      <c r="EC129" s="9">
        <f t="shared" si="824"/>
        <v>0</v>
      </c>
      <c r="ED129" s="9">
        <f t="shared" si="865"/>
        <v>0</v>
      </c>
      <c r="EE129" s="9">
        <f t="shared" si="866"/>
        <v>0</v>
      </c>
      <c r="EF129" s="9">
        <f t="shared" si="867"/>
        <v>0</v>
      </c>
      <c r="EG129" s="9">
        <f t="shared" si="868"/>
        <v>0</v>
      </c>
      <c r="EH129" s="9">
        <f t="shared" si="868"/>
        <v>0</v>
      </c>
      <c r="EI129" s="9">
        <f t="shared" si="825"/>
        <v>0</v>
      </c>
      <c r="EJ129" s="9">
        <f t="shared" si="869"/>
        <v>0</v>
      </c>
      <c r="EK129" s="9">
        <f t="shared" si="869"/>
        <v>0</v>
      </c>
      <c r="EL129" s="9">
        <f t="shared" si="826"/>
        <v>0</v>
      </c>
      <c r="EM129" s="9">
        <f t="shared" si="870"/>
        <v>0</v>
      </c>
      <c r="EN129" s="9">
        <f t="shared" si="870"/>
        <v>0</v>
      </c>
      <c r="EO129" s="9">
        <f t="shared" si="827"/>
        <v>0</v>
      </c>
      <c r="EP129" s="9">
        <f t="shared" si="871"/>
        <v>0</v>
      </c>
      <c r="EQ129" s="9">
        <f t="shared" si="872"/>
        <v>0</v>
      </c>
      <c r="ER129" s="9">
        <f t="shared" si="873"/>
        <v>0</v>
      </c>
      <c r="ES129" s="602"/>
    </row>
    <row r="130" spans="2:149" outlineLevel="1" x14ac:dyDescent="0.25">
      <c r="B130" s="601"/>
      <c r="C130" s="23">
        <v>15205009605</v>
      </c>
      <c r="D130" s="602" t="str">
        <f t="shared" si="629"/>
        <v>Rent &amp; Utilities</v>
      </c>
      <c r="F130" t="str">
        <f t="shared" si="808"/>
        <v>G&amp;A - Rent</v>
      </c>
      <c r="H130" s="9">
        <f t="shared" si="828"/>
        <v>50466.11</v>
      </c>
      <c r="I130" s="9">
        <f ca="1">SUMIF(Cards_selection_BPL,$C130,INDIRECT(Index!$P$16))</f>
        <v>4936.7088607594933</v>
      </c>
      <c r="J130" s="120">
        <f t="shared" ca="1" si="829"/>
        <v>-45529.401139240508</v>
      </c>
      <c r="L130" s="9">
        <f t="shared" si="830"/>
        <v>50466.11</v>
      </c>
      <c r="M130" s="9">
        <f ca="1">IF(LEFT($L$6,2)="Q1",SUMIF(Cards_selection_BPL,$C130,INDIRECT(Index!$Q$16)),IF(LEFT($L$6,2)="Q2",SUMIF(Cards_selection_BPL,$C130,INDIRECT(Index!$Q$16))-SUMIF(Cards_selection_BPL,$C130,Balance_bplm_03),IF(LEFT($L$6,2)="Q3",SUMIF(Cards_selection_BPL,$C130,INDIRECT(Index!$Q$16))-SUMIF(Cards_selection_BPL,$C130,Balance_bplm_06),IF(LEFT($L$6,2)="Q4",SUMIF(Cards_selection_BPL,$C130,INDIRECT(Index!$Q$16))-SUMIF(Cards_selection_BPL,$C130,Balance_bplm_09),0))))</f>
        <v>11518.987341772154</v>
      </c>
      <c r="N130" s="120">
        <f t="shared" ca="1" si="831"/>
        <v>-38947.122658227847</v>
      </c>
      <c r="P130" s="9">
        <f t="shared" si="832"/>
        <v>50466.11</v>
      </c>
      <c r="Q130" s="9">
        <f ca="1">SUMIF(Cards_selection_BPL,$C130,INDIRECT(Index!$Q$16))</f>
        <v>41139.240506329123</v>
      </c>
      <c r="R130" s="120">
        <f t="shared" ca="1" si="833"/>
        <v>-9326.869493670878</v>
      </c>
      <c r="S130" s="602"/>
      <c r="U130" s="601"/>
      <c r="V130" s="64">
        <v>8869.16</v>
      </c>
      <c r="W130" s="64"/>
      <c r="X130" s="9">
        <f t="shared" si="809"/>
        <v>0</v>
      </c>
      <c r="Y130" s="9">
        <f t="shared" si="834"/>
        <v>0</v>
      </c>
      <c r="Z130" s="9">
        <f t="shared" si="835"/>
        <v>0</v>
      </c>
      <c r="AA130" s="9"/>
      <c r="AB130" s="9">
        <f t="shared" si="836"/>
        <v>0</v>
      </c>
      <c r="AC130" s="9">
        <f t="shared" si="837"/>
        <v>0</v>
      </c>
      <c r="AD130" s="9"/>
      <c r="AE130" s="9">
        <f t="shared" si="838"/>
        <v>0</v>
      </c>
      <c r="AF130" s="830">
        <f t="shared" si="839"/>
        <v>0</v>
      </c>
      <c r="AG130" s="9"/>
      <c r="AH130" s="9">
        <f t="shared" si="840"/>
        <v>0</v>
      </c>
      <c r="AI130" s="830">
        <f t="shared" si="841"/>
        <v>50466.11</v>
      </c>
      <c r="AJ130" s="602"/>
      <c r="AL130" s="601"/>
      <c r="AM130" s="882">
        <f t="shared" si="842"/>
        <v>50466.11</v>
      </c>
      <c r="AN130" s="9">
        <f t="shared" si="810"/>
        <v>160294.14000000001</v>
      </c>
      <c r="AO130" s="602"/>
      <c r="AR130" s="601" t="str">
        <f t="shared" si="631"/>
        <v/>
      </c>
      <c r="AS130">
        <f t="shared" si="632"/>
        <v>15205009605</v>
      </c>
      <c r="AT130" s="602" t="str">
        <f t="shared" si="811"/>
        <v>Rent &amp; Utilities</v>
      </c>
      <c r="AU130" t="str">
        <f t="shared" si="633"/>
        <v/>
      </c>
      <c r="AV130" t="str">
        <f t="shared" si="634"/>
        <v>G&amp;A - Rent</v>
      </c>
      <c r="AX130" s="64"/>
      <c r="AY130" s="64">
        <v>3164.5569620253164</v>
      </c>
      <c r="AZ130" s="64">
        <v>3291.1392405063289</v>
      </c>
      <c r="BA130" s="64">
        <v>3291.1392405063289</v>
      </c>
      <c r="BB130" s="64">
        <v>3291.1392405063289</v>
      </c>
      <c r="BC130" s="688">
        <f t="shared" si="843"/>
        <v>9873.4177215189866</v>
      </c>
      <c r="BD130" s="64">
        <v>3291.1392405063289</v>
      </c>
      <c r="BE130" s="64">
        <v>3291.1392405063289</v>
      </c>
      <c r="BF130" s="64">
        <v>3291.1392405063289</v>
      </c>
      <c r="BG130" s="688">
        <f t="shared" si="844"/>
        <v>9873.4177215189866</v>
      </c>
      <c r="BH130" s="64">
        <v>3291.1392405063289</v>
      </c>
      <c r="BI130" s="64">
        <v>3291.1392405063289</v>
      </c>
      <c r="BJ130" s="64">
        <v>3291.1392405063289</v>
      </c>
      <c r="BK130" s="688">
        <f t="shared" si="845"/>
        <v>9873.4177215189866</v>
      </c>
      <c r="BL130" s="64">
        <v>3291.1392405063289</v>
      </c>
      <c r="BM130" s="64">
        <v>3291.1392405063289</v>
      </c>
      <c r="BN130" s="64">
        <v>4936.7088607594933</v>
      </c>
      <c r="BO130" s="688">
        <f t="shared" si="846"/>
        <v>11518.98734177215</v>
      </c>
      <c r="BP130" s="687">
        <f t="shared" si="847"/>
        <v>41139.240506329108</v>
      </c>
      <c r="BQ130" s="602"/>
      <c r="BS130" s="615">
        <f t="shared" si="815"/>
        <v>3291.1392405063289</v>
      </c>
      <c r="BT130" s="9">
        <f t="shared" si="815"/>
        <v>3291.1392405063289</v>
      </c>
      <c r="BU130" s="9">
        <f t="shared" ref="BU130:BU136" si="876">SUM(BS130:BT130)</f>
        <v>6582.2784810126577</v>
      </c>
      <c r="BV130" s="9">
        <f t="shared" si="815"/>
        <v>3291.1392405063289</v>
      </c>
      <c r="BW130" s="9">
        <f t="shared" si="874"/>
        <v>9873.4177215189866</v>
      </c>
      <c r="BX130" s="9">
        <f t="shared" si="815"/>
        <v>3291.1392405063289</v>
      </c>
      <c r="BY130" s="9">
        <f t="shared" si="848"/>
        <v>13164.556962025315</v>
      </c>
      <c r="BZ130" s="9">
        <f t="shared" si="815"/>
        <v>3291.1392405063289</v>
      </c>
      <c r="CA130" s="9">
        <f t="shared" si="848"/>
        <v>16455.696202531646</v>
      </c>
      <c r="CB130" s="9">
        <f t="shared" si="815"/>
        <v>3291.1392405063289</v>
      </c>
      <c r="CC130" s="9">
        <f t="shared" si="875"/>
        <v>19746.835443037977</v>
      </c>
      <c r="CD130" s="9">
        <f t="shared" si="815"/>
        <v>3291.1392405063289</v>
      </c>
      <c r="CE130" s="9">
        <f t="shared" si="848"/>
        <v>23037.974683544307</v>
      </c>
      <c r="CF130" s="9">
        <f t="shared" si="815"/>
        <v>3291.1392405063289</v>
      </c>
      <c r="CG130" s="9">
        <f t="shared" si="848"/>
        <v>26329.113924050638</v>
      </c>
      <c r="CH130" s="9">
        <f t="shared" si="815"/>
        <v>3291.1392405063289</v>
      </c>
      <c r="CI130" s="9">
        <f t="shared" si="848"/>
        <v>29620.253164556969</v>
      </c>
      <c r="CJ130" s="9">
        <f t="shared" si="815"/>
        <v>3291.1392405063289</v>
      </c>
      <c r="CK130" s="9">
        <f t="shared" si="848"/>
        <v>32911.3924050633</v>
      </c>
      <c r="CL130" s="9">
        <f t="shared" si="815"/>
        <v>3291.1392405063289</v>
      </c>
      <c r="CM130" s="9">
        <f t="shared" si="848"/>
        <v>36202.53164556963</v>
      </c>
      <c r="CN130" s="9">
        <f t="shared" si="815"/>
        <v>4936.7088607594933</v>
      </c>
      <c r="CO130" s="616">
        <f t="shared" si="849"/>
        <v>41139.240506329123</v>
      </c>
      <c r="CQ130" s="601"/>
      <c r="CR130">
        <f t="shared" si="626"/>
        <v>15205009605</v>
      </c>
      <c r="CS130" s="602" t="str">
        <f t="shared" si="637"/>
        <v>Rent &amp; Utilities</v>
      </c>
      <c r="CT130" t="str">
        <f t="shared" si="627"/>
        <v/>
      </c>
      <c r="CU130" t="str">
        <f t="shared" si="628"/>
        <v>G&amp;A - Rent</v>
      </c>
      <c r="CW130" s="9">
        <f t="shared" si="850"/>
        <v>0</v>
      </c>
      <c r="CX130" s="9">
        <f t="shared" si="850"/>
        <v>0</v>
      </c>
      <c r="CY130" s="9">
        <f t="shared" si="816"/>
        <v>0</v>
      </c>
      <c r="CZ130" s="9">
        <f t="shared" si="851"/>
        <v>0</v>
      </c>
      <c r="DA130" s="9">
        <f t="shared" si="851"/>
        <v>0</v>
      </c>
      <c r="DB130" s="9">
        <f t="shared" si="817"/>
        <v>0</v>
      </c>
      <c r="DC130" s="9">
        <f t="shared" si="852"/>
        <v>0</v>
      </c>
      <c r="DD130" s="9">
        <f t="shared" si="852"/>
        <v>0</v>
      </c>
      <c r="DE130" s="9">
        <f t="shared" si="818"/>
        <v>0</v>
      </c>
      <c r="DF130" s="9">
        <f t="shared" si="853"/>
        <v>0</v>
      </c>
      <c r="DG130" s="9">
        <f t="shared" si="854"/>
        <v>0</v>
      </c>
      <c r="DH130" s="9">
        <f t="shared" si="855"/>
        <v>0</v>
      </c>
      <c r="DI130" s="9">
        <f t="shared" si="856"/>
        <v>0</v>
      </c>
      <c r="DJ130" s="9">
        <f t="shared" si="856"/>
        <v>0</v>
      </c>
      <c r="DK130" s="9">
        <f t="shared" si="819"/>
        <v>0</v>
      </c>
      <c r="DL130" s="9">
        <f t="shared" si="857"/>
        <v>0</v>
      </c>
      <c r="DM130" s="9">
        <f t="shared" si="857"/>
        <v>0</v>
      </c>
      <c r="DN130" s="9">
        <f t="shared" si="820"/>
        <v>0</v>
      </c>
      <c r="DO130" s="9">
        <f t="shared" si="858"/>
        <v>0</v>
      </c>
      <c r="DP130" s="9">
        <f t="shared" si="858"/>
        <v>0</v>
      </c>
      <c r="DQ130" s="9">
        <f t="shared" si="821"/>
        <v>0</v>
      </c>
      <c r="DR130" s="9">
        <f t="shared" si="859"/>
        <v>0</v>
      </c>
      <c r="DS130" s="9">
        <f t="shared" si="860"/>
        <v>0</v>
      </c>
      <c r="DT130" s="9">
        <f t="shared" si="861"/>
        <v>0</v>
      </c>
      <c r="DU130" s="9">
        <f t="shared" si="862"/>
        <v>0</v>
      </c>
      <c r="DV130" s="9">
        <f t="shared" si="862"/>
        <v>0</v>
      </c>
      <c r="DW130" s="9">
        <f t="shared" si="822"/>
        <v>0</v>
      </c>
      <c r="DX130" s="9">
        <f t="shared" si="863"/>
        <v>0</v>
      </c>
      <c r="DY130" s="9">
        <f t="shared" si="863"/>
        <v>0</v>
      </c>
      <c r="DZ130" s="9">
        <f t="shared" si="823"/>
        <v>0</v>
      </c>
      <c r="EA130" s="9">
        <f t="shared" si="864"/>
        <v>0</v>
      </c>
      <c r="EB130" s="9">
        <f t="shared" si="864"/>
        <v>0</v>
      </c>
      <c r="EC130" s="9">
        <f t="shared" si="824"/>
        <v>0</v>
      </c>
      <c r="ED130" s="9">
        <f t="shared" si="865"/>
        <v>0</v>
      </c>
      <c r="EE130" s="9">
        <f t="shared" si="866"/>
        <v>0</v>
      </c>
      <c r="EF130" s="9">
        <f t="shared" si="867"/>
        <v>0</v>
      </c>
      <c r="EG130" s="9">
        <f t="shared" si="868"/>
        <v>0</v>
      </c>
      <c r="EH130" s="9">
        <f t="shared" si="868"/>
        <v>0</v>
      </c>
      <c r="EI130" s="9">
        <f t="shared" si="825"/>
        <v>0</v>
      </c>
      <c r="EJ130" s="9">
        <f t="shared" si="869"/>
        <v>0</v>
      </c>
      <c r="EK130" s="9">
        <f t="shared" si="869"/>
        <v>0</v>
      </c>
      <c r="EL130" s="9">
        <f t="shared" si="826"/>
        <v>0</v>
      </c>
      <c r="EM130" s="9">
        <f t="shared" si="870"/>
        <v>0</v>
      </c>
      <c r="EN130" s="9">
        <f t="shared" si="870"/>
        <v>50466.11</v>
      </c>
      <c r="EO130" s="9">
        <f t="shared" si="827"/>
        <v>50466.11</v>
      </c>
      <c r="EP130" s="9">
        <f t="shared" si="871"/>
        <v>0</v>
      </c>
      <c r="EQ130" s="9">
        <f t="shared" si="872"/>
        <v>50466.11</v>
      </c>
      <c r="ER130" s="9">
        <f t="shared" si="873"/>
        <v>50466.11</v>
      </c>
      <c r="ES130" s="602"/>
    </row>
    <row r="131" spans="2:149" outlineLevel="1" x14ac:dyDescent="0.25">
      <c r="B131" s="601"/>
      <c r="C131" s="23">
        <v>15205027606</v>
      </c>
      <c r="D131" s="602" t="str">
        <f t="shared" si="629"/>
        <v>Professional</v>
      </c>
      <c r="F131" t="str">
        <f t="shared" si="808"/>
        <v xml:space="preserve">G&amp;A - Legal </v>
      </c>
      <c r="H131" s="9">
        <f t="shared" si="828"/>
        <v>13809.6</v>
      </c>
      <c r="I131" s="9">
        <f ca="1">SUMIF(Cards_selection_BPL,$C131,INDIRECT(Index!$P$16))</f>
        <v>4500</v>
      </c>
      <c r="J131" s="120">
        <f t="shared" ca="1" si="829"/>
        <v>-9309.6</v>
      </c>
      <c r="L131" s="9">
        <f t="shared" si="830"/>
        <v>13809.6</v>
      </c>
      <c r="M131" s="9">
        <f ca="1">IF(LEFT($L$6,2)="Q1",SUMIF(Cards_selection_BPL,$C131,INDIRECT(Index!$Q$16)),IF(LEFT($L$6,2)="Q2",SUMIF(Cards_selection_BPL,$C131,INDIRECT(Index!$Q$16))-SUMIF(Cards_selection_BPL,$C131,Balance_bplm_03),IF(LEFT($L$6,2)="Q3",SUMIF(Cards_selection_BPL,$C131,INDIRECT(Index!$Q$16))-SUMIF(Cards_selection_BPL,$C131,Balance_bplm_06),IF(LEFT($L$6,2)="Q4",SUMIF(Cards_selection_BPL,$C131,INDIRECT(Index!$Q$16))-SUMIF(Cards_selection_BPL,$C131,Balance_bplm_09),0))))</f>
        <v>10500</v>
      </c>
      <c r="N131" s="120">
        <f t="shared" ca="1" si="831"/>
        <v>-3309.6000000000004</v>
      </c>
      <c r="P131" s="9">
        <f t="shared" si="832"/>
        <v>13809.6</v>
      </c>
      <c r="Q131" s="9">
        <f ca="1">SUMIF(Cards_selection_BPL,$C131,INDIRECT(Index!$Q$16))</f>
        <v>37500</v>
      </c>
      <c r="R131" s="120">
        <f t="shared" ca="1" si="833"/>
        <v>23690.400000000001</v>
      </c>
      <c r="S131" s="602"/>
      <c r="U131" s="601"/>
      <c r="V131" s="64">
        <v>9244.35</v>
      </c>
      <c r="W131" s="64"/>
      <c r="X131" s="9">
        <f t="shared" si="809"/>
        <v>0</v>
      </c>
      <c r="Y131" s="9">
        <f t="shared" si="834"/>
        <v>0</v>
      </c>
      <c r="Z131" s="9">
        <f t="shared" si="835"/>
        <v>0</v>
      </c>
      <c r="AA131" s="9"/>
      <c r="AB131" s="9">
        <f t="shared" si="836"/>
        <v>0</v>
      </c>
      <c r="AC131" s="9">
        <f t="shared" si="837"/>
        <v>0</v>
      </c>
      <c r="AD131" s="9"/>
      <c r="AE131" s="9">
        <f t="shared" si="838"/>
        <v>0</v>
      </c>
      <c r="AF131" s="830">
        <f t="shared" si="839"/>
        <v>0</v>
      </c>
      <c r="AG131" s="9"/>
      <c r="AH131" s="9">
        <f t="shared" si="840"/>
        <v>0</v>
      </c>
      <c r="AI131" s="830">
        <f t="shared" si="841"/>
        <v>13809.6</v>
      </c>
      <c r="AJ131" s="602"/>
      <c r="AL131" s="601"/>
      <c r="AM131" s="882">
        <f t="shared" si="842"/>
        <v>13809.6</v>
      </c>
      <c r="AN131" s="9">
        <f t="shared" si="810"/>
        <v>44331.06</v>
      </c>
      <c r="AO131" s="602"/>
      <c r="AR131" s="601" t="str">
        <f t="shared" si="631"/>
        <v/>
      </c>
      <c r="AS131">
        <f t="shared" si="632"/>
        <v>15205027606</v>
      </c>
      <c r="AT131" s="602" t="str">
        <f t="shared" si="811"/>
        <v>Professional</v>
      </c>
      <c r="AU131" t="str">
        <f t="shared" si="633"/>
        <v/>
      </c>
      <c r="AV131" t="str">
        <f t="shared" si="634"/>
        <v xml:space="preserve">G&amp;A - Legal </v>
      </c>
      <c r="AX131" s="64"/>
      <c r="AY131" s="64">
        <v>3000</v>
      </c>
      <c r="AZ131" s="64">
        <v>3000</v>
      </c>
      <c r="BA131" s="64">
        <v>3000</v>
      </c>
      <c r="BB131" s="64">
        <v>3000</v>
      </c>
      <c r="BC131" s="688">
        <f t="shared" si="843"/>
        <v>9000</v>
      </c>
      <c r="BD131" s="64">
        <v>3000</v>
      </c>
      <c r="BE131" s="64">
        <v>3000</v>
      </c>
      <c r="BF131" s="64">
        <v>3000</v>
      </c>
      <c r="BG131" s="688">
        <f t="shared" si="844"/>
        <v>9000</v>
      </c>
      <c r="BH131" s="64">
        <v>3000</v>
      </c>
      <c r="BI131" s="64">
        <v>3000</v>
      </c>
      <c r="BJ131" s="64">
        <v>3000</v>
      </c>
      <c r="BK131" s="688">
        <f t="shared" si="845"/>
        <v>9000</v>
      </c>
      <c r="BL131" s="64">
        <v>3000</v>
      </c>
      <c r="BM131" s="64">
        <v>3000</v>
      </c>
      <c r="BN131" s="64">
        <v>4500</v>
      </c>
      <c r="BO131" s="688">
        <f t="shared" si="846"/>
        <v>10500</v>
      </c>
      <c r="BP131" s="687">
        <f t="shared" si="847"/>
        <v>37500</v>
      </c>
      <c r="BQ131" s="602"/>
      <c r="BS131" s="615">
        <f t="shared" si="815"/>
        <v>3000</v>
      </c>
      <c r="BT131" s="9">
        <f t="shared" si="815"/>
        <v>3000</v>
      </c>
      <c r="BU131" s="9">
        <f t="shared" si="876"/>
        <v>6000</v>
      </c>
      <c r="BV131" s="9">
        <f t="shared" si="815"/>
        <v>3000</v>
      </c>
      <c r="BW131" s="9">
        <f t="shared" si="874"/>
        <v>9000</v>
      </c>
      <c r="BX131" s="9">
        <f t="shared" si="815"/>
        <v>3000</v>
      </c>
      <c r="BY131" s="9">
        <f t="shared" ref="BY131:BY136" si="877">SUM(BW131:BX131)</f>
        <v>12000</v>
      </c>
      <c r="BZ131" s="9">
        <f t="shared" si="815"/>
        <v>3000</v>
      </c>
      <c r="CA131" s="9">
        <f t="shared" ref="CA131:CA140" si="878">SUM(BY131:BZ131)</f>
        <v>15000</v>
      </c>
      <c r="CB131" s="9">
        <f t="shared" si="815"/>
        <v>3000</v>
      </c>
      <c r="CC131" s="9">
        <f t="shared" si="875"/>
        <v>18000</v>
      </c>
      <c r="CD131" s="9">
        <f t="shared" si="815"/>
        <v>3000</v>
      </c>
      <c r="CE131" s="9">
        <f t="shared" ref="CE131:CE136" si="879">SUM(CC131:CD131)</f>
        <v>21000</v>
      </c>
      <c r="CF131" s="9">
        <f t="shared" si="815"/>
        <v>3000</v>
      </c>
      <c r="CG131" s="9">
        <f t="shared" si="848"/>
        <v>24000</v>
      </c>
      <c r="CH131" s="9">
        <f t="shared" si="815"/>
        <v>3000</v>
      </c>
      <c r="CI131" s="9">
        <f t="shared" si="848"/>
        <v>27000</v>
      </c>
      <c r="CJ131" s="9">
        <f t="shared" si="815"/>
        <v>3000</v>
      </c>
      <c r="CK131" s="9">
        <f t="shared" si="848"/>
        <v>30000</v>
      </c>
      <c r="CL131" s="9">
        <f t="shared" si="815"/>
        <v>3000</v>
      </c>
      <c r="CM131" s="9">
        <f t="shared" ref="CM131:CM136" si="880">SUM(CK131:CL131)</f>
        <v>33000</v>
      </c>
      <c r="CN131" s="9">
        <f t="shared" ref="CN131:CN140" si="881">INDEX($AZ131:$BN131,MATCH(CN$6,$AZ$6:$BN$6,0))</f>
        <v>4500</v>
      </c>
      <c r="CO131" s="616">
        <f t="shared" si="849"/>
        <v>37500</v>
      </c>
      <c r="CQ131" s="601"/>
      <c r="CR131">
        <f t="shared" si="626"/>
        <v>15205027606</v>
      </c>
      <c r="CS131" s="602" t="str">
        <f t="shared" si="637"/>
        <v>Professional</v>
      </c>
      <c r="CT131" t="str">
        <f t="shared" si="627"/>
        <v/>
      </c>
      <c r="CU131" t="str">
        <f t="shared" si="628"/>
        <v xml:space="preserve">G&amp;A - Legal </v>
      </c>
      <c r="CW131" s="9">
        <f t="shared" si="850"/>
        <v>0</v>
      </c>
      <c r="CX131" s="9">
        <f t="shared" si="850"/>
        <v>0</v>
      </c>
      <c r="CY131" s="9">
        <f t="shared" si="816"/>
        <v>0</v>
      </c>
      <c r="CZ131" s="9">
        <f t="shared" si="851"/>
        <v>0</v>
      </c>
      <c r="DA131" s="9">
        <f t="shared" si="851"/>
        <v>0</v>
      </c>
      <c r="DB131" s="9">
        <f t="shared" si="817"/>
        <v>0</v>
      </c>
      <c r="DC131" s="9">
        <f t="shared" si="852"/>
        <v>0</v>
      </c>
      <c r="DD131" s="9">
        <f t="shared" si="852"/>
        <v>0</v>
      </c>
      <c r="DE131" s="9">
        <f t="shared" si="818"/>
        <v>0</v>
      </c>
      <c r="DF131" s="9">
        <f t="shared" si="853"/>
        <v>0</v>
      </c>
      <c r="DG131" s="9">
        <f t="shared" si="854"/>
        <v>0</v>
      </c>
      <c r="DH131" s="9">
        <f t="shared" si="855"/>
        <v>0</v>
      </c>
      <c r="DI131" s="9">
        <f t="shared" si="856"/>
        <v>0</v>
      </c>
      <c r="DJ131" s="9">
        <f t="shared" si="856"/>
        <v>0</v>
      </c>
      <c r="DK131" s="9">
        <f t="shared" si="819"/>
        <v>0</v>
      </c>
      <c r="DL131" s="9">
        <f t="shared" si="857"/>
        <v>0</v>
      </c>
      <c r="DM131" s="9">
        <f t="shared" si="857"/>
        <v>0</v>
      </c>
      <c r="DN131" s="9">
        <f t="shared" si="820"/>
        <v>0</v>
      </c>
      <c r="DO131" s="9">
        <f t="shared" si="858"/>
        <v>0</v>
      </c>
      <c r="DP131" s="9">
        <f t="shared" si="858"/>
        <v>0</v>
      </c>
      <c r="DQ131" s="9">
        <f t="shared" si="821"/>
        <v>0</v>
      </c>
      <c r="DR131" s="9">
        <f t="shared" si="859"/>
        <v>0</v>
      </c>
      <c r="DS131" s="9">
        <f t="shared" si="860"/>
        <v>0</v>
      </c>
      <c r="DT131" s="9">
        <f t="shared" si="861"/>
        <v>0</v>
      </c>
      <c r="DU131" s="9">
        <f t="shared" si="862"/>
        <v>0</v>
      </c>
      <c r="DV131" s="9">
        <f t="shared" si="862"/>
        <v>0</v>
      </c>
      <c r="DW131" s="9">
        <f t="shared" si="822"/>
        <v>0</v>
      </c>
      <c r="DX131" s="9">
        <f t="shared" si="863"/>
        <v>0</v>
      </c>
      <c r="DY131" s="9">
        <f t="shared" si="863"/>
        <v>0</v>
      </c>
      <c r="DZ131" s="9">
        <f t="shared" si="823"/>
        <v>0</v>
      </c>
      <c r="EA131" s="9">
        <f t="shared" si="864"/>
        <v>0</v>
      </c>
      <c r="EB131" s="9">
        <f t="shared" si="864"/>
        <v>0</v>
      </c>
      <c r="EC131" s="9">
        <f t="shared" si="824"/>
        <v>0</v>
      </c>
      <c r="ED131" s="9">
        <f t="shared" si="865"/>
        <v>0</v>
      </c>
      <c r="EE131" s="9">
        <f t="shared" si="866"/>
        <v>0</v>
      </c>
      <c r="EF131" s="9">
        <f t="shared" si="867"/>
        <v>0</v>
      </c>
      <c r="EG131" s="9">
        <f t="shared" si="868"/>
        <v>0</v>
      </c>
      <c r="EH131" s="9">
        <f t="shared" si="868"/>
        <v>0</v>
      </c>
      <c r="EI131" s="9">
        <f t="shared" si="825"/>
        <v>0</v>
      </c>
      <c r="EJ131" s="9">
        <f t="shared" si="869"/>
        <v>0</v>
      </c>
      <c r="EK131" s="9">
        <f t="shared" si="869"/>
        <v>0</v>
      </c>
      <c r="EL131" s="9">
        <f t="shared" si="826"/>
        <v>0</v>
      </c>
      <c r="EM131" s="9">
        <f t="shared" si="870"/>
        <v>0</v>
      </c>
      <c r="EN131" s="9">
        <f t="shared" si="870"/>
        <v>13809.6</v>
      </c>
      <c r="EO131" s="9">
        <f t="shared" si="827"/>
        <v>13809.6</v>
      </c>
      <c r="EP131" s="9">
        <f t="shared" si="871"/>
        <v>0</v>
      </c>
      <c r="EQ131" s="9">
        <f t="shared" si="872"/>
        <v>13809.6</v>
      </c>
      <c r="ER131" s="9">
        <f t="shared" si="873"/>
        <v>13809.6</v>
      </c>
      <c r="ES131" s="602"/>
    </row>
    <row r="132" spans="2:149" outlineLevel="1" x14ac:dyDescent="0.25">
      <c r="B132" s="601"/>
      <c r="C132" s="23">
        <v>15205028607</v>
      </c>
      <c r="D132" s="602" t="str">
        <f t="shared" si="629"/>
        <v>Welfare</v>
      </c>
      <c r="F132" t="str">
        <f t="shared" si="808"/>
        <v>G&amp;A -Perks</v>
      </c>
      <c r="H132" s="9">
        <f t="shared" si="828"/>
        <v>35569.440000000002</v>
      </c>
      <c r="I132" s="9">
        <f ca="1">SUMIF(Cards_selection_BPL,$C132,INDIRECT(Index!$P$16))</f>
        <v>2000</v>
      </c>
      <c r="J132" s="120">
        <f t="shared" ca="1" si="829"/>
        <v>-33569.440000000002</v>
      </c>
      <c r="L132" s="9">
        <f t="shared" si="830"/>
        <v>35569.440000000002</v>
      </c>
      <c r="M132" s="9">
        <f ca="1">IF(LEFT($L$6,2)="Q1",SUMIF(Cards_selection_BPL,$C132,INDIRECT(Index!$Q$16)),IF(LEFT($L$6,2)="Q2",SUMIF(Cards_selection_BPL,$C132,INDIRECT(Index!$Q$16))-SUMIF(Cards_selection_BPL,$C132,Balance_bplm_03),IF(LEFT($L$6,2)="Q3",SUMIF(Cards_selection_BPL,$C132,INDIRECT(Index!$Q$16))-SUMIF(Cards_selection_BPL,$C132,Balance_bplm_06),IF(LEFT($L$6,2)="Q4",SUMIF(Cards_selection_BPL,$C132,INDIRECT(Index!$Q$16))-SUMIF(Cards_selection_BPL,$C132,Balance_bplm_09),0))))</f>
        <v>6000</v>
      </c>
      <c r="N132" s="120">
        <f t="shared" ca="1" si="831"/>
        <v>-29569.440000000002</v>
      </c>
      <c r="P132" s="9">
        <f t="shared" si="832"/>
        <v>35569.440000000002</v>
      </c>
      <c r="Q132" s="9">
        <f ca="1">SUMIF(Cards_selection_BPL,$C132,INDIRECT(Index!$Q$16))</f>
        <v>18300</v>
      </c>
      <c r="R132" s="120">
        <f t="shared" ca="1" si="833"/>
        <v>-17269.440000000002</v>
      </c>
      <c r="S132" s="602"/>
      <c r="U132" s="601"/>
      <c r="V132" s="64">
        <v>917.5</v>
      </c>
      <c r="W132" s="64"/>
      <c r="X132" s="9">
        <f t="shared" si="809"/>
        <v>0</v>
      </c>
      <c r="Y132" s="9">
        <f t="shared" si="834"/>
        <v>0</v>
      </c>
      <c r="Z132" s="9">
        <f t="shared" si="835"/>
        <v>0</v>
      </c>
      <c r="AA132" s="9"/>
      <c r="AB132" s="9">
        <f t="shared" si="836"/>
        <v>0</v>
      </c>
      <c r="AC132" s="9">
        <f t="shared" si="837"/>
        <v>0</v>
      </c>
      <c r="AD132" s="9"/>
      <c r="AE132" s="9">
        <f t="shared" si="838"/>
        <v>0</v>
      </c>
      <c r="AF132" s="830">
        <f t="shared" si="839"/>
        <v>0</v>
      </c>
      <c r="AG132" s="9"/>
      <c r="AH132" s="9">
        <f t="shared" si="840"/>
        <v>0</v>
      </c>
      <c r="AI132" s="830">
        <f t="shared" si="841"/>
        <v>35569.440000000002</v>
      </c>
      <c r="AJ132" s="602"/>
      <c r="AL132" s="601"/>
      <c r="AM132" s="882">
        <f t="shared" si="842"/>
        <v>35569.440000000002</v>
      </c>
      <c r="AN132" s="9">
        <f t="shared" si="810"/>
        <v>114113.54999999999</v>
      </c>
      <c r="AO132" s="602"/>
      <c r="AR132" s="601" t="str">
        <f t="shared" si="631"/>
        <v/>
      </c>
      <c r="AS132">
        <f t="shared" si="632"/>
        <v>15205028607</v>
      </c>
      <c r="AT132" s="602" t="str">
        <f t="shared" si="811"/>
        <v>Welfare</v>
      </c>
      <c r="AU132" t="str">
        <f t="shared" si="633"/>
        <v/>
      </c>
      <c r="AV132" t="str">
        <f t="shared" si="634"/>
        <v>G&amp;A -Perks</v>
      </c>
      <c r="AX132" s="64"/>
      <c r="AY132" s="64">
        <v>800</v>
      </c>
      <c r="AZ132" s="64">
        <v>900</v>
      </c>
      <c r="BA132" s="64">
        <v>1000</v>
      </c>
      <c r="BB132" s="64">
        <v>1000</v>
      </c>
      <c r="BC132" s="688">
        <f t="shared" si="843"/>
        <v>2900</v>
      </c>
      <c r="BD132" s="64">
        <v>1100</v>
      </c>
      <c r="BE132" s="64">
        <v>1300</v>
      </c>
      <c r="BF132" s="64">
        <v>1700</v>
      </c>
      <c r="BG132" s="688">
        <f t="shared" si="844"/>
        <v>4100</v>
      </c>
      <c r="BH132" s="64">
        <v>1700</v>
      </c>
      <c r="BI132" s="64">
        <v>1700</v>
      </c>
      <c r="BJ132" s="64">
        <v>1900</v>
      </c>
      <c r="BK132" s="688">
        <f t="shared" si="845"/>
        <v>5300</v>
      </c>
      <c r="BL132" s="64">
        <v>2000</v>
      </c>
      <c r="BM132" s="64">
        <v>2000</v>
      </c>
      <c r="BN132" s="64">
        <v>2000</v>
      </c>
      <c r="BO132" s="688">
        <f t="shared" si="846"/>
        <v>6000</v>
      </c>
      <c r="BP132" s="687">
        <f t="shared" si="847"/>
        <v>18300</v>
      </c>
      <c r="BQ132" s="602"/>
      <c r="BS132" s="615">
        <f t="shared" si="815"/>
        <v>900</v>
      </c>
      <c r="BT132" s="9">
        <f t="shared" si="815"/>
        <v>1000</v>
      </c>
      <c r="BU132" s="9">
        <f t="shared" si="876"/>
        <v>1900</v>
      </c>
      <c r="BV132" s="9">
        <f t="shared" si="815"/>
        <v>1000</v>
      </c>
      <c r="BW132" s="9">
        <f t="shared" si="874"/>
        <v>2900</v>
      </c>
      <c r="BX132" s="9">
        <f t="shared" si="815"/>
        <v>1100</v>
      </c>
      <c r="BY132" s="9">
        <f t="shared" si="877"/>
        <v>4000</v>
      </c>
      <c r="BZ132" s="9">
        <f t="shared" si="815"/>
        <v>1300</v>
      </c>
      <c r="CA132" s="9">
        <f t="shared" si="878"/>
        <v>5300</v>
      </c>
      <c r="CB132" s="9">
        <f t="shared" si="815"/>
        <v>1700</v>
      </c>
      <c r="CC132" s="9">
        <f t="shared" si="875"/>
        <v>7000</v>
      </c>
      <c r="CD132" s="9">
        <f t="shared" si="815"/>
        <v>1700</v>
      </c>
      <c r="CE132" s="9">
        <f t="shared" si="879"/>
        <v>8700</v>
      </c>
      <c r="CF132" s="9">
        <f t="shared" si="815"/>
        <v>1700</v>
      </c>
      <c r="CG132" s="9">
        <f t="shared" si="848"/>
        <v>10400</v>
      </c>
      <c r="CH132" s="9">
        <f t="shared" si="815"/>
        <v>1900</v>
      </c>
      <c r="CI132" s="9">
        <f t="shared" si="848"/>
        <v>12300</v>
      </c>
      <c r="CJ132" s="9">
        <f t="shared" si="815"/>
        <v>2000</v>
      </c>
      <c r="CK132" s="9">
        <f t="shared" ref="CK132:CK136" si="882">SUM(CI132:CJ132)</f>
        <v>14300</v>
      </c>
      <c r="CL132" s="9">
        <f t="shared" si="815"/>
        <v>2000</v>
      </c>
      <c r="CM132" s="9">
        <f t="shared" si="880"/>
        <v>16300</v>
      </c>
      <c r="CN132" s="9">
        <f t="shared" si="881"/>
        <v>2000</v>
      </c>
      <c r="CO132" s="616">
        <f t="shared" si="849"/>
        <v>18300</v>
      </c>
      <c r="CQ132" s="601"/>
      <c r="CR132">
        <f t="shared" si="626"/>
        <v>15205028607</v>
      </c>
      <c r="CS132" s="602" t="str">
        <f t="shared" si="637"/>
        <v>Welfare</v>
      </c>
      <c r="CT132" t="str">
        <f t="shared" si="627"/>
        <v/>
      </c>
      <c r="CU132" t="str">
        <f t="shared" si="628"/>
        <v>G&amp;A -Perks</v>
      </c>
      <c r="CW132" s="9">
        <f t="shared" si="850"/>
        <v>0</v>
      </c>
      <c r="CX132" s="9">
        <f t="shared" si="850"/>
        <v>0</v>
      </c>
      <c r="CY132" s="9">
        <f t="shared" si="816"/>
        <v>0</v>
      </c>
      <c r="CZ132" s="9">
        <f t="shared" si="851"/>
        <v>0</v>
      </c>
      <c r="DA132" s="9">
        <f t="shared" si="851"/>
        <v>0</v>
      </c>
      <c r="DB132" s="9">
        <f t="shared" si="817"/>
        <v>0</v>
      </c>
      <c r="DC132" s="9">
        <f t="shared" si="852"/>
        <v>0</v>
      </c>
      <c r="DD132" s="9">
        <f t="shared" si="852"/>
        <v>0</v>
      </c>
      <c r="DE132" s="9">
        <f t="shared" si="818"/>
        <v>0</v>
      </c>
      <c r="DF132" s="9">
        <f t="shared" si="853"/>
        <v>0</v>
      </c>
      <c r="DG132" s="9">
        <f t="shared" si="854"/>
        <v>0</v>
      </c>
      <c r="DH132" s="9">
        <f t="shared" si="855"/>
        <v>0</v>
      </c>
      <c r="DI132" s="9">
        <f t="shared" si="856"/>
        <v>0</v>
      </c>
      <c r="DJ132" s="9">
        <f t="shared" si="856"/>
        <v>0</v>
      </c>
      <c r="DK132" s="9">
        <f t="shared" si="819"/>
        <v>0</v>
      </c>
      <c r="DL132" s="9">
        <f t="shared" si="857"/>
        <v>0</v>
      </c>
      <c r="DM132" s="9">
        <f t="shared" si="857"/>
        <v>0</v>
      </c>
      <c r="DN132" s="9">
        <f t="shared" si="820"/>
        <v>0</v>
      </c>
      <c r="DO132" s="9">
        <f t="shared" si="858"/>
        <v>0</v>
      </c>
      <c r="DP132" s="9">
        <f t="shared" si="858"/>
        <v>0</v>
      </c>
      <c r="DQ132" s="9">
        <f t="shared" si="821"/>
        <v>0</v>
      </c>
      <c r="DR132" s="9">
        <f t="shared" si="859"/>
        <v>0</v>
      </c>
      <c r="DS132" s="9">
        <f t="shared" si="860"/>
        <v>0</v>
      </c>
      <c r="DT132" s="9">
        <f t="shared" si="861"/>
        <v>0</v>
      </c>
      <c r="DU132" s="9">
        <f t="shared" si="862"/>
        <v>0</v>
      </c>
      <c r="DV132" s="9">
        <f t="shared" si="862"/>
        <v>0</v>
      </c>
      <c r="DW132" s="9">
        <f t="shared" si="822"/>
        <v>0</v>
      </c>
      <c r="DX132" s="9">
        <f t="shared" si="863"/>
        <v>0</v>
      </c>
      <c r="DY132" s="9">
        <f t="shared" si="863"/>
        <v>0</v>
      </c>
      <c r="DZ132" s="9">
        <f t="shared" si="823"/>
        <v>0</v>
      </c>
      <c r="EA132" s="9">
        <f t="shared" si="864"/>
        <v>0</v>
      </c>
      <c r="EB132" s="9">
        <f t="shared" si="864"/>
        <v>0</v>
      </c>
      <c r="EC132" s="9">
        <f t="shared" si="824"/>
        <v>0</v>
      </c>
      <c r="ED132" s="9">
        <f t="shared" si="865"/>
        <v>0</v>
      </c>
      <c r="EE132" s="9">
        <f t="shared" si="866"/>
        <v>0</v>
      </c>
      <c r="EF132" s="9">
        <f t="shared" si="867"/>
        <v>0</v>
      </c>
      <c r="EG132" s="9">
        <f t="shared" si="868"/>
        <v>0</v>
      </c>
      <c r="EH132" s="9">
        <f t="shared" si="868"/>
        <v>0</v>
      </c>
      <c r="EI132" s="9">
        <f t="shared" si="825"/>
        <v>0</v>
      </c>
      <c r="EJ132" s="9">
        <f t="shared" si="869"/>
        <v>0</v>
      </c>
      <c r="EK132" s="9">
        <f t="shared" si="869"/>
        <v>0</v>
      </c>
      <c r="EL132" s="9">
        <f t="shared" si="826"/>
        <v>0</v>
      </c>
      <c r="EM132" s="9">
        <f t="shared" si="870"/>
        <v>0</v>
      </c>
      <c r="EN132" s="9">
        <f t="shared" si="870"/>
        <v>35569.440000000002</v>
      </c>
      <c r="EO132" s="9">
        <f t="shared" si="827"/>
        <v>35569.440000000002</v>
      </c>
      <c r="EP132" s="9">
        <f t="shared" si="871"/>
        <v>0</v>
      </c>
      <c r="EQ132" s="9">
        <f t="shared" si="872"/>
        <v>35569.440000000002</v>
      </c>
      <c r="ER132" s="9">
        <f t="shared" si="873"/>
        <v>35569.440000000002</v>
      </c>
      <c r="ES132" s="602"/>
    </row>
    <row r="133" spans="2:149" outlineLevel="1" x14ac:dyDescent="0.25">
      <c r="B133" s="601"/>
      <c r="C133" s="23">
        <v>15205044608</v>
      </c>
      <c r="D133" s="602" t="str">
        <f t="shared" si="629"/>
        <v>Office expenses</v>
      </c>
      <c r="F133" t="str">
        <f t="shared" si="808"/>
        <v>G&amp;A - Administrative</v>
      </c>
      <c r="H133" s="9">
        <f t="shared" si="828"/>
        <v>50729.56</v>
      </c>
      <c r="I133" s="9">
        <f ca="1">SUMIF(Cards_selection_BPL,$C133,INDIRECT(Index!$P$16))</f>
        <v>1000</v>
      </c>
      <c r="J133" s="120">
        <f t="shared" ca="1" si="829"/>
        <v>-49729.56</v>
      </c>
      <c r="L133" s="9">
        <f t="shared" si="830"/>
        <v>50729.56</v>
      </c>
      <c r="M133" s="9">
        <f ca="1">IF(LEFT($L$6,2)="Q1",SUMIF(Cards_selection_BPL,$C133,INDIRECT(Index!$Q$16)),IF(LEFT($L$6,2)="Q2",SUMIF(Cards_selection_BPL,$C133,INDIRECT(Index!$Q$16))-SUMIF(Cards_selection_BPL,$C133,Balance_bplm_03),IF(LEFT($L$6,2)="Q3",SUMIF(Cards_selection_BPL,$C133,INDIRECT(Index!$Q$16))-SUMIF(Cards_selection_BPL,$C133,Balance_bplm_06),IF(LEFT($L$6,2)="Q4",SUMIF(Cards_selection_BPL,$C133,INDIRECT(Index!$Q$16))-SUMIF(Cards_selection_BPL,$C133,Balance_bplm_09),0))))</f>
        <v>3000</v>
      </c>
      <c r="N133" s="120">
        <f t="shared" ca="1" si="831"/>
        <v>-47729.56</v>
      </c>
      <c r="P133" s="9">
        <f t="shared" si="832"/>
        <v>50729.56</v>
      </c>
      <c r="Q133" s="9">
        <f ca="1">SUMIF(Cards_selection_BPL,$C133,INDIRECT(Index!$Q$16))</f>
        <v>9528</v>
      </c>
      <c r="R133" s="120">
        <f t="shared" ca="1" si="833"/>
        <v>-41201.56</v>
      </c>
      <c r="S133" s="602"/>
      <c r="U133" s="601"/>
      <c r="V133" s="64">
        <v>9272.51</v>
      </c>
      <c r="W133" s="64"/>
      <c r="X133" s="9">
        <f t="shared" si="809"/>
        <v>0</v>
      </c>
      <c r="Y133" s="9">
        <f t="shared" si="834"/>
        <v>0</v>
      </c>
      <c r="Z133" s="9">
        <f t="shared" si="835"/>
        <v>0</v>
      </c>
      <c r="AA133" s="9"/>
      <c r="AB133" s="9">
        <f t="shared" si="836"/>
        <v>0</v>
      </c>
      <c r="AC133" s="9">
        <f t="shared" si="837"/>
        <v>0</v>
      </c>
      <c r="AD133" s="9"/>
      <c r="AE133" s="9">
        <f t="shared" si="838"/>
        <v>0</v>
      </c>
      <c r="AF133" s="830">
        <f t="shared" si="839"/>
        <v>0</v>
      </c>
      <c r="AG133" s="9"/>
      <c r="AH133" s="9">
        <f t="shared" si="840"/>
        <v>0</v>
      </c>
      <c r="AI133" s="830">
        <f t="shared" si="841"/>
        <v>50729.56</v>
      </c>
      <c r="AJ133" s="602"/>
      <c r="AL133" s="601"/>
      <c r="AM133" s="882">
        <f t="shared" si="842"/>
        <v>50729.56</v>
      </c>
      <c r="AN133" s="9">
        <f t="shared" si="810"/>
        <v>162621.1</v>
      </c>
      <c r="AO133" s="602"/>
      <c r="AR133" s="601" t="str">
        <f t="shared" si="631"/>
        <v/>
      </c>
      <c r="AS133">
        <f t="shared" si="632"/>
        <v>15205044608</v>
      </c>
      <c r="AT133" s="602" t="str">
        <f t="shared" si="811"/>
        <v>Office expenses</v>
      </c>
      <c r="AU133" t="str">
        <f t="shared" si="633"/>
        <v/>
      </c>
      <c r="AV133" t="str">
        <f t="shared" si="634"/>
        <v>G&amp;A - Administrative</v>
      </c>
      <c r="AX133" s="64"/>
      <c r="AY133" s="64">
        <v>588</v>
      </c>
      <c r="AZ133" s="64">
        <v>588</v>
      </c>
      <c r="BA133" s="64">
        <v>588</v>
      </c>
      <c r="BB133" s="64">
        <v>588</v>
      </c>
      <c r="BC133" s="688">
        <f t="shared" si="843"/>
        <v>1764</v>
      </c>
      <c r="BD133" s="64">
        <v>588</v>
      </c>
      <c r="BE133" s="64">
        <v>588</v>
      </c>
      <c r="BF133" s="64">
        <v>588</v>
      </c>
      <c r="BG133" s="688">
        <f t="shared" si="844"/>
        <v>1764</v>
      </c>
      <c r="BH133" s="64">
        <v>1000</v>
      </c>
      <c r="BI133" s="64">
        <v>1000</v>
      </c>
      <c r="BJ133" s="64">
        <v>1000</v>
      </c>
      <c r="BK133" s="688">
        <f t="shared" si="845"/>
        <v>3000</v>
      </c>
      <c r="BL133" s="64">
        <v>1000</v>
      </c>
      <c r="BM133" s="64">
        <v>1000</v>
      </c>
      <c r="BN133" s="64">
        <v>1000</v>
      </c>
      <c r="BO133" s="688">
        <f t="shared" si="846"/>
        <v>3000</v>
      </c>
      <c r="BP133" s="687">
        <f t="shared" si="847"/>
        <v>9528</v>
      </c>
      <c r="BQ133" s="602"/>
      <c r="BS133" s="615">
        <f t="shared" si="815"/>
        <v>588</v>
      </c>
      <c r="BT133" s="9">
        <f t="shared" si="815"/>
        <v>588</v>
      </c>
      <c r="BU133" s="9">
        <f t="shared" si="876"/>
        <v>1176</v>
      </c>
      <c r="BV133" s="9">
        <f t="shared" si="815"/>
        <v>588</v>
      </c>
      <c r="BW133" s="9">
        <f t="shared" si="874"/>
        <v>1764</v>
      </c>
      <c r="BX133" s="9">
        <f t="shared" si="815"/>
        <v>588</v>
      </c>
      <c r="BY133" s="9">
        <f t="shared" si="877"/>
        <v>2352</v>
      </c>
      <c r="BZ133" s="9">
        <f t="shared" si="815"/>
        <v>588</v>
      </c>
      <c r="CA133" s="9">
        <f t="shared" si="878"/>
        <v>2940</v>
      </c>
      <c r="CB133" s="9">
        <f t="shared" si="815"/>
        <v>588</v>
      </c>
      <c r="CC133" s="9">
        <f t="shared" si="875"/>
        <v>3528</v>
      </c>
      <c r="CD133" s="9">
        <f t="shared" si="815"/>
        <v>1000</v>
      </c>
      <c r="CE133" s="9">
        <f t="shared" si="879"/>
        <v>4528</v>
      </c>
      <c r="CF133" s="9">
        <f t="shared" si="815"/>
        <v>1000</v>
      </c>
      <c r="CG133" s="9">
        <f t="shared" si="848"/>
        <v>5528</v>
      </c>
      <c r="CH133" s="9">
        <f t="shared" si="815"/>
        <v>1000</v>
      </c>
      <c r="CI133" s="9">
        <f t="shared" si="848"/>
        <v>6528</v>
      </c>
      <c r="CJ133" s="9">
        <f t="shared" si="815"/>
        <v>1000</v>
      </c>
      <c r="CK133" s="9">
        <f t="shared" si="882"/>
        <v>7528</v>
      </c>
      <c r="CL133" s="9">
        <f t="shared" si="815"/>
        <v>1000</v>
      </c>
      <c r="CM133" s="9">
        <f t="shared" si="880"/>
        <v>8528</v>
      </c>
      <c r="CN133" s="9">
        <f t="shared" si="881"/>
        <v>1000</v>
      </c>
      <c r="CO133" s="616">
        <f t="shared" si="849"/>
        <v>9528</v>
      </c>
      <c r="CQ133" s="601"/>
      <c r="CR133">
        <f t="shared" si="626"/>
        <v>15205044608</v>
      </c>
      <c r="CS133" s="602" t="str">
        <f t="shared" si="637"/>
        <v>Office expenses</v>
      </c>
      <c r="CT133" t="str">
        <f t="shared" si="627"/>
        <v/>
      </c>
      <c r="CU133" t="str">
        <f t="shared" si="628"/>
        <v>G&amp;A - Administrative</v>
      </c>
      <c r="CW133" s="9">
        <f t="shared" si="850"/>
        <v>0</v>
      </c>
      <c r="CX133" s="9">
        <f t="shared" si="850"/>
        <v>0</v>
      </c>
      <c r="CY133" s="9">
        <f t="shared" si="816"/>
        <v>0</v>
      </c>
      <c r="CZ133" s="9">
        <f t="shared" si="851"/>
        <v>0</v>
      </c>
      <c r="DA133" s="9">
        <f t="shared" si="851"/>
        <v>0</v>
      </c>
      <c r="DB133" s="9">
        <f t="shared" si="817"/>
        <v>0</v>
      </c>
      <c r="DC133" s="9">
        <f t="shared" si="852"/>
        <v>0</v>
      </c>
      <c r="DD133" s="9">
        <f t="shared" si="852"/>
        <v>0</v>
      </c>
      <c r="DE133" s="9">
        <f t="shared" si="818"/>
        <v>0</v>
      </c>
      <c r="DF133" s="9">
        <f t="shared" si="853"/>
        <v>0</v>
      </c>
      <c r="DG133" s="9">
        <f t="shared" si="854"/>
        <v>0</v>
      </c>
      <c r="DH133" s="9">
        <f t="shared" si="855"/>
        <v>0</v>
      </c>
      <c r="DI133" s="9">
        <f t="shared" si="856"/>
        <v>0</v>
      </c>
      <c r="DJ133" s="9">
        <f t="shared" si="856"/>
        <v>0</v>
      </c>
      <c r="DK133" s="9">
        <f t="shared" si="819"/>
        <v>0</v>
      </c>
      <c r="DL133" s="9">
        <f t="shared" si="857"/>
        <v>0</v>
      </c>
      <c r="DM133" s="9">
        <f t="shared" si="857"/>
        <v>0</v>
      </c>
      <c r="DN133" s="9">
        <f t="shared" si="820"/>
        <v>0</v>
      </c>
      <c r="DO133" s="9">
        <f t="shared" si="858"/>
        <v>0</v>
      </c>
      <c r="DP133" s="9">
        <f t="shared" si="858"/>
        <v>0</v>
      </c>
      <c r="DQ133" s="9">
        <f t="shared" si="821"/>
        <v>0</v>
      </c>
      <c r="DR133" s="9">
        <f t="shared" si="859"/>
        <v>0</v>
      </c>
      <c r="DS133" s="9">
        <f t="shared" si="860"/>
        <v>0</v>
      </c>
      <c r="DT133" s="9">
        <f t="shared" si="861"/>
        <v>0</v>
      </c>
      <c r="DU133" s="9">
        <f t="shared" si="862"/>
        <v>0</v>
      </c>
      <c r="DV133" s="9">
        <f t="shared" si="862"/>
        <v>0</v>
      </c>
      <c r="DW133" s="9">
        <f t="shared" si="822"/>
        <v>0</v>
      </c>
      <c r="DX133" s="9">
        <f t="shared" si="863"/>
        <v>0</v>
      </c>
      <c r="DY133" s="9">
        <f t="shared" si="863"/>
        <v>0</v>
      </c>
      <c r="DZ133" s="9">
        <f t="shared" si="823"/>
        <v>0</v>
      </c>
      <c r="EA133" s="9">
        <f t="shared" si="864"/>
        <v>0</v>
      </c>
      <c r="EB133" s="9">
        <f t="shared" si="864"/>
        <v>0</v>
      </c>
      <c r="EC133" s="9">
        <f t="shared" si="824"/>
        <v>0</v>
      </c>
      <c r="ED133" s="9">
        <f t="shared" si="865"/>
        <v>0</v>
      </c>
      <c r="EE133" s="9">
        <f t="shared" si="866"/>
        <v>0</v>
      </c>
      <c r="EF133" s="9">
        <f t="shared" si="867"/>
        <v>0</v>
      </c>
      <c r="EG133" s="9">
        <f t="shared" si="868"/>
        <v>0</v>
      </c>
      <c r="EH133" s="9">
        <f t="shared" si="868"/>
        <v>0</v>
      </c>
      <c r="EI133" s="9">
        <f t="shared" si="825"/>
        <v>0</v>
      </c>
      <c r="EJ133" s="9">
        <f t="shared" si="869"/>
        <v>0</v>
      </c>
      <c r="EK133" s="9">
        <f t="shared" si="869"/>
        <v>0</v>
      </c>
      <c r="EL133" s="9">
        <f t="shared" si="826"/>
        <v>0</v>
      </c>
      <c r="EM133" s="9">
        <f t="shared" si="870"/>
        <v>0</v>
      </c>
      <c r="EN133" s="9">
        <f t="shared" si="870"/>
        <v>50729.56</v>
      </c>
      <c r="EO133" s="9">
        <f t="shared" si="827"/>
        <v>50729.56</v>
      </c>
      <c r="EP133" s="9">
        <f t="shared" si="871"/>
        <v>0</v>
      </c>
      <c r="EQ133" s="9">
        <f t="shared" si="872"/>
        <v>50729.56</v>
      </c>
      <c r="ER133" s="9">
        <f t="shared" si="873"/>
        <v>50729.56</v>
      </c>
      <c r="ES133" s="602"/>
    </row>
    <row r="134" spans="2:149" outlineLevel="1" x14ac:dyDescent="0.25">
      <c r="B134" s="601"/>
      <c r="C134" s="23">
        <v>15205027609</v>
      </c>
      <c r="D134" s="602" t="str">
        <f t="shared" si="629"/>
        <v>Professional</v>
      </c>
      <c r="F134" t="str">
        <f t="shared" si="808"/>
        <v>G&amp;A - Accounting</v>
      </c>
      <c r="H134" s="9">
        <f t="shared" si="828"/>
        <v>30585.57</v>
      </c>
      <c r="I134" s="9">
        <f ca="1">SUMIF(Cards_selection_BPL,$C134,INDIRECT(Index!$P$16))</f>
        <v>3044.6249999999995</v>
      </c>
      <c r="J134" s="120">
        <f t="shared" ca="1" si="829"/>
        <v>-27540.945</v>
      </c>
      <c r="L134" s="9">
        <f t="shared" si="830"/>
        <v>30585.57</v>
      </c>
      <c r="M134" s="9">
        <f ca="1">IF(LEFT($L$6,2)="Q1",SUMIF(Cards_selection_BPL,$C134,INDIRECT(Index!$Q$16)),IF(LEFT($L$6,2)="Q2",SUMIF(Cards_selection_BPL,$C134,INDIRECT(Index!$Q$16))-SUMIF(Cards_selection_BPL,$C134,Balance_bplm_03),IF(LEFT($L$6,2)="Q3",SUMIF(Cards_selection_BPL,$C134,INDIRECT(Index!$Q$16))-SUMIF(Cards_selection_BPL,$C134,Balance_bplm_06),IF(LEFT($L$6,2)="Q4",SUMIF(Cards_selection_BPL,$C134,INDIRECT(Index!$Q$16))-SUMIF(Cards_selection_BPL,$C134,Balance_bplm_09),0))))</f>
        <v>9133.875</v>
      </c>
      <c r="N134" s="120">
        <f t="shared" ca="1" si="831"/>
        <v>-21451.695</v>
      </c>
      <c r="P134" s="9">
        <f t="shared" si="832"/>
        <v>30585.57</v>
      </c>
      <c r="Q134" s="9">
        <f ca="1">SUMIF(Cards_selection_BPL,$C134,INDIRECT(Index!$Q$16))</f>
        <v>28107.625</v>
      </c>
      <c r="R134" s="120">
        <f t="shared" ca="1" si="833"/>
        <v>-2477.9449999999997</v>
      </c>
      <c r="S134" s="602"/>
      <c r="U134" s="601"/>
      <c r="V134" s="64">
        <v>12541.289999999999</v>
      </c>
      <c r="W134" s="64"/>
      <c r="X134" s="9">
        <f t="shared" si="809"/>
        <v>0</v>
      </c>
      <c r="Y134" s="9">
        <f t="shared" si="834"/>
        <v>0</v>
      </c>
      <c r="Z134" s="9">
        <f t="shared" si="835"/>
        <v>0</v>
      </c>
      <c r="AA134" s="9"/>
      <c r="AB134" s="9">
        <f t="shared" si="836"/>
        <v>0</v>
      </c>
      <c r="AC134" s="9">
        <f t="shared" si="837"/>
        <v>0</v>
      </c>
      <c r="AD134" s="9"/>
      <c r="AE134" s="9">
        <f t="shared" si="838"/>
        <v>0</v>
      </c>
      <c r="AF134" s="830">
        <f t="shared" si="839"/>
        <v>0</v>
      </c>
      <c r="AG134" s="9"/>
      <c r="AH134" s="9">
        <f t="shared" si="840"/>
        <v>0</v>
      </c>
      <c r="AI134" s="830">
        <f t="shared" si="841"/>
        <v>30585.57</v>
      </c>
      <c r="AJ134" s="602"/>
      <c r="AL134" s="601"/>
      <c r="AM134" s="882">
        <f t="shared" si="842"/>
        <v>30585.57</v>
      </c>
      <c r="AN134" s="9">
        <f t="shared" si="810"/>
        <v>97799.51</v>
      </c>
      <c r="AO134" s="602"/>
      <c r="AR134" s="601" t="str">
        <f t="shared" si="631"/>
        <v/>
      </c>
      <c r="AS134">
        <f t="shared" si="632"/>
        <v>15205027609</v>
      </c>
      <c r="AT134" s="602" t="str">
        <f t="shared" si="811"/>
        <v>Professional</v>
      </c>
      <c r="AU134" t="str">
        <f t="shared" si="633"/>
        <v/>
      </c>
      <c r="AV134" t="str">
        <f t="shared" si="634"/>
        <v>G&amp;A - Accounting</v>
      </c>
      <c r="AX134" s="64"/>
      <c r="AY134" s="64">
        <v>1765</v>
      </c>
      <c r="AZ134" s="64">
        <v>1765</v>
      </c>
      <c r="BA134" s="64">
        <v>1765</v>
      </c>
      <c r="BB134" s="64">
        <v>1765</v>
      </c>
      <c r="BC134" s="688">
        <f t="shared" si="843"/>
        <v>5295</v>
      </c>
      <c r="BD134" s="64">
        <v>1765</v>
      </c>
      <c r="BE134" s="64">
        <v>1765</v>
      </c>
      <c r="BF134" s="64">
        <v>2029.7499999999998</v>
      </c>
      <c r="BG134" s="688">
        <f t="shared" si="844"/>
        <v>5559.75</v>
      </c>
      <c r="BH134" s="64">
        <v>2029.7499999999998</v>
      </c>
      <c r="BI134" s="64">
        <v>3044.6249999999995</v>
      </c>
      <c r="BJ134" s="64">
        <v>3044.6249999999995</v>
      </c>
      <c r="BK134" s="688">
        <f t="shared" si="845"/>
        <v>8118.9999999999982</v>
      </c>
      <c r="BL134" s="64">
        <v>3044.6249999999995</v>
      </c>
      <c r="BM134" s="64">
        <v>3044.6249999999995</v>
      </c>
      <c r="BN134" s="64">
        <v>3044.6249999999995</v>
      </c>
      <c r="BO134" s="688">
        <f t="shared" si="846"/>
        <v>9133.8749999999982</v>
      </c>
      <c r="BP134" s="687">
        <f t="shared" si="847"/>
        <v>28107.624999999996</v>
      </c>
      <c r="BQ134" s="602"/>
      <c r="BS134" s="615">
        <f t="shared" si="815"/>
        <v>1765</v>
      </c>
      <c r="BT134" s="9">
        <f t="shared" si="815"/>
        <v>1765</v>
      </c>
      <c r="BU134" s="9">
        <f t="shared" si="876"/>
        <v>3530</v>
      </c>
      <c r="BV134" s="9">
        <f t="shared" si="815"/>
        <v>1765</v>
      </c>
      <c r="BW134" s="9">
        <f t="shared" si="874"/>
        <v>5295</v>
      </c>
      <c r="BX134" s="9">
        <f t="shared" si="815"/>
        <v>1765</v>
      </c>
      <c r="BY134" s="9">
        <f t="shared" si="877"/>
        <v>7060</v>
      </c>
      <c r="BZ134" s="9">
        <f t="shared" si="815"/>
        <v>1765</v>
      </c>
      <c r="CA134" s="9">
        <f t="shared" si="878"/>
        <v>8825</v>
      </c>
      <c r="CB134" s="9">
        <f t="shared" si="815"/>
        <v>2029.7499999999998</v>
      </c>
      <c r="CC134" s="9">
        <f t="shared" si="875"/>
        <v>10854.75</v>
      </c>
      <c r="CD134" s="9">
        <f t="shared" si="815"/>
        <v>2029.7499999999998</v>
      </c>
      <c r="CE134" s="9">
        <f t="shared" si="879"/>
        <v>12884.5</v>
      </c>
      <c r="CF134" s="9">
        <f t="shared" si="815"/>
        <v>3044.6249999999995</v>
      </c>
      <c r="CG134" s="9">
        <f t="shared" si="848"/>
        <v>15929.125</v>
      </c>
      <c r="CH134" s="9">
        <f t="shared" si="815"/>
        <v>3044.6249999999995</v>
      </c>
      <c r="CI134" s="9">
        <f t="shared" si="848"/>
        <v>18973.75</v>
      </c>
      <c r="CJ134" s="9">
        <f t="shared" si="815"/>
        <v>3044.6249999999995</v>
      </c>
      <c r="CK134" s="9">
        <f t="shared" si="882"/>
        <v>22018.375</v>
      </c>
      <c r="CL134" s="9">
        <f t="shared" si="815"/>
        <v>3044.6249999999995</v>
      </c>
      <c r="CM134" s="9">
        <f t="shared" si="880"/>
        <v>25063</v>
      </c>
      <c r="CN134" s="9">
        <f t="shared" si="881"/>
        <v>3044.6249999999995</v>
      </c>
      <c r="CO134" s="616">
        <f t="shared" si="849"/>
        <v>28107.625</v>
      </c>
      <c r="CQ134" s="601"/>
      <c r="CR134">
        <f t="shared" si="626"/>
        <v>15205027609</v>
      </c>
      <c r="CS134" s="602" t="str">
        <f t="shared" si="637"/>
        <v>Professional</v>
      </c>
      <c r="CT134" t="str">
        <f t="shared" si="627"/>
        <v/>
      </c>
      <c r="CU134" t="str">
        <f t="shared" si="628"/>
        <v>G&amp;A - Accounting</v>
      </c>
      <c r="CW134" s="9">
        <f t="shared" si="850"/>
        <v>0</v>
      </c>
      <c r="CX134" s="9">
        <f t="shared" si="850"/>
        <v>0</v>
      </c>
      <c r="CY134" s="9">
        <f t="shared" si="816"/>
        <v>0</v>
      </c>
      <c r="CZ134" s="9">
        <f t="shared" si="851"/>
        <v>0</v>
      </c>
      <c r="DA134" s="9">
        <f t="shared" si="851"/>
        <v>0</v>
      </c>
      <c r="DB134" s="9">
        <f t="shared" si="817"/>
        <v>0</v>
      </c>
      <c r="DC134" s="9">
        <f t="shared" si="852"/>
        <v>0</v>
      </c>
      <c r="DD134" s="9">
        <f t="shared" si="852"/>
        <v>0</v>
      </c>
      <c r="DE134" s="9">
        <f t="shared" si="818"/>
        <v>0</v>
      </c>
      <c r="DF134" s="9">
        <f t="shared" si="853"/>
        <v>0</v>
      </c>
      <c r="DG134" s="9">
        <f t="shared" si="854"/>
        <v>0</v>
      </c>
      <c r="DH134" s="9">
        <f t="shared" si="855"/>
        <v>0</v>
      </c>
      <c r="DI134" s="9">
        <f t="shared" si="856"/>
        <v>0</v>
      </c>
      <c r="DJ134" s="9">
        <f t="shared" si="856"/>
        <v>0</v>
      </c>
      <c r="DK134" s="9">
        <f t="shared" si="819"/>
        <v>0</v>
      </c>
      <c r="DL134" s="9">
        <f t="shared" si="857"/>
        <v>0</v>
      </c>
      <c r="DM134" s="9">
        <f t="shared" si="857"/>
        <v>0</v>
      </c>
      <c r="DN134" s="9">
        <f t="shared" si="820"/>
        <v>0</v>
      </c>
      <c r="DO134" s="9">
        <f t="shared" si="858"/>
        <v>0</v>
      </c>
      <c r="DP134" s="9">
        <f t="shared" si="858"/>
        <v>0</v>
      </c>
      <c r="DQ134" s="9">
        <f t="shared" si="821"/>
        <v>0</v>
      </c>
      <c r="DR134" s="9">
        <f t="shared" si="859"/>
        <v>0</v>
      </c>
      <c r="DS134" s="9">
        <f t="shared" si="860"/>
        <v>0</v>
      </c>
      <c r="DT134" s="9">
        <f t="shared" si="861"/>
        <v>0</v>
      </c>
      <c r="DU134" s="9">
        <f t="shared" si="862"/>
        <v>0</v>
      </c>
      <c r="DV134" s="9">
        <f t="shared" si="862"/>
        <v>0</v>
      </c>
      <c r="DW134" s="9">
        <f t="shared" si="822"/>
        <v>0</v>
      </c>
      <c r="DX134" s="9">
        <f t="shared" si="863"/>
        <v>0</v>
      </c>
      <c r="DY134" s="9">
        <f t="shared" si="863"/>
        <v>0</v>
      </c>
      <c r="DZ134" s="9">
        <f t="shared" si="823"/>
        <v>0</v>
      </c>
      <c r="EA134" s="9">
        <f t="shared" si="864"/>
        <v>0</v>
      </c>
      <c r="EB134" s="9">
        <f t="shared" si="864"/>
        <v>0</v>
      </c>
      <c r="EC134" s="9">
        <f t="shared" si="824"/>
        <v>0</v>
      </c>
      <c r="ED134" s="9">
        <f t="shared" si="865"/>
        <v>0</v>
      </c>
      <c r="EE134" s="9">
        <f t="shared" si="866"/>
        <v>0</v>
      </c>
      <c r="EF134" s="9">
        <f t="shared" si="867"/>
        <v>0</v>
      </c>
      <c r="EG134" s="9">
        <f t="shared" si="868"/>
        <v>0</v>
      </c>
      <c r="EH134" s="9">
        <f t="shared" si="868"/>
        <v>0</v>
      </c>
      <c r="EI134" s="9">
        <f t="shared" si="825"/>
        <v>0</v>
      </c>
      <c r="EJ134" s="9">
        <f t="shared" si="869"/>
        <v>0</v>
      </c>
      <c r="EK134" s="9">
        <f t="shared" si="869"/>
        <v>0</v>
      </c>
      <c r="EL134" s="9">
        <f t="shared" si="826"/>
        <v>0</v>
      </c>
      <c r="EM134" s="9">
        <f t="shared" si="870"/>
        <v>0</v>
      </c>
      <c r="EN134" s="9">
        <f t="shared" si="870"/>
        <v>30585.57</v>
      </c>
      <c r="EO134" s="9">
        <f t="shared" si="827"/>
        <v>30585.57</v>
      </c>
      <c r="EP134" s="9">
        <f t="shared" si="871"/>
        <v>0</v>
      </c>
      <c r="EQ134" s="9">
        <f t="shared" si="872"/>
        <v>30585.57</v>
      </c>
      <c r="ER134" s="9">
        <f t="shared" si="873"/>
        <v>30585.57</v>
      </c>
      <c r="ES134" s="602"/>
    </row>
    <row r="135" spans="2:149" outlineLevel="1" x14ac:dyDescent="0.25">
      <c r="B135" s="601"/>
      <c r="C135" s="23">
        <v>15205007610</v>
      </c>
      <c r="D135" s="602" t="str">
        <f t="shared" si="629"/>
        <v>Insurance</v>
      </c>
      <c r="F135" t="str">
        <f t="shared" si="808"/>
        <v>G&amp;A - Insurance</v>
      </c>
      <c r="H135" s="9">
        <f t="shared" si="828"/>
        <v>7715.8</v>
      </c>
      <c r="I135" s="9">
        <f ca="1">SUMIF(Cards_selection_BPL,$C135,INDIRECT(Index!$P$16))</f>
        <v>662.5</v>
      </c>
      <c r="J135" s="120">
        <f t="shared" ca="1" si="829"/>
        <v>-7053.3</v>
      </c>
      <c r="L135" s="9">
        <f t="shared" si="830"/>
        <v>7715.8</v>
      </c>
      <c r="M135" s="9">
        <f ca="1">IF(LEFT($L$6,2)="Q1",SUMIF(Cards_selection_BPL,$C135,INDIRECT(Index!$Q$16)),IF(LEFT($L$6,2)="Q2",SUMIF(Cards_selection_BPL,$C135,INDIRECT(Index!$Q$16))-SUMIF(Cards_selection_BPL,$C135,Balance_bplm_03),IF(LEFT($L$6,2)="Q3",SUMIF(Cards_selection_BPL,$C135,INDIRECT(Index!$Q$16))-SUMIF(Cards_selection_BPL,$C135,Balance_bplm_06),IF(LEFT($L$6,2)="Q4",SUMIF(Cards_selection_BPL,$C135,INDIRECT(Index!$Q$16))-SUMIF(Cards_selection_BPL,$C135,Balance_bplm_09),0))))</f>
        <v>1987.5</v>
      </c>
      <c r="N135" s="120">
        <f t="shared" ca="1" si="831"/>
        <v>-5728.3</v>
      </c>
      <c r="P135" s="9">
        <f t="shared" si="832"/>
        <v>7715.8</v>
      </c>
      <c r="Q135" s="9">
        <f ca="1">SUMIF(Cards_selection_BPL,$C135,INDIRECT(Index!$Q$16))</f>
        <v>7950</v>
      </c>
      <c r="R135" s="120">
        <f t="shared" ca="1" si="833"/>
        <v>234.19999999999982</v>
      </c>
      <c r="S135" s="602"/>
      <c r="U135" s="601"/>
      <c r="V135" s="64">
        <v>2035.94</v>
      </c>
      <c r="W135" s="64"/>
      <c r="X135" s="9">
        <f t="shared" si="809"/>
        <v>0</v>
      </c>
      <c r="Y135" s="9">
        <f t="shared" si="834"/>
        <v>0</v>
      </c>
      <c r="Z135" s="9">
        <f t="shared" si="835"/>
        <v>0</v>
      </c>
      <c r="AA135" s="9"/>
      <c r="AB135" s="9">
        <f t="shared" si="836"/>
        <v>0</v>
      </c>
      <c r="AC135" s="9">
        <f t="shared" si="837"/>
        <v>0</v>
      </c>
      <c r="AD135" s="9"/>
      <c r="AE135" s="9">
        <f t="shared" si="838"/>
        <v>0</v>
      </c>
      <c r="AF135" s="830">
        <f t="shared" si="839"/>
        <v>0</v>
      </c>
      <c r="AG135" s="9"/>
      <c r="AH135" s="9">
        <f t="shared" si="840"/>
        <v>0</v>
      </c>
      <c r="AI135" s="830">
        <f t="shared" si="841"/>
        <v>7715.8</v>
      </c>
      <c r="AJ135" s="602"/>
      <c r="AL135" s="601"/>
      <c r="AM135" s="882">
        <f t="shared" si="842"/>
        <v>7715.8</v>
      </c>
      <c r="AN135" s="9">
        <f t="shared" si="810"/>
        <v>25685.5</v>
      </c>
      <c r="AO135" s="602"/>
      <c r="AR135" s="601" t="str">
        <f t="shared" si="631"/>
        <v/>
      </c>
      <c r="AS135">
        <f t="shared" si="632"/>
        <v>15205007610</v>
      </c>
      <c r="AT135" s="602" t="str">
        <f t="shared" si="811"/>
        <v>Insurance</v>
      </c>
      <c r="AU135" t="str">
        <f t="shared" si="633"/>
        <v/>
      </c>
      <c r="AV135" t="str">
        <f t="shared" si="634"/>
        <v>G&amp;A - Insurance</v>
      </c>
      <c r="AX135" s="64"/>
      <c r="AY135" s="64">
        <v>662.5</v>
      </c>
      <c r="AZ135" s="64">
        <v>662.5</v>
      </c>
      <c r="BA135" s="64">
        <v>662.5</v>
      </c>
      <c r="BB135" s="64">
        <v>662.5</v>
      </c>
      <c r="BC135" s="688">
        <f t="shared" si="843"/>
        <v>1987.5</v>
      </c>
      <c r="BD135" s="64">
        <v>662.5</v>
      </c>
      <c r="BE135" s="64">
        <v>662.5</v>
      </c>
      <c r="BF135" s="64">
        <v>662.5</v>
      </c>
      <c r="BG135" s="688">
        <f t="shared" si="844"/>
        <v>1987.5</v>
      </c>
      <c r="BH135" s="64">
        <v>662.5</v>
      </c>
      <c r="BI135" s="64">
        <v>662.5</v>
      </c>
      <c r="BJ135" s="64">
        <v>662.5</v>
      </c>
      <c r="BK135" s="688">
        <f t="shared" si="845"/>
        <v>1987.5</v>
      </c>
      <c r="BL135" s="64">
        <v>662.5</v>
      </c>
      <c r="BM135" s="64">
        <v>662.5</v>
      </c>
      <c r="BN135" s="64">
        <v>662.5</v>
      </c>
      <c r="BO135" s="688">
        <f t="shared" si="846"/>
        <v>1987.5</v>
      </c>
      <c r="BP135" s="687">
        <f t="shared" si="847"/>
        <v>7950</v>
      </c>
      <c r="BQ135" s="602"/>
      <c r="BS135" s="615">
        <f t="shared" si="815"/>
        <v>662.5</v>
      </c>
      <c r="BT135" s="9">
        <f t="shared" si="815"/>
        <v>662.5</v>
      </c>
      <c r="BU135" s="9">
        <f t="shared" si="876"/>
        <v>1325</v>
      </c>
      <c r="BV135" s="9">
        <f t="shared" si="815"/>
        <v>662.5</v>
      </c>
      <c r="BW135" s="9">
        <f t="shared" si="874"/>
        <v>1987.5</v>
      </c>
      <c r="BX135" s="9">
        <f t="shared" si="815"/>
        <v>662.5</v>
      </c>
      <c r="BY135" s="9">
        <f t="shared" si="877"/>
        <v>2650</v>
      </c>
      <c r="BZ135" s="9">
        <f t="shared" si="815"/>
        <v>662.5</v>
      </c>
      <c r="CA135" s="9">
        <f t="shared" si="878"/>
        <v>3312.5</v>
      </c>
      <c r="CB135" s="9">
        <f t="shared" si="815"/>
        <v>662.5</v>
      </c>
      <c r="CC135" s="9">
        <f t="shared" si="875"/>
        <v>3975</v>
      </c>
      <c r="CD135" s="9">
        <f t="shared" si="815"/>
        <v>662.5</v>
      </c>
      <c r="CE135" s="9">
        <f t="shared" si="879"/>
        <v>4637.5</v>
      </c>
      <c r="CF135" s="9">
        <f t="shared" si="815"/>
        <v>662.5</v>
      </c>
      <c r="CG135" s="9">
        <f t="shared" si="848"/>
        <v>5300</v>
      </c>
      <c r="CH135" s="9">
        <f t="shared" si="815"/>
        <v>662.5</v>
      </c>
      <c r="CI135" s="9">
        <f t="shared" si="848"/>
        <v>5962.5</v>
      </c>
      <c r="CJ135" s="9">
        <f t="shared" si="815"/>
        <v>662.5</v>
      </c>
      <c r="CK135" s="9">
        <f t="shared" si="882"/>
        <v>6625</v>
      </c>
      <c r="CL135" s="9">
        <f t="shared" ref="CL135:CL140" si="883">INDEX($AZ135:$BN135,MATCH(CL$6,$AZ$6:$BN$6,0))</f>
        <v>662.5</v>
      </c>
      <c r="CM135" s="9">
        <f t="shared" si="880"/>
        <v>7287.5</v>
      </c>
      <c r="CN135" s="9">
        <f t="shared" si="881"/>
        <v>662.5</v>
      </c>
      <c r="CO135" s="616">
        <f t="shared" si="849"/>
        <v>7950</v>
      </c>
      <c r="CQ135" s="601"/>
      <c r="CR135">
        <f t="shared" si="626"/>
        <v>15205007610</v>
      </c>
      <c r="CS135" s="602" t="str">
        <f t="shared" si="637"/>
        <v>Insurance</v>
      </c>
      <c r="CT135" t="str">
        <f t="shared" si="627"/>
        <v/>
      </c>
      <c r="CU135" t="str">
        <f t="shared" si="628"/>
        <v>G&amp;A - Insurance</v>
      </c>
      <c r="CW135" s="9">
        <f t="shared" si="850"/>
        <v>0</v>
      </c>
      <c r="CX135" s="9">
        <f t="shared" si="850"/>
        <v>0</v>
      </c>
      <c r="CY135" s="9">
        <f t="shared" si="816"/>
        <v>0</v>
      </c>
      <c r="CZ135" s="9">
        <f t="shared" si="851"/>
        <v>0</v>
      </c>
      <c r="DA135" s="9">
        <f t="shared" si="851"/>
        <v>0</v>
      </c>
      <c r="DB135" s="9">
        <f t="shared" si="817"/>
        <v>0</v>
      </c>
      <c r="DC135" s="9">
        <f t="shared" si="852"/>
        <v>0</v>
      </c>
      <c r="DD135" s="9">
        <f t="shared" si="852"/>
        <v>0</v>
      </c>
      <c r="DE135" s="9">
        <f t="shared" si="818"/>
        <v>0</v>
      </c>
      <c r="DF135" s="9">
        <f t="shared" si="853"/>
        <v>0</v>
      </c>
      <c r="DG135" s="9">
        <f t="shared" si="854"/>
        <v>0</v>
      </c>
      <c r="DH135" s="9">
        <f t="shared" si="855"/>
        <v>0</v>
      </c>
      <c r="DI135" s="9">
        <f t="shared" si="856"/>
        <v>0</v>
      </c>
      <c r="DJ135" s="9">
        <f t="shared" si="856"/>
        <v>0</v>
      </c>
      <c r="DK135" s="9">
        <f t="shared" si="819"/>
        <v>0</v>
      </c>
      <c r="DL135" s="9">
        <f t="shared" si="857"/>
        <v>0</v>
      </c>
      <c r="DM135" s="9">
        <f t="shared" si="857"/>
        <v>0</v>
      </c>
      <c r="DN135" s="9">
        <f t="shared" si="820"/>
        <v>0</v>
      </c>
      <c r="DO135" s="9">
        <f t="shared" si="858"/>
        <v>0</v>
      </c>
      <c r="DP135" s="9">
        <f t="shared" si="858"/>
        <v>0</v>
      </c>
      <c r="DQ135" s="9">
        <f t="shared" si="821"/>
        <v>0</v>
      </c>
      <c r="DR135" s="9">
        <f t="shared" si="859"/>
        <v>0</v>
      </c>
      <c r="DS135" s="9">
        <f t="shared" si="860"/>
        <v>0</v>
      </c>
      <c r="DT135" s="9">
        <f t="shared" si="861"/>
        <v>0</v>
      </c>
      <c r="DU135" s="9">
        <f t="shared" si="862"/>
        <v>0</v>
      </c>
      <c r="DV135" s="9">
        <f t="shared" si="862"/>
        <v>0</v>
      </c>
      <c r="DW135" s="9">
        <f t="shared" si="822"/>
        <v>0</v>
      </c>
      <c r="DX135" s="9">
        <f t="shared" si="863"/>
        <v>0</v>
      </c>
      <c r="DY135" s="9">
        <f t="shared" si="863"/>
        <v>0</v>
      </c>
      <c r="DZ135" s="9">
        <f t="shared" si="823"/>
        <v>0</v>
      </c>
      <c r="EA135" s="9">
        <f t="shared" si="864"/>
        <v>0</v>
      </c>
      <c r="EB135" s="9">
        <f t="shared" si="864"/>
        <v>0</v>
      </c>
      <c r="EC135" s="9">
        <f t="shared" si="824"/>
        <v>0</v>
      </c>
      <c r="ED135" s="9">
        <f t="shared" si="865"/>
        <v>0</v>
      </c>
      <c r="EE135" s="9">
        <f t="shared" si="866"/>
        <v>0</v>
      </c>
      <c r="EF135" s="9">
        <f t="shared" si="867"/>
        <v>0</v>
      </c>
      <c r="EG135" s="9">
        <f t="shared" si="868"/>
        <v>0</v>
      </c>
      <c r="EH135" s="9">
        <f t="shared" si="868"/>
        <v>0</v>
      </c>
      <c r="EI135" s="9">
        <f t="shared" si="825"/>
        <v>0</v>
      </c>
      <c r="EJ135" s="9">
        <f t="shared" si="869"/>
        <v>0</v>
      </c>
      <c r="EK135" s="9">
        <f t="shared" si="869"/>
        <v>0</v>
      </c>
      <c r="EL135" s="9">
        <f t="shared" si="826"/>
        <v>0</v>
      </c>
      <c r="EM135" s="9">
        <f t="shared" si="870"/>
        <v>0</v>
      </c>
      <c r="EN135" s="9">
        <f t="shared" si="870"/>
        <v>7715.8</v>
      </c>
      <c r="EO135" s="9">
        <f t="shared" si="827"/>
        <v>7715.8</v>
      </c>
      <c r="EP135" s="9">
        <f t="shared" si="871"/>
        <v>0</v>
      </c>
      <c r="EQ135" s="9">
        <f t="shared" si="872"/>
        <v>7715.8</v>
      </c>
      <c r="ER135" s="9">
        <f t="shared" si="873"/>
        <v>7715.8</v>
      </c>
      <c r="ES135" s="602"/>
    </row>
    <row r="136" spans="2:149" outlineLevel="1" x14ac:dyDescent="0.25">
      <c r="B136" s="601"/>
      <c r="C136" s="23">
        <v>15205031611</v>
      </c>
      <c r="D136" s="602" t="str">
        <f t="shared" si="629"/>
        <v>Tools</v>
      </c>
      <c r="F136" t="str">
        <f t="shared" si="808"/>
        <v>G&amp;A - Licenses</v>
      </c>
      <c r="H136" s="9">
        <f t="shared" si="828"/>
        <v>600.05999999999995</v>
      </c>
      <c r="I136" s="9">
        <f ca="1">SUMIF(Cards_selection_BPL,$C136,INDIRECT(Index!$P$16))</f>
        <v>0</v>
      </c>
      <c r="J136" s="120">
        <f t="shared" ca="1" si="829"/>
        <v>-600.05999999999995</v>
      </c>
      <c r="L136" s="9">
        <f t="shared" si="830"/>
        <v>600.05999999999995</v>
      </c>
      <c r="M136" s="9">
        <f ca="1">IF(LEFT($L$6,2)="Q1",SUMIF(Cards_selection_BPL,$C136,INDIRECT(Index!$Q$16)),IF(LEFT($L$6,2)="Q2",SUMIF(Cards_selection_BPL,$C136,INDIRECT(Index!$Q$16))-SUMIF(Cards_selection_BPL,$C136,Balance_bplm_03),IF(LEFT($L$6,2)="Q3",SUMIF(Cards_selection_BPL,$C136,INDIRECT(Index!$Q$16))-SUMIF(Cards_selection_BPL,$C136,Balance_bplm_06),IF(LEFT($L$6,2)="Q4",SUMIF(Cards_selection_BPL,$C136,INDIRECT(Index!$Q$16))-SUMIF(Cards_selection_BPL,$C136,Balance_bplm_09),0))))</f>
        <v>0</v>
      </c>
      <c r="N136" s="120">
        <f t="shared" ca="1" si="831"/>
        <v>-600.05999999999995</v>
      </c>
      <c r="P136" s="9">
        <f t="shared" si="832"/>
        <v>600.05999999999995</v>
      </c>
      <c r="Q136" s="9">
        <f ca="1">SUMIF(Cards_selection_BPL,$C136,INDIRECT(Index!$Q$16))</f>
        <v>0</v>
      </c>
      <c r="R136" s="120">
        <f t="shared" ca="1" si="833"/>
        <v>-600.05999999999995</v>
      </c>
      <c r="S136" s="602"/>
      <c r="U136" s="601"/>
      <c r="V136" s="64"/>
      <c r="W136" s="64"/>
      <c r="X136" s="9">
        <f t="shared" si="809"/>
        <v>0</v>
      </c>
      <c r="Y136" s="9">
        <f t="shared" si="834"/>
        <v>0</v>
      </c>
      <c r="Z136" s="9">
        <f t="shared" si="835"/>
        <v>0</v>
      </c>
      <c r="AA136" s="9"/>
      <c r="AB136" s="9">
        <f t="shared" si="836"/>
        <v>0</v>
      </c>
      <c r="AC136" s="9">
        <f t="shared" si="837"/>
        <v>0</v>
      </c>
      <c r="AD136" s="9"/>
      <c r="AE136" s="9">
        <f t="shared" si="838"/>
        <v>0</v>
      </c>
      <c r="AF136" s="830">
        <f t="shared" si="839"/>
        <v>0</v>
      </c>
      <c r="AG136" s="9"/>
      <c r="AH136" s="9">
        <f t="shared" si="840"/>
        <v>0</v>
      </c>
      <c r="AI136" s="830">
        <f t="shared" si="841"/>
        <v>600.05999999999995</v>
      </c>
      <c r="AJ136" s="602"/>
      <c r="AL136" s="601"/>
      <c r="AM136" s="882">
        <f t="shared" si="842"/>
        <v>600.05999999999995</v>
      </c>
      <c r="AN136" s="9">
        <f t="shared" si="810"/>
        <v>1912.81</v>
      </c>
      <c r="AO136" s="602"/>
      <c r="AR136" s="601" t="str">
        <f t="shared" si="631"/>
        <v/>
      </c>
      <c r="AS136">
        <f t="shared" si="632"/>
        <v>15205031611</v>
      </c>
      <c r="AT136" s="602" t="str">
        <f t="shared" si="811"/>
        <v>Tools</v>
      </c>
      <c r="AU136" t="str">
        <f t="shared" si="633"/>
        <v/>
      </c>
      <c r="AV136" t="str">
        <f t="shared" si="634"/>
        <v>G&amp;A - Licenses</v>
      </c>
      <c r="AX136" s="64"/>
      <c r="AY136" s="64"/>
      <c r="AZ136" s="64"/>
      <c r="BA136" s="64"/>
      <c r="BB136" s="64"/>
      <c r="BC136" s="688">
        <f t="shared" si="843"/>
        <v>0</v>
      </c>
      <c r="BD136" s="64"/>
      <c r="BE136" s="64"/>
      <c r="BF136" s="64"/>
      <c r="BG136" s="688">
        <f t="shared" si="844"/>
        <v>0</v>
      </c>
      <c r="BH136" s="64"/>
      <c r="BI136" s="64"/>
      <c r="BJ136" s="64"/>
      <c r="BK136" s="688">
        <f t="shared" si="845"/>
        <v>0</v>
      </c>
      <c r="BL136" s="64"/>
      <c r="BM136" s="64"/>
      <c r="BN136" s="64"/>
      <c r="BO136" s="688">
        <f t="shared" si="846"/>
        <v>0</v>
      </c>
      <c r="BP136" s="687">
        <f t="shared" si="847"/>
        <v>0</v>
      </c>
      <c r="BQ136" s="602"/>
      <c r="BS136" s="615">
        <f t="shared" si="815"/>
        <v>0</v>
      </c>
      <c r="BT136" s="9">
        <f t="shared" si="815"/>
        <v>0</v>
      </c>
      <c r="BU136" s="9">
        <f t="shared" si="876"/>
        <v>0</v>
      </c>
      <c r="BV136" s="9">
        <f t="shared" si="815"/>
        <v>0</v>
      </c>
      <c r="BW136" s="9">
        <f t="shared" si="874"/>
        <v>0</v>
      </c>
      <c r="BX136" s="9">
        <f t="shared" si="815"/>
        <v>0</v>
      </c>
      <c r="BY136" s="9">
        <f t="shared" si="877"/>
        <v>0</v>
      </c>
      <c r="BZ136" s="9">
        <f t="shared" si="815"/>
        <v>0</v>
      </c>
      <c r="CA136" s="9">
        <f t="shared" si="878"/>
        <v>0</v>
      </c>
      <c r="CB136" s="9">
        <f t="shared" si="815"/>
        <v>0</v>
      </c>
      <c r="CC136" s="9">
        <f t="shared" si="875"/>
        <v>0</v>
      </c>
      <c r="CD136" s="9">
        <f t="shared" si="815"/>
        <v>0</v>
      </c>
      <c r="CE136" s="9">
        <f t="shared" si="879"/>
        <v>0</v>
      </c>
      <c r="CF136" s="9">
        <f t="shared" si="815"/>
        <v>0</v>
      </c>
      <c r="CG136" s="9">
        <f t="shared" si="848"/>
        <v>0</v>
      </c>
      <c r="CH136" s="9">
        <f t="shared" si="815"/>
        <v>0</v>
      </c>
      <c r="CI136" s="9">
        <f t="shared" si="848"/>
        <v>0</v>
      </c>
      <c r="CJ136" s="9">
        <f t="shared" si="815"/>
        <v>0</v>
      </c>
      <c r="CK136" s="9">
        <f t="shared" si="882"/>
        <v>0</v>
      </c>
      <c r="CL136" s="9">
        <f t="shared" si="883"/>
        <v>0</v>
      </c>
      <c r="CM136" s="9">
        <f t="shared" si="880"/>
        <v>0</v>
      </c>
      <c r="CN136" s="9">
        <f t="shared" si="881"/>
        <v>0</v>
      </c>
      <c r="CO136" s="616">
        <f t="shared" si="849"/>
        <v>0</v>
      </c>
      <c r="CQ136" s="601"/>
      <c r="CR136">
        <f t="shared" si="626"/>
        <v>15205031611</v>
      </c>
      <c r="CS136" s="602" t="str">
        <f t="shared" si="637"/>
        <v>Tools</v>
      </c>
      <c r="CT136" t="str">
        <f t="shared" si="627"/>
        <v/>
      </c>
      <c r="CU136" t="str">
        <f t="shared" si="628"/>
        <v>G&amp;A - Licenses</v>
      </c>
      <c r="CW136" s="9">
        <f t="shared" si="850"/>
        <v>0</v>
      </c>
      <c r="CX136" s="9">
        <f t="shared" si="850"/>
        <v>0</v>
      </c>
      <c r="CY136" s="9">
        <f t="shared" si="816"/>
        <v>0</v>
      </c>
      <c r="CZ136" s="9">
        <f t="shared" si="851"/>
        <v>0</v>
      </c>
      <c r="DA136" s="9">
        <f t="shared" si="851"/>
        <v>0</v>
      </c>
      <c r="DB136" s="9">
        <f t="shared" si="817"/>
        <v>0</v>
      </c>
      <c r="DC136" s="9">
        <f t="shared" si="852"/>
        <v>0</v>
      </c>
      <c r="DD136" s="9">
        <f t="shared" si="852"/>
        <v>0</v>
      </c>
      <c r="DE136" s="9">
        <f t="shared" si="818"/>
        <v>0</v>
      </c>
      <c r="DF136" s="9">
        <f t="shared" si="853"/>
        <v>0</v>
      </c>
      <c r="DG136" s="9">
        <f t="shared" si="854"/>
        <v>0</v>
      </c>
      <c r="DH136" s="9">
        <f t="shared" si="855"/>
        <v>0</v>
      </c>
      <c r="DI136" s="9">
        <f t="shared" si="856"/>
        <v>0</v>
      </c>
      <c r="DJ136" s="9">
        <f t="shared" si="856"/>
        <v>0</v>
      </c>
      <c r="DK136" s="9">
        <f t="shared" si="819"/>
        <v>0</v>
      </c>
      <c r="DL136" s="9">
        <f t="shared" si="857"/>
        <v>0</v>
      </c>
      <c r="DM136" s="9">
        <f t="shared" si="857"/>
        <v>0</v>
      </c>
      <c r="DN136" s="9">
        <f t="shared" si="820"/>
        <v>0</v>
      </c>
      <c r="DO136" s="9">
        <f t="shared" si="858"/>
        <v>0</v>
      </c>
      <c r="DP136" s="9">
        <f t="shared" si="858"/>
        <v>0</v>
      </c>
      <c r="DQ136" s="9">
        <f t="shared" si="821"/>
        <v>0</v>
      </c>
      <c r="DR136" s="9">
        <f t="shared" si="859"/>
        <v>0</v>
      </c>
      <c r="DS136" s="9">
        <f t="shared" si="860"/>
        <v>0</v>
      </c>
      <c r="DT136" s="9">
        <f t="shared" si="861"/>
        <v>0</v>
      </c>
      <c r="DU136" s="9">
        <f t="shared" si="862"/>
        <v>0</v>
      </c>
      <c r="DV136" s="9">
        <f t="shared" si="862"/>
        <v>0</v>
      </c>
      <c r="DW136" s="9">
        <f t="shared" si="822"/>
        <v>0</v>
      </c>
      <c r="DX136" s="9">
        <f t="shared" si="863"/>
        <v>0</v>
      </c>
      <c r="DY136" s="9">
        <f t="shared" si="863"/>
        <v>0</v>
      </c>
      <c r="DZ136" s="9">
        <f t="shared" si="823"/>
        <v>0</v>
      </c>
      <c r="EA136" s="9">
        <f t="shared" si="864"/>
        <v>0</v>
      </c>
      <c r="EB136" s="9">
        <f t="shared" si="864"/>
        <v>0</v>
      </c>
      <c r="EC136" s="9">
        <f t="shared" si="824"/>
        <v>0</v>
      </c>
      <c r="ED136" s="9">
        <f t="shared" si="865"/>
        <v>0</v>
      </c>
      <c r="EE136" s="9">
        <f t="shared" si="866"/>
        <v>0</v>
      </c>
      <c r="EF136" s="9">
        <f t="shared" si="867"/>
        <v>0</v>
      </c>
      <c r="EG136" s="9">
        <f t="shared" si="868"/>
        <v>0</v>
      </c>
      <c r="EH136" s="9">
        <f t="shared" si="868"/>
        <v>0</v>
      </c>
      <c r="EI136" s="9">
        <f t="shared" si="825"/>
        <v>0</v>
      </c>
      <c r="EJ136" s="9">
        <f t="shared" si="869"/>
        <v>0</v>
      </c>
      <c r="EK136" s="9">
        <f t="shared" si="869"/>
        <v>0</v>
      </c>
      <c r="EL136" s="9">
        <f t="shared" si="826"/>
        <v>0</v>
      </c>
      <c r="EM136" s="9">
        <f t="shared" si="870"/>
        <v>0</v>
      </c>
      <c r="EN136" s="9">
        <f t="shared" si="870"/>
        <v>600.05999999999995</v>
      </c>
      <c r="EO136" s="9">
        <f t="shared" si="827"/>
        <v>600.05999999999995</v>
      </c>
      <c r="EP136" s="9">
        <f t="shared" si="871"/>
        <v>0</v>
      </c>
      <c r="EQ136" s="9">
        <f t="shared" si="872"/>
        <v>600.05999999999995</v>
      </c>
      <c r="ER136" s="9">
        <f t="shared" si="873"/>
        <v>600.05999999999995</v>
      </c>
      <c r="ES136" s="602"/>
    </row>
    <row r="137" spans="2:149" outlineLevel="1" x14ac:dyDescent="0.25">
      <c r="B137" s="601"/>
      <c r="C137" s="23">
        <v>15205044612</v>
      </c>
      <c r="D137" s="602" t="str">
        <f t="shared" si="629"/>
        <v>Office expenses</v>
      </c>
      <c r="F137" t="str">
        <f t="shared" si="808"/>
        <v>G&amp;A -Electric bill</v>
      </c>
      <c r="H137" s="9">
        <f t="shared" si="828"/>
        <v>4126.05</v>
      </c>
      <c r="I137" s="9">
        <f ca="1">SUMIF(Cards_selection_BPL,$C137,INDIRECT(Index!$P$16))</f>
        <v>382</v>
      </c>
      <c r="J137" s="120">
        <f t="shared" ca="1" si="829"/>
        <v>-3744.05</v>
      </c>
      <c r="L137" s="9">
        <f t="shared" si="830"/>
        <v>4126.05</v>
      </c>
      <c r="M137" s="9">
        <f ca="1">IF(LEFT($L$6,2)="Q1",SUMIF(Cards_selection_BPL,$C137,INDIRECT(Index!$Q$16)),IF(LEFT($L$6,2)="Q2",SUMIF(Cards_selection_BPL,$C137,INDIRECT(Index!$Q$16))-SUMIF(Cards_selection_BPL,$C137,Balance_bplm_03),IF(LEFT($L$6,2)="Q3",SUMIF(Cards_selection_BPL,$C137,INDIRECT(Index!$Q$16))-SUMIF(Cards_selection_BPL,$C137,Balance_bplm_06),IF(LEFT($L$6,2)="Q4",SUMIF(Cards_selection_BPL,$C137,INDIRECT(Index!$Q$16))-SUMIF(Cards_selection_BPL,$C137,Balance_bplm_09),0))))</f>
        <v>1146</v>
      </c>
      <c r="N137" s="120">
        <f t="shared" ca="1" si="831"/>
        <v>-2980.05</v>
      </c>
      <c r="P137" s="9">
        <f t="shared" si="832"/>
        <v>4126.05</v>
      </c>
      <c r="Q137" s="9">
        <f ca="1">SUMIF(Cards_selection_BPL,$C137,INDIRECT(Index!$Q$16))</f>
        <v>4584</v>
      </c>
      <c r="R137" s="120">
        <f t="shared" ca="1" si="833"/>
        <v>457.94999999999982</v>
      </c>
      <c r="S137" s="602"/>
      <c r="U137" s="601"/>
      <c r="V137" s="64"/>
      <c r="W137" s="64"/>
      <c r="X137" s="9">
        <f t="shared" si="809"/>
        <v>0</v>
      </c>
      <c r="Y137" s="9">
        <f t="shared" si="834"/>
        <v>0</v>
      </c>
      <c r="Z137" s="9">
        <f t="shared" si="835"/>
        <v>0</v>
      </c>
      <c r="AA137" s="9"/>
      <c r="AB137" s="9">
        <f t="shared" si="836"/>
        <v>0</v>
      </c>
      <c r="AC137" s="9">
        <f t="shared" si="837"/>
        <v>0</v>
      </c>
      <c r="AD137" s="9"/>
      <c r="AE137" s="9">
        <f t="shared" si="838"/>
        <v>0</v>
      </c>
      <c r="AF137" s="830">
        <f t="shared" si="839"/>
        <v>0</v>
      </c>
      <c r="AG137" s="9"/>
      <c r="AH137" s="9">
        <f t="shared" si="840"/>
        <v>0</v>
      </c>
      <c r="AI137" s="830">
        <f t="shared" si="841"/>
        <v>4126.05</v>
      </c>
      <c r="AJ137" s="602"/>
      <c r="AL137" s="601"/>
      <c r="AM137" s="882">
        <f t="shared" si="842"/>
        <v>4126.05</v>
      </c>
      <c r="AN137" s="9">
        <f t="shared" si="810"/>
        <v>13005.17</v>
      </c>
      <c r="AO137" s="602"/>
      <c r="AR137" s="601" t="str">
        <f t="shared" ref="AR137:AR139" si="884">IF(B137="","",B137)</f>
        <v/>
      </c>
      <c r="AS137">
        <f t="shared" ref="AS137:AS139" si="885">IF(C137="","",C137)</f>
        <v>15205044612</v>
      </c>
      <c r="AT137" s="602" t="str">
        <f t="shared" si="811"/>
        <v>Office expenses</v>
      </c>
      <c r="AU137" t="str">
        <f t="shared" ref="AU137:AU139" si="886">IF(E137="","",E137)</f>
        <v/>
      </c>
      <c r="AV137" t="str">
        <f t="shared" ref="AV137:AV139" si="887">IF(F137="","",F137)</f>
        <v>G&amp;A -Electric bill</v>
      </c>
      <c r="AX137" s="64"/>
      <c r="AY137" s="64"/>
      <c r="AZ137" s="64">
        <v>382</v>
      </c>
      <c r="BA137" s="64">
        <v>382</v>
      </c>
      <c r="BB137" s="64">
        <v>382</v>
      </c>
      <c r="BC137" s="688">
        <f t="shared" ref="BC137:BC139" si="888">SUM(AZ137:BB137)</f>
        <v>1146</v>
      </c>
      <c r="BD137" s="64">
        <v>382</v>
      </c>
      <c r="BE137" s="64">
        <v>382</v>
      </c>
      <c r="BF137" s="64">
        <v>382</v>
      </c>
      <c r="BG137" s="688">
        <f t="shared" ref="BG137:BG139" si="889">SUM(BD137:BF137)</f>
        <v>1146</v>
      </c>
      <c r="BH137" s="64">
        <v>382</v>
      </c>
      <c r="BI137" s="64">
        <v>382</v>
      </c>
      <c r="BJ137" s="64">
        <v>382</v>
      </c>
      <c r="BK137" s="688">
        <f t="shared" ref="BK137:BK139" si="890">SUM(BH137:BJ137)</f>
        <v>1146</v>
      </c>
      <c r="BL137" s="64">
        <v>382</v>
      </c>
      <c r="BM137" s="64">
        <v>382</v>
      </c>
      <c r="BN137" s="64">
        <v>382</v>
      </c>
      <c r="BO137" s="688">
        <f t="shared" ref="BO137:BO139" si="891">SUM(BL137:BN137)</f>
        <v>1146</v>
      </c>
      <c r="BP137" s="687">
        <f t="shared" ref="BP137:BP139" si="892">BO137+BK137+BG137+BC137</f>
        <v>4584</v>
      </c>
      <c r="BQ137" s="602"/>
      <c r="BS137" s="615">
        <f t="shared" si="815"/>
        <v>382</v>
      </c>
      <c r="BT137" s="9">
        <f t="shared" si="815"/>
        <v>382</v>
      </c>
      <c r="BU137" s="9">
        <f t="shared" ref="BU137:BU139" si="893">SUM(BS137:BT137)</f>
        <v>764</v>
      </c>
      <c r="BV137" s="9">
        <f t="shared" si="815"/>
        <v>382</v>
      </c>
      <c r="BW137" s="9">
        <f t="shared" ref="BW137:BW139" si="894">SUM(BU137:BV137)</f>
        <v>1146</v>
      </c>
      <c r="BX137" s="9">
        <f t="shared" si="815"/>
        <v>382</v>
      </c>
      <c r="BY137" s="9">
        <f t="shared" ref="BY137:BY139" si="895">SUM(BW137:BX137)</f>
        <v>1528</v>
      </c>
      <c r="BZ137" s="9">
        <f t="shared" si="815"/>
        <v>382</v>
      </c>
      <c r="CA137" s="9">
        <f t="shared" ref="CA137:CA139" si="896">SUM(BY137:BZ137)</f>
        <v>1910</v>
      </c>
      <c r="CB137" s="9">
        <f t="shared" si="815"/>
        <v>382</v>
      </c>
      <c r="CC137" s="9">
        <f t="shared" ref="CC137:CC139" si="897">SUM(CA137:CB137)</f>
        <v>2292</v>
      </c>
      <c r="CD137" s="9">
        <f t="shared" si="815"/>
        <v>382</v>
      </c>
      <c r="CE137" s="9">
        <f t="shared" ref="CE137:CE139" si="898">SUM(CC137:CD137)</f>
        <v>2674</v>
      </c>
      <c r="CF137" s="9">
        <f t="shared" si="815"/>
        <v>382</v>
      </c>
      <c r="CG137" s="9">
        <f t="shared" ref="CG137:CG139" si="899">SUM(CE137:CF137)</f>
        <v>3056</v>
      </c>
      <c r="CH137" s="9">
        <f t="shared" si="815"/>
        <v>382</v>
      </c>
      <c r="CI137" s="9">
        <f t="shared" ref="CI137:CI139" si="900">SUM(CG137:CH137)</f>
        <v>3438</v>
      </c>
      <c r="CJ137" s="9">
        <f t="shared" si="815"/>
        <v>382</v>
      </c>
      <c r="CK137" s="9">
        <f t="shared" ref="CK137:CK139" si="901">SUM(CI137:CJ137)</f>
        <v>3820</v>
      </c>
      <c r="CL137" s="9">
        <f t="shared" si="883"/>
        <v>382</v>
      </c>
      <c r="CM137" s="9">
        <f t="shared" ref="CM137:CM139" si="902">SUM(CK137:CL137)</f>
        <v>4202</v>
      </c>
      <c r="CN137" s="9">
        <f t="shared" si="881"/>
        <v>382</v>
      </c>
      <c r="CO137" s="616">
        <f t="shared" ref="CO137:CO139" si="903">SUM(CM137:CN137)</f>
        <v>4584</v>
      </c>
      <c r="CQ137" s="601"/>
      <c r="CR137">
        <f t="shared" ref="CR137:CR200" si="904">AS137</f>
        <v>15205044612</v>
      </c>
      <c r="CS137" s="602" t="str">
        <f t="shared" si="637"/>
        <v>Office expenses</v>
      </c>
      <c r="CT137" t="str">
        <f t="shared" ref="CT137:CT200" si="905">AU137</f>
        <v/>
      </c>
      <c r="CU137" t="str">
        <f t="shared" ref="CU137:CU200" si="906">AV137</f>
        <v>G&amp;A -Electric bill</v>
      </c>
      <c r="CW137" s="9">
        <f t="shared" si="850"/>
        <v>0</v>
      </c>
      <c r="CX137" s="9">
        <f t="shared" si="850"/>
        <v>0</v>
      </c>
      <c r="CY137" s="9">
        <f t="shared" si="816"/>
        <v>0</v>
      </c>
      <c r="CZ137" s="9">
        <f t="shared" si="851"/>
        <v>0</v>
      </c>
      <c r="DA137" s="9">
        <f t="shared" si="851"/>
        <v>0</v>
      </c>
      <c r="DB137" s="9">
        <f t="shared" si="817"/>
        <v>0</v>
      </c>
      <c r="DC137" s="9">
        <f t="shared" si="852"/>
        <v>0</v>
      </c>
      <c r="DD137" s="9">
        <f t="shared" si="852"/>
        <v>0</v>
      </c>
      <c r="DE137" s="9">
        <f t="shared" si="818"/>
        <v>0</v>
      </c>
      <c r="DF137" s="9">
        <f t="shared" si="853"/>
        <v>0</v>
      </c>
      <c r="DG137" s="9">
        <f t="shared" si="854"/>
        <v>0</v>
      </c>
      <c r="DH137" s="9">
        <f t="shared" si="855"/>
        <v>0</v>
      </c>
      <c r="DI137" s="9">
        <f t="shared" si="856"/>
        <v>0</v>
      </c>
      <c r="DJ137" s="9">
        <f t="shared" si="856"/>
        <v>0</v>
      </c>
      <c r="DK137" s="9">
        <f t="shared" si="819"/>
        <v>0</v>
      </c>
      <c r="DL137" s="9">
        <f t="shared" si="857"/>
        <v>0</v>
      </c>
      <c r="DM137" s="9">
        <f t="shared" si="857"/>
        <v>0</v>
      </c>
      <c r="DN137" s="9">
        <f t="shared" si="820"/>
        <v>0</v>
      </c>
      <c r="DO137" s="9">
        <f t="shared" si="858"/>
        <v>0</v>
      </c>
      <c r="DP137" s="9">
        <f t="shared" si="858"/>
        <v>0</v>
      </c>
      <c r="DQ137" s="9">
        <f t="shared" si="821"/>
        <v>0</v>
      </c>
      <c r="DR137" s="9">
        <f t="shared" si="859"/>
        <v>0</v>
      </c>
      <c r="DS137" s="9">
        <f t="shared" si="860"/>
        <v>0</v>
      </c>
      <c r="DT137" s="9">
        <f t="shared" si="861"/>
        <v>0</v>
      </c>
      <c r="DU137" s="9">
        <f t="shared" si="862"/>
        <v>0</v>
      </c>
      <c r="DV137" s="9">
        <f t="shared" si="862"/>
        <v>0</v>
      </c>
      <c r="DW137" s="9">
        <f t="shared" si="822"/>
        <v>0</v>
      </c>
      <c r="DX137" s="9">
        <f t="shared" si="863"/>
        <v>0</v>
      </c>
      <c r="DY137" s="9">
        <f t="shared" si="863"/>
        <v>0</v>
      </c>
      <c r="DZ137" s="9">
        <f t="shared" si="823"/>
        <v>0</v>
      </c>
      <c r="EA137" s="9">
        <f t="shared" si="864"/>
        <v>0</v>
      </c>
      <c r="EB137" s="9">
        <f t="shared" si="864"/>
        <v>0</v>
      </c>
      <c r="EC137" s="9">
        <f t="shared" si="824"/>
        <v>0</v>
      </c>
      <c r="ED137" s="9">
        <f t="shared" si="865"/>
        <v>0</v>
      </c>
      <c r="EE137" s="9">
        <f t="shared" si="866"/>
        <v>0</v>
      </c>
      <c r="EF137" s="9">
        <f t="shared" si="867"/>
        <v>0</v>
      </c>
      <c r="EG137" s="9">
        <f t="shared" si="868"/>
        <v>0</v>
      </c>
      <c r="EH137" s="9">
        <f t="shared" si="868"/>
        <v>0</v>
      </c>
      <c r="EI137" s="9">
        <f t="shared" si="825"/>
        <v>0</v>
      </c>
      <c r="EJ137" s="9">
        <f t="shared" si="869"/>
        <v>0</v>
      </c>
      <c r="EK137" s="9">
        <f t="shared" si="869"/>
        <v>0</v>
      </c>
      <c r="EL137" s="9">
        <f t="shared" si="826"/>
        <v>0</v>
      </c>
      <c r="EM137" s="9">
        <f t="shared" si="870"/>
        <v>0</v>
      </c>
      <c r="EN137" s="9">
        <f t="shared" si="870"/>
        <v>4126.05</v>
      </c>
      <c r="EO137" s="9">
        <f t="shared" si="827"/>
        <v>4126.05</v>
      </c>
      <c r="EP137" s="9">
        <f t="shared" si="871"/>
        <v>0</v>
      </c>
      <c r="EQ137" s="9">
        <f t="shared" si="872"/>
        <v>4126.05</v>
      </c>
      <c r="ER137" s="9">
        <f t="shared" si="873"/>
        <v>4126.05</v>
      </c>
      <c r="ES137" s="602"/>
    </row>
    <row r="138" spans="2:149" outlineLevel="1" x14ac:dyDescent="0.25">
      <c r="B138" s="601"/>
      <c r="C138" s="23">
        <v>15205044613</v>
      </c>
      <c r="D138" s="602" t="str">
        <f t="shared" si="629"/>
        <v>Office expenses</v>
      </c>
      <c r="F138" t="str">
        <f t="shared" si="808"/>
        <v>G&amp;A - Internet</v>
      </c>
      <c r="H138" s="9">
        <f t="shared" si="828"/>
        <v>5165.1000000000004</v>
      </c>
      <c r="I138" s="9">
        <f ca="1">SUMIF(Cards_selection_BPL,$C138,INDIRECT(Index!$P$16))</f>
        <v>368</v>
      </c>
      <c r="J138" s="120">
        <f t="shared" ca="1" si="829"/>
        <v>-4797.1000000000004</v>
      </c>
      <c r="L138" s="9">
        <f t="shared" si="830"/>
        <v>5165.1000000000004</v>
      </c>
      <c r="M138" s="9">
        <f ca="1">IF(LEFT($L$6,2)="Q1",SUMIF(Cards_selection_BPL,$C138,INDIRECT(Index!$Q$16)),IF(LEFT($L$6,2)="Q2",SUMIF(Cards_selection_BPL,$C138,INDIRECT(Index!$Q$16))-SUMIF(Cards_selection_BPL,$C138,Balance_bplm_03),IF(LEFT($L$6,2)="Q3",SUMIF(Cards_selection_BPL,$C138,INDIRECT(Index!$Q$16))-SUMIF(Cards_selection_BPL,$C138,Balance_bplm_06),IF(LEFT($L$6,2)="Q4",SUMIF(Cards_selection_BPL,$C138,INDIRECT(Index!$Q$16))-SUMIF(Cards_selection_BPL,$C138,Balance_bplm_09),0))))</f>
        <v>1104</v>
      </c>
      <c r="N138" s="120">
        <f t="shared" ca="1" si="831"/>
        <v>-4061.1000000000004</v>
      </c>
      <c r="P138" s="9">
        <f t="shared" si="832"/>
        <v>5165.1000000000004</v>
      </c>
      <c r="Q138" s="9">
        <f ca="1">SUMIF(Cards_selection_BPL,$C138,INDIRECT(Index!$Q$16))</f>
        <v>4416</v>
      </c>
      <c r="R138" s="120">
        <f t="shared" ca="1" si="833"/>
        <v>-749.10000000000036</v>
      </c>
      <c r="S138" s="602"/>
      <c r="U138" s="601"/>
      <c r="V138" s="64"/>
      <c r="W138" s="64"/>
      <c r="X138" s="9">
        <f t="shared" si="809"/>
        <v>0</v>
      </c>
      <c r="Y138" s="9">
        <f t="shared" si="834"/>
        <v>0</v>
      </c>
      <c r="Z138" s="9">
        <f t="shared" si="835"/>
        <v>0</v>
      </c>
      <c r="AA138" s="9"/>
      <c r="AB138" s="9">
        <f t="shared" si="836"/>
        <v>0</v>
      </c>
      <c r="AC138" s="9">
        <f t="shared" si="837"/>
        <v>0</v>
      </c>
      <c r="AD138" s="9"/>
      <c r="AE138" s="9">
        <f t="shared" si="838"/>
        <v>0</v>
      </c>
      <c r="AF138" s="830">
        <f t="shared" si="839"/>
        <v>0</v>
      </c>
      <c r="AG138" s="9"/>
      <c r="AH138" s="9">
        <f t="shared" si="840"/>
        <v>0</v>
      </c>
      <c r="AI138" s="830">
        <f t="shared" si="841"/>
        <v>5165.1000000000004</v>
      </c>
      <c r="AJ138" s="602"/>
      <c r="AL138" s="601"/>
      <c r="AM138" s="882">
        <f t="shared" si="842"/>
        <v>5165.1000000000004</v>
      </c>
      <c r="AN138" s="9">
        <f t="shared" si="810"/>
        <v>15398.54</v>
      </c>
      <c r="AO138" s="602"/>
      <c r="AR138" s="601" t="str">
        <f t="shared" si="884"/>
        <v/>
      </c>
      <c r="AS138">
        <f t="shared" si="885"/>
        <v>15205044613</v>
      </c>
      <c r="AT138" s="602" t="str">
        <f t="shared" si="811"/>
        <v>Office expenses</v>
      </c>
      <c r="AU138" t="str">
        <f t="shared" si="886"/>
        <v/>
      </c>
      <c r="AV138" t="str">
        <f t="shared" si="887"/>
        <v>G&amp;A - Internet</v>
      </c>
      <c r="AX138" s="64"/>
      <c r="AY138" s="64"/>
      <c r="AZ138" s="64">
        <v>368</v>
      </c>
      <c r="BA138" s="64">
        <v>368</v>
      </c>
      <c r="BB138" s="64">
        <v>368</v>
      </c>
      <c r="BC138" s="688">
        <f t="shared" si="888"/>
        <v>1104</v>
      </c>
      <c r="BD138" s="64">
        <v>368</v>
      </c>
      <c r="BE138" s="64">
        <v>368</v>
      </c>
      <c r="BF138" s="64">
        <v>368</v>
      </c>
      <c r="BG138" s="688">
        <f t="shared" si="889"/>
        <v>1104</v>
      </c>
      <c r="BH138" s="64">
        <v>368</v>
      </c>
      <c r="BI138" s="64">
        <v>368</v>
      </c>
      <c r="BJ138" s="64">
        <v>368</v>
      </c>
      <c r="BK138" s="688">
        <f t="shared" si="890"/>
        <v>1104</v>
      </c>
      <c r="BL138" s="64">
        <v>368</v>
      </c>
      <c r="BM138" s="64">
        <v>368</v>
      </c>
      <c r="BN138" s="64">
        <v>368</v>
      </c>
      <c r="BO138" s="688">
        <f t="shared" si="891"/>
        <v>1104</v>
      </c>
      <c r="BP138" s="687">
        <f t="shared" si="892"/>
        <v>4416</v>
      </c>
      <c r="BQ138" s="602"/>
      <c r="BS138" s="615">
        <f t="shared" si="815"/>
        <v>368</v>
      </c>
      <c r="BT138" s="9">
        <f t="shared" si="815"/>
        <v>368</v>
      </c>
      <c r="BU138" s="9">
        <f t="shared" si="893"/>
        <v>736</v>
      </c>
      <c r="BV138" s="9">
        <f t="shared" si="815"/>
        <v>368</v>
      </c>
      <c r="BW138" s="9">
        <f t="shared" si="894"/>
        <v>1104</v>
      </c>
      <c r="BX138" s="9">
        <f t="shared" si="815"/>
        <v>368</v>
      </c>
      <c r="BY138" s="9">
        <f t="shared" si="895"/>
        <v>1472</v>
      </c>
      <c r="BZ138" s="9">
        <f t="shared" si="815"/>
        <v>368</v>
      </c>
      <c r="CA138" s="9">
        <f t="shared" si="896"/>
        <v>1840</v>
      </c>
      <c r="CB138" s="9">
        <f t="shared" si="815"/>
        <v>368</v>
      </c>
      <c r="CC138" s="9">
        <f t="shared" si="897"/>
        <v>2208</v>
      </c>
      <c r="CD138" s="9">
        <f t="shared" si="815"/>
        <v>368</v>
      </c>
      <c r="CE138" s="9">
        <f t="shared" si="898"/>
        <v>2576</v>
      </c>
      <c r="CF138" s="9">
        <f t="shared" si="815"/>
        <v>368</v>
      </c>
      <c r="CG138" s="9">
        <f t="shared" si="899"/>
        <v>2944</v>
      </c>
      <c r="CH138" s="9">
        <f t="shared" si="815"/>
        <v>368</v>
      </c>
      <c r="CI138" s="9">
        <f t="shared" si="900"/>
        <v>3312</v>
      </c>
      <c r="CJ138" s="9">
        <f t="shared" si="815"/>
        <v>368</v>
      </c>
      <c r="CK138" s="9">
        <f t="shared" si="901"/>
        <v>3680</v>
      </c>
      <c r="CL138" s="9">
        <f t="shared" si="883"/>
        <v>368</v>
      </c>
      <c r="CM138" s="9">
        <f t="shared" si="902"/>
        <v>4048</v>
      </c>
      <c r="CN138" s="9">
        <f t="shared" si="881"/>
        <v>368</v>
      </c>
      <c r="CO138" s="616">
        <f t="shared" si="903"/>
        <v>4416</v>
      </c>
      <c r="CQ138" s="601"/>
      <c r="CR138">
        <f t="shared" si="904"/>
        <v>15205044613</v>
      </c>
      <c r="CS138" s="602" t="str">
        <f t="shared" ref="CS138:CS196" si="907">IF($CR138&lt;=30,"",INDEX(Opex_expense_Type,MATCH($CR138,Index_card_code,0)))</f>
        <v>Office expenses</v>
      </c>
      <c r="CT138" t="str">
        <f t="shared" si="905"/>
        <v/>
      </c>
      <c r="CU138" t="str">
        <f t="shared" si="906"/>
        <v>G&amp;A - Internet</v>
      </c>
      <c r="CW138" s="9">
        <f t="shared" si="850"/>
        <v>0</v>
      </c>
      <c r="CX138" s="9">
        <f t="shared" si="850"/>
        <v>0</v>
      </c>
      <c r="CY138" s="9">
        <f t="shared" si="816"/>
        <v>0</v>
      </c>
      <c r="CZ138" s="9">
        <f t="shared" si="851"/>
        <v>0</v>
      </c>
      <c r="DA138" s="9">
        <f t="shared" si="851"/>
        <v>0</v>
      </c>
      <c r="DB138" s="9">
        <f t="shared" si="817"/>
        <v>0</v>
      </c>
      <c r="DC138" s="9">
        <f t="shared" si="852"/>
        <v>0</v>
      </c>
      <c r="DD138" s="9">
        <f t="shared" si="852"/>
        <v>0</v>
      </c>
      <c r="DE138" s="9">
        <f t="shared" si="818"/>
        <v>0</v>
      </c>
      <c r="DF138" s="9">
        <f t="shared" si="853"/>
        <v>0</v>
      </c>
      <c r="DG138" s="9">
        <f t="shared" si="854"/>
        <v>0</v>
      </c>
      <c r="DH138" s="9">
        <f t="shared" si="855"/>
        <v>0</v>
      </c>
      <c r="DI138" s="9">
        <f t="shared" si="856"/>
        <v>0</v>
      </c>
      <c r="DJ138" s="9">
        <f t="shared" si="856"/>
        <v>0</v>
      </c>
      <c r="DK138" s="9">
        <f t="shared" si="819"/>
        <v>0</v>
      </c>
      <c r="DL138" s="9">
        <f t="shared" si="857"/>
        <v>0</v>
      </c>
      <c r="DM138" s="9">
        <f t="shared" si="857"/>
        <v>0</v>
      </c>
      <c r="DN138" s="9">
        <f t="shared" si="820"/>
        <v>0</v>
      </c>
      <c r="DO138" s="9">
        <f t="shared" si="858"/>
        <v>0</v>
      </c>
      <c r="DP138" s="9">
        <f t="shared" si="858"/>
        <v>0</v>
      </c>
      <c r="DQ138" s="9">
        <f t="shared" si="821"/>
        <v>0</v>
      </c>
      <c r="DR138" s="9">
        <f t="shared" si="859"/>
        <v>0</v>
      </c>
      <c r="DS138" s="9">
        <f t="shared" si="860"/>
        <v>0</v>
      </c>
      <c r="DT138" s="9">
        <f t="shared" si="861"/>
        <v>0</v>
      </c>
      <c r="DU138" s="9">
        <f t="shared" si="862"/>
        <v>0</v>
      </c>
      <c r="DV138" s="9">
        <f t="shared" si="862"/>
        <v>0</v>
      </c>
      <c r="DW138" s="9">
        <f t="shared" si="822"/>
        <v>0</v>
      </c>
      <c r="DX138" s="9">
        <f t="shared" si="863"/>
        <v>0</v>
      </c>
      <c r="DY138" s="9">
        <f t="shared" si="863"/>
        <v>0</v>
      </c>
      <c r="DZ138" s="9">
        <f t="shared" si="823"/>
        <v>0</v>
      </c>
      <c r="EA138" s="9">
        <f t="shared" si="864"/>
        <v>0</v>
      </c>
      <c r="EB138" s="9">
        <f t="shared" si="864"/>
        <v>0</v>
      </c>
      <c r="EC138" s="9">
        <f t="shared" si="824"/>
        <v>0</v>
      </c>
      <c r="ED138" s="9">
        <f t="shared" si="865"/>
        <v>0</v>
      </c>
      <c r="EE138" s="9">
        <f t="shared" si="866"/>
        <v>0</v>
      </c>
      <c r="EF138" s="9">
        <f t="shared" si="867"/>
        <v>0</v>
      </c>
      <c r="EG138" s="9">
        <f t="shared" si="868"/>
        <v>0</v>
      </c>
      <c r="EH138" s="9">
        <f t="shared" si="868"/>
        <v>0</v>
      </c>
      <c r="EI138" s="9">
        <f t="shared" si="825"/>
        <v>0</v>
      </c>
      <c r="EJ138" s="9">
        <f t="shared" si="869"/>
        <v>0</v>
      </c>
      <c r="EK138" s="9">
        <f t="shared" si="869"/>
        <v>0</v>
      </c>
      <c r="EL138" s="9">
        <f t="shared" si="826"/>
        <v>0</v>
      </c>
      <c r="EM138" s="9">
        <f t="shared" si="870"/>
        <v>0</v>
      </c>
      <c r="EN138" s="9">
        <f t="shared" si="870"/>
        <v>5165.1000000000004</v>
      </c>
      <c r="EO138" s="9">
        <f t="shared" si="827"/>
        <v>5165.1000000000004</v>
      </c>
      <c r="EP138" s="9">
        <f t="shared" si="871"/>
        <v>0</v>
      </c>
      <c r="EQ138" s="9">
        <f t="shared" si="872"/>
        <v>5165.1000000000004</v>
      </c>
      <c r="ER138" s="9">
        <f t="shared" si="873"/>
        <v>5165.1000000000004</v>
      </c>
      <c r="ES138" s="602"/>
    </row>
    <row r="139" spans="2:149" outlineLevel="1" x14ac:dyDescent="0.25">
      <c r="B139" s="601"/>
      <c r="C139" s="23">
        <v>15205044614</v>
      </c>
      <c r="D139" s="602" t="str">
        <f t="shared" si="629"/>
        <v>Office expenses</v>
      </c>
      <c r="F139" t="str">
        <f t="shared" si="808"/>
        <v>G&amp;A -Cleanning service</v>
      </c>
      <c r="H139" s="9">
        <f t="shared" si="828"/>
        <v>10484.33</v>
      </c>
      <c r="I139" s="9">
        <f ca="1">SUMIF(Cards_selection_BPL,$C139,INDIRECT(Index!$P$16))</f>
        <v>294</v>
      </c>
      <c r="J139" s="120">
        <f t="shared" ca="1" si="829"/>
        <v>-10190.33</v>
      </c>
      <c r="L139" s="9">
        <f t="shared" si="830"/>
        <v>10484.33</v>
      </c>
      <c r="M139" s="9">
        <f ca="1">IF(LEFT($L$6,2)="Q1",SUMIF(Cards_selection_BPL,$C139,INDIRECT(Index!$Q$16)),IF(LEFT($L$6,2)="Q2",SUMIF(Cards_selection_BPL,$C139,INDIRECT(Index!$Q$16))-SUMIF(Cards_selection_BPL,$C139,Balance_bplm_03),IF(LEFT($L$6,2)="Q3",SUMIF(Cards_selection_BPL,$C139,INDIRECT(Index!$Q$16))-SUMIF(Cards_selection_BPL,$C139,Balance_bplm_06),IF(LEFT($L$6,2)="Q4",SUMIF(Cards_selection_BPL,$C139,INDIRECT(Index!$Q$16))-SUMIF(Cards_selection_BPL,$C139,Balance_bplm_09),0))))</f>
        <v>882</v>
      </c>
      <c r="N139" s="120">
        <f t="shared" ca="1" si="831"/>
        <v>-9602.33</v>
      </c>
      <c r="P139" s="9">
        <f t="shared" si="832"/>
        <v>10484.33</v>
      </c>
      <c r="Q139" s="9">
        <f ca="1">SUMIF(Cards_selection_BPL,$C139,INDIRECT(Index!$Q$16))</f>
        <v>3528</v>
      </c>
      <c r="R139" s="120">
        <f t="shared" ca="1" si="833"/>
        <v>-6956.33</v>
      </c>
      <c r="S139" s="602"/>
      <c r="U139" s="601"/>
      <c r="V139" s="64"/>
      <c r="W139" s="64"/>
      <c r="X139" s="9">
        <f t="shared" si="809"/>
        <v>0</v>
      </c>
      <c r="Y139" s="9">
        <f t="shared" si="834"/>
        <v>0</v>
      </c>
      <c r="Z139" s="9">
        <f t="shared" si="835"/>
        <v>0</v>
      </c>
      <c r="AA139" s="9"/>
      <c r="AB139" s="9">
        <f t="shared" si="836"/>
        <v>0</v>
      </c>
      <c r="AC139" s="9">
        <f t="shared" si="837"/>
        <v>0</v>
      </c>
      <c r="AD139" s="9"/>
      <c r="AE139" s="9">
        <f t="shared" si="838"/>
        <v>0</v>
      </c>
      <c r="AF139" s="830">
        <f t="shared" si="839"/>
        <v>0</v>
      </c>
      <c r="AG139" s="9"/>
      <c r="AH139" s="9">
        <f t="shared" si="840"/>
        <v>0</v>
      </c>
      <c r="AI139" s="830">
        <f t="shared" si="841"/>
        <v>10484.33</v>
      </c>
      <c r="AJ139" s="602"/>
      <c r="AL139" s="601"/>
      <c r="AM139" s="882">
        <f t="shared" si="842"/>
        <v>10484.33</v>
      </c>
      <c r="AN139" s="9">
        <f t="shared" si="810"/>
        <v>33486.99</v>
      </c>
      <c r="AO139" s="602"/>
      <c r="AR139" s="601" t="str">
        <f t="shared" si="884"/>
        <v/>
      </c>
      <c r="AS139">
        <f t="shared" si="885"/>
        <v>15205044614</v>
      </c>
      <c r="AT139" s="602" t="str">
        <f t="shared" si="811"/>
        <v>Office expenses</v>
      </c>
      <c r="AU139" t="str">
        <f t="shared" si="886"/>
        <v/>
      </c>
      <c r="AV139" t="str">
        <f t="shared" si="887"/>
        <v>G&amp;A -Cleanning service</v>
      </c>
      <c r="AX139" s="64"/>
      <c r="AY139" s="64"/>
      <c r="AZ139" s="64">
        <v>294</v>
      </c>
      <c r="BA139" s="64">
        <v>294</v>
      </c>
      <c r="BB139" s="64">
        <v>294</v>
      </c>
      <c r="BC139" s="688">
        <f t="shared" si="888"/>
        <v>882</v>
      </c>
      <c r="BD139" s="64">
        <v>294</v>
      </c>
      <c r="BE139" s="64">
        <v>294</v>
      </c>
      <c r="BF139" s="64">
        <v>294</v>
      </c>
      <c r="BG139" s="688">
        <f t="shared" si="889"/>
        <v>882</v>
      </c>
      <c r="BH139" s="64">
        <v>294</v>
      </c>
      <c r="BI139" s="64">
        <v>294</v>
      </c>
      <c r="BJ139" s="64">
        <v>294</v>
      </c>
      <c r="BK139" s="688">
        <f t="shared" si="890"/>
        <v>882</v>
      </c>
      <c r="BL139" s="64">
        <v>294</v>
      </c>
      <c r="BM139" s="64">
        <v>294</v>
      </c>
      <c r="BN139" s="64">
        <v>294</v>
      </c>
      <c r="BO139" s="688">
        <f t="shared" si="891"/>
        <v>882</v>
      </c>
      <c r="BP139" s="687">
        <f t="shared" si="892"/>
        <v>3528</v>
      </c>
      <c r="BQ139" s="602"/>
      <c r="BS139" s="615">
        <f t="shared" si="815"/>
        <v>294</v>
      </c>
      <c r="BT139" s="9">
        <f t="shared" si="815"/>
        <v>294</v>
      </c>
      <c r="BU139" s="9">
        <f t="shared" si="893"/>
        <v>588</v>
      </c>
      <c r="BV139" s="9">
        <f t="shared" si="815"/>
        <v>294</v>
      </c>
      <c r="BW139" s="9">
        <f t="shared" si="894"/>
        <v>882</v>
      </c>
      <c r="BX139" s="9">
        <f t="shared" si="815"/>
        <v>294</v>
      </c>
      <c r="BY139" s="9">
        <f t="shared" si="895"/>
        <v>1176</v>
      </c>
      <c r="BZ139" s="9">
        <f t="shared" si="815"/>
        <v>294</v>
      </c>
      <c r="CA139" s="9">
        <f t="shared" si="896"/>
        <v>1470</v>
      </c>
      <c r="CB139" s="9">
        <f t="shared" si="815"/>
        <v>294</v>
      </c>
      <c r="CC139" s="9">
        <f t="shared" si="897"/>
        <v>1764</v>
      </c>
      <c r="CD139" s="9">
        <f t="shared" si="815"/>
        <v>294</v>
      </c>
      <c r="CE139" s="9">
        <f t="shared" si="898"/>
        <v>2058</v>
      </c>
      <c r="CF139" s="9">
        <f t="shared" si="815"/>
        <v>294</v>
      </c>
      <c r="CG139" s="9">
        <f t="shared" si="899"/>
        <v>2352</v>
      </c>
      <c r="CH139" s="9">
        <f t="shared" si="815"/>
        <v>294</v>
      </c>
      <c r="CI139" s="9">
        <f t="shared" si="900"/>
        <v>2646</v>
      </c>
      <c r="CJ139" s="9">
        <f t="shared" si="815"/>
        <v>294</v>
      </c>
      <c r="CK139" s="9">
        <f t="shared" si="901"/>
        <v>2940</v>
      </c>
      <c r="CL139" s="9">
        <f t="shared" si="883"/>
        <v>294</v>
      </c>
      <c r="CM139" s="9">
        <f t="shared" si="902"/>
        <v>3234</v>
      </c>
      <c r="CN139" s="9">
        <f t="shared" si="881"/>
        <v>294</v>
      </c>
      <c r="CO139" s="616">
        <f t="shared" si="903"/>
        <v>3528</v>
      </c>
      <c r="CQ139" s="601"/>
      <c r="CR139">
        <f t="shared" si="904"/>
        <v>15205044614</v>
      </c>
      <c r="CS139" s="602" t="str">
        <f t="shared" si="907"/>
        <v>Office expenses</v>
      </c>
      <c r="CT139" t="str">
        <f t="shared" si="905"/>
        <v/>
      </c>
      <c r="CU139" t="str">
        <f t="shared" si="906"/>
        <v>G&amp;A -Cleanning service</v>
      </c>
      <c r="CW139" s="9">
        <f t="shared" si="850"/>
        <v>0</v>
      </c>
      <c r="CX139" s="9">
        <f t="shared" si="850"/>
        <v>0</v>
      </c>
      <c r="CY139" s="9">
        <f t="shared" si="816"/>
        <v>0</v>
      </c>
      <c r="CZ139" s="9">
        <f t="shared" si="851"/>
        <v>0</v>
      </c>
      <c r="DA139" s="9">
        <f t="shared" si="851"/>
        <v>0</v>
      </c>
      <c r="DB139" s="9">
        <f t="shared" si="817"/>
        <v>0</v>
      </c>
      <c r="DC139" s="9">
        <f t="shared" si="852"/>
        <v>0</v>
      </c>
      <c r="DD139" s="9">
        <f t="shared" si="852"/>
        <v>0</v>
      </c>
      <c r="DE139" s="9">
        <f t="shared" si="818"/>
        <v>0</v>
      </c>
      <c r="DF139" s="9">
        <f t="shared" si="853"/>
        <v>0</v>
      </c>
      <c r="DG139" s="9">
        <f t="shared" si="854"/>
        <v>0</v>
      </c>
      <c r="DH139" s="9">
        <f t="shared" si="855"/>
        <v>0</v>
      </c>
      <c r="DI139" s="9">
        <f t="shared" si="856"/>
        <v>0</v>
      </c>
      <c r="DJ139" s="9">
        <f t="shared" si="856"/>
        <v>0</v>
      </c>
      <c r="DK139" s="9">
        <f t="shared" si="819"/>
        <v>0</v>
      </c>
      <c r="DL139" s="9">
        <f t="shared" si="857"/>
        <v>0</v>
      </c>
      <c r="DM139" s="9">
        <f t="shared" si="857"/>
        <v>0</v>
      </c>
      <c r="DN139" s="9">
        <f t="shared" si="820"/>
        <v>0</v>
      </c>
      <c r="DO139" s="9">
        <f t="shared" si="858"/>
        <v>0</v>
      </c>
      <c r="DP139" s="9">
        <f t="shared" si="858"/>
        <v>0</v>
      </c>
      <c r="DQ139" s="9">
        <f t="shared" si="821"/>
        <v>0</v>
      </c>
      <c r="DR139" s="9">
        <f t="shared" si="859"/>
        <v>0</v>
      </c>
      <c r="DS139" s="9">
        <f t="shared" si="860"/>
        <v>0</v>
      </c>
      <c r="DT139" s="9">
        <f t="shared" si="861"/>
        <v>0</v>
      </c>
      <c r="DU139" s="9">
        <f t="shared" si="862"/>
        <v>0</v>
      </c>
      <c r="DV139" s="9">
        <f t="shared" si="862"/>
        <v>0</v>
      </c>
      <c r="DW139" s="9">
        <f t="shared" si="822"/>
        <v>0</v>
      </c>
      <c r="DX139" s="9">
        <f t="shared" si="863"/>
        <v>0</v>
      </c>
      <c r="DY139" s="9">
        <f t="shared" si="863"/>
        <v>0</v>
      </c>
      <c r="DZ139" s="9">
        <f t="shared" si="823"/>
        <v>0</v>
      </c>
      <c r="EA139" s="9">
        <f t="shared" si="864"/>
        <v>0</v>
      </c>
      <c r="EB139" s="9">
        <f t="shared" si="864"/>
        <v>0</v>
      </c>
      <c r="EC139" s="9">
        <f t="shared" si="824"/>
        <v>0</v>
      </c>
      <c r="ED139" s="9">
        <f t="shared" si="865"/>
        <v>0</v>
      </c>
      <c r="EE139" s="9">
        <f t="shared" si="866"/>
        <v>0</v>
      </c>
      <c r="EF139" s="9">
        <f t="shared" si="867"/>
        <v>0</v>
      </c>
      <c r="EG139" s="9">
        <f t="shared" si="868"/>
        <v>0</v>
      </c>
      <c r="EH139" s="9">
        <f t="shared" si="868"/>
        <v>0</v>
      </c>
      <c r="EI139" s="9">
        <f t="shared" si="825"/>
        <v>0</v>
      </c>
      <c r="EJ139" s="9">
        <f t="shared" si="869"/>
        <v>0</v>
      </c>
      <c r="EK139" s="9">
        <f t="shared" si="869"/>
        <v>0</v>
      </c>
      <c r="EL139" s="9">
        <f t="shared" si="826"/>
        <v>0</v>
      </c>
      <c r="EM139" s="9">
        <f t="shared" si="870"/>
        <v>0</v>
      </c>
      <c r="EN139" s="9">
        <f t="shared" si="870"/>
        <v>10484.33</v>
      </c>
      <c r="EO139" s="9">
        <f t="shared" si="827"/>
        <v>10484.33</v>
      </c>
      <c r="EP139" s="9">
        <f t="shared" si="871"/>
        <v>0</v>
      </c>
      <c r="EQ139" s="9">
        <f t="shared" si="872"/>
        <v>10484.33</v>
      </c>
      <c r="ER139" s="9">
        <f t="shared" si="873"/>
        <v>10484.33</v>
      </c>
      <c r="ES139" s="602"/>
    </row>
    <row r="140" spans="2:149" outlineLevel="1" x14ac:dyDescent="0.25">
      <c r="B140" s="601"/>
      <c r="C140" s="23">
        <v>15205015615</v>
      </c>
      <c r="D140" s="602" t="str">
        <f t="shared" ref="D140:D203" si="908">IF($C140&lt;=30,"",INDEX(Opex_expense_Type,MATCH($C140,Index_card_code,0)))</f>
        <v>Others</v>
      </c>
      <c r="F140" t="str">
        <f t="shared" si="808"/>
        <v>G&amp;A - Compliance</v>
      </c>
      <c r="H140" s="9">
        <f t="shared" si="828"/>
        <v>0</v>
      </c>
      <c r="I140" s="9">
        <f ca="1">SUMIF(Cards_selection_BPL,$C140,INDIRECT(Index!$P$16))</f>
        <v>0</v>
      </c>
      <c r="J140" s="120">
        <f t="shared" ca="1" si="829"/>
        <v>0</v>
      </c>
      <c r="L140" s="9">
        <f t="shared" si="830"/>
        <v>0</v>
      </c>
      <c r="M140" s="9">
        <f ca="1">IF(LEFT($L$6,2)="Q1",SUMIF(Cards_selection_BPL,$C140,INDIRECT(Index!$Q$16)),IF(LEFT($L$6,2)="Q2",SUMIF(Cards_selection_BPL,$C140,INDIRECT(Index!$Q$16))-SUMIF(Cards_selection_BPL,$C140,Balance_bplm_03),IF(LEFT($L$6,2)="Q3",SUMIF(Cards_selection_BPL,$C140,INDIRECT(Index!$Q$16))-SUMIF(Cards_selection_BPL,$C140,Balance_bplm_06),IF(LEFT($L$6,2)="Q4",SUMIF(Cards_selection_BPL,$C140,INDIRECT(Index!$Q$16))-SUMIF(Cards_selection_BPL,$C140,Balance_bplm_09),0))))</f>
        <v>0</v>
      </c>
      <c r="N140" s="120">
        <f t="shared" ca="1" si="831"/>
        <v>0</v>
      </c>
      <c r="P140" s="9">
        <f t="shared" si="832"/>
        <v>0</v>
      </c>
      <c r="Q140" s="9">
        <f ca="1">SUMIF(Cards_selection_BPL,$C140,INDIRECT(Index!$Q$16))</f>
        <v>0</v>
      </c>
      <c r="R140" s="120">
        <f t="shared" ca="1" si="833"/>
        <v>0</v>
      </c>
      <c r="S140" s="602"/>
      <c r="U140" s="601"/>
      <c r="V140" s="64"/>
      <c r="W140" s="64"/>
      <c r="X140" s="9">
        <f t="shared" si="809"/>
        <v>0</v>
      </c>
      <c r="Y140" s="9">
        <f t="shared" si="834"/>
        <v>0</v>
      </c>
      <c r="Z140" s="9">
        <f t="shared" si="835"/>
        <v>0</v>
      </c>
      <c r="AA140" s="9"/>
      <c r="AB140" s="9">
        <f t="shared" si="836"/>
        <v>0</v>
      </c>
      <c r="AC140" s="9">
        <f t="shared" si="837"/>
        <v>0</v>
      </c>
      <c r="AD140" s="9"/>
      <c r="AE140" s="9">
        <f t="shared" si="838"/>
        <v>0</v>
      </c>
      <c r="AF140" s="830">
        <f t="shared" si="839"/>
        <v>0</v>
      </c>
      <c r="AG140" s="9"/>
      <c r="AH140" s="9">
        <f t="shared" si="840"/>
        <v>0</v>
      </c>
      <c r="AI140" s="830">
        <f t="shared" si="841"/>
        <v>0</v>
      </c>
      <c r="AJ140" s="602"/>
      <c r="AL140" s="601"/>
      <c r="AM140" s="882">
        <f t="shared" si="842"/>
        <v>0</v>
      </c>
      <c r="AN140" s="9">
        <f t="shared" si="810"/>
        <v>0</v>
      </c>
      <c r="AO140" s="602"/>
      <c r="AR140" s="601" t="str">
        <f t="shared" ref="AR140:AR203" si="909">IF(B140="","",B140)</f>
        <v/>
      </c>
      <c r="AS140">
        <f t="shared" ref="AS140:AS202" si="910">IF(C140="","",C140)</f>
        <v>15205015615</v>
      </c>
      <c r="AT140" s="602" t="str">
        <f t="shared" si="811"/>
        <v>Others</v>
      </c>
      <c r="AU140" t="str">
        <f t="shared" ref="AU140:AU202" si="911">IF(E140="","",E140)</f>
        <v/>
      </c>
      <c r="AV140" t="str">
        <f t="shared" ref="AV140:AV202" si="912">IF(F140="","",F140)</f>
        <v>G&amp;A - Compliance</v>
      </c>
      <c r="AX140" s="64"/>
      <c r="AY140" s="64"/>
      <c r="AZ140" s="64"/>
      <c r="BA140" s="64"/>
      <c r="BB140" s="64"/>
      <c r="BC140" s="688">
        <f t="shared" si="843"/>
        <v>0</v>
      </c>
      <c r="BD140" s="64"/>
      <c r="BE140" s="64"/>
      <c r="BF140" s="64"/>
      <c r="BG140" s="688">
        <f t="shared" si="844"/>
        <v>0</v>
      </c>
      <c r="BH140" s="64"/>
      <c r="BI140" s="64"/>
      <c r="BJ140" s="64"/>
      <c r="BK140" s="688">
        <f t="shared" si="845"/>
        <v>0</v>
      </c>
      <c r="BL140" s="64"/>
      <c r="BM140" s="64"/>
      <c r="BN140" s="64"/>
      <c r="BO140" s="688">
        <f t="shared" si="846"/>
        <v>0</v>
      </c>
      <c r="BP140" s="687">
        <f t="shared" si="847"/>
        <v>0</v>
      </c>
      <c r="BQ140" s="602"/>
      <c r="BS140" s="615">
        <f t="shared" si="815"/>
        <v>0</v>
      </c>
      <c r="BT140" s="9">
        <f t="shared" si="815"/>
        <v>0</v>
      </c>
      <c r="BU140" s="9">
        <f t="shared" si="848"/>
        <v>0</v>
      </c>
      <c r="BV140" s="9">
        <f t="shared" si="815"/>
        <v>0</v>
      </c>
      <c r="BW140" s="9">
        <f t="shared" si="874"/>
        <v>0</v>
      </c>
      <c r="BX140" s="9">
        <f t="shared" si="815"/>
        <v>0</v>
      </c>
      <c r="BY140" s="9">
        <f t="shared" ref="BY140" si="913">SUM(BW140:BX140)</f>
        <v>0</v>
      </c>
      <c r="BZ140" s="9">
        <f t="shared" si="815"/>
        <v>0</v>
      </c>
      <c r="CA140" s="9">
        <f t="shared" si="878"/>
        <v>0</v>
      </c>
      <c r="CB140" s="9">
        <f t="shared" si="815"/>
        <v>0</v>
      </c>
      <c r="CC140" s="9">
        <f t="shared" ref="CC140" si="914">SUM(CA140:CB140)</f>
        <v>0</v>
      </c>
      <c r="CD140" s="9">
        <f t="shared" si="815"/>
        <v>0</v>
      </c>
      <c r="CE140" s="9">
        <f t="shared" si="848"/>
        <v>0</v>
      </c>
      <c r="CF140" s="9">
        <f t="shared" si="815"/>
        <v>0</v>
      </c>
      <c r="CG140" s="9">
        <f t="shared" si="848"/>
        <v>0</v>
      </c>
      <c r="CH140" s="9">
        <f t="shared" si="815"/>
        <v>0</v>
      </c>
      <c r="CI140" s="9">
        <f t="shared" si="848"/>
        <v>0</v>
      </c>
      <c r="CJ140" s="9">
        <f t="shared" si="815"/>
        <v>0</v>
      </c>
      <c r="CK140" s="9">
        <f t="shared" si="848"/>
        <v>0</v>
      </c>
      <c r="CL140" s="9">
        <f t="shared" si="883"/>
        <v>0</v>
      </c>
      <c r="CM140" s="9">
        <f t="shared" si="848"/>
        <v>0</v>
      </c>
      <c r="CN140" s="9">
        <f t="shared" si="881"/>
        <v>0</v>
      </c>
      <c r="CO140" s="616">
        <f t="shared" si="849"/>
        <v>0</v>
      </c>
      <c r="CQ140" s="601"/>
      <c r="CR140">
        <f t="shared" si="904"/>
        <v>15205015615</v>
      </c>
      <c r="CS140" s="602" t="str">
        <f t="shared" si="907"/>
        <v>Others</v>
      </c>
      <c r="CT140" t="str">
        <f t="shared" si="905"/>
        <v/>
      </c>
      <c r="CU140" t="str">
        <f t="shared" si="906"/>
        <v>G&amp;A - Compliance</v>
      </c>
      <c r="CW140" s="9">
        <f t="shared" si="850"/>
        <v>0</v>
      </c>
      <c r="CX140" s="9">
        <f t="shared" si="850"/>
        <v>0</v>
      </c>
      <c r="CY140" s="9">
        <f t="shared" si="816"/>
        <v>0</v>
      </c>
      <c r="CZ140" s="9">
        <f t="shared" si="851"/>
        <v>0</v>
      </c>
      <c r="DA140" s="9">
        <f t="shared" si="851"/>
        <v>0</v>
      </c>
      <c r="DB140" s="9">
        <f t="shared" si="817"/>
        <v>0</v>
      </c>
      <c r="DC140" s="9">
        <f t="shared" si="852"/>
        <v>0</v>
      </c>
      <c r="DD140" s="9">
        <f t="shared" si="852"/>
        <v>0</v>
      </c>
      <c r="DE140" s="9">
        <f t="shared" si="818"/>
        <v>0</v>
      </c>
      <c r="DF140" s="9">
        <f t="shared" si="853"/>
        <v>0</v>
      </c>
      <c r="DG140" s="9">
        <f t="shared" si="854"/>
        <v>0</v>
      </c>
      <c r="DH140" s="9">
        <f t="shared" si="855"/>
        <v>0</v>
      </c>
      <c r="DI140" s="9">
        <f t="shared" si="856"/>
        <v>0</v>
      </c>
      <c r="DJ140" s="9">
        <f t="shared" si="856"/>
        <v>0</v>
      </c>
      <c r="DK140" s="9">
        <f t="shared" si="819"/>
        <v>0</v>
      </c>
      <c r="DL140" s="9">
        <f t="shared" si="857"/>
        <v>0</v>
      </c>
      <c r="DM140" s="9">
        <f t="shared" si="857"/>
        <v>0</v>
      </c>
      <c r="DN140" s="9">
        <f t="shared" si="820"/>
        <v>0</v>
      </c>
      <c r="DO140" s="9">
        <f t="shared" si="858"/>
        <v>0</v>
      </c>
      <c r="DP140" s="9">
        <f t="shared" si="858"/>
        <v>0</v>
      </c>
      <c r="DQ140" s="9">
        <f t="shared" si="821"/>
        <v>0</v>
      </c>
      <c r="DR140" s="9">
        <f t="shared" si="859"/>
        <v>0</v>
      </c>
      <c r="DS140" s="9">
        <f t="shared" si="860"/>
        <v>0</v>
      </c>
      <c r="DT140" s="9">
        <f t="shared" si="861"/>
        <v>0</v>
      </c>
      <c r="DU140" s="9">
        <f t="shared" si="862"/>
        <v>0</v>
      </c>
      <c r="DV140" s="9">
        <f t="shared" si="862"/>
        <v>0</v>
      </c>
      <c r="DW140" s="9">
        <f t="shared" si="822"/>
        <v>0</v>
      </c>
      <c r="DX140" s="9">
        <f t="shared" si="863"/>
        <v>0</v>
      </c>
      <c r="DY140" s="9">
        <f t="shared" si="863"/>
        <v>0</v>
      </c>
      <c r="DZ140" s="9">
        <f t="shared" si="823"/>
        <v>0</v>
      </c>
      <c r="EA140" s="9">
        <f t="shared" si="864"/>
        <v>0</v>
      </c>
      <c r="EB140" s="9">
        <f t="shared" si="864"/>
        <v>0</v>
      </c>
      <c r="EC140" s="9">
        <f t="shared" si="824"/>
        <v>0</v>
      </c>
      <c r="ED140" s="9">
        <f t="shared" si="865"/>
        <v>0</v>
      </c>
      <c r="EE140" s="9">
        <f t="shared" si="866"/>
        <v>0</v>
      </c>
      <c r="EF140" s="9">
        <f t="shared" si="867"/>
        <v>0</v>
      </c>
      <c r="EG140" s="9">
        <f t="shared" si="868"/>
        <v>0</v>
      </c>
      <c r="EH140" s="9">
        <f t="shared" si="868"/>
        <v>0</v>
      </c>
      <c r="EI140" s="9">
        <f t="shared" si="825"/>
        <v>0</v>
      </c>
      <c r="EJ140" s="9">
        <f t="shared" si="869"/>
        <v>0</v>
      </c>
      <c r="EK140" s="9">
        <f t="shared" si="869"/>
        <v>0</v>
      </c>
      <c r="EL140" s="9">
        <f t="shared" si="826"/>
        <v>0</v>
      </c>
      <c r="EM140" s="9">
        <f t="shared" si="870"/>
        <v>0</v>
      </c>
      <c r="EN140" s="9">
        <f t="shared" si="870"/>
        <v>0</v>
      </c>
      <c r="EO140" s="9">
        <f t="shared" si="827"/>
        <v>0</v>
      </c>
      <c r="EP140" s="9">
        <f t="shared" si="871"/>
        <v>0</v>
      </c>
      <c r="EQ140" s="9">
        <f t="shared" si="872"/>
        <v>0</v>
      </c>
      <c r="ER140" s="9">
        <f t="shared" si="873"/>
        <v>0</v>
      </c>
      <c r="ES140" s="602"/>
    </row>
    <row r="141" spans="2:149" ht="15.75" outlineLevel="1" thickBot="1" x14ac:dyDescent="0.3">
      <c r="B141" s="601"/>
      <c r="C141" s="23">
        <v>15205015616</v>
      </c>
      <c r="D141" s="602" t="str">
        <f t="shared" si="908"/>
        <v>Others</v>
      </c>
      <c r="F141" t="str">
        <f t="shared" si="808"/>
        <v>G&amp;A -Contingency</v>
      </c>
      <c r="H141" s="9">
        <f t="shared" si="828"/>
        <v>-87899.001764705899</v>
      </c>
      <c r="I141" s="9">
        <f ca="1">SUMIF(Cards_selection_BPL,$C141,INDIRECT(Index!$P$16))</f>
        <v>0</v>
      </c>
      <c r="J141" s="120">
        <f t="shared" ca="1" si="829"/>
        <v>87899.001764705899</v>
      </c>
      <c r="L141" s="9">
        <f t="shared" si="830"/>
        <v>-87899.001764705899</v>
      </c>
      <c r="M141" s="9">
        <f ca="1">IF(LEFT($L$6,2)="Q1",SUMIF(Cards_selection_BPL,$C141,INDIRECT(Index!$Q$16)),IF(LEFT($L$6,2)="Q2",SUMIF(Cards_selection_BPL,$C141,INDIRECT(Index!$Q$16))-SUMIF(Cards_selection_BPL,$C141,Balance_bplm_03),IF(LEFT($L$6,2)="Q3",SUMIF(Cards_selection_BPL,$C141,INDIRECT(Index!$Q$16))-SUMIF(Cards_selection_BPL,$C141,Balance_bplm_06),IF(LEFT($L$6,2)="Q4",SUMIF(Cards_selection_BPL,$C141,INDIRECT(Index!$Q$16))-SUMIF(Cards_selection_BPL,$C141,Balance_bplm_09),0))))</f>
        <v>0</v>
      </c>
      <c r="N141" s="120">
        <f t="shared" ca="1" si="831"/>
        <v>87899.001764705899</v>
      </c>
      <c r="P141" s="9">
        <f t="shared" si="832"/>
        <v>-87899.001764705899</v>
      </c>
      <c r="Q141" s="9">
        <f ca="1">SUMIF(Cards_selection_BPL,$C141,INDIRECT(Index!$Q$16))</f>
        <v>0</v>
      </c>
      <c r="R141" s="120">
        <f t="shared" ca="1" si="833"/>
        <v>87899.001764705899</v>
      </c>
      <c r="S141" s="602"/>
      <c r="U141" s="601"/>
      <c r="V141" s="64"/>
      <c r="W141" s="64"/>
      <c r="X141" s="9">
        <f t="shared" si="809"/>
        <v>0</v>
      </c>
      <c r="Y141" s="9">
        <f t="shared" si="834"/>
        <v>0</v>
      </c>
      <c r="Z141" s="9">
        <f t="shared" si="835"/>
        <v>0</v>
      </c>
      <c r="AA141" s="9"/>
      <c r="AB141" s="9">
        <f t="shared" si="836"/>
        <v>0</v>
      </c>
      <c r="AC141" s="9">
        <f t="shared" si="837"/>
        <v>0</v>
      </c>
      <c r="AD141" s="9"/>
      <c r="AE141" s="9">
        <f t="shared" si="838"/>
        <v>0</v>
      </c>
      <c r="AF141" s="830">
        <f t="shared" si="839"/>
        <v>0</v>
      </c>
      <c r="AG141" s="9"/>
      <c r="AH141" s="9">
        <f t="shared" si="840"/>
        <v>0</v>
      </c>
      <c r="AI141" s="830">
        <f t="shared" si="841"/>
        <v>-87899.001764705899</v>
      </c>
      <c r="AJ141" s="602"/>
      <c r="AL141" s="601"/>
      <c r="AM141" s="882">
        <f t="shared" si="842"/>
        <v>-87899.001764705899</v>
      </c>
      <c r="AN141" s="9">
        <f t="shared" si="810"/>
        <v>-268768.79608823534</v>
      </c>
      <c r="AO141" s="602"/>
      <c r="AR141" s="601" t="str">
        <f t="shared" si="909"/>
        <v/>
      </c>
      <c r="AS141">
        <f t="shared" si="910"/>
        <v>15205015616</v>
      </c>
      <c r="AT141" s="602" t="str">
        <f t="shared" si="811"/>
        <v>Others</v>
      </c>
      <c r="AU141" t="str">
        <f t="shared" si="911"/>
        <v/>
      </c>
      <c r="AV141" t="str">
        <f t="shared" si="912"/>
        <v>G&amp;A -Contingency</v>
      </c>
      <c r="AX141" s="64"/>
      <c r="AY141" s="64"/>
      <c r="AZ141" s="64"/>
      <c r="BA141" s="64"/>
      <c r="BB141" s="64"/>
      <c r="BC141" s="688">
        <f t="shared" si="843"/>
        <v>0</v>
      </c>
      <c r="BD141" s="64"/>
      <c r="BE141" s="64"/>
      <c r="BF141" s="64"/>
      <c r="BG141" s="688">
        <f t="shared" si="844"/>
        <v>0</v>
      </c>
      <c r="BH141" s="64"/>
      <c r="BI141" s="64"/>
      <c r="BJ141" s="64"/>
      <c r="BK141" s="688">
        <f t="shared" si="845"/>
        <v>0</v>
      </c>
      <c r="BL141" s="64"/>
      <c r="BM141" s="64"/>
      <c r="BN141" s="64"/>
      <c r="BO141" s="688">
        <f t="shared" si="846"/>
        <v>0</v>
      </c>
      <c r="BP141" s="687">
        <f t="shared" si="847"/>
        <v>0</v>
      </c>
      <c r="BQ141" s="602"/>
      <c r="BS141" s="615">
        <f t="shared" si="815"/>
        <v>0</v>
      </c>
      <c r="BT141" s="9">
        <f t="shared" si="815"/>
        <v>0</v>
      </c>
      <c r="BU141" s="9">
        <f t="shared" si="848"/>
        <v>0</v>
      </c>
      <c r="BV141" s="9">
        <f t="shared" si="815"/>
        <v>0</v>
      </c>
      <c r="BW141" s="9">
        <f t="shared" si="848"/>
        <v>0</v>
      </c>
      <c r="BX141" s="9">
        <f t="shared" si="815"/>
        <v>0</v>
      </c>
      <c r="BY141" s="9">
        <f t="shared" si="848"/>
        <v>0</v>
      </c>
      <c r="BZ141" s="9">
        <f t="shared" si="815"/>
        <v>0</v>
      </c>
      <c r="CA141" s="9">
        <f t="shared" si="848"/>
        <v>0</v>
      </c>
      <c r="CB141" s="9">
        <f t="shared" si="815"/>
        <v>0</v>
      </c>
      <c r="CC141" s="9">
        <f t="shared" si="848"/>
        <v>0</v>
      </c>
      <c r="CD141" s="9">
        <f t="shared" si="815"/>
        <v>0</v>
      </c>
      <c r="CE141" s="9">
        <f t="shared" si="848"/>
        <v>0</v>
      </c>
      <c r="CF141" s="9">
        <f t="shared" si="815"/>
        <v>0</v>
      </c>
      <c r="CG141" s="9">
        <f t="shared" si="848"/>
        <v>0</v>
      </c>
      <c r="CH141" s="9">
        <f t="shared" si="815"/>
        <v>0</v>
      </c>
      <c r="CI141" s="9">
        <f t="shared" si="848"/>
        <v>0</v>
      </c>
      <c r="CJ141" s="9">
        <f t="shared" si="815"/>
        <v>0</v>
      </c>
      <c r="CK141" s="9">
        <f t="shared" si="848"/>
        <v>0</v>
      </c>
      <c r="CL141" s="9">
        <f t="shared" si="815"/>
        <v>0</v>
      </c>
      <c r="CM141" s="9">
        <f t="shared" si="848"/>
        <v>0</v>
      </c>
      <c r="CN141" s="9">
        <f t="shared" si="815"/>
        <v>0</v>
      </c>
      <c r="CO141" s="616">
        <f t="shared" si="849"/>
        <v>0</v>
      </c>
      <c r="CQ141" s="601"/>
      <c r="CR141">
        <f t="shared" si="904"/>
        <v>15205015616</v>
      </c>
      <c r="CS141" s="602" t="str">
        <f t="shared" si="907"/>
        <v>Others</v>
      </c>
      <c r="CT141" t="str">
        <f t="shared" si="905"/>
        <v/>
      </c>
      <c r="CU141" t="str">
        <f t="shared" si="906"/>
        <v>G&amp;A -Contingency</v>
      </c>
      <c r="CW141" s="9">
        <f t="shared" si="850"/>
        <v>0</v>
      </c>
      <c r="CX141" s="9">
        <f t="shared" si="850"/>
        <v>0</v>
      </c>
      <c r="CY141" s="9">
        <f t="shared" si="816"/>
        <v>0</v>
      </c>
      <c r="CZ141" s="9">
        <f t="shared" si="851"/>
        <v>0</v>
      </c>
      <c r="DA141" s="9">
        <f t="shared" si="851"/>
        <v>0</v>
      </c>
      <c r="DB141" s="9">
        <f t="shared" si="817"/>
        <v>0</v>
      </c>
      <c r="DC141" s="9">
        <f t="shared" si="852"/>
        <v>0</v>
      </c>
      <c r="DD141" s="9">
        <f t="shared" si="852"/>
        <v>0</v>
      </c>
      <c r="DE141" s="9">
        <f t="shared" si="818"/>
        <v>0</v>
      </c>
      <c r="DF141" s="9">
        <f t="shared" si="853"/>
        <v>0</v>
      </c>
      <c r="DG141" s="9">
        <f t="shared" si="854"/>
        <v>0</v>
      </c>
      <c r="DH141" s="9">
        <f t="shared" si="855"/>
        <v>0</v>
      </c>
      <c r="DI141" s="9">
        <f t="shared" si="856"/>
        <v>0</v>
      </c>
      <c r="DJ141" s="9">
        <f t="shared" si="856"/>
        <v>0</v>
      </c>
      <c r="DK141" s="9">
        <f t="shared" si="819"/>
        <v>0</v>
      </c>
      <c r="DL141" s="9">
        <f t="shared" si="857"/>
        <v>0</v>
      </c>
      <c r="DM141" s="9">
        <f t="shared" si="857"/>
        <v>0</v>
      </c>
      <c r="DN141" s="9">
        <f t="shared" si="820"/>
        <v>0</v>
      </c>
      <c r="DO141" s="9">
        <f t="shared" si="858"/>
        <v>0</v>
      </c>
      <c r="DP141" s="9">
        <f t="shared" si="858"/>
        <v>0</v>
      </c>
      <c r="DQ141" s="9">
        <f t="shared" si="821"/>
        <v>0</v>
      </c>
      <c r="DR141" s="9">
        <f t="shared" si="859"/>
        <v>0</v>
      </c>
      <c r="DS141" s="9">
        <f t="shared" si="860"/>
        <v>0</v>
      </c>
      <c r="DT141" s="9">
        <f t="shared" si="861"/>
        <v>0</v>
      </c>
      <c r="DU141" s="9">
        <f t="shared" si="862"/>
        <v>0</v>
      </c>
      <c r="DV141" s="9">
        <f t="shared" si="862"/>
        <v>0</v>
      </c>
      <c r="DW141" s="9">
        <f t="shared" si="822"/>
        <v>0</v>
      </c>
      <c r="DX141" s="9">
        <f t="shared" si="863"/>
        <v>0</v>
      </c>
      <c r="DY141" s="9">
        <f t="shared" si="863"/>
        <v>0</v>
      </c>
      <c r="DZ141" s="9">
        <f t="shared" si="823"/>
        <v>0</v>
      </c>
      <c r="EA141" s="9">
        <f t="shared" si="864"/>
        <v>0</v>
      </c>
      <c r="EB141" s="9">
        <f t="shared" si="864"/>
        <v>0</v>
      </c>
      <c r="EC141" s="9">
        <f t="shared" si="824"/>
        <v>0</v>
      </c>
      <c r="ED141" s="9">
        <f t="shared" si="865"/>
        <v>0</v>
      </c>
      <c r="EE141" s="9">
        <f t="shared" si="866"/>
        <v>0</v>
      </c>
      <c r="EF141" s="9">
        <f t="shared" si="867"/>
        <v>0</v>
      </c>
      <c r="EG141" s="9">
        <f t="shared" si="868"/>
        <v>0</v>
      </c>
      <c r="EH141" s="9">
        <f t="shared" si="868"/>
        <v>0</v>
      </c>
      <c r="EI141" s="9">
        <f t="shared" si="825"/>
        <v>0</v>
      </c>
      <c r="EJ141" s="9">
        <f t="shared" si="869"/>
        <v>0</v>
      </c>
      <c r="EK141" s="9">
        <f t="shared" si="869"/>
        <v>0</v>
      </c>
      <c r="EL141" s="9">
        <f t="shared" si="826"/>
        <v>0</v>
      </c>
      <c r="EM141" s="9">
        <f t="shared" si="870"/>
        <v>0</v>
      </c>
      <c r="EN141" s="9">
        <f t="shared" si="870"/>
        <v>-87899.001764705899</v>
      </c>
      <c r="EO141" s="9">
        <f t="shared" si="827"/>
        <v>-87899.001764705899</v>
      </c>
      <c r="EP141" s="9">
        <f t="shared" si="871"/>
        <v>0</v>
      </c>
      <c r="EQ141" s="9">
        <f t="shared" si="872"/>
        <v>-87899.001764705899</v>
      </c>
      <c r="ER141" s="9">
        <f t="shared" si="873"/>
        <v>-87899.001764705899</v>
      </c>
      <c r="ES141" s="602"/>
    </row>
    <row r="142" spans="2:149" hidden="1" outlineLevel="1" x14ac:dyDescent="0.25">
      <c r="B142" s="601"/>
      <c r="C142" s="23"/>
      <c r="D142" s="602" t="str">
        <f t="shared" si="908"/>
        <v/>
      </c>
      <c r="F142" t="str">
        <f t="shared" si="808"/>
        <v/>
      </c>
      <c r="H142" s="9">
        <f t="shared" si="828"/>
        <v>0</v>
      </c>
      <c r="I142" s="9">
        <f ca="1">SUMIF(Cards_selection_BPL,$C142,INDIRECT(Index!$P$16))</f>
        <v>0</v>
      </c>
      <c r="J142" s="120">
        <f t="shared" ca="1" si="829"/>
        <v>0</v>
      </c>
      <c r="L142" s="9">
        <f t="shared" si="830"/>
        <v>0</v>
      </c>
      <c r="M142" s="9">
        <f ca="1">IF(LEFT($L$6,2)="Q1",SUMIF(Cards_selection_BPL,$C142,INDIRECT(Index!$Q$16)),IF(LEFT($L$6,2)="Q2",SUMIF(Cards_selection_BPL,$C142,INDIRECT(Index!$Q$16))-SUMIF(Cards_selection_BPL,$C142,Balance_bplm_03),IF(LEFT($L$6,2)="Q3",SUMIF(Cards_selection_BPL,$C142,INDIRECT(Index!$Q$16))-SUMIF(Cards_selection_BPL,$C142,Balance_bplm_06),IF(LEFT($L$6,2)="Q4",SUMIF(Cards_selection_BPL,$C142,INDIRECT(Index!$Q$16))-SUMIF(Cards_selection_BPL,$C142,Balance_bplm_09),0))))</f>
        <v>0</v>
      </c>
      <c r="N142" s="120">
        <f t="shared" ca="1" si="831"/>
        <v>0</v>
      </c>
      <c r="P142" s="9">
        <f t="shared" si="832"/>
        <v>0</v>
      </c>
      <c r="Q142" s="9">
        <f ca="1">SUMIF(Cards_selection_BPL,$C142,INDIRECT(Index!$Q$16))</f>
        <v>0</v>
      </c>
      <c r="R142" s="120">
        <f t="shared" ca="1" si="833"/>
        <v>0</v>
      </c>
      <c r="S142" s="602"/>
      <c r="U142" s="601"/>
      <c r="V142" s="64"/>
      <c r="W142" s="64"/>
      <c r="X142" s="9">
        <f t="shared" si="809"/>
        <v>0</v>
      </c>
      <c r="Y142" s="9">
        <f t="shared" si="834"/>
        <v>0</v>
      </c>
      <c r="Z142" s="9">
        <f t="shared" si="835"/>
        <v>0</v>
      </c>
      <c r="AA142" s="9">
        <f t="shared" ref="AA142:AA151" si="915">IF(AA$6&lt;=month_of_report,(SUMIF(Cards_Selection,$C142,TB_Balance_04)-SUMIF(Cards_Selection,$C142,TB_Balance_03)),0)</f>
        <v>0</v>
      </c>
      <c r="AB142" s="9">
        <f t="shared" si="836"/>
        <v>0</v>
      </c>
      <c r="AC142" s="9">
        <f t="shared" ref="AC142:AC151" si="916">IF(AC$6&lt;=month_of_report,(SUMIF(Cards_Selection,$C142,TB_Balance_06)-SUMIF(Cards_Selection,$C142,TB_Balance_05)),0)</f>
        <v>0</v>
      </c>
      <c r="AD142" s="9">
        <f t="shared" ref="AD142:AD151" si="917">IF(AD$6&lt;=month_of_report,(SUMIF(Cards_Selection,$C142,TB_Balance_07)-SUMIF(Cards_Selection,$C142,TB_Balance_06)),0)</f>
        <v>0</v>
      </c>
      <c r="AE142" s="9">
        <f t="shared" si="838"/>
        <v>0</v>
      </c>
      <c r="AF142" s="830">
        <f t="shared" ref="AF142:AF151" si="918">IF(AF$6&lt;=month_of_report,(SUMIF(Cards_Selection,$C142,TB_Balance_09)-SUMIF(Cards_Selection,$C142,TB_Balance_08)),0)</f>
        <v>0</v>
      </c>
      <c r="AG142" s="9">
        <f t="shared" ref="AG142:AG151" si="919">IF(AG$6&lt;=month_of_report,(SUMIF(Cards_Selection,$C142,TB_Balance_10)-SUMIF(Cards_Selection,$C142,TB_Balance_09)),0)</f>
        <v>0</v>
      </c>
      <c r="AH142" s="9">
        <f t="shared" si="840"/>
        <v>0</v>
      </c>
      <c r="AI142" s="830">
        <f t="shared" ref="AI142:AI151" si="920">IF(AI$6&lt;=month_of_report,(SUMIF(Cards_Selection,$C142,TB_Balance_12)-SUMIF(Cards_Selection,$C142,TB_Balance_11)),0)</f>
        <v>0</v>
      </c>
      <c r="AJ142" s="602"/>
      <c r="AL142" s="601"/>
      <c r="AM142" s="882">
        <f t="shared" si="842"/>
        <v>0</v>
      </c>
      <c r="AN142" s="9">
        <f t="shared" si="810"/>
        <v>0</v>
      </c>
      <c r="AO142" s="602"/>
      <c r="AR142" s="601" t="str">
        <f t="shared" si="909"/>
        <v/>
      </c>
      <c r="AS142" t="str">
        <f t="shared" si="910"/>
        <v/>
      </c>
      <c r="AT142" s="602" t="str">
        <f t="shared" si="811"/>
        <v/>
      </c>
      <c r="AU142" t="str">
        <f t="shared" si="911"/>
        <v/>
      </c>
      <c r="AV142" t="str">
        <f t="shared" si="912"/>
        <v/>
      </c>
      <c r="AX142" s="64"/>
      <c r="AY142" s="64"/>
      <c r="AZ142" s="64"/>
      <c r="BA142" s="64"/>
      <c r="BB142" s="64"/>
      <c r="BC142" s="688">
        <f t="shared" si="843"/>
        <v>0</v>
      </c>
      <c r="BD142" s="64"/>
      <c r="BE142" s="64"/>
      <c r="BF142" s="64"/>
      <c r="BG142" s="688">
        <f t="shared" si="844"/>
        <v>0</v>
      </c>
      <c r="BH142" s="64"/>
      <c r="BI142" s="64"/>
      <c r="BJ142" s="64"/>
      <c r="BK142" s="688">
        <f t="shared" si="845"/>
        <v>0</v>
      </c>
      <c r="BL142" s="64"/>
      <c r="BM142" s="64"/>
      <c r="BN142" s="64"/>
      <c r="BO142" s="688">
        <f t="shared" si="846"/>
        <v>0</v>
      </c>
      <c r="BP142" s="687">
        <f t="shared" si="847"/>
        <v>0</v>
      </c>
      <c r="BQ142" s="602"/>
      <c r="BS142" s="615">
        <f t="shared" si="815"/>
        <v>0</v>
      </c>
      <c r="BT142" s="9">
        <f t="shared" si="815"/>
        <v>0</v>
      </c>
      <c r="BU142" s="9">
        <f t="shared" si="848"/>
        <v>0</v>
      </c>
      <c r="BV142" s="9">
        <f t="shared" si="815"/>
        <v>0</v>
      </c>
      <c r="BW142" s="9">
        <f t="shared" si="848"/>
        <v>0</v>
      </c>
      <c r="BX142" s="9">
        <f t="shared" si="815"/>
        <v>0</v>
      </c>
      <c r="BY142" s="9">
        <f t="shared" si="848"/>
        <v>0</v>
      </c>
      <c r="BZ142" s="9">
        <f t="shared" si="815"/>
        <v>0</v>
      </c>
      <c r="CA142" s="9">
        <f t="shared" si="848"/>
        <v>0</v>
      </c>
      <c r="CB142" s="9">
        <f t="shared" si="815"/>
        <v>0</v>
      </c>
      <c r="CC142" s="9">
        <f t="shared" si="848"/>
        <v>0</v>
      </c>
      <c r="CD142" s="9">
        <f t="shared" si="815"/>
        <v>0</v>
      </c>
      <c r="CE142" s="9">
        <f t="shared" si="848"/>
        <v>0</v>
      </c>
      <c r="CF142" s="9">
        <f t="shared" si="815"/>
        <v>0</v>
      </c>
      <c r="CG142" s="9">
        <f t="shared" si="848"/>
        <v>0</v>
      </c>
      <c r="CH142" s="9">
        <f t="shared" si="815"/>
        <v>0</v>
      </c>
      <c r="CI142" s="9">
        <f t="shared" si="848"/>
        <v>0</v>
      </c>
      <c r="CJ142" s="9">
        <f t="shared" si="815"/>
        <v>0</v>
      </c>
      <c r="CK142" s="9">
        <f t="shared" si="848"/>
        <v>0</v>
      </c>
      <c r="CL142" s="9">
        <f t="shared" si="815"/>
        <v>0</v>
      </c>
      <c r="CM142" s="9">
        <f t="shared" si="848"/>
        <v>0</v>
      </c>
      <c r="CN142" s="9">
        <f t="shared" si="815"/>
        <v>0</v>
      </c>
      <c r="CO142" s="616">
        <f t="shared" si="849"/>
        <v>0</v>
      </c>
      <c r="CQ142" s="601"/>
      <c r="CR142" t="str">
        <f t="shared" si="904"/>
        <v/>
      </c>
      <c r="CS142" s="602" t="e">
        <f t="shared" si="907"/>
        <v>#N/A</v>
      </c>
      <c r="CT142" t="str">
        <f t="shared" si="905"/>
        <v/>
      </c>
      <c r="CU142" t="str">
        <f t="shared" si="906"/>
        <v/>
      </c>
      <c r="CW142" s="9">
        <f t="shared" si="850"/>
        <v>0</v>
      </c>
      <c r="CX142" s="9">
        <f t="shared" si="850"/>
        <v>0</v>
      </c>
      <c r="CY142" s="9">
        <f t="shared" si="816"/>
        <v>0</v>
      </c>
      <c r="CZ142" s="9">
        <f t="shared" si="851"/>
        <v>0</v>
      </c>
      <c r="DA142" s="9">
        <f t="shared" si="851"/>
        <v>0</v>
      </c>
      <c r="DB142" s="9">
        <f t="shared" si="817"/>
        <v>0</v>
      </c>
      <c r="DC142" s="9">
        <f t="shared" si="852"/>
        <v>0</v>
      </c>
      <c r="DD142" s="9">
        <f t="shared" si="852"/>
        <v>0</v>
      </c>
      <c r="DE142" s="9">
        <f t="shared" si="818"/>
        <v>0</v>
      </c>
      <c r="DF142" s="9">
        <f t="shared" si="853"/>
        <v>0</v>
      </c>
      <c r="DG142" s="9">
        <f t="shared" si="854"/>
        <v>0</v>
      </c>
      <c r="DH142" s="9">
        <f t="shared" si="855"/>
        <v>0</v>
      </c>
      <c r="DI142" s="9">
        <f t="shared" si="856"/>
        <v>0</v>
      </c>
      <c r="DJ142" s="9">
        <f t="shared" si="856"/>
        <v>0</v>
      </c>
      <c r="DK142" s="9">
        <f t="shared" si="819"/>
        <v>0</v>
      </c>
      <c r="DL142" s="9">
        <f t="shared" si="857"/>
        <v>0</v>
      </c>
      <c r="DM142" s="9">
        <f t="shared" si="857"/>
        <v>0</v>
      </c>
      <c r="DN142" s="9">
        <f t="shared" si="820"/>
        <v>0</v>
      </c>
      <c r="DO142" s="9">
        <f t="shared" si="858"/>
        <v>0</v>
      </c>
      <c r="DP142" s="9">
        <f t="shared" si="858"/>
        <v>0</v>
      </c>
      <c r="DQ142" s="9">
        <f t="shared" si="821"/>
        <v>0</v>
      </c>
      <c r="DR142" s="9">
        <f t="shared" si="859"/>
        <v>0</v>
      </c>
      <c r="DS142" s="9">
        <f t="shared" si="860"/>
        <v>0</v>
      </c>
      <c r="DT142" s="9">
        <f t="shared" si="861"/>
        <v>0</v>
      </c>
      <c r="DU142" s="9">
        <f t="shared" si="862"/>
        <v>0</v>
      </c>
      <c r="DV142" s="9">
        <f t="shared" si="862"/>
        <v>0</v>
      </c>
      <c r="DW142" s="9">
        <f t="shared" si="822"/>
        <v>0</v>
      </c>
      <c r="DX142" s="9">
        <f t="shared" si="863"/>
        <v>0</v>
      </c>
      <c r="DY142" s="9">
        <f t="shared" si="863"/>
        <v>0</v>
      </c>
      <c r="DZ142" s="9">
        <f t="shared" si="823"/>
        <v>0</v>
      </c>
      <c r="EA142" s="9">
        <f t="shared" si="864"/>
        <v>0</v>
      </c>
      <c r="EB142" s="9">
        <f t="shared" si="864"/>
        <v>0</v>
      </c>
      <c r="EC142" s="9">
        <f t="shared" si="824"/>
        <v>0</v>
      </c>
      <c r="ED142" s="9">
        <f t="shared" si="865"/>
        <v>0</v>
      </c>
      <c r="EE142" s="9">
        <f t="shared" si="866"/>
        <v>0</v>
      </c>
      <c r="EF142" s="9">
        <f t="shared" si="867"/>
        <v>0</v>
      </c>
      <c r="EG142" s="9">
        <f t="shared" si="868"/>
        <v>0</v>
      </c>
      <c r="EH142" s="9">
        <f t="shared" si="868"/>
        <v>0</v>
      </c>
      <c r="EI142" s="9">
        <f t="shared" si="825"/>
        <v>0</v>
      </c>
      <c r="EJ142" s="9">
        <f t="shared" si="869"/>
        <v>0</v>
      </c>
      <c r="EK142" s="9">
        <f t="shared" si="869"/>
        <v>0</v>
      </c>
      <c r="EL142" s="9">
        <f t="shared" si="826"/>
        <v>0</v>
      </c>
      <c r="EM142" s="9">
        <f t="shared" si="870"/>
        <v>0</v>
      </c>
      <c r="EN142" s="9">
        <f t="shared" si="870"/>
        <v>0</v>
      </c>
      <c r="EO142" s="9">
        <f t="shared" si="827"/>
        <v>0</v>
      </c>
      <c r="EP142" s="9">
        <f t="shared" si="871"/>
        <v>0</v>
      </c>
      <c r="EQ142" s="9">
        <f t="shared" si="872"/>
        <v>0</v>
      </c>
      <c r="ER142" s="9">
        <f t="shared" si="873"/>
        <v>0</v>
      </c>
      <c r="ES142" s="602"/>
    </row>
    <row r="143" spans="2:149" hidden="1" outlineLevel="1" x14ac:dyDescent="0.25">
      <c r="B143" s="601"/>
      <c r="C143" s="23"/>
      <c r="D143" s="602" t="str">
        <f t="shared" si="908"/>
        <v/>
      </c>
      <c r="F143" t="str">
        <f t="shared" si="808"/>
        <v/>
      </c>
      <c r="H143" s="9">
        <f t="shared" si="828"/>
        <v>0</v>
      </c>
      <c r="I143" s="9">
        <f ca="1">SUMIF(Cards_selection_BPL,$C143,INDIRECT(Index!$P$16))</f>
        <v>0</v>
      </c>
      <c r="J143" s="120">
        <f t="shared" ca="1" si="829"/>
        <v>0</v>
      </c>
      <c r="L143" s="9">
        <f t="shared" si="830"/>
        <v>0</v>
      </c>
      <c r="M143" s="9">
        <f ca="1">IF(LEFT($L$6,2)="Q1",SUMIF(Cards_selection_BPL,$C143,INDIRECT(Index!$Q$16)),IF(LEFT($L$6,2)="Q2",SUMIF(Cards_selection_BPL,$C143,INDIRECT(Index!$Q$16))-SUMIF(Cards_selection_BPL,$C143,Balance_bplm_03),IF(LEFT($L$6,2)="Q3",SUMIF(Cards_selection_BPL,$C143,INDIRECT(Index!$Q$16))-SUMIF(Cards_selection_BPL,$C143,Balance_bplm_06),IF(LEFT($L$6,2)="Q4",SUMIF(Cards_selection_BPL,$C143,INDIRECT(Index!$Q$16))-SUMIF(Cards_selection_BPL,$C143,Balance_bplm_09),0))))</f>
        <v>0</v>
      </c>
      <c r="N143" s="120">
        <f t="shared" ca="1" si="831"/>
        <v>0</v>
      </c>
      <c r="P143" s="9">
        <f t="shared" si="832"/>
        <v>0</v>
      </c>
      <c r="Q143" s="9">
        <f ca="1">SUMIF(Cards_selection_BPL,$C143,INDIRECT(Index!$Q$16))</f>
        <v>0</v>
      </c>
      <c r="R143" s="120">
        <f t="shared" ca="1" si="833"/>
        <v>0</v>
      </c>
      <c r="S143" s="602"/>
      <c r="U143" s="601"/>
      <c r="V143" s="64"/>
      <c r="W143" s="64"/>
      <c r="X143" s="9">
        <f t="shared" si="809"/>
        <v>0</v>
      </c>
      <c r="Y143" s="9">
        <f t="shared" si="834"/>
        <v>0</v>
      </c>
      <c r="Z143" s="9">
        <f t="shared" si="835"/>
        <v>0</v>
      </c>
      <c r="AA143" s="9">
        <f t="shared" si="915"/>
        <v>0</v>
      </c>
      <c r="AB143" s="9">
        <f t="shared" si="836"/>
        <v>0</v>
      </c>
      <c r="AC143" s="9">
        <f t="shared" si="916"/>
        <v>0</v>
      </c>
      <c r="AD143" s="9">
        <f t="shared" si="917"/>
        <v>0</v>
      </c>
      <c r="AE143" s="9">
        <f t="shared" si="838"/>
        <v>0</v>
      </c>
      <c r="AF143" s="830">
        <f t="shared" si="918"/>
        <v>0</v>
      </c>
      <c r="AG143" s="9">
        <f t="shared" si="919"/>
        <v>0</v>
      </c>
      <c r="AH143" s="9">
        <f t="shared" si="840"/>
        <v>0</v>
      </c>
      <c r="AI143" s="830">
        <f t="shared" si="920"/>
        <v>0</v>
      </c>
      <c r="AJ143" s="602"/>
      <c r="AL143" s="601"/>
      <c r="AM143" s="882">
        <f t="shared" si="842"/>
        <v>0</v>
      </c>
      <c r="AN143" s="9">
        <f t="shared" si="810"/>
        <v>0</v>
      </c>
      <c r="AO143" s="602"/>
      <c r="AR143" s="601" t="str">
        <f t="shared" si="909"/>
        <v/>
      </c>
      <c r="AS143" t="str">
        <f t="shared" si="910"/>
        <v/>
      </c>
      <c r="AT143" s="602" t="str">
        <f t="shared" si="811"/>
        <v/>
      </c>
      <c r="AU143" t="str">
        <f t="shared" si="911"/>
        <v/>
      </c>
      <c r="AV143" t="str">
        <f t="shared" si="912"/>
        <v/>
      </c>
      <c r="AX143" s="64"/>
      <c r="AY143" s="64"/>
      <c r="AZ143" s="64"/>
      <c r="BA143" s="64"/>
      <c r="BB143" s="64"/>
      <c r="BC143" s="688">
        <f t="shared" si="843"/>
        <v>0</v>
      </c>
      <c r="BD143" s="64"/>
      <c r="BE143" s="64"/>
      <c r="BF143" s="64"/>
      <c r="BG143" s="688">
        <f t="shared" si="844"/>
        <v>0</v>
      </c>
      <c r="BH143" s="64"/>
      <c r="BI143" s="64"/>
      <c r="BJ143" s="64"/>
      <c r="BK143" s="688">
        <f t="shared" si="845"/>
        <v>0</v>
      </c>
      <c r="BL143" s="64"/>
      <c r="BM143" s="64"/>
      <c r="BN143" s="64"/>
      <c r="BO143" s="688">
        <f t="shared" si="846"/>
        <v>0</v>
      </c>
      <c r="BP143" s="687">
        <f t="shared" si="847"/>
        <v>0</v>
      </c>
      <c r="BQ143" s="602"/>
      <c r="BS143" s="615">
        <f t="shared" si="815"/>
        <v>0</v>
      </c>
      <c r="BT143" s="9">
        <f t="shared" si="815"/>
        <v>0</v>
      </c>
      <c r="BU143" s="9">
        <f t="shared" si="848"/>
        <v>0</v>
      </c>
      <c r="BV143" s="9">
        <f t="shared" si="815"/>
        <v>0</v>
      </c>
      <c r="BW143" s="9">
        <f t="shared" si="848"/>
        <v>0</v>
      </c>
      <c r="BX143" s="9">
        <f t="shared" si="815"/>
        <v>0</v>
      </c>
      <c r="BY143" s="9">
        <f t="shared" si="848"/>
        <v>0</v>
      </c>
      <c r="BZ143" s="9">
        <f t="shared" si="815"/>
        <v>0</v>
      </c>
      <c r="CA143" s="9">
        <f t="shared" si="848"/>
        <v>0</v>
      </c>
      <c r="CB143" s="9">
        <f t="shared" si="815"/>
        <v>0</v>
      </c>
      <c r="CC143" s="9">
        <f t="shared" si="848"/>
        <v>0</v>
      </c>
      <c r="CD143" s="9">
        <f t="shared" si="815"/>
        <v>0</v>
      </c>
      <c r="CE143" s="9">
        <f t="shared" si="848"/>
        <v>0</v>
      </c>
      <c r="CF143" s="9">
        <f t="shared" si="815"/>
        <v>0</v>
      </c>
      <c r="CG143" s="9">
        <f t="shared" si="848"/>
        <v>0</v>
      </c>
      <c r="CH143" s="9">
        <f t="shared" si="815"/>
        <v>0</v>
      </c>
      <c r="CI143" s="9">
        <f t="shared" si="848"/>
        <v>0</v>
      </c>
      <c r="CJ143" s="9">
        <f t="shared" si="815"/>
        <v>0</v>
      </c>
      <c r="CK143" s="9">
        <f t="shared" si="848"/>
        <v>0</v>
      </c>
      <c r="CL143" s="9">
        <f t="shared" si="815"/>
        <v>0</v>
      </c>
      <c r="CM143" s="9">
        <f t="shared" si="848"/>
        <v>0</v>
      </c>
      <c r="CN143" s="9">
        <f t="shared" si="815"/>
        <v>0</v>
      </c>
      <c r="CO143" s="616">
        <f t="shared" si="849"/>
        <v>0</v>
      </c>
      <c r="CQ143" s="601"/>
      <c r="CR143" t="str">
        <f t="shared" si="904"/>
        <v/>
      </c>
      <c r="CS143" s="602" t="e">
        <f t="shared" si="907"/>
        <v>#N/A</v>
      </c>
      <c r="CT143" t="str">
        <f t="shared" si="905"/>
        <v/>
      </c>
      <c r="CU143" t="str">
        <f t="shared" si="906"/>
        <v/>
      </c>
      <c r="CW143" s="9">
        <f t="shared" si="850"/>
        <v>0</v>
      </c>
      <c r="CX143" s="9">
        <f t="shared" si="850"/>
        <v>0</v>
      </c>
      <c r="CY143" s="9">
        <f t="shared" si="816"/>
        <v>0</v>
      </c>
      <c r="CZ143" s="9">
        <f t="shared" si="851"/>
        <v>0</v>
      </c>
      <c r="DA143" s="9">
        <f t="shared" si="851"/>
        <v>0</v>
      </c>
      <c r="DB143" s="9">
        <f t="shared" si="817"/>
        <v>0</v>
      </c>
      <c r="DC143" s="9">
        <f t="shared" si="852"/>
        <v>0</v>
      </c>
      <c r="DD143" s="9">
        <f t="shared" si="852"/>
        <v>0</v>
      </c>
      <c r="DE143" s="9">
        <f t="shared" si="818"/>
        <v>0</v>
      </c>
      <c r="DF143" s="9">
        <f t="shared" si="853"/>
        <v>0</v>
      </c>
      <c r="DG143" s="9">
        <f t="shared" si="854"/>
        <v>0</v>
      </c>
      <c r="DH143" s="9">
        <f t="shared" si="855"/>
        <v>0</v>
      </c>
      <c r="DI143" s="9">
        <f t="shared" si="856"/>
        <v>0</v>
      </c>
      <c r="DJ143" s="9">
        <f t="shared" si="856"/>
        <v>0</v>
      </c>
      <c r="DK143" s="9">
        <f t="shared" si="819"/>
        <v>0</v>
      </c>
      <c r="DL143" s="9">
        <f t="shared" si="857"/>
        <v>0</v>
      </c>
      <c r="DM143" s="9">
        <f t="shared" si="857"/>
        <v>0</v>
      </c>
      <c r="DN143" s="9">
        <f t="shared" si="820"/>
        <v>0</v>
      </c>
      <c r="DO143" s="9">
        <f t="shared" si="858"/>
        <v>0</v>
      </c>
      <c r="DP143" s="9">
        <f t="shared" si="858"/>
        <v>0</v>
      </c>
      <c r="DQ143" s="9">
        <f t="shared" si="821"/>
        <v>0</v>
      </c>
      <c r="DR143" s="9">
        <f t="shared" si="859"/>
        <v>0</v>
      </c>
      <c r="DS143" s="9">
        <f t="shared" si="860"/>
        <v>0</v>
      </c>
      <c r="DT143" s="9">
        <f t="shared" si="861"/>
        <v>0</v>
      </c>
      <c r="DU143" s="9">
        <f t="shared" si="862"/>
        <v>0</v>
      </c>
      <c r="DV143" s="9">
        <f t="shared" si="862"/>
        <v>0</v>
      </c>
      <c r="DW143" s="9">
        <f t="shared" si="822"/>
        <v>0</v>
      </c>
      <c r="DX143" s="9">
        <f t="shared" si="863"/>
        <v>0</v>
      </c>
      <c r="DY143" s="9">
        <f t="shared" si="863"/>
        <v>0</v>
      </c>
      <c r="DZ143" s="9">
        <f t="shared" si="823"/>
        <v>0</v>
      </c>
      <c r="EA143" s="9">
        <f t="shared" si="864"/>
        <v>0</v>
      </c>
      <c r="EB143" s="9">
        <f t="shared" si="864"/>
        <v>0</v>
      </c>
      <c r="EC143" s="9">
        <f t="shared" si="824"/>
        <v>0</v>
      </c>
      <c r="ED143" s="9">
        <f t="shared" si="865"/>
        <v>0</v>
      </c>
      <c r="EE143" s="9">
        <f t="shared" si="866"/>
        <v>0</v>
      </c>
      <c r="EF143" s="9">
        <f t="shared" si="867"/>
        <v>0</v>
      </c>
      <c r="EG143" s="9">
        <f t="shared" si="868"/>
        <v>0</v>
      </c>
      <c r="EH143" s="9">
        <f t="shared" si="868"/>
        <v>0</v>
      </c>
      <c r="EI143" s="9">
        <f t="shared" si="825"/>
        <v>0</v>
      </c>
      <c r="EJ143" s="9">
        <f t="shared" si="869"/>
        <v>0</v>
      </c>
      <c r="EK143" s="9">
        <f t="shared" si="869"/>
        <v>0</v>
      </c>
      <c r="EL143" s="9">
        <f t="shared" si="826"/>
        <v>0</v>
      </c>
      <c r="EM143" s="9">
        <f t="shared" si="870"/>
        <v>0</v>
      </c>
      <c r="EN143" s="9">
        <f t="shared" si="870"/>
        <v>0</v>
      </c>
      <c r="EO143" s="9">
        <f t="shared" si="827"/>
        <v>0</v>
      </c>
      <c r="EP143" s="9">
        <f t="shared" si="871"/>
        <v>0</v>
      </c>
      <c r="EQ143" s="9">
        <f t="shared" si="872"/>
        <v>0</v>
      </c>
      <c r="ER143" s="9">
        <f t="shared" si="873"/>
        <v>0</v>
      </c>
      <c r="ES143" s="602"/>
    </row>
    <row r="144" spans="2:149" hidden="1" outlineLevel="1" x14ac:dyDescent="0.25">
      <c r="B144" s="601"/>
      <c r="C144" s="23"/>
      <c r="D144" s="602" t="str">
        <f t="shared" si="908"/>
        <v/>
      </c>
      <c r="F144" t="str">
        <f t="shared" si="808"/>
        <v/>
      </c>
      <c r="H144" s="9">
        <f t="shared" si="828"/>
        <v>0</v>
      </c>
      <c r="I144" s="9">
        <f ca="1">SUMIF(Cards_selection_BPL,$C144,INDIRECT(Index!$P$16))</f>
        <v>0</v>
      </c>
      <c r="J144" s="120">
        <f t="shared" ca="1" si="829"/>
        <v>0</v>
      </c>
      <c r="L144" s="9">
        <f t="shared" si="830"/>
        <v>0</v>
      </c>
      <c r="M144" s="9">
        <f ca="1">IF(LEFT($L$6,2)="Q1",SUMIF(Cards_selection_BPL,$C144,INDIRECT(Index!$Q$16)),IF(LEFT($L$6,2)="Q2",SUMIF(Cards_selection_BPL,$C144,INDIRECT(Index!$Q$16))-SUMIF(Cards_selection_BPL,$C144,Balance_bplm_03),IF(LEFT($L$6,2)="Q3",SUMIF(Cards_selection_BPL,$C144,INDIRECT(Index!$Q$16))-SUMIF(Cards_selection_BPL,$C144,Balance_bplm_06),IF(LEFT($L$6,2)="Q4",SUMIF(Cards_selection_BPL,$C144,INDIRECT(Index!$Q$16))-SUMIF(Cards_selection_BPL,$C144,Balance_bplm_09),0))))</f>
        <v>0</v>
      </c>
      <c r="N144" s="120">
        <f t="shared" ca="1" si="831"/>
        <v>0</v>
      </c>
      <c r="P144" s="9">
        <f t="shared" si="832"/>
        <v>0</v>
      </c>
      <c r="Q144" s="9">
        <f ca="1">SUMIF(Cards_selection_BPL,$C144,INDIRECT(Index!$Q$16))</f>
        <v>0</v>
      </c>
      <c r="R144" s="120">
        <f t="shared" ca="1" si="833"/>
        <v>0</v>
      </c>
      <c r="S144" s="602"/>
      <c r="U144" s="601"/>
      <c r="V144" s="64"/>
      <c r="W144" s="64"/>
      <c r="X144" s="9">
        <f t="shared" si="809"/>
        <v>0</v>
      </c>
      <c r="Y144" s="9">
        <f t="shared" si="834"/>
        <v>0</v>
      </c>
      <c r="Z144" s="9">
        <f t="shared" si="835"/>
        <v>0</v>
      </c>
      <c r="AA144" s="9">
        <f t="shared" si="915"/>
        <v>0</v>
      </c>
      <c r="AB144" s="9">
        <f t="shared" si="836"/>
        <v>0</v>
      </c>
      <c r="AC144" s="9">
        <f t="shared" si="916"/>
        <v>0</v>
      </c>
      <c r="AD144" s="9">
        <f t="shared" si="917"/>
        <v>0</v>
      </c>
      <c r="AE144" s="9">
        <f t="shared" si="838"/>
        <v>0</v>
      </c>
      <c r="AF144" s="830">
        <f t="shared" si="918"/>
        <v>0</v>
      </c>
      <c r="AG144" s="9">
        <f t="shared" si="919"/>
        <v>0</v>
      </c>
      <c r="AH144" s="9">
        <f t="shared" si="840"/>
        <v>0</v>
      </c>
      <c r="AI144" s="830">
        <f t="shared" si="920"/>
        <v>0</v>
      </c>
      <c r="AJ144" s="602"/>
      <c r="AL144" s="601"/>
      <c r="AM144" s="882">
        <f t="shared" si="842"/>
        <v>0</v>
      </c>
      <c r="AN144" s="9">
        <f t="shared" si="810"/>
        <v>0</v>
      </c>
      <c r="AO144" s="602"/>
      <c r="AR144" s="601" t="str">
        <f t="shared" si="909"/>
        <v/>
      </c>
      <c r="AS144" t="str">
        <f t="shared" si="910"/>
        <v/>
      </c>
      <c r="AT144" s="602" t="str">
        <f t="shared" si="811"/>
        <v/>
      </c>
      <c r="AU144" t="str">
        <f t="shared" si="911"/>
        <v/>
      </c>
      <c r="AV144" t="str">
        <f t="shared" si="912"/>
        <v/>
      </c>
      <c r="AX144" s="64"/>
      <c r="AY144" s="64"/>
      <c r="AZ144" s="64"/>
      <c r="BA144" s="64"/>
      <c r="BB144" s="64"/>
      <c r="BC144" s="688">
        <f t="shared" si="843"/>
        <v>0</v>
      </c>
      <c r="BD144" s="64"/>
      <c r="BE144" s="64"/>
      <c r="BF144" s="64"/>
      <c r="BG144" s="688">
        <f t="shared" si="844"/>
        <v>0</v>
      </c>
      <c r="BH144" s="64"/>
      <c r="BI144" s="64"/>
      <c r="BJ144" s="64"/>
      <c r="BK144" s="688">
        <f t="shared" si="845"/>
        <v>0</v>
      </c>
      <c r="BL144" s="64"/>
      <c r="BM144" s="64"/>
      <c r="BN144" s="64"/>
      <c r="BO144" s="688">
        <f t="shared" si="846"/>
        <v>0</v>
      </c>
      <c r="BP144" s="687">
        <f t="shared" si="847"/>
        <v>0</v>
      </c>
      <c r="BQ144" s="602"/>
      <c r="BS144" s="615">
        <f t="shared" si="815"/>
        <v>0</v>
      </c>
      <c r="BT144" s="9">
        <f t="shared" si="815"/>
        <v>0</v>
      </c>
      <c r="BU144" s="9">
        <f t="shared" si="848"/>
        <v>0</v>
      </c>
      <c r="BV144" s="9">
        <f t="shared" si="815"/>
        <v>0</v>
      </c>
      <c r="BW144" s="9">
        <f t="shared" si="848"/>
        <v>0</v>
      </c>
      <c r="BX144" s="9">
        <f t="shared" si="815"/>
        <v>0</v>
      </c>
      <c r="BY144" s="9">
        <f t="shared" si="848"/>
        <v>0</v>
      </c>
      <c r="BZ144" s="9">
        <f t="shared" si="815"/>
        <v>0</v>
      </c>
      <c r="CA144" s="9">
        <f t="shared" si="848"/>
        <v>0</v>
      </c>
      <c r="CB144" s="9">
        <f t="shared" si="815"/>
        <v>0</v>
      </c>
      <c r="CC144" s="9">
        <f t="shared" si="848"/>
        <v>0</v>
      </c>
      <c r="CD144" s="9">
        <f t="shared" si="815"/>
        <v>0</v>
      </c>
      <c r="CE144" s="9">
        <f t="shared" si="848"/>
        <v>0</v>
      </c>
      <c r="CF144" s="9">
        <f t="shared" si="815"/>
        <v>0</v>
      </c>
      <c r="CG144" s="9">
        <f t="shared" si="848"/>
        <v>0</v>
      </c>
      <c r="CH144" s="9">
        <f t="shared" si="815"/>
        <v>0</v>
      </c>
      <c r="CI144" s="9">
        <f t="shared" si="848"/>
        <v>0</v>
      </c>
      <c r="CJ144" s="9">
        <f t="shared" si="815"/>
        <v>0</v>
      </c>
      <c r="CK144" s="9">
        <f t="shared" si="848"/>
        <v>0</v>
      </c>
      <c r="CL144" s="9">
        <f t="shared" si="815"/>
        <v>0</v>
      </c>
      <c r="CM144" s="9">
        <f t="shared" si="848"/>
        <v>0</v>
      </c>
      <c r="CN144" s="9">
        <f t="shared" si="815"/>
        <v>0</v>
      </c>
      <c r="CO144" s="616">
        <f t="shared" si="849"/>
        <v>0</v>
      </c>
      <c r="CQ144" s="601"/>
      <c r="CR144" t="str">
        <f t="shared" si="904"/>
        <v/>
      </c>
      <c r="CS144" s="602" t="e">
        <f t="shared" si="907"/>
        <v>#N/A</v>
      </c>
      <c r="CT144" t="str">
        <f t="shared" si="905"/>
        <v/>
      </c>
      <c r="CU144" t="str">
        <f t="shared" si="906"/>
        <v/>
      </c>
      <c r="CW144" s="9">
        <f t="shared" si="850"/>
        <v>0</v>
      </c>
      <c r="CX144" s="9">
        <f t="shared" si="850"/>
        <v>0</v>
      </c>
      <c r="CY144" s="9">
        <f t="shared" si="816"/>
        <v>0</v>
      </c>
      <c r="CZ144" s="9">
        <f t="shared" si="851"/>
        <v>0</v>
      </c>
      <c r="DA144" s="9">
        <f t="shared" si="851"/>
        <v>0</v>
      </c>
      <c r="DB144" s="9">
        <f t="shared" si="817"/>
        <v>0</v>
      </c>
      <c r="DC144" s="9">
        <f t="shared" si="852"/>
        <v>0</v>
      </c>
      <c r="DD144" s="9">
        <f t="shared" si="852"/>
        <v>0</v>
      </c>
      <c r="DE144" s="9">
        <f t="shared" si="818"/>
        <v>0</v>
      </c>
      <c r="DF144" s="9">
        <f t="shared" si="853"/>
        <v>0</v>
      </c>
      <c r="DG144" s="9">
        <f t="shared" si="854"/>
        <v>0</v>
      </c>
      <c r="DH144" s="9">
        <f t="shared" si="855"/>
        <v>0</v>
      </c>
      <c r="DI144" s="9">
        <f t="shared" si="856"/>
        <v>0</v>
      </c>
      <c r="DJ144" s="9">
        <f t="shared" si="856"/>
        <v>0</v>
      </c>
      <c r="DK144" s="9">
        <f t="shared" si="819"/>
        <v>0</v>
      </c>
      <c r="DL144" s="9">
        <f t="shared" si="857"/>
        <v>0</v>
      </c>
      <c r="DM144" s="9">
        <f t="shared" si="857"/>
        <v>0</v>
      </c>
      <c r="DN144" s="9">
        <f t="shared" si="820"/>
        <v>0</v>
      </c>
      <c r="DO144" s="9">
        <f t="shared" si="858"/>
        <v>0</v>
      </c>
      <c r="DP144" s="9">
        <f t="shared" si="858"/>
        <v>0</v>
      </c>
      <c r="DQ144" s="9">
        <f t="shared" si="821"/>
        <v>0</v>
      </c>
      <c r="DR144" s="9">
        <f t="shared" si="859"/>
        <v>0</v>
      </c>
      <c r="DS144" s="9">
        <f t="shared" si="860"/>
        <v>0</v>
      </c>
      <c r="DT144" s="9">
        <f t="shared" si="861"/>
        <v>0</v>
      </c>
      <c r="DU144" s="9">
        <f t="shared" si="862"/>
        <v>0</v>
      </c>
      <c r="DV144" s="9">
        <f t="shared" si="862"/>
        <v>0</v>
      </c>
      <c r="DW144" s="9">
        <f t="shared" si="822"/>
        <v>0</v>
      </c>
      <c r="DX144" s="9">
        <f t="shared" si="863"/>
        <v>0</v>
      </c>
      <c r="DY144" s="9">
        <f t="shared" si="863"/>
        <v>0</v>
      </c>
      <c r="DZ144" s="9">
        <f t="shared" si="823"/>
        <v>0</v>
      </c>
      <c r="EA144" s="9">
        <f t="shared" si="864"/>
        <v>0</v>
      </c>
      <c r="EB144" s="9">
        <f t="shared" si="864"/>
        <v>0</v>
      </c>
      <c r="EC144" s="9">
        <f t="shared" si="824"/>
        <v>0</v>
      </c>
      <c r="ED144" s="9">
        <f t="shared" si="865"/>
        <v>0</v>
      </c>
      <c r="EE144" s="9">
        <f t="shared" si="866"/>
        <v>0</v>
      </c>
      <c r="EF144" s="9">
        <f t="shared" si="867"/>
        <v>0</v>
      </c>
      <c r="EG144" s="9">
        <f t="shared" si="868"/>
        <v>0</v>
      </c>
      <c r="EH144" s="9">
        <f t="shared" si="868"/>
        <v>0</v>
      </c>
      <c r="EI144" s="9">
        <f t="shared" si="825"/>
        <v>0</v>
      </c>
      <c r="EJ144" s="9">
        <f t="shared" si="869"/>
        <v>0</v>
      </c>
      <c r="EK144" s="9">
        <f t="shared" si="869"/>
        <v>0</v>
      </c>
      <c r="EL144" s="9">
        <f t="shared" si="826"/>
        <v>0</v>
      </c>
      <c r="EM144" s="9">
        <f t="shared" si="870"/>
        <v>0</v>
      </c>
      <c r="EN144" s="9">
        <f t="shared" si="870"/>
        <v>0</v>
      </c>
      <c r="EO144" s="9">
        <f t="shared" si="827"/>
        <v>0</v>
      </c>
      <c r="EP144" s="9">
        <f t="shared" si="871"/>
        <v>0</v>
      </c>
      <c r="EQ144" s="9">
        <f t="shared" si="872"/>
        <v>0</v>
      </c>
      <c r="ER144" s="9">
        <f t="shared" si="873"/>
        <v>0</v>
      </c>
      <c r="ES144" s="602"/>
    </row>
    <row r="145" spans="2:149" hidden="1" outlineLevel="1" x14ac:dyDescent="0.25">
      <c r="B145" s="601"/>
      <c r="C145" s="23"/>
      <c r="D145" s="602" t="str">
        <f t="shared" si="908"/>
        <v/>
      </c>
      <c r="F145" t="str">
        <f t="shared" si="808"/>
        <v/>
      </c>
      <c r="H145" s="9">
        <f t="shared" si="828"/>
        <v>0</v>
      </c>
      <c r="I145" s="9">
        <f ca="1">SUMIF(Cards_selection_BPL,$C145,INDIRECT(Index!$P$16))</f>
        <v>0</v>
      </c>
      <c r="J145" s="120">
        <f t="shared" ca="1" si="829"/>
        <v>0</v>
      </c>
      <c r="L145" s="9">
        <f t="shared" si="830"/>
        <v>0</v>
      </c>
      <c r="M145" s="9">
        <f ca="1">IF(LEFT($L$6,2)="Q1",SUMIF(Cards_selection_BPL,$C145,INDIRECT(Index!$Q$16)),IF(LEFT($L$6,2)="Q2",SUMIF(Cards_selection_BPL,$C145,INDIRECT(Index!$Q$16))-SUMIF(Cards_selection_BPL,$C145,Balance_bplm_03),IF(LEFT($L$6,2)="Q3",SUMIF(Cards_selection_BPL,$C145,INDIRECT(Index!$Q$16))-SUMIF(Cards_selection_BPL,$C145,Balance_bplm_06),IF(LEFT($L$6,2)="Q4",SUMIF(Cards_selection_BPL,$C145,INDIRECT(Index!$Q$16))-SUMIF(Cards_selection_BPL,$C145,Balance_bplm_09),0))))</f>
        <v>0</v>
      </c>
      <c r="N145" s="120">
        <f t="shared" ca="1" si="831"/>
        <v>0</v>
      </c>
      <c r="P145" s="9">
        <f t="shared" si="832"/>
        <v>0</v>
      </c>
      <c r="Q145" s="9">
        <f ca="1">SUMIF(Cards_selection_BPL,$C145,INDIRECT(Index!$Q$16))</f>
        <v>0</v>
      </c>
      <c r="R145" s="120">
        <f t="shared" ca="1" si="833"/>
        <v>0</v>
      </c>
      <c r="S145" s="602"/>
      <c r="U145" s="601"/>
      <c r="V145" s="64"/>
      <c r="W145" s="64"/>
      <c r="X145" s="9">
        <f t="shared" si="809"/>
        <v>0</v>
      </c>
      <c r="Y145" s="9">
        <f t="shared" si="834"/>
        <v>0</v>
      </c>
      <c r="Z145" s="9">
        <f t="shared" si="835"/>
        <v>0</v>
      </c>
      <c r="AA145" s="9">
        <f t="shared" si="915"/>
        <v>0</v>
      </c>
      <c r="AB145" s="9">
        <f t="shared" si="836"/>
        <v>0</v>
      </c>
      <c r="AC145" s="9">
        <f t="shared" si="916"/>
        <v>0</v>
      </c>
      <c r="AD145" s="9">
        <f t="shared" si="917"/>
        <v>0</v>
      </c>
      <c r="AE145" s="9">
        <f t="shared" si="838"/>
        <v>0</v>
      </c>
      <c r="AF145" s="830">
        <f t="shared" si="918"/>
        <v>0</v>
      </c>
      <c r="AG145" s="9">
        <f t="shared" si="919"/>
        <v>0</v>
      </c>
      <c r="AH145" s="9">
        <f t="shared" si="840"/>
        <v>0</v>
      </c>
      <c r="AI145" s="830">
        <f t="shared" si="920"/>
        <v>0</v>
      </c>
      <c r="AJ145" s="602"/>
      <c r="AL145" s="601"/>
      <c r="AM145" s="882">
        <f t="shared" si="842"/>
        <v>0</v>
      </c>
      <c r="AN145" s="9">
        <f t="shared" si="810"/>
        <v>0</v>
      </c>
      <c r="AO145" s="602"/>
      <c r="AR145" s="601" t="str">
        <f t="shared" si="909"/>
        <v/>
      </c>
      <c r="AS145" t="str">
        <f t="shared" si="910"/>
        <v/>
      </c>
      <c r="AT145" s="602" t="str">
        <f t="shared" si="811"/>
        <v/>
      </c>
      <c r="AU145" t="str">
        <f t="shared" si="911"/>
        <v/>
      </c>
      <c r="AV145" t="str">
        <f t="shared" si="912"/>
        <v/>
      </c>
      <c r="AX145" s="64"/>
      <c r="AY145" s="64"/>
      <c r="AZ145" s="64"/>
      <c r="BA145" s="64"/>
      <c r="BB145" s="64"/>
      <c r="BC145" s="688">
        <f t="shared" si="843"/>
        <v>0</v>
      </c>
      <c r="BD145" s="64"/>
      <c r="BE145" s="64"/>
      <c r="BF145" s="64"/>
      <c r="BG145" s="688">
        <f t="shared" si="844"/>
        <v>0</v>
      </c>
      <c r="BH145" s="64"/>
      <c r="BI145" s="64"/>
      <c r="BJ145" s="64"/>
      <c r="BK145" s="688">
        <f t="shared" si="845"/>
        <v>0</v>
      </c>
      <c r="BL145" s="64"/>
      <c r="BM145" s="64"/>
      <c r="BN145" s="64"/>
      <c r="BO145" s="688">
        <f t="shared" si="846"/>
        <v>0</v>
      </c>
      <c r="BP145" s="687">
        <f t="shared" si="847"/>
        <v>0</v>
      </c>
      <c r="BQ145" s="602"/>
      <c r="BS145" s="615">
        <f t="shared" si="815"/>
        <v>0</v>
      </c>
      <c r="BT145" s="9">
        <f t="shared" si="815"/>
        <v>0</v>
      </c>
      <c r="BU145" s="9">
        <f t="shared" si="848"/>
        <v>0</v>
      </c>
      <c r="BV145" s="9">
        <f t="shared" si="815"/>
        <v>0</v>
      </c>
      <c r="BW145" s="9">
        <f t="shared" si="848"/>
        <v>0</v>
      </c>
      <c r="BX145" s="9">
        <f t="shared" si="815"/>
        <v>0</v>
      </c>
      <c r="BY145" s="9">
        <f t="shared" si="848"/>
        <v>0</v>
      </c>
      <c r="BZ145" s="9">
        <f t="shared" si="815"/>
        <v>0</v>
      </c>
      <c r="CA145" s="9">
        <f t="shared" si="848"/>
        <v>0</v>
      </c>
      <c r="CB145" s="9">
        <f t="shared" si="815"/>
        <v>0</v>
      </c>
      <c r="CC145" s="9">
        <f t="shared" si="848"/>
        <v>0</v>
      </c>
      <c r="CD145" s="9">
        <f t="shared" si="815"/>
        <v>0</v>
      </c>
      <c r="CE145" s="9">
        <f t="shared" si="848"/>
        <v>0</v>
      </c>
      <c r="CF145" s="9">
        <f t="shared" si="815"/>
        <v>0</v>
      </c>
      <c r="CG145" s="9">
        <f t="shared" si="848"/>
        <v>0</v>
      </c>
      <c r="CH145" s="9">
        <f t="shared" si="815"/>
        <v>0</v>
      </c>
      <c r="CI145" s="9">
        <f t="shared" si="848"/>
        <v>0</v>
      </c>
      <c r="CJ145" s="9">
        <f t="shared" si="815"/>
        <v>0</v>
      </c>
      <c r="CK145" s="9">
        <f t="shared" si="848"/>
        <v>0</v>
      </c>
      <c r="CL145" s="9">
        <f t="shared" si="815"/>
        <v>0</v>
      </c>
      <c r="CM145" s="9">
        <f t="shared" si="848"/>
        <v>0</v>
      </c>
      <c r="CN145" s="9">
        <f t="shared" si="815"/>
        <v>0</v>
      </c>
      <c r="CO145" s="616">
        <f t="shared" si="849"/>
        <v>0</v>
      </c>
      <c r="CQ145" s="601"/>
      <c r="CR145" t="str">
        <f t="shared" si="904"/>
        <v/>
      </c>
      <c r="CS145" s="602" t="e">
        <f t="shared" si="907"/>
        <v>#N/A</v>
      </c>
      <c r="CT145" t="str">
        <f t="shared" si="905"/>
        <v/>
      </c>
      <c r="CU145" t="str">
        <f t="shared" si="906"/>
        <v/>
      </c>
      <c r="CW145" s="9">
        <f t="shared" si="850"/>
        <v>0</v>
      </c>
      <c r="CX145" s="9">
        <f t="shared" si="850"/>
        <v>0</v>
      </c>
      <c r="CY145" s="9">
        <f t="shared" si="816"/>
        <v>0</v>
      </c>
      <c r="CZ145" s="9">
        <f t="shared" si="851"/>
        <v>0</v>
      </c>
      <c r="DA145" s="9">
        <f t="shared" si="851"/>
        <v>0</v>
      </c>
      <c r="DB145" s="9">
        <f t="shared" si="817"/>
        <v>0</v>
      </c>
      <c r="DC145" s="9">
        <f t="shared" si="852"/>
        <v>0</v>
      </c>
      <c r="DD145" s="9">
        <f t="shared" si="852"/>
        <v>0</v>
      </c>
      <c r="DE145" s="9">
        <f t="shared" si="818"/>
        <v>0</v>
      </c>
      <c r="DF145" s="9">
        <f t="shared" si="853"/>
        <v>0</v>
      </c>
      <c r="DG145" s="9">
        <f t="shared" si="854"/>
        <v>0</v>
      </c>
      <c r="DH145" s="9">
        <f t="shared" si="855"/>
        <v>0</v>
      </c>
      <c r="DI145" s="9">
        <f t="shared" si="856"/>
        <v>0</v>
      </c>
      <c r="DJ145" s="9">
        <f t="shared" si="856"/>
        <v>0</v>
      </c>
      <c r="DK145" s="9">
        <f t="shared" si="819"/>
        <v>0</v>
      </c>
      <c r="DL145" s="9">
        <f t="shared" si="857"/>
        <v>0</v>
      </c>
      <c r="DM145" s="9">
        <f t="shared" si="857"/>
        <v>0</v>
      </c>
      <c r="DN145" s="9">
        <f t="shared" si="820"/>
        <v>0</v>
      </c>
      <c r="DO145" s="9">
        <f t="shared" si="858"/>
        <v>0</v>
      </c>
      <c r="DP145" s="9">
        <f t="shared" si="858"/>
        <v>0</v>
      </c>
      <c r="DQ145" s="9">
        <f t="shared" si="821"/>
        <v>0</v>
      </c>
      <c r="DR145" s="9">
        <f t="shared" si="859"/>
        <v>0</v>
      </c>
      <c r="DS145" s="9">
        <f t="shared" si="860"/>
        <v>0</v>
      </c>
      <c r="DT145" s="9">
        <f t="shared" si="861"/>
        <v>0</v>
      </c>
      <c r="DU145" s="9">
        <f t="shared" si="862"/>
        <v>0</v>
      </c>
      <c r="DV145" s="9">
        <f t="shared" si="862"/>
        <v>0</v>
      </c>
      <c r="DW145" s="9">
        <f t="shared" si="822"/>
        <v>0</v>
      </c>
      <c r="DX145" s="9">
        <f t="shared" si="863"/>
        <v>0</v>
      </c>
      <c r="DY145" s="9">
        <f t="shared" si="863"/>
        <v>0</v>
      </c>
      <c r="DZ145" s="9">
        <f t="shared" si="823"/>
        <v>0</v>
      </c>
      <c r="EA145" s="9">
        <f t="shared" si="864"/>
        <v>0</v>
      </c>
      <c r="EB145" s="9">
        <f t="shared" si="864"/>
        <v>0</v>
      </c>
      <c r="EC145" s="9">
        <f t="shared" si="824"/>
        <v>0</v>
      </c>
      <c r="ED145" s="9">
        <f t="shared" si="865"/>
        <v>0</v>
      </c>
      <c r="EE145" s="9">
        <f t="shared" si="866"/>
        <v>0</v>
      </c>
      <c r="EF145" s="9">
        <f t="shared" si="867"/>
        <v>0</v>
      </c>
      <c r="EG145" s="9">
        <f t="shared" si="868"/>
        <v>0</v>
      </c>
      <c r="EH145" s="9">
        <f t="shared" si="868"/>
        <v>0</v>
      </c>
      <c r="EI145" s="9">
        <f t="shared" si="825"/>
        <v>0</v>
      </c>
      <c r="EJ145" s="9">
        <f t="shared" si="869"/>
        <v>0</v>
      </c>
      <c r="EK145" s="9">
        <f t="shared" si="869"/>
        <v>0</v>
      </c>
      <c r="EL145" s="9">
        <f t="shared" si="826"/>
        <v>0</v>
      </c>
      <c r="EM145" s="9">
        <f t="shared" si="870"/>
        <v>0</v>
      </c>
      <c r="EN145" s="9">
        <f t="shared" si="870"/>
        <v>0</v>
      </c>
      <c r="EO145" s="9">
        <f t="shared" si="827"/>
        <v>0</v>
      </c>
      <c r="EP145" s="9">
        <f t="shared" si="871"/>
        <v>0</v>
      </c>
      <c r="EQ145" s="9">
        <f t="shared" si="872"/>
        <v>0</v>
      </c>
      <c r="ER145" s="9">
        <f t="shared" si="873"/>
        <v>0</v>
      </c>
      <c r="ES145" s="602"/>
    </row>
    <row r="146" spans="2:149" hidden="1" outlineLevel="1" x14ac:dyDescent="0.25">
      <c r="B146" s="601"/>
      <c r="C146" s="23"/>
      <c r="D146" s="602" t="str">
        <f t="shared" si="908"/>
        <v/>
      </c>
      <c r="F146" t="str">
        <f t="shared" si="808"/>
        <v/>
      </c>
      <c r="H146" s="9">
        <f t="shared" si="828"/>
        <v>0</v>
      </c>
      <c r="I146" s="9">
        <f ca="1">SUMIF(Cards_selection_BPL,$C146,INDIRECT(Index!$P$16))</f>
        <v>0</v>
      </c>
      <c r="J146" s="120">
        <f t="shared" ca="1" si="829"/>
        <v>0</v>
      </c>
      <c r="L146" s="9">
        <f t="shared" si="830"/>
        <v>0</v>
      </c>
      <c r="M146" s="9">
        <f ca="1">IF(LEFT($L$6,2)="Q1",SUMIF(Cards_selection_BPL,$C146,INDIRECT(Index!$Q$16)),IF(LEFT($L$6,2)="Q2",SUMIF(Cards_selection_BPL,$C146,INDIRECT(Index!$Q$16))-SUMIF(Cards_selection_BPL,$C146,Balance_bplm_03),IF(LEFT($L$6,2)="Q3",SUMIF(Cards_selection_BPL,$C146,INDIRECT(Index!$Q$16))-SUMIF(Cards_selection_BPL,$C146,Balance_bplm_06),IF(LEFT($L$6,2)="Q4",SUMIF(Cards_selection_BPL,$C146,INDIRECT(Index!$Q$16))-SUMIF(Cards_selection_BPL,$C146,Balance_bplm_09),0))))</f>
        <v>0</v>
      </c>
      <c r="N146" s="120">
        <f t="shared" ca="1" si="831"/>
        <v>0</v>
      </c>
      <c r="P146" s="9">
        <f t="shared" si="832"/>
        <v>0</v>
      </c>
      <c r="Q146" s="9">
        <f ca="1">SUMIF(Cards_selection_BPL,$C146,INDIRECT(Index!$Q$16))</f>
        <v>0</v>
      </c>
      <c r="R146" s="120">
        <f t="shared" ca="1" si="833"/>
        <v>0</v>
      </c>
      <c r="S146" s="602"/>
      <c r="U146" s="601"/>
      <c r="V146" s="64"/>
      <c r="W146" s="64"/>
      <c r="X146" s="9">
        <f t="shared" si="809"/>
        <v>0</v>
      </c>
      <c r="Y146" s="9">
        <f t="shared" si="834"/>
        <v>0</v>
      </c>
      <c r="Z146" s="9">
        <f t="shared" si="835"/>
        <v>0</v>
      </c>
      <c r="AA146" s="9">
        <f t="shared" si="915"/>
        <v>0</v>
      </c>
      <c r="AB146" s="9">
        <f t="shared" si="836"/>
        <v>0</v>
      </c>
      <c r="AC146" s="9">
        <f t="shared" si="916"/>
        <v>0</v>
      </c>
      <c r="AD146" s="9">
        <f t="shared" si="917"/>
        <v>0</v>
      </c>
      <c r="AE146" s="9">
        <f t="shared" si="838"/>
        <v>0</v>
      </c>
      <c r="AF146" s="830">
        <f t="shared" si="918"/>
        <v>0</v>
      </c>
      <c r="AG146" s="9">
        <f t="shared" si="919"/>
        <v>0</v>
      </c>
      <c r="AH146" s="9">
        <f t="shared" si="840"/>
        <v>0</v>
      </c>
      <c r="AI146" s="830">
        <f t="shared" si="920"/>
        <v>0</v>
      </c>
      <c r="AJ146" s="602"/>
      <c r="AL146" s="601"/>
      <c r="AM146" s="882">
        <f t="shared" si="842"/>
        <v>0</v>
      </c>
      <c r="AN146" s="9">
        <f t="shared" si="810"/>
        <v>0</v>
      </c>
      <c r="AO146" s="602"/>
      <c r="AR146" s="601" t="str">
        <f t="shared" si="909"/>
        <v/>
      </c>
      <c r="AS146" t="str">
        <f t="shared" si="910"/>
        <v/>
      </c>
      <c r="AT146" s="602" t="str">
        <f t="shared" si="811"/>
        <v/>
      </c>
      <c r="AU146" t="str">
        <f t="shared" si="911"/>
        <v/>
      </c>
      <c r="AV146" t="str">
        <f t="shared" si="912"/>
        <v/>
      </c>
      <c r="AX146" s="64"/>
      <c r="AY146" s="64"/>
      <c r="AZ146" s="64"/>
      <c r="BA146" s="64"/>
      <c r="BB146" s="64"/>
      <c r="BC146" s="688">
        <f t="shared" si="843"/>
        <v>0</v>
      </c>
      <c r="BD146" s="64"/>
      <c r="BE146" s="64"/>
      <c r="BF146" s="64"/>
      <c r="BG146" s="688">
        <f t="shared" si="844"/>
        <v>0</v>
      </c>
      <c r="BH146" s="64"/>
      <c r="BI146" s="64"/>
      <c r="BJ146" s="64"/>
      <c r="BK146" s="64"/>
      <c r="BL146" s="64"/>
      <c r="BM146" s="64"/>
      <c r="BN146" s="64"/>
      <c r="BO146" s="64"/>
      <c r="BP146" s="64"/>
      <c r="BQ146" s="602"/>
      <c r="BS146" s="615">
        <f t="shared" si="815"/>
        <v>0</v>
      </c>
      <c r="BT146" s="9">
        <f t="shared" si="815"/>
        <v>0</v>
      </c>
      <c r="BU146" s="9">
        <f t="shared" si="848"/>
        <v>0</v>
      </c>
      <c r="BV146" s="9">
        <f t="shared" si="815"/>
        <v>0</v>
      </c>
      <c r="BW146" s="9">
        <f t="shared" si="848"/>
        <v>0</v>
      </c>
      <c r="BX146" s="9">
        <f t="shared" ref="BT146:CN151" si="921">INDEX($AZ146:$BN146,MATCH(BX$6,$AZ$6:$BN$6,0))</f>
        <v>0</v>
      </c>
      <c r="BY146" s="9">
        <f t="shared" si="848"/>
        <v>0</v>
      </c>
      <c r="BZ146" s="9">
        <f t="shared" si="921"/>
        <v>0</v>
      </c>
      <c r="CA146" s="9">
        <f t="shared" si="848"/>
        <v>0</v>
      </c>
      <c r="CB146" s="9">
        <f t="shared" si="921"/>
        <v>0</v>
      </c>
      <c r="CC146" s="9">
        <f t="shared" si="848"/>
        <v>0</v>
      </c>
      <c r="CD146" s="9">
        <f t="shared" si="921"/>
        <v>0</v>
      </c>
      <c r="CE146" s="9">
        <f t="shared" si="848"/>
        <v>0</v>
      </c>
      <c r="CF146" s="9">
        <f t="shared" si="921"/>
        <v>0</v>
      </c>
      <c r="CG146" s="9">
        <f t="shared" si="848"/>
        <v>0</v>
      </c>
      <c r="CH146" s="9">
        <f t="shared" si="921"/>
        <v>0</v>
      </c>
      <c r="CI146" s="9">
        <f t="shared" si="848"/>
        <v>0</v>
      </c>
      <c r="CJ146" s="9">
        <f t="shared" si="921"/>
        <v>0</v>
      </c>
      <c r="CK146" s="9">
        <f t="shared" si="848"/>
        <v>0</v>
      </c>
      <c r="CL146" s="9">
        <f t="shared" si="921"/>
        <v>0</v>
      </c>
      <c r="CM146" s="9">
        <f t="shared" ref="CM146:CM151" si="922">SUM(CK146:CL146)</f>
        <v>0</v>
      </c>
      <c r="CN146" s="9">
        <f t="shared" si="921"/>
        <v>0</v>
      </c>
      <c r="CO146" s="616">
        <f t="shared" si="849"/>
        <v>0</v>
      </c>
      <c r="CQ146" s="601"/>
      <c r="CR146" t="str">
        <f t="shared" si="904"/>
        <v/>
      </c>
      <c r="CS146" s="602" t="e">
        <f t="shared" si="907"/>
        <v>#N/A</v>
      </c>
      <c r="CT146" t="str">
        <f t="shared" si="905"/>
        <v/>
      </c>
      <c r="CU146" t="str">
        <f t="shared" si="906"/>
        <v/>
      </c>
      <c r="CW146" s="9">
        <f t="shared" si="850"/>
        <v>0</v>
      </c>
      <c r="CX146" s="9">
        <f t="shared" si="850"/>
        <v>0</v>
      </c>
      <c r="CY146" s="9">
        <f t="shared" si="816"/>
        <v>0</v>
      </c>
      <c r="CZ146" s="9">
        <f t="shared" si="851"/>
        <v>0</v>
      </c>
      <c r="DA146" s="9">
        <f t="shared" si="851"/>
        <v>0</v>
      </c>
      <c r="DB146" s="9">
        <f t="shared" si="817"/>
        <v>0</v>
      </c>
      <c r="DC146" s="9">
        <f t="shared" si="852"/>
        <v>0</v>
      </c>
      <c r="DD146" s="9">
        <f t="shared" si="852"/>
        <v>0</v>
      </c>
      <c r="DE146" s="9">
        <f t="shared" si="818"/>
        <v>0</v>
      </c>
      <c r="DF146" s="9">
        <f t="shared" si="853"/>
        <v>0</v>
      </c>
      <c r="DG146" s="9">
        <f t="shared" si="854"/>
        <v>0</v>
      </c>
      <c r="DH146" s="9">
        <f t="shared" si="855"/>
        <v>0</v>
      </c>
      <c r="DI146" s="9">
        <f t="shared" si="856"/>
        <v>0</v>
      </c>
      <c r="DJ146" s="9">
        <f t="shared" si="856"/>
        <v>0</v>
      </c>
      <c r="DK146" s="9">
        <f t="shared" si="819"/>
        <v>0</v>
      </c>
      <c r="DL146" s="9">
        <f t="shared" si="857"/>
        <v>0</v>
      </c>
      <c r="DM146" s="9">
        <f t="shared" si="857"/>
        <v>0</v>
      </c>
      <c r="DN146" s="9">
        <f t="shared" si="820"/>
        <v>0</v>
      </c>
      <c r="DO146" s="9">
        <f t="shared" si="858"/>
        <v>0</v>
      </c>
      <c r="DP146" s="9">
        <f t="shared" si="858"/>
        <v>0</v>
      </c>
      <c r="DQ146" s="9">
        <f t="shared" si="821"/>
        <v>0</v>
      </c>
      <c r="DR146" s="9">
        <f t="shared" si="859"/>
        <v>0</v>
      </c>
      <c r="DS146" s="9">
        <f t="shared" si="860"/>
        <v>0</v>
      </c>
      <c r="DT146" s="9">
        <f t="shared" si="861"/>
        <v>0</v>
      </c>
      <c r="DU146" s="9">
        <f t="shared" si="862"/>
        <v>0</v>
      </c>
      <c r="DV146" s="9">
        <f t="shared" si="862"/>
        <v>0</v>
      </c>
      <c r="DW146" s="9">
        <f t="shared" si="822"/>
        <v>0</v>
      </c>
      <c r="DX146" s="9">
        <f t="shared" si="863"/>
        <v>0</v>
      </c>
      <c r="DY146" s="9">
        <f t="shared" si="863"/>
        <v>0</v>
      </c>
      <c r="DZ146" s="9">
        <f t="shared" si="823"/>
        <v>0</v>
      </c>
      <c r="EA146" s="9">
        <f t="shared" si="864"/>
        <v>0</v>
      </c>
      <c r="EB146" s="9">
        <f t="shared" si="864"/>
        <v>0</v>
      </c>
      <c r="EC146" s="9">
        <f t="shared" si="824"/>
        <v>0</v>
      </c>
      <c r="ED146" s="9">
        <f t="shared" si="865"/>
        <v>0</v>
      </c>
      <c r="EE146" s="9">
        <f t="shared" si="866"/>
        <v>0</v>
      </c>
      <c r="EF146" s="9">
        <f t="shared" si="867"/>
        <v>0</v>
      </c>
      <c r="EG146" s="9">
        <f t="shared" si="868"/>
        <v>0</v>
      </c>
      <c r="EH146" s="9">
        <f t="shared" si="868"/>
        <v>0</v>
      </c>
      <c r="EI146" s="9">
        <f t="shared" si="825"/>
        <v>0</v>
      </c>
      <c r="EJ146" s="9">
        <f t="shared" si="869"/>
        <v>0</v>
      </c>
      <c r="EK146" s="9">
        <f t="shared" si="869"/>
        <v>0</v>
      </c>
      <c r="EL146" s="9">
        <f t="shared" si="826"/>
        <v>0</v>
      </c>
      <c r="EM146" s="9">
        <f t="shared" si="870"/>
        <v>0</v>
      </c>
      <c r="EN146" s="9">
        <f t="shared" si="870"/>
        <v>0</v>
      </c>
      <c r="EO146" s="9">
        <f t="shared" si="827"/>
        <v>0</v>
      </c>
      <c r="EP146" s="9">
        <f t="shared" si="871"/>
        <v>0</v>
      </c>
      <c r="EQ146" s="9">
        <f t="shared" si="872"/>
        <v>0</v>
      </c>
      <c r="ER146" s="9">
        <f t="shared" si="873"/>
        <v>0</v>
      </c>
      <c r="ES146" s="602"/>
    </row>
    <row r="147" spans="2:149" hidden="1" outlineLevel="1" x14ac:dyDescent="0.25">
      <c r="B147" s="601"/>
      <c r="C147" s="23"/>
      <c r="D147" s="602" t="str">
        <f t="shared" si="908"/>
        <v/>
      </c>
      <c r="F147" t="str">
        <f t="shared" si="808"/>
        <v/>
      </c>
      <c r="H147" s="9">
        <f t="shared" si="828"/>
        <v>0</v>
      </c>
      <c r="I147" s="9">
        <f ca="1">SUMIF(Cards_selection_BPL,$C147,INDIRECT(Index!$P$16))</f>
        <v>0</v>
      </c>
      <c r="J147" s="120">
        <f t="shared" ca="1" si="829"/>
        <v>0</v>
      </c>
      <c r="L147" s="9">
        <f t="shared" si="830"/>
        <v>0</v>
      </c>
      <c r="M147" s="9">
        <f ca="1">IF(LEFT($L$6,2)="Q1",SUMIF(Cards_selection_BPL,$C147,INDIRECT(Index!$Q$16)),IF(LEFT($L$6,2)="Q2",SUMIF(Cards_selection_BPL,$C147,INDIRECT(Index!$Q$16))-SUMIF(Cards_selection_BPL,$C147,Balance_bplm_03),IF(LEFT($L$6,2)="Q3",SUMIF(Cards_selection_BPL,$C147,INDIRECT(Index!$Q$16))-SUMIF(Cards_selection_BPL,$C147,Balance_bplm_06),IF(LEFT($L$6,2)="Q4",SUMIF(Cards_selection_BPL,$C147,INDIRECT(Index!$Q$16))-SUMIF(Cards_selection_BPL,$C147,Balance_bplm_09),0))))</f>
        <v>0</v>
      </c>
      <c r="N147" s="120">
        <f t="shared" ca="1" si="831"/>
        <v>0</v>
      </c>
      <c r="P147" s="9">
        <f t="shared" si="832"/>
        <v>0</v>
      </c>
      <c r="Q147" s="9">
        <f ca="1">SUMIF(Cards_selection_BPL,$C147,INDIRECT(Index!$Q$16))</f>
        <v>0</v>
      </c>
      <c r="R147" s="120">
        <f t="shared" ca="1" si="833"/>
        <v>0</v>
      </c>
      <c r="S147" s="602"/>
      <c r="U147" s="601"/>
      <c r="V147" s="64"/>
      <c r="W147" s="64"/>
      <c r="X147" s="9">
        <f t="shared" si="809"/>
        <v>0</v>
      </c>
      <c r="Y147" s="9">
        <f t="shared" si="834"/>
        <v>0</v>
      </c>
      <c r="Z147" s="9">
        <f t="shared" si="835"/>
        <v>0</v>
      </c>
      <c r="AA147" s="9">
        <f t="shared" si="915"/>
        <v>0</v>
      </c>
      <c r="AB147" s="9">
        <f t="shared" si="836"/>
        <v>0</v>
      </c>
      <c r="AC147" s="9">
        <f t="shared" si="916"/>
        <v>0</v>
      </c>
      <c r="AD147" s="9">
        <f t="shared" si="917"/>
        <v>0</v>
      </c>
      <c r="AE147" s="9">
        <f t="shared" si="838"/>
        <v>0</v>
      </c>
      <c r="AF147" s="830">
        <f t="shared" si="918"/>
        <v>0</v>
      </c>
      <c r="AG147" s="9">
        <f t="shared" si="919"/>
        <v>0</v>
      </c>
      <c r="AH147" s="9">
        <f t="shared" si="840"/>
        <v>0</v>
      </c>
      <c r="AI147" s="830">
        <f t="shared" si="920"/>
        <v>0</v>
      </c>
      <c r="AJ147" s="602"/>
      <c r="AL147" s="601"/>
      <c r="AM147" s="882">
        <f t="shared" si="842"/>
        <v>0</v>
      </c>
      <c r="AN147" s="9">
        <f t="shared" si="810"/>
        <v>0</v>
      </c>
      <c r="AO147" s="602"/>
      <c r="AR147" s="601" t="str">
        <f t="shared" si="909"/>
        <v/>
      </c>
      <c r="AS147" t="str">
        <f t="shared" si="910"/>
        <v/>
      </c>
      <c r="AT147" s="602" t="str">
        <f t="shared" si="811"/>
        <v/>
      </c>
      <c r="AU147" t="str">
        <f t="shared" si="911"/>
        <v/>
      </c>
      <c r="AV147" t="str">
        <f t="shared" si="912"/>
        <v/>
      </c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02"/>
      <c r="BS147" s="615">
        <f t="shared" ref="BS147:BS151" si="923">INDEX($AZ147:$BN147,MATCH(BS$6,$AZ$6:$BN$6,0))</f>
        <v>0</v>
      </c>
      <c r="BT147" s="9">
        <f t="shared" si="921"/>
        <v>0</v>
      </c>
      <c r="BU147" s="9">
        <f t="shared" si="848"/>
        <v>0</v>
      </c>
      <c r="BV147" s="9">
        <f t="shared" si="921"/>
        <v>0</v>
      </c>
      <c r="BW147" s="9">
        <f t="shared" si="848"/>
        <v>0</v>
      </c>
      <c r="BX147" s="9">
        <f t="shared" si="921"/>
        <v>0</v>
      </c>
      <c r="BY147" s="9">
        <f t="shared" si="848"/>
        <v>0</v>
      </c>
      <c r="BZ147" s="9">
        <f t="shared" si="921"/>
        <v>0</v>
      </c>
      <c r="CA147" s="9">
        <f t="shared" si="848"/>
        <v>0</v>
      </c>
      <c r="CB147" s="9">
        <f t="shared" si="921"/>
        <v>0</v>
      </c>
      <c r="CC147" s="9">
        <f t="shared" si="848"/>
        <v>0</v>
      </c>
      <c r="CD147" s="9">
        <f t="shared" si="921"/>
        <v>0</v>
      </c>
      <c r="CE147" s="9">
        <f t="shared" si="848"/>
        <v>0</v>
      </c>
      <c r="CF147" s="9">
        <f t="shared" si="921"/>
        <v>0</v>
      </c>
      <c r="CG147" s="9">
        <f t="shared" si="848"/>
        <v>0</v>
      </c>
      <c r="CH147" s="9">
        <f t="shared" si="921"/>
        <v>0</v>
      </c>
      <c r="CI147" s="9">
        <f t="shared" si="848"/>
        <v>0</v>
      </c>
      <c r="CJ147" s="9">
        <f t="shared" si="921"/>
        <v>0</v>
      </c>
      <c r="CK147" s="9">
        <f t="shared" si="848"/>
        <v>0</v>
      </c>
      <c r="CL147" s="9">
        <f t="shared" si="921"/>
        <v>0</v>
      </c>
      <c r="CM147" s="9">
        <f t="shared" si="922"/>
        <v>0</v>
      </c>
      <c r="CN147" s="9">
        <f t="shared" si="921"/>
        <v>0</v>
      </c>
      <c r="CO147" s="616">
        <f t="shared" si="849"/>
        <v>0</v>
      </c>
      <c r="CQ147" s="601"/>
      <c r="CR147" t="str">
        <f t="shared" si="904"/>
        <v/>
      </c>
      <c r="CS147" s="602" t="e">
        <f t="shared" si="907"/>
        <v>#N/A</v>
      </c>
      <c r="CT147" t="str">
        <f t="shared" si="905"/>
        <v/>
      </c>
      <c r="CU147" t="str">
        <f t="shared" si="906"/>
        <v/>
      </c>
      <c r="CW147" s="9">
        <f t="shared" si="850"/>
        <v>0</v>
      </c>
      <c r="CX147" s="9">
        <f t="shared" si="850"/>
        <v>0</v>
      </c>
      <c r="CY147" s="9">
        <f t="shared" si="816"/>
        <v>0</v>
      </c>
      <c r="CZ147" s="9">
        <f t="shared" si="851"/>
        <v>0</v>
      </c>
      <c r="DA147" s="9">
        <f t="shared" si="851"/>
        <v>0</v>
      </c>
      <c r="DB147" s="9">
        <f t="shared" si="817"/>
        <v>0</v>
      </c>
      <c r="DC147" s="9">
        <f t="shared" si="852"/>
        <v>0</v>
      </c>
      <c r="DD147" s="9">
        <f t="shared" si="852"/>
        <v>0</v>
      </c>
      <c r="DE147" s="9">
        <f t="shared" si="818"/>
        <v>0</v>
      </c>
      <c r="DF147" s="9">
        <f t="shared" si="853"/>
        <v>0</v>
      </c>
      <c r="DG147" s="9">
        <f t="shared" si="854"/>
        <v>0</v>
      </c>
      <c r="DH147" s="9">
        <f t="shared" si="855"/>
        <v>0</v>
      </c>
      <c r="DI147" s="9">
        <f t="shared" si="856"/>
        <v>0</v>
      </c>
      <c r="DJ147" s="9">
        <f t="shared" si="856"/>
        <v>0</v>
      </c>
      <c r="DK147" s="9">
        <f t="shared" si="819"/>
        <v>0</v>
      </c>
      <c r="DL147" s="9">
        <f t="shared" si="857"/>
        <v>0</v>
      </c>
      <c r="DM147" s="9">
        <f t="shared" si="857"/>
        <v>0</v>
      </c>
      <c r="DN147" s="9">
        <f t="shared" si="820"/>
        <v>0</v>
      </c>
      <c r="DO147" s="9">
        <f t="shared" si="858"/>
        <v>0</v>
      </c>
      <c r="DP147" s="9">
        <f t="shared" si="858"/>
        <v>0</v>
      </c>
      <c r="DQ147" s="9">
        <f t="shared" si="821"/>
        <v>0</v>
      </c>
      <c r="DR147" s="9">
        <f t="shared" si="859"/>
        <v>0</v>
      </c>
      <c r="DS147" s="9">
        <f t="shared" si="860"/>
        <v>0</v>
      </c>
      <c r="DT147" s="9">
        <f t="shared" si="861"/>
        <v>0</v>
      </c>
      <c r="DU147" s="9">
        <f t="shared" si="862"/>
        <v>0</v>
      </c>
      <c r="DV147" s="9">
        <f t="shared" si="862"/>
        <v>0</v>
      </c>
      <c r="DW147" s="9">
        <f t="shared" si="822"/>
        <v>0</v>
      </c>
      <c r="DX147" s="9">
        <f t="shared" si="863"/>
        <v>0</v>
      </c>
      <c r="DY147" s="9">
        <f t="shared" si="863"/>
        <v>0</v>
      </c>
      <c r="DZ147" s="9">
        <f t="shared" si="823"/>
        <v>0</v>
      </c>
      <c r="EA147" s="9">
        <f t="shared" si="864"/>
        <v>0</v>
      </c>
      <c r="EB147" s="9">
        <f t="shared" si="864"/>
        <v>0</v>
      </c>
      <c r="EC147" s="9">
        <f t="shared" si="824"/>
        <v>0</v>
      </c>
      <c r="ED147" s="9">
        <f t="shared" si="865"/>
        <v>0</v>
      </c>
      <c r="EE147" s="9">
        <f t="shared" si="866"/>
        <v>0</v>
      </c>
      <c r="EF147" s="9">
        <f t="shared" si="867"/>
        <v>0</v>
      </c>
      <c r="EG147" s="9">
        <f t="shared" si="868"/>
        <v>0</v>
      </c>
      <c r="EH147" s="9">
        <f t="shared" si="868"/>
        <v>0</v>
      </c>
      <c r="EI147" s="9">
        <f t="shared" si="825"/>
        <v>0</v>
      </c>
      <c r="EJ147" s="9">
        <f t="shared" si="869"/>
        <v>0</v>
      </c>
      <c r="EK147" s="9">
        <f t="shared" si="869"/>
        <v>0</v>
      </c>
      <c r="EL147" s="9">
        <f t="shared" si="826"/>
        <v>0</v>
      </c>
      <c r="EM147" s="9">
        <f t="shared" si="870"/>
        <v>0</v>
      </c>
      <c r="EN147" s="9">
        <f t="shared" si="870"/>
        <v>0</v>
      </c>
      <c r="EO147" s="9">
        <f t="shared" si="827"/>
        <v>0</v>
      </c>
      <c r="EP147" s="9">
        <f t="shared" si="871"/>
        <v>0</v>
      </c>
      <c r="EQ147" s="9">
        <f t="shared" si="872"/>
        <v>0</v>
      </c>
      <c r="ER147" s="9">
        <f t="shared" si="873"/>
        <v>0</v>
      </c>
      <c r="ES147" s="602"/>
    </row>
    <row r="148" spans="2:149" hidden="1" outlineLevel="1" x14ac:dyDescent="0.25">
      <c r="B148" s="601"/>
      <c r="C148" s="23"/>
      <c r="D148" s="602" t="str">
        <f t="shared" si="908"/>
        <v/>
      </c>
      <c r="F148" t="str">
        <f t="shared" si="808"/>
        <v/>
      </c>
      <c r="H148" s="9">
        <f t="shared" si="828"/>
        <v>0</v>
      </c>
      <c r="I148" s="9">
        <f ca="1">SUMIF(Cards_selection_BPL,$C148,INDIRECT(Index!$P$16))</f>
        <v>0</v>
      </c>
      <c r="J148" s="120">
        <f t="shared" ca="1" si="829"/>
        <v>0</v>
      </c>
      <c r="L148" s="9">
        <f t="shared" si="830"/>
        <v>0</v>
      </c>
      <c r="M148" s="9">
        <f ca="1">IF(LEFT($L$6,2)="Q1",SUMIF(Cards_selection_BPL,$C148,INDIRECT(Index!$Q$16)),IF(LEFT($L$6,2)="Q2",SUMIF(Cards_selection_BPL,$C148,INDIRECT(Index!$Q$16))-SUMIF(Cards_selection_BPL,$C148,Balance_bplm_03),IF(LEFT($L$6,2)="Q3",SUMIF(Cards_selection_BPL,$C148,INDIRECT(Index!$Q$16))-SUMIF(Cards_selection_BPL,$C148,Balance_bplm_06),IF(LEFT($L$6,2)="Q4",SUMIF(Cards_selection_BPL,$C148,INDIRECT(Index!$Q$16))-SUMIF(Cards_selection_BPL,$C148,Balance_bplm_09),0))))</f>
        <v>0</v>
      </c>
      <c r="N148" s="120">
        <f t="shared" ca="1" si="831"/>
        <v>0</v>
      </c>
      <c r="P148" s="9">
        <f t="shared" si="832"/>
        <v>0</v>
      </c>
      <c r="Q148" s="9">
        <f ca="1">SUMIF(Cards_selection_BPL,$C148,INDIRECT(Index!$Q$16))</f>
        <v>0</v>
      </c>
      <c r="R148" s="120">
        <f t="shared" ca="1" si="833"/>
        <v>0</v>
      </c>
      <c r="S148" s="602"/>
      <c r="U148" s="601"/>
      <c r="V148" s="64"/>
      <c r="W148" s="64"/>
      <c r="X148" s="9">
        <f t="shared" si="809"/>
        <v>0</v>
      </c>
      <c r="Y148" s="9">
        <f t="shared" si="834"/>
        <v>0</v>
      </c>
      <c r="Z148" s="9">
        <f t="shared" si="835"/>
        <v>0</v>
      </c>
      <c r="AA148" s="9">
        <f t="shared" si="915"/>
        <v>0</v>
      </c>
      <c r="AB148" s="9">
        <f t="shared" si="836"/>
        <v>0</v>
      </c>
      <c r="AC148" s="9">
        <f t="shared" si="916"/>
        <v>0</v>
      </c>
      <c r="AD148" s="9">
        <f t="shared" si="917"/>
        <v>0</v>
      </c>
      <c r="AE148" s="9">
        <f t="shared" si="838"/>
        <v>0</v>
      </c>
      <c r="AF148" s="830">
        <f t="shared" si="918"/>
        <v>0</v>
      </c>
      <c r="AG148" s="9">
        <f t="shared" si="919"/>
        <v>0</v>
      </c>
      <c r="AH148" s="9">
        <f t="shared" si="840"/>
        <v>0</v>
      </c>
      <c r="AI148" s="830">
        <f t="shared" si="920"/>
        <v>0</v>
      </c>
      <c r="AJ148" s="602"/>
      <c r="AL148" s="601"/>
      <c r="AM148" s="882">
        <f t="shared" si="842"/>
        <v>0</v>
      </c>
      <c r="AN148" s="9">
        <f t="shared" si="810"/>
        <v>0</v>
      </c>
      <c r="AO148" s="602"/>
      <c r="AR148" s="601" t="str">
        <f t="shared" si="909"/>
        <v/>
      </c>
      <c r="AS148" t="str">
        <f t="shared" si="910"/>
        <v/>
      </c>
      <c r="AT148" s="602" t="str">
        <f t="shared" si="811"/>
        <v/>
      </c>
      <c r="AU148" t="str">
        <f t="shared" si="911"/>
        <v/>
      </c>
      <c r="AV148" t="str">
        <f t="shared" si="912"/>
        <v/>
      </c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02"/>
      <c r="BS148" s="615">
        <f t="shared" si="923"/>
        <v>0</v>
      </c>
      <c r="BT148" s="9">
        <f t="shared" si="921"/>
        <v>0</v>
      </c>
      <c r="BU148" s="9">
        <f t="shared" si="848"/>
        <v>0</v>
      </c>
      <c r="BV148" s="9">
        <f t="shared" si="921"/>
        <v>0</v>
      </c>
      <c r="BW148" s="9">
        <f t="shared" si="848"/>
        <v>0</v>
      </c>
      <c r="BX148" s="9">
        <f t="shared" si="921"/>
        <v>0</v>
      </c>
      <c r="BY148" s="9">
        <f t="shared" si="848"/>
        <v>0</v>
      </c>
      <c r="BZ148" s="9">
        <f t="shared" si="921"/>
        <v>0</v>
      </c>
      <c r="CA148" s="9">
        <f t="shared" si="848"/>
        <v>0</v>
      </c>
      <c r="CB148" s="9">
        <f t="shared" si="921"/>
        <v>0</v>
      </c>
      <c r="CC148" s="9">
        <f t="shared" si="848"/>
        <v>0</v>
      </c>
      <c r="CD148" s="9">
        <f t="shared" si="921"/>
        <v>0</v>
      </c>
      <c r="CE148" s="9">
        <f t="shared" si="848"/>
        <v>0</v>
      </c>
      <c r="CF148" s="9">
        <f t="shared" si="921"/>
        <v>0</v>
      </c>
      <c r="CG148" s="9">
        <f t="shared" si="848"/>
        <v>0</v>
      </c>
      <c r="CH148" s="9">
        <f t="shared" si="921"/>
        <v>0</v>
      </c>
      <c r="CI148" s="9">
        <f t="shared" si="848"/>
        <v>0</v>
      </c>
      <c r="CJ148" s="9">
        <f t="shared" si="921"/>
        <v>0</v>
      </c>
      <c r="CK148" s="9">
        <f t="shared" si="848"/>
        <v>0</v>
      </c>
      <c r="CL148" s="9">
        <f t="shared" si="921"/>
        <v>0</v>
      </c>
      <c r="CM148" s="9">
        <f t="shared" si="922"/>
        <v>0</v>
      </c>
      <c r="CN148" s="9">
        <f t="shared" si="921"/>
        <v>0</v>
      </c>
      <c r="CO148" s="616">
        <f t="shared" si="849"/>
        <v>0</v>
      </c>
      <c r="CQ148" s="601"/>
      <c r="CR148" t="str">
        <f t="shared" si="904"/>
        <v/>
      </c>
      <c r="CS148" s="602" t="e">
        <f t="shared" si="907"/>
        <v>#N/A</v>
      </c>
      <c r="CT148" t="str">
        <f t="shared" si="905"/>
        <v/>
      </c>
      <c r="CU148" t="str">
        <f t="shared" si="906"/>
        <v/>
      </c>
      <c r="CW148" s="9">
        <f t="shared" si="850"/>
        <v>0</v>
      </c>
      <c r="CX148" s="9">
        <f t="shared" si="850"/>
        <v>0</v>
      </c>
      <c r="CY148" s="9">
        <f t="shared" si="816"/>
        <v>0</v>
      </c>
      <c r="CZ148" s="9">
        <f t="shared" si="851"/>
        <v>0</v>
      </c>
      <c r="DA148" s="9">
        <f t="shared" si="851"/>
        <v>0</v>
      </c>
      <c r="DB148" s="9">
        <f t="shared" si="817"/>
        <v>0</v>
      </c>
      <c r="DC148" s="9">
        <f t="shared" si="852"/>
        <v>0</v>
      </c>
      <c r="DD148" s="9">
        <f t="shared" si="852"/>
        <v>0</v>
      </c>
      <c r="DE148" s="9">
        <f t="shared" si="818"/>
        <v>0</v>
      </c>
      <c r="DF148" s="9">
        <f t="shared" si="853"/>
        <v>0</v>
      </c>
      <c r="DG148" s="9">
        <f t="shared" si="854"/>
        <v>0</v>
      </c>
      <c r="DH148" s="9">
        <f t="shared" si="855"/>
        <v>0</v>
      </c>
      <c r="DI148" s="9">
        <f t="shared" si="856"/>
        <v>0</v>
      </c>
      <c r="DJ148" s="9">
        <f t="shared" si="856"/>
        <v>0</v>
      </c>
      <c r="DK148" s="9">
        <f t="shared" si="819"/>
        <v>0</v>
      </c>
      <c r="DL148" s="9">
        <f t="shared" si="857"/>
        <v>0</v>
      </c>
      <c r="DM148" s="9">
        <f t="shared" si="857"/>
        <v>0</v>
      </c>
      <c r="DN148" s="9">
        <f t="shared" si="820"/>
        <v>0</v>
      </c>
      <c r="DO148" s="9">
        <f t="shared" si="858"/>
        <v>0</v>
      </c>
      <c r="DP148" s="9">
        <f t="shared" si="858"/>
        <v>0</v>
      </c>
      <c r="DQ148" s="9">
        <f t="shared" si="821"/>
        <v>0</v>
      </c>
      <c r="DR148" s="9">
        <f t="shared" si="859"/>
        <v>0</v>
      </c>
      <c r="DS148" s="9">
        <f t="shared" si="860"/>
        <v>0</v>
      </c>
      <c r="DT148" s="9">
        <f t="shared" si="861"/>
        <v>0</v>
      </c>
      <c r="DU148" s="9">
        <f t="shared" si="862"/>
        <v>0</v>
      </c>
      <c r="DV148" s="9">
        <f t="shared" si="862"/>
        <v>0</v>
      </c>
      <c r="DW148" s="9">
        <f t="shared" si="822"/>
        <v>0</v>
      </c>
      <c r="DX148" s="9">
        <f t="shared" si="863"/>
        <v>0</v>
      </c>
      <c r="DY148" s="9">
        <f t="shared" si="863"/>
        <v>0</v>
      </c>
      <c r="DZ148" s="9">
        <f t="shared" si="823"/>
        <v>0</v>
      </c>
      <c r="EA148" s="9">
        <f t="shared" si="864"/>
        <v>0</v>
      </c>
      <c r="EB148" s="9">
        <f t="shared" si="864"/>
        <v>0</v>
      </c>
      <c r="EC148" s="9">
        <f t="shared" si="824"/>
        <v>0</v>
      </c>
      <c r="ED148" s="9">
        <f t="shared" si="865"/>
        <v>0</v>
      </c>
      <c r="EE148" s="9">
        <f t="shared" si="866"/>
        <v>0</v>
      </c>
      <c r="EF148" s="9">
        <f t="shared" si="867"/>
        <v>0</v>
      </c>
      <c r="EG148" s="9">
        <f t="shared" si="868"/>
        <v>0</v>
      </c>
      <c r="EH148" s="9">
        <f t="shared" si="868"/>
        <v>0</v>
      </c>
      <c r="EI148" s="9">
        <f t="shared" si="825"/>
        <v>0</v>
      </c>
      <c r="EJ148" s="9">
        <f t="shared" si="869"/>
        <v>0</v>
      </c>
      <c r="EK148" s="9">
        <f t="shared" si="869"/>
        <v>0</v>
      </c>
      <c r="EL148" s="9">
        <f t="shared" si="826"/>
        <v>0</v>
      </c>
      <c r="EM148" s="9">
        <f t="shared" si="870"/>
        <v>0</v>
      </c>
      <c r="EN148" s="9">
        <f t="shared" si="870"/>
        <v>0</v>
      </c>
      <c r="EO148" s="9">
        <f t="shared" si="827"/>
        <v>0</v>
      </c>
      <c r="EP148" s="9">
        <f t="shared" si="871"/>
        <v>0</v>
      </c>
      <c r="EQ148" s="9">
        <f t="shared" si="872"/>
        <v>0</v>
      </c>
      <c r="ER148" s="9">
        <f t="shared" si="873"/>
        <v>0</v>
      </c>
      <c r="ES148" s="602"/>
    </row>
    <row r="149" spans="2:149" hidden="1" outlineLevel="1" x14ac:dyDescent="0.25">
      <c r="B149" s="601"/>
      <c r="C149" s="23"/>
      <c r="D149" s="602" t="str">
        <f t="shared" si="908"/>
        <v/>
      </c>
      <c r="F149" t="str">
        <f t="shared" si="808"/>
        <v/>
      </c>
      <c r="H149" s="9">
        <f t="shared" si="828"/>
        <v>0</v>
      </c>
      <c r="I149" s="9">
        <f ca="1">SUMIF(Cards_selection_BPL,$C149,INDIRECT(Index!$P$16))</f>
        <v>0</v>
      </c>
      <c r="J149" s="120">
        <f t="shared" ca="1" si="829"/>
        <v>0</v>
      </c>
      <c r="L149" s="9">
        <f t="shared" si="830"/>
        <v>0</v>
      </c>
      <c r="M149" s="9">
        <f ca="1">IF(LEFT($L$6,2)="Q1",SUMIF(Cards_selection_BPL,$C149,INDIRECT(Index!$Q$16)),IF(LEFT($L$6,2)="Q2",SUMIF(Cards_selection_BPL,$C149,INDIRECT(Index!$Q$16))-SUMIF(Cards_selection_BPL,$C149,Balance_bplm_03),IF(LEFT($L$6,2)="Q3",SUMIF(Cards_selection_BPL,$C149,INDIRECT(Index!$Q$16))-SUMIF(Cards_selection_BPL,$C149,Balance_bplm_06),IF(LEFT($L$6,2)="Q4",SUMIF(Cards_selection_BPL,$C149,INDIRECT(Index!$Q$16))-SUMIF(Cards_selection_BPL,$C149,Balance_bplm_09),0))))</f>
        <v>0</v>
      </c>
      <c r="N149" s="120">
        <f t="shared" ca="1" si="831"/>
        <v>0</v>
      </c>
      <c r="P149" s="9">
        <f t="shared" si="832"/>
        <v>0</v>
      </c>
      <c r="Q149" s="9">
        <f ca="1">SUMIF(Cards_selection_BPL,$C149,INDIRECT(Index!$Q$16))</f>
        <v>0</v>
      </c>
      <c r="R149" s="120">
        <f t="shared" ca="1" si="833"/>
        <v>0</v>
      </c>
      <c r="S149" s="602"/>
      <c r="U149" s="601"/>
      <c r="V149" s="64"/>
      <c r="W149" s="64"/>
      <c r="X149" s="9">
        <f t="shared" si="809"/>
        <v>0</v>
      </c>
      <c r="Y149" s="9">
        <f t="shared" si="834"/>
        <v>0</v>
      </c>
      <c r="Z149" s="9">
        <f t="shared" si="835"/>
        <v>0</v>
      </c>
      <c r="AA149" s="9">
        <f t="shared" si="915"/>
        <v>0</v>
      </c>
      <c r="AB149" s="9">
        <f t="shared" si="836"/>
        <v>0</v>
      </c>
      <c r="AC149" s="9">
        <f t="shared" si="916"/>
        <v>0</v>
      </c>
      <c r="AD149" s="9">
        <f t="shared" si="917"/>
        <v>0</v>
      </c>
      <c r="AE149" s="9">
        <f t="shared" si="838"/>
        <v>0</v>
      </c>
      <c r="AF149" s="830">
        <f t="shared" si="918"/>
        <v>0</v>
      </c>
      <c r="AG149" s="9">
        <f t="shared" si="919"/>
        <v>0</v>
      </c>
      <c r="AH149" s="9">
        <f t="shared" si="840"/>
        <v>0</v>
      </c>
      <c r="AI149" s="830">
        <f t="shared" si="920"/>
        <v>0</v>
      </c>
      <c r="AJ149" s="602"/>
      <c r="AL149" s="601"/>
      <c r="AM149" s="882">
        <f t="shared" si="842"/>
        <v>0</v>
      </c>
      <c r="AN149" s="9">
        <f t="shared" si="810"/>
        <v>0</v>
      </c>
      <c r="AO149" s="602"/>
      <c r="AR149" s="601" t="str">
        <f t="shared" si="909"/>
        <v/>
      </c>
      <c r="AS149" t="str">
        <f t="shared" si="910"/>
        <v/>
      </c>
      <c r="AT149" s="602" t="str">
        <f t="shared" si="811"/>
        <v/>
      </c>
      <c r="AU149" t="str">
        <f t="shared" si="911"/>
        <v/>
      </c>
      <c r="AV149" t="str">
        <f t="shared" si="912"/>
        <v/>
      </c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02"/>
      <c r="BS149" s="615">
        <f t="shared" si="923"/>
        <v>0</v>
      </c>
      <c r="BT149" s="9">
        <f t="shared" si="921"/>
        <v>0</v>
      </c>
      <c r="BU149" s="9">
        <f t="shared" si="848"/>
        <v>0</v>
      </c>
      <c r="BV149" s="9">
        <f t="shared" si="921"/>
        <v>0</v>
      </c>
      <c r="BW149" s="9">
        <f t="shared" si="848"/>
        <v>0</v>
      </c>
      <c r="BX149" s="9">
        <f t="shared" si="921"/>
        <v>0</v>
      </c>
      <c r="BY149" s="9">
        <f t="shared" si="848"/>
        <v>0</v>
      </c>
      <c r="BZ149" s="9">
        <f t="shared" si="921"/>
        <v>0</v>
      </c>
      <c r="CA149" s="9">
        <f t="shared" si="848"/>
        <v>0</v>
      </c>
      <c r="CB149" s="9">
        <f t="shared" si="921"/>
        <v>0</v>
      </c>
      <c r="CC149" s="9">
        <f t="shared" si="848"/>
        <v>0</v>
      </c>
      <c r="CD149" s="9">
        <f t="shared" si="921"/>
        <v>0</v>
      </c>
      <c r="CE149" s="9">
        <f t="shared" si="848"/>
        <v>0</v>
      </c>
      <c r="CF149" s="9">
        <f t="shared" si="921"/>
        <v>0</v>
      </c>
      <c r="CG149" s="9">
        <f t="shared" si="848"/>
        <v>0</v>
      </c>
      <c r="CH149" s="9">
        <f t="shared" si="921"/>
        <v>0</v>
      </c>
      <c r="CI149" s="9">
        <f t="shared" si="848"/>
        <v>0</v>
      </c>
      <c r="CJ149" s="9">
        <f t="shared" si="921"/>
        <v>0</v>
      </c>
      <c r="CK149" s="9">
        <f t="shared" si="848"/>
        <v>0</v>
      </c>
      <c r="CL149" s="9">
        <f t="shared" si="921"/>
        <v>0</v>
      </c>
      <c r="CM149" s="9">
        <f t="shared" si="922"/>
        <v>0</v>
      </c>
      <c r="CN149" s="9">
        <f t="shared" si="921"/>
        <v>0</v>
      </c>
      <c r="CO149" s="616">
        <f t="shared" si="849"/>
        <v>0</v>
      </c>
      <c r="CQ149" s="601"/>
      <c r="CR149" t="str">
        <f t="shared" si="904"/>
        <v/>
      </c>
      <c r="CS149" s="602" t="e">
        <f t="shared" si="907"/>
        <v>#N/A</v>
      </c>
      <c r="CT149" t="str">
        <f t="shared" si="905"/>
        <v/>
      </c>
      <c r="CU149" t="str">
        <f t="shared" si="906"/>
        <v/>
      </c>
      <c r="CW149" s="9">
        <f t="shared" si="850"/>
        <v>0</v>
      </c>
      <c r="CX149" s="9">
        <f t="shared" si="850"/>
        <v>0</v>
      </c>
      <c r="CY149" s="9">
        <f t="shared" si="816"/>
        <v>0</v>
      </c>
      <c r="CZ149" s="9">
        <f t="shared" si="851"/>
        <v>0</v>
      </c>
      <c r="DA149" s="9">
        <f t="shared" si="851"/>
        <v>0</v>
      </c>
      <c r="DB149" s="9">
        <f t="shared" si="817"/>
        <v>0</v>
      </c>
      <c r="DC149" s="9">
        <f t="shared" si="852"/>
        <v>0</v>
      </c>
      <c r="DD149" s="9">
        <f t="shared" si="852"/>
        <v>0</v>
      </c>
      <c r="DE149" s="9">
        <f t="shared" si="818"/>
        <v>0</v>
      </c>
      <c r="DF149" s="9">
        <f t="shared" si="853"/>
        <v>0</v>
      </c>
      <c r="DG149" s="9">
        <f t="shared" si="854"/>
        <v>0</v>
      </c>
      <c r="DH149" s="9">
        <f t="shared" si="855"/>
        <v>0</v>
      </c>
      <c r="DI149" s="9">
        <f t="shared" si="856"/>
        <v>0</v>
      </c>
      <c r="DJ149" s="9">
        <f t="shared" si="856"/>
        <v>0</v>
      </c>
      <c r="DK149" s="9">
        <f t="shared" si="819"/>
        <v>0</v>
      </c>
      <c r="DL149" s="9">
        <f t="shared" si="857"/>
        <v>0</v>
      </c>
      <c r="DM149" s="9">
        <f t="shared" si="857"/>
        <v>0</v>
      </c>
      <c r="DN149" s="9">
        <f t="shared" si="820"/>
        <v>0</v>
      </c>
      <c r="DO149" s="9">
        <f t="shared" si="858"/>
        <v>0</v>
      </c>
      <c r="DP149" s="9">
        <f t="shared" si="858"/>
        <v>0</v>
      </c>
      <c r="DQ149" s="9">
        <f t="shared" si="821"/>
        <v>0</v>
      </c>
      <c r="DR149" s="9">
        <f t="shared" si="859"/>
        <v>0</v>
      </c>
      <c r="DS149" s="9">
        <f t="shared" si="860"/>
        <v>0</v>
      </c>
      <c r="DT149" s="9">
        <f t="shared" si="861"/>
        <v>0</v>
      </c>
      <c r="DU149" s="9">
        <f t="shared" si="862"/>
        <v>0</v>
      </c>
      <c r="DV149" s="9">
        <f t="shared" si="862"/>
        <v>0</v>
      </c>
      <c r="DW149" s="9">
        <f t="shared" si="822"/>
        <v>0</v>
      </c>
      <c r="DX149" s="9">
        <f t="shared" si="863"/>
        <v>0</v>
      </c>
      <c r="DY149" s="9">
        <f t="shared" si="863"/>
        <v>0</v>
      </c>
      <c r="DZ149" s="9">
        <f t="shared" si="823"/>
        <v>0</v>
      </c>
      <c r="EA149" s="9">
        <f t="shared" si="864"/>
        <v>0</v>
      </c>
      <c r="EB149" s="9">
        <f t="shared" si="864"/>
        <v>0</v>
      </c>
      <c r="EC149" s="9">
        <f t="shared" si="824"/>
        <v>0</v>
      </c>
      <c r="ED149" s="9">
        <f t="shared" si="865"/>
        <v>0</v>
      </c>
      <c r="EE149" s="9">
        <f t="shared" si="866"/>
        <v>0</v>
      </c>
      <c r="EF149" s="9">
        <f t="shared" si="867"/>
        <v>0</v>
      </c>
      <c r="EG149" s="9">
        <f t="shared" si="868"/>
        <v>0</v>
      </c>
      <c r="EH149" s="9">
        <f t="shared" si="868"/>
        <v>0</v>
      </c>
      <c r="EI149" s="9">
        <f t="shared" si="825"/>
        <v>0</v>
      </c>
      <c r="EJ149" s="9">
        <f t="shared" si="869"/>
        <v>0</v>
      </c>
      <c r="EK149" s="9">
        <f t="shared" si="869"/>
        <v>0</v>
      </c>
      <c r="EL149" s="9">
        <f t="shared" si="826"/>
        <v>0</v>
      </c>
      <c r="EM149" s="9">
        <f t="shared" si="870"/>
        <v>0</v>
      </c>
      <c r="EN149" s="9">
        <f t="shared" si="870"/>
        <v>0</v>
      </c>
      <c r="EO149" s="9">
        <f t="shared" si="827"/>
        <v>0</v>
      </c>
      <c r="EP149" s="9">
        <f t="shared" si="871"/>
        <v>0</v>
      </c>
      <c r="EQ149" s="9">
        <f t="shared" si="872"/>
        <v>0</v>
      </c>
      <c r="ER149" s="9">
        <f t="shared" si="873"/>
        <v>0</v>
      </c>
      <c r="ES149" s="602"/>
    </row>
    <row r="150" spans="2:149" hidden="1" outlineLevel="1" x14ac:dyDescent="0.25">
      <c r="B150" s="601"/>
      <c r="C150" s="23"/>
      <c r="D150" s="602" t="str">
        <f t="shared" si="908"/>
        <v/>
      </c>
      <c r="F150" t="str">
        <f t="shared" si="808"/>
        <v/>
      </c>
      <c r="H150" s="9">
        <f t="shared" si="828"/>
        <v>0</v>
      </c>
      <c r="I150" s="9">
        <f ca="1">SUMIF(Cards_selection_BPL,$C150,INDIRECT(Index!$P$16))</f>
        <v>0</v>
      </c>
      <c r="J150" s="120">
        <f t="shared" ca="1" si="829"/>
        <v>0</v>
      </c>
      <c r="L150" s="9">
        <f t="shared" si="830"/>
        <v>0</v>
      </c>
      <c r="M150" s="9">
        <f ca="1">IF(LEFT($L$6,2)="Q1",SUMIF(Cards_selection_BPL,$C150,INDIRECT(Index!$Q$16)),IF(LEFT($L$6,2)="Q2",SUMIF(Cards_selection_BPL,$C150,INDIRECT(Index!$Q$16))-SUMIF(Cards_selection_BPL,$C150,Balance_bplm_03),IF(LEFT($L$6,2)="Q3",SUMIF(Cards_selection_BPL,$C150,INDIRECT(Index!$Q$16))-SUMIF(Cards_selection_BPL,$C150,Balance_bplm_06),IF(LEFT($L$6,2)="Q4",SUMIF(Cards_selection_BPL,$C150,INDIRECT(Index!$Q$16))-SUMIF(Cards_selection_BPL,$C150,Balance_bplm_09),0))))</f>
        <v>0</v>
      </c>
      <c r="N150" s="120">
        <f t="shared" ca="1" si="831"/>
        <v>0</v>
      </c>
      <c r="P150" s="9">
        <f t="shared" si="832"/>
        <v>0</v>
      </c>
      <c r="Q150" s="9">
        <f ca="1">SUMIF(Cards_selection_BPL,$C150,INDIRECT(Index!$Q$16))</f>
        <v>0</v>
      </c>
      <c r="R150" s="120">
        <f t="shared" ca="1" si="833"/>
        <v>0</v>
      </c>
      <c r="S150" s="602"/>
      <c r="U150" s="601"/>
      <c r="V150" s="64"/>
      <c r="W150" s="64"/>
      <c r="X150" s="9">
        <f t="shared" si="809"/>
        <v>0</v>
      </c>
      <c r="Y150" s="9">
        <f t="shared" si="834"/>
        <v>0</v>
      </c>
      <c r="Z150" s="9">
        <f t="shared" si="835"/>
        <v>0</v>
      </c>
      <c r="AA150" s="9">
        <f t="shared" si="915"/>
        <v>0</v>
      </c>
      <c r="AB150" s="9">
        <f t="shared" si="836"/>
        <v>0</v>
      </c>
      <c r="AC150" s="9">
        <f t="shared" si="916"/>
        <v>0</v>
      </c>
      <c r="AD150" s="9">
        <f t="shared" si="917"/>
        <v>0</v>
      </c>
      <c r="AE150" s="9">
        <f t="shared" si="838"/>
        <v>0</v>
      </c>
      <c r="AF150" s="830">
        <f t="shared" si="918"/>
        <v>0</v>
      </c>
      <c r="AG150" s="9">
        <f t="shared" si="919"/>
        <v>0</v>
      </c>
      <c r="AH150" s="9">
        <f t="shared" si="840"/>
        <v>0</v>
      </c>
      <c r="AI150" s="830">
        <f t="shared" si="920"/>
        <v>0</v>
      </c>
      <c r="AJ150" s="602"/>
      <c r="AL150" s="601"/>
      <c r="AM150" s="882">
        <f t="shared" si="842"/>
        <v>0</v>
      </c>
      <c r="AN150" s="9">
        <f t="shared" si="810"/>
        <v>0</v>
      </c>
      <c r="AO150" s="602"/>
      <c r="AR150" s="601" t="str">
        <f t="shared" si="909"/>
        <v/>
      </c>
      <c r="AS150" t="str">
        <f t="shared" si="910"/>
        <v/>
      </c>
      <c r="AT150" s="602" t="str">
        <f t="shared" si="811"/>
        <v/>
      </c>
      <c r="AU150" t="str">
        <f t="shared" si="911"/>
        <v/>
      </c>
      <c r="AV150" t="str">
        <f t="shared" si="912"/>
        <v/>
      </c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02"/>
      <c r="BS150" s="615">
        <f t="shared" si="923"/>
        <v>0</v>
      </c>
      <c r="BT150" s="9">
        <f t="shared" si="921"/>
        <v>0</v>
      </c>
      <c r="BU150" s="9">
        <f t="shared" si="848"/>
        <v>0</v>
      </c>
      <c r="BV150" s="9">
        <f t="shared" si="921"/>
        <v>0</v>
      </c>
      <c r="BW150" s="9">
        <f t="shared" si="848"/>
        <v>0</v>
      </c>
      <c r="BX150" s="9">
        <f t="shared" si="921"/>
        <v>0</v>
      </c>
      <c r="BY150" s="9">
        <f t="shared" si="848"/>
        <v>0</v>
      </c>
      <c r="BZ150" s="9">
        <f t="shared" si="921"/>
        <v>0</v>
      </c>
      <c r="CA150" s="9">
        <f t="shared" si="848"/>
        <v>0</v>
      </c>
      <c r="CB150" s="9">
        <f t="shared" si="921"/>
        <v>0</v>
      </c>
      <c r="CC150" s="9">
        <f t="shared" si="848"/>
        <v>0</v>
      </c>
      <c r="CD150" s="9">
        <f t="shared" si="921"/>
        <v>0</v>
      </c>
      <c r="CE150" s="9">
        <f t="shared" si="848"/>
        <v>0</v>
      </c>
      <c r="CF150" s="9">
        <f t="shared" si="921"/>
        <v>0</v>
      </c>
      <c r="CG150" s="9">
        <f t="shared" si="848"/>
        <v>0</v>
      </c>
      <c r="CH150" s="9">
        <f t="shared" si="921"/>
        <v>0</v>
      </c>
      <c r="CI150" s="9">
        <f t="shared" si="848"/>
        <v>0</v>
      </c>
      <c r="CJ150" s="9">
        <f t="shared" si="921"/>
        <v>0</v>
      </c>
      <c r="CK150" s="9">
        <f t="shared" si="848"/>
        <v>0</v>
      </c>
      <c r="CL150" s="9">
        <f t="shared" si="921"/>
        <v>0</v>
      </c>
      <c r="CM150" s="9">
        <f t="shared" si="922"/>
        <v>0</v>
      </c>
      <c r="CN150" s="9">
        <f t="shared" si="921"/>
        <v>0</v>
      </c>
      <c r="CO150" s="616">
        <f t="shared" si="849"/>
        <v>0</v>
      </c>
      <c r="CQ150" s="601"/>
      <c r="CR150" t="str">
        <f t="shared" si="904"/>
        <v/>
      </c>
      <c r="CS150" s="602" t="e">
        <f t="shared" si="907"/>
        <v>#N/A</v>
      </c>
      <c r="CT150" t="str">
        <f t="shared" si="905"/>
        <v/>
      </c>
      <c r="CU150" t="str">
        <f t="shared" si="906"/>
        <v/>
      </c>
      <c r="CW150" s="9">
        <f t="shared" si="850"/>
        <v>0</v>
      </c>
      <c r="CX150" s="9">
        <f t="shared" si="850"/>
        <v>0</v>
      </c>
      <c r="CY150" s="9">
        <f t="shared" si="816"/>
        <v>0</v>
      </c>
      <c r="CZ150" s="9">
        <f t="shared" si="851"/>
        <v>0</v>
      </c>
      <c r="DA150" s="9">
        <f t="shared" si="851"/>
        <v>0</v>
      </c>
      <c r="DB150" s="9">
        <f t="shared" si="817"/>
        <v>0</v>
      </c>
      <c r="DC150" s="9">
        <f t="shared" si="852"/>
        <v>0</v>
      </c>
      <c r="DD150" s="9">
        <f t="shared" si="852"/>
        <v>0</v>
      </c>
      <c r="DE150" s="9">
        <f t="shared" si="818"/>
        <v>0</v>
      </c>
      <c r="DF150" s="9">
        <f t="shared" si="853"/>
        <v>0</v>
      </c>
      <c r="DG150" s="9">
        <f t="shared" si="854"/>
        <v>0</v>
      </c>
      <c r="DH150" s="9">
        <f t="shared" si="855"/>
        <v>0</v>
      </c>
      <c r="DI150" s="9">
        <f t="shared" si="856"/>
        <v>0</v>
      </c>
      <c r="DJ150" s="9">
        <f t="shared" si="856"/>
        <v>0</v>
      </c>
      <c r="DK150" s="9">
        <f t="shared" si="819"/>
        <v>0</v>
      </c>
      <c r="DL150" s="9">
        <f t="shared" si="857"/>
        <v>0</v>
      </c>
      <c r="DM150" s="9">
        <f t="shared" si="857"/>
        <v>0</v>
      </c>
      <c r="DN150" s="9">
        <f t="shared" si="820"/>
        <v>0</v>
      </c>
      <c r="DO150" s="9">
        <f t="shared" si="858"/>
        <v>0</v>
      </c>
      <c r="DP150" s="9">
        <f t="shared" si="858"/>
        <v>0</v>
      </c>
      <c r="DQ150" s="9">
        <f t="shared" si="821"/>
        <v>0</v>
      </c>
      <c r="DR150" s="9">
        <f t="shared" si="859"/>
        <v>0</v>
      </c>
      <c r="DS150" s="9">
        <f t="shared" si="860"/>
        <v>0</v>
      </c>
      <c r="DT150" s="9">
        <f t="shared" si="861"/>
        <v>0</v>
      </c>
      <c r="DU150" s="9">
        <f t="shared" si="862"/>
        <v>0</v>
      </c>
      <c r="DV150" s="9">
        <f t="shared" si="862"/>
        <v>0</v>
      </c>
      <c r="DW150" s="9">
        <f t="shared" si="822"/>
        <v>0</v>
      </c>
      <c r="DX150" s="9">
        <f t="shared" si="863"/>
        <v>0</v>
      </c>
      <c r="DY150" s="9">
        <f t="shared" si="863"/>
        <v>0</v>
      </c>
      <c r="DZ150" s="9">
        <f t="shared" si="823"/>
        <v>0</v>
      </c>
      <c r="EA150" s="9">
        <f t="shared" si="864"/>
        <v>0</v>
      </c>
      <c r="EB150" s="9">
        <f t="shared" si="864"/>
        <v>0</v>
      </c>
      <c r="EC150" s="9">
        <f t="shared" si="824"/>
        <v>0</v>
      </c>
      <c r="ED150" s="9">
        <f t="shared" si="865"/>
        <v>0</v>
      </c>
      <c r="EE150" s="9">
        <f t="shared" si="866"/>
        <v>0</v>
      </c>
      <c r="EF150" s="9">
        <f t="shared" si="867"/>
        <v>0</v>
      </c>
      <c r="EG150" s="9">
        <f t="shared" si="868"/>
        <v>0</v>
      </c>
      <c r="EH150" s="9">
        <f t="shared" si="868"/>
        <v>0</v>
      </c>
      <c r="EI150" s="9">
        <f t="shared" si="825"/>
        <v>0</v>
      </c>
      <c r="EJ150" s="9">
        <f t="shared" si="869"/>
        <v>0</v>
      </c>
      <c r="EK150" s="9">
        <f t="shared" si="869"/>
        <v>0</v>
      </c>
      <c r="EL150" s="9">
        <f t="shared" si="826"/>
        <v>0</v>
      </c>
      <c r="EM150" s="9">
        <f t="shared" si="870"/>
        <v>0</v>
      </c>
      <c r="EN150" s="9">
        <f t="shared" si="870"/>
        <v>0</v>
      </c>
      <c r="EO150" s="9">
        <f t="shared" si="827"/>
        <v>0</v>
      </c>
      <c r="EP150" s="9">
        <f t="shared" si="871"/>
        <v>0</v>
      </c>
      <c r="EQ150" s="9">
        <f t="shared" si="872"/>
        <v>0</v>
      </c>
      <c r="ER150" s="9">
        <f t="shared" si="873"/>
        <v>0</v>
      </c>
      <c r="ES150" s="602"/>
    </row>
    <row r="151" spans="2:149" ht="15.75" hidden="1" outlineLevel="1" thickBot="1" x14ac:dyDescent="0.3">
      <c r="B151" s="601"/>
      <c r="C151" s="23"/>
      <c r="D151" s="602" t="str">
        <f t="shared" si="908"/>
        <v/>
      </c>
      <c r="F151" t="str">
        <f t="shared" si="808"/>
        <v/>
      </c>
      <c r="H151" s="9">
        <f t="shared" si="828"/>
        <v>0</v>
      </c>
      <c r="I151" s="9">
        <f ca="1">SUMIF(Cards_selection_BPL,$C151,INDIRECT(Index!$P$16))</f>
        <v>0</v>
      </c>
      <c r="J151" s="120">
        <f t="shared" ca="1" si="829"/>
        <v>0</v>
      </c>
      <c r="L151" s="9">
        <f t="shared" si="830"/>
        <v>0</v>
      </c>
      <c r="M151" s="9">
        <f ca="1">IF(LEFT($L$6,2)="Q1",SUMIF(Cards_selection_BPL,$C151,INDIRECT(Index!$Q$16)),IF(LEFT($L$6,2)="Q2",SUMIF(Cards_selection_BPL,$C151,INDIRECT(Index!$Q$16))-SUMIF(Cards_selection_BPL,$C151,Balance_bplm_03),IF(LEFT($L$6,2)="Q3",SUMIF(Cards_selection_BPL,$C151,INDIRECT(Index!$Q$16))-SUMIF(Cards_selection_BPL,$C151,Balance_bplm_06),IF(LEFT($L$6,2)="Q4",SUMIF(Cards_selection_BPL,$C151,INDIRECT(Index!$Q$16))-SUMIF(Cards_selection_BPL,$C151,Balance_bplm_09),0))))</f>
        <v>0</v>
      </c>
      <c r="N151" s="120">
        <f t="shared" ca="1" si="831"/>
        <v>0</v>
      </c>
      <c r="P151" s="9">
        <f t="shared" si="832"/>
        <v>0</v>
      </c>
      <c r="Q151" s="9">
        <f ca="1">SUMIF(Cards_selection_BPL,$C151,INDIRECT(Index!$Q$16))</f>
        <v>0</v>
      </c>
      <c r="R151" s="120">
        <f t="shared" ca="1" si="833"/>
        <v>0</v>
      </c>
      <c r="S151" s="602"/>
      <c r="U151" s="601"/>
      <c r="V151" s="64"/>
      <c r="W151" s="64"/>
      <c r="X151" s="9">
        <f t="shared" si="809"/>
        <v>0</v>
      </c>
      <c r="Y151" s="9">
        <f t="shared" si="834"/>
        <v>0</v>
      </c>
      <c r="Z151" s="9">
        <f t="shared" si="835"/>
        <v>0</v>
      </c>
      <c r="AA151" s="9">
        <f t="shared" si="915"/>
        <v>0</v>
      </c>
      <c r="AB151" s="9">
        <f t="shared" si="836"/>
        <v>0</v>
      </c>
      <c r="AC151" s="9">
        <f t="shared" si="916"/>
        <v>0</v>
      </c>
      <c r="AD151" s="9">
        <f t="shared" si="917"/>
        <v>0</v>
      </c>
      <c r="AE151" s="9">
        <f t="shared" si="838"/>
        <v>0</v>
      </c>
      <c r="AF151" s="830">
        <f t="shared" si="918"/>
        <v>0</v>
      </c>
      <c r="AG151" s="9">
        <f t="shared" si="919"/>
        <v>0</v>
      </c>
      <c r="AH151" s="9">
        <f t="shared" si="840"/>
        <v>0</v>
      </c>
      <c r="AI151" s="830">
        <f t="shared" si="920"/>
        <v>0</v>
      </c>
      <c r="AJ151" s="602"/>
      <c r="AL151" s="601"/>
      <c r="AM151" s="882">
        <f t="shared" si="842"/>
        <v>0</v>
      </c>
      <c r="AN151" s="9">
        <f t="shared" si="810"/>
        <v>0</v>
      </c>
      <c r="AO151" s="602"/>
      <c r="AR151" s="601" t="str">
        <f t="shared" si="909"/>
        <v/>
      </c>
      <c r="AS151" t="str">
        <f t="shared" si="910"/>
        <v/>
      </c>
      <c r="AT151" s="602" t="str">
        <f t="shared" si="811"/>
        <v/>
      </c>
      <c r="AU151" t="str">
        <f t="shared" si="911"/>
        <v/>
      </c>
      <c r="AV151" t="str">
        <f t="shared" si="912"/>
        <v/>
      </c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02"/>
      <c r="BS151" s="615">
        <f t="shared" si="923"/>
        <v>0</v>
      </c>
      <c r="BT151" s="9">
        <f t="shared" si="921"/>
        <v>0</v>
      </c>
      <c r="BU151" s="9">
        <f t="shared" si="848"/>
        <v>0</v>
      </c>
      <c r="BV151" s="9">
        <f t="shared" si="921"/>
        <v>0</v>
      </c>
      <c r="BW151" s="9">
        <f t="shared" si="848"/>
        <v>0</v>
      </c>
      <c r="BX151" s="9">
        <f t="shared" si="921"/>
        <v>0</v>
      </c>
      <c r="BY151" s="9">
        <f t="shared" si="848"/>
        <v>0</v>
      </c>
      <c r="BZ151" s="9">
        <f t="shared" si="921"/>
        <v>0</v>
      </c>
      <c r="CA151" s="9">
        <f t="shared" si="848"/>
        <v>0</v>
      </c>
      <c r="CB151" s="9">
        <f t="shared" si="921"/>
        <v>0</v>
      </c>
      <c r="CC151" s="9">
        <f t="shared" si="848"/>
        <v>0</v>
      </c>
      <c r="CD151" s="9">
        <f t="shared" si="921"/>
        <v>0</v>
      </c>
      <c r="CE151" s="9">
        <f t="shared" si="848"/>
        <v>0</v>
      </c>
      <c r="CF151" s="9">
        <f t="shared" si="921"/>
        <v>0</v>
      </c>
      <c r="CG151" s="9">
        <f t="shared" si="848"/>
        <v>0</v>
      </c>
      <c r="CH151" s="9">
        <f t="shared" si="921"/>
        <v>0</v>
      </c>
      <c r="CI151" s="9">
        <f t="shared" si="848"/>
        <v>0</v>
      </c>
      <c r="CJ151" s="9">
        <f t="shared" si="921"/>
        <v>0</v>
      </c>
      <c r="CK151" s="9">
        <f t="shared" si="848"/>
        <v>0</v>
      </c>
      <c r="CL151" s="9">
        <f t="shared" si="921"/>
        <v>0</v>
      </c>
      <c r="CM151" s="9">
        <f t="shared" si="922"/>
        <v>0</v>
      </c>
      <c r="CN151" s="9">
        <f t="shared" si="921"/>
        <v>0</v>
      </c>
      <c r="CO151" s="616">
        <f t="shared" si="849"/>
        <v>0</v>
      </c>
      <c r="CQ151" s="601"/>
      <c r="CR151" t="str">
        <f t="shared" si="904"/>
        <v/>
      </c>
      <c r="CS151" s="602" t="e">
        <f t="shared" si="907"/>
        <v>#N/A</v>
      </c>
      <c r="CT151" t="str">
        <f t="shared" si="905"/>
        <v/>
      </c>
      <c r="CU151" t="str">
        <f t="shared" si="906"/>
        <v/>
      </c>
      <c r="CW151" s="9">
        <f t="shared" si="850"/>
        <v>0</v>
      </c>
      <c r="CX151" s="9">
        <f t="shared" si="850"/>
        <v>0</v>
      </c>
      <c r="CY151" s="9">
        <f t="shared" si="816"/>
        <v>0</v>
      </c>
      <c r="CZ151" s="9">
        <f t="shared" si="851"/>
        <v>0</v>
      </c>
      <c r="DA151" s="9">
        <f t="shared" si="851"/>
        <v>0</v>
      </c>
      <c r="DB151" s="9">
        <f t="shared" si="817"/>
        <v>0</v>
      </c>
      <c r="DC151" s="9">
        <f t="shared" si="852"/>
        <v>0</v>
      </c>
      <c r="DD151" s="9">
        <f t="shared" si="852"/>
        <v>0</v>
      </c>
      <c r="DE151" s="9">
        <f t="shared" si="818"/>
        <v>0</v>
      </c>
      <c r="DF151" s="9">
        <f t="shared" si="853"/>
        <v>0</v>
      </c>
      <c r="DG151" s="9">
        <f t="shared" si="854"/>
        <v>0</v>
      </c>
      <c r="DH151" s="9">
        <f t="shared" si="855"/>
        <v>0</v>
      </c>
      <c r="DI151" s="9">
        <f t="shared" si="856"/>
        <v>0</v>
      </c>
      <c r="DJ151" s="9">
        <f t="shared" si="856"/>
        <v>0</v>
      </c>
      <c r="DK151" s="9">
        <f t="shared" si="819"/>
        <v>0</v>
      </c>
      <c r="DL151" s="9">
        <f t="shared" si="857"/>
        <v>0</v>
      </c>
      <c r="DM151" s="9">
        <f t="shared" si="857"/>
        <v>0</v>
      </c>
      <c r="DN151" s="9">
        <f t="shared" si="820"/>
        <v>0</v>
      </c>
      <c r="DO151" s="9">
        <f t="shared" si="858"/>
        <v>0</v>
      </c>
      <c r="DP151" s="9">
        <f t="shared" si="858"/>
        <v>0</v>
      </c>
      <c r="DQ151" s="9">
        <f t="shared" si="821"/>
        <v>0</v>
      </c>
      <c r="DR151" s="9">
        <f t="shared" si="859"/>
        <v>0</v>
      </c>
      <c r="DS151" s="9">
        <f t="shared" si="860"/>
        <v>0</v>
      </c>
      <c r="DT151" s="9">
        <f t="shared" si="861"/>
        <v>0</v>
      </c>
      <c r="DU151" s="9">
        <f t="shared" si="862"/>
        <v>0</v>
      </c>
      <c r="DV151" s="9">
        <f t="shared" si="862"/>
        <v>0</v>
      </c>
      <c r="DW151" s="9">
        <f t="shared" si="822"/>
        <v>0</v>
      </c>
      <c r="DX151" s="9">
        <f t="shared" si="863"/>
        <v>0</v>
      </c>
      <c r="DY151" s="9">
        <f t="shared" si="863"/>
        <v>0</v>
      </c>
      <c r="DZ151" s="9">
        <f t="shared" si="823"/>
        <v>0</v>
      </c>
      <c r="EA151" s="9">
        <f t="shared" si="864"/>
        <v>0</v>
      </c>
      <c r="EB151" s="9">
        <f t="shared" si="864"/>
        <v>0</v>
      </c>
      <c r="EC151" s="9">
        <f t="shared" si="824"/>
        <v>0</v>
      </c>
      <c r="ED151" s="9">
        <f t="shared" si="865"/>
        <v>0</v>
      </c>
      <c r="EE151" s="9">
        <f t="shared" si="866"/>
        <v>0</v>
      </c>
      <c r="EF151" s="9">
        <f t="shared" si="867"/>
        <v>0</v>
      </c>
      <c r="EG151" s="9">
        <f t="shared" si="868"/>
        <v>0</v>
      </c>
      <c r="EH151" s="9">
        <f t="shared" si="868"/>
        <v>0</v>
      </c>
      <c r="EI151" s="9">
        <f t="shared" si="825"/>
        <v>0</v>
      </c>
      <c r="EJ151" s="9">
        <f t="shared" si="869"/>
        <v>0</v>
      </c>
      <c r="EK151" s="9">
        <f t="shared" si="869"/>
        <v>0</v>
      </c>
      <c r="EL151" s="9">
        <f t="shared" si="826"/>
        <v>0</v>
      </c>
      <c r="EM151" s="9">
        <f t="shared" si="870"/>
        <v>0</v>
      </c>
      <c r="EN151" s="9">
        <f t="shared" si="870"/>
        <v>0</v>
      </c>
      <c r="EO151" s="9">
        <f t="shared" si="827"/>
        <v>0</v>
      </c>
      <c r="EP151" s="9">
        <f t="shared" si="871"/>
        <v>0</v>
      </c>
      <c r="EQ151" s="9">
        <f t="shared" si="872"/>
        <v>0</v>
      </c>
      <c r="ER151" s="9">
        <f t="shared" si="873"/>
        <v>0</v>
      </c>
      <c r="ES151" s="602"/>
    </row>
    <row r="152" spans="2:149" x14ac:dyDescent="0.25">
      <c r="B152" s="601"/>
      <c r="C152">
        <v>16</v>
      </c>
      <c r="D152" s="602" t="str">
        <f t="shared" si="908"/>
        <v/>
      </c>
      <c r="E152" t="str">
        <f>"Total "&amp;F124</f>
        <v>Total G&amp;A</v>
      </c>
      <c r="H152" s="15">
        <f>SUM(H126:H151)</f>
        <v>265069.34823529411</v>
      </c>
      <c r="I152" s="15">
        <f ca="1">SUM(I126:I151)</f>
        <v>25440.492088607592</v>
      </c>
      <c r="J152" s="121">
        <f ca="1">SUM(J126:J151)</f>
        <v>-239628.85614668651</v>
      </c>
      <c r="L152" s="15">
        <f>SUM(L126:L151)</f>
        <v>265069.34823529411</v>
      </c>
      <c r="M152" s="15">
        <f ca="1">SUM(M126:M151)</f>
        <v>70030.337025316432</v>
      </c>
      <c r="N152" s="121">
        <f ca="1">SUM(N126:N151)</f>
        <v>-195039.0112099777</v>
      </c>
      <c r="P152" s="15">
        <f>SUM(P126:P151)</f>
        <v>265069.34823529411</v>
      </c>
      <c r="Q152" s="15">
        <f ca="1">SUM(Q126:Q151)</f>
        <v>254084.76424050628</v>
      </c>
      <c r="R152" s="121">
        <f ca="1">SUM(R126:R151)</f>
        <v>-10984.583994787841</v>
      </c>
      <c r="S152" s="602"/>
      <c r="U152" s="601"/>
      <c r="V152" s="15">
        <f>SUM(V126:V151)</f>
        <v>67903.349999999991</v>
      </c>
      <c r="W152" s="15">
        <f t="shared" ref="W152:AI152" si="924">SUM(W126:W151)</f>
        <v>0</v>
      </c>
      <c r="X152" s="15">
        <f t="shared" si="924"/>
        <v>0</v>
      </c>
      <c r="Y152" s="15">
        <f t="shared" si="924"/>
        <v>0</v>
      </c>
      <c r="Z152" s="15">
        <f t="shared" si="924"/>
        <v>0</v>
      </c>
      <c r="AA152" s="15">
        <f t="shared" si="924"/>
        <v>0</v>
      </c>
      <c r="AB152" s="15">
        <f t="shared" si="924"/>
        <v>0</v>
      </c>
      <c r="AC152" s="15">
        <f t="shared" si="924"/>
        <v>0</v>
      </c>
      <c r="AD152" s="15">
        <f t="shared" si="924"/>
        <v>0</v>
      </c>
      <c r="AE152" s="15">
        <f t="shared" si="924"/>
        <v>0</v>
      </c>
      <c r="AF152" s="828">
        <f t="shared" si="924"/>
        <v>0</v>
      </c>
      <c r="AG152" s="15">
        <f t="shared" si="924"/>
        <v>0</v>
      </c>
      <c r="AH152" s="15">
        <f t="shared" si="924"/>
        <v>0</v>
      </c>
      <c r="AI152" s="828">
        <f t="shared" si="924"/>
        <v>265069.34823529411</v>
      </c>
      <c r="AJ152" s="602"/>
      <c r="AL152" s="601"/>
      <c r="AM152" s="883">
        <f>SUM(AM126:AM151)</f>
        <v>265069.34823529411</v>
      </c>
      <c r="AN152" s="15">
        <f>SUM(AN126:AN151)</f>
        <v>861265.8839117646</v>
      </c>
      <c r="AO152" s="602"/>
      <c r="AR152" s="601" t="str">
        <f t="shared" si="909"/>
        <v/>
      </c>
      <c r="AS152">
        <f t="shared" si="910"/>
        <v>16</v>
      </c>
      <c r="AT152" s="602" t="str">
        <f t="shared" si="811"/>
        <v/>
      </c>
      <c r="AU152" t="str">
        <f t="shared" si="911"/>
        <v>Total G&amp;A</v>
      </c>
      <c r="AV152" t="str">
        <f t="shared" si="912"/>
        <v/>
      </c>
      <c r="AX152" s="15">
        <f>SUM(AX126:AX151)</f>
        <v>0</v>
      </c>
      <c r="AY152" s="15">
        <f t="shared" ref="AY152:BN152" si="925">SUM(AY126:AY151)</f>
        <v>18232.715189873416</v>
      </c>
      <c r="AZ152" s="15">
        <f t="shared" si="925"/>
        <v>19503.297468354431</v>
      </c>
      <c r="BA152" s="15">
        <f t="shared" si="925"/>
        <v>19603.297468354431</v>
      </c>
      <c r="BB152" s="15">
        <f t="shared" si="925"/>
        <v>19603.297468354431</v>
      </c>
      <c r="BC152" s="15">
        <f t="shared" si="925"/>
        <v>58709.892405063285</v>
      </c>
      <c r="BD152" s="15">
        <f t="shared" si="925"/>
        <v>19703.297468354431</v>
      </c>
      <c r="BE152" s="15">
        <f t="shared" si="925"/>
        <v>19903.297468354431</v>
      </c>
      <c r="BF152" s="15">
        <f t="shared" si="925"/>
        <v>20568.047468354431</v>
      </c>
      <c r="BG152" s="15">
        <f t="shared" si="925"/>
        <v>60174.642405063285</v>
      </c>
      <c r="BH152" s="15">
        <f t="shared" si="925"/>
        <v>20980.047468354431</v>
      </c>
      <c r="BI152" s="15">
        <f t="shared" si="925"/>
        <v>21994.922468354431</v>
      </c>
      <c r="BJ152" s="15">
        <f t="shared" si="925"/>
        <v>22194.922468354431</v>
      </c>
      <c r="BK152" s="15">
        <f t="shared" si="925"/>
        <v>65169.892405063285</v>
      </c>
      <c r="BL152" s="15">
        <f t="shared" si="925"/>
        <v>22294.922468354431</v>
      </c>
      <c r="BM152" s="15">
        <f t="shared" si="925"/>
        <v>22294.922468354431</v>
      </c>
      <c r="BN152" s="15">
        <f t="shared" si="925"/>
        <v>25440.492088607592</v>
      </c>
      <c r="BO152" s="15">
        <f t="shared" ref="BO152:BP152" si="926">SUM(BO126:BO151)</f>
        <v>70030.337025316447</v>
      </c>
      <c r="BP152" s="15">
        <f t="shared" si="926"/>
        <v>254084.76424050631</v>
      </c>
      <c r="BQ152" s="602"/>
      <c r="BS152" s="617">
        <f t="shared" ref="BS152:CN152" si="927">SUM(BS126:BS151)</f>
        <v>19503.297468354431</v>
      </c>
      <c r="BT152" s="15">
        <f t="shared" si="927"/>
        <v>19603.297468354431</v>
      </c>
      <c r="BU152" s="15">
        <f t="shared" si="927"/>
        <v>39106.594936708861</v>
      </c>
      <c r="BV152" s="15">
        <f t="shared" si="927"/>
        <v>19603.297468354431</v>
      </c>
      <c r="BW152" s="15">
        <f t="shared" ref="BW152" si="928">SUM(BW126:BW151)</f>
        <v>58709.892405063285</v>
      </c>
      <c r="BX152" s="15">
        <f t="shared" si="927"/>
        <v>19703.297468354431</v>
      </c>
      <c r="BY152" s="15">
        <f t="shared" ref="BY152" si="929">SUM(BY126:BY151)</f>
        <v>78413.189873417723</v>
      </c>
      <c r="BZ152" s="15">
        <f t="shared" si="927"/>
        <v>19903.297468354431</v>
      </c>
      <c r="CA152" s="15">
        <f t="shared" ref="CA152" si="930">SUM(CA126:CA151)</f>
        <v>98316.487341772154</v>
      </c>
      <c r="CB152" s="15">
        <f t="shared" si="927"/>
        <v>20568.047468354431</v>
      </c>
      <c r="CC152" s="15">
        <f t="shared" ref="CC152" si="931">SUM(CC126:CC151)</f>
        <v>118884.53481012658</v>
      </c>
      <c r="CD152" s="15">
        <f t="shared" si="927"/>
        <v>20980.047468354431</v>
      </c>
      <c r="CE152" s="15">
        <f t="shared" ref="CE152" si="932">SUM(CE126:CE151)</f>
        <v>139864.58227848102</v>
      </c>
      <c r="CF152" s="15">
        <f t="shared" si="927"/>
        <v>21994.922468354431</v>
      </c>
      <c r="CG152" s="15">
        <f t="shared" ref="CG152" si="933">SUM(CG126:CG151)</f>
        <v>161859.50474683545</v>
      </c>
      <c r="CH152" s="15">
        <f t="shared" si="927"/>
        <v>22194.922468354431</v>
      </c>
      <c r="CI152" s="15">
        <f t="shared" ref="CI152" si="934">SUM(CI126:CI151)</f>
        <v>184054.42721518985</v>
      </c>
      <c r="CJ152" s="15">
        <f t="shared" si="927"/>
        <v>22294.922468354431</v>
      </c>
      <c r="CK152" s="15">
        <f t="shared" ref="CK152" si="935">SUM(CK126:CK151)</f>
        <v>206349.34968354428</v>
      </c>
      <c r="CL152" s="15">
        <f t="shared" si="927"/>
        <v>22294.922468354431</v>
      </c>
      <c r="CM152" s="15">
        <f t="shared" ref="CM152" si="936">SUM(CM126:CM151)</f>
        <v>228644.27215189871</v>
      </c>
      <c r="CN152" s="15">
        <f t="shared" si="927"/>
        <v>25440.492088607592</v>
      </c>
      <c r="CO152" s="618">
        <f t="shared" ref="CO152" si="937">SUM(CO126:CO151)</f>
        <v>254084.76424050628</v>
      </c>
      <c r="CQ152" s="601"/>
      <c r="CR152">
        <f t="shared" si="904"/>
        <v>16</v>
      </c>
      <c r="CS152" s="602" t="str">
        <f t="shared" si="907"/>
        <v/>
      </c>
      <c r="CT152" t="str">
        <f t="shared" si="905"/>
        <v>Total G&amp;A</v>
      </c>
      <c r="CU152" t="str">
        <f t="shared" si="906"/>
        <v/>
      </c>
      <c r="CW152" s="15">
        <f t="shared" ref="CW152:CX152" si="938">SUM(CW126:CW151)</f>
        <v>0</v>
      </c>
      <c r="CX152" s="15">
        <f t="shared" si="938"/>
        <v>0</v>
      </c>
      <c r="CY152" s="15">
        <f t="shared" ref="CY152:DA152" si="939">SUM(CY126:CY151)</f>
        <v>0</v>
      </c>
      <c r="CZ152" s="15">
        <f t="shared" si="939"/>
        <v>0</v>
      </c>
      <c r="DA152" s="15">
        <f t="shared" si="939"/>
        <v>0</v>
      </c>
      <c r="DB152" s="15">
        <f t="shared" ref="DB152" si="940">SUM(DB126:DB151)</f>
        <v>0</v>
      </c>
      <c r="DC152" s="15">
        <f t="shared" ref="DC152:DE152" si="941">SUM(DC126:DC151)</f>
        <v>0</v>
      </c>
      <c r="DD152" s="15">
        <f t="shared" si="941"/>
        <v>0</v>
      </c>
      <c r="DE152" s="15">
        <f t="shared" si="941"/>
        <v>0</v>
      </c>
      <c r="DF152" s="15">
        <f t="shared" ref="DF152:DH152" si="942">SUM(DF126:DF151)</f>
        <v>0</v>
      </c>
      <c r="DG152" s="15">
        <f t="shared" si="942"/>
        <v>0</v>
      </c>
      <c r="DH152" s="15">
        <f t="shared" si="942"/>
        <v>0</v>
      </c>
      <c r="DI152" s="15">
        <f t="shared" ref="DI152:DK152" si="943">SUM(DI126:DI151)</f>
        <v>0</v>
      </c>
      <c r="DJ152" s="15">
        <f t="shared" si="943"/>
        <v>0</v>
      </c>
      <c r="DK152" s="15">
        <f t="shared" si="943"/>
        <v>0</v>
      </c>
      <c r="DL152" s="15">
        <f t="shared" ref="DL152:DN152" si="944">SUM(DL126:DL151)</f>
        <v>0</v>
      </c>
      <c r="DM152" s="15">
        <f t="shared" si="944"/>
        <v>0</v>
      </c>
      <c r="DN152" s="15">
        <f t="shared" si="944"/>
        <v>0</v>
      </c>
      <c r="DO152" s="15">
        <f t="shared" ref="DO152:DQ152" si="945">SUM(DO126:DO151)</f>
        <v>0</v>
      </c>
      <c r="DP152" s="15">
        <f t="shared" si="945"/>
        <v>0</v>
      </c>
      <c r="DQ152" s="15">
        <f t="shared" si="945"/>
        <v>0</v>
      </c>
      <c r="DR152" s="15">
        <f t="shared" ref="DR152:DS152" si="946">SUM(DR126:DR151)</f>
        <v>0</v>
      </c>
      <c r="DS152" s="15">
        <f t="shared" si="946"/>
        <v>0</v>
      </c>
      <c r="DT152" s="15">
        <f t="shared" ref="DT152:DW152" si="947">SUM(DT126:DT151)</f>
        <v>0</v>
      </c>
      <c r="DU152" s="15">
        <f t="shared" si="947"/>
        <v>0</v>
      </c>
      <c r="DV152" s="15">
        <f t="shared" si="947"/>
        <v>0</v>
      </c>
      <c r="DW152" s="15">
        <f t="shared" si="947"/>
        <v>0</v>
      </c>
      <c r="DX152" s="15">
        <f t="shared" ref="DX152:DZ152" si="948">SUM(DX126:DX151)</f>
        <v>0</v>
      </c>
      <c r="DY152" s="15">
        <f t="shared" si="948"/>
        <v>0</v>
      </c>
      <c r="DZ152" s="15">
        <f t="shared" si="948"/>
        <v>0</v>
      </c>
      <c r="EA152" s="15">
        <f t="shared" ref="EA152:EC152" si="949">SUM(EA126:EA151)</f>
        <v>0</v>
      </c>
      <c r="EB152" s="15">
        <f t="shared" si="949"/>
        <v>0</v>
      </c>
      <c r="EC152" s="15">
        <f t="shared" si="949"/>
        <v>0</v>
      </c>
      <c r="ED152" s="15">
        <f t="shared" ref="ED152:EE152" si="950">SUM(ED126:ED151)</f>
        <v>0</v>
      </c>
      <c r="EE152" s="15">
        <f t="shared" si="950"/>
        <v>0</v>
      </c>
      <c r="EF152" s="15">
        <f t="shared" ref="EF152:EI152" si="951">SUM(EF126:EF151)</f>
        <v>0</v>
      </c>
      <c r="EG152" s="15">
        <f t="shared" si="951"/>
        <v>0</v>
      </c>
      <c r="EH152" s="15">
        <f t="shared" si="951"/>
        <v>0</v>
      </c>
      <c r="EI152" s="15">
        <f t="shared" si="951"/>
        <v>0</v>
      </c>
      <c r="EJ152" s="15">
        <f t="shared" ref="EJ152:EL152" si="952">SUM(EJ126:EJ151)</f>
        <v>0</v>
      </c>
      <c r="EK152" s="15">
        <f t="shared" si="952"/>
        <v>0</v>
      </c>
      <c r="EL152" s="15">
        <f t="shared" si="952"/>
        <v>0</v>
      </c>
      <c r="EM152" s="15">
        <f t="shared" ref="EM152:EO152" si="953">SUM(EM126:EM151)</f>
        <v>0</v>
      </c>
      <c r="EN152" s="15">
        <f t="shared" si="953"/>
        <v>265069.34823529411</v>
      </c>
      <c r="EO152" s="15">
        <f t="shared" si="953"/>
        <v>265069.34823529411</v>
      </c>
      <c r="EP152" s="15">
        <f t="shared" ref="EP152" si="954">SUM(EP126:EP151)</f>
        <v>0</v>
      </c>
      <c r="EQ152" s="15">
        <f t="shared" ref="EQ152:ER152" si="955">SUM(EQ126:EQ151)</f>
        <v>265069.34823529411</v>
      </c>
      <c r="ER152" s="15">
        <f t="shared" si="955"/>
        <v>265069.34823529411</v>
      </c>
      <c r="ES152" s="602"/>
    </row>
    <row r="153" spans="2:149" x14ac:dyDescent="0.25">
      <c r="B153" s="601"/>
      <c r="D153" s="602" t="str">
        <f t="shared" si="908"/>
        <v/>
      </c>
      <c r="J153" s="120"/>
      <c r="N153" s="120"/>
      <c r="R153" s="120"/>
      <c r="S153" s="602"/>
      <c r="U153" s="601"/>
      <c r="AF153" s="19"/>
      <c r="AI153" s="19"/>
      <c r="AJ153" s="602"/>
      <c r="AL153" s="601"/>
      <c r="AO153" s="602"/>
      <c r="AR153" s="601" t="str">
        <f t="shared" si="909"/>
        <v/>
      </c>
      <c r="AS153" t="str">
        <f t="shared" si="910"/>
        <v/>
      </c>
      <c r="AT153" s="602" t="str">
        <f t="shared" si="811"/>
        <v/>
      </c>
      <c r="AU153" t="str">
        <f t="shared" si="911"/>
        <v/>
      </c>
      <c r="AV153" t="str">
        <f t="shared" si="912"/>
        <v/>
      </c>
      <c r="BQ153" s="602"/>
      <c r="BS153" s="601"/>
      <c r="CO153" s="602"/>
      <c r="CQ153" s="601"/>
      <c r="CR153" t="str">
        <f t="shared" si="904"/>
        <v/>
      </c>
      <c r="CS153" s="602" t="str">
        <f t="shared" ref="CS153:CS174" si="956">IFERROR(IF($CR153&lt;=30,"",INDEX(Opex_expense_Type,MATCH($CR153,Index_card_code,0))),"")</f>
        <v/>
      </c>
      <c r="CT153" t="str">
        <f t="shared" si="905"/>
        <v/>
      </c>
      <c r="CU153" t="str">
        <f t="shared" si="906"/>
        <v/>
      </c>
      <c r="ES153" s="602"/>
    </row>
    <row r="154" spans="2:149" x14ac:dyDescent="0.25">
      <c r="B154" s="601"/>
      <c r="D154" s="602" t="str">
        <f t="shared" si="908"/>
        <v/>
      </c>
      <c r="E154" t="s">
        <v>16</v>
      </c>
      <c r="J154" s="120"/>
      <c r="N154" s="120"/>
      <c r="R154" s="120"/>
      <c r="S154" s="602"/>
      <c r="U154" s="601"/>
      <c r="AF154" s="19"/>
      <c r="AI154" s="19"/>
      <c r="AJ154" s="602"/>
      <c r="AL154" s="601"/>
      <c r="AO154" s="602"/>
      <c r="AR154" s="601" t="str">
        <f t="shared" si="909"/>
        <v/>
      </c>
      <c r="AS154" t="str">
        <f t="shared" si="910"/>
        <v/>
      </c>
      <c r="AT154" s="602" t="str">
        <f t="shared" si="811"/>
        <v/>
      </c>
      <c r="AU154" t="str">
        <f t="shared" si="911"/>
        <v>Total Sales</v>
      </c>
      <c r="AV154" t="str">
        <f t="shared" si="912"/>
        <v/>
      </c>
      <c r="BQ154" s="602"/>
      <c r="BS154" s="601"/>
      <c r="CO154" s="602"/>
      <c r="CQ154" s="601"/>
      <c r="CR154" t="str">
        <f t="shared" si="904"/>
        <v/>
      </c>
      <c r="CS154" s="602" t="str">
        <f t="shared" si="956"/>
        <v/>
      </c>
      <c r="CT154" t="str">
        <f t="shared" si="905"/>
        <v>Total Sales</v>
      </c>
      <c r="CU154" t="str">
        <f t="shared" si="906"/>
        <v/>
      </c>
      <c r="ES154" s="602"/>
    </row>
    <row r="155" spans="2:149" hidden="1" x14ac:dyDescent="0.25">
      <c r="B155" s="601"/>
      <c r="D155" s="602" t="str">
        <f t="shared" si="908"/>
        <v/>
      </c>
      <c r="E155" t="s">
        <v>17</v>
      </c>
      <c r="J155" s="120"/>
      <c r="N155" s="120"/>
      <c r="R155" s="120"/>
      <c r="S155" s="602"/>
      <c r="U155" s="601"/>
      <c r="AF155" s="19"/>
      <c r="AI155" s="19"/>
      <c r="AJ155" s="602"/>
      <c r="AL155" s="601"/>
      <c r="AO155" s="602"/>
      <c r="AR155" s="601" t="str">
        <f t="shared" si="909"/>
        <v/>
      </c>
      <c r="AS155" t="str">
        <f t="shared" si="910"/>
        <v/>
      </c>
      <c r="AT155" s="602" t="str">
        <f t="shared" si="811"/>
        <v/>
      </c>
      <c r="AU155" t="str">
        <f t="shared" si="911"/>
        <v>Total Sales HC</v>
      </c>
      <c r="AV155" t="str">
        <f t="shared" si="912"/>
        <v/>
      </c>
      <c r="BQ155" s="602"/>
      <c r="BS155" s="601"/>
      <c r="CO155" s="602"/>
      <c r="CQ155" s="601"/>
      <c r="CR155" t="str">
        <f t="shared" si="904"/>
        <v/>
      </c>
      <c r="CS155" s="602" t="str">
        <f t="shared" si="956"/>
        <v/>
      </c>
      <c r="CT155" t="str">
        <f t="shared" si="905"/>
        <v>Total Sales HC</v>
      </c>
      <c r="CU155" t="str">
        <f t="shared" si="906"/>
        <v/>
      </c>
      <c r="ES155" s="602"/>
    </row>
    <row r="156" spans="2:149" hidden="1" x14ac:dyDescent="0.25">
      <c r="B156" s="601"/>
      <c r="D156" s="602" t="str">
        <f t="shared" si="908"/>
        <v/>
      </c>
      <c r="J156" s="120"/>
      <c r="N156" s="120"/>
      <c r="R156" s="120"/>
      <c r="S156" s="602"/>
      <c r="U156" s="601"/>
      <c r="AF156" s="19"/>
      <c r="AI156" s="19"/>
      <c r="AJ156" s="602"/>
      <c r="AL156" s="601"/>
      <c r="AO156" s="602"/>
      <c r="AR156" s="601" t="str">
        <f t="shared" si="909"/>
        <v/>
      </c>
      <c r="AS156" t="str">
        <f t="shared" si="910"/>
        <v/>
      </c>
      <c r="AT156" s="602" t="str">
        <f t="shared" si="811"/>
        <v/>
      </c>
      <c r="AU156" t="str">
        <f t="shared" si="911"/>
        <v/>
      </c>
      <c r="AV156" t="str">
        <f t="shared" si="912"/>
        <v/>
      </c>
      <c r="BQ156" s="602"/>
      <c r="BS156" s="601"/>
      <c r="CO156" s="602"/>
      <c r="CQ156" s="601"/>
      <c r="CR156" t="str">
        <f t="shared" si="904"/>
        <v/>
      </c>
      <c r="CS156" s="602" t="str">
        <f t="shared" si="956"/>
        <v/>
      </c>
      <c r="CT156" t="str">
        <f t="shared" si="905"/>
        <v/>
      </c>
      <c r="CU156" t="str">
        <f t="shared" si="906"/>
        <v/>
      </c>
      <c r="ES156" s="602"/>
    </row>
    <row r="157" spans="2:149" hidden="1" x14ac:dyDescent="0.25">
      <c r="B157" s="601"/>
      <c r="C157" s="662"/>
      <c r="D157" s="602" t="str">
        <f t="shared" si="908"/>
        <v/>
      </c>
      <c r="J157" s="120"/>
      <c r="N157" s="120"/>
      <c r="R157" s="120"/>
      <c r="S157" s="602"/>
      <c r="U157" s="601"/>
      <c r="AF157" s="19"/>
      <c r="AI157" s="19"/>
      <c r="AJ157" s="602"/>
      <c r="AL157" s="601"/>
      <c r="AO157" s="602"/>
      <c r="AR157" s="601" t="str">
        <f t="shared" si="909"/>
        <v/>
      </c>
      <c r="AS157" t="str">
        <f t="shared" si="910"/>
        <v/>
      </c>
      <c r="AT157" s="602" t="str">
        <f t="shared" si="811"/>
        <v/>
      </c>
      <c r="AU157" t="str">
        <f t="shared" si="911"/>
        <v/>
      </c>
      <c r="AV157" t="str">
        <f t="shared" si="912"/>
        <v/>
      </c>
      <c r="BQ157" s="602"/>
      <c r="BS157" s="601"/>
      <c r="CO157" s="602"/>
      <c r="CQ157" s="601"/>
      <c r="CR157" t="str">
        <f t="shared" si="904"/>
        <v/>
      </c>
      <c r="CS157" s="602" t="str">
        <f t="shared" si="956"/>
        <v/>
      </c>
      <c r="CT157" t="str">
        <f t="shared" si="905"/>
        <v/>
      </c>
      <c r="CU157" t="str">
        <f t="shared" si="906"/>
        <v/>
      </c>
      <c r="ES157" s="602"/>
    </row>
    <row r="158" spans="2:149" hidden="1" x14ac:dyDescent="0.25">
      <c r="B158" s="601"/>
      <c r="D158" s="602" t="str">
        <f t="shared" si="908"/>
        <v/>
      </c>
      <c r="F158" t="s">
        <v>18</v>
      </c>
      <c r="J158" s="120"/>
      <c r="N158" s="120"/>
      <c r="R158" s="120"/>
      <c r="S158" s="602"/>
      <c r="U158" s="601"/>
      <c r="AF158" s="19"/>
      <c r="AI158" s="19"/>
      <c r="AJ158" s="602"/>
      <c r="AL158" s="601"/>
      <c r="AO158" s="602"/>
      <c r="AR158" s="601" t="str">
        <f t="shared" si="909"/>
        <v/>
      </c>
      <c r="AS158" t="str">
        <f t="shared" si="910"/>
        <v/>
      </c>
      <c r="AT158" s="602" t="str">
        <f t="shared" si="811"/>
        <v/>
      </c>
      <c r="AU158" t="str">
        <f t="shared" si="911"/>
        <v/>
      </c>
      <c r="AV158" t="str">
        <f t="shared" si="912"/>
        <v>Marketing  Costs Ltd</v>
      </c>
      <c r="BQ158" s="602"/>
      <c r="BS158" s="601"/>
      <c r="CO158" s="602"/>
      <c r="CQ158" s="601"/>
      <c r="CR158" t="str">
        <f t="shared" si="904"/>
        <v/>
      </c>
      <c r="CS158" s="602" t="str">
        <f t="shared" si="956"/>
        <v/>
      </c>
      <c r="CT158" t="str">
        <f t="shared" si="905"/>
        <v/>
      </c>
      <c r="CU158" t="str">
        <f t="shared" si="906"/>
        <v>Marketing  Costs Ltd</v>
      </c>
      <c r="ES158" s="602"/>
    </row>
    <row r="159" spans="2:149" ht="15.75" hidden="1" thickBot="1" x14ac:dyDescent="0.3">
      <c r="B159" s="601"/>
      <c r="C159" s="653"/>
      <c r="D159" s="602" t="str">
        <f t="shared" si="908"/>
        <v/>
      </c>
      <c r="F159" t="str">
        <f t="shared" ref="F159:F174" si="957">IFERROR(INDEX(Index_Card_name,MATCH($C159,Index_card_code,0)),"")</f>
        <v/>
      </c>
      <c r="H159" s="14">
        <f>P159</f>
        <v>0</v>
      </c>
      <c r="I159" s="14">
        <f ca="1">SUMIF(Cards_selection_BPL,$C159,INDIRECT(Index!$P$16))</f>
        <v>0</v>
      </c>
      <c r="J159" s="122">
        <f ca="1">-H159+I159</f>
        <v>0</v>
      </c>
      <c r="L159" s="14">
        <f>P159</f>
        <v>0</v>
      </c>
      <c r="M159" s="14">
        <f ca="1">I159</f>
        <v>0</v>
      </c>
      <c r="N159" s="122">
        <f ca="1">-L159+M159</f>
        <v>0</v>
      </c>
      <c r="P159" s="14">
        <f>SUMIFS($X159:$AI159,$X$6:$AI$6,"="&amp;month_of_report)</f>
        <v>0</v>
      </c>
      <c r="Q159" s="14">
        <f ca="1">M159</f>
        <v>0</v>
      </c>
      <c r="R159" s="122">
        <f ca="1">-P159+Q159</f>
        <v>0</v>
      </c>
      <c r="S159" s="602"/>
      <c r="U159" s="601"/>
      <c r="V159" s="66"/>
      <c r="W159" s="66"/>
      <c r="X159" s="14">
        <f t="shared" ref="X159:X174" si="958">IF(X$6&lt;=month_of_report,(SUMIF(Cards_Selection,$C159,TB_Balance_01)),0)</f>
        <v>0</v>
      </c>
      <c r="Y159" s="14">
        <f>IF(Y$6&lt;=month_of_report,(SUMIF(Cards_Selection,$C159,TB_Balance_02)),0)</f>
        <v>0</v>
      </c>
      <c r="Z159" s="14">
        <f>IF(Z$6&lt;=month_of_report,(SUMIF(Cards_Selection,$C159,TB_Balance_03)),0)</f>
        <v>0</v>
      </c>
      <c r="AA159" s="14">
        <f>IF(AA$6&lt;=month_of_report,(SUMIF(Cards_Selection,$C159,TB_Balance_04)),0)</f>
        <v>0</v>
      </c>
      <c r="AB159" s="14">
        <f>IF(AB$6&lt;=month_of_report,(SUMIF(Cards_Selection,$C159,TB_Balance_05)),0)</f>
        <v>0</v>
      </c>
      <c r="AC159" s="14">
        <f>IF(AC$6&lt;=month_of_report,(SUMIF(Cards_Selection,$C159,TB_Balance_06)),0)</f>
        <v>0</v>
      </c>
      <c r="AD159" s="14">
        <f>IF(AD$6&lt;=month_of_report,(SUMIF(Cards_Selection,$C159,TB_Balance_07)),0)</f>
        <v>0</v>
      </c>
      <c r="AE159" s="14">
        <f>IF(AE$6&lt;=month_of_report,(SUMIF(Cards_Selection,$C159,TB_Balance_08)),0)</f>
        <v>0</v>
      </c>
      <c r="AF159" s="826">
        <f>IF(AF$6&lt;=month_of_report,(SUMIF(Cards_Selection,$C159,TB_Balance_09)),0)</f>
        <v>0</v>
      </c>
      <c r="AG159" s="14">
        <f>IF(AG$6&lt;=month_of_report,(SUMIF(Cards_Selection,$C159,TB_Balance_10)),0)</f>
        <v>0</v>
      </c>
      <c r="AH159" s="14">
        <f>IF(AH$6&lt;=month_of_report,(SUMIF(Cards_Selection,$C159,TB_Balance_11)),0)</f>
        <v>0</v>
      </c>
      <c r="AI159" s="826">
        <f>IF(AI$6&lt;=month_of_report,(SUMIF(Cards_Selection,$C159,TB_Balance_12)),0)</f>
        <v>0</v>
      </c>
      <c r="AJ159" s="602"/>
      <c r="AL159" s="601"/>
      <c r="AM159" s="884">
        <f>P159</f>
        <v>0</v>
      </c>
      <c r="AN159" s="14">
        <f t="shared" ref="AN159:AN174" si="959">IF(AN$6&lt;=month_of_report,(SUMIF(Cards_Selection,$C159,TB_Balance_12_Nis)),0)</f>
        <v>0</v>
      </c>
      <c r="AO159" s="602"/>
      <c r="AR159" s="601" t="str">
        <f t="shared" si="909"/>
        <v/>
      </c>
      <c r="AS159" t="str">
        <f t="shared" si="910"/>
        <v/>
      </c>
      <c r="AT159" s="602" t="str">
        <f t="shared" si="811"/>
        <v/>
      </c>
      <c r="AU159" t="str">
        <f t="shared" si="911"/>
        <v/>
      </c>
      <c r="AV159" t="str">
        <f t="shared" si="912"/>
        <v/>
      </c>
      <c r="AX159" s="66"/>
      <c r="AY159" s="66"/>
      <c r="AZ159" s="66"/>
      <c r="BA159" s="66"/>
      <c r="BB159" s="66"/>
      <c r="BC159" s="689">
        <f>BB159</f>
        <v>0</v>
      </c>
      <c r="BD159" s="66"/>
      <c r="BE159" s="66"/>
      <c r="BF159" s="66"/>
      <c r="BG159" s="689">
        <f>BF159</f>
        <v>0</v>
      </c>
      <c r="BH159" s="66"/>
      <c r="BI159" s="66"/>
      <c r="BJ159" s="66"/>
      <c r="BK159" s="689">
        <f>BJ159</f>
        <v>0</v>
      </c>
      <c r="BL159" s="66"/>
      <c r="BM159" s="66"/>
      <c r="BN159" s="66"/>
      <c r="BO159" s="689">
        <f>BN159</f>
        <v>0</v>
      </c>
      <c r="BP159" s="686">
        <f>BO159</f>
        <v>0</v>
      </c>
      <c r="BQ159" s="602"/>
      <c r="BS159" s="619">
        <f t="shared" ref="BS159:CN174" si="960">INDEX($AZ159:$BN159,MATCH(BS$6,$AZ$6:$BN$6,0))</f>
        <v>0</v>
      </c>
      <c r="BT159" s="14">
        <f t="shared" si="960"/>
        <v>0</v>
      </c>
      <c r="BU159" s="14">
        <f>BT159</f>
        <v>0</v>
      </c>
      <c r="BV159" s="14">
        <f t="shared" si="960"/>
        <v>0</v>
      </c>
      <c r="BW159" s="14">
        <f>BV159</f>
        <v>0</v>
      </c>
      <c r="BX159" s="14">
        <f t="shared" si="960"/>
        <v>0</v>
      </c>
      <c r="BY159" s="14">
        <f>BX159</f>
        <v>0</v>
      </c>
      <c r="BZ159" s="14">
        <f t="shared" si="960"/>
        <v>0</v>
      </c>
      <c r="CA159" s="14">
        <f>BZ159</f>
        <v>0</v>
      </c>
      <c r="CB159" s="14">
        <f t="shared" si="960"/>
        <v>0</v>
      </c>
      <c r="CC159" s="14">
        <f>CB159</f>
        <v>0</v>
      </c>
      <c r="CD159" s="14">
        <f t="shared" si="960"/>
        <v>0</v>
      </c>
      <c r="CE159" s="14">
        <f>CD159</f>
        <v>0</v>
      </c>
      <c r="CF159" s="14">
        <f t="shared" si="960"/>
        <v>0</v>
      </c>
      <c r="CG159" s="14">
        <f>CF159</f>
        <v>0</v>
      </c>
      <c r="CH159" s="14">
        <f t="shared" si="960"/>
        <v>0</v>
      </c>
      <c r="CI159" s="14">
        <f>CH159</f>
        <v>0</v>
      </c>
      <c r="CJ159" s="14">
        <f t="shared" si="960"/>
        <v>0</v>
      </c>
      <c r="CK159" s="14">
        <f>CJ159</f>
        <v>0</v>
      </c>
      <c r="CL159" s="14">
        <f t="shared" si="960"/>
        <v>0</v>
      </c>
      <c r="CM159" s="14">
        <f>CL159</f>
        <v>0</v>
      </c>
      <c r="CN159" s="14">
        <f t="shared" si="960"/>
        <v>0</v>
      </c>
      <c r="CO159" s="620">
        <f>CN159</f>
        <v>0</v>
      </c>
      <c r="CQ159" s="601"/>
      <c r="CR159" t="str">
        <f t="shared" si="904"/>
        <v/>
      </c>
      <c r="CS159" s="602" t="str">
        <f t="shared" si="956"/>
        <v/>
      </c>
      <c r="CT159" t="str">
        <f t="shared" si="905"/>
        <v/>
      </c>
      <c r="CU159" t="str">
        <f t="shared" si="906"/>
        <v/>
      </c>
      <c r="CW159" s="14">
        <f>SUMIFS(TB_Balance_01,TB_Entity,CW$7,Cards_Selection,$C159)</f>
        <v>0</v>
      </c>
      <c r="CX159" s="14">
        <f>SUMIFS(TB_Balance_01,TB_Entity,CX$7,Cards_Selection,$C159)</f>
        <v>0</v>
      </c>
      <c r="CY159" s="14">
        <f t="shared" ref="CY159:CY174" si="961">IF(CY$6&lt;=month_of_report,(IFERROR(INDEX($X$8:$AI$277,MATCH($CR159,$C$8:$C$277,0),MATCH(CY$6,$X$6:$AI$6,0)),0)),0)</f>
        <v>0</v>
      </c>
      <c r="CZ159" s="14">
        <f>SUMIFS(TB_Balance_02,TB_Entity,CZ$7,Cards_Selection,$C159)</f>
        <v>0</v>
      </c>
      <c r="DA159" s="14">
        <f>SUMIFS(TB_Balance_02,TB_Entity,DA$7,Cards_Selection,$C159)</f>
        <v>0</v>
      </c>
      <c r="DB159" s="14">
        <f t="shared" ref="DB159:DB174" si="962">IF(DB$6&lt;=month_of_report,(IFERROR(INDEX($X$8:$AI$277,MATCH($CR159,$C$8:$C$277,0),MATCH(DB$6,$X$6:$AI$6,0)),0)),0)</f>
        <v>0</v>
      </c>
      <c r="DC159" s="14">
        <f>SUMIFS(TB_Balance_03,TB_Entity,DC$7,Cards_Selection,$C159)</f>
        <v>0</v>
      </c>
      <c r="DD159" s="14">
        <f>SUMIFS(TB_Balance_03,TB_Entity,DD$7,Cards_Selection,$C159)</f>
        <v>0</v>
      </c>
      <c r="DE159" s="14">
        <f t="shared" ref="DE159:DE174" si="963">IF(DE$6&lt;=month_of_report,(IFERROR(INDEX($X$8:$AI$277,MATCH($CR159,$C$8:$C$277,0),MATCH(DE$6,$X$6:$AI$6,0)),0)),0)</f>
        <v>0</v>
      </c>
      <c r="DF159" s="14">
        <f>DC159</f>
        <v>0</v>
      </c>
      <c r="DG159" s="14">
        <f>DD159</f>
        <v>0</v>
      </c>
      <c r="DH159" s="14">
        <f>DE159</f>
        <v>0</v>
      </c>
      <c r="DI159" s="14">
        <f>SUMIFS(TB_Balance_04,TB_Entity,DI$7,Cards_Selection,$C159)</f>
        <v>0</v>
      </c>
      <c r="DJ159" s="14">
        <f>SUMIFS(TB_Balance_04,TB_Entity,DJ$7,Cards_Selection,$C159)</f>
        <v>0</v>
      </c>
      <c r="DK159" s="14">
        <f t="shared" ref="DK159:DK174" si="964">IF(DK$6&lt;=month_of_report,(IFERROR(INDEX($X$8:$AI$277,MATCH($CR159,$C$8:$C$277,0),MATCH(DK$6,$X$6:$AI$6,0)),0)),0)</f>
        <v>0</v>
      </c>
      <c r="DL159" s="14">
        <f>SUMIFS(TB_Balance_05,TB_Entity,DL$7,Cards_Selection,$C159)</f>
        <v>0</v>
      </c>
      <c r="DM159" s="14">
        <f>SUMIFS(TB_Balance_05,TB_Entity,DM$7,Cards_Selection,$C159)</f>
        <v>0</v>
      </c>
      <c r="DN159" s="14">
        <f t="shared" ref="DN159:DN174" si="965">IF(DN$6&lt;=month_of_report,(IFERROR(INDEX($X$8:$AI$277,MATCH($CR159,$C$8:$C$277,0),MATCH(DN$6,$X$6:$AI$6,0)),0)),0)</f>
        <v>0</v>
      </c>
      <c r="DO159" s="14">
        <f>SUMIFS(TB_Balance_06,TB_Entity,DO$7,Cards_Selection,$C159)</f>
        <v>0</v>
      </c>
      <c r="DP159" s="14">
        <f>SUMIFS(TB_Balance_06,TB_Entity,DP$7,Cards_Selection,$C159)</f>
        <v>0</v>
      </c>
      <c r="DQ159" s="14">
        <f t="shared" ref="DQ159:DQ174" si="966">IF(DQ$6&lt;=month_of_report,(IFERROR(INDEX($X$8:$AI$277,MATCH($CR159,$C$8:$C$277,0),MATCH(DQ$6,$X$6:$AI$6,0)),0)),0)</f>
        <v>0</v>
      </c>
      <c r="DR159" s="14">
        <f>DO159</f>
        <v>0</v>
      </c>
      <c r="DS159" s="14">
        <f>DP159</f>
        <v>0</v>
      </c>
      <c r="DT159" s="14">
        <f>DQ159</f>
        <v>0</v>
      </c>
      <c r="DU159" s="14">
        <f>SUMIFS(TB_Balance_07,TB_Entity,DU$7,Cards_Selection,$C159)</f>
        <v>0</v>
      </c>
      <c r="DV159" s="14">
        <f>SUMIFS(TB_Balance_07,TB_Entity,DV$7,Cards_Selection,$C159)</f>
        <v>0</v>
      </c>
      <c r="DW159" s="14">
        <f t="shared" ref="DW159:DW174" si="967">IF(DW$6&lt;=month_of_report,(IFERROR(INDEX($X$8:$AI$277,MATCH($CR159,$C$8:$C$277,0),MATCH(DW$6,$X$6:$AI$6,0)),0)),0)</f>
        <v>0</v>
      </c>
      <c r="DX159" s="14">
        <f>SUMIFS(TB_Balance_08,TB_Entity,DX$7,Cards_Selection,$C159)</f>
        <v>0</v>
      </c>
      <c r="DY159" s="14">
        <f>SUMIFS(TB_Balance_08,TB_Entity,DY$7,Cards_Selection,$C159)</f>
        <v>0</v>
      </c>
      <c r="DZ159" s="14">
        <f t="shared" ref="DZ159:DZ174" si="968">IF(DZ$6&lt;=month_of_report,(IFERROR(INDEX($X$8:$AI$277,MATCH($CR159,$C$8:$C$277,0),MATCH(DZ$6,$X$6:$AI$6,0)),0)),0)</f>
        <v>0</v>
      </c>
      <c r="EA159" s="14">
        <f>SUMIFS(TB_Balance_09,TB_Entity,EA$7,Cards_Selection,$C159)</f>
        <v>0</v>
      </c>
      <c r="EB159" s="14">
        <f>SUMIFS(TB_Balance_09,TB_Entity,EB$7,Cards_Selection,$C159)</f>
        <v>0</v>
      </c>
      <c r="EC159" s="14">
        <f t="shared" ref="EC159:EC174" si="969">IF(EC$6&lt;=month_of_report,(IFERROR(INDEX($X$8:$AI$277,MATCH($CR159,$C$8:$C$277,0),MATCH(EC$6,$X$6:$AI$6,0)),0)),0)</f>
        <v>0</v>
      </c>
      <c r="ED159" s="14">
        <f>EA159</f>
        <v>0</v>
      </c>
      <c r="EE159" s="14">
        <f>EB159</f>
        <v>0</v>
      </c>
      <c r="EF159" s="14">
        <f>EC159</f>
        <v>0</v>
      </c>
      <c r="EG159" s="14">
        <f>SUMIFS(TB_Balance_10,TB_Entity,EG$7,Cards_Selection,$C159)</f>
        <v>0</v>
      </c>
      <c r="EH159" s="14">
        <f>SUMIFS(TB_Balance_10,TB_Entity,EH$7,Cards_Selection,$C159)</f>
        <v>0</v>
      </c>
      <c r="EI159" s="14">
        <f t="shared" ref="EI159:EI174" si="970">IF(EI$6&lt;=month_of_report,(IFERROR(INDEX($X$8:$AI$277,MATCH($CR159,$C$8:$C$277,0),MATCH(EI$6,$X$6:$AI$6,0)),0)),0)</f>
        <v>0</v>
      </c>
      <c r="EJ159" s="14">
        <f>SUMIFS(TB_Balance_11,TB_Entity,EJ$7,Cards_Selection,$C159)</f>
        <v>0</v>
      </c>
      <c r="EK159" s="14">
        <f>SUMIFS(TB_Balance_11,TB_Entity,EK$7,Cards_Selection,$C159)</f>
        <v>0</v>
      </c>
      <c r="EL159" s="14">
        <f t="shared" ref="EL159:EL174" si="971">IF(EL$6&lt;=month_of_report,(IFERROR(INDEX($X$8:$AI$277,MATCH($CR159,$C$8:$C$277,0),MATCH(EL$6,$X$6:$AI$6,0)),0)),0)</f>
        <v>0</v>
      </c>
      <c r="EM159" s="14">
        <f>SUMIFS(TB_Balance_12,TB_Entity,EM$7,Cards_Selection,$C159)</f>
        <v>0</v>
      </c>
      <c r="EN159" s="14">
        <f>SUMIFS(TB_Balance_12,TB_Entity,EN$7,Cards_Selection,$C159)</f>
        <v>0</v>
      </c>
      <c r="EO159" s="14">
        <f t="shared" ref="EO159:EO174" si="972">IF(EO$6&lt;=month_of_report,(IFERROR(INDEX($X$8:$AI$277,MATCH($CR159,$C$8:$C$277,0),MATCH(EO$6,$X$6:$AI$6,0)),0)),0)</f>
        <v>0</v>
      </c>
      <c r="EP159" s="14">
        <f>EM159</f>
        <v>0</v>
      </c>
      <c r="EQ159" s="14">
        <f>EN159</f>
        <v>0</v>
      </c>
      <c r="ER159" s="14">
        <f>EO159</f>
        <v>0</v>
      </c>
      <c r="ES159" s="602"/>
    </row>
    <row r="160" spans="2:149" hidden="1" outlineLevel="1" x14ac:dyDescent="0.25">
      <c r="B160" s="601"/>
      <c r="C160" s="653"/>
      <c r="D160" s="602" t="str">
        <f t="shared" si="908"/>
        <v/>
      </c>
      <c r="F160" t="str">
        <f t="shared" si="957"/>
        <v/>
      </c>
      <c r="H160" s="9">
        <f t="shared" ref="H160:H174" si="973">INDEX($X160:$AI160,,MATCH($H$6,$X$6:$AI$6,0))</f>
        <v>0</v>
      </c>
      <c r="I160" s="9">
        <f ca="1">SUMIF(Cards_selection_BPL,$C160,INDIRECT(Index!$P$16))</f>
        <v>0</v>
      </c>
      <c r="J160" s="123">
        <f t="shared" ref="J160:J174" ca="1" si="974">-H160+I160</f>
        <v>0</v>
      </c>
      <c r="L160" s="9">
        <f t="shared" ref="L160:L174" si="975">IF(LEFT($L$6,2)="Q1",SUMIFS($X160:$Z160,$X$6:$Z$6,"&lt;="&amp;month_of_report),IF(LEFT($L$6,2)="Q2",SUMIFS($AA160:$AC160,$AA$6:$AC$6,"&lt;="&amp;month_of_report),IF(LEFT($L$6,2)="Q3",SUMIFS($AD160:$AF160,$AD$6:$AF$6,"&lt;="&amp;month_of_report),IF(LEFT($L$6,2)="Q4",SUMIFS($AG160:$AI160,$AG$6:$AI$6,"&lt;="&amp;month_of_report),0))))</f>
        <v>0</v>
      </c>
      <c r="M160" s="9">
        <f ca="1">IF(LEFT($L$6,2)="Q1",SUMIF(Cards_selection_BPL,$C160,INDIRECT(Index!$Q$16)),IF(LEFT($L$6,2)="Q2",SUMIF(Cards_selection_BPL,$C160,INDIRECT(Index!$Q$16))-SUMIF(Cards_selection_BPL,$C160,Balance_bplm_03),IF(LEFT($L$6,2)="Q3",SUMIF(Cards_selection_BPL,$C160,INDIRECT(Index!$Q$16))-SUMIF(Cards_selection_BPL,$C160,Balance_bplm_06),IF(LEFT($L$6,2)="Q4",SUMIF(Cards_selection_BPL,$C160,INDIRECT(Index!$Q$16))-SUMIF(Cards_selection_BPL,$C160,Balance_bplm_09),0))))</f>
        <v>0</v>
      </c>
      <c r="N160" s="123">
        <f t="shared" ref="N160:N174" ca="1" si="976">-L160+M160</f>
        <v>0</v>
      </c>
      <c r="P160" s="9">
        <f t="shared" ref="P160:P174" si="977">SUMIFS($X160:$AI160,$X$6:$AI$6,"&lt;="&amp;month_of_report)</f>
        <v>0</v>
      </c>
      <c r="Q160" s="9">
        <f ca="1">SUMIF(Cards_selection_BPL,$C160,INDIRECT(Index!$Q$16))</f>
        <v>0</v>
      </c>
      <c r="R160" s="123">
        <f t="shared" ref="R160:R174" ca="1" si="978">-P160+Q160</f>
        <v>0</v>
      </c>
      <c r="S160" s="602"/>
      <c r="U160" s="601"/>
      <c r="V160" s="64"/>
      <c r="W160" s="64"/>
      <c r="X160" s="9">
        <f t="shared" si="958"/>
        <v>0</v>
      </c>
      <c r="Y160" s="9">
        <f t="shared" ref="Y160:Y174" si="979">IF(Y$6&lt;=month_of_report,(SUMIF(Cards_Selection,$C160,TB_Balance_02)-SUMIF(Cards_Selection,$C160,TB_Balance_01)),0)</f>
        <v>0</v>
      </c>
      <c r="Z160" s="9">
        <f t="shared" ref="Z160:Z174" si="980">IF(Z$6&lt;=month_of_report,(SUMIF(Cards_Selection,$C160,TB_Balance_03)-SUMIF(Cards_Selection,$C160,TB_Balance_02)),0)</f>
        <v>0</v>
      </c>
      <c r="AA160" s="9">
        <f t="shared" ref="AA160:AA174" si="981">IF(AA$6&lt;=month_of_report,(SUMIF(Cards_Selection,$C160,TB_Balance_04)-SUMIF(Cards_Selection,$C160,TB_Balance_03)),0)</f>
        <v>0</v>
      </c>
      <c r="AB160" s="9">
        <f t="shared" ref="AB160:AB174" si="982">IF(AB$6&lt;=month_of_report,(SUMIF(Cards_Selection,$C160,TB_Balance_05)-SUMIF(Cards_Selection,$C160,TB_Balance_04)),0)</f>
        <v>0</v>
      </c>
      <c r="AC160" s="9">
        <f t="shared" ref="AC160:AC174" si="983">IF(AC$6&lt;=month_of_report,(SUMIF(Cards_Selection,$C160,TB_Balance_06)-SUMIF(Cards_Selection,$C160,TB_Balance_05)),0)</f>
        <v>0</v>
      </c>
      <c r="AD160" s="9">
        <f t="shared" ref="AD160:AD174" si="984">IF(AD$6&lt;=month_of_report,(SUMIF(Cards_Selection,$C160,TB_Balance_07)-SUMIF(Cards_Selection,$C160,TB_Balance_06)),0)</f>
        <v>0</v>
      </c>
      <c r="AE160" s="9">
        <f t="shared" ref="AE160:AE174" si="985">IF(AE$6&lt;=month_of_report,(SUMIF(Cards_Selection,$C160,TB_Balance_08)-SUMIF(Cards_Selection,$C160,TB_Balance_07)),0)</f>
        <v>0</v>
      </c>
      <c r="AF160" s="827">
        <f t="shared" ref="AF160:AF174" si="986">IF(AF$6&lt;=month_of_report,(SUMIF(Cards_Selection,$C160,TB_Balance_09)-SUMIF(Cards_Selection,$C160,TB_Balance_08)),0)</f>
        <v>0</v>
      </c>
      <c r="AG160" s="9">
        <f t="shared" ref="AG160:AG174" si="987">IF(AG$6&lt;=month_of_report,(SUMIF(Cards_Selection,$C160,TB_Balance_10)-SUMIF(Cards_Selection,$C160,TB_Balance_09)),0)</f>
        <v>0</v>
      </c>
      <c r="AH160" s="9">
        <f t="shared" ref="AH160:AH174" si="988">IF(AH$6&lt;=month_of_report,(SUMIF(Cards_Selection,$C160,TB_Balance_11)-SUMIF(Cards_Selection,$C160,TB_Balance_10)),0)</f>
        <v>0</v>
      </c>
      <c r="AI160" s="827">
        <f t="shared" ref="AI160:AI174" si="989">IF(AI$6&lt;=month_of_report,(SUMIF(Cards_Selection,$C160,TB_Balance_12)-SUMIF(Cards_Selection,$C160,TB_Balance_11)),0)</f>
        <v>0</v>
      </c>
      <c r="AJ160" s="602"/>
      <c r="AL160" s="601"/>
      <c r="AM160" s="882">
        <f t="shared" ref="AM160:AM174" si="990">P160</f>
        <v>0</v>
      </c>
      <c r="AN160" s="9">
        <f t="shared" si="959"/>
        <v>0</v>
      </c>
      <c r="AO160" s="602"/>
      <c r="AR160" s="601" t="str">
        <f t="shared" si="909"/>
        <v/>
      </c>
      <c r="AS160" t="str">
        <f t="shared" si="910"/>
        <v/>
      </c>
      <c r="AT160" s="602" t="str">
        <f t="shared" si="811"/>
        <v/>
      </c>
      <c r="AU160" t="str">
        <f t="shared" si="911"/>
        <v/>
      </c>
      <c r="AV160" t="str">
        <f t="shared" si="912"/>
        <v/>
      </c>
      <c r="AX160" s="64"/>
      <c r="AY160" s="64"/>
      <c r="AZ160" s="64"/>
      <c r="BA160" s="64"/>
      <c r="BB160" s="64"/>
      <c r="BC160" s="688">
        <f>SUM(AZ160:BB160)</f>
        <v>0</v>
      </c>
      <c r="BD160" s="64"/>
      <c r="BE160" s="64"/>
      <c r="BF160" s="64"/>
      <c r="BG160" s="688">
        <f>SUM(BD160:BF160)</f>
        <v>0</v>
      </c>
      <c r="BH160" s="64"/>
      <c r="BI160" s="64"/>
      <c r="BJ160" s="64"/>
      <c r="BK160" s="688">
        <f>SUM(BH160:BJ160)</f>
        <v>0</v>
      </c>
      <c r="BL160" s="64"/>
      <c r="BM160" s="64"/>
      <c r="BN160" s="64"/>
      <c r="BO160" s="688">
        <f>SUM(BL160:BN160)</f>
        <v>0</v>
      </c>
      <c r="BP160" s="687">
        <f t="shared" ref="BP160:BP174" si="991">BO160+BK160+BG160+BC160</f>
        <v>0</v>
      </c>
      <c r="BQ160" s="602"/>
      <c r="BS160" s="615">
        <f t="shared" si="960"/>
        <v>0</v>
      </c>
      <c r="BT160" s="9">
        <f t="shared" si="960"/>
        <v>0</v>
      </c>
      <c r="BU160" s="9">
        <f t="shared" ref="BU160:CO174" si="992">SUM(BS160:BT160)</f>
        <v>0</v>
      </c>
      <c r="BV160" s="9">
        <f t="shared" si="960"/>
        <v>0</v>
      </c>
      <c r="BW160" s="9">
        <f t="shared" si="992"/>
        <v>0</v>
      </c>
      <c r="BX160" s="9">
        <f t="shared" si="960"/>
        <v>0</v>
      </c>
      <c r="BY160" s="9">
        <f t="shared" si="992"/>
        <v>0</v>
      </c>
      <c r="BZ160" s="9">
        <f t="shared" si="960"/>
        <v>0</v>
      </c>
      <c r="CA160" s="9">
        <f t="shared" si="992"/>
        <v>0</v>
      </c>
      <c r="CB160" s="9">
        <f t="shared" si="960"/>
        <v>0</v>
      </c>
      <c r="CC160" s="9">
        <f t="shared" si="992"/>
        <v>0</v>
      </c>
      <c r="CD160" s="9">
        <f t="shared" si="960"/>
        <v>0</v>
      </c>
      <c r="CE160" s="9">
        <f t="shared" si="992"/>
        <v>0</v>
      </c>
      <c r="CF160" s="9">
        <f t="shared" si="960"/>
        <v>0</v>
      </c>
      <c r="CG160" s="9">
        <f t="shared" si="992"/>
        <v>0</v>
      </c>
      <c r="CH160" s="9">
        <f t="shared" si="960"/>
        <v>0</v>
      </c>
      <c r="CI160" s="9">
        <f t="shared" si="992"/>
        <v>0</v>
      </c>
      <c r="CJ160" s="9">
        <f t="shared" si="960"/>
        <v>0</v>
      </c>
      <c r="CK160" s="9">
        <f t="shared" si="992"/>
        <v>0</v>
      </c>
      <c r="CL160" s="9">
        <f t="shared" si="960"/>
        <v>0</v>
      </c>
      <c r="CM160" s="9">
        <f t="shared" si="992"/>
        <v>0</v>
      </c>
      <c r="CN160" s="9">
        <f t="shared" si="960"/>
        <v>0</v>
      </c>
      <c r="CO160" s="616">
        <f t="shared" si="992"/>
        <v>0</v>
      </c>
      <c r="CQ160" s="601"/>
      <c r="CR160" t="str">
        <f t="shared" si="904"/>
        <v/>
      </c>
      <c r="CS160" s="602" t="str">
        <f t="shared" si="956"/>
        <v/>
      </c>
      <c r="CT160" t="str">
        <f t="shared" si="905"/>
        <v/>
      </c>
      <c r="CU160" t="str">
        <f t="shared" si="906"/>
        <v/>
      </c>
      <c r="CW160" s="9">
        <f t="shared" ref="CW160:CX174" si="993">IF(CW$6&gt;month_of_report,0,SUMIFS(TB_Balance_01,TB_Entity,CW$7,Cards_Selection,$CR160))</f>
        <v>0</v>
      </c>
      <c r="CX160" s="9">
        <f t="shared" si="993"/>
        <v>0</v>
      </c>
      <c r="CY160" s="9">
        <f t="shared" si="961"/>
        <v>0</v>
      </c>
      <c r="CZ160" s="9">
        <f t="shared" ref="CZ160:DA174" si="994">IF(CZ$6&gt;month_of_report,0,SUMIFS(TB_Balance_02,TB_Entity,CZ$7,Cards_Selection,$CR160)-SUMIFS(TB_Balance_01,TB_Entity,CZ$7,Cards_Selection,$CR160))</f>
        <v>0</v>
      </c>
      <c r="DA160" s="9">
        <f t="shared" si="994"/>
        <v>0</v>
      </c>
      <c r="DB160" s="9">
        <f t="shared" si="962"/>
        <v>0</v>
      </c>
      <c r="DC160" s="9">
        <f t="shared" ref="DC160:DD174" si="995">IF(DC$6&gt;month_of_report,0,SUMIFS(TB_Balance_03,TB_Entity,DC$7,Cards_Selection,$CR160)-SUMIFS(TB_Balance_02,TB_Entity,DC$7,Cards_Selection,$CR160))</f>
        <v>0</v>
      </c>
      <c r="DD160" s="9">
        <f t="shared" si="995"/>
        <v>0</v>
      </c>
      <c r="DE160" s="9">
        <f t="shared" si="963"/>
        <v>0</v>
      </c>
      <c r="DF160" s="9">
        <f t="shared" ref="DF160:DF174" si="996">SUM(DC160,CZ160,CW160)</f>
        <v>0</v>
      </c>
      <c r="DG160" s="9">
        <f t="shared" ref="DG160:DG174" si="997">SUM(DD160,DA160,CX160)</f>
        <v>0</v>
      </c>
      <c r="DH160" s="9">
        <f t="shared" ref="DH160:DH174" si="998">SUM(DE160,DB160,CY160)</f>
        <v>0</v>
      </c>
      <c r="DI160" s="9">
        <f t="shared" ref="DI160:DJ174" si="999">IF(DI$6&gt;month_of_report,0,SUMIFS(TB_Balance_04,TB_Entity,DI$7,Cards_Selection,$CR160)-SUMIFS(TB_Balance_03,TB_Entity,DI$7,Cards_Selection,$CR160))</f>
        <v>0</v>
      </c>
      <c r="DJ160" s="9">
        <f t="shared" si="999"/>
        <v>0</v>
      </c>
      <c r="DK160" s="9">
        <f t="shared" si="964"/>
        <v>0</v>
      </c>
      <c r="DL160" s="9">
        <f t="shared" ref="DL160:DM174" si="1000">IF(DL$6&gt;month_of_report,0,SUMIFS(TB_Balance_05,TB_Entity,DL$7,Cards_Selection,$CR160)-SUMIFS(TB_Balance_04,TB_Entity,DL$7,Cards_Selection,$CR160))</f>
        <v>0</v>
      </c>
      <c r="DM160" s="9">
        <f t="shared" si="1000"/>
        <v>0</v>
      </c>
      <c r="DN160" s="9">
        <f t="shared" si="965"/>
        <v>0</v>
      </c>
      <c r="DO160" s="9">
        <f t="shared" ref="DO160:DP174" si="1001">IF(DO$6&gt;month_of_report,0,SUMIFS(TB_Balance_06,TB_Entity,DO$7,Cards_Selection,$CR160)-SUMIFS(TB_Balance_05,TB_Entity,DO$7,Cards_Selection,$CR160))</f>
        <v>0</v>
      </c>
      <c r="DP160" s="9">
        <f t="shared" si="1001"/>
        <v>0</v>
      </c>
      <c r="DQ160" s="9">
        <f t="shared" si="966"/>
        <v>0</v>
      </c>
      <c r="DR160" s="9">
        <f t="shared" ref="DR160:DR174" si="1002">SUM(DO160,DL160,DI160)</f>
        <v>0</v>
      </c>
      <c r="DS160" s="9">
        <f t="shared" ref="DS160:DS174" si="1003">SUM(DP160,DM160,DJ160)</f>
        <v>0</v>
      </c>
      <c r="DT160" s="9">
        <f t="shared" ref="DT160:DT174" si="1004">SUM(DQ160,DN160,DK160)</f>
        <v>0</v>
      </c>
      <c r="DU160" s="9">
        <f t="shared" ref="DU160:DV174" si="1005">IF(DU$6&gt;month_of_report,0,SUMIFS(TB_Balance_07,TB_Entity,DU$7,Cards_Selection,$CR160)-SUMIFS(TB_Balance_06,TB_Entity,DU$7,Cards_Selection,$CR160))</f>
        <v>0</v>
      </c>
      <c r="DV160" s="9">
        <f t="shared" si="1005"/>
        <v>0</v>
      </c>
      <c r="DW160" s="9">
        <f t="shared" si="967"/>
        <v>0</v>
      </c>
      <c r="DX160" s="9">
        <f t="shared" ref="DX160:DY174" si="1006">IF(DX$6&gt;month_of_report,0,SUMIFS(TB_Balance_08,TB_Entity,DX$7,Cards_Selection,$CR160)-SUMIFS(TB_Balance_07,TB_Entity,DX$7,Cards_Selection,$CR160))</f>
        <v>0</v>
      </c>
      <c r="DY160" s="9">
        <f t="shared" si="1006"/>
        <v>0</v>
      </c>
      <c r="DZ160" s="9">
        <f t="shared" si="968"/>
        <v>0</v>
      </c>
      <c r="EA160" s="9">
        <f t="shared" ref="EA160:EB174" si="1007">IF(EA$6&gt;month_of_report,0,SUMIFS(TB_Balance_09,TB_Entity,EA$7,Cards_Selection,$CR160)-SUMIFS(TB_Balance_08,TB_Entity,EA$7,Cards_Selection,$CR160))</f>
        <v>0</v>
      </c>
      <c r="EB160" s="9">
        <f t="shared" si="1007"/>
        <v>0</v>
      </c>
      <c r="EC160" s="9">
        <f t="shared" si="969"/>
        <v>0</v>
      </c>
      <c r="ED160" s="9">
        <f t="shared" ref="ED160:ED174" si="1008">SUM(EA160,DX160,DU160)</f>
        <v>0</v>
      </c>
      <c r="EE160" s="9">
        <f t="shared" ref="EE160:EE174" si="1009">SUM(EB160,DY160,DV160)</f>
        <v>0</v>
      </c>
      <c r="EF160" s="9">
        <f t="shared" ref="EF160:EF174" si="1010">SUM(EC160,DZ160,DW160)</f>
        <v>0</v>
      </c>
      <c r="EG160" s="9">
        <f t="shared" ref="EG160:EH174" si="1011">IF(EG$6&gt;month_of_report,0,SUMIFS(TB_Balance_10,TB_Entity,EG$7,Cards_Selection,$CR160)-SUMIFS(TB_Balance_09,TB_Entity,EG$7,Cards_Selection,$CR160))</f>
        <v>0</v>
      </c>
      <c r="EH160" s="9">
        <f t="shared" si="1011"/>
        <v>0</v>
      </c>
      <c r="EI160" s="9">
        <f t="shared" si="970"/>
        <v>0</v>
      </c>
      <c r="EJ160" s="9">
        <f t="shared" ref="EJ160:EK174" si="1012">IF(EJ$6&gt;month_of_report,0,SUMIFS(TB_Balance_11,TB_Entity,EJ$7,Cards_Selection,$CR160)-SUMIFS(TB_Balance_10,TB_Entity,EJ$7,Cards_Selection,$CR160))</f>
        <v>0</v>
      </c>
      <c r="EK160" s="9">
        <f t="shared" si="1012"/>
        <v>0</v>
      </c>
      <c r="EL160" s="9">
        <f t="shared" si="971"/>
        <v>0</v>
      </c>
      <c r="EM160" s="9">
        <f t="shared" ref="EM160:EN174" si="1013">IF(EM$6&gt;month_of_report,0,SUMIFS(TB_Balance_12,TB_Entity,EM$7,Cards_Selection,$CR160)-SUMIFS(TB_Balance_11,TB_Entity,EM$7,Cards_Selection,$CR160))</f>
        <v>0</v>
      </c>
      <c r="EN160" s="9">
        <f t="shared" si="1013"/>
        <v>0</v>
      </c>
      <c r="EO160" s="9">
        <f t="shared" si="972"/>
        <v>0</v>
      </c>
      <c r="EP160" s="9">
        <f t="shared" ref="EP160:EP174" si="1014">SUM(EM160,EJ160,EG160)</f>
        <v>0</v>
      </c>
      <c r="EQ160" s="9">
        <f t="shared" ref="EQ160:EQ174" si="1015">SUM(EN160,EK160,EH160)</f>
        <v>0</v>
      </c>
      <c r="ER160" s="9">
        <f t="shared" ref="ER160:ER174" si="1016">SUM(EO160,EL160,EI160)</f>
        <v>0</v>
      </c>
      <c r="ES160" s="602"/>
    </row>
    <row r="161" spans="2:149" hidden="1" outlineLevel="1" x14ac:dyDescent="0.25">
      <c r="B161" s="601"/>
      <c r="C161" s="653"/>
      <c r="D161" s="602" t="str">
        <f t="shared" si="908"/>
        <v/>
      </c>
      <c r="F161" t="str">
        <f t="shared" si="957"/>
        <v/>
      </c>
      <c r="H161" s="9">
        <f t="shared" si="973"/>
        <v>0</v>
      </c>
      <c r="I161" s="9">
        <f ca="1">SUMIF(Cards_selection_BPL,$C161,INDIRECT(Index!$P$16))</f>
        <v>0</v>
      </c>
      <c r="J161" s="120">
        <f t="shared" ca="1" si="974"/>
        <v>0</v>
      </c>
      <c r="L161" s="9">
        <f t="shared" si="975"/>
        <v>0</v>
      </c>
      <c r="M161" s="9">
        <f ca="1">IF(LEFT($L$6,2)="Q1",SUMIF(Cards_selection_BPL,$C161,INDIRECT(Index!$Q$16)),IF(LEFT($L$6,2)="Q2",SUMIF(Cards_selection_BPL,$C161,INDIRECT(Index!$Q$16))-SUMIF(Cards_selection_BPL,$C161,Balance_bplm_03),IF(LEFT($L$6,2)="Q3",SUMIF(Cards_selection_BPL,$C161,INDIRECT(Index!$Q$16))-SUMIF(Cards_selection_BPL,$C161,Balance_bplm_06),IF(LEFT($L$6,2)="Q4",SUMIF(Cards_selection_BPL,$C161,INDIRECT(Index!$Q$16))-SUMIF(Cards_selection_BPL,$C161,Balance_bplm_09),0))))</f>
        <v>0</v>
      </c>
      <c r="N161" s="120">
        <f t="shared" ca="1" si="976"/>
        <v>0</v>
      </c>
      <c r="P161" s="9">
        <f t="shared" si="977"/>
        <v>0</v>
      </c>
      <c r="Q161" s="9">
        <f ca="1">SUMIF(Cards_selection_BPL,$C161,INDIRECT(Index!$Q$16))</f>
        <v>0</v>
      </c>
      <c r="R161" s="120">
        <f t="shared" ca="1" si="978"/>
        <v>0</v>
      </c>
      <c r="S161" s="602"/>
      <c r="U161" s="601"/>
      <c r="V161" s="64"/>
      <c r="W161" s="64"/>
      <c r="X161" s="9">
        <f t="shared" si="958"/>
        <v>0</v>
      </c>
      <c r="Y161" s="9">
        <f t="shared" si="979"/>
        <v>0</v>
      </c>
      <c r="Z161" s="9">
        <f t="shared" si="980"/>
        <v>0</v>
      </c>
      <c r="AA161" s="9">
        <f t="shared" si="981"/>
        <v>0</v>
      </c>
      <c r="AB161" s="9">
        <f t="shared" si="982"/>
        <v>0</v>
      </c>
      <c r="AC161" s="9">
        <f t="shared" si="983"/>
        <v>0</v>
      </c>
      <c r="AD161" s="9">
        <f t="shared" si="984"/>
        <v>0</v>
      </c>
      <c r="AE161" s="9">
        <f t="shared" si="985"/>
        <v>0</v>
      </c>
      <c r="AF161" s="827">
        <f t="shared" si="986"/>
        <v>0</v>
      </c>
      <c r="AG161" s="9">
        <f t="shared" si="987"/>
        <v>0</v>
      </c>
      <c r="AH161" s="9">
        <f t="shared" si="988"/>
        <v>0</v>
      </c>
      <c r="AI161" s="827">
        <f t="shared" si="989"/>
        <v>0</v>
      </c>
      <c r="AJ161" s="602"/>
      <c r="AL161" s="601"/>
      <c r="AM161" s="882">
        <f t="shared" si="990"/>
        <v>0</v>
      </c>
      <c r="AN161" s="9">
        <f t="shared" si="959"/>
        <v>0</v>
      </c>
      <c r="AO161" s="602"/>
      <c r="AR161" s="601" t="str">
        <f t="shared" si="909"/>
        <v/>
      </c>
      <c r="AS161" t="str">
        <f t="shared" si="910"/>
        <v/>
      </c>
      <c r="AT161" s="602" t="str">
        <f t="shared" si="811"/>
        <v/>
      </c>
      <c r="AU161" t="str">
        <f t="shared" si="911"/>
        <v/>
      </c>
      <c r="AV161" t="str">
        <f t="shared" si="912"/>
        <v/>
      </c>
      <c r="AX161" s="64"/>
      <c r="AY161" s="64"/>
      <c r="AZ161" s="64"/>
      <c r="BA161" s="64"/>
      <c r="BB161" s="64"/>
      <c r="BC161" s="688">
        <f t="shared" ref="BC161:BC174" si="1017">SUM(AZ161:BB161)</f>
        <v>0</v>
      </c>
      <c r="BD161" s="64"/>
      <c r="BE161" s="64"/>
      <c r="BF161" s="64"/>
      <c r="BG161" s="688">
        <f t="shared" ref="BG161:BG174" si="1018">SUM(BD161:BF161)</f>
        <v>0</v>
      </c>
      <c r="BH161" s="64"/>
      <c r="BI161" s="64"/>
      <c r="BJ161" s="64"/>
      <c r="BK161" s="688">
        <f t="shared" ref="BK161:BK174" si="1019">SUM(BH161:BJ161)</f>
        <v>0</v>
      </c>
      <c r="BL161" s="64"/>
      <c r="BM161" s="64"/>
      <c r="BN161" s="64"/>
      <c r="BO161" s="688">
        <f t="shared" ref="BO161:BO174" si="1020">SUM(BL161:BN161)</f>
        <v>0</v>
      </c>
      <c r="BP161" s="687">
        <f t="shared" si="991"/>
        <v>0</v>
      </c>
      <c r="BQ161" s="602"/>
      <c r="BS161" s="615">
        <f t="shared" si="960"/>
        <v>0</v>
      </c>
      <c r="BT161" s="9">
        <f t="shared" si="960"/>
        <v>0</v>
      </c>
      <c r="BU161" s="9">
        <f t="shared" si="992"/>
        <v>0</v>
      </c>
      <c r="BV161" s="9">
        <f t="shared" si="960"/>
        <v>0</v>
      </c>
      <c r="BW161" s="9">
        <f t="shared" si="992"/>
        <v>0</v>
      </c>
      <c r="BX161" s="9">
        <f t="shared" si="960"/>
        <v>0</v>
      </c>
      <c r="BY161" s="9">
        <f t="shared" si="992"/>
        <v>0</v>
      </c>
      <c r="BZ161" s="9">
        <f t="shared" si="960"/>
        <v>0</v>
      </c>
      <c r="CA161" s="9">
        <f t="shared" si="992"/>
        <v>0</v>
      </c>
      <c r="CB161" s="9">
        <f t="shared" si="960"/>
        <v>0</v>
      </c>
      <c r="CC161" s="9">
        <f t="shared" si="992"/>
        <v>0</v>
      </c>
      <c r="CD161" s="9">
        <f t="shared" si="960"/>
        <v>0</v>
      </c>
      <c r="CE161" s="9">
        <f t="shared" si="992"/>
        <v>0</v>
      </c>
      <c r="CF161" s="9">
        <f t="shared" si="960"/>
        <v>0</v>
      </c>
      <c r="CG161" s="9">
        <f t="shared" si="992"/>
        <v>0</v>
      </c>
      <c r="CH161" s="9">
        <f t="shared" si="960"/>
        <v>0</v>
      </c>
      <c r="CI161" s="9">
        <f t="shared" si="992"/>
        <v>0</v>
      </c>
      <c r="CJ161" s="9">
        <f t="shared" si="960"/>
        <v>0</v>
      </c>
      <c r="CK161" s="9">
        <f t="shared" si="992"/>
        <v>0</v>
      </c>
      <c r="CL161" s="9">
        <f t="shared" si="960"/>
        <v>0</v>
      </c>
      <c r="CM161" s="9">
        <f t="shared" si="992"/>
        <v>0</v>
      </c>
      <c r="CN161" s="9">
        <f t="shared" si="960"/>
        <v>0</v>
      </c>
      <c r="CO161" s="616">
        <f t="shared" si="992"/>
        <v>0</v>
      </c>
      <c r="CQ161" s="601"/>
      <c r="CR161" t="str">
        <f t="shared" si="904"/>
        <v/>
      </c>
      <c r="CS161" s="602" t="str">
        <f t="shared" si="956"/>
        <v/>
      </c>
      <c r="CT161" t="str">
        <f t="shared" si="905"/>
        <v/>
      </c>
      <c r="CU161" t="str">
        <f t="shared" si="906"/>
        <v/>
      </c>
      <c r="CW161" s="9">
        <f t="shared" si="993"/>
        <v>0</v>
      </c>
      <c r="CX161" s="9">
        <f t="shared" si="993"/>
        <v>0</v>
      </c>
      <c r="CY161" s="9">
        <f t="shared" si="961"/>
        <v>0</v>
      </c>
      <c r="CZ161" s="9">
        <f t="shared" si="994"/>
        <v>0</v>
      </c>
      <c r="DA161" s="9">
        <f t="shared" si="994"/>
        <v>0</v>
      </c>
      <c r="DB161" s="9">
        <f t="shared" si="962"/>
        <v>0</v>
      </c>
      <c r="DC161" s="9">
        <f t="shared" si="995"/>
        <v>0</v>
      </c>
      <c r="DD161" s="9">
        <f t="shared" si="995"/>
        <v>0</v>
      </c>
      <c r="DE161" s="9">
        <f t="shared" si="963"/>
        <v>0</v>
      </c>
      <c r="DF161" s="9">
        <f t="shared" si="996"/>
        <v>0</v>
      </c>
      <c r="DG161" s="9">
        <f t="shared" si="997"/>
        <v>0</v>
      </c>
      <c r="DH161" s="9">
        <f t="shared" si="998"/>
        <v>0</v>
      </c>
      <c r="DI161" s="9">
        <f t="shared" si="999"/>
        <v>0</v>
      </c>
      <c r="DJ161" s="9">
        <f t="shared" si="999"/>
        <v>0</v>
      </c>
      <c r="DK161" s="9">
        <f t="shared" si="964"/>
        <v>0</v>
      </c>
      <c r="DL161" s="9">
        <f t="shared" si="1000"/>
        <v>0</v>
      </c>
      <c r="DM161" s="9">
        <f t="shared" si="1000"/>
        <v>0</v>
      </c>
      <c r="DN161" s="9">
        <f t="shared" si="965"/>
        <v>0</v>
      </c>
      <c r="DO161" s="9">
        <f t="shared" si="1001"/>
        <v>0</v>
      </c>
      <c r="DP161" s="9">
        <f t="shared" si="1001"/>
        <v>0</v>
      </c>
      <c r="DQ161" s="9">
        <f t="shared" si="966"/>
        <v>0</v>
      </c>
      <c r="DR161" s="9">
        <f t="shared" si="1002"/>
        <v>0</v>
      </c>
      <c r="DS161" s="9">
        <f t="shared" si="1003"/>
        <v>0</v>
      </c>
      <c r="DT161" s="9">
        <f t="shared" si="1004"/>
        <v>0</v>
      </c>
      <c r="DU161" s="9">
        <f t="shared" si="1005"/>
        <v>0</v>
      </c>
      <c r="DV161" s="9">
        <f t="shared" si="1005"/>
        <v>0</v>
      </c>
      <c r="DW161" s="9">
        <f t="shared" si="967"/>
        <v>0</v>
      </c>
      <c r="DX161" s="9">
        <f t="shared" si="1006"/>
        <v>0</v>
      </c>
      <c r="DY161" s="9">
        <f t="shared" si="1006"/>
        <v>0</v>
      </c>
      <c r="DZ161" s="9">
        <f t="shared" si="968"/>
        <v>0</v>
      </c>
      <c r="EA161" s="9">
        <f t="shared" si="1007"/>
        <v>0</v>
      </c>
      <c r="EB161" s="9">
        <f t="shared" si="1007"/>
        <v>0</v>
      </c>
      <c r="EC161" s="9">
        <f t="shared" si="969"/>
        <v>0</v>
      </c>
      <c r="ED161" s="9">
        <f t="shared" si="1008"/>
        <v>0</v>
      </c>
      <c r="EE161" s="9">
        <f t="shared" si="1009"/>
        <v>0</v>
      </c>
      <c r="EF161" s="9">
        <f t="shared" si="1010"/>
        <v>0</v>
      </c>
      <c r="EG161" s="9">
        <f t="shared" si="1011"/>
        <v>0</v>
      </c>
      <c r="EH161" s="9">
        <f t="shared" si="1011"/>
        <v>0</v>
      </c>
      <c r="EI161" s="9">
        <f t="shared" si="970"/>
        <v>0</v>
      </c>
      <c r="EJ161" s="9">
        <f t="shared" si="1012"/>
        <v>0</v>
      </c>
      <c r="EK161" s="9">
        <f t="shared" si="1012"/>
        <v>0</v>
      </c>
      <c r="EL161" s="9">
        <f t="shared" si="971"/>
        <v>0</v>
      </c>
      <c r="EM161" s="9">
        <f t="shared" si="1013"/>
        <v>0</v>
      </c>
      <c r="EN161" s="9">
        <f t="shared" si="1013"/>
        <v>0</v>
      </c>
      <c r="EO161" s="9">
        <f t="shared" si="972"/>
        <v>0</v>
      </c>
      <c r="EP161" s="9">
        <f t="shared" si="1014"/>
        <v>0</v>
      </c>
      <c r="EQ161" s="9">
        <f t="shared" si="1015"/>
        <v>0</v>
      </c>
      <c r="ER161" s="9">
        <f t="shared" si="1016"/>
        <v>0</v>
      </c>
      <c r="ES161" s="602"/>
    </row>
    <row r="162" spans="2:149" hidden="1" outlineLevel="1" x14ac:dyDescent="0.25">
      <c r="B162" s="601"/>
      <c r="C162" s="653"/>
      <c r="D162" s="602" t="str">
        <f t="shared" si="908"/>
        <v/>
      </c>
      <c r="F162" t="str">
        <f t="shared" si="957"/>
        <v/>
      </c>
      <c r="H162" s="9">
        <f t="shared" si="973"/>
        <v>0</v>
      </c>
      <c r="I162" s="9">
        <f ca="1">SUMIF(Cards_selection_BPL,$C162,INDIRECT(Index!$P$16))</f>
        <v>0</v>
      </c>
      <c r="J162" s="120">
        <f t="shared" ca="1" si="974"/>
        <v>0</v>
      </c>
      <c r="L162" s="9">
        <f t="shared" si="975"/>
        <v>0</v>
      </c>
      <c r="M162" s="9">
        <f ca="1">IF(LEFT($L$6,2)="Q1",SUMIF(Cards_selection_BPL,$C162,INDIRECT(Index!$Q$16)),IF(LEFT($L$6,2)="Q2",SUMIF(Cards_selection_BPL,$C162,INDIRECT(Index!$Q$16))-SUMIF(Cards_selection_BPL,$C162,Balance_bplm_03),IF(LEFT($L$6,2)="Q3",SUMIF(Cards_selection_BPL,$C162,INDIRECT(Index!$Q$16))-SUMIF(Cards_selection_BPL,$C162,Balance_bplm_06),IF(LEFT($L$6,2)="Q4",SUMIF(Cards_selection_BPL,$C162,INDIRECT(Index!$Q$16))-SUMIF(Cards_selection_BPL,$C162,Balance_bplm_09),0))))</f>
        <v>0</v>
      </c>
      <c r="N162" s="120">
        <f t="shared" ca="1" si="976"/>
        <v>0</v>
      </c>
      <c r="P162" s="9">
        <f t="shared" si="977"/>
        <v>0</v>
      </c>
      <c r="Q162" s="9">
        <f ca="1">SUMIF(Cards_selection_BPL,$C162,INDIRECT(Index!$Q$16))</f>
        <v>0</v>
      </c>
      <c r="R162" s="120">
        <f t="shared" ca="1" si="978"/>
        <v>0</v>
      </c>
      <c r="S162" s="602"/>
      <c r="U162" s="601"/>
      <c r="V162" s="64"/>
      <c r="W162" s="64"/>
      <c r="X162" s="9">
        <f t="shared" si="958"/>
        <v>0</v>
      </c>
      <c r="Y162" s="9">
        <f t="shared" si="979"/>
        <v>0</v>
      </c>
      <c r="Z162" s="9">
        <f t="shared" si="980"/>
        <v>0</v>
      </c>
      <c r="AA162" s="9">
        <f t="shared" si="981"/>
        <v>0</v>
      </c>
      <c r="AB162" s="9">
        <f t="shared" si="982"/>
        <v>0</v>
      </c>
      <c r="AC162" s="9">
        <f t="shared" si="983"/>
        <v>0</v>
      </c>
      <c r="AD162" s="9">
        <f t="shared" si="984"/>
        <v>0</v>
      </c>
      <c r="AE162" s="9">
        <f t="shared" si="985"/>
        <v>0</v>
      </c>
      <c r="AF162" s="827">
        <f t="shared" si="986"/>
        <v>0</v>
      </c>
      <c r="AG162" s="9">
        <f t="shared" si="987"/>
        <v>0</v>
      </c>
      <c r="AH162" s="9">
        <f t="shared" si="988"/>
        <v>0</v>
      </c>
      <c r="AI162" s="827">
        <f t="shared" si="989"/>
        <v>0</v>
      </c>
      <c r="AJ162" s="602"/>
      <c r="AL162" s="601"/>
      <c r="AM162" s="882">
        <f t="shared" si="990"/>
        <v>0</v>
      </c>
      <c r="AN162" s="9">
        <f t="shared" si="959"/>
        <v>0</v>
      </c>
      <c r="AO162" s="602"/>
      <c r="AR162" s="601" t="str">
        <f t="shared" si="909"/>
        <v/>
      </c>
      <c r="AS162" t="str">
        <f t="shared" si="910"/>
        <v/>
      </c>
      <c r="AT162" s="602" t="str">
        <f t="shared" si="811"/>
        <v/>
      </c>
      <c r="AU162" t="str">
        <f t="shared" si="911"/>
        <v/>
      </c>
      <c r="AV162" t="str">
        <f t="shared" si="912"/>
        <v/>
      </c>
      <c r="AX162" s="64"/>
      <c r="AY162" s="64"/>
      <c r="AZ162" s="64"/>
      <c r="BA162" s="64"/>
      <c r="BB162" s="64"/>
      <c r="BC162" s="688">
        <f t="shared" si="1017"/>
        <v>0</v>
      </c>
      <c r="BD162" s="64"/>
      <c r="BE162" s="64"/>
      <c r="BF162" s="64"/>
      <c r="BG162" s="688">
        <f t="shared" si="1018"/>
        <v>0</v>
      </c>
      <c r="BH162" s="64"/>
      <c r="BI162" s="64"/>
      <c r="BJ162" s="64"/>
      <c r="BK162" s="688">
        <f t="shared" si="1019"/>
        <v>0</v>
      </c>
      <c r="BL162" s="64"/>
      <c r="BM162" s="64"/>
      <c r="BN162" s="64"/>
      <c r="BO162" s="688">
        <f t="shared" si="1020"/>
        <v>0</v>
      </c>
      <c r="BP162" s="687">
        <f t="shared" si="991"/>
        <v>0</v>
      </c>
      <c r="BQ162" s="602"/>
      <c r="BS162" s="615">
        <f t="shared" si="960"/>
        <v>0</v>
      </c>
      <c r="BT162" s="9">
        <f t="shared" si="960"/>
        <v>0</v>
      </c>
      <c r="BU162" s="9">
        <f t="shared" si="992"/>
        <v>0</v>
      </c>
      <c r="BV162" s="9">
        <f t="shared" si="960"/>
        <v>0</v>
      </c>
      <c r="BW162" s="9">
        <f t="shared" si="992"/>
        <v>0</v>
      </c>
      <c r="BX162" s="9">
        <f t="shared" si="960"/>
        <v>0</v>
      </c>
      <c r="BY162" s="9">
        <f t="shared" si="992"/>
        <v>0</v>
      </c>
      <c r="BZ162" s="9">
        <f t="shared" si="960"/>
        <v>0</v>
      </c>
      <c r="CA162" s="9">
        <f t="shared" si="992"/>
        <v>0</v>
      </c>
      <c r="CB162" s="9">
        <f t="shared" si="960"/>
        <v>0</v>
      </c>
      <c r="CC162" s="9">
        <f t="shared" si="992"/>
        <v>0</v>
      </c>
      <c r="CD162" s="9">
        <f t="shared" si="960"/>
        <v>0</v>
      </c>
      <c r="CE162" s="9">
        <f t="shared" si="992"/>
        <v>0</v>
      </c>
      <c r="CF162" s="9">
        <f t="shared" si="960"/>
        <v>0</v>
      </c>
      <c r="CG162" s="9">
        <f t="shared" si="992"/>
        <v>0</v>
      </c>
      <c r="CH162" s="9">
        <f t="shared" si="960"/>
        <v>0</v>
      </c>
      <c r="CI162" s="9">
        <f t="shared" si="992"/>
        <v>0</v>
      </c>
      <c r="CJ162" s="9">
        <f t="shared" si="960"/>
        <v>0</v>
      </c>
      <c r="CK162" s="9">
        <f t="shared" si="992"/>
        <v>0</v>
      </c>
      <c r="CL162" s="9">
        <f t="shared" si="960"/>
        <v>0</v>
      </c>
      <c r="CM162" s="9">
        <f t="shared" si="992"/>
        <v>0</v>
      </c>
      <c r="CN162" s="9">
        <f t="shared" si="960"/>
        <v>0</v>
      </c>
      <c r="CO162" s="616">
        <f t="shared" si="992"/>
        <v>0</v>
      </c>
      <c r="CQ162" s="601"/>
      <c r="CR162" t="str">
        <f t="shared" si="904"/>
        <v/>
      </c>
      <c r="CS162" s="602" t="str">
        <f t="shared" si="956"/>
        <v/>
      </c>
      <c r="CT162" t="str">
        <f t="shared" si="905"/>
        <v/>
      </c>
      <c r="CU162" t="str">
        <f t="shared" si="906"/>
        <v/>
      </c>
      <c r="CW162" s="9">
        <f t="shared" si="993"/>
        <v>0</v>
      </c>
      <c r="CX162" s="9">
        <f t="shared" si="993"/>
        <v>0</v>
      </c>
      <c r="CY162" s="9">
        <f t="shared" si="961"/>
        <v>0</v>
      </c>
      <c r="CZ162" s="9">
        <f t="shared" si="994"/>
        <v>0</v>
      </c>
      <c r="DA162" s="9">
        <f t="shared" si="994"/>
        <v>0</v>
      </c>
      <c r="DB162" s="9">
        <f t="shared" si="962"/>
        <v>0</v>
      </c>
      <c r="DC162" s="9">
        <f t="shared" si="995"/>
        <v>0</v>
      </c>
      <c r="DD162" s="9">
        <f t="shared" si="995"/>
        <v>0</v>
      </c>
      <c r="DE162" s="9">
        <f t="shared" si="963"/>
        <v>0</v>
      </c>
      <c r="DF162" s="9">
        <f t="shared" si="996"/>
        <v>0</v>
      </c>
      <c r="DG162" s="9">
        <f t="shared" si="997"/>
        <v>0</v>
      </c>
      <c r="DH162" s="9">
        <f t="shared" si="998"/>
        <v>0</v>
      </c>
      <c r="DI162" s="9">
        <f t="shared" si="999"/>
        <v>0</v>
      </c>
      <c r="DJ162" s="9">
        <f t="shared" si="999"/>
        <v>0</v>
      </c>
      <c r="DK162" s="9">
        <f t="shared" si="964"/>
        <v>0</v>
      </c>
      <c r="DL162" s="9">
        <f t="shared" si="1000"/>
        <v>0</v>
      </c>
      <c r="DM162" s="9">
        <f t="shared" si="1000"/>
        <v>0</v>
      </c>
      <c r="DN162" s="9">
        <f t="shared" si="965"/>
        <v>0</v>
      </c>
      <c r="DO162" s="9">
        <f t="shared" si="1001"/>
        <v>0</v>
      </c>
      <c r="DP162" s="9">
        <f t="shared" si="1001"/>
        <v>0</v>
      </c>
      <c r="DQ162" s="9">
        <f t="shared" si="966"/>
        <v>0</v>
      </c>
      <c r="DR162" s="9">
        <f t="shared" si="1002"/>
        <v>0</v>
      </c>
      <c r="DS162" s="9">
        <f t="shared" si="1003"/>
        <v>0</v>
      </c>
      <c r="DT162" s="9">
        <f t="shared" si="1004"/>
        <v>0</v>
      </c>
      <c r="DU162" s="9">
        <f t="shared" si="1005"/>
        <v>0</v>
      </c>
      <c r="DV162" s="9">
        <f t="shared" si="1005"/>
        <v>0</v>
      </c>
      <c r="DW162" s="9">
        <f t="shared" si="967"/>
        <v>0</v>
      </c>
      <c r="DX162" s="9">
        <f t="shared" si="1006"/>
        <v>0</v>
      </c>
      <c r="DY162" s="9">
        <f t="shared" si="1006"/>
        <v>0</v>
      </c>
      <c r="DZ162" s="9">
        <f t="shared" si="968"/>
        <v>0</v>
      </c>
      <c r="EA162" s="9">
        <f t="shared" si="1007"/>
        <v>0</v>
      </c>
      <c r="EB162" s="9">
        <f t="shared" si="1007"/>
        <v>0</v>
      </c>
      <c r="EC162" s="9">
        <f t="shared" si="969"/>
        <v>0</v>
      </c>
      <c r="ED162" s="9">
        <f t="shared" si="1008"/>
        <v>0</v>
      </c>
      <c r="EE162" s="9">
        <f t="shared" si="1009"/>
        <v>0</v>
      </c>
      <c r="EF162" s="9">
        <f t="shared" si="1010"/>
        <v>0</v>
      </c>
      <c r="EG162" s="9">
        <f t="shared" si="1011"/>
        <v>0</v>
      </c>
      <c r="EH162" s="9">
        <f t="shared" si="1011"/>
        <v>0</v>
      </c>
      <c r="EI162" s="9">
        <f t="shared" si="970"/>
        <v>0</v>
      </c>
      <c r="EJ162" s="9">
        <f t="shared" si="1012"/>
        <v>0</v>
      </c>
      <c r="EK162" s="9">
        <f t="shared" si="1012"/>
        <v>0</v>
      </c>
      <c r="EL162" s="9">
        <f t="shared" si="971"/>
        <v>0</v>
      </c>
      <c r="EM162" s="9">
        <f t="shared" si="1013"/>
        <v>0</v>
      </c>
      <c r="EN162" s="9">
        <f t="shared" si="1013"/>
        <v>0</v>
      </c>
      <c r="EO162" s="9">
        <f t="shared" si="972"/>
        <v>0</v>
      </c>
      <c r="EP162" s="9">
        <f t="shared" si="1014"/>
        <v>0</v>
      </c>
      <c r="EQ162" s="9">
        <f t="shared" si="1015"/>
        <v>0</v>
      </c>
      <c r="ER162" s="9">
        <f t="shared" si="1016"/>
        <v>0</v>
      </c>
      <c r="ES162" s="602"/>
    </row>
    <row r="163" spans="2:149" hidden="1" outlineLevel="1" x14ac:dyDescent="0.25">
      <c r="B163" s="601"/>
      <c r="C163" s="653"/>
      <c r="D163" s="602" t="str">
        <f t="shared" si="908"/>
        <v/>
      </c>
      <c r="F163" t="str">
        <f t="shared" si="957"/>
        <v/>
      </c>
      <c r="H163" s="9">
        <f t="shared" si="973"/>
        <v>0</v>
      </c>
      <c r="I163" s="9">
        <f ca="1">SUMIF(Cards_selection_BPL,$C163,INDIRECT(Index!$P$16))</f>
        <v>0</v>
      </c>
      <c r="J163" s="120">
        <f t="shared" ca="1" si="974"/>
        <v>0</v>
      </c>
      <c r="L163" s="9">
        <f t="shared" si="975"/>
        <v>0</v>
      </c>
      <c r="M163" s="9">
        <f ca="1">IF(LEFT($L$6,2)="Q1",SUMIF(Cards_selection_BPL,$C163,INDIRECT(Index!$Q$16)),IF(LEFT($L$6,2)="Q2",SUMIF(Cards_selection_BPL,$C163,INDIRECT(Index!$Q$16))-SUMIF(Cards_selection_BPL,$C163,Balance_bplm_03),IF(LEFT($L$6,2)="Q3",SUMIF(Cards_selection_BPL,$C163,INDIRECT(Index!$Q$16))-SUMIF(Cards_selection_BPL,$C163,Balance_bplm_06),IF(LEFT($L$6,2)="Q4",SUMIF(Cards_selection_BPL,$C163,INDIRECT(Index!$Q$16))-SUMIF(Cards_selection_BPL,$C163,Balance_bplm_09),0))))</f>
        <v>0</v>
      </c>
      <c r="N163" s="120">
        <f t="shared" ca="1" si="976"/>
        <v>0</v>
      </c>
      <c r="P163" s="9">
        <f t="shared" si="977"/>
        <v>0</v>
      </c>
      <c r="Q163" s="9">
        <f ca="1">SUMIF(Cards_selection_BPL,$C163,INDIRECT(Index!$Q$16))</f>
        <v>0</v>
      </c>
      <c r="R163" s="120">
        <f t="shared" ca="1" si="978"/>
        <v>0</v>
      </c>
      <c r="S163" s="602"/>
      <c r="U163" s="601"/>
      <c r="V163" s="64"/>
      <c r="W163" s="64"/>
      <c r="X163" s="9">
        <f t="shared" si="958"/>
        <v>0</v>
      </c>
      <c r="Y163" s="9">
        <f t="shared" si="979"/>
        <v>0</v>
      </c>
      <c r="Z163" s="9">
        <f t="shared" si="980"/>
        <v>0</v>
      </c>
      <c r="AA163" s="9">
        <f t="shared" si="981"/>
        <v>0</v>
      </c>
      <c r="AB163" s="9">
        <f t="shared" si="982"/>
        <v>0</v>
      </c>
      <c r="AC163" s="9">
        <f t="shared" si="983"/>
        <v>0</v>
      </c>
      <c r="AD163" s="9">
        <f t="shared" si="984"/>
        <v>0</v>
      </c>
      <c r="AE163" s="9">
        <f t="shared" si="985"/>
        <v>0</v>
      </c>
      <c r="AF163" s="827">
        <f t="shared" si="986"/>
        <v>0</v>
      </c>
      <c r="AG163" s="9">
        <f t="shared" si="987"/>
        <v>0</v>
      </c>
      <c r="AH163" s="9">
        <f t="shared" si="988"/>
        <v>0</v>
      </c>
      <c r="AI163" s="827">
        <f t="shared" si="989"/>
        <v>0</v>
      </c>
      <c r="AJ163" s="602"/>
      <c r="AL163" s="601"/>
      <c r="AM163" s="882">
        <f t="shared" si="990"/>
        <v>0</v>
      </c>
      <c r="AN163" s="9">
        <f t="shared" si="959"/>
        <v>0</v>
      </c>
      <c r="AO163" s="602"/>
      <c r="AR163" s="601" t="str">
        <f t="shared" si="909"/>
        <v/>
      </c>
      <c r="AS163" t="str">
        <f t="shared" si="910"/>
        <v/>
      </c>
      <c r="AT163" s="602" t="str">
        <f t="shared" si="811"/>
        <v/>
      </c>
      <c r="AU163" t="str">
        <f t="shared" si="911"/>
        <v/>
      </c>
      <c r="AV163" t="str">
        <f t="shared" si="912"/>
        <v/>
      </c>
      <c r="AX163" s="64"/>
      <c r="AY163" s="64"/>
      <c r="AZ163" s="64"/>
      <c r="BA163" s="64"/>
      <c r="BB163" s="64"/>
      <c r="BC163" s="688">
        <f t="shared" si="1017"/>
        <v>0</v>
      </c>
      <c r="BD163" s="64"/>
      <c r="BE163" s="64"/>
      <c r="BF163" s="64"/>
      <c r="BG163" s="688">
        <f t="shared" si="1018"/>
        <v>0</v>
      </c>
      <c r="BH163" s="64"/>
      <c r="BI163" s="64"/>
      <c r="BJ163" s="64"/>
      <c r="BK163" s="688">
        <f t="shared" si="1019"/>
        <v>0</v>
      </c>
      <c r="BL163" s="64"/>
      <c r="BM163" s="64"/>
      <c r="BN163" s="64"/>
      <c r="BO163" s="688">
        <f t="shared" si="1020"/>
        <v>0</v>
      </c>
      <c r="BP163" s="687">
        <f t="shared" si="991"/>
        <v>0</v>
      </c>
      <c r="BQ163" s="602"/>
      <c r="BS163" s="615">
        <f t="shared" si="960"/>
        <v>0</v>
      </c>
      <c r="BT163" s="9">
        <f t="shared" si="960"/>
        <v>0</v>
      </c>
      <c r="BU163" s="9">
        <f t="shared" si="992"/>
        <v>0</v>
      </c>
      <c r="BV163" s="9">
        <f t="shared" si="960"/>
        <v>0</v>
      </c>
      <c r="BW163" s="9">
        <f t="shared" si="992"/>
        <v>0</v>
      </c>
      <c r="BX163" s="9">
        <f t="shared" si="960"/>
        <v>0</v>
      </c>
      <c r="BY163" s="9">
        <f t="shared" si="992"/>
        <v>0</v>
      </c>
      <c r="BZ163" s="9">
        <f t="shared" si="960"/>
        <v>0</v>
      </c>
      <c r="CA163" s="9">
        <f t="shared" si="992"/>
        <v>0</v>
      </c>
      <c r="CB163" s="9">
        <f t="shared" si="960"/>
        <v>0</v>
      </c>
      <c r="CC163" s="9">
        <f t="shared" si="992"/>
        <v>0</v>
      </c>
      <c r="CD163" s="9">
        <f t="shared" si="960"/>
        <v>0</v>
      </c>
      <c r="CE163" s="9">
        <f t="shared" si="992"/>
        <v>0</v>
      </c>
      <c r="CF163" s="9">
        <f t="shared" si="960"/>
        <v>0</v>
      </c>
      <c r="CG163" s="9">
        <f t="shared" si="992"/>
        <v>0</v>
      </c>
      <c r="CH163" s="9">
        <f t="shared" si="960"/>
        <v>0</v>
      </c>
      <c r="CI163" s="9">
        <f t="shared" si="992"/>
        <v>0</v>
      </c>
      <c r="CJ163" s="9">
        <f t="shared" si="960"/>
        <v>0</v>
      </c>
      <c r="CK163" s="9">
        <f t="shared" si="992"/>
        <v>0</v>
      </c>
      <c r="CL163" s="9">
        <f t="shared" si="960"/>
        <v>0</v>
      </c>
      <c r="CM163" s="9">
        <f t="shared" si="992"/>
        <v>0</v>
      </c>
      <c r="CN163" s="9">
        <f t="shared" si="960"/>
        <v>0</v>
      </c>
      <c r="CO163" s="616">
        <f t="shared" si="992"/>
        <v>0</v>
      </c>
      <c r="CQ163" s="601"/>
      <c r="CR163" t="str">
        <f t="shared" si="904"/>
        <v/>
      </c>
      <c r="CS163" s="602" t="str">
        <f t="shared" si="956"/>
        <v/>
      </c>
      <c r="CT163" t="str">
        <f t="shared" si="905"/>
        <v/>
      </c>
      <c r="CU163" t="str">
        <f t="shared" si="906"/>
        <v/>
      </c>
      <c r="CW163" s="9">
        <f t="shared" si="993"/>
        <v>0</v>
      </c>
      <c r="CX163" s="9">
        <f t="shared" si="993"/>
        <v>0</v>
      </c>
      <c r="CY163" s="9">
        <f t="shared" si="961"/>
        <v>0</v>
      </c>
      <c r="CZ163" s="9">
        <f t="shared" si="994"/>
        <v>0</v>
      </c>
      <c r="DA163" s="9">
        <f t="shared" si="994"/>
        <v>0</v>
      </c>
      <c r="DB163" s="9">
        <f t="shared" si="962"/>
        <v>0</v>
      </c>
      <c r="DC163" s="9">
        <f t="shared" si="995"/>
        <v>0</v>
      </c>
      <c r="DD163" s="9">
        <f t="shared" si="995"/>
        <v>0</v>
      </c>
      <c r="DE163" s="9">
        <f t="shared" si="963"/>
        <v>0</v>
      </c>
      <c r="DF163" s="9">
        <f t="shared" si="996"/>
        <v>0</v>
      </c>
      <c r="DG163" s="9">
        <f t="shared" si="997"/>
        <v>0</v>
      </c>
      <c r="DH163" s="9">
        <f t="shared" si="998"/>
        <v>0</v>
      </c>
      <c r="DI163" s="9">
        <f t="shared" si="999"/>
        <v>0</v>
      </c>
      <c r="DJ163" s="9">
        <f t="shared" si="999"/>
        <v>0</v>
      </c>
      <c r="DK163" s="9">
        <f t="shared" si="964"/>
        <v>0</v>
      </c>
      <c r="DL163" s="9">
        <f t="shared" si="1000"/>
        <v>0</v>
      </c>
      <c r="DM163" s="9">
        <f t="shared" si="1000"/>
        <v>0</v>
      </c>
      <c r="DN163" s="9">
        <f t="shared" si="965"/>
        <v>0</v>
      </c>
      <c r="DO163" s="9">
        <f t="shared" si="1001"/>
        <v>0</v>
      </c>
      <c r="DP163" s="9">
        <f t="shared" si="1001"/>
        <v>0</v>
      </c>
      <c r="DQ163" s="9">
        <f t="shared" si="966"/>
        <v>0</v>
      </c>
      <c r="DR163" s="9">
        <f t="shared" si="1002"/>
        <v>0</v>
      </c>
      <c r="DS163" s="9">
        <f t="shared" si="1003"/>
        <v>0</v>
      </c>
      <c r="DT163" s="9">
        <f t="shared" si="1004"/>
        <v>0</v>
      </c>
      <c r="DU163" s="9">
        <f t="shared" si="1005"/>
        <v>0</v>
      </c>
      <c r="DV163" s="9">
        <f t="shared" si="1005"/>
        <v>0</v>
      </c>
      <c r="DW163" s="9">
        <f t="shared" si="967"/>
        <v>0</v>
      </c>
      <c r="DX163" s="9">
        <f t="shared" si="1006"/>
        <v>0</v>
      </c>
      <c r="DY163" s="9">
        <f t="shared" si="1006"/>
        <v>0</v>
      </c>
      <c r="DZ163" s="9">
        <f t="shared" si="968"/>
        <v>0</v>
      </c>
      <c r="EA163" s="9">
        <f t="shared" si="1007"/>
        <v>0</v>
      </c>
      <c r="EB163" s="9">
        <f t="shared" si="1007"/>
        <v>0</v>
      </c>
      <c r="EC163" s="9">
        <f t="shared" si="969"/>
        <v>0</v>
      </c>
      <c r="ED163" s="9">
        <f t="shared" si="1008"/>
        <v>0</v>
      </c>
      <c r="EE163" s="9">
        <f t="shared" si="1009"/>
        <v>0</v>
      </c>
      <c r="EF163" s="9">
        <f t="shared" si="1010"/>
        <v>0</v>
      </c>
      <c r="EG163" s="9">
        <f t="shared" si="1011"/>
        <v>0</v>
      </c>
      <c r="EH163" s="9">
        <f t="shared" si="1011"/>
        <v>0</v>
      </c>
      <c r="EI163" s="9">
        <f t="shared" si="970"/>
        <v>0</v>
      </c>
      <c r="EJ163" s="9">
        <f t="shared" si="1012"/>
        <v>0</v>
      </c>
      <c r="EK163" s="9">
        <f t="shared" si="1012"/>
        <v>0</v>
      </c>
      <c r="EL163" s="9">
        <f t="shared" si="971"/>
        <v>0</v>
      </c>
      <c r="EM163" s="9">
        <f t="shared" si="1013"/>
        <v>0</v>
      </c>
      <c r="EN163" s="9">
        <f t="shared" si="1013"/>
        <v>0</v>
      </c>
      <c r="EO163" s="9">
        <f t="shared" si="972"/>
        <v>0</v>
      </c>
      <c r="EP163" s="9">
        <f t="shared" si="1014"/>
        <v>0</v>
      </c>
      <c r="EQ163" s="9">
        <f t="shared" si="1015"/>
        <v>0</v>
      </c>
      <c r="ER163" s="9">
        <f t="shared" si="1016"/>
        <v>0</v>
      </c>
      <c r="ES163" s="602"/>
    </row>
    <row r="164" spans="2:149" hidden="1" outlineLevel="1" x14ac:dyDescent="0.25">
      <c r="B164" s="601"/>
      <c r="C164" s="653"/>
      <c r="D164" s="602" t="str">
        <f t="shared" si="908"/>
        <v/>
      </c>
      <c r="F164" t="str">
        <f t="shared" si="957"/>
        <v/>
      </c>
      <c r="H164" s="9">
        <f t="shared" si="973"/>
        <v>0</v>
      </c>
      <c r="I164" s="9">
        <f ca="1">SUMIF(Cards_selection_BPL,$C164,INDIRECT(Index!$P$16))</f>
        <v>0</v>
      </c>
      <c r="J164" s="120">
        <f t="shared" ca="1" si="974"/>
        <v>0</v>
      </c>
      <c r="L164" s="9">
        <f t="shared" si="975"/>
        <v>0</v>
      </c>
      <c r="M164" s="9">
        <f ca="1">IF(LEFT($L$6,2)="Q1",SUMIF(Cards_selection_BPL,$C164,INDIRECT(Index!$Q$16)),IF(LEFT($L$6,2)="Q2",SUMIF(Cards_selection_BPL,$C164,INDIRECT(Index!$Q$16))-SUMIF(Cards_selection_BPL,$C164,Balance_bplm_03),IF(LEFT($L$6,2)="Q3",SUMIF(Cards_selection_BPL,$C164,INDIRECT(Index!$Q$16))-SUMIF(Cards_selection_BPL,$C164,Balance_bplm_06),IF(LEFT($L$6,2)="Q4",SUMIF(Cards_selection_BPL,$C164,INDIRECT(Index!$Q$16))-SUMIF(Cards_selection_BPL,$C164,Balance_bplm_09),0))))</f>
        <v>0</v>
      </c>
      <c r="N164" s="120">
        <f t="shared" ca="1" si="976"/>
        <v>0</v>
      </c>
      <c r="P164" s="9">
        <f t="shared" si="977"/>
        <v>0</v>
      </c>
      <c r="Q164" s="9">
        <f ca="1">SUMIF(Cards_selection_BPL,$C164,INDIRECT(Index!$Q$16))</f>
        <v>0</v>
      </c>
      <c r="R164" s="120">
        <f t="shared" ca="1" si="978"/>
        <v>0</v>
      </c>
      <c r="S164" s="602"/>
      <c r="U164" s="601"/>
      <c r="V164" s="64"/>
      <c r="W164" s="64"/>
      <c r="X164" s="9">
        <f t="shared" si="958"/>
        <v>0</v>
      </c>
      <c r="Y164" s="9">
        <f t="shared" si="979"/>
        <v>0</v>
      </c>
      <c r="Z164" s="9">
        <f t="shared" si="980"/>
        <v>0</v>
      </c>
      <c r="AA164" s="9">
        <f t="shared" si="981"/>
        <v>0</v>
      </c>
      <c r="AB164" s="9">
        <f t="shared" si="982"/>
        <v>0</v>
      </c>
      <c r="AC164" s="9">
        <f t="shared" si="983"/>
        <v>0</v>
      </c>
      <c r="AD164" s="9">
        <f t="shared" si="984"/>
        <v>0</v>
      </c>
      <c r="AE164" s="9">
        <f t="shared" si="985"/>
        <v>0</v>
      </c>
      <c r="AF164" s="827">
        <f t="shared" si="986"/>
        <v>0</v>
      </c>
      <c r="AG164" s="9">
        <f t="shared" si="987"/>
        <v>0</v>
      </c>
      <c r="AH164" s="9">
        <f t="shared" si="988"/>
        <v>0</v>
      </c>
      <c r="AI164" s="827">
        <f t="shared" si="989"/>
        <v>0</v>
      </c>
      <c r="AJ164" s="602"/>
      <c r="AL164" s="601"/>
      <c r="AM164" s="882">
        <f t="shared" si="990"/>
        <v>0</v>
      </c>
      <c r="AN164" s="9">
        <f t="shared" si="959"/>
        <v>0</v>
      </c>
      <c r="AO164" s="602"/>
      <c r="AR164" s="601" t="str">
        <f t="shared" si="909"/>
        <v/>
      </c>
      <c r="AS164" t="str">
        <f t="shared" si="910"/>
        <v/>
      </c>
      <c r="AT164" s="602" t="str">
        <f t="shared" si="811"/>
        <v/>
      </c>
      <c r="AU164" t="str">
        <f t="shared" si="911"/>
        <v/>
      </c>
      <c r="AV164" t="str">
        <f t="shared" si="912"/>
        <v/>
      </c>
      <c r="AX164" s="64"/>
      <c r="AY164" s="64"/>
      <c r="AZ164" s="64"/>
      <c r="BA164" s="64"/>
      <c r="BB164" s="64"/>
      <c r="BC164" s="688">
        <f t="shared" si="1017"/>
        <v>0</v>
      </c>
      <c r="BD164" s="64"/>
      <c r="BE164" s="64"/>
      <c r="BF164" s="64"/>
      <c r="BG164" s="688">
        <f t="shared" si="1018"/>
        <v>0</v>
      </c>
      <c r="BH164" s="64"/>
      <c r="BI164" s="64"/>
      <c r="BJ164" s="64"/>
      <c r="BK164" s="688">
        <f t="shared" si="1019"/>
        <v>0</v>
      </c>
      <c r="BL164" s="64"/>
      <c r="BM164" s="64"/>
      <c r="BN164" s="64"/>
      <c r="BO164" s="688">
        <f t="shared" si="1020"/>
        <v>0</v>
      </c>
      <c r="BP164" s="687">
        <f t="shared" si="991"/>
        <v>0</v>
      </c>
      <c r="BQ164" s="602"/>
      <c r="BS164" s="615">
        <f t="shared" si="960"/>
        <v>0</v>
      </c>
      <c r="BT164" s="9">
        <f t="shared" si="960"/>
        <v>0</v>
      </c>
      <c r="BU164" s="9">
        <f t="shared" si="992"/>
        <v>0</v>
      </c>
      <c r="BV164" s="9">
        <f t="shared" si="960"/>
        <v>0</v>
      </c>
      <c r="BW164" s="9">
        <f t="shared" si="992"/>
        <v>0</v>
      </c>
      <c r="BX164" s="9">
        <f t="shared" si="960"/>
        <v>0</v>
      </c>
      <c r="BY164" s="9">
        <f t="shared" si="992"/>
        <v>0</v>
      </c>
      <c r="BZ164" s="9">
        <f t="shared" si="960"/>
        <v>0</v>
      </c>
      <c r="CA164" s="9">
        <f t="shared" si="992"/>
        <v>0</v>
      </c>
      <c r="CB164" s="9">
        <f t="shared" si="960"/>
        <v>0</v>
      </c>
      <c r="CC164" s="9">
        <f t="shared" si="992"/>
        <v>0</v>
      </c>
      <c r="CD164" s="9">
        <f t="shared" si="960"/>
        <v>0</v>
      </c>
      <c r="CE164" s="9">
        <f t="shared" si="992"/>
        <v>0</v>
      </c>
      <c r="CF164" s="9">
        <f t="shared" si="960"/>
        <v>0</v>
      </c>
      <c r="CG164" s="9">
        <f t="shared" si="992"/>
        <v>0</v>
      </c>
      <c r="CH164" s="9">
        <f t="shared" si="960"/>
        <v>0</v>
      </c>
      <c r="CI164" s="9">
        <f t="shared" si="992"/>
        <v>0</v>
      </c>
      <c r="CJ164" s="9">
        <f t="shared" si="960"/>
        <v>0</v>
      </c>
      <c r="CK164" s="9">
        <f t="shared" si="992"/>
        <v>0</v>
      </c>
      <c r="CL164" s="9">
        <f t="shared" si="960"/>
        <v>0</v>
      </c>
      <c r="CM164" s="9">
        <f t="shared" si="992"/>
        <v>0</v>
      </c>
      <c r="CN164" s="9">
        <f t="shared" si="960"/>
        <v>0</v>
      </c>
      <c r="CO164" s="616">
        <f t="shared" si="992"/>
        <v>0</v>
      </c>
      <c r="CQ164" s="601"/>
      <c r="CR164" t="str">
        <f t="shared" si="904"/>
        <v/>
      </c>
      <c r="CS164" s="602" t="str">
        <f t="shared" si="956"/>
        <v/>
      </c>
      <c r="CT164" t="str">
        <f t="shared" si="905"/>
        <v/>
      </c>
      <c r="CU164" t="str">
        <f t="shared" si="906"/>
        <v/>
      </c>
      <c r="CW164" s="9">
        <f t="shared" si="993"/>
        <v>0</v>
      </c>
      <c r="CX164" s="9">
        <f t="shared" si="993"/>
        <v>0</v>
      </c>
      <c r="CY164" s="9">
        <f t="shared" si="961"/>
        <v>0</v>
      </c>
      <c r="CZ164" s="9">
        <f t="shared" si="994"/>
        <v>0</v>
      </c>
      <c r="DA164" s="9">
        <f t="shared" si="994"/>
        <v>0</v>
      </c>
      <c r="DB164" s="9">
        <f t="shared" si="962"/>
        <v>0</v>
      </c>
      <c r="DC164" s="9">
        <f t="shared" si="995"/>
        <v>0</v>
      </c>
      <c r="DD164" s="9">
        <f t="shared" si="995"/>
        <v>0</v>
      </c>
      <c r="DE164" s="9">
        <f t="shared" si="963"/>
        <v>0</v>
      </c>
      <c r="DF164" s="9">
        <f t="shared" si="996"/>
        <v>0</v>
      </c>
      <c r="DG164" s="9">
        <f t="shared" si="997"/>
        <v>0</v>
      </c>
      <c r="DH164" s="9">
        <f t="shared" si="998"/>
        <v>0</v>
      </c>
      <c r="DI164" s="9">
        <f t="shared" si="999"/>
        <v>0</v>
      </c>
      <c r="DJ164" s="9">
        <f t="shared" si="999"/>
        <v>0</v>
      </c>
      <c r="DK164" s="9">
        <f t="shared" si="964"/>
        <v>0</v>
      </c>
      <c r="DL164" s="9">
        <f t="shared" si="1000"/>
        <v>0</v>
      </c>
      <c r="DM164" s="9">
        <f t="shared" si="1000"/>
        <v>0</v>
      </c>
      <c r="DN164" s="9">
        <f t="shared" si="965"/>
        <v>0</v>
      </c>
      <c r="DO164" s="9">
        <f t="shared" si="1001"/>
        <v>0</v>
      </c>
      <c r="DP164" s="9">
        <f t="shared" si="1001"/>
        <v>0</v>
      </c>
      <c r="DQ164" s="9">
        <f t="shared" si="966"/>
        <v>0</v>
      </c>
      <c r="DR164" s="9">
        <f t="shared" si="1002"/>
        <v>0</v>
      </c>
      <c r="DS164" s="9">
        <f t="shared" si="1003"/>
        <v>0</v>
      </c>
      <c r="DT164" s="9">
        <f t="shared" si="1004"/>
        <v>0</v>
      </c>
      <c r="DU164" s="9">
        <f t="shared" si="1005"/>
        <v>0</v>
      </c>
      <c r="DV164" s="9">
        <f t="shared" si="1005"/>
        <v>0</v>
      </c>
      <c r="DW164" s="9">
        <f t="shared" si="967"/>
        <v>0</v>
      </c>
      <c r="DX164" s="9">
        <f t="shared" si="1006"/>
        <v>0</v>
      </c>
      <c r="DY164" s="9">
        <f t="shared" si="1006"/>
        <v>0</v>
      </c>
      <c r="DZ164" s="9">
        <f t="shared" si="968"/>
        <v>0</v>
      </c>
      <c r="EA164" s="9">
        <f t="shared" si="1007"/>
        <v>0</v>
      </c>
      <c r="EB164" s="9">
        <f t="shared" si="1007"/>
        <v>0</v>
      </c>
      <c r="EC164" s="9">
        <f t="shared" si="969"/>
        <v>0</v>
      </c>
      <c r="ED164" s="9">
        <f t="shared" si="1008"/>
        <v>0</v>
      </c>
      <c r="EE164" s="9">
        <f t="shared" si="1009"/>
        <v>0</v>
      </c>
      <c r="EF164" s="9">
        <f t="shared" si="1010"/>
        <v>0</v>
      </c>
      <c r="EG164" s="9">
        <f t="shared" si="1011"/>
        <v>0</v>
      </c>
      <c r="EH164" s="9">
        <f t="shared" si="1011"/>
        <v>0</v>
      </c>
      <c r="EI164" s="9">
        <f t="shared" si="970"/>
        <v>0</v>
      </c>
      <c r="EJ164" s="9">
        <f t="shared" si="1012"/>
        <v>0</v>
      </c>
      <c r="EK164" s="9">
        <f t="shared" si="1012"/>
        <v>0</v>
      </c>
      <c r="EL164" s="9">
        <f t="shared" si="971"/>
        <v>0</v>
      </c>
      <c r="EM164" s="9">
        <f t="shared" si="1013"/>
        <v>0</v>
      </c>
      <c r="EN164" s="9">
        <f t="shared" si="1013"/>
        <v>0</v>
      </c>
      <c r="EO164" s="9">
        <f t="shared" si="972"/>
        <v>0</v>
      </c>
      <c r="EP164" s="9">
        <f t="shared" si="1014"/>
        <v>0</v>
      </c>
      <c r="EQ164" s="9">
        <f t="shared" si="1015"/>
        <v>0</v>
      </c>
      <c r="ER164" s="9">
        <f t="shared" si="1016"/>
        <v>0</v>
      </c>
      <c r="ES164" s="602"/>
    </row>
    <row r="165" spans="2:149" hidden="1" outlineLevel="1" x14ac:dyDescent="0.25">
      <c r="B165" s="601"/>
      <c r="C165" s="653"/>
      <c r="D165" s="602" t="str">
        <f t="shared" si="908"/>
        <v/>
      </c>
      <c r="F165" t="str">
        <f t="shared" si="957"/>
        <v/>
      </c>
      <c r="H165" s="9">
        <f t="shared" si="973"/>
        <v>0</v>
      </c>
      <c r="I165" s="9">
        <f ca="1">SUMIF(Cards_selection_BPL,$C165,INDIRECT(Index!$P$16))</f>
        <v>0</v>
      </c>
      <c r="J165" s="120">
        <f t="shared" ca="1" si="974"/>
        <v>0</v>
      </c>
      <c r="L165" s="9">
        <f t="shared" si="975"/>
        <v>0</v>
      </c>
      <c r="M165" s="9">
        <f ca="1">IF(LEFT($L$6,2)="Q1",SUMIF(Cards_selection_BPL,$C165,INDIRECT(Index!$Q$16)),IF(LEFT($L$6,2)="Q2",SUMIF(Cards_selection_BPL,$C165,INDIRECT(Index!$Q$16))-SUMIF(Cards_selection_BPL,$C165,Balance_bplm_03),IF(LEFT($L$6,2)="Q3",SUMIF(Cards_selection_BPL,$C165,INDIRECT(Index!$Q$16))-SUMIF(Cards_selection_BPL,$C165,Balance_bplm_06),IF(LEFT($L$6,2)="Q4",SUMIF(Cards_selection_BPL,$C165,INDIRECT(Index!$Q$16))-SUMIF(Cards_selection_BPL,$C165,Balance_bplm_09),0))))</f>
        <v>0</v>
      </c>
      <c r="N165" s="120">
        <f t="shared" ca="1" si="976"/>
        <v>0</v>
      </c>
      <c r="P165" s="9">
        <f t="shared" si="977"/>
        <v>0</v>
      </c>
      <c r="Q165" s="9">
        <f ca="1">SUMIF(Cards_selection_BPL,$C165,INDIRECT(Index!$Q$16))</f>
        <v>0</v>
      </c>
      <c r="R165" s="120">
        <f t="shared" ca="1" si="978"/>
        <v>0</v>
      </c>
      <c r="S165" s="602"/>
      <c r="U165" s="601"/>
      <c r="V165" s="64"/>
      <c r="W165" s="64"/>
      <c r="X165" s="9">
        <f t="shared" si="958"/>
        <v>0</v>
      </c>
      <c r="Y165" s="9">
        <f t="shared" si="979"/>
        <v>0</v>
      </c>
      <c r="Z165" s="9">
        <f t="shared" si="980"/>
        <v>0</v>
      </c>
      <c r="AA165" s="9">
        <f t="shared" si="981"/>
        <v>0</v>
      </c>
      <c r="AB165" s="9">
        <f t="shared" si="982"/>
        <v>0</v>
      </c>
      <c r="AC165" s="9">
        <f t="shared" si="983"/>
        <v>0</v>
      </c>
      <c r="AD165" s="9">
        <f t="shared" si="984"/>
        <v>0</v>
      </c>
      <c r="AE165" s="9">
        <f t="shared" si="985"/>
        <v>0</v>
      </c>
      <c r="AF165" s="827">
        <f t="shared" si="986"/>
        <v>0</v>
      </c>
      <c r="AG165" s="9">
        <f t="shared" si="987"/>
        <v>0</v>
      </c>
      <c r="AH165" s="9">
        <f t="shared" si="988"/>
        <v>0</v>
      </c>
      <c r="AI165" s="827">
        <f t="shared" si="989"/>
        <v>0</v>
      </c>
      <c r="AJ165" s="602"/>
      <c r="AL165" s="601"/>
      <c r="AM165" s="882">
        <f t="shared" si="990"/>
        <v>0</v>
      </c>
      <c r="AN165" s="9">
        <f t="shared" si="959"/>
        <v>0</v>
      </c>
      <c r="AO165" s="602"/>
      <c r="AR165" s="601" t="str">
        <f t="shared" si="909"/>
        <v/>
      </c>
      <c r="AS165" t="str">
        <f t="shared" si="910"/>
        <v/>
      </c>
      <c r="AT165" s="602" t="str">
        <f t="shared" si="811"/>
        <v/>
      </c>
      <c r="AU165" t="str">
        <f t="shared" si="911"/>
        <v/>
      </c>
      <c r="AV165" t="str">
        <f t="shared" si="912"/>
        <v/>
      </c>
      <c r="AX165" s="64"/>
      <c r="AY165" s="64"/>
      <c r="AZ165" s="64"/>
      <c r="BA165" s="64"/>
      <c r="BB165" s="64"/>
      <c r="BC165" s="688">
        <f t="shared" si="1017"/>
        <v>0</v>
      </c>
      <c r="BD165" s="64"/>
      <c r="BE165" s="64"/>
      <c r="BF165" s="64"/>
      <c r="BG165" s="688">
        <f t="shared" si="1018"/>
        <v>0</v>
      </c>
      <c r="BH165" s="64"/>
      <c r="BI165" s="64"/>
      <c r="BJ165" s="64"/>
      <c r="BK165" s="688">
        <f t="shared" si="1019"/>
        <v>0</v>
      </c>
      <c r="BL165" s="64"/>
      <c r="BM165" s="64"/>
      <c r="BN165" s="64"/>
      <c r="BO165" s="688">
        <f t="shared" si="1020"/>
        <v>0</v>
      </c>
      <c r="BP165" s="687">
        <f t="shared" si="991"/>
        <v>0</v>
      </c>
      <c r="BQ165" s="602"/>
      <c r="BS165" s="615">
        <f t="shared" si="960"/>
        <v>0</v>
      </c>
      <c r="BT165" s="9">
        <f t="shared" si="960"/>
        <v>0</v>
      </c>
      <c r="BU165" s="9">
        <f t="shared" si="992"/>
        <v>0</v>
      </c>
      <c r="BV165" s="9">
        <f t="shared" si="960"/>
        <v>0</v>
      </c>
      <c r="BW165" s="9">
        <f t="shared" si="992"/>
        <v>0</v>
      </c>
      <c r="BX165" s="9">
        <f t="shared" si="960"/>
        <v>0</v>
      </c>
      <c r="BY165" s="9">
        <f t="shared" si="992"/>
        <v>0</v>
      </c>
      <c r="BZ165" s="9">
        <f t="shared" si="960"/>
        <v>0</v>
      </c>
      <c r="CA165" s="9">
        <f t="shared" si="992"/>
        <v>0</v>
      </c>
      <c r="CB165" s="9">
        <f t="shared" si="960"/>
        <v>0</v>
      </c>
      <c r="CC165" s="9">
        <f t="shared" si="992"/>
        <v>0</v>
      </c>
      <c r="CD165" s="9">
        <f t="shared" si="960"/>
        <v>0</v>
      </c>
      <c r="CE165" s="9">
        <f t="shared" si="992"/>
        <v>0</v>
      </c>
      <c r="CF165" s="9">
        <f t="shared" si="960"/>
        <v>0</v>
      </c>
      <c r="CG165" s="9">
        <f t="shared" si="992"/>
        <v>0</v>
      </c>
      <c r="CH165" s="9">
        <f t="shared" si="960"/>
        <v>0</v>
      </c>
      <c r="CI165" s="9">
        <f t="shared" si="992"/>
        <v>0</v>
      </c>
      <c r="CJ165" s="9">
        <f t="shared" si="960"/>
        <v>0</v>
      </c>
      <c r="CK165" s="9">
        <f t="shared" si="992"/>
        <v>0</v>
      </c>
      <c r="CL165" s="9">
        <f t="shared" si="960"/>
        <v>0</v>
      </c>
      <c r="CM165" s="9">
        <f t="shared" si="992"/>
        <v>0</v>
      </c>
      <c r="CN165" s="9">
        <f t="shared" si="960"/>
        <v>0</v>
      </c>
      <c r="CO165" s="616">
        <f t="shared" si="992"/>
        <v>0</v>
      </c>
      <c r="CQ165" s="601"/>
      <c r="CR165" t="str">
        <f t="shared" si="904"/>
        <v/>
      </c>
      <c r="CS165" s="602" t="str">
        <f t="shared" si="956"/>
        <v/>
      </c>
      <c r="CT165" t="str">
        <f t="shared" si="905"/>
        <v/>
      </c>
      <c r="CU165" t="str">
        <f t="shared" si="906"/>
        <v/>
      </c>
      <c r="CW165" s="9">
        <f t="shared" si="993"/>
        <v>0</v>
      </c>
      <c r="CX165" s="9">
        <f t="shared" si="993"/>
        <v>0</v>
      </c>
      <c r="CY165" s="9">
        <f t="shared" si="961"/>
        <v>0</v>
      </c>
      <c r="CZ165" s="9">
        <f t="shared" si="994"/>
        <v>0</v>
      </c>
      <c r="DA165" s="9">
        <f t="shared" si="994"/>
        <v>0</v>
      </c>
      <c r="DB165" s="9">
        <f t="shared" si="962"/>
        <v>0</v>
      </c>
      <c r="DC165" s="9">
        <f t="shared" si="995"/>
        <v>0</v>
      </c>
      <c r="DD165" s="9">
        <f t="shared" si="995"/>
        <v>0</v>
      </c>
      <c r="DE165" s="9">
        <f t="shared" si="963"/>
        <v>0</v>
      </c>
      <c r="DF165" s="9">
        <f t="shared" si="996"/>
        <v>0</v>
      </c>
      <c r="DG165" s="9">
        <f t="shared" si="997"/>
        <v>0</v>
      </c>
      <c r="DH165" s="9">
        <f t="shared" si="998"/>
        <v>0</v>
      </c>
      <c r="DI165" s="9">
        <f t="shared" si="999"/>
        <v>0</v>
      </c>
      <c r="DJ165" s="9">
        <f t="shared" si="999"/>
        <v>0</v>
      </c>
      <c r="DK165" s="9">
        <f t="shared" si="964"/>
        <v>0</v>
      </c>
      <c r="DL165" s="9">
        <f t="shared" si="1000"/>
        <v>0</v>
      </c>
      <c r="DM165" s="9">
        <f t="shared" si="1000"/>
        <v>0</v>
      </c>
      <c r="DN165" s="9">
        <f t="shared" si="965"/>
        <v>0</v>
      </c>
      <c r="DO165" s="9">
        <f t="shared" si="1001"/>
        <v>0</v>
      </c>
      <c r="DP165" s="9">
        <f t="shared" si="1001"/>
        <v>0</v>
      </c>
      <c r="DQ165" s="9">
        <f t="shared" si="966"/>
        <v>0</v>
      </c>
      <c r="DR165" s="9">
        <f t="shared" si="1002"/>
        <v>0</v>
      </c>
      <c r="DS165" s="9">
        <f t="shared" si="1003"/>
        <v>0</v>
      </c>
      <c r="DT165" s="9">
        <f t="shared" si="1004"/>
        <v>0</v>
      </c>
      <c r="DU165" s="9">
        <f t="shared" si="1005"/>
        <v>0</v>
      </c>
      <c r="DV165" s="9">
        <f t="shared" si="1005"/>
        <v>0</v>
      </c>
      <c r="DW165" s="9">
        <f t="shared" si="967"/>
        <v>0</v>
      </c>
      <c r="DX165" s="9">
        <f t="shared" si="1006"/>
        <v>0</v>
      </c>
      <c r="DY165" s="9">
        <f t="shared" si="1006"/>
        <v>0</v>
      </c>
      <c r="DZ165" s="9">
        <f t="shared" si="968"/>
        <v>0</v>
      </c>
      <c r="EA165" s="9">
        <f t="shared" si="1007"/>
        <v>0</v>
      </c>
      <c r="EB165" s="9">
        <f t="shared" si="1007"/>
        <v>0</v>
      </c>
      <c r="EC165" s="9">
        <f t="shared" si="969"/>
        <v>0</v>
      </c>
      <c r="ED165" s="9">
        <f t="shared" si="1008"/>
        <v>0</v>
      </c>
      <c r="EE165" s="9">
        <f t="shared" si="1009"/>
        <v>0</v>
      </c>
      <c r="EF165" s="9">
        <f t="shared" si="1010"/>
        <v>0</v>
      </c>
      <c r="EG165" s="9">
        <f t="shared" si="1011"/>
        <v>0</v>
      </c>
      <c r="EH165" s="9">
        <f t="shared" si="1011"/>
        <v>0</v>
      </c>
      <c r="EI165" s="9">
        <f t="shared" si="970"/>
        <v>0</v>
      </c>
      <c r="EJ165" s="9">
        <f t="shared" si="1012"/>
        <v>0</v>
      </c>
      <c r="EK165" s="9">
        <f t="shared" si="1012"/>
        <v>0</v>
      </c>
      <c r="EL165" s="9">
        <f t="shared" si="971"/>
        <v>0</v>
      </c>
      <c r="EM165" s="9">
        <f t="shared" si="1013"/>
        <v>0</v>
      </c>
      <c r="EN165" s="9">
        <f t="shared" si="1013"/>
        <v>0</v>
      </c>
      <c r="EO165" s="9">
        <f t="shared" si="972"/>
        <v>0</v>
      </c>
      <c r="EP165" s="9">
        <f t="shared" si="1014"/>
        <v>0</v>
      </c>
      <c r="EQ165" s="9">
        <f t="shared" si="1015"/>
        <v>0</v>
      </c>
      <c r="ER165" s="9">
        <f t="shared" si="1016"/>
        <v>0</v>
      </c>
      <c r="ES165" s="602"/>
    </row>
    <row r="166" spans="2:149" hidden="1" outlineLevel="1" x14ac:dyDescent="0.25">
      <c r="B166" s="601"/>
      <c r="C166" s="23"/>
      <c r="D166" s="602" t="str">
        <f t="shared" si="908"/>
        <v/>
      </c>
      <c r="F166" t="str">
        <f t="shared" si="957"/>
        <v/>
      </c>
      <c r="H166" s="9">
        <f t="shared" si="973"/>
        <v>0</v>
      </c>
      <c r="I166" s="9">
        <f ca="1">SUMIF(Cards_selection_BPL,$C166,INDIRECT(Index!$P$16))</f>
        <v>0</v>
      </c>
      <c r="J166" s="120">
        <f t="shared" ca="1" si="974"/>
        <v>0</v>
      </c>
      <c r="L166" s="9">
        <f t="shared" si="975"/>
        <v>0</v>
      </c>
      <c r="M166" s="9">
        <f ca="1">IF(LEFT($L$6,2)="Q1",SUMIF(Cards_selection_BPL,$C166,INDIRECT(Index!$Q$16)),IF(LEFT($L$6,2)="Q2",SUMIF(Cards_selection_BPL,$C166,INDIRECT(Index!$Q$16))-SUMIF(Cards_selection_BPL,$C166,Balance_bplm_03),IF(LEFT($L$6,2)="Q3",SUMIF(Cards_selection_BPL,$C166,INDIRECT(Index!$Q$16))-SUMIF(Cards_selection_BPL,$C166,Balance_bplm_06),IF(LEFT($L$6,2)="Q4",SUMIF(Cards_selection_BPL,$C166,INDIRECT(Index!$Q$16))-SUMIF(Cards_selection_BPL,$C166,Balance_bplm_09),0))))</f>
        <v>0</v>
      </c>
      <c r="N166" s="120">
        <f t="shared" ca="1" si="976"/>
        <v>0</v>
      </c>
      <c r="P166" s="9">
        <f t="shared" si="977"/>
        <v>0</v>
      </c>
      <c r="Q166" s="9">
        <f ca="1">SUMIF(Cards_selection_BPL,$C166,INDIRECT(Index!$Q$16))</f>
        <v>0</v>
      </c>
      <c r="R166" s="120">
        <f t="shared" ca="1" si="978"/>
        <v>0</v>
      </c>
      <c r="S166" s="602"/>
      <c r="U166" s="601"/>
      <c r="V166" s="64"/>
      <c r="W166" s="64"/>
      <c r="X166" s="9">
        <f t="shared" si="958"/>
        <v>0</v>
      </c>
      <c r="Y166" s="9">
        <f t="shared" si="979"/>
        <v>0</v>
      </c>
      <c r="Z166" s="9">
        <f t="shared" si="980"/>
        <v>0</v>
      </c>
      <c r="AA166" s="9">
        <f t="shared" si="981"/>
        <v>0</v>
      </c>
      <c r="AB166" s="9">
        <f t="shared" si="982"/>
        <v>0</v>
      </c>
      <c r="AC166" s="9">
        <f t="shared" si="983"/>
        <v>0</v>
      </c>
      <c r="AD166" s="9">
        <f t="shared" si="984"/>
        <v>0</v>
      </c>
      <c r="AE166" s="9">
        <f t="shared" si="985"/>
        <v>0</v>
      </c>
      <c r="AF166" s="827">
        <f t="shared" si="986"/>
        <v>0</v>
      </c>
      <c r="AG166" s="9">
        <f t="shared" si="987"/>
        <v>0</v>
      </c>
      <c r="AH166" s="9">
        <f t="shared" si="988"/>
        <v>0</v>
      </c>
      <c r="AI166" s="827">
        <f t="shared" si="989"/>
        <v>0</v>
      </c>
      <c r="AJ166" s="602"/>
      <c r="AL166" s="601"/>
      <c r="AM166" s="882">
        <f t="shared" si="990"/>
        <v>0</v>
      </c>
      <c r="AN166" s="9">
        <f t="shared" si="959"/>
        <v>0</v>
      </c>
      <c r="AO166" s="602"/>
      <c r="AR166" s="601" t="str">
        <f t="shared" si="909"/>
        <v/>
      </c>
      <c r="AS166" t="str">
        <f t="shared" si="910"/>
        <v/>
      </c>
      <c r="AT166" s="602" t="str">
        <f t="shared" si="811"/>
        <v/>
      </c>
      <c r="AU166" t="str">
        <f t="shared" si="911"/>
        <v/>
      </c>
      <c r="AV166" t="str">
        <f t="shared" si="912"/>
        <v/>
      </c>
      <c r="AX166" s="64"/>
      <c r="AY166" s="64"/>
      <c r="AZ166" s="64"/>
      <c r="BA166" s="64"/>
      <c r="BB166" s="64"/>
      <c r="BC166" s="688">
        <f t="shared" si="1017"/>
        <v>0</v>
      </c>
      <c r="BD166" s="64"/>
      <c r="BE166" s="64"/>
      <c r="BF166" s="64"/>
      <c r="BG166" s="688">
        <f t="shared" si="1018"/>
        <v>0</v>
      </c>
      <c r="BH166" s="64"/>
      <c r="BI166" s="64"/>
      <c r="BJ166" s="64"/>
      <c r="BK166" s="688">
        <f t="shared" si="1019"/>
        <v>0</v>
      </c>
      <c r="BL166" s="64"/>
      <c r="BM166" s="64"/>
      <c r="BN166" s="64"/>
      <c r="BO166" s="688">
        <f t="shared" si="1020"/>
        <v>0</v>
      </c>
      <c r="BP166" s="687">
        <f t="shared" si="991"/>
        <v>0</v>
      </c>
      <c r="BQ166" s="602"/>
      <c r="BS166" s="615">
        <f t="shared" si="960"/>
        <v>0</v>
      </c>
      <c r="BT166" s="9">
        <f t="shared" si="960"/>
        <v>0</v>
      </c>
      <c r="BU166" s="9">
        <f t="shared" si="992"/>
        <v>0</v>
      </c>
      <c r="BV166" s="9">
        <f t="shared" si="960"/>
        <v>0</v>
      </c>
      <c r="BW166" s="9">
        <f t="shared" si="992"/>
        <v>0</v>
      </c>
      <c r="BX166" s="9">
        <f t="shared" si="960"/>
        <v>0</v>
      </c>
      <c r="BY166" s="9">
        <f t="shared" si="992"/>
        <v>0</v>
      </c>
      <c r="BZ166" s="9">
        <f t="shared" si="960"/>
        <v>0</v>
      </c>
      <c r="CA166" s="9">
        <f t="shared" si="992"/>
        <v>0</v>
      </c>
      <c r="CB166" s="9">
        <f t="shared" si="960"/>
        <v>0</v>
      </c>
      <c r="CC166" s="9">
        <f t="shared" si="992"/>
        <v>0</v>
      </c>
      <c r="CD166" s="9">
        <f t="shared" si="960"/>
        <v>0</v>
      </c>
      <c r="CE166" s="9">
        <f t="shared" si="992"/>
        <v>0</v>
      </c>
      <c r="CF166" s="9">
        <f t="shared" si="960"/>
        <v>0</v>
      </c>
      <c r="CG166" s="9">
        <f t="shared" si="992"/>
        <v>0</v>
      </c>
      <c r="CH166" s="9">
        <f t="shared" si="960"/>
        <v>0</v>
      </c>
      <c r="CI166" s="9">
        <f t="shared" si="992"/>
        <v>0</v>
      </c>
      <c r="CJ166" s="9">
        <f t="shared" si="960"/>
        <v>0</v>
      </c>
      <c r="CK166" s="9">
        <f t="shared" si="992"/>
        <v>0</v>
      </c>
      <c r="CL166" s="9">
        <f t="shared" si="960"/>
        <v>0</v>
      </c>
      <c r="CM166" s="9">
        <f t="shared" si="992"/>
        <v>0</v>
      </c>
      <c r="CN166" s="9">
        <f t="shared" si="960"/>
        <v>0</v>
      </c>
      <c r="CO166" s="616">
        <f t="shared" si="992"/>
        <v>0</v>
      </c>
      <c r="CQ166" s="601"/>
      <c r="CR166" t="str">
        <f t="shared" si="904"/>
        <v/>
      </c>
      <c r="CS166" s="602" t="str">
        <f t="shared" si="956"/>
        <v/>
      </c>
      <c r="CT166" t="str">
        <f t="shared" si="905"/>
        <v/>
      </c>
      <c r="CU166" t="str">
        <f t="shared" si="906"/>
        <v/>
      </c>
      <c r="CW166" s="9">
        <f t="shared" si="993"/>
        <v>0</v>
      </c>
      <c r="CX166" s="9">
        <f t="shared" si="993"/>
        <v>0</v>
      </c>
      <c r="CY166" s="9">
        <f t="shared" si="961"/>
        <v>0</v>
      </c>
      <c r="CZ166" s="9">
        <f t="shared" si="994"/>
        <v>0</v>
      </c>
      <c r="DA166" s="9">
        <f t="shared" si="994"/>
        <v>0</v>
      </c>
      <c r="DB166" s="9">
        <f t="shared" si="962"/>
        <v>0</v>
      </c>
      <c r="DC166" s="9">
        <f t="shared" si="995"/>
        <v>0</v>
      </c>
      <c r="DD166" s="9">
        <f t="shared" si="995"/>
        <v>0</v>
      </c>
      <c r="DE166" s="9">
        <f t="shared" si="963"/>
        <v>0</v>
      </c>
      <c r="DF166" s="9">
        <f t="shared" si="996"/>
        <v>0</v>
      </c>
      <c r="DG166" s="9">
        <f t="shared" si="997"/>
        <v>0</v>
      </c>
      <c r="DH166" s="9">
        <f t="shared" si="998"/>
        <v>0</v>
      </c>
      <c r="DI166" s="9">
        <f t="shared" si="999"/>
        <v>0</v>
      </c>
      <c r="DJ166" s="9">
        <f t="shared" si="999"/>
        <v>0</v>
      </c>
      <c r="DK166" s="9">
        <f t="shared" si="964"/>
        <v>0</v>
      </c>
      <c r="DL166" s="9">
        <f t="shared" si="1000"/>
        <v>0</v>
      </c>
      <c r="DM166" s="9">
        <f t="shared" si="1000"/>
        <v>0</v>
      </c>
      <c r="DN166" s="9">
        <f t="shared" si="965"/>
        <v>0</v>
      </c>
      <c r="DO166" s="9">
        <f t="shared" si="1001"/>
        <v>0</v>
      </c>
      <c r="DP166" s="9">
        <f t="shared" si="1001"/>
        <v>0</v>
      </c>
      <c r="DQ166" s="9">
        <f t="shared" si="966"/>
        <v>0</v>
      </c>
      <c r="DR166" s="9">
        <f t="shared" si="1002"/>
        <v>0</v>
      </c>
      <c r="DS166" s="9">
        <f t="shared" si="1003"/>
        <v>0</v>
      </c>
      <c r="DT166" s="9">
        <f t="shared" si="1004"/>
        <v>0</v>
      </c>
      <c r="DU166" s="9">
        <f t="shared" si="1005"/>
        <v>0</v>
      </c>
      <c r="DV166" s="9">
        <f t="shared" si="1005"/>
        <v>0</v>
      </c>
      <c r="DW166" s="9">
        <f t="shared" si="967"/>
        <v>0</v>
      </c>
      <c r="DX166" s="9">
        <f t="shared" si="1006"/>
        <v>0</v>
      </c>
      <c r="DY166" s="9">
        <f t="shared" si="1006"/>
        <v>0</v>
      </c>
      <c r="DZ166" s="9">
        <f t="shared" si="968"/>
        <v>0</v>
      </c>
      <c r="EA166" s="9">
        <f t="shared" si="1007"/>
        <v>0</v>
      </c>
      <c r="EB166" s="9">
        <f t="shared" si="1007"/>
        <v>0</v>
      </c>
      <c r="EC166" s="9">
        <f t="shared" si="969"/>
        <v>0</v>
      </c>
      <c r="ED166" s="9">
        <f t="shared" si="1008"/>
        <v>0</v>
      </c>
      <c r="EE166" s="9">
        <f t="shared" si="1009"/>
        <v>0</v>
      </c>
      <c r="EF166" s="9">
        <f t="shared" si="1010"/>
        <v>0</v>
      </c>
      <c r="EG166" s="9">
        <f t="shared" si="1011"/>
        <v>0</v>
      </c>
      <c r="EH166" s="9">
        <f t="shared" si="1011"/>
        <v>0</v>
      </c>
      <c r="EI166" s="9">
        <f t="shared" si="970"/>
        <v>0</v>
      </c>
      <c r="EJ166" s="9">
        <f t="shared" si="1012"/>
        <v>0</v>
      </c>
      <c r="EK166" s="9">
        <f t="shared" si="1012"/>
        <v>0</v>
      </c>
      <c r="EL166" s="9">
        <f t="shared" si="971"/>
        <v>0</v>
      </c>
      <c r="EM166" s="9">
        <f t="shared" si="1013"/>
        <v>0</v>
      </c>
      <c r="EN166" s="9">
        <f t="shared" si="1013"/>
        <v>0</v>
      </c>
      <c r="EO166" s="9">
        <f t="shared" si="972"/>
        <v>0</v>
      </c>
      <c r="EP166" s="9">
        <f t="shared" si="1014"/>
        <v>0</v>
      </c>
      <c r="EQ166" s="9">
        <f t="shared" si="1015"/>
        <v>0</v>
      </c>
      <c r="ER166" s="9">
        <f t="shared" si="1016"/>
        <v>0</v>
      </c>
      <c r="ES166" s="602"/>
    </row>
    <row r="167" spans="2:149" hidden="1" outlineLevel="1" x14ac:dyDescent="0.25">
      <c r="B167" s="601"/>
      <c r="C167" s="23"/>
      <c r="D167" s="602" t="str">
        <f t="shared" si="908"/>
        <v/>
      </c>
      <c r="F167" t="str">
        <f t="shared" si="957"/>
        <v/>
      </c>
      <c r="H167" s="9">
        <f t="shared" si="973"/>
        <v>0</v>
      </c>
      <c r="I167" s="9">
        <f ca="1">SUMIF(Cards_selection_BPL,$C167,INDIRECT(Index!$P$16))</f>
        <v>0</v>
      </c>
      <c r="J167" s="120">
        <f t="shared" ca="1" si="974"/>
        <v>0</v>
      </c>
      <c r="L167" s="9">
        <f t="shared" si="975"/>
        <v>0</v>
      </c>
      <c r="M167" s="9">
        <f ca="1">IF(LEFT($L$6,2)="Q1",SUMIF(Cards_selection_BPL,$C167,INDIRECT(Index!$Q$16)),IF(LEFT($L$6,2)="Q2",SUMIF(Cards_selection_BPL,$C167,INDIRECT(Index!$Q$16))-SUMIF(Cards_selection_BPL,$C167,Balance_bplm_03),IF(LEFT($L$6,2)="Q3",SUMIF(Cards_selection_BPL,$C167,INDIRECT(Index!$Q$16))-SUMIF(Cards_selection_BPL,$C167,Balance_bplm_06),IF(LEFT($L$6,2)="Q4",SUMIF(Cards_selection_BPL,$C167,INDIRECT(Index!$Q$16))-SUMIF(Cards_selection_BPL,$C167,Balance_bplm_09),0))))</f>
        <v>0</v>
      </c>
      <c r="N167" s="120">
        <f t="shared" ca="1" si="976"/>
        <v>0</v>
      </c>
      <c r="P167" s="9">
        <f t="shared" si="977"/>
        <v>0</v>
      </c>
      <c r="Q167" s="9">
        <f ca="1">SUMIF(Cards_selection_BPL,$C167,INDIRECT(Index!$Q$16))</f>
        <v>0</v>
      </c>
      <c r="R167" s="120">
        <f t="shared" ca="1" si="978"/>
        <v>0</v>
      </c>
      <c r="S167" s="602"/>
      <c r="U167" s="601"/>
      <c r="V167" s="64"/>
      <c r="W167" s="64"/>
      <c r="X167" s="9">
        <f t="shared" si="958"/>
        <v>0</v>
      </c>
      <c r="Y167" s="9">
        <f t="shared" si="979"/>
        <v>0</v>
      </c>
      <c r="Z167" s="9">
        <f t="shared" si="980"/>
        <v>0</v>
      </c>
      <c r="AA167" s="9">
        <f t="shared" si="981"/>
        <v>0</v>
      </c>
      <c r="AB167" s="9">
        <f t="shared" si="982"/>
        <v>0</v>
      </c>
      <c r="AC167" s="9">
        <f t="shared" si="983"/>
        <v>0</v>
      </c>
      <c r="AD167" s="9">
        <f t="shared" si="984"/>
        <v>0</v>
      </c>
      <c r="AE167" s="9">
        <f t="shared" si="985"/>
        <v>0</v>
      </c>
      <c r="AF167" s="827">
        <f t="shared" si="986"/>
        <v>0</v>
      </c>
      <c r="AG167" s="9">
        <f t="shared" si="987"/>
        <v>0</v>
      </c>
      <c r="AH167" s="9">
        <f t="shared" si="988"/>
        <v>0</v>
      </c>
      <c r="AI167" s="827">
        <f t="shared" si="989"/>
        <v>0</v>
      </c>
      <c r="AJ167" s="602"/>
      <c r="AL167" s="601"/>
      <c r="AM167" s="882">
        <f t="shared" si="990"/>
        <v>0</v>
      </c>
      <c r="AN167" s="9">
        <f t="shared" si="959"/>
        <v>0</v>
      </c>
      <c r="AO167" s="602"/>
      <c r="AR167" s="601" t="str">
        <f t="shared" si="909"/>
        <v/>
      </c>
      <c r="AS167" t="str">
        <f t="shared" si="910"/>
        <v/>
      </c>
      <c r="AT167" s="602" t="str">
        <f t="shared" si="811"/>
        <v/>
      </c>
      <c r="AU167" t="str">
        <f t="shared" si="911"/>
        <v/>
      </c>
      <c r="AV167" t="str">
        <f t="shared" si="912"/>
        <v/>
      </c>
      <c r="AX167" s="64"/>
      <c r="AY167" s="64"/>
      <c r="AZ167" s="64"/>
      <c r="BA167" s="64"/>
      <c r="BB167" s="64"/>
      <c r="BC167" s="688">
        <f t="shared" si="1017"/>
        <v>0</v>
      </c>
      <c r="BD167" s="64"/>
      <c r="BE167" s="64"/>
      <c r="BF167" s="64"/>
      <c r="BG167" s="688">
        <f t="shared" si="1018"/>
        <v>0</v>
      </c>
      <c r="BH167" s="64"/>
      <c r="BI167" s="64"/>
      <c r="BJ167" s="64"/>
      <c r="BK167" s="688">
        <f t="shared" si="1019"/>
        <v>0</v>
      </c>
      <c r="BL167" s="64"/>
      <c r="BM167" s="64"/>
      <c r="BN167" s="64"/>
      <c r="BO167" s="688">
        <f t="shared" si="1020"/>
        <v>0</v>
      </c>
      <c r="BP167" s="687">
        <f t="shared" si="991"/>
        <v>0</v>
      </c>
      <c r="BQ167" s="602"/>
      <c r="BS167" s="615">
        <f t="shared" si="960"/>
        <v>0</v>
      </c>
      <c r="BT167" s="9">
        <f t="shared" si="960"/>
        <v>0</v>
      </c>
      <c r="BU167" s="9">
        <f t="shared" si="992"/>
        <v>0</v>
      </c>
      <c r="BV167" s="9">
        <f t="shared" si="960"/>
        <v>0</v>
      </c>
      <c r="BW167" s="9">
        <f t="shared" si="992"/>
        <v>0</v>
      </c>
      <c r="BX167" s="9">
        <f t="shared" si="960"/>
        <v>0</v>
      </c>
      <c r="BY167" s="9">
        <f t="shared" si="992"/>
        <v>0</v>
      </c>
      <c r="BZ167" s="9">
        <f t="shared" si="960"/>
        <v>0</v>
      </c>
      <c r="CA167" s="9">
        <f t="shared" si="992"/>
        <v>0</v>
      </c>
      <c r="CB167" s="9">
        <f t="shared" si="960"/>
        <v>0</v>
      </c>
      <c r="CC167" s="9">
        <f t="shared" si="992"/>
        <v>0</v>
      </c>
      <c r="CD167" s="9">
        <f t="shared" si="960"/>
        <v>0</v>
      </c>
      <c r="CE167" s="9">
        <f t="shared" si="992"/>
        <v>0</v>
      </c>
      <c r="CF167" s="9">
        <f t="shared" si="960"/>
        <v>0</v>
      </c>
      <c r="CG167" s="9">
        <f t="shared" si="992"/>
        <v>0</v>
      </c>
      <c r="CH167" s="9">
        <f t="shared" si="960"/>
        <v>0</v>
      </c>
      <c r="CI167" s="9">
        <f t="shared" si="992"/>
        <v>0</v>
      </c>
      <c r="CJ167" s="9">
        <f t="shared" si="960"/>
        <v>0</v>
      </c>
      <c r="CK167" s="9">
        <f t="shared" si="992"/>
        <v>0</v>
      </c>
      <c r="CL167" s="9">
        <f t="shared" si="960"/>
        <v>0</v>
      </c>
      <c r="CM167" s="9">
        <f t="shared" si="992"/>
        <v>0</v>
      </c>
      <c r="CN167" s="9">
        <f t="shared" si="960"/>
        <v>0</v>
      </c>
      <c r="CO167" s="616">
        <f t="shared" si="992"/>
        <v>0</v>
      </c>
      <c r="CQ167" s="601"/>
      <c r="CR167" t="str">
        <f t="shared" si="904"/>
        <v/>
      </c>
      <c r="CS167" s="602" t="str">
        <f t="shared" si="956"/>
        <v/>
      </c>
      <c r="CT167" t="str">
        <f t="shared" si="905"/>
        <v/>
      </c>
      <c r="CU167" t="str">
        <f t="shared" si="906"/>
        <v/>
      </c>
      <c r="CW167" s="9">
        <f t="shared" si="993"/>
        <v>0</v>
      </c>
      <c r="CX167" s="9">
        <f t="shared" si="993"/>
        <v>0</v>
      </c>
      <c r="CY167" s="9">
        <f t="shared" si="961"/>
        <v>0</v>
      </c>
      <c r="CZ167" s="9">
        <f t="shared" si="994"/>
        <v>0</v>
      </c>
      <c r="DA167" s="9">
        <f t="shared" si="994"/>
        <v>0</v>
      </c>
      <c r="DB167" s="9">
        <f t="shared" si="962"/>
        <v>0</v>
      </c>
      <c r="DC167" s="9">
        <f t="shared" si="995"/>
        <v>0</v>
      </c>
      <c r="DD167" s="9">
        <f t="shared" si="995"/>
        <v>0</v>
      </c>
      <c r="DE167" s="9">
        <f t="shared" si="963"/>
        <v>0</v>
      </c>
      <c r="DF167" s="9">
        <f t="shared" si="996"/>
        <v>0</v>
      </c>
      <c r="DG167" s="9">
        <f t="shared" si="997"/>
        <v>0</v>
      </c>
      <c r="DH167" s="9">
        <f t="shared" si="998"/>
        <v>0</v>
      </c>
      <c r="DI167" s="9">
        <f t="shared" si="999"/>
        <v>0</v>
      </c>
      <c r="DJ167" s="9">
        <f t="shared" si="999"/>
        <v>0</v>
      </c>
      <c r="DK167" s="9">
        <f t="shared" si="964"/>
        <v>0</v>
      </c>
      <c r="DL167" s="9">
        <f t="shared" si="1000"/>
        <v>0</v>
      </c>
      <c r="DM167" s="9">
        <f t="shared" si="1000"/>
        <v>0</v>
      </c>
      <c r="DN167" s="9">
        <f t="shared" si="965"/>
        <v>0</v>
      </c>
      <c r="DO167" s="9">
        <f t="shared" si="1001"/>
        <v>0</v>
      </c>
      <c r="DP167" s="9">
        <f t="shared" si="1001"/>
        <v>0</v>
      </c>
      <c r="DQ167" s="9">
        <f t="shared" si="966"/>
        <v>0</v>
      </c>
      <c r="DR167" s="9">
        <f t="shared" si="1002"/>
        <v>0</v>
      </c>
      <c r="DS167" s="9">
        <f t="shared" si="1003"/>
        <v>0</v>
      </c>
      <c r="DT167" s="9">
        <f t="shared" si="1004"/>
        <v>0</v>
      </c>
      <c r="DU167" s="9">
        <f t="shared" si="1005"/>
        <v>0</v>
      </c>
      <c r="DV167" s="9">
        <f t="shared" si="1005"/>
        <v>0</v>
      </c>
      <c r="DW167" s="9">
        <f t="shared" si="967"/>
        <v>0</v>
      </c>
      <c r="DX167" s="9">
        <f t="shared" si="1006"/>
        <v>0</v>
      </c>
      <c r="DY167" s="9">
        <f t="shared" si="1006"/>
        <v>0</v>
      </c>
      <c r="DZ167" s="9">
        <f t="shared" si="968"/>
        <v>0</v>
      </c>
      <c r="EA167" s="9">
        <f t="shared" si="1007"/>
        <v>0</v>
      </c>
      <c r="EB167" s="9">
        <f t="shared" si="1007"/>
        <v>0</v>
      </c>
      <c r="EC167" s="9">
        <f t="shared" si="969"/>
        <v>0</v>
      </c>
      <c r="ED167" s="9">
        <f t="shared" si="1008"/>
        <v>0</v>
      </c>
      <c r="EE167" s="9">
        <f t="shared" si="1009"/>
        <v>0</v>
      </c>
      <c r="EF167" s="9">
        <f t="shared" si="1010"/>
        <v>0</v>
      </c>
      <c r="EG167" s="9">
        <f t="shared" si="1011"/>
        <v>0</v>
      </c>
      <c r="EH167" s="9">
        <f t="shared" si="1011"/>
        <v>0</v>
      </c>
      <c r="EI167" s="9">
        <f t="shared" si="970"/>
        <v>0</v>
      </c>
      <c r="EJ167" s="9">
        <f t="shared" si="1012"/>
        <v>0</v>
      </c>
      <c r="EK167" s="9">
        <f t="shared" si="1012"/>
        <v>0</v>
      </c>
      <c r="EL167" s="9">
        <f t="shared" si="971"/>
        <v>0</v>
      </c>
      <c r="EM167" s="9">
        <f t="shared" si="1013"/>
        <v>0</v>
      </c>
      <c r="EN167" s="9">
        <f t="shared" si="1013"/>
        <v>0</v>
      </c>
      <c r="EO167" s="9">
        <f t="shared" si="972"/>
        <v>0</v>
      </c>
      <c r="EP167" s="9">
        <f t="shared" si="1014"/>
        <v>0</v>
      </c>
      <c r="EQ167" s="9">
        <f t="shared" si="1015"/>
        <v>0</v>
      </c>
      <c r="ER167" s="9">
        <f t="shared" si="1016"/>
        <v>0</v>
      </c>
      <c r="ES167" s="602"/>
    </row>
    <row r="168" spans="2:149" hidden="1" outlineLevel="1" x14ac:dyDescent="0.25">
      <c r="B168" s="601"/>
      <c r="C168" s="23"/>
      <c r="D168" s="602" t="str">
        <f t="shared" si="908"/>
        <v/>
      </c>
      <c r="F168" t="str">
        <f t="shared" si="957"/>
        <v/>
      </c>
      <c r="H168" s="9">
        <f t="shared" si="973"/>
        <v>0</v>
      </c>
      <c r="I168" s="9">
        <f ca="1">SUMIF(Cards_selection_BPL,$C168,INDIRECT(Index!$P$16))</f>
        <v>0</v>
      </c>
      <c r="J168" s="120">
        <f t="shared" ca="1" si="974"/>
        <v>0</v>
      </c>
      <c r="L168" s="9">
        <f t="shared" si="975"/>
        <v>0</v>
      </c>
      <c r="M168" s="9">
        <f ca="1">IF(LEFT($L$6,2)="Q1",SUMIF(Cards_selection_BPL,$C168,INDIRECT(Index!$Q$16)),IF(LEFT($L$6,2)="Q2",SUMIF(Cards_selection_BPL,$C168,INDIRECT(Index!$Q$16))-SUMIF(Cards_selection_BPL,$C168,Balance_bplm_03),IF(LEFT($L$6,2)="Q3",SUMIF(Cards_selection_BPL,$C168,INDIRECT(Index!$Q$16))-SUMIF(Cards_selection_BPL,$C168,Balance_bplm_06),IF(LEFT($L$6,2)="Q4",SUMIF(Cards_selection_BPL,$C168,INDIRECT(Index!$Q$16))-SUMIF(Cards_selection_BPL,$C168,Balance_bplm_09),0))))</f>
        <v>0</v>
      </c>
      <c r="N168" s="120">
        <f t="shared" ca="1" si="976"/>
        <v>0</v>
      </c>
      <c r="P168" s="9">
        <f t="shared" si="977"/>
        <v>0</v>
      </c>
      <c r="Q168" s="9">
        <f ca="1">SUMIF(Cards_selection_BPL,$C168,INDIRECT(Index!$Q$16))</f>
        <v>0</v>
      </c>
      <c r="R168" s="120">
        <f t="shared" ca="1" si="978"/>
        <v>0</v>
      </c>
      <c r="S168" s="602"/>
      <c r="U168" s="601"/>
      <c r="V168" s="64"/>
      <c r="W168" s="64"/>
      <c r="X168" s="9">
        <f t="shared" si="958"/>
        <v>0</v>
      </c>
      <c r="Y168" s="9">
        <f t="shared" si="979"/>
        <v>0</v>
      </c>
      <c r="Z168" s="9">
        <f t="shared" si="980"/>
        <v>0</v>
      </c>
      <c r="AA168" s="9">
        <f t="shared" si="981"/>
        <v>0</v>
      </c>
      <c r="AB168" s="9">
        <f t="shared" si="982"/>
        <v>0</v>
      </c>
      <c r="AC168" s="9">
        <f t="shared" si="983"/>
        <v>0</v>
      </c>
      <c r="AD168" s="9">
        <f t="shared" si="984"/>
        <v>0</v>
      </c>
      <c r="AE168" s="9">
        <f t="shared" si="985"/>
        <v>0</v>
      </c>
      <c r="AF168" s="827">
        <f t="shared" si="986"/>
        <v>0</v>
      </c>
      <c r="AG168" s="9">
        <f t="shared" si="987"/>
        <v>0</v>
      </c>
      <c r="AH168" s="9">
        <f t="shared" si="988"/>
        <v>0</v>
      </c>
      <c r="AI168" s="827">
        <f t="shared" si="989"/>
        <v>0</v>
      </c>
      <c r="AJ168" s="602"/>
      <c r="AL168" s="601"/>
      <c r="AM168" s="882">
        <f t="shared" si="990"/>
        <v>0</v>
      </c>
      <c r="AN168" s="9">
        <f t="shared" si="959"/>
        <v>0</v>
      </c>
      <c r="AO168" s="602"/>
      <c r="AR168" s="601" t="str">
        <f t="shared" si="909"/>
        <v/>
      </c>
      <c r="AS168" t="str">
        <f t="shared" si="910"/>
        <v/>
      </c>
      <c r="AT168" s="602" t="str">
        <f t="shared" si="811"/>
        <v/>
      </c>
      <c r="AU168" t="str">
        <f t="shared" si="911"/>
        <v/>
      </c>
      <c r="AV168" t="str">
        <f t="shared" si="912"/>
        <v/>
      </c>
      <c r="AX168" s="64"/>
      <c r="AY168" s="64"/>
      <c r="AZ168" s="64"/>
      <c r="BA168" s="64"/>
      <c r="BB168" s="64"/>
      <c r="BC168" s="688">
        <f t="shared" si="1017"/>
        <v>0</v>
      </c>
      <c r="BD168" s="64"/>
      <c r="BE168" s="64"/>
      <c r="BF168" s="64"/>
      <c r="BG168" s="688">
        <f t="shared" si="1018"/>
        <v>0</v>
      </c>
      <c r="BH168" s="64"/>
      <c r="BI168" s="64"/>
      <c r="BJ168" s="64"/>
      <c r="BK168" s="688">
        <f t="shared" si="1019"/>
        <v>0</v>
      </c>
      <c r="BL168" s="64"/>
      <c r="BM168" s="64"/>
      <c r="BN168" s="64"/>
      <c r="BO168" s="688">
        <f t="shared" si="1020"/>
        <v>0</v>
      </c>
      <c r="BP168" s="687">
        <f t="shared" si="991"/>
        <v>0</v>
      </c>
      <c r="BQ168" s="602"/>
      <c r="BS168" s="615">
        <f t="shared" si="960"/>
        <v>0</v>
      </c>
      <c r="BT168" s="9">
        <f t="shared" si="960"/>
        <v>0</v>
      </c>
      <c r="BU168" s="9">
        <f t="shared" si="992"/>
        <v>0</v>
      </c>
      <c r="BV168" s="9">
        <f t="shared" si="960"/>
        <v>0</v>
      </c>
      <c r="BW168" s="9">
        <f t="shared" si="992"/>
        <v>0</v>
      </c>
      <c r="BX168" s="9">
        <f t="shared" si="960"/>
        <v>0</v>
      </c>
      <c r="BY168" s="9">
        <f t="shared" si="992"/>
        <v>0</v>
      </c>
      <c r="BZ168" s="9">
        <f t="shared" si="960"/>
        <v>0</v>
      </c>
      <c r="CA168" s="9">
        <f t="shared" si="992"/>
        <v>0</v>
      </c>
      <c r="CB168" s="9">
        <f t="shared" si="960"/>
        <v>0</v>
      </c>
      <c r="CC168" s="9">
        <f t="shared" si="992"/>
        <v>0</v>
      </c>
      <c r="CD168" s="9">
        <f t="shared" si="960"/>
        <v>0</v>
      </c>
      <c r="CE168" s="9">
        <f t="shared" si="992"/>
        <v>0</v>
      </c>
      <c r="CF168" s="9">
        <f t="shared" si="960"/>
        <v>0</v>
      </c>
      <c r="CG168" s="9">
        <f t="shared" si="992"/>
        <v>0</v>
      </c>
      <c r="CH168" s="9">
        <f t="shared" si="960"/>
        <v>0</v>
      </c>
      <c r="CI168" s="9">
        <f t="shared" si="992"/>
        <v>0</v>
      </c>
      <c r="CJ168" s="9">
        <f t="shared" si="960"/>
        <v>0</v>
      </c>
      <c r="CK168" s="9">
        <f t="shared" si="992"/>
        <v>0</v>
      </c>
      <c r="CL168" s="9">
        <f t="shared" si="960"/>
        <v>0</v>
      </c>
      <c r="CM168" s="9">
        <f t="shared" si="992"/>
        <v>0</v>
      </c>
      <c r="CN168" s="9">
        <f t="shared" si="960"/>
        <v>0</v>
      </c>
      <c r="CO168" s="616">
        <f t="shared" si="992"/>
        <v>0</v>
      </c>
      <c r="CQ168" s="601"/>
      <c r="CR168" t="str">
        <f t="shared" si="904"/>
        <v/>
      </c>
      <c r="CS168" s="602" t="str">
        <f t="shared" si="956"/>
        <v/>
      </c>
      <c r="CT168" t="str">
        <f t="shared" si="905"/>
        <v/>
      </c>
      <c r="CU168" t="str">
        <f t="shared" si="906"/>
        <v/>
      </c>
      <c r="CW168" s="9">
        <f t="shared" si="993"/>
        <v>0</v>
      </c>
      <c r="CX168" s="9">
        <f t="shared" si="993"/>
        <v>0</v>
      </c>
      <c r="CY168" s="9">
        <f t="shared" si="961"/>
        <v>0</v>
      </c>
      <c r="CZ168" s="9">
        <f t="shared" si="994"/>
        <v>0</v>
      </c>
      <c r="DA168" s="9">
        <f t="shared" si="994"/>
        <v>0</v>
      </c>
      <c r="DB168" s="9">
        <f t="shared" si="962"/>
        <v>0</v>
      </c>
      <c r="DC168" s="9">
        <f t="shared" si="995"/>
        <v>0</v>
      </c>
      <c r="DD168" s="9">
        <f t="shared" si="995"/>
        <v>0</v>
      </c>
      <c r="DE168" s="9">
        <f t="shared" si="963"/>
        <v>0</v>
      </c>
      <c r="DF168" s="9">
        <f t="shared" si="996"/>
        <v>0</v>
      </c>
      <c r="DG168" s="9">
        <f t="shared" si="997"/>
        <v>0</v>
      </c>
      <c r="DH168" s="9">
        <f t="shared" si="998"/>
        <v>0</v>
      </c>
      <c r="DI168" s="9">
        <f t="shared" si="999"/>
        <v>0</v>
      </c>
      <c r="DJ168" s="9">
        <f t="shared" si="999"/>
        <v>0</v>
      </c>
      <c r="DK168" s="9">
        <f t="shared" si="964"/>
        <v>0</v>
      </c>
      <c r="DL168" s="9">
        <f t="shared" si="1000"/>
        <v>0</v>
      </c>
      <c r="DM168" s="9">
        <f t="shared" si="1000"/>
        <v>0</v>
      </c>
      <c r="DN168" s="9">
        <f t="shared" si="965"/>
        <v>0</v>
      </c>
      <c r="DO168" s="9">
        <f t="shared" si="1001"/>
        <v>0</v>
      </c>
      <c r="DP168" s="9">
        <f t="shared" si="1001"/>
        <v>0</v>
      </c>
      <c r="DQ168" s="9">
        <f t="shared" si="966"/>
        <v>0</v>
      </c>
      <c r="DR168" s="9">
        <f t="shared" si="1002"/>
        <v>0</v>
      </c>
      <c r="DS168" s="9">
        <f t="shared" si="1003"/>
        <v>0</v>
      </c>
      <c r="DT168" s="9">
        <f t="shared" si="1004"/>
        <v>0</v>
      </c>
      <c r="DU168" s="9">
        <f t="shared" si="1005"/>
        <v>0</v>
      </c>
      <c r="DV168" s="9">
        <f t="shared" si="1005"/>
        <v>0</v>
      </c>
      <c r="DW168" s="9">
        <f t="shared" si="967"/>
        <v>0</v>
      </c>
      <c r="DX168" s="9">
        <f t="shared" si="1006"/>
        <v>0</v>
      </c>
      <c r="DY168" s="9">
        <f t="shared" si="1006"/>
        <v>0</v>
      </c>
      <c r="DZ168" s="9">
        <f t="shared" si="968"/>
        <v>0</v>
      </c>
      <c r="EA168" s="9">
        <f t="shared" si="1007"/>
        <v>0</v>
      </c>
      <c r="EB168" s="9">
        <f t="shared" si="1007"/>
        <v>0</v>
      </c>
      <c r="EC168" s="9">
        <f t="shared" si="969"/>
        <v>0</v>
      </c>
      <c r="ED168" s="9">
        <f t="shared" si="1008"/>
        <v>0</v>
      </c>
      <c r="EE168" s="9">
        <f t="shared" si="1009"/>
        <v>0</v>
      </c>
      <c r="EF168" s="9">
        <f t="shared" si="1010"/>
        <v>0</v>
      </c>
      <c r="EG168" s="9">
        <f t="shared" si="1011"/>
        <v>0</v>
      </c>
      <c r="EH168" s="9">
        <f t="shared" si="1011"/>
        <v>0</v>
      </c>
      <c r="EI168" s="9">
        <f t="shared" si="970"/>
        <v>0</v>
      </c>
      <c r="EJ168" s="9">
        <f t="shared" si="1012"/>
        <v>0</v>
      </c>
      <c r="EK168" s="9">
        <f t="shared" si="1012"/>
        <v>0</v>
      </c>
      <c r="EL168" s="9">
        <f t="shared" si="971"/>
        <v>0</v>
      </c>
      <c r="EM168" s="9">
        <f t="shared" si="1013"/>
        <v>0</v>
      </c>
      <c r="EN168" s="9">
        <f t="shared" si="1013"/>
        <v>0</v>
      </c>
      <c r="EO168" s="9">
        <f t="shared" si="972"/>
        <v>0</v>
      </c>
      <c r="EP168" s="9">
        <f t="shared" si="1014"/>
        <v>0</v>
      </c>
      <c r="EQ168" s="9">
        <f t="shared" si="1015"/>
        <v>0</v>
      </c>
      <c r="ER168" s="9">
        <f t="shared" si="1016"/>
        <v>0</v>
      </c>
      <c r="ES168" s="602"/>
    </row>
    <row r="169" spans="2:149" hidden="1" outlineLevel="1" x14ac:dyDescent="0.25">
      <c r="B169" s="601"/>
      <c r="C169" s="23"/>
      <c r="D169" s="602" t="str">
        <f t="shared" si="908"/>
        <v/>
      </c>
      <c r="F169" t="str">
        <f t="shared" si="957"/>
        <v/>
      </c>
      <c r="H169" s="9">
        <f t="shared" si="973"/>
        <v>0</v>
      </c>
      <c r="I169" s="9">
        <f ca="1">SUMIF(Cards_selection_BPL,$C169,INDIRECT(Index!$P$16))</f>
        <v>0</v>
      </c>
      <c r="J169" s="120">
        <f t="shared" ca="1" si="974"/>
        <v>0</v>
      </c>
      <c r="L169" s="9">
        <f t="shared" si="975"/>
        <v>0</v>
      </c>
      <c r="M169" s="9">
        <f ca="1">IF(LEFT($L$6,2)="Q1",SUMIF(Cards_selection_BPL,$C169,INDIRECT(Index!$Q$16)),IF(LEFT($L$6,2)="Q2",SUMIF(Cards_selection_BPL,$C169,INDIRECT(Index!$Q$16))-SUMIF(Cards_selection_BPL,$C169,Balance_bplm_03),IF(LEFT($L$6,2)="Q3",SUMIF(Cards_selection_BPL,$C169,INDIRECT(Index!$Q$16))-SUMIF(Cards_selection_BPL,$C169,Balance_bplm_06),IF(LEFT($L$6,2)="Q4",SUMIF(Cards_selection_BPL,$C169,INDIRECT(Index!$Q$16))-SUMIF(Cards_selection_BPL,$C169,Balance_bplm_09),0))))</f>
        <v>0</v>
      </c>
      <c r="N169" s="120">
        <f t="shared" ca="1" si="976"/>
        <v>0</v>
      </c>
      <c r="P169" s="9">
        <f t="shared" si="977"/>
        <v>0</v>
      </c>
      <c r="Q169" s="9">
        <f ca="1">SUMIF(Cards_selection_BPL,$C169,INDIRECT(Index!$Q$16))</f>
        <v>0</v>
      </c>
      <c r="R169" s="120">
        <f t="shared" ca="1" si="978"/>
        <v>0</v>
      </c>
      <c r="S169" s="602"/>
      <c r="U169" s="601"/>
      <c r="V169" s="64"/>
      <c r="W169" s="64"/>
      <c r="X169" s="9">
        <f t="shared" si="958"/>
        <v>0</v>
      </c>
      <c r="Y169" s="9">
        <f t="shared" si="979"/>
        <v>0</v>
      </c>
      <c r="Z169" s="9">
        <f t="shared" si="980"/>
        <v>0</v>
      </c>
      <c r="AA169" s="9">
        <f t="shared" si="981"/>
        <v>0</v>
      </c>
      <c r="AB169" s="9">
        <f t="shared" si="982"/>
        <v>0</v>
      </c>
      <c r="AC169" s="9">
        <f t="shared" si="983"/>
        <v>0</v>
      </c>
      <c r="AD169" s="9">
        <f t="shared" si="984"/>
        <v>0</v>
      </c>
      <c r="AE169" s="9">
        <f t="shared" si="985"/>
        <v>0</v>
      </c>
      <c r="AF169" s="827">
        <f t="shared" si="986"/>
        <v>0</v>
      </c>
      <c r="AG169" s="9">
        <f t="shared" si="987"/>
        <v>0</v>
      </c>
      <c r="AH169" s="9">
        <f t="shared" si="988"/>
        <v>0</v>
      </c>
      <c r="AI169" s="827">
        <f t="shared" si="989"/>
        <v>0</v>
      </c>
      <c r="AJ169" s="602"/>
      <c r="AL169" s="601"/>
      <c r="AM169" s="882">
        <f t="shared" si="990"/>
        <v>0</v>
      </c>
      <c r="AN169" s="9">
        <f t="shared" si="959"/>
        <v>0</v>
      </c>
      <c r="AO169" s="602"/>
      <c r="AR169" s="601" t="str">
        <f t="shared" si="909"/>
        <v/>
      </c>
      <c r="AS169" t="str">
        <f t="shared" si="910"/>
        <v/>
      </c>
      <c r="AT169" s="602" t="str">
        <f t="shared" si="811"/>
        <v/>
      </c>
      <c r="AU169" t="str">
        <f t="shared" si="911"/>
        <v/>
      </c>
      <c r="AV169" t="str">
        <f t="shared" si="912"/>
        <v/>
      </c>
      <c r="AX169" s="64"/>
      <c r="AY169" s="64"/>
      <c r="AZ169" s="64"/>
      <c r="BA169" s="64"/>
      <c r="BB169" s="64"/>
      <c r="BC169" s="688">
        <f t="shared" si="1017"/>
        <v>0</v>
      </c>
      <c r="BD169" s="64"/>
      <c r="BE169" s="64"/>
      <c r="BF169" s="64"/>
      <c r="BG169" s="688">
        <f t="shared" si="1018"/>
        <v>0</v>
      </c>
      <c r="BH169" s="64"/>
      <c r="BI169" s="64"/>
      <c r="BJ169" s="64"/>
      <c r="BK169" s="688">
        <f t="shared" si="1019"/>
        <v>0</v>
      </c>
      <c r="BL169" s="64"/>
      <c r="BM169" s="64"/>
      <c r="BN169" s="64"/>
      <c r="BO169" s="688">
        <f t="shared" si="1020"/>
        <v>0</v>
      </c>
      <c r="BP169" s="687">
        <f t="shared" si="991"/>
        <v>0</v>
      </c>
      <c r="BQ169" s="602"/>
      <c r="BS169" s="615">
        <f t="shared" si="960"/>
        <v>0</v>
      </c>
      <c r="BT169" s="9">
        <f t="shared" si="960"/>
        <v>0</v>
      </c>
      <c r="BU169" s="9">
        <f t="shared" si="992"/>
        <v>0</v>
      </c>
      <c r="BV169" s="9">
        <f t="shared" si="960"/>
        <v>0</v>
      </c>
      <c r="BW169" s="9">
        <f t="shared" si="992"/>
        <v>0</v>
      </c>
      <c r="BX169" s="9">
        <f t="shared" si="960"/>
        <v>0</v>
      </c>
      <c r="BY169" s="9">
        <f t="shared" si="992"/>
        <v>0</v>
      </c>
      <c r="BZ169" s="9">
        <f t="shared" si="960"/>
        <v>0</v>
      </c>
      <c r="CA169" s="9">
        <f t="shared" si="992"/>
        <v>0</v>
      </c>
      <c r="CB169" s="9">
        <f t="shared" si="960"/>
        <v>0</v>
      </c>
      <c r="CC169" s="9">
        <f t="shared" si="992"/>
        <v>0</v>
      </c>
      <c r="CD169" s="9">
        <f t="shared" si="960"/>
        <v>0</v>
      </c>
      <c r="CE169" s="9">
        <f t="shared" si="992"/>
        <v>0</v>
      </c>
      <c r="CF169" s="9">
        <f t="shared" si="960"/>
        <v>0</v>
      </c>
      <c r="CG169" s="9">
        <f t="shared" si="992"/>
        <v>0</v>
      </c>
      <c r="CH169" s="9">
        <f t="shared" si="960"/>
        <v>0</v>
      </c>
      <c r="CI169" s="9">
        <f t="shared" si="992"/>
        <v>0</v>
      </c>
      <c r="CJ169" s="9">
        <f t="shared" si="960"/>
        <v>0</v>
      </c>
      <c r="CK169" s="9">
        <f t="shared" si="992"/>
        <v>0</v>
      </c>
      <c r="CL169" s="9">
        <f t="shared" si="960"/>
        <v>0</v>
      </c>
      <c r="CM169" s="9">
        <f t="shared" si="992"/>
        <v>0</v>
      </c>
      <c r="CN169" s="9">
        <f t="shared" si="960"/>
        <v>0</v>
      </c>
      <c r="CO169" s="616">
        <f t="shared" si="992"/>
        <v>0</v>
      </c>
      <c r="CQ169" s="601"/>
      <c r="CR169" t="str">
        <f t="shared" si="904"/>
        <v/>
      </c>
      <c r="CS169" s="602" t="str">
        <f t="shared" si="956"/>
        <v/>
      </c>
      <c r="CT169" t="str">
        <f t="shared" si="905"/>
        <v/>
      </c>
      <c r="CU169" t="str">
        <f t="shared" si="906"/>
        <v/>
      </c>
      <c r="CW169" s="9">
        <f t="shared" si="993"/>
        <v>0</v>
      </c>
      <c r="CX169" s="9">
        <f t="shared" si="993"/>
        <v>0</v>
      </c>
      <c r="CY169" s="9">
        <f t="shared" si="961"/>
        <v>0</v>
      </c>
      <c r="CZ169" s="9">
        <f t="shared" si="994"/>
        <v>0</v>
      </c>
      <c r="DA169" s="9">
        <f t="shared" si="994"/>
        <v>0</v>
      </c>
      <c r="DB169" s="9">
        <f t="shared" si="962"/>
        <v>0</v>
      </c>
      <c r="DC169" s="9">
        <f t="shared" si="995"/>
        <v>0</v>
      </c>
      <c r="DD169" s="9">
        <f t="shared" si="995"/>
        <v>0</v>
      </c>
      <c r="DE169" s="9">
        <f t="shared" si="963"/>
        <v>0</v>
      </c>
      <c r="DF169" s="9">
        <f t="shared" si="996"/>
        <v>0</v>
      </c>
      <c r="DG169" s="9">
        <f t="shared" si="997"/>
        <v>0</v>
      </c>
      <c r="DH169" s="9">
        <f t="shared" si="998"/>
        <v>0</v>
      </c>
      <c r="DI169" s="9">
        <f t="shared" si="999"/>
        <v>0</v>
      </c>
      <c r="DJ169" s="9">
        <f t="shared" si="999"/>
        <v>0</v>
      </c>
      <c r="DK169" s="9">
        <f t="shared" si="964"/>
        <v>0</v>
      </c>
      <c r="DL169" s="9">
        <f t="shared" si="1000"/>
        <v>0</v>
      </c>
      <c r="DM169" s="9">
        <f t="shared" si="1000"/>
        <v>0</v>
      </c>
      <c r="DN169" s="9">
        <f t="shared" si="965"/>
        <v>0</v>
      </c>
      <c r="DO169" s="9">
        <f t="shared" si="1001"/>
        <v>0</v>
      </c>
      <c r="DP169" s="9">
        <f t="shared" si="1001"/>
        <v>0</v>
      </c>
      <c r="DQ169" s="9">
        <f t="shared" si="966"/>
        <v>0</v>
      </c>
      <c r="DR169" s="9">
        <f t="shared" si="1002"/>
        <v>0</v>
      </c>
      <c r="DS169" s="9">
        <f t="shared" si="1003"/>
        <v>0</v>
      </c>
      <c r="DT169" s="9">
        <f t="shared" si="1004"/>
        <v>0</v>
      </c>
      <c r="DU169" s="9">
        <f t="shared" si="1005"/>
        <v>0</v>
      </c>
      <c r="DV169" s="9">
        <f t="shared" si="1005"/>
        <v>0</v>
      </c>
      <c r="DW169" s="9">
        <f t="shared" si="967"/>
        <v>0</v>
      </c>
      <c r="DX169" s="9">
        <f t="shared" si="1006"/>
        <v>0</v>
      </c>
      <c r="DY169" s="9">
        <f t="shared" si="1006"/>
        <v>0</v>
      </c>
      <c r="DZ169" s="9">
        <f t="shared" si="968"/>
        <v>0</v>
      </c>
      <c r="EA169" s="9">
        <f t="shared" si="1007"/>
        <v>0</v>
      </c>
      <c r="EB169" s="9">
        <f t="shared" si="1007"/>
        <v>0</v>
      </c>
      <c r="EC169" s="9">
        <f t="shared" si="969"/>
        <v>0</v>
      </c>
      <c r="ED169" s="9">
        <f t="shared" si="1008"/>
        <v>0</v>
      </c>
      <c r="EE169" s="9">
        <f t="shared" si="1009"/>
        <v>0</v>
      </c>
      <c r="EF169" s="9">
        <f t="shared" si="1010"/>
        <v>0</v>
      </c>
      <c r="EG169" s="9">
        <f t="shared" si="1011"/>
        <v>0</v>
      </c>
      <c r="EH169" s="9">
        <f t="shared" si="1011"/>
        <v>0</v>
      </c>
      <c r="EI169" s="9">
        <f t="shared" si="970"/>
        <v>0</v>
      </c>
      <c r="EJ169" s="9">
        <f t="shared" si="1012"/>
        <v>0</v>
      </c>
      <c r="EK169" s="9">
        <f t="shared" si="1012"/>
        <v>0</v>
      </c>
      <c r="EL169" s="9">
        <f t="shared" si="971"/>
        <v>0</v>
      </c>
      <c r="EM169" s="9">
        <f t="shared" si="1013"/>
        <v>0</v>
      </c>
      <c r="EN169" s="9">
        <f t="shared" si="1013"/>
        <v>0</v>
      </c>
      <c r="EO169" s="9">
        <f t="shared" si="972"/>
        <v>0</v>
      </c>
      <c r="EP169" s="9">
        <f t="shared" si="1014"/>
        <v>0</v>
      </c>
      <c r="EQ169" s="9">
        <f t="shared" si="1015"/>
        <v>0</v>
      </c>
      <c r="ER169" s="9">
        <f t="shared" si="1016"/>
        <v>0</v>
      </c>
      <c r="ES169" s="602"/>
    </row>
    <row r="170" spans="2:149" hidden="1" outlineLevel="1" x14ac:dyDescent="0.25">
      <c r="B170" s="601"/>
      <c r="C170" s="23"/>
      <c r="D170" s="602" t="str">
        <f t="shared" si="908"/>
        <v/>
      </c>
      <c r="F170" t="str">
        <f t="shared" si="957"/>
        <v/>
      </c>
      <c r="H170" s="9">
        <f t="shared" si="973"/>
        <v>0</v>
      </c>
      <c r="I170" s="9">
        <f ca="1">SUMIF(Cards_selection_BPL,$C170,INDIRECT(Index!$P$16))</f>
        <v>0</v>
      </c>
      <c r="J170" s="120">
        <f t="shared" ca="1" si="974"/>
        <v>0</v>
      </c>
      <c r="L170" s="9">
        <f t="shared" si="975"/>
        <v>0</v>
      </c>
      <c r="M170" s="9">
        <f ca="1">IF(LEFT($L$6,2)="Q1",SUMIF(Cards_selection_BPL,$C170,INDIRECT(Index!$Q$16)),IF(LEFT($L$6,2)="Q2",SUMIF(Cards_selection_BPL,$C170,INDIRECT(Index!$Q$16))-SUMIF(Cards_selection_BPL,$C170,Balance_bplm_03),IF(LEFT($L$6,2)="Q3",SUMIF(Cards_selection_BPL,$C170,INDIRECT(Index!$Q$16))-SUMIF(Cards_selection_BPL,$C170,Balance_bplm_06),IF(LEFT($L$6,2)="Q4",SUMIF(Cards_selection_BPL,$C170,INDIRECT(Index!$Q$16))-SUMIF(Cards_selection_BPL,$C170,Balance_bplm_09),0))))</f>
        <v>0</v>
      </c>
      <c r="N170" s="120">
        <f t="shared" ca="1" si="976"/>
        <v>0</v>
      </c>
      <c r="P170" s="9">
        <f t="shared" si="977"/>
        <v>0</v>
      </c>
      <c r="Q170" s="9">
        <f ca="1">SUMIF(Cards_selection_BPL,$C170,INDIRECT(Index!$Q$16))</f>
        <v>0</v>
      </c>
      <c r="R170" s="120">
        <f t="shared" ca="1" si="978"/>
        <v>0</v>
      </c>
      <c r="S170" s="602"/>
      <c r="U170" s="601"/>
      <c r="V170" s="64"/>
      <c r="W170" s="64"/>
      <c r="X170" s="9">
        <f t="shared" si="958"/>
        <v>0</v>
      </c>
      <c r="Y170" s="9">
        <f t="shared" si="979"/>
        <v>0</v>
      </c>
      <c r="Z170" s="9">
        <f t="shared" si="980"/>
        <v>0</v>
      </c>
      <c r="AA170" s="9">
        <f t="shared" si="981"/>
        <v>0</v>
      </c>
      <c r="AB170" s="9">
        <f t="shared" si="982"/>
        <v>0</v>
      </c>
      <c r="AC170" s="9">
        <f t="shared" si="983"/>
        <v>0</v>
      </c>
      <c r="AD170" s="9">
        <f t="shared" si="984"/>
        <v>0</v>
      </c>
      <c r="AE170" s="9">
        <f t="shared" si="985"/>
        <v>0</v>
      </c>
      <c r="AF170" s="827">
        <f t="shared" si="986"/>
        <v>0</v>
      </c>
      <c r="AG170" s="9">
        <f t="shared" si="987"/>
        <v>0</v>
      </c>
      <c r="AH170" s="9">
        <f t="shared" si="988"/>
        <v>0</v>
      </c>
      <c r="AI170" s="827">
        <f t="shared" si="989"/>
        <v>0</v>
      </c>
      <c r="AJ170" s="602"/>
      <c r="AL170" s="601"/>
      <c r="AM170" s="882">
        <f t="shared" si="990"/>
        <v>0</v>
      </c>
      <c r="AN170" s="9">
        <f t="shared" si="959"/>
        <v>0</v>
      </c>
      <c r="AO170" s="602"/>
      <c r="AR170" s="601" t="str">
        <f t="shared" si="909"/>
        <v/>
      </c>
      <c r="AS170" t="str">
        <f t="shared" si="910"/>
        <v/>
      </c>
      <c r="AT170" s="602" t="str">
        <f t="shared" si="811"/>
        <v/>
      </c>
      <c r="AU170" t="str">
        <f t="shared" si="911"/>
        <v/>
      </c>
      <c r="AV170" t="str">
        <f t="shared" si="912"/>
        <v/>
      </c>
      <c r="AX170" s="64"/>
      <c r="AY170" s="64"/>
      <c r="AZ170" s="64"/>
      <c r="BA170" s="64"/>
      <c r="BB170" s="64"/>
      <c r="BC170" s="688">
        <f t="shared" si="1017"/>
        <v>0</v>
      </c>
      <c r="BD170" s="64"/>
      <c r="BE170" s="64"/>
      <c r="BF170" s="64"/>
      <c r="BG170" s="688">
        <f t="shared" si="1018"/>
        <v>0</v>
      </c>
      <c r="BH170" s="64"/>
      <c r="BI170" s="64"/>
      <c r="BJ170" s="64"/>
      <c r="BK170" s="688">
        <f t="shared" si="1019"/>
        <v>0</v>
      </c>
      <c r="BL170" s="64"/>
      <c r="BM170" s="64"/>
      <c r="BN170" s="64"/>
      <c r="BO170" s="688">
        <f t="shared" si="1020"/>
        <v>0</v>
      </c>
      <c r="BP170" s="687">
        <f t="shared" si="991"/>
        <v>0</v>
      </c>
      <c r="BQ170" s="602"/>
      <c r="BS170" s="615">
        <f t="shared" si="960"/>
        <v>0</v>
      </c>
      <c r="BT170" s="9">
        <f t="shared" si="960"/>
        <v>0</v>
      </c>
      <c r="BU170" s="9">
        <f t="shared" si="992"/>
        <v>0</v>
      </c>
      <c r="BV170" s="9">
        <f t="shared" si="960"/>
        <v>0</v>
      </c>
      <c r="BW170" s="9">
        <f t="shared" si="992"/>
        <v>0</v>
      </c>
      <c r="BX170" s="9">
        <f t="shared" si="960"/>
        <v>0</v>
      </c>
      <c r="BY170" s="9">
        <f t="shared" si="992"/>
        <v>0</v>
      </c>
      <c r="BZ170" s="9">
        <f t="shared" si="960"/>
        <v>0</v>
      </c>
      <c r="CA170" s="9">
        <f t="shared" si="992"/>
        <v>0</v>
      </c>
      <c r="CB170" s="9">
        <f t="shared" si="960"/>
        <v>0</v>
      </c>
      <c r="CC170" s="9">
        <f t="shared" si="992"/>
        <v>0</v>
      </c>
      <c r="CD170" s="9">
        <f t="shared" si="960"/>
        <v>0</v>
      </c>
      <c r="CE170" s="9">
        <f t="shared" si="992"/>
        <v>0</v>
      </c>
      <c r="CF170" s="9">
        <f t="shared" si="960"/>
        <v>0</v>
      </c>
      <c r="CG170" s="9">
        <f t="shared" si="992"/>
        <v>0</v>
      </c>
      <c r="CH170" s="9">
        <f t="shared" si="960"/>
        <v>0</v>
      </c>
      <c r="CI170" s="9">
        <f t="shared" si="992"/>
        <v>0</v>
      </c>
      <c r="CJ170" s="9">
        <f t="shared" si="960"/>
        <v>0</v>
      </c>
      <c r="CK170" s="9">
        <f t="shared" si="992"/>
        <v>0</v>
      </c>
      <c r="CL170" s="9">
        <f t="shared" si="960"/>
        <v>0</v>
      </c>
      <c r="CM170" s="9">
        <f t="shared" si="992"/>
        <v>0</v>
      </c>
      <c r="CN170" s="9">
        <f t="shared" si="960"/>
        <v>0</v>
      </c>
      <c r="CO170" s="616">
        <f t="shared" si="992"/>
        <v>0</v>
      </c>
      <c r="CQ170" s="601"/>
      <c r="CR170" t="str">
        <f t="shared" si="904"/>
        <v/>
      </c>
      <c r="CS170" s="602" t="str">
        <f t="shared" si="956"/>
        <v/>
      </c>
      <c r="CT170" t="str">
        <f t="shared" si="905"/>
        <v/>
      </c>
      <c r="CU170" t="str">
        <f t="shared" si="906"/>
        <v/>
      </c>
      <c r="CW170" s="9">
        <f t="shared" si="993"/>
        <v>0</v>
      </c>
      <c r="CX170" s="9">
        <f t="shared" si="993"/>
        <v>0</v>
      </c>
      <c r="CY170" s="9">
        <f t="shared" si="961"/>
        <v>0</v>
      </c>
      <c r="CZ170" s="9">
        <f t="shared" si="994"/>
        <v>0</v>
      </c>
      <c r="DA170" s="9">
        <f t="shared" si="994"/>
        <v>0</v>
      </c>
      <c r="DB170" s="9">
        <f t="shared" si="962"/>
        <v>0</v>
      </c>
      <c r="DC170" s="9">
        <f t="shared" si="995"/>
        <v>0</v>
      </c>
      <c r="DD170" s="9">
        <f t="shared" si="995"/>
        <v>0</v>
      </c>
      <c r="DE170" s="9">
        <f t="shared" si="963"/>
        <v>0</v>
      </c>
      <c r="DF170" s="9">
        <f t="shared" si="996"/>
        <v>0</v>
      </c>
      <c r="DG170" s="9">
        <f t="shared" si="997"/>
        <v>0</v>
      </c>
      <c r="DH170" s="9">
        <f t="shared" si="998"/>
        <v>0</v>
      </c>
      <c r="DI170" s="9">
        <f t="shared" si="999"/>
        <v>0</v>
      </c>
      <c r="DJ170" s="9">
        <f t="shared" si="999"/>
        <v>0</v>
      </c>
      <c r="DK170" s="9">
        <f t="shared" si="964"/>
        <v>0</v>
      </c>
      <c r="DL170" s="9">
        <f t="shared" si="1000"/>
        <v>0</v>
      </c>
      <c r="DM170" s="9">
        <f t="shared" si="1000"/>
        <v>0</v>
      </c>
      <c r="DN170" s="9">
        <f t="shared" si="965"/>
        <v>0</v>
      </c>
      <c r="DO170" s="9">
        <f t="shared" si="1001"/>
        <v>0</v>
      </c>
      <c r="DP170" s="9">
        <f t="shared" si="1001"/>
        <v>0</v>
      </c>
      <c r="DQ170" s="9">
        <f t="shared" si="966"/>
        <v>0</v>
      </c>
      <c r="DR170" s="9">
        <f t="shared" si="1002"/>
        <v>0</v>
      </c>
      <c r="DS170" s="9">
        <f t="shared" si="1003"/>
        <v>0</v>
      </c>
      <c r="DT170" s="9">
        <f t="shared" si="1004"/>
        <v>0</v>
      </c>
      <c r="DU170" s="9">
        <f t="shared" si="1005"/>
        <v>0</v>
      </c>
      <c r="DV170" s="9">
        <f t="shared" si="1005"/>
        <v>0</v>
      </c>
      <c r="DW170" s="9">
        <f t="shared" si="967"/>
        <v>0</v>
      </c>
      <c r="DX170" s="9">
        <f t="shared" si="1006"/>
        <v>0</v>
      </c>
      <c r="DY170" s="9">
        <f t="shared" si="1006"/>
        <v>0</v>
      </c>
      <c r="DZ170" s="9">
        <f t="shared" si="968"/>
        <v>0</v>
      </c>
      <c r="EA170" s="9">
        <f t="shared" si="1007"/>
        <v>0</v>
      </c>
      <c r="EB170" s="9">
        <f t="shared" si="1007"/>
        <v>0</v>
      </c>
      <c r="EC170" s="9">
        <f t="shared" si="969"/>
        <v>0</v>
      </c>
      <c r="ED170" s="9">
        <f t="shared" si="1008"/>
        <v>0</v>
      </c>
      <c r="EE170" s="9">
        <f t="shared" si="1009"/>
        <v>0</v>
      </c>
      <c r="EF170" s="9">
        <f t="shared" si="1010"/>
        <v>0</v>
      </c>
      <c r="EG170" s="9">
        <f t="shared" si="1011"/>
        <v>0</v>
      </c>
      <c r="EH170" s="9">
        <f t="shared" si="1011"/>
        <v>0</v>
      </c>
      <c r="EI170" s="9">
        <f t="shared" si="970"/>
        <v>0</v>
      </c>
      <c r="EJ170" s="9">
        <f t="shared" si="1012"/>
        <v>0</v>
      </c>
      <c r="EK170" s="9">
        <f t="shared" si="1012"/>
        <v>0</v>
      </c>
      <c r="EL170" s="9">
        <f t="shared" si="971"/>
        <v>0</v>
      </c>
      <c r="EM170" s="9">
        <f t="shared" si="1013"/>
        <v>0</v>
      </c>
      <c r="EN170" s="9">
        <f t="shared" si="1013"/>
        <v>0</v>
      </c>
      <c r="EO170" s="9">
        <f t="shared" si="972"/>
        <v>0</v>
      </c>
      <c r="EP170" s="9">
        <f t="shared" si="1014"/>
        <v>0</v>
      </c>
      <c r="EQ170" s="9">
        <f t="shared" si="1015"/>
        <v>0</v>
      </c>
      <c r="ER170" s="9">
        <f t="shared" si="1016"/>
        <v>0</v>
      </c>
      <c r="ES170" s="602"/>
    </row>
    <row r="171" spans="2:149" hidden="1" outlineLevel="1" x14ac:dyDescent="0.25">
      <c r="B171" s="601"/>
      <c r="C171" s="23"/>
      <c r="D171" s="602" t="str">
        <f t="shared" si="908"/>
        <v/>
      </c>
      <c r="F171" t="str">
        <f t="shared" si="957"/>
        <v/>
      </c>
      <c r="H171" s="9">
        <f t="shared" si="973"/>
        <v>0</v>
      </c>
      <c r="I171" s="9">
        <f ca="1">SUMIF(Cards_selection_BPL,$C171,INDIRECT(Index!$P$16))</f>
        <v>0</v>
      </c>
      <c r="J171" s="120">
        <f t="shared" ca="1" si="974"/>
        <v>0</v>
      </c>
      <c r="L171" s="9">
        <f t="shared" si="975"/>
        <v>0</v>
      </c>
      <c r="M171" s="9">
        <f ca="1">IF(LEFT($L$6,2)="Q1",SUMIF(Cards_selection_BPL,$C171,INDIRECT(Index!$Q$16)),IF(LEFT($L$6,2)="Q2",SUMIF(Cards_selection_BPL,$C171,INDIRECT(Index!$Q$16))-SUMIF(Cards_selection_BPL,$C171,Balance_bplm_03),IF(LEFT($L$6,2)="Q3",SUMIF(Cards_selection_BPL,$C171,INDIRECT(Index!$Q$16))-SUMIF(Cards_selection_BPL,$C171,Balance_bplm_06),IF(LEFT($L$6,2)="Q4",SUMIF(Cards_selection_BPL,$C171,INDIRECT(Index!$Q$16))-SUMIF(Cards_selection_BPL,$C171,Balance_bplm_09),0))))</f>
        <v>0</v>
      </c>
      <c r="N171" s="120">
        <f t="shared" ca="1" si="976"/>
        <v>0</v>
      </c>
      <c r="P171" s="9">
        <f t="shared" si="977"/>
        <v>0</v>
      </c>
      <c r="Q171" s="9">
        <f ca="1">SUMIF(Cards_selection_BPL,$C171,INDIRECT(Index!$Q$16))</f>
        <v>0</v>
      </c>
      <c r="R171" s="120">
        <f t="shared" ca="1" si="978"/>
        <v>0</v>
      </c>
      <c r="S171" s="602"/>
      <c r="U171" s="601"/>
      <c r="V171" s="64"/>
      <c r="W171" s="64"/>
      <c r="X171" s="9">
        <f t="shared" si="958"/>
        <v>0</v>
      </c>
      <c r="Y171" s="9">
        <f t="shared" si="979"/>
        <v>0</v>
      </c>
      <c r="Z171" s="9">
        <f t="shared" si="980"/>
        <v>0</v>
      </c>
      <c r="AA171" s="9">
        <f t="shared" si="981"/>
        <v>0</v>
      </c>
      <c r="AB171" s="9">
        <f t="shared" si="982"/>
        <v>0</v>
      </c>
      <c r="AC171" s="9">
        <f t="shared" si="983"/>
        <v>0</v>
      </c>
      <c r="AD171" s="9">
        <f t="shared" si="984"/>
        <v>0</v>
      </c>
      <c r="AE171" s="9">
        <f t="shared" si="985"/>
        <v>0</v>
      </c>
      <c r="AF171" s="827">
        <f t="shared" si="986"/>
        <v>0</v>
      </c>
      <c r="AG171" s="9">
        <f t="shared" si="987"/>
        <v>0</v>
      </c>
      <c r="AH171" s="9">
        <f t="shared" si="988"/>
        <v>0</v>
      </c>
      <c r="AI171" s="827">
        <f t="shared" si="989"/>
        <v>0</v>
      </c>
      <c r="AJ171" s="602"/>
      <c r="AL171" s="601"/>
      <c r="AM171" s="882">
        <f t="shared" si="990"/>
        <v>0</v>
      </c>
      <c r="AN171" s="9">
        <f t="shared" si="959"/>
        <v>0</v>
      </c>
      <c r="AO171" s="602"/>
      <c r="AR171" s="601" t="str">
        <f t="shared" si="909"/>
        <v/>
      </c>
      <c r="AS171" t="str">
        <f t="shared" si="910"/>
        <v/>
      </c>
      <c r="AT171" s="602" t="str">
        <f t="shared" si="811"/>
        <v/>
      </c>
      <c r="AU171" t="str">
        <f t="shared" si="911"/>
        <v/>
      </c>
      <c r="AV171" t="str">
        <f t="shared" si="912"/>
        <v/>
      </c>
      <c r="AX171" s="64"/>
      <c r="AY171" s="64"/>
      <c r="AZ171" s="64"/>
      <c r="BA171" s="64"/>
      <c r="BB171" s="64"/>
      <c r="BC171" s="688">
        <f t="shared" si="1017"/>
        <v>0</v>
      </c>
      <c r="BD171" s="64"/>
      <c r="BE171" s="64"/>
      <c r="BF171" s="64"/>
      <c r="BG171" s="688">
        <f t="shared" si="1018"/>
        <v>0</v>
      </c>
      <c r="BH171" s="64"/>
      <c r="BI171" s="64"/>
      <c r="BJ171" s="64"/>
      <c r="BK171" s="688">
        <f t="shared" si="1019"/>
        <v>0</v>
      </c>
      <c r="BL171" s="64"/>
      <c r="BM171" s="64"/>
      <c r="BN171" s="64"/>
      <c r="BO171" s="688">
        <f t="shared" si="1020"/>
        <v>0</v>
      </c>
      <c r="BP171" s="687">
        <f t="shared" si="991"/>
        <v>0</v>
      </c>
      <c r="BQ171" s="602"/>
      <c r="BS171" s="615">
        <f t="shared" si="960"/>
        <v>0</v>
      </c>
      <c r="BT171" s="9">
        <f t="shared" si="960"/>
        <v>0</v>
      </c>
      <c r="BU171" s="9">
        <f t="shared" si="992"/>
        <v>0</v>
      </c>
      <c r="BV171" s="9">
        <f t="shared" si="960"/>
        <v>0</v>
      </c>
      <c r="BW171" s="9">
        <f t="shared" si="992"/>
        <v>0</v>
      </c>
      <c r="BX171" s="9">
        <f t="shared" si="960"/>
        <v>0</v>
      </c>
      <c r="BY171" s="9">
        <f t="shared" si="992"/>
        <v>0</v>
      </c>
      <c r="BZ171" s="9">
        <f t="shared" si="960"/>
        <v>0</v>
      </c>
      <c r="CA171" s="9">
        <f t="shared" si="992"/>
        <v>0</v>
      </c>
      <c r="CB171" s="9">
        <f t="shared" si="960"/>
        <v>0</v>
      </c>
      <c r="CC171" s="9">
        <f t="shared" si="992"/>
        <v>0</v>
      </c>
      <c r="CD171" s="9">
        <f t="shared" si="960"/>
        <v>0</v>
      </c>
      <c r="CE171" s="9">
        <f t="shared" si="992"/>
        <v>0</v>
      </c>
      <c r="CF171" s="9">
        <f t="shared" si="960"/>
        <v>0</v>
      </c>
      <c r="CG171" s="9">
        <f t="shared" si="992"/>
        <v>0</v>
      </c>
      <c r="CH171" s="9">
        <f t="shared" si="960"/>
        <v>0</v>
      </c>
      <c r="CI171" s="9">
        <f t="shared" si="992"/>
        <v>0</v>
      </c>
      <c r="CJ171" s="9">
        <f t="shared" si="960"/>
        <v>0</v>
      </c>
      <c r="CK171" s="9">
        <f t="shared" si="992"/>
        <v>0</v>
      </c>
      <c r="CL171" s="9">
        <f t="shared" si="960"/>
        <v>0</v>
      </c>
      <c r="CM171" s="9">
        <f t="shared" si="992"/>
        <v>0</v>
      </c>
      <c r="CN171" s="9">
        <f t="shared" si="960"/>
        <v>0</v>
      </c>
      <c r="CO171" s="616">
        <f t="shared" si="992"/>
        <v>0</v>
      </c>
      <c r="CQ171" s="601"/>
      <c r="CR171" t="str">
        <f t="shared" si="904"/>
        <v/>
      </c>
      <c r="CS171" s="602" t="str">
        <f t="shared" si="956"/>
        <v/>
      </c>
      <c r="CT171" t="str">
        <f t="shared" si="905"/>
        <v/>
      </c>
      <c r="CU171" t="str">
        <f t="shared" si="906"/>
        <v/>
      </c>
      <c r="CW171" s="9">
        <f t="shared" si="993"/>
        <v>0</v>
      </c>
      <c r="CX171" s="9">
        <f t="shared" si="993"/>
        <v>0</v>
      </c>
      <c r="CY171" s="9">
        <f t="shared" si="961"/>
        <v>0</v>
      </c>
      <c r="CZ171" s="9">
        <f t="shared" si="994"/>
        <v>0</v>
      </c>
      <c r="DA171" s="9">
        <f t="shared" si="994"/>
        <v>0</v>
      </c>
      <c r="DB171" s="9">
        <f t="shared" si="962"/>
        <v>0</v>
      </c>
      <c r="DC171" s="9">
        <f t="shared" si="995"/>
        <v>0</v>
      </c>
      <c r="DD171" s="9">
        <f t="shared" si="995"/>
        <v>0</v>
      </c>
      <c r="DE171" s="9">
        <f t="shared" si="963"/>
        <v>0</v>
      </c>
      <c r="DF171" s="9">
        <f t="shared" si="996"/>
        <v>0</v>
      </c>
      <c r="DG171" s="9">
        <f t="shared" si="997"/>
        <v>0</v>
      </c>
      <c r="DH171" s="9">
        <f t="shared" si="998"/>
        <v>0</v>
      </c>
      <c r="DI171" s="9">
        <f t="shared" si="999"/>
        <v>0</v>
      </c>
      <c r="DJ171" s="9">
        <f t="shared" si="999"/>
        <v>0</v>
      </c>
      <c r="DK171" s="9">
        <f t="shared" si="964"/>
        <v>0</v>
      </c>
      <c r="DL171" s="9">
        <f t="shared" si="1000"/>
        <v>0</v>
      </c>
      <c r="DM171" s="9">
        <f t="shared" si="1000"/>
        <v>0</v>
      </c>
      <c r="DN171" s="9">
        <f t="shared" si="965"/>
        <v>0</v>
      </c>
      <c r="DO171" s="9">
        <f t="shared" si="1001"/>
        <v>0</v>
      </c>
      <c r="DP171" s="9">
        <f t="shared" si="1001"/>
        <v>0</v>
      </c>
      <c r="DQ171" s="9">
        <f t="shared" si="966"/>
        <v>0</v>
      </c>
      <c r="DR171" s="9">
        <f t="shared" si="1002"/>
        <v>0</v>
      </c>
      <c r="DS171" s="9">
        <f t="shared" si="1003"/>
        <v>0</v>
      </c>
      <c r="DT171" s="9">
        <f t="shared" si="1004"/>
        <v>0</v>
      </c>
      <c r="DU171" s="9">
        <f t="shared" si="1005"/>
        <v>0</v>
      </c>
      <c r="DV171" s="9">
        <f t="shared" si="1005"/>
        <v>0</v>
      </c>
      <c r="DW171" s="9">
        <f t="shared" si="967"/>
        <v>0</v>
      </c>
      <c r="DX171" s="9">
        <f t="shared" si="1006"/>
        <v>0</v>
      </c>
      <c r="DY171" s="9">
        <f t="shared" si="1006"/>
        <v>0</v>
      </c>
      <c r="DZ171" s="9">
        <f t="shared" si="968"/>
        <v>0</v>
      </c>
      <c r="EA171" s="9">
        <f t="shared" si="1007"/>
        <v>0</v>
      </c>
      <c r="EB171" s="9">
        <f t="shared" si="1007"/>
        <v>0</v>
      </c>
      <c r="EC171" s="9">
        <f t="shared" si="969"/>
        <v>0</v>
      </c>
      <c r="ED171" s="9">
        <f t="shared" si="1008"/>
        <v>0</v>
      </c>
      <c r="EE171" s="9">
        <f t="shared" si="1009"/>
        <v>0</v>
      </c>
      <c r="EF171" s="9">
        <f t="shared" si="1010"/>
        <v>0</v>
      </c>
      <c r="EG171" s="9">
        <f t="shared" si="1011"/>
        <v>0</v>
      </c>
      <c r="EH171" s="9">
        <f t="shared" si="1011"/>
        <v>0</v>
      </c>
      <c r="EI171" s="9">
        <f t="shared" si="970"/>
        <v>0</v>
      </c>
      <c r="EJ171" s="9">
        <f t="shared" si="1012"/>
        <v>0</v>
      </c>
      <c r="EK171" s="9">
        <f t="shared" si="1012"/>
        <v>0</v>
      </c>
      <c r="EL171" s="9">
        <f t="shared" si="971"/>
        <v>0</v>
      </c>
      <c r="EM171" s="9">
        <f t="shared" si="1013"/>
        <v>0</v>
      </c>
      <c r="EN171" s="9">
        <f t="shared" si="1013"/>
        <v>0</v>
      </c>
      <c r="EO171" s="9">
        <f t="shared" si="972"/>
        <v>0</v>
      </c>
      <c r="EP171" s="9">
        <f t="shared" si="1014"/>
        <v>0</v>
      </c>
      <c r="EQ171" s="9">
        <f t="shared" si="1015"/>
        <v>0</v>
      </c>
      <c r="ER171" s="9">
        <f t="shared" si="1016"/>
        <v>0</v>
      </c>
      <c r="ES171" s="602"/>
    </row>
    <row r="172" spans="2:149" hidden="1" outlineLevel="1" x14ac:dyDescent="0.25">
      <c r="B172" s="601"/>
      <c r="C172" s="23"/>
      <c r="D172" s="602" t="str">
        <f t="shared" si="908"/>
        <v/>
      </c>
      <c r="F172" t="str">
        <f t="shared" si="957"/>
        <v/>
      </c>
      <c r="H172" s="9">
        <f t="shared" si="973"/>
        <v>0</v>
      </c>
      <c r="I172" s="9">
        <f ca="1">SUMIF(Cards_selection_BPL,$C172,INDIRECT(Index!$P$16))</f>
        <v>0</v>
      </c>
      <c r="J172" s="120">
        <f t="shared" ca="1" si="974"/>
        <v>0</v>
      </c>
      <c r="L172" s="9">
        <f t="shared" si="975"/>
        <v>0</v>
      </c>
      <c r="M172" s="9">
        <f ca="1">IF(LEFT($L$6,2)="Q1",SUMIF(Cards_selection_BPL,$C172,INDIRECT(Index!$Q$16)),IF(LEFT($L$6,2)="Q2",SUMIF(Cards_selection_BPL,$C172,INDIRECT(Index!$Q$16))-SUMIF(Cards_selection_BPL,$C172,Balance_bplm_03),IF(LEFT($L$6,2)="Q3",SUMIF(Cards_selection_BPL,$C172,INDIRECT(Index!$Q$16))-SUMIF(Cards_selection_BPL,$C172,Balance_bplm_06),IF(LEFT($L$6,2)="Q4",SUMIF(Cards_selection_BPL,$C172,INDIRECT(Index!$Q$16))-SUMIF(Cards_selection_BPL,$C172,Balance_bplm_09),0))))</f>
        <v>0</v>
      </c>
      <c r="N172" s="120">
        <f t="shared" ca="1" si="976"/>
        <v>0</v>
      </c>
      <c r="P172" s="9">
        <f t="shared" si="977"/>
        <v>0</v>
      </c>
      <c r="Q172" s="9">
        <f ca="1">SUMIF(Cards_selection_BPL,$C172,INDIRECT(Index!$Q$16))</f>
        <v>0</v>
      </c>
      <c r="R172" s="120">
        <f t="shared" ca="1" si="978"/>
        <v>0</v>
      </c>
      <c r="S172" s="602"/>
      <c r="U172" s="601"/>
      <c r="V172" s="64"/>
      <c r="W172" s="64"/>
      <c r="X172" s="9">
        <f t="shared" si="958"/>
        <v>0</v>
      </c>
      <c r="Y172" s="9">
        <f t="shared" si="979"/>
        <v>0</v>
      </c>
      <c r="Z172" s="9">
        <f t="shared" si="980"/>
        <v>0</v>
      </c>
      <c r="AA172" s="9">
        <f t="shared" si="981"/>
        <v>0</v>
      </c>
      <c r="AB172" s="9">
        <f t="shared" si="982"/>
        <v>0</v>
      </c>
      <c r="AC172" s="9">
        <f t="shared" si="983"/>
        <v>0</v>
      </c>
      <c r="AD172" s="9">
        <f t="shared" si="984"/>
        <v>0</v>
      </c>
      <c r="AE172" s="9">
        <f t="shared" si="985"/>
        <v>0</v>
      </c>
      <c r="AF172" s="827">
        <f t="shared" si="986"/>
        <v>0</v>
      </c>
      <c r="AG172" s="9">
        <f t="shared" si="987"/>
        <v>0</v>
      </c>
      <c r="AH172" s="9">
        <f t="shared" si="988"/>
        <v>0</v>
      </c>
      <c r="AI172" s="827">
        <f t="shared" si="989"/>
        <v>0</v>
      </c>
      <c r="AJ172" s="602"/>
      <c r="AL172" s="601"/>
      <c r="AM172" s="882">
        <f t="shared" si="990"/>
        <v>0</v>
      </c>
      <c r="AN172" s="9">
        <f t="shared" si="959"/>
        <v>0</v>
      </c>
      <c r="AO172" s="602"/>
      <c r="AR172" s="601" t="str">
        <f t="shared" si="909"/>
        <v/>
      </c>
      <c r="AS172" t="str">
        <f t="shared" si="910"/>
        <v/>
      </c>
      <c r="AT172" s="602" t="str">
        <f t="shared" si="811"/>
        <v/>
      </c>
      <c r="AU172" t="str">
        <f t="shared" si="911"/>
        <v/>
      </c>
      <c r="AV172" t="str">
        <f t="shared" si="912"/>
        <v/>
      </c>
      <c r="AX172" s="64"/>
      <c r="AY172" s="64"/>
      <c r="AZ172" s="64"/>
      <c r="BA172" s="64"/>
      <c r="BB172" s="64"/>
      <c r="BC172" s="688">
        <f t="shared" si="1017"/>
        <v>0</v>
      </c>
      <c r="BD172" s="64"/>
      <c r="BE172" s="64"/>
      <c r="BF172" s="64"/>
      <c r="BG172" s="688">
        <f t="shared" si="1018"/>
        <v>0</v>
      </c>
      <c r="BH172" s="64"/>
      <c r="BI172" s="64"/>
      <c r="BJ172" s="64"/>
      <c r="BK172" s="688">
        <f t="shared" si="1019"/>
        <v>0</v>
      </c>
      <c r="BL172" s="64"/>
      <c r="BM172" s="64"/>
      <c r="BN172" s="64"/>
      <c r="BO172" s="688">
        <f t="shared" si="1020"/>
        <v>0</v>
      </c>
      <c r="BP172" s="687">
        <f t="shared" si="991"/>
        <v>0</v>
      </c>
      <c r="BQ172" s="602"/>
      <c r="BS172" s="615">
        <f t="shared" si="960"/>
        <v>0</v>
      </c>
      <c r="BT172" s="9">
        <f t="shared" si="960"/>
        <v>0</v>
      </c>
      <c r="BU172" s="9">
        <f t="shared" si="992"/>
        <v>0</v>
      </c>
      <c r="BV172" s="9">
        <f t="shared" si="960"/>
        <v>0</v>
      </c>
      <c r="BW172" s="9">
        <f t="shared" si="992"/>
        <v>0</v>
      </c>
      <c r="BX172" s="9">
        <f t="shared" si="960"/>
        <v>0</v>
      </c>
      <c r="BY172" s="9">
        <f t="shared" si="992"/>
        <v>0</v>
      </c>
      <c r="BZ172" s="9">
        <f t="shared" si="960"/>
        <v>0</v>
      </c>
      <c r="CA172" s="9">
        <f t="shared" si="992"/>
        <v>0</v>
      </c>
      <c r="CB172" s="9">
        <f t="shared" si="960"/>
        <v>0</v>
      </c>
      <c r="CC172" s="9">
        <f t="shared" si="992"/>
        <v>0</v>
      </c>
      <c r="CD172" s="9">
        <f t="shared" si="960"/>
        <v>0</v>
      </c>
      <c r="CE172" s="9">
        <f t="shared" si="992"/>
        <v>0</v>
      </c>
      <c r="CF172" s="9">
        <f t="shared" si="960"/>
        <v>0</v>
      </c>
      <c r="CG172" s="9">
        <f t="shared" si="992"/>
        <v>0</v>
      </c>
      <c r="CH172" s="9">
        <f t="shared" si="960"/>
        <v>0</v>
      </c>
      <c r="CI172" s="9">
        <f t="shared" si="992"/>
        <v>0</v>
      </c>
      <c r="CJ172" s="9">
        <f t="shared" si="960"/>
        <v>0</v>
      </c>
      <c r="CK172" s="9">
        <f t="shared" si="992"/>
        <v>0</v>
      </c>
      <c r="CL172" s="9">
        <f t="shared" si="960"/>
        <v>0</v>
      </c>
      <c r="CM172" s="9">
        <f t="shared" si="992"/>
        <v>0</v>
      </c>
      <c r="CN172" s="9">
        <f t="shared" si="960"/>
        <v>0</v>
      </c>
      <c r="CO172" s="616">
        <f t="shared" si="992"/>
        <v>0</v>
      </c>
      <c r="CQ172" s="601"/>
      <c r="CR172" t="str">
        <f t="shared" si="904"/>
        <v/>
      </c>
      <c r="CS172" s="602" t="str">
        <f t="shared" si="956"/>
        <v/>
      </c>
      <c r="CT172" t="str">
        <f t="shared" si="905"/>
        <v/>
      </c>
      <c r="CU172" t="str">
        <f t="shared" si="906"/>
        <v/>
      </c>
      <c r="CW172" s="9">
        <f t="shared" si="993"/>
        <v>0</v>
      </c>
      <c r="CX172" s="9">
        <f t="shared" si="993"/>
        <v>0</v>
      </c>
      <c r="CY172" s="9">
        <f t="shared" si="961"/>
        <v>0</v>
      </c>
      <c r="CZ172" s="9">
        <f t="shared" si="994"/>
        <v>0</v>
      </c>
      <c r="DA172" s="9">
        <f t="shared" si="994"/>
        <v>0</v>
      </c>
      <c r="DB172" s="9">
        <f t="shared" si="962"/>
        <v>0</v>
      </c>
      <c r="DC172" s="9">
        <f t="shared" si="995"/>
        <v>0</v>
      </c>
      <c r="DD172" s="9">
        <f t="shared" si="995"/>
        <v>0</v>
      </c>
      <c r="DE172" s="9">
        <f t="shared" si="963"/>
        <v>0</v>
      </c>
      <c r="DF172" s="9">
        <f t="shared" si="996"/>
        <v>0</v>
      </c>
      <c r="DG172" s="9">
        <f t="shared" si="997"/>
        <v>0</v>
      </c>
      <c r="DH172" s="9">
        <f t="shared" si="998"/>
        <v>0</v>
      </c>
      <c r="DI172" s="9">
        <f t="shared" si="999"/>
        <v>0</v>
      </c>
      <c r="DJ172" s="9">
        <f t="shared" si="999"/>
        <v>0</v>
      </c>
      <c r="DK172" s="9">
        <f t="shared" si="964"/>
        <v>0</v>
      </c>
      <c r="DL172" s="9">
        <f t="shared" si="1000"/>
        <v>0</v>
      </c>
      <c r="DM172" s="9">
        <f t="shared" si="1000"/>
        <v>0</v>
      </c>
      <c r="DN172" s="9">
        <f t="shared" si="965"/>
        <v>0</v>
      </c>
      <c r="DO172" s="9">
        <f t="shared" si="1001"/>
        <v>0</v>
      </c>
      <c r="DP172" s="9">
        <f t="shared" si="1001"/>
        <v>0</v>
      </c>
      <c r="DQ172" s="9">
        <f t="shared" si="966"/>
        <v>0</v>
      </c>
      <c r="DR172" s="9">
        <f t="shared" si="1002"/>
        <v>0</v>
      </c>
      <c r="DS172" s="9">
        <f t="shared" si="1003"/>
        <v>0</v>
      </c>
      <c r="DT172" s="9">
        <f t="shared" si="1004"/>
        <v>0</v>
      </c>
      <c r="DU172" s="9">
        <f t="shared" si="1005"/>
        <v>0</v>
      </c>
      <c r="DV172" s="9">
        <f t="shared" si="1005"/>
        <v>0</v>
      </c>
      <c r="DW172" s="9">
        <f t="shared" si="967"/>
        <v>0</v>
      </c>
      <c r="DX172" s="9">
        <f t="shared" si="1006"/>
        <v>0</v>
      </c>
      <c r="DY172" s="9">
        <f t="shared" si="1006"/>
        <v>0</v>
      </c>
      <c r="DZ172" s="9">
        <f t="shared" si="968"/>
        <v>0</v>
      </c>
      <c r="EA172" s="9">
        <f t="shared" si="1007"/>
        <v>0</v>
      </c>
      <c r="EB172" s="9">
        <f t="shared" si="1007"/>
        <v>0</v>
      </c>
      <c r="EC172" s="9">
        <f t="shared" si="969"/>
        <v>0</v>
      </c>
      <c r="ED172" s="9">
        <f t="shared" si="1008"/>
        <v>0</v>
      </c>
      <c r="EE172" s="9">
        <f t="shared" si="1009"/>
        <v>0</v>
      </c>
      <c r="EF172" s="9">
        <f t="shared" si="1010"/>
        <v>0</v>
      </c>
      <c r="EG172" s="9">
        <f t="shared" si="1011"/>
        <v>0</v>
      </c>
      <c r="EH172" s="9">
        <f t="shared" si="1011"/>
        <v>0</v>
      </c>
      <c r="EI172" s="9">
        <f t="shared" si="970"/>
        <v>0</v>
      </c>
      <c r="EJ172" s="9">
        <f t="shared" si="1012"/>
        <v>0</v>
      </c>
      <c r="EK172" s="9">
        <f t="shared" si="1012"/>
        <v>0</v>
      </c>
      <c r="EL172" s="9">
        <f t="shared" si="971"/>
        <v>0</v>
      </c>
      <c r="EM172" s="9">
        <f t="shared" si="1013"/>
        <v>0</v>
      </c>
      <c r="EN172" s="9">
        <f t="shared" si="1013"/>
        <v>0</v>
      </c>
      <c r="EO172" s="9">
        <f t="shared" si="972"/>
        <v>0</v>
      </c>
      <c r="EP172" s="9">
        <f t="shared" si="1014"/>
        <v>0</v>
      </c>
      <c r="EQ172" s="9">
        <f t="shared" si="1015"/>
        <v>0</v>
      </c>
      <c r="ER172" s="9">
        <f t="shared" si="1016"/>
        <v>0</v>
      </c>
      <c r="ES172" s="602"/>
    </row>
    <row r="173" spans="2:149" hidden="1" outlineLevel="1" x14ac:dyDescent="0.25">
      <c r="B173" s="601"/>
      <c r="C173" s="23"/>
      <c r="D173" s="602" t="str">
        <f t="shared" si="908"/>
        <v/>
      </c>
      <c r="F173" t="str">
        <f t="shared" si="957"/>
        <v/>
      </c>
      <c r="H173" s="9">
        <f t="shared" si="973"/>
        <v>0</v>
      </c>
      <c r="I173" s="9">
        <f ca="1">SUMIF(Cards_selection_BPL,$C173,INDIRECT(Index!$P$16))</f>
        <v>0</v>
      </c>
      <c r="J173" s="120">
        <f t="shared" ca="1" si="974"/>
        <v>0</v>
      </c>
      <c r="L173" s="9">
        <f t="shared" si="975"/>
        <v>0</v>
      </c>
      <c r="M173" s="9">
        <f ca="1">IF(LEFT($L$6,2)="Q1",SUMIF(Cards_selection_BPL,$C173,INDIRECT(Index!$Q$16)),IF(LEFT($L$6,2)="Q2",SUMIF(Cards_selection_BPL,$C173,INDIRECT(Index!$Q$16))-SUMIF(Cards_selection_BPL,$C173,Balance_bplm_03),IF(LEFT($L$6,2)="Q3",SUMIF(Cards_selection_BPL,$C173,INDIRECT(Index!$Q$16))-SUMIF(Cards_selection_BPL,$C173,Balance_bplm_06),IF(LEFT($L$6,2)="Q4",SUMIF(Cards_selection_BPL,$C173,INDIRECT(Index!$Q$16))-SUMIF(Cards_selection_BPL,$C173,Balance_bplm_09),0))))</f>
        <v>0</v>
      </c>
      <c r="N173" s="120">
        <f t="shared" ca="1" si="976"/>
        <v>0</v>
      </c>
      <c r="P173" s="9">
        <f t="shared" si="977"/>
        <v>0</v>
      </c>
      <c r="Q173" s="9">
        <f ca="1">SUMIF(Cards_selection_BPL,$C173,INDIRECT(Index!$Q$16))</f>
        <v>0</v>
      </c>
      <c r="R173" s="120">
        <f t="shared" ca="1" si="978"/>
        <v>0</v>
      </c>
      <c r="S173" s="602"/>
      <c r="U173" s="601"/>
      <c r="V173" s="64"/>
      <c r="W173" s="64"/>
      <c r="X173" s="9">
        <f t="shared" si="958"/>
        <v>0</v>
      </c>
      <c r="Y173" s="9">
        <f t="shared" si="979"/>
        <v>0</v>
      </c>
      <c r="Z173" s="9">
        <f t="shared" si="980"/>
        <v>0</v>
      </c>
      <c r="AA173" s="9">
        <f t="shared" si="981"/>
        <v>0</v>
      </c>
      <c r="AB173" s="9">
        <f t="shared" si="982"/>
        <v>0</v>
      </c>
      <c r="AC173" s="9">
        <f t="shared" si="983"/>
        <v>0</v>
      </c>
      <c r="AD173" s="9">
        <f t="shared" si="984"/>
        <v>0</v>
      </c>
      <c r="AE173" s="9">
        <f t="shared" si="985"/>
        <v>0</v>
      </c>
      <c r="AF173" s="827">
        <f t="shared" si="986"/>
        <v>0</v>
      </c>
      <c r="AG173" s="9">
        <f t="shared" si="987"/>
        <v>0</v>
      </c>
      <c r="AH173" s="9">
        <f t="shared" si="988"/>
        <v>0</v>
      </c>
      <c r="AI173" s="827">
        <f t="shared" si="989"/>
        <v>0</v>
      </c>
      <c r="AJ173" s="602"/>
      <c r="AL173" s="601"/>
      <c r="AM173" s="882">
        <f t="shared" si="990"/>
        <v>0</v>
      </c>
      <c r="AN173" s="9">
        <f t="shared" si="959"/>
        <v>0</v>
      </c>
      <c r="AO173" s="602"/>
      <c r="AR173" s="601" t="str">
        <f t="shared" si="909"/>
        <v/>
      </c>
      <c r="AS173" t="str">
        <f t="shared" si="910"/>
        <v/>
      </c>
      <c r="AT173" s="602" t="str">
        <f t="shared" si="811"/>
        <v/>
      </c>
      <c r="AU173" t="str">
        <f t="shared" si="911"/>
        <v/>
      </c>
      <c r="AV173" t="str">
        <f t="shared" si="912"/>
        <v/>
      </c>
      <c r="AX173" s="64"/>
      <c r="AY173" s="64"/>
      <c r="AZ173" s="64"/>
      <c r="BA173" s="64"/>
      <c r="BB173" s="64"/>
      <c r="BC173" s="688">
        <f t="shared" si="1017"/>
        <v>0</v>
      </c>
      <c r="BD173" s="64"/>
      <c r="BE173" s="64"/>
      <c r="BF173" s="64"/>
      <c r="BG173" s="688">
        <f t="shared" si="1018"/>
        <v>0</v>
      </c>
      <c r="BH173" s="64"/>
      <c r="BI173" s="64"/>
      <c r="BJ173" s="64"/>
      <c r="BK173" s="688">
        <f t="shared" si="1019"/>
        <v>0</v>
      </c>
      <c r="BL173" s="64"/>
      <c r="BM173" s="64"/>
      <c r="BN173" s="64"/>
      <c r="BO173" s="688">
        <f t="shared" si="1020"/>
        <v>0</v>
      </c>
      <c r="BP173" s="687">
        <f t="shared" si="991"/>
        <v>0</v>
      </c>
      <c r="BQ173" s="602"/>
      <c r="BS173" s="615">
        <f t="shared" si="960"/>
        <v>0</v>
      </c>
      <c r="BT173" s="9">
        <f t="shared" si="960"/>
        <v>0</v>
      </c>
      <c r="BU173" s="9">
        <f t="shared" si="992"/>
        <v>0</v>
      </c>
      <c r="BV173" s="9">
        <f t="shared" si="960"/>
        <v>0</v>
      </c>
      <c r="BW173" s="9">
        <f t="shared" si="992"/>
        <v>0</v>
      </c>
      <c r="BX173" s="9">
        <f t="shared" si="960"/>
        <v>0</v>
      </c>
      <c r="BY173" s="9">
        <f t="shared" si="992"/>
        <v>0</v>
      </c>
      <c r="BZ173" s="9">
        <f t="shared" si="960"/>
        <v>0</v>
      </c>
      <c r="CA173" s="9">
        <f t="shared" si="992"/>
        <v>0</v>
      </c>
      <c r="CB173" s="9">
        <f t="shared" si="960"/>
        <v>0</v>
      </c>
      <c r="CC173" s="9">
        <f t="shared" si="992"/>
        <v>0</v>
      </c>
      <c r="CD173" s="9">
        <f t="shared" si="960"/>
        <v>0</v>
      </c>
      <c r="CE173" s="9">
        <f t="shared" si="992"/>
        <v>0</v>
      </c>
      <c r="CF173" s="9">
        <f t="shared" si="960"/>
        <v>0</v>
      </c>
      <c r="CG173" s="9">
        <f t="shared" si="992"/>
        <v>0</v>
      </c>
      <c r="CH173" s="9">
        <f t="shared" si="960"/>
        <v>0</v>
      </c>
      <c r="CI173" s="9">
        <f t="shared" si="992"/>
        <v>0</v>
      </c>
      <c r="CJ173" s="9">
        <f t="shared" si="960"/>
        <v>0</v>
      </c>
      <c r="CK173" s="9">
        <f t="shared" si="992"/>
        <v>0</v>
      </c>
      <c r="CL173" s="9">
        <f t="shared" si="960"/>
        <v>0</v>
      </c>
      <c r="CM173" s="9">
        <f t="shared" si="992"/>
        <v>0</v>
      </c>
      <c r="CN173" s="9">
        <f t="shared" si="960"/>
        <v>0</v>
      </c>
      <c r="CO173" s="616">
        <f t="shared" si="992"/>
        <v>0</v>
      </c>
      <c r="CQ173" s="601"/>
      <c r="CR173" t="str">
        <f t="shared" si="904"/>
        <v/>
      </c>
      <c r="CS173" s="602" t="str">
        <f t="shared" si="956"/>
        <v/>
      </c>
      <c r="CT173" t="str">
        <f t="shared" si="905"/>
        <v/>
      </c>
      <c r="CU173" t="str">
        <f t="shared" si="906"/>
        <v/>
      </c>
      <c r="CW173" s="9">
        <f t="shared" si="993"/>
        <v>0</v>
      </c>
      <c r="CX173" s="9">
        <f t="shared" si="993"/>
        <v>0</v>
      </c>
      <c r="CY173" s="9">
        <f t="shared" si="961"/>
        <v>0</v>
      </c>
      <c r="CZ173" s="9">
        <f t="shared" si="994"/>
        <v>0</v>
      </c>
      <c r="DA173" s="9">
        <f t="shared" si="994"/>
        <v>0</v>
      </c>
      <c r="DB173" s="9">
        <f t="shared" si="962"/>
        <v>0</v>
      </c>
      <c r="DC173" s="9">
        <f t="shared" si="995"/>
        <v>0</v>
      </c>
      <c r="DD173" s="9">
        <f t="shared" si="995"/>
        <v>0</v>
      </c>
      <c r="DE173" s="9">
        <f t="shared" si="963"/>
        <v>0</v>
      </c>
      <c r="DF173" s="9">
        <f t="shared" si="996"/>
        <v>0</v>
      </c>
      <c r="DG173" s="9">
        <f t="shared" si="997"/>
        <v>0</v>
      </c>
      <c r="DH173" s="9">
        <f t="shared" si="998"/>
        <v>0</v>
      </c>
      <c r="DI173" s="9">
        <f t="shared" si="999"/>
        <v>0</v>
      </c>
      <c r="DJ173" s="9">
        <f t="shared" si="999"/>
        <v>0</v>
      </c>
      <c r="DK173" s="9">
        <f t="shared" si="964"/>
        <v>0</v>
      </c>
      <c r="DL173" s="9">
        <f t="shared" si="1000"/>
        <v>0</v>
      </c>
      <c r="DM173" s="9">
        <f t="shared" si="1000"/>
        <v>0</v>
      </c>
      <c r="DN173" s="9">
        <f t="shared" si="965"/>
        <v>0</v>
      </c>
      <c r="DO173" s="9">
        <f t="shared" si="1001"/>
        <v>0</v>
      </c>
      <c r="DP173" s="9">
        <f t="shared" si="1001"/>
        <v>0</v>
      </c>
      <c r="DQ173" s="9">
        <f t="shared" si="966"/>
        <v>0</v>
      </c>
      <c r="DR173" s="9">
        <f t="shared" si="1002"/>
        <v>0</v>
      </c>
      <c r="DS173" s="9">
        <f t="shared" si="1003"/>
        <v>0</v>
      </c>
      <c r="DT173" s="9">
        <f t="shared" si="1004"/>
        <v>0</v>
      </c>
      <c r="DU173" s="9">
        <f t="shared" si="1005"/>
        <v>0</v>
      </c>
      <c r="DV173" s="9">
        <f t="shared" si="1005"/>
        <v>0</v>
      </c>
      <c r="DW173" s="9">
        <f t="shared" si="967"/>
        <v>0</v>
      </c>
      <c r="DX173" s="9">
        <f t="shared" si="1006"/>
        <v>0</v>
      </c>
      <c r="DY173" s="9">
        <f t="shared" si="1006"/>
        <v>0</v>
      </c>
      <c r="DZ173" s="9">
        <f t="shared" si="968"/>
        <v>0</v>
      </c>
      <c r="EA173" s="9">
        <f t="shared" si="1007"/>
        <v>0</v>
      </c>
      <c r="EB173" s="9">
        <f t="shared" si="1007"/>
        <v>0</v>
      </c>
      <c r="EC173" s="9">
        <f t="shared" si="969"/>
        <v>0</v>
      </c>
      <c r="ED173" s="9">
        <f t="shared" si="1008"/>
        <v>0</v>
      </c>
      <c r="EE173" s="9">
        <f t="shared" si="1009"/>
        <v>0</v>
      </c>
      <c r="EF173" s="9">
        <f t="shared" si="1010"/>
        <v>0</v>
      </c>
      <c r="EG173" s="9">
        <f t="shared" si="1011"/>
        <v>0</v>
      </c>
      <c r="EH173" s="9">
        <f t="shared" si="1011"/>
        <v>0</v>
      </c>
      <c r="EI173" s="9">
        <f t="shared" si="970"/>
        <v>0</v>
      </c>
      <c r="EJ173" s="9">
        <f t="shared" si="1012"/>
        <v>0</v>
      </c>
      <c r="EK173" s="9">
        <f t="shared" si="1012"/>
        <v>0</v>
      </c>
      <c r="EL173" s="9">
        <f t="shared" si="971"/>
        <v>0</v>
      </c>
      <c r="EM173" s="9">
        <f t="shared" si="1013"/>
        <v>0</v>
      </c>
      <c r="EN173" s="9">
        <f t="shared" si="1013"/>
        <v>0</v>
      </c>
      <c r="EO173" s="9">
        <f t="shared" si="972"/>
        <v>0</v>
      </c>
      <c r="EP173" s="9">
        <f t="shared" si="1014"/>
        <v>0</v>
      </c>
      <c r="EQ173" s="9">
        <f t="shared" si="1015"/>
        <v>0</v>
      </c>
      <c r="ER173" s="9">
        <f t="shared" si="1016"/>
        <v>0</v>
      </c>
      <c r="ES173" s="602"/>
    </row>
    <row r="174" spans="2:149" ht="15.75" hidden="1" outlineLevel="1" thickBot="1" x14ac:dyDescent="0.3">
      <c r="B174" s="601"/>
      <c r="C174" s="23"/>
      <c r="D174" s="602" t="str">
        <f t="shared" si="908"/>
        <v/>
      </c>
      <c r="F174" t="str">
        <f t="shared" si="957"/>
        <v/>
      </c>
      <c r="H174" s="9">
        <f t="shared" si="973"/>
        <v>0</v>
      </c>
      <c r="I174" s="9">
        <f ca="1">SUMIF(Cards_selection_BPL,$C174,INDIRECT(Index!$P$16))</f>
        <v>0</v>
      </c>
      <c r="J174" s="120">
        <f t="shared" ca="1" si="974"/>
        <v>0</v>
      </c>
      <c r="L174" s="9">
        <f t="shared" si="975"/>
        <v>0</v>
      </c>
      <c r="M174" s="9">
        <f ca="1">IF(LEFT($L$6,2)="Q1",SUMIF(Cards_selection_BPL,$C174,INDIRECT(Index!$Q$16)),IF(LEFT($L$6,2)="Q2",SUMIF(Cards_selection_BPL,$C174,INDIRECT(Index!$Q$16))-SUMIF(Cards_selection_BPL,$C174,Balance_bplm_03),IF(LEFT($L$6,2)="Q3",SUMIF(Cards_selection_BPL,$C174,INDIRECT(Index!$Q$16))-SUMIF(Cards_selection_BPL,$C174,Balance_bplm_06),IF(LEFT($L$6,2)="Q4",SUMIF(Cards_selection_BPL,$C174,INDIRECT(Index!$Q$16))-SUMIF(Cards_selection_BPL,$C174,Balance_bplm_09),0))))</f>
        <v>0</v>
      </c>
      <c r="N174" s="120">
        <f t="shared" ca="1" si="976"/>
        <v>0</v>
      </c>
      <c r="P174" s="9">
        <f t="shared" si="977"/>
        <v>0</v>
      </c>
      <c r="Q174" s="9">
        <f ca="1">SUMIF(Cards_selection_BPL,$C174,INDIRECT(Index!$Q$16))</f>
        <v>0</v>
      </c>
      <c r="R174" s="120">
        <f t="shared" ca="1" si="978"/>
        <v>0</v>
      </c>
      <c r="S174" s="602"/>
      <c r="U174" s="601"/>
      <c r="V174" s="64"/>
      <c r="W174" s="64"/>
      <c r="X174" s="9">
        <f t="shared" si="958"/>
        <v>0</v>
      </c>
      <c r="Y174" s="9">
        <f t="shared" si="979"/>
        <v>0</v>
      </c>
      <c r="Z174" s="9">
        <f t="shared" si="980"/>
        <v>0</v>
      </c>
      <c r="AA174" s="9">
        <f t="shared" si="981"/>
        <v>0</v>
      </c>
      <c r="AB174" s="9">
        <f t="shared" si="982"/>
        <v>0</v>
      </c>
      <c r="AC174" s="9">
        <f t="shared" si="983"/>
        <v>0</v>
      </c>
      <c r="AD174" s="9">
        <f t="shared" si="984"/>
        <v>0</v>
      </c>
      <c r="AE174" s="9">
        <f t="shared" si="985"/>
        <v>0</v>
      </c>
      <c r="AF174" s="827">
        <f t="shared" si="986"/>
        <v>0</v>
      </c>
      <c r="AG174" s="9">
        <f t="shared" si="987"/>
        <v>0</v>
      </c>
      <c r="AH174" s="9">
        <f t="shared" si="988"/>
        <v>0</v>
      </c>
      <c r="AI174" s="827">
        <f t="shared" si="989"/>
        <v>0</v>
      </c>
      <c r="AJ174" s="602"/>
      <c r="AL174" s="601"/>
      <c r="AM174" s="882">
        <f t="shared" si="990"/>
        <v>0</v>
      </c>
      <c r="AN174" s="9">
        <f t="shared" si="959"/>
        <v>0</v>
      </c>
      <c r="AO174" s="602"/>
      <c r="AR174" s="601" t="str">
        <f t="shared" si="909"/>
        <v/>
      </c>
      <c r="AS174" t="str">
        <f t="shared" si="910"/>
        <v/>
      </c>
      <c r="AT174" s="602" t="str">
        <f t="shared" si="811"/>
        <v/>
      </c>
      <c r="AU174" t="str">
        <f t="shared" si="911"/>
        <v/>
      </c>
      <c r="AV174" t="str">
        <f t="shared" si="912"/>
        <v/>
      </c>
      <c r="AX174" s="64"/>
      <c r="AY174" s="64"/>
      <c r="AZ174" s="64"/>
      <c r="BA174" s="64"/>
      <c r="BB174" s="64"/>
      <c r="BC174" s="688">
        <f t="shared" si="1017"/>
        <v>0</v>
      </c>
      <c r="BD174" s="64"/>
      <c r="BE174" s="64"/>
      <c r="BF174" s="64"/>
      <c r="BG174" s="688">
        <f t="shared" si="1018"/>
        <v>0</v>
      </c>
      <c r="BH174" s="64"/>
      <c r="BI174" s="64"/>
      <c r="BJ174" s="64"/>
      <c r="BK174" s="688">
        <f t="shared" si="1019"/>
        <v>0</v>
      </c>
      <c r="BL174" s="64"/>
      <c r="BM174" s="64"/>
      <c r="BN174" s="64"/>
      <c r="BO174" s="688">
        <f t="shared" si="1020"/>
        <v>0</v>
      </c>
      <c r="BP174" s="687">
        <f t="shared" si="991"/>
        <v>0</v>
      </c>
      <c r="BQ174" s="602"/>
      <c r="BS174" s="615">
        <f t="shared" si="960"/>
        <v>0</v>
      </c>
      <c r="BT174" s="9">
        <f t="shared" si="960"/>
        <v>0</v>
      </c>
      <c r="BU174" s="9">
        <f t="shared" si="992"/>
        <v>0</v>
      </c>
      <c r="BV174" s="9">
        <f t="shared" si="960"/>
        <v>0</v>
      </c>
      <c r="BW174" s="9">
        <f t="shared" si="992"/>
        <v>0</v>
      </c>
      <c r="BX174" s="9">
        <f t="shared" si="960"/>
        <v>0</v>
      </c>
      <c r="BY174" s="9">
        <f t="shared" si="992"/>
        <v>0</v>
      </c>
      <c r="BZ174" s="9">
        <f t="shared" si="960"/>
        <v>0</v>
      </c>
      <c r="CA174" s="9">
        <f t="shared" si="992"/>
        <v>0</v>
      </c>
      <c r="CB174" s="9">
        <f t="shared" si="960"/>
        <v>0</v>
      </c>
      <c r="CC174" s="9">
        <f t="shared" si="992"/>
        <v>0</v>
      </c>
      <c r="CD174" s="9">
        <f t="shared" si="960"/>
        <v>0</v>
      </c>
      <c r="CE174" s="9">
        <f t="shared" si="992"/>
        <v>0</v>
      </c>
      <c r="CF174" s="9">
        <f t="shared" si="960"/>
        <v>0</v>
      </c>
      <c r="CG174" s="9">
        <f t="shared" si="992"/>
        <v>0</v>
      </c>
      <c r="CH174" s="9">
        <f t="shared" si="960"/>
        <v>0</v>
      </c>
      <c r="CI174" s="9">
        <f t="shared" si="992"/>
        <v>0</v>
      </c>
      <c r="CJ174" s="9">
        <f t="shared" si="960"/>
        <v>0</v>
      </c>
      <c r="CK174" s="9">
        <f t="shared" si="992"/>
        <v>0</v>
      </c>
      <c r="CL174" s="9">
        <f t="shared" si="960"/>
        <v>0</v>
      </c>
      <c r="CM174" s="9">
        <f t="shared" si="992"/>
        <v>0</v>
      </c>
      <c r="CN174" s="9">
        <f t="shared" si="960"/>
        <v>0</v>
      </c>
      <c r="CO174" s="616">
        <f t="shared" si="992"/>
        <v>0</v>
      </c>
      <c r="CQ174" s="601"/>
      <c r="CR174" t="str">
        <f t="shared" si="904"/>
        <v/>
      </c>
      <c r="CS174" s="602" t="str">
        <f t="shared" si="956"/>
        <v/>
      </c>
      <c r="CT174" t="str">
        <f t="shared" si="905"/>
        <v/>
      </c>
      <c r="CU174" t="str">
        <f t="shared" si="906"/>
        <v/>
      </c>
      <c r="CW174" s="9">
        <f t="shared" si="993"/>
        <v>0</v>
      </c>
      <c r="CX174" s="9">
        <f t="shared" si="993"/>
        <v>0</v>
      </c>
      <c r="CY174" s="9">
        <f t="shared" si="961"/>
        <v>0</v>
      </c>
      <c r="CZ174" s="9">
        <f t="shared" si="994"/>
        <v>0</v>
      </c>
      <c r="DA174" s="9">
        <f t="shared" si="994"/>
        <v>0</v>
      </c>
      <c r="DB174" s="9">
        <f t="shared" si="962"/>
        <v>0</v>
      </c>
      <c r="DC174" s="9">
        <f t="shared" si="995"/>
        <v>0</v>
      </c>
      <c r="DD174" s="9">
        <f t="shared" si="995"/>
        <v>0</v>
      </c>
      <c r="DE174" s="9">
        <f t="shared" si="963"/>
        <v>0</v>
      </c>
      <c r="DF174" s="9">
        <f t="shared" si="996"/>
        <v>0</v>
      </c>
      <c r="DG174" s="9">
        <f t="shared" si="997"/>
        <v>0</v>
      </c>
      <c r="DH174" s="9">
        <f t="shared" si="998"/>
        <v>0</v>
      </c>
      <c r="DI174" s="9">
        <f t="shared" si="999"/>
        <v>0</v>
      </c>
      <c r="DJ174" s="9">
        <f t="shared" si="999"/>
        <v>0</v>
      </c>
      <c r="DK174" s="9">
        <f t="shared" si="964"/>
        <v>0</v>
      </c>
      <c r="DL174" s="9">
        <f t="shared" si="1000"/>
        <v>0</v>
      </c>
      <c r="DM174" s="9">
        <f t="shared" si="1000"/>
        <v>0</v>
      </c>
      <c r="DN174" s="9">
        <f t="shared" si="965"/>
        <v>0</v>
      </c>
      <c r="DO174" s="9">
        <f t="shared" si="1001"/>
        <v>0</v>
      </c>
      <c r="DP174" s="9">
        <f t="shared" si="1001"/>
        <v>0</v>
      </c>
      <c r="DQ174" s="9">
        <f t="shared" si="966"/>
        <v>0</v>
      </c>
      <c r="DR174" s="9">
        <f t="shared" si="1002"/>
        <v>0</v>
      </c>
      <c r="DS174" s="9">
        <f t="shared" si="1003"/>
        <v>0</v>
      </c>
      <c r="DT174" s="9">
        <f t="shared" si="1004"/>
        <v>0</v>
      </c>
      <c r="DU174" s="9">
        <f t="shared" si="1005"/>
        <v>0</v>
      </c>
      <c r="DV174" s="9">
        <f t="shared" si="1005"/>
        <v>0</v>
      </c>
      <c r="DW174" s="9">
        <f t="shared" si="967"/>
        <v>0</v>
      </c>
      <c r="DX174" s="9">
        <f t="shared" si="1006"/>
        <v>0</v>
      </c>
      <c r="DY174" s="9">
        <f t="shared" si="1006"/>
        <v>0</v>
      </c>
      <c r="DZ174" s="9">
        <f t="shared" si="968"/>
        <v>0</v>
      </c>
      <c r="EA174" s="9">
        <f t="shared" si="1007"/>
        <v>0</v>
      </c>
      <c r="EB174" s="9">
        <f t="shared" si="1007"/>
        <v>0</v>
      </c>
      <c r="EC174" s="9">
        <f t="shared" si="969"/>
        <v>0</v>
      </c>
      <c r="ED174" s="9">
        <f t="shared" si="1008"/>
        <v>0</v>
      </c>
      <c r="EE174" s="9">
        <f t="shared" si="1009"/>
        <v>0</v>
      </c>
      <c r="EF174" s="9">
        <f t="shared" si="1010"/>
        <v>0</v>
      </c>
      <c r="EG174" s="9">
        <f t="shared" si="1011"/>
        <v>0</v>
      </c>
      <c r="EH174" s="9">
        <f t="shared" si="1011"/>
        <v>0</v>
      </c>
      <c r="EI174" s="9">
        <f t="shared" si="970"/>
        <v>0</v>
      </c>
      <c r="EJ174" s="9">
        <f t="shared" si="1012"/>
        <v>0</v>
      </c>
      <c r="EK174" s="9">
        <f t="shared" si="1012"/>
        <v>0</v>
      </c>
      <c r="EL174" s="9">
        <f t="shared" si="971"/>
        <v>0</v>
      </c>
      <c r="EM174" s="9">
        <f t="shared" si="1013"/>
        <v>0</v>
      </c>
      <c r="EN174" s="9">
        <f t="shared" si="1013"/>
        <v>0</v>
      </c>
      <c r="EO174" s="9">
        <f t="shared" si="972"/>
        <v>0</v>
      </c>
      <c r="EP174" s="9">
        <f t="shared" si="1014"/>
        <v>0</v>
      </c>
      <c r="EQ174" s="9">
        <f t="shared" si="1015"/>
        <v>0</v>
      </c>
      <c r="ER174" s="9">
        <f t="shared" si="1016"/>
        <v>0</v>
      </c>
      <c r="ES174" s="602"/>
    </row>
    <row r="175" spans="2:149" hidden="1" collapsed="1" x14ac:dyDescent="0.25">
      <c r="B175" s="601"/>
      <c r="C175">
        <v>17</v>
      </c>
      <c r="D175" s="602" t="str">
        <f t="shared" si="908"/>
        <v/>
      </c>
      <c r="E175" t="str">
        <f>"Total "&amp;F158</f>
        <v>Total Marketing  Costs Ltd</v>
      </c>
      <c r="H175" s="15">
        <f>SUM(H160:H174)</f>
        <v>0</v>
      </c>
      <c r="I175" s="15">
        <f ca="1">SUM(I160:I174)</f>
        <v>0</v>
      </c>
      <c r="J175" s="121">
        <f ca="1">SUM(J160:J174)</f>
        <v>0</v>
      </c>
      <c r="L175" s="15">
        <f>SUM(L160:L174)</f>
        <v>0</v>
      </c>
      <c r="M175" s="15">
        <f ca="1">SUM(M160:M174)</f>
        <v>0</v>
      </c>
      <c r="N175" s="121">
        <f ca="1">SUM(N160:N174)</f>
        <v>0</v>
      </c>
      <c r="P175" s="15">
        <f>SUM(P160:P174)</f>
        <v>0</v>
      </c>
      <c r="Q175" s="15">
        <f ca="1">SUM(Q160:Q174)</f>
        <v>0</v>
      </c>
      <c r="R175" s="121">
        <f ca="1">SUM(R160:R174)</f>
        <v>0</v>
      </c>
      <c r="S175" s="602"/>
      <c r="U175" s="601"/>
      <c r="V175" s="15">
        <f>SUM(V160:V174)</f>
        <v>0</v>
      </c>
      <c r="W175" s="15">
        <f t="shared" ref="W175:AI175" si="1021">SUM(W160:W174)</f>
        <v>0</v>
      </c>
      <c r="X175" s="15">
        <f t="shared" si="1021"/>
        <v>0</v>
      </c>
      <c r="Y175" s="15">
        <f t="shared" si="1021"/>
        <v>0</v>
      </c>
      <c r="Z175" s="15">
        <f t="shared" si="1021"/>
        <v>0</v>
      </c>
      <c r="AA175" s="15">
        <f t="shared" si="1021"/>
        <v>0</v>
      </c>
      <c r="AB175" s="15">
        <f t="shared" si="1021"/>
        <v>0</v>
      </c>
      <c r="AC175" s="15">
        <f t="shared" si="1021"/>
        <v>0</v>
      </c>
      <c r="AD175" s="15">
        <f t="shared" si="1021"/>
        <v>0</v>
      </c>
      <c r="AE175" s="15">
        <f t="shared" si="1021"/>
        <v>0</v>
      </c>
      <c r="AF175" s="825">
        <f t="shared" si="1021"/>
        <v>0</v>
      </c>
      <c r="AG175" s="15">
        <f t="shared" si="1021"/>
        <v>0</v>
      </c>
      <c r="AH175" s="15">
        <f t="shared" si="1021"/>
        <v>0</v>
      </c>
      <c r="AI175" s="825">
        <f t="shared" si="1021"/>
        <v>0</v>
      </c>
      <c r="AJ175" s="602"/>
      <c r="AL175" s="601"/>
      <c r="AM175" s="883">
        <f>SUM(AM160:AM174)</f>
        <v>0</v>
      </c>
      <c r="AN175" s="15">
        <f>SUM(AN160:AN174)</f>
        <v>0</v>
      </c>
      <c r="AO175" s="602"/>
      <c r="AR175" s="601" t="str">
        <f t="shared" si="909"/>
        <v/>
      </c>
      <c r="AS175">
        <f t="shared" si="910"/>
        <v>17</v>
      </c>
      <c r="AT175" s="602" t="str">
        <f t="shared" si="811"/>
        <v/>
      </c>
      <c r="AU175" t="str">
        <f t="shared" si="911"/>
        <v>Total Marketing  Costs Ltd</v>
      </c>
      <c r="AV175" t="str">
        <f t="shared" si="912"/>
        <v/>
      </c>
      <c r="AX175" s="15">
        <f>SUM(AX160:AX174)</f>
        <v>0</v>
      </c>
      <c r="AY175" s="15">
        <f t="shared" ref="AY175:BN175" si="1022">SUM(AY160:AY174)</f>
        <v>0</v>
      </c>
      <c r="AZ175" s="15">
        <f t="shared" si="1022"/>
        <v>0</v>
      </c>
      <c r="BA175" s="15">
        <f t="shared" si="1022"/>
        <v>0</v>
      </c>
      <c r="BB175" s="15">
        <f t="shared" si="1022"/>
        <v>0</v>
      </c>
      <c r="BC175" s="15">
        <f t="shared" si="1022"/>
        <v>0</v>
      </c>
      <c r="BD175" s="15">
        <f t="shared" si="1022"/>
        <v>0</v>
      </c>
      <c r="BE175" s="15">
        <f t="shared" si="1022"/>
        <v>0</v>
      </c>
      <c r="BF175" s="15">
        <f t="shared" si="1022"/>
        <v>0</v>
      </c>
      <c r="BG175" s="15">
        <f t="shared" si="1022"/>
        <v>0</v>
      </c>
      <c r="BH175" s="15">
        <f t="shared" si="1022"/>
        <v>0</v>
      </c>
      <c r="BI175" s="15">
        <f t="shared" si="1022"/>
        <v>0</v>
      </c>
      <c r="BJ175" s="15">
        <f t="shared" si="1022"/>
        <v>0</v>
      </c>
      <c r="BK175" s="15">
        <f t="shared" si="1022"/>
        <v>0</v>
      </c>
      <c r="BL175" s="15">
        <f t="shared" si="1022"/>
        <v>0</v>
      </c>
      <c r="BM175" s="15">
        <f t="shared" si="1022"/>
        <v>0</v>
      </c>
      <c r="BN175" s="15">
        <f t="shared" si="1022"/>
        <v>0</v>
      </c>
      <c r="BO175" s="15">
        <f t="shared" ref="BO175:BP175" si="1023">SUM(BO160:BO174)</f>
        <v>0</v>
      </c>
      <c r="BP175" s="15">
        <f t="shared" si="1023"/>
        <v>0</v>
      </c>
      <c r="BQ175" s="602"/>
      <c r="BS175" s="617">
        <f t="shared" ref="BS175:CN175" si="1024">SUM(BS160:BS174)</f>
        <v>0</v>
      </c>
      <c r="BT175" s="15">
        <f t="shared" si="1024"/>
        <v>0</v>
      </c>
      <c r="BU175" s="15">
        <f t="shared" si="1024"/>
        <v>0</v>
      </c>
      <c r="BV175" s="15">
        <f t="shared" si="1024"/>
        <v>0</v>
      </c>
      <c r="BW175" s="15">
        <f t="shared" ref="BW175" si="1025">SUM(BW160:BW174)</f>
        <v>0</v>
      </c>
      <c r="BX175" s="15">
        <f t="shared" si="1024"/>
        <v>0</v>
      </c>
      <c r="BY175" s="15">
        <f t="shared" ref="BY175" si="1026">SUM(BY160:BY174)</f>
        <v>0</v>
      </c>
      <c r="BZ175" s="15">
        <f t="shared" si="1024"/>
        <v>0</v>
      </c>
      <c r="CA175" s="15">
        <f t="shared" ref="CA175" si="1027">SUM(CA160:CA174)</f>
        <v>0</v>
      </c>
      <c r="CB175" s="15">
        <f t="shared" si="1024"/>
        <v>0</v>
      </c>
      <c r="CC175" s="15">
        <f t="shared" ref="CC175" si="1028">SUM(CC160:CC174)</f>
        <v>0</v>
      </c>
      <c r="CD175" s="15">
        <f t="shared" si="1024"/>
        <v>0</v>
      </c>
      <c r="CE175" s="15">
        <f t="shared" ref="CE175" si="1029">SUM(CE160:CE174)</f>
        <v>0</v>
      </c>
      <c r="CF175" s="15">
        <f t="shared" si="1024"/>
        <v>0</v>
      </c>
      <c r="CG175" s="15">
        <f t="shared" ref="CG175" si="1030">SUM(CG160:CG174)</f>
        <v>0</v>
      </c>
      <c r="CH175" s="15">
        <f t="shared" si="1024"/>
        <v>0</v>
      </c>
      <c r="CI175" s="15">
        <f t="shared" ref="CI175" si="1031">SUM(CI160:CI174)</f>
        <v>0</v>
      </c>
      <c r="CJ175" s="15">
        <f t="shared" si="1024"/>
        <v>0</v>
      </c>
      <c r="CK175" s="15">
        <f t="shared" ref="CK175" si="1032">SUM(CK160:CK174)</f>
        <v>0</v>
      </c>
      <c r="CL175" s="15">
        <f t="shared" si="1024"/>
        <v>0</v>
      </c>
      <c r="CM175" s="15">
        <f t="shared" ref="CM175" si="1033">SUM(CM160:CM174)</f>
        <v>0</v>
      </c>
      <c r="CN175" s="15">
        <f t="shared" si="1024"/>
        <v>0</v>
      </c>
      <c r="CO175" s="618">
        <f t="shared" ref="CO175" si="1034">SUM(CO160:CO174)</f>
        <v>0</v>
      </c>
      <c r="CQ175" s="601"/>
      <c r="CR175">
        <f t="shared" si="904"/>
        <v>17</v>
      </c>
      <c r="CS175" s="602" t="str">
        <f t="shared" si="907"/>
        <v/>
      </c>
      <c r="CT175" t="str">
        <f t="shared" si="905"/>
        <v>Total Marketing  Costs Ltd</v>
      </c>
      <c r="CU175" t="str">
        <f t="shared" si="906"/>
        <v/>
      </c>
      <c r="CW175" s="15">
        <f t="shared" ref="CW175:CX175" si="1035">SUM(CW160:CW174)</f>
        <v>0</v>
      </c>
      <c r="CX175" s="15">
        <f t="shared" si="1035"/>
        <v>0</v>
      </c>
      <c r="CY175" s="15">
        <f t="shared" ref="CY175:DA175" si="1036">SUM(CY160:CY174)</f>
        <v>0</v>
      </c>
      <c r="CZ175" s="15">
        <f t="shared" si="1036"/>
        <v>0</v>
      </c>
      <c r="DA175" s="15">
        <f t="shared" si="1036"/>
        <v>0</v>
      </c>
      <c r="DB175" s="15">
        <f t="shared" ref="DB175" si="1037">SUM(DB160:DB174)</f>
        <v>0</v>
      </c>
      <c r="DC175" s="15">
        <f t="shared" ref="DC175:DE175" si="1038">SUM(DC160:DC174)</f>
        <v>0</v>
      </c>
      <c r="DD175" s="15">
        <f t="shared" si="1038"/>
        <v>0</v>
      </c>
      <c r="DE175" s="15">
        <f t="shared" si="1038"/>
        <v>0</v>
      </c>
      <c r="DF175" s="15">
        <f t="shared" ref="DF175:DH175" si="1039">SUM(DF160:DF174)</f>
        <v>0</v>
      </c>
      <c r="DG175" s="15">
        <f t="shared" si="1039"/>
        <v>0</v>
      </c>
      <c r="DH175" s="15">
        <f t="shared" si="1039"/>
        <v>0</v>
      </c>
      <c r="DI175" s="15">
        <f t="shared" ref="DI175:DK175" si="1040">SUM(DI160:DI174)</f>
        <v>0</v>
      </c>
      <c r="DJ175" s="15">
        <f t="shared" si="1040"/>
        <v>0</v>
      </c>
      <c r="DK175" s="15">
        <f t="shared" si="1040"/>
        <v>0</v>
      </c>
      <c r="DL175" s="15">
        <f t="shared" ref="DL175:DN175" si="1041">SUM(DL160:DL174)</f>
        <v>0</v>
      </c>
      <c r="DM175" s="15">
        <f t="shared" si="1041"/>
        <v>0</v>
      </c>
      <c r="DN175" s="15">
        <f t="shared" si="1041"/>
        <v>0</v>
      </c>
      <c r="DO175" s="15">
        <f t="shared" ref="DO175:DQ175" si="1042">SUM(DO160:DO174)</f>
        <v>0</v>
      </c>
      <c r="DP175" s="15">
        <f t="shared" si="1042"/>
        <v>0</v>
      </c>
      <c r="DQ175" s="15">
        <f t="shared" si="1042"/>
        <v>0</v>
      </c>
      <c r="DR175" s="15">
        <f t="shared" ref="DR175:DS175" si="1043">SUM(DR160:DR174)</f>
        <v>0</v>
      </c>
      <c r="DS175" s="15">
        <f t="shared" si="1043"/>
        <v>0</v>
      </c>
      <c r="DT175" s="15">
        <f t="shared" ref="DT175:DW175" si="1044">SUM(DT160:DT174)</f>
        <v>0</v>
      </c>
      <c r="DU175" s="15">
        <f t="shared" si="1044"/>
        <v>0</v>
      </c>
      <c r="DV175" s="15">
        <f t="shared" si="1044"/>
        <v>0</v>
      </c>
      <c r="DW175" s="15">
        <f t="shared" si="1044"/>
        <v>0</v>
      </c>
      <c r="DX175" s="15">
        <f t="shared" ref="DX175:DZ175" si="1045">SUM(DX160:DX174)</f>
        <v>0</v>
      </c>
      <c r="DY175" s="15">
        <f t="shared" si="1045"/>
        <v>0</v>
      </c>
      <c r="DZ175" s="15">
        <f t="shared" si="1045"/>
        <v>0</v>
      </c>
      <c r="EA175" s="15">
        <f t="shared" ref="EA175:EC175" si="1046">SUM(EA160:EA174)</f>
        <v>0</v>
      </c>
      <c r="EB175" s="15">
        <f t="shared" si="1046"/>
        <v>0</v>
      </c>
      <c r="EC175" s="15">
        <f t="shared" si="1046"/>
        <v>0</v>
      </c>
      <c r="ED175" s="15">
        <f t="shared" ref="ED175:EE175" si="1047">SUM(ED160:ED174)</f>
        <v>0</v>
      </c>
      <c r="EE175" s="15">
        <f t="shared" si="1047"/>
        <v>0</v>
      </c>
      <c r="EF175" s="15">
        <f t="shared" ref="EF175:EI175" si="1048">SUM(EF160:EF174)</f>
        <v>0</v>
      </c>
      <c r="EG175" s="15">
        <f t="shared" si="1048"/>
        <v>0</v>
      </c>
      <c r="EH175" s="15">
        <f t="shared" si="1048"/>
        <v>0</v>
      </c>
      <c r="EI175" s="15">
        <f t="shared" si="1048"/>
        <v>0</v>
      </c>
      <c r="EJ175" s="15">
        <f t="shared" ref="EJ175:EL175" si="1049">SUM(EJ160:EJ174)</f>
        <v>0</v>
      </c>
      <c r="EK175" s="15">
        <f t="shared" si="1049"/>
        <v>0</v>
      </c>
      <c r="EL175" s="15">
        <f t="shared" si="1049"/>
        <v>0</v>
      </c>
      <c r="EM175" s="15">
        <f t="shared" ref="EM175:EO175" si="1050">SUM(EM160:EM174)</f>
        <v>0</v>
      </c>
      <c r="EN175" s="15">
        <f t="shared" si="1050"/>
        <v>0</v>
      </c>
      <c r="EO175" s="15">
        <f t="shared" si="1050"/>
        <v>0</v>
      </c>
      <c r="EP175" s="15">
        <f t="shared" ref="EP175" si="1051">SUM(EP160:EP174)</f>
        <v>0</v>
      </c>
      <c r="EQ175" s="15">
        <f t="shared" ref="EQ175:ER175" si="1052">SUM(EQ160:EQ174)</f>
        <v>0</v>
      </c>
      <c r="ER175" s="15">
        <f t="shared" si="1052"/>
        <v>0</v>
      </c>
      <c r="ES175" s="602"/>
    </row>
    <row r="176" spans="2:149" hidden="1" x14ac:dyDescent="0.25">
      <c r="B176" s="601"/>
      <c r="D176" s="602" t="str">
        <f t="shared" si="908"/>
        <v/>
      </c>
      <c r="J176" s="120"/>
      <c r="N176" s="120"/>
      <c r="R176" s="120"/>
      <c r="S176" s="602"/>
      <c r="U176" s="601"/>
      <c r="AF176" s="19"/>
      <c r="AI176" s="19"/>
      <c r="AJ176" s="602"/>
      <c r="AL176" s="601"/>
      <c r="AO176" s="602"/>
      <c r="AR176" s="601" t="str">
        <f t="shared" si="909"/>
        <v/>
      </c>
      <c r="AS176" t="str">
        <f t="shared" si="910"/>
        <v/>
      </c>
      <c r="AT176" s="602" t="str">
        <f t="shared" si="811"/>
        <v/>
      </c>
      <c r="AU176" t="str">
        <f t="shared" si="911"/>
        <v/>
      </c>
      <c r="AV176" t="str">
        <f t="shared" si="912"/>
        <v/>
      </c>
      <c r="BQ176" s="602"/>
      <c r="BS176" s="601"/>
      <c r="CO176" s="602"/>
      <c r="CQ176" s="601"/>
      <c r="CR176" t="str">
        <f t="shared" si="904"/>
        <v/>
      </c>
      <c r="CS176" s="602" t="str">
        <f>IFERROR(IF($CR176&lt;=30,"",INDEX(Opex_expense_Type,MATCH($CR176,Index_card_code,0))),"")</f>
        <v/>
      </c>
      <c r="CT176" t="str">
        <f t="shared" si="905"/>
        <v/>
      </c>
      <c r="CU176" t="str">
        <f t="shared" si="906"/>
        <v/>
      </c>
      <c r="ES176" s="602"/>
    </row>
    <row r="177" spans="2:149" hidden="1" x14ac:dyDescent="0.25">
      <c r="B177" s="601"/>
      <c r="D177" s="602" t="str">
        <f t="shared" si="908"/>
        <v/>
      </c>
      <c r="J177" s="120"/>
      <c r="N177" s="120"/>
      <c r="R177" s="120"/>
      <c r="S177" s="602"/>
      <c r="U177" s="601"/>
      <c r="AF177" s="19"/>
      <c r="AI177" s="19"/>
      <c r="AJ177" s="602"/>
      <c r="AL177" s="601"/>
      <c r="AO177" s="602"/>
      <c r="AR177" s="601" t="str">
        <f t="shared" si="909"/>
        <v/>
      </c>
      <c r="AS177" t="str">
        <f t="shared" si="910"/>
        <v/>
      </c>
      <c r="AT177" s="602" t="str">
        <f t="shared" si="811"/>
        <v/>
      </c>
      <c r="AU177" t="str">
        <f t="shared" si="911"/>
        <v/>
      </c>
      <c r="AV177" t="str">
        <f t="shared" si="912"/>
        <v/>
      </c>
      <c r="BQ177" s="602"/>
      <c r="BS177" s="601"/>
      <c r="CO177" s="602"/>
      <c r="CQ177" s="601"/>
      <c r="CR177" t="str">
        <f t="shared" si="904"/>
        <v/>
      </c>
      <c r="CS177" s="602" t="str">
        <f>IFERROR(IF($CR177&lt;=30,"",INDEX(Opex_expense_Type,MATCH($CR177,Index_card_code,0))),"")</f>
        <v/>
      </c>
      <c r="CT177" t="str">
        <f t="shared" si="905"/>
        <v/>
      </c>
      <c r="CU177" t="str">
        <f t="shared" si="906"/>
        <v/>
      </c>
      <c r="ES177" s="602"/>
    </row>
    <row r="178" spans="2:149" hidden="1" x14ac:dyDescent="0.25">
      <c r="B178" s="601"/>
      <c r="D178" s="602" t="str">
        <f t="shared" si="908"/>
        <v/>
      </c>
      <c r="J178" s="120"/>
      <c r="N178" s="120"/>
      <c r="R178" s="120"/>
      <c r="S178" s="602"/>
      <c r="U178" s="601"/>
      <c r="AF178" s="19"/>
      <c r="AI178" s="19"/>
      <c r="AJ178" s="602"/>
      <c r="AL178" s="601"/>
      <c r="AO178" s="602"/>
      <c r="AR178" s="601" t="str">
        <f t="shared" si="909"/>
        <v/>
      </c>
      <c r="AS178" t="str">
        <f t="shared" si="910"/>
        <v/>
      </c>
      <c r="AT178" s="602" t="str">
        <f t="shared" si="811"/>
        <v/>
      </c>
      <c r="AU178" t="str">
        <f t="shared" si="911"/>
        <v/>
      </c>
      <c r="AV178" t="str">
        <f t="shared" si="912"/>
        <v/>
      </c>
      <c r="BQ178" s="602"/>
      <c r="BS178" s="601"/>
      <c r="CO178" s="602"/>
      <c r="CQ178" s="601"/>
      <c r="CR178" t="str">
        <f t="shared" si="904"/>
        <v/>
      </c>
      <c r="CS178" s="602" t="str">
        <f>IFERROR(IF($CR178&lt;=30,"",INDEX(Opex_expense_Type,MATCH($CR178,Index_card_code,0))),"")</f>
        <v/>
      </c>
      <c r="CT178" t="str">
        <f t="shared" si="905"/>
        <v/>
      </c>
      <c r="CU178" t="str">
        <f t="shared" si="906"/>
        <v/>
      </c>
      <c r="ES178" s="602"/>
    </row>
    <row r="179" spans="2:149" hidden="1" x14ac:dyDescent="0.25">
      <c r="B179" s="601"/>
      <c r="D179" s="602" t="str">
        <f t="shared" si="908"/>
        <v/>
      </c>
      <c r="F179" t="s">
        <v>19</v>
      </c>
      <c r="J179" s="120"/>
      <c r="N179" s="120"/>
      <c r="R179" s="120"/>
      <c r="S179" s="602"/>
      <c r="U179" s="601"/>
      <c r="AF179" s="19"/>
      <c r="AI179" s="19"/>
      <c r="AJ179" s="602"/>
      <c r="AL179" s="601"/>
      <c r="AO179" s="602"/>
      <c r="AR179" s="601" t="str">
        <f t="shared" si="909"/>
        <v/>
      </c>
      <c r="AS179" t="str">
        <f t="shared" si="910"/>
        <v/>
      </c>
      <c r="AT179" s="602" t="str">
        <f t="shared" si="811"/>
        <v/>
      </c>
      <c r="AU179" t="str">
        <f t="shared" si="911"/>
        <v/>
      </c>
      <c r="AV179" t="str">
        <f t="shared" si="912"/>
        <v>Marketing  Costs INC</v>
      </c>
      <c r="BQ179" s="602"/>
      <c r="BS179" s="601"/>
      <c r="CO179" s="602"/>
      <c r="CQ179" s="601"/>
      <c r="CR179" t="str">
        <f t="shared" si="904"/>
        <v/>
      </c>
      <c r="CS179" s="602" t="str">
        <f>IFERROR(IF($CR179&lt;=30,"",INDEX(Opex_expense_Type,MATCH($CR179,Index_card_code,0))),"")</f>
        <v/>
      </c>
      <c r="CT179" t="str">
        <f t="shared" si="905"/>
        <v/>
      </c>
      <c r="CU179" t="str">
        <f t="shared" si="906"/>
        <v>Marketing  Costs INC</v>
      </c>
      <c r="ES179" s="602"/>
    </row>
    <row r="180" spans="2:149" ht="15.75" hidden="1" thickBot="1" x14ac:dyDescent="0.3">
      <c r="B180" s="601"/>
      <c r="C180" s="23"/>
      <c r="D180" s="602" t="str">
        <f t="shared" si="908"/>
        <v/>
      </c>
      <c r="F180" t="str">
        <f t="shared" ref="F180:F195" si="1053">IFERROR(INDEX(Index_Card_name,MATCH($C180,Index_card_code,0)),"")</f>
        <v/>
      </c>
      <c r="H180" s="14">
        <f>P180</f>
        <v>0</v>
      </c>
      <c r="I180" s="14">
        <f ca="1">SUMIF(Cards_selection_BPL,$C180,INDIRECT(Index!$P$16))</f>
        <v>0</v>
      </c>
      <c r="J180" s="122">
        <f ca="1">-H180+I180</f>
        <v>0</v>
      </c>
      <c r="L180" s="14">
        <f>P180</f>
        <v>0</v>
      </c>
      <c r="M180" s="14">
        <f ca="1">I180</f>
        <v>0</v>
      </c>
      <c r="N180" s="122">
        <f ca="1">-L180+M180</f>
        <v>0</v>
      </c>
      <c r="P180" s="14">
        <f>SUMIFS($X180:$AI180,$X$6:$AI$6,"="&amp;month_of_report)</f>
        <v>0</v>
      </c>
      <c r="Q180" s="14">
        <f ca="1">M180</f>
        <v>0</v>
      </c>
      <c r="R180" s="122">
        <f ca="1">-P180+Q180</f>
        <v>0</v>
      </c>
      <c r="S180" s="602"/>
      <c r="U180" s="601"/>
      <c r="V180" s="66"/>
      <c r="W180" s="66"/>
      <c r="X180" s="14">
        <f t="shared" ref="X180:X195" si="1054">IF(X$6&lt;=month_of_report,(SUMIF(Cards_Selection,$C180,TB_Balance_01)),0)</f>
        <v>0</v>
      </c>
      <c r="Y180" s="14">
        <f>IF(Y$6&lt;=month_of_report,(SUMIF(Cards_Selection,$C180,TB_Balance_02)),0)</f>
        <v>0</v>
      </c>
      <c r="Z180" s="14">
        <f>IF(Z$6&lt;=month_of_report,(SUMIF(Cards_Selection,$C180,TB_Balance_03)),0)</f>
        <v>0</v>
      </c>
      <c r="AA180" s="14">
        <f>IF(AA$6&lt;=month_of_report,(SUMIF(Cards_Selection,$C180,TB_Balance_04)),0)</f>
        <v>0</v>
      </c>
      <c r="AB180" s="14">
        <f>IF(AB$6&lt;=month_of_report,(SUMIF(Cards_Selection,$C180,TB_Balance_05)),0)</f>
        <v>0</v>
      </c>
      <c r="AC180" s="14">
        <f>IF(AC$6&lt;=month_of_report,(SUMIF(Cards_Selection,$C180,TB_Balance_06)),0)</f>
        <v>0</v>
      </c>
      <c r="AD180" s="14">
        <f>IF(AD$6&lt;=month_of_report,(SUMIF(Cards_Selection,$C180,TB_Balance_07)),0)</f>
        <v>0</v>
      </c>
      <c r="AE180" s="14">
        <f>IF(AE$6&lt;=month_of_report,(SUMIF(Cards_Selection,$C180,TB_Balance_08)),0)</f>
        <v>0</v>
      </c>
      <c r="AF180" s="826">
        <f>IF(AF$6&lt;=month_of_report,(SUMIF(Cards_Selection,$C180,TB_Balance_09)),0)</f>
        <v>0</v>
      </c>
      <c r="AG180" s="14">
        <f>IF(AG$6&lt;=month_of_report,(SUMIF(Cards_Selection,$C180,TB_Balance_10)),0)</f>
        <v>0</v>
      </c>
      <c r="AH180" s="14">
        <f>IF(AH$6&lt;=month_of_report,(SUMIF(Cards_Selection,$C180,TB_Balance_11)),0)</f>
        <v>0</v>
      </c>
      <c r="AI180" s="826">
        <f>IF(AI$6&lt;=month_of_report,(SUMIF(Cards_Selection,$C180,TB_Balance_12)),0)</f>
        <v>0</v>
      </c>
      <c r="AJ180" s="602"/>
      <c r="AL180" s="601"/>
      <c r="AM180" s="884">
        <f>P180</f>
        <v>0</v>
      </c>
      <c r="AN180" s="14">
        <f t="shared" ref="AN180:AN195" si="1055">IF(AN$6&lt;=month_of_report,(SUMIF(Cards_Selection,$C180,TB_Balance_12_Nis)),0)</f>
        <v>0</v>
      </c>
      <c r="AO180" s="602"/>
      <c r="AR180" s="601" t="str">
        <f t="shared" si="909"/>
        <v/>
      </c>
      <c r="AS180" t="str">
        <f t="shared" si="910"/>
        <v/>
      </c>
      <c r="AT180" s="602" t="str">
        <f t="shared" si="811"/>
        <v/>
      </c>
      <c r="AU180" t="str">
        <f t="shared" si="911"/>
        <v/>
      </c>
      <c r="AV180" t="str">
        <f t="shared" si="912"/>
        <v/>
      </c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02"/>
      <c r="BS180" s="619">
        <f t="shared" ref="BS180:CN195" si="1056">INDEX($AZ180:$BN180,MATCH(BS$6,$AZ$6:$BN$6,0))</f>
        <v>0</v>
      </c>
      <c r="BT180" s="14">
        <f t="shared" si="1056"/>
        <v>0</v>
      </c>
      <c r="BU180" s="14">
        <f>BT180</f>
        <v>0</v>
      </c>
      <c r="BV180" s="14">
        <f t="shared" si="1056"/>
        <v>0</v>
      </c>
      <c r="BW180" s="14">
        <f>BV180</f>
        <v>0</v>
      </c>
      <c r="BX180" s="14">
        <f t="shared" si="1056"/>
        <v>0</v>
      </c>
      <c r="BY180" s="14">
        <f>BX180</f>
        <v>0</v>
      </c>
      <c r="BZ180" s="14">
        <f t="shared" si="1056"/>
        <v>0</v>
      </c>
      <c r="CA180" s="14">
        <f>BZ180</f>
        <v>0</v>
      </c>
      <c r="CB180" s="14">
        <f t="shared" si="1056"/>
        <v>0</v>
      </c>
      <c r="CC180" s="14">
        <f>CB180</f>
        <v>0</v>
      </c>
      <c r="CD180" s="14">
        <f t="shared" si="1056"/>
        <v>0</v>
      </c>
      <c r="CE180" s="14">
        <f>CD180</f>
        <v>0</v>
      </c>
      <c r="CF180" s="14">
        <f t="shared" si="1056"/>
        <v>0</v>
      </c>
      <c r="CG180" s="14">
        <f>CF180</f>
        <v>0</v>
      </c>
      <c r="CH180" s="14">
        <f t="shared" si="1056"/>
        <v>0</v>
      </c>
      <c r="CI180" s="14">
        <f>CH180</f>
        <v>0</v>
      </c>
      <c r="CJ180" s="14">
        <f t="shared" si="1056"/>
        <v>0</v>
      </c>
      <c r="CK180" s="14">
        <f>CJ180</f>
        <v>0</v>
      </c>
      <c r="CL180" s="14">
        <f t="shared" si="1056"/>
        <v>0</v>
      </c>
      <c r="CM180" s="14">
        <f>CL180</f>
        <v>0</v>
      </c>
      <c r="CN180" s="14">
        <f t="shared" si="1056"/>
        <v>0</v>
      </c>
      <c r="CO180" s="620">
        <f>CN180</f>
        <v>0</v>
      </c>
      <c r="CQ180" s="601"/>
      <c r="CR180" t="str">
        <f t="shared" si="904"/>
        <v/>
      </c>
      <c r="CS180" s="602" t="str">
        <f>IFERROR(IF($CR180&lt;=30,"",INDEX(Opex_expense_Type,MATCH($CR180,Index_card_code,0))),"")</f>
        <v/>
      </c>
      <c r="CT180" t="str">
        <f t="shared" si="905"/>
        <v/>
      </c>
      <c r="CU180" t="str">
        <f t="shared" si="906"/>
        <v/>
      </c>
      <c r="CW180" s="14">
        <f>SUMIFS(TB_Balance_01,TB_Entity,CW$7,Cards_Selection,$C180)</f>
        <v>0</v>
      </c>
      <c r="CX180" s="14">
        <f>SUMIFS(TB_Balance_01,TB_Entity,CX$7,Cards_Selection,$C180)</f>
        <v>0</v>
      </c>
      <c r="CY180" s="14">
        <f t="shared" ref="CY180:CY195" si="1057">IF(CY$6&lt;=month_of_report,(IFERROR(INDEX($X$8:$AI$277,MATCH($CR180,$C$8:$C$277,0),MATCH(CY$6,$X$6:$AI$6,0)),0)),0)</f>
        <v>0</v>
      </c>
      <c r="CZ180" s="14">
        <f>SUMIFS(TB_Balance_02,TB_Entity,CZ$7,Cards_Selection,$C180)</f>
        <v>0</v>
      </c>
      <c r="DA180" s="14">
        <f>SUMIFS(TB_Balance_02,TB_Entity,DA$7,Cards_Selection,$C180)</f>
        <v>0</v>
      </c>
      <c r="DB180" s="14">
        <f t="shared" ref="DB180:DB195" si="1058">IF(DB$6&lt;=month_of_report,(IFERROR(INDEX($X$8:$AI$277,MATCH($CR180,$C$8:$C$277,0),MATCH(DB$6,$X$6:$AI$6,0)),0)),0)</f>
        <v>0</v>
      </c>
      <c r="DC180" s="14">
        <f>SUMIFS(TB_Balance_03,TB_Entity,DC$7,Cards_Selection,$C180)</f>
        <v>0</v>
      </c>
      <c r="DD180" s="14">
        <f>SUMIFS(TB_Balance_03,TB_Entity,DD$7,Cards_Selection,$C180)</f>
        <v>0</v>
      </c>
      <c r="DE180" s="14">
        <f t="shared" ref="DE180:DE195" si="1059">IF(DE$6&lt;=month_of_report,(IFERROR(INDEX($X$8:$AI$277,MATCH($CR180,$C$8:$C$277,0),MATCH(DE$6,$X$6:$AI$6,0)),0)),0)</f>
        <v>0</v>
      </c>
      <c r="DF180" s="14">
        <f>DC180</f>
        <v>0</v>
      </c>
      <c r="DG180" s="14">
        <f>DD180</f>
        <v>0</v>
      </c>
      <c r="DH180" s="14">
        <f>DE180</f>
        <v>0</v>
      </c>
      <c r="DI180" s="14">
        <f>SUMIFS(TB_Balance_04,TB_Entity,DI$7,Cards_Selection,$C180)</f>
        <v>0</v>
      </c>
      <c r="DJ180" s="14">
        <f>SUMIFS(TB_Balance_04,TB_Entity,DJ$7,Cards_Selection,$C180)</f>
        <v>0</v>
      </c>
      <c r="DK180" s="14">
        <f t="shared" ref="DK180:DK195" si="1060">IF(DK$6&lt;=month_of_report,(IFERROR(INDEX($X$8:$AI$277,MATCH($CR180,$C$8:$C$277,0),MATCH(DK$6,$X$6:$AI$6,0)),0)),0)</f>
        <v>0</v>
      </c>
      <c r="DL180" s="14">
        <f>SUMIFS(TB_Balance_05,TB_Entity,DL$7,Cards_Selection,$C180)</f>
        <v>0</v>
      </c>
      <c r="DM180" s="14">
        <f>SUMIFS(TB_Balance_05,TB_Entity,DM$7,Cards_Selection,$C180)</f>
        <v>0</v>
      </c>
      <c r="DN180" s="14">
        <f t="shared" ref="DN180:DN195" si="1061">IF(DN$6&lt;=month_of_report,(IFERROR(INDEX($X$8:$AI$277,MATCH($CR180,$C$8:$C$277,0),MATCH(DN$6,$X$6:$AI$6,0)),0)),0)</f>
        <v>0</v>
      </c>
      <c r="DO180" s="14">
        <f>SUMIFS(TB_Balance_06,TB_Entity,DO$7,Cards_Selection,$C180)</f>
        <v>0</v>
      </c>
      <c r="DP180" s="14">
        <f>SUMIFS(TB_Balance_06,TB_Entity,DP$7,Cards_Selection,$C180)</f>
        <v>0</v>
      </c>
      <c r="DQ180" s="14">
        <f t="shared" ref="DQ180:DQ195" si="1062">IF(DQ$6&lt;=month_of_report,(IFERROR(INDEX($X$8:$AI$277,MATCH($CR180,$C$8:$C$277,0),MATCH(DQ$6,$X$6:$AI$6,0)),0)),0)</f>
        <v>0</v>
      </c>
      <c r="DR180" s="14">
        <f>DO180</f>
        <v>0</v>
      </c>
      <c r="DS180" s="14">
        <f>DP180</f>
        <v>0</v>
      </c>
      <c r="DT180" s="14">
        <f>DQ180</f>
        <v>0</v>
      </c>
      <c r="DU180" s="14">
        <f>SUMIFS(TB_Balance_07,TB_Entity,DU$7,Cards_Selection,$C180)</f>
        <v>0</v>
      </c>
      <c r="DV180" s="14">
        <f>SUMIFS(TB_Balance_07,TB_Entity,DV$7,Cards_Selection,$C180)</f>
        <v>0</v>
      </c>
      <c r="DW180" s="14">
        <f t="shared" ref="DW180:DW195" si="1063">IF(DW$6&lt;=month_of_report,(IFERROR(INDEX($X$8:$AI$277,MATCH($CR180,$C$8:$C$277,0),MATCH(DW$6,$X$6:$AI$6,0)),0)),0)</f>
        <v>0</v>
      </c>
      <c r="DX180" s="14">
        <f>SUMIFS(TB_Balance_08,TB_Entity,DX$7,Cards_Selection,$C180)</f>
        <v>0</v>
      </c>
      <c r="DY180" s="14">
        <f>SUMIFS(TB_Balance_08,TB_Entity,DY$7,Cards_Selection,$C180)</f>
        <v>0</v>
      </c>
      <c r="DZ180" s="14">
        <f t="shared" ref="DZ180:DZ195" si="1064">IF(DZ$6&lt;=month_of_report,(IFERROR(INDEX($X$8:$AI$277,MATCH($CR180,$C$8:$C$277,0),MATCH(DZ$6,$X$6:$AI$6,0)),0)),0)</f>
        <v>0</v>
      </c>
      <c r="EA180" s="14">
        <f>SUMIFS(TB_Balance_09,TB_Entity,EA$7,Cards_Selection,$C180)</f>
        <v>0</v>
      </c>
      <c r="EB180" s="14">
        <f>SUMIFS(TB_Balance_09,TB_Entity,EB$7,Cards_Selection,$C180)</f>
        <v>0</v>
      </c>
      <c r="EC180" s="14">
        <f t="shared" ref="EC180:EC195" si="1065">IF(EC$6&lt;=month_of_report,(IFERROR(INDEX($X$8:$AI$277,MATCH($CR180,$C$8:$C$277,0),MATCH(EC$6,$X$6:$AI$6,0)),0)),0)</f>
        <v>0</v>
      </c>
      <c r="ED180" s="14">
        <f>EA180</f>
        <v>0</v>
      </c>
      <c r="EE180" s="14">
        <f>EB180</f>
        <v>0</v>
      </c>
      <c r="EF180" s="14">
        <f>EC180</f>
        <v>0</v>
      </c>
      <c r="EG180" s="14">
        <f>SUMIFS(TB_Balance_10,TB_Entity,EG$7,Cards_Selection,$C180)</f>
        <v>0</v>
      </c>
      <c r="EH180" s="14">
        <f>SUMIFS(TB_Balance_10,TB_Entity,EH$7,Cards_Selection,$C180)</f>
        <v>0</v>
      </c>
      <c r="EI180" s="14">
        <f t="shared" ref="EI180:EI195" si="1066">IF(EI$6&lt;=month_of_report,(IFERROR(INDEX($X$8:$AI$277,MATCH($CR180,$C$8:$C$277,0),MATCH(EI$6,$X$6:$AI$6,0)),0)),0)</f>
        <v>0</v>
      </c>
      <c r="EJ180" s="14">
        <f>SUMIFS(TB_Balance_11,TB_Entity,EJ$7,Cards_Selection,$C180)</f>
        <v>0</v>
      </c>
      <c r="EK180" s="14">
        <f>SUMIFS(TB_Balance_11,TB_Entity,EK$7,Cards_Selection,$C180)</f>
        <v>0</v>
      </c>
      <c r="EL180" s="14">
        <f t="shared" ref="EL180:EL195" si="1067">IF(EL$6&lt;=month_of_report,(IFERROR(INDEX($X$8:$AI$277,MATCH($CR180,$C$8:$C$277,0),MATCH(EL$6,$X$6:$AI$6,0)),0)),0)</f>
        <v>0</v>
      </c>
      <c r="EM180" s="14">
        <f>SUMIFS(TB_Balance_12,TB_Entity,EM$7,Cards_Selection,$C180)</f>
        <v>0</v>
      </c>
      <c r="EN180" s="14">
        <f>SUMIFS(TB_Balance_12,TB_Entity,EN$7,Cards_Selection,$C180)</f>
        <v>0</v>
      </c>
      <c r="EO180" s="14">
        <f t="shared" ref="EO180:EO195" si="1068">IF(EO$6&lt;=month_of_report,(IFERROR(INDEX($X$8:$AI$277,MATCH($CR180,$C$8:$C$277,0),MATCH(EO$6,$X$6:$AI$6,0)),0)),0)</f>
        <v>0</v>
      </c>
      <c r="EP180" s="14">
        <f>EM180</f>
        <v>0</v>
      </c>
      <c r="EQ180" s="14">
        <f>EN180</f>
        <v>0</v>
      </c>
      <c r="ER180" s="14">
        <f>EO180</f>
        <v>0</v>
      </c>
      <c r="ES180" s="602"/>
    </row>
    <row r="181" spans="2:149" hidden="1" outlineLevel="1" x14ac:dyDescent="0.25">
      <c r="B181" s="601"/>
      <c r="C181" s="23"/>
      <c r="D181" s="602" t="str">
        <f t="shared" si="908"/>
        <v/>
      </c>
      <c r="F181" t="str">
        <f t="shared" si="1053"/>
        <v/>
      </c>
      <c r="H181" s="9">
        <f t="shared" ref="H181:H195" si="1069">INDEX($X181:$AI181,,MATCH($H$6,$X$6:$AI$6,0))</f>
        <v>0</v>
      </c>
      <c r="I181" s="9">
        <f ca="1">SUMIF(Cards_selection_BPL,$C181,INDIRECT(Index!$P$16))</f>
        <v>0</v>
      </c>
      <c r="J181" s="123">
        <f t="shared" ref="J181:J195" ca="1" si="1070">-H181+I181</f>
        <v>0</v>
      </c>
      <c r="L181" s="9">
        <f t="shared" ref="L181:L195" si="1071">IF(LEFT($L$6,2)="Q1",SUMIFS($X181:$Z181,$X$6:$Z$6,"&lt;="&amp;month_of_report),IF(LEFT($L$6,2)="Q2",SUMIFS($AA181:$AC181,$AA$6:$AC$6,"&lt;="&amp;month_of_report),IF(LEFT($L$6,2)="Q3",SUMIFS($AD181:$AF181,$AD$6:$AF$6,"&lt;="&amp;month_of_report),IF(LEFT($L$6,2)="Q4",SUMIFS($AG181:$AI181,$AG$6:$AI$6,"&lt;="&amp;month_of_report),0))))</f>
        <v>0</v>
      </c>
      <c r="M181" s="9">
        <f ca="1">IF(LEFT($L$6,2)="Q1",SUMIF(Cards_selection_BPL,$C181,INDIRECT(Index!$Q$16)),IF(LEFT($L$6,2)="Q2",SUMIF(Cards_selection_BPL,$C181,INDIRECT(Index!$Q$16))-SUMIF(Cards_selection_BPL,$C181,Balance_bplm_03),IF(LEFT($L$6,2)="Q3",SUMIF(Cards_selection_BPL,$C181,INDIRECT(Index!$Q$16))-SUMIF(Cards_selection_BPL,$C181,Balance_bplm_06),IF(LEFT($L$6,2)="Q4",SUMIF(Cards_selection_BPL,$C181,INDIRECT(Index!$Q$16))-SUMIF(Cards_selection_BPL,$C181,Balance_bplm_09),0))))</f>
        <v>0</v>
      </c>
      <c r="N181" s="123">
        <f t="shared" ref="N181:N195" ca="1" si="1072">-L181+M181</f>
        <v>0</v>
      </c>
      <c r="P181" s="9">
        <f t="shared" ref="P181:P195" si="1073">SUMIFS($X181:$AI181,$X$6:$AI$6,"&lt;="&amp;month_of_report)</f>
        <v>0</v>
      </c>
      <c r="Q181" s="9">
        <f ca="1">SUMIF(Cards_selection_BPL,$C181,INDIRECT(Index!$Q$16))</f>
        <v>0</v>
      </c>
      <c r="R181" s="123">
        <f t="shared" ref="R181:R195" ca="1" si="1074">-P181+Q181</f>
        <v>0</v>
      </c>
      <c r="S181" s="602"/>
      <c r="U181" s="601"/>
      <c r="V181" s="64"/>
      <c r="W181" s="64"/>
      <c r="X181" s="9">
        <f t="shared" si="1054"/>
        <v>0</v>
      </c>
      <c r="Y181" s="9">
        <f t="shared" ref="Y181:Y195" si="1075">IF(Y$6&lt;=month_of_report,(SUMIF(Cards_Selection,$C181,TB_Balance_02)-SUMIF(Cards_Selection,$C181,TB_Balance_01)),0)</f>
        <v>0</v>
      </c>
      <c r="Z181" s="9">
        <f t="shared" ref="Z181:Z195" si="1076">IF(Z$6&lt;=month_of_report,(SUMIF(Cards_Selection,$C181,TB_Balance_03)-SUMIF(Cards_Selection,$C181,TB_Balance_02)),0)</f>
        <v>0</v>
      </c>
      <c r="AA181" s="9">
        <f t="shared" ref="AA181:AA195" si="1077">IF(AA$6&lt;=month_of_report,(SUMIF(Cards_Selection,$C181,TB_Balance_04)-SUMIF(Cards_Selection,$C181,TB_Balance_03)),0)</f>
        <v>0</v>
      </c>
      <c r="AB181" s="9">
        <f t="shared" ref="AB181:AB195" si="1078">IF(AB$6&lt;=month_of_report,(SUMIF(Cards_Selection,$C181,TB_Balance_05)-SUMIF(Cards_Selection,$C181,TB_Balance_04)),0)</f>
        <v>0</v>
      </c>
      <c r="AC181" s="9">
        <f t="shared" ref="AC181:AC195" si="1079">IF(AC$6&lt;=month_of_report,(SUMIF(Cards_Selection,$C181,TB_Balance_06)-SUMIF(Cards_Selection,$C181,TB_Balance_05)),0)</f>
        <v>0</v>
      </c>
      <c r="AD181" s="9">
        <f t="shared" ref="AD181:AD195" si="1080">IF(AD$6&lt;=month_of_report,(SUMIF(Cards_Selection,$C181,TB_Balance_07)-SUMIF(Cards_Selection,$C181,TB_Balance_06)),0)</f>
        <v>0</v>
      </c>
      <c r="AE181" s="9">
        <f t="shared" ref="AE181:AE195" si="1081">IF(AE$6&lt;=month_of_report,(SUMIF(Cards_Selection,$C181,TB_Balance_08)-SUMIF(Cards_Selection,$C181,TB_Balance_07)),0)</f>
        <v>0</v>
      </c>
      <c r="AF181" s="827">
        <f t="shared" ref="AF181:AF195" si="1082">IF(AF$6&lt;=month_of_report,(SUMIF(Cards_Selection,$C181,TB_Balance_09)-SUMIF(Cards_Selection,$C181,TB_Balance_08)),0)</f>
        <v>0</v>
      </c>
      <c r="AG181" s="9">
        <f t="shared" ref="AG181:AG195" si="1083">IF(AG$6&lt;=month_of_report,(SUMIF(Cards_Selection,$C181,TB_Balance_10)-SUMIF(Cards_Selection,$C181,TB_Balance_09)),0)</f>
        <v>0</v>
      </c>
      <c r="AH181" s="9">
        <f t="shared" ref="AH181:AH195" si="1084">IF(AH$6&lt;=month_of_report,(SUMIF(Cards_Selection,$C181,TB_Balance_11)-SUMIF(Cards_Selection,$C181,TB_Balance_10)),0)</f>
        <v>0</v>
      </c>
      <c r="AI181" s="827">
        <f t="shared" ref="AI181:AI195" si="1085">IF(AI$6&lt;=month_of_report,(SUMIF(Cards_Selection,$C181,TB_Balance_12)-SUMIF(Cards_Selection,$C181,TB_Balance_11)),0)</f>
        <v>0</v>
      </c>
      <c r="AJ181" s="602"/>
      <c r="AL181" s="601"/>
      <c r="AM181" s="882">
        <f t="shared" ref="AM181:AM195" si="1086">P181</f>
        <v>0</v>
      </c>
      <c r="AN181" s="9">
        <f t="shared" si="1055"/>
        <v>0</v>
      </c>
      <c r="AO181" s="602"/>
      <c r="AR181" s="601" t="str">
        <f t="shared" si="909"/>
        <v/>
      </c>
      <c r="AS181" t="str">
        <f t="shared" si="910"/>
        <v/>
      </c>
      <c r="AT181" s="602" t="str">
        <f t="shared" si="811"/>
        <v/>
      </c>
      <c r="AU181" t="str">
        <f t="shared" si="911"/>
        <v/>
      </c>
      <c r="AV181" t="str">
        <f t="shared" si="912"/>
        <v/>
      </c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02"/>
      <c r="BS181" s="615">
        <f t="shared" si="1056"/>
        <v>0</v>
      </c>
      <c r="BT181" s="9">
        <f t="shared" si="1056"/>
        <v>0</v>
      </c>
      <c r="BU181" s="9">
        <f t="shared" ref="BU181:CO195" si="1087">SUM(BS181:BT181)</f>
        <v>0</v>
      </c>
      <c r="BV181" s="9">
        <f t="shared" si="1056"/>
        <v>0</v>
      </c>
      <c r="BW181" s="9">
        <f t="shared" si="1087"/>
        <v>0</v>
      </c>
      <c r="BX181" s="9">
        <f t="shared" si="1056"/>
        <v>0</v>
      </c>
      <c r="BY181" s="9">
        <f t="shared" si="1087"/>
        <v>0</v>
      </c>
      <c r="BZ181" s="9">
        <f t="shared" si="1056"/>
        <v>0</v>
      </c>
      <c r="CA181" s="9">
        <f t="shared" si="1087"/>
        <v>0</v>
      </c>
      <c r="CB181" s="9">
        <f t="shared" si="1056"/>
        <v>0</v>
      </c>
      <c r="CC181" s="9">
        <f t="shared" si="1087"/>
        <v>0</v>
      </c>
      <c r="CD181" s="9">
        <f t="shared" si="1056"/>
        <v>0</v>
      </c>
      <c r="CE181" s="9">
        <f t="shared" si="1087"/>
        <v>0</v>
      </c>
      <c r="CF181" s="9">
        <f t="shared" si="1056"/>
        <v>0</v>
      </c>
      <c r="CG181" s="9">
        <f t="shared" si="1087"/>
        <v>0</v>
      </c>
      <c r="CH181" s="9">
        <f t="shared" si="1056"/>
        <v>0</v>
      </c>
      <c r="CI181" s="9">
        <f t="shared" si="1087"/>
        <v>0</v>
      </c>
      <c r="CJ181" s="9">
        <f t="shared" si="1056"/>
        <v>0</v>
      </c>
      <c r="CK181" s="9">
        <f t="shared" si="1087"/>
        <v>0</v>
      </c>
      <c r="CL181" s="9">
        <f t="shared" si="1056"/>
        <v>0</v>
      </c>
      <c r="CM181" s="9">
        <f t="shared" si="1087"/>
        <v>0</v>
      </c>
      <c r="CN181" s="9">
        <f t="shared" si="1056"/>
        <v>0</v>
      </c>
      <c r="CO181" s="616">
        <f t="shared" si="1087"/>
        <v>0</v>
      </c>
      <c r="CQ181" s="601"/>
      <c r="CR181" t="str">
        <f t="shared" si="904"/>
        <v/>
      </c>
      <c r="CS181" s="602" t="e">
        <f t="shared" si="907"/>
        <v>#N/A</v>
      </c>
      <c r="CT181" t="str">
        <f t="shared" si="905"/>
        <v/>
      </c>
      <c r="CU181" t="str">
        <f t="shared" si="906"/>
        <v/>
      </c>
      <c r="CW181" s="9">
        <f t="shared" ref="CW181:CX195" si="1088">IF(CW$6&gt;month_of_report,0,SUMIFS(TB_Balance_01,TB_Entity,CW$7,Cards_Selection,$CR181))</f>
        <v>0</v>
      </c>
      <c r="CX181" s="9">
        <f t="shared" si="1088"/>
        <v>0</v>
      </c>
      <c r="CY181" s="9">
        <f t="shared" si="1057"/>
        <v>0</v>
      </c>
      <c r="CZ181" s="9">
        <f t="shared" ref="CZ181:DA195" si="1089">IF(CZ$6&gt;month_of_report,0,SUMIFS(TB_Balance_02,TB_Entity,CZ$7,Cards_Selection,$CR181)-SUMIFS(TB_Balance_01,TB_Entity,CZ$7,Cards_Selection,$CR181))</f>
        <v>0</v>
      </c>
      <c r="DA181" s="9">
        <f t="shared" si="1089"/>
        <v>0</v>
      </c>
      <c r="DB181" s="9">
        <f t="shared" si="1058"/>
        <v>0</v>
      </c>
      <c r="DC181" s="9">
        <f t="shared" ref="DC181:DD195" si="1090">IF(DC$6&gt;month_of_report,0,SUMIFS(TB_Balance_03,TB_Entity,DC$7,Cards_Selection,$CR181)-SUMIFS(TB_Balance_02,TB_Entity,DC$7,Cards_Selection,$CR181))</f>
        <v>0</v>
      </c>
      <c r="DD181" s="9">
        <f t="shared" si="1090"/>
        <v>0</v>
      </c>
      <c r="DE181" s="9">
        <f t="shared" si="1059"/>
        <v>0</v>
      </c>
      <c r="DF181" s="9">
        <f t="shared" ref="DF181:DF195" si="1091">SUM(DC181,CZ181,CW181)</f>
        <v>0</v>
      </c>
      <c r="DG181" s="9">
        <f t="shared" ref="DG181:DG195" si="1092">SUM(DD181,DA181,CX181)</f>
        <v>0</v>
      </c>
      <c r="DH181" s="9">
        <f t="shared" ref="DH181:DH195" si="1093">SUM(DE181,DB181,CY181)</f>
        <v>0</v>
      </c>
      <c r="DI181" s="9">
        <f t="shared" ref="DI181:DJ195" si="1094">IF(DI$6&gt;month_of_report,0,SUMIFS(TB_Balance_04,TB_Entity,DI$7,Cards_Selection,$CR181)-SUMIFS(TB_Balance_03,TB_Entity,DI$7,Cards_Selection,$CR181))</f>
        <v>0</v>
      </c>
      <c r="DJ181" s="9">
        <f t="shared" si="1094"/>
        <v>0</v>
      </c>
      <c r="DK181" s="9">
        <f t="shared" si="1060"/>
        <v>0</v>
      </c>
      <c r="DL181" s="9">
        <f t="shared" ref="DL181:DM195" si="1095">IF(DL$6&gt;month_of_report,0,SUMIFS(TB_Balance_05,TB_Entity,DL$7,Cards_Selection,$CR181)-SUMIFS(TB_Balance_04,TB_Entity,DL$7,Cards_Selection,$CR181))</f>
        <v>0</v>
      </c>
      <c r="DM181" s="9">
        <f t="shared" si="1095"/>
        <v>0</v>
      </c>
      <c r="DN181" s="9">
        <f t="shared" si="1061"/>
        <v>0</v>
      </c>
      <c r="DO181" s="9">
        <f t="shared" ref="DO181:DP195" si="1096">IF(DO$6&gt;month_of_report,0,SUMIFS(TB_Balance_06,TB_Entity,DO$7,Cards_Selection,$CR181)-SUMIFS(TB_Balance_05,TB_Entity,DO$7,Cards_Selection,$CR181))</f>
        <v>0</v>
      </c>
      <c r="DP181" s="9">
        <f t="shared" si="1096"/>
        <v>0</v>
      </c>
      <c r="DQ181" s="9">
        <f t="shared" si="1062"/>
        <v>0</v>
      </c>
      <c r="DR181" s="9">
        <f t="shared" ref="DR181:DR195" si="1097">SUM(DO181,DL181,DI181)</f>
        <v>0</v>
      </c>
      <c r="DS181" s="9">
        <f t="shared" ref="DS181:DS195" si="1098">SUM(DP181,DM181,DJ181)</f>
        <v>0</v>
      </c>
      <c r="DT181" s="9">
        <f t="shared" ref="DT181:DT195" si="1099">SUM(DQ181,DN181,DK181)</f>
        <v>0</v>
      </c>
      <c r="DU181" s="9">
        <f t="shared" ref="DU181:DV195" si="1100">IF(DU$6&gt;month_of_report,0,SUMIFS(TB_Balance_07,TB_Entity,DU$7,Cards_Selection,$CR181)-SUMIFS(TB_Balance_06,TB_Entity,DU$7,Cards_Selection,$CR181))</f>
        <v>0</v>
      </c>
      <c r="DV181" s="9">
        <f t="shared" si="1100"/>
        <v>0</v>
      </c>
      <c r="DW181" s="9">
        <f t="shared" si="1063"/>
        <v>0</v>
      </c>
      <c r="DX181" s="9">
        <f t="shared" ref="DX181:DY195" si="1101">IF(DX$6&gt;month_of_report,0,SUMIFS(TB_Balance_08,TB_Entity,DX$7,Cards_Selection,$CR181)-SUMIFS(TB_Balance_07,TB_Entity,DX$7,Cards_Selection,$CR181))</f>
        <v>0</v>
      </c>
      <c r="DY181" s="9">
        <f t="shared" si="1101"/>
        <v>0</v>
      </c>
      <c r="DZ181" s="9">
        <f t="shared" si="1064"/>
        <v>0</v>
      </c>
      <c r="EA181" s="9">
        <f t="shared" ref="EA181:EB195" si="1102">IF(EA$6&gt;month_of_report,0,SUMIFS(TB_Balance_09,TB_Entity,EA$7,Cards_Selection,$CR181)-SUMIFS(TB_Balance_08,TB_Entity,EA$7,Cards_Selection,$CR181))</f>
        <v>0</v>
      </c>
      <c r="EB181" s="9">
        <f t="shared" si="1102"/>
        <v>0</v>
      </c>
      <c r="EC181" s="9">
        <f t="shared" si="1065"/>
        <v>0</v>
      </c>
      <c r="ED181" s="9">
        <f t="shared" ref="ED181:ED195" si="1103">SUM(EA181,DX181,DU181)</f>
        <v>0</v>
      </c>
      <c r="EE181" s="9">
        <f t="shared" ref="EE181:EE195" si="1104">SUM(EB181,DY181,DV181)</f>
        <v>0</v>
      </c>
      <c r="EF181" s="9">
        <f t="shared" ref="EF181:EF195" si="1105">SUM(EC181,DZ181,DW181)</f>
        <v>0</v>
      </c>
      <c r="EG181" s="9">
        <f t="shared" ref="EG181:EH195" si="1106">IF(EG$6&gt;month_of_report,0,SUMIFS(TB_Balance_10,TB_Entity,EG$7,Cards_Selection,$CR181)-SUMIFS(TB_Balance_09,TB_Entity,EG$7,Cards_Selection,$CR181))</f>
        <v>0</v>
      </c>
      <c r="EH181" s="9">
        <f t="shared" si="1106"/>
        <v>0</v>
      </c>
      <c r="EI181" s="9">
        <f t="shared" si="1066"/>
        <v>0</v>
      </c>
      <c r="EJ181" s="9">
        <f t="shared" ref="EJ181:EK195" si="1107">IF(EJ$6&gt;month_of_report,0,SUMIFS(TB_Balance_11,TB_Entity,EJ$7,Cards_Selection,$CR181)-SUMIFS(TB_Balance_10,TB_Entity,EJ$7,Cards_Selection,$CR181))</f>
        <v>0</v>
      </c>
      <c r="EK181" s="9">
        <f t="shared" si="1107"/>
        <v>0</v>
      </c>
      <c r="EL181" s="9">
        <f t="shared" si="1067"/>
        <v>0</v>
      </c>
      <c r="EM181" s="9">
        <f t="shared" ref="EM181:EN195" si="1108">IF(EM$6&gt;month_of_report,0,SUMIFS(TB_Balance_12,TB_Entity,EM$7,Cards_Selection,$CR181)-SUMIFS(TB_Balance_11,TB_Entity,EM$7,Cards_Selection,$CR181))</f>
        <v>0</v>
      </c>
      <c r="EN181" s="9">
        <f t="shared" si="1108"/>
        <v>0</v>
      </c>
      <c r="EO181" s="9">
        <f t="shared" si="1068"/>
        <v>0</v>
      </c>
      <c r="EP181" s="9">
        <f t="shared" ref="EP181:EP195" si="1109">SUM(EM181,EJ181,EG181)</f>
        <v>0</v>
      </c>
      <c r="EQ181" s="9">
        <f t="shared" ref="EQ181:EQ195" si="1110">SUM(EN181,EK181,EH181)</f>
        <v>0</v>
      </c>
      <c r="ER181" s="9">
        <f t="shared" ref="ER181:ER195" si="1111">SUM(EO181,EL181,EI181)</f>
        <v>0</v>
      </c>
      <c r="ES181" s="602"/>
    </row>
    <row r="182" spans="2:149" hidden="1" outlineLevel="1" x14ac:dyDescent="0.25">
      <c r="B182" s="601"/>
      <c r="C182" s="23"/>
      <c r="D182" s="602" t="str">
        <f t="shared" si="908"/>
        <v/>
      </c>
      <c r="F182" t="str">
        <f t="shared" si="1053"/>
        <v/>
      </c>
      <c r="H182" s="9">
        <f t="shared" si="1069"/>
        <v>0</v>
      </c>
      <c r="I182" s="9">
        <f ca="1">SUMIF(Cards_selection_BPL,$C182,INDIRECT(Index!$P$16))</f>
        <v>0</v>
      </c>
      <c r="J182" s="120">
        <f t="shared" ca="1" si="1070"/>
        <v>0</v>
      </c>
      <c r="L182" s="9">
        <f t="shared" si="1071"/>
        <v>0</v>
      </c>
      <c r="M182" s="9">
        <f ca="1">IF(LEFT($L$6,2)="Q1",SUMIF(Cards_selection_BPL,$C182,INDIRECT(Index!$Q$16)),IF(LEFT($L$6,2)="Q2",SUMIF(Cards_selection_BPL,$C182,INDIRECT(Index!$Q$16))-SUMIF(Cards_selection_BPL,$C182,Balance_bplm_03),IF(LEFT($L$6,2)="Q3",SUMIF(Cards_selection_BPL,$C182,INDIRECT(Index!$Q$16))-SUMIF(Cards_selection_BPL,$C182,Balance_bplm_06),IF(LEFT($L$6,2)="Q4",SUMIF(Cards_selection_BPL,$C182,INDIRECT(Index!$Q$16))-SUMIF(Cards_selection_BPL,$C182,Balance_bplm_09),0))))</f>
        <v>0</v>
      </c>
      <c r="N182" s="120">
        <f t="shared" ca="1" si="1072"/>
        <v>0</v>
      </c>
      <c r="P182" s="9">
        <f t="shared" si="1073"/>
        <v>0</v>
      </c>
      <c r="Q182" s="9">
        <f ca="1">SUMIF(Cards_selection_BPL,$C182,INDIRECT(Index!$Q$16))</f>
        <v>0</v>
      </c>
      <c r="R182" s="120">
        <f t="shared" ca="1" si="1074"/>
        <v>0</v>
      </c>
      <c r="S182" s="602"/>
      <c r="U182" s="601"/>
      <c r="V182" s="64"/>
      <c r="W182" s="64"/>
      <c r="X182" s="9">
        <f t="shared" si="1054"/>
        <v>0</v>
      </c>
      <c r="Y182" s="9">
        <f t="shared" si="1075"/>
        <v>0</v>
      </c>
      <c r="Z182" s="9">
        <f t="shared" si="1076"/>
        <v>0</v>
      </c>
      <c r="AA182" s="9">
        <f t="shared" si="1077"/>
        <v>0</v>
      </c>
      <c r="AB182" s="9">
        <f t="shared" si="1078"/>
        <v>0</v>
      </c>
      <c r="AC182" s="9">
        <f t="shared" si="1079"/>
        <v>0</v>
      </c>
      <c r="AD182" s="9">
        <f t="shared" si="1080"/>
        <v>0</v>
      </c>
      <c r="AE182" s="9">
        <f t="shared" si="1081"/>
        <v>0</v>
      </c>
      <c r="AF182" s="827">
        <f t="shared" si="1082"/>
        <v>0</v>
      </c>
      <c r="AG182" s="9">
        <f t="shared" si="1083"/>
        <v>0</v>
      </c>
      <c r="AH182" s="9">
        <f t="shared" si="1084"/>
        <v>0</v>
      </c>
      <c r="AI182" s="827">
        <f t="shared" si="1085"/>
        <v>0</v>
      </c>
      <c r="AJ182" s="602"/>
      <c r="AL182" s="601"/>
      <c r="AM182" s="882">
        <f t="shared" si="1086"/>
        <v>0</v>
      </c>
      <c r="AN182" s="9">
        <f t="shared" si="1055"/>
        <v>0</v>
      </c>
      <c r="AO182" s="602"/>
      <c r="AR182" s="601" t="str">
        <f t="shared" si="909"/>
        <v/>
      </c>
      <c r="AS182" t="str">
        <f t="shared" si="910"/>
        <v/>
      </c>
      <c r="AT182" s="602" t="str">
        <f t="shared" si="811"/>
        <v/>
      </c>
      <c r="AU182" t="str">
        <f t="shared" si="911"/>
        <v/>
      </c>
      <c r="AV182" t="str">
        <f t="shared" si="912"/>
        <v/>
      </c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02"/>
      <c r="BS182" s="615">
        <f t="shared" si="1056"/>
        <v>0</v>
      </c>
      <c r="BT182" s="9">
        <f t="shared" si="1056"/>
        <v>0</v>
      </c>
      <c r="BU182" s="9">
        <f t="shared" si="1087"/>
        <v>0</v>
      </c>
      <c r="BV182" s="9">
        <f t="shared" si="1056"/>
        <v>0</v>
      </c>
      <c r="BW182" s="9">
        <f t="shared" si="1087"/>
        <v>0</v>
      </c>
      <c r="BX182" s="9">
        <f t="shared" si="1056"/>
        <v>0</v>
      </c>
      <c r="BY182" s="9">
        <f t="shared" si="1087"/>
        <v>0</v>
      </c>
      <c r="BZ182" s="9">
        <f t="shared" si="1056"/>
        <v>0</v>
      </c>
      <c r="CA182" s="9">
        <f t="shared" si="1087"/>
        <v>0</v>
      </c>
      <c r="CB182" s="9">
        <f t="shared" si="1056"/>
        <v>0</v>
      </c>
      <c r="CC182" s="9">
        <f t="shared" si="1087"/>
        <v>0</v>
      </c>
      <c r="CD182" s="9">
        <f t="shared" si="1056"/>
        <v>0</v>
      </c>
      <c r="CE182" s="9">
        <f t="shared" si="1087"/>
        <v>0</v>
      </c>
      <c r="CF182" s="9">
        <f t="shared" si="1056"/>
        <v>0</v>
      </c>
      <c r="CG182" s="9">
        <f t="shared" si="1087"/>
        <v>0</v>
      </c>
      <c r="CH182" s="9">
        <f t="shared" si="1056"/>
        <v>0</v>
      </c>
      <c r="CI182" s="9">
        <f t="shared" si="1087"/>
        <v>0</v>
      </c>
      <c r="CJ182" s="9">
        <f t="shared" si="1056"/>
        <v>0</v>
      </c>
      <c r="CK182" s="9">
        <f t="shared" si="1087"/>
        <v>0</v>
      </c>
      <c r="CL182" s="9">
        <f t="shared" si="1056"/>
        <v>0</v>
      </c>
      <c r="CM182" s="9">
        <f t="shared" si="1087"/>
        <v>0</v>
      </c>
      <c r="CN182" s="9">
        <f t="shared" si="1056"/>
        <v>0</v>
      </c>
      <c r="CO182" s="616">
        <f t="shared" si="1087"/>
        <v>0</v>
      </c>
      <c r="CQ182" s="601"/>
      <c r="CR182" t="str">
        <f t="shared" si="904"/>
        <v/>
      </c>
      <c r="CS182" s="602" t="e">
        <f t="shared" si="907"/>
        <v>#N/A</v>
      </c>
      <c r="CT182" t="str">
        <f t="shared" si="905"/>
        <v/>
      </c>
      <c r="CU182" t="str">
        <f t="shared" si="906"/>
        <v/>
      </c>
      <c r="CW182" s="9">
        <f t="shared" si="1088"/>
        <v>0</v>
      </c>
      <c r="CX182" s="9">
        <f t="shared" si="1088"/>
        <v>0</v>
      </c>
      <c r="CY182" s="9">
        <f t="shared" si="1057"/>
        <v>0</v>
      </c>
      <c r="CZ182" s="9">
        <f t="shared" si="1089"/>
        <v>0</v>
      </c>
      <c r="DA182" s="9">
        <f t="shared" si="1089"/>
        <v>0</v>
      </c>
      <c r="DB182" s="9">
        <f t="shared" si="1058"/>
        <v>0</v>
      </c>
      <c r="DC182" s="9">
        <f t="shared" si="1090"/>
        <v>0</v>
      </c>
      <c r="DD182" s="9">
        <f t="shared" si="1090"/>
        <v>0</v>
      </c>
      <c r="DE182" s="9">
        <f t="shared" si="1059"/>
        <v>0</v>
      </c>
      <c r="DF182" s="9">
        <f t="shared" si="1091"/>
        <v>0</v>
      </c>
      <c r="DG182" s="9">
        <f t="shared" si="1092"/>
        <v>0</v>
      </c>
      <c r="DH182" s="9">
        <f t="shared" si="1093"/>
        <v>0</v>
      </c>
      <c r="DI182" s="9">
        <f t="shared" si="1094"/>
        <v>0</v>
      </c>
      <c r="DJ182" s="9">
        <f t="shared" si="1094"/>
        <v>0</v>
      </c>
      <c r="DK182" s="9">
        <f t="shared" si="1060"/>
        <v>0</v>
      </c>
      <c r="DL182" s="9">
        <f t="shared" si="1095"/>
        <v>0</v>
      </c>
      <c r="DM182" s="9">
        <f t="shared" si="1095"/>
        <v>0</v>
      </c>
      <c r="DN182" s="9">
        <f t="shared" si="1061"/>
        <v>0</v>
      </c>
      <c r="DO182" s="9">
        <f t="shared" si="1096"/>
        <v>0</v>
      </c>
      <c r="DP182" s="9">
        <f t="shared" si="1096"/>
        <v>0</v>
      </c>
      <c r="DQ182" s="9">
        <f t="shared" si="1062"/>
        <v>0</v>
      </c>
      <c r="DR182" s="9">
        <f t="shared" si="1097"/>
        <v>0</v>
      </c>
      <c r="DS182" s="9">
        <f t="shared" si="1098"/>
        <v>0</v>
      </c>
      <c r="DT182" s="9">
        <f t="shared" si="1099"/>
        <v>0</v>
      </c>
      <c r="DU182" s="9">
        <f t="shared" si="1100"/>
        <v>0</v>
      </c>
      <c r="DV182" s="9">
        <f t="shared" si="1100"/>
        <v>0</v>
      </c>
      <c r="DW182" s="9">
        <f t="shared" si="1063"/>
        <v>0</v>
      </c>
      <c r="DX182" s="9">
        <f t="shared" si="1101"/>
        <v>0</v>
      </c>
      <c r="DY182" s="9">
        <f t="shared" si="1101"/>
        <v>0</v>
      </c>
      <c r="DZ182" s="9">
        <f t="shared" si="1064"/>
        <v>0</v>
      </c>
      <c r="EA182" s="9">
        <f t="shared" si="1102"/>
        <v>0</v>
      </c>
      <c r="EB182" s="9">
        <f t="shared" si="1102"/>
        <v>0</v>
      </c>
      <c r="EC182" s="9">
        <f t="shared" si="1065"/>
        <v>0</v>
      </c>
      <c r="ED182" s="9">
        <f t="shared" si="1103"/>
        <v>0</v>
      </c>
      <c r="EE182" s="9">
        <f t="shared" si="1104"/>
        <v>0</v>
      </c>
      <c r="EF182" s="9">
        <f t="shared" si="1105"/>
        <v>0</v>
      </c>
      <c r="EG182" s="9">
        <f t="shared" si="1106"/>
        <v>0</v>
      </c>
      <c r="EH182" s="9">
        <f t="shared" si="1106"/>
        <v>0</v>
      </c>
      <c r="EI182" s="9">
        <f t="shared" si="1066"/>
        <v>0</v>
      </c>
      <c r="EJ182" s="9">
        <f t="shared" si="1107"/>
        <v>0</v>
      </c>
      <c r="EK182" s="9">
        <f t="shared" si="1107"/>
        <v>0</v>
      </c>
      <c r="EL182" s="9">
        <f t="shared" si="1067"/>
        <v>0</v>
      </c>
      <c r="EM182" s="9">
        <f t="shared" si="1108"/>
        <v>0</v>
      </c>
      <c r="EN182" s="9">
        <f t="shared" si="1108"/>
        <v>0</v>
      </c>
      <c r="EO182" s="9">
        <f t="shared" si="1068"/>
        <v>0</v>
      </c>
      <c r="EP182" s="9">
        <f t="shared" si="1109"/>
        <v>0</v>
      </c>
      <c r="EQ182" s="9">
        <f t="shared" si="1110"/>
        <v>0</v>
      </c>
      <c r="ER182" s="9">
        <f t="shared" si="1111"/>
        <v>0</v>
      </c>
      <c r="ES182" s="602"/>
    </row>
    <row r="183" spans="2:149" hidden="1" outlineLevel="1" x14ac:dyDescent="0.25">
      <c r="B183" s="601"/>
      <c r="C183" s="23"/>
      <c r="D183" s="602" t="str">
        <f t="shared" si="908"/>
        <v/>
      </c>
      <c r="F183" t="str">
        <f t="shared" si="1053"/>
        <v/>
      </c>
      <c r="H183" s="9">
        <f t="shared" si="1069"/>
        <v>0</v>
      </c>
      <c r="I183" s="9">
        <f ca="1">SUMIF(Cards_selection_BPL,$C183,INDIRECT(Index!$P$16))</f>
        <v>0</v>
      </c>
      <c r="J183" s="120">
        <f t="shared" ca="1" si="1070"/>
        <v>0</v>
      </c>
      <c r="L183" s="9">
        <f t="shared" si="1071"/>
        <v>0</v>
      </c>
      <c r="M183" s="9">
        <f ca="1">IF(LEFT($L$6,2)="Q1",SUMIF(Cards_selection_BPL,$C183,INDIRECT(Index!$Q$16)),IF(LEFT($L$6,2)="Q2",SUMIF(Cards_selection_BPL,$C183,INDIRECT(Index!$Q$16))-SUMIF(Cards_selection_BPL,$C183,Balance_bplm_03),IF(LEFT($L$6,2)="Q3",SUMIF(Cards_selection_BPL,$C183,INDIRECT(Index!$Q$16))-SUMIF(Cards_selection_BPL,$C183,Balance_bplm_06),IF(LEFT($L$6,2)="Q4",SUMIF(Cards_selection_BPL,$C183,INDIRECT(Index!$Q$16))-SUMIF(Cards_selection_BPL,$C183,Balance_bplm_09),0))))</f>
        <v>0</v>
      </c>
      <c r="N183" s="120">
        <f t="shared" ca="1" si="1072"/>
        <v>0</v>
      </c>
      <c r="P183" s="9">
        <f t="shared" si="1073"/>
        <v>0</v>
      </c>
      <c r="Q183" s="9">
        <f ca="1">SUMIF(Cards_selection_BPL,$C183,INDIRECT(Index!$Q$16))</f>
        <v>0</v>
      </c>
      <c r="R183" s="120">
        <f t="shared" ca="1" si="1074"/>
        <v>0</v>
      </c>
      <c r="S183" s="602"/>
      <c r="U183" s="601"/>
      <c r="V183" s="64"/>
      <c r="W183" s="64"/>
      <c r="X183" s="9">
        <f t="shared" si="1054"/>
        <v>0</v>
      </c>
      <c r="Y183" s="9">
        <f t="shared" si="1075"/>
        <v>0</v>
      </c>
      <c r="Z183" s="9">
        <f t="shared" si="1076"/>
        <v>0</v>
      </c>
      <c r="AA183" s="9">
        <f t="shared" si="1077"/>
        <v>0</v>
      </c>
      <c r="AB183" s="9">
        <f t="shared" si="1078"/>
        <v>0</v>
      </c>
      <c r="AC183" s="9">
        <f t="shared" si="1079"/>
        <v>0</v>
      </c>
      <c r="AD183" s="9">
        <f t="shared" si="1080"/>
        <v>0</v>
      </c>
      <c r="AE183" s="9">
        <f t="shared" si="1081"/>
        <v>0</v>
      </c>
      <c r="AF183" s="827">
        <f t="shared" si="1082"/>
        <v>0</v>
      </c>
      <c r="AG183" s="9">
        <f t="shared" si="1083"/>
        <v>0</v>
      </c>
      <c r="AH183" s="9">
        <f t="shared" si="1084"/>
        <v>0</v>
      </c>
      <c r="AI183" s="827">
        <f t="shared" si="1085"/>
        <v>0</v>
      </c>
      <c r="AJ183" s="602"/>
      <c r="AL183" s="601"/>
      <c r="AM183" s="882">
        <f t="shared" si="1086"/>
        <v>0</v>
      </c>
      <c r="AN183" s="9">
        <f t="shared" si="1055"/>
        <v>0</v>
      </c>
      <c r="AO183" s="602"/>
      <c r="AR183" s="601" t="str">
        <f t="shared" si="909"/>
        <v/>
      </c>
      <c r="AS183" t="str">
        <f t="shared" si="910"/>
        <v/>
      </c>
      <c r="AT183" s="602" t="str">
        <f t="shared" si="811"/>
        <v/>
      </c>
      <c r="AU183" t="str">
        <f t="shared" si="911"/>
        <v/>
      </c>
      <c r="AV183" t="str">
        <f t="shared" si="912"/>
        <v/>
      </c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02"/>
      <c r="BS183" s="615">
        <f t="shared" si="1056"/>
        <v>0</v>
      </c>
      <c r="BT183" s="9">
        <f t="shared" si="1056"/>
        <v>0</v>
      </c>
      <c r="BU183" s="9">
        <f t="shared" si="1087"/>
        <v>0</v>
      </c>
      <c r="BV183" s="9">
        <f t="shared" si="1056"/>
        <v>0</v>
      </c>
      <c r="BW183" s="9">
        <f t="shared" si="1087"/>
        <v>0</v>
      </c>
      <c r="BX183" s="9">
        <f t="shared" si="1056"/>
        <v>0</v>
      </c>
      <c r="BY183" s="9">
        <f t="shared" si="1087"/>
        <v>0</v>
      </c>
      <c r="BZ183" s="9">
        <f t="shared" si="1056"/>
        <v>0</v>
      </c>
      <c r="CA183" s="9">
        <f t="shared" si="1087"/>
        <v>0</v>
      </c>
      <c r="CB183" s="9">
        <f t="shared" si="1056"/>
        <v>0</v>
      </c>
      <c r="CC183" s="9">
        <f t="shared" si="1087"/>
        <v>0</v>
      </c>
      <c r="CD183" s="9">
        <f t="shared" si="1056"/>
        <v>0</v>
      </c>
      <c r="CE183" s="9">
        <f t="shared" si="1087"/>
        <v>0</v>
      </c>
      <c r="CF183" s="9">
        <f t="shared" si="1056"/>
        <v>0</v>
      </c>
      <c r="CG183" s="9">
        <f t="shared" si="1087"/>
        <v>0</v>
      </c>
      <c r="CH183" s="9">
        <f t="shared" si="1056"/>
        <v>0</v>
      </c>
      <c r="CI183" s="9">
        <f t="shared" si="1087"/>
        <v>0</v>
      </c>
      <c r="CJ183" s="9">
        <f t="shared" si="1056"/>
        <v>0</v>
      </c>
      <c r="CK183" s="9">
        <f t="shared" si="1087"/>
        <v>0</v>
      </c>
      <c r="CL183" s="9">
        <f t="shared" si="1056"/>
        <v>0</v>
      </c>
      <c r="CM183" s="9">
        <f t="shared" si="1087"/>
        <v>0</v>
      </c>
      <c r="CN183" s="9">
        <f t="shared" si="1056"/>
        <v>0</v>
      </c>
      <c r="CO183" s="616">
        <f t="shared" si="1087"/>
        <v>0</v>
      </c>
      <c r="CQ183" s="601"/>
      <c r="CR183" t="str">
        <f t="shared" si="904"/>
        <v/>
      </c>
      <c r="CS183" s="602" t="e">
        <f t="shared" si="907"/>
        <v>#N/A</v>
      </c>
      <c r="CT183" t="str">
        <f t="shared" si="905"/>
        <v/>
      </c>
      <c r="CU183" t="str">
        <f t="shared" si="906"/>
        <v/>
      </c>
      <c r="CW183" s="9">
        <f t="shared" si="1088"/>
        <v>0</v>
      </c>
      <c r="CX183" s="9">
        <f t="shared" si="1088"/>
        <v>0</v>
      </c>
      <c r="CY183" s="9">
        <f t="shared" si="1057"/>
        <v>0</v>
      </c>
      <c r="CZ183" s="9">
        <f t="shared" si="1089"/>
        <v>0</v>
      </c>
      <c r="DA183" s="9">
        <f t="shared" si="1089"/>
        <v>0</v>
      </c>
      <c r="DB183" s="9">
        <f t="shared" si="1058"/>
        <v>0</v>
      </c>
      <c r="DC183" s="9">
        <f t="shared" si="1090"/>
        <v>0</v>
      </c>
      <c r="DD183" s="9">
        <f t="shared" si="1090"/>
        <v>0</v>
      </c>
      <c r="DE183" s="9">
        <f t="shared" si="1059"/>
        <v>0</v>
      </c>
      <c r="DF183" s="9">
        <f t="shared" si="1091"/>
        <v>0</v>
      </c>
      <c r="DG183" s="9">
        <f t="shared" si="1092"/>
        <v>0</v>
      </c>
      <c r="DH183" s="9">
        <f t="shared" si="1093"/>
        <v>0</v>
      </c>
      <c r="DI183" s="9">
        <f t="shared" si="1094"/>
        <v>0</v>
      </c>
      <c r="DJ183" s="9">
        <f t="shared" si="1094"/>
        <v>0</v>
      </c>
      <c r="DK183" s="9">
        <f t="shared" si="1060"/>
        <v>0</v>
      </c>
      <c r="DL183" s="9">
        <f t="shared" si="1095"/>
        <v>0</v>
      </c>
      <c r="DM183" s="9">
        <f t="shared" si="1095"/>
        <v>0</v>
      </c>
      <c r="DN183" s="9">
        <f t="shared" si="1061"/>
        <v>0</v>
      </c>
      <c r="DO183" s="9">
        <f t="shared" si="1096"/>
        <v>0</v>
      </c>
      <c r="DP183" s="9">
        <f t="shared" si="1096"/>
        <v>0</v>
      </c>
      <c r="DQ183" s="9">
        <f t="shared" si="1062"/>
        <v>0</v>
      </c>
      <c r="DR183" s="9">
        <f t="shared" si="1097"/>
        <v>0</v>
      </c>
      <c r="DS183" s="9">
        <f t="shared" si="1098"/>
        <v>0</v>
      </c>
      <c r="DT183" s="9">
        <f t="shared" si="1099"/>
        <v>0</v>
      </c>
      <c r="DU183" s="9">
        <f t="shared" si="1100"/>
        <v>0</v>
      </c>
      <c r="DV183" s="9">
        <f t="shared" si="1100"/>
        <v>0</v>
      </c>
      <c r="DW183" s="9">
        <f t="shared" si="1063"/>
        <v>0</v>
      </c>
      <c r="DX183" s="9">
        <f t="shared" si="1101"/>
        <v>0</v>
      </c>
      <c r="DY183" s="9">
        <f t="shared" si="1101"/>
        <v>0</v>
      </c>
      <c r="DZ183" s="9">
        <f t="shared" si="1064"/>
        <v>0</v>
      </c>
      <c r="EA183" s="9">
        <f t="shared" si="1102"/>
        <v>0</v>
      </c>
      <c r="EB183" s="9">
        <f t="shared" si="1102"/>
        <v>0</v>
      </c>
      <c r="EC183" s="9">
        <f t="shared" si="1065"/>
        <v>0</v>
      </c>
      <c r="ED183" s="9">
        <f t="shared" si="1103"/>
        <v>0</v>
      </c>
      <c r="EE183" s="9">
        <f t="shared" si="1104"/>
        <v>0</v>
      </c>
      <c r="EF183" s="9">
        <f t="shared" si="1105"/>
        <v>0</v>
      </c>
      <c r="EG183" s="9">
        <f t="shared" si="1106"/>
        <v>0</v>
      </c>
      <c r="EH183" s="9">
        <f t="shared" si="1106"/>
        <v>0</v>
      </c>
      <c r="EI183" s="9">
        <f t="shared" si="1066"/>
        <v>0</v>
      </c>
      <c r="EJ183" s="9">
        <f t="shared" si="1107"/>
        <v>0</v>
      </c>
      <c r="EK183" s="9">
        <f t="shared" si="1107"/>
        <v>0</v>
      </c>
      <c r="EL183" s="9">
        <f t="shared" si="1067"/>
        <v>0</v>
      </c>
      <c r="EM183" s="9">
        <f t="shared" si="1108"/>
        <v>0</v>
      </c>
      <c r="EN183" s="9">
        <f t="shared" si="1108"/>
        <v>0</v>
      </c>
      <c r="EO183" s="9">
        <f t="shared" si="1068"/>
        <v>0</v>
      </c>
      <c r="EP183" s="9">
        <f t="shared" si="1109"/>
        <v>0</v>
      </c>
      <c r="EQ183" s="9">
        <f t="shared" si="1110"/>
        <v>0</v>
      </c>
      <c r="ER183" s="9">
        <f t="shared" si="1111"/>
        <v>0</v>
      </c>
      <c r="ES183" s="602"/>
    </row>
    <row r="184" spans="2:149" hidden="1" outlineLevel="1" x14ac:dyDescent="0.25">
      <c r="B184" s="601"/>
      <c r="C184" s="23"/>
      <c r="D184" s="602" t="str">
        <f t="shared" si="908"/>
        <v/>
      </c>
      <c r="F184" t="str">
        <f t="shared" si="1053"/>
        <v/>
      </c>
      <c r="H184" s="9">
        <f t="shared" si="1069"/>
        <v>0</v>
      </c>
      <c r="I184" s="9">
        <f ca="1">SUMIF(Cards_selection_BPL,$C184,INDIRECT(Index!$P$16))</f>
        <v>0</v>
      </c>
      <c r="J184" s="120">
        <f t="shared" ca="1" si="1070"/>
        <v>0</v>
      </c>
      <c r="L184" s="9">
        <f t="shared" si="1071"/>
        <v>0</v>
      </c>
      <c r="M184" s="9">
        <f ca="1">IF(LEFT($L$6,2)="Q1",SUMIF(Cards_selection_BPL,$C184,INDIRECT(Index!$Q$16)),IF(LEFT($L$6,2)="Q2",SUMIF(Cards_selection_BPL,$C184,INDIRECT(Index!$Q$16))-SUMIF(Cards_selection_BPL,$C184,Balance_bplm_03),IF(LEFT($L$6,2)="Q3",SUMIF(Cards_selection_BPL,$C184,INDIRECT(Index!$Q$16))-SUMIF(Cards_selection_BPL,$C184,Balance_bplm_06),IF(LEFT($L$6,2)="Q4",SUMIF(Cards_selection_BPL,$C184,INDIRECT(Index!$Q$16))-SUMIF(Cards_selection_BPL,$C184,Balance_bplm_09),0))))</f>
        <v>0</v>
      </c>
      <c r="N184" s="120">
        <f t="shared" ca="1" si="1072"/>
        <v>0</v>
      </c>
      <c r="P184" s="9">
        <f t="shared" si="1073"/>
        <v>0</v>
      </c>
      <c r="Q184" s="9">
        <f ca="1">SUMIF(Cards_selection_BPL,$C184,INDIRECT(Index!$Q$16))</f>
        <v>0</v>
      </c>
      <c r="R184" s="120">
        <f t="shared" ca="1" si="1074"/>
        <v>0</v>
      </c>
      <c r="S184" s="602"/>
      <c r="U184" s="601"/>
      <c r="V184" s="64"/>
      <c r="W184" s="64"/>
      <c r="X184" s="9">
        <f t="shared" si="1054"/>
        <v>0</v>
      </c>
      <c r="Y184" s="9">
        <f t="shared" si="1075"/>
        <v>0</v>
      </c>
      <c r="Z184" s="9">
        <f t="shared" si="1076"/>
        <v>0</v>
      </c>
      <c r="AA184" s="9">
        <f t="shared" si="1077"/>
        <v>0</v>
      </c>
      <c r="AB184" s="9">
        <f t="shared" si="1078"/>
        <v>0</v>
      </c>
      <c r="AC184" s="9">
        <f t="shared" si="1079"/>
        <v>0</v>
      </c>
      <c r="AD184" s="9">
        <f t="shared" si="1080"/>
        <v>0</v>
      </c>
      <c r="AE184" s="9">
        <f t="shared" si="1081"/>
        <v>0</v>
      </c>
      <c r="AF184" s="827">
        <f t="shared" si="1082"/>
        <v>0</v>
      </c>
      <c r="AG184" s="9">
        <f t="shared" si="1083"/>
        <v>0</v>
      </c>
      <c r="AH184" s="9">
        <f t="shared" si="1084"/>
        <v>0</v>
      </c>
      <c r="AI184" s="827">
        <f t="shared" si="1085"/>
        <v>0</v>
      </c>
      <c r="AJ184" s="602"/>
      <c r="AL184" s="601"/>
      <c r="AM184" s="882">
        <f t="shared" si="1086"/>
        <v>0</v>
      </c>
      <c r="AN184" s="9">
        <f t="shared" si="1055"/>
        <v>0</v>
      </c>
      <c r="AO184" s="602"/>
      <c r="AR184" s="601" t="str">
        <f t="shared" si="909"/>
        <v/>
      </c>
      <c r="AS184" t="str">
        <f t="shared" si="910"/>
        <v/>
      </c>
      <c r="AT184" s="602" t="str">
        <f t="shared" si="811"/>
        <v/>
      </c>
      <c r="AU184" t="str">
        <f t="shared" si="911"/>
        <v/>
      </c>
      <c r="AV184" t="str">
        <f t="shared" si="912"/>
        <v/>
      </c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02"/>
      <c r="BS184" s="615">
        <f t="shared" si="1056"/>
        <v>0</v>
      </c>
      <c r="BT184" s="9">
        <f t="shared" si="1056"/>
        <v>0</v>
      </c>
      <c r="BU184" s="9">
        <f t="shared" si="1087"/>
        <v>0</v>
      </c>
      <c r="BV184" s="9">
        <f t="shared" si="1056"/>
        <v>0</v>
      </c>
      <c r="BW184" s="9">
        <f t="shared" si="1087"/>
        <v>0</v>
      </c>
      <c r="BX184" s="9">
        <f t="shared" si="1056"/>
        <v>0</v>
      </c>
      <c r="BY184" s="9">
        <f t="shared" si="1087"/>
        <v>0</v>
      </c>
      <c r="BZ184" s="9">
        <f t="shared" si="1056"/>
        <v>0</v>
      </c>
      <c r="CA184" s="9">
        <f t="shared" si="1087"/>
        <v>0</v>
      </c>
      <c r="CB184" s="9">
        <f t="shared" si="1056"/>
        <v>0</v>
      </c>
      <c r="CC184" s="9">
        <f t="shared" si="1087"/>
        <v>0</v>
      </c>
      <c r="CD184" s="9">
        <f t="shared" si="1056"/>
        <v>0</v>
      </c>
      <c r="CE184" s="9">
        <f t="shared" si="1087"/>
        <v>0</v>
      </c>
      <c r="CF184" s="9">
        <f t="shared" si="1056"/>
        <v>0</v>
      </c>
      <c r="CG184" s="9">
        <f t="shared" si="1087"/>
        <v>0</v>
      </c>
      <c r="CH184" s="9">
        <f t="shared" si="1056"/>
        <v>0</v>
      </c>
      <c r="CI184" s="9">
        <f t="shared" si="1087"/>
        <v>0</v>
      </c>
      <c r="CJ184" s="9">
        <f t="shared" si="1056"/>
        <v>0</v>
      </c>
      <c r="CK184" s="9">
        <f t="shared" si="1087"/>
        <v>0</v>
      </c>
      <c r="CL184" s="9">
        <f t="shared" si="1056"/>
        <v>0</v>
      </c>
      <c r="CM184" s="9">
        <f t="shared" si="1087"/>
        <v>0</v>
      </c>
      <c r="CN184" s="9">
        <f t="shared" si="1056"/>
        <v>0</v>
      </c>
      <c r="CO184" s="616">
        <f t="shared" si="1087"/>
        <v>0</v>
      </c>
      <c r="CQ184" s="601"/>
      <c r="CR184" t="str">
        <f t="shared" si="904"/>
        <v/>
      </c>
      <c r="CS184" s="602" t="e">
        <f t="shared" si="907"/>
        <v>#N/A</v>
      </c>
      <c r="CT184" t="str">
        <f t="shared" si="905"/>
        <v/>
      </c>
      <c r="CU184" t="str">
        <f t="shared" si="906"/>
        <v/>
      </c>
      <c r="CW184" s="9">
        <f t="shared" si="1088"/>
        <v>0</v>
      </c>
      <c r="CX184" s="9">
        <f t="shared" si="1088"/>
        <v>0</v>
      </c>
      <c r="CY184" s="9">
        <f t="shared" si="1057"/>
        <v>0</v>
      </c>
      <c r="CZ184" s="9">
        <f t="shared" si="1089"/>
        <v>0</v>
      </c>
      <c r="DA184" s="9">
        <f t="shared" si="1089"/>
        <v>0</v>
      </c>
      <c r="DB184" s="9">
        <f t="shared" si="1058"/>
        <v>0</v>
      </c>
      <c r="DC184" s="9">
        <f t="shared" si="1090"/>
        <v>0</v>
      </c>
      <c r="DD184" s="9">
        <f t="shared" si="1090"/>
        <v>0</v>
      </c>
      <c r="DE184" s="9">
        <f t="shared" si="1059"/>
        <v>0</v>
      </c>
      <c r="DF184" s="9">
        <f t="shared" si="1091"/>
        <v>0</v>
      </c>
      <c r="DG184" s="9">
        <f t="shared" si="1092"/>
        <v>0</v>
      </c>
      <c r="DH184" s="9">
        <f t="shared" si="1093"/>
        <v>0</v>
      </c>
      <c r="DI184" s="9">
        <f t="shared" si="1094"/>
        <v>0</v>
      </c>
      <c r="DJ184" s="9">
        <f t="shared" si="1094"/>
        <v>0</v>
      </c>
      <c r="DK184" s="9">
        <f t="shared" si="1060"/>
        <v>0</v>
      </c>
      <c r="DL184" s="9">
        <f t="shared" si="1095"/>
        <v>0</v>
      </c>
      <c r="DM184" s="9">
        <f t="shared" si="1095"/>
        <v>0</v>
      </c>
      <c r="DN184" s="9">
        <f t="shared" si="1061"/>
        <v>0</v>
      </c>
      <c r="DO184" s="9">
        <f t="shared" si="1096"/>
        <v>0</v>
      </c>
      <c r="DP184" s="9">
        <f t="shared" si="1096"/>
        <v>0</v>
      </c>
      <c r="DQ184" s="9">
        <f t="shared" si="1062"/>
        <v>0</v>
      </c>
      <c r="DR184" s="9">
        <f t="shared" si="1097"/>
        <v>0</v>
      </c>
      <c r="DS184" s="9">
        <f t="shared" si="1098"/>
        <v>0</v>
      </c>
      <c r="DT184" s="9">
        <f t="shared" si="1099"/>
        <v>0</v>
      </c>
      <c r="DU184" s="9">
        <f t="shared" si="1100"/>
        <v>0</v>
      </c>
      <c r="DV184" s="9">
        <f t="shared" si="1100"/>
        <v>0</v>
      </c>
      <c r="DW184" s="9">
        <f t="shared" si="1063"/>
        <v>0</v>
      </c>
      <c r="DX184" s="9">
        <f t="shared" si="1101"/>
        <v>0</v>
      </c>
      <c r="DY184" s="9">
        <f t="shared" si="1101"/>
        <v>0</v>
      </c>
      <c r="DZ184" s="9">
        <f t="shared" si="1064"/>
        <v>0</v>
      </c>
      <c r="EA184" s="9">
        <f t="shared" si="1102"/>
        <v>0</v>
      </c>
      <c r="EB184" s="9">
        <f t="shared" si="1102"/>
        <v>0</v>
      </c>
      <c r="EC184" s="9">
        <f t="shared" si="1065"/>
        <v>0</v>
      </c>
      <c r="ED184" s="9">
        <f t="shared" si="1103"/>
        <v>0</v>
      </c>
      <c r="EE184" s="9">
        <f t="shared" si="1104"/>
        <v>0</v>
      </c>
      <c r="EF184" s="9">
        <f t="shared" si="1105"/>
        <v>0</v>
      </c>
      <c r="EG184" s="9">
        <f t="shared" si="1106"/>
        <v>0</v>
      </c>
      <c r="EH184" s="9">
        <f t="shared" si="1106"/>
        <v>0</v>
      </c>
      <c r="EI184" s="9">
        <f t="shared" si="1066"/>
        <v>0</v>
      </c>
      <c r="EJ184" s="9">
        <f t="shared" si="1107"/>
        <v>0</v>
      </c>
      <c r="EK184" s="9">
        <f t="shared" si="1107"/>
        <v>0</v>
      </c>
      <c r="EL184" s="9">
        <f t="shared" si="1067"/>
        <v>0</v>
      </c>
      <c r="EM184" s="9">
        <f t="shared" si="1108"/>
        <v>0</v>
      </c>
      <c r="EN184" s="9">
        <f t="shared" si="1108"/>
        <v>0</v>
      </c>
      <c r="EO184" s="9">
        <f t="shared" si="1068"/>
        <v>0</v>
      </c>
      <c r="EP184" s="9">
        <f t="shared" si="1109"/>
        <v>0</v>
      </c>
      <c r="EQ184" s="9">
        <f t="shared" si="1110"/>
        <v>0</v>
      </c>
      <c r="ER184" s="9">
        <f t="shared" si="1111"/>
        <v>0</v>
      </c>
      <c r="ES184" s="602"/>
    </row>
    <row r="185" spans="2:149" hidden="1" outlineLevel="1" x14ac:dyDescent="0.25">
      <c r="B185" s="601"/>
      <c r="C185" s="23"/>
      <c r="D185" s="602" t="str">
        <f t="shared" si="908"/>
        <v/>
      </c>
      <c r="F185" t="str">
        <f t="shared" si="1053"/>
        <v/>
      </c>
      <c r="H185" s="9">
        <f t="shared" si="1069"/>
        <v>0</v>
      </c>
      <c r="I185" s="9">
        <f ca="1">SUMIF(Cards_selection_BPL,$C185,INDIRECT(Index!$P$16))</f>
        <v>0</v>
      </c>
      <c r="J185" s="120">
        <f t="shared" ca="1" si="1070"/>
        <v>0</v>
      </c>
      <c r="L185" s="9">
        <f t="shared" si="1071"/>
        <v>0</v>
      </c>
      <c r="M185" s="9">
        <f ca="1">IF(LEFT($L$6,2)="Q1",SUMIF(Cards_selection_BPL,$C185,INDIRECT(Index!$Q$16)),IF(LEFT($L$6,2)="Q2",SUMIF(Cards_selection_BPL,$C185,INDIRECT(Index!$Q$16))-SUMIF(Cards_selection_BPL,$C185,Balance_bplm_03),IF(LEFT($L$6,2)="Q3",SUMIF(Cards_selection_BPL,$C185,INDIRECT(Index!$Q$16))-SUMIF(Cards_selection_BPL,$C185,Balance_bplm_06),IF(LEFT($L$6,2)="Q4",SUMIF(Cards_selection_BPL,$C185,INDIRECT(Index!$Q$16))-SUMIF(Cards_selection_BPL,$C185,Balance_bplm_09),0))))</f>
        <v>0</v>
      </c>
      <c r="N185" s="120">
        <f t="shared" ca="1" si="1072"/>
        <v>0</v>
      </c>
      <c r="P185" s="9">
        <f t="shared" si="1073"/>
        <v>0</v>
      </c>
      <c r="Q185" s="9">
        <f ca="1">SUMIF(Cards_selection_BPL,$C185,INDIRECT(Index!$Q$16))</f>
        <v>0</v>
      </c>
      <c r="R185" s="120">
        <f t="shared" ca="1" si="1074"/>
        <v>0</v>
      </c>
      <c r="S185" s="602"/>
      <c r="U185" s="601"/>
      <c r="V185" s="64"/>
      <c r="W185" s="64"/>
      <c r="X185" s="9">
        <f t="shared" si="1054"/>
        <v>0</v>
      </c>
      <c r="Y185" s="9">
        <f t="shared" si="1075"/>
        <v>0</v>
      </c>
      <c r="Z185" s="9">
        <f t="shared" si="1076"/>
        <v>0</v>
      </c>
      <c r="AA185" s="9">
        <f t="shared" si="1077"/>
        <v>0</v>
      </c>
      <c r="AB185" s="9">
        <f t="shared" si="1078"/>
        <v>0</v>
      </c>
      <c r="AC185" s="9">
        <f t="shared" si="1079"/>
        <v>0</v>
      </c>
      <c r="AD185" s="9">
        <f t="shared" si="1080"/>
        <v>0</v>
      </c>
      <c r="AE185" s="9">
        <f t="shared" si="1081"/>
        <v>0</v>
      </c>
      <c r="AF185" s="827">
        <f t="shared" si="1082"/>
        <v>0</v>
      </c>
      <c r="AG185" s="9">
        <f t="shared" si="1083"/>
        <v>0</v>
      </c>
      <c r="AH185" s="9">
        <f t="shared" si="1084"/>
        <v>0</v>
      </c>
      <c r="AI185" s="827">
        <f t="shared" si="1085"/>
        <v>0</v>
      </c>
      <c r="AJ185" s="602"/>
      <c r="AL185" s="601"/>
      <c r="AM185" s="882">
        <f t="shared" si="1086"/>
        <v>0</v>
      </c>
      <c r="AN185" s="9">
        <f t="shared" si="1055"/>
        <v>0</v>
      </c>
      <c r="AO185" s="602"/>
      <c r="AR185" s="601" t="str">
        <f t="shared" si="909"/>
        <v/>
      </c>
      <c r="AS185" t="str">
        <f t="shared" si="910"/>
        <v/>
      </c>
      <c r="AT185" s="602" t="str">
        <f t="shared" si="811"/>
        <v/>
      </c>
      <c r="AU185" t="str">
        <f t="shared" si="911"/>
        <v/>
      </c>
      <c r="AV185" t="str">
        <f t="shared" si="912"/>
        <v/>
      </c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02"/>
      <c r="BS185" s="615">
        <f t="shared" si="1056"/>
        <v>0</v>
      </c>
      <c r="BT185" s="9">
        <f t="shared" si="1056"/>
        <v>0</v>
      </c>
      <c r="BU185" s="9">
        <f t="shared" si="1087"/>
        <v>0</v>
      </c>
      <c r="BV185" s="9">
        <f t="shared" si="1056"/>
        <v>0</v>
      </c>
      <c r="BW185" s="9">
        <f t="shared" si="1087"/>
        <v>0</v>
      </c>
      <c r="BX185" s="9">
        <f t="shared" si="1056"/>
        <v>0</v>
      </c>
      <c r="BY185" s="9">
        <f t="shared" si="1087"/>
        <v>0</v>
      </c>
      <c r="BZ185" s="9">
        <f t="shared" si="1056"/>
        <v>0</v>
      </c>
      <c r="CA185" s="9">
        <f t="shared" si="1087"/>
        <v>0</v>
      </c>
      <c r="CB185" s="9">
        <f t="shared" si="1056"/>
        <v>0</v>
      </c>
      <c r="CC185" s="9">
        <f t="shared" si="1087"/>
        <v>0</v>
      </c>
      <c r="CD185" s="9">
        <f t="shared" si="1056"/>
        <v>0</v>
      </c>
      <c r="CE185" s="9">
        <f t="shared" si="1087"/>
        <v>0</v>
      </c>
      <c r="CF185" s="9">
        <f t="shared" si="1056"/>
        <v>0</v>
      </c>
      <c r="CG185" s="9">
        <f t="shared" si="1087"/>
        <v>0</v>
      </c>
      <c r="CH185" s="9">
        <f t="shared" si="1056"/>
        <v>0</v>
      </c>
      <c r="CI185" s="9">
        <f t="shared" si="1087"/>
        <v>0</v>
      </c>
      <c r="CJ185" s="9">
        <f t="shared" si="1056"/>
        <v>0</v>
      </c>
      <c r="CK185" s="9">
        <f t="shared" si="1087"/>
        <v>0</v>
      </c>
      <c r="CL185" s="9">
        <f t="shared" si="1056"/>
        <v>0</v>
      </c>
      <c r="CM185" s="9">
        <f t="shared" si="1087"/>
        <v>0</v>
      </c>
      <c r="CN185" s="9">
        <f t="shared" si="1056"/>
        <v>0</v>
      </c>
      <c r="CO185" s="616">
        <f t="shared" si="1087"/>
        <v>0</v>
      </c>
      <c r="CQ185" s="601"/>
      <c r="CR185" t="str">
        <f t="shared" si="904"/>
        <v/>
      </c>
      <c r="CS185" s="602" t="e">
        <f t="shared" si="907"/>
        <v>#N/A</v>
      </c>
      <c r="CT185" t="str">
        <f t="shared" si="905"/>
        <v/>
      </c>
      <c r="CU185" t="str">
        <f t="shared" si="906"/>
        <v/>
      </c>
      <c r="CW185" s="9">
        <f t="shared" si="1088"/>
        <v>0</v>
      </c>
      <c r="CX185" s="9">
        <f t="shared" si="1088"/>
        <v>0</v>
      </c>
      <c r="CY185" s="9">
        <f t="shared" si="1057"/>
        <v>0</v>
      </c>
      <c r="CZ185" s="9">
        <f t="shared" si="1089"/>
        <v>0</v>
      </c>
      <c r="DA185" s="9">
        <f t="shared" si="1089"/>
        <v>0</v>
      </c>
      <c r="DB185" s="9">
        <f t="shared" si="1058"/>
        <v>0</v>
      </c>
      <c r="DC185" s="9">
        <f t="shared" si="1090"/>
        <v>0</v>
      </c>
      <c r="DD185" s="9">
        <f t="shared" si="1090"/>
        <v>0</v>
      </c>
      <c r="DE185" s="9">
        <f t="shared" si="1059"/>
        <v>0</v>
      </c>
      <c r="DF185" s="9">
        <f t="shared" si="1091"/>
        <v>0</v>
      </c>
      <c r="DG185" s="9">
        <f t="shared" si="1092"/>
        <v>0</v>
      </c>
      <c r="DH185" s="9">
        <f t="shared" si="1093"/>
        <v>0</v>
      </c>
      <c r="DI185" s="9">
        <f t="shared" si="1094"/>
        <v>0</v>
      </c>
      <c r="DJ185" s="9">
        <f t="shared" si="1094"/>
        <v>0</v>
      </c>
      <c r="DK185" s="9">
        <f t="shared" si="1060"/>
        <v>0</v>
      </c>
      <c r="DL185" s="9">
        <f t="shared" si="1095"/>
        <v>0</v>
      </c>
      <c r="DM185" s="9">
        <f t="shared" si="1095"/>
        <v>0</v>
      </c>
      <c r="DN185" s="9">
        <f t="shared" si="1061"/>
        <v>0</v>
      </c>
      <c r="DO185" s="9">
        <f t="shared" si="1096"/>
        <v>0</v>
      </c>
      <c r="DP185" s="9">
        <f t="shared" si="1096"/>
        <v>0</v>
      </c>
      <c r="DQ185" s="9">
        <f t="shared" si="1062"/>
        <v>0</v>
      </c>
      <c r="DR185" s="9">
        <f t="shared" si="1097"/>
        <v>0</v>
      </c>
      <c r="DS185" s="9">
        <f t="shared" si="1098"/>
        <v>0</v>
      </c>
      <c r="DT185" s="9">
        <f t="shared" si="1099"/>
        <v>0</v>
      </c>
      <c r="DU185" s="9">
        <f t="shared" si="1100"/>
        <v>0</v>
      </c>
      <c r="DV185" s="9">
        <f t="shared" si="1100"/>
        <v>0</v>
      </c>
      <c r="DW185" s="9">
        <f t="shared" si="1063"/>
        <v>0</v>
      </c>
      <c r="DX185" s="9">
        <f t="shared" si="1101"/>
        <v>0</v>
      </c>
      <c r="DY185" s="9">
        <f t="shared" si="1101"/>
        <v>0</v>
      </c>
      <c r="DZ185" s="9">
        <f t="shared" si="1064"/>
        <v>0</v>
      </c>
      <c r="EA185" s="9">
        <f t="shared" si="1102"/>
        <v>0</v>
      </c>
      <c r="EB185" s="9">
        <f t="shared" si="1102"/>
        <v>0</v>
      </c>
      <c r="EC185" s="9">
        <f t="shared" si="1065"/>
        <v>0</v>
      </c>
      <c r="ED185" s="9">
        <f t="shared" si="1103"/>
        <v>0</v>
      </c>
      <c r="EE185" s="9">
        <f t="shared" si="1104"/>
        <v>0</v>
      </c>
      <c r="EF185" s="9">
        <f t="shared" si="1105"/>
        <v>0</v>
      </c>
      <c r="EG185" s="9">
        <f t="shared" si="1106"/>
        <v>0</v>
      </c>
      <c r="EH185" s="9">
        <f t="shared" si="1106"/>
        <v>0</v>
      </c>
      <c r="EI185" s="9">
        <f t="shared" si="1066"/>
        <v>0</v>
      </c>
      <c r="EJ185" s="9">
        <f t="shared" si="1107"/>
        <v>0</v>
      </c>
      <c r="EK185" s="9">
        <f t="shared" si="1107"/>
        <v>0</v>
      </c>
      <c r="EL185" s="9">
        <f t="shared" si="1067"/>
        <v>0</v>
      </c>
      <c r="EM185" s="9">
        <f t="shared" si="1108"/>
        <v>0</v>
      </c>
      <c r="EN185" s="9">
        <f t="shared" si="1108"/>
        <v>0</v>
      </c>
      <c r="EO185" s="9">
        <f t="shared" si="1068"/>
        <v>0</v>
      </c>
      <c r="EP185" s="9">
        <f t="shared" si="1109"/>
        <v>0</v>
      </c>
      <c r="EQ185" s="9">
        <f t="shared" si="1110"/>
        <v>0</v>
      </c>
      <c r="ER185" s="9">
        <f t="shared" si="1111"/>
        <v>0</v>
      </c>
      <c r="ES185" s="602"/>
    </row>
    <row r="186" spans="2:149" hidden="1" outlineLevel="1" x14ac:dyDescent="0.25">
      <c r="B186" s="601"/>
      <c r="C186" s="23"/>
      <c r="D186" s="602" t="str">
        <f t="shared" si="908"/>
        <v/>
      </c>
      <c r="F186" t="str">
        <f t="shared" si="1053"/>
        <v/>
      </c>
      <c r="H186" s="9">
        <f t="shared" si="1069"/>
        <v>0</v>
      </c>
      <c r="I186" s="9">
        <f ca="1">SUMIF(Cards_selection_BPL,$C186,INDIRECT(Index!$P$16))</f>
        <v>0</v>
      </c>
      <c r="J186" s="120">
        <f t="shared" ca="1" si="1070"/>
        <v>0</v>
      </c>
      <c r="L186" s="9">
        <f t="shared" si="1071"/>
        <v>0</v>
      </c>
      <c r="M186" s="9">
        <f ca="1">IF(LEFT($L$6,2)="Q1",SUMIF(Cards_selection_BPL,$C186,INDIRECT(Index!$Q$16)),IF(LEFT($L$6,2)="Q2",SUMIF(Cards_selection_BPL,$C186,INDIRECT(Index!$Q$16))-SUMIF(Cards_selection_BPL,$C186,Balance_bplm_03),IF(LEFT($L$6,2)="Q3",SUMIF(Cards_selection_BPL,$C186,INDIRECT(Index!$Q$16))-SUMIF(Cards_selection_BPL,$C186,Balance_bplm_06),IF(LEFT($L$6,2)="Q4",SUMIF(Cards_selection_BPL,$C186,INDIRECT(Index!$Q$16))-SUMIF(Cards_selection_BPL,$C186,Balance_bplm_09),0))))</f>
        <v>0</v>
      </c>
      <c r="N186" s="120">
        <f t="shared" ca="1" si="1072"/>
        <v>0</v>
      </c>
      <c r="P186" s="9">
        <f t="shared" si="1073"/>
        <v>0</v>
      </c>
      <c r="Q186" s="9">
        <f ca="1">SUMIF(Cards_selection_BPL,$C186,INDIRECT(Index!$Q$16))</f>
        <v>0</v>
      </c>
      <c r="R186" s="120">
        <f t="shared" ca="1" si="1074"/>
        <v>0</v>
      </c>
      <c r="S186" s="602"/>
      <c r="U186" s="601"/>
      <c r="V186" s="64"/>
      <c r="W186" s="64"/>
      <c r="X186" s="9">
        <f t="shared" si="1054"/>
        <v>0</v>
      </c>
      <c r="Y186" s="9">
        <f t="shared" si="1075"/>
        <v>0</v>
      </c>
      <c r="Z186" s="9">
        <f t="shared" si="1076"/>
        <v>0</v>
      </c>
      <c r="AA186" s="9">
        <f t="shared" si="1077"/>
        <v>0</v>
      </c>
      <c r="AB186" s="9">
        <f t="shared" si="1078"/>
        <v>0</v>
      </c>
      <c r="AC186" s="9">
        <f t="shared" si="1079"/>
        <v>0</v>
      </c>
      <c r="AD186" s="9">
        <f t="shared" si="1080"/>
        <v>0</v>
      </c>
      <c r="AE186" s="9">
        <f t="shared" si="1081"/>
        <v>0</v>
      </c>
      <c r="AF186" s="827">
        <f t="shared" si="1082"/>
        <v>0</v>
      </c>
      <c r="AG186" s="9">
        <f t="shared" si="1083"/>
        <v>0</v>
      </c>
      <c r="AH186" s="9">
        <f t="shared" si="1084"/>
        <v>0</v>
      </c>
      <c r="AI186" s="827">
        <f t="shared" si="1085"/>
        <v>0</v>
      </c>
      <c r="AJ186" s="602"/>
      <c r="AL186" s="601"/>
      <c r="AM186" s="882">
        <f t="shared" si="1086"/>
        <v>0</v>
      </c>
      <c r="AN186" s="9">
        <f t="shared" si="1055"/>
        <v>0</v>
      </c>
      <c r="AO186" s="602"/>
      <c r="AR186" s="601" t="str">
        <f t="shared" si="909"/>
        <v/>
      </c>
      <c r="AS186" t="str">
        <f t="shared" si="910"/>
        <v/>
      </c>
      <c r="AT186" s="602" t="str">
        <f t="shared" si="811"/>
        <v/>
      </c>
      <c r="AU186" t="str">
        <f t="shared" si="911"/>
        <v/>
      </c>
      <c r="AV186" t="str">
        <f t="shared" si="912"/>
        <v/>
      </c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02"/>
      <c r="BS186" s="615">
        <f t="shared" si="1056"/>
        <v>0</v>
      </c>
      <c r="BT186" s="9">
        <f t="shared" si="1056"/>
        <v>0</v>
      </c>
      <c r="BU186" s="9">
        <f t="shared" si="1087"/>
        <v>0</v>
      </c>
      <c r="BV186" s="9">
        <f t="shared" si="1056"/>
        <v>0</v>
      </c>
      <c r="BW186" s="9">
        <f t="shared" si="1087"/>
        <v>0</v>
      </c>
      <c r="BX186" s="9">
        <f t="shared" si="1056"/>
        <v>0</v>
      </c>
      <c r="BY186" s="9">
        <f t="shared" si="1087"/>
        <v>0</v>
      </c>
      <c r="BZ186" s="9">
        <f t="shared" si="1056"/>
        <v>0</v>
      </c>
      <c r="CA186" s="9">
        <f t="shared" si="1087"/>
        <v>0</v>
      </c>
      <c r="CB186" s="9">
        <f t="shared" si="1056"/>
        <v>0</v>
      </c>
      <c r="CC186" s="9">
        <f t="shared" si="1087"/>
        <v>0</v>
      </c>
      <c r="CD186" s="9">
        <f t="shared" si="1056"/>
        <v>0</v>
      </c>
      <c r="CE186" s="9">
        <f t="shared" si="1087"/>
        <v>0</v>
      </c>
      <c r="CF186" s="9">
        <f t="shared" si="1056"/>
        <v>0</v>
      </c>
      <c r="CG186" s="9">
        <f t="shared" si="1087"/>
        <v>0</v>
      </c>
      <c r="CH186" s="9">
        <f t="shared" si="1056"/>
        <v>0</v>
      </c>
      <c r="CI186" s="9">
        <f t="shared" si="1087"/>
        <v>0</v>
      </c>
      <c r="CJ186" s="9">
        <f t="shared" si="1056"/>
        <v>0</v>
      </c>
      <c r="CK186" s="9">
        <f t="shared" si="1087"/>
        <v>0</v>
      </c>
      <c r="CL186" s="9">
        <f t="shared" si="1056"/>
        <v>0</v>
      </c>
      <c r="CM186" s="9">
        <f t="shared" si="1087"/>
        <v>0</v>
      </c>
      <c r="CN186" s="9">
        <f t="shared" si="1056"/>
        <v>0</v>
      </c>
      <c r="CO186" s="616">
        <f t="shared" si="1087"/>
        <v>0</v>
      </c>
      <c r="CQ186" s="601"/>
      <c r="CR186" t="str">
        <f t="shared" si="904"/>
        <v/>
      </c>
      <c r="CS186" s="602" t="e">
        <f t="shared" si="907"/>
        <v>#N/A</v>
      </c>
      <c r="CT186" t="str">
        <f t="shared" si="905"/>
        <v/>
      </c>
      <c r="CU186" t="str">
        <f t="shared" si="906"/>
        <v/>
      </c>
      <c r="CW186" s="9">
        <f t="shared" si="1088"/>
        <v>0</v>
      </c>
      <c r="CX186" s="9">
        <f t="shared" si="1088"/>
        <v>0</v>
      </c>
      <c r="CY186" s="9">
        <f t="shared" si="1057"/>
        <v>0</v>
      </c>
      <c r="CZ186" s="9">
        <f t="shared" si="1089"/>
        <v>0</v>
      </c>
      <c r="DA186" s="9">
        <f t="shared" si="1089"/>
        <v>0</v>
      </c>
      <c r="DB186" s="9">
        <f t="shared" si="1058"/>
        <v>0</v>
      </c>
      <c r="DC186" s="9">
        <f t="shared" si="1090"/>
        <v>0</v>
      </c>
      <c r="DD186" s="9">
        <f t="shared" si="1090"/>
        <v>0</v>
      </c>
      <c r="DE186" s="9">
        <f t="shared" si="1059"/>
        <v>0</v>
      </c>
      <c r="DF186" s="9">
        <f t="shared" si="1091"/>
        <v>0</v>
      </c>
      <c r="DG186" s="9">
        <f t="shared" si="1092"/>
        <v>0</v>
      </c>
      <c r="DH186" s="9">
        <f t="shared" si="1093"/>
        <v>0</v>
      </c>
      <c r="DI186" s="9">
        <f t="shared" si="1094"/>
        <v>0</v>
      </c>
      <c r="DJ186" s="9">
        <f t="shared" si="1094"/>
        <v>0</v>
      </c>
      <c r="DK186" s="9">
        <f t="shared" si="1060"/>
        <v>0</v>
      </c>
      <c r="DL186" s="9">
        <f t="shared" si="1095"/>
        <v>0</v>
      </c>
      <c r="DM186" s="9">
        <f t="shared" si="1095"/>
        <v>0</v>
      </c>
      <c r="DN186" s="9">
        <f t="shared" si="1061"/>
        <v>0</v>
      </c>
      <c r="DO186" s="9">
        <f t="shared" si="1096"/>
        <v>0</v>
      </c>
      <c r="DP186" s="9">
        <f t="shared" si="1096"/>
        <v>0</v>
      </c>
      <c r="DQ186" s="9">
        <f t="shared" si="1062"/>
        <v>0</v>
      </c>
      <c r="DR186" s="9">
        <f t="shared" si="1097"/>
        <v>0</v>
      </c>
      <c r="DS186" s="9">
        <f t="shared" si="1098"/>
        <v>0</v>
      </c>
      <c r="DT186" s="9">
        <f t="shared" si="1099"/>
        <v>0</v>
      </c>
      <c r="DU186" s="9">
        <f t="shared" si="1100"/>
        <v>0</v>
      </c>
      <c r="DV186" s="9">
        <f t="shared" si="1100"/>
        <v>0</v>
      </c>
      <c r="DW186" s="9">
        <f t="shared" si="1063"/>
        <v>0</v>
      </c>
      <c r="DX186" s="9">
        <f t="shared" si="1101"/>
        <v>0</v>
      </c>
      <c r="DY186" s="9">
        <f t="shared" si="1101"/>
        <v>0</v>
      </c>
      <c r="DZ186" s="9">
        <f t="shared" si="1064"/>
        <v>0</v>
      </c>
      <c r="EA186" s="9">
        <f t="shared" si="1102"/>
        <v>0</v>
      </c>
      <c r="EB186" s="9">
        <f t="shared" si="1102"/>
        <v>0</v>
      </c>
      <c r="EC186" s="9">
        <f t="shared" si="1065"/>
        <v>0</v>
      </c>
      <c r="ED186" s="9">
        <f t="shared" si="1103"/>
        <v>0</v>
      </c>
      <c r="EE186" s="9">
        <f t="shared" si="1104"/>
        <v>0</v>
      </c>
      <c r="EF186" s="9">
        <f t="shared" si="1105"/>
        <v>0</v>
      </c>
      <c r="EG186" s="9">
        <f t="shared" si="1106"/>
        <v>0</v>
      </c>
      <c r="EH186" s="9">
        <f t="shared" si="1106"/>
        <v>0</v>
      </c>
      <c r="EI186" s="9">
        <f t="shared" si="1066"/>
        <v>0</v>
      </c>
      <c r="EJ186" s="9">
        <f t="shared" si="1107"/>
        <v>0</v>
      </c>
      <c r="EK186" s="9">
        <f t="shared" si="1107"/>
        <v>0</v>
      </c>
      <c r="EL186" s="9">
        <f t="shared" si="1067"/>
        <v>0</v>
      </c>
      <c r="EM186" s="9">
        <f t="shared" si="1108"/>
        <v>0</v>
      </c>
      <c r="EN186" s="9">
        <f t="shared" si="1108"/>
        <v>0</v>
      </c>
      <c r="EO186" s="9">
        <f t="shared" si="1068"/>
        <v>0</v>
      </c>
      <c r="EP186" s="9">
        <f t="shared" si="1109"/>
        <v>0</v>
      </c>
      <c r="EQ186" s="9">
        <f t="shared" si="1110"/>
        <v>0</v>
      </c>
      <c r="ER186" s="9">
        <f t="shared" si="1111"/>
        <v>0</v>
      </c>
      <c r="ES186" s="602"/>
    </row>
    <row r="187" spans="2:149" hidden="1" outlineLevel="1" x14ac:dyDescent="0.25">
      <c r="B187" s="601"/>
      <c r="C187" s="23"/>
      <c r="D187" s="602" t="str">
        <f t="shared" si="908"/>
        <v/>
      </c>
      <c r="F187" t="str">
        <f t="shared" si="1053"/>
        <v/>
      </c>
      <c r="H187" s="9">
        <f t="shared" si="1069"/>
        <v>0</v>
      </c>
      <c r="I187" s="9">
        <f ca="1">SUMIF(Cards_selection_BPL,$C187,INDIRECT(Index!$P$16))</f>
        <v>0</v>
      </c>
      <c r="J187" s="120">
        <f t="shared" ca="1" si="1070"/>
        <v>0</v>
      </c>
      <c r="L187" s="9">
        <f t="shared" si="1071"/>
        <v>0</v>
      </c>
      <c r="M187" s="9">
        <f ca="1">IF(LEFT($L$6,2)="Q1",SUMIF(Cards_selection_BPL,$C187,INDIRECT(Index!$Q$16)),IF(LEFT($L$6,2)="Q2",SUMIF(Cards_selection_BPL,$C187,INDIRECT(Index!$Q$16))-SUMIF(Cards_selection_BPL,$C187,Balance_bplm_03),IF(LEFT($L$6,2)="Q3",SUMIF(Cards_selection_BPL,$C187,INDIRECT(Index!$Q$16))-SUMIF(Cards_selection_BPL,$C187,Balance_bplm_06),IF(LEFT($L$6,2)="Q4",SUMIF(Cards_selection_BPL,$C187,INDIRECT(Index!$Q$16))-SUMIF(Cards_selection_BPL,$C187,Balance_bplm_09),0))))</f>
        <v>0</v>
      </c>
      <c r="N187" s="120">
        <f t="shared" ca="1" si="1072"/>
        <v>0</v>
      </c>
      <c r="P187" s="9">
        <f t="shared" si="1073"/>
        <v>0</v>
      </c>
      <c r="Q187" s="9">
        <f ca="1">SUMIF(Cards_selection_BPL,$C187,INDIRECT(Index!$Q$16))</f>
        <v>0</v>
      </c>
      <c r="R187" s="120">
        <f t="shared" ca="1" si="1074"/>
        <v>0</v>
      </c>
      <c r="S187" s="602"/>
      <c r="U187" s="601"/>
      <c r="V187" s="64"/>
      <c r="W187" s="64"/>
      <c r="X187" s="9">
        <f t="shared" si="1054"/>
        <v>0</v>
      </c>
      <c r="Y187" s="9">
        <f t="shared" si="1075"/>
        <v>0</v>
      </c>
      <c r="Z187" s="9">
        <f t="shared" si="1076"/>
        <v>0</v>
      </c>
      <c r="AA187" s="9">
        <f t="shared" si="1077"/>
        <v>0</v>
      </c>
      <c r="AB187" s="9">
        <f t="shared" si="1078"/>
        <v>0</v>
      </c>
      <c r="AC187" s="9">
        <f t="shared" si="1079"/>
        <v>0</v>
      </c>
      <c r="AD187" s="9">
        <f t="shared" si="1080"/>
        <v>0</v>
      </c>
      <c r="AE187" s="9">
        <f t="shared" si="1081"/>
        <v>0</v>
      </c>
      <c r="AF187" s="827">
        <f t="shared" si="1082"/>
        <v>0</v>
      </c>
      <c r="AG187" s="9">
        <f t="shared" si="1083"/>
        <v>0</v>
      </c>
      <c r="AH187" s="9">
        <f t="shared" si="1084"/>
        <v>0</v>
      </c>
      <c r="AI187" s="827">
        <f t="shared" si="1085"/>
        <v>0</v>
      </c>
      <c r="AJ187" s="602"/>
      <c r="AL187" s="601"/>
      <c r="AM187" s="882">
        <f t="shared" si="1086"/>
        <v>0</v>
      </c>
      <c r="AN187" s="9">
        <f t="shared" si="1055"/>
        <v>0</v>
      </c>
      <c r="AO187" s="602"/>
      <c r="AR187" s="601" t="str">
        <f t="shared" si="909"/>
        <v/>
      </c>
      <c r="AS187" t="str">
        <f t="shared" si="910"/>
        <v/>
      </c>
      <c r="AT187" s="602" t="str">
        <f t="shared" si="811"/>
        <v/>
      </c>
      <c r="AU187" t="str">
        <f t="shared" si="911"/>
        <v/>
      </c>
      <c r="AV187" t="str">
        <f t="shared" si="912"/>
        <v/>
      </c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02"/>
      <c r="BS187" s="615">
        <f t="shared" si="1056"/>
        <v>0</v>
      </c>
      <c r="BT187" s="9">
        <f t="shared" si="1056"/>
        <v>0</v>
      </c>
      <c r="BU187" s="9">
        <f t="shared" si="1087"/>
        <v>0</v>
      </c>
      <c r="BV187" s="9">
        <f t="shared" si="1056"/>
        <v>0</v>
      </c>
      <c r="BW187" s="9">
        <f t="shared" si="1087"/>
        <v>0</v>
      </c>
      <c r="BX187" s="9">
        <f t="shared" si="1056"/>
        <v>0</v>
      </c>
      <c r="BY187" s="9">
        <f t="shared" si="1087"/>
        <v>0</v>
      </c>
      <c r="BZ187" s="9">
        <f t="shared" si="1056"/>
        <v>0</v>
      </c>
      <c r="CA187" s="9">
        <f t="shared" si="1087"/>
        <v>0</v>
      </c>
      <c r="CB187" s="9">
        <f t="shared" si="1056"/>
        <v>0</v>
      </c>
      <c r="CC187" s="9">
        <f t="shared" si="1087"/>
        <v>0</v>
      </c>
      <c r="CD187" s="9">
        <f t="shared" si="1056"/>
        <v>0</v>
      </c>
      <c r="CE187" s="9">
        <f t="shared" si="1087"/>
        <v>0</v>
      </c>
      <c r="CF187" s="9">
        <f t="shared" si="1056"/>
        <v>0</v>
      </c>
      <c r="CG187" s="9">
        <f t="shared" si="1087"/>
        <v>0</v>
      </c>
      <c r="CH187" s="9">
        <f t="shared" si="1056"/>
        <v>0</v>
      </c>
      <c r="CI187" s="9">
        <f t="shared" si="1087"/>
        <v>0</v>
      </c>
      <c r="CJ187" s="9">
        <f t="shared" si="1056"/>
        <v>0</v>
      </c>
      <c r="CK187" s="9">
        <f t="shared" si="1087"/>
        <v>0</v>
      </c>
      <c r="CL187" s="9">
        <f t="shared" si="1056"/>
        <v>0</v>
      </c>
      <c r="CM187" s="9">
        <f t="shared" si="1087"/>
        <v>0</v>
      </c>
      <c r="CN187" s="9">
        <f t="shared" si="1056"/>
        <v>0</v>
      </c>
      <c r="CO187" s="616">
        <f t="shared" si="1087"/>
        <v>0</v>
      </c>
      <c r="CQ187" s="601"/>
      <c r="CR187" t="str">
        <f t="shared" si="904"/>
        <v/>
      </c>
      <c r="CS187" s="602" t="e">
        <f t="shared" si="907"/>
        <v>#N/A</v>
      </c>
      <c r="CT187" t="str">
        <f t="shared" si="905"/>
        <v/>
      </c>
      <c r="CU187" t="str">
        <f t="shared" si="906"/>
        <v/>
      </c>
      <c r="CW187" s="9">
        <f t="shared" si="1088"/>
        <v>0</v>
      </c>
      <c r="CX187" s="9">
        <f t="shared" si="1088"/>
        <v>0</v>
      </c>
      <c r="CY187" s="9">
        <f t="shared" si="1057"/>
        <v>0</v>
      </c>
      <c r="CZ187" s="9">
        <f t="shared" si="1089"/>
        <v>0</v>
      </c>
      <c r="DA187" s="9">
        <f t="shared" si="1089"/>
        <v>0</v>
      </c>
      <c r="DB187" s="9">
        <f t="shared" si="1058"/>
        <v>0</v>
      </c>
      <c r="DC187" s="9">
        <f t="shared" si="1090"/>
        <v>0</v>
      </c>
      <c r="DD187" s="9">
        <f t="shared" si="1090"/>
        <v>0</v>
      </c>
      <c r="DE187" s="9">
        <f t="shared" si="1059"/>
        <v>0</v>
      </c>
      <c r="DF187" s="9">
        <f t="shared" si="1091"/>
        <v>0</v>
      </c>
      <c r="DG187" s="9">
        <f t="shared" si="1092"/>
        <v>0</v>
      </c>
      <c r="DH187" s="9">
        <f t="shared" si="1093"/>
        <v>0</v>
      </c>
      <c r="DI187" s="9">
        <f t="shared" si="1094"/>
        <v>0</v>
      </c>
      <c r="DJ187" s="9">
        <f t="shared" si="1094"/>
        <v>0</v>
      </c>
      <c r="DK187" s="9">
        <f t="shared" si="1060"/>
        <v>0</v>
      </c>
      <c r="DL187" s="9">
        <f t="shared" si="1095"/>
        <v>0</v>
      </c>
      <c r="DM187" s="9">
        <f t="shared" si="1095"/>
        <v>0</v>
      </c>
      <c r="DN187" s="9">
        <f t="shared" si="1061"/>
        <v>0</v>
      </c>
      <c r="DO187" s="9">
        <f t="shared" si="1096"/>
        <v>0</v>
      </c>
      <c r="DP187" s="9">
        <f t="shared" si="1096"/>
        <v>0</v>
      </c>
      <c r="DQ187" s="9">
        <f t="shared" si="1062"/>
        <v>0</v>
      </c>
      <c r="DR187" s="9">
        <f t="shared" si="1097"/>
        <v>0</v>
      </c>
      <c r="DS187" s="9">
        <f t="shared" si="1098"/>
        <v>0</v>
      </c>
      <c r="DT187" s="9">
        <f t="shared" si="1099"/>
        <v>0</v>
      </c>
      <c r="DU187" s="9">
        <f t="shared" si="1100"/>
        <v>0</v>
      </c>
      <c r="DV187" s="9">
        <f t="shared" si="1100"/>
        <v>0</v>
      </c>
      <c r="DW187" s="9">
        <f t="shared" si="1063"/>
        <v>0</v>
      </c>
      <c r="DX187" s="9">
        <f t="shared" si="1101"/>
        <v>0</v>
      </c>
      <c r="DY187" s="9">
        <f t="shared" si="1101"/>
        <v>0</v>
      </c>
      <c r="DZ187" s="9">
        <f t="shared" si="1064"/>
        <v>0</v>
      </c>
      <c r="EA187" s="9">
        <f t="shared" si="1102"/>
        <v>0</v>
      </c>
      <c r="EB187" s="9">
        <f t="shared" si="1102"/>
        <v>0</v>
      </c>
      <c r="EC187" s="9">
        <f t="shared" si="1065"/>
        <v>0</v>
      </c>
      <c r="ED187" s="9">
        <f t="shared" si="1103"/>
        <v>0</v>
      </c>
      <c r="EE187" s="9">
        <f t="shared" si="1104"/>
        <v>0</v>
      </c>
      <c r="EF187" s="9">
        <f t="shared" si="1105"/>
        <v>0</v>
      </c>
      <c r="EG187" s="9">
        <f t="shared" si="1106"/>
        <v>0</v>
      </c>
      <c r="EH187" s="9">
        <f t="shared" si="1106"/>
        <v>0</v>
      </c>
      <c r="EI187" s="9">
        <f t="shared" si="1066"/>
        <v>0</v>
      </c>
      <c r="EJ187" s="9">
        <f t="shared" si="1107"/>
        <v>0</v>
      </c>
      <c r="EK187" s="9">
        <f t="shared" si="1107"/>
        <v>0</v>
      </c>
      <c r="EL187" s="9">
        <f t="shared" si="1067"/>
        <v>0</v>
      </c>
      <c r="EM187" s="9">
        <f t="shared" si="1108"/>
        <v>0</v>
      </c>
      <c r="EN187" s="9">
        <f t="shared" si="1108"/>
        <v>0</v>
      </c>
      <c r="EO187" s="9">
        <f t="shared" si="1068"/>
        <v>0</v>
      </c>
      <c r="EP187" s="9">
        <f t="shared" si="1109"/>
        <v>0</v>
      </c>
      <c r="EQ187" s="9">
        <f t="shared" si="1110"/>
        <v>0</v>
      </c>
      <c r="ER187" s="9">
        <f t="shared" si="1111"/>
        <v>0</v>
      </c>
      <c r="ES187" s="602"/>
    </row>
    <row r="188" spans="2:149" hidden="1" outlineLevel="1" x14ac:dyDescent="0.25">
      <c r="B188" s="601"/>
      <c r="C188" s="23"/>
      <c r="D188" s="602" t="str">
        <f t="shared" si="908"/>
        <v/>
      </c>
      <c r="F188" t="str">
        <f t="shared" si="1053"/>
        <v/>
      </c>
      <c r="H188" s="9">
        <f t="shared" si="1069"/>
        <v>0</v>
      </c>
      <c r="I188" s="9">
        <f ca="1">SUMIF(Cards_selection_BPL,$C188,INDIRECT(Index!$P$16))</f>
        <v>0</v>
      </c>
      <c r="J188" s="120">
        <f t="shared" ca="1" si="1070"/>
        <v>0</v>
      </c>
      <c r="L188" s="9">
        <f t="shared" si="1071"/>
        <v>0</v>
      </c>
      <c r="M188" s="9">
        <f ca="1">IF(LEFT($L$6,2)="Q1",SUMIF(Cards_selection_BPL,$C188,INDIRECT(Index!$Q$16)),IF(LEFT($L$6,2)="Q2",SUMIF(Cards_selection_BPL,$C188,INDIRECT(Index!$Q$16))-SUMIF(Cards_selection_BPL,$C188,Balance_bplm_03),IF(LEFT($L$6,2)="Q3",SUMIF(Cards_selection_BPL,$C188,INDIRECT(Index!$Q$16))-SUMIF(Cards_selection_BPL,$C188,Balance_bplm_06),IF(LEFT($L$6,2)="Q4",SUMIF(Cards_selection_BPL,$C188,INDIRECT(Index!$Q$16))-SUMIF(Cards_selection_BPL,$C188,Balance_bplm_09),0))))</f>
        <v>0</v>
      </c>
      <c r="N188" s="120">
        <f t="shared" ca="1" si="1072"/>
        <v>0</v>
      </c>
      <c r="P188" s="9">
        <f t="shared" si="1073"/>
        <v>0</v>
      </c>
      <c r="Q188" s="9">
        <f ca="1">SUMIF(Cards_selection_BPL,$C188,INDIRECT(Index!$Q$16))</f>
        <v>0</v>
      </c>
      <c r="R188" s="120">
        <f t="shared" ca="1" si="1074"/>
        <v>0</v>
      </c>
      <c r="S188" s="602"/>
      <c r="U188" s="601"/>
      <c r="V188" s="64"/>
      <c r="W188" s="64"/>
      <c r="X188" s="9">
        <f t="shared" si="1054"/>
        <v>0</v>
      </c>
      <c r="Y188" s="9">
        <f t="shared" si="1075"/>
        <v>0</v>
      </c>
      <c r="Z188" s="9">
        <f t="shared" si="1076"/>
        <v>0</v>
      </c>
      <c r="AA188" s="9">
        <f t="shared" si="1077"/>
        <v>0</v>
      </c>
      <c r="AB188" s="9">
        <f t="shared" si="1078"/>
        <v>0</v>
      </c>
      <c r="AC188" s="9">
        <f t="shared" si="1079"/>
        <v>0</v>
      </c>
      <c r="AD188" s="9">
        <f t="shared" si="1080"/>
        <v>0</v>
      </c>
      <c r="AE188" s="9">
        <f t="shared" si="1081"/>
        <v>0</v>
      </c>
      <c r="AF188" s="827">
        <f t="shared" si="1082"/>
        <v>0</v>
      </c>
      <c r="AG188" s="9">
        <f t="shared" si="1083"/>
        <v>0</v>
      </c>
      <c r="AH188" s="9">
        <f t="shared" si="1084"/>
        <v>0</v>
      </c>
      <c r="AI188" s="827">
        <f t="shared" si="1085"/>
        <v>0</v>
      </c>
      <c r="AJ188" s="602"/>
      <c r="AL188" s="601"/>
      <c r="AM188" s="882">
        <f t="shared" si="1086"/>
        <v>0</v>
      </c>
      <c r="AN188" s="9">
        <f t="shared" si="1055"/>
        <v>0</v>
      </c>
      <c r="AO188" s="602"/>
      <c r="AR188" s="601" t="str">
        <f t="shared" si="909"/>
        <v/>
      </c>
      <c r="AS188" t="str">
        <f t="shared" si="910"/>
        <v/>
      </c>
      <c r="AT188" s="602" t="str">
        <f t="shared" si="811"/>
        <v/>
      </c>
      <c r="AU188" t="str">
        <f t="shared" si="911"/>
        <v/>
      </c>
      <c r="AV188" t="str">
        <f t="shared" si="912"/>
        <v/>
      </c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02"/>
      <c r="BS188" s="615">
        <f t="shared" si="1056"/>
        <v>0</v>
      </c>
      <c r="BT188" s="9">
        <f t="shared" si="1056"/>
        <v>0</v>
      </c>
      <c r="BU188" s="9">
        <f t="shared" si="1087"/>
        <v>0</v>
      </c>
      <c r="BV188" s="9">
        <f t="shared" si="1056"/>
        <v>0</v>
      </c>
      <c r="BW188" s="9">
        <f t="shared" si="1087"/>
        <v>0</v>
      </c>
      <c r="BX188" s="9">
        <f t="shared" si="1056"/>
        <v>0</v>
      </c>
      <c r="BY188" s="9">
        <f t="shared" si="1087"/>
        <v>0</v>
      </c>
      <c r="BZ188" s="9">
        <f t="shared" si="1056"/>
        <v>0</v>
      </c>
      <c r="CA188" s="9">
        <f t="shared" si="1087"/>
        <v>0</v>
      </c>
      <c r="CB188" s="9">
        <f t="shared" si="1056"/>
        <v>0</v>
      </c>
      <c r="CC188" s="9">
        <f t="shared" si="1087"/>
        <v>0</v>
      </c>
      <c r="CD188" s="9">
        <f t="shared" si="1056"/>
        <v>0</v>
      </c>
      <c r="CE188" s="9">
        <f t="shared" si="1087"/>
        <v>0</v>
      </c>
      <c r="CF188" s="9">
        <f t="shared" si="1056"/>
        <v>0</v>
      </c>
      <c r="CG188" s="9">
        <f t="shared" si="1087"/>
        <v>0</v>
      </c>
      <c r="CH188" s="9">
        <f t="shared" si="1056"/>
        <v>0</v>
      </c>
      <c r="CI188" s="9">
        <f t="shared" si="1087"/>
        <v>0</v>
      </c>
      <c r="CJ188" s="9">
        <f t="shared" si="1056"/>
        <v>0</v>
      </c>
      <c r="CK188" s="9">
        <f t="shared" si="1087"/>
        <v>0</v>
      </c>
      <c r="CL188" s="9">
        <f t="shared" si="1056"/>
        <v>0</v>
      </c>
      <c r="CM188" s="9">
        <f t="shared" si="1087"/>
        <v>0</v>
      </c>
      <c r="CN188" s="9">
        <f t="shared" si="1056"/>
        <v>0</v>
      </c>
      <c r="CO188" s="616">
        <f t="shared" si="1087"/>
        <v>0</v>
      </c>
      <c r="CQ188" s="601"/>
      <c r="CR188" t="str">
        <f t="shared" si="904"/>
        <v/>
      </c>
      <c r="CS188" s="602" t="e">
        <f t="shared" si="907"/>
        <v>#N/A</v>
      </c>
      <c r="CT188" t="str">
        <f t="shared" si="905"/>
        <v/>
      </c>
      <c r="CU188" t="str">
        <f t="shared" si="906"/>
        <v/>
      </c>
      <c r="CW188" s="9">
        <f t="shared" si="1088"/>
        <v>0</v>
      </c>
      <c r="CX188" s="9">
        <f t="shared" si="1088"/>
        <v>0</v>
      </c>
      <c r="CY188" s="9">
        <f t="shared" si="1057"/>
        <v>0</v>
      </c>
      <c r="CZ188" s="9">
        <f t="shared" si="1089"/>
        <v>0</v>
      </c>
      <c r="DA188" s="9">
        <f t="shared" si="1089"/>
        <v>0</v>
      </c>
      <c r="DB188" s="9">
        <f t="shared" si="1058"/>
        <v>0</v>
      </c>
      <c r="DC188" s="9">
        <f t="shared" si="1090"/>
        <v>0</v>
      </c>
      <c r="DD188" s="9">
        <f t="shared" si="1090"/>
        <v>0</v>
      </c>
      <c r="DE188" s="9">
        <f t="shared" si="1059"/>
        <v>0</v>
      </c>
      <c r="DF188" s="9">
        <f t="shared" si="1091"/>
        <v>0</v>
      </c>
      <c r="DG188" s="9">
        <f t="shared" si="1092"/>
        <v>0</v>
      </c>
      <c r="DH188" s="9">
        <f t="shared" si="1093"/>
        <v>0</v>
      </c>
      <c r="DI188" s="9">
        <f t="shared" si="1094"/>
        <v>0</v>
      </c>
      <c r="DJ188" s="9">
        <f t="shared" si="1094"/>
        <v>0</v>
      </c>
      <c r="DK188" s="9">
        <f t="shared" si="1060"/>
        <v>0</v>
      </c>
      <c r="DL188" s="9">
        <f t="shared" si="1095"/>
        <v>0</v>
      </c>
      <c r="DM188" s="9">
        <f t="shared" si="1095"/>
        <v>0</v>
      </c>
      <c r="DN188" s="9">
        <f t="shared" si="1061"/>
        <v>0</v>
      </c>
      <c r="DO188" s="9">
        <f t="shared" si="1096"/>
        <v>0</v>
      </c>
      <c r="DP188" s="9">
        <f t="shared" si="1096"/>
        <v>0</v>
      </c>
      <c r="DQ188" s="9">
        <f t="shared" si="1062"/>
        <v>0</v>
      </c>
      <c r="DR188" s="9">
        <f t="shared" si="1097"/>
        <v>0</v>
      </c>
      <c r="DS188" s="9">
        <f t="shared" si="1098"/>
        <v>0</v>
      </c>
      <c r="DT188" s="9">
        <f t="shared" si="1099"/>
        <v>0</v>
      </c>
      <c r="DU188" s="9">
        <f t="shared" si="1100"/>
        <v>0</v>
      </c>
      <c r="DV188" s="9">
        <f t="shared" si="1100"/>
        <v>0</v>
      </c>
      <c r="DW188" s="9">
        <f t="shared" si="1063"/>
        <v>0</v>
      </c>
      <c r="DX188" s="9">
        <f t="shared" si="1101"/>
        <v>0</v>
      </c>
      <c r="DY188" s="9">
        <f t="shared" si="1101"/>
        <v>0</v>
      </c>
      <c r="DZ188" s="9">
        <f t="shared" si="1064"/>
        <v>0</v>
      </c>
      <c r="EA188" s="9">
        <f t="shared" si="1102"/>
        <v>0</v>
      </c>
      <c r="EB188" s="9">
        <f t="shared" si="1102"/>
        <v>0</v>
      </c>
      <c r="EC188" s="9">
        <f t="shared" si="1065"/>
        <v>0</v>
      </c>
      <c r="ED188" s="9">
        <f t="shared" si="1103"/>
        <v>0</v>
      </c>
      <c r="EE188" s="9">
        <f t="shared" si="1104"/>
        <v>0</v>
      </c>
      <c r="EF188" s="9">
        <f t="shared" si="1105"/>
        <v>0</v>
      </c>
      <c r="EG188" s="9">
        <f t="shared" si="1106"/>
        <v>0</v>
      </c>
      <c r="EH188" s="9">
        <f t="shared" si="1106"/>
        <v>0</v>
      </c>
      <c r="EI188" s="9">
        <f t="shared" si="1066"/>
        <v>0</v>
      </c>
      <c r="EJ188" s="9">
        <f t="shared" si="1107"/>
        <v>0</v>
      </c>
      <c r="EK188" s="9">
        <f t="shared" si="1107"/>
        <v>0</v>
      </c>
      <c r="EL188" s="9">
        <f t="shared" si="1067"/>
        <v>0</v>
      </c>
      <c r="EM188" s="9">
        <f t="shared" si="1108"/>
        <v>0</v>
      </c>
      <c r="EN188" s="9">
        <f t="shared" si="1108"/>
        <v>0</v>
      </c>
      <c r="EO188" s="9">
        <f t="shared" si="1068"/>
        <v>0</v>
      </c>
      <c r="EP188" s="9">
        <f t="shared" si="1109"/>
        <v>0</v>
      </c>
      <c r="EQ188" s="9">
        <f t="shared" si="1110"/>
        <v>0</v>
      </c>
      <c r="ER188" s="9">
        <f t="shared" si="1111"/>
        <v>0</v>
      </c>
      <c r="ES188" s="602"/>
    </row>
    <row r="189" spans="2:149" hidden="1" outlineLevel="1" x14ac:dyDescent="0.25">
      <c r="B189" s="601"/>
      <c r="C189" s="23"/>
      <c r="D189" s="602" t="str">
        <f t="shared" si="908"/>
        <v/>
      </c>
      <c r="F189" t="str">
        <f t="shared" si="1053"/>
        <v/>
      </c>
      <c r="H189" s="9">
        <f t="shared" si="1069"/>
        <v>0</v>
      </c>
      <c r="I189" s="9">
        <f ca="1">SUMIF(Cards_selection_BPL,$C189,INDIRECT(Index!$P$16))</f>
        <v>0</v>
      </c>
      <c r="J189" s="120">
        <f t="shared" ca="1" si="1070"/>
        <v>0</v>
      </c>
      <c r="L189" s="9">
        <f t="shared" si="1071"/>
        <v>0</v>
      </c>
      <c r="M189" s="9">
        <f ca="1">IF(LEFT($L$6,2)="Q1",SUMIF(Cards_selection_BPL,$C189,INDIRECT(Index!$Q$16)),IF(LEFT($L$6,2)="Q2",SUMIF(Cards_selection_BPL,$C189,INDIRECT(Index!$Q$16))-SUMIF(Cards_selection_BPL,$C189,Balance_bplm_03),IF(LEFT($L$6,2)="Q3",SUMIF(Cards_selection_BPL,$C189,INDIRECT(Index!$Q$16))-SUMIF(Cards_selection_BPL,$C189,Balance_bplm_06),IF(LEFT($L$6,2)="Q4",SUMIF(Cards_selection_BPL,$C189,INDIRECT(Index!$Q$16))-SUMIF(Cards_selection_BPL,$C189,Balance_bplm_09),0))))</f>
        <v>0</v>
      </c>
      <c r="N189" s="120">
        <f t="shared" ca="1" si="1072"/>
        <v>0</v>
      </c>
      <c r="P189" s="9">
        <f t="shared" si="1073"/>
        <v>0</v>
      </c>
      <c r="Q189" s="9">
        <f ca="1">SUMIF(Cards_selection_BPL,$C189,INDIRECT(Index!$Q$16))</f>
        <v>0</v>
      </c>
      <c r="R189" s="120">
        <f t="shared" ca="1" si="1074"/>
        <v>0</v>
      </c>
      <c r="S189" s="602"/>
      <c r="U189" s="601"/>
      <c r="V189" s="64"/>
      <c r="W189" s="64"/>
      <c r="X189" s="9">
        <f t="shared" si="1054"/>
        <v>0</v>
      </c>
      <c r="Y189" s="9">
        <f t="shared" si="1075"/>
        <v>0</v>
      </c>
      <c r="Z189" s="9">
        <f t="shared" si="1076"/>
        <v>0</v>
      </c>
      <c r="AA189" s="9">
        <f t="shared" si="1077"/>
        <v>0</v>
      </c>
      <c r="AB189" s="9">
        <f t="shared" si="1078"/>
        <v>0</v>
      </c>
      <c r="AC189" s="9">
        <f t="shared" si="1079"/>
        <v>0</v>
      </c>
      <c r="AD189" s="9">
        <f t="shared" si="1080"/>
        <v>0</v>
      </c>
      <c r="AE189" s="9">
        <f t="shared" si="1081"/>
        <v>0</v>
      </c>
      <c r="AF189" s="827">
        <f t="shared" si="1082"/>
        <v>0</v>
      </c>
      <c r="AG189" s="9">
        <f t="shared" si="1083"/>
        <v>0</v>
      </c>
      <c r="AH189" s="9">
        <f t="shared" si="1084"/>
        <v>0</v>
      </c>
      <c r="AI189" s="827">
        <f t="shared" si="1085"/>
        <v>0</v>
      </c>
      <c r="AJ189" s="602"/>
      <c r="AL189" s="601"/>
      <c r="AM189" s="882">
        <f t="shared" si="1086"/>
        <v>0</v>
      </c>
      <c r="AN189" s="9">
        <f t="shared" si="1055"/>
        <v>0</v>
      </c>
      <c r="AO189" s="602"/>
      <c r="AR189" s="601" t="str">
        <f t="shared" si="909"/>
        <v/>
      </c>
      <c r="AS189" t="str">
        <f t="shared" si="910"/>
        <v/>
      </c>
      <c r="AT189" s="602" t="str">
        <f t="shared" ref="AT189:AT252" si="1112">IFERROR(IF($AS189&lt;=30,"",INDEX(Opex_expense_Type,MATCH($AS189,Index_card_code,0))),"")</f>
        <v/>
      </c>
      <c r="AU189" t="str">
        <f t="shared" si="911"/>
        <v/>
      </c>
      <c r="AV189" t="str">
        <f t="shared" si="912"/>
        <v/>
      </c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02"/>
      <c r="BS189" s="615">
        <f t="shared" si="1056"/>
        <v>0</v>
      </c>
      <c r="BT189" s="9">
        <f t="shared" si="1056"/>
        <v>0</v>
      </c>
      <c r="BU189" s="9">
        <f t="shared" si="1087"/>
        <v>0</v>
      </c>
      <c r="BV189" s="9">
        <f t="shared" si="1056"/>
        <v>0</v>
      </c>
      <c r="BW189" s="9">
        <f t="shared" si="1087"/>
        <v>0</v>
      </c>
      <c r="BX189" s="9">
        <f t="shared" si="1056"/>
        <v>0</v>
      </c>
      <c r="BY189" s="9">
        <f t="shared" si="1087"/>
        <v>0</v>
      </c>
      <c r="BZ189" s="9">
        <f t="shared" si="1056"/>
        <v>0</v>
      </c>
      <c r="CA189" s="9">
        <f t="shared" si="1087"/>
        <v>0</v>
      </c>
      <c r="CB189" s="9">
        <f t="shared" si="1056"/>
        <v>0</v>
      </c>
      <c r="CC189" s="9">
        <f t="shared" si="1087"/>
        <v>0</v>
      </c>
      <c r="CD189" s="9">
        <f t="shared" si="1056"/>
        <v>0</v>
      </c>
      <c r="CE189" s="9">
        <f t="shared" si="1087"/>
        <v>0</v>
      </c>
      <c r="CF189" s="9">
        <f t="shared" si="1056"/>
        <v>0</v>
      </c>
      <c r="CG189" s="9">
        <f t="shared" si="1087"/>
        <v>0</v>
      </c>
      <c r="CH189" s="9">
        <f t="shared" si="1056"/>
        <v>0</v>
      </c>
      <c r="CI189" s="9">
        <f t="shared" si="1087"/>
        <v>0</v>
      </c>
      <c r="CJ189" s="9">
        <f t="shared" si="1056"/>
        <v>0</v>
      </c>
      <c r="CK189" s="9">
        <f t="shared" si="1087"/>
        <v>0</v>
      </c>
      <c r="CL189" s="9">
        <f t="shared" si="1056"/>
        <v>0</v>
      </c>
      <c r="CM189" s="9">
        <f t="shared" si="1087"/>
        <v>0</v>
      </c>
      <c r="CN189" s="9">
        <f t="shared" si="1056"/>
        <v>0</v>
      </c>
      <c r="CO189" s="616">
        <f t="shared" si="1087"/>
        <v>0</v>
      </c>
      <c r="CQ189" s="601"/>
      <c r="CR189" t="str">
        <f t="shared" si="904"/>
        <v/>
      </c>
      <c r="CS189" s="602" t="e">
        <f t="shared" si="907"/>
        <v>#N/A</v>
      </c>
      <c r="CT189" t="str">
        <f t="shared" si="905"/>
        <v/>
      </c>
      <c r="CU189" t="str">
        <f t="shared" si="906"/>
        <v/>
      </c>
      <c r="CW189" s="9">
        <f t="shared" si="1088"/>
        <v>0</v>
      </c>
      <c r="CX189" s="9">
        <f t="shared" si="1088"/>
        <v>0</v>
      </c>
      <c r="CY189" s="9">
        <f t="shared" si="1057"/>
        <v>0</v>
      </c>
      <c r="CZ189" s="9">
        <f t="shared" si="1089"/>
        <v>0</v>
      </c>
      <c r="DA189" s="9">
        <f t="shared" si="1089"/>
        <v>0</v>
      </c>
      <c r="DB189" s="9">
        <f t="shared" si="1058"/>
        <v>0</v>
      </c>
      <c r="DC189" s="9">
        <f t="shared" si="1090"/>
        <v>0</v>
      </c>
      <c r="DD189" s="9">
        <f t="shared" si="1090"/>
        <v>0</v>
      </c>
      <c r="DE189" s="9">
        <f t="shared" si="1059"/>
        <v>0</v>
      </c>
      <c r="DF189" s="9">
        <f t="shared" si="1091"/>
        <v>0</v>
      </c>
      <c r="DG189" s="9">
        <f t="shared" si="1092"/>
        <v>0</v>
      </c>
      <c r="DH189" s="9">
        <f t="shared" si="1093"/>
        <v>0</v>
      </c>
      <c r="DI189" s="9">
        <f t="shared" si="1094"/>
        <v>0</v>
      </c>
      <c r="DJ189" s="9">
        <f t="shared" si="1094"/>
        <v>0</v>
      </c>
      <c r="DK189" s="9">
        <f t="shared" si="1060"/>
        <v>0</v>
      </c>
      <c r="DL189" s="9">
        <f t="shared" si="1095"/>
        <v>0</v>
      </c>
      <c r="DM189" s="9">
        <f t="shared" si="1095"/>
        <v>0</v>
      </c>
      <c r="DN189" s="9">
        <f t="shared" si="1061"/>
        <v>0</v>
      </c>
      <c r="DO189" s="9">
        <f t="shared" si="1096"/>
        <v>0</v>
      </c>
      <c r="DP189" s="9">
        <f t="shared" si="1096"/>
        <v>0</v>
      </c>
      <c r="DQ189" s="9">
        <f t="shared" si="1062"/>
        <v>0</v>
      </c>
      <c r="DR189" s="9">
        <f t="shared" si="1097"/>
        <v>0</v>
      </c>
      <c r="DS189" s="9">
        <f t="shared" si="1098"/>
        <v>0</v>
      </c>
      <c r="DT189" s="9">
        <f t="shared" si="1099"/>
        <v>0</v>
      </c>
      <c r="DU189" s="9">
        <f t="shared" si="1100"/>
        <v>0</v>
      </c>
      <c r="DV189" s="9">
        <f t="shared" si="1100"/>
        <v>0</v>
      </c>
      <c r="DW189" s="9">
        <f t="shared" si="1063"/>
        <v>0</v>
      </c>
      <c r="DX189" s="9">
        <f t="shared" si="1101"/>
        <v>0</v>
      </c>
      <c r="DY189" s="9">
        <f t="shared" si="1101"/>
        <v>0</v>
      </c>
      <c r="DZ189" s="9">
        <f t="shared" si="1064"/>
        <v>0</v>
      </c>
      <c r="EA189" s="9">
        <f t="shared" si="1102"/>
        <v>0</v>
      </c>
      <c r="EB189" s="9">
        <f t="shared" si="1102"/>
        <v>0</v>
      </c>
      <c r="EC189" s="9">
        <f t="shared" si="1065"/>
        <v>0</v>
      </c>
      <c r="ED189" s="9">
        <f t="shared" si="1103"/>
        <v>0</v>
      </c>
      <c r="EE189" s="9">
        <f t="shared" si="1104"/>
        <v>0</v>
      </c>
      <c r="EF189" s="9">
        <f t="shared" si="1105"/>
        <v>0</v>
      </c>
      <c r="EG189" s="9">
        <f t="shared" si="1106"/>
        <v>0</v>
      </c>
      <c r="EH189" s="9">
        <f t="shared" si="1106"/>
        <v>0</v>
      </c>
      <c r="EI189" s="9">
        <f t="shared" si="1066"/>
        <v>0</v>
      </c>
      <c r="EJ189" s="9">
        <f t="shared" si="1107"/>
        <v>0</v>
      </c>
      <c r="EK189" s="9">
        <f t="shared" si="1107"/>
        <v>0</v>
      </c>
      <c r="EL189" s="9">
        <f t="shared" si="1067"/>
        <v>0</v>
      </c>
      <c r="EM189" s="9">
        <f t="shared" si="1108"/>
        <v>0</v>
      </c>
      <c r="EN189" s="9">
        <f t="shared" si="1108"/>
        <v>0</v>
      </c>
      <c r="EO189" s="9">
        <f t="shared" si="1068"/>
        <v>0</v>
      </c>
      <c r="EP189" s="9">
        <f t="shared" si="1109"/>
        <v>0</v>
      </c>
      <c r="EQ189" s="9">
        <f t="shared" si="1110"/>
        <v>0</v>
      </c>
      <c r="ER189" s="9">
        <f t="shared" si="1111"/>
        <v>0</v>
      </c>
      <c r="ES189" s="602"/>
    </row>
    <row r="190" spans="2:149" hidden="1" outlineLevel="1" x14ac:dyDescent="0.25">
      <c r="B190" s="601"/>
      <c r="C190" s="23"/>
      <c r="D190" s="602" t="str">
        <f t="shared" si="908"/>
        <v/>
      </c>
      <c r="F190" t="str">
        <f t="shared" si="1053"/>
        <v/>
      </c>
      <c r="H190" s="9">
        <f t="shared" si="1069"/>
        <v>0</v>
      </c>
      <c r="I190" s="9">
        <f ca="1">SUMIF(Cards_selection_BPL,$C190,INDIRECT(Index!$P$16))</f>
        <v>0</v>
      </c>
      <c r="J190" s="120">
        <f t="shared" ca="1" si="1070"/>
        <v>0</v>
      </c>
      <c r="L190" s="9">
        <f t="shared" si="1071"/>
        <v>0</v>
      </c>
      <c r="M190" s="9">
        <f ca="1">IF(LEFT($L$6,2)="Q1",SUMIF(Cards_selection_BPL,$C190,INDIRECT(Index!$Q$16)),IF(LEFT($L$6,2)="Q2",SUMIF(Cards_selection_BPL,$C190,INDIRECT(Index!$Q$16))-SUMIF(Cards_selection_BPL,$C190,Balance_bplm_03),IF(LEFT($L$6,2)="Q3",SUMIF(Cards_selection_BPL,$C190,INDIRECT(Index!$Q$16))-SUMIF(Cards_selection_BPL,$C190,Balance_bplm_06),IF(LEFT($L$6,2)="Q4",SUMIF(Cards_selection_BPL,$C190,INDIRECT(Index!$Q$16))-SUMIF(Cards_selection_BPL,$C190,Balance_bplm_09),0))))</f>
        <v>0</v>
      </c>
      <c r="N190" s="120">
        <f t="shared" ca="1" si="1072"/>
        <v>0</v>
      </c>
      <c r="P190" s="9">
        <f t="shared" si="1073"/>
        <v>0</v>
      </c>
      <c r="Q190" s="9">
        <f ca="1">SUMIF(Cards_selection_BPL,$C190,INDIRECT(Index!$Q$16))</f>
        <v>0</v>
      </c>
      <c r="R190" s="120">
        <f t="shared" ca="1" si="1074"/>
        <v>0</v>
      </c>
      <c r="S190" s="602"/>
      <c r="U190" s="601"/>
      <c r="V190" s="64"/>
      <c r="W190" s="64"/>
      <c r="X190" s="9">
        <f t="shared" si="1054"/>
        <v>0</v>
      </c>
      <c r="Y190" s="9">
        <f t="shared" si="1075"/>
        <v>0</v>
      </c>
      <c r="Z190" s="9">
        <f t="shared" si="1076"/>
        <v>0</v>
      </c>
      <c r="AA190" s="9">
        <f t="shared" si="1077"/>
        <v>0</v>
      </c>
      <c r="AB190" s="9">
        <f t="shared" si="1078"/>
        <v>0</v>
      </c>
      <c r="AC190" s="9">
        <f t="shared" si="1079"/>
        <v>0</v>
      </c>
      <c r="AD190" s="9">
        <f t="shared" si="1080"/>
        <v>0</v>
      </c>
      <c r="AE190" s="9">
        <f t="shared" si="1081"/>
        <v>0</v>
      </c>
      <c r="AF190" s="827">
        <f t="shared" si="1082"/>
        <v>0</v>
      </c>
      <c r="AG190" s="9">
        <f t="shared" si="1083"/>
        <v>0</v>
      </c>
      <c r="AH190" s="9">
        <f t="shared" si="1084"/>
        <v>0</v>
      </c>
      <c r="AI190" s="827">
        <f t="shared" si="1085"/>
        <v>0</v>
      </c>
      <c r="AJ190" s="602"/>
      <c r="AL190" s="601"/>
      <c r="AM190" s="882">
        <f t="shared" si="1086"/>
        <v>0</v>
      </c>
      <c r="AN190" s="9">
        <f t="shared" si="1055"/>
        <v>0</v>
      </c>
      <c r="AO190" s="602"/>
      <c r="AR190" s="601" t="str">
        <f t="shared" si="909"/>
        <v/>
      </c>
      <c r="AS190" t="str">
        <f t="shared" si="910"/>
        <v/>
      </c>
      <c r="AT190" s="602" t="str">
        <f t="shared" si="1112"/>
        <v/>
      </c>
      <c r="AU190" t="str">
        <f t="shared" si="911"/>
        <v/>
      </c>
      <c r="AV190" t="str">
        <f t="shared" si="912"/>
        <v/>
      </c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02"/>
      <c r="BS190" s="615">
        <f t="shared" si="1056"/>
        <v>0</v>
      </c>
      <c r="BT190" s="9">
        <f t="shared" si="1056"/>
        <v>0</v>
      </c>
      <c r="BU190" s="9">
        <f t="shared" si="1087"/>
        <v>0</v>
      </c>
      <c r="BV190" s="9">
        <f t="shared" si="1056"/>
        <v>0</v>
      </c>
      <c r="BW190" s="9">
        <f t="shared" si="1087"/>
        <v>0</v>
      </c>
      <c r="BX190" s="9">
        <f t="shared" si="1056"/>
        <v>0</v>
      </c>
      <c r="BY190" s="9">
        <f t="shared" si="1087"/>
        <v>0</v>
      </c>
      <c r="BZ190" s="9">
        <f t="shared" si="1056"/>
        <v>0</v>
      </c>
      <c r="CA190" s="9">
        <f t="shared" si="1087"/>
        <v>0</v>
      </c>
      <c r="CB190" s="9">
        <f t="shared" si="1056"/>
        <v>0</v>
      </c>
      <c r="CC190" s="9">
        <f t="shared" si="1087"/>
        <v>0</v>
      </c>
      <c r="CD190" s="9">
        <f t="shared" si="1056"/>
        <v>0</v>
      </c>
      <c r="CE190" s="9">
        <f t="shared" si="1087"/>
        <v>0</v>
      </c>
      <c r="CF190" s="9">
        <f t="shared" si="1056"/>
        <v>0</v>
      </c>
      <c r="CG190" s="9">
        <f t="shared" si="1087"/>
        <v>0</v>
      </c>
      <c r="CH190" s="9">
        <f t="shared" si="1056"/>
        <v>0</v>
      </c>
      <c r="CI190" s="9">
        <f t="shared" si="1087"/>
        <v>0</v>
      </c>
      <c r="CJ190" s="9">
        <f t="shared" si="1056"/>
        <v>0</v>
      </c>
      <c r="CK190" s="9">
        <f t="shared" si="1087"/>
        <v>0</v>
      </c>
      <c r="CL190" s="9">
        <f t="shared" si="1056"/>
        <v>0</v>
      </c>
      <c r="CM190" s="9">
        <f t="shared" si="1087"/>
        <v>0</v>
      </c>
      <c r="CN190" s="9">
        <f t="shared" si="1056"/>
        <v>0</v>
      </c>
      <c r="CO190" s="616">
        <f t="shared" si="1087"/>
        <v>0</v>
      </c>
      <c r="CQ190" s="601"/>
      <c r="CR190" t="str">
        <f t="shared" si="904"/>
        <v/>
      </c>
      <c r="CS190" s="602" t="e">
        <f t="shared" si="907"/>
        <v>#N/A</v>
      </c>
      <c r="CT190" t="str">
        <f t="shared" si="905"/>
        <v/>
      </c>
      <c r="CU190" t="str">
        <f t="shared" si="906"/>
        <v/>
      </c>
      <c r="CW190" s="9">
        <f t="shared" si="1088"/>
        <v>0</v>
      </c>
      <c r="CX190" s="9">
        <f t="shared" si="1088"/>
        <v>0</v>
      </c>
      <c r="CY190" s="9">
        <f t="shared" si="1057"/>
        <v>0</v>
      </c>
      <c r="CZ190" s="9">
        <f t="shared" si="1089"/>
        <v>0</v>
      </c>
      <c r="DA190" s="9">
        <f t="shared" si="1089"/>
        <v>0</v>
      </c>
      <c r="DB190" s="9">
        <f t="shared" si="1058"/>
        <v>0</v>
      </c>
      <c r="DC190" s="9">
        <f t="shared" si="1090"/>
        <v>0</v>
      </c>
      <c r="DD190" s="9">
        <f t="shared" si="1090"/>
        <v>0</v>
      </c>
      <c r="DE190" s="9">
        <f t="shared" si="1059"/>
        <v>0</v>
      </c>
      <c r="DF190" s="9">
        <f t="shared" si="1091"/>
        <v>0</v>
      </c>
      <c r="DG190" s="9">
        <f t="shared" si="1092"/>
        <v>0</v>
      </c>
      <c r="DH190" s="9">
        <f t="shared" si="1093"/>
        <v>0</v>
      </c>
      <c r="DI190" s="9">
        <f t="shared" si="1094"/>
        <v>0</v>
      </c>
      <c r="DJ190" s="9">
        <f t="shared" si="1094"/>
        <v>0</v>
      </c>
      <c r="DK190" s="9">
        <f t="shared" si="1060"/>
        <v>0</v>
      </c>
      <c r="DL190" s="9">
        <f t="shared" si="1095"/>
        <v>0</v>
      </c>
      <c r="DM190" s="9">
        <f t="shared" si="1095"/>
        <v>0</v>
      </c>
      <c r="DN190" s="9">
        <f t="shared" si="1061"/>
        <v>0</v>
      </c>
      <c r="DO190" s="9">
        <f t="shared" si="1096"/>
        <v>0</v>
      </c>
      <c r="DP190" s="9">
        <f t="shared" si="1096"/>
        <v>0</v>
      </c>
      <c r="DQ190" s="9">
        <f t="shared" si="1062"/>
        <v>0</v>
      </c>
      <c r="DR190" s="9">
        <f t="shared" si="1097"/>
        <v>0</v>
      </c>
      <c r="DS190" s="9">
        <f t="shared" si="1098"/>
        <v>0</v>
      </c>
      <c r="DT190" s="9">
        <f t="shared" si="1099"/>
        <v>0</v>
      </c>
      <c r="DU190" s="9">
        <f t="shared" si="1100"/>
        <v>0</v>
      </c>
      <c r="DV190" s="9">
        <f t="shared" si="1100"/>
        <v>0</v>
      </c>
      <c r="DW190" s="9">
        <f t="shared" si="1063"/>
        <v>0</v>
      </c>
      <c r="DX190" s="9">
        <f t="shared" si="1101"/>
        <v>0</v>
      </c>
      <c r="DY190" s="9">
        <f t="shared" si="1101"/>
        <v>0</v>
      </c>
      <c r="DZ190" s="9">
        <f t="shared" si="1064"/>
        <v>0</v>
      </c>
      <c r="EA190" s="9">
        <f t="shared" si="1102"/>
        <v>0</v>
      </c>
      <c r="EB190" s="9">
        <f t="shared" si="1102"/>
        <v>0</v>
      </c>
      <c r="EC190" s="9">
        <f t="shared" si="1065"/>
        <v>0</v>
      </c>
      <c r="ED190" s="9">
        <f t="shared" si="1103"/>
        <v>0</v>
      </c>
      <c r="EE190" s="9">
        <f t="shared" si="1104"/>
        <v>0</v>
      </c>
      <c r="EF190" s="9">
        <f t="shared" si="1105"/>
        <v>0</v>
      </c>
      <c r="EG190" s="9">
        <f t="shared" si="1106"/>
        <v>0</v>
      </c>
      <c r="EH190" s="9">
        <f t="shared" si="1106"/>
        <v>0</v>
      </c>
      <c r="EI190" s="9">
        <f t="shared" si="1066"/>
        <v>0</v>
      </c>
      <c r="EJ190" s="9">
        <f t="shared" si="1107"/>
        <v>0</v>
      </c>
      <c r="EK190" s="9">
        <f t="shared" si="1107"/>
        <v>0</v>
      </c>
      <c r="EL190" s="9">
        <f t="shared" si="1067"/>
        <v>0</v>
      </c>
      <c r="EM190" s="9">
        <f t="shared" si="1108"/>
        <v>0</v>
      </c>
      <c r="EN190" s="9">
        <f t="shared" si="1108"/>
        <v>0</v>
      </c>
      <c r="EO190" s="9">
        <f t="shared" si="1068"/>
        <v>0</v>
      </c>
      <c r="EP190" s="9">
        <f t="shared" si="1109"/>
        <v>0</v>
      </c>
      <c r="EQ190" s="9">
        <f t="shared" si="1110"/>
        <v>0</v>
      </c>
      <c r="ER190" s="9">
        <f t="shared" si="1111"/>
        <v>0</v>
      </c>
      <c r="ES190" s="602"/>
    </row>
    <row r="191" spans="2:149" hidden="1" outlineLevel="1" x14ac:dyDescent="0.25">
      <c r="B191" s="601"/>
      <c r="C191" s="23"/>
      <c r="D191" s="602" t="str">
        <f t="shared" si="908"/>
        <v/>
      </c>
      <c r="F191" t="str">
        <f t="shared" si="1053"/>
        <v/>
      </c>
      <c r="H191" s="9">
        <f t="shared" si="1069"/>
        <v>0</v>
      </c>
      <c r="I191" s="9">
        <f ca="1">SUMIF(Cards_selection_BPL,$C191,INDIRECT(Index!$P$16))</f>
        <v>0</v>
      </c>
      <c r="J191" s="120">
        <f t="shared" ca="1" si="1070"/>
        <v>0</v>
      </c>
      <c r="L191" s="9">
        <f t="shared" si="1071"/>
        <v>0</v>
      </c>
      <c r="M191" s="9">
        <f ca="1">IF(LEFT($L$6,2)="Q1",SUMIF(Cards_selection_BPL,$C191,INDIRECT(Index!$Q$16)),IF(LEFT($L$6,2)="Q2",SUMIF(Cards_selection_BPL,$C191,INDIRECT(Index!$Q$16))-SUMIF(Cards_selection_BPL,$C191,Balance_bplm_03),IF(LEFT($L$6,2)="Q3",SUMIF(Cards_selection_BPL,$C191,INDIRECT(Index!$Q$16))-SUMIF(Cards_selection_BPL,$C191,Balance_bplm_06),IF(LEFT($L$6,2)="Q4",SUMIF(Cards_selection_BPL,$C191,INDIRECT(Index!$Q$16))-SUMIF(Cards_selection_BPL,$C191,Balance_bplm_09),0))))</f>
        <v>0</v>
      </c>
      <c r="N191" s="120">
        <f t="shared" ca="1" si="1072"/>
        <v>0</v>
      </c>
      <c r="P191" s="9">
        <f t="shared" si="1073"/>
        <v>0</v>
      </c>
      <c r="Q191" s="9">
        <f ca="1">SUMIF(Cards_selection_BPL,$C191,INDIRECT(Index!$Q$16))</f>
        <v>0</v>
      </c>
      <c r="R191" s="120">
        <f t="shared" ca="1" si="1074"/>
        <v>0</v>
      </c>
      <c r="S191" s="602"/>
      <c r="U191" s="601"/>
      <c r="V191" s="64"/>
      <c r="W191" s="64"/>
      <c r="X191" s="9">
        <f t="shared" si="1054"/>
        <v>0</v>
      </c>
      <c r="Y191" s="9">
        <f t="shared" si="1075"/>
        <v>0</v>
      </c>
      <c r="Z191" s="9">
        <f t="shared" si="1076"/>
        <v>0</v>
      </c>
      <c r="AA191" s="9">
        <f t="shared" si="1077"/>
        <v>0</v>
      </c>
      <c r="AB191" s="9">
        <f t="shared" si="1078"/>
        <v>0</v>
      </c>
      <c r="AC191" s="9">
        <f t="shared" si="1079"/>
        <v>0</v>
      </c>
      <c r="AD191" s="9">
        <f t="shared" si="1080"/>
        <v>0</v>
      </c>
      <c r="AE191" s="9">
        <f t="shared" si="1081"/>
        <v>0</v>
      </c>
      <c r="AF191" s="827">
        <f t="shared" si="1082"/>
        <v>0</v>
      </c>
      <c r="AG191" s="9">
        <f t="shared" si="1083"/>
        <v>0</v>
      </c>
      <c r="AH191" s="9">
        <f t="shared" si="1084"/>
        <v>0</v>
      </c>
      <c r="AI191" s="827">
        <f t="shared" si="1085"/>
        <v>0</v>
      </c>
      <c r="AJ191" s="602"/>
      <c r="AL191" s="601"/>
      <c r="AM191" s="882">
        <f t="shared" si="1086"/>
        <v>0</v>
      </c>
      <c r="AN191" s="9">
        <f t="shared" si="1055"/>
        <v>0</v>
      </c>
      <c r="AO191" s="602"/>
      <c r="AR191" s="601" t="str">
        <f t="shared" si="909"/>
        <v/>
      </c>
      <c r="AS191" t="str">
        <f t="shared" si="910"/>
        <v/>
      </c>
      <c r="AT191" s="602" t="str">
        <f t="shared" si="1112"/>
        <v/>
      </c>
      <c r="AU191" t="str">
        <f t="shared" si="911"/>
        <v/>
      </c>
      <c r="AV191" t="str">
        <f t="shared" si="912"/>
        <v/>
      </c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02"/>
      <c r="BS191" s="615">
        <f t="shared" si="1056"/>
        <v>0</v>
      </c>
      <c r="BT191" s="9">
        <f t="shared" si="1056"/>
        <v>0</v>
      </c>
      <c r="BU191" s="9">
        <f t="shared" si="1087"/>
        <v>0</v>
      </c>
      <c r="BV191" s="9">
        <f t="shared" si="1056"/>
        <v>0</v>
      </c>
      <c r="BW191" s="9">
        <f t="shared" si="1087"/>
        <v>0</v>
      </c>
      <c r="BX191" s="9">
        <f t="shared" si="1056"/>
        <v>0</v>
      </c>
      <c r="BY191" s="9">
        <f t="shared" si="1087"/>
        <v>0</v>
      </c>
      <c r="BZ191" s="9">
        <f t="shared" si="1056"/>
        <v>0</v>
      </c>
      <c r="CA191" s="9">
        <f t="shared" si="1087"/>
        <v>0</v>
      </c>
      <c r="CB191" s="9">
        <f t="shared" si="1056"/>
        <v>0</v>
      </c>
      <c r="CC191" s="9">
        <f t="shared" si="1087"/>
        <v>0</v>
      </c>
      <c r="CD191" s="9">
        <f t="shared" si="1056"/>
        <v>0</v>
      </c>
      <c r="CE191" s="9">
        <f t="shared" si="1087"/>
        <v>0</v>
      </c>
      <c r="CF191" s="9">
        <f t="shared" si="1056"/>
        <v>0</v>
      </c>
      <c r="CG191" s="9">
        <f t="shared" si="1087"/>
        <v>0</v>
      </c>
      <c r="CH191" s="9">
        <f t="shared" si="1056"/>
        <v>0</v>
      </c>
      <c r="CI191" s="9">
        <f t="shared" si="1087"/>
        <v>0</v>
      </c>
      <c r="CJ191" s="9">
        <f t="shared" si="1056"/>
        <v>0</v>
      </c>
      <c r="CK191" s="9">
        <f t="shared" si="1087"/>
        <v>0</v>
      </c>
      <c r="CL191" s="9">
        <f t="shared" si="1056"/>
        <v>0</v>
      </c>
      <c r="CM191" s="9">
        <f t="shared" si="1087"/>
        <v>0</v>
      </c>
      <c r="CN191" s="9">
        <f t="shared" si="1056"/>
        <v>0</v>
      </c>
      <c r="CO191" s="616">
        <f t="shared" si="1087"/>
        <v>0</v>
      </c>
      <c r="CQ191" s="601"/>
      <c r="CR191" t="str">
        <f t="shared" si="904"/>
        <v/>
      </c>
      <c r="CS191" s="602" t="e">
        <f t="shared" si="907"/>
        <v>#N/A</v>
      </c>
      <c r="CT191" t="str">
        <f t="shared" si="905"/>
        <v/>
      </c>
      <c r="CU191" t="str">
        <f t="shared" si="906"/>
        <v/>
      </c>
      <c r="CW191" s="9">
        <f t="shared" si="1088"/>
        <v>0</v>
      </c>
      <c r="CX191" s="9">
        <f t="shared" si="1088"/>
        <v>0</v>
      </c>
      <c r="CY191" s="9">
        <f t="shared" si="1057"/>
        <v>0</v>
      </c>
      <c r="CZ191" s="9">
        <f t="shared" si="1089"/>
        <v>0</v>
      </c>
      <c r="DA191" s="9">
        <f t="shared" si="1089"/>
        <v>0</v>
      </c>
      <c r="DB191" s="9">
        <f t="shared" si="1058"/>
        <v>0</v>
      </c>
      <c r="DC191" s="9">
        <f t="shared" si="1090"/>
        <v>0</v>
      </c>
      <c r="DD191" s="9">
        <f t="shared" si="1090"/>
        <v>0</v>
      </c>
      <c r="DE191" s="9">
        <f t="shared" si="1059"/>
        <v>0</v>
      </c>
      <c r="DF191" s="9">
        <f t="shared" si="1091"/>
        <v>0</v>
      </c>
      <c r="DG191" s="9">
        <f t="shared" si="1092"/>
        <v>0</v>
      </c>
      <c r="DH191" s="9">
        <f t="shared" si="1093"/>
        <v>0</v>
      </c>
      <c r="DI191" s="9">
        <f t="shared" si="1094"/>
        <v>0</v>
      </c>
      <c r="DJ191" s="9">
        <f t="shared" si="1094"/>
        <v>0</v>
      </c>
      <c r="DK191" s="9">
        <f t="shared" si="1060"/>
        <v>0</v>
      </c>
      <c r="DL191" s="9">
        <f t="shared" si="1095"/>
        <v>0</v>
      </c>
      <c r="DM191" s="9">
        <f t="shared" si="1095"/>
        <v>0</v>
      </c>
      <c r="DN191" s="9">
        <f t="shared" si="1061"/>
        <v>0</v>
      </c>
      <c r="DO191" s="9">
        <f t="shared" si="1096"/>
        <v>0</v>
      </c>
      <c r="DP191" s="9">
        <f t="shared" si="1096"/>
        <v>0</v>
      </c>
      <c r="DQ191" s="9">
        <f t="shared" si="1062"/>
        <v>0</v>
      </c>
      <c r="DR191" s="9">
        <f t="shared" si="1097"/>
        <v>0</v>
      </c>
      <c r="DS191" s="9">
        <f t="shared" si="1098"/>
        <v>0</v>
      </c>
      <c r="DT191" s="9">
        <f t="shared" si="1099"/>
        <v>0</v>
      </c>
      <c r="DU191" s="9">
        <f t="shared" si="1100"/>
        <v>0</v>
      </c>
      <c r="DV191" s="9">
        <f t="shared" si="1100"/>
        <v>0</v>
      </c>
      <c r="DW191" s="9">
        <f t="shared" si="1063"/>
        <v>0</v>
      </c>
      <c r="DX191" s="9">
        <f t="shared" si="1101"/>
        <v>0</v>
      </c>
      <c r="DY191" s="9">
        <f t="shared" si="1101"/>
        <v>0</v>
      </c>
      <c r="DZ191" s="9">
        <f t="shared" si="1064"/>
        <v>0</v>
      </c>
      <c r="EA191" s="9">
        <f t="shared" si="1102"/>
        <v>0</v>
      </c>
      <c r="EB191" s="9">
        <f t="shared" si="1102"/>
        <v>0</v>
      </c>
      <c r="EC191" s="9">
        <f t="shared" si="1065"/>
        <v>0</v>
      </c>
      <c r="ED191" s="9">
        <f t="shared" si="1103"/>
        <v>0</v>
      </c>
      <c r="EE191" s="9">
        <f t="shared" si="1104"/>
        <v>0</v>
      </c>
      <c r="EF191" s="9">
        <f t="shared" si="1105"/>
        <v>0</v>
      </c>
      <c r="EG191" s="9">
        <f t="shared" si="1106"/>
        <v>0</v>
      </c>
      <c r="EH191" s="9">
        <f t="shared" si="1106"/>
        <v>0</v>
      </c>
      <c r="EI191" s="9">
        <f t="shared" si="1066"/>
        <v>0</v>
      </c>
      <c r="EJ191" s="9">
        <f t="shared" si="1107"/>
        <v>0</v>
      </c>
      <c r="EK191" s="9">
        <f t="shared" si="1107"/>
        <v>0</v>
      </c>
      <c r="EL191" s="9">
        <f t="shared" si="1067"/>
        <v>0</v>
      </c>
      <c r="EM191" s="9">
        <f t="shared" si="1108"/>
        <v>0</v>
      </c>
      <c r="EN191" s="9">
        <f t="shared" si="1108"/>
        <v>0</v>
      </c>
      <c r="EO191" s="9">
        <f t="shared" si="1068"/>
        <v>0</v>
      </c>
      <c r="EP191" s="9">
        <f t="shared" si="1109"/>
        <v>0</v>
      </c>
      <c r="EQ191" s="9">
        <f t="shared" si="1110"/>
        <v>0</v>
      </c>
      <c r="ER191" s="9">
        <f t="shared" si="1111"/>
        <v>0</v>
      </c>
      <c r="ES191" s="602"/>
    </row>
    <row r="192" spans="2:149" hidden="1" outlineLevel="1" x14ac:dyDescent="0.25">
      <c r="B192" s="601"/>
      <c r="C192" s="23"/>
      <c r="D192" s="602" t="str">
        <f t="shared" si="908"/>
        <v/>
      </c>
      <c r="F192" t="str">
        <f t="shared" si="1053"/>
        <v/>
      </c>
      <c r="H192" s="9">
        <f t="shared" si="1069"/>
        <v>0</v>
      </c>
      <c r="I192" s="9">
        <f ca="1">SUMIF(Cards_selection_BPL,$C192,INDIRECT(Index!$P$16))</f>
        <v>0</v>
      </c>
      <c r="J192" s="120">
        <f t="shared" ca="1" si="1070"/>
        <v>0</v>
      </c>
      <c r="L192" s="9">
        <f t="shared" si="1071"/>
        <v>0</v>
      </c>
      <c r="M192" s="9">
        <f ca="1">IF(LEFT($L$6,2)="Q1",SUMIF(Cards_selection_BPL,$C192,INDIRECT(Index!$Q$16)),IF(LEFT($L$6,2)="Q2",SUMIF(Cards_selection_BPL,$C192,INDIRECT(Index!$Q$16))-SUMIF(Cards_selection_BPL,$C192,Balance_bplm_03),IF(LEFT($L$6,2)="Q3",SUMIF(Cards_selection_BPL,$C192,INDIRECT(Index!$Q$16))-SUMIF(Cards_selection_BPL,$C192,Balance_bplm_06),IF(LEFT($L$6,2)="Q4",SUMIF(Cards_selection_BPL,$C192,INDIRECT(Index!$Q$16))-SUMIF(Cards_selection_BPL,$C192,Balance_bplm_09),0))))</f>
        <v>0</v>
      </c>
      <c r="N192" s="120">
        <f t="shared" ca="1" si="1072"/>
        <v>0</v>
      </c>
      <c r="P192" s="9">
        <f t="shared" si="1073"/>
        <v>0</v>
      </c>
      <c r="Q192" s="9">
        <f ca="1">SUMIF(Cards_selection_BPL,$C192,INDIRECT(Index!$Q$16))</f>
        <v>0</v>
      </c>
      <c r="R192" s="120">
        <f t="shared" ca="1" si="1074"/>
        <v>0</v>
      </c>
      <c r="S192" s="602"/>
      <c r="U192" s="601"/>
      <c r="V192" s="64"/>
      <c r="W192" s="64"/>
      <c r="X192" s="9">
        <f t="shared" si="1054"/>
        <v>0</v>
      </c>
      <c r="Y192" s="9">
        <f t="shared" si="1075"/>
        <v>0</v>
      </c>
      <c r="Z192" s="9">
        <f t="shared" si="1076"/>
        <v>0</v>
      </c>
      <c r="AA192" s="9">
        <f t="shared" si="1077"/>
        <v>0</v>
      </c>
      <c r="AB192" s="9">
        <f t="shared" si="1078"/>
        <v>0</v>
      </c>
      <c r="AC192" s="9">
        <f t="shared" si="1079"/>
        <v>0</v>
      </c>
      <c r="AD192" s="9">
        <f t="shared" si="1080"/>
        <v>0</v>
      </c>
      <c r="AE192" s="9">
        <f t="shared" si="1081"/>
        <v>0</v>
      </c>
      <c r="AF192" s="827">
        <f t="shared" si="1082"/>
        <v>0</v>
      </c>
      <c r="AG192" s="9">
        <f t="shared" si="1083"/>
        <v>0</v>
      </c>
      <c r="AH192" s="9">
        <f t="shared" si="1084"/>
        <v>0</v>
      </c>
      <c r="AI192" s="827">
        <f t="shared" si="1085"/>
        <v>0</v>
      </c>
      <c r="AJ192" s="602"/>
      <c r="AL192" s="601"/>
      <c r="AM192" s="882">
        <f t="shared" si="1086"/>
        <v>0</v>
      </c>
      <c r="AN192" s="9">
        <f t="shared" si="1055"/>
        <v>0</v>
      </c>
      <c r="AO192" s="602"/>
      <c r="AR192" s="601" t="str">
        <f t="shared" si="909"/>
        <v/>
      </c>
      <c r="AS192" t="str">
        <f t="shared" si="910"/>
        <v/>
      </c>
      <c r="AT192" s="602" t="str">
        <f t="shared" si="1112"/>
        <v/>
      </c>
      <c r="AU192" t="str">
        <f t="shared" si="911"/>
        <v/>
      </c>
      <c r="AV192" t="str">
        <f t="shared" si="912"/>
        <v/>
      </c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02"/>
      <c r="BS192" s="615">
        <f t="shared" si="1056"/>
        <v>0</v>
      </c>
      <c r="BT192" s="9">
        <f t="shared" si="1056"/>
        <v>0</v>
      </c>
      <c r="BU192" s="9">
        <f t="shared" si="1087"/>
        <v>0</v>
      </c>
      <c r="BV192" s="9">
        <f t="shared" si="1056"/>
        <v>0</v>
      </c>
      <c r="BW192" s="9">
        <f t="shared" si="1087"/>
        <v>0</v>
      </c>
      <c r="BX192" s="9">
        <f t="shared" si="1056"/>
        <v>0</v>
      </c>
      <c r="BY192" s="9">
        <f t="shared" si="1087"/>
        <v>0</v>
      </c>
      <c r="BZ192" s="9">
        <f t="shared" si="1056"/>
        <v>0</v>
      </c>
      <c r="CA192" s="9">
        <f t="shared" si="1087"/>
        <v>0</v>
      </c>
      <c r="CB192" s="9">
        <f t="shared" si="1056"/>
        <v>0</v>
      </c>
      <c r="CC192" s="9">
        <f t="shared" si="1087"/>
        <v>0</v>
      </c>
      <c r="CD192" s="9">
        <f t="shared" si="1056"/>
        <v>0</v>
      </c>
      <c r="CE192" s="9">
        <f t="shared" si="1087"/>
        <v>0</v>
      </c>
      <c r="CF192" s="9">
        <f t="shared" si="1056"/>
        <v>0</v>
      </c>
      <c r="CG192" s="9">
        <f t="shared" si="1087"/>
        <v>0</v>
      </c>
      <c r="CH192" s="9">
        <f t="shared" si="1056"/>
        <v>0</v>
      </c>
      <c r="CI192" s="9">
        <f t="shared" si="1087"/>
        <v>0</v>
      </c>
      <c r="CJ192" s="9">
        <f t="shared" si="1056"/>
        <v>0</v>
      </c>
      <c r="CK192" s="9">
        <f t="shared" si="1087"/>
        <v>0</v>
      </c>
      <c r="CL192" s="9">
        <f t="shared" si="1056"/>
        <v>0</v>
      </c>
      <c r="CM192" s="9">
        <f t="shared" si="1087"/>
        <v>0</v>
      </c>
      <c r="CN192" s="9">
        <f t="shared" si="1056"/>
        <v>0</v>
      </c>
      <c r="CO192" s="616">
        <f t="shared" si="1087"/>
        <v>0</v>
      </c>
      <c r="CQ192" s="601"/>
      <c r="CR192" t="str">
        <f t="shared" si="904"/>
        <v/>
      </c>
      <c r="CS192" s="602" t="e">
        <f t="shared" si="907"/>
        <v>#N/A</v>
      </c>
      <c r="CT192" t="str">
        <f t="shared" si="905"/>
        <v/>
      </c>
      <c r="CU192" t="str">
        <f t="shared" si="906"/>
        <v/>
      </c>
      <c r="CW192" s="9">
        <f t="shared" si="1088"/>
        <v>0</v>
      </c>
      <c r="CX192" s="9">
        <f t="shared" si="1088"/>
        <v>0</v>
      </c>
      <c r="CY192" s="9">
        <f t="shared" si="1057"/>
        <v>0</v>
      </c>
      <c r="CZ192" s="9">
        <f t="shared" si="1089"/>
        <v>0</v>
      </c>
      <c r="DA192" s="9">
        <f t="shared" si="1089"/>
        <v>0</v>
      </c>
      <c r="DB192" s="9">
        <f t="shared" si="1058"/>
        <v>0</v>
      </c>
      <c r="DC192" s="9">
        <f t="shared" si="1090"/>
        <v>0</v>
      </c>
      <c r="DD192" s="9">
        <f t="shared" si="1090"/>
        <v>0</v>
      </c>
      <c r="DE192" s="9">
        <f t="shared" si="1059"/>
        <v>0</v>
      </c>
      <c r="DF192" s="9">
        <f t="shared" si="1091"/>
        <v>0</v>
      </c>
      <c r="DG192" s="9">
        <f t="shared" si="1092"/>
        <v>0</v>
      </c>
      <c r="DH192" s="9">
        <f t="shared" si="1093"/>
        <v>0</v>
      </c>
      <c r="DI192" s="9">
        <f t="shared" si="1094"/>
        <v>0</v>
      </c>
      <c r="DJ192" s="9">
        <f t="shared" si="1094"/>
        <v>0</v>
      </c>
      <c r="DK192" s="9">
        <f t="shared" si="1060"/>
        <v>0</v>
      </c>
      <c r="DL192" s="9">
        <f t="shared" si="1095"/>
        <v>0</v>
      </c>
      <c r="DM192" s="9">
        <f t="shared" si="1095"/>
        <v>0</v>
      </c>
      <c r="DN192" s="9">
        <f t="shared" si="1061"/>
        <v>0</v>
      </c>
      <c r="DO192" s="9">
        <f t="shared" si="1096"/>
        <v>0</v>
      </c>
      <c r="DP192" s="9">
        <f t="shared" si="1096"/>
        <v>0</v>
      </c>
      <c r="DQ192" s="9">
        <f t="shared" si="1062"/>
        <v>0</v>
      </c>
      <c r="DR192" s="9">
        <f t="shared" si="1097"/>
        <v>0</v>
      </c>
      <c r="DS192" s="9">
        <f t="shared" si="1098"/>
        <v>0</v>
      </c>
      <c r="DT192" s="9">
        <f t="shared" si="1099"/>
        <v>0</v>
      </c>
      <c r="DU192" s="9">
        <f t="shared" si="1100"/>
        <v>0</v>
      </c>
      <c r="DV192" s="9">
        <f t="shared" si="1100"/>
        <v>0</v>
      </c>
      <c r="DW192" s="9">
        <f t="shared" si="1063"/>
        <v>0</v>
      </c>
      <c r="DX192" s="9">
        <f t="shared" si="1101"/>
        <v>0</v>
      </c>
      <c r="DY192" s="9">
        <f t="shared" si="1101"/>
        <v>0</v>
      </c>
      <c r="DZ192" s="9">
        <f t="shared" si="1064"/>
        <v>0</v>
      </c>
      <c r="EA192" s="9">
        <f t="shared" si="1102"/>
        <v>0</v>
      </c>
      <c r="EB192" s="9">
        <f t="shared" si="1102"/>
        <v>0</v>
      </c>
      <c r="EC192" s="9">
        <f t="shared" si="1065"/>
        <v>0</v>
      </c>
      <c r="ED192" s="9">
        <f t="shared" si="1103"/>
        <v>0</v>
      </c>
      <c r="EE192" s="9">
        <f t="shared" si="1104"/>
        <v>0</v>
      </c>
      <c r="EF192" s="9">
        <f t="shared" si="1105"/>
        <v>0</v>
      </c>
      <c r="EG192" s="9">
        <f t="shared" si="1106"/>
        <v>0</v>
      </c>
      <c r="EH192" s="9">
        <f t="shared" si="1106"/>
        <v>0</v>
      </c>
      <c r="EI192" s="9">
        <f t="shared" si="1066"/>
        <v>0</v>
      </c>
      <c r="EJ192" s="9">
        <f t="shared" si="1107"/>
        <v>0</v>
      </c>
      <c r="EK192" s="9">
        <f t="shared" si="1107"/>
        <v>0</v>
      </c>
      <c r="EL192" s="9">
        <f t="shared" si="1067"/>
        <v>0</v>
      </c>
      <c r="EM192" s="9">
        <f t="shared" si="1108"/>
        <v>0</v>
      </c>
      <c r="EN192" s="9">
        <f t="shared" si="1108"/>
        <v>0</v>
      </c>
      <c r="EO192" s="9">
        <f t="shared" si="1068"/>
        <v>0</v>
      </c>
      <c r="EP192" s="9">
        <f t="shared" si="1109"/>
        <v>0</v>
      </c>
      <c r="EQ192" s="9">
        <f t="shared" si="1110"/>
        <v>0</v>
      </c>
      <c r="ER192" s="9">
        <f t="shared" si="1111"/>
        <v>0</v>
      </c>
      <c r="ES192" s="602"/>
    </row>
    <row r="193" spans="2:149" hidden="1" outlineLevel="1" x14ac:dyDescent="0.25">
      <c r="B193" s="601"/>
      <c r="C193" s="23"/>
      <c r="D193" s="602" t="str">
        <f t="shared" si="908"/>
        <v/>
      </c>
      <c r="F193" t="str">
        <f t="shared" si="1053"/>
        <v/>
      </c>
      <c r="H193" s="9">
        <f t="shared" si="1069"/>
        <v>0</v>
      </c>
      <c r="I193" s="9">
        <f ca="1">SUMIF(Cards_selection_BPL,$C193,INDIRECT(Index!$P$16))</f>
        <v>0</v>
      </c>
      <c r="J193" s="120">
        <f t="shared" ca="1" si="1070"/>
        <v>0</v>
      </c>
      <c r="L193" s="9">
        <f t="shared" si="1071"/>
        <v>0</v>
      </c>
      <c r="M193" s="9">
        <f ca="1">IF(LEFT($L$6,2)="Q1",SUMIF(Cards_selection_BPL,$C193,INDIRECT(Index!$Q$16)),IF(LEFT($L$6,2)="Q2",SUMIF(Cards_selection_BPL,$C193,INDIRECT(Index!$Q$16))-SUMIF(Cards_selection_BPL,$C193,Balance_bplm_03),IF(LEFT($L$6,2)="Q3",SUMIF(Cards_selection_BPL,$C193,INDIRECT(Index!$Q$16))-SUMIF(Cards_selection_BPL,$C193,Balance_bplm_06),IF(LEFT($L$6,2)="Q4",SUMIF(Cards_selection_BPL,$C193,INDIRECT(Index!$Q$16))-SUMIF(Cards_selection_BPL,$C193,Balance_bplm_09),0))))</f>
        <v>0</v>
      </c>
      <c r="N193" s="120">
        <f t="shared" ca="1" si="1072"/>
        <v>0</v>
      </c>
      <c r="P193" s="9">
        <f t="shared" si="1073"/>
        <v>0</v>
      </c>
      <c r="Q193" s="9">
        <f ca="1">SUMIF(Cards_selection_BPL,$C193,INDIRECT(Index!$Q$16))</f>
        <v>0</v>
      </c>
      <c r="R193" s="120">
        <f t="shared" ca="1" si="1074"/>
        <v>0</v>
      </c>
      <c r="S193" s="602"/>
      <c r="U193" s="601"/>
      <c r="V193" s="64"/>
      <c r="W193" s="64"/>
      <c r="X193" s="9">
        <f t="shared" si="1054"/>
        <v>0</v>
      </c>
      <c r="Y193" s="9">
        <f t="shared" si="1075"/>
        <v>0</v>
      </c>
      <c r="Z193" s="9">
        <f t="shared" si="1076"/>
        <v>0</v>
      </c>
      <c r="AA193" s="9">
        <f t="shared" si="1077"/>
        <v>0</v>
      </c>
      <c r="AB193" s="9">
        <f t="shared" si="1078"/>
        <v>0</v>
      </c>
      <c r="AC193" s="9">
        <f t="shared" si="1079"/>
        <v>0</v>
      </c>
      <c r="AD193" s="9">
        <f t="shared" si="1080"/>
        <v>0</v>
      </c>
      <c r="AE193" s="9">
        <f t="shared" si="1081"/>
        <v>0</v>
      </c>
      <c r="AF193" s="827">
        <f t="shared" si="1082"/>
        <v>0</v>
      </c>
      <c r="AG193" s="9">
        <f t="shared" si="1083"/>
        <v>0</v>
      </c>
      <c r="AH193" s="9">
        <f t="shared" si="1084"/>
        <v>0</v>
      </c>
      <c r="AI193" s="827">
        <f t="shared" si="1085"/>
        <v>0</v>
      </c>
      <c r="AJ193" s="602"/>
      <c r="AL193" s="601"/>
      <c r="AM193" s="882">
        <f t="shared" si="1086"/>
        <v>0</v>
      </c>
      <c r="AN193" s="9">
        <f t="shared" si="1055"/>
        <v>0</v>
      </c>
      <c r="AO193" s="602"/>
      <c r="AR193" s="601" t="str">
        <f t="shared" si="909"/>
        <v/>
      </c>
      <c r="AS193" t="str">
        <f t="shared" si="910"/>
        <v/>
      </c>
      <c r="AT193" s="602" t="str">
        <f t="shared" si="1112"/>
        <v/>
      </c>
      <c r="AU193" t="str">
        <f t="shared" si="911"/>
        <v/>
      </c>
      <c r="AV193" t="str">
        <f t="shared" si="912"/>
        <v/>
      </c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02"/>
      <c r="BS193" s="615">
        <f t="shared" si="1056"/>
        <v>0</v>
      </c>
      <c r="BT193" s="9">
        <f t="shared" si="1056"/>
        <v>0</v>
      </c>
      <c r="BU193" s="9">
        <f t="shared" si="1087"/>
        <v>0</v>
      </c>
      <c r="BV193" s="9">
        <f t="shared" si="1056"/>
        <v>0</v>
      </c>
      <c r="BW193" s="9">
        <f t="shared" si="1087"/>
        <v>0</v>
      </c>
      <c r="BX193" s="9">
        <f t="shared" si="1056"/>
        <v>0</v>
      </c>
      <c r="BY193" s="9">
        <f t="shared" si="1087"/>
        <v>0</v>
      </c>
      <c r="BZ193" s="9">
        <f t="shared" si="1056"/>
        <v>0</v>
      </c>
      <c r="CA193" s="9">
        <f t="shared" si="1087"/>
        <v>0</v>
      </c>
      <c r="CB193" s="9">
        <f t="shared" si="1056"/>
        <v>0</v>
      </c>
      <c r="CC193" s="9">
        <f t="shared" si="1087"/>
        <v>0</v>
      </c>
      <c r="CD193" s="9">
        <f t="shared" si="1056"/>
        <v>0</v>
      </c>
      <c r="CE193" s="9">
        <f t="shared" si="1087"/>
        <v>0</v>
      </c>
      <c r="CF193" s="9">
        <f t="shared" si="1056"/>
        <v>0</v>
      </c>
      <c r="CG193" s="9">
        <f t="shared" si="1087"/>
        <v>0</v>
      </c>
      <c r="CH193" s="9">
        <f t="shared" si="1056"/>
        <v>0</v>
      </c>
      <c r="CI193" s="9">
        <f t="shared" si="1087"/>
        <v>0</v>
      </c>
      <c r="CJ193" s="9">
        <f t="shared" si="1056"/>
        <v>0</v>
      </c>
      <c r="CK193" s="9">
        <f t="shared" si="1087"/>
        <v>0</v>
      </c>
      <c r="CL193" s="9">
        <f t="shared" si="1056"/>
        <v>0</v>
      </c>
      <c r="CM193" s="9">
        <f t="shared" si="1087"/>
        <v>0</v>
      </c>
      <c r="CN193" s="9">
        <f t="shared" si="1056"/>
        <v>0</v>
      </c>
      <c r="CO193" s="616">
        <f t="shared" si="1087"/>
        <v>0</v>
      </c>
      <c r="CQ193" s="601"/>
      <c r="CR193" t="str">
        <f t="shared" si="904"/>
        <v/>
      </c>
      <c r="CS193" s="602" t="e">
        <f t="shared" si="907"/>
        <v>#N/A</v>
      </c>
      <c r="CT193" t="str">
        <f t="shared" si="905"/>
        <v/>
      </c>
      <c r="CU193" t="str">
        <f t="shared" si="906"/>
        <v/>
      </c>
      <c r="CW193" s="9">
        <f t="shared" si="1088"/>
        <v>0</v>
      </c>
      <c r="CX193" s="9">
        <f t="shared" si="1088"/>
        <v>0</v>
      </c>
      <c r="CY193" s="9">
        <f t="shared" si="1057"/>
        <v>0</v>
      </c>
      <c r="CZ193" s="9">
        <f t="shared" si="1089"/>
        <v>0</v>
      </c>
      <c r="DA193" s="9">
        <f t="shared" si="1089"/>
        <v>0</v>
      </c>
      <c r="DB193" s="9">
        <f t="shared" si="1058"/>
        <v>0</v>
      </c>
      <c r="DC193" s="9">
        <f t="shared" si="1090"/>
        <v>0</v>
      </c>
      <c r="DD193" s="9">
        <f t="shared" si="1090"/>
        <v>0</v>
      </c>
      <c r="DE193" s="9">
        <f t="shared" si="1059"/>
        <v>0</v>
      </c>
      <c r="DF193" s="9">
        <f t="shared" si="1091"/>
        <v>0</v>
      </c>
      <c r="DG193" s="9">
        <f t="shared" si="1092"/>
        <v>0</v>
      </c>
      <c r="DH193" s="9">
        <f t="shared" si="1093"/>
        <v>0</v>
      </c>
      <c r="DI193" s="9">
        <f t="shared" si="1094"/>
        <v>0</v>
      </c>
      <c r="DJ193" s="9">
        <f t="shared" si="1094"/>
        <v>0</v>
      </c>
      <c r="DK193" s="9">
        <f t="shared" si="1060"/>
        <v>0</v>
      </c>
      <c r="DL193" s="9">
        <f t="shared" si="1095"/>
        <v>0</v>
      </c>
      <c r="DM193" s="9">
        <f t="shared" si="1095"/>
        <v>0</v>
      </c>
      <c r="DN193" s="9">
        <f t="shared" si="1061"/>
        <v>0</v>
      </c>
      <c r="DO193" s="9">
        <f t="shared" si="1096"/>
        <v>0</v>
      </c>
      <c r="DP193" s="9">
        <f t="shared" si="1096"/>
        <v>0</v>
      </c>
      <c r="DQ193" s="9">
        <f t="shared" si="1062"/>
        <v>0</v>
      </c>
      <c r="DR193" s="9">
        <f t="shared" si="1097"/>
        <v>0</v>
      </c>
      <c r="DS193" s="9">
        <f t="shared" si="1098"/>
        <v>0</v>
      </c>
      <c r="DT193" s="9">
        <f t="shared" si="1099"/>
        <v>0</v>
      </c>
      <c r="DU193" s="9">
        <f t="shared" si="1100"/>
        <v>0</v>
      </c>
      <c r="DV193" s="9">
        <f t="shared" si="1100"/>
        <v>0</v>
      </c>
      <c r="DW193" s="9">
        <f t="shared" si="1063"/>
        <v>0</v>
      </c>
      <c r="DX193" s="9">
        <f t="shared" si="1101"/>
        <v>0</v>
      </c>
      <c r="DY193" s="9">
        <f t="shared" si="1101"/>
        <v>0</v>
      </c>
      <c r="DZ193" s="9">
        <f t="shared" si="1064"/>
        <v>0</v>
      </c>
      <c r="EA193" s="9">
        <f t="shared" si="1102"/>
        <v>0</v>
      </c>
      <c r="EB193" s="9">
        <f t="shared" si="1102"/>
        <v>0</v>
      </c>
      <c r="EC193" s="9">
        <f t="shared" si="1065"/>
        <v>0</v>
      </c>
      <c r="ED193" s="9">
        <f t="shared" si="1103"/>
        <v>0</v>
      </c>
      <c r="EE193" s="9">
        <f t="shared" si="1104"/>
        <v>0</v>
      </c>
      <c r="EF193" s="9">
        <f t="shared" si="1105"/>
        <v>0</v>
      </c>
      <c r="EG193" s="9">
        <f t="shared" si="1106"/>
        <v>0</v>
      </c>
      <c r="EH193" s="9">
        <f t="shared" si="1106"/>
        <v>0</v>
      </c>
      <c r="EI193" s="9">
        <f t="shared" si="1066"/>
        <v>0</v>
      </c>
      <c r="EJ193" s="9">
        <f t="shared" si="1107"/>
        <v>0</v>
      </c>
      <c r="EK193" s="9">
        <f t="shared" si="1107"/>
        <v>0</v>
      </c>
      <c r="EL193" s="9">
        <f t="shared" si="1067"/>
        <v>0</v>
      </c>
      <c r="EM193" s="9">
        <f t="shared" si="1108"/>
        <v>0</v>
      </c>
      <c r="EN193" s="9">
        <f t="shared" si="1108"/>
        <v>0</v>
      </c>
      <c r="EO193" s="9">
        <f t="shared" si="1068"/>
        <v>0</v>
      </c>
      <c r="EP193" s="9">
        <f t="shared" si="1109"/>
        <v>0</v>
      </c>
      <c r="EQ193" s="9">
        <f t="shared" si="1110"/>
        <v>0</v>
      </c>
      <c r="ER193" s="9">
        <f t="shared" si="1111"/>
        <v>0</v>
      </c>
      <c r="ES193" s="602"/>
    </row>
    <row r="194" spans="2:149" hidden="1" outlineLevel="1" x14ac:dyDescent="0.25">
      <c r="B194" s="601"/>
      <c r="C194" s="23"/>
      <c r="D194" s="602" t="str">
        <f t="shared" si="908"/>
        <v/>
      </c>
      <c r="F194" t="str">
        <f t="shared" si="1053"/>
        <v/>
      </c>
      <c r="H194" s="9">
        <f t="shared" si="1069"/>
        <v>0</v>
      </c>
      <c r="I194" s="9">
        <f ca="1">SUMIF(Cards_selection_BPL,$C194,INDIRECT(Index!$P$16))</f>
        <v>0</v>
      </c>
      <c r="J194" s="120">
        <f t="shared" ca="1" si="1070"/>
        <v>0</v>
      </c>
      <c r="L194" s="9">
        <f t="shared" si="1071"/>
        <v>0</v>
      </c>
      <c r="M194" s="9">
        <f ca="1">IF(LEFT($L$6,2)="Q1",SUMIF(Cards_selection_BPL,$C194,INDIRECT(Index!$Q$16)),IF(LEFT($L$6,2)="Q2",SUMIF(Cards_selection_BPL,$C194,INDIRECT(Index!$Q$16))-SUMIF(Cards_selection_BPL,$C194,Balance_bplm_03),IF(LEFT($L$6,2)="Q3",SUMIF(Cards_selection_BPL,$C194,INDIRECT(Index!$Q$16))-SUMIF(Cards_selection_BPL,$C194,Balance_bplm_06),IF(LEFT($L$6,2)="Q4",SUMIF(Cards_selection_BPL,$C194,INDIRECT(Index!$Q$16))-SUMIF(Cards_selection_BPL,$C194,Balance_bplm_09),0))))</f>
        <v>0</v>
      </c>
      <c r="N194" s="120">
        <f t="shared" ca="1" si="1072"/>
        <v>0</v>
      </c>
      <c r="P194" s="9">
        <f t="shared" si="1073"/>
        <v>0</v>
      </c>
      <c r="Q194" s="9">
        <f ca="1">SUMIF(Cards_selection_BPL,$C194,INDIRECT(Index!$Q$16))</f>
        <v>0</v>
      </c>
      <c r="R194" s="120">
        <f t="shared" ca="1" si="1074"/>
        <v>0</v>
      </c>
      <c r="S194" s="602"/>
      <c r="U194" s="601"/>
      <c r="V194" s="64"/>
      <c r="W194" s="64"/>
      <c r="X194" s="9">
        <f t="shared" si="1054"/>
        <v>0</v>
      </c>
      <c r="Y194" s="9">
        <f t="shared" si="1075"/>
        <v>0</v>
      </c>
      <c r="Z194" s="9">
        <f t="shared" si="1076"/>
        <v>0</v>
      </c>
      <c r="AA194" s="9">
        <f t="shared" si="1077"/>
        <v>0</v>
      </c>
      <c r="AB194" s="9">
        <f t="shared" si="1078"/>
        <v>0</v>
      </c>
      <c r="AC194" s="9">
        <f t="shared" si="1079"/>
        <v>0</v>
      </c>
      <c r="AD194" s="9">
        <f t="shared" si="1080"/>
        <v>0</v>
      </c>
      <c r="AE194" s="9">
        <f t="shared" si="1081"/>
        <v>0</v>
      </c>
      <c r="AF194" s="827">
        <f t="shared" si="1082"/>
        <v>0</v>
      </c>
      <c r="AG194" s="9">
        <f t="shared" si="1083"/>
        <v>0</v>
      </c>
      <c r="AH194" s="9">
        <f t="shared" si="1084"/>
        <v>0</v>
      </c>
      <c r="AI194" s="827">
        <f t="shared" si="1085"/>
        <v>0</v>
      </c>
      <c r="AJ194" s="602"/>
      <c r="AL194" s="601"/>
      <c r="AM194" s="882">
        <f t="shared" si="1086"/>
        <v>0</v>
      </c>
      <c r="AN194" s="9">
        <f t="shared" si="1055"/>
        <v>0</v>
      </c>
      <c r="AO194" s="602"/>
      <c r="AR194" s="601" t="str">
        <f t="shared" si="909"/>
        <v/>
      </c>
      <c r="AS194" t="str">
        <f t="shared" si="910"/>
        <v/>
      </c>
      <c r="AT194" s="602" t="str">
        <f t="shared" si="1112"/>
        <v/>
      </c>
      <c r="AU194" t="str">
        <f t="shared" si="911"/>
        <v/>
      </c>
      <c r="AV194" t="str">
        <f t="shared" si="912"/>
        <v/>
      </c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02"/>
      <c r="BS194" s="615">
        <f t="shared" si="1056"/>
        <v>0</v>
      </c>
      <c r="BT194" s="9">
        <f t="shared" si="1056"/>
        <v>0</v>
      </c>
      <c r="BU194" s="9">
        <f t="shared" si="1087"/>
        <v>0</v>
      </c>
      <c r="BV194" s="9">
        <f t="shared" si="1056"/>
        <v>0</v>
      </c>
      <c r="BW194" s="9">
        <f t="shared" si="1087"/>
        <v>0</v>
      </c>
      <c r="BX194" s="9">
        <f t="shared" si="1056"/>
        <v>0</v>
      </c>
      <c r="BY194" s="9">
        <f t="shared" si="1087"/>
        <v>0</v>
      </c>
      <c r="BZ194" s="9">
        <f t="shared" si="1056"/>
        <v>0</v>
      </c>
      <c r="CA194" s="9">
        <f t="shared" si="1087"/>
        <v>0</v>
      </c>
      <c r="CB194" s="9">
        <f t="shared" si="1056"/>
        <v>0</v>
      </c>
      <c r="CC194" s="9">
        <f t="shared" si="1087"/>
        <v>0</v>
      </c>
      <c r="CD194" s="9">
        <f t="shared" si="1056"/>
        <v>0</v>
      </c>
      <c r="CE194" s="9">
        <f t="shared" si="1087"/>
        <v>0</v>
      </c>
      <c r="CF194" s="9">
        <f t="shared" si="1056"/>
        <v>0</v>
      </c>
      <c r="CG194" s="9">
        <f t="shared" si="1087"/>
        <v>0</v>
      </c>
      <c r="CH194" s="9">
        <f t="shared" si="1056"/>
        <v>0</v>
      </c>
      <c r="CI194" s="9">
        <f t="shared" si="1087"/>
        <v>0</v>
      </c>
      <c r="CJ194" s="9">
        <f t="shared" si="1056"/>
        <v>0</v>
      </c>
      <c r="CK194" s="9">
        <f t="shared" si="1087"/>
        <v>0</v>
      </c>
      <c r="CL194" s="9">
        <f t="shared" si="1056"/>
        <v>0</v>
      </c>
      <c r="CM194" s="9">
        <f t="shared" si="1087"/>
        <v>0</v>
      </c>
      <c r="CN194" s="9">
        <f t="shared" si="1056"/>
        <v>0</v>
      </c>
      <c r="CO194" s="616">
        <f t="shared" si="1087"/>
        <v>0</v>
      </c>
      <c r="CQ194" s="601"/>
      <c r="CR194" t="str">
        <f t="shared" si="904"/>
        <v/>
      </c>
      <c r="CS194" s="602" t="e">
        <f t="shared" si="907"/>
        <v>#N/A</v>
      </c>
      <c r="CT194" t="str">
        <f t="shared" si="905"/>
        <v/>
      </c>
      <c r="CU194" t="str">
        <f t="shared" si="906"/>
        <v/>
      </c>
      <c r="CW194" s="9">
        <f t="shared" si="1088"/>
        <v>0</v>
      </c>
      <c r="CX194" s="9">
        <f t="shared" si="1088"/>
        <v>0</v>
      </c>
      <c r="CY194" s="9">
        <f t="shared" si="1057"/>
        <v>0</v>
      </c>
      <c r="CZ194" s="9">
        <f t="shared" si="1089"/>
        <v>0</v>
      </c>
      <c r="DA194" s="9">
        <f t="shared" si="1089"/>
        <v>0</v>
      </c>
      <c r="DB194" s="9">
        <f t="shared" si="1058"/>
        <v>0</v>
      </c>
      <c r="DC194" s="9">
        <f t="shared" si="1090"/>
        <v>0</v>
      </c>
      <c r="DD194" s="9">
        <f t="shared" si="1090"/>
        <v>0</v>
      </c>
      <c r="DE194" s="9">
        <f t="shared" si="1059"/>
        <v>0</v>
      </c>
      <c r="DF194" s="9">
        <f t="shared" si="1091"/>
        <v>0</v>
      </c>
      <c r="DG194" s="9">
        <f t="shared" si="1092"/>
        <v>0</v>
      </c>
      <c r="DH194" s="9">
        <f t="shared" si="1093"/>
        <v>0</v>
      </c>
      <c r="DI194" s="9">
        <f t="shared" si="1094"/>
        <v>0</v>
      </c>
      <c r="DJ194" s="9">
        <f t="shared" si="1094"/>
        <v>0</v>
      </c>
      <c r="DK194" s="9">
        <f t="shared" si="1060"/>
        <v>0</v>
      </c>
      <c r="DL194" s="9">
        <f t="shared" si="1095"/>
        <v>0</v>
      </c>
      <c r="DM194" s="9">
        <f t="shared" si="1095"/>
        <v>0</v>
      </c>
      <c r="DN194" s="9">
        <f t="shared" si="1061"/>
        <v>0</v>
      </c>
      <c r="DO194" s="9">
        <f t="shared" si="1096"/>
        <v>0</v>
      </c>
      <c r="DP194" s="9">
        <f t="shared" si="1096"/>
        <v>0</v>
      </c>
      <c r="DQ194" s="9">
        <f t="shared" si="1062"/>
        <v>0</v>
      </c>
      <c r="DR194" s="9">
        <f t="shared" si="1097"/>
        <v>0</v>
      </c>
      <c r="DS194" s="9">
        <f t="shared" si="1098"/>
        <v>0</v>
      </c>
      <c r="DT194" s="9">
        <f t="shared" si="1099"/>
        <v>0</v>
      </c>
      <c r="DU194" s="9">
        <f t="shared" si="1100"/>
        <v>0</v>
      </c>
      <c r="DV194" s="9">
        <f t="shared" si="1100"/>
        <v>0</v>
      </c>
      <c r="DW194" s="9">
        <f t="shared" si="1063"/>
        <v>0</v>
      </c>
      <c r="DX194" s="9">
        <f t="shared" si="1101"/>
        <v>0</v>
      </c>
      <c r="DY194" s="9">
        <f t="shared" si="1101"/>
        <v>0</v>
      </c>
      <c r="DZ194" s="9">
        <f t="shared" si="1064"/>
        <v>0</v>
      </c>
      <c r="EA194" s="9">
        <f t="shared" si="1102"/>
        <v>0</v>
      </c>
      <c r="EB194" s="9">
        <f t="shared" si="1102"/>
        <v>0</v>
      </c>
      <c r="EC194" s="9">
        <f t="shared" si="1065"/>
        <v>0</v>
      </c>
      <c r="ED194" s="9">
        <f t="shared" si="1103"/>
        <v>0</v>
      </c>
      <c r="EE194" s="9">
        <f t="shared" si="1104"/>
        <v>0</v>
      </c>
      <c r="EF194" s="9">
        <f t="shared" si="1105"/>
        <v>0</v>
      </c>
      <c r="EG194" s="9">
        <f t="shared" si="1106"/>
        <v>0</v>
      </c>
      <c r="EH194" s="9">
        <f t="shared" si="1106"/>
        <v>0</v>
      </c>
      <c r="EI194" s="9">
        <f t="shared" si="1066"/>
        <v>0</v>
      </c>
      <c r="EJ194" s="9">
        <f t="shared" si="1107"/>
        <v>0</v>
      </c>
      <c r="EK194" s="9">
        <f t="shared" si="1107"/>
        <v>0</v>
      </c>
      <c r="EL194" s="9">
        <f t="shared" si="1067"/>
        <v>0</v>
      </c>
      <c r="EM194" s="9">
        <f t="shared" si="1108"/>
        <v>0</v>
      </c>
      <c r="EN194" s="9">
        <f t="shared" si="1108"/>
        <v>0</v>
      </c>
      <c r="EO194" s="9">
        <f t="shared" si="1068"/>
        <v>0</v>
      </c>
      <c r="EP194" s="9">
        <f t="shared" si="1109"/>
        <v>0</v>
      </c>
      <c r="EQ194" s="9">
        <f t="shared" si="1110"/>
        <v>0</v>
      </c>
      <c r="ER194" s="9">
        <f t="shared" si="1111"/>
        <v>0</v>
      </c>
      <c r="ES194" s="602"/>
    </row>
    <row r="195" spans="2:149" ht="15.75" hidden="1" outlineLevel="1" thickBot="1" x14ac:dyDescent="0.3">
      <c r="B195" s="601"/>
      <c r="C195" s="23"/>
      <c r="D195" s="602" t="str">
        <f t="shared" si="908"/>
        <v/>
      </c>
      <c r="F195" t="str">
        <f t="shared" si="1053"/>
        <v/>
      </c>
      <c r="H195" s="9">
        <f t="shared" si="1069"/>
        <v>0</v>
      </c>
      <c r="I195" s="9">
        <f ca="1">SUMIF(Cards_selection_BPL,$C195,INDIRECT(Index!$P$16))</f>
        <v>0</v>
      </c>
      <c r="J195" s="120">
        <f t="shared" ca="1" si="1070"/>
        <v>0</v>
      </c>
      <c r="L195" s="9">
        <f t="shared" si="1071"/>
        <v>0</v>
      </c>
      <c r="M195" s="9">
        <f ca="1">IF(LEFT($L$6,2)="Q1",SUMIF(Cards_selection_BPL,$C195,INDIRECT(Index!$Q$16)),IF(LEFT($L$6,2)="Q2",SUMIF(Cards_selection_BPL,$C195,INDIRECT(Index!$Q$16))-SUMIF(Cards_selection_BPL,$C195,Balance_bplm_03),IF(LEFT($L$6,2)="Q3",SUMIF(Cards_selection_BPL,$C195,INDIRECT(Index!$Q$16))-SUMIF(Cards_selection_BPL,$C195,Balance_bplm_06),IF(LEFT($L$6,2)="Q4",SUMIF(Cards_selection_BPL,$C195,INDIRECT(Index!$Q$16))-SUMIF(Cards_selection_BPL,$C195,Balance_bplm_09),0))))</f>
        <v>0</v>
      </c>
      <c r="N195" s="120">
        <f t="shared" ca="1" si="1072"/>
        <v>0</v>
      </c>
      <c r="P195" s="9">
        <f t="shared" si="1073"/>
        <v>0</v>
      </c>
      <c r="Q195" s="9">
        <f ca="1">SUMIF(Cards_selection_BPL,$C195,INDIRECT(Index!$Q$16))</f>
        <v>0</v>
      </c>
      <c r="R195" s="120">
        <f t="shared" ca="1" si="1074"/>
        <v>0</v>
      </c>
      <c r="S195" s="602"/>
      <c r="U195" s="601"/>
      <c r="V195" s="64"/>
      <c r="W195" s="64"/>
      <c r="X195" s="9">
        <f t="shared" si="1054"/>
        <v>0</v>
      </c>
      <c r="Y195" s="9">
        <f t="shared" si="1075"/>
        <v>0</v>
      </c>
      <c r="Z195" s="9">
        <f t="shared" si="1076"/>
        <v>0</v>
      </c>
      <c r="AA195" s="9">
        <f t="shared" si="1077"/>
        <v>0</v>
      </c>
      <c r="AB195" s="9">
        <f t="shared" si="1078"/>
        <v>0</v>
      </c>
      <c r="AC195" s="9">
        <f t="shared" si="1079"/>
        <v>0</v>
      </c>
      <c r="AD195" s="9">
        <f t="shared" si="1080"/>
        <v>0</v>
      </c>
      <c r="AE195" s="9">
        <f t="shared" si="1081"/>
        <v>0</v>
      </c>
      <c r="AF195" s="827">
        <f t="shared" si="1082"/>
        <v>0</v>
      </c>
      <c r="AG195" s="9">
        <f t="shared" si="1083"/>
        <v>0</v>
      </c>
      <c r="AH195" s="9">
        <f t="shared" si="1084"/>
        <v>0</v>
      </c>
      <c r="AI195" s="827">
        <f t="shared" si="1085"/>
        <v>0</v>
      </c>
      <c r="AJ195" s="602"/>
      <c r="AL195" s="601"/>
      <c r="AM195" s="882">
        <f t="shared" si="1086"/>
        <v>0</v>
      </c>
      <c r="AN195" s="9">
        <f t="shared" si="1055"/>
        <v>0</v>
      </c>
      <c r="AO195" s="602"/>
      <c r="AR195" s="601" t="str">
        <f t="shared" si="909"/>
        <v/>
      </c>
      <c r="AS195" t="str">
        <f t="shared" si="910"/>
        <v/>
      </c>
      <c r="AT195" s="602" t="str">
        <f t="shared" si="1112"/>
        <v/>
      </c>
      <c r="AU195" t="str">
        <f t="shared" si="911"/>
        <v/>
      </c>
      <c r="AV195" t="str">
        <f t="shared" si="912"/>
        <v/>
      </c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02"/>
      <c r="BS195" s="615">
        <f t="shared" si="1056"/>
        <v>0</v>
      </c>
      <c r="BT195" s="9">
        <f t="shared" si="1056"/>
        <v>0</v>
      </c>
      <c r="BU195" s="9">
        <f t="shared" si="1087"/>
        <v>0</v>
      </c>
      <c r="BV195" s="9">
        <f t="shared" si="1056"/>
        <v>0</v>
      </c>
      <c r="BW195" s="9">
        <f t="shared" si="1087"/>
        <v>0</v>
      </c>
      <c r="BX195" s="9">
        <f t="shared" si="1056"/>
        <v>0</v>
      </c>
      <c r="BY195" s="9">
        <f t="shared" si="1087"/>
        <v>0</v>
      </c>
      <c r="BZ195" s="9">
        <f t="shared" si="1056"/>
        <v>0</v>
      </c>
      <c r="CA195" s="9">
        <f t="shared" si="1087"/>
        <v>0</v>
      </c>
      <c r="CB195" s="9">
        <f t="shared" si="1056"/>
        <v>0</v>
      </c>
      <c r="CC195" s="9">
        <f t="shared" si="1087"/>
        <v>0</v>
      </c>
      <c r="CD195" s="9">
        <f t="shared" si="1056"/>
        <v>0</v>
      </c>
      <c r="CE195" s="9">
        <f t="shared" si="1087"/>
        <v>0</v>
      </c>
      <c r="CF195" s="9">
        <f t="shared" si="1056"/>
        <v>0</v>
      </c>
      <c r="CG195" s="9">
        <f t="shared" si="1087"/>
        <v>0</v>
      </c>
      <c r="CH195" s="9">
        <f t="shared" si="1056"/>
        <v>0</v>
      </c>
      <c r="CI195" s="9">
        <f t="shared" si="1087"/>
        <v>0</v>
      </c>
      <c r="CJ195" s="9">
        <f t="shared" si="1056"/>
        <v>0</v>
      </c>
      <c r="CK195" s="9">
        <f t="shared" si="1087"/>
        <v>0</v>
      </c>
      <c r="CL195" s="9">
        <f t="shared" si="1056"/>
        <v>0</v>
      </c>
      <c r="CM195" s="9">
        <f t="shared" si="1087"/>
        <v>0</v>
      </c>
      <c r="CN195" s="9">
        <f t="shared" si="1056"/>
        <v>0</v>
      </c>
      <c r="CO195" s="616">
        <f t="shared" si="1087"/>
        <v>0</v>
      </c>
      <c r="CQ195" s="601"/>
      <c r="CR195" t="str">
        <f t="shared" si="904"/>
        <v/>
      </c>
      <c r="CS195" s="602" t="e">
        <f t="shared" si="907"/>
        <v>#N/A</v>
      </c>
      <c r="CT195" t="str">
        <f t="shared" si="905"/>
        <v/>
      </c>
      <c r="CU195" t="str">
        <f t="shared" si="906"/>
        <v/>
      </c>
      <c r="CW195" s="9">
        <f t="shared" si="1088"/>
        <v>0</v>
      </c>
      <c r="CX195" s="9">
        <f t="shared" si="1088"/>
        <v>0</v>
      </c>
      <c r="CY195" s="9">
        <f t="shared" si="1057"/>
        <v>0</v>
      </c>
      <c r="CZ195" s="9">
        <f t="shared" si="1089"/>
        <v>0</v>
      </c>
      <c r="DA195" s="9">
        <f t="shared" si="1089"/>
        <v>0</v>
      </c>
      <c r="DB195" s="9">
        <f t="shared" si="1058"/>
        <v>0</v>
      </c>
      <c r="DC195" s="9">
        <f t="shared" si="1090"/>
        <v>0</v>
      </c>
      <c r="DD195" s="9">
        <f t="shared" si="1090"/>
        <v>0</v>
      </c>
      <c r="DE195" s="9">
        <f t="shared" si="1059"/>
        <v>0</v>
      </c>
      <c r="DF195" s="9">
        <f t="shared" si="1091"/>
        <v>0</v>
      </c>
      <c r="DG195" s="9">
        <f t="shared" si="1092"/>
        <v>0</v>
      </c>
      <c r="DH195" s="9">
        <f t="shared" si="1093"/>
        <v>0</v>
      </c>
      <c r="DI195" s="9">
        <f t="shared" si="1094"/>
        <v>0</v>
      </c>
      <c r="DJ195" s="9">
        <f t="shared" si="1094"/>
        <v>0</v>
      </c>
      <c r="DK195" s="9">
        <f t="shared" si="1060"/>
        <v>0</v>
      </c>
      <c r="DL195" s="9">
        <f t="shared" si="1095"/>
        <v>0</v>
      </c>
      <c r="DM195" s="9">
        <f t="shared" si="1095"/>
        <v>0</v>
      </c>
      <c r="DN195" s="9">
        <f t="shared" si="1061"/>
        <v>0</v>
      </c>
      <c r="DO195" s="9">
        <f t="shared" si="1096"/>
        <v>0</v>
      </c>
      <c r="DP195" s="9">
        <f t="shared" si="1096"/>
        <v>0</v>
      </c>
      <c r="DQ195" s="9">
        <f t="shared" si="1062"/>
        <v>0</v>
      </c>
      <c r="DR195" s="9">
        <f t="shared" si="1097"/>
        <v>0</v>
      </c>
      <c r="DS195" s="9">
        <f t="shared" si="1098"/>
        <v>0</v>
      </c>
      <c r="DT195" s="9">
        <f t="shared" si="1099"/>
        <v>0</v>
      </c>
      <c r="DU195" s="9">
        <f t="shared" si="1100"/>
        <v>0</v>
      </c>
      <c r="DV195" s="9">
        <f t="shared" si="1100"/>
        <v>0</v>
      </c>
      <c r="DW195" s="9">
        <f t="shared" si="1063"/>
        <v>0</v>
      </c>
      <c r="DX195" s="9">
        <f t="shared" si="1101"/>
        <v>0</v>
      </c>
      <c r="DY195" s="9">
        <f t="shared" si="1101"/>
        <v>0</v>
      </c>
      <c r="DZ195" s="9">
        <f t="shared" si="1064"/>
        <v>0</v>
      </c>
      <c r="EA195" s="9">
        <f t="shared" si="1102"/>
        <v>0</v>
      </c>
      <c r="EB195" s="9">
        <f t="shared" si="1102"/>
        <v>0</v>
      </c>
      <c r="EC195" s="9">
        <f t="shared" si="1065"/>
        <v>0</v>
      </c>
      <c r="ED195" s="9">
        <f t="shared" si="1103"/>
        <v>0</v>
      </c>
      <c r="EE195" s="9">
        <f t="shared" si="1104"/>
        <v>0</v>
      </c>
      <c r="EF195" s="9">
        <f t="shared" si="1105"/>
        <v>0</v>
      </c>
      <c r="EG195" s="9">
        <f t="shared" si="1106"/>
        <v>0</v>
      </c>
      <c r="EH195" s="9">
        <f t="shared" si="1106"/>
        <v>0</v>
      </c>
      <c r="EI195" s="9">
        <f t="shared" si="1066"/>
        <v>0</v>
      </c>
      <c r="EJ195" s="9">
        <f t="shared" si="1107"/>
        <v>0</v>
      </c>
      <c r="EK195" s="9">
        <f t="shared" si="1107"/>
        <v>0</v>
      </c>
      <c r="EL195" s="9">
        <f t="shared" si="1067"/>
        <v>0</v>
      </c>
      <c r="EM195" s="9">
        <f t="shared" si="1108"/>
        <v>0</v>
      </c>
      <c r="EN195" s="9">
        <f t="shared" si="1108"/>
        <v>0</v>
      </c>
      <c r="EO195" s="9">
        <f t="shared" si="1068"/>
        <v>0</v>
      </c>
      <c r="EP195" s="9">
        <f t="shared" si="1109"/>
        <v>0</v>
      </c>
      <c r="EQ195" s="9">
        <f t="shared" si="1110"/>
        <v>0</v>
      </c>
      <c r="ER195" s="9">
        <f t="shared" si="1111"/>
        <v>0</v>
      </c>
      <c r="ES195" s="602"/>
    </row>
    <row r="196" spans="2:149" hidden="1" collapsed="1" x14ac:dyDescent="0.25">
      <c r="B196" s="601"/>
      <c r="C196">
        <v>18</v>
      </c>
      <c r="D196" s="602" t="str">
        <f t="shared" si="908"/>
        <v/>
      </c>
      <c r="E196" t="str">
        <f>"Total "&amp;F179</f>
        <v>Total Marketing  Costs INC</v>
      </c>
      <c r="H196" s="15">
        <f>SUM(H181:H195)</f>
        <v>0</v>
      </c>
      <c r="I196" s="15">
        <f ca="1">SUM(I181:I195)</f>
        <v>0</v>
      </c>
      <c r="J196" s="121">
        <f ca="1">SUM(J181:J195)</f>
        <v>0</v>
      </c>
      <c r="L196" s="15">
        <f>SUM(L181:L195)</f>
        <v>0</v>
      </c>
      <c r="M196" s="15">
        <f ca="1">SUM(M181:M195)</f>
        <v>0</v>
      </c>
      <c r="N196" s="121">
        <f ca="1">SUM(N181:N195)</f>
        <v>0</v>
      </c>
      <c r="P196" s="15">
        <f>SUM(P181:P195)</f>
        <v>0</v>
      </c>
      <c r="Q196" s="15">
        <f ca="1">SUM(Q181:Q195)</f>
        <v>0</v>
      </c>
      <c r="R196" s="121">
        <f ca="1">SUM(R181:R195)</f>
        <v>0</v>
      </c>
      <c r="S196" s="602"/>
      <c r="U196" s="601"/>
      <c r="V196" s="15">
        <f>SUM(V181:V195)</f>
        <v>0</v>
      </c>
      <c r="W196" s="15">
        <f t="shared" ref="W196:AI196" si="1113">SUM(W181:W195)</f>
        <v>0</v>
      </c>
      <c r="X196" s="15">
        <f t="shared" si="1113"/>
        <v>0</v>
      </c>
      <c r="Y196" s="15">
        <f t="shared" si="1113"/>
        <v>0</v>
      </c>
      <c r="Z196" s="15">
        <f t="shared" si="1113"/>
        <v>0</v>
      </c>
      <c r="AA196" s="15">
        <f t="shared" si="1113"/>
        <v>0</v>
      </c>
      <c r="AB196" s="15">
        <f t="shared" si="1113"/>
        <v>0</v>
      </c>
      <c r="AC196" s="15">
        <f t="shared" si="1113"/>
        <v>0</v>
      </c>
      <c r="AD196" s="15">
        <f t="shared" si="1113"/>
        <v>0</v>
      </c>
      <c r="AE196" s="15">
        <f t="shared" si="1113"/>
        <v>0</v>
      </c>
      <c r="AF196" s="825">
        <f t="shared" si="1113"/>
        <v>0</v>
      </c>
      <c r="AG196" s="15">
        <f t="shared" si="1113"/>
        <v>0</v>
      </c>
      <c r="AH196" s="15">
        <f t="shared" si="1113"/>
        <v>0</v>
      </c>
      <c r="AI196" s="825">
        <f t="shared" si="1113"/>
        <v>0</v>
      </c>
      <c r="AJ196" s="602"/>
      <c r="AL196" s="601"/>
      <c r="AM196" s="883">
        <f>SUM(AM181:AM195)</f>
        <v>0</v>
      </c>
      <c r="AN196" s="15">
        <f>SUM(AN181:AN195)</f>
        <v>0</v>
      </c>
      <c r="AO196" s="602"/>
      <c r="AR196" s="601" t="str">
        <f t="shared" si="909"/>
        <v/>
      </c>
      <c r="AS196">
        <f t="shared" si="910"/>
        <v>18</v>
      </c>
      <c r="AT196" s="602" t="str">
        <f t="shared" si="1112"/>
        <v/>
      </c>
      <c r="AU196" t="str">
        <f t="shared" si="911"/>
        <v>Total Marketing  Costs INC</v>
      </c>
      <c r="AV196" t="str">
        <f t="shared" si="912"/>
        <v/>
      </c>
      <c r="AX196" s="15">
        <f>SUM(AX181:AX195)</f>
        <v>0</v>
      </c>
      <c r="AY196" s="15">
        <f t="shared" ref="AY196:BN196" si="1114">SUM(AY181:AY195)</f>
        <v>0</v>
      </c>
      <c r="AZ196" s="15">
        <f t="shared" si="1114"/>
        <v>0</v>
      </c>
      <c r="BA196" s="15">
        <f t="shared" si="1114"/>
        <v>0</v>
      </c>
      <c r="BB196" s="15">
        <f t="shared" si="1114"/>
        <v>0</v>
      </c>
      <c r="BC196" s="15">
        <f t="shared" si="1114"/>
        <v>0</v>
      </c>
      <c r="BD196" s="15">
        <f t="shared" si="1114"/>
        <v>0</v>
      </c>
      <c r="BE196" s="15">
        <f t="shared" si="1114"/>
        <v>0</v>
      </c>
      <c r="BF196" s="15">
        <f t="shared" si="1114"/>
        <v>0</v>
      </c>
      <c r="BG196" s="15">
        <f t="shared" si="1114"/>
        <v>0</v>
      </c>
      <c r="BH196" s="15">
        <f t="shared" si="1114"/>
        <v>0</v>
      </c>
      <c r="BI196" s="15">
        <f t="shared" si="1114"/>
        <v>0</v>
      </c>
      <c r="BJ196" s="15">
        <f t="shared" si="1114"/>
        <v>0</v>
      </c>
      <c r="BK196" s="15">
        <f t="shared" si="1114"/>
        <v>0</v>
      </c>
      <c r="BL196" s="15">
        <f t="shared" si="1114"/>
        <v>0</v>
      </c>
      <c r="BM196" s="15">
        <f t="shared" si="1114"/>
        <v>0</v>
      </c>
      <c r="BN196" s="15">
        <f t="shared" si="1114"/>
        <v>0</v>
      </c>
      <c r="BO196" s="15">
        <f t="shared" ref="BO196:BP196" si="1115">SUM(BO181:BO195)</f>
        <v>0</v>
      </c>
      <c r="BP196" s="15">
        <f t="shared" si="1115"/>
        <v>0</v>
      </c>
      <c r="BQ196" s="602"/>
      <c r="BS196" s="617">
        <f t="shared" ref="BS196:CN196" si="1116">SUM(BS181:BS195)</f>
        <v>0</v>
      </c>
      <c r="BT196" s="15">
        <f t="shared" si="1116"/>
        <v>0</v>
      </c>
      <c r="BU196" s="15">
        <f>SUM(BU181:BU195)</f>
        <v>0</v>
      </c>
      <c r="BV196" s="15">
        <f t="shared" si="1116"/>
        <v>0</v>
      </c>
      <c r="BW196" s="15">
        <f>SUM(BW181:BW195)</f>
        <v>0</v>
      </c>
      <c r="BX196" s="15">
        <f t="shared" si="1116"/>
        <v>0</v>
      </c>
      <c r="BY196" s="15">
        <f>SUM(BY181:BY195)</f>
        <v>0</v>
      </c>
      <c r="BZ196" s="15">
        <f t="shared" si="1116"/>
        <v>0</v>
      </c>
      <c r="CA196" s="15">
        <f>SUM(CA181:CA195)</f>
        <v>0</v>
      </c>
      <c r="CB196" s="15">
        <f t="shared" si="1116"/>
        <v>0</v>
      </c>
      <c r="CC196" s="15">
        <f>SUM(CC181:CC195)</f>
        <v>0</v>
      </c>
      <c r="CD196" s="15">
        <f t="shared" si="1116"/>
        <v>0</v>
      </c>
      <c r="CE196" s="15">
        <f>SUM(CE181:CE195)</f>
        <v>0</v>
      </c>
      <c r="CF196" s="15">
        <f t="shared" si="1116"/>
        <v>0</v>
      </c>
      <c r="CG196" s="15">
        <f>SUM(CG181:CG195)</f>
        <v>0</v>
      </c>
      <c r="CH196" s="15">
        <f t="shared" si="1116"/>
        <v>0</v>
      </c>
      <c r="CI196" s="15">
        <f>SUM(CI181:CI195)</f>
        <v>0</v>
      </c>
      <c r="CJ196" s="15">
        <f t="shared" si="1116"/>
        <v>0</v>
      </c>
      <c r="CK196" s="15">
        <f>SUM(CK181:CK195)</f>
        <v>0</v>
      </c>
      <c r="CL196" s="15">
        <f t="shared" si="1116"/>
        <v>0</v>
      </c>
      <c r="CM196" s="15">
        <f>SUM(CM181:CM195)</f>
        <v>0</v>
      </c>
      <c r="CN196" s="15">
        <f t="shared" si="1116"/>
        <v>0</v>
      </c>
      <c r="CO196" s="618">
        <f>SUM(CO181:CO195)</f>
        <v>0</v>
      </c>
      <c r="CQ196" s="601"/>
      <c r="CR196">
        <f t="shared" si="904"/>
        <v>18</v>
      </c>
      <c r="CS196" s="602" t="str">
        <f t="shared" si="907"/>
        <v/>
      </c>
      <c r="CT196" t="str">
        <f t="shared" si="905"/>
        <v>Total Marketing  Costs INC</v>
      </c>
      <c r="CU196" t="str">
        <f t="shared" si="906"/>
        <v/>
      </c>
      <c r="CW196" s="15">
        <f t="shared" ref="CW196:CX196" si="1117">SUM(CW181:CW195)</f>
        <v>0</v>
      </c>
      <c r="CX196" s="15">
        <f t="shared" si="1117"/>
        <v>0</v>
      </c>
      <c r="CY196" s="15">
        <f t="shared" ref="CY196:DA196" si="1118">SUM(CY181:CY195)</f>
        <v>0</v>
      </c>
      <c r="CZ196" s="15">
        <f t="shared" si="1118"/>
        <v>0</v>
      </c>
      <c r="DA196" s="15">
        <f t="shared" si="1118"/>
        <v>0</v>
      </c>
      <c r="DB196" s="15">
        <f t="shared" ref="DB196" si="1119">SUM(DB181:DB195)</f>
        <v>0</v>
      </c>
      <c r="DC196" s="15">
        <f t="shared" ref="DC196:DE196" si="1120">SUM(DC181:DC195)</f>
        <v>0</v>
      </c>
      <c r="DD196" s="15">
        <f t="shared" si="1120"/>
        <v>0</v>
      </c>
      <c r="DE196" s="15">
        <f t="shared" si="1120"/>
        <v>0</v>
      </c>
      <c r="DF196" s="15">
        <f t="shared" ref="DF196:DH196" si="1121">SUM(DF181:DF195)</f>
        <v>0</v>
      </c>
      <c r="DG196" s="15">
        <f t="shared" si="1121"/>
        <v>0</v>
      </c>
      <c r="DH196" s="15">
        <f t="shared" si="1121"/>
        <v>0</v>
      </c>
      <c r="DI196" s="15">
        <f t="shared" ref="DI196:DK196" si="1122">SUM(DI181:DI195)</f>
        <v>0</v>
      </c>
      <c r="DJ196" s="15">
        <f t="shared" si="1122"/>
        <v>0</v>
      </c>
      <c r="DK196" s="15">
        <f t="shared" si="1122"/>
        <v>0</v>
      </c>
      <c r="DL196" s="15">
        <f t="shared" ref="DL196:DN196" si="1123">SUM(DL181:DL195)</f>
        <v>0</v>
      </c>
      <c r="DM196" s="15">
        <f t="shared" si="1123"/>
        <v>0</v>
      </c>
      <c r="DN196" s="15">
        <f t="shared" si="1123"/>
        <v>0</v>
      </c>
      <c r="DO196" s="15">
        <f t="shared" ref="DO196:DQ196" si="1124">SUM(DO181:DO195)</f>
        <v>0</v>
      </c>
      <c r="DP196" s="15">
        <f t="shared" si="1124"/>
        <v>0</v>
      </c>
      <c r="DQ196" s="15">
        <f t="shared" si="1124"/>
        <v>0</v>
      </c>
      <c r="DR196" s="15">
        <f t="shared" ref="DR196:DS196" si="1125">SUM(DR181:DR195)</f>
        <v>0</v>
      </c>
      <c r="DS196" s="15">
        <f t="shared" si="1125"/>
        <v>0</v>
      </c>
      <c r="DT196" s="15">
        <f t="shared" ref="DT196:DW196" si="1126">SUM(DT181:DT195)</f>
        <v>0</v>
      </c>
      <c r="DU196" s="15">
        <f t="shared" si="1126"/>
        <v>0</v>
      </c>
      <c r="DV196" s="15">
        <f t="shared" si="1126"/>
        <v>0</v>
      </c>
      <c r="DW196" s="15">
        <f t="shared" si="1126"/>
        <v>0</v>
      </c>
      <c r="DX196" s="15">
        <f t="shared" ref="DX196:DZ196" si="1127">SUM(DX181:DX195)</f>
        <v>0</v>
      </c>
      <c r="DY196" s="15">
        <f t="shared" si="1127"/>
        <v>0</v>
      </c>
      <c r="DZ196" s="15">
        <f t="shared" si="1127"/>
        <v>0</v>
      </c>
      <c r="EA196" s="15">
        <f t="shared" ref="EA196:EC196" si="1128">SUM(EA181:EA195)</f>
        <v>0</v>
      </c>
      <c r="EB196" s="15">
        <f t="shared" si="1128"/>
        <v>0</v>
      </c>
      <c r="EC196" s="15">
        <f t="shared" si="1128"/>
        <v>0</v>
      </c>
      <c r="ED196" s="15">
        <f t="shared" ref="ED196:EE196" si="1129">SUM(ED181:ED195)</f>
        <v>0</v>
      </c>
      <c r="EE196" s="15">
        <f t="shared" si="1129"/>
        <v>0</v>
      </c>
      <c r="EF196" s="15">
        <f t="shared" ref="EF196:EI196" si="1130">SUM(EF181:EF195)</f>
        <v>0</v>
      </c>
      <c r="EG196" s="15">
        <f t="shared" si="1130"/>
        <v>0</v>
      </c>
      <c r="EH196" s="15">
        <f t="shared" si="1130"/>
        <v>0</v>
      </c>
      <c r="EI196" s="15">
        <f t="shared" si="1130"/>
        <v>0</v>
      </c>
      <c r="EJ196" s="15">
        <f t="shared" ref="EJ196:EL196" si="1131">SUM(EJ181:EJ195)</f>
        <v>0</v>
      </c>
      <c r="EK196" s="15">
        <f t="shared" si="1131"/>
        <v>0</v>
      </c>
      <c r="EL196" s="15">
        <f t="shared" si="1131"/>
        <v>0</v>
      </c>
      <c r="EM196" s="15">
        <f t="shared" ref="EM196:EO196" si="1132">SUM(EM181:EM195)</f>
        <v>0</v>
      </c>
      <c r="EN196" s="15">
        <f t="shared" si="1132"/>
        <v>0</v>
      </c>
      <c r="EO196" s="15">
        <f t="shared" si="1132"/>
        <v>0</v>
      </c>
      <c r="EP196" s="15">
        <f t="shared" ref="EP196" si="1133">SUM(EP181:EP195)</f>
        <v>0</v>
      </c>
      <c r="EQ196" s="15">
        <f t="shared" ref="EQ196:ER196" si="1134">SUM(EQ181:EQ195)</f>
        <v>0</v>
      </c>
      <c r="ER196" s="15">
        <f t="shared" si="1134"/>
        <v>0</v>
      </c>
      <c r="ES196" s="602"/>
    </row>
    <row r="197" spans="2:149" hidden="1" x14ac:dyDescent="0.25">
      <c r="B197" s="601"/>
      <c r="D197" s="602" t="str">
        <f t="shared" si="908"/>
        <v/>
      </c>
      <c r="J197" s="120"/>
      <c r="N197" s="120"/>
      <c r="R197" s="120"/>
      <c r="S197" s="602"/>
      <c r="U197" s="601"/>
      <c r="AF197" s="19"/>
      <c r="AI197" s="19"/>
      <c r="AJ197" s="602"/>
      <c r="AL197" s="601"/>
      <c r="AO197" s="602"/>
      <c r="AR197" s="601" t="str">
        <f t="shared" si="909"/>
        <v/>
      </c>
      <c r="AS197" t="str">
        <f t="shared" si="910"/>
        <v/>
      </c>
      <c r="AT197" s="602" t="str">
        <f t="shared" si="1112"/>
        <v/>
      </c>
      <c r="AU197" t="str">
        <f t="shared" si="911"/>
        <v/>
      </c>
      <c r="AV197" t="str">
        <f t="shared" si="912"/>
        <v/>
      </c>
      <c r="BQ197" s="602"/>
      <c r="BS197" s="601"/>
      <c r="CO197" s="602"/>
      <c r="CQ197" s="601"/>
      <c r="CR197" t="str">
        <f t="shared" si="904"/>
        <v/>
      </c>
      <c r="CS197" s="602" t="str">
        <f t="shared" ref="CS197:CS221" si="1135">IFERROR(IF($CR197&lt;=30,"",INDEX(Opex_expense_Type,MATCH($CR197,Index_card_code,0))),"")</f>
        <v/>
      </c>
      <c r="CT197" t="str">
        <f t="shared" si="905"/>
        <v/>
      </c>
      <c r="CU197" t="str">
        <f t="shared" si="906"/>
        <v/>
      </c>
      <c r="ES197" s="602"/>
    </row>
    <row r="198" spans="2:149" hidden="1" x14ac:dyDescent="0.25">
      <c r="B198" s="601"/>
      <c r="D198" s="602" t="str">
        <f t="shared" si="908"/>
        <v/>
      </c>
      <c r="E198" t="s">
        <v>20</v>
      </c>
      <c r="J198" s="120"/>
      <c r="N198" s="120"/>
      <c r="R198" s="120"/>
      <c r="S198" s="602"/>
      <c r="U198" s="601"/>
      <c r="AF198" s="19"/>
      <c r="AI198" s="19"/>
      <c r="AJ198" s="602"/>
      <c r="AL198" s="601"/>
      <c r="AO198" s="602"/>
      <c r="AR198" s="601" t="str">
        <f t="shared" si="909"/>
        <v/>
      </c>
      <c r="AS198" t="str">
        <f t="shared" si="910"/>
        <v/>
      </c>
      <c r="AT198" s="602" t="str">
        <f t="shared" si="1112"/>
        <v/>
      </c>
      <c r="AU198" t="str">
        <f t="shared" si="911"/>
        <v>Total Marketing</v>
      </c>
      <c r="AV198" t="str">
        <f t="shared" si="912"/>
        <v/>
      </c>
      <c r="BQ198" s="602"/>
      <c r="BS198" s="601"/>
      <c r="CO198" s="602"/>
      <c r="CQ198" s="601"/>
      <c r="CR198" t="str">
        <f t="shared" si="904"/>
        <v/>
      </c>
      <c r="CS198" s="602" t="str">
        <f t="shared" si="1135"/>
        <v/>
      </c>
      <c r="CT198" t="str">
        <f t="shared" si="905"/>
        <v>Total Marketing</v>
      </c>
      <c r="CU198" t="str">
        <f t="shared" si="906"/>
        <v/>
      </c>
      <c r="ES198" s="602"/>
    </row>
    <row r="199" spans="2:149" hidden="1" x14ac:dyDescent="0.25">
      <c r="B199" s="601"/>
      <c r="D199" s="602" t="str">
        <f t="shared" si="908"/>
        <v/>
      </c>
      <c r="E199" t="s">
        <v>21</v>
      </c>
      <c r="J199" s="120"/>
      <c r="N199" s="120"/>
      <c r="R199" s="120"/>
      <c r="S199" s="602"/>
      <c r="U199" s="601"/>
      <c r="AF199" s="19"/>
      <c r="AI199" s="19"/>
      <c r="AJ199" s="602"/>
      <c r="AL199" s="601"/>
      <c r="AO199" s="602"/>
      <c r="AR199" s="601" t="str">
        <f t="shared" si="909"/>
        <v/>
      </c>
      <c r="AS199" t="str">
        <f t="shared" si="910"/>
        <v/>
      </c>
      <c r="AT199" s="602" t="str">
        <f t="shared" si="1112"/>
        <v/>
      </c>
      <c r="AU199" t="str">
        <f t="shared" si="911"/>
        <v>Total marketing HC</v>
      </c>
      <c r="AV199" t="str">
        <f t="shared" si="912"/>
        <v/>
      </c>
      <c r="BQ199" s="602"/>
      <c r="BS199" s="601"/>
      <c r="CO199" s="602"/>
      <c r="CQ199" s="601"/>
      <c r="CR199" t="str">
        <f t="shared" si="904"/>
        <v/>
      </c>
      <c r="CS199" s="602" t="str">
        <f t="shared" si="1135"/>
        <v/>
      </c>
      <c r="CT199" t="str">
        <f t="shared" si="905"/>
        <v>Total marketing HC</v>
      </c>
      <c r="CU199" t="str">
        <f t="shared" si="906"/>
        <v/>
      </c>
      <c r="ES199" s="602"/>
    </row>
    <row r="200" spans="2:149" hidden="1" x14ac:dyDescent="0.25">
      <c r="B200" s="601"/>
      <c r="D200" s="602" t="str">
        <f t="shared" si="908"/>
        <v/>
      </c>
      <c r="J200" s="120"/>
      <c r="N200" s="120"/>
      <c r="R200" s="120"/>
      <c r="S200" s="602"/>
      <c r="U200" s="601"/>
      <c r="AF200" s="19"/>
      <c r="AI200" s="19"/>
      <c r="AJ200" s="602"/>
      <c r="AL200" s="601"/>
      <c r="AO200" s="602"/>
      <c r="AR200" s="601" t="str">
        <f t="shared" si="909"/>
        <v/>
      </c>
      <c r="AS200" t="str">
        <f t="shared" si="910"/>
        <v/>
      </c>
      <c r="AT200" s="602" t="str">
        <f t="shared" si="1112"/>
        <v/>
      </c>
      <c r="AU200" t="str">
        <f t="shared" si="911"/>
        <v/>
      </c>
      <c r="AV200" t="str">
        <f t="shared" si="912"/>
        <v/>
      </c>
      <c r="BQ200" s="602"/>
      <c r="BS200" s="601"/>
      <c r="CO200" s="602"/>
      <c r="CQ200" s="601"/>
      <c r="CR200" t="str">
        <f t="shared" si="904"/>
        <v/>
      </c>
      <c r="CS200" s="602" t="str">
        <f t="shared" si="1135"/>
        <v/>
      </c>
      <c r="CT200" t="str">
        <f t="shared" si="905"/>
        <v/>
      </c>
      <c r="CU200" t="str">
        <f t="shared" si="906"/>
        <v/>
      </c>
      <c r="ES200" s="602"/>
    </row>
    <row r="201" spans="2:149" hidden="1" x14ac:dyDescent="0.25">
      <c r="B201" s="601"/>
      <c r="D201" s="602" t="str">
        <f t="shared" si="908"/>
        <v/>
      </c>
      <c r="F201" t="s">
        <v>299</v>
      </c>
      <c r="J201" s="120"/>
      <c r="N201" s="120"/>
      <c r="R201" s="120"/>
      <c r="S201" s="602"/>
      <c r="U201" s="601"/>
      <c r="AF201" s="19"/>
      <c r="AI201" s="19"/>
      <c r="AJ201" s="602"/>
      <c r="AL201" s="601"/>
      <c r="AO201" s="602"/>
      <c r="AR201" s="601" t="str">
        <f t="shared" si="909"/>
        <v/>
      </c>
      <c r="AS201" t="str">
        <f t="shared" si="910"/>
        <v/>
      </c>
      <c r="AT201" s="602" t="str">
        <f t="shared" si="1112"/>
        <v/>
      </c>
      <c r="AU201" t="str">
        <f t="shared" si="911"/>
        <v/>
      </c>
      <c r="AV201" t="str">
        <f t="shared" si="912"/>
        <v>G&amp;A</v>
      </c>
      <c r="BQ201" s="602"/>
      <c r="BS201" s="601"/>
      <c r="CO201" s="602"/>
      <c r="CQ201" s="601"/>
      <c r="CR201" t="str">
        <f t="shared" ref="CR201:CR268" si="1136">AS201</f>
        <v/>
      </c>
      <c r="CS201" s="602" t="str">
        <f t="shared" si="1135"/>
        <v/>
      </c>
      <c r="CT201" t="str">
        <f t="shared" ref="CT201:CT268" si="1137">AU201</f>
        <v/>
      </c>
      <c r="CU201" t="str">
        <f t="shared" ref="CU201:CU268" si="1138">AV201</f>
        <v>G&amp;A</v>
      </c>
      <c r="ES201" s="602"/>
    </row>
    <row r="202" spans="2:149" ht="15.75" hidden="1" thickBot="1" x14ac:dyDescent="0.3">
      <c r="B202" s="601"/>
      <c r="C202" s="23"/>
      <c r="D202" s="602" t="str">
        <f t="shared" si="908"/>
        <v/>
      </c>
      <c r="F202" t="str">
        <f t="shared" ref="F202:F221" si="1139">IFERROR(INDEX(Index_Card_name,MATCH($C202,Index_card_code,0)),"")</f>
        <v/>
      </c>
      <c r="H202" s="14">
        <v>0</v>
      </c>
      <c r="I202" s="14">
        <f ca="1">SUMIF(Cards_selection_BPL,$C202,INDIRECT(Index!$P$16))</f>
        <v>0</v>
      </c>
      <c r="J202" s="122">
        <f ca="1">-H202+I202</f>
        <v>0</v>
      </c>
      <c r="L202" s="14">
        <f>P202</f>
        <v>0</v>
      </c>
      <c r="M202" s="14">
        <f ca="1">I202</f>
        <v>0</v>
      </c>
      <c r="N202" s="122">
        <f ca="1">-L202+M202</f>
        <v>0</v>
      </c>
      <c r="P202" s="14">
        <f>SUMIFS($X202:$AI202,$X$6:$AI$6,"="&amp;month_of_report)</f>
        <v>0</v>
      </c>
      <c r="Q202" s="14">
        <f ca="1">M202</f>
        <v>0</v>
      </c>
      <c r="R202" s="122">
        <f ca="1">-P202+Q202</f>
        <v>0</v>
      </c>
      <c r="S202" s="602"/>
      <c r="U202" s="601"/>
      <c r="V202" s="66"/>
      <c r="W202" s="66"/>
      <c r="X202" s="14">
        <f t="shared" ref="X202:X221" si="1140">IF(X$6&lt;=month_of_report,(SUMIF(Cards_Selection,$C202,TB_Balance_01)),0)</f>
        <v>0</v>
      </c>
      <c r="Y202" s="14">
        <f>IF(Y$6&lt;=month_of_report,(SUMIF(Cards_Selection,$C202,TB_Balance_02)),0)</f>
        <v>0</v>
      </c>
      <c r="Z202" s="14">
        <f>IF(Z$6&lt;=month_of_report,(SUMIF(Cards_Selection,$C202,TB_Balance_03)),0)</f>
        <v>0</v>
      </c>
      <c r="AA202" s="14">
        <f>IF(AA$6&lt;=month_of_report,(SUMIF(Cards_Selection,$C202,TB_Balance_04)),0)</f>
        <v>0</v>
      </c>
      <c r="AB202" s="14">
        <f>IF(AB$6&lt;=month_of_report,(SUMIF(Cards_Selection,$C202,TB_Balance_05)),0)</f>
        <v>0</v>
      </c>
      <c r="AC202" s="14">
        <f>IF(AC$6&lt;=month_of_report,(SUMIF(Cards_Selection,$C202,TB_Balance_06)),0)</f>
        <v>0</v>
      </c>
      <c r="AD202" s="14">
        <f>IF(AD$6&lt;=month_of_report,(SUMIF(Cards_Selection,$C202,TB_Balance_07)),0)</f>
        <v>0</v>
      </c>
      <c r="AE202" s="14">
        <f>IF(AE$6&lt;=month_of_report,(SUMIF(Cards_Selection,$C202,TB_Balance_08)),0)</f>
        <v>0</v>
      </c>
      <c r="AF202" s="826">
        <f>IF(AF$6&lt;=month_of_report,(SUMIF(Cards_Selection,$C202,TB_Balance_09)),0)</f>
        <v>0</v>
      </c>
      <c r="AG202" s="14">
        <f>IF(AG$6&lt;=month_of_report,(SUMIF(Cards_Selection,$C202,TB_Balance_10)),0)</f>
        <v>0</v>
      </c>
      <c r="AH202" s="14">
        <f>IF(AH$6&lt;=month_of_report,(SUMIF(Cards_Selection,$C202,TB_Balance_11)),0)</f>
        <v>0</v>
      </c>
      <c r="AI202" s="826">
        <f>IF(AI$6&lt;=month_of_report,(SUMIF(Cards_Selection,$C202,TB_Balance_12)),0)</f>
        <v>0</v>
      </c>
      <c r="AJ202" s="602"/>
      <c r="AL202" s="601"/>
      <c r="AM202" s="884">
        <f>P202</f>
        <v>0</v>
      </c>
      <c r="AN202" s="14">
        <f t="shared" ref="AN202:AN221" si="1141">IF(AN$6&lt;=month_of_report,(SUMIF(Cards_Selection,$C202,TB_Balance_12_Nis)),0)</f>
        <v>0</v>
      </c>
      <c r="AO202" s="602"/>
      <c r="AR202" s="601" t="str">
        <f t="shared" si="909"/>
        <v/>
      </c>
      <c r="AS202" t="str">
        <f t="shared" si="910"/>
        <v/>
      </c>
      <c r="AT202" s="602" t="str">
        <f t="shared" si="1112"/>
        <v/>
      </c>
      <c r="AU202" t="str">
        <f t="shared" si="911"/>
        <v/>
      </c>
      <c r="AV202" t="str">
        <f t="shared" si="912"/>
        <v/>
      </c>
      <c r="AX202" s="66"/>
      <c r="AY202" s="66"/>
      <c r="AZ202" s="66"/>
      <c r="BA202" s="66"/>
      <c r="BB202" s="66"/>
      <c r="BC202" s="689">
        <f>BB202</f>
        <v>0</v>
      </c>
      <c r="BD202" s="66"/>
      <c r="BE202" s="66"/>
      <c r="BF202" s="66"/>
      <c r="BG202" s="689">
        <f>BF202</f>
        <v>0</v>
      </c>
      <c r="BH202" s="66"/>
      <c r="BI202" s="66"/>
      <c r="BJ202" s="66"/>
      <c r="BK202" s="689">
        <f>BJ202</f>
        <v>0</v>
      </c>
      <c r="BL202" s="66"/>
      <c r="BM202" s="66"/>
      <c r="BN202" s="66"/>
      <c r="BO202" s="689">
        <f>BN202</f>
        <v>0</v>
      </c>
      <c r="BP202" s="686">
        <f>BO202</f>
        <v>0</v>
      </c>
      <c r="BQ202" s="602"/>
      <c r="BS202" s="619">
        <f t="shared" ref="BS202:CN221" si="1142">INDEX($AZ202:$BN202,MATCH(BS$6,$AZ$6:$BN$6,0))</f>
        <v>0</v>
      </c>
      <c r="BT202" s="14">
        <f t="shared" si="1142"/>
        <v>0</v>
      </c>
      <c r="BU202" s="14">
        <f>BT202</f>
        <v>0</v>
      </c>
      <c r="BV202" s="14">
        <f t="shared" si="1142"/>
        <v>0</v>
      </c>
      <c r="BW202" s="14">
        <f>BV202</f>
        <v>0</v>
      </c>
      <c r="BX202" s="14">
        <f t="shared" si="1142"/>
        <v>0</v>
      </c>
      <c r="BY202" s="14">
        <f>BX202</f>
        <v>0</v>
      </c>
      <c r="BZ202" s="14">
        <f t="shared" si="1142"/>
        <v>0</v>
      </c>
      <c r="CA202" s="14">
        <f>BZ202</f>
        <v>0</v>
      </c>
      <c r="CB202" s="14">
        <f t="shared" si="1142"/>
        <v>0</v>
      </c>
      <c r="CC202" s="14">
        <f>CB202</f>
        <v>0</v>
      </c>
      <c r="CD202" s="14">
        <f t="shared" si="1142"/>
        <v>0</v>
      </c>
      <c r="CE202" s="14">
        <f>CD202</f>
        <v>0</v>
      </c>
      <c r="CF202" s="14">
        <f t="shared" si="1142"/>
        <v>0</v>
      </c>
      <c r="CG202" s="14">
        <f>CF202</f>
        <v>0</v>
      </c>
      <c r="CH202" s="14">
        <f t="shared" si="1142"/>
        <v>0</v>
      </c>
      <c r="CI202" s="14">
        <f>CH202</f>
        <v>0</v>
      </c>
      <c r="CJ202" s="14">
        <f t="shared" si="1142"/>
        <v>0</v>
      </c>
      <c r="CK202" s="14">
        <f>CJ202</f>
        <v>0</v>
      </c>
      <c r="CL202" s="14">
        <f t="shared" si="1142"/>
        <v>0</v>
      </c>
      <c r="CM202" s="14">
        <f>CL202</f>
        <v>0</v>
      </c>
      <c r="CN202" s="14">
        <f t="shared" si="1142"/>
        <v>0</v>
      </c>
      <c r="CO202" s="620">
        <f>CN202</f>
        <v>0</v>
      </c>
      <c r="CQ202" s="601"/>
      <c r="CR202" t="str">
        <f t="shared" si="1136"/>
        <v/>
      </c>
      <c r="CS202" s="602" t="str">
        <f t="shared" si="1135"/>
        <v/>
      </c>
      <c r="CT202" t="str">
        <f t="shared" si="1137"/>
        <v/>
      </c>
      <c r="CU202" t="str">
        <f t="shared" si="1138"/>
        <v/>
      </c>
      <c r="CW202" s="14">
        <f>SUMIFS(TB_Balance_01,TB_Entity,CW$7,Cards_Selection,$C202)</f>
        <v>0</v>
      </c>
      <c r="CX202" s="14">
        <f>SUMIFS(TB_Balance_01,TB_Entity,CX$7,Cards_Selection,$C202)</f>
        <v>0</v>
      </c>
      <c r="CY202" s="14">
        <f t="shared" ref="CY202:CY221" si="1143">IF(CY$6&lt;=month_of_report,(IFERROR(INDEX($X$8:$AI$277,MATCH($CR202,$C$8:$C$277,0),MATCH(CY$6,$X$6:$AI$6,0)),0)),0)</f>
        <v>0</v>
      </c>
      <c r="CZ202" s="14">
        <f>SUMIFS(TB_Balance_02,TB_Entity,CZ$7,Cards_Selection,$C202)</f>
        <v>0</v>
      </c>
      <c r="DA202" s="14">
        <f>SUMIFS(TB_Balance_02,TB_Entity,DA$7,Cards_Selection,$C202)</f>
        <v>0</v>
      </c>
      <c r="DB202" s="14">
        <f t="shared" ref="DB202:DB221" si="1144">IF(DB$6&lt;=month_of_report,(IFERROR(INDEX($X$8:$AI$277,MATCH($CR202,$C$8:$C$277,0),MATCH(DB$6,$X$6:$AI$6,0)),0)),0)</f>
        <v>0</v>
      </c>
      <c r="DC202" s="14">
        <f>SUMIFS(TB_Balance_03,TB_Entity,DC$7,Cards_Selection,$C202)</f>
        <v>0</v>
      </c>
      <c r="DD202" s="14">
        <f>SUMIFS(TB_Balance_03,TB_Entity,DD$7,Cards_Selection,$C202)</f>
        <v>0</v>
      </c>
      <c r="DE202" s="14">
        <f t="shared" ref="DE202:DE221" si="1145">IF(DE$6&lt;=month_of_report,(IFERROR(INDEX($X$8:$AI$277,MATCH($CR202,$C$8:$C$277,0),MATCH(DE$6,$X$6:$AI$6,0)),0)),0)</f>
        <v>0</v>
      </c>
      <c r="DF202" s="14">
        <f>DC202</f>
        <v>0</v>
      </c>
      <c r="DG202" s="14">
        <f>DD202</f>
        <v>0</v>
      </c>
      <c r="DH202" s="14">
        <f>DE202</f>
        <v>0</v>
      </c>
      <c r="DI202" s="14">
        <f>SUMIFS(TB_Balance_04,TB_Entity,DI$7,Cards_Selection,$C202)</f>
        <v>0</v>
      </c>
      <c r="DJ202" s="14">
        <f>SUMIFS(TB_Balance_04,TB_Entity,DJ$7,Cards_Selection,$C202)</f>
        <v>0</v>
      </c>
      <c r="DK202" s="14">
        <f t="shared" ref="DK202:DK221" si="1146">IF(DK$6&lt;=month_of_report,(IFERROR(INDEX($X$8:$AI$277,MATCH($CR202,$C$8:$C$277,0),MATCH(DK$6,$X$6:$AI$6,0)),0)),0)</f>
        <v>0</v>
      </c>
      <c r="DL202" s="14">
        <f>SUMIFS(TB_Balance_05,TB_Entity,DL$7,Cards_Selection,$C202)</f>
        <v>0</v>
      </c>
      <c r="DM202" s="14">
        <f>SUMIFS(TB_Balance_05,TB_Entity,DM$7,Cards_Selection,$C202)</f>
        <v>0</v>
      </c>
      <c r="DN202" s="14">
        <f t="shared" ref="DN202:DN221" si="1147">IF(DN$6&lt;=month_of_report,(IFERROR(INDEX($X$8:$AI$277,MATCH($CR202,$C$8:$C$277,0),MATCH(DN$6,$X$6:$AI$6,0)),0)),0)</f>
        <v>0</v>
      </c>
      <c r="DO202" s="14">
        <f>SUMIFS(TB_Balance_06,TB_Entity,DO$7,Cards_Selection,$C202)</f>
        <v>0</v>
      </c>
      <c r="DP202" s="14">
        <f>SUMIFS(TB_Balance_06,TB_Entity,DP$7,Cards_Selection,$C202)</f>
        <v>0</v>
      </c>
      <c r="DQ202" s="14">
        <f t="shared" ref="DQ202:DQ221" si="1148">IF(DQ$6&lt;=month_of_report,(IFERROR(INDEX($X$8:$AI$277,MATCH($CR202,$C$8:$C$277,0),MATCH(DQ$6,$X$6:$AI$6,0)),0)),0)</f>
        <v>0</v>
      </c>
      <c r="DR202" s="14">
        <f>DO202</f>
        <v>0</v>
      </c>
      <c r="DS202" s="14">
        <f>DP202</f>
        <v>0</v>
      </c>
      <c r="DT202" s="14">
        <f>DQ202</f>
        <v>0</v>
      </c>
      <c r="DU202" s="14">
        <f>SUMIFS(TB_Balance_07,TB_Entity,DU$7,Cards_Selection,$C202)</f>
        <v>0</v>
      </c>
      <c r="DV202" s="14">
        <f>SUMIFS(TB_Balance_07,TB_Entity,DV$7,Cards_Selection,$C202)</f>
        <v>0</v>
      </c>
      <c r="DW202" s="14">
        <f t="shared" ref="DW202:DW221" si="1149">IF(DW$6&lt;=month_of_report,(IFERROR(INDEX($X$8:$AI$277,MATCH($CR202,$C$8:$C$277,0),MATCH(DW$6,$X$6:$AI$6,0)),0)),0)</f>
        <v>0</v>
      </c>
      <c r="DX202" s="14">
        <f>SUMIFS(TB_Balance_08,TB_Entity,DX$7,Cards_Selection,$C202)</f>
        <v>0</v>
      </c>
      <c r="DY202" s="14">
        <f>SUMIFS(TB_Balance_08,TB_Entity,DY$7,Cards_Selection,$C202)</f>
        <v>0</v>
      </c>
      <c r="DZ202" s="14">
        <f t="shared" ref="DZ202:DZ221" si="1150">IF(DZ$6&lt;=month_of_report,(IFERROR(INDEX($X$8:$AI$277,MATCH($CR202,$C$8:$C$277,0),MATCH(DZ$6,$X$6:$AI$6,0)),0)),0)</f>
        <v>0</v>
      </c>
      <c r="EA202" s="14">
        <f>SUMIFS(TB_Balance_09,TB_Entity,EA$7,Cards_Selection,$C202)</f>
        <v>0</v>
      </c>
      <c r="EB202" s="14">
        <f>SUMIFS(TB_Balance_09,TB_Entity,EB$7,Cards_Selection,$C202)</f>
        <v>0</v>
      </c>
      <c r="EC202" s="14">
        <f t="shared" ref="EC202:EC221" si="1151">IF(EC$6&lt;=month_of_report,(IFERROR(INDEX($X$8:$AI$277,MATCH($CR202,$C$8:$C$277,0),MATCH(EC$6,$X$6:$AI$6,0)),0)),0)</f>
        <v>0</v>
      </c>
      <c r="ED202" s="14">
        <f>EA202</f>
        <v>0</v>
      </c>
      <c r="EE202" s="14">
        <f>EB202</f>
        <v>0</v>
      </c>
      <c r="EF202" s="14">
        <f>EC202</f>
        <v>0</v>
      </c>
      <c r="EG202" s="14">
        <f>SUMIFS(TB_Balance_10,TB_Entity,EG$7,Cards_Selection,$C202)</f>
        <v>0</v>
      </c>
      <c r="EH202" s="14">
        <f>SUMIFS(TB_Balance_10,TB_Entity,EH$7,Cards_Selection,$C202)</f>
        <v>0</v>
      </c>
      <c r="EI202" s="14">
        <f t="shared" ref="EI202:EI221" si="1152">IF(EI$6&lt;=month_of_report,(IFERROR(INDEX($X$8:$AI$277,MATCH($CR202,$C$8:$C$277,0),MATCH(EI$6,$X$6:$AI$6,0)),0)),0)</f>
        <v>0</v>
      </c>
      <c r="EJ202" s="14">
        <f>SUMIFS(TB_Balance_11,TB_Entity,EJ$7,Cards_Selection,$C202)</f>
        <v>0</v>
      </c>
      <c r="EK202" s="14">
        <f>SUMIFS(TB_Balance_11,TB_Entity,EK$7,Cards_Selection,$C202)</f>
        <v>0</v>
      </c>
      <c r="EL202" s="14">
        <f t="shared" ref="EL202:EL221" si="1153">IF(EL$6&lt;=month_of_report,(IFERROR(INDEX($X$8:$AI$277,MATCH($CR202,$C$8:$C$277,0),MATCH(EL$6,$X$6:$AI$6,0)),0)),0)</f>
        <v>0</v>
      </c>
      <c r="EM202" s="14">
        <f>SUMIFS(TB_Balance_12,TB_Entity,EM$7,Cards_Selection,$C202)</f>
        <v>0</v>
      </c>
      <c r="EN202" s="14">
        <f>SUMIFS(TB_Balance_12,TB_Entity,EN$7,Cards_Selection,$C202)</f>
        <v>0</v>
      </c>
      <c r="EO202" s="14">
        <f t="shared" ref="EO202:EO221" si="1154">IF(EO$6&lt;=month_of_report,(IFERROR(INDEX($X$8:$AI$277,MATCH($CR202,$C$8:$C$277,0),MATCH(EO$6,$X$6:$AI$6,0)),0)),0)</f>
        <v>0</v>
      </c>
      <c r="EP202" s="14">
        <f>EM202</f>
        <v>0</v>
      </c>
      <c r="EQ202" s="14">
        <f>EN202</f>
        <v>0</v>
      </c>
      <c r="ER202" s="14">
        <f>EO202</f>
        <v>0</v>
      </c>
      <c r="ES202" s="602"/>
    </row>
    <row r="203" spans="2:149" hidden="1" outlineLevel="1" x14ac:dyDescent="0.25">
      <c r="B203" s="601"/>
      <c r="C203" s="23"/>
      <c r="D203" s="602" t="str">
        <f t="shared" si="908"/>
        <v/>
      </c>
      <c r="F203" t="str">
        <f t="shared" si="1139"/>
        <v/>
      </c>
      <c r="H203" s="9">
        <f t="shared" ref="H203:H221" si="1155">INDEX($X203:$AI203,,MATCH($H$6,$X$6:$AI$6,0))</f>
        <v>0</v>
      </c>
      <c r="I203" s="9">
        <f ca="1">SUMIF(Cards_selection_BPL,$C203,INDIRECT(Index!$P$16))</f>
        <v>0</v>
      </c>
      <c r="J203" s="123">
        <f t="shared" ref="J203:J221" ca="1" si="1156">-H203+I203</f>
        <v>0</v>
      </c>
      <c r="L203" s="9">
        <f t="shared" ref="L203:L221" si="1157">IF(LEFT($L$6,2)="Q1",SUMIFS($X203:$Z203,$X$6:$Z$6,"&lt;="&amp;month_of_report),IF(LEFT($L$6,2)="Q2",SUMIFS($AA203:$AC203,$AA$6:$AC$6,"&lt;="&amp;month_of_report),IF(LEFT($L$6,2)="Q3",SUMIFS($AD203:$AF203,$AD$6:$AF$6,"&lt;="&amp;month_of_report),IF(LEFT($L$6,2)="Q4",SUMIFS($AG203:$AI203,$AG$6:$AI$6,"&lt;="&amp;month_of_report),0))))</f>
        <v>0</v>
      </c>
      <c r="M203" s="9">
        <f ca="1">IF(LEFT($L$6,2)="Q1",SUMIF(Cards_selection_BPL,$C203,INDIRECT(Index!$Q$16)),IF(LEFT($L$6,2)="Q2",SUMIF(Cards_selection_BPL,$C203,INDIRECT(Index!$Q$16))-SUMIF(Cards_selection_BPL,$C203,Balance_bplm_03),IF(LEFT($L$6,2)="Q3",SUMIF(Cards_selection_BPL,$C203,INDIRECT(Index!$Q$16))-SUMIF(Cards_selection_BPL,$C203,Balance_bplm_06),IF(LEFT($L$6,2)="Q4",SUMIF(Cards_selection_BPL,$C203,INDIRECT(Index!$Q$16))-SUMIF(Cards_selection_BPL,$C203,Balance_bplm_09),0))))</f>
        <v>0</v>
      </c>
      <c r="N203" s="123">
        <f t="shared" ref="N203:N221" ca="1" si="1158">-L203+M203</f>
        <v>0</v>
      </c>
      <c r="P203" s="9">
        <f t="shared" ref="P203:P221" si="1159">SUMIFS($X203:$AI203,$X$6:$AI$6,"&lt;="&amp;month_of_report)</f>
        <v>0</v>
      </c>
      <c r="Q203" s="9">
        <f ca="1">SUMIF(Cards_selection_BPL,$C203,INDIRECT(Index!$Q$16))</f>
        <v>0</v>
      </c>
      <c r="R203" s="123">
        <f t="shared" ref="R203:R221" ca="1" si="1160">-P203+Q203</f>
        <v>0</v>
      </c>
      <c r="S203" s="602"/>
      <c r="U203" s="601"/>
      <c r="V203" s="64"/>
      <c r="W203" s="64"/>
      <c r="X203" s="9">
        <f t="shared" si="1140"/>
        <v>0</v>
      </c>
      <c r="Y203" s="9">
        <f t="shared" ref="Y203:Y221" si="1161">IF(Y$6&lt;=month_of_report,(SUMIF(Cards_Selection,$C203,TB_Balance_02)-SUMIF(Cards_Selection,$C203,TB_Balance_01)),0)</f>
        <v>0</v>
      </c>
      <c r="Z203" s="9">
        <f t="shared" ref="Z203:Z221" si="1162">IF(Z$6&lt;=month_of_report,(SUMIF(Cards_Selection,$C203,TB_Balance_03)-SUMIF(Cards_Selection,$C203,TB_Balance_02)),0)</f>
        <v>0</v>
      </c>
      <c r="AA203" s="9">
        <f t="shared" ref="AA203:AA221" si="1163">IF(AA$6&lt;=month_of_report,(SUMIF(Cards_Selection,$C203,TB_Balance_04)-SUMIF(Cards_Selection,$C203,TB_Balance_03)),0)</f>
        <v>0</v>
      </c>
      <c r="AB203" s="9">
        <f t="shared" ref="AB203:AB221" si="1164">IF(AB$6&lt;=month_of_report,(SUMIF(Cards_Selection,$C203,TB_Balance_05)-SUMIF(Cards_Selection,$C203,TB_Balance_04)),0)</f>
        <v>0</v>
      </c>
      <c r="AC203" s="9">
        <f t="shared" ref="AC203:AC221" si="1165">IF(AC$6&lt;=month_of_report,(SUMIF(Cards_Selection,$C203,TB_Balance_06)-SUMIF(Cards_Selection,$C203,TB_Balance_05)),0)</f>
        <v>0</v>
      </c>
      <c r="AD203" s="9">
        <f t="shared" ref="AD203:AD221" si="1166">IF(AD$6&lt;=month_of_report,(SUMIF(Cards_Selection,$C203,TB_Balance_07)-SUMIF(Cards_Selection,$C203,TB_Balance_06)),0)</f>
        <v>0</v>
      </c>
      <c r="AE203" s="9">
        <f t="shared" ref="AE203:AE221" si="1167">IF(AE$6&lt;=month_of_report,(SUMIF(Cards_Selection,$C203,TB_Balance_08)-SUMIF(Cards_Selection,$C203,TB_Balance_07)),0)</f>
        <v>0</v>
      </c>
      <c r="AF203" s="827">
        <f t="shared" ref="AF203:AF221" si="1168">IF(AF$6&lt;=month_of_report,(SUMIF(Cards_Selection,$C203,TB_Balance_09)-SUMIF(Cards_Selection,$C203,TB_Balance_08)),0)</f>
        <v>0</v>
      </c>
      <c r="AG203" s="9">
        <f t="shared" ref="AG203:AG221" si="1169">IF(AG$6&lt;=month_of_report,(SUMIF(Cards_Selection,$C203,TB_Balance_10)-SUMIF(Cards_Selection,$C203,TB_Balance_09)),0)</f>
        <v>0</v>
      </c>
      <c r="AH203" s="9">
        <f t="shared" ref="AH203:AH221" si="1170">IF(AH$6&lt;=month_of_report,(SUMIF(Cards_Selection,$C203,TB_Balance_11)-SUMIF(Cards_Selection,$C203,TB_Balance_10)),0)</f>
        <v>0</v>
      </c>
      <c r="AI203" s="827">
        <f t="shared" ref="AI203:AI221" si="1171">IF(AI$6&lt;=month_of_report,(SUMIF(Cards_Selection,$C203,TB_Balance_12)-SUMIF(Cards_Selection,$C203,TB_Balance_11)),0)</f>
        <v>0</v>
      </c>
      <c r="AJ203" s="602"/>
      <c r="AL203" s="601"/>
      <c r="AM203" s="882">
        <f t="shared" ref="AM203:AM221" si="1172">P203</f>
        <v>0</v>
      </c>
      <c r="AN203" s="9">
        <f t="shared" si="1141"/>
        <v>0</v>
      </c>
      <c r="AO203" s="602"/>
      <c r="AR203" s="601" t="str">
        <f t="shared" si="909"/>
        <v/>
      </c>
      <c r="AS203" t="str">
        <f t="shared" ref="AS203:AS270" si="1173">IF(C203="","",C203)</f>
        <v/>
      </c>
      <c r="AT203" s="602" t="str">
        <f t="shared" si="1112"/>
        <v/>
      </c>
      <c r="AU203" t="str">
        <f t="shared" ref="AU203:AU270" si="1174">IF(E203="","",E203)</f>
        <v/>
      </c>
      <c r="AV203" t="str">
        <f t="shared" ref="AV203:AV270" si="1175">IF(F203="","",F203)</f>
        <v/>
      </c>
      <c r="AX203" s="64"/>
      <c r="AY203" s="64"/>
      <c r="AZ203" s="64"/>
      <c r="BA203" s="64"/>
      <c r="BB203" s="64"/>
      <c r="BC203" s="688">
        <f>SUM(AZ203:BB203)</f>
        <v>0</v>
      </c>
      <c r="BD203" s="64"/>
      <c r="BE203" s="64"/>
      <c r="BF203" s="64"/>
      <c r="BG203" s="688">
        <f>SUM(BD203:BF203)</f>
        <v>0</v>
      </c>
      <c r="BH203" s="64"/>
      <c r="BI203" s="64"/>
      <c r="BJ203" s="64"/>
      <c r="BK203" s="688">
        <f>SUM(BH203:BJ203)</f>
        <v>0</v>
      </c>
      <c r="BL203" s="64"/>
      <c r="BM203" s="64"/>
      <c r="BN203" s="64"/>
      <c r="BO203" s="688">
        <f>SUM(BL203:BN203)</f>
        <v>0</v>
      </c>
      <c r="BP203" s="687">
        <f t="shared" ref="BP203:BP221" si="1176">BO203+BK203+BG203+BC203</f>
        <v>0</v>
      </c>
      <c r="BQ203" s="602"/>
      <c r="BS203" s="615">
        <f t="shared" si="1142"/>
        <v>0</v>
      </c>
      <c r="BT203" s="9">
        <f t="shared" si="1142"/>
        <v>0</v>
      </c>
      <c r="BU203" s="9">
        <f t="shared" ref="BU203:CO221" si="1177">SUM(BS203:BT203)</f>
        <v>0</v>
      </c>
      <c r="BV203" s="9">
        <f t="shared" si="1142"/>
        <v>0</v>
      </c>
      <c r="BW203" s="9">
        <f t="shared" si="1177"/>
        <v>0</v>
      </c>
      <c r="BX203" s="9">
        <f t="shared" si="1142"/>
        <v>0</v>
      </c>
      <c r="BY203" s="9">
        <f t="shared" si="1177"/>
        <v>0</v>
      </c>
      <c r="BZ203" s="9">
        <f t="shared" si="1142"/>
        <v>0</v>
      </c>
      <c r="CA203" s="9">
        <f t="shared" si="1177"/>
        <v>0</v>
      </c>
      <c r="CB203" s="9">
        <f t="shared" si="1142"/>
        <v>0</v>
      </c>
      <c r="CC203" s="9">
        <f t="shared" si="1177"/>
        <v>0</v>
      </c>
      <c r="CD203" s="9">
        <f t="shared" si="1142"/>
        <v>0</v>
      </c>
      <c r="CE203" s="9">
        <f t="shared" si="1177"/>
        <v>0</v>
      </c>
      <c r="CF203" s="9">
        <f t="shared" si="1142"/>
        <v>0</v>
      </c>
      <c r="CG203" s="9">
        <f t="shared" si="1177"/>
        <v>0</v>
      </c>
      <c r="CH203" s="9">
        <f t="shared" si="1142"/>
        <v>0</v>
      </c>
      <c r="CI203" s="9">
        <f t="shared" si="1177"/>
        <v>0</v>
      </c>
      <c r="CJ203" s="9">
        <f t="shared" si="1142"/>
        <v>0</v>
      </c>
      <c r="CK203" s="9">
        <f t="shared" si="1177"/>
        <v>0</v>
      </c>
      <c r="CL203" s="9">
        <f t="shared" si="1142"/>
        <v>0</v>
      </c>
      <c r="CM203" s="9">
        <f t="shared" si="1177"/>
        <v>0</v>
      </c>
      <c r="CN203" s="9">
        <f t="shared" si="1142"/>
        <v>0</v>
      </c>
      <c r="CO203" s="616">
        <f t="shared" si="1177"/>
        <v>0</v>
      </c>
      <c r="CQ203" s="601"/>
      <c r="CR203" t="str">
        <f t="shared" si="1136"/>
        <v/>
      </c>
      <c r="CS203" s="602" t="str">
        <f t="shared" si="1135"/>
        <v/>
      </c>
      <c r="CT203" t="str">
        <f t="shared" si="1137"/>
        <v/>
      </c>
      <c r="CU203" t="str">
        <f t="shared" si="1138"/>
        <v/>
      </c>
      <c r="CW203" s="13">
        <f t="shared" ref="CW203:CX221" si="1178">IF(CW$6&gt;month_of_report,0,SUMIFS(TB_Balance_01,TB_Entity,CW$7,Cards_Selection,$CR203))</f>
        <v>0</v>
      </c>
      <c r="CX203" s="13">
        <f t="shared" si="1178"/>
        <v>0</v>
      </c>
      <c r="CY203" s="13">
        <f t="shared" si="1143"/>
        <v>0</v>
      </c>
      <c r="CZ203" s="13">
        <f t="shared" ref="CZ203:DA221" si="1179">IF(CZ$6&gt;month_of_report,0,SUMIFS(TB_Balance_02,TB_Entity,CZ$7,Cards_Selection,$CR203)-SUMIFS(TB_Balance_01,TB_Entity,CZ$7,Cards_Selection,$CR203))</f>
        <v>0</v>
      </c>
      <c r="DA203" s="13">
        <f t="shared" si="1179"/>
        <v>0</v>
      </c>
      <c r="DB203" s="13">
        <f t="shared" si="1144"/>
        <v>0</v>
      </c>
      <c r="DC203" s="13">
        <f t="shared" ref="DC203:DD221" si="1180">IF(DC$6&gt;month_of_report,0,SUMIFS(TB_Balance_03,TB_Entity,DC$7,Cards_Selection,$CR203)-SUMIFS(TB_Balance_02,TB_Entity,DC$7,Cards_Selection,$CR203))</f>
        <v>0</v>
      </c>
      <c r="DD203" s="13">
        <f t="shared" si="1180"/>
        <v>0</v>
      </c>
      <c r="DE203" s="13">
        <f t="shared" si="1145"/>
        <v>0</v>
      </c>
      <c r="DF203" s="13">
        <f t="shared" ref="DF203:DF221" si="1181">SUM(DC203,CZ203,CW203)</f>
        <v>0</v>
      </c>
      <c r="DG203" s="13">
        <f t="shared" ref="DG203:DG221" si="1182">SUM(DD203,DA203,CX203)</f>
        <v>0</v>
      </c>
      <c r="DH203" s="13">
        <f t="shared" ref="DH203:DH221" si="1183">SUM(DE203,DB203,CY203)</f>
        <v>0</v>
      </c>
      <c r="DI203" s="13">
        <f t="shared" ref="DI203:DJ221" si="1184">IF(DI$6&gt;month_of_report,0,SUMIFS(TB_Balance_04,TB_Entity,DI$7,Cards_Selection,$CR203)-SUMIFS(TB_Balance_03,TB_Entity,DI$7,Cards_Selection,$CR203))</f>
        <v>0</v>
      </c>
      <c r="DJ203" s="13">
        <f t="shared" si="1184"/>
        <v>0</v>
      </c>
      <c r="DK203" s="13">
        <f t="shared" si="1146"/>
        <v>0</v>
      </c>
      <c r="DL203" s="13">
        <f t="shared" ref="DL203:DM221" si="1185">IF(DL$6&gt;month_of_report,0,SUMIFS(TB_Balance_05,TB_Entity,DL$7,Cards_Selection,$CR203)-SUMIFS(TB_Balance_04,TB_Entity,DL$7,Cards_Selection,$CR203))</f>
        <v>0</v>
      </c>
      <c r="DM203" s="13">
        <f t="shared" si="1185"/>
        <v>0</v>
      </c>
      <c r="DN203" s="13">
        <f t="shared" si="1147"/>
        <v>0</v>
      </c>
      <c r="DO203" s="13">
        <f t="shared" ref="DO203:DP221" si="1186">IF(DO$6&gt;month_of_report,0,SUMIFS(TB_Balance_06,TB_Entity,DO$7,Cards_Selection,$CR203)-SUMIFS(TB_Balance_05,TB_Entity,DO$7,Cards_Selection,$CR203))</f>
        <v>0</v>
      </c>
      <c r="DP203" s="13">
        <f t="shared" si="1186"/>
        <v>0</v>
      </c>
      <c r="DQ203" s="13">
        <f t="shared" si="1148"/>
        <v>0</v>
      </c>
      <c r="DR203" s="13">
        <f t="shared" ref="DR203:DR221" si="1187">SUM(DO203,DL203,DI203)</f>
        <v>0</v>
      </c>
      <c r="DS203" s="13">
        <f t="shared" ref="DS203:DS221" si="1188">SUM(DP203,DM203,DJ203)</f>
        <v>0</v>
      </c>
      <c r="DT203" s="13">
        <f t="shared" ref="DT203:DT221" si="1189">SUM(DQ203,DN203,DK203)</f>
        <v>0</v>
      </c>
      <c r="DU203" s="13">
        <f t="shared" ref="DU203:DV221" si="1190">IF(DU$6&gt;month_of_report,0,SUMIFS(TB_Balance_07,TB_Entity,DU$7,Cards_Selection,$CR203)-SUMIFS(TB_Balance_06,TB_Entity,DU$7,Cards_Selection,$CR203))</f>
        <v>0</v>
      </c>
      <c r="DV203" s="13">
        <f t="shared" si="1190"/>
        <v>0</v>
      </c>
      <c r="DW203" s="13">
        <f t="shared" si="1149"/>
        <v>0</v>
      </c>
      <c r="DX203" s="13">
        <f t="shared" ref="DX203:DY221" si="1191">IF(DX$6&gt;month_of_report,0,SUMIFS(TB_Balance_08,TB_Entity,DX$7,Cards_Selection,$CR203)-SUMIFS(TB_Balance_07,TB_Entity,DX$7,Cards_Selection,$CR203))</f>
        <v>0</v>
      </c>
      <c r="DY203" s="13">
        <f t="shared" si="1191"/>
        <v>0</v>
      </c>
      <c r="DZ203" s="13">
        <f t="shared" si="1150"/>
        <v>0</v>
      </c>
      <c r="EA203" s="13">
        <f t="shared" ref="EA203:EB221" si="1192">IF(EA$6&gt;month_of_report,0,SUMIFS(TB_Balance_09,TB_Entity,EA$7,Cards_Selection,$CR203)-SUMIFS(TB_Balance_08,TB_Entity,EA$7,Cards_Selection,$CR203))</f>
        <v>0</v>
      </c>
      <c r="EB203" s="13">
        <f t="shared" si="1192"/>
        <v>0</v>
      </c>
      <c r="EC203" s="13">
        <f t="shared" si="1151"/>
        <v>0</v>
      </c>
      <c r="ED203" s="13">
        <f t="shared" ref="ED203:ED221" si="1193">SUM(EA203,DX203,DU203)</f>
        <v>0</v>
      </c>
      <c r="EE203" s="13">
        <f t="shared" ref="EE203:EE221" si="1194">SUM(EB203,DY203,DV203)</f>
        <v>0</v>
      </c>
      <c r="EF203" s="13">
        <f t="shared" ref="EF203:EF221" si="1195">SUM(EC203,DZ203,DW203)</f>
        <v>0</v>
      </c>
      <c r="EG203" s="13">
        <f t="shared" ref="EG203:EH221" si="1196">IF(EG$6&gt;month_of_report,0,SUMIFS(TB_Balance_10,TB_Entity,EG$7,Cards_Selection,$CR203)-SUMIFS(TB_Balance_09,TB_Entity,EG$7,Cards_Selection,$CR203))</f>
        <v>0</v>
      </c>
      <c r="EH203" s="13">
        <f t="shared" si="1196"/>
        <v>0</v>
      </c>
      <c r="EI203" s="13">
        <f t="shared" si="1152"/>
        <v>0</v>
      </c>
      <c r="EJ203" s="13">
        <f t="shared" ref="EJ203:EK221" si="1197">IF(EJ$6&gt;month_of_report,0,SUMIFS(TB_Balance_11,TB_Entity,EJ$7,Cards_Selection,$CR203)-SUMIFS(TB_Balance_10,TB_Entity,EJ$7,Cards_Selection,$CR203))</f>
        <v>0</v>
      </c>
      <c r="EK203" s="13">
        <f t="shared" si="1197"/>
        <v>0</v>
      </c>
      <c r="EL203" s="13">
        <f t="shared" si="1153"/>
        <v>0</v>
      </c>
      <c r="EM203" s="13">
        <f t="shared" ref="EM203:EN221" si="1198">IF(EM$6&gt;month_of_report,0,SUMIFS(TB_Balance_12,TB_Entity,EM$7,Cards_Selection,$CR203)-SUMIFS(TB_Balance_11,TB_Entity,EM$7,Cards_Selection,$CR203))</f>
        <v>0</v>
      </c>
      <c r="EN203" s="13">
        <f t="shared" si="1198"/>
        <v>0</v>
      </c>
      <c r="EO203" s="13">
        <f t="shared" si="1154"/>
        <v>0</v>
      </c>
      <c r="EP203" s="13">
        <f t="shared" ref="EP203:EP221" si="1199">SUM(EM203,EJ203,EG203)</f>
        <v>0</v>
      </c>
      <c r="EQ203" s="13">
        <f t="shared" ref="EQ203:EQ221" si="1200">SUM(EN203,EK203,EH203)</f>
        <v>0</v>
      </c>
      <c r="ER203" s="13">
        <f t="shared" ref="ER203:ER221" si="1201">SUM(EO203,EL203,EI203)</f>
        <v>0</v>
      </c>
      <c r="ES203" s="602"/>
    </row>
    <row r="204" spans="2:149" hidden="1" outlineLevel="1" x14ac:dyDescent="0.25">
      <c r="B204" s="601"/>
      <c r="C204" s="23"/>
      <c r="D204" s="602" t="str">
        <f t="shared" ref="D204:D271" si="1202">IF($C204&lt;=30,"",INDEX(Opex_expense_Type,MATCH($C204,Index_card_code,0)))</f>
        <v/>
      </c>
      <c r="F204" t="str">
        <f t="shared" si="1139"/>
        <v/>
      </c>
      <c r="H204" s="9">
        <f t="shared" si="1155"/>
        <v>0</v>
      </c>
      <c r="I204" s="9">
        <f ca="1">SUMIF(Cards_selection_BPL,$C204,INDIRECT(Index!$P$16))</f>
        <v>0</v>
      </c>
      <c r="J204" s="120">
        <f t="shared" ca="1" si="1156"/>
        <v>0</v>
      </c>
      <c r="L204" s="9">
        <f t="shared" si="1157"/>
        <v>0</v>
      </c>
      <c r="M204" s="9">
        <f ca="1">IF(LEFT($L$6,2)="Q1",SUMIF(Cards_selection_BPL,$C204,INDIRECT(Index!$Q$16)),IF(LEFT($L$6,2)="Q2",SUMIF(Cards_selection_BPL,$C204,INDIRECT(Index!$Q$16))-SUMIF(Cards_selection_BPL,$C204,Balance_bplm_03),IF(LEFT($L$6,2)="Q3",SUMIF(Cards_selection_BPL,$C204,INDIRECT(Index!$Q$16))-SUMIF(Cards_selection_BPL,$C204,Balance_bplm_06),IF(LEFT($L$6,2)="Q4",SUMIF(Cards_selection_BPL,$C204,INDIRECT(Index!$Q$16))-SUMIF(Cards_selection_BPL,$C204,Balance_bplm_09),0))))</f>
        <v>0</v>
      </c>
      <c r="N204" s="120">
        <f t="shared" ca="1" si="1158"/>
        <v>0</v>
      </c>
      <c r="P204" s="9">
        <f t="shared" si="1159"/>
        <v>0</v>
      </c>
      <c r="Q204" s="9">
        <f ca="1">SUMIF(Cards_selection_BPL,$C204,INDIRECT(Index!$Q$16))</f>
        <v>0</v>
      </c>
      <c r="R204" s="120">
        <f t="shared" ca="1" si="1160"/>
        <v>0</v>
      </c>
      <c r="S204" s="602"/>
      <c r="U204" s="601"/>
      <c r="V204" s="64"/>
      <c r="W204" s="64"/>
      <c r="X204" s="9">
        <f t="shared" si="1140"/>
        <v>0</v>
      </c>
      <c r="Y204" s="9">
        <f t="shared" si="1161"/>
        <v>0</v>
      </c>
      <c r="Z204" s="9">
        <f t="shared" si="1162"/>
        <v>0</v>
      </c>
      <c r="AA204" s="9">
        <f t="shared" si="1163"/>
        <v>0</v>
      </c>
      <c r="AB204" s="9">
        <f t="shared" si="1164"/>
        <v>0</v>
      </c>
      <c r="AC204" s="9">
        <f t="shared" si="1165"/>
        <v>0</v>
      </c>
      <c r="AD204" s="9">
        <f t="shared" si="1166"/>
        <v>0</v>
      </c>
      <c r="AE204" s="9">
        <f t="shared" si="1167"/>
        <v>0</v>
      </c>
      <c r="AF204" s="827">
        <f t="shared" si="1168"/>
        <v>0</v>
      </c>
      <c r="AG204" s="9">
        <f t="shared" si="1169"/>
        <v>0</v>
      </c>
      <c r="AH204" s="9">
        <f t="shared" si="1170"/>
        <v>0</v>
      </c>
      <c r="AI204" s="827">
        <f t="shared" si="1171"/>
        <v>0</v>
      </c>
      <c r="AJ204" s="602"/>
      <c r="AL204" s="601"/>
      <c r="AM204" s="882">
        <f t="shared" si="1172"/>
        <v>0</v>
      </c>
      <c r="AN204" s="9">
        <f t="shared" si="1141"/>
        <v>0</v>
      </c>
      <c r="AO204" s="602"/>
      <c r="AR204" s="601" t="str">
        <f t="shared" ref="AR204:AR271" si="1203">IF(B204="","",B204)</f>
        <v/>
      </c>
      <c r="AS204" t="str">
        <f t="shared" si="1173"/>
        <v/>
      </c>
      <c r="AT204" s="602" t="str">
        <f t="shared" si="1112"/>
        <v/>
      </c>
      <c r="AU204" t="str">
        <f t="shared" si="1174"/>
        <v/>
      </c>
      <c r="AV204" t="str">
        <f t="shared" si="1175"/>
        <v/>
      </c>
      <c r="AX204" s="64"/>
      <c r="AY204" s="64"/>
      <c r="AZ204" s="64"/>
      <c r="BA204" s="64"/>
      <c r="BB204" s="64"/>
      <c r="BC204" s="688">
        <f t="shared" ref="BC204:BC220" si="1204">SUM(AZ204:BB204)</f>
        <v>0</v>
      </c>
      <c r="BD204" s="64"/>
      <c r="BE204" s="64"/>
      <c r="BF204" s="64"/>
      <c r="BG204" s="688">
        <f t="shared" ref="BG204:BG220" si="1205">SUM(BD204:BF204)</f>
        <v>0</v>
      </c>
      <c r="BH204" s="64"/>
      <c r="BI204" s="64"/>
      <c r="BJ204" s="64"/>
      <c r="BK204" s="688">
        <f t="shared" ref="BK204:BK220" si="1206">SUM(BH204:BJ204)</f>
        <v>0</v>
      </c>
      <c r="BL204" s="64"/>
      <c r="BM204" s="64"/>
      <c r="BN204" s="64"/>
      <c r="BO204" s="688">
        <f t="shared" ref="BO204:BO220" si="1207">SUM(BL204:BN204)</f>
        <v>0</v>
      </c>
      <c r="BP204" s="687">
        <f t="shared" si="1176"/>
        <v>0</v>
      </c>
      <c r="BQ204" s="602"/>
      <c r="BS204" s="615">
        <f t="shared" si="1142"/>
        <v>0</v>
      </c>
      <c r="BT204" s="9">
        <f t="shared" si="1142"/>
        <v>0</v>
      </c>
      <c r="BU204" s="9">
        <f t="shared" si="1177"/>
        <v>0</v>
      </c>
      <c r="BV204" s="9">
        <f t="shared" si="1142"/>
        <v>0</v>
      </c>
      <c r="BW204" s="9">
        <f t="shared" si="1177"/>
        <v>0</v>
      </c>
      <c r="BX204" s="9">
        <f t="shared" si="1142"/>
        <v>0</v>
      </c>
      <c r="BY204" s="9">
        <f t="shared" si="1177"/>
        <v>0</v>
      </c>
      <c r="BZ204" s="9">
        <f t="shared" si="1142"/>
        <v>0</v>
      </c>
      <c r="CA204" s="9">
        <f t="shared" si="1177"/>
        <v>0</v>
      </c>
      <c r="CB204" s="9">
        <f t="shared" si="1142"/>
        <v>0</v>
      </c>
      <c r="CC204" s="9">
        <f t="shared" si="1177"/>
        <v>0</v>
      </c>
      <c r="CD204" s="9">
        <f t="shared" si="1142"/>
        <v>0</v>
      </c>
      <c r="CE204" s="9">
        <f t="shared" si="1177"/>
        <v>0</v>
      </c>
      <c r="CF204" s="9">
        <f t="shared" si="1142"/>
        <v>0</v>
      </c>
      <c r="CG204" s="9">
        <f t="shared" si="1177"/>
        <v>0</v>
      </c>
      <c r="CH204" s="9">
        <f t="shared" si="1142"/>
        <v>0</v>
      </c>
      <c r="CI204" s="9">
        <f t="shared" si="1177"/>
        <v>0</v>
      </c>
      <c r="CJ204" s="9">
        <f t="shared" si="1142"/>
        <v>0</v>
      </c>
      <c r="CK204" s="9">
        <f t="shared" si="1177"/>
        <v>0</v>
      </c>
      <c r="CL204" s="9">
        <f t="shared" si="1142"/>
        <v>0</v>
      </c>
      <c r="CM204" s="9">
        <f t="shared" si="1177"/>
        <v>0</v>
      </c>
      <c r="CN204" s="9">
        <f t="shared" si="1142"/>
        <v>0</v>
      </c>
      <c r="CO204" s="616">
        <f t="shared" si="1177"/>
        <v>0</v>
      </c>
      <c r="CQ204" s="601"/>
      <c r="CR204" t="str">
        <f t="shared" si="1136"/>
        <v/>
      </c>
      <c r="CS204" s="602" t="str">
        <f t="shared" si="1135"/>
        <v/>
      </c>
      <c r="CT204" t="str">
        <f t="shared" si="1137"/>
        <v/>
      </c>
      <c r="CU204" t="str">
        <f t="shared" si="1138"/>
        <v/>
      </c>
      <c r="CW204" s="13">
        <f t="shared" si="1178"/>
        <v>0</v>
      </c>
      <c r="CX204" s="13">
        <f t="shared" si="1178"/>
        <v>0</v>
      </c>
      <c r="CY204" s="13">
        <f t="shared" si="1143"/>
        <v>0</v>
      </c>
      <c r="CZ204" s="13">
        <f t="shared" si="1179"/>
        <v>0</v>
      </c>
      <c r="DA204" s="13">
        <f t="shared" si="1179"/>
        <v>0</v>
      </c>
      <c r="DB204" s="13">
        <f t="shared" si="1144"/>
        <v>0</v>
      </c>
      <c r="DC204" s="13">
        <f t="shared" si="1180"/>
        <v>0</v>
      </c>
      <c r="DD204" s="13">
        <f t="shared" si="1180"/>
        <v>0</v>
      </c>
      <c r="DE204" s="13">
        <f t="shared" si="1145"/>
        <v>0</v>
      </c>
      <c r="DF204" s="13">
        <f t="shared" si="1181"/>
        <v>0</v>
      </c>
      <c r="DG204" s="13">
        <f t="shared" si="1182"/>
        <v>0</v>
      </c>
      <c r="DH204" s="13">
        <f t="shared" si="1183"/>
        <v>0</v>
      </c>
      <c r="DI204" s="13">
        <f t="shared" si="1184"/>
        <v>0</v>
      </c>
      <c r="DJ204" s="13">
        <f t="shared" si="1184"/>
        <v>0</v>
      </c>
      <c r="DK204" s="13">
        <f t="shared" si="1146"/>
        <v>0</v>
      </c>
      <c r="DL204" s="13">
        <f t="shared" si="1185"/>
        <v>0</v>
      </c>
      <c r="DM204" s="13">
        <f t="shared" si="1185"/>
        <v>0</v>
      </c>
      <c r="DN204" s="13">
        <f t="shared" si="1147"/>
        <v>0</v>
      </c>
      <c r="DO204" s="13">
        <f t="shared" si="1186"/>
        <v>0</v>
      </c>
      <c r="DP204" s="13">
        <f t="shared" si="1186"/>
        <v>0</v>
      </c>
      <c r="DQ204" s="13">
        <f t="shared" si="1148"/>
        <v>0</v>
      </c>
      <c r="DR204" s="13">
        <f t="shared" si="1187"/>
        <v>0</v>
      </c>
      <c r="DS204" s="13">
        <f t="shared" si="1188"/>
        <v>0</v>
      </c>
      <c r="DT204" s="13">
        <f t="shared" si="1189"/>
        <v>0</v>
      </c>
      <c r="DU204" s="13">
        <f t="shared" si="1190"/>
        <v>0</v>
      </c>
      <c r="DV204" s="13">
        <f t="shared" si="1190"/>
        <v>0</v>
      </c>
      <c r="DW204" s="13">
        <f t="shared" si="1149"/>
        <v>0</v>
      </c>
      <c r="DX204" s="13">
        <f t="shared" si="1191"/>
        <v>0</v>
      </c>
      <c r="DY204" s="13">
        <f t="shared" si="1191"/>
        <v>0</v>
      </c>
      <c r="DZ204" s="13">
        <f t="shared" si="1150"/>
        <v>0</v>
      </c>
      <c r="EA204" s="13">
        <f t="shared" si="1192"/>
        <v>0</v>
      </c>
      <c r="EB204" s="13">
        <f t="shared" si="1192"/>
        <v>0</v>
      </c>
      <c r="EC204" s="13">
        <f t="shared" si="1151"/>
        <v>0</v>
      </c>
      <c r="ED204" s="13">
        <f t="shared" si="1193"/>
        <v>0</v>
      </c>
      <c r="EE204" s="13">
        <f t="shared" si="1194"/>
        <v>0</v>
      </c>
      <c r="EF204" s="13">
        <f t="shared" si="1195"/>
        <v>0</v>
      </c>
      <c r="EG204" s="13">
        <f t="shared" si="1196"/>
        <v>0</v>
      </c>
      <c r="EH204" s="13">
        <f t="shared" si="1196"/>
        <v>0</v>
      </c>
      <c r="EI204" s="13">
        <f t="shared" si="1152"/>
        <v>0</v>
      </c>
      <c r="EJ204" s="13">
        <f t="shared" si="1197"/>
        <v>0</v>
      </c>
      <c r="EK204" s="13">
        <f t="shared" si="1197"/>
        <v>0</v>
      </c>
      <c r="EL204" s="13">
        <f t="shared" si="1153"/>
        <v>0</v>
      </c>
      <c r="EM204" s="13">
        <f t="shared" si="1198"/>
        <v>0</v>
      </c>
      <c r="EN204" s="13">
        <f t="shared" si="1198"/>
        <v>0</v>
      </c>
      <c r="EO204" s="13">
        <f t="shared" si="1154"/>
        <v>0</v>
      </c>
      <c r="EP204" s="13">
        <f t="shared" si="1199"/>
        <v>0</v>
      </c>
      <c r="EQ204" s="13">
        <f t="shared" si="1200"/>
        <v>0</v>
      </c>
      <c r="ER204" s="13">
        <f t="shared" si="1201"/>
        <v>0</v>
      </c>
      <c r="ES204" s="602"/>
    </row>
    <row r="205" spans="2:149" hidden="1" outlineLevel="1" x14ac:dyDescent="0.25">
      <c r="B205" s="601"/>
      <c r="C205" s="23"/>
      <c r="D205" s="602" t="str">
        <f t="shared" si="1202"/>
        <v/>
      </c>
      <c r="F205" t="str">
        <f t="shared" si="1139"/>
        <v/>
      </c>
      <c r="H205" s="9">
        <f t="shared" si="1155"/>
        <v>0</v>
      </c>
      <c r="I205" s="9">
        <f ca="1">SUMIF(Cards_selection_BPL,$C205,INDIRECT(Index!$P$16))</f>
        <v>0</v>
      </c>
      <c r="J205" s="120">
        <f t="shared" ca="1" si="1156"/>
        <v>0</v>
      </c>
      <c r="L205" s="9">
        <f t="shared" si="1157"/>
        <v>0</v>
      </c>
      <c r="M205" s="9">
        <f ca="1">IF(LEFT($L$6,2)="Q1",SUMIF(Cards_selection_BPL,$C205,INDIRECT(Index!$Q$16)),IF(LEFT($L$6,2)="Q2",SUMIF(Cards_selection_BPL,$C205,INDIRECT(Index!$Q$16))-SUMIF(Cards_selection_BPL,$C205,Balance_bplm_03),IF(LEFT($L$6,2)="Q3",SUMIF(Cards_selection_BPL,$C205,INDIRECT(Index!$Q$16))-SUMIF(Cards_selection_BPL,$C205,Balance_bplm_06),IF(LEFT($L$6,2)="Q4",SUMIF(Cards_selection_BPL,$C205,INDIRECT(Index!$Q$16))-SUMIF(Cards_selection_BPL,$C205,Balance_bplm_09),0))))</f>
        <v>0</v>
      </c>
      <c r="N205" s="120">
        <f t="shared" ca="1" si="1158"/>
        <v>0</v>
      </c>
      <c r="P205" s="9">
        <f t="shared" si="1159"/>
        <v>0</v>
      </c>
      <c r="Q205" s="9">
        <f ca="1">SUMIF(Cards_selection_BPL,$C205,INDIRECT(Index!$Q$16))</f>
        <v>0</v>
      </c>
      <c r="R205" s="120">
        <f t="shared" ca="1" si="1160"/>
        <v>0</v>
      </c>
      <c r="S205" s="602"/>
      <c r="U205" s="601"/>
      <c r="V205" s="64"/>
      <c r="W205" s="64"/>
      <c r="X205" s="9">
        <f t="shared" si="1140"/>
        <v>0</v>
      </c>
      <c r="Y205" s="9">
        <f t="shared" si="1161"/>
        <v>0</v>
      </c>
      <c r="Z205" s="9">
        <f t="shared" si="1162"/>
        <v>0</v>
      </c>
      <c r="AA205" s="9">
        <f t="shared" si="1163"/>
        <v>0</v>
      </c>
      <c r="AB205" s="9">
        <f t="shared" si="1164"/>
        <v>0</v>
      </c>
      <c r="AC205" s="9">
        <f t="shared" si="1165"/>
        <v>0</v>
      </c>
      <c r="AD205" s="9">
        <f t="shared" si="1166"/>
        <v>0</v>
      </c>
      <c r="AE205" s="9">
        <f t="shared" si="1167"/>
        <v>0</v>
      </c>
      <c r="AF205" s="827">
        <f t="shared" si="1168"/>
        <v>0</v>
      </c>
      <c r="AG205" s="9">
        <f t="shared" si="1169"/>
        <v>0</v>
      </c>
      <c r="AH205" s="9">
        <f t="shared" si="1170"/>
        <v>0</v>
      </c>
      <c r="AI205" s="827">
        <f t="shared" si="1171"/>
        <v>0</v>
      </c>
      <c r="AJ205" s="602"/>
      <c r="AL205" s="601"/>
      <c r="AM205" s="882">
        <f t="shared" si="1172"/>
        <v>0</v>
      </c>
      <c r="AN205" s="9">
        <f t="shared" si="1141"/>
        <v>0</v>
      </c>
      <c r="AO205" s="602"/>
      <c r="AR205" s="601" t="str">
        <f t="shared" si="1203"/>
        <v/>
      </c>
      <c r="AS205" t="str">
        <f t="shared" si="1173"/>
        <v/>
      </c>
      <c r="AT205" s="602" t="str">
        <f t="shared" si="1112"/>
        <v/>
      </c>
      <c r="AU205" t="str">
        <f t="shared" si="1174"/>
        <v/>
      </c>
      <c r="AV205" t="str">
        <f t="shared" si="1175"/>
        <v/>
      </c>
      <c r="AX205" s="64"/>
      <c r="AY205" s="64"/>
      <c r="AZ205" s="64"/>
      <c r="BA205" s="64"/>
      <c r="BB205" s="64"/>
      <c r="BC205" s="688">
        <f t="shared" si="1204"/>
        <v>0</v>
      </c>
      <c r="BD205" s="64"/>
      <c r="BE205" s="64"/>
      <c r="BF205" s="64"/>
      <c r="BG205" s="688">
        <f t="shared" si="1205"/>
        <v>0</v>
      </c>
      <c r="BH205" s="64"/>
      <c r="BI205" s="64"/>
      <c r="BJ205" s="64"/>
      <c r="BK205" s="688">
        <f t="shared" si="1206"/>
        <v>0</v>
      </c>
      <c r="BL205" s="64"/>
      <c r="BM205" s="64"/>
      <c r="BN205" s="64"/>
      <c r="BO205" s="688">
        <f t="shared" si="1207"/>
        <v>0</v>
      </c>
      <c r="BP205" s="687">
        <f t="shared" si="1176"/>
        <v>0</v>
      </c>
      <c r="BQ205" s="602"/>
      <c r="BS205" s="615">
        <f t="shared" si="1142"/>
        <v>0</v>
      </c>
      <c r="BT205" s="9">
        <f t="shared" si="1142"/>
        <v>0</v>
      </c>
      <c r="BU205" s="9">
        <f t="shared" si="1177"/>
        <v>0</v>
      </c>
      <c r="BV205" s="9">
        <f t="shared" si="1142"/>
        <v>0</v>
      </c>
      <c r="BW205" s="9">
        <f t="shared" si="1177"/>
        <v>0</v>
      </c>
      <c r="BX205" s="9">
        <f t="shared" si="1142"/>
        <v>0</v>
      </c>
      <c r="BY205" s="9">
        <f t="shared" si="1177"/>
        <v>0</v>
      </c>
      <c r="BZ205" s="9">
        <f t="shared" si="1142"/>
        <v>0</v>
      </c>
      <c r="CA205" s="9">
        <f t="shared" si="1177"/>
        <v>0</v>
      </c>
      <c r="CB205" s="9">
        <f t="shared" si="1142"/>
        <v>0</v>
      </c>
      <c r="CC205" s="9">
        <f t="shared" si="1177"/>
        <v>0</v>
      </c>
      <c r="CD205" s="9">
        <f t="shared" si="1142"/>
        <v>0</v>
      </c>
      <c r="CE205" s="9">
        <f t="shared" si="1177"/>
        <v>0</v>
      </c>
      <c r="CF205" s="9">
        <f t="shared" si="1142"/>
        <v>0</v>
      </c>
      <c r="CG205" s="9">
        <f t="shared" si="1177"/>
        <v>0</v>
      </c>
      <c r="CH205" s="9">
        <f t="shared" si="1142"/>
        <v>0</v>
      </c>
      <c r="CI205" s="9">
        <f t="shared" si="1177"/>
        <v>0</v>
      </c>
      <c r="CJ205" s="9">
        <f t="shared" si="1142"/>
        <v>0</v>
      </c>
      <c r="CK205" s="9">
        <f t="shared" si="1177"/>
        <v>0</v>
      </c>
      <c r="CL205" s="9">
        <f t="shared" si="1142"/>
        <v>0</v>
      </c>
      <c r="CM205" s="9">
        <f t="shared" si="1177"/>
        <v>0</v>
      </c>
      <c r="CN205" s="9">
        <f t="shared" si="1142"/>
        <v>0</v>
      </c>
      <c r="CO205" s="616">
        <f t="shared" si="1177"/>
        <v>0</v>
      </c>
      <c r="CQ205" s="601"/>
      <c r="CR205" t="str">
        <f t="shared" si="1136"/>
        <v/>
      </c>
      <c r="CS205" s="602" t="str">
        <f t="shared" si="1135"/>
        <v/>
      </c>
      <c r="CT205" t="str">
        <f t="shared" si="1137"/>
        <v/>
      </c>
      <c r="CU205" t="str">
        <f t="shared" si="1138"/>
        <v/>
      </c>
      <c r="CW205" s="13">
        <f t="shared" si="1178"/>
        <v>0</v>
      </c>
      <c r="CX205" s="13">
        <f t="shared" si="1178"/>
        <v>0</v>
      </c>
      <c r="CY205" s="13">
        <f t="shared" si="1143"/>
        <v>0</v>
      </c>
      <c r="CZ205" s="13">
        <f t="shared" si="1179"/>
        <v>0</v>
      </c>
      <c r="DA205" s="13">
        <f t="shared" si="1179"/>
        <v>0</v>
      </c>
      <c r="DB205" s="13">
        <f t="shared" si="1144"/>
        <v>0</v>
      </c>
      <c r="DC205" s="13">
        <f t="shared" si="1180"/>
        <v>0</v>
      </c>
      <c r="DD205" s="13">
        <f t="shared" si="1180"/>
        <v>0</v>
      </c>
      <c r="DE205" s="13">
        <f t="shared" si="1145"/>
        <v>0</v>
      </c>
      <c r="DF205" s="13">
        <f t="shared" si="1181"/>
        <v>0</v>
      </c>
      <c r="DG205" s="13">
        <f t="shared" si="1182"/>
        <v>0</v>
      </c>
      <c r="DH205" s="13">
        <f t="shared" si="1183"/>
        <v>0</v>
      </c>
      <c r="DI205" s="13">
        <f t="shared" si="1184"/>
        <v>0</v>
      </c>
      <c r="DJ205" s="13">
        <f t="shared" si="1184"/>
        <v>0</v>
      </c>
      <c r="DK205" s="13">
        <f t="shared" si="1146"/>
        <v>0</v>
      </c>
      <c r="DL205" s="13">
        <f t="shared" si="1185"/>
        <v>0</v>
      </c>
      <c r="DM205" s="13">
        <f t="shared" si="1185"/>
        <v>0</v>
      </c>
      <c r="DN205" s="13">
        <f t="shared" si="1147"/>
        <v>0</v>
      </c>
      <c r="DO205" s="13">
        <f t="shared" si="1186"/>
        <v>0</v>
      </c>
      <c r="DP205" s="13">
        <f t="shared" si="1186"/>
        <v>0</v>
      </c>
      <c r="DQ205" s="13">
        <f t="shared" si="1148"/>
        <v>0</v>
      </c>
      <c r="DR205" s="13">
        <f t="shared" si="1187"/>
        <v>0</v>
      </c>
      <c r="DS205" s="13">
        <f t="shared" si="1188"/>
        <v>0</v>
      </c>
      <c r="DT205" s="13">
        <f t="shared" si="1189"/>
        <v>0</v>
      </c>
      <c r="DU205" s="13">
        <f t="shared" si="1190"/>
        <v>0</v>
      </c>
      <c r="DV205" s="13">
        <f t="shared" si="1190"/>
        <v>0</v>
      </c>
      <c r="DW205" s="13">
        <f t="shared" si="1149"/>
        <v>0</v>
      </c>
      <c r="DX205" s="13">
        <f t="shared" si="1191"/>
        <v>0</v>
      </c>
      <c r="DY205" s="13">
        <f t="shared" si="1191"/>
        <v>0</v>
      </c>
      <c r="DZ205" s="13">
        <f t="shared" si="1150"/>
        <v>0</v>
      </c>
      <c r="EA205" s="13">
        <f t="shared" si="1192"/>
        <v>0</v>
      </c>
      <c r="EB205" s="13">
        <f t="shared" si="1192"/>
        <v>0</v>
      </c>
      <c r="EC205" s="13">
        <f t="shared" si="1151"/>
        <v>0</v>
      </c>
      <c r="ED205" s="13">
        <f t="shared" si="1193"/>
        <v>0</v>
      </c>
      <c r="EE205" s="13">
        <f t="shared" si="1194"/>
        <v>0</v>
      </c>
      <c r="EF205" s="13">
        <f t="shared" si="1195"/>
        <v>0</v>
      </c>
      <c r="EG205" s="13">
        <f t="shared" si="1196"/>
        <v>0</v>
      </c>
      <c r="EH205" s="13">
        <f t="shared" si="1196"/>
        <v>0</v>
      </c>
      <c r="EI205" s="13">
        <f t="shared" si="1152"/>
        <v>0</v>
      </c>
      <c r="EJ205" s="13">
        <f t="shared" si="1197"/>
        <v>0</v>
      </c>
      <c r="EK205" s="13">
        <f t="shared" si="1197"/>
        <v>0</v>
      </c>
      <c r="EL205" s="13">
        <f t="shared" si="1153"/>
        <v>0</v>
      </c>
      <c r="EM205" s="13">
        <f t="shared" si="1198"/>
        <v>0</v>
      </c>
      <c r="EN205" s="13">
        <f t="shared" si="1198"/>
        <v>0</v>
      </c>
      <c r="EO205" s="13">
        <f t="shared" si="1154"/>
        <v>0</v>
      </c>
      <c r="EP205" s="13">
        <f t="shared" si="1199"/>
        <v>0</v>
      </c>
      <c r="EQ205" s="13">
        <f t="shared" si="1200"/>
        <v>0</v>
      </c>
      <c r="ER205" s="13">
        <f t="shared" si="1201"/>
        <v>0</v>
      </c>
      <c r="ES205" s="602"/>
    </row>
    <row r="206" spans="2:149" hidden="1" outlineLevel="1" x14ac:dyDescent="0.25">
      <c r="B206" s="601"/>
      <c r="C206" s="23"/>
      <c r="D206" s="602" t="str">
        <f t="shared" si="1202"/>
        <v/>
      </c>
      <c r="F206" t="str">
        <f t="shared" si="1139"/>
        <v/>
      </c>
      <c r="H206" s="9">
        <f t="shared" si="1155"/>
        <v>0</v>
      </c>
      <c r="I206" s="9">
        <f ca="1">SUMIF(Cards_selection_BPL,$C206,INDIRECT(Index!$P$16))</f>
        <v>0</v>
      </c>
      <c r="J206" s="120">
        <f t="shared" ca="1" si="1156"/>
        <v>0</v>
      </c>
      <c r="L206" s="9">
        <f t="shared" si="1157"/>
        <v>0</v>
      </c>
      <c r="M206" s="9">
        <f ca="1">IF(LEFT($L$6,2)="Q1",SUMIF(Cards_selection_BPL,$C206,INDIRECT(Index!$Q$16)),IF(LEFT($L$6,2)="Q2",SUMIF(Cards_selection_BPL,$C206,INDIRECT(Index!$Q$16))-SUMIF(Cards_selection_BPL,$C206,Balance_bplm_03),IF(LEFT($L$6,2)="Q3",SUMIF(Cards_selection_BPL,$C206,INDIRECT(Index!$Q$16))-SUMIF(Cards_selection_BPL,$C206,Balance_bplm_06),IF(LEFT($L$6,2)="Q4",SUMIF(Cards_selection_BPL,$C206,INDIRECT(Index!$Q$16))-SUMIF(Cards_selection_BPL,$C206,Balance_bplm_09),0))))</f>
        <v>0</v>
      </c>
      <c r="N206" s="120">
        <f t="shared" ca="1" si="1158"/>
        <v>0</v>
      </c>
      <c r="P206" s="9">
        <f t="shared" si="1159"/>
        <v>0</v>
      </c>
      <c r="Q206" s="9">
        <f ca="1">SUMIF(Cards_selection_BPL,$C206,INDIRECT(Index!$Q$16))</f>
        <v>0</v>
      </c>
      <c r="R206" s="120">
        <f t="shared" ca="1" si="1160"/>
        <v>0</v>
      </c>
      <c r="S206" s="602"/>
      <c r="U206" s="601"/>
      <c r="V206" s="64"/>
      <c r="W206" s="64"/>
      <c r="X206" s="9">
        <f t="shared" si="1140"/>
        <v>0</v>
      </c>
      <c r="Y206" s="9">
        <f t="shared" si="1161"/>
        <v>0</v>
      </c>
      <c r="Z206" s="9">
        <f t="shared" si="1162"/>
        <v>0</v>
      </c>
      <c r="AA206" s="9">
        <f t="shared" si="1163"/>
        <v>0</v>
      </c>
      <c r="AB206" s="9">
        <f t="shared" si="1164"/>
        <v>0</v>
      </c>
      <c r="AC206" s="9">
        <f t="shared" si="1165"/>
        <v>0</v>
      </c>
      <c r="AD206" s="9">
        <f t="shared" si="1166"/>
        <v>0</v>
      </c>
      <c r="AE206" s="9">
        <f t="shared" si="1167"/>
        <v>0</v>
      </c>
      <c r="AF206" s="827">
        <f t="shared" si="1168"/>
        <v>0</v>
      </c>
      <c r="AG206" s="9">
        <f t="shared" si="1169"/>
        <v>0</v>
      </c>
      <c r="AH206" s="9">
        <f t="shared" si="1170"/>
        <v>0</v>
      </c>
      <c r="AI206" s="827">
        <f t="shared" si="1171"/>
        <v>0</v>
      </c>
      <c r="AJ206" s="602"/>
      <c r="AL206" s="601"/>
      <c r="AM206" s="882">
        <f t="shared" si="1172"/>
        <v>0</v>
      </c>
      <c r="AN206" s="9">
        <f t="shared" si="1141"/>
        <v>0</v>
      </c>
      <c r="AO206" s="602"/>
      <c r="AR206" s="601" t="str">
        <f t="shared" si="1203"/>
        <v/>
      </c>
      <c r="AS206" t="str">
        <f t="shared" si="1173"/>
        <v/>
      </c>
      <c r="AT206" s="602" t="str">
        <f t="shared" si="1112"/>
        <v/>
      </c>
      <c r="AU206" t="str">
        <f t="shared" si="1174"/>
        <v/>
      </c>
      <c r="AV206" t="str">
        <f t="shared" si="1175"/>
        <v/>
      </c>
      <c r="AX206" s="64"/>
      <c r="AY206" s="64"/>
      <c r="AZ206" s="64"/>
      <c r="BA206" s="64"/>
      <c r="BB206" s="64"/>
      <c r="BC206" s="688">
        <f t="shared" si="1204"/>
        <v>0</v>
      </c>
      <c r="BD206" s="64"/>
      <c r="BE206" s="64"/>
      <c r="BF206" s="64"/>
      <c r="BG206" s="688">
        <f t="shared" si="1205"/>
        <v>0</v>
      </c>
      <c r="BH206" s="64"/>
      <c r="BI206" s="64"/>
      <c r="BJ206" s="64"/>
      <c r="BK206" s="688">
        <f t="shared" si="1206"/>
        <v>0</v>
      </c>
      <c r="BL206" s="64"/>
      <c r="BM206" s="64"/>
      <c r="BN206" s="64"/>
      <c r="BO206" s="688">
        <f t="shared" si="1207"/>
        <v>0</v>
      </c>
      <c r="BP206" s="687">
        <f t="shared" si="1176"/>
        <v>0</v>
      </c>
      <c r="BQ206" s="602"/>
      <c r="BS206" s="615">
        <f t="shared" si="1142"/>
        <v>0</v>
      </c>
      <c r="BT206" s="9">
        <f t="shared" si="1142"/>
        <v>0</v>
      </c>
      <c r="BU206" s="9">
        <f t="shared" si="1177"/>
        <v>0</v>
      </c>
      <c r="BV206" s="9">
        <f t="shared" si="1142"/>
        <v>0</v>
      </c>
      <c r="BW206" s="9">
        <f t="shared" si="1177"/>
        <v>0</v>
      </c>
      <c r="BX206" s="9">
        <f t="shared" si="1142"/>
        <v>0</v>
      </c>
      <c r="BY206" s="9">
        <f t="shared" si="1177"/>
        <v>0</v>
      </c>
      <c r="BZ206" s="9">
        <f t="shared" si="1142"/>
        <v>0</v>
      </c>
      <c r="CA206" s="9">
        <f t="shared" si="1177"/>
        <v>0</v>
      </c>
      <c r="CB206" s="9">
        <f t="shared" si="1142"/>
        <v>0</v>
      </c>
      <c r="CC206" s="9">
        <f t="shared" si="1177"/>
        <v>0</v>
      </c>
      <c r="CD206" s="9">
        <f t="shared" si="1142"/>
        <v>0</v>
      </c>
      <c r="CE206" s="9">
        <f t="shared" si="1177"/>
        <v>0</v>
      </c>
      <c r="CF206" s="9">
        <f t="shared" si="1142"/>
        <v>0</v>
      </c>
      <c r="CG206" s="9">
        <f t="shared" si="1177"/>
        <v>0</v>
      </c>
      <c r="CH206" s="9">
        <f t="shared" si="1142"/>
        <v>0</v>
      </c>
      <c r="CI206" s="9">
        <f t="shared" si="1177"/>
        <v>0</v>
      </c>
      <c r="CJ206" s="9">
        <f t="shared" si="1142"/>
        <v>0</v>
      </c>
      <c r="CK206" s="9">
        <f t="shared" si="1177"/>
        <v>0</v>
      </c>
      <c r="CL206" s="9">
        <f t="shared" si="1142"/>
        <v>0</v>
      </c>
      <c r="CM206" s="9">
        <f t="shared" si="1177"/>
        <v>0</v>
      </c>
      <c r="CN206" s="9">
        <f t="shared" si="1142"/>
        <v>0</v>
      </c>
      <c r="CO206" s="616">
        <f t="shared" si="1177"/>
        <v>0</v>
      </c>
      <c r="CQ206" s="601"/>
      <c r="CR206" t="str">
        <f t="shared" si="1136"/>
        <v/>
      </c>
      <c r="CS206" s="602" t="str">
        <f t="shared" si="1135"/>
        <v/>
      </c>
      <c r="CT206" t="str">
        <f t="shared" si="1137"/>
        <v/>
      </c>
      <c r="CU206" t="str">
        <f t="shared" si="1138"/>
        <v/>
      </c>
      <c r="CW206" s="13">
        <f t="shared" si="1178"/>
        <v>0</v>
      </c>
      <c r="CX206" s="13">
        <f t="shared" si="1178"/>
        <v>0</v>
      </c>
      <c r="CY206" s="13">
        <f t="shared" si="1143"/>
        <v>0</v>
      </c>
      <c r="CZ206" s="13">
        <f t="shared" si="1179"/>
        <v>0</v>
      </c>
      <c r="DA206" s="13">
        <f t="shared" si="1179"/>
        <v>0</v>
      </c>
      <c r="DB206" s="13">
        <f t="shared" si="1144"/>
        <v>0</v>
      </c>
      <c r="DC206" s="13">
        <f t="shared" si="1180"/>
        <v>0</v>
      </c>
      <c r="DD206" s="13">
        <f t="shared" si="1180"/>
        <v>0</v>
      </c>
      <c r="DE206" s="13">
        <f t="shared" si="1145"/>
        <v>0</v>
      </c>
      <c r="DF206" s="13">
        <f t="shared" si="1181"/>
        <v>0</v>
      </c>
      <c r="DG206" s="13">
        <f t="shared" si="1182"/>
        <v>0</v>
      </c>
      <c r="DH206" s="13">
        <f t="shared" si="1183"/>
        <v>0</v>
      </c>
      <c r="DI206" s="13">
        <f t="shared" si="1184"/>
        <v>0</v>
      </c>
      <c r="DJ206" s="13">
        <f t="shared" si="1184"/>
        <v>0</v>
      </c>
      <c r="DK206" s="13">
        <f t="shared" si="1146"/>
        <v>0</v>
      </c>
      <c r="DL206" s="13">
        <f t="shared" si="1185"/>
        <v>0</v>
      </c>
      <c r="DM206" s="13">
        <f t="shared" si="1185"/>
        <v>0</v>
      </c>
      <c r="DN206" s="13">
        <f t="shared" si="1147"/>
        <v>0</v>
      </c>
      <c r="DO206" s="13">
        <f t="shared" si="1186"/>
        <v>0</v>
      </c>
      <c r="DP206" s="13">
        <f t="shared" si="1186"/>
        <v>0</v>
      </c>
      <c r="DQ206" s="13">
        <f t="shared" si="1148"/>
        <v>0</v>
      </c>
      <c r="DR206" s="13">
        <f t="shared" si="1187"/>
        <v>0</v>
      </c>
      <c r="DS206" s="13">
        <f t="shared" si="1188"/>
        <v>0</v>
      </c>
      <c r="DT206" s="13">
        <f t="shared" si="1189"/>
        <v>0</v>
      </c>
      <c r="DU206" s="13">
        <f t="shared" si="1190"/>
        <v>0</v>
      </c>
      <c r="DV206" s="13">
        <f t="shared" si="1190"/>
        <v>0</v>
      </c>
      <c r="DW206" s="13">
        <f t="shared" si="1149"/>
        <v>0</v>
      </c>
      <c r="DX206" s="13">
        <f t="shared" si="1191"/>
        <v>0</v>
      </c>
      <c r="DY206" s="13">
        <f t="shared" si="1191"/>
        <v>0</v>
      </c>
      <c r="DZ206" s="13">
        <f t="shared" si="1150"/>
        <v>0</v>
      </c>
      <c r="EA206" s="13">
        <f t="shared" si="1192"/>
        <v>0</v>
      </c>
      <c r="EB206" s="13">
        <f t="shared" si="1192"/>
        <v>0</v>
      </c>
      <c r="EC206" s="13">
        <f t="shared" si="1151"/>
        <v>0</v>
      </c>
      <c r="ED206" s="13">
        <f t="shared" si="1193"/>
        <v>0</v>
      </c>
      <c r="EE206" s="13">
        <f t="shared" si="1194"/>
        <v>0</v>
      </c>
      <c r="EF206" s="13">
        <f t="shared" si="1195"/>
        <v>0</v>
      </c>
      <c r="EG206" s="13">
        <f t="shared" si="1196"/>
        <v>0</v>
      </c>
      <c r="EH206" s="13">
        <f t="shared" si="1196"/>
        <v>0</v>
      </c>
      <c r="EI206" s="13">
        <f t="shared" si="1152"/>
        <v>0</v>
      </c>
      <c r="EJ206" s="13">
        <f t="shared" si="1197"/>
        <v>0</v>
      </c>
      <c r="EK206" s="13">
        <f t="shared" si="1197"/>
        <v>0</v>
      </c>
      <c r="EL206" s="13">
        <f t="shared" si="1153"/>
        <v>0</v>
      </c>
      <c r="EM206" s="13">
        <f t="shared" si="1198"/>
        <v>0</v>
      </c>
      <c r="EN206" s="13">
        <f t="shared" si="1198"/>
        <v>0</v>
      </c>
      <c r="EO206" s="13">
        <f t="shared" si="1154"/>
        <v>0</v>
      </c>
      <c r="EP206" s="13">
        <f t="shared" si="1199"/>
        <v>0</v>
      </c>
      <c r="EQ206" s="13">
        <f t="shared" si="1200"/>
        <v>0</v>
      </c>
      <c r="ER206" s="13">
        <f t="shared" si="1201"/>
        <v>0</v>
      </c>
      <c r="ES206" s="602"/>
    </row>
    <row r="207" spans="2:149" hidden="1" outlineLevel="1" x14ac:dyDescent="0.25">
      <c r="B207" s="601"/>
      <c r="C207" s="23"/>
      <c r="D207" s="602" t="str">
        <f t="shared" si="1202"/>
        <v/>
      </c>
      <c r="F207" t="str">
        <f t="shared" si="1139"/>
        <v/>
      </c>
      <c r="H207" s="9">
        <f t="shared" si="1155"/>
        <v>0</v>
      </c>
      <c r="I207" s="9">
        <f ca="1">SUMIF(Cards_selection_BPL,$C207,INDIRECT(Index!$P$16))</f>
        <v>0</v>
      </c>
      <c r="J207" s="120">
        <f t="shared" ca="1" si="1156"/>
        <v>0</v>
      </c>
      <c r="L207" s="9">
        <f t="shared" si="1157"/>
        <v>0</v>
      </c>
      <c r="M207" s="9">
        <f ca="1">IF(LEFT($L$6,2)="Q1",SUMIF(Cards_selection_BPL,$C207,INDIRECT(Index!$Q$16)),IF(LEFT($L$6,2)="Q2",SUMIF(Cards_selection_BPL,$C207,INDIRECT(Index!$Q$16))-SUMIF(Cards_selection_BPL,$C207,Balance_bplm_03),IF(LEFT($L$6,2)="Q3",SUMIF(Cards_selection_BPL,$C207,INDIRECT(Index!$Q$16))-SUMIF(Cards_selection_BPL,$C207,Balance_bplm_06),IF(LEFT($L$6,2)="Q4",SUMIF(Cards_selection_BPL,$C207,INDIRECT(Index!$Q$16))-SUMIF(Cards_selection_BPL,$C207,Balance_bplm_09),0))))</f>
        <v>0</v>
      </c>
      <c r="N207" s="120">
        <f t="shared" ca="1" si="1158"/>
        <v>0</v>
      </c>
      <c r="P207" s="9">
        <f t="shared" si="1159"/>
        <v>0</v>
      </c>
      <c r="Q207" s="9">
        <f ca="1">SUMIF(Cards_selection_BPL,$C207,INDIRECT(Index!$Q$16))</f>
        <v>0</v>
      </c>
      <c r="R207" s="120">
        <f t="shared" ca="1" si="1160"/>
        <v>0</v>
      </c>
      <c r="S207" s="602"/>
      <c r="U207" s="601"/>
      <c r="V207" s="64"/>
      <c r="W207" s="64"/>
      <c r="X207" s="9">
        <f t="shared" si="1140"/>
        <v>0</v>
      </c>
      <c r="Y207" s="9">
        <f t="shared" si="1161"/>
        <v>0</v>
      </c>
      <c r="Z207" s="9">
        <f t="shared" si="1162"/>
        <v>0</v>
      </c>
      <c r="AA207" s="9">
        <f t="shared" si="1163"/>
        <v>0</v>
      </c>
      <c r="AB207" s="9">
        <f t="shared" si="1164"/>
        <v>0</v>
      </c>
      <c r="AC207" s="9">
        <f t="shared" si="1165"/>
        <v>0</v>
      </c>
      <c r="AD207" s="9">
        <f t="shared" si="1166"/>
        <v>0</v>
      </c>
      <c r="AE207" s="9">
        <f t="shared" si="1167"/>
        <v>0</v>
      </c>
      <c r="AF207" s="827">
        <f t="shared" si="1168"/>
        <v>0</v>
      </c>
      <c r="AG207" s="9">
        <f t="shared" si="1169"/>
        <v>0</v>
      </c>
      <c r="AH207" s="9">
        <f t="shared" si="1170"/>
        <v>0</v>
      </c>
      <c r="AI207" s="827">
        <f t="shared" si="1171"/>
        <v>0</v>
      </c>
      <c r="AJ207" s="602"/>
      <c r="AL207" s="601"/>
      <c r="AM207" s="882">
        <f t="shared" si="1172"/>
        <v>0</v>
      </c>
      <c r="AN207" s="9">
        <f t="shared" si="1141"/>
        <v>0</v>
      </c>
      <c r="AO207" s="602"/>
      <c r="AR207" s="601" t="str">
        <f t="shared" si="1203"/>
        <v/>
      </c>
      <c r="AS207" t="str">
        <f t="shared" si="1173"/>
        <v/>
      </c>
      <c r="AT207" s="602" t="str">
        <f t="shared" si="1112"/>
        <v/>
      </c>
      <c r="AU207" t="str">
        <f t="shared" si="1174"/>
        <v/>
      </c>
      <c r="AV207" t="str">
        <f t="shared" si="1175"/>
        <v/>
      </c>
      <c r="AX207" s="64"/>
      <c r="AY207" s="64"/>
      <c r="AZ207" s="64"/>
      <c r="BA207" s="64"/>
      <c r="BB207" s="64"/>
      <c r="BC207" s="688">
        <f t="shared" si="1204"/>
        <v>0</v>
      </c>
      <c r="BD207" s="64"/>
      <c r="BE207" s="64"/>
      <c r="BF207" s="64"/>
      <c r="BG207" s="688">
        <f t="shared" si="1205"/>
        <v>0</v>
      </c>
      <c r="BH207" s="64"/>
      <c r="BI207" s="64"/>
      <c r="BJ207" s="64"/>
      <c r="BK207" s="688">
        <f t="shared" si="1206"/>
        <v>0</v>
      </c>
      <c r="BL207" s="64"/>
      <c r="BM207" s="64"/>
      <c r="BN207" s="64"/>
      <c r="BO207" s="688">
        <f t="shared" si="1207"/>
        <v>0</v>
      </c>
      <c r="BP207" s="687">
        <f t="shared" si="1176"/>
        <v>0</v>
      </c>
      <c r="BQ207" s="602"/>
      <c r="BS207" s="615">
        <f t="shared" si="1142"/>
        <v>0</v>
      </c>
      <c r="BT207" s="9">
        <f t="shared" si="1142"/>
        <v>0</v>
      </c>
      <c r="BU207" s="9">
        <f t="shared" si="1177"/>
        <v>0</v>
      </c>
      <c r="BV207" s="9">
        <f t="shared" si="1142"/>
        <v>0</v>
      </c>
      <c r="BW207" s="9">
        <f t="shared" si="1177"/>
        <v>0</v>
      </c>
      <c r="BX207" s="9">
        <f t="shared" si="1142"/>
        <v>0</v>
      </c>
      <c r="BY207" s="9">
        <f t="shared" si="1177"/>
        <v>0</v>
      </c>
      <c r="BZ207" s="9">
        <f t="shared" si="1142"/>
        <v>0</v>
      </c>
      <c r="CA207" s="9">
        <f t="shared" si="1177"/>
        <v>0</v>
      </c>
      <c r="CB207" s="9">
        <f t="shared" si="1142"/>
        <v>0</v>
      </c>
      <c r="CC207" s="9">
        <f t="shared" si="1177"/>
        <v>0</v>
      </c>
      <c r="CD207" s="9">
        <f t="shared" si="1142"/>
        <v>0</v>
      </c>
      <c r="CE207" s="9">
        <f t="shared" si="1177"/>
        <v>0</v>
      </c>
      <c r="CF207" s="9">
        <f t="shared" si="1142"/>
        <v>0</v>
      </c>
      <c r="CG207" s="9">
        <f t="shared" si="1177"/>
        <v>0</v>
      </c>
      <c r="CH207" s="9">
        <f t="shared" si="1142"/>
        <v>0</v>
      </c>
      <c r="CI207" s="9">
        <f t="shared" si="1177"/>
        <v>0</v>
      </c>
      <c r="CJ207" s="9">
        <f t="shared" si="1142"/>
        <v>0</v>
      </c>
      <c r="CK207" s="9">
        <f t="shared" si="1177"/>
        <v>0</v>
      </c>
      <c r="CL207" s="9">
        <f t="shared" si="1142"/>
        <v>0</v>
      </c>
      <c r="CM207" s="9">
        <f t="shared" si="1177"/>
        <v>0</v>
      </c>
      <c r="CN207" s="9">
        <f t="shared" si="1142"/>
        <v>0</v>
      </c>
      <c r="CO207" s="616">
        <f t="shared" si="1177"/>
        <v>0</v>
      </c>
      <c r="CQ207" s="601"/>
      <c r="CR207" t="str">
        <f t="shared" si="1136"/>
        <v/>
      </c>
      <c r="CS207" s="602" t="str">
        <f t="shared" si="1135"/>
        <v/>
      </c>
      <c r="CT207" t="str">
        <f t="shared" si="1137"/>
        <v/>
      </c>
      <c r="CU207" t="str">
        <f t="shared" si="1138"/>
        <v/>
      </c>
      <c r="CW207" s="13">
        <f t="shared" si="1178"/>
        <v>0</v>
      </c>
      <c r="CX207" s="13">
        <f t="shared" si="1178"/>
        <v>0</v>
      </c>
      <c r="CY207" s="13">
        <f t="shared" si="1143"/>
        <v>0</v>
      </c>
      <c r="CZ207" s="13">
        <f t="shared" si="1179"/>
        <v>0</v>
      </c>
      <c r="DA207" s="13">
        <f t="shared" si="1179"/>
        <v>0</v>
      </c>
      <c r="DB207" s="13">
        <f t="shared" si="1144"/>
        <v>0</v>
      </c>
      <c r="DC207" s="13">
        <f t="shared" si="1180"/>
        <v>0</v>
      </c>
      <c r="DD207" s="13">
        <f t="shared" si="1180"/>
        <v>0</v>
      </c>
      <c r="DE207" s="13">
        <f t="shared" si="1145"/>
        <v>0</v>
      </c>
      <c r="DF207" s="13">
        <f t="shared" si="1181"/>
        <v>0</v>
      </c>
      <c r="DG207" s="13">
        <f t="shared" si="1182"/>
        <v>0</v>
      </c>
      <c r="DH207" s="13">
        <f t="shared" si="1183"/>
        <v>0</v>
      </c>
      <c r="DI207" s="13">
        <f t="shared" si="1184"/>
        <v>0</v>
      </c>
      <c r="DJ207" s="13">
        <f t="shared" si="1184"/>
        <v>0</v>
      </c>
      <c r="DK207" s="13">
        <f t="shared" si="1146"/>
        <v>0</v>
      </c>
      <c r="DL207" s="13">
        <f t="shared" si="1185"/>
        <v>0</v>
      </c>
      <c r="DM207" s="13">
        <f t="shared" si="1185"/>
        <v>0</v>
      </c>
      <c r="DN207" s="13">
        <f t="shared" si="1147"/>
        <v>0</v>
      </c>
      <c r="DO207" s="13">
        <f t="shared" si="1186"/>
        <v>0</v>
      </c>
      <c r="DP207" s="13">
        <f t="shared" si="1186"/>
        <v>0</v>
      </c>
      <c r="DQ207" s="13">
        <f t="shared" si="1148"/>
        <v>0</v>
      </c>
      <c r="DR207" s="13">
        <f t="shared" si="1187"/>
        <v>0</v>
      </c>
      <c r="DS207" s="13">
        <f t="shared" si="1188"/>
        <v>0</v>
      </c>
      <c r="DT207" s="13">
        <f t="shared" si="1189"/>
        <v>0</v>
      </c>
      <c r="DU207" s="13">
        <f t="shared" si="1190"/>
        <v>0</v>
      </c>
      <c r="DV207" s="13">
        <f t="shared" si="1190"/>
        <v>0</v>
      </c>
      <c r="DW207" s="13">
        <f t="shared" si="1149"/>
        <v>0</v>
      </c>
      <c r="DX207" s="13">
        <f t="shared" si="1191"/>
        <v>0</v>
      </c>
      <c r="DY207" s="13">
        <f t="shared" si="1191"/>
        <v>0</v>
      </c>
      <c r="DZ207" s="13">
        <f t="shared" si="1150"/>
        <v>0</v>
      </c>
      <c r="EA207" s="13">
        <f t="shared" si="1192"/>
        <v>0</v>
      </c>
      <c r="EB207" s="13">
        <f t="shared" si="1192"/>
        <v>0</v>
      </c>
      <c r="EC207" s="13">
        <f t="shared" si="1151"/>
        <v>0</v>
      </c>
      <c r="ED207" s="13">
        <f t="shared" si="1193"/>
        <v>0</v>
      </c>
      <c r="EE207" s="13">
        <f t="shared" si="1194"/>
        <v>0</v>
      </c>
      <c r="EF207" s="13">
        <f t="shared" si="1195"/>
        <v>0</v>
      </c>
      <c r="EG207" s="13">
        <f t="shared" si="1196"/>
        <v>0</v>
      </c>
      <c r="EH207" s="13">
        <f t="shared" si="1196"/>
        <v>0</v>
      </c>
      <c r="EI207" s="13">
        <f t="shared" si="1152"/>
        <v>0</v>
      </c>
      <c r="EJ207" s="13">
        <f t="shared" si="1197"/>
        <v>0</v>
      </c>
      <c r="EK207" s="13">
        <f t="shared" si="1197"/>
        <v>0</v>
      </c>
      <c r="EL207" s="13">
        <f t="shared" si="1153"/>
        <v>0</v>
      </c>
      <c r="EM207" s="13">
        <f t="shared" si="1198"/>
        <v>0</v>
      </c>
      <c r="EN207" s="13">
        <f t="shared" si="1198"/>
        <v>0</v>
      </c>
      <c r="EO207" s="13">
        <f t="shared" si="1154"/>
        <v>0</v>
      </c>
      <c r="EP207" s="13">
        <f t="shared" si="1199"/>
        <v>0</v>
      </c>
      <c r="EQ207" s="13">
        <f t="shared" si="1200"/>
        <v>0</v>
      </c>
      <c r="ER207" s="13">
        <f t="shared" si="1201"/>
        <v>0</v>
      </c>
      <c r="ES207" s="602"/>
    </row>
    <row r="208" spans="2:149" hidden="1" outlineLevel="1" x14ac:dyDescent="0.25">
      <c r="B208" s="601"/>
      <c r="C208" s="23"/>
      <c r="D208" s="602" t="str">
        <f t="shared" si="1202"/>
        <v/>
      </c>
      <c r="F208" t="str">
        <f t="shared" si="1139"/>
        <v/>
      </c>
      <c r="H208" s="9">
        <f t="shared" si="1155"/>
        <v>0</v>
      </c>
      <c r="I208" s="9">
        <f ca="1">SUMIF(Cards_selection_BPL,$C208,INDIRECT(Index!$P$16))</f>
        <v>0</v>
      </c>
      <c r="J208" s="120">
        <f t="shared" ca="1" si="1156"/>
        <v>0</v>
      </c>
      <c r="L208" s="9">
        <f t="shared" si="1157"/>
        <v>0</v>
      </c>
      <c r="M208" s="9">
        <f ca="1">IF(LEFT($L$6,2)="Q1",SUMIF(Cards_selection_BPL,$C208,INDIRECT(Index!$Q$16)),IF(LEFT($L$6,2)="Q2",SUMIF(Cards_selection_BPL,$C208,INDIRECT(Index!$Q$16))-SUMIF(Cards_selection_BPL,$C208,Balance_bplm_03),IF(LEFT($L$6,2)="Q3",SUMIF(Cards_selection_BPL,$C208,INDIRECT(Index!$Q$16))-SUMIF(Cards_selection_BPL,$C208,Balance_bplm_06),IF(LEFT($L$6,2)="Q4",SUMIF(Cards_selection_BPL,$C208,INDIRECT(Index!$Q$16))-SUMIF(Cards_selection_BPL,$C208,Balance_bplm_09),0))))</f>
        <v>0</v>
      </c>
      <c r="N208" s="120">
        <f t="shared" ca="1" si="1158"/>
        <v>0</v>
      </c>
      <c r="P208" s="9">
        <f t="shared" si="1159"/>
        <v>0</v>
      </c>
      <c r="Q208" s="9">
        <f ca="1">SUMIF(Cards_selection_BPL,$C208,INDIRECT(Index!$Q$16))</f>
        <v>0</v>
      </c>
      <c r="R208" s="120">
        <f t="shared" ca="1" si="1160"/>
        <v>0</v>
      </c>
      <c r="S208" s="602"/>
      <c r="U208" s="601"/>
      <c r="V208" s="64"/>
      <c r="W208" s="64"/>
      <c r="X208" s="9">
        <f t="shared" si="1140"/>
        <v>0</v>
      </c>
      <c r="Y208" s="9">
        <f t="shared" si="1161"/>
        <v>0</v>
      </c>
      <c r="Z208" s="9">
        <f t="shared" si="1162"/>
        <v>0</v>
      </c>
      <c r="AA208" s="9">
        <f t="shared" si="1163"/>
        <v>0</v>
      </c>
      <c r="AB208" s="9">
        <f t="shared" si="1164"/>
        <v>0</v>
      </c>
      <c r="AC208" s="9">
        <f t="shared" si="1165"/>
        <v>0</v>
      </c>
      <c r="AD208" s="9">
        <f t="shared" si="1166"/>
        <v>0</v>
      </c>
      <c r="AE208" s="9">
        <f t="shared" si="1167"/>
        <v>0</v>
      </c>
      <c r="AF208" s="827">
        <f t="shared" si="1168"/>
        <v>0</v>
      </c>
      <c r="AG208" s="9">
        <f t="shared" si="1169"/>
        <v>0</v>
      </c>
      <c r="AH208" s="9">
        <f t="shared" si="1170"/>
        <v>0</v>
      </c>
      <c r="AI208" s="827">
        <f t="shared" si="1171"/>
        <v>0</v>
      </c>
      <c r="AJ208" s="602"/>
      <c r="AL208" s="601"/>
      <c r="AM208" s="882">
        <f t="shared" si="1172"/>
        <v>0</v>
      </c>
      <c r="AN208" s="9">
        <f t="shared" si="1141"/>
        <v>0</v>
      </c>
      <c r="AO208" s="602"/>
      <c r="AR208" s="601" t="str">
        <f t="shared" si="1203"/>
        <v/>
      </c>
      <c r="AS208" t="str">
        <f t="shared" si="1173"/>
        <v/>
      </c>
      <c r="AT208" s="602" t="str">
        <f t="shared" si="1112"/>
        <v/>
      </c>
      <c r="AU208" t="str">
        <f t="shared" si="1174"/>
        <v/>
      </c>
      <c r="AV208" t="str">
        <f t="shared" si="1175"/>
        <v/>
      </c>
      <c r="AX208" s="64"/>
      <c r="AY208" s="64"/>
      <c r="AZ208" s="64"/>
      <c r="BA208" s="64"/>
      <c r="BB208" s="64"/>
      <c r="BC208" s="688">
        <f t="shared" si="1204"/>
        <v>0</v>
      </c>
      <c r="BD208" s="64"/>
      <c r="BE208" s="64"/>
      <c r="BF208" s="64"/>
      <c r="BG208" s="688">
        <f t="shared" si="1205"/>
        <v>0</v>
      </c>
      <c r="BH208" s="64"/>
      <c r="BI208" s="64"/>
      <c r="BJ208" s="64"/>
      <c r="BK208" s="688">
        <f t="shared" si="1206"/>
        <v>0</v>
      </c>
      <c r="BL208" s="64"/>
      <c r="BM208" s="64"/>
      <c r="BN208" s="64"/>
      <c r="BO208" s="688">
        <f t="shared" si="1207"/>
        <v>0</v>
      </c>
      <c r="BP208" s="687">
        <f t="shared" si="1176"/>
        <v>0</v>
      </c>
      <c r="BQ208" s="602"/>
      <c r="BS208" s="615">
        <f t="shared" si="1142"/>
        <v>0</v>
      </c>
      <c r="BT208" s="9">
        <f t="shared" si="1142"/>
        <v>0</v>
      </c>
      <c r="BU208" s="9">
        <f t="shared" si="1177"/>
        <v>0</v>
      </c>
      <c r="BV208" s="9">
        <f t="shared" si="1142"/>
        <v>0</v>
      </c>
      <c r="BW208" s="9">
        <f t="shared" si="1177"/>
        <v>0</v>
      </c>
      <c r="BX208" s="9">
        <f t="shared" si="1142"/>
        <v>0</v>
      </c>
      <c r="BY208" s="9">
        <f t="shared" si="1177"/>
        <v>0</v>
      </c>
      <c r="BZ208" s="9">
        <f t="shared" si="1142"/>
        <v>0</v>
      </c>
      <c r="CA208" s="9">
        <f t="shared" si="1177"/>
        <v>0</v>
      </c>
      <c r="CB208" s="9">
        <f t="shared" si="1142"/>
        <v>0</v>
      </c>
      <c r="CC208" s="9">
        <f t="shared" si="1177"/>
        <v>0</v>
      </c>
      <c r="CD208" s="9">
        <f t="shared" si="1142"/>
        <v>0</v>
      </c>
      <c r="CE208" s="9">
        <f t="shared" si="1177"/>
        <v>0</v>
      </c>
      <c r="CF208" s="9">
        <f t="shared" si="1142"/>
        <v>0</v>
      </c>
      <c r="CG208" s="9">
        <f t="shared" si="1177"/>
        <v>0</v>
      </c>
      <c r="CH208" s="9">
        <f t="shared" si="1142"/>
        <v>0</v>
      </c>
      <c r="CI208" s="9">
        <f t="shared" si="1177"/>
        <v>0</v>
      </c>
      <c r="CJ208" s="9">
        <f t="shared" si="1142"/>
        <v>0</v>
      </c>
      <c r="CK208" s="9">
        <f t="shared" si="1177"/>
        <v>0</v>
      </c>
      <c r="CL208" s="9">
        <f t="shared" si="1142"/>
        <v>0</v>
      </c>
      <c r="CM208" s="9">
        <f t="shared" si="1177"/>
        <v>0</v>
      </c>
      <c r="CN208" s="9">
        <f t="shared" si="1142"/>
        <v>0</v>
      </c>
      <c r="CO208" s="616">
        <f t="shared" si="1177"/>
        <v>0</v>
      </c>
      <c r="CQ208" s="601"/>
      <c r="CR208" t="str">
        <f t="shared" si="1136"/>
        <v/>
      </c>
      <c r="CS208" s="602" t="str">
        <f t="shared" si="1135"/>
        <v/>
      </c>
      <c r="CT208" t="str">
        <f t="shared" si="1137"/>
        <v/>
      </c>
      <c r="CU208" t="str">
        <f t="shared" si="1138"/>
        <v/>
      </c>
      <c r="CW208" s="13">
        <f t="shared" si="1178"/>
        <v>0</v>
      </c>
      <c r="CX208" s="13">
        <f t="shared" si="1178"/>
        <v>0</v>
      </c>
      <c r="CY208" s="13">
        <f t="shared" si="1143"/>
        <v>0</v>
      </c>
      <c r="CZ208" s="13">
        <f t="shared" si="1179"/>
        <v>0</v>
      </c>
      <c r="DA208" s="13">
        <f t="shared" si="1179"/>
        <v>0</v>
      </c>
      <c r="DB208" s="13">
        <f t="shared" si="1144"/>
        <v>0</v>
      </c>
      <c r="DC208" s="13">
        <f t="shared" si="1180"/>
        <v>0</v>
      </c>
      <c r="DD208" s="13">
        <f t="shared" si="1180"/>
        <v>0</v>
      </c>
      <c r="DE208" s="13">
        <f t="shared" si="1145"/>
        <v>0</v>
      </c>
      <c r="DF208" s="13">
        <f t="shared" si="1181"/>
        <v>0</v>
      </c>
      <c r="DG208" s="13">
        <f t="shared" si="1182"/>
        <v>0</v>
      </c>
      <c r="DH208" s="13">
        <f t="shared" si="1183"/>
        <v>0</v>
      </c>
      <c r="DI208" s="13">
        <f t="shared" si="1184"/>
        <v>0</v>
      </c>
      <c r="DJ208" s="13">
        <f t="shared" si="1184"/>
        <v>0</v>
      </c>
      <c r="DK208" s="13">
        <f t="shared" si="1146"/>
        <v>0</v>
      </c>
      <c r="DL208" s="13">
        <f t="shared" si="1185"/>
        <v>0</v>
      </c>
      <c r="DM208" s="13">
        <f t="shared" si="1185"/>
        <v>0</v>
      </c>
      <c r="DN208" s="13">
        <f t="shared" si="1147"/>
        <v>0</v>
      </c>
      <c r="DO208" s="13">
        <f t="shared" si="1186"/>
        <v>0</v>
      </c>
      <c r="DP208" s="13">
        <f t="shared" si="1186"/>
        <v>0</v>
      </c>
      <c r="DQ208" s="13">
        <f t="shared" si="1148"/>
        <v>0</v>
      </c>
      <c r="DR208" s="13">
        <f t="shared" si="1187"/>
        <v>0</v>
      </c>
      <c r="DS208" s="13">
        <f t="shared" si="1188"/>
        <v>0</v>
      </c>
      <c r="DT208" s="13">
        <f t="shared" si="1189"/>
        <v>0</v>
      </c>
      <c r="DU208" s="13">
        <f t="shared" si="1190"/>
        <v>0</v>
      </c>
      <c r="DV208" s="13">
        <f t="shared" si="1190"/>
        <v>0</v>
      </c>
      <c r="DW208" s="13">
        <f t="shared" si="1149"/>
        <v>0</v>
      </c>
      <c r="DX208" s="13">
        <f t="shared" si="1191"/>
        <v>0</v>
      </c>
      <c r="DY208" s="13">
        <f t="shared" si="1191"/>
        <v>0</v>
      </c>
      <c r="DZ208" s="13">
        <f t="shared" si="1150"/>
        <v>0</v>
      </c>
      <c r="EA208" s="13">
        <f t="shared" si="1192"/>
        <v>0</v>
      </c>
      <c r="EB208" s="13">
        <f t="shared" si="1192"/>
        <v>0</v>
      </c>
      <c r="EC208" s="13">
        <f t="shared" si="1151"/>
        <v>0</v>
      </c>
      <c r="ED208" s="13">
        <f t="shared" si="1193"/>
        <v>0</v>
      </c>
      <c r="EE208" s="13">
        <f t="shared" si="1194"/>
        <v>0</v>
      </c>
      <c r="EF208" s="13">
        <f t="shared" si="1195"/>
        <v>0</v>
      </c>
      <c r="EG208" s="13">
        <f t="shared" si="1196"/>
        <v>0</v>
      </c>
      <c r="EH208" s="13">
        <f t="shared" si="1196"/>
        <v>0</v>
      </c>
      <c r="EI208" s="13">
        <f t="shared" si="1152"/>
        <v>0</v>
      </c>
      <c r="EJ208" s="13">
        <f t="shared" si="1197"/>
        <v>0</v>
      </c>
      <c r="EK208" s="13">
        <f t="shared" si="1197"/>
        <v>0</v>
      </c>
      <c r="EL208" s="13">
        <f t="shared" si="1153"/>
        <v>0</v>
      </c>
      <c r="EM208" s="13">
        <f t="shared" si="1198"/>
        <v>0</v>
      </c>
      <c r="EN208" s="13">
        <f t="shared" si="1198"/>
        <v>0</v>
      </c>
      <c r="EO208" s="13">
        <f t="shared" si="1154"/>
        <v>0</v>
      </c>
      <c r="EP208" s="13">
        <f t="shared" si="1199"/>
        <v>0</v>
      </c>
      <c r="EQ208" s="13">
        <f t="shared" si="1200"/>
        <v>0</v>
      </c>
      <c r="ER208" s="13">
        <f t="shared" si="1201"/>
        <v>0</v>
      </c>
      <c r="ES208" s="602"/>
    </row>
    <row r="209" spans="2:149" hidden="1" outlineLevel="1" x14ac:dyDescent="0.25">
      <c r="B209" s="601"/>
      <c r="C209" s="23"/>
      <c r="D209" s="602" t="str">
        <f t="shared" si="1202"/>
        <v/>
      </c>
      <c r="F209" t="str">
        <f t="shared" si="1139"/>
        <v/>
      </c>
      <c r="H209" s="9">
        <f t="shared" si="1155"/>
        <v>0</v>
      </c>
      <c r="I209" s="9">
        <f ca="1">SUMIF(Cards_selection_BPL,$C209,INDIRECT(Index!$P$16))</f>
        <v>0</v>
      </c>
      <c r="J209" s="120">
        <f t="shared" ca="1" si="1156"/>
        <v>0</v>
      </c>
      <c r="L209" s="9">
        <f t="shared" si="1157"/>
        <v>0</v>
      </c>
      <c r="M209" s="9">
        <f ca="1">IF(LEFT($L$6,2)="Q1",SUMIF(Cards_selection_BPL,$C209,INDIRECT(Index!$Q$16)),IF(LEFT($L$6,2)="Q2",SUMIF(Cards_selection_BPL,$C209,INDIRECT(Index!$Q$16))-SUMIF(Cards_selection_BPL,$C209,Balance_bplm_03),IF(LEFT($L$6,2)="Q3",SUMIF(Cards_selection_BPL,$C209,INDIRECT(Index!$Q$16))-SUMIF(Cards_selection_BPL,$C209,Balance_bplm_06),IF(LEFT($L$6,2)="Q4",SUMIF(Cards_selection_BPL,$C209,INDIRECT(Index!$Q$16))-SUMIF(Cards_selection_BPL,$C209,Balance_bplm_09),0))))</f>
        <v>0</v>
      </c>
      <c r="N209" s="120">
        <f t="shared" ca="1" si="1158"/>
        <v>0</v>
      </c>
      <c r="P209" s="9">
        <f t="shared" si="1159"/>
        <v>0</v>
      </c>
      <c r="Q209" s="9">
        <f ca="1">SUMIF(Cards_selection_BPL,$C209,INDIRECT(Index!$Q$16))</f>
        <v>0</v>
      </c>
      <c r="R209" s="120">
        <f t="shared" ca="1" si="1160"/>
        <v>0</v>
      </c>
      <c r="S209" s="602"/>
      <c r="U209" s="601"/>
      <c r="V209" s="64"/>
      <c r="W209" s="64"/>
      <c r="X209" s="9">
        <f t="shared" si="1140"/>
        <v>0</v>
      </c>
      <c r="Y209" s="9">
        <f t="shared" si="1161"/>
        <v>0</v>
      </c>
      <c r="Z209" s="9">
        <f t="shared" si="1162"/>
        <v>0</v>
      </c>
      <c r="AA209" s="9">
        <f t="shared" si="1163"/>
        <v>0</v>
      </c>
      <c r="AB209" s="9">
        <f t="shared" si="1164"/>
        <v>0</v>
      </c>
      <c r="AC209" s="9">
        <f t="shared" si="1165"/>
        <v>0</v>
      </c>
      <c r="AD209" s="9">
        <f t="shared" si="1166"/>
        <v>0</v>
      </c>
      <c r="AE209" s="9">
        <f t="shared" si="1167"/>
        <v>0</v>
      </c>
      <c r="AF209" s="827">
        <f t="shared" si="1168"/>
        <v>0</v>
      </c>
      <c r="AG209" s="9">
        <f t="shared" si="1169"/>
        <v>0</v>
      </c>
      <c r="AH209" s="9">
        <f t="shared" si="1170"/>
        <v>0</v>
      </c>
      <c r="AI209" s="827">
        <f t="shared" si="1171"/>
        <v>0</v>
      </c>
      <c r="AJ209" s="602"/>
      <c r="AL209" s="601"/>
      <c r="AM209" s="882">
        <f t="shared" si="1172"/>
        <v>0</v>
      </c>
      <c r="AN209" s="9">
        <f t="shared" si="1141"/>
        <v>0</v>
      </c>
      <c r="AO209" s="602"/>
      <c r="AR209" s="601" t="str">
        <f t="shared" si="1203"/>
        <v/>
      </c>
      <c r="AS209" t="str">
        <f t="shared" si="1173"/>
        <v/>
      </c>
      <c r="AT209" s="602" t="str">
        <f t="shared" si="1112"/>
        <v/>
      </c>
      <c r="AU209" t="str">
        <f t="shared" si="1174"/>
        <v/>
      </c>
      <c r="AV209" t="str">
        <f t="shared" si="1175"/>
        <v/>
      </c>
      <c r="AX209" s="64"/>
      <c r="AY209" s="64"/>
      <c r="AZ209" s="64"/>
      <c r="BA209" s="64"/>
      <c r="BB209" s="64"/>
      <c r="BC209" s="688">
        <f t="shared" si="1204"/>
        <v>0</v>
      </c>
      <c r="BD209" s="64"/>
      <c r="BE209" s="64"/>
      <c r="BF209" s="64"/>
      <c r="BG209" s="688">
        <f t="shared" si="1205"/>
        <v>0</v>
      </c>
      <c r="BH209" s="64"/>
      <c r="BI209" s="64"/>
      <c r="BJ209" s="64"/>
      <c r="BK209" s="688">
        <f t="shared" si="1206"/>
        <v>0</v>
      </c>
      <c r="BL209" s="64"/>
      <c r="BM209" s="64"/>
      <c r="BN209" s="64"/>
      <c r="BO209" s="688">
        <f t="shared" si="1207"/>
        <v>0</v>
      </c>
      <c r="BP209" s="687">
        <f t="shared" si="1176"/>
        <v>0</v>
      </c>
      <c r="BQ209" s="602"/>
      <c r="BS209" s="615">
        <f t="shared" si="1142"/>
        <v>0</v>
      </c>
      <c r="BT209" s="9">
        <f t="shared" si="1142"/>
        <v>0</v>
      </c>
      <c r="BU209" s="9">
        <f t="shared" si="1177"/>
        <v>0</v>
      </c>
      <c r="BV209" s="9">
        <f t="shared" si="1142"/>
        <v>0</v>
      </c>
      <c r="BW209" s="9">
        <f t="shared" si="1177"/>
        <v>0</v>
      </c>
      <c r="BX209" s="9">
        <f t="shared" si="1142"/>
        <v>0</v>
      </c>
      <c r="BY209" s="9">
        <f t="shared" si="1177"/>
        <v>0</v>
      </c>
      <c r="BZ209" s="9">
        <f t="shared" si="1142"/>
        <v>0</v>
      </c>
      <c r="CA209" s="9">
        <f t="shared" si="1177"/>
        <v>0</v>
      </c>
      <c r="CB209" s="9">
        <f t="shared" si="1142"/>
        <v>0</v>
      </c>
      <c r="CC209" s="9">
        <f t="shared" si="1177"/>
        <v>0</v>
      </c>
      <c r="CD209" s="9">
        <f t="shared" si="1142"/>
        <v>0</v>
      </c>
      <c r="CE209" s="9">
        <f t="shared" si="1177"/>
        <v>0</v>
      </c>
      <c r="CF209" s="9">
        <f t="shared" si="1142"/>
        <v>0</v>
      </c>
      <c r="CG209" s="9">
        <f t="shared" si="1177"/>
        <v>0</v>
      </c>
      <c r="CH209" s="9">
        <f t="shared" si="1142"/>
        <v>0</v>
      </c>
      <c r="CI209" s="9">
        <f t="shared" si="1177"/>
        <v>0</v>
      </c>
      <c r="CJ209" s="9">
        <f t="shared" si="1142"/>
        <v>0</v>
      </c>
      <c r="CK209" s="9">
        <f t="shared" si="1177"/>
        <v>0</v>
      </c>
      <c r="CL209" s="9">
        <f t="shared" si="1142"/>
        <v>0</v>
      </c>
      <c r="CM209" s="9">
        <f t="shared" si="1177"/>
        <v>0</v>
      </c>
      <c r="CN209" s="9">
        <f t="shared" si="1142"/>
        <v>0</v>
      </c>
      <c r="CO209" s="616">
        <f t="shared" si="1177"/>
        <v>0</v>
      </c>
      <c r="CQ209" s="601"/>
      <c r="CR209" t="str">
        <f t="shared" si="1136"/>
        <v/>
      </c>
      <c r="CS209" s="602" t="str">
        <f t="shared" si="1135"/>
        <v/>
      </c>
      <c r="CT209" t="str">
        <f t="shared" si="1137"/>
        <v/>
      </c>
      <c r="CU209" t="str">
        <f t="shared" si="1138"/>
        <v/>
      </c>
      <c r="CW209" s="13">
        <f t="shared" si="1178"/>
        <v>0</v>
      </c>
      <c r="CX209" s="13">
        <f t="shared" si="1178"/>
        <v>0</v>
      </c>
      <c r="CY209" s="13">
        <f t="shared" si="1143"/>
        <v>0</v>
      </c>
      <c r="CZ209" s="13">
        <f t="shared" si="1179"/>
        <v>0</v>
      </c>
      <c r="DA209" s="13">
        <f t="shared" si="1179"/>
        <v>0</v>
      </c>
      <c r="DB209" s="13">
        <f t="shared" si="1144"/>
        <v>0</v>
      </c>
      <c r="DC209" s="13">
        <f t="shared" si="1180"/>
        <v>0</v>
      </c>
      <c r="DD209" s="13">
        <f t="shared" si="1180"/>
        <v>0</v>
      </c>
      <c r="DE209" s="13">
        <f t="shared" si="1145"/>
        <v>0</v>
      </c>
      <c r="DF209" s="13">
        <f t="shared" si="1181"/>
        <v>0</v>
      </c>
      <c r="DG209" s="13">
        <f t="shared" si="1182"/>
        <v>0</v>
      </c>
      <c r="DH209" s="13">
        <f t="shared" si="1183"/>
        <v>0</v>
      </c>
      <c r="DI209" s="13">
        <f t="shared" si="1184"/>
        <v>0</v>
      </c>
      <c r="DJ209" s="13">
        <f t="shared" si="1184"/>
        <v>0</v>
      </c>
      <c r="DK209" s="13">
        <f t="shared" si="1146"/>
        <v>0</v>
      </c>
      <c r="DL209" s="13">
        <f t="shared" si="1185"/>
        <v>0</v>
      </c>
      <c r="DM209" s="13">
        <f t="shared" si="1185"/>
        <v>0</v>
      </c>
      <c r="DN209" s="13">
        <f t="shared" si="1147"/>
        <v>0</v>
      </c>
      <c r="DO209" s="13">
        <f t="shared" si="1186"/>
        <v>0</v>
      </c>
      <c r="DP209" s="13">
        <f t="shared" si="1186"/>
        <v>0</v>
      </c>
      <c r="DQ209" s="13">
        <f t="shared" si="1148"/>
        <v>0</v>
      </c>
      <c r="DR209" s="13">
        <f t="shared" si="1187"/>
        <v>0</v>
      </c>
      <c r="DS209" s="13">
        <f t="shared" si="1188"/>
        <v>0</v>
      </c>
      <c r="DT209" s="13">
        <f t="shared" si="1189"/>
        <v>0</v>
      </c>
      <c r="DU209" s="13">
        <f t="shared" si="1190"/>
        <v>0</v>
      </c>
      <c r="DV209" s="13">
        <f t="shared" si="1190"/>
        <v>0</v>
      </c>
      <c r="DW209" s="13">
        <f t="shared" si="1149"/>
        <v>0</v>
      </c>
      <c r="DX209" s="13">
        <f t="shared" si="1191"/>
        <v>0</v>
      </c>
      <c r="DY209" s="13">
        <f t="shared" si="1191"/>
        <v>0</v>
      </c>
      <c r="DZ209" s="13">
        <f t="shared" si="1150"/>
        <v>0</v>
      </c>
      <c r="EA209" s="13">
        <f t="shared" si="1192"/>
        <v>0</v>
      </c>
      <c r="EB209" s="13">
        <f t="shared" si="1192"/>
        <v>0</v>
      </c>
      <c r="EC209" s="13">
        <f t="shared" si="1151"/>
        <v>0</v>
      </c>
      <c r="ED209" s="13">
        <f t="shared" si="1193"/>
        <v>0</v>
      </c>
      <c r="EE209" s="13">
        <f t="shared" si="1194"/>
        <v>0</v>
      </c>
      <c r="EF209" s="13">
        <f t="shared" si="1195"/>
        <v>0</v>
      </c>
      <c r="EG209" s="13">
        <f t="shared" si="1196"/>
        <v>0</v>
      </c>
      <c r="EH209" s="13">
        <f t="shared" si="1196"/>
        <v>0</v>
      </c>
      <c r="EI209" s="13">
        <f t="shared" si="1152"/>
        <v>0</v>
      </c>
      <c r="EJ209" s="13">
        <f t="shared" si="1197"/>
        <v>0</v>
      </c>
      <c r="EK209" s="13">
        <f t="shared" si="1197"/>
        <v>0</v>
      </c>
      <c r="EL209" s="13">
        <f t="shared" si="1153"/>
        <v>0</v>
      </c>
      <c r="EM209" s="13">
        <f t="shared" si="1198"/>
        <v>0</v>
      </c>
      <c r="EN209" s="13">
        <f t="shared" si="1198"/>
        <v>0</v>
      </c>
      <c r="EO209" s="13">
        <f t="shared" si="1154"/>
        <v>0</v>
      </c>
      <c r="EP209" s="13">
        <f t="shared" si="1199"/>
        <v>0</v>
      </c>
      <c r="EQ209" s="13">
        <f t="shared" si="1200"/>
        <v>0</v>
      </c>
      <c r="ER209" s="13">
        <f t="shared" si="1201"/>
        <v>0</v>
      </c>
      <c r="ES209" s="602"/>
    </row>
    <row r="210" spans="2:149" hidden="1" outlineLevel="1" x14ac:dyDescent="0.25">
      <c r="B210" s="601"/>
      <c r="C210" s="23"/>
      <c r="D210" s="602" t="str">
        <f t="shared" si="1202"/>
        <v/>
      </c>
      <c r="F210" t="str">
        <f t="shared" si="1139"/>
        <v/>
      </c>
      <c r="H210" s="9">
        <f t="shared" si="1155"/>
        <v>0</v>
      </c>
      <c r="I210" s="9">
        <f ca="1">SUMIF(Cards_selection_BPL,$C210,INDIRECT(Index!$P$16))</f>
        <v>0</v>
      </c>
      <c r="J210" s="120">
        <f t="shared" ca="1" si="1156"/>
        <v>0</v>
      </c>
      <c r="L210" s="9">
        <f t="shared" si="1157"/>
        <v>0</v>
      </c>
      <c r="M210" s="9">
        <f ca="1">IF(LEFT($L$6,2)="Q1",SUMIF(Cards_selection_BPL,$C210,INDIRECT(Index!$Q$16)),IF(LEFT($L$6,2)="Q2",SUMIF(Cards_selection_BPL,$C210,INDIRECT(Index!$Q$16))-SUMIF(Cards_selection_BPL,$C210,Balance_bplm_03),IF(LEFT($L$6,2)="Q3",SUMIF(Cards_selection_BPL,$C210,INDIRECT(Index!$Q$16))-SUMIF(Cards_selection_BPL,$C210,Balance_bplm_06),IF(LEFT($L$6,2)="Q4",SUMIF(Cards_selection_BPL,$C210,INDIRECT(Index!$Q$16))-SUMIF(Cards_selection_BPL,$C210,Balance_bplm_09),0))))</f>
        <v>0</v>
      </c>
      <c r="N210" s="120">
        <f t="shared" ca="1" si="1158"/>
        <v>0</v>
      </c>
      <c r="P210" s="9">
        <f t="shared" si="1159"/>
        <v>0</v>
      </c>
      <c r="Q210" s="9">
        <f ca="1">SUMIF(Cards_selection_BPL,$C210,INDIRECT(Index!$Q$16))</f>
        <v>0</v>
      </c>
      <c r="R210" s="120">
        <f t="shared" ca="1" si="1160"/>
        <v>0</v>
      </c>
      <c r="S210" s="602"/>
      <c r="U210" s="601"/>
      <c r="V210" s="64"/>
      <c r="W210" s="64"/>
      <c r="X210" s="9">
        <f t="shared" si="1140"/>
        <v>0</v>
      </c>
      <c r="Y210" s="9">
        <f t="shared" si="1161"/>
        <v>0</v>
      </c>
      <c r="Z210" s="9">
        <f t="shared" si="1162"/>
        <v>0</v>
      </c>
      <c r="AA210" s="9">
        <f t="shared" si="1163"/>
        <v>0</v>
      </c>
      <c r="AB210" s="9">
        <f t="shared" si="1164"/>
        <v>0</v>
      </c>
      <c r="AC210" s="9">
        <f t="shared" si="1165"/>
        <v>0</v>
      </c>
      <c r="AD210" s="9">
        <f t="shared" si="1166"/>
        <v>0</v>
      </c>
      <c r="AE210" s="9">
        <f t="shared" si="1167"/>
        <v>0</v>
      </c>
      <c r="AF210" s="827">
        <f t="shared" si="1168"/>
        <v>0</v>
      </c>
      <c r="AG210" s="9">
        <f t="shared" si="1169"/>
        <v>0</v>
      </c>
      <c r="AH210" s="9">
        <f t="shared" si="1170"/>
        <v>0</v>
      </c>
      <c r="AI210" s="827">
        <f t="shared" si="1171"/>
        <v>0</v>
      </c>
      <c r="AJ210" s="602"/>
      <c r="AL210" s="601"/>
      <c r="AM210" s="882">
        <f t="shared" si="1172"/>
        <v>0</v>
      </c>
      <c r="AN210" s="9">
        <f t="shared" si="1141"/>
        <v>0</v>
      </c>
      <c r="AO210" s="602"/>
      <c r="AR210" s="601" t="str">
        <f t="shared" si="1203"/>
        <v/>
      </c>
      <c r="AS210" t="str">
        <f t="shared" si="1173"/>
        <v/>
      </c>
      <c r="AT210" s="602" t="str">
        <f t="shared" si="1112"/>
        <v/>
      </c>
      <c r="AU210" t="str">
        <f t="shared" si="1174"/>
        <v/>
      </c>
      <c r="AV210" t="str">
        <f t="shared" si="1175"/>
        <v/>
      </c>
      <c r="AX210" s="64"/>
      <c r="AY210" s="64"/>
      <c r="AZ210" s="64"/>
      <c r="BA210" s="64"/>
      <c r="BB210" s="64"/>
      <c r="BC210" s="688">
        <f t="shared" si="1204"/>
        <v>0</v>
      </c>
      <c r="BD210" s="64"/>
      <c r="BE210" s="64"/>
      <c r="BF210" s="64"/>
      <c r="BG210" s="688">
        <f t="shared" si="1205"/>
        <v>0</v>
      </c>
      <c r="BH210" s="64"/>
      <c r="BI210" s="64"/>
      <c r="BJ210" s="64"/>
      <c r="BK210" s="688">
        <f t="shared" si="1206"/>
        <v>0</v>
      </c>
      <c r="BL210" s="64"/>
      <c r="BM210" s="64"/>
      <c r="BN210" s="64"/>
      <c r="BO210" s="688">
        <f t="shared" si="1207"/>
        <v>0</v>
      </c>
      <c r="BP210" s="687">
        <f t="shared" si="1176"/>
        <v>0</v>
      </c>
      <c r="BQ210" s="602"/>
      <c r="BS210" s="615">
        <f t="shared" si="1142"/>
        <v>0</v>
      </c>
      <c r="BT210" s="9">
        <f t="shared" si="1142"/>
        <v>0</v>
      </c>
      <c r="BU210" s="9">
        <f t="shared" si="1177"/>
        <v>0</v>
      </c>
      <c r="BV210" s="9">
        <f t="shared" si="1142"/>
        <v>0</v>
      </c>
      <c r="BW210" s="9">
        <f t="shared" si="1177"/>
        <v>0</v>
      </c>
      <c r="BX210" s="9">
        <f t="shared" si="1142"/>
        <v>0</v>
      </c>
      <c r="BY210" s="9">
        <f t="shared" si="1177"/>
        <v>0</v>
      </c>
      <c r="BZ210" s="9">
        <f t="shared" si="1142"/>
        <v>0</v>
      </c>
      <c r="CA210" s="9">
        <f t="shared" si="1177"/>
        <v>0</v>
      </c>
      <c r="CB210" s="9">
        <f t="shared" si="1142"/>
        <v>0</v>
      </c>
      <c r="CC210" s="9">
        <f t="shared" si="1177"/>
        <v>0</v>
      </c>
      <c r="CD210" s="9">
        <f t="shared" si="1142"/>
        <v>0</v>
      </c>
      <c r="CE210" s="9">
        <f t="shared" si="1177"/>
        <v>0</v>
      </c>
      <c r="CF210" s="9">
        <f t="shared" si="1142"/>
        <v>0</v>
      </c>
      <c r="CG210" s="9">
        <f t="shared" si="1177"/>
        <v>0</v>
      </c>
      <c r="CH210" s="9">
        <f t="shared" si="1142"/>
        <v>0</v>
      </c>
      <c r="CI210" s="9">
        <f t="shared" si="1177"/>
        <v>0</v>
      </c>
      <c r="CJ210" s="9">
        <f t="shared" si="1142"/>
        <v>0</v>
      </c>
      <c r="CK210" s="9">
        <f t="shared" si="1177"/>
        <v>0</v>
      </c>
      <c r="CL210" s="9">
        <f t="shared" si="1142"/>
        <v>0</v>
      </c>
      <c r="CM210" s="9">
        <f t="shared" si="1177"/>
        <v>0</v>
      </c>
      <c r="CN210" s="9">
        <f t="shared" si="1142"/>
        <v>0</v>
      </c>
      <c r="CO210" s="616">
        <f t="shared" si="1177"/>
        <v>0</v>
      </c>
      <c r="CQ210" s="601"/>
      <c r="CR210" t="str">
        <f t="shared" si="1136"/>
        <v/>
      </c>
      <c r="CS210" s="602" t="str">
        <f t="shared" si="1135"/>
        <v/>
      </c>
      <c r="CT210" t="str">
        <f t="shared" si="1137"/>
        <v/>
      </c>
      <c r="CU210" t="str">
        <f t="shared" si="1138"/>
        <v/>
      </c>
      <c r="CW210" s="13">
        <f t="shared" si="1178"/>
        <v>0</v>
      </c>
      <c r="CX210" s="13">
        <f t="shared" si="1178"/>
        <v>0</v>
      </c>
      <c r="CY210" s="13">
        <f t="shared" si="1143"/>
        <v>0</v>
      </c>
      <c r="CZ210" s="13">
        <f t="shared" si="1179"/>
        <v>0</v>
      </c>
      <c r="DA210" s="13">
        <f t="shared" si="1179"/>
        <v>0</v>
      </c>
      <c r="DB210" s="13">
        <f t="shared" si="1144"/>
        <v>0</v>
      </c>
      <c r="DC210" s="13">
        <f t="shared" si="1180"/>
        <v>0</v>
      </c>
      <c r="DD210" s="13">
        <f t="shared" si="1180"/>
        <v>0</v>
      </c>
      <c r="DE210" s="13">
        <f t="shared" si="1145"/>
        <v>0</v>
      </c>
      <c r="DF210" s="13">
        <f t="shared" si="1181"/>
        <v>0</v>
      </c>
      <c r="DG210" s="13">
        <f t="shared" si="1182"/>
        <v>0</v>
      </c>
      <c r="DH210" s="13">
        <f t="shared" si="1183"/>
        <v>0</v>
      </c>
      <c r="DI210" s="13">
        <f t="shared" si="1184"/>
        <v>0</v>
      </c>
      <c r="DJ210" s="13">
        <f t="shared" si="1184"/>
        <v>0</v>
      </c>
      <c r="DK210" s="13">
        <f t="shared" si="1146"/>
        <v>0</v>
      </c>
      <c r="DL210" s="13">
        <f t="shared" si="1185"/>
        <v>0</v>
      </c>
      <c r="DM210" s="13">
        <f t="shared" si="1185"/>
        <v>0</v>
      </c>
      <c r="DN210" s="13">
        <f t="shared" si="1147"/>
        <v>0</v>
      </c>
      <c r="DO210" s="13">
        <f t="shared" si="1186"/>
        <v>0</v>
      </c>
      <c r="DP210" s="13">
        <f t="shared" si="1186"/>
        <v>0</v>
      </c>
      <c r="DQ210" s="13">
        <f t="shared" si="1148"/>
        <v>0</v>
      </c>
      <c r="DR210" s="13">
        <f t="shared" si="1187"/>
        <v>0</v>
      </c>
      <c r="DS210" s="13">
        <f t="shared" si="1188"/>
        <v>0</v>
      </c>
      <c r="DT210" s="13">
        <f t="shared" si="1189"/>
        <v>0</v>
      </c>
      <c r="DU210" s="13">
        <f t="shared" si="1190"/>
        <v>0</v>
      </c>
      <c r="DV210" s="13">
        <f t="shared" si="1190"/>
        <v>0</v>
      </c>
      <c r="DW210" s="13">
        <f t="shared" si="1149"/>
        <v>0</v>
      </c>
      <c r="DX210" s="13">
        <f t="shared" si="1191"/>
        <v>0</v>
      </c>
      <c r="DY210" s="13">
        <f t="shared" si="1191"/>
        <v>0</v>
      </c>
      <c r="DZ210" s="13">
        <f t="shared" si="1150"/>
        <v>0</v>
      </c>
      <c r="EA210" s="13">
        <f t="shared" si="1192"/>
        <v>0</v>
      </c>
      <c r="EB210" s="13">
        <f t="shared" si="1192"/>
        <v>0</v>
      </c>
      <c r="EC210" s="13">
        <f t="shared" si="1151"/>
        <v>0</v>
      </c>
      <c r="ED210" s="13">
        <f t="shared" si="1193"/>
        <v>0</v>
      </c>
      <c r="EE210" s="13">
        <f t="shared" si="1194"/>
        <v>0</v>
      </c>
      <c r="EF210" s="13">
        <f t="shared" si="1195"/>
        <v>0</v>
      </c>
      <c r="EG210" s="13">
        <f t="shared" si="1196"/>
        <v>0</v>
      </c>
      <c r="EH210" s="13">
        <f t="shared" si="1196"/>
        <v>0</v>
      </c>
      <c r="EI210" s="13">
        <f t="shared" si="1152"/>
        <v>0</v>
      </c>
      <c r="EJ210" s="13">
        <f t="shared" si="1197"/>
        <v>0</v>
      </c>
      <c r="EK210" s="13">
        <f t="shared" si="1197"/>
        <v>0</v>
      </c>
      <c r="EL210" s="13">
        <f t="shared" si="1153"/>
        <v>0</v>
      </c>
      <c r="EM210" s="13">
        <f t="shared" si="1198"/>
        <v>0</v>
      </c>
      <c r="EN210" s="13">
        <f t="shared" si="1198"/>
        <v>0</v>
      </c>
      <c r="EO210" s="13">
        <f t="shared" si="1154"/>
        <v>0</v>
      </c>
      <c r="EP210" s="13">
        <f t="shared" si="1199"/>
        <v>0</v>
      </c>
      <c r="EQ210" s="13">
        <f t="shared" si="1200"/>
        <v>0</v>
      </c>
      <c r="ER210" s="13">
        <f t="shared" si="1201"/>
        <v>0</v>
      </c>
      <c r="ES210" s="602"/>
    </row>
    <row r="211" spans="2:149" hidden="1" outlineLevel="1" x14ac:dyDescent="0.25">
      <c r="B211" s="601"/>
      <c r="C211" s="23"/>
      <c r="D211" s="602" t="str">
        <f t="shared" si="1202"/>
        <v/>
      </c>
      <c r="F211" t="str">
        <f t="shared" si="1139"/>
        <v/>
      </c>
      <c r="H211" s="9">
        <f t="shared" si="1155"/>
        <v>0</v>
      </c>
      <c r="I211" s="9">
        <f ca="1">SUMIF(Cards_selection_BPL,$C211,INDIRECT(Index!$P$16))</f>
        <v>0</v>
      </c>
      <c r="J211" s="120">
        <f t="shared" ca="1" si="1156"/>
        <v>0</v>
      </c>
      <c r="L211" s="9">
        <f t="shared" si="1157"/>
        <v>0</v>
      </c>
      <c r="M211" s="9">
        <f ca="1">IF(LEFT($L$6,2)="Q1",SUMIF(Cards_selection_BPL,$C211,INDIRECT(Index!$Q$16)),IF(LEFT($L$6,2)="Q2",SUMIF(Cards_selection_BPL,$C211,INDIRECT(Index!$Q$16))-SUMIF(Cards_selection_BPL,$C211,Balance_bplm_03),IF(LEFT($L$6,2)="Q3",SUMIF(Cards_selection_BPL,$C211,INDIRECT(Index!$Q$16))-SUMIF(Cards_selection_BPL,$C211,Balance_bplm_06),IF(LEFT($L$6,2)="Q4",SUMIF(Cards_selection_BPL,$C211,INDIRECT(Index!$Q$16))-SUMIF(Cards_selection_BPL,$C211,Balance_bplm_09),0))))</f>
        <v>0</v>
      </c>
      <c r="N211" s="120">
        <f t="shared" ca="1" si="1158"/>
        <v>0</v>
      </c>
      <c r="P211" s="9">
        <f t="shared" si="1159"/>
        <v>0</v>
      </c>
      <c r="Q211" s="9">
        <f ca="1">SUMIF(Cards_selection_BPL,$C211,INDIRECT(Index!$Q$16))</f>
        <v>0</v>
      </c>
      <c r="R211" s="120">
        <f t="shared" ca="1" si="1160"/>
        <v>0</v>
      </c>
      <c r="S211" s="602"/>
      <c r="U211" s="601"/>
      <c r="V211" s="64"/>
      <c r="W211" s="64"/>
      <c r="X211" s="9">
        <f t="shared" si="1140"/>
        <v>0</v>
      </c>
      <c r="Y211" s="9">
        <f t="shared" si="1161"/>
        <v>0</v>
      </c>
      <c r="Z211" s="9">
        <f t="shared" si="1162"/>
        <v>0</v>
      </c>
      <c r="AA211" s="9">
        <f t="shared" si="1163"/>
        <v>0</v>
      </c>
      <c r="AB211" s="9">
        <f t="shared" si="1164"/>
        <v>0</v>
      </c>
      <c r="AC211" s="9">
        <f t="shared" si="1165"/>
        <v>0</v>
      </c>
      <c r="AD211" s="9">
        <f t="shared" si="1166"/>
        <v>0</v>
      </c>
      <c r="AE211" s="9">
        <f t="shared" si="1167"/>
        <v>0</v>
      </c>
      <c r="AF211" s="827">
        <f t="shared" si="1168"/>
        <v>0</v>
      </c>
      <c r="AG211" s="9">
        <f t="shared" si="1169"/>
        <v>0</v>
      </c>
      <c r="AH211" s="9">
        <f t="shared" si="1170"/>
        <v>0</v>
      </c>
      <c r="AI211" s="827">
        <f t="shared" si="1171"/>
        <v>0</v>
      </c>
      <c r="AJ211" s="602"/>
      <c r="AL211" s="601"/>
      <c r="AM211" s="882">
        <f t="shared" si="1172"/>
        <v>0</v>
      </c>
      <c r="AN211" s="9">
        <f t="shared" si="1141"/>
        <v>0</v>
      </c>
      <c r="AO211" s="602"/>
      <c r="AR211" s="601" t="str">
        <f t="shared" si="1203"/>
        <v/>
      </c>
      <c r="AS211" t="str">
        <f t="shared" si="1173"/>
        <v/>
      </c>
      <c r="AT211" s="602" t="str">
        <f t="shared" si="1112"/>
        <v/>
      </c>
      <c r="AU211" t="str">
        <f t="shared" si="1174"/>
        <v/>
      </c>
      <c r="AV211" t="str">
        <f t="shared" si="1175"/>
        <v/>
      </c>
      <c r="AX211" s="64"/>
      <c r="AY211" s="64"/>
      <c r="AZ211" s="64"/>
      <c r="BA211" s="64"/>
      <c r="BB211" s="64"/>
      <c r="BC211" s="688">
        <f t="shared" si="1204"/>
        <v>0</v>
      </c>
      <c r="BD211" s="64"/>
      <c r="BE211" s="64"/>
      <c r="BF211" s="64"/>
      <c r="BG211" s="688">
        <f t="shared" si="1205"/>
        <v>0</v>
      </c>
      <c r="BH211" s="64"/>
      <c r="BI211" s="64"/>
      <c r="BJ211" s="64"/>
      <c r="BK211" s="688">
        <f t="shared" si="1206"/>
        <v>0</v>
      </c>
      <c r="BL211" s="64"/>
      <c r="BM211" s="64"/>
      <c r="BN211" s="64"/>
      <c r="BO211" s="688">
        <f t="shared" si="1207"/>
        <v>0</v>
      </c>
      <c r="BP211" s="687">
        <f t="shared" si="1176"/>
        <v>0</v>
      </c>
      <c r="BQ211" s="602"/>
      <c r="BS211" s="615">
        <f t="shared" si="1142"/>
        <v>0</v>
      </c>
      <c r="BT211" s="9">
        <f t="shared" si="1142"/>
        <v>0</v>
      </c>
      <c r="BU211" s="9">
        <f t="shared" si="1177"/>
        <v>0</v>
      </c>
      <c r="BV211" s="9">
        <f t="shared" si="1142"/>
        <v>0</v>
      </c>
      <c r="BW211" s="9">
        <f t="shared" si="1177"/>
        <v>0</v>
      </c>
      <c r="BX211" s="9">
        <f t="shared" si="1142"/>
        <v>0</v>
      </c>
      <c r="BY211" s="9">
        <f t="shared" si="1177"/>
        <v>0</v>
      </c>
      <c r="BZ211" s="9">
        <f t="shared" si="1142"/>
        <v>0</v>
      </c>
      <c r="CA211" s="9">
        <f t="shared" si="1177"/>
        <v>0</v>
      </c>
      <c r="CB211" s="9">
        <f t="shared" si="1142"/>
        <v>0</v>
      </c>
      <c r="CC211" s="9">
        <f t="shared" si="1177"/>
        <v>0</v>
      </c>
      <c r="CD211" s="9">
        <f t="shared" si="1142"/>
        <v>0</v>
      </c>
      <c r="CE211" s="9">
        <f t="shared" si="1177"/>
        <v>0</v>
      </c>
      <c r="CF211" s="9">
        <f t="shared" si="1142"/>
        <v>0</v>
      </c>
      <c r="CG211" s="9">
        <f t="shared" si="1177"/>
        <v>0</v>
      </c>
      <c r="CH211" s="9">
        <f t="shared" si="1142"/>
        <v>0</v>
      </c>
      <c r="CI211" s="9">
        <f t="shared" si="1177"/>
        <v>0</v>
      </c>
      <c r="CJ211" s="9">
        <f t="shared" si="1142"/>
        <v>0</v>
      </c>
      <c r="CK211" s="9">
        <f t="shared" si="1177"/>
        <v>0</v>
      </c>
      <c r="CL211" s="9">
        <f t="shared" si="1142"/>
        <v>0</v>
      </c>
      <c r="CM211" s="9">
        <f t="shared" si="1177"/>
        <v>0</v>
      </c>
      <c r="CN211" s="9">
        <f t="shared" si="1142"/>
        <v>0</v>
      </c>
      <c r="CO211" s="616">
        <f t="shared" si="1177"/>
        <v>0</v>
      </c>
      <c r="CQ211" s="601"/>
      <c r="CR211" t="str">
        <f t="shared" si="1136"/>
        <v/>
      </c>
      <c r="CS211" s="602" t="str">
        <f t="shared" si="1135"/>
        <v/>
      </c>
      <c r="CT211" t="str">
        <f t="shared" si="1137"/>
        <v/>
      </c>
      <c r="CU211" t="str">
        <f t="shared" si="1138"/>
        <v/>
      </c>
      <c r="CW211" s="13">
        <f t="shared" si="1178"/>
        <v>0</v>
      </c>
      <c r="CX211" s="13">
        <f t="shared" si="1178"/>
        <v>0</v>
      </c>
      <c r="CY211" s="13">
        <f t="shared" si="1143"/>
        <v>0</v>
      </c>
      <c r="CZ211" s="13">
        <f t="shared" si="1179"/>
        <v>0</v>
      </c>
      <c r="DA211" s="13">
        <f t="shared" si="1179"/>
        <v>0</v>
      </c>
      <c r="DB211" s="13">
        <f t="shared" si="1144"/>
        <v>0</v>
      </c>
      <c r="DC211" s="13">
        <f t="shared" si="1180"/>
        <v>0</v>
      </c>
      <c r="DD211" s="13">
        <f t="shared" si="1180"/>
        <v>0</v>
      </c>
      <c r="DE211" s="13">
        <f t="shared" si="1145"/>
        <v>0</v>
      </c>
      <c r="DF211" s="13">
        <f t="shared" si="1181"/>
        <v>0</v>
      </c>
      <c r="DG211" s="13">
        <f t="shared" si="1182"/>
        <v>0</v>
      </c>
      <c r="DH211" s="13">
        <f t="shared" si="1183"/>
        <v>0</v>
      </c>
      <c r="DI211" s="13">
        <f t="shared" si="1184"/>
        <v>0</v>
      </c>
      <c r="DJ211" s="13">
        <f t="shared" si="1184"/>
        <v>0</v>
      </c>
      <c r="DK211" s="13">
        <f t="shared" si="1146"/>
        <v>0</v>
      </c>
      <c r="DL211" s="13">
        <f t="shared" si="1185"/>
        <v>0</v>
      </c>
      <c r="DM211" s="13">
        <f t="shared" si="1185"/>
        <v>0</v>
      </c>
      <c r="DN211" s="13">
        <f t="shared" si="1147"/>
        <v>0</v>
      </c>
      <c r="DO211" s="13">
        <f t="shared" si="1186"/>
        <v>0</v>
      </c>
      <c r="DP211" s="13">
        <f t="shared" si="1186"/>
        <v>0</v>
      </c>
      <c r="DQ211" s="13">
        <f t="shared" si="1148"/>
        <v>0</v>
      </c>
      <c r="DR211" s="13">
        <f t="shared" si="1187"/>
        <v>0</v>
      </c>
      <c r="DS211" s="13">
        <f t="shared" si="1188"/>
        <v>0</v>
      </c>
      <c r="DT211" s="13">
        <f t="shared" si="1189"/>
        <v>0</v>
      </c>
      <c r="DU211" s="13">
        <f t="shared" si="1190"/>
        <v>0</v>
      </c>
      <c r="DV211" s="13">
        <f t="shared" si="1190"/>
        <v>0</v>
      </c>
      <c r="DW211" s="13">
        <f t="shared" si="1149"/>
        <v>0</v>
      </c>
      <c r="DX211" s="13">
        <f t="shared" si="1191"/>
        <v>0</v>
      </c>
      <c r="DY211" s="13">
        <f t="shared" si="1191"/>
        <v>0</v>
      </c>
      <c r="DZ211" s="13">
        <f t="shared" si="1150"/>
        <v>0</v>
      </c>
      <c r="EA211" s="13">
        <f t="shared" si="1192"/>
        <v>0</v>
      </c>
      <c r="EB211" s="13">
        <f t="shared" si="1192"/>
        <v>0</v>
      </c>
      <c r="EC211" s="13">
        <f t="shared" si="1151"/>
        <v>0</v>
      </c>
      <c r="ED211" s="13">
        <f t="shared" si="1193"/>
        <v>0</v>
      </c>
      <c r="EE211" s="13">
        <f t="shared" si="1194"/>
        <v>0</v>
      </c>
      <c r="EF211" s="13">
        <f t="shared" si="1195"/>
        <v>0</v>
      </c>
      <c r="EG211" s="13">
        <f t="shared" si="1196"/>
        <v>0</v>
      </c>
      <c r="EH211" s="13">
        <f t="shared" si="1196"/>
        <v>0</v>
      </c>
      <c r="EI211" s="13">
        <f t="shared" si="1152"/>
        <v>0</v>
      </c>
      <c r="EJ211" s="13">
        <f t="shared" si="1197"/>
        <v>0</v>
      </c>
      <c r="EK211" s="13">
        <f t="shared" si="1197"/>
        <v>0</v>
      </c>
      <c r="EL211" s="13">
        <f t="shared" si="1153"/>
        <v>0</v>
      </c>
      <c r="EM211" s="13">
        <f t="shared" si="1198"/>
        <v>0</v>
      </c>
      <c r="EN211" s="13">
        <f t="shared" si="1198"/>
        <v>0</v>
      </c>
      <c r="EO211" s="13">
        <f t="shared" si="1154"/>
        <v>0</v>
      </c>
      <c r="EP211" s="13">
        <f t="shared" si="1199"/>
        <v>0</v>
      </c>
      <c r="EQ211" s="13">
        <f t="shared" si="1200"/>
        <v>0</v>
      </c>
      <c r="ER211" s="13">
        <f t="shared" si="1201"/>
        <v>0</v>
      </c>
      <c r="ES211" s="602"/>
    </row>
    <row r="212" spans="2:149" hidden="1" outlineLevel="1" x14ac:dyDescent="0.25">
      <c r="B212" s="601"/>
      <c r="C212" s="23"/>
      <c r="D212" s="602" t="str">
        <f t="shared" si="1202"/>
        <v/>
      </c>
      <c r="F212" t="str">
        <f t="shared" si="1139"/>
        <v/>
      </c>
      <c r="H212" s="9">
        <f t="shared" si="1155"/>
        <v>0</v>
      </c>
      <c r="I212" s="9">
        <f ca="1">SUMIF(Cards_selection_BPL,$C212,INDIRECT(Index!$P$16))</f>
        <v>0</v>
      </c>
      <c r="J212" s="120">
        <f t="shared" ca="1" si="1156"/>
        <v>0</v>
      </c>
      <c r="L212" s="9">
        <f t="shared" si="1157"/>
        <v>0</v>
      </c>
      <c r="M212" s="9">
        <f ca="1">IF(LEFT($L$6,2)="Q1",SUMIF(Cards_selection_BPL,$C212,INDIRECT(Index!$Q$16)),IF(LEFT($L$6,2)="Q2",SUMIF(Cards_selection_BPL,$C212,INDIRECT(Index!$Q$16))-SUMIF(Cards_selection_BPL,$C212,Balance_bplm_03),IF(LEFT($L$6,2)="Q3",SUMIF(Cards_selection_BPL,$C212,INDIRECT(Index!$Q$16))-SUMIF(Cards_selection_BPL,$C212,Balance_bplm_06),IF(LEFT($L$6,2)="Q4",SUMIF(Cards_selection_BPL,$C212,INDIRECT(Index!$Q$16))-SUMIF(Cards_selection_BPL,$C212,Balance_bplm_09),0))))</f>
        <v>0</v>
      </c>
      <c r="N212" s="120">
        <f t="shared" ca="1" si="1158"/>
        <v>0</v>
      </c>
      <c r="P212" s="9">
        <f t="shared" si="1159"/>
        <v>0</v>
      </c>
      <c r="Q212" s="9">
        <f ca="1">SUMIF(Cards_selection_BPL,$C212,INDIRECT(Index!$Q$16))</f>
        <v>0</v>
      </c>
      <c r="R212" s="120">
        <f t="shared" ca="1" si="1160"/>
        <v>0</v>
      </c>
      <c r="S212" s="602"/>
      <c r="U212" s="601"/>
      <c r="V212" s="64"/>
      <c r="W212" s="64"/>
      <c r="X212" s="9">
        <f t="shared" si="1140"/>
        <v>0</v>
      </c>
      <c r="Y212" s="9">
        <f t="shared" si="1161"/>
        <v>0</v>
      </c>
      <c r="Z212" s="9">
        <f t="shared" si="1162"/>
        <v>0</v>
      </c>
      <c r="AA212" s="9">
        <f t="shared" si="1163"/>
        <v>0</v>
      </c>
      <c r="AB212" s="9">
        <f t="shared" si="1164"/>
        <v>0</v>
      </c>
      <c r="AC212" s="9">
        <f t="shared" si="1165"/>
        <v>0</v>
      </c>
      <c r="AD212" s="9">
        <f t="shared" si="1166"/>
        <v>0</v>
      </c>
      <c r="AE212" s="9">
        <f t="shared" si="1167"/>
        <v>0</v>
      </c>
      <c r="AF212" s="827">
        <f t="shared" si="1168"/>
        <v>0</v>
      </c>
      <c r="AG212" s="9">
        <f t="shared" si="1169"/>
        <v>0</v>
      </c>
      <c r="AH212" s="9">
        <f t="shared" si="1170"/>
        <v>0</v>
      </c>
      <c r="AI212" s="827">
        <f t="shared" si="1171"/>
        <v>0</v>
      </c>
      <c r="AJ212" s="602"/>
      <c r="AL212" s="601"/>
      <c r="AM212" s="882">
        <f t="shared" si="1172"/>
        <v>0</v>
      </c>
      <c r="AN212" s="9">
        <f t="shared" si="1141"/>
        <v>0</v>
      </c>
      <c r="AO212" s="602"/>
      <c r="AR212" s="601" t="str">
        <f t="shared" si="1203"/>
        <v/>
      </c>
      <c r="AS212" t="str">
        <f t="shared" si="1173"/>
        <v/>
      </c>
      <c r="AT212" s="602" t="str">
        <f t="shared" si="1112"/>
        <v/>
      </c>
      <c r="AU212" t="str">
        <f t="shared" si="1174"/>
        <v/>
      </c>
      <c r="AV212" t="str">
        <f t="shared" si="1175"/>
        <v/>
      </c>
      <c r="AX212" s="64"/>
      <c r="AY212" s="64"/>
      <c r="AZ212" s="64"/>
      <c r="BA212" s="64"/>
      <c r="BB212" s="64"/>
      <c r="BC212" s="688">
        <f t="shared" si="1204"/>
        <v>0</v>
      </c>
      <c r="BD212" s="64"/>
      <c r="BE212" s="64"/>
      <c r="BF212" s="64"/>
      <c r="BG212" s="688">
        <f t="shared" si="1205"/>
        <v>0</v>
      </c>
      <c r="BH212" s="64"/>
      <c r="BI212" s="64"/>
      <c r="BJ212" s="64"/>
      <c r="BK212" s="688">
        <f t="shared" si="1206"/>
        <v>0</v>
      </c>
      <c r="BL212" s="64"/>
      <c r="BM212" s="64"/>
      <c r="BN212" s="64"/>
      <c r="BO212" s="688">
        <f t="shared" si="1207"/>
        <v>0</v>
      </c>
      <c r="BP212" s="687">
        <f t="shared" si="1176"/>
        <v>0</v>
      </c>
      <c r="BQ212" s="602"/>
      <c r="BS212" s="615">
        <f t="shared" si="1142"/>
        <v>0</v>
      </c>
      <c r="BT212" s="9">
        <f t="shared" si="1142"/>
        <v>0</v>
      </c>
      <c r="BU212" s="9">
        <f t="shared" si="1177"/>
        <v>0</v>
      </c>
      <c r="BV212" s="9">
        <f t="shared" si="1142"/>
        <v>0</v>
      </c>
      <c r="BW212" s="9">
        <f t="shared" si="1177"/>
        <v>0</v>
      </c>
      <c r="BX212" s="9">
        <f t="shared" si="1142"/>
        <v>0</v>
      </c>
      <c r="BY212" s="9">
        <f t="shared" si="1177"/>
        <v>0</v>
      </c>
      <c r="BZ212" s="9">
        <f t="shared" si="1142"/>
        <v>0</v>
      </c>
      <c r="CA212" s="9">
        <f t="shared" si="1177"/>
        <v>0</v>
      </c>
      <c r="CB212" s="9">
        <f t="shared" si="1142"/>
        <v>0</v>
      </c>
      <c r="CC212" s="9">
        <f t="shared" si="1177"/>
        <v>0</v>
      </c>
      <c r="CD212" s="9">
        <f t="shared" si="1142"/>
        <v>0</v>
      </c>
      <c r="CE212" s="9">
        <f t="shared" si="1177"/>
        <v>0</v>
      </c>
      <c r="CF212" s="9">
        <f t="shared" si="1142"/>
        <v>0</v>
      </c>
      <c r="CG212" s="9">
        <f t="shared" si="1177"/>
        <v>0</v>
      </c>
      <c r="CH212" s="9">
        <f t="shared" si="1142"/>
        <v>0</v>
      </c>
      <c r="CI212" s="9">
        <f t="shared" si="1177"/>
        <v>0</v>
      </c>
      <c r="CJ212" s="9">
        <f t="shared" si="1142"/>
        <v>0</v>
      </c>
      <c r="CK212" s="9">
        <f t="shared" si="1177"/>
        <v>0</v>
      </c>
      <c r="CL212" s="9">
        <f t="shared" si="1142"/>
        <v>0</v>
      </c>
      <c r="CM212" s="9">
        <f t="shared" si="1177"/>
        <v>0</v>
      </c>
      <c r="CN212" s="9">
        <f t="shared" si="1142"/>
        <v>0</v>
      </c>
      <c r="CO212" s="616">
        <f t="shared" si="1177"/>
        <v>0</v>
      </c>
      <c r="CQ212" s="601"/>
      <c r="CR212" t="str">
        <f t="shared" si="1136"/>
        <v/>
      </c>
      <c r="CS212" s="602" t="str">
        <f t="shared" si="1135"/>
        <v/>
      </c>
      <c r="CT212" t="str">
        <f t="shared" si="1137"/>
        <v/>
      </c>
      <c r="CU212" t="str">
        <f t="shared" si="1138"/>
        <v/>
      </c>
      <c r="CW212" s="13">
        <f t="shared" si="1178"/>
        <v>0</v>
      </c>
      <c r="CX212" s="13">
        <f t="shared" si="1178"/>
        <v>0</v>
      </c>
      <c r="CY212" s="13">
        <f t="shared" si="1143"/>
        <v>0</v>
      </c>
      <c r="CZ212" s="13">
        <f t="shared" si="1179"/>
        <v>0</v>
      </c>
      <c r="DA212" s="13">
        <f t="shared" si="1179"/>
        <v>0</v>
      </c>
      <c r="DB212" s="13">
        <f t="shared" si="1144"/>
        <v>0</v>
      </c>
      <c r="DC212" s="13">
        <f t="shared" si="1180"/>
        <v>0</v>
      </c>
      <c r="DD212" s="13">
        <f t="shared" si="1180"/>
        <v>0</v>
      </c>
      <c r="DE212" s="13">
        <f t="shared" si="1145"/>
        <v>0</v>
      </c>
      <c r="DF212" s="13">
        <f t="shared" si="1181"/>
        <v>0</v>
      </c>
      <c r="DG212" s="13">
        <f t="shared" si="1182"/>
        <v>0</v>
      </c>
      <c r="DH212" s="13">
        <f t="shared" si="1183"/>
        <v>0</v>
      </c>
      <c r="DI212" s="13">
        <f t="shared" si="1184"/>
        <v>0</v>
      </c>
      <c r="DJ212" s="13">
        <f t="shared" si="1184"/>
        <v>0</v>
      </c>
      <c r="DK212" s="13">
        <f t="shared" si="1146"/>
        <v>0</v>
      </c>
      <c r="DL212" s="13">
        <f t="shared" si="1185"/>
        <v>0</v>
      </c>
      <c r="DM212" s="13">
        <f t="shared" si="1185"/>
        <v>0</v>
      </c>
      <c r="DN212" s="13">
        <f t="shared" si="1147"/>
        <v>0</v>
      </c>
      <c r="DO212" s="13">
        <f t="shared" si="1186"/>
        <v>0</v>
      </c>
      <c r="DP212" s="13">
        <f t="shared" si="1186"/>
        <v>0</v>
      </c>
      <c r="DQ212" s="13">
        <f t="shared" si="1148"/>
        <v>0</v>
      </c>
      <c r="DR212" s="13">
        <f t="shared" si="1187"/>
        <v>0</v>
      </c>
      <c r="DS212" s="13">
        <f t="shared" si="1188"/>
        <v>0</v>
      </c>
      <c r="DT212" s="13">
        <f t="shared" si="1189"/>
        <v>0</v>
      </c>
      <c r="DU212" s="13">
        <f t="shared" si="1190"/>
        <v>0</v>
      </c>
      <c r="DV212" s="13">
        <f t="shared" si="1190"/>
        <v>0</v>
      </c>
      <c r="DW212" s="13">
        <f t="shared" si="1149"/>
        <v>0</v>
      </c>
      <c r="DX212" s="13">
        <f t="shared" si="1191"/>
        <v>0</v>
      </c>
      <c r="DY212" s="13">
        <f t="shared" si="1191"/>
        <v>0</v>
      </c>
      <c r="DZ212" s="13">
        <f t="shared" si="1150"/>
        <v>0</v>
      </c>
      <c r="EA212" s="13">
        <f t="shared" si="1192"/>
        <v>0</v>
      </c>
      <c r="EB212" s="13">
        <f t="shared" si="1192"/>
        <v>0</v>
      </c>
      <c r="EC212" s="13">
        <f t="shared" si="1151"/>
        <v>0</v>
      </c>
      <c r="ED212" s="13">
        <f t="shared" si="1193"/>
        <v>0</v>
      </c>
      <c r="EE212" s="13">
        <f t="shared" si="1194"/>
        <v>0</v>
      </c>
      <c r="EF212" s="13">
        <f t="shared" si="1195"/>
        <v>0</v>
      </c>
      <c r="EG212" s="13">
        <f t="shared" si="1196"/>
        <v>0</v>
      </c>
      <c r="EH212" s="13">
        <f t="shared" si="1196"/>
        <v>0</v>
      </c>
      <c r="EI212" s="13">
        <f t="shared" si="1152"/>
        <v>0</v>
      </c>
      <c r="EJ212" s="13">
        <f t="shared" si="1197"/>
        <v>0</v>
      </c>
      <c r="EK212" s="13">
        <f t="shared" si="1197"/>
        <v>0</v>
      </c>
      <c r="EL212" s="13">
        <f t="shared" si="1153"/>
        <v>0</v>
      </c>
      <c r="EM212" s="13">
        <f t="shared" si="1198"/>
        <v>0</v>
      </c>
      <c r="EN212" s="13">
        <f t="shared" si="1198"/>
        <v>0</v>
      </c>
      <c r="EO212" s="13">
        <f t="shared" si="1154"/>
        <v>0</v>
      </c>
      <c r="EP212" s="13">
        <f t="shared" si="1199"/>
        <v>0</v>
      </c>
      <c r="EQ212" s="13">
        <f t="shared" si="1200"/>
        <v>0</v>
      </c>
      <c r="ER212" s="13">
        <f t="shared" si="1201"/>
        <v>0</v>
      </c>
      <c r="ES212" s="602"/>
    </row>
    <row r="213" spans="2:149" hidden="1" outlineLevel="1" x14ac:dyDescent="0.25">
      <c r="B213" s="601"/>
      <c r="C213" s="23"/>
      <c r="D213" s="602" t="str">
        <f t="shared" si="1202"/>
        <v/>
      </c>
      <c r="F213" t="str">
        <f t="shared" si="1139"/>
        <v/>
      </c>
      <c r="H213" s="9">
        <f t="shared" si="1155"/>
        <v>0</v>
      </c>
      <c r="I213" s="9">
        <f ca="1">SUMIF(Cards_selection_BPL,$C213,INDIRECT(Index!$P$16))</f>
        <v>0</v>
      </c>
      <c r="J213" s="120">
        <f t="shared" ca="1" si="1156"/>
        <v>0</v>
      </c>
      <c r="L213" s="9">
        <f t="shared" si="1157"/>
        <v>0</v>
      </c>
      <c r="M213" s="9">
        <f ca="1">IF(LEFT($L$6,2)="Q1",SUMIF(Cards_selection_BPL,$C213,INDIRECT(Index!$Q$16)),IF(LEFT($L$6,2)="Q2",SUMIF(Cards_selection_BPL,$C213,INDIRECT(Index!$Q$16))-SUMIF(Cards_selection_BPL,$C213,Balance_bplm_03),IF(LEFT($L$6,2)="Q3",SUMIF(Cards_selection_BPL,$C213,INDIRECT(Index!$Q$16))-SUMIF(Cards_selection_BPL,$C213,Balance_bplm_06),IF(LEFT($L$6,2)="Q4",SUMIF(Cards_selection_BPL,$C213,INDIRECT(Index!$Q$16))-SUMIF(Cards_selection_BPL,$C213,Balance_bplm_09),0))))</f>
        <v>0</v>
      </c>
      <c r="N213" s="120">
        <f t="shared" ca="1" si="1158"/>
        <v>0</v>
      </c>
      <c r="P213" s="9">
        <f t="shared" si="1159"/>
        <v>0</v>
      </c>
      <c r="Q213" s="9">
        <f ca="1">SUMIF(Cards_selection_BPL,$C213,INDIRECT(Index!$Q$16))</f>
        <v>0</v>
      </c>
      <c r="R213" s="120">
        <f t="shared" ca="1" si="1160"/>
        <v>0</v>
      </c>
      <c r="S213" s="602"/>
      <c r="U213" s="601"/>
      <c r="V213" s="64"/>
      <c r="W213" s="64"/>
      <c r="X213" s="9">
        <f t="shared" si="1140"/>
        <v>0</v>
      </c>
      <c r="Y213" s="9">
        <f t="shared" si="1161"/>
        <v>0</v>
      </c>
      <c r="Z213" s="9">
        <f t="shared" si="1162"/>
        <v>0</v>
      </c>
      <c r="AA213" s="9">
        <f t="shared" si="1163"/>
        <v>0</v>
      </c>
      <c r="AB213" s="9">
        <f t="shared" si="1164"/>
        <v>0</v>
      </c>
      <c r="AC213" s="9">
        <f t="shared" si="1165"/>
        <v>0</v>
      </c>
      <c r="AD213" s="9">
        <f t="shared" si="1166"/>
        <v>0</v>
      </c>
      <c r="AE213" s="9">
        <f t="shared" si="1167"/>
        <v>0</v>
      </c>
      <c r="AF213" s="827">
        <f t="shared" si="1168"/>
        <v>0</v>
      </c>
      <c r="AG213" s="9">
        <f t="shared" si="1169"/>
        <v>0</v>
      </c>
      <c r="AH213" s="9">
        <f t="shared" si="1170"/>
        <v>0</v>
      </c>
      <c r="AI213" s="827">
        <f t="shared" si="1171"/>
        <v>0</v>
      </c>
      <c r="AJ213" s="602"/>
      <c r="AL213" s="601"/>
      <c r="AM213" s="882">
        <f t="shared" si="1172"/>
        <v>0</v>
      </c>
      <c r="AN213" s="9">
        <f t="shared" si="1141"/>
        <v>0</v>
      </c>
      <c r="AO213" s="602"/>
      <c r="AR213" s="601" t="str">
        <f t="shared" si="1203"/>
        <v/>
      </c>
      <c r="AS213" t="str">
        <f t="shared" si="1173"/>
        <v/>
      </c>
      <c r="AT213" s="602" t="str">
        <f t="shared" si="1112"/>
        <v/>
      </c>
      <c r="AU213" t="str">
        <f t="shared" si="1174"/>
        <v/>
      </c>
      <c r="AV213" t="str">
        <f t="shared" si="1175"/>
        <v/>
      </c>
      <c r="AX213" s="64"/>
      <c r="AY213" s="64"/>
      <c r="AZ213" s="64"/>
      <c r="BA213" s="64"/>
      <c r="BB213" s="64"/>
      <c r="BC213" s="688">
        <f t="shared" si="1204"/>
        <v>0</v>
      </c>
      <c r="BD213" s="64"/>
      <c r="BE213" s="64"/>
      <c r="BF213" s="64"/>
      <c r="BG213" s="688">
        <f t="shared" si="1205"/>
        <v>0</v>
      </c>
      <c r="BH213" s="64"/>
      <c r="BI213" s="64"/>
      <c r="BJ213" s="64"/>
      <c r="BK213" s="688">
        <f t="shared" si="1206"/>
        <v>0</v>
      </c>
      <c r="BL213" s="64"/>
      <c r="BM213" s="64"/>
      <c r="BN213" s="64"/>
      <c r="BO213" s="688">
        <f t="shared" si="1207"/>
        <v>0</v>
      </c>
      <c r="BP213" s="687">
        <f t="shared" si="1176"/>
        <v>0</v>
      </c>
      <c r="BQ213" s="602"/>
      <c r="BS213" s="615">
        <f t="shared" si="1142"/>
        <v>0</v>
      </c>
      <c r="BT213" s="9">
        <f t="shared" si="1142"/>
        <v>0</v>
      </c>
      <c r="BU213" s="9">
        <f t="shared" si="1177"/>
        <v>0</v>
      </c>
      <c r="BV213" s="9">
        <f t="shared" si="1142"/>
        <v>0</v>
      </c>
      <c r="BW213" s="9">
        <f t="shared" si="1177"/>
        <v>0</v>
      </c>
      <c r="BX213" s="9">
        <f t="shared" si="1142"/>
        <v>0</v>
      </c>
      <c r="BY213" s="9">
        <f t="shared" si="1177"/>
        <v>0</v>
      </c>
      <c r="BZ213" s="9">
        <f t="shared" si="1142"/>
        <v>0</v>
      </c>
      <c r="CA213" s="9">
        <f t="shared" si="1177"/>
        <v>0</v>
      </c>
      <c r="CB213" s="9">
        <f t="shared" si="1142"/>
        <v>0</v>
      </c>
      <c r="CC213" s="9">
        <f t="shared" si="1177"/>
        <v>0</v>
      </c>
      <c r="CD213" s="9">
        <f t="shared" si="1142"/>
        <v>0</v>
      </c>
      <c r="CE213" s="9">
        <f t="shared" si="1177"/>
        <v>0</v>
      </c>
      <c r="CF213" s="9">
        <f t="shared" si="1142"/>
        <v>0</v>
      </c>
      <c r="CG213" s="9">
        <f t="shared" si="1177"/>
        <v>0</v>
      </c>
      <c r="CH213" s="9">
        <f t="shared" si="1142"/>
        <v>0</v>
      </c>
      <c r="CI213" s="9">
        <f t="shared" si="1177"/>
        <v>0</v>
      </c>
      <c r="CJ213" s="9">
        <f t="shared" si="1142"/>
        <v>0</v>
      </c>
      <c r="CK213" s="9">
        <f t="shared" si="1177"/>
        <v>0</v>
      </c>
      <c r="CL213" s="9">
        <f t="shared" si="1142"/>
        <v>0</v>
      </c>
      <c r="CM213" s="9">
        <f t="shared" si="1177"/>
        <v>0</v>
      </c>
      <c r="CN213" s="9">
        <f t="shared" si="1142"/>
        <v>0</v>
      </c>
      <c r="CO213" s="616">
        <f t="shared" si="1177"/>
        <v>0</v>
      </c>
      <c r="CQ213" s="601"/>
      <c r="CR213" t="str">
        <f t="shared" si="1136"/>
        <v/>
      </c>
      <c r="CS213" s="602" t="str">
        <f t="shared" si="1135"/>
        <v/>
      </c>
      <c r="CT213" t="str">
        <f t="shared" si="1137"/>
        <v/>
      </c>
      <c r="CU213" t="str">
        <f t="shared" si="1138"/>
        <v/>
      </c>
      <c r="CW213" s="13">
        <f t="shared" si="1178"/>
        <v>0</v>
      </c>
      <c r="CX213" s="13">
        <f t="shared" si="1178"/>
        <v>0</v>
      </c>
      <c r="CY213" s="13">
        <f t="shared" si="1143"/>
        <v>0</v>
      </c>
      <c r="CZ213" s="13">
        <f t="shared" si="1179"/>
        <v>0</v>
      </c>
      <c r="DA213" s="13">
        <f t="shared" si="1179"/>
        <v>0</v>
      </c>
      <c r="DB213" s="13">
        <f t="shared" si="1144"/>
        <v>0</v>
      </c>
      <c r="DC213" s="13">
        <f t="shared" si="1180"/>
        <v>0</v>
      </c>
      <c r="DD213" s="13">
        <f t="shared" si="1180"/>
        <v>0</v>
      </c>
      <c r="DE213" s="13">
        <f t="shared" si="1145"/>
        <v>0</v>
      </c>
      <c r="DF213" s="13">
        <f t="shared" si="1181"/>
        <v>0</v>
      </c>
      <c r="DG213" s="13">
        <f t="shared" si="1182"/>
        <v>0</v>
      </c>
      <c r="DH213" s="13">
        <f t="shared" si="1183"/>
        <v>0</v>
      </c>
      <c r="DI213" s="13">
        <f t="shared" si="1184"/>
        <v>0</v>
      </c>
      <c r="DJ213" s="13">
        <f t="shared" si="1184"/>
        <v>0</v>
      </c>
      <c r="DK213" s="13">
        <f t="shared" si="1146"/>
        <v>0</v>
      </c>
      <c r="DL213" s="13">
        <f t="shared" si="1185"/>
        <v>0</v>
      </c>
      <c r="DM213" s="13">
        <f t="shared" si="1185"/>
        <v>0</v>
      </c>
      <c r="DN213" s="13">
        <f t="shared" si="1147"/>
        <v>0</v>
      </c>
      <c r="DO213" s="13">
        <f t="shared" si="1186"/>
        <v>0</v>
      </c>
      <c r="DP213" s="13">
        <f t="shared" si="1186"/>
        <v>0</v>
      </c>
      <c r="DQ213" s="13">
        <f t="shared" si="1148"/>
        <v>0</v>
      </c>
      <c r="DR213" s="13">
        <f t="shared" si="1187"/>
        <v>0</v>
      </c>
      <c r="DS213" s="13">
        <f t="shared" si="1188"/>
        <v>0</v>
      </c>
      <c r="DT213" s="13">
        <f t="shared" si="1189"/>
        <v>0</v>
      </c>
      <c r="DU213" s="13">
        <f t="shared" si="1190"/>
        <v>0</v>
      </c>
      <c r="DV213" s="13">
        <f t="shared" si="1190"/>
        <v>0</v>
      </c>
      <c r="DW213" s="13">
        <f t="shared" si="1149"/>
        <v>0</v>
      </c>
      <c r="DX213" s="13">
        <f t="shared" si="1191"/>
        <v>0</v>
      </c>
      <c r="DY213" s="13">
        <f t="shared" si="1191"/>
        <v>0</v>
      </c>
      <c r="DZ213" s="13">
        <f t="shared" si="1150"/>
        <v>0</v>
      </c>
      <c r="EA213" s="13">
        <f t="shared" si="1192"/>
        <v>0</v>
      </c>
      <c r="EB213" s="13">
        <f t="shared" si="1192"/>
        <v>0</v>
      </c>
      <c r="EC213" s="13">
        <f t="shared" si="1151"/>
        <v>0</v>
      </c>
      <c r="ED213" s="13">
        <f t="shared" si="1193"/>
        <v>0</v>
      </c>
      <c r="EE213" s="13">
        <f t="shared" si="1194"/>
        <v>0</v>
      </c>
      <c r="EF213" s="13">
        <f t="shared" si="1195"/>
        <v>0</v>
      </c>
      <c r="EG213" s="13">
        <f t="shared" si="1196"/>
        <v>0</v>
      </c>
      <c r="EH213" s="13">
        <f t="shared" si="1196"/>
        <v>0</v>
      </c>
      <c r="EI213" s="13">
        <f t="shared" si="1152"/>
        <v>0</v>
      </c>
      <c r="EJ213" s="13">
        <f t="shared" si="1197"/>
        <v>0</v>
      </c>
      <c r="EK213" s="13">
        <f t="shared" si="1197"/>
        <v>0</v>
      </c>
      <c r="EL213" s="13">
        <f t="shared" si="1153"/>
        <v>0</v>
      </c>
      <c r="EM213" s="13">
        <f t="shared" si="1198"/>
        <v>0</v>
      </c>
      <c r="EN213" s="13">
        <f t="shared" si="1198"/>
        <v>0</v>
      </c>
      <c r="EO213" s="13">
        <f t="shared" si="1154"/>
        <v>0</v>
      </c>
      <c r="EP213" s="13">
        <f t="shared" si="1199"/>
        <v>0</v>
      </c>
      <c r="EQ213" s="13">
        <f t="shared" si="1200"/>
        <v>0</v>
      </c>
      <c r="ER213" s="13">
        <f t="shared" si="1201"/>
        <v>0</v>
      </c>
      <c r="ES213" s="602"/>
    </row>
    <row r="214" spans="2:149" hidden="1" outlineLevel="1" x14ac:dyDescent="0.25">
      <c r="B214" s="601"/>
      <c r="C214" s="23"/>
      <c r="D214" s="602" t="str">
        <f t="shared" si="1202"/>
        <v/>
      </c>
      <c r="F214" t="str">
        <f t="shared" si="1139"/>
        <v/>
      </c>
      <c r="H214" s="9">
        <f t="shared" si="1155"/>
        <v>0</v>
      </c>
      <c r="I214" s="9">
        <f ca="1">SUMIF(Cards_selection_BPL,$C214,INDIRECT(Index!$P$16))</f>
        <v>0</v>
      </c>
      <c r="J214" s="120">
        <f t="shared" ca="1" si="1156"/>
        <v>0</v>
      </c>
      <c r="L214" s="9">
        <f t="shared" si="1157"/>
        <v>0</v>
      </c>
      <c r="M214" s="9">
        <f ca="1">IF(LEFT($L$6,2)="Q1",SUMIF(Cards_selection_BPL,$C214,INDIRECT(Index!$Q$16)),IF(LEFT($L$6,2)="Q2",SUMIF(Cards_selection_BPL,$C214,INDIRECT(Index!$Q$16))-SUMIF(Cards_selection_BPL,$C214,Balance_bplm_03),IF(LEFT($L$6,2)="Q3",SUMIF(Cards_selection_BPL,$C214,INDIRECT(Index!$Q$16))-SUMIF(Cards_selection_BPL,$C214,Balance_bplm_06),IF(LEFT($L$6,2)="Q4",SUMIF(Cards_selection_BPL,$C214,INDIRECT(Index!$Q$16))-SUMIF(Cards_selection_BPL,$C214,Balance_bplm_09),0))))</f>
        <v>0</v>
      </c>
      <c r="N214" s="120">
        <f t="shared" ca="1" si="1158"/>
        <v>0</v>
      </c>
      <c r="P214" s="9">
        <f t="shared" si="1159"/>
        <v>0</v>
      </c>
      <c r="Q214" s="9">
        <f ca="1">SUMIF(Cards_selection_BPL,$C214,INDIRECT(Index!$Q$16))</f>
        <v>0</v>
      </c>
      <c r="R214" s="120">
        <f t="shared" ca="1" si="1160"/>
        <v>0</v>
      </c>
      <c r="S214" s="602"/>
      <c r="U214" s="601"/>
      <c r="V214" s="64"/>
      <c r="W214" s="64"/>
      <c r="X214" s="9">
        <f t="shared" si="1140"/>
        <v>0</v>
      </c>
      <c r="Y214" s="9">
        <f t="shared" si="1161"/>
        <v>0</v>
      </c>
      <c r="Z214" s="9">
        <f t="shared" si="1162"/>
        <v>0</v>
      </c>
      <c r="AA214" s="9">
        <f t="shared" si="1163"/>
        <v>0</v>
      </c>
      <c r="AB214" s="9">
        <f t="shared" si="1164"/>
        <v>0</v>
      </c>
      <c r="AC214" s="9">
        <f t="shared" si="1165"/>
        <v>0</v>
      </c>
      <c r="AD214" s="9">
        <f t="shared" si="1166"/>
        <v>0</v>
      </c>
      <c r="AE214" s="9">
        <f t="shared" si="1167"/>
        <v>0</v>
      </c>
      <c r="AF214" s="827">
        <f t="shared" si="1168"/>
        <v>0</v>
      </c>
      <c r="AG214" s="9">
        <f t="shared" si="1169"/>
        <v>0</v>
      </c>
      <c r="AH214" s="9">
        <f t="shared" si="1170"/>
        <v>0</v>
      </c>
      <c r="AI214" s="827">
        <f t="shared" si="1171"/>
        <v>0</v>
      </c>
      <c r="AJ214" s="602"/>
      <c r="AL214" s="601"/>
      <c r="AM214" s="882">
        <f t="shared" si="1172"/>
        <v>0</v>
      </c>
      <c r="AN214" s="9">
        <f t="shared" si="1141"/>
        <v>0</v>
      </c>
      <c r="AO214" s="602"/>
      <c r="AR214" s="601" t="str">
        <f t="shared" si="1203"/>
        <v/>
      </c>
      <c r="AS214" t="str">
        <f t="shared" si="1173"/>
        <v/>
      </c>
      <c r="AT214" s="602" t="str">
        <f t="shared" si="1112"/>
        <v/>
      </c>
      <c r="AU214" t="str">
        <f t="shared" si="1174"/>
        <v/>
      </c>
      <c r="AV214" t="str">
        <f t="shared" si="1175"/>
        <v/>
      </c>
      <c r="AX214" s="64"/>
      <c r="AY214" s="64"/>
      <c r="AZ214" s="64"/>
      <c r="BA214" s="64"/>
      <c r="BB214" s="64"/>
      <c r="BC214" s="688">
        <f t="shared" si="1204"/>
        <v>0</v>
      </c>
      <c r="BD214" s="64"/>
      <c r="BE214" s="64"/>
      <c r="BF214" s="64"/>
      <c r="BG214" s="688">
        <f t="shared" si="1205"/>
        <v>0</v>
      </c>
      <c r="BH214" s="64"/>
      <c r="BI214" s="64"/>
      <c r="BJ214" s="64"/>
      <c r="BK214" s="688">
        <f t="shared" si="1206"/>
        <v>0</v>
      </c>
      <c r="BL214" s="64"/>
      <c r="BM214" s="64"/>
      <c r="BN214" s="64"/>
      <c r="BO214" s="688">
        <f t="shared" si="1207"/>
        <v>0</v>
      </c>
      <c r="BP214" s="687">
        <f t="shared" si="1176"/>
        <v>0</v>
      </c>
      <c r="BQ214" s="602"/>
      <c r="BS214" s="615">
        <f t="shared" si="1142"/>
        <v>0</v>
      </c>
      <c r="BT214" s="9">
        <f t="shared" si="1142"/>
        <v>0</v>
      </c>
      <c r="BU214" s="9">
        <f t="shared" si="1177"/>
        <v>0</v>
      </c>
      <c r="BV214" s="9">
        <f t="shared" si="1142"/>
        <v>0</v>
      </c>
      <c r="BW214" s="9">
        <f t="shared" si="1177"/>
        <v>0</v>
      </c>
      <c r="BX214" s="9">
        <f t="shared" si="1142"/>
        <v>0</v>
      </c>
      <c r="BY214" s="9">
        <f t="shared" si="1177"/>
        <v>0</v>
      </c>
      <c r="BZ214" s="9">
        <f t="shared" si="1142"/>
        <v>0</v>
      </c>
      <c r="CA214" s="9">
        <f t="shared" si="1177"/>
        <v>0</v>
      </c>
      <c r="CB214" s="9">
        <f t="shared" si="1142"/>
        <v>0</v>
      </c>
      <c r="CC214" s="9">
        <f t="shared" si="1177"/>
        <v>0</v>
      </c>
      <c r="CD214" s="9">
        <f t="shared" si="1142"/>
        <v>0</v>
      </c>
      <c r="CE214" s="9">
        <f t="shared" si="1177"/>
        <v>0</v>
      </c>
      <c r="CF214" s="9">
        <f t="shared" si="1142"/>
        <v>0</v>
      </c>
      <c r="CG214" s="9">
        <f t="shared" si="1177"/>
        <v>0</v>
      </c>
      <c r="CH214" s="9">
        <f t="shared" si="1142"/>
        <v>0</v>
      </c>
      <c r="CI214" s="9">
        <f t="shared" si="1177"/>
        <v>0</v>
      </c>
      <c r="CJ214" s="9">
        <f t="shared" si="1142"/>
        <v>0</v>
      </c>
      <c r="CK214" s="9">
        <f t="shared" si="1177"/>
        <v>0</v>
      </c>
      <c r="CL214" s="9">
        <f t="shared" si="1142"/>
        <v>0</v>
      </c>
      <c r="CM214" s="9">
        <f t="shared" si="1177"/>
        <v>0</v>
      </c>
      <c r="CN214" s="9">
        <f t="shared" si="1142"/>
        <v>0</v>
      </c>
      <c r="CO214" s="616">
        <f t="shared" si="1177"/>
        <v>0</v>
      </c>
      <c r="CQ214" s="601"/>
      <c r="CR214" t="str">
        <f t="shared" si="1136"/>
        <v/>
      </c>
      <c r="CS214" s="602" t="str">
        <f t="shared" si="1135"/>
        <v/>
      </c>
      <c r="CT214" t="str">
        <f t="shared" si="1137"/>
        <v/>
      </c>
      <c r="CU214" t="str">
        <f t="shared" si="1138"/>
        <v/>
      </c>
      <c r="CW214" s="13">
        <f t="shared" si="1178"/>
        <v>0</v>
      </c>
      <c r="CX214" s="13">
        <f t="shared" si="1178"/>
        <v>0</v>
      </c>
      <c r="CY214" s="13">
        <f t="shared" si="1143"/>
        <v>0</v>
      </c>
      <c r="CZ214" s="13">
        <f t="shared" si="1179"/>
        <v>0</v>
      </c>
      <c r="DA214" s="13">
        <f t="shared" si="1179"/>
        <v>0</v>
      </c>
      <c r="DB214" s="13">
        <f t="shared" si="1144"/>
        <v>0</v>
      </c>
      <c r="DC214" s="13">
        <f t="shared" si="1180"/>
        <v>0</v>
      </c>
      <c r="DD214" s="13">
        <f t="shared" si="1180"/>
        <v>0</v>
      </c>
      <c r="DE214" s="13">
        <f t="shared" si="1145"/>
        <v>0</v>
      </c>
      <c r="DF214" s="13">
        <f t="shared" si="1181"/>
        <v>0</v>
      </c>
      <c r="DG214" s="13">
        <f t="shared" si="1182"/>
        <v>0</v>
      </c>
      <c r="DH214" s="13">
        <f t="shared" si="1183"/>
        <v>0</v>
      </c>
      <c r="DI214" s="13">
        <f t="shared" si="1184"/>
        <v>0</v>
      </c>
      <c r="DJ214" s="13">
        <f t="shared" si="1184"/>
        <v>0</v>
      </c>
      <c r="DK214" s="13">
        <f t="shared" si="1146"/>
        <v>0</v>
      </c>
      <c r="DL214" s="13">
        <f t="shared" si="1185"/>
        <v>0</v>
      </c>
      <c r="DM214" s="13">
        <f t="shared" si="1185"/>
        <v>0</v>
      </c>
      <c r="DN214" s="13">
        <f t="shared" si="1147"/>
        <v>0</v>
      </c>
      <c r="DO214" s="13">
        <f t="shared" si="1186"/>
        <v>0</v>
      </c>
      <c r="DP214" s="13">
        <f t="shared" si="1186"/>
        <v>0</v>
      </c>
      <c r="DQ214" s="13">
        <f t="shared" si="1148"/>
        <v>0</v>
      </c>
      <c r="DR214" s="13">
        <f t="shared" si="1187"/>
        <v>0</v>
      </c>
      <c r="DS214" s="13">
        <f t="shared" si="1188"/>
        <v>0</v>
      </c>
      <c r="DT214" s="13">
        <f t="shared" si="1189"/>
        <v>0</v>
      </c>
      <c r="DU214" s="13">
        <f t="shared" si="1190"/>
        <v>0</v>
      </c>
      <c r="DV214" s="13">
        <f t="shared" si="1190"/>
        <v>0</v>
      </c>
      <c r="DW214" s="13">
        <f t="shared" si="1149"/>
        <v>0</v>
      </c>
      <c r="DX214" s="13">
        <f t="shared" si="1191"/>
        <v>0</v>
      </c>
      <c r="DY214" s="13">
        <f t="shared" si="1191"/>
        <v>0</v>
      </c>
      <c r="DZ214" s="13">
        <f t="shared" si="1150"/>
        <v>0</v>
      </c>
      <c r="EA214" s="13">
        <f t="shared" si="1192"/>
        <v>0</v>
      </c>
      <c r="EB214" s="13">
        <f t="shared" si="1192"/>
        <v>0</v>
      </c>
      <c r="EC214" s="13">
        <f t="shared" si="1151"/>
        <v>0</v>
      </c>
      <c r="ED214" s="13">
        <f t="shared" si="1193"/>
        <v>0</v>
      </c>
      <c r="EE214" s="13">
        <f t="shared" si="1194"/>
        <v>0</v>
      </c>
      <c r="EF214" s="13">
        <f t="shared" si="1195"/>
        <v>0</v>
      </c>
      <c r="EG214" s="13">
        <f t="shared" si="1196"/>
        <v>0</v>
      </c>
      <c r="EH214" s="13">
        <f t="shared" si="1196"/>
        <v>0</v>
      </c>
      <c r="EI214" s="13">
        <f t="shared" si="1152"/>
        <v>0</v>
      </c>
      <c r="EJ214" s="13">
        <f t="shared" si="1197"/>
        <v>0</v>
      </c>
      <c r="EK214" s="13">
        <f t="shared" si="1197"/>
        <v>0</v>
      </c>
      <c r="EL214" s="13">
        <f t="shared" si="1153"/>
        <v>0</v>
      </c>
      <c r="EM214" s="13">
        <f t="shared" si="1198"/>
        <v>0</v>
      </c>
      <c r="EN214" s="13">
        <f t="shared" si="1198"/>
        <v>0</v>
      </c>
      <c r="EO214" s="13">
        <f t="shared" si="1154"/>
        <v>0</v>
      </c>
      <c r="EP214" s="13">
        <f t="shared" si="1199"/>
        <v>0</v>
      </c>
      <c r="EQ214" s="13">
        <f t="shared" si="1200"/>
        <v>0</v>
      </c>
      <c r="ER214" s="13">
        <f t="shared" si="1201"/>
        <v>0</v>
      </c>
      <c r="ES214" s="602"/>
    </row>
    <row r="215" spans="2:149" hidden="1" outlineLevel="1" x14ac:dyDescent="0.25">
      <c r="B215" s="601"/>
      <c r="C215" s="23"/>
      <c r="D215" s="602" t="str">
        <f t="shared" si="1202"/>
        <v/>
      </c>
      <c r="F215" t="str">
        <f t="shared" si="1139"/>
        <v/>
      </c>
      <c r="H215" s="9">
        <f t="shared" si="1155"/>
        <v>0</v>
      </c>
      <c r="I215" s="9">
        <f ca="1">SUMIF(Cards_selection_BPL,$C215,INDIRECT(Index!$P$16))</f>
        <v>0</v>
      </c>
      <c r="J215" s="120">
        <f t="shared" ca="1" si="1156"/>
        <v>0</v>
      </c>
      <c r="L215" s="9">
        <f t="shared" si="1157"/>
        <v>0</v>
      </c>
      <c r="M215" s="9">
        <f ca="1">IF(LEFT($L$6,2)="Q1",SUMIF(Cards_selection_BPL,$C215,INDIRECT(Index!$Q$16)),IF(LEFT($L$6,2)="Q2",SUMIF(Cards_selection_BPL,$C215,INDIRECT(Index!$Q$16))-SUMIF(Cards_selection_BPL,$C215,Balance_bplm_03),IF(LEFT($L$6,2)="Q3",SUMIF(Cards_selection_BPL,$C215,INDIRECT(Index!$Q$16))-SUMIF(Cards_selection_BPL,$C215,Balance_bplm_06),IF(LEFT($L$6,2)="Q4",SUMIF(Cards_selection_BPL,$C215,INDIRECT(Index!$Q$16))-SUMIF(Cards_selection_BPL,$C215,Balance_bplm_09),0))))</f>
        <v>0</v>
      </c>
      <c r="N215" s="120">
        <f t="shared" ca="1" si="1158"/>
        <v>0</v>
      </c>
      <c r="P215" s="9">
        <f t="shared" si="1159"/>
        <v>0</v>
      </c>
      <c r="Q215" s="9">
        <f ca="1">SUMIF(Cards_selection_BPL,$C215,INDIRECT(Index!$Q$16))</f>
        <v>0</v>
      </c>
      <c r="R215" s="120">
        <f t="shared" ca="1" si="1160"/>
        <v>0</v>
      </c>
      <c r="S215" s="602"/>
      <c r="U215" s="601"/>
      <c r="V215" s="64"/>
      <c r="W215" s="64"/>
      <c r="X215" s="9">
        <f t="shared" si="1140"/>
        <v>0</v>
      </c>
      <c r="Y215" s="9">
        <f t="shared" si="1161"/>
        <v>0</v>
      </c>
      <c r="Z215" s="9">
        <f t="shared" si="1162"/>
        <v>0</v>
      </c>
      <c r="AA215" s="9">
        <f t="shared" si="1163"/>
        <v>0</v>
      </c>
      <c r="AB215" s="9">
        <f t="shared" si="1164"/>
        <v>0</v>
      </c>
      <c r="AC215" s="9">
        <f t="shared" si="1165"/>
        <v>0</v>
      </c>
      <c r="AD215" s="9">
        <f t="shared" si="1166"/>
        <v>0</v>
      </c>
      <c r="AE215" s="9">
        <f t="shared" si="1167"/>
        <v>0</v>
      </c>
      <c r="AF215" s="827">
        <f t="shared" si="1168"/>
        <v>0</v>
      </c>
      <c r="AG215" s="9">
        <f t="shared" si="1169"/>
        <v>0</v>
      </c>
      <c r="AH215" s="9">
        <f t="shared" si="1170"/>
        <v>0</v>
      </c>
      <c r="AI215" s="827">
        <f t="shared" si="1171"/>
        <v>0</v>
      </c>
      <c r="AJ215" s="602"/>
      <c r="AL215" s="601"/>
      <c r="AM215" s="882">
        <f t="shared" si="1172"/>
        <v>0</v>
      </c>
      <c r="AN215" s="9">
        <f t="shared" si="1141"/>
        <v>0</v>
      </c>
      <c r="AO215" s="602"/>
      <c r="AR215" s="601" t="str">
        <f t="shared" si="1203"/>
        <v/>
      </c>
      <c r="AS215" t="str">
        <f t="shared" si="1173"/>
        <v/>
      </c>
      <c r="AT215" s="602" t="str">
        <f t="shared" si="1112"/>
        <v/>
      </c>
      <c r="AU215" t="str">
        <f t="shared" si="1174"/>
        <v/>
      </c>
      <c r="AV215" t="str">
        <f t="shared" si="1175"/>
        <v/>
      </c>
      <c r="AX215" s="64"/>
      <c r="AY215" s="64"/>
      <c r="AZ215" s="64"/>
      <c r="BA215" s="64"/>
      <c r="BB215" s="64"/>
      <c r="BC215" s="688">
        <f t="shared" si="1204"/>
        <v>0</v>
      </c>
      <c r="BD215" s="64"/>
      <c r="BE215" s="64"/>
      <c r="BF215" s="64"/>
      <c r="BG215" s="688">
        <f t="shared" si="1205"/>
        <v>0</v>
      </c>
      <c r="BH215" s="64"/>
      <c r="BI215" s="64"/>
      <c r="BJ215" s="64"/>
      <c r="BK215" s="688">
        <f t="shared" si="1206"/>
        <v>0</v>
      </c>
      <c r="BL215" s="64"/>
      <c r="BM215" s="64"/>
      <c r="BN215" s="64"/>
      <c r="BO215" s="688">
        <f t="shared" si="1207"/>
        <v>0</v>
      </c>
      <c r="BP215" s="687">
        <f t="shared" si="1176"/>
        <v>0</v>
      </c>
      <c r="BQ215" s="602"/>
      <c r="BS215" s="615">
        <f t="shared" si="1142"/>
        <v>0</v>
      </c>
      <c r="BT215" s="9">
        <f t="shared" si="1142"/>
        <v>0</v>
      </c>
      <c r="BU215" s="9">
        <f t="shared" si="1177"/>
        <v>0</v>
      </c>
      <c r="BV215" s="9">
        <f t="shared" si="1142"/>
        <v>0</v>
      </c>
      <c r="BW215" s="9">
        <f t="shared" si="1177"/>
        <v>0</v>
      </c>
      <c r="BX215" s="9">
        <f t="shared" si="1142"/>
        <v>0</v>
      </c>
      <c r="BY215" s="9">
        <f t="shared" si="1177"/>
        <v>0</v>
      </c>
      <c r="BZ215" s="9">
        <f t="shared" si="1142"/>
        <v>0</v>
      </c>
      <c r="CA215" s="9">
        <f t="shared" si="1177"/>
        <v>0</v>
      </c>
      <c r="CB215" s="9">
        <f t="shared" si="1142"/>
        <v>0</v>
      </c>
      <c r="CC215" s="9">
        <f t="shared" si="1177"/>
        <v>0</v>
      </c>
      <c r="CD215" s="9">
        <f t="shared" si="1142"/>
        <v>0</v>
      </c>
      <c r="CE215" s="9">
        <f t="shared" si="1177"/>
        <v>0</v>
      </c>
      <c r="CF215" s="9">
        <f t="shared" si="1142"/>
        <v>0</v>
      </c>
      <c r="CG215" s="9">
        <f t="shared" si="1177"/>
        <v>0</v>
      </c>
      <c r="CH215" s="9">
        <f t="shared" si="1142"/>
        <v>0</v>
      </c>
      <c r="CI215" s="9">
        <f t="shared" si="1177"/>
        <v>0</v>
      </c>
      <c r="CJ215" s="9">
        <f t="shared" si="1142"/>
        <v>0</v>
      </c>
      <c r="CK215" s="9">
        <f t="shared" si="1177"/>
        <v>0</v>
      </c>
      <c r="CL215" s="9">
        <f t="shared" si="1142"/>
        <v>0</v>
      </c>
      <c r="CM215" s="9">
        <f t="shared" si="1177"/>
        <v>0</v>
      </c>
      <c r="CN215" s="9">
        <f t="shared" si="1142"/>
        <v>0</v>
      </c>
      <c r="CO215" s="616">
        <f t="shared" si="1177"/>
        <v>0</v>
      </c>
      <c r="CQ215" s="601"/>
      <c r="CR215" t="str">
        <f t="shared" si="1136"/>
        <v/>
      </c>
      <c r="CS215" s="602" t="str">
        <f t="shared" si="1135"/>
        <v/>
      </c>
      <c r="CT215" t="str">
        <f t="shared" si="1137"/>
        <v/>
      </c>
      <c r="CU215" t="str">
        <f t="shared" si="1138"/>
        <v/>
      </c>
      <c r="CW215" s="13">
        <f t="shared" si="1178"/>
        <v>0</v>
      </c>
      <c r="CX215" s="13">
        <f t="shared" si="1178"/>
        <v>0</v>
      </c>
      <c r="CY215" s="13">
        <f t="shared" si="1143"/>
        <v>0</v>
      </c>
      <c r="CZ215" s="13">
        <f t="shared" si="1179"/>
        <v>0</v>
      </c>
      <c r="DA215" s="13">
        <f t="shared" si="1179"/>
        <v>0</v>
      </c>
      <c r="DB215" s="13">
        <f t="shared" si="1144"/>
        <v>0</v>
      </c>
      <c r="DC215" s="13">
        <f t="shared" si="1180"/>
        <v>0</v>
      </c>
      <c r="DD215" s="13">
        <f t="shared" si="1180"/>
        <v>0</v>
      </c>
      <c r="DE215" s="13">
        <f t="shared" si="1145"/>
        <v>0</v>
      </c>
      <c r="DF215" s="13">
        <f t="shared" si="1181"/>
        <v>0</v>
      </c>
      <c r="DG215" s="13">
        <f t="shared" si="1182"/>
        <v>0</v>
      </c>
      <c r="DH215" s="13">
        <f t="shared" si="1183"/>
        <v>0</v>
      </c>
      <c r="DI215" s="13">
        <f t="shared" si="1184"/>
        <v>0</v>
      </c>
      <c r="DJ215" s="13">
        <f t="shared" si="1184"/>
        <v>0</v>
      </c>
      <c r="DK215" s="13">
        <f t="shared" si="1146"/>
        <v>0</v>
      </c>
      <c r="DL215" s="13">
        <f t="shared" si="1185"/>
        <v>0</v>
      </c>
      <c r="DM215" s="13">
        <f t="shared" si="1185"/>
        <v>0</v>
      </c>
      <c r="DN215" s="13">
        <f t="shared" si="1147"/>
        <v>0</v>
      </c>
      <c r="DO215" s="13">
        <f t="shared" si="1186"/>
        <v>0</v>
      </c>
      <c r="DP215" s="13">
        <f t="shared" si="1186"/>
        <v>0</v>
      </c>
      <c r="DQ215" s="13">
        <f t="shared" si="1148"/>
        <v>0</v>
      </c>
      <c r="DR215" s="13">
        <f t="shared" si="1187"/>
        <v>0</v>
      </c>
      <c r="DS215" s="13">
        <f t="shared" si="1188"/>
        <v>0</v>
      </c>
      <c r="DT215" s="13">
        <f t="shared" si="1189"/>
        <v>0</v>
      </c>
      <c r="DU215" s="13">
        <f t="shared" si="1190"/>
        <v>0</v>
      </c>
      <c r="DV215" s="13">
        <f t="shared" si="1190"/>
        <v>0</v>
      </c>
      <c r="DW215" s="13">
        <f t="shared" si="1149"/>
        <v>0</v>
      </c>
      <c r="DX215" s="13">
        <f t="shared" si="1191"/>
        <v>0</v>
      </c>
      <c r="DY215" s="13">
        <f t="shared" si="1191"/>
        <v>0</v>
      </c>
      <c r="DZ215" s="13">
        <f t="shared" si="1150"/>
        <v>0</v>
      </c>
      <c r="EA215" s="13">
        <f t="shared" si="1192"/>
        <v>0</v>
      </c>
      <c r="EB215" s="13">
        <f t="shared" si="1192"/>
        <v>0</v>
      </c>
      <c r="EC215" s="13">
        <f t="shared" si="1151"/>
        <v>0</v>
      </c>
      <c r="ED215" s="13">
        <f t="shared" si="1193"/>
        <v>0</v>
      </c>
      <c r="EE215" s="13">
        <f t="shared" si="1194"/>
        <v>0</v>
      </c>
      <c r="EF215" s="13">
        <f t="shared" si="1195"/>
        <v>0</v>
      </c>
      <c r="EG215" s="13">
        <f t="shared" si="1196"/>
        <v>0</v>
      </c>
      <c r="EH215" s="13">
        <f t="shared" si="1196"/>
        <v>0</v>
      </c>
      <c r="EI215" s="13">
        <f t="shared" si="1152"/>
        <v>0</v>
      </c>
      <c r="EJ215" s="13">
        <f t="shared" si="1197"/>
        <v>0</v>
      </c>
      <c r="EK215" s="13">
        <f t="shared" si="1197"/>
        <v>0</v>
      </c>
      <c r="EL215" s="13">
        <f t="shared" si="1153"/>
        <v>0</v>
      </c>
      <c r="EM215" s="13">
        <f t="shared" si="1198"/>
        <v>0</v>
      </c>
      <c r="EN215" s="13">
        <f t="shared" si="1198"/>
        <v>0</v>
      </c>
      <c r="EO215" s="13">
        <f t="shared" si="1154"/>
        <v>0</v>
      </c>
      <c r="EP215" s="13">
        <f t="shared" si="1199"/>
        <v>0</v>
      </c>
      <c r="EQ215" s="13">
        <f t="shared" si="1200"/>
        <v>0</v>
      </c>
      <c r="ER215" s="13">
        <f t="shared" si="1201"/>
        <v>0</v>
      </c>
      <c r="ES215" s="602"/>
    </row>
    <row r="216" spans="2:149" hidden="1" outlineLevel="1" x14ac:dyDescent="0.25">
      <c r="B216" s="601"/>
      <c r="C216" s="23"/>
      <c r="D216" s="602" t="str">
        <f t="shared" si="1202"/>
        <v/>
      </c>
      <c r="F216" t="str">
        <f t="shared" si="1139"/>
        <v/>
      </c>
      <c r="H216" s="9">
        <f t="shared" si="1155"/>
        <v>0</v>
      </c>
      <c r="I216" s="9">
        <f ca="1">SUMIF(Cards_selection_BPL,$C216,INDIRECT(Index!$P$16))</f>
        <v>0</v>
      </c>
      <c r="J216" s="120">
        <f t="shared" ca="1" si="1156"/>
        <v>0</v>
      </c>
      <c r="L216" s="9">
        <f t="shared" si="1157"/>
        <v>0</v>
      </c>
      <c r="M216" s="9">
        <f ca="1">IF(LEFT($L$6,2)="Q1",SUMIF(Cards_selection_BPL,$C216,INDIRECT(Index!$Q$16)),IF(LEFT($L$6,2)="Q2",SUMIF(Cards_selection_BPL,$C216,INDIRECT(Index!$Q$16))-SUMIF(Cards_selection_BPL,$C216,Balance_bplm_03),IF(LEFT($L$6,2)="Q3",SUMIF(Cards_selection_BPL,$C216,INDIRECT(Index!$Q$16))-SUMIF(Cards_selection_BPL,$C216,Balance_bplm_06),IF(LEFT($L$6,2)="Q4",SUMIF(Cards_selection_BPL,$C216,INDIRECT(Index!$Q$16))-SUMIF(Cards_selection_BPL,$C216,Balance_bplm_09),0))))</f>
        <v>0</v>
      </c>
      <c r="N216" s="120">
        <f t="shared" ca="1" si="1158"/>
        <v>0</v>
      </c>
      <c r="P216" s="9">
        <f t="shared" si="1159"/>
        <v>0</v>
      </c>
      <c r="Q216" s="9">
        <f ca="1">SUMIF(Cards_selection_BPL,$C216,INDIRECT(Index!$Q$16))</f>
        <v>0</v>
      </c>
      <c r="R216" s="120">
        <f t="shared" ca="1" si="1160"/>
        <v>0</v>
      </c>
      <c r="S216" s="602"/>
      <c r="U216" s="601"/>
      <c r="V216" s="64"/>
      <c r="W216" s="64"/>
      <c r="X216" s="9">
        <f t="shared" si="1140"/>
        <v>0</v>
      </c>
      <c r="Y216" s="9">
        <f t="shared" si="1161"/>
        <v>0</v>
      </c>
      <c r="Z216" s="9">
        <f t="shared" si="1162"/>
        <v>0</v>
      </c>
      <c r="AA216" s="9">
        <f t="shared" si="1163"/>
        <v>0</v>
      </c>
      <c r="AB216" s="9">
        <f t="shared" si="1164"/>
        <v>0</v>
      </c>
      <c r="AC216" s="9">
        <f t="shared" si="1165"/>
        <v>0</v>
      </c>
      <c r="AD216" s="9">
        <f t="shared" si="1166"/>
        <v>0</v>
      </c>
      <c r="AE216" s="9">
        <f t="shared" si="1167"/>
        <v>0</v>
      </c>
      <c r="AF216" s="827">
        <f t="shared" si="1168"/>
        <v>0</v>
      </c>
      <c r="AG216" s="9">
        <f t="shared" si="1169"/>
        <v>0</v>
      </c>
      <c r="AH216" s="9">
        <f t="shared" si="1170"/>
        <v>0</v>
      </c>
      <c r="AI216" s="827">
        <f t="shared" si="1171"/>
        <v>0</v>
      </c>
      <c r="AJ216" s="602"/>
      <c r="AL216" s="601"/>
      <c r="AM216" s="882">
        <f t="shared" si="1172"/>
        <v>0</v>
      </c>
      <c r="AN216" s="9">
        <f t="shared" si="1141"/>
        <v>0</v>
      </c>
      <c r="AO216" s="602"/>
      <c r="AR216" s="601" t="str">
        <f t="shared" si="1203"/>
        <v/>
      </c>
      <c r="AS216" t="str">
        <f t="shared" si="1173"/>
        <v/>
      </c>
      <c r="AT216" s="602" t="str">
        <f t="shared" si="1112"/>
        <v/>
      </c>
      <c r="AU216" t="str">
        <f t="shared" si="1174"/>
        <v/>
      </c>
      <c r="AV216" t="str">
        <f t="shared" si="1175"/>
        <v/>
      </c>
      <c r="AX216" s="64"/>
      <c r="AY216" s="64"/>
      <c r="AZ216" s="64"/>
      <c r="BA216" s="64"/>
      <c r="BB216" s="64"/>
      <c r="BC216" s="688">
        <f t="shared" si="1204"/>
        <v>0</v>
      </c>
      <c r="BD216" s="64"/>
      <c r="BE216" s="64"/>
      <c r="BF216" s="64"/>
      <c r="BG216" s="688">
        <f t="shared" si="1205"/>
        <v>0</v>
      </c>
      <c r="BH216" s="64"/>
      <c r="BI216" s="64"/>
      <c r="BJ216" s="64"/>
      <c r="BK216" s="688">
        <f t="shared" si="1206"/>
        <v>0</v>
      </c>
      <c r="BL216" s="64"/>
      <c r="BM216" s="64"/>
      <c r="BN216" s="64"/>
      <c r="BO216" s="688">
        <f t="shared" si="1207"/>
        <v>0</v>
      </c>
      <c r="BP216" s="687">
        <f t="shared" si="1176"/>
        <v>0</v>
      </c>
      <c r="BQ216" s="602"/>
      <c r="BS216" s="615">
        <f t="shared" si="1142"/>
        <v>0</v>
      </c>
      <c r="BT216" s="9">
        <f t="shared" si="1142"/>
        <v>0</v>
      </c>
      <c r="BU216" s="9">
        <f t="shared" si="1177"/>
        <v>0</v>
      </c>
      <c r="BV216" s="9">
        <f t="shared" si="1142"/>
        <v>0</v>
      </c>
      <c r="BW216" s="9">
        <f t="shared" si="1177"/>
        <v>0</v>
      </c>
      <c r="BX216" s="9">
        <f t="shared" si="1142"/>
        <v>0</v>
      </c>
      <c r="BY216" s="9">
        <f t="shared" si="1177"/>
        <v>0</v>
      </c>
      <c r="BZ216" s="9">
        <f t="shared" si="1142"/>
        <v>0</v>
      </c>
      <c r="CA216" s="9">
        <f t="shared" si="1177"/>
        <v>0</v>
      </c>
      <c r="CB216" s="9">
        <f t="shared" si="1142"/>
        <v>0</v>
      </c>
      <c r="CC216" s="9">
        <f t="shared" si="1177"/>
        <v>0</v>
      </c>
      <c r="CD216" s="9">
        <f t="shared" si="1142"/>
        <v>0</v>
      </c>
      <c r="CE216" s="9">
        <f t="shared" si="1177"/>
        <v>0</v>
      </c>
      <c r="CF216" s="9">
        <f t="shared" si="1142"/>
        <v>0</v>
      </c>
      <c r="CG216" s="9">
        <f t="shared" si="1177"/>
        <v>0</v>
      </c>
      <c r="CH216" s="9">
        <f t="shared" si="1142"/>
        <v>0</v>
      </c>
      <c r="CI216" s="9">
        <f t="shared" si="1177"/>
        <v>0</v>
      </c>
      <c r="CJ216" s="9">
        <f t="shared" si="1142"/>
        <v>0</v>
      </c>
      <c r="CK216" s="9">
        <f t="shared" si="1177"/>
        <v>0</v>
      </c>
      <c r="CL216" s="9">
        <f t="shared" si="1142"/>
        <v>0</v>
      </c>
      <c r="CM216" s="9">
        <f t="shared" si="1177"/>
        <v>0</v>
      </c>
      <c r="CN216" s="9">
        <f t="shared" si="1142"/>
        <v>0</v>
      </c>
      <c r="CO216" s="616">
        <f t="shared" si="1177"/>
        <v>0</v>
      </c>
      <c r="CQ216" s="601"/>
      <c r="CR216" t="str">
        <f t="shared" si="1136"/>
        <v/>
      </c>
      <c r="CS216" s="602" t="str">
        <f t="shared" si="1135"/>
        <v/>
      </c>
      <c r="CT216" t="str">
        <f t="shared" si="1137"/>
        <v/>
      </c>
      <c r="CU216" t="str">
        <f t="shared" si="1138"/>
        <v/>
      </c>
      <c r="CW216" s="13">
        <f t="shared" si="1178"/>
        <v>0</v>
      </c>
      <c r="CX216" s="13">
        <f t="shared" si="1178"/>
        <v>0</v>
      </c>
      <c r="CY216" s="13">
        <f t="shared" si="1143"/>
        <v>0</v>
      </c>
      <c r="CZ216" s="13">
        <f t="shared" si="1179"/>
        <v>0</v>
      </c>
      <c r="DA216" s="13">
        <f t="shared" si="1179"/>
        <v>0</v>
      </c>
      <c r="DB216" s="13">
        <f t="shared" si="1144"/>
        <v>0</v>
      </c>
      <c r="DC216" s="13">
        <f t="shared" si="1180"/>
        <v>0</v>
      </c>
      <c r="DD216" s="13">
        <f t="shared" si="1180"/>
        <v>0</v>
      </c>
      <c r="DE216" s="13">
        <f t="shared" si="1145"/>
        <v>0</v>
      </c>
      <c r="DF216" s="13">
        <f t="shared" si="1181"/>
        <v>0</v>
      </c>
      <c r="DG216" s="13">
        <f t="shared" si="1182"/>
        <v>0</v>
      </c>
      <c r="DH216" s="13">
        <f t="shared" si="1183"/>
        <v>0</v>
      </c>
      <c r="DI216" s="13">
        <f t="shared" si="1184"/>
        <v>0</v>
      </c>
      <c r="DJ216" s="13">
        <f t="shared" si="1184"/>
        <v>0</v>
      </c>
      <c r="DK216" s="13">
        <f t="shared" si="1146"/>
        <v>0</v>
      </c>
      <c r="DL216" s="13">
        <f t="shared" si="1185"/>
        <v>0</v>
      </c>
      <c r="DM216" s="13">
        <f t="shared" si="1185"/>
        <v>0</v>
      </c>
      <c r="DN216" s="13">
        <f t="shared" si="1147"/>
        <v>0</v>
      </c>
      <c r="DO216" s="13">
        <f t="shared" si="1186"/>
        <v>0</v>
      </c>
      <c r="DP216" s="13">
        <f t="shared" si="1186"/>
        <v>0</v>
      </c>
      <c r="DQ216" s="13">
        <f t="shared" si="1148"/>
        <v>0</v>
      </c>
      <c r="DR216" s="13">
        <f t="shared" si="1187"/>
        <v>0</v>
      </c>
      <c r="DS216" s="13">
        <f t="shared" si="1188"/>
        <v>0</v>
      </c>
      <c r="DT216" s="13">
        <f t="shared" si="1189"/>
        <v>0</v>
      </c>
      <c r="DU216" s="13">
        <f t="shared" si="1190"/>
        <v>0</v>
      </c>
      <c r="DV216" s="13">
        <f t="shared" si="1190"/>
        <v>0</v>
      </c>
      <c r="DW216" s="13">
        <f t="shared" si="1149"/>
        <v>0</v>
      </c>
      <c r="DX216" s="13">
        <f t="shared" si="1191"/>
        <v>0</v>
      </c>
      <c r="DY216" s="13">
        <f t="shared" si="1191"/>
        <v>0</v>
      </c>
      <c r="DZ216" s="13">
        <f t="shared" si="1150"/>
        <v>0</v>
      </c>
      <c r="EA216" s="13">
        <f t="shared" si="1192"/>
        <v>0</v>
      </c>
      <c r="EB216" s="13">
        <f t="shared" si="1192"/>
        <v>0</v>
      </c>
      <c r="EC216" s="13">
        <f t="shared" si="1151"/>
        <v>0</v>
      </c>
      <c r="ED216" s="13">
        <f t="shared" si="1193"/>
        <v>0</v>
      </c>
      <c r="EE216" s="13">
        <f t="shared" si="1194"/>
        <v>0</v>
      </c>
      <c r="EF216" s="13">
        <f t="shared" si="1195"/>
        <v>0</v>
      </c>
      <c r="EG216" s="13">
        <f t="shared" si="1196"/>
        <v>0</v>
      </c>
      <c r="EH216" s="13">
        <f t="shared" si="1196"/>
        <v>0</v>
      </c>
      <c r="EI216" s="13">
        <f t="shared" si="1152"/>
        <v>0</v>
      </c>
      <c r="EJ216" s="13">
        <f t="shared" si="1197"/>
        <v>0</v>
      </c>
      <c r="EK216" s="13">
        <f t="shared" si="1197"/>
        <v>0</v>
      </c>
      <c r="EL216" s="13">
        <f t="shared" si="1153"/>
        <v>0</v>
      </c>
      <c r="EM216" s="13">
        <f t="shared" si="1198"/>
        <v>0</v>
      </c>
      <c r="EN216" s="13">
        <f t="shared" si="1198"/>
        <v>0</v>
      </c>
      <c r="EO216" s="13">
        <f t="shared" si="1154"/>
        <v>0</v>
      </c>
      <c r="EP216" s="13">
        <f t="shared" si="1199"/>
        <v>0</v>
      </c>
      <c r="EQ216" s="13">
        <f t="shared" si="1200"/>
        <v>0</v>
      </c>
      <c r="ER216" s="13">
        <f t="shared" si="1201"/>
        <v>0</v>
      </c>
      <c r="ES216" s="602"/>
    </row>
    <row r="217" spans="2:149" hidden="1" outlineLevel="1" x14ac:dyDescent="0.25">
      <c r="B217" s="601"/>
      <c r="C217" s="23"/>
      <c r="D217" s="602" t="str">
        <f t="shared" si="1202"/>
        <v/>
      </c>
      <c r="F217" t="str">
        <f t="shared" si="1139"/>
        <v/>
      </c>
      <c r="H217" s="9">
        <f t="shared" si="1155"/>
        <v>0</v>
      </c>
      <c r="I217" s="9">
        <f ca="1">SUMIF(Cards_selection_BPL,$C217,INDIRECT(Index!$P$16))</f>
        <v>0</v>
      </c>
      <c r="J217" s="120">
        <f t="shared" ca="1" si="1156"/>
        <v>0</v>
      </c>
      <c r="L217" s="9">
        <f t="shared" si="1157"/>
        <v>0</v>
      </c>
      <c r="M217" s="9">
        <f ca="1">IF(LEFT($L$6,2)="Q1",SUMIF(Cards_selection_BPL,$C217,INDIRECT(Index!$Q$16)),IF(LEFT($L$6,2)="Q2",SUMIF(Cards_selection_BPL,$C217,INDIRECT(Index!$Q$16))-SUMIF(Cards_selection_BPL,$C217,Balance_bplm_03),IF(LEFT($L$6,2)="Q3",SUMIF(Cards_selection_BPL,$C217,INDIRECT(Index!$Q$16))-SUMIF(Cards_selection_BPL,$C217,Balance_bplm_06),IF(LEFT($L$6,2)="Q4",SUMIF(Cards_selection_BPL,$C217,INDIRECT(Index!$Q$16))-SUMIF(Cards_selection_BPL,$C217,Balance_bplm_09),0))))</f>
        <v>0</v>
      </c>
      <c r="N217" s="120">
        <f t="shared" ca="1" si="1158"/>
        <v>0</v>
      </c>
      <c r="P217" s="9">
        <f t="shared" si="1159"/>
        <v>0</v>
      </c>
      <c r="Q217" s="9">
        <f ca="1">SUMIF(Cards_selection_BPL,$C217,INDIRECT(Index!$Q$16))</f>
        <v>0</v>
      </c>
      <c r="R217" s="120">
        <f t="shared" ca="1" si="1160"/>
        <v>0</v>
      </c>
      <c r="S217" s="602"/>
      <c r="U217" s="601"/>
      <c r="V217" s="64"/>
      <c r="W217" s="64"/>
      <c r="X217" s="9">
        <f t="shared" si="1140"/>
        <v>0</v>
      </c>
      <c r="Y217" s="9">
        <f t="shared" si="1161"/>
        <v>0</v>
      </c>
      <c r="Z217" s="9">
        <f t="shared" si="1162"/>
        <v>0</v>
      </c>
      <c r="AA217" s="9">
        <f t="shared" si="1163"/>
        <v>0</v>
      </c>
      <c r="AB217" s="9">
        <f t="shared" si="1164"/>
        <v>0</v>
      </c>
      <c r="AC217" s="9">
        <f t="shared" si="1165"/>
        <v>0</v>
      </c>
      <c r="AD217" s="9">
        <f t="shared" si="1166"/>
        <v>0</v>
      </c>
      <c r="AE217" s="9">
        <f t="shared" si="1167"/>
        <v>0</v>
      </c>
      <c r="AF217" s="827">
        <f t="shared" si="1168"/>
        <v>0</v>
      </c>
      <c r="AG217" s="9">
        <f t="shared" si="1169"/>
        <v>0</v>
      </c>
      <c r="AH217" s="9">
        <f t="shared" si="1170"/>
        <v>0</v>
      </c>
      <c r="AI217" s="827">
        <f t="shared" si="1171"/>
        <v>0</v>
      </c>
      <c r="AJ217" s="602"/>
      <c r="AL217" s="601"/>
      <c r="AM217" s="882">
        <f t="shared" si="1172"/>
        <v>0</v>
      </c>
      <c r="AN217" s="9">
        <f t="shared" si="1141"/>
        <v>0</v>
      </c>
      <c r="AO217" s="602"/>
      <c r="AR217" s="601" t="str">
        <f t="shared" si="1203"/>
        <v/>
      </c>
      <c r="AS217" t="str">
        <f t="shared" si="1173"/>
        <v/>
      </c>
      <c r="AT217" s="602" t="str">
        <f t="shared" si="1112"/>
        <v/>
      </c>
      <c r="AU217" t="str">
        <f t="shared" si="1174"/>
        <v/>
      </c>
      <c r="AV217" t="str">
        <f t="shared" si="1175"/>
        <v/>
      </c>
      <c r="AX217" s="64"/>
      <c r="AY217" s="64"/>
      <c r="AZ217" s="64"/>
      <c r="BA217" s="64"/>
      <c r="BB217" s="64"/>
      <c r="BC217" s="688">
        <f t="shared" si="1204"/>
        <v>0</v>
      </c>
      <c r="BD217" s="64"/>
      <c r="BE217" s="64"/>
      <c r="BF217" s="64"/>
      <c r="BG217" s="688">
        <f t="shared" si="1205"/>
        <v>0</v>
      </c>
      <c r="BH217" s="64"/>
      <c r="BI217" s="64"/>
      <c r="BJ217" s="64"/>
      <c r="BK217" s="688">
        <f t="shared" si="1206"/>
        <v>0</v>
      </c>
      <c r="BL217" s="64"/>
      <c r="BM217" s="64"/>
      <c r="BN217" s="64"/>
      <c r="BO217" s="688">
        <f t="shared" si="1207"/>
        <v>0</v>
      </c>
      <c r="BP217" s="687">
        <f t="shared" si="1176"/>
        <v>0</v>
      </c>
      <c r="BQ217" s="602"/>
      <c r="BS217" s="615">
        <f t="shared" si="1142"/>
        <v>0</v>
      </c>
      <c r="BT217" s="9">
        <f t="shared" si="1142"/>
        <v>0</v>
      </c>
      <c r="BU217" s="9">
        <f t="shared" si="1177"/>
        <v>0</v>
      </c>
      <c r="BV217" s="9">
        <f t="shared" si="1142"/>
        <v>0</v>
      </c>
      <c r="BW217" s="9">
        <f t="shared" si="1177"/>
        <v>0</v>
      </c>
      <c r="BX217" s="9">
        <f t="shared" si="1142"/>
        <v>0</v>
      </c>
      <c r="BY217" s="9">
        <f t="shared" si="1177"/>
        <v>0</v>
      </c>
      <c r="BZ217" s="9">
        <f t="shared" si="1142"/>
        <v>0</v>
      </c>
      <c r="CA217" s="9">
        <f t="shared" si="1177"/>
        <v>0</v>
      </c>
      <c r="CB217" s="9">
        <f t="shared" si="1142"/>
        <v>0</v>
      </c>
      <c r="CC217" s="9">
        <f t="shared" si="1177"/>
        <v>0</v>
      </c>
      <c r="CD217" s="9">
        <f t="shared" si="1142"/>
        <v>0</v>
      </c>
      <c r="CE217" s="9">
        <f t="shared" si="1177"/>
        <v>0</v>
      </c>
      <c r="CF217" s="9">
        <f t="shared" si="1142"/>
        <v>0</v>
      </c>
      <c r="CG217" s="9">
        <f t="shared" si="1177"/>
        <v>0</v>
      </c>
      <c r="CH217" s="9">
        <f t="shared" si="1142"/>
        <v>0</v>
      </c>
      <c r="CI217" s="9">
        <f t="shared" si="1177"/>
        <v>0</v>
      </c>
      <c r="CJ217" s="9">
        <f t="shared" si="1142"/>
        <v>0</v>
      </c>
      <c r="CK217" s="9">
        <f t="shared" si="1177"/>
        <v>0</v>
      </c>
      <c r="CL217" s="9">
        <f t="shared" si="1142"/>
        <v>0</v>
      </c>
      <c r="CM217" s="9">
        <f t="shared" si="1177"/>
        <v>0</v>
      </c>
      <c r="CN217" s="9">
        <f t="shared" si="1142"/>
        <v>0</v>
      </c>
      <c r="CO217" s="616">
        <f t="shared" si="1177"/>
        <v>0</v>
      </c>
      <c r="CQ217" s="601"/>
      <c r="CR217" t="str">
        <f t="shared" si="1136"/>
        <v/>
      </c>
      <c r="CS217" s="602" t="str">
        <f t="shared" si="1135"/>
        <v/>
      </c>
      <c r="CT217" t="str">
        <f t="shared" si="1137"/>
        <v/>
      </c>
      <c r="CU217" t="str">
        <f t="shared" si="1138"/>
        <v/>
      </c>
      <c r="CW217" s="13">
        <f t="shared" si="1178"/>
        <v>0</v>
      </c>
      <c r="CX217" s="13">
        <f t="shared" si="1178"/>
        <v>0</v>
      </c>
      <c r="CY217" s="13">
        <f t="shared" si="1143"/>
        <v>0</v>
      </c>
      <c r="CZ217" s="13">
        <f t="shared" si="1179"/>
        <v>0</v>
      </c>
      <c r="DA217" s="13">
        <f t="shared" si="1179"/>
        <v>0</v>
      </c>
      <c r="DB217" s="13">
        <f t="shared" si="1144"/>
        <v>0</v>
      </c>
      <c r="DC217" s="13">
        <f t="shared" si="1180"/>
        <v>0</v>
      </c>
      <c r="DD217" s="13">
        <f t="shared" si="1180"/>
        <v>0</v>
      </c>
      <c r="DE217" s="13">
        <f t="shared" si="1145"/>
        <v>0</v>
      </c>
      <c r="DF217" s="13">
        <f t="shared" si="1181"/>
        <v>0</v>
      </c>
      <c r="DG217" s="13">
        <f t="shared" si="1182"/>
        <v>0</v>
      </c>
      <c r="DH217" s="13">
        <f t="shared" si="1183"/>
        <v>0</v>
      </c>
      <c r="DI217" s="13">
        <f t="shared" si="1184"/>
        <v>0</v>
      </c>
      <c r="DJ217" s="13">
        <f t="shared" si="1184"/>
        <v>0</v>
      </c>
      <c r="DK217" s="13">
        <f t="shared" si="1146"/>
        <v>0</v>
      </c>
      <c r="DL217" s="13">
        <f t="shared" si="1185"/>
        <v>0</v>
      </c>
      <c r="DM217" s="13">
        <f t="shared" si="1185"/>
        <v>0</v>
      </c>
      <c r="DN217" s="13">
        <f t="shared" si="1147"/>
        <v>0</v>
      </c>
      <c r="DO217" s="13">
        <f t="shared" si="1186"/>
        <v>0</v>
      </c>
      <c r="DP217" s="13">
        <f t="shared" si="1186"/>
        <v>0</v>
      </c>
      <c r="DQ217" s="13">
        <f t="shared" si="1148"/>
        <v>0</v>
      </c>
      <c r="DR217" s="13">
        <f t="shared" si="1187"/>
        <v>0</v>
      </c>
      <c r="DS217" s="13">
        <f t="shared" si="1188"/>
        <v>0</v>
      </c>
      <c r="DT217" s="13">
        <f t="shared" si="1189"/>
        <v>0</v>
      </c>
      <c r="DU217" s="13">
        <f t="shared" si="1190"/>
        <v>0</v>
      </c>
      <c r="DV217" s="13">
        <f t="shared" si="1190"/>
        <v>0</v>
      </c>
      <c r="DW217" s="13">
        <f t="shared" si="1149"/>
        <v>0</v>
      </c>
      <c r="DX217" s="13">
        <f t="shared" si="1191"/>
        <v>0</v>
      </c>
      <c r="DY217" s="13">
        <f t="shared" si="1191"/>
        <v>0</v>
      </c>
      <c r="DZ217" s="13">
        <f t="shared" si="1150"/>
        <v>0</v>
      </c>
      <c r="EA217" s="13">
        <f t="shared" si="1192"/>
        <v>0</v>
      </c>
      <c r="EB217" s="13">
        <f t="shared" si="1192"/>
        <v>0</v>
      </c>
      <c r="EC217" s="13">
        <f t="shared" si="1151"/>
        <v>0</v>
      </c>
      <c r="ED217" s="13">
        <f t="shared" si="1193"/>
        <v>0</v>
      </c>
      <c r="EE217" s="13">
        <f t="shared" si="1194"/>
        <v>0</v>
      </c>
      <c r="EF217" s="13">
        <f t="shared" si="1195"/>
        <v>0</v>
      </c>
      <c r="EG217" s="13">
        <f t="shared" si="1196"/>
        <v>0</v>
      </c>
      <c r="EH217" s="13">
        <f t="shared" si="1196"/>
        <v>0</v>
      </c>
      <c r="EI217" s="13">
        <f t="shared" si="1152"/>
        <v>0</v>
      </c>
      <c r="EJ217" s="13">
        <f t="shared" si="1197"/>
        <v>0</v>
      </c>
      <c r="EK217" s="13">
        <f t="shared" si="1197"/>
        <v>0</v>
      </c>
      <c r="EL217" s="13">
        <f t="shared" si="1153"/>
        <v>0</v>
      </c>
      <c r="EM217" s="13">
        <f t="shared" si="1198"/>
        <v>0</v>
      </c>
      <c r="EN217" s="13">
        <f t="shared" si="1198"/>
        <v>0</v>
      </c>
      <c r="EO217" s="13">
        <f t="shared" si="1154"/>
        <v>0</v>
      </c>
      <c r="EP217" s="13">
        <f t="shared" si="1199"/>
        <v>0</v>
      </c>
      <c r="EQ217" s="13">
        <f t="shared" si="1200"/>
        <v>0</v>
      </c>
      <c r="ER217" s="13">
        <f t="shared" si="1201"/>
        <v>0</v>
      </c>
      <c r="ES217" s="602"/>
    </row>
    <row r="218" spans="2:149" hidden="1" outlineLevel="1" x14ac:dyDescent="0.25">
      <c r="B218" s="601"/>
      <c r="C218" s="23"/>
      <c r="D218" s="602" t="str">
        <f t="shared" si="1202"/>
        <v/>
      </c>
      <c r="F218" t="str">
        <f t="shared" si="1139"/>
        <v/>
      </c>
      <c r="H218" s="9">
        <f t="shared" si="1155"/>
        <v>0</v>
      </c>
      <c r="I218" s="9">
        <f ca="1">SUMIF(Cards_selection_BPL,$C218,INDIRECT(Index!$P$16))</f>
        <v>0</v>
      </c>
      <c r="J218" s="120">
        <f t="shared" ca="1" si="1156"/>
        <v>0</v>
      </c>
      <c r="L218" s="9">
        <f t="shared" si="1157"/>
        <v>0</v>
      </c>
      <c r="M218" s="9">
        <f ca="1">IF(LEFT($L$6,2)="Q1",SUMIF(Cards_selection_BPL,$C218,INDIRECT(Index!$Q$16)),IF(LEFT($L$6,2)="Q2",SUMIF(Cards_selection_BPL,$C218,INDIRECT(Index!$Q$16))-SUMIF(Cards_selection_BPL,$C218,Balance_bplm_03),IF(LEFT($L$6,2)="Q3",SUMIF(Cards_selection_BPL,$C218,INDIRECT(Index!$Q$16))-SUMIF(Cards_selection_BPL,$C218,Balance_bplm_06),IF(LEFT($L$6,2)="Q4",SUMIF(Cards_selection_BPL,$C218,INDIRECT(Index!$Q$16))-SUMIF(Cards_selection_BPL,$C218,Balance_bplm_09),0))))</f>
        <v>0</v>
      </c>
      <c r="N218" s="120">
        <f t="shared" ca="1" si="1158"/>
        <v>0</v>
      </c>
      <c r="P218" s="9">
        <f t="shared" si="1159"/>
        <v>0</v>
      </c>
      <c r="Q218" s="9">
        <f ca="1">SUMIF(Cards_selection_BPL,$C218,INDIRECT(Index!$Q$16))</f>
        <v>0</v>
      </c>
      <c r="R218" s="120">
        <f t="shared" ca="1" si="1160"/>
        <v>0</v>
      </c>
      <c r="S218" s="602"/>
      <c r="U218" s="601"/>
      <c r="V218" s="64"/>
      <c r="W218" s="64"/>
      <c r="X218" s="9">
        <f t="shared" si="1140"/>
        <v>0</v>
      </c>
      <c r="Y218" s="9">
        <f t="shared" si="1161"/>
        <v>0</v>
      </c>
      <c r="Z218" s="9">
        <f t="shared" si="1162"/>
        <v>0</v>
      </c>
      <c r="AA218" s="9">
        <f t="shared" si="1163"/>
        <v>0</v>
      </c>
      <c r="AB218" s="9">
        <f t="shared" si="1164"/>
        <v>0</v>
      </c>
      <c r="AC218" s="9">
        <f t="shared" si="1165"/>
        <v>0</v>
      </c>
      <c r="AD218" s="9">
        <f t="shared" si="1166"/>
        <v>0</v>
      </c>
      <c r="AE218" s="9">
        <f t="shared" si="1167"/>
        <v>0</v>
      </c>
      <c r="AF218" s="827">
        <f t="shared" si="1168"/>
        <v>0</v>
      </c>
      <c r="AG218" s="9">
        <f t="shared" si="1169"/>
        <v>0</v>
      </c>
      <c r="AH218" s="9">
        <f t="shared" si="1170"/>
        <v>0</v>
      </c>
      <c r="AI218" s="827">
        <f t="shared" si="1171"/>
        <v>0</v>
      </c>
      <c r="AJ218" s="602"/>
      <c r="AL218" s="601"/>
      <c r="AM218" s="882">
        <f t="shared" si="1172"/>
        <v>0</v>
      </c>
      <c r="AN218" s="9">
        <f t="shared" si="1141"/>
        <v>0</v>
      </c>
      <c r="AO218" s="602"/>
      <c r="AR218" s="601" t="str">
        <f t="shared" si="1203"/>
        <v/>
      </c>
      <c r="AS218" t="str">
        <f t="shared" si="1173"/>
        <v/>
      </c>
      <c r="AT218" s="602" t="str">
        <f t="shared" si="1112"/>
        <v/>
      </c>
      <c r="AU218" t="str">
        <f t="shared" si="1174"/>
        <v/>
      </c>
      <c r="AV218" t="str">
        <f t="shared" si="1175"/>
        <v/>
      </c>
      <c r="AX218" s="64"/>
      <c r="AY218" s="64"/>
      <c r="AZ218" s="64"/>
      <c r="BA218" s="64"/>
      <c r="BB218" s="64"/>
      <c r="BC218" s="688">
        <f t="shared" si="1204"/>
        <v>0</v>
      </c>
      <c r="BD218" s="64"/>
      <c r="BE218" s="64"/>
      <c r="BF218" s="64"/>
      <c r="BG218" s="688">
        <f t="shared" si="1205"/>
        <v>0</v>
      </c>
      <c r="BH218" s="64"/>
      <c r="BI218" s="64"/>
      <c r="BJ218" s="64"/>
      <c r="BK218" s="688">
        <f t="shared" si="1206"/>
        <v>0</v>
      </c>
      <c r="BL218" s="64"/>
      <c r="BM218" s="64"/>
      <c r="BN218" s="64"/>
      <c r="BO218" s="688">
        <f t="shared" si="1207"/>
        <v>0</v>
      </c>
      <c r="BP218" s="687">
        <f t="shared" si="1176"/>
        <v>0</v>
      </c>
      <c r="BQ218" s="602"/>
      <c r="BS218" s="615">
        <f t="shared" si="1142"/>
        <v>0</v>
      </c>
      <c r="BT218" s="9">
        <f t="shared" si="1142"/>
        <v>0</v>
      </c>
      <c r="BU218" s="9">
        <f t="shared" si="1177"/>
        <v>0</v>
      </c>
      <c r="BV218" s="9">
        <f t="shared" si="1142"/>
        <v>0</v>
      </c>
      <c r="BW218" s="9">
        <f t="shared" si="1177"/>
        <v>0</v>
      </c>
      <c r="BX218" s="9">
        <f t="shared" si="1142"/>
        <v>0</v>
      </c>
      <c r="BY218" s="9">
        <f t="shared" si="1177"/>
        <v>0</v>
      </c>
      <c r="BZ218" s="9">
        <f t="shared" si="1142"/>
        <v>0</v>
      </c>
      <c r="CA218" s="9">
        <f t="shared" si="1177"/>
        <v>0</v>
      </c>
      <c r="CB218" s="9">
        <f t="shared" si="1142"/>
        <v>0</v>
      </c>
      <c r="CC218" s="9">
        <f t="shared" si="1177"/>
        <v>0</v>
      </c>
      <c r="CD218" s="9">
        <f t="shared" si="1142"/>
        <v>0</v>
      </c>
      <c r="CE218" s="9">
        <f t="shared" si="1177"/>
        <v>0</v>
      </c>
      <c r="CF218" s="9">
        <f t="shared" si="1142"/>
        <v>0</v>
      </c>
      <c r="CG218" s="9">
        <f t="shared" si="1177"/>
        <v>0</v>
      </c>
      <c r="CH218" s="9">
        <f t="shared" si="1142"/>
        <v>0</v>
      </c>
      <c r="CI218" s="9">
        <f t="shared" si="1177"/>
        <v>0</v>
      </c>
      <c r="CJ218" s="9">
        <f t="shared" si="1142"/>
        <v>0</v>
      </c>
      <c r="CK218" s="9">
        <f t="shared" si="1177"/>
        <v>0</v>
      </c>
      <c r="CL218" s="9">
        <f t="shared" si="1142"/>
        <v>0</v>
      </c>
      <c r="CM218" s="9">
        <f t="shared" si="1177"/>
        <v>0</v>
      </c>
      <c r="CN218" s="9">
        <f t="shared" si="1142"/>
        <v>0</v>
      </c>
      <c r="CO218" s="616">
        <f t="shared" si="1177"/>
        <v>0</v>
      </c>
      <c r="CQ218" s="601"/>
      <c r="CR218" t="str">
        <f t="shared" si="1136"/>
        <v/>
      </c>
      <c r="CS218" s="602" t="str">
        <f t="shared" si="1135"/>
        <v/>
      </c>
      <c r="CT218" t="str">
        <f t="shared" si="1137"/>
        <v/>
      </c>
      <c r="CU218" t="str">
        <f t="shared" si="1138"/>
        <v/>
      </c>
      <c r="CW218" s="13">
        <f t="shared" si="1178"/>
        <v>0</v>
      </c>
      <c r="CX218" s="13">
        <f t="shared" si="1178"/>
        <v>0</v>
      </c>
      <c r="CY218" s="13">
        <f t="shared" si="1143"/>
        <v>0</v>
      </c>
      <c r="CZ218" s="13">
        <f t="shared" si="1179"/>
        <v>0</v>
      </c>
      <c r="DA218" s="13">
        <f t="shared" si="1179"/>
        <v>0</v>
      </c>
      <c r="DB218" s="13">
        <f t="shared" si="1144"/>
        <v>0</v>
      </c>
      <c r="DC218" s="13">
        <f t="shared" si="1180"/>
        <v>0</v>
      </c>
      <c r="DD218" s="13">
        <f t="shared" si="1180"/>
        <v>0</v>
      </c>
      <c r="DE218" s="13">
        <f t="shared" si="1145"/>
        <v>0</v>
      </c>
      <c r="DF218" s="13">
        <f t="shared" si="1181"/>
        <v>0</v>
      </c>
      <c r="DG218" s="13">
        <f t="shared" si="1182"/>
        <v>0</v>
      </c>
      <c r="DH218" s="13">
        <f t="shared" si="1183"/>
        <v>0</v>
      </c>
      <c r="DI218" s="13">
        <f t="shared" si="1184"/>
        <v>0</v>
      </c>
      <c r="DJ218" s="13">
        <f t="shared" si="1184"/>
        <v>0</v>
      </c>
      <c r="DK218" s="13">
        <f t="shared" si="1146"/>
        <v>0</v>
      </c>
      <c r="DL218" s="13">
        <f t="shared" si="1185"/>
        <v>0</v>
      </c>
      <c r="DM218" s="13">
        <f t="shared" si="1185"/>
        <v>0</v>
      </c>
      <c r="DN218" s="13">
        <f t="shared" si="1147"/>
        <v>0</v>
      </c>
      <c r="DO218" s="13">
        <f t="shared" si="1186"/>
        <v>0</v>
      </c>
      <c r="DP218" s="13">
        <f t="shared" si="1186"/>
        <v>0</v>
      </c>
      <c r="DQ218" s="13">
        <f t="shared" si="1148"/>
        <v>0</v>
      </c>
      <c r="DR218" s="13">
        <f t="shared" si="1187"/>
        <v>0</v>
      </c>
      <c r="DS218" s="13">
        <f t="shared" si="1188"/>
        <v>0</v>
      </c>
      <c r="DT218" s="13">
        <f t="shared" si="1189"/>
        <v>0</v>
      </c>
      <c r="DU218" s="13">
        <f t="shared" si="1190"/>
        <v>0</v>
      </c>
      <c r="DV218" s="13">
        <f t="shared" si="1190"/>
        <v>0</v>
      </c>
      <c r="DW218" s="13">
        <f t="shared" si="1149"/>
        <v>0</v>
      </c>
      <c r="DX218" s="13">
        <f t="shared" si="1191"/>
        <v>0</v>
      </c>
      <c r="DY218" s="13">
        <f t="shared" si="1191"/>
        <v>0</v>
      </c>
      <c r="DZ218" s="13">
        <f t="shared" si="1150"/>
        <v>0</v>
      </c>
      <c r="EA218" s="13">
        <f t="shared" si="1192"/>
        <v>0</v>
      </c>
      <c r="EB218" s="13">
        <f t="shared" si="1192"/>
        <v>0</v>
      </c>
      <c r="EC218" s="13">
        <f t="shared" si="1151"/>
        <v>0</v>
      </c>
      <c r="ED218" s="13">
        <f t="shared" si="1193"/>
        <v>0</v>
      </c>
      <c r="EE218" s="13">
        <f t="shared" si="1194"/>
        <v>0</v>
      </c>
      <c r="EF218" s="13">
        <f t="shared" si="1195"/>
        <v>0</v>
      </c>
      <c r="EG218" s="13">
        <f t="shared" si="1196"/>
        <v>0</v>
      </c>
      <c r="EH218" s="13">
        <f t="shared" si="1196"/>
        <v>0</v>
      </c>
      <c r="EI218" s="13">
        <f t="shared" si="1152"/>
        <v>0</v>
      </c>
      <c r="EJ218" s="13">
        <f t="shared" si="1197"/>
        <v>0</v>
      </c>
      <c r="EK218" s="13">
        <f t="shared" si="1197"/>
        <v>0</v>
      </c>
      <c r="EL218" s="13">
        <f t="shared" si="1153"/>
        <v>0</v>
      </c>
      <c r="EM218" s="13">
        <f t="shared" si="1198"/>
        <v>0</v>
      </c>
      <c r="EN218" s="13">
        <f t="shared" si="1198"/>
        <v>0</v>
      </c>
      <c r="EO218" s="13">
        <f t="shared" si="1154"/>
        <v>0</v>
      </c>
      <c r="EP218" s="13">
        <f t="shared" si="1199"/>
        <v>0</v>
      </c>
      <c r="EQ218" s="13">
        <f t="shared" si="1200"/>
        <v>0</v>
      </c>
      <c r="ER218" s="13">
        <f t="shared" si="1201"/>
        <v>0</v>
      </c>
      <c r="ES218" s="602"/>
    </row>
    <row r="219" spans="2:149" hidden="1" outlineLevel="1" x14ac:dyDescent="0.25">
      <c r="B219" s="601"/>
      <c r="C219" s="23"/>
      <c r="D219" s="602" t="str">
        <f t="shared" si="1202"/>
        <v/>
      </c>
      <c r="F219" t="str">
        <f t="shared" si="1139"/>
        <v/>
      </c>
      <c r="H219" s="9">
        <f t="shared" si="1155"/>
        <v>0</v>
      </c>
      <c r="I219" s="9">
        <f ca="1">SUMIF(Cards_selection_BPL,$C219,INDIRECT(Index!$P$16))</f>
        <v>0</v>
      </c>
      <c r="J219" s="120">
        <f t="shared" ca="1" si="1156"/>
        <v>0</v>
      </c>
      <c r="L219" s="9">
        <f t="shared" si="1157"/>
        <v>0</v>
      </c>
      <c r="M219" s="9">
        <f ca="1">IF(LEFT($L$6,2)="Q1",SUMIF(Cards_selection_BPL,$C219,INDIRECT(Index!$Q$16)),IF(LEFT($L$6,2)="Q2",SUMIF(Cards_selection_BPL,$C219,INDIRECT(Index!$Q$16))-SUMIF(Cards_selection_BPL,$C219,Balance_bplm_03),IF(LEFT($L$6,2)="Q3",SUMIF(Cards_selection_BPL,$C219,INDIRECT(Index!$Q$16))-SUMIF(Cards_selection_BPL,$C219,Balance_bplm_06),IF(LEFT($L$6,2)="Q4",SUMIF(Cards_selection_BPL,$C219,INDIRECT(Index!$Q$16))-SUMIF(Cards_selection_BPL,$C219,Balance_bplm_09),0))))</f>
        <v>0</v>
      </c>
      <c r="N219" s="120">
        <f t="shared" ca="1" si="1158"/>
        <v>0</v>
      </c>
      <c r="P219" s="9">
        <f t="shared" si="1159"/>
        <v>0</v>
      </c>
      <c r="Q219" s="9">
        <f ca="1">SUMIF(Cards_selection_BPL,$C219,INDIRECT(Index!$Q$16))</f>
        <v>0</v>
      </c>
      <c r="R219" s="120">
        <f t="shared" ca="1" si="1160"/>
        <v>0</v>
      </c>
      <c r="S219" s="602"/>
      <c r="U219" s="601"/>
      <c r="V219" s="64"/>
      <c r="W219" s="64"/>
      <c r="X219" s="9">
        <f t="shared" si="1140"/>
        <v>0</v>
      </c>
      <c r="Y219" s="9">
        <f t="shared" si="1161"/>
        <v>0</v>
      </c>
      <c r="Z219" s="9">
        <f t="shared" si="1162"/>
        <v>0</v>
      </c>
      <c r="AA219" s="9">
        <f t="shared" si="1163"/>
        <v>0</v>
      </c>
      <c r="AB219" s="9">
        <f t="shared" si="1164"/>
        <v>0</v>
      </c>
      <c r="AC219" s="9">
        <f t="shared" si="1165"/>
        <v>0</v>
      </c>
      <c r="AD219" s="9">
        <f t="shared" si="1166"/>
        <v>0</v>
      </c>
      <c r="AE219" s="9">
        <f t="shared" si="1167"/>
        <v>0</v>
      </c>
      <c r="AF219" s="827">
        <f t="shared" si="1168"/>
        <v>0</v>
      </c>
      <c r="AG219" s="9">
        <f t="shared" si="1169"/>
        <v>0</v>
      </c>
      <c r="AH219" s="9">
        <f t="shared" si="1170"/>
        <v>0</v>
      </c>
      <c r="AI219" s="827">
        <f t="shared" si="1171"/>
        <v>0</v>
      </c>
      <c r="AJ219" s="602"/>
      <c r="AL219" s="601"/>
      <c r="AM219" s="882">
        <f t="shared" si="1172"/>
        <v>0</v>
      </c>
      <c r="AN219" s="9">
        <f t="shared" si="1141"/>
        <v>0</v>
      </c>
      <c r="AO219" s="602"/>
      <c r="AR219" s="601" t="str">
        <f t="shared" si="1203"/>
        <v/>
      </c>
      <c r="AS219" t="str">
        <f t="shared" si="1173"/>
        <v/>
      </c>
      <c r="AT219" s="602" t="str">
        <f t="shared" si="1112"/>
        <v/>
      </c>
      <c r="AU219" t="str">
        <f t="shared" si="1174"/>
        <v/>
      </c>
      <c r="AV219" t="str">
        <f t="shared" si="1175"/>
        <v/>
      </c>
      <c r="AX219" s="64"/>
      <c r="AY219" s="64"/>
      <c r="AZ219" s="64"/>
      <c r="BA219" s="64"/>
      <c r="BB219" s="64"/>
      <c r="BC219" s="688">
        <f t="shared" si="1204"/>
        <v>0</v>
      </c>
      <c r="BD219" s="64"/>
      <c r="BE219" s="64"/>
      <c r="BF219" s="64"/>
      <c r="BG219" s="688">
        <f t="shared" si="1205"/>
        <v>0</v>
      </c>
      <c r="BH219" s="64"/>
      <c r="BI219" s="64"/>
      <c r="BJ219" s="64"/>
      <c r="BK219" s="688">
        <f t="shared" si="1206"/>
        <v>0</v>
      </c>
      <c r="BL219" s="64"/>
      <c r="BM219" s="64"/>
      <c r="BN219" s="64"/>
      <c r="BO219" s="688">
        <f t="shared" si="1207"/>
        <v>0</v>
      </c>
      <c r="BP219" s="687">
        <f t="shared" si="1176"/>
        <v>0</v>
      </c>
      <c r="BQ219" s="602"/>
      <c r="BS219" s="615">
        <f t="shared" si="1142"/>
        <v>0</v>
      </c>
      <c r="BT219" s="9">
        <f t="shared" si="1142"/>
        <v>0</v>
      </c>
      <c r="BU219" s="9">
        <f t="shared" si="1177"/>
        <v>0</v>
      </c>
      <c r="BV219" s="9">
        <f t="shared" si="1142"/>
        <v>0</v>
      </c>
      <c r="BW219" s="9">
        <f t="shared" si="1177"/>
        <v>0</v>
      </c>
      <c r="BX219" s="9">
        <f t="shared" si="1142"/>
        <v>0</v>
      </c>
      <c r="BY219" s="9">
        <f t="shared" si="1177"/>
        <v>0</v>
      </c>
      <c r="BZ219" s="9">
        <f t="shared" si="1142"/>
        <v>0</v>
      </c>
      <c r="CA219" s="9">
        <f t="shared" si="1177"/>
        <v>0</v>
      </c>
      <c r="CB219" s="9">
        <f t="shared" si="1142"/>
        <v>0</v>
      </c>
      <c r="CC219" s="9">
        <f t="shared" si="1177"/>
        <v>0</v>
      </c>
      <c r="CD219" s="9">
        <f t="shared" si="1142"/>
        <v>0</v>
      </c>
      <c r="CE219" s="9">
        <f t="shared" si="1177"/>
        <v>0</v>
      </c>
      <c r="CF219" s="9">
        <f t="shared" si="1142"/>
        <v>0</v>
      </c>
      <c r="CG219" s="9">
        <f t="shared" si="1177"/>
        <v>0</v>
      </c>
      <c r="CH219" s="9">
        <f t="shared" si="1142"/>
        <v>0</v>
      </c>
      <c r="CI219" s="9">
        <f t="shared" si="1177"/>
        <v>0</v>
      </c>
      <c r="CJ219" s="9">
        <f t="shared" si="1142"/>
        <v>0</v>
      </c>
      <c r="CK219" s="9">
        <f t="shared" si="1177"/>
        <v>0</v>
      </c>
      <c r="CL219" s="9">
        <f t="shared" si="1142"/>
        <v>0</v>
      </c>
      <c r="CM219" s="9">
        <f t="shared" si="1177"/>
        <v>0</v>
      </c>
      <c r="CN219" s="9">
        <f t="shared" si="1142"/>
        <v>0</v>
      </c>
      <c r="CO219" s="616">
        <f t="shared" si="1177"/>
        <v>0</v>
      </c>
      <c r="CQ219" s="601"/>
      <c r="CR219" t="str">
        <f t="shared" si="1136"/>
        <v/>
      </c>
      <c r="CS219" s="602" t="str">
        <f t="shared" si="1135"/>
        <v/>
      </c>
      <c r="CT219" t="str">
        <f t="shared" si="1137"/>
        <v/>
      </c>
      <c r="CU219" t="str">
        <f t="shared" si="1138"/>
        <v/>
      </c>
      <c r="CW219" s="13">
        <f t="shared" si="1178"/>
        <v>0</v>
      </c>
      <c r="CX219" s="13">
        <f t="shared" si="1178"/>
        <v>0</v>
      </c>
      <c r="CY219" s="13">
        <f t="shared" si="1143"/>
        <v>0</v>
      </c>
      <c r="CZ219" s="13">
        <f t="shared" si="1179"/>
        <v>0</v>
      </c>
      <c r="DA219" s="13">
        <f t="shared" si="1179"/>
        <v>0</v>
      </c>
      <c r="DB219" s="13">
        <f t="shared" si="1144"/>
        <v>0</v>
      </c>
      <c r="DC219" s="13">
        <f t="shared" si="1180"/>
        <v>0</v>
      </c>
      <c r="DD219" s="13">
        <f t="shared" si="1180"/>
        <v>0</v>
      </c>
      <c r="DE219" s="13">
        <f t="shared" si="1145"/>
        <v>0</v>
      </c>
      <c r="DF219" s="13">
        <f t="shared" si="1181"/>
        <v>0</v>
      </c>
      <c r="DG219" s="13">
        <f t="shared" si="1182"/>
        <v>0</v>
      </c>
      <c r="DH219" s="13">
        <f t="shared" si="1183"/>
        <v>0</v>
      </c>
      <c r="DI219" s="13">
        <f t="shared" si="1184"/>
        <v>0</v>
      </c>
      <c r="DJ219" s="13">
        <f t="shared" si="1184"/>
        <v>0</v>
      </c>
      <c r="DK219" s="13">
        <f t="shared" si="1146"/>
        <v>0</v>
      </c>
      <c r="DL219" s="13">
        <f t="shared" si="1185"/>
        <v>0</v>
      </c>
      <c r="DM219" s="13">
        <f t="shared" si="1185"/>
        <v>0</v>
      </c>
      <c r="DN219" s="13">
        <f t="shared" si="1147"/>
        <v>0</v>
      </c>
      <c r="DO219" s="13">
        <f t="shared" si="1186"/>
        <v>0</v>
      </c>
      <c r="DP219" s="13">
        <f t="shared" si="1186"/>
        <v>0</v>
      </c>
      <c r="DQ219" s="13">
        <f t="shared" si="1148"/>
        <v>0</v>
      </c>
      <c r="DR219" s="13">
        <f t="shared" si="1187"/>
        <v>0</v>
      </c>
      <c r="DS219" s="13">
        <f t="shared" si="1188"/>
        <v>0</v>
      </c>
      <c r="DT219" s="13">
        <f t="shared" si="1189"/>
        <v>0</v>
      </c>
      <c r="DU219" s="13">
        <f t="shared" si="1190"/>
        <v>0</v>
      </c>
      <c r="DV219" s="13">
        <f t="shared" si="1190"/>
        <v>0</v>
      </c>
      <c r="DW219" s="13">
        <f t="shared" si="1149"/>
        <v>0</v>
      </c>
      <c r="DX219" s="13">
        <f t="shared" si="1191"/>
        <v>0</v>
      </c>
      <c r="DY219" s="13">
        <f t="shared" si="1191"/>
        <v>0</v>
      </c>
      <c r="DZ219" s="13">
        <f t="shared" si="1150"/>
        <v>0</v>
      </c>
      <c r="EA219" s="13">
        <f t="shared" si="1192"/>
        <v>0</v>
      </c>
      <c r="EB219" s="13">
        <f t="shared" si="1192"/>
        <v>0</v>
      </c>
      <c r="EC219" s="13">
        <f t="shared" si="1151"/>
        <v>0</v>
      </c>
      <c r="ED219" s="13">
        <f t="shared" si="1193"/>
        <v>0</v>
      </c>
      <c r="EE219" s="13">
        <f t="shared" si="1194"/>
        <v>0</v>
      </c>
      <c r="EF219" s="13">
        <f t="shared" si="1195"/>
        <v>0</v>
      </c>
      <c r="EG219" s="13">
        <f t="shared" si="1196"/>
        <v>0</v>
      </c>
      <c r="EH219" s="13">
        <f t="shared" si="1196"/>
        <v>0</v>
      </c>
      <c r="EI219" s="13">
        <f t="shared" si="1152"/>
        <v>0</v>
      </c>
      <c r="EJ219" s="13">
        <f t="shared" si="1197"/>
        <v>0</v>
      </c>
      <c r="EK219" s="13">
        <f t="shared" si="1197"/>
        <v>0</v>
      </c>
      <c r="EL219" s="13">
        <f t="shared" si="1153"/>
        <v>0</v>
      </c>
      <c r="EM219" s="13">
        <f t="shared" si="1198"/>
        <v>0</v>
      </c>
      <c r="EN219" s="13">
        <f t="shared" si="1198"/>
        <v>0</v>
      </c>
      <c r="EO219" s="13">
        <f t="shared" si="1154"/>
        <v>0</v>
      </c>
      <c r="EP219" s="13">
        <f t="shared" si="1199"/>
        <v>0</v>
      </c>
      <c r="EQ219" s="13">
        <f t="shared" si="1200"/>
        <v>0</v>
      </c>
      <c r="ER219" s="13">
        <f t="shared" si="1201"/>
        <v>0</v>
      </c>
      <c r="ES219" s="602"/>
    </row>
    <row r="220" spans="2:149" hidden="1" outlineLevel="1" x14ac:dyDescent="0.25">
      <c r="B220" s="601"/>
      <c r="C220" s="23"/>
      <c r="D220" s="602" t="str">
        <f t="shared" si="1202"/>
        <v/>
      </c>
      <c r="F220" t="str">
        <f t="shared" si="1139"/>
        <v/>
      </c>
      <c r="H220" s="9">
        <f t="shared" si="1155"/>
        <v>0</v>
      </c>
      <c r="I220" s="9">
        <f ca="1">SUMIF(Cards_selection_BPL,$C220,INDIRECT(Index!$P$16))</f>
        <v>0</v>
      </c>
      <c r="J220" s="120">
        <f t="shared" ca="1" si="1156"/>
        <v>0</v>
      </c>
      <c r="L220" s="9">
        <f t="shared" si="1157"/>
        <v>0</v>
      </c>
      <c r="M220" s="9">
        <f ca="1">IF(LEFT($L$6,2)="Q1",SUMIF(Cards_selection_BPL,$C220,INDIRECT(Index!$Q$16)),IF(LEFT($L$6,2)="Q2",SUMIF(Cards_selection_BPL,$C220,INDIRECT(Index!$Q$16))-SUMIF(Cards_selection_BPL,$C220,Balance_bplm_03),IF(LEFT($L$6,2)="Q3",SUMIF(Cards_selection_BPL,$C220,INDIRECT(Index!$Q$16))-SUMIF(Cards_selection_BPL,$C220,Balance_bplm_06),IF(LEFT($L$6,2)="Q4",SUMIF(Cards_selection_BPL,$C220,INDIRECT(Index!$Q$16))-SUMIF(Cards_selection_BPL,$C220,Balance_bplm_09),0))))</f>
        <v>0</v>
      </c>
      <c r="N220" s="120">
        <f t="shared" ca="1" si="1158"/>
        <v>0</v>
      </c>
      <c r="P220" s="9">
        <f t="shared" si="1159"/>
        <v>0</v>
      </c>
      <c r="Q220" s="9">
        <f ca="1">SUMIF(Cards_selection_BPL,$C220,INDIRECT(Index!$Q$16))</f>
        <v>0</v>
      </c>
      <c r="R220" s="120">
        <f t="shared" ca="1" si="1160"/>
        <v>0</v>
      </c>
      <c r="S220" s="602"/>
      <c r="U220" s="601"/>
      <c r="V220" s="64"/>
      <c r="W220" s="64"/>
      <c r="X220" s="9">
        <f t="shared" si="1140"/>
        <v>0</v>
      </c>
      <c r="Y220" s="9">
        <f t="shared" si="1161"/>
        <v>0</v>
      </c>
      <c r="Z220" s="9">
        <f t="shared" si="1162"/>
        <v>0</v>
      </c>
      <c r="AA220" s="9">
        <f t="shared" si="1163"/>
        <v>0</v>
      </c>
      <c r="AB220" s="9">
        <f t="shared" si="1164"/>
        <v>0</v>
      </c>
      <c r="AC220" s="9">
        <f t="shared" si="1165"/>
        <v>0</v>
      </c>
      <c r="AD220" s="9">
        <f t="shared" si="1166"/>
        <v>0</v>
      </c>
      <c r="AE220" s="9">
        <f t="shared" si="1167"/>
        <v>0</v>
      </c>
      <c r="AF220" s="827">
        <f t="shared" si="1168"/>
        <v>0</v>
      </c>
      <c r="AG220" s="9">
        <f t="shared" si="1169"/>
        <v>0</v>
      </c>
      <c r="AH220" s="9">
        <f t="shared" si="1170"/>
        <v>0</v>
      </c>
      <c r="AI220" s="827">
        <f t="shared" si="1171"/>
        <v>0</v>
      </c>
      <c r="AJ220" s="602"/>
      <c r="AL220" s="601"/>
      <c r="AM220" s="882">
        <f t="shared" si="1172"/>
        <v>0</v>
      </c>
      <c r="AN220" s="9">
        <f t="shared" si="1141"/>
        <v>0</v>
      </c>
      <c r="AO220" s="602"/>
      <c r="AR220" s="601" t="str">
        <f t="shared" si="1203"/>
        <v/>
      </c>
      <c r="AS220" t="str">
        <f t="shared" si="1173"/>
        <v/>
      </c>
      <c r="AT220" s="602" t="str">
        <f t="shared" si="1112"/>
        <v/>
      </c>
      <c r="AU220" t="str">
        <f t="shared" si="1174"/>
        <v/>
      </c>
      <c r="AV220" t="str">
        <f t="shared" si="1175"/>
        <v/>
      </c>
      <c r="AX220" s="64"/>
      <c r="AY220" s="64"/>
      <c r="AZ220" s="64"/>
      <c r="BA220" s="64"/>
      <c r="BB220" s="64"/>
      <c r="BC220" s="688">
        <f t="shared" si="1204"/>
        <v>0</v>
      </c>
      <c r="BD220" s="64"/>
      <c r="BE220" s="64"/>
      <c r="BF220" s="64"/>
      <c r="BG220" s="688">
        <f t="shared" si="1205"/>
        <v>0</v>
      </c>
      <c r="BH220" s="64"/>
      <c r="BI220" s="64"/>
      <c r="BJ220" s="64"/>
      <c r="BK220" s="688">
        <f t="shared" si="1206"/>
        <v>0</v>
      </c>
      <c r="BL220" s="64"/>
      <c r="BM220" s="64"/>
      <c r="BN220" s="64"/>
      <c r="BO220" s="688">
        <f t="shared" si="1207"/>
        <v>0</v>
      </c>
      <c r="BP220" s="687">
        <f t="shared" si="1176"/>
        <v>0</v>
      </c>
      <c r="BQ220" s="602"/>
      <c r="BS220" s="615">
        <f t="shared" si="1142"/>
        <v>0</v>
      </c>
      <c r="BT220" s="9">
        <f t="shared" si="1142"/>
        <v>0</v>
      </c>
      <c r="BU220" s="9">
        <f t="shared" si="1177"/>
        <v>0</v>
      </c>
      <c r="BV220" s="9">
        <f t="shared" si="1142"/>
        <v>0</v>
      </c>
      <c r="BW220" s="9">
        <f t="shared" si="1177"/>
        <v>0</v>
      </c>
      <c r="BX220" s="9">
        <f t="shared" si="1142"/>
        <v>0</v>
      </c>
      <c r="BY220" s="9">
        <f t="shared" si="1177"/>
        <v>0</v>
      </c>
      <c r="BZ220" s="9">
        <f t="shared" si="1142"/>
        <v>0</v>
      </c>
      <c r="CA220" s="9">
        <f t="shared" si="1177"/>
        <v>0</v>
      </c>
      <c r="CB220" s="9">
        <f t="shared" si="1142"/>
        <v>0</v>
      </c>
      <c r="CC220" s="9">
        <f t="shared" si="1177"/>
        <v>0</v>
      </c>
      <c r="CD220" s="9">
        <f t="shared" si="1142"/>
        <v>0</v>
      </c>
      <c r="CE220" s="9">
        <f t="shared" si="1177"/>
        <v>0</v>
      </c>
      <c r="CF220" s="9">
        <f t="shared" si="1142"/>
        <v>0</v>
      </c>
      <c r="CG220" s="9">
        <f t="shared" si="1177"/>
        <v>0</v>
      </c>
      <c r="CH220" s="9">
        <f t="shared" si="1142"/>
        <v>0</v>
      </c>
      <c r="CI220" s="9">
        <f t="shared" si="1177"/>
        <v>0</v>
      </c>
      <c r="CJ220" s="9">
        <f t="shared" si="1142"/>
        <v>0</v>
      </c>
      <c r="CK220" s="9">
        <f t="shared" si="1177"/>
        <v>0</v>
      </c>
      <c r="CL220" s="9">
        <f t="shared" si="1142"/>
        <v>0</v>
      </c>
      <c r="CM220" s="9">
        <f t="shared" si="1177"/>
        <v>0</v>
      </c>
      <c r="CN220" s="9">
        <f t="shared" si="1142"/>
        <v>0</v>
      </c>
      <c r="CO220" s="616">
        <f t="shared" si="1177"/>
        <v>0</v>
      </c>
      <c r="CQ220" s="601"/>
      <c r="CR220" t="str">
        <f t="shared" si="1136"/>
        <v/>
      </c>
      <c r="CS220" s="602" t="str">
        <f t="shared" si="1135"/>
        <v/>
      </c>
      <c r="CT220" t="str">
        <f t="shared" si="1137"/>
        <v/>
      </c>
      <c r="CU220" t="str">
        <f t="shared" si="1138"/>
        <v/>
      </c>
      <c r="CW220" s="13">
        <f t="shared" si="1178"/>
        <v>0</v>
      </c>
      <c r="CX220" s="13">
        <f t="shared" si="1178"/>
        <v>0</v>
      </c>
      <c r="CY220" s="13">
        <f t="shared" si="1143"/>
        <v>0</v>
      </c>
      <c r="CZ220" s="13">
        <f t="shared" si="1179"/>
        <v>0</v>
      </c>
      <c r="DA220" s="13">
        <f t="shared" si="1179"/>
        <v>0</v>
      </c>
      <c r="DB220" s="13">
        <f t="shared" si="1144"/>
        <v>0</v>
      </c>
      <c r="DC220" s="13">
        <f t="shared" si="1180"/>
        <v>0</v>
      </c>
      <c r="DD220" s="13">
        <f t="shared" si="1180"/>
        <v>0</v>
      </c>
      <c r="DE220" s="13">
        <f t="shared" si="1145"/>
        <v>0</v>
      </c>
      <c r="DF220" s="13">
        <f t="shared" si="1181"/>
        <v>0</v>
      </c>
      <c r="DG220" s="13">
        <f t="shared" si="1182"/>
        <v>0</v>
      </c>
      <c r="DH220" s="13">
        <f t="shared" si="1183"/>
        <v>0</v>
      </c>
      <c r="DI220" s="13">
        <f t="shared" si="1184"/>
        <v>0</v>
      </c>
      <c r="DJ220" s="13">
        <f t="shared" si="1184"/>
        <v>0</v>
      </c>
      <c r="DK220" s="13">
        <f t="shared" si="1146"/>
        <v>0</v>
      </c>
      <c r="DL220" s="13">
        <f t="shared" si="1185"/>
        <v>0</v>
      </c>
      <c r="DM220" s="13">
        <f t="shared" si="1185"/>
        <v>0</v>
      </c>
      <c r="DN220" s="13">
        <f t="shared" si="1147"/>
        <v>0</v>
      </c>
      <c r="DO220" s="13">
        <f t="shared" si="1186"/>
        <v>0</v>
      </c>
      <c r="DP220" s="13">
        <f t="shared" si="1186"/>
        <v>0</v>
      </c>
      <c r="DQ220" s="13">
        <f t="shared" si="1148"/>
        <v>0</v>
      </c>
      <c r="DR220" s="13">
        <f t="shared" si="1187"/>
        <v>0</v>
      </c>
      <c r="DS220" s="13">
        <f t="shared" si="1188"/>
        <v>0</v>
      </c>
      <c r="DT220" s="13">
        <f t="shared" si="1189"/>
        <v>0</v>
      </c>
      <c r="DU220" s="13">
        <f t="shared" si="1190"/>
        <v>0</v>
      </c>
      <c r="DV220" s="13">
        <f t="shared" si="1190"/>
        <v>0</v>
      </c>
      <c r="DW220" s="13">
        <f t="shared" si="1149"/>
        <v>0</v>
      </c>
      <c r="DX220" s="13">
        <f t="shared" si="1191"/>
        <v>0</v>
      </c>
      <c r="DY220" s="13">
        <f t="shared" si="1191"/>
        <v>0</v>
      </c>
      <c r="DZ220" s="13">
        <f t="shared" si="1150"/>
        <v>0</v>
      </c>
      <c r="EA220" s="13">
        <f t="shared" si="1192"/>
        <v>0</v>
      </c>
      <c r="EB220" s="13">
        <f t="shared" si="1192"/>
        <v>0</v>
      </c>
      <c r="EC220" s="13">
        <f t="shared" si="1151"/>
        <v>0</v>
      </c>
      <c r="ED220" s="13">
        <f t="shared" si="1193"/>
        <v>0</v>
      </c>
      <c r="EE220" s="13">
        <f t="shared" si="1194"/>
        <v>0</v>
      </c>
      <c r="EF220" s="13">
        <f t="shared" si="1195"/>
        <v>0</v>
      </c>
      <c r="EG220" s="13">
        <f t="shared" si="1196"/>
        <v>0</v>
      </c>
      <c r="EH220" s="13">
        <f t="shared" si="1196"/>
        <v>0</v>
      </c>
      <c r="EI220" s="13">
        <f t="shared" si="1152"/>
        <v>0</v>
      </c>
      <c r="EJ220" s="13">
        <f t="shared" si="1197"/>
        <v>0</v>
      </c>
      <c r="EK220" s="13">
        <f t="shared" si="1197"/>
        <v>0</v>
      </c>
      <c r="EL220" s="13">
        <f t="shared" si="1153"/>
        <v>0</v>
      </c>
      <c r="EM220" s="13">
        <f t="shared" si="1198"/>
        <v>0</v>
      </c>
      <c r="EN220" s="13">
        <f t="shared" si="1198"/>
        <v>0</v>
      </c>
      <c r="EO220" s="13">
        <f t="shared" si="1154"/>
        <v>0</v>
      </c>
      <c r="EP220" s="13">
        <f t="shared" si="1199"/>
        <v>0</v>
      </c>
      <c r="EQ220" s="13">
        <f t="shared" si="1200"/>
        <v>0</v>
      </c>
      <c r="ER220" s="13">
        <f t="shared" si="1201"/>
        <v>0</v>
      </c>
      <c r="ES220" s="602"/>
    </row>
    <row r="221" spans="2:149" ht="15.75" hidden="1" outlineLevel="1" thickBot="1" x14ac:dyDescent="0.3">
      <c r="B221" s="601"/>
      <c r="C221" s="23"/>
      <c r="D221" s="602" t="str">
        <f t="shared" si="1202"/>
        <v/>
      </c>
      <c r="F221" t="str">
        <f t="shared" si="1139"/>
        <v/>
      </c>
      <c r="H221" s="9">
        <f t="shared" si="1155"/>
        <v>0</v>
      </c>
      <c r="I221" s="9">
        <f ca="1">SUMIF(Cards_selection_BPL,$C221,INDIRECT(Index!$P$16))</f>
        <v>0</v>
      </c>
      <c r="J221" s="120">
        <f t="shared" ca="1" si="1156"/>
        <v>0</v>
      </c>
      <c r="L221" s="9">
        <f t="shared" si="1157"/>
        <v>0</v>
      </c>
      <c r="M221" s="9">
        <f ca="1">IF(LEFT($L$6,2)="Q1",SUMIF(Cards_selection_BPL,$C221,INDIRECT(Index!$Q$16)),IF(LEFT($L$6,2)="Q2",SUMIF(Cards_selection_BPL,$C221,INDIRECT(Index!$Q$16))-SUMIF(Cards_selection_BPL,$C221,Balance_bplm_03),IF(LEFT($L$6,2)="Q3",SUMIF(Cards_selection_BPL,$C221,INDIRECT(Index!$Q$16))-SUMIF(Cards_selection_BPL,$C221,Balance_bplm_06),IF(LEFT($L$6,2)="Q4",SUMIF(Cards_selection_BPL,$C221,INDIRECT(Index!$Q$16))-SUMIF(Cards_selection_BPL,$C221,Balance_bplm_09),0))))</f>
        <v>0</v>
      </c>
      <c r="N221" s="120">
        <f t="shared" ca="1" si="1158"/>
        <v>0</v>
      </c>
      <c r="P221" s="9">
        <f t="shared" si="1159"/>
        <v>0</v>
      </c>
      <c r="Q221" s="9">
        <f ca="1">SUMIF(Cards_selection_BPL,$C221,INDIRECT(Index!$Q$16))</f>
        <v>0</v>
      </c>
      <c r="R221" s="120">
        <f t="shared" ca="1" si="1160"/>
        <v>0</v>
      </c>
      <c r="S221" s="602"/>
      <c r="U221" s="601"/>
      <c r="V221" s="64"/>
      <c r="W221" s="64"/>
      <c r="X221" s="9">
        <f t="shared" si="1140"/>
        <v>0</v>
      </c>
      <c r="Y221" s="9">
        <f t="shared" si="1161"/>
        <v>0</v>
      </c>
      <c r="Z221" s="9">
        <f t="shared" si="1162"/>
        <v>0</v>
      </c>
      <c r="AA221" s="9">
        <f t="shared" si="1163"/>
        <v>0</v>
      </c>
      <c r="AB221" s="9">
        <f t="shared" si="1164"/>
        <v>0</v>
      </c>
      <c r="AC221" s="9">
        <f t="shared" si="1165"/>
        <v>0</v>
      </c>
      <c r="AD221" s="9">
        <f t="shared" si="1166"/>
        <v>0</v>
      </c>
      <c r="AE221" s="9">
        <f t="shared" si="1167"/>
        <v>0</v>
      </c>
      <c r="AF221" s="827">
        <f t="shared" si="1168"/>
        <v>0</v>
      </c>
      <c r="AG221" s="9">
        <f t="shared" si="1169"/>
        <v>0</v>
      </c>
      <c r="AH221" s="9">
        <f t="shared" si="1170"/>
        <v>0</v>
      </c>
      <c r="AI221" s="827">
        <f t="shared" si="1171"/>
        <v>0</v>
      </c>
      <c r="AJ221" s="602"/>
      <c r="AL221" s="601"/>
      <c r="AM221" s="882">
        <f t="shared" si="1172"/>
        <v>0</v>
      </c>
      <c r="AN221" s="9">
        <f t="shared" si="1141"/>
        <v>0</v>
      </c>
      <c r="AO221" s="602"/>
      <c r="AR221" s="601" t="str">
        <f t="shared" si="1203"/>
        <v/>
      </c>
      <c r="AS221" t="str">
        <f t="shared" si="1173"/>
        <v/>
      </c>
      <c r="AT221" s="602" t="str">
        <f t="shared" si="1112"/>
        <v/>
      </c>
      <c r="AU221" t="str">
        <f t="shared" si="1174"/>
        <v/>
      </c>
      <c r="AV221" t="str">
        <f t="shared" si="1175"/>
        <v/>
      </c>
      <c r="AX221" s="64"/>
      <c r="AY221" s="64"/>
      <c r="AZ221" s="64"/>
      <c r="BA221" s="64"/>
      <c r="BB221" s="64"/>
      <c r="BC221" s="688">
        <f>SUM(AZ221:BB221)</f>
        <v>0</v>
      </c>
      <c r="BD221" s="64"/>
      <c r="BE221" s="64"/>
      <c r="BF221" s="64"/>
      <c r="BG221" s="688">
        <f>SUM(BD221:BF221)</f>
        <v>0</v>
      </c>
      <c r="BH221" s="64"/>
      <c r="BI221" s="64"/>
      <c r="BJ221" s="64"/>
      <c r="BK221" s="688">
        <f>SUM(BH221:BJ221)</f>
        <v>0</v>
      </c>
      <c r="BL221" s="64"/>
      <c r="BM221" s="64"/>
      <c r="BN221" s="64"/>
      <c r="BO221" s="688">
        <f>SUM(BL221:BN221)</f>
        <v>0</v>
      </c>
      <c r="BP221" s="687">
        <f t="shared" si="1176"/>
        <v>0</v>
      </c>
      <c r="BQ221" s="602"/>
      <c r="BS221" s="615">
        <f t="shared" si="1142"/>
        <v>0</v>
      </c>
      <c r="BT221" s="9">
        <f t="shared" si="1142"/>
        <v>0</v>
      </c>
      <c r="BU221" s="9">
        <f t="shared" si="1177"/>
        <v>0</v>
      </c>
      <c r="BV221" s="9">
        <f t="shared" si="1142"/>
        <v>0</v>
      </c>
      <c r="BW221" s="9">
        <f t="shared" si="1177"/>
        <v>0</v>
      </c>
      <c r="BX221" s="9">
        <f t="shared" si="1142"/>
        <v>0</v>
      </c>
      <c r="BY221" s="9">
        <f t="shared" si="1177"/>
        <v>0</v>
      </c>
      <c r="BZ221" s="9">
        <f t="shared" si="1142"/>
        <v>0</v>
      </c>
      <c r="CA221" s="9">
        <f t="shared" si="1177"/>
        <v>0</v>
      </c>
      <c r="CB221" s="9">
        <f t="shared" si="1142"/>
        <v>0</v>
      </c>
      <c r="CC221" s="9">
        <f t="shared" si="1177"/>
        <v>0</v>
      </c>
      <c r="CD221" s="9">
        <f t="shared" si="1142"/>
        <v>0</v>
      </c>
      <c r="CE221" s="9">
        <f t="shared" si="1177"/>
        <v>0</v>
      </c>
      <c r="CF221" s="9">
        <f t="shared" si="1142"/>
        <v>0</v>
      </c>
      <c r="CG221" s="9">
        <f t="shared" si="1177"/>
        <v>0</v>
      </c>
      <c r="CH221" s="9">
        <f t="shared" si="1142"/>
        <v>0</v>
      </c>
      <c r="CI221" s="9">
        <f t="shared" si="1177"/>
        <v>0</v>
      </c>
      <c r="CJ221" s="9">
        <f t="shared" si="1142"/>
        <v>0</v>
      </c>
      <c r="CK221" s="9">
        <f t="shared" si="1177"/>
        <v>0</v>
      </c>
      <c r="CL221" s="9">
        <f t="shared" si="1142"/>
        <v>0</v>
      </c>
      <c r="CM221" s="9">
        <f t="shared" si="1177"/>
        <v>0</v>
      </c>
      <c r="CN221" s="9">
        <f t="shared" si="1142"/>
        <v>0</v>
      </c>
      <c r="CO221" s="616">
        <f t="shared" si="1177"/>
        <v>0</v>
      </c>
      <c r="CQ221" s="601"/>
      <c r="CR221" t="str">
        <f t="shared" si="1136"/>
        <v/>
      </c>
      <c r="CS221" s="602" t="str">
        <f t="shared" si="1135"/>
        <v/>
      </c>
      <c r="CT221" t="str">
        <f t="shared" si="1137"/>
        <v/>
      </c>
      <c r="CU221" t="str">
        <f t="shared" si="1138"/>
        <v/>
      </c>
      <c r="CW221" s="13">
        <f t="shared" si="1178"/>
        <v>0</v>
      </c>
      <c r="CX221" s="13">
        <f t="shared" si="1178"/>
        <v>0</v>
      </c>
      <c r="CY221" s="13">
        <f t="shared" si="1143"/>
        <v>0</v>
      </c>
      <c r="CZ221" s="13">
        <f t="shared" si="1179"/>
        <v>0</v>
      </c>
      <c r="DA221" s="13">
        <f t="shared" si="1179"/>
        <v>0</v>
      </c>
      <c r="DB221" s="13">
        <f t="shared" si="1144"/>
        <v>0</v>
      </c>
      <c r="DC221" s="13">
        <f t="shared" si="1180"/>
        <v>0</v>
      </c>
      <c r="DD221" s="13">
        <f t="shared" si="1180"/>
        <v>0</v>
      </c>
      <c r="DE221" s="13">
        <f t="shared" si="1145"/>
        <v>0</v>
      </c>
      <c r="DF221" s="13">
        <f t="shared" si="1181"/>
        <v>0</v>
      </c>
      <c r="DG221" s="13">
        <f t="shared" si="1182"/>
        <v>0</v>
      </c>
      <c r="DH221" s="13">
        <f t="shared" si="1183"/>
        <v>0</v>
      </c>
      <c r="DI221" s="13">
        <f t="shared" si="1184"/>
        <v>0</v>
      </c>
      <c r="DJ221" s="13">
        <f t="shared" si="1184"/>
        <v>0</v>
      </c>
      <c r="DK221" s="13">
        <f t="shared" si="1146"/>
        <v>0</v>
      </c>
      <c r="DL221" s="13">
        <f t="shared" si="1185"/>
        <v>0</v>
      </c>
      <c r="DM221" s="13">
        <f t="shared" si="1185"/>
        <v>0</v>
      </c>
      <c r="DN221" s="13">
        <f t="shared" si="1147"/>
        <v>0</v>
      </c>
      <c r="DO221" s="13">
        <f t="shared" si="1186"/>
        <v>0</v>
      </c>
      <c r="DP221" s="13">
        <f t="shared" si="1186"/>
        <v>0</v>
      </c>
      <c r="DQ221" s="13">
        <f t="shared" si="1148"/>
        <v>0</v>
      </c>
      <c r="DR221" s="13">
        <f t="shared" si="1187"/>
        <v>0</v>
      </c>
      <c r="DS221" s="13">
        <f t="shared" si="1188"/>
        <v>0</v>
      </c>
      <c r="DT221" s="13">
        <f t="shared" si="1189"/>
        <v>0</v>
      </c>
      <c r="DU221" s="13">
        <f t="shared" si="1190"/>
        <v>0</v>
      </c>
      <c r="DV221" s="13">
        <f t="shared" si="1190"/>
        <v>0</v>
      </c>
      <c r="DW221" s="13">
        <f t="shared" si="1149"/>
        <v>0</v>
      </c>
      <c r="DX221" s="13">
        <f t="shared" si="1191"/>
        <v>0</v>
      </c>
      <c r="DY221" s="13">
        <f t="shared" si="1191"/>
        <v>0</v>
      </c>
      <c r="DZ221" s="13">
        <f t="shared" si="1150"/>
        <v>0</v>
      </c>
      <c r="EA221" s="13">
        <f t="shared" si="1192"/>
        <v>0</v>
      </c>
      <c r="EB221" s="13">
        <f t="shared" si="1192"/>
        <v>0</v>
      </c>
      <c r="EC221" s="13">
        <f t="shared" si="1151"/>
        <v>0</v>
      </c>
      <c r="ED221" s="13">
        <f t="shared" si="1193"/>
        <v>0</v>
      </c>
      <c r="EE221" s="13">
        <f t="shared" si="1194"/>
        <v>0</v>
      </c>
      <c r="EF221" s="13">
        <f t="shared" si="1195"/>
        <v>0</v>
      </c>
      <c r="EG221" s="13">
        <f t="shared" si="1196"/>
        <v>0</v>
      </c>
      <c r="EH221" s="13">
        <f t="shared" si="1196"/>
        <v>0</v>
      </c>
      <c r="EI221" s="13">
        <f t="shared" si="1152"/>
        <v>0</v>
      </c>
      <c r="EJ221" s="13">
        <f t="shared" si="1197"/>
        <v>0</v>
      </c>
      <c r="EK221" s="13">
        <f t="shared" si="1197"/>
        <v>0</v>
      </c>
      <c r="EL221" s="13">
        <f t="shared" si="1153"/>
        <v>0</v>
      </c>
      <c r="EM221" s="13">
        <f t="shared" si="1198"/>
        <v>0</v>
      </c>
      <c r="EN221" s="13">
        <f t="shared" si="1198"/>
        <v>0</v>
      </c>
      <c r="EO221" s="13">
        <f t="shared" si="1154"/>
        <v>0</v>
      </c>
      <c r="EP221" s="13">
        <f t="shared" si="1199"/>
        <v>0</v>
      </c>
      <c r="EQ221" s="13">
        <f t="shared" si="1200"/>
        <v>0</v>
      </c>
      <c r="ER221" s="13">
        <f t="shared" si="1201"/>
        <v>0</v>
      </c>
      <c r="ES221" s="602"/>
    </row>
    <row r="222" spans="2:149" hidden="1" collapsed="1" x14ac:dyDescent="0.25">
      <c r="B222" s="601"/>
      <c r="D222" s="602" t="str">
        <f t="shared" si="1202"/>
        <v/>
      </c>
      <c r="E222" t="str">
        <f>"Total "&amp;F201</f>
        <v>Total G&amp;A</v>
      </c>
      <c r="H222" s="15">
        <f>SUM(H203:H221)</f>
        <v>0</v>
      </c>
      <c r="I222" s="15">
        <f ca="1">SUM(I203:I221)</f>
        <v>0</v>
      </c>
      <c r="J222" s="15">
        <f ca="1">SUM(J203:J221)</f>
        <v>0</v>
      </c>
      <c r="L222" s="15">
        <f>SUM(L203:L221)</f>
        <v>0</v>
      </c>
      <c r="M222" s="15">
        <f ca="1">SUM(M203:M221)</f>
        <v>0</v>
      </c>
      <c r="N222" s="15">
        <f ca="1">SUM(N203:N221)</f>
        <v>0</v>
      </c>
      <c r="P222" s="15">
        <f>SUM(P203:P221)</f>
        <v>0</v>
      </c>
      <c r="Q222" s="15">
        <f ca="1">SUM(Q203:Q221)</f>
        <v>0</v>
      </c>
      <c r="R222" s="15">
        <f ca="1">SUM(R203:R221)</f>
        <v>0</v>
      </c>
      <c r="S222" s="602"/>
      <c r="U222" s="601"/>
      <c r="V222" s="15">
        <f>SUM(V203:V221)</f>
        <v>0</v>
      </c>
      <c r="W222" s="15">
        <f t="shared" ref="W222:AI222" si="1208">SUM(W203:W221)</f>
        <v>0</v>
      </c>
      <c r="X222" s="15">
        <f t="shared" si="1208"/>
        <v>0</v>
      </c>
      <c r="Y222" s="15">
        <f t="shared" si="1208"/>
        <v>0</v>
      </c>
      <c r="Z222" s="15">
        <f t="shared" si="1208"/>
        <v>0</v>
      </c>
      <c r="AA222" s="15">
        <f t="shared" si="1208"/>
        <v>0</v>
      </c>
      <c r="AB222" s="15">
        <f t="shared" si="1208"/>
        <v>0</v>
      </c>
      <c r="AC222" s="15">
        <f t="shared" si="1208"/>
        <v>0</v>
      </c>
      <c r="AD222" s="15">
        <f t="shared" si="1208"/>
        <v>0</v>
      </c>
      <c r="AE222" s="15">
        <f t="shared" si="1208"/>
        <v>0</v>
      </c>
      <c r="AF222" s="825">
        <f t="shared" si="1208"/>
        <v>0</v>
      </c>
      <c r="AG222" s="15">
        <f t="shared" si="1208"/>
        <v>0</v>
      </c>
      <c r="AH222" s="15">
        <f t="shared" si="1208"/>
        <v>0</v>
      </c>
      <c r="AI222" s="825">
        <f t="shared" si="1208"/>
        <v>0</v>
      </c>
      <c r="AJ222" s="602"/>
      <c r="AL222" s="601"/>
      <c r="AM222" s="883">
        <f>SUM(AM203:AM221)</f>
        <v>0</v>
      </c>
      <c r="AN222" s="15">
        <f>SUM(AN203:AN221)</f>
        <v>0</v>
      </c>
      <c r="AO222" s="602"/>
      <c r="AR222" s="601" t="str">
        <f t="shared" si="1203"/>
        <v/>
      </c>
      <c r="AS222" t="str">
        <f t="shared" si="1173"/>
        <v/>
      </c>
      <c r="AT222" s="602" t="str">
        <f t="shared" si="1112"/>
        <v/>
      </c>
      <c r="AU222" t="str">
        <f t="shared" si="1174"/>
        <v>Total G&amp;A</v>
      </c>
      <c r="AV222" t="str">
        <f t="shared" si="1175"/>
        <v/>
      </c>
      <c r="AX222" s="15">
        <f>SUM(AX203:AX221)</f>
        <v>0</v>
      </c>
      <c r="AY222" s="15">
        <f t="shared" ref="AY222:BN222" si="1209">SUM(AY203:AY221)</f>
        <v>0</v>
      </c>
      <c r="AZ222" s="15">
        <f t="shared" si="1209"/>
        <v>0</v>
      </c>
      <c r="BA222" s="15">
        <f t="shared" si="1209"/>
        <v>0</v>
      </c>
      <c r="BB222" s="15">
        <f t="shared" si="1209"/>
        <v>0</v>
      </c>
      <c r="BC222" s="15">
        <f t="shared" si="1209"/>
        <v>0</v>
      </c>
      <c r="BD222" s="15">
        <f t="shared" si="1209"/>
        <v>0</v>
      </c>
      <c r="BE222" s="15">
        <f t="shared" si="1209"/>
        <v>0</v>
      </c>
      <c r="BF222" s="15">
        <f t="shared" si="1209"/>
        <v>0</v>
      </c>
      <c r="BG222" s="15">
        <f t="shared" si="1209"/>
        <v>0</v>
      </c>
      <c r="BH222" s="15">
        <f t="shared" si="1209"/>
        <v>0</v>
      </c>
      <c r="BI222" s="15">
        <f t="shared" si="1209"/>
        <v>0</v>
      </c>
      <c r="BJ222" s="15">
        <f t="shared" si="1209"/>
        <v>0</v>
      </c>
      <c r="BK222" s="15">
        <f t="shared" si="1209"/>
        <v>0</v>
      </c>
      <c r="BL222" s="15">
        <f t="shared" si="1209"/>
        <v>0</v>
      </c>
      <c r="BM222" s="15">
        <f t="shared" si="1209"/>
        <v>0</v>
      </c>
      <c r="BN222" s="15">
        <f t="shared" si="1209"/>
        <v>0</v>
      </c>
      <c r="BO222" s="15">
        <f t="shared" ref="BO222:BP222" si="1210">SUM(BO203:BO221)</f>
        <v>0</v>
      </c>
      <c r="BP222" s="15">
        <f t="shared" si="1210"/>
        <v>0</v>
      </c>
      <c r="BQ222" s="602"/>
      <c r="BS222" s="617">
        <f t="shared" ref="BS222:CN222" si="1211">SUM(BS203:BS221)</f>
        <v>0</v>
      </c>
      <c r="BT222" s="15">
        <f t="shared" si="1211"/>
        <v>0</v>
      </c>
      <c r="BU222" s="15">
        <f t="shared" si="1211"/>
        <v>0</v>
      </c>
      <c r="BV222" s="15">
        <f t="shared" si="1211"/>
        <v>0</v>
      </c>
      <c r="BW222" s="15">
        <f t="shared" ref="BW222" si="1212">SUM(BW203:BW221)</f>
        <v>0</v>
      </c>
      <c r="BX222" s="15">
        <f t="shared" si="1211"/>
        <v>0</v>
      </c>
      <c r="BY222" s="15">
        <f t="shared" ref="BY222" si="1213">SUM(BY203:BY221)</f>
        <v>0</v>
      </c>
      <c r="BZ222" s="15">
        <f t="shared" si="1211"/>
        <v>0</v>
      </c>
      <c r="CA222" s="15">
        <f t="shared" ref="CA222" si="1214">SUM(CA203:CA221)</f>
        <v>0</v>
      </c>
      <c r="CB222" s="15">
        <f t="shared" si="1211"/>
        <v>0</v>
      </c>
      <c r="CC222" s="15">
        <f t="shared" ref="CC222" si="1215">SUM(CC203:CC221)</f>
        <v>0</v>
      </c>
      <c r="CD222" s="15">
        <f t="shared" si="1211"/>
        <v>0</v>
      </c>
      <c r="CE222" s="15">
        <f t="shared" ref="CE222" si="1216">SUM(CE203:CE221)</f>
        <v>0</v>
      </c>
      <c r="CF222" s="15">
        <f t="shared" si="1211"/>
        <v>0</v>
      </c>
      <c r="CG222" s="15">
        <f t="shared" ref="CG222" si="1217">SUM(CG203:CG221)</f>
        <v>0</v>
      </c>
      <c r="CH222" s="15">
        <f t="shared" si="1211"/>
        <v>0</v>
      </c>
      <c r="CI222" s="15">
        <f t="shared" ref="CI222" si="1218">SUM(CI203:CI221)</f>
        <v>0</v>
      </c>
      <c r="CJ222" s="15">
        <f t="shared" si="1211"/>
        <v>0</v>
      </c>
      <c r="CK222" s="15">
        <f t="shared" ref="CK222" si="1219">SUM(CK203:CK221)</f>
        <v>0</v>
      </c>
      <c r="CL222" s="15">
        <f t="shared" si="1211"/>
        <v>0</v>
      </c>
      <c r="CM222" s="15">
        <f t="shared" ref="CM222" si="1220">SUM(CM203:CM221)</f>
        <v>0</v>
      </c>
      <c r="CN222" s="15">
        <f t="shared" si="1211"/>
        <v>0</v>
      </c>
      <c r="CO222" s="618">
        <f t="shared" ref="CO222" si="1221">SUM(CO203:CO221)</f>
        <v>0</v>
      </c>
      <c r="CQ222" s="601"/>
      <c r="CR222" t="str">
        <f t="shared" si="1136"/>
        <v/>
      </c>
      <c r="CS222" s="602" t="e">
        <f t="shared" ref="CS222:CS260" si="1222">IF($CR222&lt;=30,"",INDEX(Opex_expense_Type,MATCH($CR222,Index_card_code,0)))</f>
        <v>#N/A</v>
      </c>
      <c r="CT222" t="str">
        <f t="shared" si="1137"/>
        <v>Total G&amp;A</v>
      </c>
      <c r="CU222" t="str">
        <f t="shared" si="1138"/>
        <v/>
      </c>
      <c r="CW222" s="15">
        <f t="shared" ref="CW222:CX222" si="1223">SUM(CW203:CW221)</f>
        <v>0</v>
      </c>
      <c r="CX222" s="15">
        <f t="shared" si="1223"/>
        <v>0</v>
      </c>
      <c r="CY222" s="15">
        <f t="shared" ref="CY222:DA222" si="1224">SUM(CY203:CY221)</f>
        <v>0</v>
      </c>
      <c r="CZ222" s="15">
        <f t="shared" si="1224"/>
        <v>0</v>
      </c>
      <c r="DA222" s="15">
        <f t="shared" si="1224"/>
        <v>0</v>
      </c>
      <c r="DB222" s="15">
        <f t="shared" ref="DB222" si="1225">SUM(DB203:DB221)</f>
        <v>0</v>
      </c>
      <c r="DC222" s="15">
        <f t="shared" ref="DC222:DE222" si="1226">SUM(DC203:DC221)</f>
        <v>0</v>
      </c>
      <c r="DD222" s="15">
        <f t="shared" si="1226"/>
        <v>0</v>
      </c>
      <c r="DE222" s="15">
        <f t="shared" si="1226"/>
        <v>0</v>
      </c>
      <c r="DF222" s="15">
        <f t="shared" ref="DF222:DH222" si="1227">SUM(DF203:DF221)</f>
        <v>0</v>
      </c>
      <c r="DG222" s="15">
        <f t="shared" si="1227"/>
        <v>0</v>
      </c>
      <c r="DH222" s="15">
        <f t="shared" si="1227"/>
        <v>0</v>
      </c>
      <c r="DI222" s="15">
        <f t="shared" ref="DI222:DK222" si="1228">SUM(DI203:DI221)</f>
        <v>0</v>
      </c>
      <c r="DJ222" s="15">
        <f t="shared" si="1228"/>
        <v>0</v>
      </c>
      <c r="DK222" s="15">
        <f t="shared" si="1228"/>
        <v>0</v>
      </c>
      <c r="DL222" s="15">
        <f t="shared" ref="DL222:DN222" si="1229">SUM(DL203:DL221)</f>
        <v>0</v>
      </c>
      <c r="DM222" s="15">
        <f t="shared" si="1229"/>
        <v>0</v>
      </c>
      <c r="DN222" s="15">
        <f t="shared" si="1229"/>
        <v>0</v>
      </c>
      <c r="DO222" s="15">
        <f t="shared" ref="DO222:DQ222" si="1230">SUM(DO203:DO221)</f>
        <v>0</v>
      </c>
      <c r="DP222" s="15">
        <f t="shared" si="1230"/>
        <v>0</v>
      </c>
      <c r="DQ222" s="15">
        <f t="shared" si="1230"/>
        <v>0</v>
      </c>
      <c r="DR222" s="15">
        <f t="shared" ref="DR222:DS222" si="1231">SUM(DR203:DR221)</f>
        <v>0</v>
      </c>
      <c r="DS222" s="15">
        <f t="shared" si="1231"/>
        <v>0</v>
      </c>
      <c r="DT222" s="15">
        <f t="shared" ref="DT222:DW222" si="1232">SUM(DT203:DT221)</f>
        <v>0</v>
      </c>
      <c r="DU222" s="15">
        <f t="shared" si="1232"/>
        <v>0</v>
      </c>
      <c r="DV222" s="15">
        <f t="shared" si="1232"/>
        <v>0</v>
      </c>
      <c r="DW222" s="15">
        <f t="shared" si="1232"/>
        <v>0</v>
      </c>
      <c r="DX222" s="15">
        <f t="shared" ref="DX222:DZ222" si="1233">SUM(DX203:DX221)</f>
        <v>0</v>
      </c>
      <c r="DY222" s="15">
        <f t="shared" si="1233"/>
        <v>0</v>
      </c>
      <c r="DZ222" s="15">
        <f t="shared" si="1233"/>
        <v>0</v>
      </c>
      <c r="EA222" s="15">
        <f t="shared" ref="EA222:EC222" si="1234">SUM(EA203:EA221)</f>
        <v>0</v>
      </c>
      <c r="EB222" s="15">
        <f t="shared" si="1234"/>
        <v>0</v>
      </c>
      <c r="EC222" s="15">
        <f t="shared" si="1234"/>
        <v>0</v>
      </c>
      <c r="ED222" s="15">
        <f t="shared" ref="ED222:EE222" si="1235">SUM(ED203:ED221)</f>
        <v>0</v>
      </c>
      <c r="EE222" s="15">
        <f t="shared" si="1235"/>
        <v>0</v>
      </c>
      <c r="EF222" s="15">
        <f t="shared" ref="EF222:EI222" si="1236">SUM(EF203:EF221)</f>
        <v>0</v>
      </c>
      <c r="EG222" s="15">
        <f t="shared" si="1236"/>
        <v>0</v>
      </c>
      <c r="EH222" s="15">
        <f t="shared" si="1236"/>
        <v>0</v>
      </c>
      <c r="EI222" s="15">
        <f t="shared" si="1236"/>
        <v>0</v>
      </c>
      <c r="EJ222" s="15">
        <f t="shared" ref="EJ222:EL222" si="1237">SUM(EJ203:EJ221)</f>
        <v>0</v>
      </c>
      <c r="EK222" s="15">
        <f t="shared" si="1237"/>
        <v>0</v>
      </c>
      <c r="EL222" s="15">
        <f t="shared" si="1237"/>
        <v>0</v>
      </c>
      <c r="EM222" s="15">
        <f t="shared" ref="EM222:EO222" si="1238">SUM(EM203:EM221)</f>
        <v>0</v>
      </c>
      <c r="EN222" s="15">
        <f t="shared" si="1238"/>
        <v>0</v>
      </c>
      <c r="EO222" s="15">
        <f t="shared" si="1238"/>
        <v>0</v>
      </c>
      <c r="EP222" s="15">
        <f t="shared" ref="EP222" si="1239">SUM(EP203:EP221)</f>
        <v>0</v>
      </c>
      <c r="EQ222" s="15">
        <f t="shared" ref="EQ222:ER222" si="1240">SUM(EQ203:EQ221)</f>
        <v>0</v>
      </c>
      <c r="ER222" s="15">
        <f t="shared" si="1240"/>
        <v>0</v>
      </c>
      <c r="ES222" s="602"/>
    </row>
    <row r="223" spans="2:149" hidden="1" x14ac:dyDescent="0.25">
      <c r="B223" s="601"/>
      <c r="D223" s="602" t="str">
        <f t="shared" si="1202"/>
        <v/>
      </c>
      <c r="J223" s="120"/>
      <c r="N223" s="120"/>
      <c r="R223" s="120"/>
      <c r="S223" s="602"/>
      <c r="U223" s="601"/>
      <c r="AF223" s="19"/>
      <c r="AI223" s="19"/>
      <c r="AJ223" s="602"/>
      <c r="AL223" s="601"/>
      <c r="AO223" s="602"/>
      <c r="AR223" s="601" t="str">
        <f t="shared" si="1203"/>
        <v/>
      </c>
      <c r="AS223" t="str">
        <f t="shared" si="1173"/>
        <v/>
      </c>
      <c r="AT223" s="602" t="str">
        <f t="shared" si="1112"/>
        <v/>
      </c>
      <c r="AU223" t="str">
        <f t="shared" si="1174"/>
        <v/>
      </c>
      <c r="AV223" t="str">
        <f t="shared" si="1175"/>
        <v/>
      </c>
      <c r="BQ223" s="602"/>
      <c r="BS223" s="601"/>
      <c r="CO223" s="602"/>
      <c r="CQ223" s="601"/>
      <c r="CR223" t="str">
        <f t="shared" si="1136"/>
        <v/>
      </c>
      <c r="CS223" s="602" t="str">
        <f>IFERROR(IF($CR223&lt;=30,"",INDEX(Opex_expense_Type,MATCH($CR223,Index_card_code,0))),"")</f>
        <v/>
      </c>
      <c r="CT223" t="str">
        <f t="shared" si="1137"/>
        <v/>
      </c>
      <c r="CU223" t="str">
        <f t="shared" si="1138"/>
        <v/>
      </c>
      <c r="ES223" s="602"/>
    </row>
    <row r="224" spans="2:149" hidden="1" x14ac:dyDescent="0.25">
      <c r="B224" s="601"/>
      <c r="D224" s="602" t="str">
        <f t="shared" si="1202"/>
        <v/>
      </c>
      <c r="J224" s="120"/>
      <c r="N224" s="120"/>
      <c r="R224" s="120"/>
      <c r="S224" s="602"/>
      <c r="U224" s="601"/>
      <c r="AF224" s="19"/>
      <c r="AI224" s="19"/>
      <c r="AJ224" s="602"/>
      <c r="AL224" s="601"/>
      <c r="AO224" s="602"/>
      <c r="AR224" s="601" t="str">
        <f t="shared" si="1203"/>
        <v/>
      </c>
      <c r="AS224" t="str">
        <f t="shared" si="1173"/>
        <v/>
      </c>
      <c r="AT224" s="602" t="str">
        <f t="shared" si="1112"/>
        <v/>
      </c>
      <c r="AU224" t="str">
        <f t="shared" si="1174"/>
        <v/>
      </c>
      <c r="AV224" t="str">
        <f t="shared" si="1175"/>
        <v/>
      </c>
      <c r="BQ224" s="602"/>
      <c r="BS224" s="601"/>
      <c r="CO224" s="602"/>
      <c r="CQ224" s="601"/>
      <c r="CR224" t="str">
        <f t="shared" si="1136"/>
        <v/>
      </c>
      <c r="CS224" s="602" t="str">
        <f>IFERROR(IF($CR224&lt;=30,"",INDEX(Opex_expense_Type,MATCH($CR224,Index_card_code,0))),"")</f>
        <v/>
      </c>
      <c r="CT224" t="str">
        <f t="shared" si="1137"/>
        <v/>
      </c>
      <c r="CU224" t="str">
        <f t="shared" si="1138"/>
        <v/>
      </c>
      <c r="ES224" s="602"/>
    </row>
    <row r="225" spans="2:149" hidden="1" x14ac:dyDescent="0.25">
      <c r="B225" s="601"/>
      <c r="D225" s="602" t="str">
        <f t="shared" si="1202"/>
        <v/>
      </c>
      <c r="J225" s="120"/>
      <c r="N225" s="120"/>
      <c r="R225" s="120"/>
      <c r="S225" s="602"/>
      <c r="U225" s="601"/>
      <c r="AF225" s="19"/>
      <c r="AI225" s="19"/>
      <c r="AJ225" s="602"/>
      <c r="AL225" s="601"/>
      <c r="AO225" s="602"/>
      <c r="AR225" s="601" t="str">
        <f t="shared" si="1203"/>
        <v/>
      </c>
      <c r="AS225" t="str">
        <f t="shared" si="1173"/>
        <v/>
      </c>
      <c r="AT225" s="602" t="str">
        <f t="shared" si="1112"/>
        <v/>
      </c>
      <c r="AU225" t="str">
        <f t="shared" si="1174"/>
        <v/>
      </c>
      <c r="AV225" t="str">
        <f t="shared" si="1175"/>
        <v/>
      </c>
      <c r="BQ225" s="602"/>
      <c r="BS225" s="601"/>
      <c r="CO225" s="602"/>
      <c r="CQ225" s="601"/>
      <c r="CR225" t="str">
        <f t="shared" si="1136"/>
        <v/>
      </c>
      <c r="CS225" s="602" t="str">
        <f>IFERROR(IF($CR225&lt;=30,"",INDEX(Opex_expense_Type,MATCH($CR225,Index_card_code,0))),"")</f>
        <v/>
      </c>
      <c r="CT225" t="str">
        <f t="shared" si="1137"/>
        <v/>
      </c>
      <c r="CU225" t="str">
        <f t="shared" si="1138"/>
        <v/>
      </c>
      <c r="ES225" s="602"/>
    </row>
    <row r="226" spans="2:149" hidden="1" x14ac:dyDescent="0.25">
      <c r="B226" s="601"/>
      <c r="D226" s="602" t="str">
        <f t="shared" si="1202"/>
        <v/>
      </c>
      <c r="F226" t="s">
        <v>22</v>
      </c>
      <c r="J226" s="120"/>
      <c r="N226" s="120"/>
      <c r="R226" s="120"/>
      <c r="S226" s="602"/>
      <c r="U226" s="601"/>
      <c r="AF226" s="19"/>
      <c r="AI226" s="19"/>
      <c r="AJ226" s="602"/>
      <c r="AL226" s="601"/>
      <c r="AO226" s="602"/>
      <c r="AR226" s="601" t="str">
        <f t="shared" si="1203"/>
        <v/>
      </c>
      <c r="AS226" t="str">
        <f t="shared" si="1173"/>
        <v/>
      </c>
      <c r="AT226" s="602" t="str">
        <f t="shared" si="1112"/>
        <v/>
      </c>
      <c r="AU226" t="str">
        <f t="shared" si="1174"/>
        <v/>
      </c>
      <c r="AV226" t="str">
        <f t="shared" si="1175"/>
        <v>Administration &amp; General INC</v>
      </c>
      <c r="BQ226" s="602"/>
      <c r="BS226" s="601"/>
      <c r="CO226" s="602"/>
      <c r="CQ226" s="601"/>
      <c r="CR226" t="str">
        <f t="shared" si="1136"/>
        <v/>
      </c>
      <c r="CS226" s="602" t="str">
        <f>IFERROR(IF($CR226&lt;=30,"",INDEX(Opex_expense_Type,MATCH($CR226,Index_card_code,0))),"")</f>
        <v/>
      </c>
      <c r="CT226" t="str">
        <f t="shared" si="1137"/>
        <v/>
      </c>
      <c r="CU226" t="str">
        <f t="shared" si="1138"/>
        <v>Administration &amp; General INC</v>
      </c>
      <c r="ES226" s="602"/>
    </row>
    <row r="227" spans="2:149" ht="15.75" hidden="1" thickBot="1" x14ac:dyDescent="0.3">
      <c r="B227" s="601"/>
      <c r="C227" s="23"/>
      <c r="D227" s="602" t="str">
        <f t="shared" si="1202"/>
        <v/>
      </c>
      <c r="F227" t="str">
        <f t="shared" ref="F227:F242" si="1241">IFERROR(INDEX(Index_Card_name,MATCH($C227,Index_card_code,0)),"")</f>
        <v/>
      </c>
      <c r="H227" s="14">
        <f>P227</f>
        <v>0</v>
      </c>
      <c r="I227" s="14">
        <f ca="1">SUMIF(Cards_selection_BPL,$C227,INDIRECT(Index!$P$16))</f>
        <v>0</v>
      </c>
      <c r="J227" s="122">
        <f ca="1">-H227+I227</f>
        <v>0</v>
      </c>
      <c r="L227" s="14">
        <f>P227</f>
        <v>0</v>
      </c>
      <c r="M227" s="14">
        <f ca="1">I227</f>
        <v>0</v>
      </c>
      <c r="N227" s="122">
        <f ca="1">-L227+M227</f>
        <v>0</v>
      </c>
      <c r="P227" s="14">
        <f>SUMIFS($X227:$AI227,$X$6:$AI$6,"="&amp;month_of_report)</f>
        <v>0</v>
      </c>
      <c r="Q227" s="14">
        <f ca="1">M227</f>
        <v>0</v>
      </c>
      <c r="R227" s="122">
        <f ca="1">-P227+Q227</f>
        <v>0</v>
      </c>
      <c r="S227" s="602"/>
      <c r="U227" s="601"/>
      <c r="V227" s="66"/>
      <c r="W227" s="66"/>
      <c r="X227" s="14">
        <f t="shared" ref="X227:X242" si="1242">IF(X$6&lt;=month_of_report,(SUMIF(Cards_Selection,$C227,TB_Balance_01)),0)</f>
        <v>0</v>
      </c>
      <c r="Y227" s="14">
        <f>IF(Y$6&lt;=month_of_report,(SUMIF(Cards_Selection,$C227,TB_Balance_02)),0)</f>
        <v>0</v>
      </c>
      <c r="Z227" s="14">
        <f>IF(Z$6&lt;=month_of_report,(SUMIF(Cards_Selection,$C227,TB_Balance_03)),0)</f>
        <v>0</v>
      </c>
      <c r="AA227" s="14">
        <f>IF(AA$6&lt;=month_of_report,(SUMIF(Cards_Selection,$C227,TB_Balance_04)),0)</f>
        <v>0</v>
      </c>
      <c r="AB227" s="14">
        <f>IF(AB$6&lt;=month_of_report,(SUMIF(Cards_Selection,$C227,TB_Balance_05)),0)</f>
        <v>0</v>
      </c>
      <c r="AC227" s="14">
        <f>IF(AC$6&lt;=month_of_report,(SUMIF(Cards_Selection,$C227,TB_Balance_06)),0)</f>
        <v>0</v>
      </c>
      <c r="AD227" s="14">
        <f>IF(AD$6&lt;=month_of_report,(SUMIF(Cards_Selection,$C227,TB_Balance_07)),0)</f>
        <v>0</v>
      </c>
      <c r="AE227" s="14">
        <f>IF(AE$6&lt;=month_of_report,(SUMIF(Cards_Selection,$C227,TB_Balance_08)),0)</f>
        <v>0</v>
      </c>
      <c r="AF227" s="826">
        <f>IF(AF$6&lt;=month_of_report,(SUMIF(Cards_Selection,$C227,TB_Balance_09)),0)</f>
        <v>0</v>
      </c>
      <c r="AG227" s="14">
        <f>IF(AG$6&lt;=month_of_report,(SUMIF(Cards_Selection,$C227,TB_Balance_10)),0)</f>
        <v>0</v>
      </c>
      <c r="AH227" s="14">
        <f>IF(AH$6&lt;=month_of_report,(SUMIF(Cards_Selection,$C227,TB_Balance_11)),0)</f>
        <v>0</v>
      </c>
      <c r="AI227" s="826">
        <f>IF(AI$6&lt;=month_of_report,(SUMIF(Cards_Selection,$C227,TB_Balance_12)),0)</f>
        <v>0</v>
      </c>
      <c r="AJ227" s="602"/>
      <c r="AL227" s="601"/>
      <c r="AM227" s="884">
        <f>P227</f>
        <v>0</v>
      </c>
      <c r="AN227" s="14">
        <f t="shared" ref="AN227:AN242" si="1243">IF(AN$6&lt;=month_of_report,(SUMIF(Cards_Selection,$C227,TB_Balance_12_Nis)),0)</f>
        <v>0</v>
      </c>
      <c r="AO227" s="602"/>
      <c r="AR227" s="601" t="str">
        <f t="shared" si="1203"/>
        <v/>
      </c>
      <c r="AS227" t="str">
        <f t="shared" si="1173"/>
        <v/>
      </c>
      <c r="AT227" s="602" t="str">
        <f t="shared" si="1112"/>
        <v/>
      </c>
      <c r="AU227" t="str">
        <f t="shared" si="1174"/>
        <v/>
      </c>
      <c r="AV227" t="str">
        <f t="shared" si="1175"/>
        <v/>
      </c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02"/>
      <c r="BS227" s="619">
        <f t="shared" ref="BS227:CN242" si="1244">INDEX($AZ227:$BN227,MATCH(BS$6,$AZ$6:$BN$6,0))</f>
        <v>0</v>
      </c>
      <c r="BT227" s="14">
        <f t="shared" si="1244"/>
        <v>0</v>
      </c>
      <c r="BU227" s="14">
        <f>BT227</f>
        <v>0</v>
      </c>
      <c r="BV227" s="14">
        <f t="shared" si="1244"/>
        <v>0</v>
      </c>
      <c r="BW227" s="14">
        <f>BV227</f>
        <v>0</v>
      </c>
      <c r="BX227" s="14">
        <f t="shared" si="1244"/>
        <v>0</v>
      </c>
      <c r="BY227" s="14">
        <f>BX227</f>
        <v>0</v>
      </c>
      <c r="BZ227" s="14">
        <f t="shared" si="1244"/>
        <v>0</v>
      </c>
      <c r="CA227" s="14">
        <f>BZ227</f>
        <v>0</v>
      </c>
      <c r="CB227" s="14">
        <f t="shared" si="1244"/>
        <v>0</v>
      </c>
      <c r="CC227" s="14">
        <f>CB227</f>
        <v>0</v>
      </c>
      <c r="CD227" s="14">
        <f t="shared" si="1244"/>
        <v>0</v>
      </c>
      <c r="CE227" s="14">
        <f>CD227</f>
        <v>0</v>
      </c>
      <c r="CF227" s="14">
        <f t="shared" si="1244"/>
        <v>0</v>
      </c>
      <c r="CG227" s="14">
        <f>CF227</f>
        <v>0</v>
      </c>
      <c r="CH227" s="14">
        <f t="shared" si="1244"/>
        <v>0</v>
      </c>
      <c r="CI227" s="14">
        <f>CH227</f>
        <v>0</v>
      </c>
      <c r="CJ227" s="14">
        <f t="shared" si="1244"/>
        <v>0</v>
      </c>
      <c r="CK227" s="14">
        <f>CJ227</f>
        <v>0</v>
      </c>
      <c r="CL227" s="14">
        <f t="shared" si="1244"/>
        <v>0</v>
      </c>
      <c r="CM227" s="14">
        <f>CL227</f>
        <v>0</v>
      </c>
      <c r="CN227" s="14">
        <f t="shared" si="1244"/>
        <v>0</v>
      </c>
      <c r="CO227" s="620">
        <f>CN227</f>
        <v>0</v>
      </c>
      <c r="CQ227" s="601"/>
      <c r="CR227" t="str">
        <f t="shared" si="1136"/>
        <v/>
      </c>
      <c r="CS227" s="602" t="str">
        <f>IFERROR(IF($CR227&lt;=30,"",INDEX(Opex_expense_Type,MATCH($CR227,Index_card_code,0))),"")</f>
        <v/>
      </c>
      <c r="CT227" t="str">
        <f t="shared" si="1137"/>
        <v/>
      </c>
      <c r="CU227" t="str">
        <f t="shared" si="1138"/>
        <v/>
      </c>
      <c r="CW227" s="14">
        <f>SUMIFS(TB_Balance_01,TB_Entity,CW$7,Cards_Selection,$C227)</f>
        <v>0</v>
      </c>
      <c r="CX227" s="14">
        <f>SUMIFS(TB_Balance_01,TB_Entity,CX$7,Cards_Selection,$C227)</f>
        <v>0</v>
      </c>
      <c r="CY227" s="14">
        <f t="shared" ref="CY227:CY242" si="1245">IF(CY$6&lt;=month_of_report,(IFERROR(INDEX($X$8:$AI$277,MATCH($CR227,$C$8:$C$277,0),MATCH(CY$6,$X$6:$AI$6,0)),0)),0)</f>
        <v>0</v>
      </c>
      <c r="CZ227" s="14">
        <f>SUMIFS(TB_Balance_02,TB_Entity,CZ$7,Cards_Selection,$C227)</f>
        <v>0</v>
      </c>
      <c r="DA227" s="14">
        <f>SUMIFS(TB_Balance_02,TB_Entity,DA$7,Cards_Selection,$C227)</f>
        <v>0</v>
      </c>
      <c r="DB227" s="14">
        <f t="shared" ref="DB227:DB242" si="1246">IF(DB$6&lt;=month_of_report,(IFERROR(INDEX($X$8:$AI$277,MATCH($CR227,$C$8:$C$277,0),MATCH(DB$6,$X$6:$AI$6,0)),0)),0)</f>
        <v>0</v>
      </c>
      <c r="DC227" s="14">
        <f>SUMIFS(TB_Balance_03,TB_Entity,DC$7,Cards_Selection,$C227)</f>
        <v>0</v>
      </c>
      <c r="DD227" s="14">
        <f>SUMIFS(TB_Balance_03,TB_Entity,DD$7,Cards_Selection,$C227)</f>
        <v>0</v>
      </c>
      <c r="DE227" s="14">
        <f t="shared" ref="DE227:DE242" si="1247">IF(DE$6&lt;=month_of_report,(IFERROR(INDEX($X$8:$AI$277,MATCH($CR227,$C$8:$C$277,0),MATCH(DE$6,$X$6:$AI$6,0)),0)),0)</f>
        <v>0</v>
      </c>
      <c r="DF227" s="14">
        <f>DC227</f>
        <v>0</v>
      </c>
      <c r="DG227" s="14">
        <f>DD227</f>
        <v>0</v>
      </c>
      <c r="DH227" s="14">
        <f>DE227</f>
        <v>0</v>
      </c>
      <c r="DI227" s="14">
        <f>SUMIFS(TB_Balance_04,TB_Entity,DI$7,Cards_Selection,$C227)</f>
        <v>0</v>
      </c>
      <c r="DJ227" s="14">
        <f>SUMIFS(TB_Balance_04,TB_Entity,DJ$7,Cards_Selection,$C227)</f>
        <v>0</v>
      </c>
      <c r="DK227" s="14">
        <f t="shared" ref="DK227:DK242" si="1248">IF(DK$6&lt;=month_of_report,(IFERROR(INDEX($X$8:$AI$277,MATCH($CR227,$C$8:$C$277,0),MATCH(DK$6,$X$6:$AI$6,0)),0)),0)</f>
        <v>0</v>
      </c>
      <c r="DL227" s="14">
        <f>SUMIFS(TB_Balance_05,TB_Entity,DL$7,Cards_Selection,$C227)</f>
        <v>0</v>
      </c>
      <c r="DM227" s="14">
        <f>SUMIFS(TB_Balance_05,TB_Entity,DM$7,Cards_Selection,$C227)</f>
        <v>0</v>
      </c>
      <c r="DN227" s="14">
        <f t="shared" ref="DN227:DN242" si="1249">IF(DN$6&lt;=month_of_report,(IFERROR(INDEX($X$8:$AI$277,MATCH($CR227,$C$8:$C$277,0),MATCH(DN$6,$X$6:$AI$6,0)),0)),0)</f>
        <v>0</v>
      </c>
      <c r="DO227" s="14">
        <f>SUMIFS(TB_Balance_06,TB_Entity,DO$7,Cards_Selection,$C227)</f>
        <v>0</v>
      </c>
      <c r="DP227" s="14">
        <f>SUMIFS(TB_Balance_06,TB_Entity,DP$7,Cards_Selection,$C227)</f>
        <v>0</v>
      </c>
      <c r="DQ227" s="14">
        <f t="shared" ref="DQ227:DQ242" si="1250">IF(DQ$6&lt;=month_of_report,(IFERROR(INDEX($X$8:$AI$277,MATCH($CR227,$C$8:$C$277,0),MATCH(DQ$6,$X$6:$AI$6,0)),0)),0)</f>
        <v>0</v>
      </c>
      <c r="DR227" s="14">
        <f>DO227</f>
        <v>0</v>
      </c>
      <c r="DS227" s="14">
        <f>DP227</f>
        <v>0</v>
      </c>
      <c r="DT227" s="14">
        <f>DQ227</f>
        <v>0</v>
      </c>
      <c r="DU227" s="14">
        <f>SUMIFS(TB_Balance_07,TB_Entity,DU$7,Cards_Selection,$C227)</f>
        <v>0</v>
      </c>
      <c r="DV227" s="14">
        <f>SUMIFS(TB_Balance_07,TB_Entity,DV$7,Cards_Selection,$C227)</f>
        <v>0</v>
      </c>
      <c r="DW227" s="14">
        <f t="shared" ref="DW227:DW242" si="1251">IF(DW$6&lt;=month_of_report,(IFERROR(INDEX($X$8:$AI$277,MATCH($CR227,$C$8:$C$277,0),MATCH(DW$6,$X$6:$AI$6,0)),0)),0)</f>
        <v>0</v>
      </c>
      <c r="DX227" s="14">
        <f>SUMIFS(TB_Balance_08,TB_Entity,DX$7,Cards_Selection,$C227)</f>
        <v>0</v>
      </c>
      <c r="DY227" s="14">
        <f>SUMIFS(TB_Balance_08,TB_Entity,DY$7,Cards_Selection,$C227)</f>
        <v>0</v>
      </c>
      <c r="DZ227" s="14">
        <f t="shared" ref="DZ227:DZ242" si="1252">IF(DZ$6&lt;=month_of_report,(IFERROR(INDEX($X$8:$AI$277,MATCH($CR227,$C$8:$C$277,0),MATCH(DZ$6,$X$6:$AI$6,0)),0)),0)</f>
        <v>0</v>
      </c>
      <c r="EA227" s="14">
        <f>SUMIFS(TB_Balance_09,TB_Entity,EA$7,Cards_Selection,$C227)</f>
        <v>0</v>
      </c>
      <c r="EB227" s="14">
        <f>SUMIFS(TB_Balance_09,TB_Entity,EB$7,Cards_Selection,$C227)</f>
        <v>0</v>
      </c>
      <c r="EC227" s="14">
        <f t="shared" ref="EC227:EC242" si="1253">IF(EC$6&lt;=month_of_report,(IFERROR(INDEX($X$8:$AI$277,MATCH($CR227,$C$8:$C$277,0),MATCH(EC$6,$X$6:$AI$6,0)),0)),0)</f>
        <v>0</v>
      </c>
      <c r="ED227" s="14">
        <f>EA227</f>
        <v>0</v>
      </c>
      <c r="EE227" s="14">
        <f>EB227</f>
        <v>0</v>
      </c>
      <c r="EF227" s="14">
        <f>EC227</f>
        <v>0</v>
      </c>
      <c r="EG227" s="14">
        <f>SUMIFS(TB_Balance_10,TB_Entity,EG$7,Cards_Selection,$C227)</f>
        <v>0</v>
      </c>
      <c r="EH227" s="14">
        <f>SUMIFS(TB_Balance_10,TB_Entity,EH$7,Cards_Selection,$C227)</f>
        <v>0</v>
      </c>
      <c r="EI227" s="14">
        <f t="shared" ref="EI227:EI242" si="1254">IF(EI$6&lt;=month_of_report,(IFERROR(INDEX($X$8:$AI$277,MATCH($CR227,$C$8:$C$277,0),MATCH(EI$6,$X$6:$AI$6,0)),0)),0)</f>
        <v>0</v>
      </c>
      <c r="EJ227" s="14">
        <f>SUMIFS(TB_Balance_11,TB_Entity,EJ$7,Cards_Selection,$C227)</f>
        <v>0</v>
      </c>
      <c r="EK227" s="14">
        <f>SUMIFS(TB_Balance_11,TB_Entity,EK$7,Cards_Selection,$C227)</f>
        <v>0</v>
      </c>
      <c r="EL227" s="14">
        <f t="shared" ref="EL227:EL242" si="1255">IF(EL$6&lt;=month_of_report,(IFERROR(INDEX($X$8:$AI$277,MATCH($CR227,$C$8:$C$277,0),MATCH(EL$6,$X$6:$AI$6,0)),0)),0)</f>
        <v>0</v>
      </c>
      <c r="EM227" s="14">
        <f>SUMIFS(TB_Balance_12,TB_Entity,EM$7,Cards_Selection,$C227)</f>
        <v>0</v>
      </c>
      <c r="EN227" s="14">
        <f>SUMIFS(TB_Balance_12,TB_Entity,EN$7,Cards_Selection,$C227)</f>
        <v>0</v>
      </c>
      <c r="EO227" s="14">
        <f t="shared" ref="EO227:EO242" si="1256">IF(EO$6&lt;=month_of_report,(IFERROR(INDEX($X$8:$AI$277,MATCH($CR227,$C$8:$C$277,0),MATCH(EO$6,$X$6:$AI$6,0)),0)),0)</f>
        <v>0</v>
      </c>
      <c r="EP227" s="14">
        <f>EM227</f>
        <v>0</v>
      </c>
      <c r="EQ227" s="14">
        <f>EN227</f>
        <v>0</v>
      </c>
      <c r="ER227" s="14">
        <f>EO227</f>
        <v>0</v>
      </c>
      <c r="ES227" s="602"/>
    </row>
    <row r="228" spans="2:149" hidden="1" outlineLevel="1" x14ac:dyDescent="0.25">
      <c r="B228" s="601"/>
      <c r="C228" s="23"/>
      <c r="D228" s="602" t="str">
        <f t="shared" si="1202"/>
        <v/>
      </c>
      <c r="F228" t="str">
        <f t="shared" si="1241"/>
        <v/>
      </c>
      <c r="H228" s="9">
        <f t="shared" ref="H228:H242" si="1257">INDEX($X228:$AI228,,MATCH($H$6,$X$6:$AI$6,0))</f>
        <v>0</v>
      </c>
      <c r="I228" s="9">
        <f ca="1">SUMIF(Cards_selection_BPL,$C228,INDIRECT(Index!$P$16))</f>
        <v>0</v>
      </c>
      <c r="J228" s="123">
        <f t="shared" ref="J228:J242" ca="1" si="1258">-H228+I228</f>
        <v>0</v>
      </c>
      <c r="L228" s="9">
        <f t="shared" ref="L228:L242" si="1259">IF(LEFT($L$6,2)="Q1",SUMIFS($X228:$Z228,$X$6:$Z$6,"&lt;="&amp;month_of_report),IF(LEFT($L$6,2)="Q2",SUMIFS($AA228:$AC228,$AA$6:$AC$6,"&lt;="&amp;month_of_report),IF(LEFT($L$6,2)="Q3",SUMIFS($AD228:$AF228,$AD$6:$AF$6,"&lt;="&amp;month_of_report),IF(LEFT($L$6,2)="Q4",SUMIFS($AG228:$AI228,$AG$6:$AI$6,"&lt;="&amp;month_of_report),0))))</f>
        <v>0</v>
      </c>
      <c r="M228" s="9">
        <f ca="1">IF(LEFT($L$6,2)="Q1",SUMIF(Cards_selection_BPL,$C228,INDIRECT(Index!$Q$16)),IF(LEFT($L$6,2)="Q2",SUMIF(Cards_selection_BPL,$C228,INDIRECT(Index!$Q$16))-SUMIF(Cards_selection_BPL,$C228,Balance_bplm_03),IF(LEFT($L$6,2)="Q3",SUMIF(Cards_selection_BPL,$C228,INDIRECT(Index!$Q$16))-SUMIF(Cards_selection_BPL,$C228,Balance_bplm_06),IF(LEFT($L$6,2)="Q4",SUMIF(Cards_selection_BPL,$C228,INDIRECT(Index!$Q$16))-SUMIF(Cards_selection_BPL,$C228,Balance_bplm_09),0))))</f>
        <v>0</v>
      </c>
      <c r="N228" s="123">
        <f t="shared" ref="N228:N242" ca="1" si="1260">-L228+M228</f>
        <v>0</v>
      </c>
      <c r="P228" s="9">
        <f t="shared" ref="P228:P242" si="1261">SUMIFS($X228:$AI228,$X$6:$AI$6,"&lt;="&amp;month_of_report)</f>
        <v>0</v>
      </c>
      <c r="Q228" s="9">
        <f ca="1">SUMIF(Cards_selection_BPL,$C228,INDIRECT(Index!$Q$16))</f>
        <v>0</v>
      </c>
      <c r="R228" s="123">
        <f t="shared" ref="R228:R242" ca="1" si="1262">-P228+Q228</f>
        <v>0</v>
      </c>
      <c r="S228" s="602"/>
      <c r="U228" s="601"/>
      <c r="V228" s="64"/>
      <c r="W228" s="64"/>
      <c r="X228" s="9">
        <f t="shared" si="1242"/>
        <v>0</v>
      </c>
      <c r="Y228" s="9">
        <f t="shared" ref="Y228:Y242" si="1263">IF(Y$6&lt;=month_of_report,(SUMIF(Cards_Selection,$C228,TB_Balance_02)-SUMIF(Cards_Selection,$C228,TB_Balance_01)),0)</f>
        <v>0</v>
      </c>
      <c r="Z228" s="9">
        <f t="shared" ref="Z228:Z242" si="1264">IF(Z$6&lt;=month_of_report,(SUMIF(Cards_Selection,$C228,TB_Balance_03)-SUMIF(Cards_Selection,$C228,TB_Balance_02)),0)</f>
        <v>0</v>
      </c>
      <c r="AA228" s="9">
        <f t="shared" ref="AA228:AA242" si="1265">IF(AA$6&lt;=month_of_report,(SUMIF(Cards_Selection,$C228,TB_Balance_04)-SUMIF(Cards_Selection,$C228,TB_Balance_03)),0)</f>
        <v>0</v>
      </c>
      <c r="AB228" s="9">
        <f t="shared" ref="AB228:AB242" si="1266">IF(AB$6&lt;=month_of_report,(SUMIF(Cards_Selection,$C228,TB_Balance_05)-SUMIF(Cards_Selection,$C228,TB_Balance_04)),0)</f>
        <v>0</v>
      </c>
      <c r="AC228" s="9">
        <f t="shared" ref="AC228:AC242" si="1267">IF(AC$6&lt;=month_of_report,(SUMIF(Cards_Selection,$C228,TB_Balance_06)-SUMIF(Cards_Selection,$C228,TB_Balance_05)),0)</f>
        <v>0</v>
      </c>
      <c r="AD228" s="9">
        <f t="shared" ref="AD228:AD242" si="1268">IF(AD$6&lt;=month_of_report,(SUMIF(Cards_Selection,$C228,TB_Balance_07)-SUMIF(Cards_Selection,$C228,TB_Balance_06)),0)</f>
        <v>0</v>
      </c>
      <c r="AE228" s="9">
        <f t="shared" ref="AE228:AE242" si="1269">IF(AE$6&lt;=month_of_report,(SUMIF(Cards_Selection,$C228,TB_Balance_08)-SUMIF(Cards_Selection,$C228,TB_Balance_07)),0)</f>
        <v>0</v>
      </c>
      <c r="AF228" s="827">
        <f t="shared" ref="AF228:AF242" si="1270">IF(AF$6&lt;=month_of_report,(SUMIF(Cards_Selection,$C228,TB_Balance_09)-SUMIF(Cards_Selection,$C228,TB_Balance_08)),0)</f>
        <v>0</v>
      </c>
      <c r="AG228" s="9">
        <f t="shared" ref="AG228:AG242" si="1271">IF(AG$6&lt;=month_of_report,(SUMIF(Cards_Selection,$C228,TB_Balance_10)-SUMIF(Cards_Selection,$C228,TB_Balance_09)),0)</f>
        <v>0</v>
      </c>
      <c r="AH228" s="9">
        <f t="shared" ref="AH228:AH242" si="1272">IF(AH$6&lt;=month_of_report,(SUMIF(Cards_Selection,$C228,TB_Balance_11)-SUMIF(Cards_Selection,$C228,TB_Balance_10)),0)</f>
        <v>0</v>
      </c>
      <c r="AI228" s="827">
        <f t="shared" ref="AI228:AI242" si="1273">IF(AI$6&lt;=month_of_report,(SUMIF(Cards_Selection,$C228,TB_Balance_12)-SUMIF(Cards_Selection,$C228,TB_Balance_11)),0)</f>
        <v>0</v>
      </c>
      <c r="AJ228" s="602"/>
      <c r="AL228" s="601"/>
      <c r="AM228" s="882">
        <f t="shared" ref="AM228:AM242" si="1274">P228</f>
        <v>0</v>
      </c>
      <c r="AN228" s="9">
        <f t="shared" si="1243"/>
        <v>0</v>
      </c>
      <c r="AO228" s="602"/>
      <c r="AR228" s="601" t="str">
        <f t="shared" si="1203"/>
        <v/>
      </c>
      <c r="AS228" t="str">
        <f t="shared" si="1173"/>
        <v/>
      </c>
      <c r="AT228" s="602" t="str">
        <f t="shared" si="1112"/>
        <v/>
      </c>
      <c r="AU228" t="str">
        <f t="shared" si="1174"/>
        <v/>
      </c>
      <c r="AV228" t="str">
        <f t="shared" si="1175"/>
        <v/>
      </c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02"/>
      <c r="BS228" s="615">
        <f t="shared" si="1244"/>
        <v>0</v>
      </c>
      <c r="BT228" s="9">
        <f t="shared" si="1244"/>
        <v>0</v>
      </c>
      <c r="BU228" s="9">
        <f t="shared" ref="BU228:CO242" si="1275">SUM(BS228:BT228)</f>
        <v>0</v>
      </c>
      <c r="BV228" s="9">
        <f t="shared" si="1244"/>
        <v>0</v>
      </c>
      <c r="BW228" s="9">
        <f t="shared" si="1275"/>
        <v>0</v>
      </c>
      <c r="BX228" s="9">
        <f t="shared" si="1244"/>
        <v>0</v>
      </c>
      <c r="BY228" s="9">
        <f t="shared" si="1275"/>
        <v>0</v>
      </c>
      <c r="BZ228" s="9">
        <f t="shared" si="1244"/>
        <v>0</v>
      </c>
      <c r="CA228" s="9">
        <f t="shared" si="1275"/>
        <v>0</v>
      </c>
      <c r="CB228" s="9">
        <f t="shared" si="1244"/>
        <v>0</v>
      </c>
      <c r="CC228" s="9">
        <f t="shared" si="1275"/>
        <v>0</v>
      </c>
      <c r="CD228" s="9">
        <f t="shared" si="1244"/>
        <v>0</v>
      </c>
      <c r="CE228" s="9">
        <f t="shared" si="1275"/>
        <v>0</v>
      </c>
      <c r="CF228" s="9">
        <f t="shared" si="1244"/>
        <v>0</v>
      </c>
      <c r="CG228" s="9">
        <f t="shared" si="1275"/>
        <v>0</v>
      </c>
      <c r="CH228" s="9">
        <f t="shared" si="1244"/>
        <v>0</v>
      </c>
      <c r="CI228" s="9">
        <f t="shared" si="1275"/>
        <v>0</v>
      </c>
      <c r="CJ228" s="9">
        <f t="shared" si="1244"/>
        <v>0</v>
      </c>
      <c r="CK228" s="9">
        <f t="shared" si="1275"/>
        <v>0</v>
      </c>
      <c r="CL228" s="9">
        <f t="shared" si="1244"/>
        <v>0</v>
      </c>
      <c r="CM228" s="9">
        <f t="shared" si="1275"/>
        <v>0</v>
      </c>
      <c r="CN228" s="9">
        <f t="shared" si="1244"/>
        <v>0</v>
      </c>
      <c r="CO228" s="616">
        <f t="shared" si="1275"/>
        <v>0</v>
      </c>
      <c r="CQ228" s="601"/>
      <c r="CR228" t="str">
        <f t="shared" si="1136"/>
        <v/>
      </c>
      <c r="CS228" s="602" t="e">
        <f t="shared" si="1222"/>
        <v>#N/A</v>
      </c>
      <c r="CT228" t="str">
        <f t="shared" si="1137"/>
        <v/>
      </c>
      <c r="CU228" t="str">
        <f t="shared" si="1138"/>
        <v/>
      </c>
      <c r="CW228" s="9">
        <f t="shared" ref="CW228:CX242" si="1276">IF(CW$6&gt;month_of_report,0,SUMIFS(TB_Balance_01,TB_Entity,CW$7,Cards_Selection,$CR228))</f>
        <v>0</v>
      </c>
      <c r="CX228" s="9">
        <f t="shared" si="1276"/>
        <v>0</v>
      </c>
      <c r="CY228" s="9">
        <f t="shared" si="1245"/>
        <v>0</v>
      </c>
      <c r="CZ228" s="9">
        <f t="shared" ref="CZ228:DA242" si="1277">IF(CZ$6&gt;month_of_report,0,SUMIFS(TB_Balance_02,TB_Entity,CZ$7,Cards_Selection,$CR228)-SUMIFS(TB_Balance_01,TB_Entity,CZ$7,Cards_Selection,$CR228))</f>
        <v>0</v>
      </c>
      <c r="DA228" s="9">
        <f t="shared" si="1277"/>
        <v>0</v>
      </c>
      <c r="DB228" s="9">
        <f t="shared" si="1246"/>
        <v>0</v>
      </c>
      <c r="DC228" s="9">
        <f t="shared" ref="DC228:DD242" si="1278">IF(DC$6&gt;month_of_report,0,SUMIFS(TB_Balance_03,TB_Entity,DC$7,Cards_Selection,$CR228)-SUMIFS(TB_Balance_02,TB_Entity,DC$7,Cards_Selection,$CR228))</f>
        <v>0</v>
      </c>
      <c r="DD228" s="9">
        <f t="shared" si="1278"/>
        <v>0</v>
      </c>
      <c r="DE228" s="9">
        <f t="shared" si="1247"/>
        <v>0</v>
      </c>
      <c r="DF228" s="9">
        <f t="shared" ref="DF228:DF242" si="1279">SUM(DC228,CZ228,CW228)</f>
        <v>0</v>
      </c>
      <c r="DG228" s="9">
        <f t="shared" ref="DG228:DG242" si="1280">SUM(DD228,DA228,CX228)</f>
        <v>0</v>
      </c>
      <c r="DH228" s="9">
        <f t="shared" ref="DH228:DH242" si="1281">SUM(DE228,DB228,CY228)</f>
        <v>0</v>
      </c>
      <c r="DI228" s="9">
        <f t="shared" ref="DI228:DJ242" si="1282">IF(DI$6&gt;month_of_report,0,SUMIFS(TB_Balance_04,TB_Entity,DI$7,Cards_Selection,$CR228)-SUMIFS(TB_Balance_03,TB_Entity,DI$7,Cards_Selection,$CR228))</f>
        <v>0</v>
      </c>
      <c r="DJ228" s="9">
        <f t="shared" si="1282"/>
        <v>0</v>
      </c>
      <c r="DK228" s="9">
        <f t="shared" si="1248"/>
        <v>0</v>
      </c>
      <c r="DL228" s="9">
        <f t="shared" ref="DL228:DM242" si="1283">IF(DL$6&gt;month_of_report,0,SUMIFS(TB_Balance_05,TB_Entity,DL$7,Cards_Selection,$CR228)-SUMIFS(TB_Balance_04,TB_Entity,DL$7,Cards_Selection,$CR228))</f>
        <v>0</v>
      </c>
      <c r="DM228" s="9">
        <f t="shared" si="1283"/>
        <v>0</v>
      </c>
      <c r="DN228" s="9">
        <f t="shared" si="1249"/>
        <v>0</v>
      </c>
      <c r="DO228" s="9">
        <f t="shared" ref="DO228:DP242" si="1284">IF(DO$6&gt;month_of_report,0,SUMIFS(TB_Balance_06,TB_Entity,DO$7,Cards_Selection,$CR228)-SUMIFS(TB_Balance_05,TB_Entity,DO$7,Cards_Selection,$CR228))</f>
        <v>0</v>
      </c>
      <c r="DP228" s="9">
        <f t="shared" si="1284"/>
        <v>0</v>
      </c>
      <c r="DQ228" s="9">
        <f t="shared" si="1250"/>
        <v>0</v>
      </c>
      <c r="DR228" s="9">
        <f t="shared" ref="DR228:DR242" si="1285">SUM(DO228,DL228,DI228)</f>
        <v>0</v>
      </c>
      <c r="DS228" s="9">
        <f t="shared" ref="DS228:DS242" si="1286">SUM(DP228,DM228,DJ228)</f>
        <v>0</v>
      </c>
      <c r="DT228" s="9">
        <f t="shared" ref="DT228:DT242" si="1287">SUM(DQ228,DN228,DK228)</f>
        <v>0</v>
      </c>
      <c r="DU228" s="9">
        <f t="shared" ref="DU228:DV242" si="1288">IF(DU$6&gt;month_of_report,0,SUMIFS(TB_Balance_07,TB_Entity,DU$7,Cards_Selection,$CR228)-SUMIFS(TB_Balance_06,TB_Entity,DU$7,Cards_Selection,$CR228))</f>
        <v>0</v>
      </c>
      <c r="DV228" s="9">
        <f t="shared" si="1288"/>
        <v>0</v>
      </c>
      <c r="DW228" s="9">
        <f t="shared" si="1251"/>
        <v>0</v>
      </c>
      <c r="DX228" s="9">
        <f t="shared" ref="DX228:DY242" si="1289">IF(DX$6&gt;month_of_report,0,SUMIFS(TB_Balance_08,TB_Entity,DX$7,Cards_Selection,$CR228)-SUMIFS(TB_Balance_07,TB_Entity,DX$7,Cards_Selection,$CR228))</f>
        <v>0</v>
      </c>
      <c r="DY228" s="9">
        <f t="shared" si="1289"/>
        <v>0</v>
      </c>
      <c r="DZ228" s="9">
        <f t="shared" si="1252"/>
        <v>0</v>
      </c>
      <c r="EA228" s="9">
        <f t="shared" ref="EA228:EB242" si="1290">IF(EA$6&gt;month_of_report,0,SUMIFS(TB_Balance_09,TB_Entity,EA$7,Cards_Selection,$CR228)-SUMIFS(TB_Balance_08,TB_Entity,EA$7,Cards_Selection,$CR228))</f>
        <v>0</v>
      </c>
      <c r="EB228" s="9">
        <f t="shared" si="1290"/>
        <v>0</v>
      </c>
      <c r="EC228" s="9">
        <f t="shared" si="1253"/>
        <v>0</v>
      </c>
      <c r="ED228" s="9">
        <f t="shared" ref="ED228:ED242" si="1291">SUM(EA228,DX228,DU228)</f>
        <v>0</v>
      </c>
      <c r="EE228" s="9">
        <f t="shared" ref="EE228:EE242" si="1292">SUM(EB228,DY228,DV228)</f>
        <v>0</v>
      </c>
      <c r="EF228" s="9">
        <f t="shared" ref="EF228:EF242" si="1293">SUM(EC228,DZ228,DW228)</f>
        <v>0</v>
      </c>
      <c r="EG228" s="9">
        <f t="shared" ref="EG228:EH242" si="1294">IF(EG$6&gt;month_of_report,0,SUMIFS(TB_Balance_10,TB_Entity,EG$7,Cards_Selection,$CR228)-SUMIFS(TB_Balance_09,TB_Entity,EG$7,Cards_Selection,$CR228))</f>
        <v>0</v>
      </c>
      <c r="EH228" s="9">
        <f t="shared" si="1294"/>
        <v>0</v>
      </c>
      <c r="EI228" s="9">
        <f t="shared" si="1254"/>
        <v>0</v>
      </c>
      <c r="EJ228" s="9">
        <f t="shared" ref="EJ228:EK242" si="1295">IF(EJ$6&gt;month_of_report,0,SUMIFS(TB_Balance_11,TB_Entity,EJ$7,Cards_Selection,$CR228)-SUMIFS(TB_Balance_10,TB_Entity,EJ$7,Cards_Selection,$CR228))</f>
        <v>0</v>
      </c>
      <c r="EK228" s="9">
        <f t="shared" si="1295"/>
        <v>0</v>
      </c>
      <c r="EL228" s="9">
        <f t="shared" si="1255"/>
        <v>0</v>
      </c>
      <c r="EM228" s="9">
        <f t="shared" ref="EM228:EN242" si="1296">IF(EM$6&gt;month_of_report,0,SUMIFS(TB_Balance_12,TB_Entity,EM$7,Cards_Selection,$CR228)-SUMIFS(TB_Balance_11,TB_Entity,EM$7,Cards_Selection,$CR228))</f>
        <v>0</v>
      </c>
      <c r="EN228" s="9">
        <f t="shared" si="1296"/>
        <v>0</v>
      </c>
      <c r="EO228" s="9">
        <f t="shared" si="1256"/>
        <v>0</v>
      </c>
      <c r="EP228" s="9">
        <f t="shared" ref="EP228:EP242" si="1297">SUM(EM228,EJ228,EG228)</f>
        <v>0</v>
      </c>
      <c r="EQ228" s="9">
        <f t="shared" ref="EQ228:EQ242" si="1298">SUM(EN228,EK228,EH228)</f>
        <v>0</v>
      </c>
      <c r="ER228" s="9">
        <f t="shared" ref="ER228:ER242" si="1299">SUM(EO228,EL228,EI228)</f>
        <v>0</v>
      </c>
      <c r="ES228" s="602"/>
    </row>
    <row r="229" spans="2:149" hidden="1" outlineLevel="1" x14ac:dyDescent="0.25">
      <c r="B229" s="601"/>
      <c r="C229" s="23"/>
      <c r="D229" s="602" t="str">
        <f t="shared" si="1202"/>
        <v/>
      </c>
      <c r="F229" t="str">
        <f t="shared" si="1241"/>
        <v/>
      </c>
      <c r="H229" s="9">
        <f t="shared" si="1257"/>
        <v>0</v>
      </c>
      <c r="I229" s="9">
        <f ca="1">SUMIF(Cards_selection_BPL,$C229,INDIRECT(Index!$P$16))</f>
        <v>0</v>
      </c>
      <c r="J229" s="120">
        <f t="shared" ca="1" si="1258"/>
        <v>0</v>
      </c>
      <c r="L229" s="9">
        <f t="shared" si="1259"/>
        <v>0</v>
      </c>
      <c r="M229" s="9">
        <f ca="1">IF(LEFT($L$6,2)="Q1",SUMIF(Cards_selection_BPL,$C229,INDIRECT(Index!$Q$16)),IF(LEFT($L$6,2)="Q2",SUMIF(Cards_selection_BPL,$C229,INDIRECT(Index!$Q$16))-SUMIF(Cards_selection_BPL,$C229,Balance_bplm_03),IF(LEFT($L$6,2)="Q3",SUMIF(Cards_selection_BPL,$C229,INDIRECT(Index!$Q$16))-SUMIF(Cards_selection_BPL,$C229,Balance_bplm_06),IF(LEFT($L$6,2)="Q4",SUMIF(Cards_selection_BPL,$C229,INDIRECT(Index!$Q$16))-SUMIF(Cards_selection_BPL,$C229,Balance_bplm_09),0))))</f>
        <v>0</v>
      </c>
      <c r="N229" s="120">
        <f t="shared" ca="1" si="1260"/>
        <v>0</v>
      </c>
      <c r="P229" s="9">
        <f t="shared" si="1261"/>
        <v>0</v>
      </c>
      <c r="Q229" s="9">
        <f ca="1">SUMIF(Cards_selection_BPL,$C229,INDIRECT(Index!$Q$16))</f>
        <v>0</v>
      </c>
      <c r="R229" s="120">
        <f t="shared" ca="1" si="1262"/>
        <v>0</v>
      </c>
      <c r="S229" s="602"/>
      <c r="U229" s="601"/>
      <c r="V229" s="64"/>
      <c r="W229" s="64"/>
      <c r="X229" s="9">
        <f t="shared" si="1242"/>
        <v>0</v>
      </c>
      <c r="Y229" s="9">
        <f t="shared" si="1263"/>
        <v>0</v>
      </c>
      <c r="Z229" s="9">
        <f t="shared" si="1264"/>
        <v>0</v>
      </c>
      <c r="AA229" s="9">
        <f t="shared" si="1265"/>
        <v>0</v>
      </c>
      <c r="AB229" s="9">
        <f t="shared" si="1266"/>
        <v>0</v>
      </c>
      <c r="AC229" s="9">
        <f t="shared" si="1267"/>
        <v>0</v>
      </c>
      <c r="AD229" s="9">
        <f t="shared" si="1268"/>
        <v>0</v>
      </c>
      <c r="AE229" s="9">
        <f t="shared" si="1269"/>
        <v>0</v>
      </c>
      <c r="AF229" s="827">
        <f t="shared" si="1270"/>
        <v>0</v>
      </c>
      <c r="AG229" s="9">
        <f t="shared" si="1271"/>
        <v>0</v>
      </c>
      <c r="AH229" s="9">
        <f t="shared" si="1272"/>
        <v>0</v>
      </c>
      <c r="AI229" s="827">
        <f t="shared" si="1273"/>
        <v>0</v>
      </c>
      <c r="AJ229" s="602"/>
      <c r="AL229" s="601"/>
      <c r="AM229" s="882">
        <f t="shared" si="1274"/>
        <v>0</v>
      </c>
      <c r="AN229" s="9">
        <f t="shared" si="1243"/>
        <v>0</v>
      </c>
      <c r="AO229" s="602"/>
      <c r="AR229" s="601" t="str">
        <f t="shared" si="1203"/>
        <v/>
      </c>
      <c r="AS229" t="str">
        <f t="shared" si="1173"/>
        <v/>
      </c>
      <c r="AT229" s="602" t="str">
        <f t="shared" si="1112"/>
        <v/>
      </c>
      <c r="AU229" t="str">
        <f t="shared" si="1174"/>
        <v/>
      </c>
      <c r="AV229" t="str">
        <f t="shared" si="1175"/>
        <v/>
      </c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02"/>
      <c r="BS229" s="615">
        <f t="shared" si="1244"/>
        <v>0</v>
      </c>
      <c r="BT229" s="9">
        <f t="shared" si="1244"/>
        <v>0</v>
      </c>
      <c r="BU229" s="9">
        <f t="shared" si="1275"/>
        <v>0</v>
      </c>
      <c r="BV229" s="9">
        <f t="shared" si="1244"/>
        <v>0</v>
      </c>
      <c r="BW229" s="9">
        <f t="shared" si="1275"/>
        <v>0</v>
      </c>
      <c r="BX229" s="9">
        <f t="shared" si="1244"/>
        <v>0</v>
      </c>
      <c r="BY229" s="9">
        <f t="shared" si="1275"/>
        <v>0</v>
      </c>
      <c r="BZ229" s="9">
        <f t="shared" si="1244"/>
        <v>0</v>
      </c>
      <c r="CA229" s="9">
        <f t="shared" si="1275"/>
        <v>0</v>
      </c>
      <c r="CB229" s="9">
        <f t="shared" si="1244"/>
        <v>0</v>
      </c>
      <c r="CC229" s="9">
        <f t="shared" si="1275"/>
        <v>0</v>
      </c>
      <c r="CD229" s="9">
        <f t="shared" si="1244"/>
        <v>0</v>
      </c>
      <c r="CE229" s="9">
        <f t="shared" si="1275"/>
        <v>0</v>
      </c>
      <c r="CF229" s="9">
        <f t="shared" si="1244"/>
        <v>0</v>
      </c>
      <c r="CG229" s="9">
        <f t="shared" si="1275"/>
        <v>0</v>
      </c>
      <c r="CH229" s="9">
        <f t="shared" si="1244"/>
        <v>0</v>
      </c>
      <c r="CI229" s="9">
        <f t="shared" si="1275"/>
        <v>0</v>
      </c>
      <c r="CJ229" s="9">
        <f t="shared" si="1244"/>
        <v>0</v>
      </c>
      <c r="CK229" s="9">
        <f t="shared" si="1275"/>
        <v>0</v>
      </c>
      <c r="CL229" s="9">
        <f t="shared" si="1244"/>
        <v>0</v>
      </c>
      <c r="CM229" s="9">
        <f t="shared" si="1275"/>
        <v>0</v>
      </c>
      <c r="CN229" s="9">
        <f t="shared" si="1244"/>
        <v>0</v>
      </c>
      <c r="CO229" s="616">
        <f t="shared" si="1275"/>
        <v>0</v>
      </c>
      <c r="CQ229" s="601"/>
      <c r="CR229" t="str">
        <f t="shared" si="1136"/>
        <v/>
      </c>
      <c r="CS229" s="602" t="e">
        <f t="shared" si="1222"/>
        <v>#N/A</v>
      </c>
      <c r="CT229" t="str">
        <f t="shared" si="1137"/>
        <v/>
      </c>
      <c r="CU229" t="str">
        <f t="shared" si="1138"/>
        <v/>
      </c>
      <c r="CW229" s="9">
        <f t="shared" si="1276"/>
        <v>0</v>
      </c>
      <c r="CX229" s="9">
        <f t="shared" si="1276"/>
        <v>0</v>
      </c>
      <c r="CY229" s="9">
        <f t="shared" si="1245"/>
        <v>0</v>
      </c>
      <c r="CZ229" s="9">
        <f t="shared" si="1277"/>
        <v>0</v>
      </c>
      <c r="DA229" s="9">
        <f t="shared" si="1277"/>
        <v>0</v>
      </c>
      <c r="DB229" s="9">
        <f t="shared" si="1246"/>
        <v>0</v>
      </c>
      <c r="DC229" s="9">
        <f t="shared" si="1278"/>
        <v>0</v>
      </c>
      <c r="DD229" s="9">
        <f t="shared" si="1278"/>
        <v>0</v>
      </c>
      <c r="DE229" s="9">
        <f t="shared" si="1247"/>
        <v>0</v>
      </c>
      <c r="DF229" s="9">
        <f t="shared" si="1279"/>
        <v>0</v>
      </c>
      <c r="DG229" s="9">
        <f t="shared" si="1280"/>
        <v>0</v>
      </c>
      <c r="DH229" s="9">
        <f t="shared" si="1281"/>
        <v>0</v>
      </c>
      <c r="DI229" s="9">
        <f t="shared" si="1282"/>
        <v>0</v>
      </c>
      <c r="DJ229" s="9">
        <f t="shared" si="1282"/>
        <v>0</v>
      </c>
      <c r="DK229" s="9">
        <f t="shared" si="1248"/>
        <v>0</v>
      </c>
      <c r="DL229" s="9">
        <f t="shared" si="1283"/>
        <v>0</v>
      </c>
      <c r="DM229" s="9">
        <f t="shared" si="1283"/>
        <v>0</v>
      </c>
      <c r="DN229" s="9">
        <f t="shared" si="1249"/>
        <v>0</v>
      </c>
      <c r="DO229" s="9">
        <f t="shared" si="1284"/>
        <v>0</v>
      </c>
      <c r="DP229" s="9">
        <f t="shared" si="1284"/>
        <v>0</v>
      </c>
      <c r="DQ229" s="9">
        <f t="shared" si="1250"/>
        <v>0</v>
      </c>
      <c r="DR229" s="9">
        <f t="shared" si="1285"/>
        <v>0</v>
      </c>
      <c r="DS229" s="9">
        <f t="shared" si="1286"/>
        <v>0</v>
      </c>
      <c r="DT229" s="9">
        <f t="shared" si="1287"/>
        <v>0</v>
      </c>
      <c r="DU229" s="9">
        <f t="shared" si="1288"/>
        <v>0</v>
      </c>
      <c r="DV229" s="9">
        <f t="shared" si="1288"/>
        <v>0</v>
      </c>
      <c r="DW229" s="9">
        <f t="shared" si="1251"/>
        <v>0</v>
      </c>
      <c r="DX229" s="9">
        <f t="shared" si="1289"/>
        <v>0</v>
      </c>
      <c r="DY229" s="9">
        <f t="shared" si="1289"/>
        <v>0</v>
      </c>
      <c r="DZ229" s="9">
        <f t="shared" si="1252"/>
        <v>0</v>
      </c>
      <c r="EA229" s="9">
        <f t="shared" si="1290"/>
        <v>0</v>
      </c>
      <c r="EB229" s="9">
        <f t="shared" si="1290"/>
        <v>0</v>
      </c>
      <c r="EC229" s="9">
        <f t="shared" si="1253"/>
        <v>0</v>
      </c>
      <c r="ED229" s="9">
        <f t="shared" si="1291"/>
        <v>0</v>
      </c>
      <c r="EE229" s="9">
        <f t="shared" si="1292"/>
        <v>0</v>
      </c>
      <c r="EF229" s="9">
        <f t="shared" si="1293"/>
        <v>0</v>
      </c>
      <c r="EG229" s="9">
        <f t="shared" si="1294"/>
        <v>0</v>
      </c>
      <c r="EH229" s="9">
        <f t="shared" si="1294"/>
        <v>0</v>
      </c>
      <c r="EI229" s="9">
        <f t="shared" si="1254"/>
        <v>0</v>
      </c>
      <c r="EJ229" s="9">
        <f t="shared" si="1295"/>
        <v>0</v>
      </c>
      <c r="EK229" s="9">
        <f t="shared" si="1295"/>
        <v>0</v>
      </c>
      <c r="EL229" s="9">
        <f t="shared" si="1255"/>
        <v>0</v>
      </c>
      <c r="EM229" s="9">
        <f t="shared" si="1296"/>
        <v>0</v>
      </c>
      <c r="EN229" s="9">
        <f t="shared" si="1296"/>
        <v>0</v>
      </c>
      <c r="EO229" s="9">
        <f t="shared" si="1256"/>
        <v>0</v>
      </c>
      <c r="EP229" s="9">
        <f t="shared" si="1297"/>
        <v>0</v>
      </c>
      <c r="EQ229" s="9">
        <f t="shared" si="1298"/>
        <v>0</v>
      </c>
      <c r="ER229" s="9">
        <f t="shared" si="1299"/>
        <v>0</v>
      </c>
      <c r="ES229" s="602"/>
    </row>
    <row r="230" spans="2:149" hidden="1" outlineLevel="1" x14ac:dyDescent="0.25">
      <c r="B230" s="601"/>
      <c r="C230" s="23"/>
      <c r="D230" s="602" t="str">
        <f t="shared" si="1202"/>
        <v/>
      </c>
      <c r="F230" t="str">
        <f t="shared" si="1241"/>
        <v/>
      </c>
      <c r="H230" s="9">
        <f t="shared" si="1257"/>
        <v>0</v>
      </c>
      <c r="I230" s="9">
        <f ca="1">SUMIF(Cards_selection_BPL,$C230,INDIRECT(Index!$P$16))</f>
        <v>0</v>
      </c>
      <c r="J230" s="120">
        <f t="shared" ca="1" si="1258"/>
        <v>0</v>
      </c>
      <c r="L230" s="9">
        <f t="shared" si="1259"/>
        <v>0</v>
      </c>
      <c r="M230" s="9">
        <f ca="1">IF(LEFT($L$6,2)="Q1",SUMIF(Cards_selection_BPL,$C230,INDIRECT(Index!$Q$16)),IF(LEFT($L$6,2)="Q2",SUMIF(Cards_selection_BPL,$C230,INDIRECT(Index!$Q$16))-SUMIF(Cards_selection_BPL,$C230,Balance_bplm_03),IF(LEFT($L$6,2)="Q3",SUMIF(Cards_selection_BPL,$C230,INDIRECT(Index!$Q$16))-SUMIF(Cards_selection_BPL,$C230,Balance_bplm_06),IF(LEFT($L$6,2)="Q4",SUMIF(Cards_selection_BPL,$C230,INDIRECT(Index!$Q$16))-SUMIF(Cards_selection_BPL,$C230,Balance_bplm_09),0))))</f>
        <v>0</v>
      </c>
      <c r="N230" s="120">
        <f t="shared" ca="1" si="1260"/>
        <v>0</v>
      </c>
      <c r="P230" s="9">
        <f t="shared" si="1261"/>
        <v>0</v>
      </c>
      <c r="Q230" s="9">
        <f ca="1">SUMIF(Cards_selection_BPL,$C230,INDIRECT(Index!$Q$16))</f>
        <v>0</v>
      </c>
      <c r="R230" s="120">
        <f t="shared" ca="1" si="1262"/>
        <v>0</v>
      </c>
      <c r="S230" s="602"/>
      <c r="U230" s="601"/>
      <c r="V230" s="64"/>
      <c r="W230" s="64"/>
      <c r="X230" s="9">
        <f t="shared" si="1242"/>
        <v>0</v>
      </c>
      <c r="Y230" s="9">
        <f t="shared" si="1263"/>
        <v>0</v>
      </c>
      <c r="Z230" s="9">
        <f t="shared" si="1264"/>
        <v>0</v>
      </c>
      <c r="AA230" s="9">
        <f t="shared" si="1265"/>
        <v>0</v>
      </c>
      <c r="AB230" s="9">
        <f t="shared" si="1266"/>
        <v>0</v>
      </c>
      <c r="AC230" s="9">
        <f t="shared" si="1267"/>
        <v>0</v>
      </c>
      <c r="AD230" s="9">
        <f t="shared" si="1268"/>
        <v>0</v>
      </c>
      <c r="AE230" s="9">
        <f t="shared" si="1269"/>
        <v>0</v>
      </c>
      <c r="AF230" s="827">
        <f t="shared" si="1270"/>
        <v>0</v>
      </c>
      <c r="AG230" s="9">
        <f t="shared" si="1271"/>
        <v>0</v>
      </c>
      <c r="AH230" s="9">
        <f t="shared" si="1272"/>
        <v>0</v>
      </c>
      <c r="AI230" s="827">
        <f t="shared" si="1273"/>
        <v>0</v>
      </c>
      <c r="AJ230" s="602"/>
      <c r="AL230" s="601"/>
      <c r="AM230" s="882">
        <f t="shared" si="1274"/>
        <v>0</v>
      </c>
      <c r="AN230" s="9">
        <f t="shared" si="1243"/>
        <v>0</v>
      </c>
      <c r="AO230" s="602"/>
      <c r="AR230" s="601" t="str">
        <f t="shared" si="1203"/>
        <v/>
      </c>
      <c r="AS230" t="str">
        <f t="shared" si="1173"/>
        <v/>
      </c>
      <c r="AT230" s="602" t="str">
        <f t="shared" si="1112"/>
        <v/>
      </c>
      <c r="AU230" t="str">
        <f t="shared" si="1174"/>
        <v/>
      </c>
      <c r="AV230" t="str">
        <f t="shared" si="1175"/>
        <v/>
      </c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02"/>
      <c r="BS230" s="615">
        <f t="shared" si="1244"/>
        <v>0</v>
      </c>
      <c r="BT230" s="9">
        <f t="shared" si="1244"/>
        <v>0</v>
      </c>
      <c r="BU230" s="9">
        <f t="shared" si="1275"/>
        <v>0</v>
      </c>
      <c r="BV230" s="9">
        <f t="shared" si="1244"/>
        <v>0</v>
      </c>
      <c r="BW230" s="9">
        <f t="shared" si="1275"/>
        <v>0</v>
      </c>
      <c r="BX230" s="9">
        <f t="shared" si="1244"/>
        <v>0</v>
      </c>
      <c r="BY230" s="9">
        <f t="shared" si="1275"/>
        <v>0</v>
      </c>
      <c r="BZ230" s="9">
        <f t="shared" si="1244"/>
        <v>0</v>
      </c>
      <c r="CA230" s="9">
        <f t="shared" si="1275"/>
        <v>0</v>
      </c>
      <c r="CB230" s="9">
        <f t="shared" si="1244"/>
        <v>0</v>
      </c>
      <c r="CC230" s="9">
        <f t="shared" si="1275"/>
        <v>0</v>
      </c>
      <c r="CD230" s="9">
        <f t="shared" si="1244"/>
        <v>0</v>
      </c>
      <c r="CE230" s="9">
        <f t="shared" si="1275"/>
        <v>0</v>
      </c>
      <c r="CF230" s="9">
        <f t="shared" si="1244"/>
        <v>0</v>
      </c>
      <c r="CG230" s="9">
        <f t="shared" si="1275"/>
        <v>0</v>
      </c>
      <c r="CH230" s="9">
        <f t="shared" si="1244"/>
        <v>0</v>
      </c>
      <c r="CI230" s="9">
        <f t="shared" si="1275"/>
        <v>0</v>
      </c>
      <c r="CJ230" s="9">
        <f t="shared" si="1244"/>
        <v>0</v>
      </c>
      <c r="CK230" s="9">
        <f t="shared" si="1275"/>
        <v>0</v>
      </c>
      <c r="CL230" s="9">
        <f t="shared" si="1244"/>
        <v>0</v>
      </c>
      <c r="CM230" s="9">
        <f t="shared" si="1275"/>
        <v>0</v>
      </c>
      <c r="CN230" s="9">
        <f t="shared" si="1244"/>
        <v>0</v>
      </c>
      <c r="CO230" s="616">
        <f t="shared" si="1275"/>
        <v>0</v>
      </c>
      <c r="CQ230" s="601"/>
      <c r="CR230" t="str">
        <f t="shared" si="1136"/>
        <v/>
      </c>
      <c r="CS230" s="602" t="e">
        <f t="shared" si="1222"/>
        <v>#N/A</v>
      </c>
      <c r="CT230" t="str">
        <f t="shared" si="1137"/>
        <v/>
      </c>
      <c r="CU230" t="str">
        <f t="shared" si="1138"/>
        <v/>
      </c>
      <c r="CW230" s="9">
        <f t="shared" si="1276"/>
        <v>0</v>
      </c>
      <c r="CX230" s="9">
        <f t="shared" si="1276"/>
        <v>0</v>
      </c>
      <c r="CY230" s="9">
        <f t="shared" si="1245"/>
        <v>0</v>
      </c>
      <c r="CZ230" s="9">
        <f t="shared" si="1277"/>
        <v>0</v>
      </c>
      <c r="DA230" s="9">
        <f t="shared" si="1277"/>
        <v>0</v>
      </c>
      <c r="DB230" s="9">
        <f t="shared" si="1246"/>
        <v>0</v>
      </c>
      <c r="DC230" s="9">
        <f t="shared" si="1278"/>
        <v>0</v>
      </c>
      <c r="DD230" s="9">
        <f t="shared" si="1278"/>
        <v>0</v>
      </c>
      <c r="DE230" s="9">
        <f t="shared" si="1247"/>
        <v>0</v>
      </c>
      <c r="DF230" s="9">
        <f t="shared" si="1279"/>
        <v>0</v>
      </c>
      <c r="DG230" s="9">
        <f t="shared" si="1280"/>
        <v>0</v>
      </c>
      <c r="DH230" s="9">
        <f t="shared" si="1281"/>
        <v>0</v>
      </c>
      <c r="DI230" s="9">
        <f t="shared" si="1282"/>
        <v>0</v>
      </c>
      <c r="DJ230" s="9">
        <f t="shared" si="1282"/>
        <v>0</v>
      </c>
      <c r="DK230" s="9">
        <f t="shared" si="1248"/>
        <v>0</v>
      </c>
      <c r="DL230" s="9">
        <f t="shared" si="1283"/>
        <v>0</v>
      </c>
      <c r="DM230" s="9">
        <f t="shared" si="1283"/>
        <v>0</v>
      </c>
      <c r="DN230" s="9">
        <f t="shared" si="1249"/>
        <v>0</v>
      </c>
      <c r="DO230" s="9">
        <f t="shared" si="1284"/>
        <v>0</v>
      </c>
      <c r="DP230" s="9">
        <f t="shared" si="1284"/>
        <v>0</v>
      </c>
      <c r="DQ230" s="9">
        <f t="shared" si="1250"/>
        <v>0</v>
      </c>
      <c r="DR230" s="9">
        <f t="shared" si="1285"/>
        <v>0</v>
      </c>
      <c r="DS230" s="9">
        <f t="shared" si="1286"/>
        <v>0</v>
      </c>
      <c r="DT230" s="9">
        <f t="shared" si="1287"/>
        <v>0</v>
      </c>
      <c r="DU230" s="9">
        <f t="shared" si="1288"/>
        <v>0</v>
      </c>
      <c r="DV230" s="9">
        <f t="shared" si="1288"/>
        <v>0</v>
      </c>
      <c r="DW230" s="9">
        <f t="shared" si="1251"/>
        <v>0</v>
      </c>
      <c r="DX230" s="9">
        <f t="shared" si="1289"/>
        <v>0</v>
      </c>
      <c r="DY230" s="9">
        <f t="shared" si="1289"/>
        <v>0</v>
      </c>
      <c r="DZ230" s="9">
        <f t="shared" si="1252"/>
        <v>0</v>
      </c>
      <c r="EA230" s="9">
        <f t="shared" si="1290"/>
        <v>0</v>
      </c>
      <c r="EB230" s="9">
        <f t="shared" si="1290"/>
        <v>0</v>
      </c>
      <c r="EC230" s="9">
        <f t="shared" si="1253"/>
        <v>0</v>
      </c>
      <c r="ED230" s="9">
        <f t="shared" si="1291"/>
        <v>0</v>
      </c>
      <c r="EE230" s="9">
        <f t="shared" si="1292"/>
        <v>0</v>
      </c>
      <c r="EF230" s="9">
        <f t="shared" si="1293"/>
        <v>0</v>
      </c>
      <c r="EG230" s="9">
        <f t="shared" si="1294"/>
        <v>0</v>
      </c>
      <c r="EH230" s="9">
        <f t="shared" si="1294"/>
        <v>0</v>
      </c>
      <c r="EI230" s="9">
        <f t="shared" si="1254"/>
        <v>0</v>
      </c>
      <c r="EJ230" s="9">
        <f t="shared" si="1295"/>
        <v>0</v>
      </c>
      <c r="EK230" s="9">
        <f t="shared" si="1295"/>
        <v>0</v>
      </c>
      <c r="EL230" s="9">
        <f t="shared" si="1255"/>
        <v>0</v>
      </c>
      <c r="EM230" s="9">
        <f t="shared" si="1296"/>
        <v>0</v>
      </c>
      <c r="EN230" s="9">
        <f t="shared" si="1296"/>
        <v>0</v>
      </c>
      <c r="EO230" s="9">
        <f t="shared" si="1256"/>
        <v>0</v>
      </c>
      <c r="EP230" s="9">
        <f t="shared" si="1297"/>
        <v>0</v>
      </c>
      <c r="EQ230" s="9">
        <f t="shared" si="1298"/>
        <v>0</v>
      </c>
      <c r="ER230" s="9">
        <f t="shared" si="1299"/>
        <v>0</v>
      </c>
      <c r="ES230" s="602"/>
    </row>
    <row r="231" spans="2:149" hidden="1" outlineLevel="1" x14ac:dyDescent="0.25">
      <c r="B231" s="601"/>
      <c r="C231" s="23"/>
      <c r="D231" s="602" t="str">
        <f t="shared" si="1202"/>
        <v/>
      </c>
      <c r="F231" t="str">
        <f t="shared" si="1241"/>
        <v/>
      </c>
      <c r="H231" s="9">
        <f t="shared" si="1257"/>
        <v>0</v>
      </c>
      <c r="I231" s="9">
        <f ca="1">SUMIF(Cards_selection_BPL,$C231,INDIRECT(Index!$P$16))</f>
        <v>0</v>
      </c>
      <c r="J231" s="120">
        <f t="shared" ca="1" si="1258"/>
        <v>0</v>
      </c>
      <c r="L231" s="9">
        <f t="shared" si="1259"/>
        <v>0</v>
      </c>
      <c r="M231" s="9">
        <f ca="1">IF(LEFT($L$6,2)="Q1",SUMIF(Cards_selection_BPL,$C231,INDIRECT(Index!$Q$16)),IF(LEFT($L$6,2)="Q2",SUMIF(Cards_selection_BPL,$C231,INDIRECT(Index!$Q$16))-SUMIF(Cards_selection_BPL,$C231,Balance_bplm_03),IF(LEFT($L$6,2)="Q3",SUMIF(Cards_selection_BPL,$C231,INDIRECT(Index!$Q$16))-SUMIF(Cards_selection_BPL,$C231,Balance_bplm_06),IF(LEFT($L$6,2)="Q4",SUMIF(Cards_selection_BPL,$C231,INDIRECT(Index!$Q$16))-SUMIF(Cards_selection_BPL,$C231,Balance_bplm_09),0))))</f>
        <v>0</v>
      </c>
      <c r="N231" s="120">
        <f t="shared" ca="1" si="1260"/>
        <v>0</v>
      </c>
      <c r="P231" s="9">
        <f t="shared" si="1261"/>
        <v>0</v>
      </c>
      <c r="Q231" s="9">
        <f ca="1">SUMIF(Cards_selection_BPL,$C231,INDIRECT(Index!$Q$16))</f>
        <v>0</v>
      </c>
      <c r="R231" s="120">
        <f t="shared" ca="1" si="1262"/>
        <v>0</v>
      </c>
      <c r="S231" s="602"/>
      <c r="U231" s="601"/>
      <c r="V231" s="64"/>
      <c r="W231" s="64"/>
      <c r="X231" s="9">
        <f t="shared" si="1242"/>
        <v>0</v>
      </c>
      <c r="Y231" s="9">
        <f t="shared" si="1263"/>
        <v>0</v>
      </c>
      <c r="Z231" s="9">
        <f t="shared" si="1264"/>
        <v>0</v>
      </c>
      <c r="AA231" s="9">
        <f t="shared" si="1265"/>
        <v>0</v>
      </c>
      <c r="AB231" s="9">
        <f t="shared" si="1266"/>
        <v>0</v>
      </c>
      <c r="AC231" s="9">
        <f t="shared" si="1267"/>
        <v>0</v>
      </c>
      <c r="AD231" s="9">
        <f t="shared" si="1268"/>
        <v>0</v>
      </c>
      <c r="AE231" s="9">
        <f t="shared" si="1269"/>
        <v>0</v>
      </c>
      <c r="AF231" s="827">
        <f t="shared" si="1270"/>
        <v>0</v>
      </c>
      <c r="AG231" s="9">
        <f t="shared" si="1271"/>
        <v>0</v>
      </c>
      <c r="AH231" s="9">
        <f t="shared" si="1272"/>
        <v>0</v>
      </c>
      <c r="AI231" s="827">
        <f t="shared" si="1273"/>
        <v>0</v>
      </c>
      <c r="AJ231" s="602"/>
      <c r="AL231" s="601"/>
      <c r="AM231" s="882">
        <f t="shared" si="1274"/>
        <v>0</v>
      </c>
      <c r="AN231" s="9">
        <f t="shared" si="1243"/>
        <v>0</v>
      </c>
      <c r="AO231" s="602"/>
      <c r="AR231" s="601" t="str">
        <f t="shared" si="1203"/>
        <v/>
      </c>
      <c r="AS231" t="str">
        <f t="shared" si="1173"/>
        <v/>
      </c>
      <c r="AT231" s="602" t="str">
        <f t="shared" si="1112"/>
        <v/>
      </c>
      <c r="AU231" t="str">
        <f t="shared" si="1174"/>
        <v/>
      </c>
      <c r="AV231" t="str">
        <f t="shared" si="1175"/>
        <v/>
      </c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02"/>
      <c r="BS231" s="615">
        <f t="shared" si="1244"/>
        <v>0</v>
      </c>
      <c r="BT231" s="9">
        <f t="shared" si="1244"/>
        <v>0</v>
      </c>
      <c r="BU231" s="9">
        <f t="shared" si="1275"/>
        <v>0</v>
      </c>
      <c r="BV231" s="9">
        <f t="shared" si="1244"/>
        <v>0</v>
      </c>
      <c r="BW231" s="9">
        <f t="shared" si="1275"/>
        <v>0</v>
      </c>
      <c r="BX231" s="9">
        <f t="shared" si="1244"/>
        <v>0</v>
      </c>
      <c r="BY231" s="9">
        <f t="shared" si="1275"/>
        <v>0</v>
      </c>
      <c r="BZ231" s="9">
        <f t="shared" si="1244"/>
        <v>0</v>
      </c>
      <c r="CA231" s="9">
        <f t="shared" si="1275"/>
        <v>0</v>
      </c>
      <c r="CB231" s="9">
        <f t="shared" si="1244"/>
        <v>0</v>
      </c>
      <c r="CC231" s="9">
        <f t="shared" si="1275"/>
        <v>0</v>
      </c>
      <c r="CD231" s="9">
        <f t="shared" si="1244"/>
        <v>0</v>
      </c>
      <c r="CE231" s="9">
        <f t="shared" si="1275"/>
        <v>0</v>
      </c>
      <c r="CF231" s="9">
        <f t="shared" si="1244"/>
        <v>0</v>
      </c>
      <c r="CG231" s="9">
        <f t="shared" si="1275"/>
        <v>0</v>
      </c>
      <c r="CH231" s="9">
        <f t="shared" si="1244"/>
        <v>0</v>
      </c>
      <c r="CI231" s="9">
        <f t="shared" si="1275"/>
        <v>0</v>
      </c>
      <c r="CJ231" s="9">
        <f t="shared" si="1244"/>
        <v>0</v>
      </c>
      <c r="CK231" s="9">
        <f t="shared" si="1275"/>
        <v>0</v>
      </c>
      <c r="CL231" s="9">
        <f t="shared" si="1244"/>
        <v>0</v>
      </c>
      <c r="CM231" s="9">
        <f t="shared" si="1275"/>
        <v>0</v>
      </c>
      <c r="CN231" s="9">
        <f t="shared" si="1244"/>
        <v>0</v>
      </c>
      <c r="CO231" s="616">
        <f t="shared" si="1275"/>
        <v>0</v>
      </c>
      <c r="CQ231" s="601"/>
      <c r="CR231" t="str">
        <f t="shared" si="1136"/>
        <v/>
      </c>
      <c r="CS231" s="602" t="e">
        <f t="shared" si="1222"/>
        <v>#N/A</v>
      </c>
      <c r="CT231" t="str">
        <f t="shared" si="1137"/>
        <v/>
      </c>
      <c r="CU231" t="str">
        <f t="shared" si="1138"/>
        <v/>
      </c>
      <c r="CW231" s="9">
        <f t="shared" si="1276"/>
        <v>0</v>
      </c>
      <c r="CX231" s="9">
        <f t="shared" si="1276"/>
        <v>0</v>
      </c>
      <c r="CY231" s="9">
        <f t="shared" si="1245"/>
        <v>0</v>
      </c>
      <c r="CZ231" s="9">
        <f t="shared" si="1277"/>
        <v>0</v>
      </c>
      <c r="DA231" s="9">
        <f t="shared" si="1277"/>
        <v>0</v>
      </c>
      <c r="DB231" s="9">
        <f t="shared" si="1246"/>
        <v>0</v>
      </c>
      <c r="DC231" s="9">
        <f t="shared" si="1278"/>
        <v>0</v>
      </c>
      <c r="DD231" s="9">
        <f t="shared" si="1278"/>
        <v>0</v>
      </c>
      <c r="DE231" s="9">
        <f t="shared" si="1247"/>
        <v>0</v>
      </c>
      <c r="DF231" s="9">
        <f t="shared" si="1279"/>
        <v>0</v>
      </c>
      <c r="DG231" s="9">
        <f t="shared" si="1280"/>
        <v>0</v>
      </c>
      <c r="DH231" s="9">
        <f t="shared" si="1281"/>
        <v>0</v>
      </c>
      <c r="DI231" s="9">
        <f t="shared" si="1282"/>
        <v>0</v>
      </c>
      <c r="DJ231" s="9">
        <f t="shared" si="1282"/>
        <v>0</v>
      </c>
      <c r="DK231" s="9">
        <f t="shared" si="1248"/>
        <v>0</v>
      </c>
      <c r="DL231" s="9">
        <f t="shared" si="1283"/>
        <v>0</v>
      </c>
      <c r="DM231" s="9">
        <f t="shared" si="1283"/>
        <v>0</v>
      </c>
      <c r="DN231" s="9">
        <f t="shared" si="1249"/>
        <v>0</v>
      </c>
      <c r="DO231" s="9">
        <f t="shared" si="1284"/>
        <v>0</v>
      </c>
      <c r="DP231" s="9">
        <f t="shared" si="1284"/>
        <v>0</v>
      </c>
      <c r="DQ231" s="9">
        <f t="shared" si="1250"/>
        <v>0</v>
      </c>
      <c r="DR231" s="9">
        <f t="shared" si="1285"/>
        <v>0</v>
      </c>
      <c r="DS231" s="9">
        <f t="shared" si="1286"/>
        <v>0</v>
      </c>
      <c r="DT231" s="9">
        <f t="shared" si="1287"/>
        <v>0</v>
      </c>
      <c r="DU231" s="9">
        <f t="shared" si="1288"/>
        <v>0</v>
      </c>
      <c r="DV231" s="9">
        <f t="shared" si="1288"/>
        <v>0</v>
      </c>
      <c r="DW231" s="9">
        <f t="shared" si="1251"/>
        <v>0</v>
      </c>
      <c r="DX231" s="9">
        <f t="shared" si="1289"/>
        <v>0</v>
      </c>
      <c r="DY231" s="9">
        <f t="shared" si="1289"/>
        <v>0</v>
      </c>
      <c r="DZ231" s="9">
        <f t="shared" si="1252"/>
        <v>0</v>
      </c>
      <c r="EA231" s="9">
        <f t="shared" si="1290"/>
        <v>0</v>
      </c>
      <c r="EB231" s="9">
        <f t="shared" si="1290"/>
        <v>0</v>
      </c>
      <c r="EC231" s="9">
        <f t="shared" si="1253"/>
        <v>0</v>
      </c>
      <c r="ED231" s="9">
        <f t="shared" si="1291"/>
        <v>0</v>
      </c>
      <c r="EE231" s="9">
        <f t="shared" si="1292"/>
        <v>0</v>
      </c>
      <c r="EF231" s="9">
        <f t="shared" si="1293"/>
        <v>0</v>
      </c>
      <c r="EG231" s="9">
        <f t="shared" si="1294"/>
        <v>0</v>
      </c>
      <c r="EH231" s="9">
        <f t="shared" si="1294"/>
        <v>0</v>
      </c>
      <c r="EI231" s="9">
        <f t="shared" si="1254"/>
        <v>0</v>
      </c>
      <c r="EJ231" s="9">
        <f t="shared" si="1295"/>
        <v>0</v>
      </c>
      <c r="EK231" s="9">
        <f t="shared" si="1295"/>
        <v>0</v>
      </c>
      <c r="EL231" s="9">
        <f t="shared" si="1255"/>
        <v>0</v>
      </c>
      <c r="EM231" s="9">
        <f t="shared" si="1296"/>
        <v>0</v>
      </c>
      <c r="EN231" s="9">
        <f t="shared" si="1296"/>
        <v>0</v>
      </c>
      <c r="EO231" s="9">
        <f t="shared" si="1256"/>
        <v>0</v>
      </c>
      <c r="EP231" s="9">
        <f t="shared" si="1297"/>
        <v>0</v>
      </c>
      <c r="EQ231" s="9">
        <f t="shared" si="1298"/>
        <v>0</v>
      </c>
      <c r="ER231" s="9">
        <f t="shared" si="1299"/>
        <v>0</v>
      </c>
      <c r="ES231" s="602"/>
    </row>
    <row r="232" spans="2:149" hidden="1" outlineLevel="1" x14ac:dyDescent="0.25">
      <c r="B232" s="601"/>
      <c r="C232" s="23"/>
      <c r="D232" s="602" t="str">
        <f t="shared" si="1202"/>
        <v/>
      </c>
      <c r="F232" t="str">
        <f t="shared" si="1241"/>
        <v/>
      </c>
      <c r="H232" s="9">
        <f t="shared" si="1257"/>
        <v>0</v>
      </c>
      <c r="I232" s="9">
        <f ca="1">SUMIF(Cards_selection_BPL,$C232,INDIRECT(Index!$P$16))</f>
        <v>0</v>
      </c>
      <c r="J232" s="120">
        <f t="shared" ca="1" si="1258"/>
        <v>0</v>
      </c>
      <c r="L232" s="9">
        <f t="shared" si="1259"/>
        <v>0</v>
      </c>
      <c r="M232" s="9">
        <f ca="1">IF(LEFT($L$6,2)="Q1",SUMIF(Cards_selection_BPL,$C232,INDIRECT(Index!$Q$16)),IF(LEFT($L$6,2)="Q2",SUMIF(Cards_selection_BPL,$C232,INDIRECT(Index!$Q$16))-SUMIF(Cards_selection_BPL,$C232,Balance_bplm_03),IF(LEFT($L$6,2)="Q3",SUMIF(Cards_selection_BPL,$C232,INDIRECT(Index!$Q$16))-SUMIF(Cards_selection_BPL,$C232,Balance_bplm_06),IF(LEFT($L$6,2)="Q4",SUMIF(Cards_selection_BPL,$C232,INDIRECT(Index!$Q$16))-SUMIF(Cards_selection_BPL,$C232,Balance_bplm_09),0))))</f>
        <v>0</v>
      </c>
      <c r="N232" s="120">
        <f t="shared" ca="1" si="1260"/>
        <v>0</v>
      </c>
      <c r="P232" s="9">
        <f t="shared" si="1261"/>
        <v>0</v>
      </c>
      <c r="Q232" s="9">
        <f ca="1">SUMIF(Cards_selection_BPL,$C232,INDIRECT(Index!$Q$16))</f>
        <v>0</v>
      </c>
      <c r="R232" s="120">
        <f t="shared" ca="1" si="1262"/>
        <v>0</v>
      </c>
      <c r="S232" s="602"/>
      <c r="U232" s="601"/>
      <c r="V232" s="64"/>
      <c r="W232" s="64"/>
      <c r="X232" s="9">
        <f t="shared" si="1242"/>
        <v>0</v>
      </c>
      <c r="Y232" s="9">
        <f t="shared" si="1263"/>
        <v>0</v>
      </c>
      <c r="Z232" s="9">
        <f t="shared" si="1264"/>
        <v>0</v>
      </c>
      <c r="AA232" s="9">
        <f t="shared" si="1265"/>
        <v>0</v>
      </c>
      <c r="AB232" s="9">
        <f t="shared" si="1266"/>
        <v>0</v>
      </c>
      <c r="AC232" s="9">
        <f t="shared" si="1267"/>
        <v>0</v>
      </c>
      <c r="AD232" s="9">
        <f t="shared" si="1268"/>
        <v>0</v>
      </c>
      <c r="AE232" s="9">
        <f t="shared" si="1269"/>
        <v>0</v>
      </c>
      <c r="AF232" s="827">
        <f t="shared" si="1270"/>
        <v>0</v>
      </c>
      <c r="AG232" s="9">
        <f t="shared" si="1271"/>
        <v>0</v>
      </c>
      <c r="AH232" s="9">
        <f t="shared" si="1272"/>
        <v>0</v>
      </c>
      <c r="AI232" s="827">
        <f t="shared" si="1273"/>
        <v>0</v>
      </c>
      <c r="AJ232" s="602"/>
      <c r="AL232" s="601"/>
      <c r="AM232" s="882">
        <f t="shared" si="1274"/>
        <v>0</v>
      </c>
      <c r="AN232" s="9">
        <f t="shared" si="1243"/>
        <v>0</v>
      </c>
      <c r="AO232" s="602"/>
      <c r="AR232" s="601" t="str">
        <f t="shared" si="1203"/>
        <v/>
      </c>
      <c r="AS232" t="str">
        <f t="shared" si="1173"/>
        <v/>
      </c>
      <c r="AT232" s="602" t="str">
        <f t="shared" si="1112"/>
        <v/>
      </c>
      <c r="AU232" t="str">
        <f t="shared" si="1174"/>
        <v/>
      </c>
      <c r="AV232" t="str">
        <f t="shared" si="1175"/>
        <v/>
      </c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02"/>
      <c r="BS232" s="615">
        <f t="shared" si="1244"/>
        <v>0</v>
      </c>
      <c r="BT232" s="9">
        <f t="shared" si="1244"/>
        <v>0</v>
      </c>
      <c r="BU232" s="9">
        <f t="shared" si="1275"/>
        <v>0</v>
      </c>
      <c r="BV232" s="9">
        <f t="shared" si="1244"/>
        <v>0</v>
      </c>
      <c r="BW232" s="9">
        <f t="shared" si="1275"/>
        <v>0</v>
      </c>
      <c r="BX232" s="9">
        <f t="shared" si="1244"/>
        <v>0</v>
      </c>
      <c r="BY232" s="9">
        <f t="shared" si="1275"/>
        <v>0</v>
      </c>
      <c r="BZ232" s="9">
        <f t="shared" si="1244"/>
        <v>0</v>
      </c>
      <c r="CA232" s="9">
        <f t="shared" si="1275"/>
        <v>0</v>
      </c>
      <c r="CB232" s="9">
        <f t="shared" si="1244"/>
        <v>0</v>
      </c>
      <c r="CC232" s="9">
        <f t="shared" si="1275"/>
        <v>0</v>
      </c>
      <c r="CD232" s="9">
        <f t="shared" si="1244"/>
        <v>0</v>
      </c>
      <c r="CE232" s="9">
        <f t="shared" si="1275"/>
        <v>0</v>
      </c>
      <c r="CF232" s="9">
        <f t="shared" si="1244"/>
        <v>0</v>
      </c>
      <c r="CG232" s="9">
        <f t="shared" si="1275"/>
        <v>0</v>
      </c>
      <c r="CH232" s="9">
        <f t="shared" si="1244"/>
        <v>0</v>
      </c>
      <c r="CI232" s="9">
        <f t="shared" si="1275"/>
        <v>0</v>
      </c>
      <c r="CJ232" s="9">
        <f t="shared" si="1244"/>
        <v>0</v>
      </c>
      <c r="CK232" s="9">
        <f t="shared" si="1275"/>
        <v>0</v>
      </c>
      <c r="CL232" s="9">
        <f t="shared" si="1244"/>
        <v>0</v>
      </c>
      <c r="CM232" s="9">
        <f t="shared" si="1275"/>
        <v>0</v>
      </c>
      <c r="CN232" s="9">
        <f t="shared" si="1244"/>
        <v>0</v>
      </c>
      <c r="CO232" s="616">
        <f t="shared" si="1275"/>
        <v>0</v>
      </c>
      <c r="CQ232" s="601"/>
      <c r="CR232" t="str">
        <f t="shared" si="1136"/>
        <v/>
      </c>
      <c r="CS232" s="602" t="e">
        <f t="shared" si="1222"/>
        <v>#N/A</v>
      </c>
      <c r="CT232" t="str">
        <f t="shared" si="1137"/>
        <v/>
      </c>
      <c r="CU232" t="str">
        <f t="shared" si="1138"/>
        <v/>
      </c>
      <c r="CW232" s="9">
        <f t="shared" si="1276"/>
        <v>0</v>
      </c>
      <c r="CX232" s="9">
        <f t="shared" si="1276"/>
        <v>0</v>
      </c>
      <c r="CY232" s="9">
        <f t="shared" si="1245"/>
        <v>0</v>
      </c>
      <c r="CZ232" s="9">
        <f t="shared" si="1277"/>
        <v>0</v>
      </c>
      <c r="DA232" s="9">
        <f t="shared" si="1277"/>
        <v>0</v>
      </c>
      <c r="DB232" s="9">
        <f t="shared" si="1246"/>
        <v>0</v>
      </c>
      <c r="DC232" s="9">
        <f t="shared" si="1278"/>
        <v>0</v>
      </c>
      <c r="DD232" s="9">
        <f t="shared" si="1278"/>
        <v>0</v>
      </c>
      <c r="DE232" s="9">
        <f t="shared" si="1247"/>
        <v>0</v>
      </c>
      <c r="DF232" s="9">
        <f t="shared" si="1279"/>
        <v>0</v>
      </c>
      <c r="DG232" s="9">
        <f t="shared" si="1280"/>
        <v>0</v>
      </c>
      <c r="DH232" s="9">
        <f t="shared" si="1281"/>
        <v>0</v>
      </c>
      <c r="DI232" s="9">
        <f t="shared" si="1282"/>
        <v>0</v>
      </c>
      <c r="DJ232" s="9">
        <f t="shared" si="1282"/>
        <v>0</v>
      </c>
      <c r="DK232" s="9">
        <f t="shared" si="1248"/>
        <v>0</v>
      </c>
      <c r="DL232" s="9">
        <f t="shared" si="1283"/>
        <v>0</v>
      </c>
      <c r="DM232" s="9">
        <f t="shared" si="1283"/>
        <v>0</v>
      </c>
      <c r="DN232" s="9">
        <f t="shared" si="1249"/>
        <v>0</v>
      </c>
      <c r="DO232" s="9">
        <f t="shared" si="1284"/>
        <v>0</v>
      </c>
      <c r="DP232" s="9">
        <f t="shared" si="1284"/>
        <v>0</v>
      </c>
      <c r="DQ232" s="9">
        <f t="shared" si="1250"/>
        <v>0</v>
      </c>
      <c r="DR232" s="9">
        <f t="shared" si="1285"/>
        <v>0</v>
      </c>
      <c r="DS232" s="9">
        <f t="shared" si="1286"/>
        <v>0</v>
      </c>
      <c r="DT232" s="9">
        <f t="shared" si="1287"/>
        <v>0</v>
      </c>
      <c r="DU232" s="9">
        <f t="shared" si="1288"/>
        <v>0</v>
      </c>
      <c r="DV232" s="9">
        <f t="shared" si="1288"/>
        <v>0</v>
      </c>
      <c r="DW232" s="9">
        <f t="shared" si="1251"/>
        <v>0</v>
      </c>
      <c r="DX232" s="9">
        <f t="shared" si="1289"/>
        <v>0</v>
      </c>
      <c r="DY232" s="9">
        <f t="shared" si="1289"/>
        <v>0</v>
      </c>
      <c r="DZ232" s="9">
        <f t="shared" si="1252"/>
        <v>0</v>
      </c>
      <c r="EA232" s="9">
        <f t="shared" si="1290"/>
        <v>0</v>
      </c>
      <c r="EB232" s="9">
        <f t="shared" si="1290"/>
        <v>0</v>
      </c>
      <c r="EC232" s="9">
        <f t="shared" si="1253"/>
        <v>0</v>
      </c>
      <c r="ED232" s="9">
        <f t="shared" si="1291"/>
        <v>0</v>
      </c>
      <c r="EE232" s="9">
        <f t="shared" si="1292"/>
        <v>0</v>
      </c>
      <c r="EF232" s="9">
        <f t="shared" si="1293"/>
        <v>0</v>
      </c>
      <c r="EG232" s="9">
        <f t="shared" si="1294"/>
        <v>0</v>
      </c>
      <c r="EH232" s="9">
        <f t="shared" si="1294"/>
        <v>0</v>
      </c>
      <c r="EI232" s="9">
        <f t="shared" si="1254"/>
        <v>0</v>
      </c>
      <c r="EJ232" s="9">
        <f t="shared" si="1295"/>
        <v>0</v>
      </c>
      <c r="EK232" s="9">
        <f t="shared" si="1295"/>
        <v>0</v>
      </c>
      <c r="EL232" s="9">
        <f t="shared" si="1255"/>
        <v>0</v>
      </c>
      <c r="EM232" s="9">
        <f t="shared" si="1296"/>
        <v>0</v>
      </c>
      <c r="EN232" s="9">
        <f t="shared" si="1296"/>
        <v>0</v>
      </c>
      <c r="EO232" s="9">
        <f t="shared" si="1256"/>
        <v>0</v>
      </c>
      <c r="EP232" s="9">
        <f t="shared" si="1297"/>
        <v>0</v>
      </c>
      <c r="EQ232" s="9">
        <f t="shared" si="1298"/>
        <v>0</v>
      </c>
      <c r="ER232" s="9">
        <f t="shared" si="1299"/>
        <v>0</v>
      </c>
      <c r="ES232" s="602"/>
    </row>
    <row r="233" spans="2:149" hidden="1" outlineLevel="1" x14ac:dyDescent="0.25">
      <c r="B233" s="601"/>
      <c r="C233" s="23"/>
      <c r="D233" s="602" t="str">
        <f t="shared" si="1202"/>
        <v/>
      </c>
      <c r="F233" t="str">
        <f t="shared" si="1241"/>
        <v/>
      </c>
      <c r="H233" s="9">
        <f t="shared" si="1257"/>
        <v>0</v>
      </c>
      <c r="I233" s="9">
        <f ca="1">SUMIF(Cards_selection_BPL,$C233,INDIRECT(Index!$P$16))</f>
        <v>0</v>
      </c>
      <c r="J233" s="120">
        <f t="shared" ca="1" si="1258"/>
        <v>0</v>
      </c>
      <c r="L233" s="9">
        <f t="shared" si="1259"/>
        <v>0</v>
      </c>
      <c r="M233" s="9">
        <f ca="1">IF(LEFT($L$6,2)="Q1",SUMIF(Cards_selection_BPL,$C233,INDIRECT(Index!$Q$16)),IF(LEFT($L$6,2)="Q2",SUMIF(Cards_selection_BPL,$C233,INDIRECT(Index!$Q$16))-SUMIF(Cards_selection_BPL,$C233,Balance_bplm_03),IF(LEFT($L$6,2)="Q3",SUMIF(Cards_selection_BPL,$C233,INDIRECT(Index!$Q$16))-SUMIF(Cards_selection_BPL,$C233,Balance_bplm_06),IF(LEFT($L$6,2)="Q4",SUMIF(Cards_selection_BPL,$C233,INDIRECT(Index!$Q$16))-SUMIF(Cards_selection_BPL,$C233,Balance_bplm_09),0))))</f>
        <v>0</v>
      </c>
      <c r="N233" s="120">
        <f t="shared" ca="1" si="1260"/>
        <v>0</v>
      </c>
      <c r="P233" s="9">
        <f t="shared" si="1261"/>
        <v>0</v>
      </c>
      <c r="Q233" s="9">
        <f ca="1">SUMIF(Cards_selection_BPL,$C233,INDIRECT(Index!$Q$16))</f>
        <v>0</v>
      </c>
      <c r="R233" s="120">
        <f t="shared" ca="1" si="1262"/>
        <v>0</v>
      </c>
      <c r="S233" s="602"/>
      <c r="U233" s="601"/>
      <c r="V233" s="64"/>
      <c r="W233" s="64"/>
      <c r="X233" s="9">
        <f t="shared" si="1242"/>
        <v>0</v>
      </c>
      <c r="Y233" s="9">
        <f t="shared" si="1263"/>
        <v>0</v>
      </c>
      <c r="Z233" s="9">
        <f t="shared" si="1264"/>
        <v>0</v>
      </c>
      <c r="AA233" s="9">
        <f t="shared" si="1265"/>
        <v>0</v>
      </c>
      <c r="AB233" s="9">
        <f t="shared" si="1266"/>
        <v>0</v>
      </c>
      <c r="AC233" s="9">
        <f t="shared" si="1267"/>
        <v>0</v>
      </c>
      <c r="AD233" s="9">
        <f t="shared" si="1268"/>
        <v>0</v>
      </c>
      <c r="AE233" s="9">
        <f t="shared" si="1269"/>
        <v>0</v>
      </c>
      <c r="AF233" s="827">
        <f t="shared" si="1270"/>
        <v>0</v>
      </c>
      <c r="AG233" s="9">
        <f t="shared" si="1271"/>
        <v>0</v>
      </c>
      <c r="AH233" s="9">
        <f t="shared" si="1272"/>
        <v>0</v>
      </c>
      <c r="AI233" s="827">
        <f t="shared" si="1273"/>
        <v>0</v>
      </c>
      <c r="AJ233" s="602"/>
      <c r="AL233" s="601"/>
      <c r="AM233" s="882">
        <f t="shared" si="1274"/>
        <v>0</v>
      </c>
      <c r="AN233" s="9">
        <f t="shared" si="1243"/>
        <v>0</v>
      </c>
      <c r="AO233" s="602"/>
      <c r="AR233" s="601" t="str">
        <f t="shared" si="1203"/>
        <v/>
      </c>
      <c r="AS233" t="str">
        <f t="shared" si="1173"/>
        <v/>
      </c>
      <c r="AT233" s="602" t="str">
        <f t="shared" si="1112"/>
        <v/>
      </c>
      <c r="AU233" t="str">
        <f t="shared" si="1174"/>
        <v/>
      </c>
      <c r="AV233" t="str">
        <f t="shared" si="1175"/>
        <v/>
      </c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02"/>
      <c r="BS233" s="615">
        <f t="shared" si="1244"/>
        <v>0</v>
      </c>
      <c r="BT233" s="9">
        <f t="shared" si="1244"/>
        <v>0</v>
      </c>
      <c r="BU233" s="9">
        <f t="shared" si="1275"/>
        <v>0</v>
      </c>
      <c r="BV233" s="9">
        <f t="shared" si="1244"/>
        <v>0</v>
      </c>
      <c r="BW233" s="9">
        <f t="shared" si="1275"/>
        <v>0</v>
      </c>
      <c r="BX233" s="9">
        <f t="shared" si="1244"/>
        <v>0</v>
      </c>
      <c r="BY233" s="9">
        <f t="shared" si="1275"/>
        <v>0</v>
      </c>
      <c r="BZ233" s="9">
        <f t="shared" si="1244"/>
        <v>0</v>
      </c>
      <c r="CA233" s="9">
        <f t="shared" si="1275"/>
        <v>0</v>
      </c>
      <c r="CB233" s="9">
        <f t="shared" si="1244"/>
        <v>0</v>
      </c>
      <c r="CC233" s="9">
        <f t="shared" si="1275"/>
        <v>0</v>
      </c>
      <c r="CD233" s="9">
        <f t="shared" si="1244"/>
        <v>0</v>
      </c>
      <c r="CE233" s="9">
        <f t="shared" si="1275"/>
        <v>0</v>
      </c>
      <c r="CF233" s="9">
        <f t="shared" si="1244"/>
        <v>0</v>
      </c>
      <c r="CG233" s="9">
        <f t="shared" si="1275"/>
        <v>0</v>
      </c>
      <c r="CH233" s="9">
        <f t="shared" si="1244"/>
        <v>0</v>
      </c>
      <c r="CI233" s="9">
        <f t="shared" si="1275"/>
        <v>0</v>
      </c>
      <c r="CJ233" s="9">
        <f t="shared" si="1244"/>
        <v>0</v>
      </c>
      <c r="CK233" s="9">
        <f t="shared" si="1275"/>
        <v>0</v>
      </c>
      <c r="CL233" s="9">
        <f t="shared" si="1244"/>
        <v>0</v>
      </c>
      <c r="CM233" s="9">
        <f t="shared" si="1275"/>
        <v>0</v>
      </c>
      <c r="CN233" s="9">
        <f t="shared" si="1244"/>
        <v>0</v>
      </c>
      <c r="CO233" s="616">
        <f t="shared" si="1275"/>
        <v>0</v>
      </c>
      <c r="CQ233" s="601"/>
      <c r="CR233" t="str">
        <f t="shared" si="1136"/>
        <v/>
      </c>
      <c r="CS233" s="602" t="e">
        <f t="shared" si="1222"/>
        <v>#N/A</v>
      </c>
      <c r="CT233" t="str">
        <f t="shared" si="1137"/>
        <v/>
      </c>
      <c r="CU233" t="str">
        <f t="shared" si="1138"/>
        <v/>
      </c>
      <c r="CW233" s="9">
        <f t="shared" si="1276"/>
        <v>0</v>
      </c>
      <c r="CX233" s="9">
        <f t="shared" si="1276"/>
        <v>0</v>
      </c>
      <c r="CY233" s="9">
        <f t="shared" si="1245"/>
        <v>0</v>
      </c>
      <c r="CZ233" s="9">
        <f t="shared" si="1277"/>
        <v>0</v>
      </c>
      <c r="DA233" s="9">
        <f t="shared" si="1277"/>
        <v>0</v>
      </c>
      <c r="DB233" s="9">
        <f t="shared" si="1246"/>
        <v>0</v>
      </c>
      <c r="DC233" s="9">
        <f t="shared" si="1278"/>
        <v>0</v>
      </c>
      <c r="DD233" s="9">
        <f t="shared" si="1278"/>
        <v>0</v>
      </c>
      <c r="DE233" s="9">
        <f t="shared" si="1247"/>
        <v>0</v>
      </c>
      <c r="DF233" s="9">
        <f t="shared" si="1279"/>
        <v>0</v>
      </c>
      <c r="DG233" s="9">
        <f t="shared" si="1280"/>
        <v>0</v>
      </c>
      <c r="DH233" s="9">
        <f t="shared" si="1281"/>
        <v>0</v>
      </c>
      <c r="DI233" s="9">
        <f t="shared" si="1282"/>
        <v>0</v>
      </c>
      <c r="DJ233" s="9">
        <f t="shared" si="1282"/>
        <v>0</v>
      </c>
      <c r="DK233" s="9">
        <f t="shared" si="1248"/>
        <v>0</v>
      </c>
      <c r="DL233" s="9">
        <f t="shared" si="1283"/>
        <v>0</v>
      </c>
      <c r="DM233" s="9">
        <f t="shared" si="1283"/>
        <v>0</v>
      </c>
      <c r="DN233" s="9">
        <f t="shared" si="1249"/>
        <v>0</v>
      </c>
      <c r="DO233" s="9">
        <f t="shared" si="1284"/>
        <v>0</v>
      </c>
      <c r="DP233" s="9">
        <f t="shared" si="1284"/>
        <v>0</v>
      </c>
      <c r="DQ233" s="9">
        <f t="shared" si="1250"/>
        <v>0</v>
      </c>
      <c r="DR233" s="9">
        <f t="shared" si="1285"/>
        <v>0</v>
      </c>
      <c r="DS233" s="9">
        <f t="shared" si="1286"/>
        <v>0</v>
      </c>
      <c r="DT233" s="9">
        <f t="shared" si="1287"/>
        <v>0</v>
      </c>
      <c r="DU233" s="9">
        <f t="shared" si="1288"/>
        <v>0</v>
      </c>
      <c r="DV233" s="9">
        <f t="shared" si="1288"/>
        <v>0</v>
      </c>
      <c r="DW233" s="9">
        <f t="shared" si="1251"/>
        <v>0</v>
      </c>
      <c r="DX233" s="9">
        <f t="shared" si="1289"/>
        <v>0</v>
      </c>
      <c r="DY233" s="9">
        <f t="shared" si="1289"/>
        <v>0</v>
      </c>
      <c r="DZ233" s="9">
        <f t="shared" si="1252"/>
        <v>0</v>
      </c>
      <c r="EA233" s="9">
        <f t="shared" si="1290"/>
        <v>0</v>
      </c>
      <c r="EB233" s="9">
        <f t="shared" si="1290"/>
        <v>0</v>
      </c>
      <c r="EC233" s="9">
        <f t="shared" si="1253"/>
        <v>0</v>
      </c>
      <c r="ED233" s="9">
        <f t="shared" si="1291"/>
        <v>0</v>
      </c>
      <c r="EE233" s="9">
        <f t="shared" si="1292"/>
        <v>0</v>
      </c>
      <c r="EF233" s="9">
        <f t="shared" si="1293"/>
        <v>0</v>
      </c>
      <c r="EG233" s="9">
        <f t="shared" si="1294"/>
        <v>0</v>
      </c>
      <c r="EH233" s="9">
        <f t="shared" si="1294"/>
        <v>0</v>
      </c>
      <c r="EI233" s="9">
        <f t="shared" si="1254"/>
        <v>0</v>
      </c>
      <c r="EJ233" s="9">
        <f t="shared" si="1295"/>
        <v>0</v>
      </c>
      <c r="EK233" s="9">
        <f t="shared" si="1295"/>
        <v>0</v>
      </c>
      <c r="EL233" s="9">
        <f t="shared" si="1255"/>
        <v>0</v>
      </c>
      <c r="EM233" s="9">
        <f t="shared" si="1296"/>
        <v>0</v>
      </c>
      <c r="EN233" s="9">
        <f t="shared" si="1296"/>
        <v>0</v>
      </c>
      <c r="EO233" s="9">
        <f t="shared" si="1256"/>
        <v>0</v>
      </c>
      <c r="EP233" s="9">
        <f t="shared" si="1297"/>
        <v>0</v>
      </c>
      <c r="EQ233" s="9">
        <f t="shared" si="1298"/>
        <v>0</v>
      </c>
      <c r="ER233" s="9">
        <f t="shared" si="1299"/>
        <v>0</v>
      </c>
      <c r="ES233" s="602"/>
    </row>
    <row r="234" spans="2:149" hidden="1" outlineLevel="1" x14ac:dyDescent="0.25">
      <c r="B234" s="601"/>
      <c r="C234" s="23"/>
      <c r="D234" s="602" t="str">
        <f t="shared" si="1202"/>
        <v/>
      </c>
      <c r="F234" t="str">
        <f t="shared" si="1241"/>
        <v/>
      </c>
      <c r="H234" s="9">
        <f t="shared" si="1257"/>
        <v>0</v>
      </c>
      <c r="I234" s="9">
        <f ca="1">SUMIF(Cards_selection_BPL,$C234,INDIRECT(Index!$P$16))</f>
        <v>0</v>
      </c>
      <c r="J234" s="120">
        <f t="shared" ca="1" si="1258"/>
        <v>0</v>
      </c>
      <c r="L234" s="9">
        <f t="shared" si="1259"/>
        <v>0</v>
      </c>
      <c r="M234" s="9">
        <f ca="1">IF(LEFT($L$6,2)="Q1",SUMIF(Cards_selection_BPL,$C234,INDIRECT(Index!$Q$16)),IF(LEFT($L$6,2)="Q2",SUMIF(Cards_selection_BPL,$C234,INDIRECT(Index!$Q$16))-SUMIF(Cards_selection_BPL,$C234,Balance_bplm_03),IF(LEFT($L$6,2)="Q3",SUMIF(Cards_selection_BPL,$C234,INDIRECT(Index!$Q$16))-SUMIF(Cards_selection_BPL,$C234,Balance_bplm_06),IF(LEFT($L$6,2)="Q4",SUMIF(Cards_selection_BPL,$C234,INDIRECT(Index!$Q$16))-SUMIF(Cards_selection_BPL,$C234,Balance_bplm_09),0))))</f>
        <v>0</v>
      </c>
      <c r="N234" s="120">
        <f t="shared" ca="1" si="1260"/>
        <v>0</v>
      </c>
      <c r="P234" s="9">
        <f t="shared" si="1261"/>
        <v>0</v>
      </c>
      <c r="Q234" s="9">
        <f ca="1">SUMIF(Cards_selection_BPL,$C234,INDIRECT(Index!$Q$16))</f>
        <v>0</v>
      </c>
      <c r="R234" s="120">
        <f t="shared" ca="1" si="1262"/>
        <v>0</v>
      </c>
      <c r="S234" s="602"/>
      <c r="U234" s="601"/>
      <c r="V234" s="64"/>
      <c r="W234" s="64"/>
      <c r="X234" s="9">
        <f t="shared" si="1242"/>
        <v>0</v>
      </c>
      <c r="Y234" s="9">
        <f t="shared" si="1263"/>
        <v>0</v>
      </c>
      <c r="Z234" s="9">
        <f t="shared" si="1264"/>
        <v>0</v>
      </c>
      <c r="AA234" s="9">
        <f t="shared" si="1265"/>
        <v>0</v>
      </c>
      <c r="AB234" s="9">
        <f t="shared" si="1266"/>
        <v>0</v>
      </c>
      <c r="AC234" s="9">
        <f t="shared" si="1267"/>
        <v>0</v>
      </c>
      <c r="AD234" s="9">
        <f t="shared" si="1268"/>
        <v>0</v>
      </c>
      <c r="AE234" s="9">
        <f t="shared" si="1269"/>
        <v>0</v>
      </c>
      <c r="AF234" s="827">
        <f t="shared" si="1270"/>
        <v>0</v>
      </c>
      <c r="AG234" s="9">
        <f t="shared" si="1271"/>
        <v>0</v>
      </c>
      <c r="AH234" s="9">
        <f t="shared" si="1272"/>
        <v>0</v>
      </c>
      <c r="AI234" s="827">
        <f t="shared" si="1273"/>
        <v>0</v>
      </c>
      <c r="AJ234" s="602"/>
      <c r="AL234" s="601"/>
      <c r="AM234" s="882">
        <f t="shared" si="1274"/>
        <v>0</v>
      </c>
      <c r="AN234" s="9">
        <f t="shared" si="1243"/>
        <v>0</v>
      </c>
      <c r="AO234" s="602"/>
      <c r="AR234" s="601" t="str">
        <f t="shared" si="1203"/>
        <v/>
      </c>
      <c r="AS234" t="str">
        <f t="shared" si="1173"/>
        <v/>
      </c>
      <c r="AT234" s="602" t="str">
        <f t="shared" si="1112"/>
        <v/>
      </c>
      <c r="AU234" t="str">
        <f t="shared" si="1174"/>
        <v/>
      </c>
      <c r="AV234" t="str">
        <f t="shared" si="1175"/>
        <v/>
      </c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02"/>
      <c r="BS234" s="615">
        <f t="shared" si="1244"/>
        <v>0</v>
      </c>
      <c r="BT234" s="9">
        <f t="shared" si="1244"/>
        <v>0</v>
      </c>
      <c r="BU234" s="9">
        <f t="shared" si="1275"/>
        <v>0</v>
      </c>
      <c r="BV234" s="9">
        <f t="shared" si="1244"/>
        <v>0</v>
      </c>
      <c r="BW234" s="9">
        <f t="shared" si="1275"/>
        <v>0</v>
      </c>
      <c r="BX234" s="9">
        <f t="shared" si="1244"/>
        <v>0</v>
      </c>
      <c r="BY234" s="9">
        <f t="shared" si="1275"/>
        <v>0</v>
      </c>
      <c r="BZ234" s="9">
        <f t="shared" si="1244"/>
        <v>0</v>
      </c>
      <c r="CA234" s="9">
        <f t="shared" si="1275"/>
        <v>0</v>
      </c>
      <c r="CB234" s="9">
        <f t="shared" si="1244"/>
        <v>0</v>
      </c>
      <c r="CC234" s="9">
        <f t="shared" si="1275"/>
        <v>0</v>
      </c>
      <c r="CD234" s="9">
        <f t="shared" si="1244"/>
        <v>0</v>
      </c>
      <c r="CE234" s="9">
        <f t="shared" si="1275"/>
        <v>0</v>
      </c>
      <c r="CF234" s="9">
        <f t="shared" si="1244"/>
        <v>0</v>
      </c>
      <c r="CG234" s="9">
        <f t="shared" si="1275"/>
        <v>0</v>
      </c>
      <c r="CH234" s="9">
        <f t="shared" si="1244"/>
        <v>0</v>
      </c>
      <c r="CI234" s="9">
        <f t="shared" si="1275"/>
        <v>0</v>
      </c>
      <c r="CJ234" s="9">
        <f t="shared" si="1244"/>
        <v>0</v>
      </c>
      <c r="CK234" s="9">
        <f t="shared" si="1275"/>
        <v>0</v>
      </c>
      <c r="CL234" s="9">
        <f t="shared" si="1244"/>
        <v>0</v>
      </c>
      <c r="CM234" s="9">
        <f t="shared" si="1275"/>
        <v>0</v>
      </c>
      <c r="CN234" s="9">
        <f t="shared" si="1244"/>
        <v>0</v>
      </c>
      <c r="CO234" s="616">
        <f t="shared" si="1275"/>
        <v>0</v>
      </c>
      <c r="CQ234" s="601"/>
      <c r="CR234" t="str">
        <f t="shared" si="1136"/>
        <v/>
      </c>
      <c r="CS234" s="602" t="e">
        <f t="shared" si="1222"/>
        <v>#N/A</v>
      </c>
      <c r="CT234" t="str">
        <f t="shared" si="1137"/>
        <v/>
      </c>
      <c r="CU234" t="str">
        <f t="shared" si="1138"/>
        <v/>
      </c>
      <c r="CW234" s="9">
        <f t="shared" si="1276"/>
        <v>0</v>
      </c>
      <c r="CX234" s="9">
        <f t="shared" si="1276"/>
        <v>0</v>
      </c>
      <c r="CY234" s="9">
        <f t="shared" si="1245"/>
        <v>0</v>
      </c>
      <c r="CZ234" s="9">
        <f t="shared" si="1277"/>
        <v>0</v>
      </c>
      <c r="DA234" s="9">
        <f t="shared" si="1277"/>
        <v>0</v>
      </c>
      <c r="DB234" s="9">
        <f t="shared" si="1246"/>
        <v>0</v>
      </c>
      <c r="DC234" s="9">
        <f t="shared" si="1278"/>
        <v>0</v>
      </c>
      <c r="DD234" s="9">
        <f t="shared" si="1278"/>
        <v>0</v>
      </c>
      <c r="DE234" s="9">
        <f t="shared" si="1247"/>
        <v>0</v>
      </c>
      <c r="DF234" s="9">
        <f t="shared" si="1279"/>
        <v>0</v>
      </c>
      <c r="DG234" s="9">
        <f t="shared" si="1280"/>
        <v>0</v>
      </c>
      <c r="DH234" s="9">
        <f t="shared" si="1281"/>
        <v>0</v>
      </c>
      <c r="DI234" s="9">
        <f t="shared" si="1282"/>
        <v>0</v>
      </c>
      <c r="DJ234" s="9">
        <f t="shared" si="1282"/>
        <v>0</v>
      </c>
      <c r="DK234" s="9">
        <f t="shared" si="1248"/>
        <v>0</v>
      </c>
      <c r="DL234" s="9">
        <f t="shared" si="1283"/>
        <v>0</v>
      </c>
      <c r="DM234" s="9">
        <f t="shared" si="1283"/>
        <v>0</v>
      </c>
      <c r="DN234" s="9">
        <f t="shared" si="1249"/>
        <v>0</v>
      </c>
      <c r="DO234" s="9">
        <f t="shared" si="1284"/>
        <v>0</v>
      </c>
      <c r="DP234" s="9">
        <f t="shared" si="1284"/>
        <v>0</v>
      </c>
      <c r="DQ234" s="9">
        <f t="shared" si="1250"/>
        <v>0</v>
      </c>
      <c r="DR234" s="9">
        <f t="shared" si="1285"/>
        <v>0</v>
      </c>
      <c r="DS234" s="9">
        <f t="shared" si="1286"/>
        <v>0</v>
      </c>
      <c r="DT234" s="9">
        <f t="shared" si="1287"/>
        <v>0</v>
      </c>
      <c r="DU234" s="9">
        <f t="shared" si="1288"/>
        <v>0</v>
      </c>
      <c r="DV234" s="9">
        <f t="shared" si="1288"/>
        <v>0</v>
      </c>
      <c r="DW234" s="9">
        <f t="shared" si="1251"/>
        <v>0</v>
      </c>
      <c r="DX234" s="9">
        <f t="shared" si="1289"/>
        <v>0</v>
      </c>
      <c r="DY234" s="9">
        <f t="shared" si="1289"/>
        <v>0</v>
      </c>
      <c r="DZ234" s="9">
        <f t="shared" si="1252"/>
        <v>0</v>
      </c>
      <c r="EA234" s="9">
        <f t="shared" si="1290"/>
        <v>0</v>
      </c>
      <c r="EB234" s="9">
        <f t="shared" si="1290"/>
        <v>0</v>
      </c>
      <c r="EC234" s="9">
        <f t="shared" si="1253"/>
        <v>0</v>
      </c>
      <c r="ED234" s="9">
        <f t="shared" si="1291"/>
        <v>0</v>
      </c>
      <c r="EE234" s="9">
        <f t="shared" si="1292"/>
        <v>0</v>
      </c>
      <c r="EF234" s="9">
        <f t="shared" si="1293"/>
        <v>0</v>
      </c>
      <c r="EG234" s="9">
        <f t="shared" si="1294"/>
        <v>0</v>
      </c>
      <c r="EH234" s="9">
        <f t="shared" si="1294"/>
        <v>0</v>
      </c>
      <c r="EI234" s="9">
        <f t="shared" si="1254"/>
        <v>0</v>
      </c>
      <c r="EJ234" s="9">
        <f t="shared" si="1295"/>
        <v>0</v>
      </c>
      <c r="EK234" s="9">
        <f t="shared" si="1295"/>
        <v>0</v>
      </c>
      <c r="EL234" s="9">
        <f t="shared" si="1255"/>
        <v>0</v>
      </c>
      <c r="EM234" s="9">
        <f t="shared" si="1296"/>
        <v>0</v>
      </c>
      <c r="EN234" s="9">
        <f t="shared" si="1296"/>
        <v>0</v>
      </c>
      <c r="EO234" s="9">
        <f t="shared" si="1256"/>
        <v>0</v>
      </c>
      <c r="EP234" s="9">
        <f t="shared" si="1297"/>
        <v>0</v>
      </c>
      <c r="EQ234" s="9">
        <f t="shared" si="1298"/>
        <v>0</v>
      </c>
      <c r="ER234" s="9">
        <f t="shared" si="1299"/>
        <v>0</v>
      </c>
      <c r="ES234" s="602"/>
    </row>
    <row r="235" spans="2:149" hidden="1" outlineLevel="1" x14ac:dyDescent="0.25">
      <c r="B235" s="601"/>
      <c r="C235" s="23"/>
      <c r="D235" s="602" t="str">
        <f t="shared" si="1202"/>
        <v/>
      </c>
      <c r="F235" t="str">
        <f t="shared" si="1241"/>
        <v/>
      </c>
      <c r="H235" s="9">
        <f t="shared" si="1257"/>
        <v>0</v>
      </c>
      <c r="I235" s="9">
        <f ca="1">SUMIF(Cards_selection_BPL,$C235,INDIRECT(Index!$P$16))</f>
        <v>0</v>
      </c>
      <c r="J235" s="120">
        <f t="shared" ca="1" si="1258"/>
        <v>0</v>
      </c>
      <c r="L235" s="9">
        <f t="shared" si="1259"/>
        <v>0</v>
      </c>
      <c r="M235" s="9">
        <f ca="1">IF(LEFT($L$6,2)="Q1",SUMIF(Cards_selection_BPL,$C235,INDIRECT(Index!$Q$16)),IF(LEFT($L$6,2)="Q2",SUMIF(Cards_selection_BPL,$C235,INDIRECT(Index!$Q$16))-SUMIF(Cards_selection_BPL,$C235,Balance_bplm_03),IF(LEFT($L$6,2)="Q3",SUMIF(Cards_selection_BPL,$C235,INDIRECT(Index!$Q$16))-SUMIF(Cards_selection_BPL,$C235,Balance_bplm_06),IF(LEFT($L$6,2)="Q4",SUMIF(Cards_selection_BPL,$C235,INDIRECT(Index!$Q$16))-SUMIF(Cards_selection_BPL,$C235,Balance_bplm_09),0))))</f>
        <v>0</v>
      </c>
      <c r="N235" s="120">
        <f t="shared" ca="1" si="1260"/>
        <v>0</v>
      </c>
      <c r="P235" s="9">
        <f t="shared" si="1261"/>
        <v>0</v>
      </c>
      <c r="Q235" s="9">
        <f ca="1">SUMIF(Cards_selection_BPL,$C235,INDIRECT(Index!$Q$16))</f>
        <v>0</v>
      </c>
      <c r="R235" s="120">
        <f t="shared" ca="1" si="1262"/>
        <v>0</v>
      </c>
      <c r="S235" s="602"/>
      <c r="U235" s="601"/>
      <c r="V235" s="64"/>
      <c r="W235" s="64"/>
      <c r="X235" s="9">
        <f t="shared" si="1242"/>
        <v>0</v>
      </c>
      <c r="Y235" s="9">
        <f t="shared" si="1263"/>
        <v>0</v>
      </c>
      <c r="Z235" s="9">
        <f t="shared" si="1264"/>
        <v>0</v>
      </c>
      <c r="AA235" s="9">
        <f t="shared" si="1265"/>
        <v>0</v>
      </c>
      <c r="AB235" s="9">
        <f t="shared" si="1266"/>
        <v>0</v>
      </c>
      <c r="AC235" s="9">
        <f t="shared" si="1267"/>
        <v>0</v>
      </c>
      <c r="AD235" s="9">
        <f t="shared" si="1268"/>
        <v>0</v>
      </c>
      <c r="AE235" s="9">
        <f t="shared" si="1269"/>
        <v>0</v>
      </c>
      <c r="AF235" s="827">
        <f t="shared" si="1270"/>
        <v>0</v>
      </c>
      <c r="AG235" s="9">
        <f t="shared" si="1271"/>
        <v>0</v>
      </c>
      <c r="AH235" s="9">
        <f t="shared" si="1272"/>
        <v>0</v>
      </c>
      <c r="AI235" s="827">
        <f t="shared" si="1273"/>
        <v>0</v>
      </c>
      <c r="AJ235" s="602"/>
      <c r="AL235" s="601"/>
      <c r="AM235" s="882">
        <f t="shared" si="1274"/>
        <v>0</v>
      </c>
      <c r="AN235" s="9">
        <f t="shared" si="1243"/>
        <v>0</v>
      </c>
      <c r="AO235" s="602"/>
      <c r="AR235" s="601" t="str">
        <f t="shared" si="1203"/>
        <v/>
      </c>
      <c r="AS235" t="str">
        <f t="shared" si="1173"/>
        <v/>
      </c>
      <c r="AT235" s="602" t="str">
        <f t="shared" si="1112"/>
        <v/>
      </c>
      <c r="AU235" t="str">
        <f t="shared" si="1174"/>
        <v/>
      </c>
      <c r="AV235" t="str">
        <f t="shared" si="1175"/>
        <v/>
      </c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02"/>
      <c r="BS235" s="615">
        <f t="shared" si="1244"/>
        <v>0</v>
      </c>
      <c r="BT235" s="9">
        <f t="shared" si="1244"/>
        <v>0</v>
      </c>
      <c r="BU235" s="9">
        <f t="shared" si="1275"/>
        <v>0</v>
      </c>
      <c r="BV235" s="9">
        <f t="shared" si="1244"/>
        <v>0</v>
      </c>
      <c r="BW235" s="9">
        <f t="shared" si="1275"/>
        <v>0</v>
      </c>
      <c r="BX235" s="9">
        <f t="shared" si="1244"/>
        <v>0</v>
      </c>
      <c r="BY235" s="9">
        <f t="shared" si="1275"/>
        <v>0</v>
      </c>
      <c r="BZ235" s="9">
        <f t="shared" si="1244"/>
        <v>0</v>
      </c>
      <c r="CA235" s="9">
        <f t="shared" si="1275"/>
        <v>0</v>
      </c>
      <c r="CB235" s="9">
        <f t="shared" si="1244"/>
        <v>0</v>
      </c>
      <c r="CC235" s="9">
        <f t="shared" si="1275"/>
        <v>0</v>
      </c>
      <c r="CD235" s="9">
        <f t="shared" si="1244"/>
        <v>0</v>
      </c>
      <c r="CE235" s="9">
        <f t="shared" si="1275"/>
        <v>0</v>
      </c>
      <c r="CF235" s="9">
        <f t="shared" si="1244"/>
        <v>0</v>
      </c>
      <c r="CG235" s="9">
        <f t="shared" si="1275"/>
        <v>0</v>
      </c>
      <c r="CH235" s="9">
        <f t="shared" si="1244"/>
        <v>0</v>
      </c>
      <c r="CI235" s="9">
        <f t="shared" si="1275"/>
        <v>0</v>
      </c>
      <c r="CJ235" s="9">
        <f t="shared" si="1244"/>
        <v>0</v>
      </c>
      <c r="CK235" s="9">
        <f t="shared" si="1275"/>
        <v>0</v>
      </c>
      <c r="CL235" s="9">
        <f t="shared" si="1244"/>
        <v>0</v>
      </c>
      <c r="CM235" s="9">
        <f t="shared" si="1275"/>
        <v>0</v>
      </c>
      <c r="CN235" s="9">
        <f t="shared" si="1244"/>
        <v>0</v>
      </c>
      <c r="CO235" s="616">
        <f t="shared" si="1275"/>
        <v>0</v>
      </c>
      <c r="CQ235" s="601"/>
      <c r="CR235" t="str">
        <f t="shared" si="1136"/>
        <v/>
      </c>
      <c r="CS235" s="602" t="e">
        <f t="shared" si="1222"/>
        <v>#N/A</v>
      </c>
      <c r="CT235" t="str">
        <f t="shared" si="1137"/>
        <v/>
      </c>
      <c r="CU235" t="str">
        <f t="shared" si="1138"/>
        <v/>
      </c>
      <c r="CW235" s="9">
        <f t="shared" si="1276"/>
        <v>0</v>
      </c>
      <c r="CX235" s="9">
        <f t="shared" si="1276"/>
        <v>0</v>
      </c>
      <c r="CY235" s="9">
        <f t="shared" si="1245"/>
        <v>0</v>
      </c>
      <c r="CZ235" s="9">
        <f t="shared" si="1277"/>
        <v>0</v>
      </c>
      <c r="DA235" s="9">
        <f t="shared" si="1277"/>
        <v>0</v>
      </c>
      <c r="DB235" s="9">
        <f t="shared" si="1246"/>
        <v>0</v>
      </c>
      <c r="DC235" s="9">
        <f t="shared" si="1278"/>
        <v>0</v>
      </c>
      <c r="DD235" s="9">
        <f t="shared" si="1278"/>
        <v>0</v>
      </c>
      <c r="DE235" s="9">
        <f t="shared" si="1247"/>
        <v>0</v>
      </c>
      <c r="DF235" s="9">
        <f t="shared" si="1279"/>
        <v>0</v>
      </c>
      <c r="DG235" s="9">
        <f t="shared" si="1280"/>
        <v>0</v>
      </c>
      <c r="DH235" s="9">
        <f t="shared" si="1281"/>
        <v>0</v>
      </c>
      <c r="DI235" s="9">
        <f t="shared" si="1282"/>
        <v>0</v>
      </c>
      <c r="DJ235" s="9">
        <f t="shared" si="1282"/>
        <v>0</v>
      </c>
      <c r="DK235" s="9">
        <f t="shared" si="1248"/>
        <v>0</v>
      </c>
      <c r="DL235" s="9">
        <f t="shared" si="1283"/>
        <v>0</v>
      </c>
      <c r="DM235" s="9">
        <f t="shared" si="1283"/>
        <v>0</v>
      </c>
      <c r="DN235" s="9">
        <f t="shared" si="1249"/>
        <v>0</v>
      </c>
      <c r="DO235" s="9">
        <f t="shared" si="1284"/>
        <v>0</v>
      </c>
      <c r="DP235" s="9">
        <f t="shared" si="1284"/>
        <v>0</v>
      </c>
      <c r="DQ235" s="9">
        <f t="shared" si="1250"/>
        <v>0</v>
      </c>
      <c r="DR235" s="9">
        <f t="shared" si="1285"/>
        <v>0</v>
      </c>
      <c r="DS235" s="9">
        <f t="shared" si="1286"/>
        <v>0</v>
      </c>
      <c r="DT235" s="9">
        <f t="shared" si="1287"/>
        <v>0</v>
      </c>
      <c r="DU235" s="9">
        <f t="shared" si="1288"/>
        <v>0</v>
      </c>
      <c r="DV235" s="9">
        <f t="shared" si="1288"/>
        <v>0</v>
      </c>
      <c r="DW235" s="9">
        <f t="shared" si="1251"/>
        <v>0</v>
      </c>
      <c r="DX235" s="9">
        <f t="shared" si="1289"/>
        <v>0</v>
      </c>
      <c r="DY235" s="9">
        <f t="shared" si="1289"/>
        <v>0</v>
      </c>
      <c r="DZ235" s="9">
        <f t="shared" si="1252"/>
        <v>0</v>
      </c>
      <c r="EA235" s="9">
        <f t="shared" si="1290"/>
        <v>0</v>
      </c>
      <c r="EB235" s="9">
        <f t="shared" si="1290"/>
        <v>0</v>
      </c>
      <c r="EC235" s="9">
        <f t="shared" si="1253"/>
        <v>0</v>
      </c>
      <c r="ED235" s="9">
        <f t="shared" si="1291"/>
        <v>0</v>
      </c>
      <c r="EE235" s="9">
        <f t="shared" si="1292"/>
        <v>0</v>
      </c>
      <c r="EF235" s="9">
        <f t="shared" si="1293"/>
        <v>0</v>
      </c>
      <c r="EG235" s="9">
        <f t="shared" si="1294"/>
        <v>0</v>
      </c>
      <c r="EH235" s="9">
        <f t="shared" si="1294"/>
        <v>0</v>
      </c>
      <c r="EI235" s="9">
        <f t="shared" si="1254"/>
        <v>0</v>
      </c>
      <c r="EJ235" s="9">
        <f t="shared" si="1295"/>
        <v>0</v>
      </c>
      <c r="EK235" s="9">
        <f t="shared" si="1295"/>
        <v>0</v>
      </c>
      <c r="EL235" s="9">
        <f t="shared" si="1255"/>
        <v>0</v>
      </c>
      <c r="EM235" s="9">
        <f t="shared" si="1296"/>
        <v>0</v>
      </c>
      <c r="EN235" s="9">
        <f t="shared" si="1296"/>
        <v>0</v>
      </c>
      <c r="EO235" s="9">
        <f t="shared" si="1256"/>
        <v>0</v>
      </c>
      <c r="EP235" s="9">
        <f t="shared" si="1297"/>
        <v>0</v>
      </c>
      <c r="EQ235" s="9">
        <f t="shared" si="1298"/>
        <v>0</v>
      </c>
      <c r="ER235" s="9">
        <f t="shared" si="1299"/>
        <v>0</v>
      </c>
      <c r="ES235" s="602"/>
    </row>
    <row r="236" spans="2:149" hidden="1" outlineLevel="1" x14ac:dyDescent="0.25">
      <c r="B236" s="601"/>
      <c r="C236" s="23"/>
      <c r="D236" s="602" t="str">
        <f t="shared" si="1202"/>
        <v/>
      </c>
      <c r="F236" t="str">
        <f t="shared" si="1241"/>
        <v/>
      </c>
      <c r="H236" s="9">
        <f t="shared" si="1257"/>
        <v>0</v>
      </c>
      <c r="I236" s="9">
        <f ca="1">SUMIF(Cards_selection_BPL,$C236,INDIRECT(Index!$P$16))</f>
        <v>0</v>
      </c>
      <c r="J236" s="120">
        <f t="shared" ca="1" si="1258"/>
        <v>0</v>
      </c>
      <c r="L236" s="9">
        <f t="shared" si="1259"/>
        <v>0</v>
      </c>
      <c r="M236" s="9">
        <f ca="1">IF(LEFT($L$6,2)="Q1",SUMIF(Cards_selection_BPL,$C236,INDIRECT(Index!$Q$16)),IF(LEFT($L$6,2)="Q2",SUMIF(Cards_selection_BPL,$C236,INDIRECT(Index!$Q$16))-SUMIF(Cards_selection_BPL,$C236,Balance_bplm_03),IF(LEFT($L$6,2)="Q3",SUMIF(Cards_selection_BPL,$C236,INDIRECT(Index!$Q$16))-SUMIF(Cards_selection_BPL,$C236,Balance_bplm_06),IF(LEFT($L$6,2)="Q4",SUMIF(Cards_selection_BPL,$C236,INDIRECT(Index!$Q$16))-SUMIF(Cards_selection_BPL,$C236,Balance_bplm_09),0))))</f>
        <v>0</v>
      </c>
      <c r="N236" s="120">
        <f t="shared" ca="1" si="1260"/>
        <v>0</v>
      </c>
      <c r="P236" s="9">
        <f t="shared" si="1261"/>
        <v>0</v>
      </c>
      <c r="Q236" s="9">
        <f ca="1">SUMIF(Cards_selection_BPL,$C236,INDIRECT(Index!$Q$16))</f>
        <v>0</v>
      </c>
      <c r="R236" s="120">
        <f t="shared" ca="1" si="1262"/>
        <v>0</v>
      </c>
      <c r="S236" s="602"/>
      <c r="U236" s="601"/>
      <c r="V236" s="64"/>
      <c r="W236" s="64"/>
      <c r="X236" s="9">
        <f t="shared" si="1242"/>
        <v>0</v>
      </c>
      <c r="Y236" s="9">
        <f t="shared" si="1263"/>
        <v>0</v>
      </c>
      <c r="Z236" s="9">
        <f t="shared" si="1264"/>
        <v>0</v>
      </c>
      <c r="AA236" s="9">
        <f t="shared" si="1265"/>
        <v>0</v>
      </c>
      <c r="AB236" s="9">
        <f t="shared" si="1266"/>
        <v>0</v>
      </c>
      <c r="AC236" s="9">
        <f t="shared" si="1267"/>
        <v>0</v>
      </c>
      <c r="AD236" s="9">
        <f t="shared" si="1268"/>
        <v>0</v>
      </c>
      <c r="AE236" s="9">
        <f t="shared" si="1269"/>
        <v>0</v>
      </c>
      <c r="AF236" s="827">
        <f t="shared" si="1270"/>
        <v>0</v>
      </c>
      <c r="AG236" s="9">
        <f t="shared" si="1271"/>
        <v>0</v>
      </c>
      <c r="AH236" s="9">
        <f t="shared" si="1272"/>
        <v>0</v>
      </c>
      <c r="AI236" s="827">
        <f t="shared" si="1273"/>
        <v>0</v>
      </c>
      <c r="AJ236" s="602"/>
      <c r="AL236" s="601"/>
      <c r="AM236" s="882">
        <f t="shared" si="1274"/>
        <v>0</v>
      </c>
      <c r="AN236" s="9">
        <f t="shared" si="1243"/>
        <v>0</v>
      </c>
      <c r="AO236" s="602"/>
      <c r="AR236" s="601" t="str">
        <f t="shared" si="1203"/>
        <v/>
      </c>
      <c r="AS236" t="str">
        <f t="shared" si="1173"/>
        <v/>
      </c>
      <c r="AT236" s="602" t="str">
        <f t="shared" si="1112"/>
        <v/>
      </c>
      <c r="AU236" t="str">
        <f t="shared" si="1174"/>
        <v/>
      </c>
      <c r="AV236" t="str">
        <f t="shared" si="1175"/>
        <v/>
      </c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02"/>
      <c r="BS236" s="615">
        <f t="shared" si="1244"/>
        <v>0</v>
      </c>
      <c r="BT236" s="9">
        <f t="shared" si="1244"/>
        <v>0</v>
      </c>
      <c r="BU236" s="9">
        <f t="shared" si="1275"/>
        <v>0</v>
      </c>
      <c r="BV236" s="9">
        <f t="shared" si="1244"/>
        <v>0</v>
      </c>
      <c r="BW236" s="9">
        <f t="shared" si="1275"/>
        <v>0</v>
      </c>
      <c r="BX236" s="9">
        <f t="shared" si="1244"/>
        <v>0</v>
      </c>
      <c r="BY236" s="9">
        <f t="shared" si="1275"/>
        <v>0</v>
      </c>
      <c r="BZ236" s="9">
        <f t="shared" si="1244"/>
        <v>0</v>
      </c>
      <c r="CA236" s="9">
        <f t="shared" si="1275"/>
        <v>0</v>
      </c>
      <c r="CB236" s="9">
        <f t="shared" si="1244"/>
        <v>0</v>
      </c>
      <c r="CC236" s="9">
        <f t="shared" si="1275"/>
        <v>0</v>
      </c>
      <c r="CD236" s="9">
        <f t="shared" si="1244"/>
        <v>0</v>
      </c>
      <c r="CE236" s="9">
        <f t="shared" si="1275"/>
        <v>0</v>
      </c>
      <c r="CF236" s="9">
        <f t="shared" si="1244"/>
        <v>0</v>
      </c>
      <c r="CG236" s="9">
        <f t="shared" si="1275"/>
        <v>0</v>
      </c>
      <c r="CH236" s="9">
        <f t="shared" si="1244"/>
        <v>0</v>
      </c>
      <c r="CI236" s="9">
        <f t="shared" si="1275"/>
        <v>0</v>
      </c>
      <c r="CJ236" s="9">
        <f t="shared" si="1244"/>
        <v>0</v>
      </c>
      <c r="CK236" s="9">
        <f t="shared" si="1275"/>
        <v>0</v>
      </c>
      <c r="CL236" s="9">
        <f t="shared" si="1244"/>
        <v>0</v>
      </c>
      <c r="CM236" s="9">
        <f t="shared" si="1275"/>
        <v>0</v>
      </c>
      <c r="CN236" s="9">
        <f t="shared" si="1244"/>
        <v>0</v>
      </c>
      <c r="CO236" s="616">
        <f t="shared" si="1275"/>
        <v>0</v>
      </c>
      <c r="CQ236" s="601"/>
      <c r="CR236" t="str">
        <f t="shared" si="1136"/>
        <v/>
      </c>
      <c r="CS236" s="602" t="e">
        <f t="shared" si="1222"/>
        <v>#N/A</v>
      </c>
      <c r="CT236" t="str">
        <f t="shared" si="1137"/>
        <v/>
      </c>
      <c r="CU236" t="str">
        <f t="shared" si="1138"/>
        <v/>
      </c>
      <c r="CW236" s="9">
        <f t="shared" si="1276"/>
        <v>0</v>
      </c>
      <c r="CX236" s="9">
        <f t="shared" si="1276"/>
        <v>0</v>
      </c>
      <c r="CY236" s="9">
        <f t="shared" si="1245"/>
        <v>0</v>
      </c>
      <c r="CZ236" s="9">
        <f t="shared" si="1277"/>
        <v>0</v>
      </c>
      <c r="DA236" s="9">
        <f t="shared" si="1277"/>
        <v>0</v>
      </c>
      <c r="DB236" s="9">
        <f t="shared" si="1246"/>
        <v>0</v>
      </c>
      <c r="DC236" s="9">
        <f t="shared" si="1278"/>
        <v>0</v>
      </c>
      <c r="DD236" s="9">
        <f t="shared" si="1278"/>
        <v>0</v>
      </c>
      <c r="DE236" s="9">
        <f t="shared" si="1247"/>
        <v>0</v>
      </c>
      <c r="DF236" s="9">
        <f t="shared" si="1279"/>
        <v>0</v>
      </c>
      <c r="DG236" s="9">
        <f t="shared" si="1280"/>
        <v>0</v>
      </c>
      <c r="DH236" s="9">
        <f t="shared" si="1281"/>
        <v>0</v>
      </c>
      <c r="DI236" s="9">
        <f t="shared" si="1282"/>
        <v>0</v>
      </c>
      <c r="DJ236" s="9">
        <f t="shared" si="1282"/>
        <v>0</v>
      </c>
      <c r="DK236" s="9">
        <f t="shared" si="1248"/>
        <v>0</v>
      </c>
      <c r="DL236" s="9">
        <f t="shared" si="1283"/>
        <v>0</v>
      </c>
      <c r="DM236" s="9">
        <f t="shared" si="1283"/>
        <v>0</v>
      </c>
      <c r="DN236" s="9">
        <f t="shared" si="1249"/>
        <v>0</v>
      </c>
      <c r="DO236" s="9">
        <f t="shared" si="1284"/>
        <v>0</v>
      </c>
      <c r="DP236" s="9">
        <f t="shared" si="1284"/>
        <v>0</v>
      </c>
      <c r="DQ236" s="9">
        <f t="shared" si="1250"/>
        <v>0</v>
      </c>
      <c r="DR236" s="9">
        <f t="shared" si="1285"/>
        <v>0</v>
      </c>
      <c r="DS236" s="9">
        <f t="shared" si="1286"/>
        <v>0</v>
      </c>
      <c r="DT236" s="9">
        <f t="shared" si="1287"/>
        <v>0</v>
      </c>
      <c r="DU236" s="9">
        <f t="shared" si="1288"/>
        <v>0</v>
      </c>
      <c r="DV236" s="9">
        <f t="shared" si="1288"/>
        <v>0</v>
      </c>
      <c r="DW236" s="9">
        <f t="shared" si="1251"/>
        <v>0</v>
      </c>
      <c r="DX236" s="9">
        <f t="shared" si="1289"/>
        <v>0</v>
      </c>
      <c r="DY236" s="9">
        <f t="shared" si="1289"/>
        <v>0</v>
      </c>
      <c r="DZ236" s="9">
        <f t="shared" si="1252"/>
        <v>0</v>
      </c>
      <c r="EA236" s="9">
        <f t="shared" si="1290"/>
        <v>0</v>
      </c>
      <c r="EB236" s="9">
        <f t="shared" si="1290"/>
        <v>0</v>
      </c>
      <c r="EC236" s="9">
        <f t="shared" si="1253"/>
        <v>0</v>
      </c>
      <c r="ED236" s="9">
        <f t="shared" si="1291"/>
        <v>0</v>
      </c>
      <c r="EE236" s="9">
        <f t="shared" si="1292"/>
        <v>0</v>
      </c>
      <c r="EF236" s="9">
        <f t="shared" si="1293"/>
        <v>0</v>
      </c>
      <c r="EG236" s="9">
        <f t="shared" si="1294"/>
        <v>0</v>
      </c>
      <c r="EH236" s="9">
        <f t="shared" si="1294"/>
        <v>0</v>
      </c>
      <c r="EI236" s="9">
        <f t="shared" si="1254"/>
        <v>0</v>
      </c>
      <c r="EJ236" s="9">
        <f t="shared" si="1295"/>
        <v>0</v>
      </c>
      <c r="EK236" s="9">
        <f t="shared" si="1295"/>
        <v>0</v>
      </c>
      <c r="EL236" s="9">
        <f t="shared" si="1255"/>
        <v>0</v>
      </c>
      <c r="EM236" s="9">
        <f t="shared" si="1296"/>
        <v>0</v>
      </c>
      <c r="EN236" s="9">
        <f t="shared" si="1296"/>
        <v>0</v>
      </c>
      <c r="EO236" s="9">
        <f t="shared" si="1256"/>
        <v>0</v>
      </c>
      <c r="EP236" s="9">
        <f t="shared" si="1297"/>
        <v>0</v>
      </c>
      <c r="EQ236" s="9">
        <f t="shared" si="1298"/>
        <v>0</v>
      </c>
      <c r="ER236" s="9">
        <f t="shared" si="1299"/>
        <v>0</v>
      </c>
      <c r="ES236" s="602"/>
    </row>
    <row r="237" spans="2:149" hidden="1" outlineLevel="1" x14ac:dyDescent="0.25">
      <c r="B237" s="601"/>
      <c r="C237" s="23"/>
      <c r="D237" s="602" t="str">
        <f t="shared" si="1202"/>
        <v/>
      </c>
      <c r="F237" t="str">
        <f t="shared" si="1241"/>
        <v/>
      </c>
      <c r="H237" s="9">
        <f t="shared" si="1257"/>
        <v>0</v>
      </c>
      <c r="I237" s="9">
        <f ca="1">SUMIF(Cards_selection_BPL,$C237,INDIRECT(Index!$P$16))</f>
        <v>0</v>
      </c>
      <c r="J237" s="120">
        <f t="shared" ca="1" si="1258"/>
        <v>0</v>
      </c>
      <c r="L237" s="9">
        <f t="shared" si="1259"/>
        <v>0</v>
      </c>
      <c r="M237" s="9">
        <f ca="1">IF(LEFT($L$6,2)="Q1",SUMIF(Cards_selection_BPL,$C237,INDIRECT(Index!$Q$16)),IF(LEFT($L$6,2)="Q2",SUMIF(Cards_selection_BPL,$C237,INDIRECT(Index!$Q$16))-SUMIF(Cards_selection_BPL,$C237,Balance_bplm_03),IF(LEFT($L$6,2)="Q3",SUMIF(Cards_selection_BPL,$C237,INDIRECT(Index!$Q$16))-SUMIF(Cards_selection_BPL,$C237,Balance_bplm_06),IF(LEFT($L$6,2)="Q4",SUMIF(Cards_selection_BPL,$C237,INDIRECT(Index!$Q$16))-SUMIF(Cards_selection_BPL,$C237,Balance_bplm_09),0))))</f>
        <v>0</v>
      </c>
      <c r="N237" s="120">
        <f t="shared" ca="1" si="1260"/>
        <v>0</v>
      </c>
      <c r="P237" s="9">
        <f t="shared" si="1261"/>
        <v>0</v>
      </c>
      <c r="Q237" s="9">
        <f ca="1">SUMIF(Cards_selection_BPL,$C237,INDIRECT(Index!$Q$16))</f>
        <v>0</v>
      </c>
      <c r="R237" s="120">
        <f t="shared" ca="1" si="1262"/>
        <v>0</v>
      </c>
      <c r="S237" s="602"/>
      <c r="U237" s="601"/>
      <c r="V237" s="64"/>
      <c r="W237" s="64"/>
      <c r="X237" s="9">
        <f t="shared" si="1242"/>
        <v>0</v>
      </c>
      <c r="Y237" s="9">
        <f t="shared" si="1263"/>
        <v>0</v>
      </c>
      <c r="Z237" s="9">
        <f t="shared" si="1264"/>
        <v>0</v>
      </c>
      <c r="AA237" s="9">
        <f t="shared" si="1265"/>
        <v>0</v>
      </c>
      <c r="AB237" s="9">
        <f t="shared" si="1266"/>
        <v>0</v>
      </c>
      <c r="AC237" s="9">
        <f t="shared" si="1267"/>
        <v>0</v>
      </c>
      <c r="AD237" s="9">
        <f t="shared" si="1268"/>
        <v>0</v>
      </c>
      <c r="AE237" s="9">
        <f t="shared" si="1269"/>
        <v>0</v>
      </c>
      <c r="AF237" s="827">
        <f t="shared" si="1270"/>
        <v>0</v>
      </c>
      <c r="AG237" s="9">
        <f t="shared" si="1271"/>
        <v>0</v>
      </c>
      <c r="AH237" s="9">
        <f t="shared" si="1272"/>
        <v>0</v>
      </c>
      <c r="AI237" s="827">
        <f t="shared" si="1273"/>
        <v>0</v>
      </c>
      <c r="AJ237" s="602"/>
      <c r="AL237" s="601"/>
      <c r="AM237" s="882">
        <f t="shared" si="1274"/>
        <v>0</v>
      </c>
      <c r="AN237" s="9">
        <f t="shared" si="1243"/>
        <v>0</v>
      </c>
      <c r="AO237" s="602"/>
      <c r="AR237" s="601" t="str">
        <f t="shared" si="1203"/>
        <v/>
      </c>
      <c r="AS237" t="str">
        <f t="shared" si="1173"/>
        <v/>
      </c>
      <c r="AT237" s="602" t="str">
        <f t="shared" si="1112"/>
        <v/>
      </c>
      <c r="AU237" t="str">
        <f t="shared" si="1174"/>
        <v/>
      </c>
      <c r="AV237" t="str">
        <f t="shared" si="1175"/>
        <v/>
      </c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02"/>
      <c r="BS237" s="615">
        <f t="shared" si="1244"/>
        <v>0</v>
      </c>
      <c r="BT237" s="9">
        <f t="shared" si="1244"/>
        <v>0</v>
      </c>
      <c r="BU237" s="9">
        <f t="shared" si="1275"/>
        <v>0</v>
      </c>
      <c r="BV237" s="9">
        <f t="shared" si="1244"/>
        <v>0</v>
      </c>
      <c r="BW237" s="9">
        <f t="shared" si="1275"/>
        <v>0</v>
      </c>
      <c r="BX237" s="9">
        <f t="shared" si="1244"/>
        <v>0</v>
      </c>
      <c r="BY237" s="9">
        <f t="shared" si="1275"/>
        <v>0</v>
      </c>
      <c r="BZ237" s="9">
        <f t="shared" si="1244"/>
        <v>0</v>
      </c>
      <c r="CA237" s="9">
        <f t="shared" si="1275"/>
        <v>0</v>
      </c>
      <c r="CB237" s="9">
        <f t="shared" si="1244"/>
        <v>0</v>
      </c>
      <c r="CC237" s="9">
        <f t="shared" si="1275"/>
        <v>0</v>
      </c>
      <c r="CD237" s="9">
        <f t="shared" si="1244"/>
        <v>0</v>
      </c>
      <c r="CE237" s="9">
        <f t="shared" si="1275"/>
        <v>0</v>
      </c>
      <c r="CF237" s="9">
        <f t="shared" si="1244"/>
        <v>0</v>
      </c>
      <c r="CG237" s="9">
        <f t="shared" si="1275"/>
        <v>0</v>
      </c>
      <c r="CH237" s="9">
        <f t="shared" si="1244"/>
        <v>0</v>
      </c>
      <c r="CI237" s="9">
        <f t="shared" si="1275"/>
        <v>0</v>
      </c>
      <c r="CJ237" s="9">
        <f t="shared" si="1244"/>
        <v>0</v>
      </c>
      <c r="CK237" s="9">
        <f t="shared" si="1275"/>
        <v>0</v>
      </c>
      <c r="CL237" s="9">
        <f t="shared" si="1244"/>
        <v>0</v>
      </c>
      <c r="CM237" s="9">
        <f t="shared" si="1275"/>
        <v>0</v>
      </c>
      <c r="CN237" s="9">
        <f t="shared" si="1244"/>
        <v>0</v>
      </c>
      <c r="CO237" s="616">
        <f t="shared" si="1275"/>
        <v>0</v>
      </c>
      <c r="CQ237" s="601"/>
      <c r="CR237" t="str">
        <f t="shared" si="1136"/>
        <v/>
      </c>
      <c r="CS237" s="602" t="e">
        <f t="shared" si="1222"/>
        <v>#N/A</v>
      </c>
      <c r="CT237" t="str">
        <f t="shared" si="1137"/>
        <v/>
      </c>
      <c r="CU237" t="str">
        <f t="shared" si="1138"/>
        <v/>
      </c>
      <c r="CW237" s="9">
        <f t="shared" si="1276"/>
        <v>0</v>
      </c>
      <c r="CX237" s="9">
        <f t="shared" si="1276"/>
        <v>0</v>
      </c>
      <c r="CY237" s="9">
        <f t="shared" si="1245"/>
        <v>0</v>
      </c>
      <c r="CZ237" s="9">
        <f t="shared" si="1277"/>
        <v>0</v>
      </c>
      <c r="DA237" s="9">
        <f t="shared" si="1277"/>
        <v>0</v>
      </c>
      <c r="DB237" s="9">
        <f t="shared" si="1246"/>
        <v>0</v>
      </c>
      <c r="DC237" s="9">
        <f t="shared" si="1278"/>
        <v>0</v>
      </c>
      <c r="DD237" s="9">
        <f t="shared" si="1278"/>
        <v>0</v>
      </c>
      <c r="DE237" s="9">
        <f t="shared" si="1247"/>
        <v>0</v>
      </c>
      <c r="DF237" s="9">
        <f t="shared" si="1279"/>
        <v>0</v>
      </c>
      <c r="DG237" s="9">
        <f t="shared" si="1280"/>
        <v>0</v>
      </c>
      <c r="DH237" s="9">
        <f t="shared" si="1281"/>
        <v>0</v>
      </c>
      <c r="DI237" s="9">
        <f t="shared" si="1282"/>
        <v>0</v>
      </c>
      <c r="DJ237" s="9">
        <f t="shared" si="1282"/>
        <v>0</v>
      </c>
      <c r="DK237" s="9">
        <f t="shared" si="1248"/>
        <v>0</v>
      </c>
      <c r="DL237" s="9">
        <f t="shared" si="1283"/>
        <v>0</v>
      </c>
      <c r="DM237" s="9">
        <f t="shared" si="1283"/>
        <v>0</v>
      </c>
      <c r="DN237" s="9">
        <f t="shared" si="1249"/>
        <v>0</v>
      </c>
      <c r="DO237" s="9">
        <f t="shared" si="1284"/>
        <v>0</v>
      </c>
      <c r="DP237" s="9">
        <f t="shared" si="1284"/>
        <v>0</v>
      </c>
      <c r="DQ237" s="9">
        <f t="shared" si="1250"/>
        <v>0</v>
      </c>
      <c r="DR237" s="9">
        <f t="shared" si="1285"/>
        <v>0</v>
      </c>
      <c r="DS237" s="9">
        <f t="shared" si="1286"/>
        <v>0</v>
      </c>
      <c r="DT237" s="9">
        <f t="shared" si="1287"/>
        <v>0</v>
      </c>
      <c r="DU237" s="9">
        <f t="shared" si="1288"/>
        <v>0</v>
      </c>
      <c r="DV237" s="9">
        <f t="shared" si="1288"/>
        <v>0</v>
      </c>
      <c r="DW237" s="9">
        <f t="shared" si="1251"/>
        <v>0</v>
      </c>
      <c r="DX237" s="9">
        <f t="shared" si="1289"/>
        <v>0</v>
      </c>
      <c r="DY237" s="9">
        <f t="shared" si="1289"/>
        <v>0</v>
      </c>
      <c r="DZ237" s="9">
        <f t="shared" si="1252"/>
        <v>0</v>
      </c>
      <c r="EA237" s="9">
        <f t="shared" si="1290"/>
        <v>0</v>
      </c>
      <c r="EB237" s="9">
        <f t="shared" si="1290"/>
        <v>0</v>
      </c>
      <c r="EC237" s="9">
        <f t="shared" si="1253"/>
        <v>0</v>
      </c>
      <c r="ED237" s="9">
        <f t="shared" si="1291"/>
        <v>0</v>
      </c>
      <c r="EE237" s="9">
        <f t="shared" si="1292"/>
        <v>0</v>
      </c>
      <c r="EF237" s="9">
        <f t="shared" si="1293"/>
        <v>0</v>
      </c>
      <c r="EG237" s="9">
        <f t="shared" si="1294"/>
        <v>0</v>
      </c>
      <c r="EH237" s="9">
        <f t="shared" si="1294"/>
        <v>0</v>
      </c>
      <c r="EI237" s="9">
        <f t="shared" si="1254"/>
        <v>0</v>
      </c>
      <c r="EJ237" s="9">
        <f t="shared" si="1295"/>
        <v>0</v>
      </c>
      <c r="EK237" s="9">
        <f t="shared" si="1295"/>
        <v>0</v>
      </c>
      <c r="EL237" s="9">
        <f t="shared" si="1255"/>
        <v>0</v>
      </c>
      <c r="EM237" s="9">
        <f t="shared" si="1296"/>
        <v>0</v>
      </c>
      <c r="EN237" s="9">
        <f t="shared" si="1296"/>
        <v>0</v>
      </c>
      <c r="EO237" s="9">
        <f t="shared" si="1256"/>
        <v>0</v>
      </c>
      <c r="EP237" s="9">
        <f t="shared" si="1297"/>
        <v>0</v>
      </c>
      <c r="EQ237" s="9">
        <f t="shared" si="1298"/>
        <v>0</v>
      </c>
      <c r="ER237" s="9">
        <f t="shared" si="1299"/>
        <v>0</v>
      </c>
      <c r="ES237" s="602"/>
    </row>
    <row r="238" spans="2:149" hidden="1" outlineLevel="1" x14ac:dyDescent="0.25">
      <c r="B238" s="601"/>
      <c r="C238" s="23"/>
      <c r="D238" s="602" t="str">
        <f t="shared" si="1202"/>
        <v/>
      </c>
      <c r="F238" t="str">
        <f t="shared" si="1241"/>
        <v/>
      </c>
      <c r="H238" s="9">
        <f t="shared" si="1257"/>
        <v>0</v>
      </c>
      <c r="I238" s="9">
        <f ca="1">SUMIF(Cards_selection_BPL,$C238,INDIRECT(Index!$P$16))</f>
        <v>0</v>
      </c>
      <c r="J238" s="120">
        <f t="shared" ca="1" si="1258"/>
        <v>0</v>
      </c>
      <c r="L238" s="9">
        <f t="shared" si="1259"/>
        <v>0</v>
      </c>
      <c r="M238" s="9">
        <f ca="1">IF(LEFT($L$6,2)="Q1",SUMIF(Cards_selection_BPL,$C238,INDIRECT(Index!$Q$16)),IF(LEFT($L$6,2)="Q2",SUMIF(Cards_selection_BPL,$C238,INDIRECT(Index!$Q$16))-SUMIF(Cards_selection_BPL,$C238,Balance_bplm_03),IF(LEFT($L$6,2)="Q3",SUMIF(Cards_selection_BPL,$C238,INDIRECT(Index!$Q$16))-SUMIF(Cards_selection_BPL,$C238,Balance_bplm_06),IF(LEFT($L$6,2)="Q4",SUMIF(Cards_selection_BPL,$C238,INDIRECT(Index!$Q$16))-SUMIF(Cards_selection_BPL,$C238,Balance_bplm_09),0))))</f>
        <v>0</v>
      </c>
      <c r="N238" s="120">
        <f t="shared" ca="1" si="1260"/>
        <v>0</v>
      </c>
      <c r="P238" s="9">
        <f t="shared" si="1261"/>
        <v>0</v>
      </c>
      <c r="Q238" s="9">
        <f ca="1">SUMIF(Cards_selection_BPL,$C238,INDIRECT(Index!$Q$16))</f>
        <v>0</v>
      </c>
      <c r="R238" s="120">
        <f t="shared" ca="1" si="1262"/>
        <v>0</v>
      </c>
      <c r="S238" s="602"/>
      <c r="U238" s="601"/>
      <c r="V238" s="64"/>
      <c r="W238" s="64"/>
      <c r="X238" s="9">
        <f t="shared" si="1242"/>
        <v>0</v>
      </c>
      <c r="Y238" s="9">
        <f t="shared" si="1263"/>
        <v>0</v>
      </c>
      <c r="Z238" s="9">
        <f t="shared" si="1264"/>
        <v>0</v>
      </c>
      <c r="AA238" s="9">
        <f t="shared" si="1265"/>
        <v>0</v>
      </c>
      <c r="AB238" s="9">
        <f t="shared" si="1266"/>
        <v>0</v>
      </c>
      <c r="AC238" s="9">
        <f t="shared" si="1267"/>
        <v>0</v>
      </c>
      <c r="AD238" s="9">
        <f t="shared" si="1268"/>
        <v>0</v>
      </c>
      <c r="AE238" s="9">
        <f t="shared" si="1269"/>
        <v>0</v>
      </c>
      <c r="AF238" s="827">
        <f t="shared" si="1270"/>
        <v>0</v>
      </c>
      <c r="AG238" s="9">
        <f t="shared" si="1271"/>
        <v>0</v>
      </c>
      <c r="AH238" s="9">
        <f t="shared" si="1272"/>
        <v>0</v>
      </c>
      <c r="AI238" s="827">
        <f t="shared" si="1273"/>
        <v>0</v>
      </c>
      <c r="AJ238" s="602"/>
      <c r="AL238" s="601"/>
      <c r="AM238" s="882">
        <f t="shared" si="1274"/>
        <v>0</v>
      </c>
      <c r="AN238" s="9">
        <f t="shared" si="1243"/>
        <v>0</v>
      </c>
      <c r="AO238" s="602"/>
      <c r="AR238" s="601" t="str">
        <f t="shared" si="1203"/>
        <v/>
      </c>
      <c r="AS238" t="str">
        <f t="shared" si="1173"/>
        <v/>
      </c>
      <c r="AT238" s="602" t="str">
        <f t="shared" si="1112"/>
        <v/>
      </c>
      <c r="AU238" t="str">
        <f t="shared" si="1174"/>
        <v/>
      </c>
      <c r="AV238" t="str">
        <f t="shared" si="1175"/>
        <v/>
      </c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02"/>
      <c r="BS238" s="615">
        <f t="shared" si="1244"/>
        <v>0</v>
      </c>
      <c r="BT238" s="9">
        <f t="shared" si="1244"/>
        <v>0</v>
      </c>
      <c r="BU238" s="9">
        <f t="shared" si="1275"/>
        <v>0</v>
      </c>
      <c r="BV238" s="9">
        <f t="shared" si="1244"/>
        <v>0</v>
      </c>
      <c r="BW238" s="9">
        <f t="shared" si="1275"/>
        <v>0</v>
      </c>
      <c r="BX238" s="9">
        <f t="shared" si="1244"/>
        <v>0</v>
      </c>
      <c r="BY238" s="9">
        <f t="shared" si="1275"/>
        <v>0</v>
      </c>
      <c r="BZ238" s="9">
        <f t="shared" si="1244"/>
        <v>0</v>
      </c>
      <c r="CA238" s="9">
        <f t="shared" si="1275"/>
        <v>0</v>
      </c>
      <c r="CB238" s="9">
        <f t="shared" si="1244"/>
        <v>0</v>
      </c>
      <c r="CC238" s="9">
        <f t="shared" si="1275"/>
        <v>0</v>
      </c>
      <c r="CD238" s="9">
        <f t="shared" si="1244"/>
        <v>0</v>
      </c>
      <c r="CE238" s="9">
        <f t="shared" si="1275"/>
        <v>0</v>
      </c>
      <c r="CF238" s="9">
        <f t="shared" si="1244"/>
        <v>0</v>
      </c>
      <c r="CG238" s="9">
        <f t="shared" si="1275"/>
        <v>0</v>
      </c>
      <c r="CH238" s="9">
        <f t="shared" si="1244"/>
        <v>0</v>
      </c>
      <c r="CI238" s="9">
        <f t="shared" si="1275"/>
        <v>0</v>
      </c>
      <c r="CJ238" s="9">
        <f t="shared" si="1244"/>
        <v>0</v>
      </c>
      <c r="CK238" s="9">
        <f t="shared" si="1275"/>
        <v>0</v>
      </c>
      <c r="CL238" s="9">
        <f t="shared" si="1244"/>
        <v>0</v>
      </c>
      <c r="CM238" s="9">
        <f t="shared" si="1275"/>
        <v>0</v>
      </c>
      <c r="CN238" s="9">
        <f t="shared" si="1244"/>
        <v>0</v>
      </c>
      <c r="CO238" s="616">
        <f t="shared" si="1275"/>
        <v>0</v>
      </c>
      <c r="CQ238" s="601"/>
      <c r="CR238" t="str">
        <f t="shared" si="1136"/>
        <v/>
      </c>
      <c r="CS238" s="602" t="e">
        <f t="shared" si="1222"/>
        <v>#N/A</v>
      </c>
      <c r="CT238" t="str">
        <f t="shared" si="1137"/>
        <v/>
      </c>
      <c r="CU238" t="str">
        <f t="shared" si="1138"/>
        <v/>
      </c>
      <c r="CW238" s="9">
        <f t="shared" si="1276"/>
        <v>0</v>
      </c>
      <c r="CX238" s="9">
        <f t="shared" si="1276"/>
        <v>0</v>
      </c>
      <c r="CY238" s="9">
        <f t="shared" si="1245"/>
        <v>0</v>
      </c>
      <c r="CZ238" s="9">
        <f t="shared" si="1277"/>
        <v>0</v>
      </c>
      <c r="DA238" s="9">
        <f t="shared" si="1277"/>
        <v>0</v>
      </c>
      <c r="DB238" s="9">
        <f t="shared" si="1246"/>
        <v>0</v>
      </c>
      <c r="DC238" s="9">
        <f t="shared" si="1278"/>
        <v>0</v>
      </c>
      <c r="DD238" s="9">
        <f t="shared" si="1278"/>
        <v>0</v>
      </c>
      <c r="DE238" s="9">
        <f t="shared" si="1247"/>
        <v>0</v>
      </c>
      <c r="DF238" s="9">
        <f t="shared" si="1279"/>
        <v>0</v>
      </c>
      <c r="DG238" s="9">
        <f t="shared" si="1280"/>
        <v>0</v>
      </c>
      <c r="DH238" s="9">
        <f t="shared" si="1281"/>
        <v>0</v>
      </c>
      <c r="DI238" s="9">
        <f t="shared" si="1282"/>
        <v>0</v>
      </c>
      <c r="DJ238" s="9">
        <f t="shared" si="1282"/>
        <v>0</v>
      </c>
      <c r="DK238" s="9">
        <f t="shared" si="1248"/>
        <v>0</v>
      </c>
      <c r="DL238" s="9">
        <f t="shared" si="1283"/>
        <v>0</v>
      </c>
      <c r="DM238" s="9">
        <f t="shared" si="1283"/>
        <v>0</v>
      </c>
      <c r="DN238" s="9">
        <f t="shared" si="1249"/>
        <v>0</v>
      </c>
      <c r="DO238" s="9">
        <f t="shared" si="1284"/>
        <v>0</v>
      </c>
      <c r="DP238" s="9">
        <f t="shared" si="1284"/>
        <v>0</v>
      </c>
      <c r="DQ238" s="9">
        <f t="shared" si="1250"/>
        <v>0</v>
      </c>
      <c r="DR238" s="9">
        <f t="shared" si="1285"/>
        <v>0</v>
      </c>
      <c r="DS238" s="9">
        <f t="shared" si="1286"/>
        <v>0</v>
      </c>
      <c r="DT238" s="9">
        <f t="shared" si="1287"/>
        <v>0</v>
      </c>
      <c r="DU238" s="9">
        <f t="shared" si="1288"/>
        <v>0</v>
      </c>
      <c r="DV238" s="9">
        <f t="shared" si="1288"/>
        <v>0</v>
      </c>
      <c r="DW238" s="9">
        <f t="shared" si="1251"/>
        <v>0</v>
      </c>
      <c r="DX238" s="9">
        <f t="shared" si="1289"/>
        <v>0</v>
      </c>
      <c r="DY238" s="9">
        <f t="shared" si="1289"/>
        <v>0</v>
      </c>
      <c r="DZ238" s="9">
        <f t="shared" si="1252"/>
        <v>0</v>
      </c>
      <c r="EA238" s="9">
        <f t="shared" si="1290"/>
        <v>0</v>
      </c>
      <c r="EB238" s="9">
        <f t="shared" si="1290"/>
        <v>0</v>
      </c>
      <c r="EC238" s="9">
        <f t="shared" si="1253"/>
        <v>0</v>
      </c>
      <c r="ED238" s="9">
        <f t="shared" si="1291"/>
        <v>0</v>
      </c>
      <c r="EE238" s="9">
        <f t="shared" si="1292"/>
        <v>0</v>
      </c>
      <c r="EF238" s="9">
        <f t="shared" si="1293"/>
        <v>0</v>
      </c>
      <c r="EG238" s="9">
        <f t="shared" si="1294"/>
        <v>0</v>
      </c>
      <c r="EH238" s="9">
        <f t="shared" si="1294"/>
        <v>0</v>
      </c>
      <c r="EI238" s="9">
        <f t="shared" si="1254"/>
        <v>0</v>
      </c>
      <c r="EJ238" s="9">
        <f t="shared" si="1295"/>
        <v>0</v>
      </c>
      <c r="EK238" s="9">
        <f t="shared" si="1295"/>
        <v>0</v>
      </c>
      <c r="EL238" s="9">
        <f t="shared" si="1255"/>
        <v>0</v>
      </c>
      <c r="EM238" s="9">
        <f t="shared" si="1296"/>
        <v>0</v>
      </c>
      <c r="EN238" s="9">
        <f t="shared" si="1296"/>
        <v>0</v>
      </c>
      <c r="EO238" s="9">
        <f t="shared" si="1256"/>
        <v>0</v>
      </c>
      <c r="EP238" s="9">
        <f t="shared" si="1297"/>
        <v>0</v>
      </c>
      <c r="EQ238" s="9">
        <f t="shared" si="1298"/>
        <v>0</v>
      </c>
      <c r="ER238" s="9">
        <f t="shared" si="1299"/>
        <v>0</v>
      </c>
      <c r="ES238" s="602"/>
    </row>
    <row r="239" spans="2:149" hidden="1" outlineLevel="1" x14ac:dyDescent="0.25">
      <c r="B239" s="601"/>
      <c r="C239" s="23"/>
      <c r="D239" s="602" t="str">
        <f t="shared" si="1202"/>
        <v/>
      </c>
      <c r="F239" t="str">
        <f t="shared" si="1241"/>
        <v/>
      </c>
      <c r="H239" s="9">
        <f>INDEX($X239:$AI239,,MATCH($H$6,$X$6:$AI$6,0))</f>
        <v>0</v>
      </c>
      <c r="I239" s="9">
        <f ca="1">SUMIF(Cards_selection_BPL,$C239,INDIRECT(Index!$P$16))</f>
        <v>0</v>
      </c>
      <c r="J239" s="120">
        <f t="shared" ca="1" si="1258"/>
        <v>0</v>
      </c>
      <c r="L239" s="9">
        <f t="shared" si="1259"/>
        <v>0</v>
      </c>
      <c r="M239" s="9">
        <f ca="1">IF(LEFT($L$6,2)="Q1",SUMIF(Cards_selection_BPL,$C239,INDIRECT(Index!$Q$16)),IF(LEFT($L$6,2)="Q2",SUMIF(Cards_selection_BPL,$C239,INDIRECT(Index!$Q$16))-SUMIF(Cards_selection_BPL,$C239,Balance_bplm_03),IF(LEFT($L$6,2)="Q3",SUMIF(Cards_selection_BPL,$C239,INDIRECT(Index!$Q$16))-SUMIF(Cards_selection_BPL,$C239,Balance_bplm_06),IF(LEFT($L$6,2)="Q4",SUMIF(Cards_selection_BPL,$C239,INDIRECT(Index!$Q$16))-SUMIF(Cards_selection_BPL,$C239,Balance_bplm_09),0))))</f>
        <v>0</v>
      </c>
      <c r="N239" s="120">
        <f t="shared" ca="1" si="1260"/>
        <v>0</v>
      </c>
      <c r="P239" s="9">
        <f t="shared" si="1261"/>
        <v>0</v>
      </c>
      <c r="Q239" s="9">
        <f ca="1">SUMIF(Cards_selection_BPL,$C239,INDIRECT(Index!$Q$16))</f>
        <v>0</v>
      </c>
      <c r="R239" s="120">
        <f t="shared" ca="1" si="1262"/>
        <v>0</v>
      </c>
      <c r="S239" s="602"/>
      <c r="U239" s="601"/>
      <c r="V239" s="64"/>
      <c r="W239" s="64"/>
      <c r="X239" s="9">
        <f t="shared" si="1242"/>
        <v>0</v>
      </c>
      <c r="Y239" s="9">
        <f t="shared" si="1263"/>
        <v>0</v>
      </c>
      <c r="Z239" s="9">
        <f t="shared" si="1264"/>
        <v>0</v>
      </c>
      <c r="AA239" s="9">
        <f t="shared" si="1265"/>
        <v>0</v>
      </c>
      <c r="AB239" s="9">
        <f t="shared" si="1266"/>
        <v>0</v>
      </c>
      <c r="AC239" s="9">
        <f t="shared" si="1267"/>
        <v>0</v>
      </c>
      <c r="AD239" s="9">
        <f t="shared" si="1268"/>
        <v>0</v>
      </c>
      <c r="AE239" s="9">
        <f t="shared" si="1269"/>
        <v>0</v>
      </c>
      <c r="AF239" s="827">
        <f t="shared" si="1270"/>
        <v>0</v>
      </c>
      <c r="AG239" s="9">
        <f t="shared" si="1271"/>
        <v>0</v>
      </c>
      <c r="AH239" s="9">
        <f t="shared" si="1272"/>
        <v>0</v>
      </c>
      <c r="AI239" s="827">
        <f t="shared" si="1273"/>
        <v>0</v>
      </c>
      <c r="AJ239" s="602"/>
      <c r="AL239" s="601"/>
      <c r="AM239" s="882">
        <f t="shared" si="1274"/>
        <v>0</v>
      </c>
      <c r="AN239" s="9">
        <f t="shared" si="1243"/>
        <v>0</v>
      </c>
      <c r="AO239" s="602"/>
      <c r="AR239" s="601" t="str">
        <f t="shared" si="1203"/>
        <v/>
      </c>
      <c r="AS239" t="str">
        <f t="shared" si="1173"/>
        <v/>
      </c>
      <c r="AT239" s="602" t="str">
        <f t="shared" si="1112"/>
        <v/>
      </c>
      <c r="AU239" t="str">
        <f t="shared" si="1174"/>
        <v/>
      </c>
      <c r="AV239" t="str">
        <f t="shared" si="1175"/>
        <v/>
      </c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02"/>
      <c r="BS239" s="615">
        <f t="shared" si="1244"/>
        <v>0</v>
      </c>
      <c r="BT239" s="9">
        <f t="shared" si="1244"/>
        <v>0</v>
      </c>
      <c r="BU239" s="9">
        <f t="shared" si="1275"/>
        <v>0</v>
      </c>
      <c r="BV239" s="9">
        <f t="shared" si="1244"/>
        <v>0</v>
      </c>
      <c r="BW239" s="9">
        <f t="shared" si="1275"/>
        <v>0</v>
      </c>
      <c r="BX239" s="9">
        <f t="shared" si="1244"/>
        <v>0</v>
      </c>
      <c r="BY239" s="9">
        <f t="shared" si="1275"/>
        <v>0</v>
      </c>
      <c r="BZ239" s="9">
        <f t="shared" si="1244"/>
        <v>0</v>
      </c>
      <c r="CA239" s="9">
        <f t="shared" si="1275"/>
        <v>0</v>
      </c>
      <c r="CB239" s="9">
        <f t="shared" si="1244"/>
        <v>0</v>
      </c>
      <c r="CC239" s="9">
        <f t="shared" si="1275"/>
        <v>0</v>
      </c>
      <c r="CD239" s="9">
        <f t="shared" si="1244"/>
        <v>0</v>
      </c>
      <c r="CE239" s="9">
        <f t="shared" si="1275"/>
        <v>0</v>
      </c>
      <c r="CF239" s="9">
        <f t="shared" si="1244"/>
        <v>0</v>
      </c>
      <c r="CG239" s="9">
        <f t="shared" si="1275"/>
        <v>0</v>
      </c>
      <c r="CH239" s="9">
        <f t="shared" si="1244"/>
        <v>0</v>
      </c>
      <c r="CI239" s="9">
        <f t="shared" si="1275"/>
        <v>0</v>
      </c>
      <c r="CJ239" s="9">
        <f t="shared" si="1244"/>
        <v>0</v>
      </c>
      <c r="CK239" s="9">
        <f t="shared" si="1275"/>
        <v>0</v>
      </c>
      <c r="CL239" s="9">
        <f t="shared" si="1244"/>
        <v>0</v>
      </c>
      <c r="CM239" s="9">
        <f t="shared" si="1275"/>
        <v>0</v>
      </c>
      <c r="CN239" s="9">
        <f t="shared" si="1244"/>
        <v>0</v>
      </c>
      <c r="CO239" s="616">
        <f t="shared" si="1275"/>
        <v>0</v>
      </c>
      <c r="CQ239" s="601"/>
      <c r="CR239" t="str">
        <f t="shared" si="1136"/>
        <v/>
      </c>
      <c r="CS239" s="602" t="e">
        <f t="shared" si="1222"/>
        <v>#N/A</v>
      </c>
      <c r="CT239" t="str">
        <f t="shared" si="1137"/>
        <v/>
      </c>
      <c r="CU239" t="str">
        <f t="shared" si="1138"/>
        <v/>
      </c>
      <c r="CW239" s="9">
        <f t="shared" si="1276"/>
        <v>0</v>
      </c>
      <c r="CX239" s="9">
        <f t="shared" si="1276"/>
        <v>0</v>
      </c>
      <c r="CY239" s="9">
        <f t="shared" si="1245"/>
        <v>0</v>
      </c>
      <c r="CZ239" s="9">
        <f t="shared" si="1277"/>
        <v>0</v>
      </c>
      <c r="DA239" s="9">
        <f t="shared" si="1277"/>
        <v>0</v>
      </c>
      <c r="DB239" s="9">
        <f t="shared" si="1246"/>
        <v>0</v>
      </c>
      <c r="DC239" s="9">
        <f t="shared" si="1278"/>
        <v>0</v>
      </c>
      <c r="DD239" s="9">
        <f t="shared" si="1278"/>
        <v>0</v>
      </c>
      <c r="DE239" s="9">
        <f t="shared" si="1247"/>
        <v>0</v>
      </c>
      <c r="DF239" s="9">
        <f t="shared" si="1279"/>
        <v>0</v>
      </c>
      <c r="DG239" s="9">
        <f t="shared" si="1280"/>
        <v>0</v>
      </c>
      <c r="DH239" s="9">
        <f t="shared" si="1281"/>
        <v>0</v>
      </c>
      <c r="DI239" s="9">
        <f t="shared" si="1282"/>
        <v>0</v>
      </c>
      <c r="DJ239" s="9">
        <f t="shared" si="1282"/>
        <v>0</v>
      </c>
      <c r="DK239" s="9">
        <f t="shared" si="1248"/>
        <v>0</v>
      </c>
      <c r="DL239" s="9">
        <f t="shared" si="1283"/>
        <v>0</v>
      </c>
      <c r="DM239" s="9">
        <f t="shared" si="1283"/>
        <v>0</v>
      </c>
      <c r="DN239" s="9">
        <f t="shared" si="1249"/>
        <v>0</v>
      </c>
      <c r="DO239" s="9">
        <f t="shared" si="1284"/>
        <v>0</v>
      </c>
      <c r="DP239" s="9">
        <f t="shared" si="1284"/>
        <v>0</v>
      </c>
      <c r="DQ239" s="9">
        <f t="shared" si="1250"/>
        <v>0</v>
      </c>
      <c r="DR239" s="9">
        <f t="shared" si="1285"/>
        <v>0</v>
      </c>
      <c r="DS239" s="9">
        <f t="shared" si="1286"/>
        <v>0</v>
      </c>
      <c r="DT239" s="9">
        <f t="shared" si="1287"/>
        <v>0</v>
      </c>
      <c r="DU239" s="9">
        <f t="shared" si="1288"/>
        <v>0</v>
      </c>
      <c r="DV239" s="9">
        <f t="shared" si="1288"/>
        <v>0</v>
      </c>
      <c r="DW239" s="9">
        <f t="shared" si="1251"/>
        <v>0</v>
      </c>
      <c r="DX239" s="9">
        <f t="shared" si="1289"/>
        <v>0</v>
      </c>
      <c r="DY239" s="9">
        <f t="shared" si="1289"/>
        <v>0</v>
      </c>
      <c r="DZ239" s="9">
        <f t="shared" si="1252"/>
        <v>0</v>
      </c>
      <c r="EA239" s="9">
        <f t="shared" si="1290"/>
        <v>0</v>
      </c>
      <c r="EB239" s="9">
        <f t="shared" si="1290"/>
        <v>0</v>
      </c>
      <c r="EC239" s="9">
        <f t="shared" si="1253"/>
        <v>0</v>
      </c>
      <c r="ED239" s="9">
        <f t="shared" si="1291"/>
        <v>0</v>
      </c>
      <c r="EE239" s="9">
        <f t="shared" si="1292"/>
        <v>0</v>
      </c>
      <c r="EF239" s="9">
        <f t="shared" si="1293"/>
        <v>0</v>
      </c>
      <c r="EG239" s="9">
        <f t="shared" si="1294"/>
        <v>0</v>
      </c>
      <c r="EH239" s="9">
        <f t="shared" si="1294"/>
        <v>0</v>
      </c>
      <c r="EI239" s="9">
        <f t="shared" si="1254"/>
        <v>0</v>
      </c>
      <c r="EJ239" s="9">
        <f t="shared" si="1295"/>
        <v>0</v>
      </c>
      <c r="EK239" s="9">
        <f t="shared" si="1295"/>
        <v>0</v>
      </c>
      <c r="EL239" s="9">
        <f t="shared" si="1255"/>
        <v>0</v>
      </c>
      <c r="EM239" s="9">
        <f t="shared" si="1296"/>
        <v>0</v>
      </c>
      <c r="EN239" s="9">
        <f t="shared" si="1296"/>
        <v>0</v>
      </c>
      <c r="EO239" s="9">
        <f t="shared" si="1256"/>
        <v>0</v>
      </c>
      <c r="EP239" s="9">
        <f t="shared" si="1297"/>
        <v>0</v>
      </c>
      <c r="EQ239" s="9">
        <f t="shared" si="1298"/>
        <v>0</v>
      </c>
      <c r="ER239" s="9">
        <f t="shared" si="1299"/>
        <v>0</v>
      </c>
      <c r="ES239" s="602"/>
    </row>
    <row r="240" spans="2:149" hidden="1" outlineLevel="1" x14ac:dyDescent="0.25">
      <c r="B240" s="601"/>
      <c r="C240" s="23"/>
      <c r="D240" s="602" t="str">
        <f t="shared" si="1202"/>
        <v/>
      </c>
      <c r="F240" t="str">
        <f t="shared" si="1241"/>
        <v/>
      </c>
      <c r="H240" s="9">
        <f>INDEX($X240:$AI240,,MATCH($H$6,$X$6:$AI$6,0))</f>
        <v>0</v>
      </c>
      <c r="I240" s="9">
        <f ca="1">SUMIF(Cards_selection_BPL,$C240,INDIRECT(Index!$P$16))</f>
        <v>0</v>
      </c>
      <c r="J240" s="120">
        <f t="shared" ca="1" si="1258"/>
        <v>0</v>
      </c>
      <c r="L240" s="9">
        <f t="shared" si="1259"/>
        <v>0</v>
      </c>
      <c r="M240" s="9">
        <f ca="1">IF(LEFT($L$6,2)="Q1",SUMIF(Cards_selection_BPL,$C240,INDIRECT(Index!$Q$16)),IF(LEFT($L$6,2)="Q2",SUMIF(Cards_selection_BPL,$C240,INDIRECT(Index!$Q$16))-SUMIF(Cards_selection_BPL,$C240,Balance_bplm_03),IF(LEFT($L$6,2)="Q3",SUMIF(Cards_selection_BPL,$C240,INDIRECT(Index!$Q$16))-SUMIF(Cards_selection_BPL,$C240,Balance_bplm_06),IF(LEFT($L$6,2)="Q4",SUMIF(Cards_selection_BPL,$C240,INDIRECT(Index!$Q$16))-SUMIF(Cards_selection_BPL,$C240,Balance_bplm_09),0))))</f>
        <v>0</v>
      </c>
      <c r="N240" s="120">
        <f t="shared" ca="1" si="1260"/>
        <v>0</v>
      </c>
      <c r="P240" s="9">
        <f t="shared" si="1261"/>
        <v>0</v>
      </c>
      <c r="Q240" s="9">
        <f ca="1">SUMIF(Cards_selection_BPL,$C240,INDIRECT(Index!$Q$16))</f>
        <v>0</v>
      </c>
      <c r="R240" s="120">
        <f t="shared" ca="1" si="1262"/>
        <v>0</v>
      </c>
      <c r="S240" s="602"/>
      <c r="U240" s="601"/>
      <c r="V240" s="64"/>
      <c r="W240" s="64"/>
      <c r="X240" s="9">
        <f t="shared" si="1242"/>
        <v>0</v>
      </c>
      <c r="Y240" s="9">
        <f t="shared" si="1263"/>
        <v>0</v>
      </c>
      <c r="Z240" s="9">
        <f t="shared" si="1264"/>
        <v>0</v>
      </c>
      <c r="AA240" s="9">
        <f t="shared" si="1265"/>
        <v>0</v>
      </c>
      <c r="AB240" s="9">
        <f t="shared" si="1266"/>
        <v>0</v>
      </c>
      <c r="AC240" s="9">
        <f t="shared" si="1267"/>
        <v>0</v>
      </c>
      <c r="AD240" s="9">
        <f t="shared" si="1268"/>
        <v>0</v>
      </c>
      <c r="AE240" s="9">
        <f t="shared" si="1269"/>
        <v>0</v>
      </c>
      <c r="AF240" s="827">
        <f t="shared" si="1270"/>
        <v>0</v>
      </c>
      <c r="AG240" s="9">
        <f t="shared" si="1271"/>
        <v>0</v>
      </c>
      <c r="AH240" s="9">
        <f t="shared" si="1272"/>
        <v>0</v>
      </c>
      <c r="AI240" s="827">
        <f t="shared" si="1273"/>
        <v>0</v>
      </c>
      <c r="AJ240" s="602"/>
      <c r="AL240" s="601"/>
      <c r="AM240" s="882">
        <f t="shared" si="1274"/>
        <v>0</v>
      </c>
      <c r="AN240" s="9">
        <f t="shared" si="1243"/>
        <v>0</v>
      </c>
      <c r="AO240" s="602"/>
      <c r="AR240" s="601" t="str">
        <f t="shared" si="1203"/>
        <v/>
      </c>
      <c r="AS240" t="str">
        <f t="shared" si="1173"/>
        <v/>
      </c>
      <c r="AT240" s="602" t="str">
        <f t="shared" si="1112"/>
        <v/>
      </c>
      <c r="AU240" t="str">
        <f t="shared" si="1174"/>
        <v/>
      </c>
      <c r="AV240" t="str">
        <f t="shared" si="1175"/>
        <v/>
      </c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02"/>
      <c r="BS240" s="615">
        <f t="shared" si="1244"/>
        <v>0</v>
      </c>
      <c r="BT240" s="9">
        <f t="shared" si="1244"/>
        <v>0</v>
      </c>
      <c r="BU240" s="9">
        <f t="shared" si="1275"/>
        <v>0</v>
      </c>
      <c r="BV240" s="9">
        <f t="shared" si="1244"/>
        <v>0</v>
      </c>
      <c r="BW240" s="9">
        <f t="shared" si="1275"/>
        <v>0</v>
      </c>
      <c r="BX240" s="9">
        <f t="shared" si="1244"/>
        <v>0</v>
      </c>
      <c r="BY240" s="9">
        <f t="shared" si="1275"/>
        <v>0</v>
      </c>
      <c r="BZ240" s="9">
        <f t="shared" si="1244"/>
        <v>0</v>
      </c>
      <c r="CA240" s="9">
        <f t="shared" si="1275"/>
        <v>0</v>
      </c>
      <c r="CB240" s="9">
        <f t="shared" si="1244"/>
        <v>0</v>
      </c>
      <c r="CC240" s="9">
        <f t="shared" si="1275"/>
        <v>0</v>
      </c>
      <c r="CD240" s="9">
        <f t="shared" si="1244"/>
        <v>0</v>
      </c>
      <c r="CE240" s="9">
        <f t="shared" si="1275"/>
        <v>0</v>
      </c>
      <c r="CF240" s="9">
        <f t="shared" si="1244"/>
        <v>0</v>
      </c>
      <c r="CG240" s="9">
        <f t="shared" si="1275"/>
        <v>0</v>
      </c>
      <c r="CH240" s="9">
        <f t="shared" si="1244"/>
        <v>0</v>
      </c>
      <c r="CI240" s="9">
        <f t="shared" si="1275"/>
        <v>0</v>
      </c>
      <c r="CJ240" s="9">
        <f t="shared" si="1244"/>
        <v>0</v>
      </c>
      <c r="CK240" s="9">
        <f t="shared" si="1275"/>
        <v>0</v>
      </c>
      <c r="CL240" s="9">
        <f t="shared" si="1244"/>
        <v>0</v>
      </c>
      <c r="CM240" s="9">
        <f t="shared" si="1275"/>
        <v>0</v>
      </c>
      <c r="CN240" s="9">
        <f t="shared" si="1244"/>
        <v>0</v>
      </c>
      <c r="CO240" s="616">
        <f t="shared" si="1275"/>
        <v>0</v>
      </c>
      <c r="CQ240" s="601"/>
      <c r="CR240" t="str">
        <f t="shared" si="1136"/>
        <v/>
      </c>
      <c r="CS240" s="602" t="e">
        <f t="shared" si="1222"/>
        <v>#N/A</v>
      </c>
      <c r="CT240" t="str">
        <f t="shared" si="1137"/>
        <v/>
      </c>
      <c r="CU240" t="str">
        <f t="shared" si="1138"/>
        <v/>
      </c>
      <c r="CW240" s="9">
        <f t="shared" si="1276"/>
        <v>0</v>
      </c>
      <c r="CX240" s="9">
        <f t="shared" si="1276"/>
        <v>0</v>
      </c>
      <c r="CY240" s="9">
        <f t="shared" si="1245"/>
        <v>0</v>
      </c>
      <c r="CZ240" s="9">
        <f t="shared" si="1277"/>
        <v>0</v>
      </c>
      <c r="DA240" s="9">
        <f t="shared" si="1277"/>
        <v>0</v>
      </c>
      <c r="DB240" s="9">
        <f t="shared" si="1246"/>
        <v>0</v>
      </c>
      <c r="DC240" s="9">
        <f t="shared" si="1278"/>
        <v>0</v>
      </c>
      <c r="DD240" s="9">
        <f t="shared" si="1278"/>
        <v>0</v>
      </c>
      <c r="DE240" s="9">
        <f t="shared" si="1247"/>
        <v>0</v>
      </c>
      <c r="DF240" s="9">
        <f t="shared" si="1279"/>
        <v>0</v>
      </c>
      <c r="DG240" s="9">
        <f t="shared" si="1280"/>
        <v>0</v>
      </c>
      <c r="DH240" s="9">
        <f t="shared" si="1281"/>
        <v>0</v>
      </c>
      <c r="DI240" s="9">
        <f t="shared" si="1282"/>
        <v>0</v>
      </c>
      <c r="DJ240" s="9">
        <f t="shared" si="1282"/>
        <v>0</v>
      </c>
      <c r="DK240" s="9">
        <f t="shared" si="1248"/>
        <v>0</v>
      </c>
      <c r="DL240" s="9">
        <f t="shared" si="1283"/>
        <v>0</v>
      </c>
      <c r="DM240" s="9">
        <f t="shared" si="1283"/>
        <v>0</v>
      </c>
      <c r="DN240" s="9">
        <f t="shared" si="1249"/>
        <v>0</v>
      </c>
      <c r="DO240" s="9">
        <f t="shared" si="1284"/>
        <v>0</v>
      </c>
      <c r="DP240" s="9">
        <f t="shared" si="1284"/>
        <v>0</v>
      </c>
      <c r="DQ240" s="9">
        <f t="shared" si="1250"/>
        <v>0</v>
      </c>
      <c r="DR240" s="9">
        <f t="shared" si="1285"/>
        <v>0</v>
      </c>
      <c r="DS240" s="9">
        <f t="shared" si="1286"/>
        <v>0</v>
      </c>
      <c r="DT240" s="9">
        <f t="shared" si="1287"/>
        <v>0</v>
      </c>
      <c r="DU240" s="9">
        <f t="shared" si="1288"/>
        <v>0</v>
      </c>
      <c r="DV240" s="9">
        <f t="shared" si="1288"/>
        <v>0</v>
      </c>
      <c r="DW240" s="9">
        <f t="shared" si="1251"/>
        <v>0</v>
      </c>
      <c r="DX240" s="9">
        <f t="shared" si="1289"/>
        <v>0</v>
      </c>
      <c r="DY240" s="9">
        <f t="shared" si="1289"/>
        <v>0</v>
      </c>
      <c r="DZ240" s="9">
        <f t="shared" si="1252"/>
        <v>0</v>
      </c>
      <c r="EA240" s="9">
        <f t="shared" si="1290"/>
        <v>0</v>
      </c>
      <c r="EB240" s="9">
        <f t="shared" si="1290"/>
        <v>0</v>
      </c>
      <c r="EC240" s="9">
        <f t="shared" si="1253"/>
        <v>0</v>
      </c>
      <c r="ED240" s="9">
        <f t="shared" si="1291"/>
        <v>0</v>
      </c>
      <c r="EE240" s="9">
        <f t="shared" si="1292"/>
        <v>0</v>
      </c>
      <c r="EF240" s="9">
        <f t="shared" si="1293"/>
        <v>0</v>
      </c>
      <c r="EG240" s="9">
        <f t="shared" si="1294"/>
        <v>0</v>
      </c>
      <c r="EH240" s="9">
        <f t="shared" si="1294"/>
        <v>0</v>
      </c>
      <c r="EI240" s="9">
        <f t="shared" si="1254"/>
        <v>0</v>
      </c>
      <c r="EJ240" s="9">
        <f t="shared" si="1295"/>
        <v>0</v>
      </c>
      <c r="EK240" s="9">
        <f t="shared" si="1295"/>
        <v>0</v>
      </c>
      <c r="EL240" s="9">
        <f t="shared" si="1255"/>
        <v>0</v>
      </c>
      <c r="EM240" s="9">
        <f t="shared" si="1296"/>
        <v>0</v>
      </c>
      <c r="EN240" s="9">
        <f t="shared" si="1296"/>
        <v>0</v>
      </c>
      <c r="EO240" s="9">
        <f t="shared" si="1256"/>
        <v>0</v>
      </c>
      <c r="EP240" s="9">
        <f t="shared" si="1297"/>
        <v>0</v>
      </c>
      <c r="EQ240" s="9">
        <f t="shared" si="1298"/>
        <v>0</v>
      </c>
      <c r="ER240" s="9">
        <f t="shared" si="1299"/>
        <v>0</v>
      </c>
      <c r="ES240" s="602"/>
    </row>
    <row r="241" spans="2:149" hidden="1" outlineLevel="1" x14ac:dyDescent="0.25">
      <c r="B241" s="601"/>
      <c r="C241" s="23"/>
      <c r="D241" s="602" t="str">
        <f t="shared" si="1202"/>
        <v/>
      </c>
      <c r="F241" t="str">
        <f t="shared" si="1241"/>
        <v/>
      </c>
      <c r="H241" s="9">
        <f t="shared" si="1257"/>
        <v>0</v>
      </c>
      <c r="I241" s="9">
        <f ca="1">SUMIF(Cards_selection_BPL,$C241,INDIRECT(Index!$P$16))</f>
        <v>0</v>
      </c>
      <c r="J241" s="120">
        <f t="shared" ca="1" si="1258"/>
        <v>0</v>
      </c>
      <c r="L241" s="9">
        <f t="shared" si="1259"/>
        <v>0</v>
      </c>
      <c r="M241" s="9">
        <f ca="1">IF(LEFT($L$6,2)="Q1",SUMIF(Cards_selection_BPL,$C241,INDIRECT(Index!$Q$16)),IF(LEFT($L$6,2)="Q2",SUMIF(Cards_selection_BPL,$C241,INDIRECT(Index!$Q$16))-SUMIF(Cards_selection_BPL,$C241,Balance_bplm_03),IF(LEFT($L$6,2)="Q3",SUMIF(Cards_selection_BPL,$C241,INDIRECT(Index!$Q$16))-SUMIF(Cards_selection_BPL,$C241,Balance_bplm_06),IF(LEFT($L$6,2)="Q4",SUMIF(Cards_selection_BPL,$C241,INDIRECT(Index!$Q$16))-SUMIF(Cards_selection_BPL,$C241,Balance_bplm_09),0))))</f>
        <v>0</v>
      </c>
      <c r="N241" s="120">
        <f t="shared" ca="1" si="1260"/>
        <v>0</v>
      </c>
      <c r="P241" s="9">
        <f t="shared" si="1261"/>
        <v>0</v>
      </c>
      <c r="Q241" s="9">
        <f ca="1">SUMIF(Cards_selection_BPL,$C241,INDIRECT(Index!$Q$16))</f>
        <v>0</v>
      </c>
      <c r="R241" s="120">
        <f t="shared" ca="1" si="1262"/>
        <v>0</v>
      </c>
      <c r="S241" s="602"/>
      <c r="U241" s="601"/>
      <c r="V241" s="64"/>
      <c r="W241" s="64"/>
      <c r="X241" s="9">
        <f t="shared" si="1242"/>
        <v>0</v>
      </c>
      <c r="Y241" s="9">
        <f t="shared" si="1263"/>
        <v>0</v>
      </c>
      <c r="Z241" s="9">
        <f t="shared" si="1264"/>
        <v>0</v>
      </c>
      <c r="AA241" s="9">
        <f t="shared" si="1265"/>
        <v>0</v>
      </c>
      <c r="AB241" s="9">
        <f t="shared" si="1266"/>
        <v>0</v>
      </c>
      <c r="AC241" s="9">
        <f t="shared" si="1267"/>
        <v>0</v>
      </c>
      <c r="AD241" s="9">
        <f t="shared" si="1268"/>
        <v>0</v>
      </c>
      <c r="AE241" s="9">
        <f t="shared" si="1269"/>
        <v>0</v>
      </c>
      <c r="AF241" s="827">
        <f t="shared" si="1270"/>
        <v>0</v>
      </c>
      <c r="AG241" s="9">
        <f t="shared" si="1271"/>
        <v>0</v>
      </c>
      <c r="AH241" s="9">
        <f t="shared" si="1272"/>
        <v>0</v>
      </c>
      <c r="AI241" s="827">
        <f t="shared" si="1273"/>
        <v>0</v>
      </c>
      <c r="AJ241" s="602"/>
      <c r="AL241" s="601"/>
      <c r="AM241" s="882">
        <f t="shared" si="1274"/>
        <v>0</v>
      </c>
      <c r="AN241" s="9">
        <f t="shared" si="1243"/>
        <v>0</v>
      </c>
      <c r="AO241" s="602"/>
      <c r="AR241" s="601" t="str">
        <f t="shared" si="1203"/>
        <v/>
      </c>
      <c r="AS241" t="str">
        <f t="shared" si="1173"/>
        <v/>
      </c>
      <c r="AT241" s="602" t="str">
        <f t="shared" si="1112"/>
        <v/>
      </c>
      <c r="AU241" t="str">
        <f t="shared" si="1174"/>
        <v/>
      </c>
      <c r="AV241" t="str">
        <f t="shared" si="1175"/>
        <v/>
      </c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02"/>
      <c r="BS241" s="615">
        <f t="shared" si="1244"/>
        <v>0</v>
      </c>
      <c r="BT241" s="9">
        <f t="shared" si="1244"/>
        <v>0</v>
      </c>
      <c r="BU241" s="9">
        <f t="shared" si="1275"/>
        <v>0</v>
      </c>
      <c r="BV241" s="9">
        <f t="shared" si="1244"/>
        <v>0</v>
      </c>
      <c r="BW241" s="9">
        <f t="shared" si="1275"/>
        <v>0</v>
      </c>
      <c r="BX241" s="9">
        <f t="shared" si="1244"/>
        <v>0</v>
      </c>
      <c r="BY241" s="9">
        <f t="shared" si="1275"/>
        <v>0</v>
      </c>
      <c r="BZ241" s="9">
        <f t="shared" si="1244"/>
        <v>0</v>
      </c>
      <c r="CA241" s="9">
        <f t="shared" si="1275"/>
        <v>0</v>
      </c>
      <c r="CB241" s="9">
        <f t="shared" si="1244"/>
        <v>0</v>
      </c>
      <c r="CC241" s="9">
        <f t="shared" si="1275"/>
        <v>0</v>
      </c>
      <c r="CD241" s="9">
        <f t="shared" si="1244"/>
        <v>0</v>
      </c>
      <c r="CE241" s="9">
        <f t="shared" si="1275"/>
        <v>0</v>
      </c>
      <c r="CF241" s="9">
        <f t="shared" si="1244"/>
        <v>0</v>
      </c>
      <c r="CG241" s="9">
        <f t="shared" si="1275"/>
        <v>0</v>
      </c>
      <c r="CH241" s="9">
        <f t="shared" si="1244"/>
        <v>0</v>
      </c>
      <c r="CI241" s="9">
        <f t="shared" si="1275"/>
        <v>0</v>
      </c>
      <c r="CJ241" s="9">
        <f t="shared" si="1244"/>
        <v>0</v>
      </c>
      <c r="CK241" s="9">
        <f t="shared" si="1275"/>
        <v>0</v>
      </c>
      <c r="CL241" s="9">
        <f t="shared" si="1244"/>
        <v>0</v>
      </c>
      <c r="CM241" s="9">
        <f t="shared" si="1275"/>
        <v>0</v>
      </c>
      <c r="CN241" s="9">
        <f t="shared" si="1244"/>
        <v>0</v>
      </c>
      <c r="CO241" s="616">
        <f t="shared" si="1275"/>
        <v>0</v>
      </c>
      <c r="CQ241" s="601"/>
      <c r="CR241" t="str">
        <f t="shared" si="1136"/>
        <v/>
      </c>
      <c r="CS241" s="602" t="e">
        <f t="shared" si="1222"/>
        <v>#N/A</v>
      </c>
      <c r="CT241" t="str">
        <f t="shared" si="1137"/>
        <v/>
      </c>
      <c r="CU241" t="str">
        <f t="shared" si="1138"/>
        <v/>
      </c>
      <c r="CW241" s="9">
        <f t="shared" si="1276"/>
        <v>0</v>
      </c>
      <c r="CX241" s="9">
        <f t="shared" si="1276"/>
        <v>0</v>
      </c>
      <c r="CY241" s="9">
        <f t="shared" si="1245"/>
        <v>0</v>
      </c>
      <c r="CZ241" s="9">
        <f t="shared" si="1277"/>
        <v>0</v>
      </c>
      <c r="DA241" s="9">
        <f t="shared" si="1277"/>
        <v>0</v>
      </c>
      <c r="DB241" s="9">
        <f t="shared" si="1246"/>
        <v>0</v>
      </c>
      <c r="DC241" s="9">
        <f t="shared" si="1278"/>
        <v>0</v>
      </c>
      <c r="DD241" s="9">
        <f t="shared" si="1278"/>
        <v>0</v>
      </c>
      <c r="DE241" s="9">
        <f t="shared" si="1247"/>
        <v>0</v>
      </c>
      <c r="DF241" s="9">
        <f t="shared" si="1279"/>
        <v>0</v>
      </c>
      <c r="DG241" s="9">
        <f t="shared" si="1280"/>
        <v>0</v>
      </c>
      <c r="DH241" s="9">
        <f t="shared" si="1281"/>
        <v>0</v>
      </c>
      <c r="DI241" s="9">
        <f t="shared" si="1282"/>
        <v>0</v>
      </c>
      <c r="DJ241" s="9">
        <f t="shared" si="1282"/>
        <v>0</v>
      </c>
      <c r="DK241" s="9">
        <f t="shared" si="1248"/>
        <v>0</v>
      </c>
      <c r="DL241" s="9">
        <f t="shared" si="1283"/>
        <v>0</v>
      </c>
      <c r="DM241" s="9">
        <f t="shared" si="1283"/>
        <v>0</v>
      </c>
      <c r="DN241" s="9">
        <f t="shared" si="1249"/>
        <v>0</v>
      </c>
      <c r="DO241" s="9">
        <f t="shared" si="1284"/>
        <v>0</v>
      </c>
      <c r="DP241" s="9">
        <f t="shared" si="1284"/>
        <v>0</v>
      </c>
      <c r="DQ241" s="9">
        <f t="shared" si="1250"/>
        <v>0</v>
      </c>
      <c r="DR241" s="9">
        <f t="shared" si="1285"/>
        <v>0</v>
      </c>
      <c r="DS241" s="9">
        <f t="shared" si="1286"/>
        <v>0</v>
      </c>
      <c r="DT241" s="9">
        <f t="shared" si="1287"/>
        <v>0</v>
      </c>
      <c r="DU241" s="9">
        <f t="shared" si="1288"/>
        <v>0</v>
      </c>
      <c r="DV241" s="9">
        <f t="shared" si="1288"/>
        <v>0</v>
      </c>
      <c r="DW241" s="9">
        <f t="shared" si="1251"/>
        <v>0</v>
      </c>
      <c r="DX241" s="9">
        <f t="shared" si="1289"/>
        <v>0</v>
      </c>
      <c r="DY241" s="9">
        <f t="shared" si="1289"/>
        <v>0</v>
      </c>
      <c r="DZ241" s="9">
        <f t="shared" si="1252"/>
        <v>0</v>
      </c>
      <c r="EA241" s="9">
        <f t="shared" si="1290"/>
        <v>0</v>
      </c>
      <c r="EB241" s="9">
        <f t="shared" si="1290"/>
        <v>0</v>
      </c>
      <c r="EC241" s="9">
        <f t="shared" si="1253"/>
        <v>0</v>
      </c>
      <c r="ED241" s="9">
        <f t="shared" si="1291"/>
        <v>0</v>
      </c>
      <c r="EE241" s="9">
        <f t="shared" si="1292"/>
        <v>0</v>
      </c>
      <c r="EF241" s="9">
        <f t="shared" si="1293"/>
        <v>0</v>
      </c>
      <c r="EG241" s="9">
        <f t="shared" si="1294"/>
        <v>0</v>
      </c>
      <c r="EH241" s="9">
        <f t="shared" si="1294"/>
        <v>0</v>
      </c>
      <c r="EI241" s="9">
        <f t="shared" si="1254"/>
        <v>0</v>
      </c>
      <c r="EJ241" s="9">
        <f t="shared" si="1295"/>
        <v>0</v>
      </c>
      <c r="EK241" s="9">
        <f t="shared" si="1295"/>
        <v>0</v>
      </c>
      <c r="EL241" s="9">
        <f t="shared" si="1255"/>
        <v>0</v>
      </c>
      <c r="EM241" s="9">
        <f t="shared" si="1296"/>
        <v>0</v>
      </c>
      <c r="EN241" s="9">
        <f t="shared" si="1296"/>
        <v>0</v>
      </c>
      <c r="EO241" s="9">
        <f t="shared" si="1256"/>
        <v>0</v>
      </c>
      <c r="EP241" s="9">
        <f t="shared" si="1297"/>
        <v>0</v>
      </c>
      <c r="EQ241" s="9">
        <f t="shared" si="1298"/>
        <v>0</v>
      </c>
      <c r="ER241" s="9">
        <f t="shared" si="1299"/>
        <v>0</v>
      </c>
      <c r="ES241" s="602"/>
    </row>
    <row r="242" spans="2:149" ht="15.75" hidden="1" outlineLevel="1" thickBot="1" x14ac:dyDescent="0.3">
      <c r="B242" s="601"/>
      <c r="C242" s="23"/>
      <c r="D242" s="602" t="str">
        <f t="shared" si="1202"/>
        <v/>
      </c>
      <c r="F242" t="str">
        <f t="shared" si="1241"/>
        <v/>
      </c>
      <c r="H242" s="9">
        <f t="shared" si="1257"/>
        <v>0</v>
      </c>
      <c r="I242" s="9">
        <f ca="1">SUMIF(Cards_selection_BPL,$C242,INDIRECT(Index!$P$16))</f>
        <v>0</v>
      </c>
      <c r="J242" s="120">
        <f t="shared" ca="1" si="1258"/>
        <v>0</v>
      </c>
      <c r="L242" s="9">
        <f t="shared" si="1259"/>
        <v>0</v>
      </c>
      <c r="M242" s="9">
        <f ca="1">IF(LEFT($L$6,2)="Q1",SUMIF(Cards_selection_BPL,$C242,INDIRECT(Index!$Q$16)),IF(LEFT($L$6,2)="Q2",SUMIF(Cards_selection_BPL,$C242,INDIRECT(Index!$Q$16))-SUMIF(Cards_selection_BPL,$C242,Balance_bplm_03),IF(LEFT($L$6,2)="Q3",SUMIF(Cards_selection_BPL,$C242,INDIRECT(Index!$Q$16))-SUMIF(Cards_selection_BPL,$C242,Balance_bplm_06),IF(LEFT($L$6,2)="Q4",SUMIF(Cards_selection_BPL,$C242,INDIRECT(Index!$Q$16))-SUMIF(Cards_selection_BPL,$C242,Balance_bplm_09),0))))</f>
        <v>0</v>
      </c>
      <c r="N242" s="120">
        <f t="shared" ca="1" si="1260"/>
        <v>0</v>
      </c>
      <c r="P242" s="9">
        <f t="shared" si="1261"/>
        <v>0</v>
      </c>
      <c r="Q242" s="9">
        <f ca="1">SUMIF(Cards_selection_BPL,$C242,INDIRECT(Index!$Q$16))</f>
        <v>0</v>
      </c>
      <c r="R242" s="120">
        <f t="shared" ca="1" si="1262"/>
        <v>0</v>
      </c>
      <c r="S242" s="602"/>
      <c r="U242" s="601"/>
      <c r="V242" s="64"/>
      <c r="W242" s="64"/>
      <c r="X242" s="9">
        <f t="shared" si="1242"/>
        <v>0</v>
      </c>
      <c r="Y242" s="9">
        <f t="shared" si="1263"/>
        <v>0</v>
      </c>
      <c r="Z242" s="9">
        <f t="shared" si="1264"/>
        <v>0</v>
      </c>
      <c r="AA242" s="9">
        <f t="shared" si="1265"/>
        <v>0</v>
      </c>
      <c r="AB242" s="9">
        <f t="shared" si="1266"/>
        <v>0</v>
      </c>
      <c r="AC242" s="9">
        <f t="shared" si="1267"/>
        <v>0</v>
      </c>
      <c r="AD242" s="9">
        <f t="shared" si="1268"/>
        <v>0</v>
      </c>
      <c r="AE242" s="9">
        <f t="shared" si="1269"/>
        <v>0</v>
      </c>
      <c r="AF242" s="827">
        <f t="shared" si="1270"/>
        <v>0</v>
      </c>
      <c r="AG242" s="9">
        <f t="shared" si="1271"/>
        <v>0</v>
      </c>
      <c r="AH242" s="9">
        <f t="shared" si="1272"/>
        <v>0</v>
      </c>
      <c r="AI242" s="827">
        <f t="shared" si="1273"/>
        <v>0</v>
      </c>
      <c r="AJ242" s="602"/>
      <c r="AL242" s="601"/>
      <c r="AM242" s="882">
        <f t="shared" si="1274"/>
        <v>0</v>
      </c>
      <c r="AN242" s="9">
        <f t="shared" si="1243"/>
        <v>0</v>
      </c>
      <c r="AO242" s="602"/>
      <c r="AR242" s="601" t="str">
        <f t="shared" si="1203"/>
        <v/>
      </c>
      <c r="AS242" t="str">
        <f t="shared" si="1173"/>
        <v/>
      </c>
      <c r="AT242" s="602" t="str">
        <f t="shared" si="1112"/>
        <v/>
      </c>
      <c r="AU242" t="str">
        <f t="shared" si="1174"/>
        <v/>
      </c>
      <c r="AV242" t="str">
        <f t="shared" si="1175"/>
        <v/>
      </c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02"/>
      <c r="BS242" s="615">
        <f t="shared" si="1244"/>
        <v>0</v>
      </c>
      <c r="BT242" s="9">
        <f t="shared" si="1244"/>
        <v>0</v>
      </c>
      <c r="BU242" s="9">
        <f t="shared" si="1275"/>
        <v>0</v>
      </c>
      <c r="BV242" s="9">
        <f t="shared" si="1244"/>
        <v>0</v>
      </c>
      <c r="BW242" s="9">
        <f t="shared" si="1275"/>
        <v>0</v>
      </c>
      <c r="BX242" s="9">
        <f t="shared" si="1244"/>
        <v>0</v>
      </c>
      <c r="BY242" s="9">
        <f t="shared" si="1275"/>
        <v>0</v>
      </c>
      <c r="BZ242" s="9">
        <f t="shared" si="1244"/>
        <v>0</v>
      </c>
      <c r="CA242" s="9">
        <f t="shared" si="1275"/>
        <v>0</v>
      </c>
      <c r="CB242" s="9">
        <f t="shared" si="1244"/>
        <v>0</v>
      </c>
      <c r="CC242" s="9">
        <f t="shared" si="1275"/>
        <v>0</v>
      </c>
      <c r="CD242" s="9">
        <f t="shared" si="1244"/>
        <v>0</v>
      </c>
      <c r="CE242" s="9">
        <f t="shared" si="1275"/>
        <v>0</v>
      </c>
      <c r="CF242" s="9">
        <f t="shared" si="1244"/>
        <v>0</v>
      </c>
      <c r="CG242" s="9">
        <f t="shared" si="1275"/>
        <v>0</v>
      </c>
      <c r="CH242" s="9">
        <f t="shared" si="1244"/>
        <v>0</v>
      </c>
      <c r="CI242" s="9">
        <f t="shared" si="1275"/>
        <v>0</v>
      </c>
      <c r="CJ242" s="9">
        <f t="shared" si="1244"/>
        <v>0</v>
      </c>
      <c r="CK242" s="9">
        <f t="shared" si="1275"/>
        <v>0</v>
      </c>
      <c r="CL242" s="9">
        <f t="shared" si="1244"/>
        <v>0</v>
      </c>
      <c r="CM242" s="9">
        <f t="shared" si="1275"/>
        <v>0</v>
      </c>
      <c r="CN242" s="9">
        <f t="shared" si="1244"/>
        <v>0</v>
      </c>
      <c r="CO242" s="616">
        <f t="shared" si="1275"/>
        <v>0</v>
      </c>
      <c r="CQ242" s="601"/>
      <c r="CR242" t="str">
        <f t="shared" si="1136"/>
        <v/>
      </c>
      <c r="CS242" s="602" t="e">
        <f t="shared" si="1222"/>
        <v>#N/A</v>
      </c>
      <c r="CT242" t="str">
        <f t="shared" si="1137"/>
        <v/>
      </c>
      <c r="CU242" t="str">
        <f t="shared" si="1138"/>
        <v/>
      </c>
      <c r="CW242" s="9">
        <f t="shared" si="1276"/>
        <v>0</v>
      </c>
      <c r="CX242" s="9">
        <f t="shared" si="1276"/>
        <v>0</v>
      </c>
      <c r="CY242" s="9">
        <f t="shared" si="1245"/>
        <v>0</v>
      </c>
      <c r="CZ242" s="9">
        <f t="shared" si="1277"/>
        <v>0</v>
      </c>
      <c r="DA242" s="9">
        <f t="shared" si="1277"/>
        <v>0</v>
      </c>
      <c r="DB242" s="9">
        <f t="shared" si="1246"/>
        <v>0</v>
      </c>
      <c r="DC242" s="9">
        <f t="shared" si="1278"/>
        <v>0</v>
      </c>
      <c r="DD242" s="9">
        <f t="shared" si="1278"/>
        <v>0</v>
      </c>
      <c r="DE242" s="9">
        <f t="shared" si="1247"/>
        <v>0</v>
      </c>
      <c r="DF242" s="9">
        <f t="shared" si="1279"/>
        <v>0</v>
      </c>
      <c r="DG242" s="9">
        <f t="shared" si="1280"/>
        <v>0</v>
      </c>
      <c r="DH242" s="9">
        <f t="shared" si="1281"/>
        <v>0</v>
      </c>
      <c r="DI242" s="9">
        <f t="shared" si="1282"/>
        <v>0</v>
      </c>
      <c r="DJ242" s="9">
        <f t="shared" si="1282"/>
        <v>0</v>
      </c>
      <c r="DK242" s="9">
        <f t="shared" si="1248"/>
        <v>0</v>
      </c>
      <c r="DL242" s="9">
        <f t="shared" si="1283"/>
        <v>0</v>
      </c>
      <c r="DM242" s="9">
        <f t="shared" si="1283"/>
        <v>0</v>
      </c>
      <c r="DN242" s="9">
        <f t="shared" si="1249"/>
        <v>0</v>
      </c>
      <c r="DO242" s="9">
        <f t="shared" si="1284"/>
        <v>0</v>
      </c>
      <c r="DP242" s="9">
        <f t="shared" si="1284"/>
        <v>0</v>
      </c>
      <c r="DQ242" s="9">
        <f t="shared" si="1250"/>
        <v>0</v>
      </c>
      <c r="DR242" s="9">
        <f t="shared" si="1285"/>
        <v>0</v>
      </c>
      <c r="DS242" s="9">
        <f t="shared" si="1286"/>
        <v>0</v>
      </c>
      <c r="DT242" s="9">
        <f t="shared" si="1287"/>
        <v>0</v>
      </c>
      <c r="DU242" s="9">
        <f t="shared" si="1288"/>
        <v>0</v>
      </c>
      <c r="DV242" s="9">
        <f t="shared" si="1288"/>
        <v>0</v>
      </c>
      <c r="DW242" s="9">
        <f t="shared" si="1251"/>
        <v>0</v>
      </c>
      <c r="DX242" s="9">
        <f t="shared" si="1289"/>
        <v>0</v>
      </c>
      <c r="DY242" s="9">
        <f t="shared" si="1289"/>
        <v>0</v>
      </c>
      <c r="DZ242" s="9">
        <f t="shared" si="1252"/>
        <v>0</v>
      </c>
      <c r="EA242" s="9">
        <f t="shared" si="1290"/>
        <v>0</v>
      </c>
      <c r="EB242" s="9">
        <f t="shared" si="1290"/>
        <v>0</v>
      </c>
      <c r="EC242" s="9">
        <f t="shared" si="1253"/>
        <v>0</v>
      </c>
      <c r="ED242" s="9">
        <f t="shared" si="1291"/>
        <v>0</v>
      </c>
      <c r="EE242" s="9">
        <f t="shared" si="1292"/>
        <v>0</v>
      </c>
      <c r="EF242" s="9">
        <f t="shared" si="1293"/>
        <v>0</v>
      </c>
      <c r="EG242" s="9">
        <f t="shared" si="1294"/>
        <v>0</v>
      </c>
      <c r="EH242" s="9">
        <f t="shared" si="1294"/>
        <v>0</v>
      </c>
      <c r="EI242" s="9">
        <f t="shared" si="1254"/>
        <v>0</v>
      </c>
      <c r="EJ242" s="9">
        <f t="shared" si="1295"/>
        <v>0</v>
      </c>
      <c r="EK242" s="9">
        <f t="shared" si="1295"/>
        <v>0</v>
      </c>
      <c r="EL242" s="9">
        <f t="shared" si="1255"/>
        <v>0</v>
      </c>
      <c r="EM242" s="9">
        <f t="shared" si="1296"/>
        <v>0</v>
      </c>
      <c r="EN242" s="9">
        <f t="shared" si="1296"/>
        <v>0</v>
      </c>
      <c r="EO242" s="9">
        <f t="shared" si="1256"/>
        <v>0</v>
      </c>
      <c r="EP242" s="9">
        <f t="shared" si="1297"/>
        <v>0</v>
      </c>
      <c r="EQ242" s="9">
        <f t="shared" si="1298"/>
        <v>0</v>
      </c>
      <c r="ER242" s="9">
        <f t="shared" si="1299"/>
        <v>0</v>
      </c>
      <c r="ES242" s="602"/>
    </row>
    <row r="243" spans="2:149" hidden="1" collapsed="1" x14ac:dyDescent="0.25">
      <c r="B243" s="601"/>
      <c r="C243">
        <v>20</v>
      </c>
      <c r="D243" s="602" t="str">
        <f t="shared" si="1202"/>
        <v/>
      </c>
      <c r="E243" t="str">
        <f>"Total "&amp;F226</f>
        <v>Total Administration &amp; General INC</v>
      </c>
      <c r="H243" s="15">
        <f>SUM(H228:H242)</f>
        <v>0</v>
      </c>
      <c r="I243" s="15">
        <f ca="1">SUM(I228:I242)</f>
        <v>0</v>
      </c>
      <c r="J243" s="15">
        <f ca="1">SUM(J228:J242)</f>
        <v>0</v>
      </c>
      <c r="L243" s="15">
        <f>SUM(L228:L242)</f>
        <v>0</v>
      </c>
      <c r="M243" s="15">
        <f ca="1">SUM(M228:M242)</f>
        <v>0</v>
      </c>
      <c r="N243" s="15">
        <f ca="1">SUM(N228:N242)</f>
        <v>0</v>
      </c>
      <c r="P243" s="15">
        <f>SUM(P228:P242)</f>
        <v>0</v>
      </c>
      <c r="Q243" s="15">
        <f ca="1">SUM(Q228:Q242)</f>
        <v>0</v>
      </c>
      <c r="R243" s="15">
        <f ca="1">SUM(R228:R242)</f>
        <v>0</v>
      </c>
      <c r="S243" s="602"/>
      <c r="U243" s="601"/>
      <c r="V243" s="15">
        <f>SUM(V228:V242)</f>
        <v>0</v>
      </c>
      <c r="W243" s="15">
        <f t="shared" ref="W243:AI243" si="1300">SUM(W228:W242)</f>
        <v>0</v>
      </c>
      <c r="X243" s="15">
        <f t="shared" si="1300"/>
        <v>0</v>
      </c>
      <c r="Y243" s="15">
        <f t="shared" si="1300"/>
        <v>0</v>
      </c>
      <c r="Z243" s="15">
        <f t="shared" si="1300"/>
        <v>0</v>
      </c>
      <c r="AA243" s="15">
        <f t="shared" si="1300"/>
        <v>0</v>
      </c>
      <c r="AB243" s="15">
        <f t="shared" si="1300"/>
        <v>0</v>
      </c>
      <c r="AC243" s="15">
        <f t="shared" si="1300"/>
        <v>0</v>
      </c>
      <c r="AD243" s="15">
        <f t="shared" si="1300"/>
        <v>0</v>
      </c>
      <c r="AE243" s="15">
        <f t="shared" si="1300"/>
        <v>0</v>
      </c>
      <c r="AF243" s="825">
        <f t="shared" si="1300"/>
        <v>0</v>
      </c>
      <c r="AG243" s="15">
        <f t="shared" si="1300"/>
        <v>0</v>
      </c>
      <c r="AH243" s="15">
        <f t="shared" si="1300"/>
        <v>0</v>
      </c>
      <c r="AI243" s="825">
        <f t="shared" si="1300"/>
        <v>0</v>
      </c>
      <c r="AJ243" s="602"/>
      <c r="AL243" s="601"/>
      <c r="AM243" s="883">
        <f>SUM(AM228:AM242)</f>
        <v>0</v>
      </c>
      <c r="AN243" s="15">
        <f>SUM(AN228:AN242)</f>
        <v>0</v>
      </c>
      <c r="AO243" s="602"/>
      <c r="AR243" s="601" t="str">
        <f t="shared" si="1203"/>
        <v/>
      </c>
      <c r="AS243">
        <f t="shared" si="1173"/>
        <v>20</v>
      </c>
      <c r="AT243" s="602" t="str">
        <f t="shared" si="1112"/>
        <v/>
      </c>
      <c r="AU243" t="str">
        <f t="shared" si="1174"/>
        <v>Total Administration &amp; General INC</v>
      </c>
      <c r="AV243" t="str">
        <f t="shared" si="1175"/>
        <v/>
      </c>
      <c r="AX243" s="15">
        <f>SUM(AX228:AX242)</f>
        <v>0</v>
      </c>
      <c r="AY243" s="15">
        <f t="shared" ref="AY243:BN243" si="1301">SUM(AY228:AY242)</f>
        <v>0</v>
      </c>
      <c r="AZ243" s="15">
        <f t="shared" si="1301"/>
        <v>0</v>
      </c>
      <c r="BA243" s="15">
        <f t="shared" si="1301"/>
        <v>0</v>
      </c>
      <c r="BB243" s="15">
        <f t="shared" si="1301"/>
        <v>0</v>
      </c>
      <c r="BC243" s="15">
        <f t="shared" si="1301"/>
        <v>0</v>
      </c>
      <c r="BD243" s="15">
        <f t="shared" si="1301"/>
        <v>0</v>
      </c>
      <c r="BE243" s="15">
        <f t="shared" si="1301"/>
        <v>0</v>
      </c>
      <c r="BF243" s="15">
        <f t="shared" si="1301"/>
        <v>0</v>
      </c>
      <c r="BG243" s="15">
        <f t="shared" si="1301"/>
        <v>0</v>
      </c>
      <c r="BH243" s="15">
        <f t="shared" si="1301"/>
        <v>0</v>
      </c>
      <c r="BI243" s="15">
        <f t="shared" si="1301"/>
        <v>0</v>
      </c>
      <c r="BJ243" s="15">
        <f t="shared" si="1301"/>
        <v>0</v>
      </c>
      <c r="BK243" s="15">
        <f t="shared" si="1301"/>
        <v>0</v>
      </c>
      <c r="BL243" s="15">
        <f t="shared" si="1301"/>
        <v>0</v>
      </c>
      <c r="BM243" s="15">
        <f t="shared" si="1301"/>
        <v>0</v>
      </c>
      <c r="BN243" s="15">
        <f t="shared" si="1301"/>
        <v>0</v>
      </c>
      <c r="BO243" s="15">
        <f t="shared" ref="BO243:BP243" si="1302">SUM(BO228:BO242)</f>
        <v>0</v>
      </c>
      <c r="BP243" s="15">
        <f t="shared" si="1302"/>
        <v>0</v>
      </c>
      <c r="BQ243" s="602"/>
      <c r="BS243" s="617">
        <f t="shared" ref="BS243:CN243" si="1303">SUM(BS228:BS242)</f>
        <v>0</v>
      </c>
      <c r="BT243" s="15">
        <f t="shared" si="1303"/>
        <v>0</v>
      </c>
      <c r="BU243" s="15">
        <f t="shared" si="1303"/>
        <v>0</v>
      </c>
      <c r="BV243" s="15">
        <f t="shared" si="1303"/>
        <v>0</v>
      </c>
      <c r="BW243" s="15">
        <f t="shared" ref="BW243" si="1304">SUM(BW228:BW242)</f>
        <v>0</v>
      </c>
      <c r="BX243" s="15">
        <f t="shared" si="1303"/>
        <v>0</v>
      </c>
      <c r="BY243" s="15">
        <f t="shared" ref="BY243" si="1305">SUM(BY228:BY242)</f>
        <v>0</v>
      </c>
      <c r="BZ243" s="15">
        <f t="shared" si="1303"/>
        <v>0</v>
      </c>
      <c r="CA243" s="15">
        <f t="shared" ref="CA243" si="1306">SUM(CA228:CA242)</f>
        <v>0</v>
      </c>
      <c r="CB243" s="15">
        <f t="shared" si="1303"/>
        <v>0</v>
      </c>
      <c r="CC243" s="15">
        <f t="shared" ref="CC243" si="1307">SUM(CC228:CC242)</f>
        <v>0</v>
      </c>
      <c r="CD243" s="15">
        <f t="shared" si="1303"/>
        <v>0</v>
      </c>
      <c r="CE243" s="15">
        <f t="shared" ref="CE243" si="1308">SUM(CE228:CE242)</f>
        <v>0</v>
      </c>
      <c r="CF243" s="15">
        <f t="shared" si="1303"/>
        <v>0</v>
      </c>
      <c r="CG243" s="15">
        <f t="shared" ref="CG243" si="1309">SUM(CG228:CG242)</f>
        <v>0</v>
      </c>
      <c r="CH243" s="15">
        <f t="shared" si="1303"/>
        <v>0</v>
      </c>
      <c r="CI243" s="15">
        <f t="shared" ref="CI243" si="1310">SUM(CI228:CI242)</f>
        <v>0</v>
      </c>
      <c r="CJ243" s="15">
        <f t="shared" si="1303"/>
        <v>0</v>
      </c>
      <c r="CK243" s="15">
        <f t="shared" ref="CK243" si="1311">SUM(CK228:CK242)</f>
        <v>0</v>
      </c>
      <c r="CL243" s="15">
        <f t="shared" si="1303"/>
        <v>0</v>
      </c>
      <c r="CM243" s="15">
        <f t="shared" ref="CM243" si="1312">SUM(CM228:CM242)</f>
        <v>0</v>
      </c>
      <c r="CN243" s="15">
        <f t="shared" si="1303"/>
        <v>0</v>
      </c>
      <c r="CO243" s="618">
        <f t="shared" ref="CO243" si="1313">SUM(CO228:CO242)</f>
        <v>0</v>
      </c>
      <c r="CQ243" s="601"/>
      <c r="CR243">
        <f t="shared" si="1136"/>
        <v>20</v>
      </c>
      <c r="CS243" s="602" t="str">
        <f t="shared" si="1222"/>
        <v/>
      </c>
      <c r="CT243" t="str">
        <f t="shared" si="1137"/>
        <v>Total Administration &amp; General INC</v>
      </c>
      <c r="CU243" t="str">
        <f t="shared" si="1138"/>
        <v/>
      </c>
      <c r="CW243" s="15">
        <f t="shared" ref="CW243:CX243" si="1314">SUM(CW228:CW242)</f>
        <v>0</v>
      </c>
      <c r="CX243" s="15">
        <f t="shared" si="1314"/>
        <v>0</v>
      </c>
      <c r="CY243" s="15">
        <f t="shared" ref="CY243:DA243" si="1315">SUM(CY228:CY242)</f>
        <v>0</v>
      </c>
      <c r="CZ243" s="15">
        <f t="shared" si="1315"/>
        <v>0</v>
      </c>
      <c r="DA243" s="15">
        <f t="shared" si="1315"/>
        <v>0</v>
      </c>
      <c r="DB243" s="15">
        <f t="shared" ref="DB243" si="1316">SUM(DB228:DB242)</f>
        <v>0</v>
      </c>
      <c r="DC243" s="15">
        <f t="shared" ref="DC243:DE243" si="1317">SUM(DC228:DC242)</f>
        <v>0</v>
      </c>
      <c r="DD243" s="15">
        <f t="shared" si="1317"/>
        <v>0</v>
      </c>
      <c r="DE243" s="15">
        <f t="shared" si="1317"/>
        <v>0</v>
      </c>
      <c r="DF243" s="15">
        <f t="shared" ref="DF243:DH243" si="1318">SUM(DF228:DF242)</f>
        <v>0</v>
      </c>
      <c r="DG243" s="15">
        <f t="shared" si="1318"/>
        <v>0</v>
      </c>
      <c r="DH243" s="15">
        <f t="shared" si="1318"/>
        <v>0</v>
      </c>
      <c r="DI243" s="15">
        <f t="shared" ref="DI243:DK243" si="1319">SUM(DI228:DI242)</f>
        <v>0</v>
      </c>
      <c r="DJ243" s="15">
        <f t="shared" si="1319"/>
        <v>0</v>
      </c>
      <c r="DK243" s="15">
        <f t="shared" si="1319"/>
        <v>0</v>
      </c>
      <c r="DL243" s="15">
        <f t="shared" ref="DL243:DN243" si="1320">SUM(DL228:DL242)</f>
        <v>0</v>
      </c>
      <c r="DM243" s="15">
        <f t="shared" si="1320"/>
        <v>0</v>
      </c>
      <c r="DN243" s="15">
        <f t="shared" si="1320"/>
        <v>0</v>
      </c>
      <c r="DO243" s="15">
        <f t="shared" ref="DO243:DQ243" si="1321">SUM(DO228:DO242)</f>
        <v>0</v>
      </c>
      <c r="DP243" s="15">
        <f t="shared" si="1321"/>
        <v>0</v>
      </c>
      <c r="DQ243" s="15">
        <f t="shared" si="1321"/>
        <v>0</v>
      </c>
      <c r="DR243" s="15">
        <f t="shared" ref="DR243:DS243" si="1322">SUM(DR228:DR242)</f>
        <v>0</v>
      </c>
      <c r="DS243" s="15">
        <f t="shared" si="1322"/>
        <v>0</v>
      </c>
      <c r="DT243" s="15">
        <f t="shared" ref="DT243:DW243" si="1323">SUM(DT228:DT242)</f>
        <v>0</v>
      </c>
      <c r="DU243" s="15">
        <f t="shared" si="1323"/>
        <v>0</v>
      </c>
      <c r="DV243" s="15">
        <f t="shared" si="1323"/>
        <v>0</v>
      </c>
      <c r="DW243" s="15">
        <f t="shared" si="1323"/>
        <v>0</v>
      </c>
      <c r="DX243" s="15">
        <f t="shared" ref="DX243:DZ243" si="1324">SUM(DX228:DX242)</f>
        <v>0</v>
      </c>
      <c r="DY243" s="15">
        <f t="shared" si="1324"/>
        <v>0</v>
      </c>
      <c r="DZ243" s="15">
        <f t="shared" si="1324"/>
        <v>0</v>
      </c>
      <c r="EA243" s="15">
        <f t="shared" ref="EA243:EC243" si="1325">SUM(EA228:EA242)</f>
        <v>0</v>
      </c>
      <c r="EB243" s="15">
        <f t="shared" si="1325"/>
        <v>0</v>
      </c>
      <c r="EC243" s="15">
        <f t="shared" si="1325"/>
        <v>0</v>
      </c>
      <c r="ED243" s="15">
        <f t="shared" ref="ED243:EE243" si="1326">SUM(ED228:ED242)</f>
        <v>0</v>
      </c>
      <c r="EE243" s="15">
        <f t="shared" si="1326"/>
        <v>0</v>
      </c>
      <c r="EF243" s="15">
        <f t="shared" ref="EF243:EI243" si="1327">SUM(EF228:EF242)</f>
        <v>0</v>
      </c>
      <c r="EG243" s="15">
        <f t="shared" si="1327"/>
        <v>0</v>
      </c>
      <c r="EH243" s="15">
        <f t="shared" si="1327"/>
        <v>0</v>
      </c>
      <c r="EI243" s="15">
        <f t="shared" si="1327"/>
        <v>0</v>
      </c>
      <c r="EJ243" s="15">
        <f t="shared" ref="EJ243:EL243" si="1328">SUM(EJ228:EJ242)</f>
        <v>0</v>
      </c>
      <c r="EK243" s="15">
        <f t="shared" si="1328"/>
        <v>0</v>
      </c>
      <c r="EL243" s="15">
        <f t="shared" si="1328"/>
        <v>0</v>
      </c>
      <c r="EM243" s="15">
        <f t="shared" ref="EM243:EO243" si="1329">SUM(EM228:EM242)</f>
        <v>0</v>
      </c>
      <c r="EN243" s="15">
        <f t="shared" si="1329"/>
        <v>0</v>
      </c>
      <c r="EO243" s="15">
        <f t="shared" si="1329"/>
        <v>0</v>
      </c>
      <c r="EP243" s="15">
        <f t="shared" ref="EP243" si="1330">SUM(EP228:EP242)</f>
        <v>0</v>
      </c>
      <c r="EQ243" s="15">
        <f t="shared" ref="EQ243:ER243" si="1331">SUM(EQ228:EQ242)</f>
        <v>0</v>
      </c>
      <c r="ER243" s="15">
        <f t="shared" si="1331"/>
        <v>0</v>
      </c>
      <c r="ES243" s="602"/>
    </row>
    <row r="244" spans="2:149" hidden="1" x14ac:dyDescent="0.25">
      <c r="B244" s="601"/>
      <c r="D244" s="602" t="str">
        <f t="shared" si="1202"/>
        <v/>
      </c>
      <c r="J244" s="120"/>
      <c r="N244" s="120"/>
      <c r="R244" s="120"/>
      <c r="S244" s="602"/>
      <c r="U244" s="601"/>
      <c r="AF244" s="19"/>
      <c r="AI244" s="19"/>
      <c r="AJ244" s="602"/>
      <c r="AL244" s="601"/>
      <c r="AO244" s="602"/>
      <c r="AR244" s="601" t="str">
        <f t="shared" si="1203"/>
        <v/>
      </c>
      <c r="AS244" t="str">
        <f t="shared" si="1173"/>
        <v/>
      </c>
      <c r="AT244" s="602" t="str">
        <f t="shared" si="1112"/>
        <v/>
      </c>
      <c r="AU244" t="str">
        <f t="shared" si="1174"/>
        <v/>
      </c>
      <c r="AV244" t="str">
        <f t="shared" si="1175"/>
        <v/>
      </c>
      <c r="BQ244" s="602"/>
      <c r="BS244" s="601"/>
      <c r="CO244" s="602"/>
      <c r="CQ244" s="601"/>
      <c r="CR244" t="str">
        <f t="shared" si="1136"/>
        <v/>
      </c>
      <c r="CS244" s="602" t="str">
        <f>IFERROR(IF($CR244&lt;=30,"",INDEX(Opex_expense_Type,MATCH($CR244,Index_card_code,0))),"")</f>
        <v/>
      </c>
      <c r="CT244" t="str">
        <f t="shared" si="1137"/>
        <v/>
      </c>
      <c r="CU244" t="str">
        <f t="shared" si="1138"/>
        <v/>
      </c>
      <c r="ES244" s="602"/>
    </row>
    <row r="245" spans="2:149" hidden="1" x14ac:dyDescent="0.25">
      <c r="B245" s="601"/>
      <c r="D245" s="602" t="str">
        <f t="shared" si="1202"/>
        <v/>
      </c>
      <c r="E245" t="s">
        <v>23</v>
      </c>
      <c r="J245" s="120"/>
      <c r="N245" s="120"/>
      <c r="R245" s="120"/>
      <c r="S245" s="602"/>
      <c r="U245" s="601"/>
      <c r="AF245" s="19"/>
      <c r="AI245" s="19"/>
      <c r="AJ245" s="602"/>
      <c r="AL245" s="601"/>
      <c r="AO245" s="602"/>
      <c r="AR245" s="601" t="str">
        <f t="shared" si="1203"/>
        <v/>
      </c>
      <c r="AS245" t="str">
        <f t="shared" si="1173"/>
        <v/>
      </c>
      <c r="AT245" s="602" t="str">
        <f t="shared" si="1112"/>
        <v/>
      </c>
      <c r="AU245" t="str">
        <f t="shared" si="1174"/>
        <v>Total G&amp;A</v>
      </c>
      <c r="AV245" t="str">
        <f t="shared" si="1175"/>
        <v/>
      </c>
      <c r="BQ245" s="602"/>
      <c r="BS245" s="601"/>
      <c r="CO245" s="602"/>
      <c r="CQ245" s="601"/>
      <c r="CR245" t="str">
        <f t="shared" si="1136"/>
        <v/>
      </c>
      <c r="CS245" s="602" t="str">
        <f>IFERROR(IF($CR245&lt;=30,"",INDEX(Opex_expense_Type,MATCH($CR245,Index_card_code,0))),"")</f>
        <v/>
      </c>
      <c r="CT245" t="str">
        <f t="shared" si="1137"/>
        <v>Total G&amp;A</v>
      </c>
      <c r="CU245" t="str">
        <f t="shared" si="1138"/>
        <v/>
      </c>
      <c r="ES245" s="602"/>
    </row>
    <row r="246" spans="2:149" hidden="1" x14ac:dyDescent="0.25">
      <c r="B246" s="601"/>
      <c r="D246" s="602" t="str">
        <f t="shared" si="1202"/>
        <v/>
      </c>
      <c r="E246" t="s">
        <v>24</v>
      </c>
      <c r="J246" s="120"/>
      <c r="N246" s="120"/>
      <c r="R246" s="120"/>
      <c r="S246" s="602"/>
      <c r="U246" s="601"/>
      <c r="AF246" s="19"/>
      <c r="AI246" s="19"/>
      <c r="AJ246" s="602"/>
      <c r="AL246" s="601"/>
      <c r="AO246" s="602"/>
      <c r="AR246" s="601" t="str">
        <f t="shared" si="1203"/>
        <v/>
      </c>
      <c r="AS246" t="str">
        <f t="shared" si="1173"/>
        <v/>
      </c>
      <c r="AT246" s="602" t="str">
        <f t="shared" si="1112"/>
        <v/>
      </c>
      <c r="AU246" t="str">
        <f t="shared" si="1174"/>
        <v>Total G&amp;A HC</v>
      </c>
      <c r="AV246" t="str">
        <f t="shared" si="1175"/>
        <v/>
      </c>
      <c r="BQ246" s="602"/>
      <c r="BS246" s="601"/>
      <c r="CO246" s="602"/>
      <c r="CQ246" s="601"/>
      <c r="CR246" t="str">
        <f t="shared" si="1136"/>
        <v/>
      </c>
      <c r="CS246" s="602" t="str">
        <f>IFERROR(IF($CR246&lt;=30,"",INDEX(Opex_expense_Type,MATCH($CR246,Index_card_code,0))),"")</f>
        <v/>
      </c>
      <c r="CT246" t="str">
        <f t="shared" si="1137"/>
        <v>Total G&amp;A HC</v>
      </c>
      <c r="CU246" t="str">
        <f t="shared" si="1138"/>
        <v/>
      </c>
      <c r="ES246" s="602"/>
    </row>
    <row r="247" spans="2:149" x14ac:dyDescent="0.25">
      <c r="B247" s="601"/>
      <c r="D247" s="602" t="str">
        <f t="shared" si="1202"/>
        <v/>
      </c>
      <c r="J247" s="120"/>
      <c r="N247" s="120"/>
      <c r="R247" s="120"/>
      <c r="S247" s="602"/>
      <c r="U247" s="601"/>
      <c r="AF247" s="19"/>
      <c r="AI247" s="19"/>
      <c r="AJ247" s="602"/>
      <c r="AL247" s="601"/>
      <c r="AO247" s="602"/>
      <c r="AR247" s="601" t="str">
        <f t="shared" si="1203"/>
        <v/>
      </c>
      <c r="AS247" t="str">
        <f t="shared" si="1173"/>
        <v/>
      </c>
      <c r="AT247" s="602" t="str">
        <f t="shared" si="1112"/>
        <v/>
      </c>
      <c r="AU247" t="str">
        <f t="shared" si="1174"/>
        <v/>
      </c>
      <c r="AV247" t="str">
        <f t="shared" si="1175"/>
        <v/>
      </c>
      <c r="BQ247" s="602"/>
      <c r="BS247" s="601"/>
      <c r="CO247" s="602"/>
      <c r="CQ247" s="601"/>
      <c r="CR247" t="str">
        <f t="shared" si="1136"/>
        <v/>
      </c>
      <c r="CS247" s="602" t="str">
        <f>IFERROR(IF($CR247&lt;=30,"",INDEX(Opex_expense_Type,MATCH($CR247,Index_card_code,0))),"")</f>
        <v/>
      </c>
      <c r="CT247" t="str">
        <f t="shared" si="1137"/>
        <v/>
      </c>
      <c r="CU247" t="str">
        <f t="shared" si="1138"/>
        <v/>
      </c>
      <c r="ES247" s="602"/>
    </row>
    <row r="248" spans="2:149" ht="15.75" thickBot="1" x14ac:dyDescent="0.3">
      <c r="B248" s="601"/>
      <c r="D248" s="602" t="str">
        <f t="shared" si="1202"/>
        <v/>
      </c>
      <c r="J248" s="120"/>
      <c r="N248" s="120"/>
      <c r="R248" s="120"/>
      <c r="S248" s="602"/>
      <c r="U248" s="601"/>
      <c r="AF248" s="19"/>
      <c r="AI248" s="821"/>
      <c r="AJ248" s="602"/>
      <c r="AL248" s="601"/>
      <c r="AO248" s="602"/>
      <c r="AR248" s="601" t="str">
        <f t="shared" si="1203"/>
        <v/>
      </c>
      <c r="AS248" t="str">
        <f t="shared" si="1173"/>
        <v/>
      </c>
      <c r="AT248" s="602" t="str">
        <f t="shared" si="1112"/>
        <v/>
      </c>
      <c r="AU248" t="str">
        <f t="shared" si="1174"/>
        <v/>
      </c>
      <c r="AV248" t="str">
        <f t="shared" si="1175"/>
        <v/>
      </c>
      <c r="BQ248" s="602"/>
      <c r="BS248" s="601"/>
      <c r="CO248" s="602"/>
      <c r="CQ248" s="601"/>
      <c r="CR248" t="str">
        <f t="shared" si="1136"/>
        <v/>
      </c>
      <c r="CS248" s="602" t="str">
        <f>IFERROR(IF($CR248&lt;=30,"",INDEX(Opex_expense_Type,MATCH($CR248,Index_card_code,0))),"")</f>
        <v/>
      </c>
      <c r="CT248" t="str">
        <f t="shared" si="1137"/>
        <v/>
      </c>
      <c r="CU248" t="str">
        <f t="shared" si="1138"/>
        <v/>
      </c>
      <c r="ES248" s="602"/>
    </row>
    <row r="249" spans="2:149" x14ac:dyDescent="0.25">
      <c r="B249" s="601"/>
      <c r="C249">
        <v>4</v>
      </c>
      <c r="D249" s="602" t="str">
        <f t="shared" si="1202"/>
        <v/>
      </c>
      <c r="E249" t="s">
        <v>25</v>
      </c>
      <c r="H249" s="15">
        <f>SUM(H44,H61,H81,H99,H121,H152,H175,H196,H222,H243)</f>
        <v>1932607.518750858</v>
      </c>
      <c r="I249" s="15">
        <f ca="1">SUM(I44,I61,I81,I99,I121,I152,I175,I196,I222,I243)</f>
        <v>224054.09968354431</v>
      </c>
      <c r="J249" s="121">
        <f ca="1">SUM(J44,J61,J81,J99,J121,J152,J175,J196,J222,J243)</f>
        <v>-1708553.4190673139</v>
      </c>
      <c r="L249" s="15">
        <f>SUM(L44,L61,L81,L99,L121,L152,L175,L196,L222,L243)</f>
        <v>1932607.518750858</v>
      </c>
      <c r="M249" s="15">
        <f ca="1">SUM(M44,M61,M81,M99,M121,M152,M175,M196,M222,M243)</f>
        <v>705871.15981012653</v>
      </c>
      <c r="N249" s="121">
        <f ca="1">SUM(N44,N61,N81,N99,N121,N152,N175,N196,N222,N243)</f>
        <v>-1226736.3589407317</v>
      </c>
      <c r="P249" s="15">
        <f>SUM(P44,P61,P81,P99,P121,P152,P175,P196,P222,P243)</f>
        <v>1932607.518750858</v>
      </c>
      <c r="Q249" s="15">
        <f ca="1">SUM(Q44,Q61,Q81,Q99,Q121,Q152,Q175,Q196,Q222,Q243)</f>
        <v>2064205.587754477</v>
      </c>
      <c r="R249" s="121">
        <f ca="1">SUM(R44,R61,R81,R99,R121,R152,R175,R196,R222,R243)</f>
        <v>131598.06900361885</v>
      </c>
      <c r="S249" s="602"/>
      <c r="U249" s="601"/>
      <c r="V249" s="15">
        <f t="shared" ref="V249:AI249" si="1332">SUM(V44,V61,V81,V99,V121,V152,V175,V196,V222,V243)</f>
        <v>211293.15999999997</v>
      </c>
      <c r="W249" s="15">
        <f t="shared" si="1332"/>
        <v>0</v>
      </c>
      <c r="X249" s="15">
        <f t="shared" si="1332"/>
        <v>0</v>
      </c>
      <c r="Y249" s="15">
        <f t="shared" si="1332"/>
        <v>0</v>
      </c>
      <c r="Z249" s="15">
        <f t="shared" si="1332"/>
        <v>0</v>
      </c>
      <c r="AA249" s="15">
        <f t="shared" si="1332"/>
        <v>0</v>
      </c>
      <c r="AB249" s="15">
        <f t="shared" si="1332"/>
        <v>0</v>
      </c>
      <c r="AC249" s="15">
        <f t="shared" si="1332"/>
        <v>0</v>
      </c>
      <c r="AD249" s="15">
        <f t="shared" si="1332"/>
        <v>0</v>
      </c>
      <c r="AE249" s="15">
        <f t="shared" si="1332"/>
        <v>0</v>
      </c>
      <c r="AF249" s="828">
        <f t="shared" si="1332"/>
        <v>0</v>
      </c>
      <c r="AG249" s="15">
        <f t="shared" si="1332"/>
        <v>0</v>
      </c>
      <c r="AH249" s="15">
        <f t="shared" si="1332"/>
        <v>0</v>
      </c>
      <c r="AI249" s="828">
        <f t="shared" si="1332"/>
        <v>1932607.518750858</v>
      </c>
      <c r="AJ249" s="602"/>
      <c r="AL249" s="601"/>
      <c r="AM249" s="883">
        <f>SUM(AM44,AM61,AM81,AM99,AM121,AM152,AM175,AM196,AM222,AM243)</f>
        <v>1932607.518750858</v>
      </c>
      <c r="AN249" s="15">
        <f>SUM(AN44,AN61,AN81,AN99,AN121,AN152,AN175,AN196,AN222,AN243)</f>
        <v>6189364.6747151688</v>
      </c>
      <c r="AO249" s="602"/>
      <c r="AR249" s="601" t="str">
        <f t="shared" si="1203"/>
        <v/>
      </c>
      <c r="AS249">
        <f t="shared" si="1173"/>
        <v>4</v>
      </c>
      <c r="AT249" s="602" t="str">
        <f t="shared" si="1112"/>
        <v/>
      </c>
      <c r="AU249" t="str">
        <f t="shared" si="1174"/>
        <v>Total operating expenses</v>
      </c>
      <c r="AV249" t="str">
        <f t="shared" si="1175"/>
        <v/>
      </c>
      <c r="AX249" s="15">
        <f t="shared" ref="AX249:BP249" si="1333">SUM(AX44,AX61,AX81,AX99,AX121,AX152,AX175,AX196,AX222,AX243)</f>
        <v>0</v>
      </c>
      <c r="AY249" s="15">
        <f t="shared" si="1333"/>
        <v>81073.841363821964</v>
      </c>
      <c r="AZ249" s="15">
        <f t="shared" si="1333"/>
        <v>81027.552266231112</v>
      </c>
      <c r="BA249" s="15">
        <f t="shared" si="1333"/>
        <v>88691.954792043398</v>
      </c>
      <c r="BB249" s="15">
        <f t="shared" si="1333"/>
        <v>121895.82911392406</v>
      </c>
      <c r="BC249" s="15">
        <f t="shared" si="1333"/>
        <v>291615.33617219853</v>
      </c>
      <c r="BD249" s="15">
        <f t="shared" si="1333"/>
        <v>121218.42405063292</v>
      </c>
      <c r="BE249" s="15">
        <f t="shared" si="1333"/>
        <v>143073.74050632911</v>
      </c>
      <c r="BF249" s="15">
        <f t="shared" si="1333"/>
        <v>190050.70569620252</v>
      </c>
      <c r="BG249" s="15">
        <f t="shared" si="1333"/>
        <v>454342.87025316455</v>
      </c>
      <c r="BH249" s="15">
        <f t="shared" si="1333"/>
        <v>190462.70569620252</v>
      </c>
      <c r="BI249" s="15">
        <f t="shared" si="1333"/>
        <v>191477.58069620252</v>
      </c>
      <c r="BJ249" s="15">
        <f t="shared" si="1333"/>
        <v>230435.93512658228</v>
      </c>
      <c r="BK249" s="15">
        <f t="shared" si="1333"/>
        <v>612376.22151898744</v>
      </c>
      <c r="BL249" s="15">
        <f t="shared" si="1333"/>
        <v>240908.53006329114</v>
      </c>
      <c r="BM249" s="15">
        <f t="shared" si="1333"/>
        <v>240908.53006329114</v>
      </c>
      <c r="BN249" s="15">
        <f t="shared" si="1333"/>
        <v>224054.09968354431</v>
      </c>
      <c r="BO249" s="15">
        <f t="shared" si="1333"/>
        <v>705871.15981012664</v>
      </c>
      <c r="BP249" s="15">
        <f t="shared" si="1333"/>
        <v>2064205.5877544773</v>
      </c>
      <c r="BQ249" s="602"/>
      <c r="BS249" s="617">
        <f t="shared" ref="BS249:CO249" si="1334">SUM(BS44,BS61,BS81,BS99,BS121,BS152,BS175,BS196,BS222,BS243)</f>
        <v>81027.552266231112</v>
      </c>
      <c r="BT249" s="15">
        <f t="shared" si="1334"/>
        <v>88691.954792043398</v>
      </c>
      <c r="BU249" s="15">
        <f t="shared" si="1334"/>
        <v>169719.50705827452</v>
      </c>
      <c r="BV249" s="15">
        <f t="shared" si="1334"/>
        <v>121895.82911392406</v>
      </c>
      <c r="BW249" s="15">
        <f t="shared" si="1334"/>
        <v>291615.33617219853</v>
      </c>
      <c r="BX249" s="15">
        <f t="shared" si="1334"/>
        <v>121218.42405063292</v>
      </c>
      <c r="BY249" s="15">
        <f t="shared" si="1334"/>
        <v>412833.76022283151</v>
      </c>
      <c r="BZ249" s="15">
        <f t="shared" si="1334"/>
        <v>143073.74050632911</v>
      </c>
      <c r="CA249" s="15">
        <f t="shared" si="1334"/>
        <v>555907.50072916062</v>
      </c>
      <c r="CB249" s="15">
        <f t="shared" si="1334"/>
        <v>190050.70569620252</v>
      </c>
      <c r="CC249" s="15">
        <f t="shared" si="1334"/>
        <v>745958.2064253632</v>
      </c>
      <c r="CD249" s="15">
        <f t="shared" si="1334"/>
        <v>190462.70569620252</v>
      </c>
      <c r="CE249" s="15">
        <f t="shared" si="1334"/>
        <v>936420.91212156578</v>
      </c>
      <c r="CF249" s="15">
        <f t="shared" si="1334"/>
        <v>191477.58069620252</v>
      </c>
      <c r="CG249" s="15">
        <f t="shared" si="1334"/>
        <v>1127898.4928177681</v>
      </c>
      <c r="CH249" s="15">
        <f t="shared" si="1334"/>
        <v>230435.93512658228</v>
      </c>
      <c r="CI249" s="15">
        <f t="shared" si="1334"/>
        <v>1358334.4279443508</v>
      </c>
      <c r="CJ249" s="15">
        <f t="shared" si="1334"/>
        <v>240908.53006329114</v>
      </c>
      <c r="CK249" s="15">
        <f t="shared" si="1334"/>
        <v>1599242.9580076416</v>
      </c>
      <c r="CL249" s="15">
        <f t="shared" si="1334"/>
        <v>240908.53006329114</v>
      </c>
      <c r="CM249" s="15">
        <f t="shared" si="1334"/>
        <v>1840151.4880709327</v>
      </c>
      <c r="CN249" s="15">
        <f t="shared" si="1334"/>
        <v>224054.09968354431</v>
      </c>
      <c r="CO249" s="618">
        <f t="shared" si="1334"/>
        <v>2064205.587754477</v>
      </c>
      <c r="CQ249" s="601"/>
      <c r="CR249">
        <f t="shared" si="1136"/>
        <v>4</v>
      </c>
      <c r="CS249" s="602" t="str">
        <f t="shared" si="1222"/>
        <v/>
      </c>
      <c r="CT249" t="str">
        <f t="shared" si="1137"/>
        <v>Total operating expenses</v>
      </c>
      <c r="CU249" t="str">
        <f t="shared" si="1138"/>
        <v/>
      </c>
      <c r="CW249" s="15">
        <f t="shared" ref="CW249:ER249" si="1335">SUM(CW44,CW61,CW81,CW99,CW121,CW152,CW175,CW196,CW222,CW243)</f>
        <v>0</v>
      </c>
      <c r="CX249" s="15">
        <f t="shared" si="1335"/>
        <v>0</v>
      </c>
      <c r="CY249" s="15">
        <f t="shared" si="1335"/>
        <v>0</v>
      </c>
      <c r="CZ249" s="15">
        <f t="shared" si="1335"/>
        <v>0</v>
      </c>
      <c r="DA249" s="15">
        <f t="shared" si="1335"/>
        <v>0</v>
      </c>
      <c r="DB249" s="15">
        <f t="shared" si="1335"/>
        <v>0</v>
      </c>
      <c r="DC249" s="15">
        <f t="shared" si="1335"/>
        <v>0</v>
      </c>
      <c r="DD249" s="15">
        <f t="shared" si="1335"/>
        <v>0</v>
      </c>
      <c r="DE249" s="15">
        <f t="shared" si="1335"/>
        <v>0</v>
      </c>
      <c r="DF249" s="15">
        <f t="shared" si="1335"/>
        <v>0</v>
      </c>
      <c r="DG249" s="15">
        <f t="shared" si="1335"/>
        <v>0</v>
      </c>
      <c r="DH249" s="15">
        <f t="shared" si="1335"/>
        <v>0</v>
      </c>
      <c r="DI249" s="15">
        <f t="shared" si="1335"/>
        <v>0</v>
      </c>
      <c r="DJ249" s="15">
        <f t="shared" si="1335"/>
        <v>0</v>
      </c>
      <c r="DK249" s="15">
        <f t="shared" si="1335"/>
        <v>0</v>
      </c>
      <c r="DL249" s="15">
        <f t="shared" si="1335"/>
        <v>0</v>
      </c>
      <c r="DM249" s="15">
        <f t="shared" si="1335"/>
        <v>0</v>
      </c>
      <c r="DN249" s="15">
        <f t="shared" si="1335"/>
        <v>0</v>
      </c>
      <c r="DO249" s="15">
        <f t="shared" si="1335"/>
        <v>0</v>
      </c>
      <c r="DP249" s="15">
        <f t="shared" si="1335"/>
        <v>0</v>
      </c>
      <c r="DQ249" s="15">
        <f t="shared" si="1335"/>
        <v>0</v>
      </c>
      <c r="DR249" s="15">
        <f t="shared" si="1335"/>
        <v>0</v>
      </c>
      <c r="DS249" s="15">
        <f t="shared" si="1335"/>
        <v>0</v>
      </c>
      <c r="DT249" s="15">
        <f t="shared" si="1335"/>
        <v>0</v>
      </c>
      <c r="DU249" s="15">
        <f t="shared" si="1335"/>
        <v>0</v>
      </c>
      <c r="DV249" s="15">
        <f t="shared" si="1335"/>
        <v>0</v>
      </c>
      <c r="DW249" s="15">
        <f t="shared" si="1335"/>
        <v>0</v>
      </c>
      <c r="DX249" s="15">
        <f t="shared" si="1335"/>
        <v>0</v>
      </c>
      <c r="DY249" s="15">
        <f t="shared" si="1335"/>
        <v>0</v>
      </c>
      <c r="DZ249" s="15">
        <f t="shared" si="1335"/>
        <v>0</v>
      </c>
      <c r="EA249" s="15">
        <f t="shared" si="1335"/>
        <v>0</v>
      </c>
      <c r="EB249" s="15">
        <f t="shared" si="1335"/>
        <v>0</v>
      </c>
      <c r="EC249" s="15">
        <f t="shared" si="1335"/>
        <v>0</v>
      </c>
      <c r="ED249" s="15">
        <f t="shared" si="1335"/>
        <v>0</v>
      </c>
      <c r="EE249" s="15">
        <f t="shared" si="1335"/>
        <v>0</v>
      </c>
      <c r="EF249" s="15">
        <f t="shared" si="1335"/>
        <v>0</v>
      </c>
      <c r="EG249" s="15">
        <f t="shared" si="1335"/>
        <v>0</v>
      </c>
      <c r="EH249" s="15">
        <f t="shared" si="1335"/>
        <v>0</v>
      </c>
      <c r="EI249" s="15">
        <f t="shared" si="1335"/>
        <v>0</v>
      </c>
      <c r="EJ249" s="15">
        <f t="shared" si="1335"/>
        <v>0</v>
      </c>
      <c r="EK249" s="15">
        <f t="shared" si="1335"/>
        <v>0</v>
      </c>
      <c r="EL249" s="15">
        <f t="shared" si="1335"/>
        <v>0</v>
      </c>
      <c r="EM249" s="15">
        <f t="shared" si="1335"/>
        <v>0</v>
      </c>
      <c r="EN249" s="15">
        <f t="shared" si="1335"/>
        <v>1932607.518750858</v>
      </c>
      <c r="EO249" s="15">
        <f t="shared" si="1335"/>
        <v>1932607.518750858</v>
      </c>
      <c r="EP249" s="15">
        <f t="shared" si="1335"/>
        <v>0</v>
      </c>
      <c r="EQ249" s="15">
        <f t="shared" si="1335"/>
        <v>1932607.518750858</v>
      </c>
      <c r="ER249" s="15">
        <f t="shared" si="1335"/>
        <v>1932607.518750858</v>
      </c>
      <c r="ES249" s="602"/>
    </row>
    <row r="250" spans="2:149" ht="15.75" thickBot="1" x14ac:dyDescent="0.3">
      <c r="B250" s="601" t="s">
        <v>380</v>
      </c>
      <c r="D250" s="602" t="str">
        <f t="shared" si="1202"/>
        <v/>
      </c>
      <c r="H250" s="454" t="str">
        <f t="shared" ref="H250:R250" si="1336">IF(ROUND(SUMIFS(H33:H248,$C33:$C248,"&gt;"&amp;100000),0)=ROUND(H$249,0),"OK","Error")</f>
        <v>OK</v>
      </c>
      <c r="I250" s="454" t="str">
        <f t="shared" ca="1" si="1336"/>
        <v>OK</v>
      </c>
      <c r="J250" s="454" t="str">
        <f t="shared" ca="1" si="1336"/>
        <v>OK</v>
      </c>
      <c r="K250" s="454" t="str">
        <f t="shared" si="1336"/>
        <v>OK</v>
      </c>
      <c r="L250" s="454" t="str">
        <f t="shared" si="1336"/>
        <v>OK</v>
      </c>
      <c r="M250" s="454" t="str">
        <f t="shared" ca="1" si="1336"/>
        <v>OK</v>
      </c>
      <c r="N250" s="454" t="str">
        <f t="shared" ca="1" si="1336"/>
        <v>OK</v>
      </c>
      <c r="O250" s="454" t="str">
        <f t="shared" si="1336"/>
        <v>OK</v>
      </c>
      <c r="P250" s="454" t="str">
        <f t="shared" si="1336"/>
        <v>OK</v>
      </c>
      <c r="Q250" s="454" t="str">
        <f t="shared" ca="1" si="1336"/>
        <v>OK</v>
      </c>
      <c r="R250" s="454" t="str">
        <f t="shared" ca="1" si="1336"/>
        <v>OK</v>
      </c>
      <c r="S250" s="602"/>
      <c r="U250" s="601"/>
      <c r="V250" s="454"/>
      <c r="W250" s="454" t="str">
        <f t="shared" ref="W250:AI250" si="1337">IF(ROUND(SUMIFS(W33:W248,$C33:$C248,"&gt;"&amp;100000),0)=ROUND(W$249,0),"OK","Error")</f>
        <v>OK</v>
      </c>
      <c r="X250" s="454" t="str">
        <f t="shared" si="1337"/>
        <v>OK</v>
      </c>
      <c r="Y250" s="454" t="str">
        <f t="shared" si="1337"/>
        <v>OK</v>
      </c>
      <c r="Z250" s="454" t="str">
        <f t="shared" si="1337"/>
        <v>OK</v>
      </c>
      <c r="AA250" s="454" t="str">
        <f t="shared" si="1337"/>
        <v>OK</v>
      </c>
      <c r="AB250" s="454" t="str">
        <f t="shared" si="1337"/>
        <v>OK</v>
      </c>
      <c r="AC250" s="454" t="str">
        <f t="shared" si="1337"/>
        <v>OK</v>
      </c>
      <c r="AD250" s="454" t="str">
        <f t="shared" si="1337"/>
        <v>OK</v>
      </c>
      <c r="AE250" s="454" t="str">
        <f t="shared" si="1337"/>
        <v>OK</v>
      </c>
      <c r="AF250" s="821" t="str">
        <f t="shared" si="1337"/>
        <v>OK</v>
      </c>
      <c r="AG250" s="454" t="str">
        <f t="shared" si="1337"/>
        <v>OK</v>
      </c>
      <c r="AH250" s="454" t="str">
        <f t="shared" si="1337"/>
        <v>OK</v>
      </c>
      <c r="AI250" s="821" t="str">
        <f t="shared" si="1337"/>
        <v>OK</v>
      </c>
      <c r="AJ250" s="602"/>
      <c r="AL250" s="601"/>
      <c r="AM250" s="890" t="str">
        <f>IF(ROUND(SUMIFS(AM33:AM248,$C33:$C248,"&gt;"&amp;100000),0)=ROUND(AM$249,0),"OK","Error")</f>
        <v>OK</v>
      </c>
      <c r="AN250" s="454" t="str">
        <f>IF(ROUND(SUMIFS(AN33:AN248,$C33:$C248,"&gt;"&amp;100000),0)=ROUND(AN$249,0),"OK","Error")</f>
        <v>OK</v>
      </c>
      <c r="AO250" s="602"/>
      <c r="AR250" s="601" t="str">
        <f t="shared" si="1203"/>
        <v>total vs department</v>
      </c>
      <c r="AS250" t="str">
        <f t="shared" si="1173"/>
        <v/>
      </c>
      <c r="AT250" s="602" t="str">
        <f t="shared" si="1112"/>
        <v/>
      </c>
      <c r="AU250" t="str">
        <f t="shared" si="1174"/>
        <v/>
      </c>
      <c r="AV250" t="str">
        <f t="shared" si="1175"/>
        <v/>
      </c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602"/>
      <c r="BS250" s="627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628"/>
      <c r="CQ250" s="601"/>
      <c r="CR250" t="str">
        <f t="shared" si="1136"/>
        <v/>
      </c>
      <c r="CS250" s="602" t="str">
        <f>IFERROR(IF($CR250&lt;=30,"",INDEX(Opex_expense_Type,MATCH($CR250,Index_card_code,0))),"")</f>
        <v/>
      </c>
      <c r="CT250" t="str">
        <f t="shared" si="1137"/>
        <v/>
      </c>
      <c r="CU250" t="str">
        <f t="shared" si="1138"/>
        <v/>
      </c>
      <c r="CW250" s="454" t="str">
        <f t="shared" ref="CW250:ER250" si="1338">IF(ROUND(SUMIFS(CW33:CW248,$CR33:$CR248,"&gt;"&amp;100000),0)=ROUND(CW$249,0),"OK","Error")</f>
        <v>OK</v>
      </c>
      <c r="CX250" s="454" t="str">
        <f t="shared" si="1338"/>
        <v>OK</v>
      </c>
      <c r="CY250" s="454" t="str">
        <f t="shared" si="1338"/>
        <v>OK</v>
      </c>
      <c r="CZ250" s="454" t="str">
        <f t="shared" si="1338"/>
        <v>OK</v>
      </c>
      <c r="DA250" s="454" t="str">
        <f t="shared" si="1338"/>
        <v>OK</v>
      </c>
      <c r="DB250" s="454" t="str">
        <f t="shared" si="1338"/>
        <v>OK</v>
      </c>
      <c r="DC250" s="454" t="str">
        <f t="shared" si="1338"/>
        <v>OK</v>
      </c>
      <c r="DD250" s="454" t="str">
        <f t="shared" si="1338"/>
        <v>OK</v>
      </c>
      <c r="DE250" s="454" t="str">
        <f t="shared" si="1338"/>
        <v>OK</v>
      </c>
      <c r="DF250" s="454" t="str">
        <f t="shared" si="1338"/>
        <v>OK</v>
      </c>
      <c r="DG250" s="454" t="str">
        <f t="shared" si="1338"/>
        <v>OK</v>
      </c>
      <c r="DH250" s="454" t="str">
        <f t="shared" si="1338"/>
        <v>OK</v>
      </c>
      <c r="DI250" s="454" t="str">
        <f t="shared" si="1338"/>
        <v>OK</v>
      </c>
      <c r="DJ250" s="454" t="str">
        <f t="shared" si="1338"/>
        <v>OK</v>
      </c>
      <c r="DK250" s="454" t="str">
        <f t="shared" si="1338"/>
        <v>OK</v>
      </c>
      <c r="DL250" s="454" t="str">
        <f t="shared" si="1338"/>
        <v>OK</v>
      </c>
      <c r="DM250" s="454" t="str">
        <f t="shared" si="1338"/>
        <v>OK</v>
      </c>
      <c r="DN250" s="454" t="str">
        <f t="shared" si="1338"/>
        <v>OK</v>
      </c>
      <c r="DO250" s="454" t="str">
        <f t="shared" si="1338"/>
        <v>OK</v>
      </c>
      <c r="DP250" s="454" t="str">
        <f t="shared" si="1338"/>
        <v>OK</v>
      </c>
      <c r="DQ250" s="454" t="str">
        <f t="shared" si="1338"/>
        <v>OK</v>
      </c>
      <c r="DR250" s="454" t="str">
        <f t="shared" si="1338"/>
        <v>OK</v>
      </c>
      <c r="DS250" s="454" t="str">
        <f t="shared" si="1338"/>
        <v>OK</v>
      </c>
      <c r="DT250" s="454" t="str">
        <f t="shared" si="1338"/>
        <v>OK</v>
      </c>
      <c r="DU250" s="454" t="str">
        <f t="shared" si="1338"/>
        <v>OK</v>
      </c>
      <c r="DV250" s="454" t="str">
        <f t="shared" si="1338"/>
        <v>OK</v>
      </c>
      <c r="DW250" s="454" t="str">
        <f t="shared" si="1338"/>
        <v>OK</v>
      </c>
      <c r="DX250" s="454" t="str">
        <f t="shared" si="1338"/>
        <v>OK</v>
      </c>
      <c r="DY250" s="454" t="str">
        <f t="shared" si="1338"/>
        <v>OK</v>
      </c>
      <c r="DZ250" s="454" t="str">
        <f t="shared" si="1338"/>
        <v>OK</v>
      </c>
      <c r="EA250" s="454" t="str">
        <f t="shared" si="1338"/>
        <v>OK</v>
      </c>
      <c r="EB250" s="454" t="str">
        <f t="shared" si="1338"/>
        <v>OK</v>
      </c>
      <c r="EC250" s="454" t="str">
        <f t="shared" si="1338"/>
        <v>OK</v>
      </c>
      <c r="ED250" s="454" t="str">
        <f t="shared" si="1338"/>
        <v>OK</v>
      </c>
      <c r="EE250" s="454" t="str">
        <f t="shared" si="1338"/>
        <v>OK</v>
      </c>
      <c r="EF250" s="454" t="str">
        <f t="shared" si="1338"/>
        <v>OK</v>
      </c>
      <c r="EG250" s="454" t="str">
        <f t="shared" si="1338"/>
        <v>OK</v>
      </c>
      <c r="EH250" s="454" t="str">
        <f t="shared" si="1338"/>
        <v>OK</v>
      </c>
      <c r="EI250" s="454" t="str">
        <f t="shared" si="1338"/>
        <v>OK</v>
      </c>
      <c r="EJ250" s="454" t="str">
        <f t="shared" si="1338"/>
        <v>OK</v>
      </c>
      <c r="EK250" s="454" t="str">
        <f t="shared" si="1338"/>
        <v>OK</v>
      </c>
      <c r="EL250" s="454" t="str">
        <f t="shared" si="1338"/>
        <v>OK</v>
      </c>
      <c r="EM250" s="454" t="str">
        <f t="shared" si="1338"/>
        <v>OK</v>
      </c>
      <c r="EN250" s="454" t="str">
        <f t="shared" si="1338"/>
        <v>OK</v>
      </c>
      <c r="EO250" s="454" t="str">
        <f t="shared" si="1338"/>
        <v>OK</v>
      </c>
      <c r="EP250" s="454" t="str">
        <f t="shared" si="1338"/>
        <v>OK</v>
      </c>
      <c r="EQ250" s="454" t="str">
        <f t="shared" si="1338"/>
        <v>OK</v>
      </c>
      <c r="ER250" s="454" t="str">
        <f t="shared" si="1338"/>
        <v>OK</v>
      </c>
      <c r="ES250" s="602"/>
    </row>
    <row r="251" spans="2:149" x14ac:dyDescent="0.25">
      <c r="B251" s="601"/>
      <c r="C251">
        <v>5</v>
      </c>
      <c r="D251" s="602" t="str">
        <f t="shared" si="1202"/>
        <v/>
      </c>
      <c r="E251" t="s">
        <v>26</v>
      </c>
      <c r="H251" s="15">
        <f>H28-H249</f>
        <v>-1932607.518750858</v>
      </c>
      <c r="I251" s="15">
        <f ca="1">I28-I249</f>
        <v>-224054.09968354431</v>
      </c>
      <c r="J251" s="590">
        <f ca="1">J28+J249</f>
        <v>-1708553.4190673139</v>
      </c>
      <c r="L251" s="15">
        <f>L28-L249</f>
        <v>-1932607.518750858</v>
      </c>
      <c r="M251" s="15">
        <f ca="1">M28-M249</f>
        <v>-705871.15981012653</v>
      </c>
      <c r="N251" s="590">
        <f ca="1">N28+N249</f>
        <v>-1226736.3589407317</v>
      </c>
      <c r="P251" s="15">
        <f>P28-P249</f>
        <v>-1932607.518750858</v>
      </c>
      <c r="Q251" s="15">
        <f ca="1">Q28-Q249</f>
        <v>-2064205.587754477</v>
      </c>
      <c r="R251" s="590">
        <f ca="1">R28+R249</f>
        <v>131598.06900361885</v>
      </c>
      <c r="S251" s="602"/>
      <c r="U251" s="601"/>
      <c r="V251" s="15">
        <f t="shared" ref="V251:AI251" si="1339">V28-V249</f>
        <v>-211293.15999999997</v>
      </c>
      <c r="W251" s="15">
        <f t="shared" si="1339"/>
        <v>0</v>
      </c>
      <c r="X251" s="15">
        <f t="shared" si="1339"/>
        <v>0</v>
      </c>
      <c r="Y251" s="15">
        <f t="shared" si="1339"/>
        <v>0</v>
      </c>
      <c r="Z251" s="15">
        <f t="shared" si="1339"/>
        <v>0</v>
      </c>
      <c r="AA251" s="15">
        <f t="shared" si="1339"/>
        <v>0</v>
      </c>
      <c r="AB251" s="15">
        <f t="shared" si="1339"/>
        <v>0</v>
      </c>
      <c r="AC251" s="15">
        <f t="shared" si="1339"/>
        <v>0</v>
      </c>
      <c r="AD251" s="15">
        <f t="shared" si="1339"/>
        <v>0</v>
      </c>
      <c r="AE251" s="15">
        <f t="shared" si="1339"/>
        <v>0</v>
      </c>
      <c r="AF251" s="828">
        <f t="shared" si="1339"/>
        <v>0</v>
      </c>
      <c r="AG251" s="15">
        <f t="shared" si="1339"/>
        <v>0</v>
      </c>
      <c r="AH251" s="15">
        <f t="shared" si="1339"/>
        <v>0</v>
      </c>
      <c r="AI251" s="828">
        <f t="shared" si="1339"/>
        <v>-1932607.518750858</v>
      </c>
      <c r="AJ251" s="602"/>
      <c r="AL251" s="601"/>
      <c r="AM251" s="883">
        <f>AM28-AM249</f>
        <v>-1932607.518750858</v>
      </c>
      <c r="AN251" s="15">
        <f>AN28-AN249</f>
        <v>-6189364.6747151688</v>
      </c>
      <c r="AO251" s="602"/>
      <c r="AR251" s="601" t="str">
        <f t="shared" si="1203"/>
        <v/>
      </c>
      <c r="AS251">
        <f t="shared" si="1173"/>
        <v>5</v>
      </c>
      <c r="AT251" s="602" t="str">
        <f t="shared" si="1112"/>
        <v/>
      </c>
      <c r="AU251" t="str">
        <f t="shared" si="1174"/>
        <v>Net operating loss</v>
      </c>
      <c r="AV251" t="str">
        <f t="shared" si="1175"/>
        <v/>
      </c>
      <c r="AX251" s="15">
        <f t="shared" ref="AX251:BP251" si="1340">AX28-AX249</f>
        <v>0</v>
      </c>
      <c r="AY251" s="15">
        <f t="shared" si="1340"/>
        <v>-81073.841363821964</v>
      </c>
      <c r="AZ251" s="15">
        <f t="shared" si="1340"/>
        <v>-81027.552266231112</v>
      </c>
      <c r="BA251" s="15">
        <f t="shared" si="1340"/>
        <v>-88691.954792043398</v>
      </c>
      <c r="BB251" s="15">
        <f t="shared" si="1340"/>
        <v>-121895.82911392406</v>
      </c>
      <c r="BC251" s="15">
        <f t="shared" si="1340"/>
        <v>-291615.33617219853</v>
      </c>
      <c r="BD251" s="15">
        <f t="shared" si="1340"/>
        <v>-121218.42405063292</v>
      </c>
      <c r="BE251" s="15">
        <f t="shared" si="1340"/>
        <v>-143073.74050632911</v>
      </c>
      <c r="BF251" s="15">
        <f t="shared" si="1340"/>
        <v>-190050.70569620252</v>
      </c>
      <c r="BG251" s="15">
        <f t="shared" si="1340"/>
        <v>-454342.87025316455</v>
      </c>
      <c r="BH251" s="15">
        <f t="shared" si="1340"/>
        <v>-190462.70569620252</v>
      </c>
      <c r="BI251" s="15">
        <f t="shared" si="1340"/>
        <v>-191477.58069620252</v>
      </c>
      <c r="BJ251" s="15">
        <f t="shared" si="1340"/>
        <v>-230435.93512658228</v>
      </c>
      <c r="BK251" s="15">
        <f t="shared" si="1340"/>
        <v>-612376.22151898744</v>
      </c>
      <c r="BL251" s="15">
        <f t="shared" si="1340"/>
        <v>-240908.53006329114</v>
      </c>
      <c r="BM251" s="15">
        <f t="shared" si="1340"/>
        <v>-240908.53006329114</v>
      </c>
      <c r="BN251" s="15">
        <f t="shared" si="1340"/>
        <v>-224054.09968354431</v>
      </c>
      <c r="BO251" s="15">
        <f t="shared" si="1340"/>
        <v>-705871.15981012664</v>
      </c>
      <c r="BP251" s="15">
        <f t="shared" si="1340"/>
        <v>-2064205.5877544773</v>
      </c>
      <c r="BQ251" s="602"/>
      <c r="BS251" s="617">
        <f t="shared" ref="BS251:CO251" si="1341">BS28-BS249</f>
        <v>-81027.552266231112</v>
      </c>
      <c r="BT251" s="15">
        <f t="shared" si="1341"/>
        <v>-88691.954792043398</v>
      </c>
      <c r="BU251" s="15">
        <f t="shared" si="1341"/>
        <v>-169719.50705827452</v>
      </c>
      <c r="BV251" s="15">
        <f t="shared" si="1341"/>
        <v>-121895.82911392406</v>
      </c>
      <c r="BW251" s="15">
        <f t="shared" si="1341"/>
        <v>-291615.33617219853</v>
      </c>
      <c r="BX251" s="15">
        <f t="shared" si="1341"/>
        <v>-121218.42405063292</v>
      </c>
      <c r="BY251" s="15">
        <f t="shared" si="1341"/>
        <v>-412833.76022283151</v>
      </c>
      <c r="BZ251" s="15">
        <f t="shared" si="1341"/>
        <v>-143073.74050632911</v>
      </c>
      <c r="CA251" s="15">
        <f t="shared" si="1341"/>
        <v>-555907.50072916062</v>
      </c>
      <c r="CB251" s="15">
        <f t="shared" si="1341"/>
        <v>-190050.70569620252</v>
      </c>
      <c r="CC251" s="15">
        <f t="shared" si="1341"/>
        <v>-745958.2064253632</v>
      </c>
      <c r="CD251" s="15">
        <f t="shared" si="1341"/>
        <v>-190462.70569620252</v>
      </c>
      <c r="CE251" s="15">
        <f t="shared" si="1341"/>
        <v>-936420.91212156578</v>
      </c>
      <c r="CF251" s="15">
        <f t="shared" si="1341"/>
        <v>-191477.58069620252</v>
      </c>
      <c r="CG251" s="15">
        <f t="shared" si="1341"/>
        <v>-1127898.4928177681</v>
      </c>
      <c r="CH251" s="15">
        <f t="shared" si="1341"/>
        <v>-230435.93512658228</v>
      </c>
      <c r="CI251" s="15">
        <f t="shared" si="1341"/>
        <v>-1358334.4279443508</v>
      </c>
      <c r="CJ251" s="15">
        <f t="shared" si="1341"/>
        <v>-240908.53006329114</v>
      </c>
      <c r="CK251" s="15">
        <f t="shared" si="1341"/>
        <v>-1599242.9580076416</v>
      </c>
      <c r="CL251" s="15">
        <f t="shared" si="1341"/>
        <v>-240908.53006329114</v>
      </c>
      <c r="CM251" s="15">
        <f t="shared" si="1341"/>
        <v>-1840151.4880709327</v>
      </c>
      <c r="CN251" s="15">
        <f t="shared" si="1341"/>
        <v>-224054.09968354431</v>
      </c>
      <c r="CO251" s="618">
        <f t="shared" si="1341"/>
        <v>-2064205.587754477</v>
      </c>
      <c r="CQ251" s="601" t="str">
        <f t="shared" ref="CQ251" si="1342">AR251</f>
        <v/>
      </c>
      <c r="CR251">
        <f t="shared" si="1136"/>
        <v>5</v>
      </c>
      <c r="CS251" s="602" t="str">
        <f t="shared" si="1222"/>
        <v/>
      </c>
      <c r="CT251" t="str">
        <f t="shared" si="1137"/>
        <v>Net operating loss</v>
      </c>
      <c r="CU251" t="str">
        <f t="shared" si="1138"/>
        <v/>
      </c>
      <c r="CW251" s="15">
        <f t="shared" ref="CW251:ER251" si="1343">CW28-CW249</f>
        <v>0</v>
      </c>
      <c r="CX251" s="15">
        <f t="shared" si="1343"/>
        <v>0</v>
      </c>
      <c r="CY251" s="15">
        <f t="shared" si="1343"/>
        <v>0</v>
      </c>
      <c r="CZ251" s="15">
        <f t="shared" si="1343"/>
        <v>0</v>
      </c>
      <c r="DA251" s="15">
        <f t="shared" si="1343"/>
        <v>0</v>
      </c>
      <c r="DB251" s="15">
        <f t="shared" si="1343"/>
        <v>0</v>
      </c>
      <c r="DC251" s="15">
        <f t="shared" si="1343"/>
        <v>0</v>
      </c>
      <c r="DD251" s="15">
        <f t="shared" si="1343"/>
        <v>0</v>
      </c>
      <c r="DE251" s="15">
        <f t="shared" si="1343"/>
        <v>0</v>
      </c>
      <c r="DF251" s="15">
        <f t="shared" si="1343"/>
        <v>0</v>
      </c>
      <c r="DG251" s="15">
        <f t="shared" si="1343"/>
        <v>0</v>
      </c>
      <c r="DH251" s="15">
        <f t="shared" si="1343"/>
        <v>0</v>
      </c>
      <c r="DI251" s="15">
        <f t="shared" si="1343"/>
        <v>0</v>
      </c>
      <c r="DJ251" s="15">
        <f t="shared" si="1343"/>
        <v>0</v>
      </c>
      <c r="DK251" s="15">
        <f t="shared" si="1343"/>
        <v>0</v>
      </c>
      <c r="DL251" s="15">
        <f t="shared" si="1343"/>
        <v>0</v>
      </c>
      <c r="DM251" s="15">
        <f t="shared" si="1343"/>
        <v>0</v>
      </c>
      <c r="DN251" s="15">
        <f t="shared" si="1343"/>
        <v>0</v>
      </c>
      <c r="DO251" s="15">
        <f t="shared" si="1343"/>
        <v>0</v>
      </c>
      <c r="DP251" s="15">
        <f t="shared" si="1343"/>
        <v>0</v>
      </c>
      <c r="DQ251" s="15">
        <f t="shared" si="1343"/>
        <v>0</v>
      </c>
      <c r="DR251" s="15">
        <f t="shared" si="1343"/>
        <v>0</v>
      </c>
      <c r="DS251" s="15">
        <f t="shared" si="1343"/>
        <v>0</v>
      </c>
      <c r="DT251" s="15">
        <f t="shared" si="1343"/>
        <v>0</v>
      </c>
      <c r="DU251" s="15">
        <f t="shared" si="1343"/>
        <v>0</v>
      </c>
      <c r="DV251" s="15">
        <f t="shared" si="1343"/>
        <v>0</v>
      </c>
      <c r="DW251" s="15">
        <f t="shared" si="1343"/>
        <v>0</v>
      </c>
      <c r="DX251" s="15">
        <f t="shared" si="1343"/>
        <v>0</v>
      </c>
      <c r="DY251" s="15">
        <f t="shared" si="1343"/>
        <v>0</v>
      </c>
      <c r="DZ251" s="15">
        <f t="shared" si="1343"/>
        <v>0</v>
      </c>
      <c r="EA251" s="15">
        <f t="shared" si="1343"/>
        <v>0</v>
      </c>
      <c r="EB251" s="15">
        <f t="shared" si="1343"/>
        <v>0</v>
      </c>
      <c r="EC251" s="15">
        <f t="shared" si="1343"/>
        <v>0</v>
      </c>
      <c r="ED251" s="15">
        <f t="shared" si="1343"/>
        <v>0</v>
      </c>
      <c r="EE251" s="15">
        <f t="shared" si="1343"/>
        <v>0</v>
      </c>
      <c r="EF251" s="15">
        <f t="shared" si="1343"/>
        <v>0</v>
      </c>
      <c r="EG251" s="15">
        <f t="shared" si="1343"/>
        <v>0</v>
      </c>
      <c r="EH251" s="15">
        <f t="shared" si="1343"/>
        <v>0</v>
      </c>
      <c r="EI251" s="15">
        <f t="shared" si="1343"/>
        <v>0</v>
      </c>
      <c r="EJ251" s="15">
        <f t="shared" si="1343"/>
        <v>0</v>
      </c>
      <c r="EK251" s="15">
        <f t="shared" si="1343"/>
        <v>0</v>
      </c>
      <c r="EL251" s="15">
        <f t="shared" si="1343"/>
        <v>0</v>
      </c>
      <c r="EM251" s="15">
        <f t="shared" si="1343"/>
        <v>0</v>
      </c>
      <c r="EN251" s="15">
        <f t="shared" si="1343"/>
        <v>-1932607.518750858</v>
      </c>
      <c r="EO251" s="15">
        <f t="shared" si="1343"/>
        <v>-1932607.518750858</v>
      </c>
      <c r="EP251" s="15">
        <f t="shared" si="1343"/>
        <v>0</v>
      </c>
      <c r="EQ251" s="15">
        <f t="shared" si="1343"/>
        <v>-1932607.518750858</v>
      </c>
      <c r="ER251" s="15">
        <f t="shared" si="1343"/>
        <v>-1932607.518750858</v>
      </c>
      <c r="ES251" s="602"/>
    </row>
    <row r="252" spans="2:149" x14ac:dyDescent="0.25">
      <c r="B252" s="601"/>
      <c r="D252" s="602" t="str">
        <f t="shared" si="1202"/>
        <v/>
      </c>
      <c r="H252" s="17"/>
      <c r="I252" s="17"/>
      <c r="J252" s="124"/>
      <c r="L252" s="17"/>
      <c r="M252" s="17"/>
      <c r="N252" s="124"/>
      <c r="P252" s="17"/>
      <c r="Q252" s="17"/>
      <c r="R252" s="124"/>
      <c r="S252" s="602"/>
      <c r="U252" s="601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832"/>
      <c r="AG252" s="17"/>
      <c r="AH252" s="17"/>
      <c r="AI252" s="832"/>
      <c r="AJ252" s="602"/>
      <c r="AL252" s="601"/>
      <c r="AM252" s="891"/>
      <c r="AN252" s="17"/>
      <c r="AO252" s="602"/>
      <c r="AR252" s="601" t="str">
        <f t="shared" si="1203"/>
        <v/>
      </c>
      <c r="AS252" t="str">
        <f t="shared" si="1173"/>
        <v/>
      </c>
      <c r="AT252" s="602" t="str">
        <f t="shared" si="1112"/>
        <v/>
      </c>
      <c r="AU252" t="str">
        <f t="shared" si="1174"/>
        <v/>
      </c>
      <c r="AV252" t="str">
        <f t="shared" si="1175"/>
        <v/>
      </c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602"/>
      <c r="BS252" s="629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630"/>
      <c r="CQ252" s="601"/>
      <c r="CR252" t="str">
        <f t="shared" si="1136"/>
        <v/>
      </c>
      <c r="CS252" s="602" t="str">
        <f t="shared" ref="CS252:CS259" si="1344">IFERROR(IF($CR252&lt;=30,"",INDEX(Opex_expense_Type,MATCH($CR252,Index_card_code,0))),"")</f>
        <v/>
      </c>
      <c r="CT252" t="str">
        <f t="shared" si="1137"/>
        <v/>
      </c>
      <c r="CU252" t="str">
        <f t="shared" si="1138"/>
        <v/>
      </c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602"/>
    </row>
    <row r="253" spans="2:149" x14ac:dyDescent="0.25">
      <c r="B253" s="601"/>
      <c r="D253" s="602" t="str">
        <f t="shared" si="1202"/>
        <v/>
      </c>
      <c r="E253" t="s">
        <v>27</v>
      </c>
      <c r="J253" s="120"/>
      <c r="N253" s="120"/>
      <c r="R253" s="120"/>
      <c r="S253" s="602"/>
      <c r="U253" s="601"/>
      <c r="AF253" s="821"/>
      <c r="AI253" s="821"/>
      <c r="AJ253" s="602"/>
      <c r="AL253" s="601"/>
      <c r="AO253" s="602"/>
      <c r="AR253" s="601" t="str">
        <f t="shared" si="1203"/>
        <v/>
      </c>
      <c r="AS253" t="str">
        <f t="shared" si="1173"/>
        <v/>
      </c>
      <c r="AT253" s="602" t="str">
        <f t="shared" ref="AT253:AT278" si="1345">IFERROR(IF($AS253&lt;=30,"",INDEX(Opex_expense_Type,MATCH($AS253,Index_card_code,0))),"")</f>
        <v/>
      </c>
      <c r="AU253" t="str">
        <f t="shared" si="1174"/>
        <v>Non cash expenses</v>
      </c>
      <c r="AV253" t="str">
        <f t="shared" si="1175"/>
        <v/>
      </c>
      <c r="BQ253" s="602"/>
      <c r="BS253" s="601"/>
      <c r="CO253" s="602"/>
      <c r="CQ253" s="601"/>
      <c r="CR253" t="str">
        <f t="shared" si="1136"/>
        <v/>
      </c>
      <c r="CS253" s="602" t="str">
        <f t="shared" si="1344"/>
        <v/>
      </c>
      <c r="CT253" t="str">
        <f t="shared" si="1137"/>
        <v>Non cash expenses</v>
      </c>
      <c r="CU253" t="str">
        <f t="shared" si="1138"/>
        <v/>
      </c>
      <c r="ES253" s="602"/>
    </row>
    <row r="254" spans="2:149" x14ac:dyDescent="0.25">
      <c r="B254" s="601"/>
      <c r="C254" s="23">
        <v>16210019801</v>
      </c>
      <c r="D254" s="602" t="str">
        <f t="shared" si="1202"/>
        <v>Non cash expenses</v>
      </c>
      <c r="F254" t="str">
        <f>IFERROR(INDEX(Index_Card_name,MATCH($C254,Index_card_code,0)),"")</f>
        <v>Non cash expense - Depreciation of fixed assets</v>
      </c>
      <c r="H254" s="9">
        <f>INDEX($X254:$AI254,,MATCH($H$6,$X$6:$AI$6,0))</f>
        <v>0</v>
      </c>
      <c r="I254" s="9">
        <f ca="1">SUMIF(Cards_selection_BPL,$C254,INDIRECT(Index!$P$16))</f>
        <v>2966.5963431786208</v>
      </c>
      <c r="J254" s="120">
        <f ca="1">-H254+I254</f>
        <v>2966.5963431786208</v>
      </c>
      <c r="L254" s="9">
        <f>IF(LEFT($L$6,2)="Q1",SUMIFS($X254:$Z254,$X$6:$Z$6,"&lt;="&amp;month_of_report),IF(LEFT($L$6,2)="Q2",SUMIFS($AA254:$AC254,$AA$6:$AC$6,"&lt;="&amp;month_of_report),IF(LEFT($L$6,2)="Q3",SUMIFS($AD254:$AF254,$AD$6:$AF$6,"&lt;="&amp;month_of_report),IF(LEFT($L$6,2)="Q4",SUMIFS($AG254:$AI254,$AG$6:$AI$6,"&lt;="&amp;month_of_report),0))))</f>
        <v>0</v>
      </c>
      <c r="M254" s="9">
        <f ca="1">IF(LEFT($L$6,2)="Q1",SUMIF(Cards_selection_BPL,$C254,INDIRECT(Index!$Q$16)),IF(LEFT($L$6,2)="Q2",SUMIF(Cards_selection_BPL,$C254,INDIRECT(Index!$Q$16))-SUMIF(Cards_selection_BPL,$C254,Balance_bplm_03),IF(LEFT($L$6,2)="Q3",SUMIF(Cards_selection_BPL,$C254,INDIRECT(Index!$Q$16))-SUMIF(Cards_selection_BPL,$C254,Balance_bplm_06),IF(LEFT($L$6,2)="Q4",SUMIF(Cards_selection_BPL,$C254,INDIRECT(Index!$Q$16))-SUMIF(Cards_selection_BPL,$C254,Balance_bplm_09),0))))</f>
        <v>8899.7890295358666</v>
      </c>
      <c r="N254" s="120">
        <f ca="1">-L254+M254</f>
        <v>8899.7890295358666</v>
      </c>
      <c r="P254" s="9">
        <f>AF254+AC254+Z254+AI254</f>
        <v>0</v>
      </c>
      <c r="Q254" s="9">
        <f ca="1">SUMIF(Cards_selection_BPL,$C254,INDIRECT(Index!$Q$16))</f>
        <v>25766.455696202531</v>
      </c>
      <c r="R254" s="120">
        <f ca="1">-P254+Q254</f>
        <v>25766.455696202531</v>
      </c>
      <c r="S254" s="602"/>
      <c r="U254" s="601"/>
      <c r="V254" s="64">
        <v>1964.27</v>
      </c>
      <c r="W254" s="64"/>
      <c r="X254" s="9">
        <f t="shared" ref="X254:X257" si="1346">IF(X$6&lt;=month_of_report,(SUMIF(Cards_Selection,$C254,TB_Balance_01)),0)</f>
        <v>0</v>
      </c>
      <c r="Y254" s="9">
        <f t="shared" ref="Y254:Y257" si="1347">IF(Y$6&lt;=month_of_report,(SUMIF(Cards_Selection,$C254,TB_Balance_02)-SUMIF(Cards_Selection,$C254,TB_Balance_01)),0)</f>
        <v>0</v>
      </c>
      <c r="Z254" s="9">
        <f t="shared" ref="Z254:Z257" si="1348">IF(Z$6&lt;=month_of_report,(SUMIF(Cards_Selection,$C254,TB_Balance_03)-SUMIF(Cards_Selection,$C254,TB_Balance_02)),0)</f>
        <v>0</v>
      </c>
      <c r="AA254" s="9"/>
      <c r="AB254" s="9">
        <f t="shared" ref="AB254:AB257" si="1349">IF(AB$6&lt;=month_of_report,(SUMIF(Cards_Selection,$C254,TB_Balance_05)-SUMIF(Cards_Selection,$C254,TB_Balance_04)),0)</f>
        <v>0</v>
      </c>
      <c r="AC254" s="9">
        <f>IF(AC$6&lt;=month_of_report,(SUMIF(Cards_Selection,$C254,TB_Balance_06)-SUMIF(Cards_Selection,$C254,TB_Balance_03)),0)</f>
        <v>0</v>
      </c>
      <c r="AD254" s="9"/>
      <c r="AE254" s="9">
        <f t="shared" ref="AE254:AE257" si="1350">IF(AE$6&lt;=month_of_report,(SUMIF(Cards_Selection,$C254,TB_Balance_08)-SUMIF(Cards_Selection,$C254,TB_Balance_07)),0)</f>
        <v>0</v>
      </c>
      <c r="AF254" s="830">
        <f>IF(AF$6&lt;=month_of_report,(SUMIF(Cards_Selection,$C254,TB_Balance_09)-SUMIF(Cards_Selection,$C254,TB_Balance_06)),0)</f>
        <v>0</v>
      </c>
      <c r="AG254" s="9"/>
      <c r="AH254" s="9">
        <f t="shared" ref="AH254:AH257" si="1351">IF(AH$6&lt;=month_of_report,(SUMIF(Cards_Selection,$C254,TB_Balance_11)-SUMIF(Cards_Selection,$C254,TB_Balance_10)),0)</f>
        <v>0</v>
      </c>
      <c r="AI254" s="830">
        <f>IF(AI$6&lt;=month_of_report,(SUMIF(Cards_Selection,$C254,TB_Balance_12)-SUMIF(Cards_Selection,$C254,TB_Balance_09)),0)</f>
        <v>0</v>
      </c>
      <c r="AJ254" s="602"/>
      <c r="AL254" s="601"/>
      <c r="AM254" s="882">
        <f>P254</f>
        <v>0</v>
      </c>
      <c r="AN254" s="9">
        <f>IF(AN$6&lt;=month_of_report,SUMIF(Cards_Selection,$C254,TB_Balance_12_Nis),0)</f>
        <v>0</v>
      </c>
      <c r="AO254" s="602"/>
      <c r="AR254" s="601" t="str">
        <f t="shared" si="1203"/>
        <v/>
      </c>
      <c r="AS254">
        <f t="shared" si="1173"/>
        <v>16210019801</v>
      </c>
      <c r="AT254" s="602" t="str">
        <f t="shared" si="1345"/>
        <v>Non cash expenses</v>
      </c>
      <c r="AU254" t="str">
        <f t="shared" si="1174"/>
        <v/>
      </c>
      <c r="AV254" t="str">
        <f t="shared" si="1175"/>
        <v>Non cash expense - Depreciation of fixed assets</v>
      </c>
      <c r="AX254" s="64"/>
      <c r="AY254" s="64">
        <v>896.55414908579451</v>
      </c>
      <c r="AZ254" s="64">
        <v>1069.0576652601967</v>
      </c>
      <c r="BA254" s="64">
        <v>1241.5611814345989</v>
      </c>
      <c r="BB254" s="64">
        <v>1241.5611814345989</v>
      </c>
      <c r="BC254" s="688">
        <f t="shared" ref="BC254:BC256" si="1352">SUM(AZ254:BB254)</f>
        <v>3552.1800281293945</v>
      </c>
      <c r="BD254" s="64">
        <v>1414.0646976090011</v>
      </c>
      <c r="BE254" s="64">
        <v>1759.0717299578055</v>
      </c>
      <c r="BF254" s="64">
        <v>2449.0857946554142</v>
      </c>
      <c r="BG254" s="688">
        <f t="shared" ref="BG254:BG255" si="1353">SUM(BD254:BF254)</f>
        <v>5622.2222222222208</v>
      </c>
      <c r="BH254" s="64">
        <v>2449.0857946554142</v>
      </c>
      <c r="BI254" s="64">
        <v>2449.0857946554142</v>
      </c>
      <c r="BJ254" s="64">
        <v>2794.0928270042186</v>
      </c>
      <c r="BK254" s="688">
        <f t="shared" ref="BK254:BK255" si="1354">SUM(BH254:BJ254)</f>
        <v>7692.2644163150471</v>
      </c>
      <c r="BL254" s="64">
        <v>2966.5963431786208</v>
      </c>
      <c r="BM254" s="64">
        <v>2966.5963431786208</v>
      </c>
      <c r="BN254" s="64">
        <v>2966.5963431786208</v>
      </c>
      <c r="BO254" s="688">
        <f t="shared" ref="BO254" si="1355">SUM(BL254:BN254)</f>
        <v>8899.7890295358629</v>
      </c>
      <c r="BP254" s="687">
        <f t="shared" ref="BP254" si="1356">BO254+BK254+BG254+BC254</f>
        <v>25766.455696202527</v>
      </c>
      <c r="BQ254" s="602"/>
      <c r="BS254" s="615">
        <f t="shared" ref="BS254:CN257" si="1357">INDEX($AZ254:$BN254,MATCH(BS$6,$AZ$6:$BN$6,0))</f>
        <v>1069.0576652601967</v>
      </c>
      <c r="BT254" s="9">
        <f t="shared" si="1357"/>
        <v>1241.5611814345989</v>
      </c>
      <c r="BU254" s="9">
        <f t="shared" ref="BU254:CO257" si="1358">SUM(BS254:BT254)</f>
        <v>2310.6188466947956</v>
      </c>
      <c r="BV254" s="9">
        <f t="shared" si="1357"/>
        <v>1241.5611814345989</v>
      </c>
      <c r="BW254" s="9">
        <f t="shared" si="1358"/>
        <v>3552.1800281293945</v>
      </c>
      <c r="BX254" s="9">
        <f t="shared" si="1357"/>
        <v>1414.0646976090011</v>
      </c>
      <c r="BY254" s="9">
        <f t="shared" si="1358"/>
        <v>4966.2447257383956</v>
      </c>
      <c r="BZ254" s="9">
        <f t="shared" si="1357"/>
        <v>1759.0717299578055</v>
      </c>
      <c r="CA254" s="9">
        <f t="shared" si="1358"/>
        <v>6725.316455696201</v>
      </c>
      <c r="CB254" s="9">
        <f t="shared" si="1357"/>
        <v>2449.0857946554142</v>
      </c>
      <c r="CC254" s="9">
        <f t="shared" si="1358"/>
        <v>9174.4022503516153</v>
      </c>
      <c r="CD254" s="9">
        <f t="shared" si="1357"/>
        <v>2449.0857946554142</v>
      </c>
      <c r="CE254" s="9">
        <f t="shared" si="1358"/>
        <v>11623.48804500703</v>
      </c>
      <c r="CF254" s="9">
        <f t="shared" si="1357"/>
        <v>2449.0857946554142</v>
      </c>
      <c r="CG254" s="9">
        <f t="shared" si="1358"/>
        <v>14072.573839662444</v>
      </c>
      <c r="CH254" s="9">
        <f t="shared" si="1357"/>
        <v>2794.0928270042186</v>
      </c>
      <c r="CI254" s="9">
        <f t="shared" si="1358"/>
        <v>16866.666666666664</v>
      </c>
      <c r="CJ254" s="9">
        <f t="shared" si="1357"/>
        <v>2966.5963431786208</v>
      </c>
      <c r="CK254" s="9">
        <f t="shared" si="1358"/>
        <v>19833.263009845286</v>
      </c>
      <c r="CL254" s="9">
        <f t="shared" si="1357"/>
        <v>2966.5963431786208</v>
      </c>
      <c r="CM254" s="9">
        <f t="shared" si="1358"/>
        <v>22799.859353023909</v>
      </c>
      <c r="CN254" s="9">
        <f t="shared" si="1357"/>
        <v>2966.5963431786208</v>
      </c>
      <c r="CO254" s="616">
        <f t="shared" si="1358"/>
        <v>25766.455696202531</v>
      </c>
      <c r="CQ254" s="601"/>
      <c r="CR254">
        <f t="shared" si="1136"/>
        <v>16210019801</v>
      </c>
      <c r="CS254" s="602" t="str">
        <f t="shared" si="1344"/>
        <v>Non cash expenses</v>
      </c>
      <c r="CT254" t="str">
        <f t="shared" si="1137"/>
        <v/>
      </c>
      <c r="CU254" t="str">
        <f t="shared" si="1138"/>
        <v>Non cash expense - Depreciation of fixed assets</v>
      </c>
      <c r="CW254" s="9">
        <f t="shared" ref="CW254:CX257" si="1359">IF(CW$6&gt;month_of_report,0,SUMIFS(TB_Balance_01,TB_Entity,CW$7,Cards_Selection,$CR254))</f>
        <v>0</v>
      </c>
      <c r="CX254" s="9">
        <f t="shared" si="1359"/>
        <v>0</v>
      </c>
      <c r="CY254" s="9">
        <f>IF(CY$6&lt;=month_of_report,(IFERROR(INDEX($X$8:$AI$277,MATCH($CR254,$C$8:$C$277,0),MATCH(CY$6,$X$6:$AI$6,0)),0)),0)</f>
        <v>0</v>
      </c>
      <c r="CZ254" s="9">
        <f t="shared" ref="CZ254:DA257" si="1360">IF(CZ$6&gt;month_of_report,0,SUMIFS(TB_Balance_02,TB_Entity,CZ$7,Cards_Selection,$CR254)-SUMIFS(TB_Balance_01,TB_Entity,CZ$7,Cards_Selection,$CR254))</f>
        <v>0</v>
      </c>
      <c r="DA254" s="9">
        <f t="shared" si="1360"/>
        <v>0</v>
      </c>
      <c r="DB254" s="9">
        <f>IF(DB$6&lt;=month_of_report,(IFERROR(INDEX($X$8:$AI$277,MATCH($CR254,$C$8:$C$277,0),MATCH(DB$6,$X$6:$AI$6,0)),0)),0)</f>
        <v>0</v>
      </c>
      <c r="DC254" s="9">
        <f t="shared" ref="DC254:DD257" si="1361">IF(DC$6&gt;month_of_report,0,SUMIFS(TB_Balance_03,TB_Entity,DC$7,Cards_Selection,$CR254)-SUMIFS(TB_Balance_02,TB_Entity,DC$7,Cards_Selection,$CR254))</f>
        <v>0</v>
      </c>
      <c r="DD254" s="9">
        <f t="shared" si="1361"/>
        <v>0</v>
      </c>
      <c r="DE254" s="9">
        <f>IF(DE$6&lt;=month_of_report,(IFERROR(INDEX($X$8:$AI$277,MATCH($CR254,$C$8:$C$277,0),MATCH(DE$6,$X$6:$AI$6,0)),0)),0)</f>
        <v>0</v>
      </c>
      <c r="DF254" s="9">
        <f t="shared" ref="DF254:DF257" si="1362">SUM(DC254,CZ254,CW254)</f>
        <v>0</v>
      </c>
      <c r="DG254" s="9">
        <f t="shared" ref="DG254:DG257" si="1363">SUM(DD254,DA254,CX254)</f>
        <v>0</v>
      </c>
      <c r="DH254" s="9">
        <f t="shared" ref="DH254:DH257" si="1364">SUM(DE254,DB254,CY254)</f>
        <v>0</v>
      </c>
      <c r="DI254" s="9">
        <f t="shared" ref="DI254:DJ257" si="1365">IF(DI$6&gt;month_of_report,0,SUMIFS(TB_Balance_04,TB_Entity,DI$7,Cards_Selection,$CR254)-SUMIFS(TB_Balance_03,TB_Entity,DI$7,Cards_Selection,$CR254))</f>
        <v>0</v>
      </c>
      <c r="DJ254" s="9">
        <f t="shared" si="1365"/>
        <v>0</v>
      </c>
      <c r="DK254" s="9">
        <f>IF(DK$6&lt;=month_of_report,(IFERROR(INDEX($X$8:$AI$277,MATCH($CR254,$C$8:$C$277,0),MATCH(DK$6,$X$6:$AI$6,0)),0)),0)</f>
        <v>0</v>
      </c>
      <c r="DL254" s="9">
        <f t="shared" ref="DL254:DM257" si="1366">IF(DL$6&gt;month_of_report,0,SUMIFS(TB_Balance_05,TB_Entity,DL$7,Cards_Selection,$CR254)-SUMIFS(TB_Balance_04,TB_Entity,DL$7,Cards_Selection,$CR254))</f>
        <v>0</v>
      </c>
      <c r="DM254" s="9">
        <f t="shared" si="1366"/>
        <v>0</v>
      </c>
      <c r="DN254" s="9">
        <f>IF(DN$6&lt;=month_of_report,(IFERROR(INDEX($X$8:$AI$277,MATCH($CR254,$C$8:$C$277,0),MATCH(DN$6,$X$6:$AI$6,0)),0)),0)</f>
        <v>0</v>
      </c>
      <c r="DO254" s="9">
        <f t="shared" ref="DO254:DP257" si="1367">IF(DO$6&gt;month_of_report,0,SUMIFS(TB_Balance_06,TB_Entity,DO$7,Cards_Selection,$CR254)-SUMIFS(TB_Balance_05,TB_Entity,DO$7,Cards_Selection,$CR254))</f>
        <v>0</v>
      </c>
      <c r="DP254" s="9">
        <f t="shared" si="1367"/>
        <v>0</v>
      </c>
      <c r="DQ254" s="9">
        <f>IF(DQ$6&lt;=month_of_report,(IFERROR(INDEX($X$8:$AI$277,MATCH($CR254,$C$8:$C$277,0),MATCH(DQ$6,$X$6:$AI$6,0)),0)),0)</f>
        <v>0</v>
      </c>
      <c r="DR254" s="9">
        <f t="shared" ref="DR254:DR257" si="1368">SUM(DO254,DL254,DI254)</f>
        <v>0</v>
      </c>
      <c r="DS254" s="9">
        <f t="shared" ref="DS254:DS257" si="1369">SUM(DP254,DM254,DJ254)</f>
        <v>0</v>
      </c>
      <c r="DT254" s="9">
        <f t="shared" ref="DT254:DT257" si="1370">SUM(DQ254,DN254,DK254)</f>
        <v>0</v>
      </c>
      <c r="DU254" s="9">
        <f t="shared" ref="DU254:DV257" si="1371">IF(DU$6&gt;month_of_report,0,SUMIFS(TB_Balance_07,TB_Entity,DU$7,Cards_Selection,$CR254)-SUMIFS(TB_Balance_06,TB_Entity,DU$7,Cards_Selection,$CR254))</f>
        <v>0</v>
      </c>
      <c r="DV254" s="9">
        <f t="shared" si="1371"/>
        <v>0</v>
      </c>
      <c r="DW254" s="9">
        <f>IF(DW$6&lt;=month_of_report,(IFERROR(INDEX($X$8:$AI$277,MATCH($CR254,$C$8:$C$277,0),MATCH(DW$6,$X$6:$AI$6,0)),0)),0)</f>
        <v>0</v>
      </c>
      <c r="DX254" s="9">
        <f t="shared" ref="DX254:DY257" si="1372">IF(DX$6&gt;month_of_report,0,SUMIFS(TB_Balance_08,TB_Entity,DX$7,Cards_Selection,$CR254)-SUMIFS(TB_Balance_07,TB_Entity,DX$7,Cards_Selection,$CR254))</f>
        <v>0</v>
      </c>
      <c r="DY254" s="9">
        <f t="shared" si="1372"/>
        <v>0</v>
      </c>
      <c r="DZ254" s="9">
        <f>IF(DZ$6&lt;=month_of_report,(IFERROR(INDEX($X$8:$AI$277,MATCH($CR254,$C$8:$C$277,0),MATCH(DZ$6,$X$6:$AI$6,0)),0)),0)</f>
        <v>0</v>
      </c>
      <c r="EA254" s="9">
        <f t="shared" ref="EA254:EB257" si="1373">IF(EA$6&gt;month_of_report,0,SUMIFS(TB_Balance_09,TB_Entity,EA$7,Cards_Selection,$CR254)-SUMIFS(TB_Balance_08,TB_Entity,EA$7,Cards_Selection,$CR254))</f>
        <v>0</v>
      </c>
      <c r="EB254" s="9">
        <f t="shared" si="1373"/>
        <v>0</v>
      </c>
      <c r="EC254" s="9">
        <f>IF(EC$6&lt;=month_of_report,(IFERROR(INDEX($X$8:$AI$277,MATCH($CR254,$C$8:$C$277,0),MATCH(EC$6,$X$6:$AI$6,0)),0)),0)</f>
        <v>0</v>
      </c>
      <c r="ED254" s="9">
        <f t="shared" ref="ED254:ED257" si="1374">SUM(EA254,DX254,DU254)</f>
        <v>0</v>
      </c>
      <c r="EE254" s="9">
        <f t="shared" ref="EE254:EE257" si="1375">SUM(EB254,DY254,DV254)</f>
        <v>0</v>
      </c>
      <c r="EF254" s="9">
        <f t="shared" ref="EF254:EF257" si="1376">SUM(EC254,DZ254,DW254)</f>
        <v>0</v>
      </c>
      <c r="EG254" s="9">
        <f t="shared" ref="EG254:EH257" si="1377">IF(EG$6&gt;month_of_report,0,SUMIFS(TB_Balance_10,TB_Entity,EG$7,Cards_Selection,$CR254)-SUMIFS(TB_Balance_09,TB_Entity,EG$7,Cards_Selection,$CR254))</f>
        <v>0</v>
      </c>
      <c r="EH254" s="9">
        <f t="shared" si="1377"/>
        <v>0</v>
      </c>
      <c r="EI254" s="9">
        <f>IF(EI$6&lt;=month_of_report,(IFERROR(INDEX($X$8:$AI$277,MATCH($CR254,$C$8:$C$277,0),MATCH(EI$6,$X$6:$AI$6,0)),0)),0)</f>
        <v>0</v>
      </c>
      <c r="EJ254" s="9">
        <f t="shared" ref="EJ254:EK257" si="1378">IF(EJ$6&gt;month_of_report,0,SUMIFS(TB_Balance_11,TB_Entity,EJ$7,Cards_Selection,$CR254)-SUMIFS(TB_Balance_10,TB_Entity,EJ$7,Cards_Selection,$CR254))</f>
        <v>0</v>
      </c>
      <c r="EK254" s="9">
        <f t="shared" si="1378"/>
        <v>0</v>
      </c>
      <c r="EL254" s="9">
        <f>IF(EL$6&lt;=month_of_report,(IFERROR(INDEX($X$8:$AI$277,MATCH($CR254,$C$8:$C$277,0),MATCH(EL$6,$X$6:$AI$6,0)),0)),0)</f>
        <v>0</v>
      </c>
      <c r="EM254" s="9">
        <f t="shared" ref="EM254:EN257" si="1379">IF(EM$6&gt;month_of_report,0,SUMIFS(TB_Balance_12,TB_Entity,EM$7,Cards_Selection,$CR254)-SUMIFS(TB_Balance_11,TB_Entity,EM$7,Cards_Selection,$CR254))</f>
        <v>0</v>
      </c>
      <c r="EN254" s="9">
        <f t="shared" si="1379"/>
        <v>0</v>
      </c>
      <c r="EO254" s="9">
        <f>IF(EO$6&lt;=month_of_report,(IFERROR(INDEX($X$8:$AI$277,MATCH($CR254,$C$8:$C$277,0),MATCH(EO$6,$X$6:$AI$6,0)),0)),0)</f>
        <v>0</v>
      </c>
      <c r="EP254" s="9">
        <f t="shared" ref="EP254:EP257" si="1380">SUM(EM254,EJ254,EG254)</f>
        <v>0</v>
      </c>
      <c r="EQ254" s="9">
        <f t="shared" ref="EQ254:EQ257" si="1381">SUM(EN254,EK254,EH254)</f>
        <v>0</v>
      </c>
      <c r="ER254" s="9">
        <f t="shared" ref="ER254:ER257" si="1382">SUM(EO254,EL254,EI254)</f>
        <v>0</v>
      </c>
      <c r="ES254" s="602"/>
    </row>
    <row r="255" spans="2:149" ht="15.75" customHeight="1" x14ac:dyDescent="0.25">
      <c r="B255" s="601"/>
      <c r="C255" s="23"/>
      <c r="D255" s="602" t="str">
        <f t="shared" si="1202"/>
        <v/>
      </c>
      <c r="F255" t="str">
        <f>IFERROR(INDEX(Index_Card_name,MATCH($C255,Index_card_code,0)),"")</f>
        <v/>
      </c>
      <c r="H255" s="9">
        <f t="shared" ref="H255:H256" si="1383">INDEX($X255:$AI255,,MATCH($H$6,$X$6:$AI$6,0))</f>
        <v>0</v>
      </c>
      <c r="I255" s="9">
        <f ca="1">SUMIF(Cards_selection_BPL,$C255,INDIRECT(Index!$P$16))</f>
        <v>0</v>
      </c>
      <c r="J255" s="120">
        <f t="shared" ref="J255:J256" ca="1" si="1384">-H255+I255</f>
        <v>0</v>
      </c>
      <c r="L255" s="9">
        <f>IF(LEFT($L$6,2)="Q1",SUMIFS($X255:$Z255,$X$6:$Z$6,"&lt;="&amp;month_of_report),IF(LEFT($L$6,2)="Q2",SUMIFS($AA255:$AC255,$AA$6:$AC$6,"&lt;="&amp;month_of_report),IF(LEFT($L$6,2)="Q3",SUMIFS($AD255:$AF255,$AD$6:$AF$6,"&lt;="&amp;month_of_report),IF(LEFT($L$6,2)="Q4",SUMIFS($AG255:$AI255,$AG$6:$AI$6,"&lt;="&amp;month_of_report),0))))</f>
        <v>0</v>
      </c>
      <c r="M255" s="9">
        <f ca="1">IF(LEFT($L$6,2)="Q1",SUMIF(Cards_selection_BPL,$C255,INDIRECT(Index!$Q$16)),IF(LEFT($L$6,2)="Q2",SUMIF(Cards_selection_BPL,$C255,INDIRECT(Index!$Q$16))-SUMIF(Cards_selection_BPL,$C255,Balance_bplm_03),IF(LEFT($L$6,2)="Q3",SUMIF(Cards_selection_BPL,$C255,INDIRECT(Index!$Q$16))-SUMIF(Cards_selection_BPL,$C255,Balance_bplm_06),IF(LEFT($L$6,2)="Q4",SUMIF(Cards_selection_BPL,$C255,INDIRECT(Index!$Q$16))-SUMIF(Cards_selection_BPL,$C255,Balance_bplm_09),0))))</f>
        <v>0</v>
      </c>
      <c r="N255" s="120">
        <f t="shared" ref="N255:N256" ca="1" si="1385">-L255+M255</f>
        <v>0</v>
      </c>
      <c r="P255" s="9">
        <f>SUMIFS($X255:$AI255,$X$6:$AI$6,"&lt;="&amp;month_of_report)</f>
        <v>0</v>
      </c>
      <c r="Q255" s="9">
        <f ca="1">SUMIF(Cards_selection_BPL,$C255,INDIRECT(Index!$Q$16))</f>
        <v>0</v>
      </c>
      <c r="R255" s="120">
        <f t="shared" ref="R255:R256" ca="1" si="1386">-P255+Q255</f>
        <v>0</v>
      </c>
      <c r="S255" s="602"/>
      <c r="U255" s="601"/>
      <c r="V255" s="64"/>
      <c r="W255" s="64"/>
      <c r="X255" s="9">
        <f t="shared" si="1346"/>
        <v>0</v>
      </c>
      <c r="Y255" s="9">
        <f t="shared" si="1347"/>
        <v>0</v>
      </c>
      <c r="Z255" s="9">
        <f t="shared" si="1348"/>
        <v>0</v>
      </c>
      <c r="AA255" s="9">
        <f t="shared" ref="AA255:AA257" si="1387">IF(AA$6&lt;=month_of_report,(SUMIF(Cards_Selection,$C255,TB_Balance_04)-SUMIF(Cards_Selection,$C255,TB_Balance_03)),0)</f>
        <v>0</v>
      </c>
      <c r="AB255" s="9">
        <f t="shared" si="1349"/>
        <v>0</v>
      </c>
      <c r="AC255" s="9">
        <f t="shared" ref="AC255:AC257" si="1388">IF(AC$6&lt;=month_of_report,(SUMIF(Cards_Selection,$C255,TB_Balance_06)-SUMIF(Cards_Selection,$C255,TB_Balance_05)),0)</f>
        <v>0</v>
      </c>
      <c r="AD255" s="9">
        <f t="shared" ref="AD255:AD257" si="1389">IF(AD$6&lt;=month_of_report,(SUMIF(Cards_Selection,$C255,TB_Balance_07)-SUMIF(Cards_Selection,$C255,TB_Balance_06)),0)</f>
        <v>0</v>
      </c>
      <c r="AE255" s="9">
        <f t="shared" si="1350"/>
        <v>0</v>
      </c>
      <c r="AF255" s="830">
        <f t="shared" ref="AF255:AF257" si="1390">IF(AF$6&lt;=month_of_report,(SUMIF(Cards_Selection,$C255,TB_Balance_09)-SUMIF(Cards_Selection,$C255,TB_Balance_08)),0)</f>
        <v>0</v>
      </c>
      <c r="AG255" s="9">
        <f t="shared" ref="AG255:AG257" si="1391">IF(AG$6&lt;=month_of_report,(SUMIF(Cards_Selection,$C255,TB_Balance_10)-SUMIF(Cards_Selection,$C255,TB_Balance_09)),0)</f>
        <v>0</v>
      </c>
      <c r="AH255" s="9">
        <f t="shared" si="1351"/>
        <v>0</v>
      </c>
      <c r="AI255" s="830">
        <f>IF(AI$6&lt;=month_of_report,(SUMIF(Cards_Selection,$C255,TB_Balance_12)-SUMIF(Cards_Selection,$C255,TB_Balance_09)),0)</f>
        <v>0</v>
      </c>
      <c r="AJ255" s="602"/>
      <c r="AL255" s="601"/>
      <c r="AM255" s="882">
        <f t="shared" ref="AM255:AM256" si="1392">P255</f>
        <v>0</v>
      </c>
      <c r="AN255" s="9">
        <f>IF(AN$6&lt;=month_of_report,SUMIF(Cards_Selection,$C255,TB_Balance_12_Nis),0)</f>
        <v>0</v>
      </c>
      <c r="AO255" s="602"/>
      <c r="AR255" s="601" t="str">
        <f t="shared" ref="AR255:AR256" si="1393">IF(B255="","",B255)</f>
        <v/>
      </c>
      <c r="AS255" t="str">
        <f t="shared" ref="AS255:AS256" si="1394">IF(C255="","",C255)</f>
        <v/>
      </c>
      <c r="AT255" s="602" t="str">
        <f t="shared" si="1345"/>
        <v/>
      </c>
      <c r="AU255" t="str">
        <f t="shared" ref="AU255:AU256" si="1395">IF(E255="","",E255)</f>
        <v/>
      </c>
      <c r="AV255" t="str">
        <f t="shared" ref="AV255:AV256" si="1396">IF(F255="","",F255)</f>
        <v/>
      </c>
      <c r="AX255" s="64"/>
      <c r="AY255" s="64"/>
      <c r="AZ255" s="64"/>
      <c r="BA255" s="64"/>
      <c r="BB255" s="64"/>
      <c r="BC255" s="688">
        <f t="shared" si="1352"/>
        <v>0</v>
      </c>
      <c r="BD255" s="64"/>
      <c r="BE255" s="64"/>
      <c r="BF255" s="64"/>
      <c r="BG255" s="688">
        <f t="shared" si="1353"/>
        <v>0</v>
      </c>
      <c r="BH255" s="64"/>
      <c r="BI255" s="64"/>
      <c r="BJ255" s="64"/>
      <c r="BK255" s="688">
        <f t="shared" si="1354"/>
        <v>0</v>
      </c>
      <c r="BL255" s="64"/>
      <c r="BM255" s="64"/>
      <c r="BN255" s="64"/>
      <c r="BO255" s="64"/>
      <c r="BP255" s="64"/>
      <c r="BQ255" s="602"/>
      <c r="BS255" s="615">
        <f t="shared" si="1357"/>
        <v>0</v>
      </c>
      <c r="BT255" s="9">
        <f t="shared" si="1357"/>
        <v>0</v>
      </c>
      <c r="BU255" s="9">
        <f t="shared" ref="BU255:BU256" si="1397">SUM(BS255:BT255)</f>
        <v>0</v>
      </c>
      <c r="BV255" s="9">
        <f t="shared" si="1357"/>
        <v>0</v>
      </c>
      <c r="BW255" s="9">
        <f t="shared" ref="BW255:BW256" si="1398">SUM(BU255:BV255)</f>
        <v>0</v>
      </c>
      <c r="BX255" s="9">
        <f t="shared" si="1357"/>
        <v>0</v>
      </c>
      <c r="BY255" s="9">
        <f t="shared" ref="BY255:BY256" si="1399">SUM(BW255:BX255)</f>
        <v>0</v>
      </c>
      <c r="BZ255" s="9">
        <f t="shared" si="1357"/>
        <v>0</v>
      </c>
      <c r="CA255" s="9">
        <f t="shared" ref="CA255:CA256" si="1400">SUM(BY255:BZ255)</f>
        <v>0</v>
      </c>
      <c r="CB255" s="9">
        <f t="shared" si="1357"/>
        <v>0</v>
      </c>
      <c r="CC255" s="9">
        <f t="shared" ref="CC255:CC256" si="1401">SUM(CA255:CB255)</f>
        <v>0</v>
      </c>
      <c r="CD255" s="9">
        <f t="shared" si="1357"/>
        <v>0</v>
      </c>
      <c r="CE255" s="9">
        <f t="shared" ref="CE255:CE256" si="1402">SUM(CC255:CD255)</f>
        <v>0</v>
      </c>
      <c r="CF255" s="9">
        <f t="shared" si="1357"/>
        <v>0</v>
      </c>
      <c r="CG255" s="9">
        <f t="shared" ref="CG255:CG256" si="1403">SUM(CE255:CF255)</f>
        <v>0</v>
      </c>
      <c r="CH255" s="9">
        <f t="shared" si="1357"/>
        <v>0</v>
      </c>
      <c r="CI255" s="9">
        <f t="shared" ref="CI255:CI256" si="1404">SUM(CG255:CH255)</f>
        <v>0</v>
      </c>
      <c r="CJ255" s="9">
        <f t="shared" si="1357"/>
        <v>0</v>
      </c>
      <c r="CK255" s="9">
        <f t="shared" ref="CK255:CK256" si="1405">SUM(CI255:CJ255)</f>
        <v>0</v>
      </c>
      <c r="CL255" s="9">
        <f t="shared" si="1357"/>
        <v>0</v>
      </c>
      <c r="CM255" s="9">
        <f t="shared" ref="CM255:CM256" si="1406">SUM(CK255:CL255)</f>
        <v>0</v>
      </c>
      <c r="CN255" s="9">
        <f t="shared" si="1357"/>
        <v>0</v>
      </c>
      <c r="CO255" s="616">
        <f t="shared" ref="CO255:CO256" si="1407">SUM(CM255:CN255)</f>
        <v>0</v>
      </c>
      <c r="CQ255" s="601"/>
      <c r="CR255" t="str">
        <f t="shared" ref="CR255:CR256" si="1408">AS255</f>
        <v/>
      </c>
      <c r="CS255" s="602" t="str">
        <f t="shared" si="1344"/>
        <v/>
      </c>
      <c r="CT255" t="str">
        <f t="shared" ref="CT255:CT256" si="1409">AU255</f>
        <v/>
      </c>
      <c r="CU255" t="str">
        <f t="shared" ref="CU255:CU256" si="1410">AV255</f>
        <v/>
      </c>
      <c r="CW255" s="9">
        <f t="shared" si="1359"/>
        <v>0</v>
      </c>
      <c r="CX255" s="9">
        <f t="shared" si="1359"/>
        <v>0</v>
      </c>
      <c r="CY255" s="9">
        <f>IF(CY$6&lt;=month_of_report,(IFERROR(INDEX($X$8:$AI$277,MATCH($CR255,$C$8:$C$277,0),MATCH(CY$6,$X$6:$AI$6,0)),0)),0)</f>
        <v>0</v>
      </c>
      <c r="CZ255" s="9">
        <f t="shared" si="1360"/>
        <v>0</v>
      </c>
      <c r="DA255" s="9">
        <f t="shared" si="1360"/>
        <v>0</v>
      </c>
      <c r="DB255" s="9">
        <f>IF(DB$6&lt;=month_of_report,(IFERROR(INDEX($X$8:$AI$277,MATCH($CR255,$C$8:$C$277,0),MATCH(DB$6,$X$6:$AI$6,0)),0)),0)</f>
        <v>0</v>
      </c>
      <c r="DC255" s="9">
        <f t="shared" si="1361"/>
        <v>0</v>
      </c>
      <c r="DD255" s="9">
        <f t="shared" si="1361"/>
        <v>0</v>
      </c>
      <c r="DE255" s="9">
        <f>IF(DE$6&lt;=month_of_report,(IFERROR(INDEX($X$8:$AI$277,MATCH($CR255,$C$8:$C$277,0),MATCH(DE$6,$X$6:$AI$6,0)),0)),0)</f>
        <v>0</v>
      </c>
      <c r="DF255" s="9">
        <f t="shared" ref="DF255:DF256" si="1411">SUM(DC255,CZ255,CW255)</f>
        <v>0</v>
      </c>
      <c r="DG255" s="9">
        <f t="shared" ref="DG255:DG256" si="1412">SUM(DD255,DA255,CX255)</f>
        <v>0</v>
      </c>
      <c r="DH255" s="9">
        <f t="shared" ref="DH255:DH256" si="1413">SUM(DE255,DB255,CY255)</f>
        <v>0</v>
      </c>
      <c r="DI255" s="9">
        <f t="shared" si="1365"/>
        <v>0</v>
      </c>
      <c r="DJ255" s="9">
        <f t="shared" si="1365"/>
        <v>0</v>
      </c>
      <c r="DK255" s="9">
        <f>IF(DK$6&lt;=month_of_report,(IFERROR(INDEX($X$8:$AI$277,MATCH($CR255,$C$8:$C$277,0),MATCH(DK$6,$X$6:$AI$6,0)),0)),0)</f>
        <v>0</v>
      </c>
      <c r="DL255" s="9">
        <f t="shared" si="1366"/>
        <v>0</v>
      </c>
      <c r="DM255" s="9">
        <f t="shared" si="1366"/>
        <v>0</v>
      </c>
      <c r="DN255" s="9">
        <f>IF(DN$6&lt;=month_of_report,(IFERROR(INDEX($X$8:$AI$277,MATCH($CR255,$C$8:$C$277,0),MATCH(DN$6,$X$6:$AI$6,0)),0)),0)</f>
        <v>0</v>
      </c>
      <c r="DO255" s="9">
        <f t="shared" si="1367"/>
        <v>0</v>
      </c>
      <c r="DP255" s="9">
        <f t="shared" si="1367"/>
        <v>0</v>
      </c>
      <c r="DQ255" s="9">
        <f>IF(DQ$6&lt;=month_of_report,(IFERROR(INDEX($X$8:$AI$277,MATCH($CR255,$C$8:$C$277,0),MATCH(DQ$6,$X$6:$AI$6,0)),0)),0)</f>
        <v>0</v>
      </c>
      <c r="DR255" s="9">
        <f t="shared" ref="DR255:DR256" si="1414">SUM(DO255,DL255,DI255)</f>
        <v>0</v>
      </c>
      <c r="DS255" s="9">
        <f t="shared" ref="DS255:DS256" si="1415">SUM(DP255,DM255,DJ255)</f>
        <v>0</v>
      </c>
      <c r="DT255" s="9">
        <f t="shared" ref="DT255:DT256" si="1416">SUM(DQ255,DN255,DK255)</f>
        <v>0</v>
      </c>
      <c r="DU255" s="9">
        <f t="shared" si="1371"/>
        <v>0</v>
      </c>
      <c r="DV255" s="9">
        <f t="shared" si="1371"/>
        <v>0</v>
      </c>
      <c r="DW255" s="9">
        <f>IF(DW$6&lt;=month_of_report,(IFERROR(INDEX($X$8:$AI$277,MATCH($CR255,$C$8:$C$277,0),MATCH(DW$6,$X$6:$AI$6,0)),0)),0)</f>
        <v>0</v>
      </c>
      <c r="DX255" s="9">
        <f t="shared" si="1372"/>
        <v>0</v>
      </c>
      <c r="DY255" s="9">
        <f t="shared" si="1372"/>
        <v>0</v>
      </c>
      <c r="DZ255" s="9">
        <f>IF(DZ$6&lt;=month_of_report,(IFERROR(INDEX($X$8:$AI$277,MATCH($CR255,$C$8:$C$277,0),MATCH(DZ$6,$X$6:$AI$6,0)),0)),0)</f>
        <v>0</v>
      </c>
      <c r="EA255" s="9">
        <f t="shared" si="1373"/>
        <v>0</v>
      </c>
      <c r="EB255" s="9">
        <f t="shared" si="1373"/>
        <v>0</v>
      </c>
      <c r="EC255" s="9">
        <f>IF(EC$6&lt;=month_of_report,(IFERROR(INDEX($X$8:$AI$277,MATCH($CR255,$C$8:$C$277,0),MATCH(EC$6,$X$6:$AI$6,0)),0)),0)</f>
        <v>0</v>
      </c>
      <c r="ED255" s="9">
        <f t="shared" ref="ED255:ED256" si="1417">SUM(EA255,DX255,DU255)</f>
        <v>0</v>
      </c>
      <c r="EE255" s="9">
        <f t="shared" ref="EE255:EE256" si="1418">SUM(EB255,DY255,DV255)</f>
        <v>0</v>
      </c>
      <c r="EF255" s="9">
        <f t="shared" ref="EF255:EF256" si="1419">SUM(EC255,DZ255,DW255)</f>
        <v>0</v>
      </c>
      <c r="EG255" s="9">
        <f t="shared" si="1377"/>
        <v>0</v>
      </c>
      <c r="EH255" s="9">
        <f t="shared" si="1377"/>
        <v>0</v>
      </c>
      <c r="EI255" s="9">
        <f>IF(EI$6&lt;=month_of_report,(IFERROR(INDEX($X$8:$AI$277,MATCH($CR255,$C$8:$C$277,0),MATCH(EI$6,$X$6:$AI$6,0)),0)),0)</f>
        <v>0</v>
      </c>
      <c r="EJ255" s="9">
        <f t="shared" si="1378"/>
        <v>0</v>
      </c>
      <c r="EK255" s="9">
        <f t="shared" si="1378"/>
        <v>0</v>
      </c>
      <c r="EL255" s="9">
        <f>IF(EL$6&lt;=month_of_report,(IFERROR(INDEX($X$8:$AI$277,MATCH($CR255,$C$8:$C$277,0),MATCH(EL$6,$X$6:$AI$6,0)),0)),0)</f>
        <v>0</v>
      </c>
      <c r="EM255" s="9">
        <f t="shared" si="1379"/>
        <v>0</v>
      </c>
      <c r="EN255" s="9">
        <f t="shared" si="1379"/>
        <v>0</v>
      </c>
      <c r="EO255" s="9">
        <f>IF(EO$6&lt;=month_of_report,(IFERROR(INDEX($X$8:$AI$277,MATCH($CR255,$C$8:$C$277,0),MATCH(EO$6,$X$6:$AI$6,0)),0)),0)</f>
        <v>0</v>
      </c>
      <c r="EP255" s="9">
        <f t="shared" ref="EP255:EP256" si="1420">SUM(EM255,EJ255,EG255)</f>
        <v>0</v>
      </c>
      <c r="EQ255" s="9">
        <f t="shared" ref="EQ255:EQ256" si="1421">SUM(EN255,EK255,EH255)</f>
        <v>0</v>
      </c>
      <c r="ER255" s="9">
        <f t="shared" ref="ER255:ER256" si="1422">SUM(EO255,EL255,EI255)</f>
        <v>0</v>
      </c>
      <c r="ES255" s="602"/>
    </row>
    <row r="256" spans="2:149" ht="15.75" customHeight="1" x14ac:dyDescent="0.25">
      <c r="B256" s="601"/>
      <c r="C256" s="23"/>
      <c r="D256" s="602" t="str">
        <f t="shared" si="1202"/>
        <v/>
      </c>
      <c r="F256" t="str">
        <f>IFERROR(INDEX(Index_Card_name,MATCH($C256,Index_card_code,0)),"")</f>
        <v/>
      </c>
      <c r="H256" s="9">
        <f t="shared" si="1383"/>
        <v>0</v>
      </c>
      <c r="I256" s="9">
        <f ca="1">SUMIF(Cards_selection_BPL,$C256,INDIRECT(Index!$P$16))</f>
        <v>0</v>
      </c>
      <c r="J256" s="120">
        <f t="shared" ca="1" si="1384"/>
        <v>0</v>
      </c>
      <c r="L256" s="9">
        <f>IF(LEFT($L$6,2)="Q1",SUMIFS($X256:$Z256,$X$6:$Z$6,"&lt;="&amp;month_of_report),IF(LEFT($L$6,2)="Q2",SUMIFS($AA256:$AC256,$AA$6:$AC$6,"&lt;="&amp;month_of_report),IF(LEFT($L$6,2)="Q3",SUMIFS($AD256:$AF256,$AD$6:$AF$6,"&lt;="&amp;month_of_report),IF(LEFT($L$6,2)="Q4",SUMIFS($AG256:$AI256,$AG$6:$AI$6,"&lt;="&amp;month_of_report),0))))</f>
        <v>0</v>
      </c>
      <c r="M256" s="9">
        <f ca="1">IF(LEFT($L$6,2)="Q1",SUMIF(Cards_selection_BPL,$C256,INDIRECT(Index!$Q$16)),IF(LEFT($L$6,2)="Q2",SUMIF(Cards_selection_BPL,$C256,INDIRECT(Index!$Q$16))-SUMIF(Cards_selection_BPL,$C256,Balance_bplm_03),IF(LEFT($L$6,2)="Q3",SUMIF(Cards_selection_BPL,$C256,INDIRECT(Index!$Q$16))-SUMIF(Cards_selection_BPL,$C256,Balance_bplm_06),IF(LEFT($L$6,2)="Q4",SUMIF(Cards_selection_BPL,$C256,INDIRECT(Index!$Q$16))-SUMIF(Cards_selection_BPL,$C256,Balance_bplm_09),0))))</f>
        <v>0</v>
      </c>
      <c r="N256" s="120">
        <f t="shared" ca="1" si="1385"/>
        <v>0</v>
      </c>
      <c r="P256" s="9">
        <f>SUMIFS($X256:$AI256,$X$6:$AI$6,"&lt;="&amp;month_of_report)</f>
        <v>0</v>
      </c>
      <c r="Q256" s="9">
        <f ca="1">SUMIF(Cards_selection_BPL,$C256,INDIRECT(Index!$Q$16))</f>
        <v>0</v>
      </c>
      <c r="R256" s="120">
        <f t="shared" ca="1" si="1386"/>
        <v>0</v>
      </c>
      <c r="S256" s="602"/>
      <c r="U256" s="601"/>
      <c r="V256" s="64"/>
      <c r="W256" s="64"/>
      <c r="X256" s="9">
        <f t="shared" si="1346"/>
        <v>0</v>
      </c>
      <c r="Y256" s="9">
        <f t="shared" si="1347"/>
        <v>0</v>
      </c>
      <c r="Z256" s="9">
        <f t="shared" si="1348"/>
        <v>0</v>
      </c>
      <c r="AA256" s="9">
        <f t="shared" si="1387"/>
        <v>0</v>
      </c>
      <c r="AB256" s="9">
        <f t="shared" si="1349"/>
        <v>0</v>
      </c>
      <c r="AC256" s="9">
        <f t="shared" si="1388"/>
        <v>0</v>
      </c>
      <c r="AD256" s="9">
        <f t="shared" si="1389"/>
        <v>0</v>
      </c>
      <c r="AE256" s="9">
        <f t="shared" si="1350"/>
        <v>0</v>
      </c>
      <c r="AF256" s="830">
        <f t="shared" si="1390"/>
        <v>0</v>
      </c>
      <c r="AG256" s="9">
        <f t="shared" si="1391"/>
        <v>0</v>
      </c>
      <c r="AH256" s="9">
        <f t="shared" si="1351"/>
        <v>0</v>
      </c>
      <c r="AI256" s="830">
        <f>IF(AI$6&lt;=month_of_report,(SUMIF(Cards_Selection,$C256,TB_Balance_12)-SUMIF(Cards_Selection,$C256,TB_Balance_09)),0)</f>
        <v>0</v>
      </c>
      <c r="AJ256" s="602"/>
      <c r="AL256" s="601"/>
      <c r="AM256" s="882">
        <f t="shared" si="1392"/>
        <v>0</v>
      </c>
      <c r="AN256" s="9">
        <f>IF(AN$6&lt;=month_of_report,SUMIF(Cards_Selection,$C256,TB_Balance_12_Nis),0)</f>
        <v>0</v>
      </c>
      <c r="AO256" s="602"/>
      <c r="AR256" s="601" t="str">
        <f t="shared" si="1393"/>
        <v/>
      </c>
      <c r="AS256" t="str">
        <f t="shared" si="1394"/>
        <v/>
      </c>
      <c r="AT256" s="602" t="str">
        <f t="shared" si="1345"/>
        <v/>
      </c>
      <c r="AU256" t="str">
        <f t="shared" si="1395"/>
        <v/>
      </c>
      <c r="AV256" t="str">
        <f t="shared" si="1396"/>
        <v/>
      </c>
      <c r="AX256" s="64"/>
      <c r="AY256" s="64"/>
      <c r="AZ256" s="64"/>
      <c r="BA256" s="64"/>
      <c r="BB256" s="64"/>
      <c r="BC256" s="688">
        <f t="shared" si="1352"/>
        <v>0</v>
      </c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02"/>
      <c r="BS256" s="615">
        <f t="shared" si="1357"/>
        <v>0</v>
      </c>
      <c r="BT256" s="9">
        <f t="shared" si="1357"/>
        <v>0</v>
      </c>
      <c r="BU256" s="9">
        <f t="shared" si="1397"/>
        <v>0</v>
      </c>
      <c r="BV256" s="9">
        <f t="shared" si="1357"/>
        <v>0</v>
      </c>
      <c r="BW256" s="9">
        <f t="shared" si="1398"/>
        <v>0</v>
      </c>
      <c r="BX256" s="9">
        <f t="shared" si="1357"/>
        <v>0</v>
      </c>
      <c r="BY256" s="9">
        <f t="shared" si="1399"/>
        <v>0</v>
      </c>
      <c r="BZ256" s="9">
        <f t="shared" si="1357"/>
        <v>0</v>
      </c>
      <c r="CA256" s="9">
        <f t="shared" si="1400"/>
        <v>0</v>
      </c>
      <c r="CB256" s="9">
        <f t="shared" si="1357"/>
        <v>0</v>
      </c>
      <c r="CC256" s="9">
        <f t="shared" si="1401"/>
        <v>0</v>
      </c>
      <c r="CD256" s="9">
        <f t="shared" si="1357"/>
        <v>0</v>
      </c>
      <c r="CE256" s="9">
        <f t="shared" si="1402"/>
        <v>0</v>
      </c>
      <c r="CF256" s="9">
        <f t="shared" si="1357"/>
        <v>0</v>
      </c>
      <c r="CG256" s="9">
        <f t="shared" si="1403"/>
        <v>0</v>
      </c>
      <c r="CH256" s="9">
        <f t="shared" si="1357"/>
        <v>0</v>
      </c>
      <c r="CI256" s="9">
        <f t="shared" si="1404"/>
        <v>0</v>
      </c>
      <c r="CJ256" s="9">
        <f t="shared" si="1357"/>
        <v>0</v>
      </c>
      <c r="CK256" s="9">
        <f t="shared" si="1405"/>
        <v>0</v>
      </c>
      <c r="CL256" s="9">
        <f t="shared" si="1357"/>
        <v>0</v>
      </c>
      <c r="CM256" s="9">
        <f t="shared" si="1406"/>
        <v>0</v>
      </c>
      <c r="CN256" s="9">
        <f t="shared" si="1357"/>
        <v>0</v>
      </c>
      <c r="CO256" s="616">
        <f t="shared" si="1407"/>
        <v>0</v>
      </c>
      <c r="CQ256" s="601"/>
      <c r="CR256" t="str">
        <f t="shared" si="1408"/>
        <v/>
      </c>
      <c r="CS256" s="602" t="str">
        <f t="shared" si="1344"/>
        <v/>
      </c>
      <c r="CT256" t="str">
        <f t="shared" si="1409"/>
        <v/>
      </c>
      <c r="CU256" t="str">
        <f t="shared" si="1410"/>
        <v/>
      </c>
      <c r="CW256" s="9">
        <f t="shared" si="1359"/>
        <v>0</v>
      </c>
      <c r="CX256" s="9">
        <f t="shared" si="1359"/>
        <v>0</v>
      </c>
      <c r="CY256" s="9">
        <f>IF(CY$6&lt;=month_of_report,(IFERROR(INDEX($X$8:$AI$277,MATCH($CR256,$C$8:$C$277,0),MATCH(CY$6,$X$6:$AI$6,0)),0)),0)</f>
        <v>0</v>
      </c>
      <c r="CZ256" s="9">
        <f t="shared" si="1360"/>
        <v>0</v>
      </c>
      <c r="DA256" s="9">
        <f t="shared" si="1360"/>
        <v>0</v>
      </c>
      <c r="DB256" s="9">
        <f>IF(DB$6&lt;=month_of_report,(IFERROR(INDEX($X$8:$AI$277,MATCH($CR256,$C$8:$C$277,0),MATCH(DB$6,$X$6:$AI$6,0)),0)),0)</f>
        <v>0</v>
      </c>
      <c r="DC256" s="9">
        <f t="shared" si="1361"/>
        <v>0</v>
      </c>
      <c r="DD256" s="9">
        <f t="shared" si="1361"/>
        <v>0</v>
      </c>
      <c r="DE256" s="9">
        <f>IF(DE$6&lt;=month_of_report,(IFERROR(INDEX($X$8:$AI$277,MATCH($CR256,$C$8:$C$277,0),MATCH(DE$6,$X$6:$AI$6,0)),0)),0)</f>
        <v>0</v>
      </c>
      <c r="DF256" s="9">
        <f t="shared" si="1411"/>
        <v>0</v>
      </c>
      <c r="DG256" s="9">
        <f t="shared" si="1412"/>
        <v>0</v>
      </c>
      <c r="DH256" s="9">
        <f t="shared" si="1413"/>
        <v>0</v>
      </c>
      <c r="DI256" s="9">
        <f t="shared" si="1365"/>
        <v>0</v>
      </c>
      <c r="DJ256" s="9">
        <f t="shared" si="1365"/>
        <v>0</v>
      </c>
      <c r="DK256" s="9">
        <f>IF(DK$6&lt;=month_of_report,(IFERROR(INDEX($X$8:$AI$277,MATCH($CR256,$C$8:$C$277,0),MATCH(DK$6,$X$6:$AI$6,0)),0)),0)</f>
        <v>0</v>
      </c>
      <c r="DL256" s="9">
        <f t="shared" si="1366"/>
        <v>0</v>
      </c>
      <c r="DM256" s="9">
        <f t="shared" si="1366"/>
        <v>0</v>
      </c>
      <c r="DN256" s="9">
        <f>IF(DN$6&lt;=month_of_report,(IFERROR(INDEX($X$8:$AI$277,MATCH($CR256,$C$8:$C$277,0),MATCH(DN$6,$X$6:$AI$6,0)),0)),0)</f>
        <v>0</v>
      </c>
      <c r="DO256" s="9">
        <f t="shared" si="1367"/>
        <v>0</v>
      </c>
      <c r="DP256" s="9">
        <f t="shared" si="1367"/>
        <v>0</v>
      </c>
      <c r="DQ256" s="9">
        <f>IF(DQ$6&lt;=month_of_report,(IFERROR(INDEX($X$8:$AI$277,MATCH($CR256,$C$8:$C$277,0),MATCH(DQ$6,$X$6:$AI$6,0)),0)),0)</f>
        <v>0</v>
      </c>
      <c r="DR256" s="9">
        <f t="shared" si="1414"/>
        <v>0</v>
      </c>
      <c r="DS256" s="9">
        <f t="shared" si="1415"/>
        <v>0</v>
      </c>
      <c r="DT256" s="9">
        <f t="shared" si="1416"/>
        <v>0</v>
      </c>
      <c r="DU256" s="9">
        <f t="shared" si="1371"/>
        <v>0</v>
      </c>
      <c r="DV256" s="9">
        <f t="shared" si="1371"/>
        <v>0</v>
      </c>
      <c r="DW256" s="9">
        <f>IF(DW$6&lt;=month_of_report,(IFERROR(INDEX($X$8:$AI$277,MATCH($CR256,$C$8:$C$277,0),MATCH(DW$6,$X$6:$AI$6,0)),0)),0)</f>
        <v>0</v>
      </c>
      <c r="DX256" s="9">
        <f t="shared" si="1372"/>
        <v>0</v>
      </c>
      <c r="DY256" s="9">
        <f t="shared" si="1372"/>
        <v>0</v>
      </c>
      <c r="DZ256" s="9">
        <f>IF(DZ$6&lt;=month_of_report,(IFERROR(INDEX($X$8:$AI$277,MATCH($CR256,$C$8:$C$277,0),MATCH(DZ$6,$X$6:$AI$6,0)),0)),0)</f>
        <v>0</v>
      </c>
      <c r="EA256" s="9">
        <f t="shared" si="1373"/>
        <v>0</v>
      </c>
      <c r="EB256" s="9">
        <f t="shared" si="1373"/>
        <v>0</v>
      </c>
      <c r="EC256" s="9">
        <f>IF(EC$6&lt;=month_of_report,(IFERROR(INDEX($X$8:$AI$277,MATCH($CR256,$C$8:$C$277,0),MATCH(EC$6,$X$6:$AI$6,0)),0)),0)</f>
        <v>0</v>
      </c>
      <c r="ED256" s="9">
        <f t="shared" si="1417"/>
        <v>0</v>
      </c>
      <c r="EE256" s="9">
        <f t="shared" si="1418"/>
        <v>0</v>
      </c>
      <c r="EF256" s="9">
        <f t="shared" si="1419"/>
        <v>0</v>
      </c>
      <c r="EG256" s="9">
        <f t="shared" si="1377"/>
        <v>0</v>
      </c>
      <c r="EH256" s="9">
        <f t="shared" si="1377"/>
        <v>0</v>
      </c>
      <c r="EI256" s="9">
        <f>IF(EI$6&lt;=month_of_report,(IFERROR(INDEX($X$8:$AI$277,MATCH($CR256,$C$8:$C$277,0),MATCH(EI$6,$X$6:$AI$6,0)),0)),0)</f>
        <v>0</v>
      </c>
      <c r="EJ256" s="9">
        <f t="shared" si="1378"/>
        <v>0</v>
      </c>
      <c r="EK256" s="9">
        <f t="shared" si="1378"/>
        <v>0</v>
      </c>
      <c r="EL256" s="9">
        <f>IF(EL$6&lt;=month_of_report,(IFERROR(INDEX($X$8:$AI$277,MATCH($CR256,$C$8:$C$277,0),MATCH(EL$6,$X$6:$AI$6,0)),0)),0)</f>
        <v>0</v>
      </c>
      <c r="EM256" s="9">
        <f t="shared" si="1379"/>
        <v>0</v>
      </c>
      <c r="EN256" s="9">
        <f t="shared" si="1379"/>
        <v>0</v>
      </c>
      <c r="EO256" s="9">
        <f>IF(EO$6&lt;=month_of_report,(IFERROR(INDEX($X$8:$AI$277,MATCH($CR256,$C$8:$C$277,0),MATCH(EO$6,$X$6:$AI$6,0)),0)),0)</f>
        <v>0</v>
      </c>
      <c r="EP256" s="9">
        <f t="shared" si="1420"/>
        <v>0</v>
      </c>
      <c r="EQ256" s="9">
        <f t="shared" si="1421"/>
        <v>0</v>
      </c>
      <c r="ER256" s="9">
        <f t="shared" si="1422"/>
        <v>0</v>
      </c>
      <c r="ES256" s="602"/>
    </row>
    <row r="257" spans="2:149" ht="15.75" thickBot="1" x14ac:dyDescent="0.3">
      <c r="B257" s="601"/>
      <c r="C257" s="23"/>
      <c r="D257" s="602" t="str">
        <f t="shared" si="1202"/>
        <v/>
      </c>
      <c r="F257" t="str">
        <f>IFERROR(INDEX(Index_Card_name,MATCH($C257,Index_card_code,0)),"")</f>
        <v/>
      </c>
      <c r="H257" s="9">
        <f t="shared" ref="H257" si="1423">INDEX($X257:$AI257,,MATCH($H$6,$X$6:$AI$6,0))</f>
        <v>0</v>
      </c>
      <c r="I257" s="9">
        <f ca="1">SUMIF(Cards_selection_BPL,$C257,INDIRECT(Index!$P$16))</f>
        <v>0</v>
      </c>
      <c r="J257" s="120">
        <f ca="1">-H257+I257</f>
        <v>0</v>
      </c>
      <c r="L257" s="9">
        <f>IF(LEFT($L$6,2)="Q1",SUMIFS($X257:$Z257,$X$6:$Z$6,"&lt;="&amp;month_of_report),IF(LEFT($L$6,2)="Q2",SUMIFS($AA257:$AC257,$AA$6:$AC$6,"&lt;="&amp;month_of_report),IF(LEFT($L$6,2)="Q3",SUMIFS($AD257:$AF257,$AD$6:$AF$6,"&lt;="&amp;month_of_report),IF(LEFT($L$6,2)="Q4",SUMIFS($AG257:$AI257,$AG$6:$AI$6,"&lt;="&amp;month_of_report),0))))</f>
        <v>0</v>
      </c>
      <c r="M257" s="9">
        <f ca="1">IF(LEFT($L$6,2)="Q1",SUMIF(Cards_selection_BPL,$C257,INDIRECT(Index!$Q$16)),IF(LEFT($L$6,2)="Q2",SUMIF(Cards_selection_BPL,$C257,INDIRECT(Index!$Q$16))-SUMIF(Cards_selection_BPL,$C257,Balance_bplm_03),IF(LEFT($L$6,2)="Q3",SUMIF(Cards_selection_BPL,$C257,INDIRECT(Index!$Q$16))-SUMIF(Cards_selection_BPL,$C257,Balance_bplm_06),IF(LEFT($L$6,2)="Q4",SUMIF(Cards_selection_BPL,$C257,INDIRECT(Index!$Q$16))-SUMIF(Cards_selection_BPL,$C257,Balance_bplm_09),0))))</f>
        <v>0</v>
      </c>
      <c r="N257" s="120">
        <f ca="1">-L257+M257</f>
        <v>0</v>
      </c>
      <c r="P257" s="9">
        <f>SUMIFS($X257:$AI257,$X$6:$AI$6,"&lt;="&amp;month_of_report)</f>
        <v>0</v>
      </c>
      <c r="Q257" s="9">
        <f ca="1">SUMIF(Cards_selection_BPL,$C257,INDIRECT(Index!$Q$16))</f>
        <v>0</v>
      </c>
      <c r="R257" s="120">
        <f ca="1">-P257+Q257</f>
        <v>0</v>
      </c>
      <c r="S257" s="602"/>
      <c r="U257" s="601"/>
      <c r="V257" s="64"/>
      <c r="W257" s="64"/>
      <c r="X257" s="9">
        <f t="shared" si="1346"/>
        <v>0</v>
      </c>
      <c r="Y257" s="9">
        <f t="shared" si="1347"/>
        <v>0</v>
      </c>
      <c r="Z257" s="9">
        <f t="shared" si="1348"/>
        <v>0</v>
      </c>
      <c r="AA257" s="9">
        <f t="shared" si="1387"/>
        <v>0</v>
      </c>
      <c r="AB257" s="9">
        <f t="shared" si="1349"/>
        <v>0</v>
      </c>
      <c r="AC257" s="9">
        <f t="shared" si="1388"/>
        <v>0</v>
      </c>
      <c r="AD257" s="9">
        <f t="shared" si="1389"/>
        <v>0</v>
      </c>
      <c r="AE257" s="9">
        <f t="shared" si="1350"/>
        <v>0</v>
      </c>
      <c r="AF257" s="830">
        <f t="shared" si="1390"/>
        <v>0</v>
      </c>
      <c r="AG257" s="9">
        <f t="shared" si="1391"/>
        <v>0</v>
      </c>
      <c r="AH257" s="9">
        <f t="shared" si="1351"/>
        <v>0</v>
      </c>
      <c r="AI257" s="830">
        <f>IF(AI$6&lt;=month_of_report,(SUMIF(Cards_Selection,$C257,TB_Balance_12)-SUMIF(Cards_Selection,$C257,TB_Balance_09)),0)</f>
        <v>0</v>
      </c>
      <c r="AJ257" s="602"/>
      <c r="AL257" s="601"/>
      <c r="AM257" s="882">
        <f>P257</f>
        <v>0</v>
      </c>
      <c r="AN257" s="9">
        <f>IF(AN$6&lt;=month_of_report,SUMIF(Cards_Selection,$C257,TB_Balance_12_Nis),0)</f>
        <v>0</v>
      </c>
      <c r="AO257" s="602"/>
      <c r="AR257" s="601" t="str">
        <f t="shared" si="1203"/>
        <v/>
      </c>
      <c r="AS257" t="str">
        <f t="shared" si="1173"/>
        <v/>
      </c>
      <c r="AT257" s="602" t="str">
        <f t="shared" si="1345"/>
        <v/>
      </c>
      <c r="AU257" t="str">
        <f t="shared" si="1174"/>
        <v/>
      </c>
      <c r="AV257" t="str">
        <f t="shared" si="1175"/>
        <v/>
      </c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02"/>
      <c r="BS257" s="615">
        <f t="shared" si="1357"/>
        <v>0</v>
      </c>
      <c r="BT257" s="9">
        <f t="shared" si="1357"/>
        <v>0</v>
      </c>
      <c r="BU257" s="9">
        <f t="shared" si="1358"/>
        <v>0</v>
      </c>
      <c r="BV257" s="9">
        <f t="shared" si="1357"/>
        <v>0</v>
      </c>
      <c r="BW257" s="9">
        <f t="shared" si="1358"/>
        <v>0</v>
      </c>
      <c r="BX257" s="9">
        <f t="shared" si="1357"/>
        <v>0</v>
      </c>
      <c r="BY257" s="9">
        <f t="shared" si="1358"/>
        <v>0</v>
      </c>
      <c r="BZ257" s="9">
        <f t="shared" si="1357"/>
        <v>0</v>
      </c>
      <c r="CA257" s="9">
        <f t="shared" si="1358"/>
        <v>0</v>
      </c>
      <c r="CB257" s="9">
        <f t="shared" si="1357"/>
        <v>0</v>
      </c>
      <c r="CC257" s="9">
        <f t="shared" si="1358"/>
        <v>0</v>
      </c>
      <c r="CD257" s="9">
        <f t="shared" si="1357"/>
        <v>0</v>
      </c>
      <c r="CE257" s="9">
        <f t="shared" si="1358"/>
        <v>0</v>
      </c>
      <c r="CF257" s="9">
        <f t="shared" si="1357"/>
        <v>0</v>
      </c>
      <c r="CG257" s="9">
        <f t="shared" si="1358"/>
        <v>0</v>
      </c>
      <c r="CH257" s="9">
        <f t="shared" si="1357"/>
        <v>0</v>
      </c>
      <c r="CI257" s="9">
        <f t="shared" si="1358"/>
        <v>0</v>
      </c>
      <c r="CJ257" s="9">
        <f t="shared" si="1357"/>
        <v>0</v>
      </c>
      <c r="CK257" s="9">
        <f t="shared" si="1358"/>
        <v>0</v>
      </c>
      <c r="CL257" s="9">
        <f t="shared" si="1357"/>
        <v>0</v>
      </c>
      <c r="CM257" s="9">
        <f t="shared" si="1358"/>
        <v>0</v>
      </c>
      <c r="CN257" s="9">
        <f t="shared" si="1357"/>
        <v>0</v>
      </c>
      <c r="CO257" s="616">
        <f t="shared" si="1358"/>
        <v>0</v>
      </c>
      <c r="CQ257" s="601"/>
      <c r="CR257" t="str">
        <f t="shared" si="1136"/>
        <v/>
      </c>
      <c r="CS257" s="602" t="str">
        <f t="shared" si="1344"/>
        <v/>
      </c>
      <c r="CT257" t="str">
        <f t="shared" si="1137"/>
        <v/>
      </c>
      <c r="CU257" t="str">
        <f t="shared" si="1138"/>
        <v/>
      </c>
      <c r="CW257" s="9">
        <f t="shared" si="1359"/>
        <v>0</v>
      </c>
      <c r="CX257" s="9">
        <f t="shared" si="1359"/>
        <v>0</v>
      </c>
      <c r="CY257" s="9">
        <f>IF(CY$6&lt;=month_of_report,(IFERROR(INDEX($X$8:$AI$277,MATCH($CR257,$C$8:$C$277,0),MATCH(CY$6,$X$6:$AI$6,0)),0)),0)</f>
        <v>0</v>
      </c>
      <c r="CZ257" s="9">
        <f t="shared" si="1360"/>
        <v>0</v>
      </c>
      <c r="DA257" s="9">
        <f t="shared" si="1360"/>
        <v>0</v>
      </c>
      <c r="DB257" s="9">
        <f>IF(DB$6&lt;=month_of_report,(IFERROR(INDEX($X$8:$AI$277,MATCH($CR257,$C$8:$C$277,0),MATCH(DB$6,$X$6:$AI$6,0)),0)),0)</f>
        <v>0</v>
      </c>
      <c r="DC257" s="9">
        <f t="shared" si="1361"/>
        <v>0</v>
      </c>
      <c r="DD257" s="9">
        <f t="shared" si="1361"/>
        <v>0</v>
      </c>
      <c r="DE257" s="9">
        <f>IF(DE$6&lt;=month_of_report,(IFERROR(INDEX($X$8:$AI$277,MATCH($CR257,$C$8:$C$277,0),MATCH(DE$6,$X$6:$AI$6,0)),0)),0)</f>
        <v>0</v>
      </c>
      <c r="DF257" s="9">
        <f t="shared" si="1362"/>
        <v>0</v>
      </c>
      <c r="DG257" s="9">
        <f t="shared" si="1363"/>
        <v>0</v>
      </c>
      <c r="DH257" s="9">
        <f t="shared" si="1364"/>
        <v>0</v>
      </c>
      <c r="DI257" s="9">
        <f t="shared" si="1365"/>
        <v>0</v>
      </c>
      <c r="DJ257" s="9">
        <f t="shared" si="1365"/>
        <v>0</v>
      </c>
      <c r="DK257" s="9">
        <f>IF(DK$6&lt;=month_of_report,(IFERROR(INDEX($X$8:$AI$277,MATCH($CR257,$C$8:$C$277,0),MATCH(DK$6,$X$6:$AI$6,0)),0)),0)</f>
        <v>0</v>
      </c>
      <c r="DL257" s="9">
        <f t="shared" si="1366"/>
        <v>0</v>
      </c>
      <c r="DM257" s="9">
        <f t="shared" si="1366"/>
        <v>0</v>
      </c>
      <c r="DN257" s="9">
        <f>IF(DN$6&lt;=month_of_report,(IFERROR(INDEX($X$8:$AI$277,MATCH($CR257,$C$8:$C$277,0),MATCH(DN$6,$X$6:$AI$6,0)),0)),0)</f>
        <v>0</v>
      </c>
      <c r="DO257" s="9">
        <f t="shared" si="1367"/>
        <v>0</v>
      </c>
      <c r="DP257" s="9">
        <f t="shared" si="1367"/>
        <v>0</v>
      </c>
      <c r="DQ257" s="9">
        <f>IF(DQ$6&lt;=month_of_report,(IFERROR(INDEX($X$8:$AI$277,MATCH($CR257,$C$8:$C$277,0),MATCH(DQ$6,$X$6:$AI$6,0)),0)),0)</f>
        <v>0</v>
      </c>
      <c r="DR257" s="9">
        <f t="shared" si="1368"/>
        <v>0</v>
      </c>
      <c r="DS257" s="9">
        <f t="shared" si="1369"/>
        <v>0</v>
      </c>
      <c r="DT257" s="9">
        <f t="shared" si="1370"/>
        <v>0</v>
      </c>
      <c r="DU257" s="9">
        <f t="shared" si="1371"/>
        <v>0</v>
      </c>
      <c r="DV257" s="9">
        <f t="shared" si="1371"/>
        <v>0</v>
      </c>
      <c r="DW257" s="9">
        <f>IF(DW$6&lt;=month_of_report,(IFERROR(INDEX($X$8:$AI$277,MATCH($CR257,$C$8:$C$277,0),MATCH(DW$6,$X$6:$AI$6,0)),0)),0)</f>
        <v>0</v>
      </c>
      <c r="DX257" s="9">
        <f t="shared" si="1372"/>
        <v>0</v>
      </c>
      <c r="DY257" s="9">
        <f t="shared" si="1372"/>
        <v>0</v>
      </c>
      <c r="DZ257" s="9">
        <f>IF(DZ$6&lt;=month_of_report,(IFERROR(INDEX($X$8:$AI$277,MATCH($CR257,$C$8:$C$277,0),MATCH(DZ$6,$X$6:$AI$6,0)),0)),0)</f>
        <v>0</v>
      </c>
      <c r="EA257" s="9">
        <f t="shared" si="1373"/>
        <v>0</v>
      </c>
      <c r="EB257" s="9">
        <f t="shared" si="1373"/>
        <v>0</v>
      </c>
      <c r="EC257" s="9">
        <f>IF(EC$6&lt;=month_of_report,(IFERROR(INDEX($X$8:$AI$277,MATCH($CR257,$C$8:$C$277,0),MATCH(EC$6,$X$6:$AI$6,0)),0)),0)</f>
        <v>0</v>
      </c>
      <c r="ED257" s="9">
        <f t="shared" si="1374"/>
        <v>0</v>
      </c>
      <c r="EE257" s="9">
        <f t="shared" si="1375"/>
        <v>0</v>
      </c>
      <c r="EF257" s="9">
        <f t="shared" si="1376"/>
        <v>0</v>
      </c>
      <c r="EG257" s="9">
        <f t="shared" si="1377"/>
        <v>0</v>
      </c>
      <c r="EH257" s="9">
        <f t="shared" si="1377"/>
        <v>0</v>
      </c>
      <c r="EI257" s="9">
        <f>IF(EI$6&lt;=month_of_report,(IFERROR(INDEX($X$8:$AI$277,MATCH($CR257,$C$8:$C$277,0),MATCH(EI$6,$X$6:$AI$6,0)),0)),0)</f>
        <v>0</v>
      </c>
      <c r="EJ257" s="9">
        <f t="shared" si="1378"/>
        <v>0</v>
      </c>
      <c r="EK257" s="9">
        <f t="shared" si="1378"/>
        <v>0</v>
      </c>
      <c r="EL257" s="9">
        <f>IF(EL$6&lt;=month_of_report,(IFERROR(INDEX($X$8:$AI$277,MATCH($CR257,$C$8:$C$277,0),MATCH(EL$6,$X$6:$AI$6,0)),0)),0)</f>
        <v>0</v>
      </c>
      <c r="EM257" s="9">
        <f t="shared" si="1379"/>
        <v>0</v>
      </c>
      <c r="EN257" s="9">
        <f t="shared" si="1379"/>
        <v>0</v>
      </c>
      <c r="EO257" s="9">
        <f>IF(EO$6&lt;=month_of_report,(IFERROR(INDEX($X$8:$AI$277,MATCH($CR257,$C$8:$C$277,0),MATCH(EO$6,$X$6:$AI$6,0)),0)),0)</f>
        <v>0</v>
      </c>
      <c r="EP257" s="9">
        <f t="shared" si="1380"/>
        <v>0</v>
      </c>
      <c r="EQ257" s="9">
        <f t="shared" si="1381"/>
        <v>0</v>
      </c>
      <c r="ER257" s="9">
        <f t="shared" si="1382"/>
        <v>0</v>
      </c>
      <c r="ES257" s="602"/>
    </row>
    <row r="258" spans="2:149" x14ac:dyDescent="0.25">
      <c r="B258" s="601"/>
      <c r="D258" s="602" t="str">
        <f t="shared" si="1202"/>
        <v/>
      </c>
      <c r="H258" s="15">
        <f>SUM(H254:H257)</f>
        <v>0</v>
      </c>
      <c r="I258" s="15">
        <f ca="1">SUM(I254:I257)</f>
        <v>2966.5963431786208</v>
      </c>
      <c r="J258" s="121">
        <f ca="1">SUM(J254:J257)</f>
        <v>2966.5963431786208</v>
      </c>
      <c r="L258" s="15">
        <f>SUM(L254:L257)</f>
        <v>0</v>
      </c>
      <c r="M258" s="15">
        <f ca="1">SUM(M254:M257)</f>
        <v>8899.7890295358666</v>
      </c>
      <c r="N258" s="121">
        <f ca="1">SUM(N254:N257)</f>
        <v>8899.7890295358666</v>
      </c>
      <c r="P258" s="15">
        <f>SUM(P254:P257)</f>
        <v>0</v>
      </c>
      <c r="Q258" s="15">
        <f ca="1">SUM(Q254:Q257)</f>
        <v>25766.455696202531</v>
      </c>
      <c r="R258" s="121">
        <f ca="1">SUM(R254:R257)</f>
        <v>25766.455696202531</v>
      </c>
      <c r="S258" s="602"/>
      <c r="U258" s="601"/>
      <c r="V258" s="15">
        <f t="shared" ref="V258:AI258" si="1424">SUM(V254:V257)</f>
        <v>1964.27</v>
      </c>
      <c r="W258" s="15">
        <f t="shared" si="1424"/>
        <v>0</v>
      </c>
      <c r="X258" s="15">
        <f t="shared" si="1424"/>
        <v>0</v>
      </c>
      <c r="Y258" s="15">
        <f t="shared" si="1424"/>
        <v>0</v>
      </c>
      <c r="Z258" s="15">
        <f t="shared" si="1424"/>
        <v>0</v>
      </c>
      <c r="AA258" s="15">
        <f t="shared" si="1424"/>
        <v>0</v>
      </c>
      <c r="AB258" s="15">
        <f t="shared" si="1424"/>
        <v>0</v>
      </c>
      <c r="AC258" s="15">
        <f t="shared" si="1424"/>
        <v>0</v>
      </c>
      <c r="AD258" s="15">
        <f t="shared" si="1424"/>
        <v>0</v>
      </c>
      <c r="AE258" s="15">
        <f t="shared" si="1424"/>
        <v>0</v>
      </c>
      <c r="AF258" s="828">
        <f t="shared" si="1424"/>
        <v>0</v>
      </c>
      <c r="AG258" s="15">
        <f t="shared" si="1424"/>
        <v>0</v>
      </c>
      <c r="AH258" s="15">
        <f t="shared" si="1424"/>
        <v>0</v>
      </c>
      <c r="AI258" s="828">
        <f t="shared" si="1424"/>
        <v>0</v>
      </c>
      <c r="AJ258" s="602"/>
      <c r="AL258" s="601"/>
      <c r="AM258" s="883">
        <f>SUM(AM254:AM257)</f>
        <v>0</v>
      </c>
      <c r="AN258" s="15">
        <f>SUM(AN254:AN257)</f>
        <v>0</v>
      </c>
      <c r="AO258" s="602"/>
      <c r="AR258" s="601" t="str">
        <f t="shared" si="1203"/>
        <v/>
      </c>
      <c r="AS258" t="str">
        <f t="shared" si="1173"/>
        <v/>
      </c>
      <c r="AT258" s="602" t="str">
        <f t="shared" si="1345"/>
        <v/>
      </c>
      <c r="AU258" t="str">
        <f t="shared" si="1174"/>
        <v/>
      </c>
      <c r="AV258" t="str">
        <f t="shared" si="1175"/>
        <v/>
      </c>
      <c r="AX258" s="15">
        <f t="shared" ref="AX258:BP258" si="1425">SUM(AX254:AX257)</f>
        <v>0</v>
      </c>
      <c r="AY258" s="15">
        <f t="shared" si="1425"/>
        <v>896.55414908579451</v>
      </c>
      <c r="AZ258" s="15">
        <f t="shared" si="1425"/>
        <v>1069.0576652601967</v>
      </c>
      <c r="BA258" s="15">
        <f t="shared" si="1425"/>
        <v>1241.5611814345989</v>
      </c>
      <c r="BB258" s="15">
        <f t="shared" si="1425"/>
        <v>1241.5611814345989</v>
      </c>
      <c r="BC258" s="15">
        <f t="shared" si="1425"/>
        <v>3552.1800281293945</v>
      </c>
      <c r="BD258" s="15">
        <f t="shared" si="1425"/>
        <v>1414.0646976090011</v>
      </c>
      <c r="BE258" s="15">
        <f t="shared" si="1425"/>
        <v>1759.0717299578055</v>
      </c>
      <c r="BF258" s="15">
        <f t="shared" si="1425"/>
        <v>2449.0857946554142</v>
      </c>
      <c r="BG258" s="15">
        <f t="shared" si="1425"/>
        <v>5622.2222222222208</v>
      </c>
      <c r="BH258" s="15">
        <f t="shared" si="1425"/>
        <v>2449.0857946554142</v>
      </c>
      <c r="BI258" s="15">
        <f t="shared" si="1425"/>
        <v>2449.0857946554142</v>
      </c>
      <c r="BJ258" s="15">
        <f t="shared" si="1425"/>
        <v>2794.0928270042186</v>
      </c>
      <c r="BK258" s="15">
        <f t="shared" si="1425"/>
        <v>7692.2644163150471</v>
      </c>
      <c r="BL258" s="15">
        <f t="shared" si="1425"/>
        <v>2966.5963431786208</v>
      </c>
      <c r="BM258" s="15">
        <f t="shared" si="1425"/>
        <v>2966.5963431786208</v>
      </c>
      <c r="BN258" s="15">
        <f t="shared" si="1425"/>
        <v>2966.5963431786208</v>
      </c>
      <c r="BO258" s="15">
        <f t="shared" si="1425"/>
        <v>8899.7890295358629</v>
      </c>
      <c r="BP258" s="15">
        <f t="shared" si="1425"/>
        <v>25766.455696202527</v>
      </c>
      <c r="BQ258" s="602"/>
      <c r="BS258" s="617">
        <f t="shared" ref="BS258:CO258" si="1426">SUM(BS254:BS257)</f>
        <v>1069.0576652601967</v>
      </c>
      <c r="BT258" s="15">
        <f t="shared" si="1426"/>
        <v>1241.5611814345989</v>
      </c>
      <c r="BU258" s="15">
        <f t="shared" si="1426"/>
        <v>2310.6188466947956</v>
      </c>
      <c r="BV258" s="15">
        <f t="shared" si="1426"/>
        <v>1241.5611814345989</v>
      </c>
      <c r="BW258" s="15">
        <f t="shared" si="1426"/>
        <v>3552.1800281293945</v>
      </c>
      <c r="BX258" s="15">
        <f t="shared" si="1426"/>
        <v>1414.0646976090011</v>
      </c>
      <c r="BY258" s="15">
        <f t="shared" si="1426"/>
        <v>4966.2447257383956</v>
      </c>
      <c r="BZ258" s="15">
        <f t="shared" si="1426"/>
        <v>1759.0717299578055</v>
      </c>
      <c r="CA258" s="15">
        <f t="shared" si="1426"/>
        <v>6725.316455696201</v>
      </c>
      <c r="CB258" s="15">
        <f t="shared" si="1426"/>
        <v>2449.0857946554142</v>
      </c>
      <c r="CC258" s="15">
        <f t="shared" si="1426"/>
        <v>9174.4022503516153</v>
      </c>
      <c r="CD258" s="15">
        <f t="shared" si="1426"/>
        <v>2449.0857946554142</v>
      </c>
      <c r="CE258" s="15">
        <f t="shared" si="1426"/>
        <v>11623.48804500703</v>
      </c>
      <c r="CF258" s="15">
        <f t="shared" si="1426"/>
        <v>2449.0857946554142</v>
      </c>
      <c r="CG258" s="15">
        <f t="shared" si="1426"/>
        <v>14072.573839662444</v>
      </c>
      <c r="CH258" s="15">
        <f t="shared" si="1426"/>
        <v>2794.0928270042186</v>
      </c>
      <c r="CI258" s="15">
        <f t="shared" si="1426"/>
        <v>16866.666666666664</v>
      </c>
      <c r="CJ258" s="15">
        <f t="shared" si="1426"/>
        <v>2966.5963431786208</v>
      </c>
      <c r="CK258" s="15">
        <f t="shared" si="1426"/>
        <v>19833.263009845286</v>
      </c>
      <c r="CL258" s="15">
        <f t="shared" si="1426"/>
        <v>2966.5963431786208</v>
      </c>
      <c r="CM258" s="15">
        <f t="shared" si="1426"/>
        <v>22799.859353023909</v>
      </c>
      <c r="CN258" s="15">
        <f t="shared" si="1426"/>
        <v>2966.5963431786208</v>
      </c>
      <c r="CO258" s="618">
        <f t="shared" si="1426"/>
        <v>25766.455696202531</v>
      </c>
      <c r="CQ258" s="601"/>
      <c r="CR258" t="str">
        <f t="shared" si="1136"/>
        <v/>
      </c>
      <c r="CS258" s="602" t="str">
        <f t="shared" si="1344"/>
        <v/>
      </c>
      <c r="CT258" t="str">
        <f t="shared" si="1137"/>
        <v/>
      </c>
      <c r="CU258" t="str">
        <f t="shared" si="1138"/>
        <v/>
      </c>
      <c r="CW258" s="15">
        <f t="shared" ref="CW258:ER258" si="1427">SUM(CW254:CW257)</f>
        <v>0</v>
      </c>
      <c r="CX258" s="15">
        <f t="shared" si="1427"/>
        <v>0</v>
      </c>
      <c r="CY258" s="15">
        <f t="shared" si="1427"/>
        <v>0</v>
      </c>
      <c r="CZ258" s="15">
        <f t="shared" si="1427"/>
        <v>0</v>
      </c>
      <c r="DA258" s="15">
        <f t="shared" si="1427"/>
        <v>0</v>
      </c>
      <c r="DB258" s="15">
        <f t="shared" si="1427"/>
        <v>0</v>
      </c>
      <c r="DC258" s="15">
        <f t="shared" si="1427"/>
        <v>0</v>
      </c>
      <c r="DD258" s="15">
        <f t="shared" si="1427"/>
        <v>0</v>
      </c>
      <c r="DE258" s="15">
        <f t="shared" si="1427"/>
        <v>0</v>
      </c>
      <c r="DF258" s="15">
        <f t="shared" si="1427"/>
        <v>0</v>
      </c>
      <c r="DG258" s="15">
        <f t="shared" si="1427"/>
        <v>0</v>
      </c>
      <c r="DH258" s="15">
        <f t="shared" si="1427"/>
        <v>0</v>
      </c>
      <c r="DI258" s="15">
        <f t="shared" si="1427"/>
        <v>0</v>
      </c>
      <c r="DJ258" s="15">
        <f t="shared" si="1427"/>
        <v>0</v>
      </c>
      <c r="DK258" s="15">
        <f t="shared" si="1427"/>
        <v>0</v>
      </c>
      <c r="DL258" s="15">
        <f t="shared" si="1427"/>
        <v>0</v>
      </c>
      <c r="DM258" s="15">
        <f t="shared" si="1427"/>
        <v>0</v>
      </c>
      <c r="DN258" s="15">
        <f t="shared" si="1427"/>
        <v>0</v>
      </c>
      <c r="DO258" s="15">
        <f t="shared" si="1427"/>
        <v>0</v>
      </c>
      <c r="DP258" s="15">
        <f t="shared" si="1427"/>
        <v>0</v>
      </c>
      <c r="DQ258" s="15">
        <f t="shared" si="1427"/>
        <v>0</v>
      </c>
      <c r="DR258" s="15">
        <f t="shared" si="1427"/>
        <v>0</v>
      </c>
      <c r="DS258" s="15">
        <f t="shared" si="1427"/>
        <v>0</v>
      </c>
      <c r="DT258" s="15">
        <f t="shared" si="1427"/>
        <v>0</v>
      </c>
      <c r="DU258" s="15">
        <f t="shared" si="1427"/>
        <v>0</v>
      </c>
      <c r="DV258" s="15">
        <f t="shared" si="1427"/>
        <v>0</v>
      </c>
      <c r="DW258" s="15">
        <f t="shared" si="1427"/>
        <v>0</v>
      </c>
      <c r="DX258" s="15">
        <f t="shared" si="1427"/>
        <v>0</v>
      </c>
      <c r="DY258" s="15">
        <f t="shared" si="1427"/>
        <v>0</v>
      </c>
      <c r="DZ258" s="15">
        <f t="shared" si="1427"/>
        <v>0</v>
      </c>
      <c r="EA258" s="15">
        <f t="shared" si="1427"/>
        <v>0</v>
      </c>
      <c r="EB258" s="15">
        <f t="shared" si="1427"/>
        <v>0</v>
      </c>
      <c r="EC258" s="15">
        <f t="shared" si="1427"/>
        <v>0</v>
      </c>
      <c r="ED258" s="15">
        <f t="shared" si="1427"/>
        <v>0</v>
      </c>
      <c r="EE258" s="15">
        <f t="shared" si="1427"/>
        <v>0</v>
      </c>
      <c r="EF258" s="15">
        <f t="shared" si="1427"/>
        <v>0</v>
      </c>
      <c r="EG258" s="15">
        <f t="shared" si="1427"/>
        <v>0</v>
      </c>
      <c r="EH258" s="15">
        <f t="shared" si="1427"/>
        <v>0</v>
      </c>
      <c r="EI258" s="15">
        <f t="shared" si="1427"/>
        <v>0</v>
      </c>
      <c r="EJ258" s="15">
        <f t="shared" si="1427"/>
        <v>0</v>
      </c>
      <c r="EK258" s="15">
        <f t="shared" si="1427"/>
        <v>0</v>
      </c>
      <c r="EL258" s="15">
        <f t="shared" si="1427"/>
        <v>0</v>
      </c>
      <c r="EM258" s="15">
        <f t="shared" si="1427"/>
        <v>0</v>
      </c>
      <c r="EN258" s="15">
        <f t="shared" si="1427"/>
        <v>0</v>
      </c>
      <c r="EO258" s="15">
        <f t="shared" si="1427"/>
        <v>0</v>
      </c>
      <c r="EP258" s="15">
        <f t="shared" si="1427"/>
        <v>0</v>
      </c>
      <c r="EQ258" s="15">
        <f t="shared" si="1427"/>
        <v>0</v>
      </c>
      <c r="ER258" s="15">
        <f t="shared" si="1427"/>
        <v>0</v>
      </c>
      <c r="ES258" s="602"/>
    </row>
    <row r="259" spans="2:149" ht="15.75" thickBot="1" x14ac:dyDescent="0.3">
      <c r="B259" s="601"/>
      <c r="D259" s="602" t="str">
        <f t="shared" si="1202"/>
        <v/>
      </c>
      <c r="J259" s="120"/>
      <c r="N259" s="120"/>
      <c r="R259" s="120"/>
      <c r="S259" s="602"/>
      <c r="U259" s="601"/>
      <c r="AF259" s="821"/>
      <c r="AI259" s="821"/>
      <c r="AJ259" s="602"/>
      <c r="AL259" s="601"/>
      <c r="AO259" s="602"/>
      <c r="AR259" s="601" t="str">
        <f t="shared" si="1203"/>
        <v/>
      </c>
      <c r="AS259" t="str">
        <f t="shared" si="1173"/>
        <v/>
      </c>
      <c r="AT259" s="602" t="str">
        <f t="shared" si="1345"/>
        <v/>
      </c>
      <c r="AU259" t="str">
        <f t="shared" si="1174"/>
        <v/>
      </c>
      <c r="AV259" t="str">
        <f t="shared" si="1175"/>
        <v/>
      </c>
      <c r="BQ259" s="602"/>
      <c r="BS259" s="601"/>
      <c r="CO259" s="602"/>
      <c r="CQ259" s="601"/>
      <c r="CR259" t="str">
        <f t="shared" si="1136"/>
        <v/>
      </c>
      <c r="CS259" s="602" t="str">
        <f t="shared" si="1344"/>
        <v/>
      </c>
      <c r="CT259" t="str">
        <f t="shared" si="1137"/>
        <v/>
      </c>
      <c r="CU259" t="str">
        <f t="shared" si="1138"/>
        <v/>
      </c>
      <c r="ES259" s="602"/>
    </row>
    <row r="260" spans="2:149" x14ac:dyDescent="0.25">
      <c r="B260" s="601"/>
      <c r="C260">
        <v>6</v>
      </c>
      <c r="D260" s="602" t="str">
        <f t="shared" si="1202"/>
        <v/>
      </c>
      <c r="E260" t="s">
        <v>28</v>
      </c>
      <c r="H260" s="15">
        <f>H251-H258</f>
        <v>-1932607.518750858</v>
      </c>
      <c r="I260" s="15">
        <f ca="1">I251-I258</f>
        <v>-227020.69602672293</v>
      </c>
      <c r="J260" s="15">
        <f ca="1">J251+J258</f>
        <v>-1705586.8227241354</v>
      </c>
      <c r="L260" s="15">
        <f>L251-L258</f>
        <v>-1932607.518750858</v>
      </c>
      <c r="M260" s="15">
        <f ca="1">M251-M258</f>
        <v>-714770.94883966236</v>
      </c>
      <c r="N260" s="15">
        <f ca="1">N251+N258</f>
        <v>-1217836.5699111959</v>
      </c>
      <c r="P260" s="15">
        <f>P251-P258</f>
        <v>-1932607.518750858</v>
      </c>
      <c r="Q260" s="15">
        <f ca="1">Q251-Q258</f>
        <v>-2089972.0434506796</v>
      </c>
      <c r="R260" s="15">
        <f ca="1">R251+R258</f>
        <v>157364.52469982137</v>
      </c>
      <c r="S260" s="602"/>
      <c r="U260" s="601"/>
      <c r="V260" s="15">
        <f t="shared" ref="V260:AI260" si="1428">V251-V258</f>
        <v>-213257.42999999996</v>
      </c>
      <c r="W260" s="15">
        <f t="shared" si="1428"/>
        <v>0</v>
      </c>
      <c r="X260" s="15">
        <f t="shared" si="1428"/>
        <v>0</v>
      </c>
      <c r="Y260" s="15">
        <f t="shared" si="1428"/>
        <v>0</v>
      </c>
      <c r="Z260" s="15">
        <f t="shared" si="1428"/>
        <v>0</v>
      </c>
      <c r="AA260" s="15">
        <f t="shared" si="1428"/>
        <v>0</v>
      </c>
      <c r="AB260" s="15">
        <f t="shared" si="1428"/>
        <v>0</v>
      </c>
      <c r="AC260" s="15">
        <f t="shared" si="1428"/>
        <v>0</v>
      </c>
      <c r="AD260" s="15">
        <f t="shared" si="1428"/>
        <v>0</v>
      </c>
      <c r="AE260" s="15">
        <f t="shared" si="1428"/>
        <v>0</v>
      </c>
      <c r="AF260" s="828">
        <f t="shared" si="1428"/>
        <v>0</v>
      </c>
      <c r="AG260" s="15">
        <f t="shared" si="1428"/>
        <v>0</v>
      </c>
      <c r="AH260" s="15">
        <f t="shared" si="1428"/>
        <v>0</v>
      </c>
      <c r="AI260" s="828">
        <f t="shared" si="1428"/>
        <v>-1932607.518750858</v>
      </c>
      <c r="AJ260" s="602"/>
      <c r="AL260" s="601"/>
      <c r="AM260" s="883">
        <f>AM251-AM258</f>
        <v>-1932607.518750858</v>
      </c>
      <c r="AN260" s="15">
        <f>AN251-AN258</f>
        <v>-6189364.6747151688</v>
      </c>
      <c r="AO260" s="602"/>
      <c r="AR260" s="601" t="str">
        <f t="shared" si="1203"/>
        <v/>
      </c>
      <c r="AS260">
        <f t="shared" si="1173"/>
        <v>6</v>
      </c>
      <c r="AT260" s="602" t="str">
        <f t="shared" si="1345"/>
        <v/>
      </c>
      <c r="AU260" t="str">
        <f t="shared" si="1174"/>
        <v>Deficit before interest and tax</v>
      </c>
      <c r="AV260" t="str">
        <f t="shared" si="1175"/>
        <v/>
      </c>
      <c r="AX260" s="15">
        <f t="shared" ref="AX260:BP260" si="1429">AX251-AX258</f>
        <v>0</v>
      </c>
      <c r="AY260" s="15">
        <f t="shared" si="1429"/>
        <v>-81970.395512907766</v>
      </c>
      <c r="AZ260" s="15">
        <f t="shared" si="1429"/>
        <v>-82096.609931491315</v>
      </c>
      <c r="BA260" s="15">
        <f t="shared" si="1429"/>
        <v>-89933.515973478003</v>
      </c>
      <c r="BB260" s="15">
        <f t="shared" si="1429"/>
        <v>-123137.39029535867</v>
      </c>
      <c r="BC260" s="15">
        <f t="shared" si="1429"/>
        <v>-295167.5162003279</v>
      </c>
      <c r="BD260" s="15">
        <f t="shared" si="1429"/>
        <v>-122632.48874824193</v>
      </c>
      <c r="BE260" s="15">
        <f t="shared" si="1429"/>
        <v>-144832.8122362869</v>
      </c>
      <c r="BF260" s="15">
        <f t="shared" si="1429"/>
        <v>-192499.79149085793</v>
      </c>
      <c r="BG260" s="15">
        <f t="shared" si="1429"/>
        <v>-459965.0924753868</v>
      </c>
      <c r="BH260" s="15">
        <f t="shared" si="1429"/>
        <v>-192911.79149085793</v>
      </c>
      <c r="BI260" s="15">
        <f t="shared" si="1429"/>
        <v>-193926.66649085793</v>
      </c>
      <c r="BJ260" s="15">
        <f t="shared" si="1429"/>
        <v>-233230.02795358648</v>
      </c>
      <c r="BK260" s="15">
        <f t="shared" si="1429"/>
        <v>-620068.48593530245</v>
      </c>
      <c r="BL260" s="15">
        <f t="shared" si="1429"/>
        <v>-243875.12640646976</v>
      </c>
      <c r="BM260" s="15">
        <f t="shared" si="1429"/>
        <v>-243875.12640646976</v>
      </c>
      <c r="BN260" s="15">
        <f t="shared" si="1429"/>
        <v>-227020.69602672293</v>
      </c>
      <c r="BO260" s="15">
        <f t="shared" si="1429"/>
        <v>-714770.94883966248</v>
      </c>
      <c r="BP260" s="15">
        <f t="shared" si="1429"/>
        <v>-2089972.0434506799</v>
      </c>
      <c r="BQ260" s="602"/>
      <c r="BS260" s="617">
        <f t="shared" ref="BS260:CO260" si="1430">BS251-BS258</f>
        <v>-82096.609931491315</v>
      </c>
      <c r="BT260" s="15">
        <f t="shared" si="1430"/>
        <v>-89933.515973478003</v>
      </c>
      <c r="BU260" s="15">
        <f t="shared" si="1430"/>
        <v>-172030.12590496932</v>
      </c>
      <c r="BV260" s="15">
        <f t="shared" si="1430"/>
        <v>-123137.39029535867</v>
      </c>
      <c r="BW260" s="15">
        <f t="shared" si="1430"/>
        <v>-295167.5162003279</v>
      </c>
      <c r="BX260" s="15">
        <f t="shared" si="1430"/>
        <v>-122632.48874824193</v>
      </c>
      <c r="BY260" s="15">
        <f t="shared" si="1430"/>
        <v>-417800.00494856993</v>
      </c>
      <c r="BZ260" s="15">
        <f t="shared" si="1430"/>
        <v>-144832.8122362869</v>
      </c>
      <c r="CA260" s="15">
        <f t="shared" si="1430"/>
        <v>-562632.81718485686</v>
      </c>
      <c r="CB260" s="15">
        <f t="shared" si="1430"/>
        <v>-192499.79149085793</v>
      </c>
      <c r="CC260" s="15">
        <f t="shared" si="1430"/>
        <v>-755132.60867571482</v>
      </c>
      <c r="CD260" s="15">
        <f t="shared" si="1430"/>
        <v>-192911.79149085793</v>
      </c>
      <c r="CE260" s="15">
        <f t="shared" si="1430"/>
        <v>-948044.40016657277</v>
      </c>
      <c r="CF260" s="15">
        <f t="shared" si="1430"/>
        <v>-193926.66649085793</v>
      </c>
      <c r="CG260" s="15">
        <f t="shared" si="1430"/>
        <v>-1141971.0666574305</v>
      </c>
      <c r="CH260" s="15">
        <f t="shared" si="1430"/>
        <v>-233230.02795358648</v>
      </c>
      <c r="CI260" s="15">
        <f t="shared" si="1430"/>
        <v>-1375201.0946110175</v>
      </c>
      <c r="CJ260" s="15">
        <f t="shared" si="1430"/>
        <v>-243875.12640646976</v>
      </c>
      <c r="CK260" s="15">
        <f t="shared" si="1430"/>
        <v>-1619076.2210174869</v>
      </c>
      <c r="CL260" s="15">
        <f t="shared" si="1430"/>
        <v>-243875.12640646976</v>
      </c>
      <c r="CM260" s="15">
        <f t="shared" si="1430"/>
        <v>-1862951.3474239565</v>
      </c>
      <c r="CN260" s="15">
        <f t="shared" si="1430"/>
        <v>-227020.69602672293</v>
      </c>
      <c r="CO260" s="618">
        <f t="shared" si="1430"/>
        <v>-2089972.0434506796</v>
      </c>
      <c r="CQ260" s="601"/>
      <c r="CR260">
        <f t="shared" si="1136"/>
        <v>6</v>
      </c>
      <c r="CS260" s="602" t="str">
        <f t="shared" si="1222"/>
        <v/>
      </c>
      <c r="CT260" t="str">
        <f t="shared" si="1137"/>
        <v>Deficit before interest and tax</v>
      </c>
      <c r="CU260" t="str">
        <f t="shared" si="1138"/>
        <v/>
      </c>
      <c r="CW260" s="15">
        <f t="shared" ref="CW260:ER260" si="1431">CW251-CW258</f>
        <v>0</v>
      </c>
      <c r="CX260" s="15">
        <f t="shared" si="1431"/>
        <v>0</v>
      </c>
      <c r="CY260" s="15">
        <f t="shared" si="1431"/>
        <v>0</v>
      </c>
      <c r="CZ260" s="15">
        <f t="shared" si="1431"/>
        <v>0</v>
      </c>
      <c r="DA260" s="15">
        <f t="shared" si="1431"/>
        <v>0</v>
      </c>
      <c r="DB260" s="15">
        <f t="shared" si="1431"/>
        <v>0</v>
      </c>
      <c r="DC260" s="15">
        <f t="shared" si="1431"/>
        <v>0</v>
      </c>
      <c r="DD260" s="15">
        <f t="shared" si="1431"/>
        <v>0</v>
      </c>
      <c r="DE260" s="15">
        <f t="shared" si="1431"/>
        <v>0</v>
      </c>
      <c r="DF260" s="15">
        <f t="shared" si="1431"/>
        <v>0</v>
      </c>
      <c r="DG260" s="15">
        <f t="shared" si="1431"/>
        <v>0</v>
      </c>
      <c r="DH260" s="15">
        <f t="shared" si="1431"/>
        <v>0</v>
      </c>
      <c r="DI260" s="15">
        <f t="shared" si="1431"/>
        <v>0</v>
      </c>
      <c r="DJ260" s="15">
        <f t="shared" si="1431"/>
        <v>0</v>
      </c>
      <c r="DK260" s="15">
        <f t="shared" si="1431"/>
        <v>0</v>
      </c>
      <c r="DL260" s="15">
        <f t="shared" si="1431"/>
        <v>0</v>
      </c>
      <c r="DM260" s="15">
        <f t="shared" si="1431"/>
        <v>0</v>
      </c>
      <c r="DN260" s="15">
        <f t="shared" si="1431"/>
        <v>0</v>
      </c>
      <c r="DO260" s="15">
        <f t="shared" si="1431"/>
        <v>0</v>
      </c>
      <c r="DP260" s="15">
        <f t="shared" si="1431"/>
        <v>0</v>
      </c>
      <c r="DQ260" s="15">
        <f t="shared" si="1431"/>
        <v>0</v>
      </c>
      <c r="DR260" s="15">
        <f t="shared" si="1431"/>
        <v>0</v>
      </c>
      <c r="DS260" s="15">
        <f t="shared" si="1431"/>
        <v>0</v>
      </c>
      <c r="DT260" s="15">
        <f t="shared" si="1431"/>
        <v>0</v>
      </c>
      <c r="DU260" s="15">
        <f t="shared" si="1431"/>
        <v>0</v>
      </c>
      <c r="DV260" s="15">
        <f t="shared" si="1431"/>
        <v>0</v>
      </c>
      <c r="DW260" s="15">
        <f t="shared" si="1431"/>
        <v>0</v>
      </c>
      <c r="DX260" s="15">
        <f t="shared" si="1431"/>
        <v>0</v>
      </c>
      <c r="DY260" s="15">
        <f t="shared" si="1431"/>
        <v>0</v>
      </c>
      <c r="DZ260" s="15">
        <f t="shared" si="1431"/>
        <v>0</v>
      </c>
      <c r="EA260" s="15">
        <f t="shared" si="1431"/>
        <v>0</v>
      </c>
      <c r="EB260" s="15">
        <f t="shared" si="1431"/>
        <v>0</v>
      </c>
      <c r="EC260" s="15">
        <f t="shared" si="1431"/>
        <v>0</v>
      </c>
      <c r="ED260" s="15">
        <f t="shared" si="1431"/>
        <v>0</v>
      </c>
      <c r="EE260" s="15">
        <f t="shared" si="1431"/>
        <v>0</v>
      </c>
      <c r="EF260" s="15">
        <f t="shared" si="1431"/>
        <v>0</v>
      </c>
      <c r="EG260" s="15">
        <f t="shared" si="1431"/>
        <v>0</v>
      </c>
      <c r="EH260" s="15">
        <f t="shared" si="1431"/>
        <v>0</v>
      </c>
      <c r="EI260" s="15">
        <f t="shared" si="1431"/>
        <v>0</v>
      </c>
      <c r="EJ260" s="15">
        <f t="shared" si="1431"/>
        <v>0</v>
      </c>
      <c r="EK260" s="15">
        <f t="shared" si="1431"/>
        <v>0</v>
      </c>
      <c r="EL260" s="15">
        <f t="shared" si="1431"/>
        <v>0</v>
      </c>
      <c r="EM260" s="15">
        <f t="shared" si="1431"/>
        <v>0</v>
      </c>
      <c r="EN260" s="15">
        <f t="shared" si="1431"/>
        <v>-1932607.518750858</v>
      </c>
      <c r="EO260" s="15">
        <f t="shared" si="1431"/>
        <v>-1932607.518750858</v>
      </c>
      <c r="EP260" s="15">
        <f t="shared" si="1431"/>
        <v>0</v>
      </c>
      <c r="EQ260" s="15">
        <f t="shared" si="1431"/>
        <v>-1932607.518750858</v>
      </c>
      <c r="ER260" s="15">
        <f t="shared" si="1431"/>
        <v>-1932607.518750858</v>
      </c>
      <c r="ES260" s="602"/>
    </row>
    <row r="261" spans="2:149" hidden="1" x14ac:dyDescent="0.25">
      <c r="B261" s="601"/>
      <c r="C261" s="23"/>
      <c r="D261" s="602" t="str">
        <f t="shared" si="1202"/>
        <v/>
      </c>
      <c r="F261" t="str">
        <f>IFERROR(INDEX(Index_Card_name,MATCH($C261,Index_card_code,0)),"")</f>
        <v/>
      </c>
      <c r="H261" s="9">
        <f t="shared" ref="H261:H264" si="1432">INDEX($X261:$AI261,,MATCH($H$6,$X$6:$AI$6,0))</f>
        <v>0</v>
      </c>
      <c r="I261" s="9">
        <f ca="1">SUMIF(Cards_selection_BPL,$C261,INDIRECT(Index!$P$16))</f>
        <v>0</v>
      </c>
      <c r="J261" s="120">
        <f ca="1">-H261+I261</f>
        <v>0</v>
      </c>
      <c r="L261" s="9">
        <f>IF(LEFT($L$6,2)="Q1",SUMIFS($X261:$Z261,$X$6:$Z$6,"&lt;="&amp;month_of_report),IF(LEFT($L$6,2)="Q2",SUMIFS($AA261:$AC261,$AA$6:$AC$6,"&lt;="&amp;month_of_report),IF(LEFT($L$6,2)="Q3",SUMIFS($AD261:$AF261,$AD$6:$AF$6,"&lt;="&amp;month_of_report),IF(LEFT($L$6,2)="Q4",SUMIFS($AG261:$AI261,$AG$6:$AI$6,"&lt;="&amp;month_of_report),0))))</f>
        <v>0</v>
      </c>
      <c r="M261" s="9">
        <f ca="1">IF(LEFT($L$6,2)="Q1",SUMIF(Cards_selection_BPL,$C261,INDIRECT(Index!$Q$16)),IF(LEFT($L$6,2)="Q2",SUMIF(Cards_selection_BPL,$C261,INDIRECT(Index!$Q$16))-SUMIF(Cards_selection_BPL,$C261,Balance_bplm_03),IF(LEFT($L$6,2)="Q3",SUMIF(Cards_selection_BPL,$C261,INDIRECT(Index!$Q$16))-SUMIF(Cards_selection_BPL,$C261,Balance_bplm_06),IF(LEFT($L$6,2)="Q4",SUMIF(Cards_selection_BPL,$C261,INDIRECT(Index!$Q$16))-SUMIF(Cards_selection_BPL,$C261,Balance_bplm_09),0))))</f>
        <v>0</v>
      </c>
      <c r="N261" s="120">
        <f ca="1">-L261+M261</f>
        <v>0</v>
      </c>
      <c r="P261" s="9">
        <f t="shared" ref="P261:P265" si="1433">AF261+AC261+Z261+AI261</f>
        <v>0</v>
      </c>
      <c r="Q261" s="9">
        <f ca="1">SUMIF(Cards_selection_BPL,$C261,INDIRECT(Index!$Q$16))</f>
        <v>0</v>
      </c>
      <c r="R261" s="120">
        <f ca="1">-P261+Q261</f>
        <v>0</v>
      </c>
      <c r="S261" s="602"/>
      <c r="U261" s="601"/>
      <c r="V261" s="64"/>
      <c r="W261" s="64"/>
      <c r="X261" s="9">
        <f>IF(X$6&lt;=month_of_report,(-SUMIF(Cards_Selection,$C261,TB_Balance_01)),0)</f>
        <v>0</v>
      </c>
      <c r="Y261" s="9">
        <f>IF(Y$6&lt;=month_of_report,(SUMIF(Cards_Selection,$C261,TB_Balance_01)-SUMIF(Cards_Selection,$C261,TB_Balance_02)),0)</f>
        <v>0</v>
      </c>
      <c r="Z261" s="9">
        <f>IF(Z$6&lt;=month_of_report,(SUMIF(Cards_Selection,$C261,TB_Balance_02)-SUMIF(Cards_Selection,$C261,TB_Balance_03)),0)</f>
        <v>0</v>
      </c>
      <c r="AA261" s="9"/>
      <c r="AB261" s="9">
        <f>IF(AB$6&lt;=month_of_report,(SUMIF(Cards_Selection,$C261,TB_Balance_04)-SUMIF(Cards_Selection,$C261,TB_Balance_05)),0)</f>
        <v>0</v>
      </c>
      <c r="AC261" s="9">
        <f>IF(AC$6&lt;=month_of_report,(SUMIF(Cards_Selection,$C261,TB_Balance_03)-SUMIF(Cards_Selection,$C261,TB_Balance_06)),0)</f>
        <v>0</v>
      </c>
      <c r="AD261" s="9">
        <f>IF(AD$6&lt;=month_of_report,(SUMIF(Cards_Selection,$C261,TB_Balance_06)-SUMIF(Cards_Selection,$C261,TB_Balance_07)),0)</f>
        <v>0</v>
      </c>
      <c r="AE261" s="9">
        <f>IF(AE$6&lt;=month_of_report,(SUMIF(Cards_Selection,$C261,TB_Balance_07)-SUMIF(Cards_Selection,$C261,TB_Balance_08)),0)</f>
        <v>0</v>
      </c>
      <c r="AF261" s="830">
        <f>IF(AF$6&lt;=month_of_report,(SUMIF(Cards_Selection,$C261,TB_Balance_08)-SUMIF(Cards_Selection,$C261,TB_Balance_09)),0)</f>
        <v>0</v>
      </c>
      <c r="AG261" s="9"/>
      <c r="AH261" s="9">
        <f>IF(AH$6&lt;=month_of_report,(SUMIF(Cards_Selection,$C261,TB_Balance_10)-SUMIF(Cards_Selection,$C261,TB_Balance_11)),0)</f>
        <v>0</v>
      </c>
      <c r="AI261" s="830">
        <f>IF(AI$6&lt;=month_of_report,(SUMIF(Cards_Selection,$C261,TB_Balance_09)-SUMIF(Cards_Selection,$C261,TB_Balance_12)),0)</f>
        <v>0</v>
      </c>
      <c r="AJ261" s="602"/>
      <c r="AL261" s="601"/>
      <c r="AM261" s="882">
        <f>P261</f>
        <v>0</v>
      </c>
      <c r="AN261" s="9">
        <f>-IF(AN$6&lt;=month_of_report,SUMIF(Cards_Selection,$C261,TB_Balance_12_Nis),0)</f>
        <v>0</v>
      </c>
      <c r="AO261" s="602"/>
      <c r="AR261" s="601" t="str">
        <f t="shared" si="1203"/>
        <v/>
      </c>
      <c r="AS261" t="str">
        <f t="shared" si="1173"/>
        <v/>
      </c>
      <c r="AT261" s="602" t="str">
        <f t="shared" si="1345"/>
        <v/>
      </c>
      <c r="AU261" t="str">
        <f t="shared" si="1174"/>
        <v/>
      </c>
      <c r="AV261" t="str">
        <f t="shared" si="1175"/>
        <v/>
      </c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88">
        <f t="shared" ref="BO261" si="1434">SUM(BL261:BN261)</f>
        <v>0</v>
      </c>
      <c r="BP261" s="687">
        <f t="shared" ref="BP261" si="1435">BO261+BK261+BG261+BC261</f>
        <v>0</v>
      </c>
      <c r="BQ261" s="602"/>
      <c r="BS261" s="615">
        <f t="shared" ref="BS261:CN265" si="1436">INDEX($AZ261:$BN261,MATCH(BS$6,$AZ$6:$BN$6,0))</f>
        <v>0</v>
      </c>
      <c r="BT261" s="9">
        <f t="shared" si="1436"/>
        <v>0</v>
      </c>
      <c r="BU261" s="9">
        <f t="shared" ref="BU261:CO263" si="1437">SUM(BS261:BT261)</f>
        <v>0</v>
      </c>
      <c r="BV261" s="9">
        <f t="shared" si="1436"/>
        <v>0</v>
      </c>
      <c r="BW261" s="9">
        <f t="shared" si="1437"/>
        <v>0</v>
      </c>
      <c r="BX261" s="9">
        <f t="shared" si="1436"/>
        <v>0</v>
      </c>
      <c r="BY261" s="9">
        <f t="shared" si="1437"/>
        <v>0</v>
      </c>
      <c r="BZ261" s="9">
        <f t="shared" si="1436"/>
        <v>0</v>
      </c>
      <c r="CA261" s="9">
        <f t="shared" si="1437"/>
        <v>0</v>
      </c>
      <c r="CB261" s="9">
        <f t="shared" si="1436"/>
        <v>0</v>
      </c>
      <c r="CC261" s="9">
        <f t="shared" si="1437"/>
        <v>0</v>
      </c>
      <c r="CD261" s="9">
        <f t="shared" si="1436"/>
        <v>0</v>
      </c>
      <c r="CE261" s="9">
        <f t="shared" si="1437"/>
        <v>0</v>
      </c>
      <c r="CF261" s="9">
        <f t="shared" si="1436"/>
        <v>0</v>
      </c>
      <c r="CG261" s="9">
        <f t="shared" si="1437"/>
        <v>0</v>
      </c>
      <c r="CH261" s="9">
        <f t="shared" si="1436"/>
        <v>0</v>
      </c>
      <c r="CI261" s="9">
        <f t="shared" si="1437"/>
        <v>0</v>
      </c>
      <c r="CJ261" s="9">
        <f t="shared" si="1436"/>
        <v>0</v>
      </c>
      <c r="CK261" s="9">
        <f t="shared" si="1437"/>
        <v>0</v>
      </c>
      <c r="CL261" s="9">
        <f t="shared" si="1436"/>
        <v>0</v>
      </c>
      <c r="CM261" s="9">
        <f t="shared" si="1437"/>
        <v>0</v>
      </c>
      <c r="CN261" s="9">
        <f t="shared" si="1436"/>
        <v>0</v>
      </c>
      <c r="CO261" s="616">
        <f t="shared" si="1437"/>
        <v>0</v>
      </c>
      <c r="CQ261" s="601"/>
      <c r="CR261" t="str">
        <f t="shared" si="1136"/>
        <v/>
      </c>
      <c r="CS261" s="602" t="str">
        <f t="shared" ref="CS261:CS270" si="1438">IFERROR(IF($CR261&lt;=30,"",INDEX(Opex_expense_Type,MATCH($CR261,Index_card_code,0))),"")</f>
        <v/>
      </c>
      <c r="CT261" t="str">
        <f t="shared" si="1137"/>
        <v/>
      </c>
      <c r="CU261" t="str">
        <f t="shared" si="1138"/>
        <v/>
      </c>
      <c r="CW261" s="9">
        <f t="shared" ref="CW261:CX265" si="1439">IF(CW$6&gt;month_of_report,0,-SUMIFS(TB_Balance_01,TB_Entity,CW$7,Cards_Selection,$CR261))</f>
        <v>0</v>
      </c>
      <c r="CX261" s="9">
        <f t="shared" si="1439"/>
        <v>0</v>
      </c>
      <c r="CY261" s="9">
        <f>IF(CY$6&lt;=month_of_report,(IFERROR(INDEX($X$8:$AI$277,MATCH($CR261,$C$8:$C$277,0),MATCH(CY$6,$X$6:$AI$6,0)),0)),0)</f>
        <v>0</v>
      </c>
      <c r="CZ261" s="9">
        <f t="shared" ref="CZ261:DA265" si="1440">IF(CZ$6&gt;month_of_report,0,-(SUMIFS(TB_Balance_02,TB_Entity,CZ$7,Cards_Selection,$CR261)-SUMIFS(TB_Balance_01,TB_Entity,CZ$7,Cards_Selection,$CR261)))</f>
        <v>0</v>
      </c>
      <c r="DA261" s="9">
        <f t="shared" si="1440"/>
        <v>0</v>
      </c>
      <c r="DB261" s="9">
        <f>IF(DB$6&lt;=month_of_report,(IFERROR(INDEX($X$8:$AI$277,MATCH($CR261,$C$8:$C$277,0),MATCH(DB$6,$X$6:$AI$6,0)),0)),0)</f>
        <v>0</v>
      </c>
      <c r="DC261" s="9">
        <f t="shared" ref="DC261:DD265" si="1441">IF(DC$6&gt;month_of_report,0,-(SUMIFS(TB_Balance_03,TB_Entity,DC$7,Cards_Selection,$CR261)-SUMIFS(TB_Balance_02,TB_Entity,DC$7,Cards_Selection,$CR261)))</f>
        <v>0</v>
      </c>
      <c r="DD261" s="9">
        <f t="shared" si="1441"/>
        <v>0</v>
      </c>
      <c r="DE261" s="9">
        <f>IF(DE$6&lt;=month_of_report,(IFERROR(INDEX($X$8:$AI$277,MATCH($CR261,$C$8:$C$277,0),MATCH(DE$6,$X$6:$AI$6,0)),0)),0)</f>
        <v>0</v>
      </c>
      <c r="DF261" s="9">
        <f t="shared" ref="DF261:DF263" si="1442">SUM(DC261,CZ261,CW261)</f>
        <v>0</v>
      </c>
      <c r="DG261" s="9">
        <f t="shared" ref="DG261:DG263" si="1443">SUM(DD261,DA261,CX261)</f>
        <v>0</v>
      </c>
      <c r="DH261" s="9">
        <f t="shared" ref="DH261:DH263" si="1444">SUM(DE261,DB261,CY261)</f>
        <v>0</v>
      </c>
      <c r="DI261" s="9">
        <f t="shared" ref="DI261:DJ265" si="1445">IF(DI$6&gt;month_of_report,0,-(SUMIFS(TB_Balance_04,TB_Entity,DI$7,Cards_Selection,$CR261)-SUMIFS(TB_Balance_03,TB_Entity,DI$7,Cards_Selection,$CR261)))</f>
        <v>0</v>
      </c>
      <c r="DJ261" s="9">
        <f t="shared" si="1445"/>
        <v>0</v>
      </c>
      <c r="DK261" s="9">
        <f>IF(DK$6&lt;=month_of_report,(IFERROR(INDEX($X$8:$AI$277,MATCH($CR261,$C$8:$C$277,0),MATCH(DK$6,$X$6:$AI$6,0)),0)),0)</f>
        <v>0</v>
      </c>
      <c r="DL261" s="9">
        <f t="shared" ref="DL261:DM265" si="1446">IF(DL$6&gt;month_of_report,0,-(SUMIFS(TB_Balance_05,TB_Entity,DL$7,Cards_Selection,$CR261)-SUMIFS(TB_Balance_04,TB_Entity,DL$7,Cards_Selection,$CR261)))</f>
        <v>0</v>
      </c>
      <c r="DM261" s="9">
        <f t="shared" si="1446"/>
        <v>0</v>
      </c>
      <c r="DN261" s="9">
        <f>IF(DN$6&lt;=month_of_report,(IFERROR(INDEX($X$8:$AI$277,MATCH($CR261,$C$8:$C$277,0),MATCH(DN$6,$X$6:$AI$6,0)),0)),0)</f>
        <v>0</v>
      </c>
      <c r="DO261" s="9">
        <f t="shared" ref="DO261:DP265" si="1447">IF(DO$6&gt;month_of_report,0,-(SUMIFS(TB_Balance_06,TB_Entity,DO$7,Cards_Selection,$CR261)-SUMIFS(TB_Balance_05,TB_Entity,DO$7,Cards_Selection,$CR261)))</f>
        <v>0</v>
      </c>
      <c r="DP261" s="9">
        <f t="shared" si="1447"/>
        <v>0</v>
      </c>
      <c r="DQ261" s="9">
        <f>IF(DQ$6&lt;=month_of_report,(IFERROR(INDEX($X$8:$AI$277,MATCH($CR261,$C$8:$C$277,0),MATCH(DQ$6,$X$6:$AI$6,0)),0)),0)</f>
        <v>0</v>
      </c>
      <c r="DR261" s="9">
        <f t="shared" ref="DR261:DR263" si="1448">SUM(DO261,DL261,DI261)</f>
        <v>0</v>
      </c>
      <c r="DS261" s="9">
        <f t="shared" ref="DS261:DS263" si="1449">SUM(DP261,DM261,DJ261)</f>
        <v>0</v>
      </c>
      <c r="DT261" s="9">
        <f t="shared" ref="DT261:DT263" si="1450">SUM(DQ261,DN261,DK261)</f>
        <v>0</v>
      </c>
      <c r="DU261" s="9">
        <f t="shared" ref="DU261:DV265" si="1451">IF(DU$6&gt;month_of_report,0,-(SUMIFS(TB_Balance_07,TB_Entity,DU$7,Cards_Selection,$CR261)-SUMIFS(TB_Balance_06,TB_Entity,DU$7,Cards_Selection,$CR261)))</f>
        <v>0</v>
      </c>
      <c r="DV261" s="9">
        <f t="shared" si="1451"/>
        <v>0</v>
      </c>
      <c r="DW261" s="9">
        <f>IF(DW$6&lt;=month_of_report,(IFERROR(INDEX($X$8:$AI$277,MATCH($CR261,$C$8:$C$277,0),MATCH(DW$6,$X$6:$AI$6,0)),0)),0)</f>
        <v>0</v>
      </c>
      <c r="DX261" s="9">
        <f t="shared" ref="DX261:DY265" si="1452">IF(DX$6&gt;month_of_report,0,-(SUMIFS(TB_Balance_08,TB_Entity,DX$7,Cards_Selection,$CR261)-SUMIFS(TB_Balance_07,TB_Entity,DX$7,Cards_Selection,$CR261)))</f>
        <v>0</v>
      </c>
      <c r="DY261" s="9">
        <f t="shared" si="1452"/>
        <v>0</v>
      </c>
      <c r="DZ261" s="9">
        <f>IF(DZ$6&lt;=month_of_report,(IFERROR(INDEX($X$8:$AI$277,MATCH($CR261,$C$8:$C$277,0),MATCH(DZ$6,$X$6:$AI$6,0)),0)),0)</f>
        <v>0</v>
      </c>
      <c r="EA261" s="9">
        <f t="shared" ref="EA261:EB265" si="1453">IF(EA$6&gt;month_of_report,0,-(SUMIFS(TB_Balance_09,TB_Entity,EA$7,Cards_Selection,$CR261)-SUMIFS(TB_Balance_08,TB_Entity,EA$7,Cards_Selection,$CR261)))</f>
        <v>0</v>
      </c>
      <c r="EB261" s="9">
        <f t="shared" si="1453"/>
        <v>0</v>
      </c>
      <c r="EC261" s="9">
        <f>IF(EC$6&lt;=month_of_report,(IFERROR(INDEX($X$8:$AI$277,MATCH($CR261,$C$8:$C$277,0),MATCH(EC$6,$X$6:$AI$6,0)),0)),0)</f>
        <v>0</v>
      </c>
      <c r="ED261" s="9">
        <f t="shared" ref="ED261:ED263" si="1454">SUM(EA261,DX261,DU261)</f>
        <v>0</v>
      </c>
      <c r="EE261" s="9">
        <f t="shared" ref="EE261:EE263" si="1455">SUM(EB261,DY261,DV261)</f>
        <v>0</v>
      </c>
      <c r="EF261" s="9">
        <f t="shared" ref="EF261:EF263" si="1456">SUM(EC261,DZ261,DW261)</f>
        <v>0</v>
      </c>
      <c r="EG261" s="9">
        <f t="shared" ref="EG261:EH265" si="1457">IF(EG$6&gt;month_of_report,0,-(SUMIFS(TB_Balance_10,TB_Entity,EG$7,Cards_Selection,$CR261)-SUMIFS(TB_Balance_09,TB_Entity,EG$7,Cards_Selection,$CR261)))</f>
        <v>0</v>
      </c>
      <c r="EH261" s="9">
        <f t="shared" si="1457"/>
        <v>0</v>
      </c>
      <c r="EI261" s="9">
        <f>IF(EI$6&lt;=month_of_report,(IFERROR(INDEX($X$8:$AI$277,MATCH($CR261,$C$8:$C$277,0),MATCH(EI$6,$X$6:$AI$6,0)),0)),0)</f>
        <v>0</v>
      </c>
      <c r="EJ261" s="9">
        <f t="shared" ref="EJ261:EK265" si="1458">IF(EJ$6&gt;month_of_report,0,-(SUMIFS(TB_Balance_11,TB_Entity,EJ$7,Cards_Selection,$CR261)-SUMIFS(TB_Balance_10,TB_Entity,EJ$7,Cards_Selection,$CR261)))</f>
        <v>0</v>
      </c>
      <c r="EK261" s="9">
        <f t="shared" si="1458"/>
        <v>0</v>
      </c>
      <c r="EL261" s="9">
        <f>IF(EL$6&lt;=month_of_report,(IFERROR(INDEX($X$8:$AI$277,MATCH($CR261,$C$8:$C$277,0),MATCH(EL$6,$X$6:$AI$6,0)),0)),0)</f>
        <v>0</v>
      </c>
      <c r="EM261" s="9">
        <f t="shared" ref="EM261:EN265" si="1459">IF(EM$6&gt;month_of_report,0,-(SUMIFS(TB_Balance_12,TB_Entity,EM$7,Cards_Selection,$CR261)-SUMIFS(TB_Balance_11,TB_Entity,EM$7,Cards_Selection,$CR261)))</f>
        <v>0</v>
      </c>
      <c r="EN261" s="9">
        <f t="shared" si="1459"/>
        <v>0</v>
      </c>
      <c r="EO261" s="9">
        <f>IF(EO$6&lt;=month_of_report,(IFERROR(INDEX($X$8:$AI$277,MATCH($CR261,$C$8:$C$277,0),MATCH(EO$6,$X$6:$AI$6,0)),0)),0)</f>
        <v>0</v>
      </c>
      <c r="EP261" s="9">
        <f t="shared" ref="EP261:EP263" si="1460">SUM(EM261,EJ261,EG261)</f>
        <v>0</v>
      </c>
      <c r="EQ261" s="9">
        <f t="shared" ref="EQ261:EQ263" si="1461">SUM(EN261,EK261,EH261)</f>
        <v>0</v>
      </c>
      <c r="ER261" s="9">
        <f t="shared" ref="ER261:ER263" si="1462">SUM(EO261,EL261,EI261)</f>
        <v>0</v>
      </c>
      <c r="ES261" s="602"/>
    </row>
    <row r="262" spans="2:149" hidden="1" x14ac:dyDescent="0.25">
      <c r="B262" s="601"/>
      <c r="C262" s="23">
        <v>16210019802</v>
      </c>
      <c r="D262" s="602" t="str">
        <f t="shared" si="1202"/>
        <v>Non cash expenses</v>
      </c>
      <c r="F262" t="str">
        <f>IFERROR(INDEX(Index_Card_name,MATCH($C262,Index_card_code,0)),"")</f>
        <v>Non cash expense - Amortization of the intangibles</v>
      </c>
      <c r="H262" s="9">
        <f>INDEX($X262:$AI262,,MATCH($H$6,$X$6:$AI$6,0))</f>
        <v>0</v>
      </c>
      <c r="I262" s="9">
        <f ca="1">SUMIF(Cards_selection_BPL,$C262,INDIRECT(Index!$P$16))</f>
        <v>0</v>
      </c>
      <c r="J262" s="120">
        <f ca="1">-H262+I262</f>
        <v>0</v>
      </c>
      <c r="L262" s="9">
        <f>IF(LEFT($L$6,2)="Q1",SUMIFS($X262:$Z262,$X$6:$Z$6,"&lt;="&amp;month_of_report),IF(LEFT($L$6,2)="Q2",SUMIFS($AA262:$AC262,$AA$6:$AC$6,"&lt;="&amp;month_of_report),IF(LEFT($L$6,2)="Q3",SUMIFS($AD262:$AF262,$AD$6:$AF$6,"&lt;="&amp;month_of_report),IF(LEFT($L$6,2)="Q4",SUMIFS($AG262:$AI262,$AG$6:$AI$6,"&lt;="&amp;month_of_report),0))))</f>
        <v>0</v>
      </c>
      <c r="M262" s="9">
        <f ca="1">IF(LEFT($L$6,2)="Q1",SUMIF(Cards_selection_BPL,$C262,INDIRECT(Index!$Q$16)),IF(LEFT($L$6,2)="Q2",SUMIF(Cards_selection_BPL,$C262,INDIRECT(Index!$Q$16))-SUMIF(Cards_selection_BPL,$C262,Balance_bplm_03),IF(LEFT($L$6,2)="Q3",SUMIF(Cards_selection_BPL,$C262,INDIRECT(Index!$Q$16))-SUMIF(Cards_selection_BPL,$C262,Balance_bplm_06),IF(LEFT($L$6,2)="Q4",SUMIF(Cards_selection_BPL,$C262,INDIRECT(Index!$Q$16))-SUMIF(Cards_selection_BPL,$C262,Balance_bplm_09),0))))</f>
        <v>0</v>
      </c>
      <c r="N262" s="120">
        <f ca="1">-L262+M262</f>
        <v>0</v>
      </c>
      <c r="P262" s="9">
        <f t="shared" si="1433"/>
        <v>0</v>
      </c>
      <c r="Q262" s="9">
        <f ca="1">SUMIF(Cards_selection_BPL,$C262,INDIRECT(Index!$Q$16))</f>
        <v>0</v>
      </c>
      <c r="R262" s="120">
        <f ca="1">-P262+Q262</f>
        <v>0</v>
      </c>
      <c r="S262" s="602"/>
      <c r="U262" s="601"/>
      <c r="V262" s="64"/>
      <c r="W262" s="64"/>
      <c r="X262" s="9">
        <f>IF(X$6&lt;=month_of_report,(-SUMIF(Cards_Selection,$C262,TB_Balance_01)),0)</f>
        <v>0</v>
      </c>
      <c r="Y262" s="9">
        <f>IF(Y$6&lt;=month_of_report,(SUMIF(Cards_Selection,$C262,TB_Balance_01)-SUMIF(Cards_Selection,$C262,TB_Balance_02)),0)</f>
        <v>0</v>
      </c>
      <c r="Z262" s="9">
        <f>IF(Z$6&lt;=month_of_report,(SUMIF(Cards_Selection,$C262,TB_Balance_02)-SUMIF(Cards_Selection,$C262,TB_Balance_03)),0)</f>
        <v>0</v>
      </c>
      <c r="AA262" s="9"/>
      <c r="AB262" s="9">
        <f>IF(AB$6&lt;=month_of_report,(SUMIF(Cards_Selection,$C262,TB_Balance_04)-SUMIF(Cards_Selection,$C262,TB_Balance_05)),0)</f>
        <v>0</v>
      </c>
      <c r="AC262" s="9">
        <f>IF(AC$6&lt;=month_of_report,(SUMIF(Cards_Selection,$C262,TB_Balance_03)-SUMIF(Cards_Selection,$C262,TB_Balance_06)),0)</f>
        <v>0</v>
      </c>
      <c r="AD262" s="9"/>
      <c r="AE262" s="9">
        <f>IF(AE$6&lt;=month_of_report,(SUMIF(Cards_Selection,$C262,TB_Balance_07)-SUMIF(Cards_Selection,$C262,TB_Balance_08)),0)</f>
        <v>0</v>
      </c>
      <c r="AF262" s="830">
        <f>IF(AF$6&lt;=month_of_report,(SUMIF(Cards_Selection,$C262,TB_Balance_06)-SUMIF(Cards_Selection,$C262,TB_Balance_09)),0)</f>
        <v>0</v>
      </c>
      <c r="AG262" s="9"/>
      <c r="AH262" s="9">
        <f>IF(AH$6&lt;=month_of_report,(SUMIF(Cards_Selection,$C262,TB_Balance_10)-SUMIF(Cards_Selection,$C262,TB_Balance_11)),0)</f>
        <v>0</v>
      </c>
      <c r="AI262" s="830">
        <f>IF(AI$6&lt;=month_of_report,(SUMIF(Cards_Selection,$C262,TB_Balance_09)-SUMIF(Cards_Selection,$C262,TB_Balance_12)),0)</f>
        <v>0</v>
      </c>
      <c r="AJ262" s="602"/>
      <c r="AL262" s="601"/>
      <c r="AM262" s="882">
        <f>P262</f>
        <v>0</v>
      </c>
      <c r="AN262" s="9">
        <f>-IF(AN$6&lt;=month_of_report,SUMIF(Cards_Selection,$C262,TB_Balance_12_Nis),0)</f>
        <v>0</v>
      </c>
      <c r="AO262" s="602"/>
      <c r="AR262" s="601" t="str">
        <f t="shared" si="1203"/>
        <v/>
      </c>
      <c r="AS262">
        <f t="shared" si="1173"/>
        <v>16210019802</v>
      </c>
      <c r="AT262" s="602" t="str">
        <f t="shared" si="1345"/>
        <v>Non cash expenses</v>
      </c>
      <c r="AU262" t="str">
        <f t="shared" si="1174"/>
        <v/>
      </c>
      <c r="AV262" t="str">
        <f t="shared" si="1175"/>
        <v>Non cash expense - Amortization of the intangibles</v>
      </c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02"/>
      <c r="BS262" s="615">
        <f t="shared" si="1436"/>
        <v>0</v>
      </c>
      <c r="BT262" s="9">
        <f t="shared" si="1436"/>
        <v>0</v>
      </c>
      <c r="BU262" s="9">
        <f t="shared" si="1437"/>
        <v>0</v>
      </c>
      <c r="BV262" s="9">
        <f t="shared" si="1436"/>
        <v>0</v>
      </c>
      <c r="BW262" s="9">
        <f t="shared" si="1437"/>
        <v>0</v>
      </c>
      <c r="BX262" s="9">
        <f t="shared" si="1436"/>
        <v>0</v>
      </c>
      <c r="BY262" s="9">
        <f t="shared" si="1437"/>
        <v>0</v>
      </c>
      <c r="BZ262" s="9">
        <f t="shared" si="1436"/>
        <v>0</v>
      </c>
      <c r="CA262" s="9">
        <f t="shared" si="1437"/>
        <v>0</v>
      </c>
      <c r="CB262" s="9">
        <f t="shared" si="1436"/>
        <v>0</v>
      </c>
      <c r="CC262" s="9">
        <f t="shared" si="1437"/>
        <v>0</v>
      </c>
      <c r="CD262" s="9">
        <f t="shared" si="1436"/>
        <v>0</v>
      </c>
      <c r="CE262" s="9">
        <f t="shared" si="1437"/>
        <v>0</v>
      </c>
      <c r="CF262" s="9">
        <f t="shared" si="1436"/>
        <v>0</v>
      </c>
      <c r="CG262" s="9">
        <f t="shared" si="1437"/>
        <v>0</v>
      </c>
      <c r="CH262" s="9">
        <f t="shared" si="1436"/>
        <v>0</v>
      </c>
      <c r="CI262" s="9">
        <f t="shared" si="1437"/>
        <v>0</v>
      </c>
      <c r="CJ262" s="9">
        <f t="shared" si="1436"/>
        <v>0</v>
      </c>
      <c r="CK262" s="9">
        <f t="shared" si="1437"/>
        <v>0</v>
      </c>
      <c r="CL262" s="9">
        <f t="shared" si="1436"/>
        <v>0</v>
      </c>
      <c r="CM262" s="9">
        <f t="shared" si="1437"/>
        <v>0</v>
      </c>
      <c r="CN262" s="9">
        <f t="shared" si="1436"/>
        <v>0</v>
      </c>
      <c r="CO262" s="616">
        <f t="shared" si="1437"/>
        <v>0</v>
      </c>
      <c r="CQ262" s="601"/>
      <c r="CR262">
        <f t="shared" si="1136"/>
        <v>16210019802</v>
      </c>
      <c r="CS262" s="602" t="str">
        <f t="shared" si="1438"/>
        <v>Non cash expenses</v>
      </c>
      <c r="CT262" t="str">
        <f t="shared" si="1137"/>
        <v/>
      </c>
      <c r="CU262" t="str">
        <f t="shared" si="1138"/>
        <v>Non cash expense - Amortization of the intangibles</v>
      </c>
      <c r="CW262" s="9">
        <f t="shared" si="1439"/>
        <v>0</v>
      </c>
      <c r="CX262" s="9">
        <f t="shared" si="1439"/>
        <v>0</v>
      </c>
      <c r="CY262" s="9">
        <f>IF(CY$6&lt;=month_of_report,(IFERROR(INDEX($X$8:$AI$277,MATCH($CR262,$C$8:$C$277,0),MATCH(CY$6,$X$6:$AI$6,0)),0)),0)</f>
        <v>0</v>
      </c>
      <c r="CZ262" s="9">
        <f t="shared" si="1440"/>
        <v>0</v>
      </c>
      <c r="DA262" s="9">
        <f t="shared" si="1440"/>
        <v>0</v>
      </c>
      <c r="DB262" s="9">
        <f>IF(DB$6&lt;=month_of_report,(IFERROR(INDEX($X$8:$AI$277,MATCH($CR262,$C$8:$C$277,0),MATCH(DB$6,$X$6:$AI$6,0)),0)),0)</f>
        <v>0</v>
      </c>
      <c r="DC262" s="9">
        <f t="shared" si="1441"/>
        <v>0</v>
      </c>
      <c r="DD262" s="9">
        <f t="shared" si="1441"/>
        <v>0</v>
      </c>
      <c r="DE262" s="9">
        <f>IF(DE$6&lt;=month_of_report,(IFERROR(INDEX($X$8:$AI$277,MATCH($CR262,$C$8:$C$277,0),MATCH(DE$6,$X$6:$AI$6,0)),0)),0)</f>
        <v>0</v>
      </c>
      <c r="DF262" s="9">
        <f t="shared" si="1442"/>
        <v>0</v>
      </c>
      <c r="DG262" s="9">
        <f t="shared" si="1443"/>
        <v>0</v>
      </c>
      <c r="DH262" s="9">
        <f t="shared" si="1444"/>
        <v>0</v>
      </c>
      <c r="DI262" s="9">
        <f t="shared" si="1445"/>
        <v>0</v>
      </c>
      <c r="DJ262" s="9">
        <f t="shared" si="1445"/>
        <v>0</v>
      </c>
      <c r="DK262" s="9">
        <f>IF(DK$6&lt;=month_of_report,(IFERROR(INDEX($X$8:$AI$277,MATCH($CR262,$C$8:$C$277,0),MATCH(DK$6,$X$6:$AI$6,0)),0)),0)</f>
        <v>0</v>
      </c>
      <c r="DL262" s="9">
        <f t="shared" si="1446"/>
        <v>0</v>
      </c>
      <c r="DM262" s="9">
        <f t="shared" si="1446"/>
        <v>0</v>
      </c>
      <c r="DN262" s="9">
        <f>IF(DN$6&lt;=month_of_report,(IFERROR(INDEX($X$8:$AI$277,MATCH($CR262,$C$8:$C$277,0),MATCH(DN$6,$X$6:$AI$6,0)),0)),0)</f>
        <v>0</v>
      </c>
      <c r="DO262" s="9">
        <f t="shared" si="1447"/>
        <v>0</v>
      </c>
      <c r="DP262" s="9">
        <f t="shared" si="1447"/>
        <v>0</v>
      </c>
      <c r="DQ262" s="9">
        <f>IF(DQ$6&lt;=month_of_report,(IFERROR(INDEX($X$8:$AI$277,MATCH($CR262,$C$8:$C$277,0),MATCH(DQ$6,$X$6:$AI$6,0)),0)),0)</f>
        <v>0</v>
      </c>
      <c r="DR262" s="9">
        <f t="shared" si="1448"/>
        <v>0</v>
      </c>
      <c r="DS262" s="9">
        <f t="shared" si="1449"/>
        <v>0</v>
      </c>
      <c r="DT262" s="9">
        <f t="shared" si="1450"/>
        <v>0</v>
      </c>
      <c r="DU262" s="9">
        <f t="shared" si="1451"/>
        <v>0</v>
      </c>
      <c r="DV262" s="9">
        <f t="shared" si="1451"/>
        <v>0</v>
      </c>
      <c r="DW262" s="9">
        <f>IF(DW$6&lt;=month_of_report,(IFERROR(INDEX($X$8:$AI$277,MATCH($CR262,$C$8:$C$277,0),MATCH(DW$6,$X$6:$AI$6,0)),0)),0)</f>
        <v>0</v>
      </c>
      <c r="DX262" s="9">
        <f t="shared" si="1452"/>
        <v>0</v>
      </c>
      <c r="DY262" s="9">
        <f t="shared" si="1452"/>
        <v>0</v>
      </c>
      <c r="DZ262" s="9">
        <f>IF(DZ$6&lt;=month_of_report,(IFERROR(INDEX($X$8:$AI$277,MATCH($CR262,$C$8:$C$277,0),MATCH(DZ$6,$X$6:$AI$6,0)),0)),0)</f>
        <v>0</v>
      </c>
      <c r="EA262" s="9">
        <f t="shared" si="1453"/>
        <v>0</v>
      </c>
      <c r="EB262" s="9">
        <f t="shared" si="1453"/>
        <v>0</v>
      </c>
      <c r="EC262" s="9">
        <f>IF(EC$6&lt;=month_of_report,(IFERROR(INDEX($X$8:$AI$277,MATCH($CR262,$C$8:$C$277,0),MATCH(EC$6,$X$6:$AI$6,0)),0)),0)</f>
        <v>0</v>
      </c>
      <c r="ED262" s="9">
        <f t="shared" si="1454"/>
        <v>0</v>
      </c>
      <c r="EE262" s="9">
        <f t="shared" si="1455"/>
        <v>0</v>
      </c>
      <c r="EF262" s="9">
        <f t="shared" si="1456"/>
        <v>0</v>
      </c>
      <c r="EG262" s="9">
        <f t="shared" si="1457"/>
        <v>0</v>
      </c>
      <c r="EH262" s="9">
        <f t="shared" si="1457"/>
        <v>0</v>
      </c>
      <c r="EI262" s="9">
        <f>IF(EI$6&lt;=month_of_report,(IFERROR(INDEX($X$8:$AI$277,MATCH($CR262,$C$8:$C$277,0),MATCH(EI$6,$X$6:$AI$6,0)),0)),0)</f>
        <v>0</v>
      </c>
      <c r="EJ262" s="9">
        <f t="shared" si="1458"/>
        <v>0</v>
      </c>
      <c r="EK262" s="9">
        <f t="shared" si="1458"/>
        <v>0</v>
      </c>
      <c r="EL262" s="9">
        <f>IF(EL$6&lt;=month_of_report,(IFERROR(INDEX($X$8:$AI$277,MATCH($CR262,$C$8:$C$277,0),MATCH(EL$6,$X$6:$AI$6,0)),0)),0)</f>
        <v>0</v>
      </c>
      <c r="EM262" s="9">
        <f t="shared" si="1459"/>
        <v>0</v>
      </c>
      <c r="EN262" s="9">
        <f t="shared" si="1459"/>
        <v>0</v>
      </c>
      <c r="EO262" s="9">
        <f>IF(EO$6&lt;=month_of_report,(IFERROR(INDEX($X$8:$AI$277,MATCH($CR262,$C$8:$C$277,0),MATCH(EO$6,$X$6:$AI$6,0)),0)),0)</f>
        <v>0</v>
      </c>
      <c r="EP262" s="9">
        <f t="shared" si="1460"/>
        <v>0</v>
      </c>
      <c r="EQ262" s="9">
        <f t="shared" si="1461"/>
        <v>0</v>
      </c>
      <c r="ER262" s="9">
        <f t="shared" si="1462"/>
        <v>0</v>
      </c>
      <c r="ES262" s="602"/>
    </row>
    <row r="263" spans="2:149" hidden="1" x14ac:dyDescent="0.25">
      <c r="B263" s="601"/>
      <c r="C263" s="23">
        <v>16210019803</v>
      </c>
      <c r="D263" s="602" t="str">
        <f t="shared" si="1202"/>
        <v>Non cash expenses</v>
      </c>
      <c r="F263" t="str">
        <f>IFERROR(INDEX(Index_Card_name,MATCH($C263,Index_card_code,0)),"")</f>
        <v>Non cash expense - Proceeds from sales of fixed assets</v>
      </c>
      <c r="H263" s="9">
        <f>INDEX($X263:$AI263,,MATCH($H$6,$X$6:$AI$6,0))</f>
        <v>0</v>
      </c>
      <c r="I263" s="9">
        <f ca="1">SUMIF(Cards_selection_BPL,$C263,INDIRECT(Index!$P$16))</f>
        <v>0</v>
      </c>
      <c r="J263" s="120">
        <f ca="1">-H263+I263</f>
        <v>0</v>
      </c>
      <c r="L263" s="9">
        <f>IF(LEFT($L$6,2)="Q1",SUMIFS($X263:$Z263,$X$6:$Z$6,"&lt;="&amp;month_of_report),IF(LEFT($L$6,2)="Q2",SUMIFS($AA263:$AC263,$AA$6:$AC$6,"&lt;="&amp;month_of_report),IF(LEFT($L$6,2)="Q3",SUMIFS($AD263:$AF263,$AD$6:$AF$6,"&lt;="&amp;month_of_report),IF(LEFT($L$6,2)="Q4",SUMIFS($AG263:$AI263,$AG$6:$AI$6,"&lt;="&amp;month_of_report),0))))</f>
        <v>0</v>
      </c>
      <c r="M263" s="9">
        <f ca="1">IF(LEFT($L$6,2)="Q1",SUMIF(Cards_selection_BPL,$C263,INDIRECT(Index!$Q$16)),IF(LEFT($L$6,2)="Q2",SUMIF(Cards_selection_BPL,$C263,INDIRECT(Index!$Q$16))-SUMIF(Cards_selection_BPL,$C263,Balance_bplm_03),IF(LEFT($L$6,2)="Q3",SUMIF(Cards_selection_BPL,$C263,INDIRECT(Index!$Q$16))-SUMIF(Cards_selection_BPL,$C263,Balance_bplm_06),IF(LEFT($L$6,2)="Q4",SUMIF(Cards_selection_BPL,$C263,INDIRECT(Index!$Q$16))-SUMIF(Cards_selection_BPL,$C263,Balance_bplm_09),0))))</f>
        <v>0</v>
      </c>
      <c r="N263" s="120">
        <f ca="1">-L263+M263</f>
        <v>0</v>
      </c>
      <c r="P263" s="9">
        <f t="shared" si="1433"/>
        <v>0</v>
      </c>
      <c r="Q263" s="9">
        <f ca="1">SUMIF(Cards_selection_BPL,$C263,INDIRECT(Index!$Q$16))</f>
        <v>0</v>
      </c>
      <c r="R263" s="120">
        <f ca="1">-P263+Q263</f>
        <v>0</v>
      </c>
      <c r="S263" s="602"/>
      <c r="U263" s="601"/>
      <c r="V263" s="64"/>
      <c r="W263" s="64"/>
      <c r="X263" s="9">
        <f>IF(X$6&lt;=month_of_report,(-SUMIF(Cards_Selection,$C263,TB_Balance_01)),0)</f>
        <v>0</v>
      </c>
      <c r="Y263" s="9">
        <f>IF(Y$6&lt;=month_of_report,(SUMIF(Cards_Selection,$C263,TB_Balance_01)-SUMIF(Cards_Selection,$C263,TB_Balance_02)),0)</f>
        <v>0</v>
      </c>
      <c r="Z263" s="9">
        <f>IF(Z$6&lt;=month_of_report,(SUMIF(Cards_Selection,$C263,TB_Balance_02)-SUMIF(Cards_Selection,$C263,TB_Balance_03)),0)</f>
        <v>0</v>
      </c>
      <c r="AA263" s="9"/>
      <c r="AB263" s="9">
        <f>IF(AB$6&lt;=month_of_report,(SUMIF(Cards_Selection,$C263,TB_Balance_04)-SUMIF(Cards_Selection,$C263,TB_Balance_05)),0)</f>
        <v>0</v>
      </c>
      <c r="AC263" s="9">
        <f>IF(AC$6&lt;=month_of_report,(SUMIF(Cards_Selection,$C263,TB_Balance_03)-SUMIF(Cards_Selection,$C263,TB_Balance_06)),0)</f>
        <v>0</v>
      </c>
      <c r="AD263" s="9"/>
      <c r="AE263" s="9">
        <f>IF(AE$6&lt;=month_of_report,(SUMIF(Cards_Selection,$C263,TB_Balance_07)-SUMIF(Cards_Selection,$C263,TB_Balance_08)),0)</f>
        <v>0</v>
      </c>
      <c r="AF263" s="830">
        <f>IF(AF$6&lt;=month_of_report,(SUMIF(Cards_Selection,$C263,TB_Balance_06)-SUMIF(Cards_Selection,$C263,TB_Balance_09)),0)</f>
        <v>0</v>
      </c>
      <c r="AG263" s="9"/>
      <c r="AH263" s="9">
        <f>IF(AH$6&lt;=month_of_report,(SUMIF(Cards_Selection,$C263,TB_Balance_10)-SUMIF(Cards_Selection,$C263,TB_Balance_11)),0)</f>
        <v>0</v>
      </c>
      <c r="AI263" s="830">
        <f>IF(AI$6&lt;=month_of_report,(SUMIF(Cards_Selection,$C263,TB_Balance_09)-SUMIF(Cards_Selection,$C263,TB_Balance_12)),0)</f>
        <v>0</v>
      </c>
      <c r="AJ263" s="602"/>
      <c r="AL263" s="601"/>
      <c r="AM263" s="882">
        <f>P263</f>
        <v>0</v>
      </c>
      <c r="AN263" s="9">
        <f>-IF(AN$6&lt;=month_of_report,SUMIF(Cards_Selection,$C263,TB_Balance_12_Nis),0)</f>
        <v>0</v>
      </c>
      <c r="AO263" s="602"/>
      <c r="AR263" s="601" t="str">
        <f t="shared" si="1203"/>
        <v/>
      </c>
      <c r="AS263">
        <f t="shared" si="1173"/>
        <v>16210019803</v>
      </c>
      <c r="AT263" s="602" t="str">
        <f t="shared" si="1345"/>
        <v>Non cash expenses</v>
      </c>
      <c r="AU263" t="str">
        <f t="shared" si="1174"/>
        <v/>
      </c>
      <c r="AV263" t="str">
        <f t="shared" si="1175"/>
        <v>Non cash expense - Proceeds from sales of fixed assets</v>
      </c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02"/>
      <c r="BS263" s="615">
        <f t="shared" si="1436"/>
        <v>0</v>
      </c>
      <c r="BT263" s="9">
        <f t="shared" si="1436"/>
        <v>0</v>
      </c>
      <c r="BU263" s="9">
        <f t="shared" si="1437"/>
        <v>0</v>
      </c>
      <c r="BV263" s="9">
        <f t="shared" si="1436"/>
        <v>0</v>
      </c>
      <c r="BW263" s="9">
        <f t="shared" si="1437"/>
        <v>0</v>
      </c>
      <c r="BX263" s="9">
        <f t="shared" si="1436"/>
        <v>0</v>
      </c>
      <c r="BY263" s="9">
        <f t="shared" si="1437"/>
        <v>0</v>
      </c>
      <c r="BZ263" s="9">
        <f t="shared" si="1436"/>
        <v>0</v>
      </c>
      <c r="CA263" s="9">
        <f t="shared" si="1437"/>
        <v>0</v>
      </c>
      <c r="CB263" s="9">
        <f t="shared" si="1436"/>
        <v>0</v>
      </c>
      <c r="CC263" s="9">
        <f t="shared" si="1437"/>
        <v>0</v>
      </c>
      <c r="CD263" s="9">
        <f t="shared" si="1436"/>
        <v>0</v>
      </c>
      <c r="CE263" s="9">
        <f t="shared" si="1437"/>
        <v>0</v>
      </c>
      <c r="CF263" s="9">
        <f t="shared" si="1436"/>
        <v>0</v>
      </c>
      <c r="CG263" s="9">
        <f t="shared" si="1437"/>
        <v>0</v>
      </c>
      <c r="CH263" s="9">
        <f t="shared" si="1436"/>
        <v>0</v>
      </c>
      <c r="CI263" s="9">
        <f t="shared" si="1437"/>
        <v>0</v>
      </c>
      <c r="CJ263" s="9">
        <f t="shared" si="1436"/>
        <v>0</v>
      </c>
      <c r="CK263" s="9">
        <f t="shared" si="1437"/>
        <v>0</v>
      </c>
      <c r="CL263" s="9">
        <f t="shared" si="1436"/>
        <v>0</v>
      </c>
      <c r="CM263" s="9">
        <f t="shared" si="1437"/>
        <v>0</v>
      </c>
      <c r="CN263" s="9">
        <f t="shared" si="1436"/>
        <v>0</v>
      </c>
      <c r="CO263" s="616">
        <f t="shared" si="1437"/>
        <v>0</v>
      </c>
      <c r="CQ263" s="601"/>
      <c r="CR263">
        <f t="shared" si="1136"/>
        <v>16210019803</v>
      </c>
      <c r="CS263" s="602" t="str">
        <f t="shared" si="1438"/>
        <v>Non cash expenses</v>
      </c>
      <c r="CT263" t="str">
        <f t="shared" si="1137"/>
        <v/>
      </c>
      <c r="CU263" t="str">
        <f t="shared" si="1138"/>
        <v>Non cash expense - Proceeds from sales of fixed assets</v>
      </c>
      <c r="CW263" s="9">
        <f t="shared" si="1439"/>
        <v>0</v>
      </c>
      <c r="CX263" s="9">
        <f t="shared" si="1439"/>
        <v>0</v>
      </c>
      <c r="CY263" s="9">
        <f>IF(CY$6&lt;=month_of_report,(IFERROR(INDEX($X$8:$AI$277,MATCH($CR263,$C$8:$C$277,0),MATCH(CY$6,$X$6:$AI$6,0)),0)),0)</f>
        <v>0</v>
      </c>
      <c r="CZ263" s="9">
        <f t="shared" si="1440"/>
        <v>0</v>
      </c>
      <c r="DA263" s="9">
        <f t="shared" si="1440"/>
        <v>0</v>
      </c>
      <c r="DB263" s="9">
        <f>IF(DB$6&lt;=month_of_report,(IFERROR(INDEX($X$8:$AI$277,MATCH($CR263,$C$8:$C$277,0),MATCH(DB$6,$X$6:$AI$6,0)),0)),0)</f>
        <v>0</v>
      </c>
      <c r="DC263" s="9">
        <f t="shared" si="1441"/>
        <v>0</v>
      </c>
      <c r="DD263" s="9">
        <f t="shared" si="1441"/>
        <v>0</v>
      </c>
      <c r="DE263" s="9">
        <f>IF(DE$6&lt;=month_of_report,(IFERROR(INDEX($X$8:$AI$277,MATCH($CR263,$C$8:$C$277,0),MATCH(DE$6,$X$6:$AI$6,0)),0)),0)</f>
        <v>0</v>
      </c>
      <c r="DF263" s="9">
        <f t="shared" si="1442"/>
        <v>0</v>
      </c>
      <c r="DG263" s="9">
        <f t="shared" si="1443"/>
        <v>0</v>
      </c>
      <c r="DH263" s="9">
        <f t="shared" si="1444"/>
        <v>0</v>
      </c>
      <c r="DI263" s="9">
        <f t="shared" si="1445"/>
        <v>0</v>
      </c>
      <c r="DJ263" s="9">
        <f t="shared" si="1445"/>
        <v>0</v>
      </c>
      <c r="DK263" s="9">
        <f>IF(DK$6&lt;=month_of_report,(IFERROR(INDEX($X$8:$AI$277,MATCH($CR263,$C$8:$C$277,0),MATCH(DK$6,$X$6:$AI$6,0)),0)),0)</f>
        <v>0</v>
      </c>
      <c r="DL263" s="9">
        <f t="shared" si="1446"/>
        <v>0</v>
      </c>
      <c r="DM263" s="9">
        <f t="shared" si="1446"/>
        <v>0</v>
      </c>
      <c r="DN263" s="9">
        <f>IF(DN$6&lt;=month_of_report,(IFERROR(INDEX($X$8:$AI$277,MATCH($CR263,$C$8:$C$277,0),MATCH(DN$6,$X$6:$AI$6,0)),0)),0)</f>
        <v>0</v>
      </c>
      <c r="DO263" s="9">
        <f t="shared" si="1447"/>
        <v>0</v>
      </c>
      <c r="DP263" s="9">
        <f t="shared" si="1447"/>
        <v>0</v>
      </c>
      <c r="DQ263" s="9">
        <f>IF(DQ$6&lt;=month_of_report,(IFERROR(INDEX($X$8:$AI$277,MATCH($CR263,$C$8:$C$277,0),MATCH(DQ$6,$X$6:$AI$6,0)),0)),0)</f>
        <v>0</v>
      </c>
      <c r="DR263" s="9">
        <f t="shared" si="1448"/>
        <v>0</v>
      </c>
      <c r="DS263" s="9">
        <f t="shared" si="1449"/>
        <v>0</v>
      </c>
      <c r="DT263" s="9">
        <f t="shared" si="1450"/>
        <v>0</v>
      </c>
      <c r="DU263" s="9">
        <f t="shared" si="1451"/>
        <v>0</v>
      </c>
      <c r="DV263" s="9">
        <f t="shared" si="1451"/>
        <v>0</v>
      </c>
      <c r="DW263" s="9">
        <f>IF(DW$6&lt;=month_of_report,(IFERROR(INDEX($X$8:$AI$277,MATCH($CR263,$C$8:$C$277,0),MATCH(DW$6,$X$6:$AI$6,0)),0)),0)</f>
        <v>0</v>
      </c>
      <c r="DX263" s="9">
        <f t="shared" si="1452"/>
        <v>0</v>
      </c>
      <c r="DY263" s="9">
        <f t="shared" si="1452"/>
        <v>0</v>
      </c>
      <c r="DZ263" s="9">
        <f>IF(DZ$6&lt;=month_of_report,(IFERROR(INDEX($X$8:$AI$277,MATCH($CR263,$C$8:$C$277,0),MATCH(DZ$6,$X$6:$AI$6,0)),0)),0)</f>
        <v>0</v>
      </c>
      <c r="EA263" s="9">
        <f t="shared" si="1453"/>
        <v>0</v>
      </c>
      <c r="EB263" s="9">
        <f t="shared" si="1453"/>
        <v>0</v>
      </c>
      <c r="EC263" s="9">
        <f>IF(EC$6&lt;=month_of_report,(IFERROR(INDEX($X$8:$AI$277,MATCH($CR263,$C$8:$C$277,0),MATCH(EC$6,$X$6:$AI$6,0)),0)),0)</f>
        <v>0</v>
      </c>
      <c r="ED263" s="9">
        <f t="shared" si="1454"/>
        <v>0</v>
      </c>
      <c r="EE263" s="9">
        <f t="shared" si="1455"/>
        <v>0</v>
      </c>
      <c r="EF263" s="9">
        <f t="shared" si="1456"/>
        <v>0</v>
      </c>
      <c r="EG263" s="9">
        <f t="shared" si="1457"/>
        <v>0</v>
      </c>
      <c r="EH263" s="9">
        <f t="shared" si="1457"/>
        <v>0</v>
      </c>
      <c r="EI263" s="9">
        <f>IF(EI$6&lt;=month_of_report,(IFERROR(INDEX($X$8:$AI$277,MATCH($CR263,$C$8:$C$277,0),MATCH(EI$6,$X$6:$AI$6,0)),0)),0)</f>
        <v>0</v>
      </c>
      <c r="EJ263" s="9">
        <f t="shared" si="1458"/>
        <v>0</v>
      </c>
      <c r="EK263" s="9">
        <f t="shared" si="1458"/>
        <v>0</v>
      </c>
      <c r="EL263" s="9">
        <f>IF(EL$6&lt;=month_of_report,(IFERROR(INDEX($X$8:$AI$277,MATCH($CR263,$C$8:$C$277,0),MATCH(EL$6,$X$6:$AI$6,0)),0)),0)</f>
        <v>0</v>
      </c>
      <c r="EM263" s="9">
        <f t="shared" si="1459"/>
        <v>0</v>
      </c>
      <c r="EN263" s="9">
        <f t="shared" si="1459"/>
        <v>0</v>
      </c>
      <c r="EO263" s="9">
        <f>IF(EO$6&lt;=month_of_report,(IFERROR(INDEX($X$8:$AI$277,MATCH($CR263,$C$8:$C$277,0),MATCH(EO$6,$X$6:$AI$6,0)),0)),0)</f>
        <v>0</v>
      </c>
      <c r="EP263" s="9">
        <f t="shared" si="1460"/>
        <v>0</v>
      </c>
      <c r="EQ263" s="9">
        <f t="shared" si="1461"/>
        <v>0</v>
      </c>
      <c r="ER263" s="9">
        <f t="shared" si="1462"/>
        <v>0</v>
      </c>
      <c r="ES263" s="602"/>
    </row>
    <row r="264" spans="2:149" x14ac:dyDescent="0.25">
      <c r="B264" s="601"/>
      <c r="C264" s="23">
        <v>16210019804</v>
      </c>
      <c r="D264" s="602" t="str">
        <f t="shared" si="1202"/>
        <v>Non cash expenses</v>
      </c>
      <c r="F264" t="str">
        <f>IFERROR(INDEX(Index_Card_name,MATCH($C264,Index_card_code,0)),"")</f>
        <v>Non cash expenses. - Net interest income (expense)</v>
      </c>
      <c r="H264" s="9">
        <f t="shared" si="1432"/>
        <v>-1015.6299999999999</v>
      </c>
      <c r="I264" s="9">
        <f ca="1">SUMIF(Cards_selection_BPL,$C264,INDIRECT(Index!$P$16))</f>
        <v>0</v>
      </c>
      <c r="J264" s="120">
        <f ca="1">-H264+I264</f>
        <v>1015.6299999999999</v>
      </c>
      <c r="L264" s="9">
        <f>IF(LEFT($L$6,2)="Q1",SUMIFS($X264:$Z264,$X$6:$Z$6,"&lt;="&amp;month_of_report),IF(LEFT($L$6,2)="Q2",SUMIFS($AA264:$AC264,$AA$6:$AC$6,"&lt;="&amp;month_of_report),IF(LEFT($L$6,2)="Q3",SUMIFS($AD264:$AF264,$AD$6:$AF$6,"&lt;="&amp;month_of_report),IF(LEFT($L$6,2)="Q4",SUMIFS($AG264:$AI264,$AG$6:$AI$6,"&lt;="&amp;month_of_report),0))))</f>
        <v>-1015.6299999999999</v>
      </c>
      <c r="M264" s="9">
        <f ca="1">IF(LEFT($L$6,2)="Q1",SUMIF(Cards_selection_BPL,$C264,INDIRECT(Index!$Q$16)),IF(LEFT($L$6,2)="Q2",SUMIF(Cards_selection_BPL,$C264,INDIRECT(Index!$Q$16))-SUMIF(Cards_selection_BPL,$C264,Balance_bplm_03),IF(LEFT($L$6,2)="Q3",SUMIF(Cards_selection_BPL,$C264,INDIRECT(Index!$Q$16))-SUMIF(Cards_selection_BPL,$C264,Balance_bplm_06),IF(LEFT($L$6,2)="Q4",SUMIF(Cards_selection_BPL,$C264,INDIRECT(Index!$Q$16))-SUMIF(Cards_selection_BPL,$C264,Balance_bplm_09),0))))</f>
        <v>0</v>
      </c>
      <c r="N264" s="120">
        <f ca="1">-L264+M264</f>
        <v>1015.6299999999999</v>
      </c>
      <c r="P264" s="9">
        <f t="shared" si="1433"/>
        <v>-1015.6299999999999</v>
      </c>
      <c r="Q264" s="9">
        <f ca="1">SUMIF(Cards_selection_BPL,$C264,INDIRECT(Index!$Q$16))</f>
        <v>0</v>
      </c>
      <c r="R264" s="120">
        <f ca="1">-P264+Q264</f>
        <v>1015.6299999999999</v>
      </c>
      <c r="S264" s="602"/>
      <c r="U264" s="601"/>
      <c r="V264" s="64">
        <v>-323.51000000000005</v>
      </c>
      <c r="W264" s="64"/>
      <c r="X264" s="9">
        <f>IF(X$6&lt;=month_of_report,(-SUMIF(Cards_Selection,$C264,TB_Balance_01)),0)</f>
        <v>0</v>
      </c>
      <c r="Y264" s="9">
        <f>IF(Y$6&lt;=month_of_report,(SUMIF(Cards_Selection,$C264,TB_Balance_01)-SUMIF(Cards_Selection,$C264,TB_Balance_02)),0)</f>
        <v>0</v>
      </c>
      <c r="Z264" s="9">
        <f>IF(Z$6&lt;=month_of_report,(SUMIF(Cards_Selection,$C264,TB_Balance_02)-SUMIF(Cards_Selection,$C264,TB_Balance_03)),0)</f>
        <v>0</v>
      </c>
      <c r="AA264" s="9"/>
      <c r="AB264" s="9">
        <f>IF(AB$6&lt;=month_of_report,(SUMIF(Cards_Selection,$C264,TB_Balance_04)-SUMIF(Cards_Selection,$C264,TB_Balance_05)),0)</f>
        <v>0</v>
      </c>
      <c r="AC264" s="9">
        <f>IF(AC$6&lt;=month_of_report,(SUMIF(Cards_Selection,$C264,TB_Balance_03)-SUMIF(Cards_Selection,$C264,TB_Balance_06)),0)</f>
        <v>0</v>
      </c>
      <c r="AD264" s="9"/>
      <c r="AE264" s="9">
        <f>IF(AE$6&lt;=month_of_report,(SUMIF(Cards_Selection,$C264,TB_Balance_07)-SUMIF(Cards_Selection,$C264,TB_Balance_08)),0)</f>
        <v>0</v>
      </c>
      <c r="AF264" s="830">
        <f>IF(AF$6&lt;=month_of_report,(SUMIF(Cards_Selection,$C264,TB_Balance_06)-SUMIF(Cards_Selection,$C264,TB_Balance_09)),0)</f>
        <v>0</v>
      </c>
      <c r="AG264" s="9"/>
      <c r="AH264" s="9">
        <f>IF(AH$6&lt;=month_of_report,(SUMIF(Cards_Selection,$C264,TB_Balance_10)-SUMIF(Cards_Selection,$C264,TB_Balance_11)),0)</f>
        <v>0</v>
      </c>
      <c r="AI264" s="830">
        <f>IF(AI$6&lt;=month_of_report,(SUMIF(Cards_Selection,$C264,TB_Balance_09)-SUMIF(Cards_Selection,$C264,TB_Balance_12)),0)</f>
        <v>-1015.6299999999999</v>
      </c>
      <c r="AJ264" s="602"/>
      <c r="AL264" s="601"/>
      <c r="AM264" s="882">
        <f>P264</f>
        <v>-1015.6299999999999</v>
      </c>
      <c r="AN264" s="9">
        <f>-IF(AN$6&lt;=month_of_report,SUMIF(Cards_Selection,$C264,TB_Balance_12_Nis),0)</f>
        <v>-3590.3799999999997</v>
      </c>
      <c r="AO264" s="602"/>
      <c r="AR264" s="601" t="str">
        <f t="shared" ref="AR264:AR265" si="1463">IF(B264="","",B264)</f>
        <v/>
      </c>
      <c r="AS264">
        <f t="shared" ref="AS264:AS265" si="1464">IF(C264="","",C264)</f>
        <v>16210019804</v>
      </c>
      <c r="AT264" s="602" t="str">
        <f t="shared" si="1345"/>
        <v>Non cash expenses</v>
      </c>
      <c r="AU264" t="str">
        <f t="shared" ref="AU264:AU265" si="1465">IF(E264="","",E264)</f>
        <v/>
      </c>
      <c r="AV264" t="str">
        <f t="shared" ref="AV264:AV265" si="1466">IF(F264="","",F264)</f>
        <v>Non cash expenses. - Net interest income (expense)</v>
      </c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02"/>
      <c r="BS264" s="615">
        <f t="shared" si="1436"/>
        <v>0</v>
      </c>
      <c r="BT264" s="9">
        <f t="shared" si="1436"/>
        <v>0</v>
      </c>
      <c r="BU264" s="9">
        <f t="shared" ref="BU264:BU265" si="1467">SUM(BS264:BT264)</f>
        <v>0</v>
      </c>
      <c r="BV264" s="9">
        <f t="shared" si="1436"/>
        <v>0</v>
      </c>
      <c r="BW264" s="9">
        <f t="shared" ref="BW264:BW265" si="1468">SUM(BU264:BV264)</f>
        <v>0</v>
      </c>
      <c r="BX264" s="9">
        <f t="shared" si="1436"/>
        <v>0</v>
      </c>
      <c r="BY264" s="9">
        <f t="shared" ref="BY264:BY265" si="1469">SUM(BW264:BX264)</f>
        <v>0</v>
      </c>
      <c r="BZ264" s="9">
        <f t="shared" si="1436"/>
        <v>0</v>
      </c>
      <c r="CA264" s="9">
        <f t="shared" ref="CA264:CA265" si="1470">SUM(BY264:BZ264)</f>
        <v>0</v>
      </c>
      <c r="CB264" s="9">
        <f t="shared" si="1436"/>
        <v>0</v>
      </c>
      <c r="CC264" s="9">
        <f t="shared" ref="CC264:CC265" si="1471">SUM(CA264:CB264)</f>
        <v>0</v>
      </c>
      <c r="CD264" s="9">
        <f t="shared" si="1436"/>
        <v>0</v>
      </c>
      <c r="CE264" s="9">
        <f t="shared" ref="CE264:CE265" si="1472">SUM(CC264:CD264)</f>
        <v>0</v>
      </c>
      <c r="CF264" s="9">
        <f t="shared" si="1436"/>
        <v>0</v>
      </c>
      <c r="CG264" s="9">
        <f t="shared" ref="CG264:CG265" si="1473">SUM(CE264:CF264)</f>
        <v>0</v>
      </c>
      <c r="CH264" s="9">
        <f t="shared" si="1436"/>
        <v>0</v>
      </c>
      <c r="CI264" s="9">
        <f t="shared" ref="CI264:CI265" si="1474">SUM(CG264:CH264)</f>
        <v>0</v>
      </c>
      <c r="CJ264" s="9">
        <f t="shared" si="1436"/>
        <v>0</v>
      </c>
      <c r="CK264" s="9">
        <f t="shared" ref="CK264:CK265" si="1475">SUM(CI264:CJ264)</f>
        <v>0</v>
      </c>
      <c r="CL264" s="9">
        <f t="shared" si="1436"/>
        <v>0</v>
      </c>
      <c r="CM264" s="9">
        <f t="shared" ref="CM264:CM265" si="1476">SUM(CK264:CL264)</f>
        <v>0</v>
      </c>
      <c r="CN264" s="9">
        <f t="shared" si="1436"/>
        <v>0</v>
      </c>
      <c r="CO264" s="616">
        <f t="shared" ref="CO264:CO265" si="1477">SUM(CM264:CN264)</f>
        <v>0</v>
      </c>
      <c r="CQ264" s="601"/>
      <c r="CR264">
        <f t="shared" ref="CR264:CR265" si="1478">AS264</f>
        <v>16210019804</v>
      </c>
      <c r="CS264" s="602" t="str">
        <f t="shared" si="1438"/>
        <v>Non cash expenses</v>
      </c>
      <c r="CT264" t="str">
        <f t="shared" ref="CT264:CT265" si="1479">AU264</f>
        <v/>
      </c>
      <c r="CU264" t="str">
        <f t="shared" ref="CU264:CU265" si="1480">AV264</f>
        <v>Non cash expenses. - Net interest income (expense)</v>
      </c>
      <c r="CW264" s="9">
        <f t="shared" si="1439"/>
        <v>0</v>
      </c>
      <c r="CX264" s="9">
        <f t="shared" si="1439"/>
        <v>0</v>
      </c>
      <c r="CY264" s="9">
        <f>IF(CY$6&lt;=month_of_report,(IFERROR(INDEX($X$8:$AI$277,MATCH($CR264,$C$8:$C$277,0),MATCH(CY$6,$X$6:$AI$6,0)),0)),0)</f>
        <v>0</v>
      </c>
      <c r="CZ264" s="9">
        <f t="shared" si="1440"/>
        <v>0</v>
      </c>
      <c r="DA264" s="9">
        <f t="shared" si="1440"/>
        <v>0</v>
      </c>
      <c r="DB264" s="9">
        <f>IF(DB$6&lt;=month_of_report,(IFERROR(INDEX($X$8:$AI$277,MATCH($CR264,$C$8:$C$277,0),MATCH(DB$6,$X$6:$AI$6,0)),0)),0)</f>
        <v>0</v>
      </c>
      <c r="DC264" s="9">
        <f t="shared" si="1441"/>
        <v>0</v>
      </c>
      <c r="DD264" s="9">
        <f t="shared" si="1441"/>
        <v>0</v>
      </c>
      <c r="DE264" s="9">
        <f>IF(DE$6&lt;=month_of_report,(IFERROR(INDEX($X$8:$AI$277,MATCH($CR264,$C$8:$C$277,0),MATCH(DE$6,$X$6:$AI$6,0)),0)),0)</f>
        <v>0</v>
      </c>
      <c r="DF264" s="9">
        <f t="shared" ref="DF264:DF265" si="1481">SUM(DC264,CZ264,CW264)</f>
        <v>0</v>
      </c>
      <c r="DG264" s="9">
        <f t="shared" ref="DG264:DG265" si="1482">SUM(DD264,DA264,CX264)</f>
        <v>0</v>
      </c>
      <c r="DH264" s="9">
        <f t="shared" ref="DH264:DH265" si="1483">SUM(DE264,DB264,CY264)</f>
        <v>0</v>
      </c>
      <c r="DI264" s="9">
        <f t="shared" si="1445"/>
        <v>0</v>
      </c>
      <c r="DJ264" s="9">
        <f t="shared" si="1445"/>
        <v>0</v>
      </c>
      <c r="DK264" s="9">
        <f>IF(DK$6&lt;=month_of_report,(IFERROR(INDEX($X$8:$AI$277,MATCH($CR264,$C$8:$C$277,0),MATCH(DK$6,$X$6:$AI$6,0)),0)),0)</f>
        <v>0</v>
      </c>
      <c r="DL264" s="9">
        <f t="shared" si="1446"/>
        <v>0</v>
      </c>
      <c r="DM264" s="9">
        <f t="shared" si="1446"/>
        <v>0</v>
      </c>
      <c r="DN264" s="9">
        <f>IF(DN$6&lt;=month_of_report,(IFERROR(INDEX($X$8:$AI$277,MATCH($CR264,$C$8:$C$277,0),MATCH(DN$6,$X$6:$AI$6,0)),0)),0)</f>
        <v>0</v>
      </c>
      <c r="DO264" s="9">
        <f t="shared" si="1447"/>
        <v>0</v>
      </c>
      <c r="DP264" s="9">
        <f t="shared" si="1447"/>
        <v>0</v>
      </c>
      <c r="DQ264" s="9">
        <f>IF(DQ$6&lt;=month_of_report,(IFERROR(INDEX($X$8:$AI$277,MATCH($CR264,$C$8:$C$277,0),MATCH(DQ$6,$X$6:$AI$6,0)),0)),0)</f>
        <v>0</v>
      </c>
      <c r="DR264" s="9">
        <f t="shared" ref="DR264:DR265" si="1484">SUM(DO264,DL264,DI264)</f>
        <v>0</v>
      </c>
      <c r="DS264" s="9">
        <f t="shared" ref="DS264:DS265" si="1485">SUM(DP264,DM264,DJ264)</f>
        <v>0</v>
      </c>
      <c r="DT264" s="9">
        <f t="shared" ref="DT264:DT265" si="1486">SUM(DQ264,DN264,DK264)</f>
        <v>0</v>
      </c>
      <c r="DU264" s="9">
        <f t="shared" si="1451"/>
        <v>0</v>
      </c>
      <c r="DV264" s="9">
        <f t="shared" si="1451"/>
        <v>0</v>
      </c>
      <c r="DW264" s="9">
        <f>IF(DW$6&lt;=month_of_report,(IFERROR(INDEX($X$8:$AI$277,MATCH($CR264,$C$8:$C$277,0),MATCH(DW$6,$X$6:$AI$6,0)),0)),0)</f>
        <v>0</v>
      </c>
      <c r="DX264" s="9">
        <f t="shared" si="1452"/>
        <v>0</v>
      </c>
      <c r="DY264" s="9">
        <f t="shared" si="1452"/>
        <v>0</v>
      </c>
      <c r="DZ264" s="9">
        <f>IF(DZ$6&lt;=month_of_report,(IFERROR(INDEX($X$8:$AI$277,MATCH($CR264,$C$8:$C$277,0),MATCH(DZ$6,$X$6:$AI$6,0)),0)),0)</f>
        <v>0</v>
      </c>
      <c r="EA264" s="9">
        <f t="shared" si="1453"/>
        <v>0</v>
      </c>
      <c r="EB264" s="9">
        <f t="shared" si="1453"/>
        <v>0</v>
      </c>
      <c r="EC264" s="9">
        <f>IF(EC$6&lt;=month_of_report,(IFERROR(INDEX($X$8:$AI$277,MATCH($CR264,$C$8:$C$277,0),MATCH(EC$6,$X$6:$AI$6,0)),0)),0)</f>
        <v>0</v>
      </c>
      <c r="ED264" s="9">
        <f t="shared" ref="ED264:ED265" si="1487">SUM(EA264,DX264,DU264)</f>
        <v>0</v>
      </c>
      <c r="EE264" s="9">
        <f t="shared" ref="EE264:EE265" si="1488">SUM(EB264,DY264,DV264)</f>
        <v>0</v>
      </c>
      <c r="EF264" s="9">
        <f t="shared" ref="EF264:EF265" si="1489">SUM(EC264,DZ264,DW264)</f>
        <v>0</v>
      </c>
      <c r="EG264" s="9">
        <f t="shared" si="1457"/>
        <v>0</v>
      </c>
      <c r="EH264" s="9">
        <f t="shared" si="1457"/>
        <v>0</v>
      </c>
      <c r="EI264" s="9">
        <f>IF(EI$6&lt;=month_of_report,(IFERROR(INDEX($X$8:$AI$277,MATCH($CR264,$C$8:$C$277,0),MATCH(EI$6,$X$6:$AI$6,0)),0)),0)</f>
        <v>0</v>
      </c>
      <c r="EJ264" s="9">
        <f t="shared" si="1458"/>
        <v>0</v>
      </c>
      <c r="EK264" s="9">
        <f t="shared" si="1458"/>
        <v>0</v>
      </c>
      <c r="EL264" s="9">
        <f>IF(EL$6&lt;=month_of_report,(IFERROR(INDEX($X$8:$AI$277,MATCH($CR264,$C$8:$C$277,0),MATCH(EL$6,$X$6:$AI$6,0)),0)),0)</f>
        <v>0</v>
      </c>
      <c r="EM264" s="9">
        <f t="shared" si="1459"/>
        <v>0</v>
      </c>
      <c r="EN264" s="9">
        <f t="shared" si="1459"/>
        <v>-1015.6299999999999</v>
      </c>
      <c r="EO264" s="9">
        <f>IF(EO$6&lt;=month_of_report,(IFERROR(INDEX($X$8:$AI$277,MATCH($CR264,$C$8:$C$277,0),MATCH(EO$6,$X$6:$AI$6,0)),0)),0)</f>
        <v>-1015.6299999999999</v>
      </c>
      <c r="EP264" s="9">
        <f t="shared" ref="EP264:EP265" si="1490">SUM(EM264,EJ264,EG264)</f>
        <v>0</v>
      </c>
      <c r="EQ264" s="9">
        <f t="shared" ref="EQ264:EQ265" si="1491">SUM(EN264,EK264,EH264)</f>
        <v>-1015.6299999999999</v>
      </c>
      <c r="ER264" s="9">
        <f t="shared" ref="ER264:ER265" si="1492">SUM(EO264,EL264,EI264)</f>
        <v>-1015.6299999999999</v>
      </c>
      <c r="ES264" s="602"/>
    </row>
    <row r="265" spans="2:149" ht="15.75" thickBot="1" x14ac:dyDescent="0.3">
      <c r="B265" s="601"/>
      <c r="C265" s="23">
        <v>16210019805</v>
      </c>
      <c r="D265" s="602" t="str">
        <f t="shared" si="1202"/>
        <v>Non cash expenses</v>
      </c>
      <c r="F265" t="str">
        <f>IFERROR(INDEX(Index_Card_name,MATCH($C265,Index_card_code,0)),"")</f>
        <v>Non cash expenses. - Currency difference</v>
      </c>
      <c r="H265" s="9">
        <f>INDEX($X265:$AI265,,MATCH($H$6,$X$6:$AI$6,0))</f>
        <v>110473.78</v>
      </c>
      <c r="I265" s="9">
        <f ca="1">SUMIF(Cards_selection_BPL,$C265,INDIRECT(Index!$P$16))</f>
        <v>0</v>
      </c>
      <c r="J265" s="120">
        <f ca="1">-H265+I265</f>
        <v>-110473.78</v>
      </c>
      <c r="L265" s="9">
        <f>IF(LEFT($L$6,2)="Q1",SUMIFS($X265:$Z265,$X$6:$Z$6,"&lt;="&amp;month_of_report),IF(LEFT($L$6,2)="Q2",SUMIFS($AA265:$AC265,$AA$6:$AC$6,"&lt;="&amp;month_of_report),IF(LEFT($L$6,2)="Q3",SUMIFS($AD265:$AF265,$AD$6:$AF$6,"&lt;="&amp;month_of_report),IF(LEFT($L$6,2)="Q4",SUMIFS($AG265:$AI265,$AG$6:$AI$6,"&lt;="&amp;month_of_report),0))))</f>
        <v>110473.78</v>
      </c>
      <c r="M265" s="9">
        <f ca="1">IF(LEFT($L$6,2)="Q1",SUMIF(Cards_selection_BPL,$C265,INDIRECT(Index!$Q$16)),IF(LEFT($L$6,2)="Q2",SUMIF(Cards_selection_BPL,$C265,INDIRECT(Index!$Q$16))-SUMIF(Cards_selection_BPL,$C265,Balance_bplm_03),IF(LEFT($L$6,2)="Q3",SUMIF(Cards_selection_BPL,$C265,INDIRECT(Index!$Q$16))-SUMIF(Cards_selection_BPL,$C265,Balance_bplm_06),IF(LEFT($L$6,2)="Q4",SUMIF(Cards_selection_BPL,$C265,INDIRECT(Index!$Q$16))-SUMIF(Cards_selection_BPL,$C265,Balance_bplm_09),0))))</f>
        <v>0</v>
      </c>
      <c r="N265" s="120">
        <f ca="1">-L265+M265</f>
        <v>-110473.78</v>
      </c>
      <c r="P265" s="9">
        <f t="shared" si="1433"/>
        <v>110473.78</v>
      </c>
      <c r="Q265" s="9">
        <f ca="1">SUMIF(Cards_selection_BPL,$C265,INDIRECT(Index!$Q$16))</f>
        <v>0</v>
      </c>
      <c r="R265" s="120">
        <f ca="1">-P265+Q265</f>
        <v>-110473.78</v>
      </c>
      <c r="S265" s="602"/>
      <c r="U265" s="601"/>
      <c r="V265" s="64">
        <v>15181.51</v>
      </c>
      <c r="W265" s="64"/>
      <c r="X265" s="9">
        <f>IF(X$6&lt;=month_of_report,(-SUMIF(Cards_Selection,$C265,TB_Balance_01)),0)</f>
        <v>0</v>
      </c>
      <c r="Y265" s="9">
        <f>IF(Y$6&lt;=month_of_report,(SUMIF(Cards_Selection,$C265,TB_Balance_01)-SUMIF(Cards_Selection,$C265,TB_Balance_02)),0)</f>
        <v>0</v>
      </c>
      <c r="Z265" s="9">
        <f>IF(Z$6&lt;=month_of_report,(SUMIF(Cards_Selection,$C265,TB_Balance_02)-SUMIF(Cards_Selection,$C265,TB_Balance_03)),0)</f>
        <v>0</v>
      </c>
      <c r="AA265" s="9"/>
      <c r="AB265" s="9">
        <f>IF(AB$6&lt;=month_of_report,(SUMIF(Cards_Selection,$C265,TB_Balance_04)-SUMIF(Cards_Selection,$C265,TB_Balance_05)),0)</f>
        <v>0</v>
      </c>
      <c r="AC265" s="9">
        <f>IF(AC$6&lt;=month_of_report,(SUMIF(Cards_Selection,$C265,TB_Balance_03)-SUMIF(Cards_Selection,$C265,TB_Balance_06)),0)</f>
        <v>0</v>
      </c>
      <c r="AD265" s="9"/>
      <c r="AE265" s="9">
        <f>IF(AE$6&lt;=month_of_report,(SUMIF(Cards_Selection,$C265,TB_Balance_07)-SUMIF(Cards_Selection,$C265,TB_Balance_08)),0)</f>
        <v>0</v>
      </c>
      <c r="AF265" s="830">
        <f>IF(AF$6&lt;=month_of_report,(SUMIF(Cards_Selection,$C265,TB_Balance_06)-SUMIF(Cards_Selection,$C265,TB_Balance_09)),0)</f>
        <v>0</v>
      </c>
      <c r="AG265" s="9"/>
      <c r="AH265" s="9">
        <f>IF(AH$6&lt;=month_of_report,(SUMIF(Cards_Selection,$C265,TB_Balance_10)-SUMIF(Cards_Selection,$C265,TB_Balance_11)),0)</f>
        <v>0</v>
      </c>
      <c r="AI265" s="830">
        <f>IF(AI$6&lt;=month_of_report,(SUMIF(Cards_Selection,$C265,TB_Balance_09)-SUMIF(Cards_Selection,$C265,TB_Balance_12)),0)</f>
        <v>110473.78</v>
      </c>
      <c r="AJ265" s="602"/>
      <c r="AL265" s="601"/>
      <c r="AM265" s="882">
        <f>P265</f>
        <v>110473.78</v>
      </c>
      <c r="AN265" s="9">
        <f>-IF(AN$6&lt;=month_of_report,SUMIF(Cards_Selection,$C265,TB_Balance_12_Nis),0)</f>
        <v>-668087.9</v>
      </c>
      <c r="AO265" s="602"/>
      <c r="AR265" s="601" t="str">
        <f t="shared" si="1463"/>
        <v/>
      </c>
      <c r="AS265">
        <f t="shared" si="1464"/>
        <v>16210019805</v>
      </c>
      <c r="AT265" s="602" t="str">
        <f t="shared" si="1345"/>
        <v>Non cash expenses</v>
      </c>
      <c r="AU265" t="str">
        <f t="shared" si="1465"/>
        <v/>
      </c>
      <c r="AV265" t="str">
        <f t="shared" si="1466"/>
        <v>Non cash expenses. - Currency difference</v>
      </c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02"/>
      <c r="BS265" s="615">
        <f t="shared" si="1436"/>
        <v>0</v>
      </c>
      <c r="BT265" s="9">
        <f t="shared" si="1436"/>
        <v>0</v>
      </c>
      <c r="BU265" s="9">
        <f t="shared" si="1467"/>
        <v>0</v>
      </c>
      <c r="BV265" s="9">
        <f t="shared" si="1436"/>
        <v>0</v>
      </c>
      <c r="BW265" s="9">
        <f t="shared" si="1468"/>
        <v>0</v>
      </c>
      <c r="BX265" s="9">
        <f t="shared" si="1436"/>
        <v>0</v>
      </c>
      <c r="BY265" s="9">
        <f t="shared" si="1469"/>
        <v>0</v>
      </c>
      <c r="BZ265" s="9">
        <f t="shared" si="1436"/>
        <v>0</v>
      </c>
      <c r="CA265" s="9">
        <f t="shared" si="1470"/>
        <v>0</v>
      </c>
      <c r="CB265" s="9">
        <f t="shared" si="1436"/>
        <v>0</v>
      </c>
      <c r="CC265" s="9">
        <f t="shared" si="1471"/>
        <v>0</v>
      </c>
      <c r="CD265" s="9">
        <f t="shared" si="1436"/>
        <v>0</v>
      </c>
      <c r="CE265" s="9">
        <f t="shared" si="1472"/>
        <v>0</v>
      </c>
      <c r="CF265" s="9">
        <f t="shared" si="1436"/>
        <v>0</v>
      </c>
      <c r="CG265" s="9">
        <f t="shared" si="1473"/>
        <v>0</v>
      </c>
      <c r="CH265" s="9">
        <f t="shared" si="1436"/>
        <v>0</v>
      </c>
      <c r="CI265" s="9">
        <f t="shared" si="1474"/>
        <v>0</v>
      </c>
      <c r="CJ265" s="9">
        <f t="shared" si="1436"/>
        <v>0</v>
      </c>
      <c r="CK265" s="9">
        <f t="shared" si="1475"/>
        <v>0</v>
      </c>
      <c r="CL265" s="9">
        <f t="shared" si="1436"/>
        <v>0</v>
      </c>
      <c r="CM265" s="9">
        <f t="shared" si="1476"/>
        <v>0</v>
      </c>
      <c r="CN265" s="9">
        <f t="shared" si="1436"/>
        <v>0</v>
      </c>
      <c r="CO265" s="616">
        <f t="shared" si="1477"/>
        <v>0</v>
      </c>
      <c r="CQ265" s="601"/>
      <c r="CR265">
        <f t="shared" si="1478"/>
        <v>16210019805</v>
      </c>
      <c r="CS265" s="602" t="str">
        <f t="shared" si="1438"/>
        <v>Non cash expenses</v>
      </c>
      <c r="CT265" t="str">
        <f t="shared" si="1479"/>
        <v/>
      </c>
      <c r="CU265" t="str">
        <f t="shared" si="1480"/>
        <v>Non cash expenses. - Currency difference</v>
      </c>
      <c r="CW265" s="9">
        <f t="shared" si="1439"/>
        <v>0</v>
      </c>
      <c r="CX265" s="9">
        <f t="shared" si="1439"/>
        <v>0</v>
      </c>
      <c r="CY265" s="9">
        <f>IF(CY$6&lt;=month_of_report,(IFERROR(INDEX($X$8:$AI$277,MATCH($CR265,$C$8:$C$277,0),MATCH(CY$6,$X$6:$AI$6,0)),0)),0)</f>
        <v>0</v>
      </c>
      <c r="CZ265" s="9">
        <f t="shared" si="1440"/>
        <v>0</v>
      </c>
      <c r="DA265" s="9">
        <f t="shared" si="1440"/>
        <v>0</v>
      </c>
      <c r="DB265" s="9">
        <f>IF(DB$6&lt;=month_of_report,(IFERROR(INDEX($X$8:$AI$277,MATCH($CR265,$C$8:$C$277,0),MATCH(DB$6,$X$6:$AI$6,0)),0)),0)</f>
        <v>0</v>
      </c>
      <c r="DC265" s="9">
        <f t="shared" si="1441"/>
        <v>0</v>
      </c>
      <c r="DD265" s="9">
        <f t="shared" si="1441"/>
        <v>0</v>
      </c>
      <c r="DE265" s="9">
        <f>IF(DE$6&lt;=month_of_report,(IFERROR(INDEX($X$8:$AI$277,MATCH($CR265,$C$8:$C$277,0),MATCH(DE$6,$X$6:$AI$6,0)),0)),0)</f>
        <v>0</v>
      </c>
      <c r="DF265" s="9">
        <f t="shared" si="1481"/>
        <v>0</v>
      </c>
      <c r="DG265" s="9">
        <f t="shared" si="1482"/>
        <v>0</v>
      </c>
      <c r="DH265" s="9">
        <f t="shared" si="1483"/>
        <v>0</v>
      </c>
      <c r="DI265" s="9">
        <f t="shared" si="1445"/>
        <v>0</v>
      </c>
      <c r="DJ265" s="9">
        <f t="shared" si="1445"/>
        <v>0</v>
      </c>
      <c r="DK265" s="9">
        <f>IF(DK$6&lt;=month_of_report,(IFERROR(INDEX($X$8:$AI$277,MATCH($CR265,$C$8:$C$277,0),MATCH(DK$6,$X$6:$AI$6,0)),0)),0)</f>
        <v>0</v>
      </c>
      <c r="DL265" s="9">
        <f t="shared" si="1446"/>
        <v>0</v>
      </c>
      <c r="DM265" s="9">
        <f t="shared" si="1446"/>
        <v>0</v>
      </c>
      <c r="DN265" s="9">
        <f>IF(DN$6&lt;=month_of_report,(IFERROR(INDEX($X$8:$AI$277,MATCH($CR265,$C$8:$C$277,0),MATCH(DN$6,$X$6:$AI$6,0)),0)),0)</f>
        <v>0</v>
      </c>
      <c r="DO265" s="9">
        <f t="shared" si="1447"/>
        <v>0</v>
      </c>
      <c r="DP265" s="9">
        <f t="shared" si="1447"/>
        <v>0</v>
      </c>
      <c r="DQ265" s="9">
        <f>IF(DQ$6&lt;=month_of_report,(IFERROR(INDEX($X$8:$AI$277,MATCH($CR265,$C$8:$C$277,0),MATCH(DQ$6,$X$6:$AI$6,0)),0)),0)</f>
        <v>0</v>
      </c>
      <c r="DR265" s="9">
        <f t="shared" si="1484"/>
        <v>0</v>
      </c>
      <c r="DS265" s="9">
        <f t="shared" si="1485"/>
        <v>0</v>
      </c>
      <c r="DT265" s="9">
        <f t="shared" si="1486"/>
        <v>0</v>
      </c>
      <c r="DU265" s="9">
        <f t="shared" si="1451"/>
        <v>0</v>
      </c>
      <c r="DV265" s="9">
        <f t="shared" si="1451"/>
        <v>0</v>
      </c>
      <c r="DW265" s="9">
        <f>IF(DW$6&lt;=month_of_report,(IFERROR(INDEX($X$8:$AI$277,MATCH($CR265,$C$8:$C$277,0),MATCH(DW$6,$X$6:$AI$6,0)),0)),0)</f>
        <v>0</v>
      </c>
      <c r="DX265" s="9">
        <f t="shared" si="1452"/>
        <v>0</v>
      </c>
      <c r="DY265" s="9">
        <f t="shared" si="1452"/>
        <v>0</v>
      </c>
      <c r="DZ265" s="9">
        <f>IF(DZ$6&lt;=month_of_report,(IFERROR(INDEX($X$8:$AI$277,MATCH($CR265,$C$8:$C$277,0),MATCH(DZ$6,$X$6:$AI$6,0)),0)),0)</f>
        <v>0</v>
      </c>
      <c r="EA265" s="9">
        <f t="shared" si="1453"/>
        <v>0</v>
      </c>
      <c r="EB265" s="9">
        <f t="shared" si="1453"/>
        <v>0</v>
      </c>
      <c r="EC265" s="9">
        <f>IF(EC$6&lt;=month_of_report,(IFERROR(INDEX($X$8:$AI$277,MATCH($CR265,$C$8:$C$277,0),MATCH(EC$6,$X$6:$AI$6,0)),0)),0)</f>
        <v>0</v>
      </c>
      <c r="ED265" s="9">
        <f t="shared" si="1487"/>
        <v>0</v>
      </c>
      <c r="EE265" s="9">
        <f t="shared" si="1488"/>
        <v>0</v>
      </c>
      <c r="EF265" s="9">
        <f t="shared" si="1489"/>
        <v>0</v>
      </c>
      <c r="EG265" s="9">
        <f t="shared" si="1457"/>
        <v>0</v>
      </c>
      <c r="EH265" s="9">
        <f t="shared" si="1457"/>
        <v>0</v>
      </c>
      <c r="EI265" s="9">
        <f>IF(EI$6&lt;=month_of_report,(IFERROR(INDEX($X$8:$AI$277,MATCH($CR265,$C$8:$C$277,0),MATCH(EI$6,$X$6:$AI$6,0)),0)),0)</f>
        <v>0</v>
      </c>
      <c r="EJ265" s="9">
        <f t="shared" si="1458"/>
        <v>0</v>
      </c>
      <c r="EK265" s="9">
        <f t="shared" si="1458"/>
        <v>0</v>
      </c>
      <c r="EL265" s="9">
        <f>IF(EL$6&lt;=month_of_report,(IFERROR(INDEX($X$8:$AI$277,MATCH($CR265,$C$8:$C$277,0),MATCH(EL$6,$X$6:$AI$6,0)),0)),0)</f>
        <v>0</v>
      </c>
      <c r="EM265" s="9">
        <f t="shared" si="1459"/>
        <v>0</v>
      </c>
      <c r="EN265" s="9">
        <f t="shared" si="1459"/>
        <v>110473.78</v>
      </c>
      <c r="EO265" s="9">
        <f>IF(EO$6&lt;=month_of_report,(IFERROR(INDEX($X$8:$AI$277,MATCH($CR265,$C$8:$C$277,0),MATCH(EO$6,$X$6:$AI$6,0)),0)),0)</f>
        <v>110473.78</v>
      </c>
      <c r="EP265" s="9">
        <f t="shared" si="1490"/>
        <v>0</v>
      </c>
      <c r="EQ265" s="9">
        <f t="shared" si="1491"/>
        <v>110473.78</v>
      </c>
      <c r="ER265" s="9">
        <f t="shared" si="1492"/>
        <v>110473.78</v>
      </c>
      <c r="ES265" s="602"/>
    </row>
    <row r="266" spans="2:149" x14ac:dyDescent="0.25">
      <c r="B266" s="601"/>
      <c r="D266" s="602" t="str">
        <f t="shared" si="1202"/>
        <v/>
      </c>
      <c r="H266" s="15">
        <f>SUM(H261:H265)</f>
        <v>109458.15</v>
      </c>
      <c r="I266" s="15">
        <f ca="1">SUM(I261:I265)</f>
        <v>0</v>
      </c>
      <c r="J266" s="15">
        <f ca="1">SUM(J261:J265)</f>
        <v>-109458.15</v>
      </c>
      <c r="L266" s="15">
        <f>SUM(L261:L265)</f>
        <v>109458.15</v>
      </c>
      <c r="M266" s="15">
        <f ca="1">SUM(M261:M265)</f>
        <v>0</v>
      </c>
      <c r="N266" s="15">
        <f ca="1">SUM(N261:N265)</f>
        <v>-109458.15</v>
      </c>
      <c r="P266" s="15">
        <f>SUM(P261:P265)</f>
        <v>109458.15</v>
      </c>
      <c r="Q266" s="15">
        <f ca="1">SUM(Q261:Q265)</f>
        <v>0</v>
      </c>
      <c r="R266" s="15">
        <f ca="1">SUM(R261:R265)</f>
        <v>-109458.15</v>
      </c>
      <c r="S266" s="602"/>
      <c r="U266" s="601"/>
      <c r="V266" s="15">
        <f>SUM(V261:V265)</f>
        <v>14858</v>
      </c>
      <c r="W266" s="15">
        <f t="shared" ref="W266:AI266" si="1493">SUM(W261:W265)</f>
        <v>0</v>
      </c>
      <c r="X266" s="15">
        <f t="shared" si="1493"/>
        <v>0</v>
      </c>
      <c r="Y266" s="15">
        <f t="shared" si="1493"/>
        <v>0</v>
      </c>
      <c r="Z266" s="15">
        <f t="shared" si="1493"/>
        <v>0</v>
      </c>
      <c r="AA266" s="15">
        <f t="shared" si="1493"/>
        <v>0</v>
      </c>
      <c r="AB266" s="15">
        <f t="shared" si="1493"/>
        <v>0</v>
      </c>
      <c r="AC266" s="15">
        <f t="shared" si="1493"/>
        <v>0</v>
      </c>
      <c r="AD266" s="15">
        <f t="shared" si="1493"/>
        <v>0</v>
      </c>
      <c r="AE266" s="15">
        <f t="shared" si="1493"/>
        <v>0</v>
      </c>
      <c r="AF266" s="828">
        <f t="shared" si="1493"/>
        <v>0</v>
      </c>
      <c r="AG266" s="15">
        <f t="shared" si="1493"/>
        <v>0</v>
      </c>
      <c r="AH266" s="15">
        <f t="shared" si="1493"/>
        <v>0</v>
      </c>
      <c r="AI266" s="828">
        <f t="shared" si="1493"/>
        <v>109458.15</v>
      </c>
      <c r="AJ266" s="602"/>
      <c r="AL266" s="601"/>
      <c r="AM266" s="883">
        <f>SUM(AM261:AM265)</f>
        <v>109458.15</v>
      </c>
      <c r="AN266" s="15">
        <f>SUM(AN261:AN265)</f>
        <v>-671678.28</v>
      </c>
      <c r="AO266" s="602"/>
      <c r="AR266" s="601" t="str">
        <f t="shared" si="1203"/>
        <v/>
      </c>
      <c r="AS266" t="str">
        <f t="shared" si="1173"/>
        <v/>
      </c>
      <c r="AT266" s="602" t="str">
        <f t="shared" si="1345"/>
        <v/>
      </c>
      <c r="AU266" t="str">
        <f t="shared" si="1174"/>
        <v/>
      </c>
      <c r="AV266" t="str">
        <f t="shared" si="1175"/>
        <v/>
      </c>
      <c r="AX266" s="15">
        <f t="shared" ref="AX266:BP266" si="1494">SUM(AX261:AX265)</f>
        <v>0</v>
      </c>
      <c r="AY266" s="15">
        <f t="shared" si="1494"/>
        <v>0</v>
      </c>
      <c r="AZ266" s="15">
        <f t="shared" si="1494"/>
        <v>0</v>
      </c>
      <c r="BA266" s="15">
        <f t="shared" si="1494"/>
        <v>0</v>
      </c>
      <c r="BB266" s="15">
        <f t="shared" si="1494"/>
        <v>0</v>
      </c>
      <c r="BC266" s="15">
        <f t="shared" si="1494"/>
        <v>0</v>
      </c>
      <c r="BD266" s="15">
        <f t="shared" si="1494"/>
        <v>0</v>
      </c>
      <c r="BE266" s="15">
        <f t="shared" si="1494"/>
        <v>0</v>
      </c>
      <c r="BF266" s="15">
        <f t="shared" si="1494"/>
        <v>0</v>
      </c>
      <c r="BG266" s="15">
        <f t="shared" si="1494"/>
        <v>0</v>
      </c>
      <c r="BH266" s="15">
        <f t="shared" si="1494"/>
        <v>0</v>
      </c>
      <c r="BI266" s="15">
        <f t="shared" si="1494"/>
        <v>0</v>
      </c>
      <c r="BJ266" s="15">
        <f t="shared" si="1494"/>
        <v>0</v>
      </c>
      <c r="BK266" s="15">
        <f t="shared" si="1494"/>
        <v>0</v>
      </c>
      <c r="BL266" s="15">
        <f t="shared" si="1494"/>
        <v>0</v>
      </c>
      <c r="BM266" s="15">
        <f t="shared" si="1494"/>
        <v>0</v>
      </c>
      <c r="BN266" s="15">
        <f t="shared" si="1494"/>
        <v>0</v>
      </c>
      <c r="BO266" s="15">
        <f t="shared" si="1494"/>
        <v>0</v>
      </c>
      <c r="BP266" s="15">
        <f t="shared" si="1494"/>
        <v>0</v>
      </c>
      <c r="BQ266" s="602"/>
      <c r="BS266" s="617">
        <f t="shared" ref="BS266:CO266" si="1495">SUM(BS261:BS265)</f>
        <v>0</v>
      </c>
      <c r="BT266" s="15">
        <f t="shared" si="1495"/>
        <v>0</v>
      </c>
      <c r="BU266" s="15">
        <f t="shared" si="1495"/>
        <v>0</v>
      </c>
      <c r="BV266" s="15">
        <f t="shared" si="1495"/>
        <v>0</v>
      </c>
      <c r="BW266" s="15">
        <f t="shared" si="1495"/>
        <v>0</v>
      </c>
      <c r="BX266" s="15">
        <f t="shared" si="1495"/>
        <v>0</v>
      </c>
      <c r="BY266" s="15">
        <f t="shared" si="1495"/>
        <v>0</v>
      </c>
      <c r="BZ266" s="15">
        <f t="shared" si="1495"/>
        <v>0</v>
      </c>
      <c r="CA266" s="15">
        <f t="shared" si="1495"/>
        <v>0</v>
      </c>
      <c r="CB266" s="15">
        <f t="shared" si="1495"/>
        <v>0</v>
      </c>
      <c r="CC266" s="15">
        <f t="shared" si="1495"/>
        <v>0</v>
      </c>
      <c r="CD266" s="15">
        <f t="shared" si="1495"/>
        <v>0</v>
      </c>
      <c r="CE266" s="15">
        <f t="shared" si="1495"/>
        <v>0</v>
      </c>
      <c r="CF266" s="15">
        <f t="shared" si="1495"/>
        <v>0</v>
      </c>
      <c r="CG266" s="15">
        <f t="shared" si="1495"/>
        <v>0</v>
      </c>
      <c r="CH266" s="15">
        <f t="shared" si="1495"/>
        <v>0</v>
      </c>
      <c r="CI266" s="15">
        <f t="shared" si="1495"/>
        <v>0</v>
      </c>
      <c r="CJ266" s="15">
        <f t="shared" si="1495"/>
        <v>0</v>
      </c>
      <c r="CK266" s="15">
        <f t="shared" si="1495"/>
        <v>0</v>
      </c>
      <c r="CL266" s="15">
        <f t="shared" si="1495"/>
        <v>0</v>
      </c>
      <c r="CM266" s="15">
        <f t="shared" si="1495"/>
        <v>0</v>
      </c>
      <c r="CN266" s="15">
        <f t="shared" si="1495"/>
        <v>0</v>
      </c>
      <c r="CO266" s="618">
        <f t="shared" si="1495"/>
        <v>0</v>
      </c>
      <c r="CQ266" s="601"/>
      <c r="CR266" t="str">
        <f t="shared" si="1136"/>
        <v/>
      </c>
      <c r="CS266" s="602" t="str">
        <f t="shared" si="1438"/>
        <v/>
      </c>
      <c r="CT266" t="str">
        <f t="shared" si="1137"/>
        <v/>
      </c>
      <c r="CU266" t="str">
        <f t="shared" si="1138"/>
        <v/>
      </c>
      <c r="CW266" s="15">
        <f t="shared" ref="CW266:ER266" si="1496">SUM(CW261:CW265)</f>
        <v>0</v>
      </c>
      <c r="CX266" s="15">
        <f t="shared" si="1496"/>
        <v>0</v>
      </c>
      <c r="CY266" s="15">
        <f t="shared" si="1496"/>
        <v>0</v>
      </c>
      <c r="CZ266" s="15">
        <f t="shared" si="1496"/>
        <v>0</v>
      </c>
      <c r="DA266" s="15">
        <f t="shared" si="1496"/>
        <v>0</v>
      </c>
      <c r="DB266" s="15">
        <f t="shared" si="1496"/>
        <v>0</v>
      </c>
      <c r="DC266" s="15">
        <f t="shared" si="1496"/>
        <v>0</v>
      </c>
      <c r="DD266" s="15">
        <f t="shared" si="1496"/>
        <v>0</v>
      </c>
      <c r="DE266" s="15">
        <f t="shared" si="1496"/>
        <v>0</v>
      </c>
      <c r="DF266" s="15">
        <f t="shared" si="1496"/>
        <v>0</v>
      </c>
      <c r="DG266" s="15">
        <f t="shared" si="1496"/>
        <v>0</v>
      </c>
      <c r="DH266" s="15">
        <f t="shared" si="1496"/>
        <v>0</v>
      </c>
      <c r="DI266" s="15">
        <f t="shared" si="1496"/>
        <v>0</v>
      </c>
      <c r="DJ266" s="15">
        <f t="shared" si="1496"/>
        <v>0</v>
      </c>
      <c r="DK266" s="15">
        <f t="shared" si="1496"/>
        <v>0</v>
      </c>
      <c r="DL266" s="15">
        <f t="shared" si="1496"/>
        <v>0</v>
      </c>
      <c r="DM266" s="15">
        <f t="shared" si="1496"/>
        <v>0</v>
      </c>
      <c r="DN266" s="15">
        <f t="shared" si="1496"/>
        <v>0</v>
      </c>
      <c r="DO266" s="15">
        <f t="shared" si="1496"/>
        <v>0</v>
      </c>
      <c r="DP266" s="15">
        <f t="shared" si="1496"/>
        <v>0</v>
      </c>
      <c r="DQ266" s="15">
        <f t="shared" si="1496"/>
        <v>0</v>
      </c>
      <c r="DR266" s="15">
        <f t="shared" si="1496"/>
        <v>0</v>
      </c>
      <c r="DS266" s="15">
        <f t="shared" si="1496"/>
        <v>0</v>
      </c>
      <c r="DT266" s="15">
        <f t="shared" si="1496"/>
        <v>0</v>
      </c>
      <c r="DU266" s="15">
        <f t="shared" si="1496"/>
        <v>0</v>
      </c>
      <c r="DV266" s="15">
        <f t="shared" si="1496"/>
        <v>0</v>
      </c>
      <c r="DW266" s="15">
        <f t="shared" si="1496"/>
        <v>0</v>
      </c>
      <c r="DX266" s="15">
        <f t="shared" si="1496"/>
        <v>0</v>
      </c>
      <c r="DY266" s="15">
        <f t="shared" si="1496"/>
        <v>0</v>
      </c>
      <c r="DZ266" s="15">
        <f t="shared" si="1496"/>
        <v>0</v>
      </c>
      <c r="EA266" s="15">
        <f t="shared" si="1496"/>
        <v>0</v>
      </c>
      <c r="EB266" s="15">
        <f t="shared" si="1496"/>
        <v>0</v>
      </c>
      <c r="EC266" s="15">
        <f t="shared" si="1496"/>
        <v>0</v>
      </c>
      <c r="ED266" s="15">
        <f t="shared" si="1496"/>
        <v>0</v>
      </c>
      <c r="EE266" s="15">
        <f t="shared" si="1496"/>
        <v>0</v>
      </c>
      <c r="EF266" s="15">
        <f t="shared" si="1496"/>
        <v>0</v>
      </c>
      <c r="EG266" s="15">
        <f t="shared" si="1496"/>
        <v>0</v>
      </c>
      <c r="EH266" s="15">
        <f t="shared" si="1496"/>
        <v>0</v>
      </c>
      <c r="EI266" s="15">
        <f t="shared" si="1496"/>
        <v>0</v>
      </c>
      <c r="EJ266" s="15">
        <f t="shared" si="1496"/>
        <v>0</v>
      </c>
      <c r="EK266" s="15">
        <f t="shared" si="1496"/>
        <v>0</v>
      </c>
      <c r="EL266" s="15">
        <f t="shared" si="1496"/>
        <v>0</v>
      </c>
      <c r="EM266" s="15">
        <f t="shared" si="1496"/>
        <v>0</v>
      </c>
      <c r="EN266" s="15">
        <f t="shared" si="1496"/>
        <v>109458.15</v>
      </c>
      <c r="EO266" s="15">
        <f t="shared" si="1496"/>
        <v>109458.15</v>
      </c>
      <c r="EP266" s="15">
        <f t="shared" si="1496"/>
        <v>0</v>
      </c>
      <c r="EQ266" s="15">
        <f t="shared" si="1496"/>
        <v>109458.15</v>
      </c>
      <c r="ER266" s="15">
        <f t="shared" si="1496"/>
        <v>109458.15</v>
      </c>
      <c r="ES266" s="602"/>
    </row>
    <row r="267" spans="2:149" x14ac:dyDescent="0.25">
      <c r="B267" s="601"/>
      <c r="D267" s="602" t="str">
        <f t="shared" si="1202"/>
        <v/>
      </c>
      <c r="J267" s="120"/>
      <c r="N267" s="120"/>
      <c r="R267" s="120"/>
      <c r="S267" s="602"/>
      <c r="U267" s="601"/>
      <c r="AF267" s="821"/>
      <c r="AI267" s="821"/>
      <c r="AJ267" s="602"/>
      <c r="AL267" s="601"/>
      <c r="AO267" s="602"/>
      <c r="AR267" s="601" t="str">
        <f t="shared" si="1203"/>
        <v/>
      </c>
      <c r="AS267" t="str">
        <f t="shared" si="1173"/>
        <v/>
      </c>
      <c r="AT267" s="602" t="str">
        <f t="shared" si="1345"/>
        <v/>
      </c>
      <c r="AU267" t="str">
        <f t="shared" si="1174"/>
        <v/>
      </c>
      <c r="AV267" t="str">
        <f t="shared" si="1175"/>
        <v/>
      </c>
      <c r="BQ267" s="602"/>
      <c r="BS267" s="601"/>
      <c r="CO267" s="602"/>
      <c r="CQ267" s="601"/>
      <c r="CR267" t="str">
        <f t="shared" si="1136"/>
        <v/>
      </c>
      <c r="CS267" s="602" t="str">
        <f t="shared" si="1438"/>
        <v/>
      </c>
      <c r="CT267" t="str">
        <f t="shared" si="1137"/>
        <v/>
      </c>
      <c r="CU267" t="str">
        <f t="shared" si="1138"/>
        <v/>
      </c>
      <c r="ES267" s="602"/>
    </row>
    <row r="268" spans="2:149" x14ac:dyDescent="0.25">
      <c r="B268" s="601"/>
      <c r="C268" s="23">
        <v>16210019806</v>
      </c>
      <c r="D268" s="602" t="str">
        <f>IF($C268&lt;=30,"",INDEX(Opex_expense_Type,MATCH($C268,Index_card_code,0)))</f>
        <v>Non cash expenses</v>
      </c>
      <c r="F268" t="str">
        <f>IFERROR(INDEX(Index_Card_name,MATCH($C268,Index_card_code,0)),"")</f>
        <v>Non cash expenses. - Tax Provision</v>
      </c>
      <c r="H268" s="9">
        <f>INDEX($X268:$AI268,,MATCH($H$6,$X$6:$AI$6,0))</f>
        <v>0</v>
      </c>
      <c r="I268" s="9">
        <f ca="1">SUMIF(Cards_selection_BPL,$C268,INDIRECT(Index!$P$16))</f>
        <v>0</v>
      </c>
      <c r="J268" s="120">
        <f ca="1">-H268+I268</f>
        <v>0</v>
      </c>
      <c r="L268" s="9">
        <f>IF(LEFT($L$6,2)="Q1",SUMIFS($X268:$Z268,$X$6:$Z$6,"&lt;="&amp;month_of_report),IF(LEFT($L$6,2)="Q2",SUMIFS($AA268:$AC268,$AA$6:$AC$6,"&lt;="&amp;month_of_report),IF(LEFT($L$6,2)="Q3",SUMIFS($AD268:$AF268,$AD$6:$AF$6,"&lt;="&amp;month_of_report),IF(LEFT($L$6,2)="Q4",SUMIFS($AG268:$AI268,$AG$6:$AI$6,"&lt;="&amp;month_of_report),0))))</f>
        <v>0</v>
      </c>
      <c r="M268" s="9">
        <f ca="1">IF(LEFT($L$6,2)="Q1",SUMIF(Cards_selection_BPL,$C268,INDIRECT(Index!$Q$16)),IF(LEFT($L$6,2)="Q2",SUMIF(Cards_selection_BPL,$C268,INDIRECT(Index!$Q$16))-SUMIF(Cards_selection_BPL,$C268,Balance_bplm_03),IF(LEFT($L$6,2)="Q3",SUMIF(Cards_selection_BPL,$C268,INDIRECT(Index!$Q$16))-SUMIF(Cards_selection_BPL,$C268,Balance_bplm_06),IF(LEFT($L$6,2)="Q4",SUMIF(Cards_selection_BPL,$C268,INDIRECT(Index!$Q$16))-SUMIF(Cards_selection_BPL,$C268,Balance_bplm_09),0))))</f>
        <v>0</v>
      </c>
      <c r="N268" s="120">
        <f ca="1">-L268+M268</f>
        <v>0</v>
      </c>
      <c r="P268" s="9">
        <f t="shared" ref="P268" si="1497">AF268+AC268+Z268</f>
        <v>0</v>
      </c>
      <c r="Q268" s="9">
        <f ca="1">SUMIF(Cards_selection_BPL,$C268,INDIRECT(Index!$Q$16))</f>
        <v>0</v>
      </c>
      <c r="R268" s="120">
        <f ca="1">-P268+Q268</f>
        <v>0</v>
      </c>
      <c r="S268" s="602"/>
      <c r="U268" s="601"/>
      <c r="V268" s="64"/>
      <c r="W268" s="64"/>
      <c r="X268" s="9">
        <f>IF(X$6&lt;=month_of_report,(-SUMIF(Cards_Selection,$C268,TB_Balance_01)),0)</f>
        <v>0</v>
      </c>
      <c r="Y268" s="9">
        <f>IF(Y$6&lt;=month_of_report,(SUMIF(Cards_Selection,$C268,TB_Balance_01)-SUMIF(Cards_Selection,$C268,TB_Balance_02)),0)</f>
        <v>0</v>
      </c>
      <c r="Z268" s="9">
        <f>IF(Z$6&lt;=month_of_report,(SUMIF(Cards_Selection,$C268,TB_Balance_02)-SUMIF(Cards_Selection,$C268,TB_Balance_03)),0)</f>
        <v>0</v>
      </c>
      <c r="AA268" s="9"/>
      <c r="AB268" s="9">
        <f>IF(AB$6&lt;=month_of_report,(SUMIF(Cards_Selection,$C268,TB_Balance_04)-SUMIF(Cards_Selection,$C268,TB_Balance_05)),0)</f>
        <v>0</v>
      </c>
      <c r="AC268" s="9">
        <f>IF(AC$6&lt;=month_of_report,(SUMIF(Cards_Selection,$C268,TB_Balance_03)-SUMIF(Cards_Selection,$C268,TB_Balance_06)),0)</f>
        <v>0</v>
      </c>
      <c r="AD268" s="9"/>
      <c r="AE268" s="9">
        <f>IF(AE$6&lt;=month_of_report,(SUMIF(Cards_Selection,$C268,TB_Balance_07)-SUMIF(Cards_Selection,$C268,TB_Balance_08)),0)</f>
        <v>0</v>
      </c>
      <c r="AF268" s="830">
        <f>IF(AF$6&lt;=month_of_report,(SUMIF(Cards_Selection,$C268,TB_Balance_06)-SUMIF(Cards_Selection,$C268,TB_Balance_09)),0)</f>
        <v>0</v>
      </c>
      <c r="AG268" s="9"/>
      <c r="AH268" s="9">
        <f>IF(AH$6&lt;=month_of_report,(SUMIF(Cards_Selection,$C268,TB_Balance_10)-SUMIF(Cards_Selection,$C268,TB_Balance_11)),0)</f>
        <v>0</v>
      </c>
      <c r="AI268" s="830">
        <f>IF(AI$6&lt;=month_of_report,(SUMIF(Cards_Selection,$C268,TB_Balance_09)-SUMIF(Cards_Selection,$C268,TB_Balance_12)),0)</f>
        <v>0</v>
      </c>
      <c r="AJ268" s="602"/>
      <c r="AL268" s="601"/>
      <c r="AM268" s="882">
        <f>P268</f>
        <v>0</v>
      </c>
      <c r="AN268" s="9">
        <f>-IF(AN$6&lt;=month_of_report,SUMIF(Cards_Selection,$C268,TB_Balance_12_Nis),0)</f>
        <v>0</v>
      </c>
      <c r="AO268" s="602"/>
      <c r="AR268" s="601" t="str">
        <f t="shared" si="1203"/>
        <v/>
      </c>
      <c r="AS268">
        <f>IF(C268="","",C268)</f>
        <v>16210019806</v>
      </c>
      <c r="AT268" s="602" t="str">
        <f t="shared" si="1345"/>
        <v>Non cash expenses</v>
      </c>
      <c r="AU268" t="str">
        <f t="shared" si="1174"/>
        <v/>
      </c>
      <c r="AV268" t="str">
        <f t="shared" si="1175"/>
        <v>Non cash expenses. - Tax Provision</v>
      </c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02"/>
      <c r="BS268" s="615">
        <f>INDEX($AZ268:$BN268,MATCH(BS$6,$AZ$6:$BN$6,0))</f>
        <v>0</v>
      </c>
      <c r="BT268" s="9">
        <f t="shared" ref="BT268:CN268" si="1498">INDEX($AZ268:$BN268,MATCH(BT$6,$AZ$6:$BN$6,0))</f>
        <v>0</v>
      </c>
      <c r="BU268" s="9">
        <f>SUM(BS268:BT268)</f>
        <v>0</v>
      </c>
      <c r="BV268" s="9">
        <f t="shared" si="1498"/>
        <v>0</v>
      </c>
      <c r="BW268" s="9">
        <f>SUM(BU268:BV268)</f>
        <v>0</v>
      </c>
      <c r="BX268" s="9">
        <f t="shared" si="1498"/>
        <v>0</v>
      </c>
      <c r="BY268" s="9">
        <f>SUM(BW268:BX268)</f>
        <v>0</v>
      </c>
      <c r="BZ268" s="9">
        <f t="shared" si="1498"/>
        <v>0</v>
      </c>
      <c r="CA268" s="9">
        <f>SUM(BY268:BZ268)</f>
        <v>0</v>
      </c>
      <c r="CB268" s="9">
        <f t="shared" si="1498"/>
        <v>0</v>
      </c>
      <c r="CC268" s="9">
        <f>SUM(CA268:CB268)</f>
        <v>0</v>
      </c>
      <c r="CD268" s="9">
        <f t="shared" si="1498"/>
        <v>0</v>
      </c>
      <c r="CE268" s="9">
        <f>SUM(CC268:CD268)</f>
        <v>0</v>
      </c>
      <c r="CF268" s="9">
        <f t="shared" si="1498"/>
        <v>0</v>
      </c>
      <c r="CG268" s="9">
        <f>SUM(CE268:CF268)</f>
        <v>0</v>
      </c>
      <c r="CH268" s="9">
        <f t="shared" si="1498"/>
        <v>0</v>
      </c>
      <c r="CI268" s="9">
        <f>SUM(CG268:CH268)</f>
        <v>0</v>
      </c>
      <c r="CJ268" s="9">
        <f t="shared" si="1498"/>
        <v>0</v>
      </c>
      <c r="CK268" s="9">
        <f>SUM(CI268:CJ268)</f>
        <v>0</v>
      </c>
      <c r="CL268" s="9">
        <f t="shared" si="1498"/>
        <v>0</v>
      </c>
      <c r="CM268" s="9">
        <f>SUM(CK268:CL268)</f>
        <v>0</v>
      </c>
      <c r="CN268" s="9">
        <f t="shared" si="1498"/>
        <v>0</v>
      </c>
      <c r="CO268" s="616">
        <f>SUM(CM268:CN268)</f>
        <v>0</v>
      </c>
      <c r="CQ268" s="601"/>
      <c r="CR268">
        <f t="shared" si="1136"/>
        <v>16210019806</v>
      </c>
      <c r="CS268" s="602" t="str">
        <f t="shared" si="1438"/>
        <v>Non cash expenses</v>
      </c>
      <c r="CT268" t="str">
        <f t="shared" si="1137"/>
        <v/>
      </c>
      <c r="CU268" t="str">
        <f t="shared" si="1138"/>
        <v>Non cash expenses. - Tax Provision</v>
      </c>
      <c r="CW268" s="9">
        <f>IF(CW$6&gt;month_of_report,0,-SUMIFS(TB_Balance_01,TB_Entity,CW$7,Cards_Selection,$CR268))</f>
        <v>0</v>
      </c>
      <c r="CX268" s="9">
        <f>IF(CX$6&gt;month_of_report,0,-SUMIFS(TB_Balance_01,TB_Entity,CX$7,Cards_Selection,$CR268))</f>
        <v>0</v>
      </c>
      <c r="CY268" s="9">
        <f>IF(CY$6&lt;=month_of_report,(IFERROR(INDEX($X$8:$AI$277,MATCH($CR268,$C$8:$C$277,0),MATCH(CY$6,$X$6:$AI$6,0)),0)),0)</f>
        <v>0</v>
      </c>
      <c r="CZ268" s="9">
        <f>IF(CZ$6&gt;month_of_report,0,-(SUMIFS(TB_Balance_02,TB_Entity,CZ$7,Cards_Selection,$CR268)-SUMIFS(TB_Balance_01,TB_Entity,CZ$7,Cards_Selection,$CR268)))</f>
        <v>0</v>
      </c>
      <c r="DA268" s="9">
        <f>IF(DA$6&gt;month_of_report,0,-(SUMIFS(TB_Balance_02,TB_Entity,DA$7,Cards_Selection,$CR268)-SUMIFS(TB_Balance_01,TB_Entity,DA$7,Cards_Selection,$CR268)))</f>
        <v>0</v>
      </c>
      <c r="DB268" s="9">
        <f>IF(DB$6&lt;=month_of_report,(IFERROR(INDEX($X$8:$AI$277,MATCH($CR268,$C$8:$C$277,0),MATCH(DB$6,$X$6:$AI$6,0)),0)),0)</f>
        <v>0</v>
      </c>
      <c r="DC268" s="9">
        <f>IF(DC$6&gt;month_of_report,0,-(SUMIFS(TB_Balance_03,TB_Entity,DC$7,Cards_Selection,$CR268)-SUMIFS(TB_Balance_02,TB_Entity,DC$7,Cards_Selection,$CR268)))</f>
        <v>0</v>
      </c>
      <c r="DD268" s="9">
        <f>IF(DD$6&gt;month_of_report,0,-(SUMIFS(TB_Balance_03,TB_Entity,DD$7,Cards_Selection,$CR268)-SUMIFS(TB_Balance_02,TB_Entity,DD$7,Cards_Selection,$CR268)))</f>
        <v>0</v>
      </c>
      <c r="DE268" s="9">
        <f>IF(DE$6&lt;=month_of_report,(IFERROR(INDEX($X$8:$AI$277,MATCH($CR268,$C$8:$C$277,0),MATCH(DE$6,$X$6:$AI$6,0)),0)),0)</f>
        <v>0</v>
      </c>
      <c r="DF268" s="9">
        <f t="shared" ref="DF268" si="1499">SUM(DC268,CZ268,CW268)</f>
        <v>0</v>
      </c>
      <c r="DG268" s="9">
        <f t="shared" ref="DG268" si="1500">SUM(DD268,DA268,CX268)</f>
        <v>0</v>
      </c>
      <c r="DH268" s="9">
        <f t="shared" ref="DH268" si="1501">SUM(DE268,DB268,CY268)</f>
        <v>0</v>
      </c>
      <c r="DI268" s="9">
        <f>IF(DI$6&gt;month_of_report,0,-(SUMIFS(TB_Balance_04,TB_Entity,DI$7,Cards_Selection,$CR268)-SUMIFS(TB_Balance_03,TB_Entity,DI$7,Cards_Selection,$CR268)))</f>
        <v>0</v>
      </c>
      <c r="DJ268" s="9">
        <f>IF(DJ$6&gt;month_of_report,0,-(SUMIFS(TB_Balance_04,TB_Entity,DJ$7,Cards_Selection,$CR268)-SUMIFS(TB_Balance_03,TB_Entity,DJ$7,Cards_Selection,$CR268)))</f>
        <v>0</v>
      </c>
      <c r="DK268" s="9">
        <f>IF(DK$6&lt;=month_of_report,(IFERROR(INDEX($X$8:$AI$277,MATCH($CR268,$C$8:$C$277,0),MATCH(DK$6,$X$6:$AI$6,0)),0)),0)</f>
        <v>0</v>
      </c>
      <c r="DL268" s="9">
        <f>IF(DL$6&gt;month_of_report,0,-(SUMIFS(TB_Balance_05,TB_Entity,DL$7,Cards_Selection,$CR268)-SUMIFS(TB_Balance_04,TB_Entity,DL$7,Cards_Selection,$CR268)))</f>
        <v>0</v>
      </c>
      <c r="DM268" s="9">
        <f>IF(DM$6&gt;month_of_report,0,-(SUMIFS(TB_Balance_05,TB_Entity,DM$7,Cards_Selection,$CR268)-SUMIFS(TB_Balance_04,TB_Entity,DM$7,Cards_Selection,$CR268)))</f>
        <v>0</v>
      </c>
      <c r="DN268" s="9">
        <f>IF(DN$6&lt;=month_of_report,(IFERROR(INDEX($X$8:$AI$277,MATCH($CR268,$C$8:$C$277,0),MATCH(DN$6,$X$6:$AI$6,0)),0)),0)</f>
        <v>0</v>
      </c>
      <c r="DO268" s="9">
        <f>IF(DO$6&gt;month_of_report,0,-(SUMIFS(TB_Balance_06,TB_Entity,DO$7,Cards_Selection,$CR268)-SUMIFS(TB_Balance_05,TB_Entity,DO$7,Cards_Selection,$CR268)))</f>
        <v>0</v>
      </c>
      <c r="DP268" s="9">
        <f>IF(DP$6&gt;month_of_report,0,-(SUMIFS(TB_Balance_06,TB_Entity,DP$7,Cards_Selection,$CR268)-SUMIFS(TB_Balance_05,TB_Entity,DP$7,Cards_Selection,$CR268)))</f>
        <v>0</v>
      </c>
      <c r="DQ268" s="9">
        <f>IF(DQ$6&lt;=month_of_report,(IFERROR(INDEX($X$8:$AI$277,MATCH($CR268,$C$8:$C$277,0),MATCH(DQ$6,$X$6:$AI$6,0)),0)),0)</f>
        <v>0</v>
      </c>
      <c r="DR268" s="9">
        <f t="shared" ref="DR268" si="1502">SUM(DO268,DL268,DI268)</f>
        <v>0</v>
      </c>
      <c r="DS268" s="9">
        <f t="shared" ref="DS268" si="1503">SUM(DP268,DM268,DJ268)</f>
        <v>0</v>
      </c>
      <c r="DT268" s="9">
        <f t="shared" ref="DT268" si="1504">SUM(DQ268,DN268,DK268)</f>
        <v>0</v>
      </c>
      <c r="DU268" s="9">
        <f>IF(DU$6&gt;month_of_report,0,-(SUMIFS(TB_Balance_07,TB_Entity,DU$7,Cards_Selection,$CR268)-SUMIFS(TB_Balance_06,TB_Entity,DU$7,Cards_Selection,$CR268)))</f>
        <v>0</v>
      </c>
      <c r="DV268" s="9">
        <f>IF(DV$6&gt;month_of_report,0,-(SUMIFS(TB_Balance_07,TB_Entity,DV$7,Cards_Selection,$CR268)-SUMIFS(TB_Balance_06,TB_Entity,DV$7,Cards_Selection,$CR268)))</f>
        <v>0</v>
      </c>
      <c r="DW268" s="9">
        <f>IF(DW$6&lt;=month_of_report,(IFERROR(INDEX($X$8:$AI$277,MATCH($CR268,$C$8:$C$277,0),MATCH(DW$6,$X$6:$AI$6,0)),0)),0)</f>
        <v>0</v>
      </c>
      <c r="DX268" s="9">
        <f>IF(DX$6&gt;month_of_report,0,-(SUMIFS(TB_Balance_08,TB_Entity,DX$7,Cards_Selection,$CR268)-SUMIFS(TB_Balance_07,TB_Entity,DX$7,Cards_Selection,$CR268)))</f>
        <v>0</v>
      </c>
      <c r="DY268" s="9">
        <f>IF(DY$6&gt;month_of_report,0,-(SUMIFS(TB_Balance_08,TB_Entity,DY$7,Cards_Selection,$CR268)-SUMIFS(TB_Balance_07,TB_Entity,DY$7,Cards_Selection,$CR268)))</f>
        <v>0</v>
      </c>
      <c r="DZ268" s="9">
        <f>IF(DZ$6&lt;=month_of_report,(IFERROR(INDEX($X$8:$AI$277,MATCH($CR268,$C$8:$C$277,0),MATCH(DZ$6,$X$6:$AI$6,0)),0)),0)</f>
        <v>0</v>
      </c>
      <c r="EA268" s="9">
        <f>IF(EA$6&gt;month_of_report,0,-(SUMIFS(TB_Balance_09,TB_Entity,EA$7,Cards_Selection,$CR268)-SUMIFS(TB_Balance_08,TB_Entity,EA$7,Cards_Selection,$CR268)))</f>
        <v>0</v>
      </c>
      <c r="EB268" s="9">
        <f>IF(EB$6&gt;month_of_report,0,-(SUMIFS(TB_Balance_09,TB_Entity,EB$7,Cards_Selection,$CR268)-SUMIFS(TB_Balance_08,TB_Entity,EB$7,Cards_Selection,$CR268)))</f>
        <v>0</v>
      </c>
      <c r="EC268" s="9">
        <f>IF(EC$6&lt;=month_of_report,(IFERROR(INDEX($X$8:$AI$277,MATCH($CR268,$C$8:$C$277,0),MATCH(EC$6,$X$6:$AI$6,0)),0)),0)</f>
        <v>0</v>
      </c>
      <c r="ED268" s="9">
        <f t="shared" ref="ED268" si="1505">SUM(EA268,DX268,DU268)</f>
        <v>0</v>
      </c>
      <c r="EE268" s="9">
        <f t="shared" ref="EE268" si="1506">SUM(EB268,DY268,DV268)</f>
        <v>0</v>
      </c>
      <c r="EF268" s="9">
        <f t="shared" ref="EF268" si="1507">SUM(EC268,DZ268,DW268)</f>
        <v>0</v>
      </c>
      <c r="EG268" s="9">
        <f>IF(EG$6&gt;month_of_report,0,-(SUMIFS(TB_Balance_10,TB_Entity,EG$7,Cards_Selection,$CR268)-SUMIFS(TB_Balance_09,TB_Entity,EG$7,Cards_Selection,$CR268)))</f>
        <v>0</v>
      </c>
      <c r="EH268" s="9">
        <f>IF(EH$6&gt;month_of_report,0,-(SUMIFS(TB_Balance_10,TB_Entity,EH$7,Cards_Selection,$CR268)-SUMIFS(TB_Balance_09,TB_Entity,EH$7,Cards_Selection,$CR268)))</f>
        <v>0</v>
      </c>
      <c r="EI268" s="9">
        <f>IF(EI$6&lt;=month_of_report,(IFERROR(INDEX($X$8:$AI$277,MATCH($CR268,$C$8:$C$277,0),MATCH(EI$6,$X$6:$AI$6,0)),0)),0)</f>
        <v>0</v>
      </c>
      <c r="EJ268" s="9">
        <f>IF(EJ$6&gt;month_of_report,0,-(SUMIFS(TB_Balance_11,TB_Entity,EJ$7,Cards_Selection,$CR268)-SUMIFS(TB_Balance_10,TB_Entity,EJ$7,Cards_Selection,$CR268)))</f>
        <v>0</v>
      </c>
      <c r="EK268" s="9">
        <f>IF(EK$6&gt;month_of_report,0,-(SUMIFS(TB_Balance_11,TB_Entity,EK$7,Cards_Selection,$CR268)-SUMIFS(TB_Balance_10,TB_Entity,EK$7,Cards_Selection,$CR268)))</f>
        <v>0</v>
      </c>
      <c r="EL268" s="9">
        <f>IF(EL$6&lt;=month_of_report,(IFERROR(INDEX($X$8:$AI$277,MATCH($CR268,$C$8:$C$277,0),MATCH(EL$6,$X$6:$AI$6,0)),0)),0)</f>
        <v>0</v>
      </c>
      <c r="EM268" s="9">
        <f>IF(EM$6&gt;month_of_report,0,-(SUMIFS(TB_Balance_12,TB_Entity,EM$7,Cards_Selection,$CR268)-SUMIFS(TB_Balance_11,TB_Entity,EM$7,Cards_Selection,$CR268)))</f>
        <v>0</v>
      </c>
      <c r="EN268" s="9">
        <f>IF(EN$6&gt;month_of_report,0,-(SUMIFS(TB_Balance_12,TB_Entity,EN$7,Cards_Selection,$CR268)-SUMIFS(TB_Balance_11,TB_Entity,EN$7,Cards_Selection,$CR268)))</f>
        <v>0</v>
      </c>
      <c r="EO268" s="9">
        <f>IF(EO$6&lt;=month_of_report,(IFERROR(INDEX($X$8:$AI$277,MATCH($CR268,$C$8:$C$277,0),MATCH(EO$6,$X$6:$AI$6,0)),0)),0)</f>
        <v>0</v>
      </c>
      <c r="EP268" s="9">
        <f t="shared" ref="EP268" si="1508">SUM(EM268,EJ268,EG268)</f>
        <v>0</v>
      </c>
      <c r="EQ268" s="9">
        <f t="shared" ref="EQ268" si="1509">SUM(EN268,EK268,EH268)</f>
        <v>0</v>
      </c>
      <c r="ER268" s="9">
        <f t="shared" ref="ER268" si="1510">SUM(EO268,EL268,EI268)</f>
        <v>0</v>
      </c>
      <c r="ES268" s="602"/>
    </row>
    <row r="269" spans="2:149" x14ac:dyDescent="0.25">
      <c r="B269" s="601"/>
      <c r="D269" s="602" t="str">
        <f t="shared" si="1202"/>
        <v/>
      </c>
      <c r="J269" s="120"/>
      <c r="N269" s="120"/>
      <c r="R269" s="120"/>
      <c r="S269" s="602"/>
      <c r="U269" s="601"/>
      <c r="AF269" s="821"/>
      <c r="AI269" s="821"/>
      <c r="AJ269" s="602"/>
      <c r="AL269" s="601"/>
      <c r="AO269" s="602"/>
      <c r="AR269" s="601" t="str">
        <f t="shared" si="1203"/>
        <v/>
      </c>
      <c r="AS269" t="str">
        <f t="shared" si="1173"/>
        <v/>
      </c>
      <c r="AT269" s="602" t="str">
        <f t="shared" si="1345"/>
        <v/>
      </c>
      <c r="AU269" t="str">
        <f t="shared" si="1174"/>
        <v/>
      </c>
      <c r="AV269" t="str">
        <f t="shared" si="1175"/>
        <v/>
      </c>
      <c r="BQ269" s="602"/>
      <c r="BS269" s="601"/>
      <c r="CO269" s="602"/>
      <c r="CQ269" s="601"/>
      <c r="CR269" t="str">
        <f t="shared" ref="CR269:CR278" si="1511">AS269</f>
        <v/>
      </c>
      <c r="CS269" s="602" t="str">
        <f t="shared" si="1438"/>
        <v/>
      </c>
      <c r="CT269" t="str">
        <f t="shared" ref="CT269:CT278" si="1512">AU269</f>
        <v/>
      </c>
      <c r="CU269" t="str">
        <f t="shared" ref="CU269:CU278" si="1513">AV269</f>
        <v/>
      </c>
      <c r="ES269" s="602"/>
    </row>
    <row r="270" spans="2:149" ht="15.75" thickBot="1" x14ac:dyDescent="0.3">
      <c r="B270" s="601"/>
      <c r="D270" s="602" t="str">
        <f t="shared" si="1202"/>
        <v/>
      </c>
      <c r="J270" s="120"/>
      <c r="N270" s="120"/>
      <c r="R270" s="120"/>
      <c r="S270" s="602"/>
      <c r="U270" s="601"/>
      <c r="AF270" s="821"/>
      <c r="AI270" s="821"/>
      <c r="AJ270" s="602"/>
      <c r="AL270" s="601"/>
      <c r="AO270" s="602"/>
      <c r="AR270" s="601" t="str">
        <f t="shared" si="1203"/>
        <v/>
      </c>
      <c r="AS270" t="str">
        <f t="shared" si="1173"/>
        <v/>
      </c>
      <c r="AT270" s="602" t="str">
        <f t="shared" si="1345"/>
        <v/>
      </c>
      <c r="AU270" t="str">
        <f t="shared" si="1174"/>
        <v/>
      </c>
      <c r="AV270" t="str">
        <f t="shared" si="1175"/>
        <v/>
      </c>
      <c r="BQ270" s="602"/>
      <c r="BS270" s="601"/>
      <c r="CO270" s="602"/>
      <c r="CQ270" s="601"/>
      <c r="CR270" t="str">
        <f t="shared" si="1511"/>
        <v/>
      </c>
      <c r="CS270" s="602" t="str">
        <f t="shared" si="1438"/>
        <v/>
      </c>
      <c r="CT270" t="str">
        <f t="shared" si="1512"/>
        <v/>
      </c>
      <c r="CU270" t="str">
        <f t="shared" si="1513"/>
        <v/>
      </c>
      <c r="ES270" s="602"/>
    </row>
    <row r="271" spans="2:149" x14ac:dyDescent="0.25">
      <c r="B271" s="601"/>
      <c r="C271">
        <v>7</v>
      </c>
      <c r="D271" s="602" t="str">
        <f t="shared" si="1202"/>
        <v/>
      </c>
      <c r="E271" t="s">
        <v>382</v>
      </c>
      <c r="H271" s="11">
        <f>SUM(H260,H266,H268)</f>
        <v>-1823149.3687508581</v>
      </c>
      <c r="I271" s="11">
        <f ca="1">SUM(I260,I266,I268)</f>
        <v>-227020.69602672293</v>
      </c>
      <c r="J271" s="589">
        <f ca="1">SUM(J260,J266,J268)</f>
        <v>-1815044.9727241353</v>
      </c>
      <c r="L271" s="11">
        <f>SUM(L260,L266,L268)</f>
        <v>-1823149.3687508581</v>
      </c>
      <c r="M271" s="11">
        <f ca="1">SUM(M260,M266,M268)</f>
        <v>-714770.94883966236</v>
      </c>
      <c r="N271" s="589">
        <f ca="1">SUM(N260,N266,N268)</f>
        <v>-1327294.7199111958</v>
      </c>
      <c r="P271" s="11">
        <f>SUM(P260,P266,P268)</f>
        <v>-1823149.3687508581</v>
      </c>
      <c r="Q271" s="11">
        <f ca="1">SUM(Q260,Q266,Q268)</f>
        <v>-2089972.0434506796</v>
      </c>
      <c r="R271" s="589">
        <f ca="1">SUM(R260,R266,R268)</f>
        <v>47906.374699821376</v>
      </c>
      <c r="S271" s="602"/>
      <c r="U271" s="601"/>
      <c r="V271" s="11">
        <f t="shared" ref="V271:AI271" si="1514">SUM(V260,V266,V268)</f>
        <v>-198399.42999999996</v>
      </c>
      <c r="W271" s="11">
        <f t="shared" si="1514"/>
        <v>0</v>
      </c>
      <c r="X271" s="11">
        <f>SUM(X260,X266,X268)</f>
        <v>0</v>
      </c>
      <c r="Y271" s="11">
        <f t="shared" si="1514"/>
        <v>0</v>
      </c>
      <c r="Z271" s="11">
        <f t="shared" si="1514"/>
        <v>0</v>
      </c>
      <c r="AA271" s="11">
        <f t="shared" si="1514"/>
        <v>0</v>
      </c>
      <c r="AB271" s="11">
        <f t="shared" si="1514"/>
        <v>0</v>
      </c>
      <c r="AC271" s="11">
        <f t="shared" si="1514"/>
        <v>0</v>
      </c>
      <c r="AD271" s="11">
        <f t="shared" si="1514"/>
        <v>0</v>
      </c>
      <c r="AE271" s="11">
        <f t="shared" si="1514"/>
        <v>0</v>
      </c>
      <c r="AF271" s="831">
        <f t="shared" si="1514"/>
        <v>0</v>
      </c>
      <c r="AG271" s="11">
        <f t="shared" si="1514"/>
        <v>0</v>
      </c>
      <c r="AH271" s="11">
        <f t="shared" si="1514"/>
        <v>0</v>
      </c>
      <c r="AI271" s="831">
        <f t="shared" si="1514"/>
        <v>-1823149.3687508581</v>
      </c>
      <c r="AJ271" s="602"/>
      <c r="AL271" s="601"/>
      <c r="AM271" s="886">
        <f>SUM(AM260,AM266,AM268)</f>
        <v>-1823149.3687508581</v>
      </c>
      <c r="AN271" s="11">
        <f>SUM(AN260,AN266,AN268)</f>
        <v>-6861042.954715169</v>
      </c>
      <c r="AO271" s="602"/>
      <c r="AR271" s="601" t="str">
        <f t="shared" si="1203"/>
        <v/>
      </c>
      <c r="AS271">
        <f t="shared" ref="AS271:AS278" si="1515">IF(C271="","",C271)</f>
        <v>7</v>
      </c>
      <c r="AT271" s="602" t="str">
        <f t="shared" si="1345"/>
        <v/>
      </c>
      <c r="AU271" t="str">
        <f t="shared" ref="AU271:AU278" si="1516">IF(E271="","",E271)</f>
        <v>Net deficit for the Period</v>
      </c>
      <c r="AV271" t="str">
        <f t="shared" ref="AV271:AV278" si="1517">IF(F271="","",F271)</f>
        <v/>
      </c>
      <c r="AX271" s="11">
        <f t="shared" ref="AX271:BP271" si="1518">AX260-AX266-AX268</f>
        <v>0</v>
      </c>
      <c r="AY271" s="11">
        <f t="shared" si="1518"/>
        <v>-81970.395512907766</v>
      </c>
      <c r="AZ271" s="11">
        <f t="shared" si="1518"/>
        <v>-82096.609931491315</v>
      </c>
      <c r="BA271" s="11">
        <f t="shared" si="1518"/>
        <v>-89933.515973478003</v>
      </c>
      <c r="BB271" s="11">
        <f t="shared" si="1518"/>
        <v>-123137.39029535867</v>
      </c>
      <c r="BC271" s="11">
        <f t="shared" si="1518"/>
        <v>-295167.5162003279</v>
      </c>
      <c r="BD271" s="11">
        <f t="shared" si="1518"/>
        <v>-122632.48874824193</v>
      </c>
      <c r="BE271" s="11">
        <f t="shared" si="1518"/>
        <v>-144832.8122362869</v>
      </c>
      <c r="BF271" s="11">
        <f t="shared" si="1518"/>
        <v>-192499.79149085793</v>
      </c>
      <c r="BG271" s="11">
        <f t="shared" si="1518"/>
        <v>-459965.0924753868</v>
      </c>
      <c r="BH271" s="11">
        <f t="shared" si="1518"/>
        <v>-192911.79149085793</v>
      </c>
      <c r="BI271" s="11">
        <f t="shared" si="1518"/>
        <v>-193926.66649085793</v>
      </c>
      <c r="BJ271" s="11">
        <f t="shared" si="1518"/>
        <v>-233230.02795358648</v>
      </c>
      <c r="BK271" s="11">
        <f t="shared" si="1518"/>
        <v>-620068.48593530245</v>
      </c>
      <c r="BL271" s="11">
        <f t="shared" si="1518"/>
        <v>-243875.12640646976</v>
      </c>
      <c r="BM271" s="11">
        <f t="shared" si="1518"/>
        <v>-243875.12640646976</v>
      </c>
      <c r="BN271" s="11">
        <f t="shared" si="1518"/>
        <v>-227020.69602672293</v>
      </c>
      <c r="BO271" s="11">
        <f t="shared" si="1518"/>
        <v>-714770.94883966248</v>
      </c>
      <c r="BP271" s="11">
        <f t="shared" si="1518"/>
        <v>-2089972.0434506799</v>
      </c>
      <c r="BQ271" s="602"/>
      <c r="BS271" s="623">
        <f t="shared" ref="BS271:CO271" si="1519">BS260-BS266-BS268</f>
        <v>-82096.609931491315</v>
      </c>
      <c r="BT271" s="11">
        <f t="shared" si="1519"/>
        <v>-89933.515973478003</v>
      </c>
      <c r="BU271" s="11">
        <f t="shared" si="1519"/>
        <v>-172030.12590496932</v>
      </c>
      <c r="BV271" s="11">
        <f t="shared" si="1519"/>
        <v>-123137.39029535867</v>
      </c>
      <c r="BW271" s="11">
        <f t="shared" si="1519"/>
        <v>-295167.5162003279</v>
      </c>
      <c r="BX271" s="11">
        <f t="shared" si="1519"/>
        <v>-122632.48874824193</v>
      </c>
      <c r="BY271" s="11">
        <f t="shared" si="1519"/>
        <v>-417800.00494856993</v>
      </c>
      <c r="BZ271" s="11">
        <f t="shared" si="1519"/>
        <v>-144832.8122362869</v>
      </c>
      <c r="CA271" s="11">
        <f t="shared" si="1519"/>
        <v>-562632.81718485686</v>
      </c>
      <c r="CB271" s="11">
        <f t="shared" si="1519"/>
        <v>-192499.79149085793</v>
      </c>
      <c r="CC271" s="11">
        <f t="shared" si="1519"/>
        <v>-755132.60867571482</v>
      </c>
      <c r="CD271" s="11">
        <f t="shared" si="1519"/>
        <v>-192911.79149085793</v>
      </c>
      <c r="CE271" s="11">
        <f t="shared" si="1519"/>
        <v>-948044.40016657277</v>
      </c>
      <c r="CF271" s="11">
        <f t="shared" si="1519"/>
        <v>-193926.66649085793</v>
      </c>
      <c r="CG271" s="11">
        <f t="shared" si="1519"/>
        <v>-1141971.0666574305</v>
      </c>
      <c r="CH271" s="11">
        <f t="shared" si="1519"/>
        <v>-233230.02795358648</v>
      </c>
      <c r="CI271" s="11">
        <f t="shared" si="1519"/>
        <v>-1375201.0946110175</v>
      </c>
      <c r="CJ271" s="11">
        <f t="shared" si="1519"/>
        <v>-243875.12640646976</v>
      </c>
      <c r="CK271" s="11">
        <f t="shared" si="1519"/>
        <v>-1619076.2210174869</v>
      </c>
      <c r="CL271" s="11">
        <f t="shared" si="1519"/>
        <v>-243875.12640646976</v>
      </c>
      <c r="CM271" s="11">
        <f t="shared" si="1519"/>
        <v>-1862951.3474239565</v>
      </c>
      <c r="CN271" s="11">
        <f t="shared" si="1519"/>
        <v>-227020.69602672293</v>
      </c>
      <c r="CO271" s="624">
        <f t="shared" si="1519"/>
        <v>-2089972.0434506796</v>
      </c>
      <c r="CQ271" s="601"/>
      <c r="CR271">
        <f t="shared" si="1511"/>
        <v>7</v>
      </c>
      <c r="CS271" s="602" t="str">
        <f t="shared" ref="CS271:CS277" si="1520">IF($CR271&lt;=30,"",INDEX(Opex_expense_Type,MATCH($CR271,Index_card_code,0)))</f>
        <v/>
      </c>
      <c r="CT271" t="str">
        <f t="shared" si="1512"/>
        <v>Net deficit for the Period</v>
      </c>
      <c r="CU271" t="str">
        <f t="shared" si="1513"/>
        <v/>
      </c>
      <c r="CW271" s="11">
        <f t="shared" ref="CW271:ER271" si="1521">SUM(CW260,CW266,CW268)</f>
        <v>0</v>
      </c>
      <c r="CX271" s="11">
        <f t="shared" si="1521"/>
        <v>0</v>
      </c>
      <c r="CY271" s="11">
        <f t="shared" si="1521"/>
        <v>0</v>
      </c>
      <c r="CZ271" s="11">
        <f t="shared" si="1521"/>
        <v>0</v>
      </c>
      <c r="DA271" s="11">
        <f t="shared" si="1521"/>
        <v>0</v>
      </c>
      <c r="DB271" s="11">
        <f t="shared" si="1521"/>
        <v>0</v>
      </c>
      <c r="DC271" s="11">
        <f t="shared" si="1521"/>
        <v>0</v>
      </c>
      <c r="DD271" s="11">
        <f t="shared" si="1521"/>
        <v>0</v>
      </c>
      <c r="DE271" s="11">
        <f t="shared" si="1521"/>
        <v>0</v>
      </c>
      <c r="DF271" s="11">
        <f t="shared" si="1521"/>
        <v>0</v>
      </c>
      <c r="DG271" s="11">
        <f t="shared" si="1521"/>
        <v>0</v>
      </c>
      <c r="DH271" s="11">
        <f t="shared" si="1521"/>
        <v>0</v>
      </c>
      <c r="DI271" s="11">
        <f t="shared" si="1521"/>
        <v>0</v>
      </c>
      <c r="DJ271" s="11">
        <f t="shared" si="1521"/>
        <v>0</v>
      </c>
      <c r="DK271" s="11">
        <f t="shared" si="1521"/>
        <v>0</v>
      </c>
      <c r="DL271" s="11">
        <f t="shared" si="1521"/>
        <v>0</v>
      </c>
      <c r="DM271" s="11">
        <f t="shared" si="1521"/>
        <v>0</v>
      </c>
      <c r="DN271" s="11">
        <f t="shared" si="1521"/>
        <v>0</v>
      </c>
      <c r="DO271" s="11">
        <f t="shared" si="1521"/>
        <v>0</v>
      </c>
      <c r="DP271" s="11">
        <f t="shared" si="1521"/>
        <v>0</v>
      </c>
      <c r="DQ271" s="11">
        <f t="shared" si="1521"/>
        <v>0</v>
      </c>
      <c r="DR271" s="11">
        <f t="shared" si="1521"/>
        <v>0</v>
      </c>
      <c r="DS271" s="11">
        <f t="shared" si="1521"/>
        <v>0</v>
      </c>
      <c r="DT271" s="11">
        <f t="shared" si="1521"/>
        <v>0</v>
      </c>
      <c r="DU271" s="11">
        <f t="shared" si="1521"/>
        <v>0</v>
      </c>
      <c r="DV271" s="11">
        <f t="shared" si="1521"/>
        <v>0</v>
      </c>
      <c r="DW271" s="11">
        <f t="shared" si="1521"/>
        <v>0</v>
      </c>
      <c r="DX271" s="11">
        <f t="shared" si="1521"/>
        <v>0</v>
      </c>
      <c r="DY271" s="11">
        <f t="shared" si="1521"/>
        <v>0</v>
      </c>
      <c r="DZ271" s="11">
        <f t="shared" si="1521"/>
        <v>0</v>
      </c>
      <c r="EA271" s="11">
        <f t="shared" si="1521"/>
        <v>0</v>
      </c>
      <c r="EB271" s="11">
        <f t="shared" si="1521"/>
        <v>0</v>
      </c>
      <c r="EC271" s="11">
        <f t="shared" si="1521"/>
        <v>0</v>
      </c>
      <c r="ED271" s="11">
        <f t="shared" si="1521"/>
        <v>0</v>
      </c>
      <c r="EE271" s="11">
        <f t="shared" si="1521"/>
        <v>0</v>
      </c>
      <c r="EF271" s="11">
        <f t="shared" si="1521"/>
        <v>0</v>
      </c>
      <c r="EG271" s="11">
        <f t="shared" si="1521"/>
        <v>0</v>
      </c>
      <c r="EH271" s="11">
        <f t="shared" si="1521"/>
        <v>0</v>
      </c>
      <c r="EI271" s="11">
        <f t="shared" si="1521"/>
        <v>0</v>
      </c>
      <c r="EJ271" s="11">
        <f t="shared" si="1521"/>
        <v>0</v>
      </c>
      <c r="EK271" s="11">
        <f t="shared" si="1521"/>
        <v>0</v>
      </c>
      <c r="EL271" s="11">
        <f t="shared" si="1521"/>
        <v>0</v>
      </c>
      <c r="EM271" s="11">
        <f t="shared" si="1521"/>
        <v>0</v>
      </c>
      <c r="EN271" s="11">
        <f t="shared" si="1521"/>
        <v>-1823149.3687508581</v>
      </c>
      <c r="EO271" s="11">
        <f t="shared" si="1521"/>
        <v>-1823149.3687508581</v>
      </c>
      <c r="EP271" s="11">
        <f t="shared" si="1521"/>
        <v>0</v>
      </c>
      <c r="EQ271" s="11">
        <f t="shared" si="1521"/>
        <v>-1823149.3687508581</v>
      </c>
      <c r="ER271" s="11">
        <f t="shared" si="1521"/>
        <v>-1823149.3687508581</v>
      </c>
      <c r="ES271" s="602"/>
    </row>
    <row r="272" spans="2:149" x14ac:dyDescent="0.25">
      <c r="B272" s="601"/>
      <c r="D272" s="602" t="str">
        <f t="shared" ref="D272:D278" si="1522">IF($C272&lt;=30,"",INDEX(Opex_expense_Type,MATCH($C272,Index_card_code,0)))</f>
        <v/>
      </c>
      <c r="J272" s="120"/>
      <c r="N272" s="120"/>
      <c r="R272" s="120"/>
      <c r="S272" s="602"/>
      <c r="U272" s="601"/>
      <c r="AF272" s="821"/>
      <c r="AI272" s="821"/>
      <c r="AJ272" s="602"/>
      <c r="AL272" s="601"/>
      <c r="AO272" s="602"/>
      <c r="AR272" s="601" t="str">
        <f t="shared" ref="AR272:AR278" si="1523">IF(B272="","",B272)</f>
        <v/>
      </c>
      <c r="AS272" t="str">
        <f t="shared" si="1515"/>
        <v/>
      </c>
      <c r="AT272" s="602" t="str">
        <f t="shared" si="1345"/>
        <v/>
      </c>
      <c r="AU272" t="str">
        <f t="shared" si="1516"/>
        <v/>
      </c>
      <c r="AV272" t="str">
        <f t="shared" si="1517"/>
        <v/>
      </c>
      <c r="BQ272" s="602"/>
      <c r="BS272" s="601"/>
      <c r="CO272" s="602"/>
      <c r="CQ272" s="601"/>
      <c r="CR272" t="str">
        <f t="shared" si="1511"/>
        <v/>
      </c>
      <c r="CS272" s="602" t="str">
        <f>IFERROR(IF($CR272&lt;=30,"",INDEX(Opex_expense_Type,MATCH($CR272,Index_card_code,0))),"")</f>
        <v/>
      </c>
      <c r="CT272" t="str">
        <f t="shared" si="1512"/>
        <v/>
      </c>
      <c r="CU272" t="str">
        <f t="shared" si="1513"/>
        <v/>
      </c>
      <c r="ES272" s="602"/>
    </row>
    <row r="273" spans="2:149" x14ac:dyDescent="0.25">
      <c r="B273" s="601"/>
      <c r="C273">
        <v>8</v>
      </c>
      <c r="D273" s="602" t="str">
        <f t="shared" si="1522"/>
        <v/>
      </c>
      <c r="E273" t="s">
        <v>33</v>
      </c>
      <c r="H273" s="9">
        <f>INDEX($X$273:$AI$273,MATCH($H$6,$X$6:$AI$6,0))</f>
        <v>0</v>
      </c>
      <c r="I273" s="9">
        <f>INDEX($AZ$273:$BO$273,MATCH(month_of_report,$AZ$6:$BP$6,0))</f>
        <v>-1862951.3474239567</v>
      </c>
      <c r="J273" s="120">
        <f>+H273-I273</f>
        <v>1862951.3474239567</v>
      </c>
      <c r="L273" s="9">
        <f>AF275</f>
        <v>0</v>
      </c>
      <c r="M273" s="9">
        <f>IF(LEFT($L$6,2)="Q1",SUMIF(Cards_selection_BPL,$C273,Balance_bplm_01),IF(LEFT($L$6,2)="Q2",SUMIF(Cards_selection_BPL,$C273,Balance_bplm_04),IF(LEFT($L$6,2)="Q3",SUMIF(Cards_selection_BPL,$C273,Balance_bplm_07),IF(LEFT($L$6,2)="Q4",SUMIF(Cards_selection_BPL,$C273,Balance_bplm_10),0))))</f>
        <v>-1375201.094611017</v>
      </c>
      <c r="N273" s="120">
        <f>+L273-M273</f>
        <v>1375201.094611017</v>
      </c>
      <c r="P273" s="9">
        <v>0</v>
      </c>
      <c r="Q273" s="9">
        <v>0</v>
      </c>
      <c r="R273" s="120">
        <f>+P273-Q273</f>
        <v>0</v>
      </c>
      <c r="S273" s="602"/>
      <c r="U273" s="601"/>
      <c r="V273" s="64"/>
      <c r="W273" s="64"/>
      <c r="X273" s="9">
        <v>0</v>
      </c>
      <c r="Y273" s="9">
        <f t="shared" ref="Y273" si="1524">IF(Y6&gt;month_of_report,0,X275)</f>
        <v>0</v>
      </c>
      <c r="Z273" s="9">
        <f>IF(Z6&gt;month_of_report,0,Y275)</f>
        <v>0</v>
      </c>
      <c r="AA273" s="9">
        <v>0</v>
      </c>
      <c r="AB273" s="9">
        <f>IF(AB6&gt;month_of_report,0,AA275)</f>
        <v>0</v>
      </c>
      <c r="AC273" s="9">
        <f>Z275</f>
        <v>0</v>
      </c>
      <c r="AD273" s="9">
        <f t="shared" ref="AD273:AF273" si="1525">AA275</f>
        <v>0</v>
      </c>
      <c r="AE273" s="9">
        <f t="shared" si="1525"/>
        <v>0</v>
      </c>
      <c r="AF273" s="830">
        <f t="shared" si="1525"/>
        <v>0</v>
      </c>
      <c r="AG273" s="9"/>
      <c r="AH273" s="9"/>
      <c r="AI273" s="830">
        <f>AF275</f>
        <v>0</v>
      </c>
      <c r="AJ273" s="602"/>
      <c r="AL273" s="601"/>
      <c r="AM273" s="882"/>
      <c r="AN273" s="9"/>
      <c r="AO273" s="602"/>
      <c r="AR273" s="601" t="str">
        <f t="shared" si="1523"/>
        <v/>
      </c>
      <c r="AS273">
        <f t="shared" si="1515"/>
        <v>8</v>
      </c>
      <c r="AT273" s="602" t="str">
        <f t="shared" si="1345"/>
        <v/>
      </c>
      <c r="AU273" t="str">
        <f t="shared" si="1516"/>
        <v>Deficit at beginning of period</v>
      </c>
      <c r="AV273" t="str">
        <f t="shared" si="1517"/>
        <v/>
      </c>
      <c r="AX273" s="64"/>
      <c r="AY273" s="64"/>
      <c r="AZ273" s="9">
        <f>IF(AZ$6&gt;month_of_report,0,AY275)</f>
        <v>0</v>
      </c>
      <c r="BA273" s="9">
        <f>IF(BA$6&gt;month_of_report,0,AZ275)</f>
        <v>-82096.609931491315</v>
      </c>
      <c r="BB273" s="9">
        <f>IF(BB$6&gt;month_of_report,0,BA275)</f>
        <v>-172030.12590496932</v>
      </c>
      <c r="BC273" s="9">
        <f>IF(AZ$6&gt;month_of_report,0,AY275)</f>
        <v>0</v>
      </c>
      <c r="BD273" s="9">
        <f>BC275</f>
        <v>-295167.5162003279</v>
      </c>
      <c r="BE273" s="9">
        <f t="shared" ref="BE273:BF273" si="1526">BD275</f>
        <v>-417800.00494856981</v>
      </c>
      <c r="BF273" s="9">
        <f t="shared" si="1526"/>
        <v>-562632.81718485674</v>
      </c>
      <c r="BG273" s="9">
        <f>BC275</f>
        <v>-295167.5162003279</v>
      </c>
      <c r="BH273" s="9">
        <f>BG275</f>
        <v>-755132.6086757147</v>
      </c>
      <c r="BI273" s="9">
        <f t="shared" ref="BI273:BJ273" si="1527">BH275</f>
        <v>-948044.40016657265</v>
      </c>
      <c r="BJ273" s="9">
        <f t="shared" si="1527"/>
        <v>-1141971.0666574305</v>
      </c>
      <c r="BK273" s="9">
        <f>BG275</f>
        <v>-755132.6086757147</v>
      </c>
      <c r="BL273" s="9">
        <f>BK275</f>
        <v>-1375201.094611017</v>
      </c>
      <c r="BM273" s="9">
        <f t="shared" ref="BM273:BN273" si="1528">BL275</f>
        <v>-1619076.2210174869</v>
      </c>
      <c r="BN273" s="9">
        <f t="shared" si="1528"/>
        <v>-1862951.3474239567</v>
      </c>
      <c r="BO273" s="9">
        <f>BK275</f>
        <v>-1375201.094611017</v>
      </c>
      <c r="BP273" s="9"/>
      <c r="BQ273" s="602"/>
      <c r="BS273" s="615">
        <f>INDEX($AZ273:$BN273,MATCH(BS$6,$AZ$6:$BN$6,0))</f>
        <v>0</v>
      </c>
      <c r="BT273" s="9">
        <f t="shared" ref="BT273:CN273" si="1529">INDEX($AZ273:$BN273,MATCH(BT$6,$AZ$6:$BN$6,0))</f>
        <v>-82096.609931491315</v>
      </c>
      <c r="BU273" s="9">
        <f>BT273</f>
        <v>-82096.609931491315</v>
      </c>
      <c r="BV273" s="9">
        <f t="shared" si="1529"/>
        <v>-172030.12590496932</v>
      </c>
      <c r="BW273" s="9">
        <f>BV273</f>
        <v>-172030.12590496932</v>
      </c>
      <c r="BX273" s="9">
        <f t="shared" si="1529"/>
        <v>-295167.5162003279</v>
      </c>
      <c r="BY273" s="9">
        <f>BX273</f>
        <v>-295167.5162003279</v>
      </c>
      <c r="BZ273" s="9">
        <f t="shared" si="1529"/>
        <v>-417800.00494856981</v>
      </c>
      <c r="CA273" s="9">
        <f>BZ273</f>
        <v>-417800.00494856981</v>
      </c>
      <c r="CB273" s="9">
        <f t="shared" si="1529"/>
        <v>-562632.81718485674</v>
      </c>
      <c r="CC273" s="9">
        <f>CB273</f>
        <v>-562632.81718485674</v>
      </c>
      <c r="CD273" s="9">
        <f t="shared" si="1529"/>
        <v>-755132.6086757147</v>
      </c>
      <c r="CE273" s="9">
        <f>CD273</f>
        <v>-755132.6086757147</v>
      </c>
      <c r="CF273" s="9">
        <f t="shared" si="1529"/>
        <v>-948044.40016657265</v>
      </c>
      <c r="CG273" s="9">
        <f>CF273</f>
        <v>-948044.40016657265</v>
      </c>
      <c r="CH273" s="9">
        <f t="shared" si="1529"/>
        <v>-1141971.0666574305</v>
      </c>
      <c r="CI273" s="9">
        <f>CH273</f>
        <v>-1141971.0666574305</v>
      </c>
      <c r="CJ273" s="9">
        <f t="shared" si="1529"/>
        <v>-1375201.094611017</v>
      </c>
      <c r="CK273" s="9">
        <f>CJ273</f>
        <v>-1375201.094611017</v>
      </c>
      <c r="CL273" s="9">
        <f t="shared" si="1529"/>
        <v>-1619076.2210174869</v>
      </c>
      <c r="CM273" s="9">
        <f>CL273</f>
        <v>-1619076.2210174869</v>
      </c>
      <c r="CN273" s="9">
        <f t="shared" si="1529"/>
        <v>-1862951.3474239567</v>
      </c>
      <c r="CO273" s="616">
        <f>CN273</f>
        <v>-1862951.3474239567</v>
      </c>
      <c r="CQ273" s="601"/>
      <c r="CR273">
        <f t="shared" si="1511"/>
        <v>8</v>
      </c>
      <c r="CS273" s="602" t="str">
        <f t="shared" si="1520"/>
        <v/>
      </c>
      <c r="CT273" t="str">
        <f t="shared" si="1512"/>
        <v>Deficit at beginning of period</v>
      </c>
      <c r="CU273" t="str">
        <f t="shared" si="1513"/>
        <v/>
      </c>
      <c r="CW273" s="64"/>
      <c r="CX273" s="64"/>
      <c r="CY273" s="9">
        <f>IF(CY$6&lt;=month_of_report,(IFERROR(INDEX($X$8:$AI$277,MATCH($CR273,$C$8:$C$277,0),MATCH(CY$6,$X$6:$AI$6,0)),0)),0)</f>
        <v>0</v>
      </c>
      <c r="CZ273" s="9">
        <f>IF(CZ6&gt;month_of_report,0,CW275)</f>
        <v>0</v>
      </c>
      <c r="DA273" s="9">
        <f>IF(DA6&gt;month_of_report,0,CX275)</f>
        <v>0</v>
      </c>
      <c r="DB273" s="9">
        <f>IF(DB$6&lt;=month_of_report,(IFERROR(INDEX($X$8:$AI$277,MATCH($CR273,$C$8:$C$277,0),MATCH(DB$6,$X$6:$AI$6,0)),0)),0)</f>
        <v>0</v>
      </c>
      <c r="DC273" s="9">
        <f>IF(DC6&gt;month_of_report,0,CZ275)</f>
        <v>0</v>
      </c>
      <c r="DD273" s="9">
        <f>IF(DD6&gt;month_of_report,0,DA275)</f>
        <v>0</v>
      </c>
      <c r="DE273" s="9">
        <f>IF(DE$6&lt;=month_of_report,(IFERROR(INDEX($X$8:$AI$277,MATCH($CR273,$C$8:$C$277,0),MATCH(DE$6,$X$6:$AI$6,0)),0)),0)</f>
        <v>0</v>
      </c>
      <c r="DF273" s="9">
        <f>CW273</f>
        <v>0</v>
      </c>
      <c r="DG273" s="9">
        <f>CX273</f>
        <v>0</v>
      </c>
      <c r="DH273" s="9">
        <f>CY273</f>
        <v>0</v>
      </c>
      <c r="DI273" s="9">
        <f>IF(DI6&gt;month_of_report,0,DC275)</f>
        <v>0</v>
      </c>
      <c r="DJ273" s="9">
        <f>IF(DJ6&gt;month_of_report,0,DD275)</f>
        <v>0</v>
      </c>
      <c r="DK273" s="9">
        <f>IF(DK$6&lt;=month_of_report,(IFERROR(INDEX($X$8:$AI$277,MATCH($CR273,$C$8:$C$277,0),MATCH(DK$6,$X$6:$AI$6,0)),0)),0)</f>
        <v>0</v>
      </c>
      <c r="DL273" s="9">
        <f>IF(DL6&gt;month_of_report,0,DI275)</f>
        <v>0</v>
      </c>
      <c r="DM273" s="9">
        <f>IF(DM6&gt;month_of_report,0,DJ275)</f>
        <v>0</v>
      </c>
      <c r="DN273" s="9">
        <f>IF(DN$6&lt;=month_of_report,(IFERROR(INDEX($X$8:$AI$277,MATCH($CR273,$C$8:$C$277,0),MATCH(DN$6,$X$6:$AI$6,0)),0)),0)</f>
        <v>0</v>
      </c>
      <c r="DO273" s="9">
        <f>IF(DO6&gt;month_of_report,0,DL275)</f>
        <v>0</v>
      </c>
      <c r="DP273" s="9">
        <f>IF(DP6&gt;month_of_report,0,DM275)</f>
        <v>0</v>
      </c>
      <c r="DQ273" s="9">
        <f>IF(DQ$6&lt;=month_of_report,(IFERROR(INDEX($X$8:$AI$277,MATCH($CR273,$C$8:$C$277,0),MATCH(DQ$6,$X$6:$AI$6,0)),0)),0)</f>
        <v>0</v>
      </c>
      <c r="DR273" s="9">
        <f>DI273</f>
        <v>0</v>
      </c>
      <c r="DS273" s="9">
        <f>DJ273</f>
        <v>0</v>
      </c>
      <c r="DT273" s="9">
        <f>DK273</f>
        <v>0</v>
      </c>
      <c r="DU273" s="9">
        <f>IF(DU6&gt;month_of_report,0,DO275)</f>
        <v>0</v>
      </c>
      <c r="DV273" s="9">
        <f>IF(DV6&gt;month_of_report,0,DP275)</f>
        <v>0</v>
      </c>
      <c r="DW273" s="9">
        <f>IF(DW$6&lt;=month_of_report,(IFERROR(INDEX($X$8:$AI$277,MATCH($CR273,$C$8:$C$277,0),MATCH(DW$6,$X$6:$AI$6,0)),0)),0)</f>
        <v>0</v>
      </c>
      <c r="DX273" s="9">
        <f>IF(DX6&gt;month_of_report,0,DU275)</f>
        <v>0</v>
      </c>
      <c r="DY273" s="9">
        <f>IF(DY6&gt;month_of_report,0,DV275)</f>
        <v>0</v>
      </c>
      <c r="DZ273" s="9">
        <f>IF(DZ$6&lt;=month_of_report,(IFERROR(INDEX($X$8:$AI$277,MATCH($CR273,$C$8:$C$277,0),MATCH(DZ$6,$X$6:$AI$6,0)),0)),0)</f>
        <v>0</v>
      </c>
      <c r="EA273" s="9">
        <f>IF(EA6&gt;month_of_report,0,DX275)</f>
        <v>0</v>
      </c>
      <c r="EB273" s="9">
        <f>IF(EB6&gt;month_of_report,0,DY275)</f>
        <v>0</v>
      </c>
      <c r="EC273" s="9">
        <f>IF(EC$6&lt;=month_of_report,(IFERROR(INDEX($X$8:$AI$277,MATCH($CR273,$C$8:$C$277,0),MATCH(EC$6,$X$6:$AI$6,0)),0)),0)</f>
        <v>0</v>
      </c>
      <c r="ED273" s="9">
        <f>DU273</f>
        <v>0</v>
      </c>
      <c r="EE273" s="9">
        <f>DV273</f>
        <v>0</v>
      </c>
      <c r="EF273" s="9">
        <f>DW273</f>
        <v>0</v>
      </c>
      <c r="EG273" s="9">
        <f>IF(EG6&gt;month_of_report,0,EA275)</f>
        <v>0</v>
      </c>
      <c r="EH273" s="9">
        <f>IF(EH6&gt;month_of_report,0,EB275)</f>
        <v>0</v>
      </c>
      <c r="EI273" s="9">
        <f>IF(EI$6&lt;=month_of_report,(IFERROR(INDEX($X$8:$AI$277,MATCH($CR273,$C$8:$C$277,0),MATCH(EI$6,$X$6:$AI$6,0)),0)),0)</f>
        <v>0</v>
      </c>
      <c r="EJ273" s="9">
        <f>IF(EJ6&gt;month_of_report,0,EG275)</f>
        <v>0</v>
      </c>
      <c r="EK273" s="9">
        <f>IF(EK6&gt;month_of_report,0,EH275)</f>
        <v>0</v>
      </c>
      <c r="EL273" s="9">
        <f>IF(EL$6&lt;=month_of_report,(IFERROR(INDEX($X$8:$AI$277,MATCH($CR273,$C$8:$C$277,0),MATCH(EL$6,$X$6:$AI$6,0)),0)),0)</f>
        <v>0</v>
      </c>
      <c r="EM273" s="9">
        <f>IF(EM6&gt;month_of_report,0,EJ275)</f>
        <v>0</v>
      </c>
      <c r="EN273" s="9">
        <f>IF(EN6&gt;month_of_report,0,EK275)</f>
        <v>0</v>
      </c>
      <c r="EO273" s="9">
        <f>IF(EO$6&lt;=month_of_report,(IFERROR(INDEX($X$8:$AI$277,MATCH($CR273,$C$8:$C$277,0),MATCH(EO$6,$X$6:$AI$6,0)),0)),0)</f>
        <v>0</v>
      </c>
      <c r="EP273" s="9">
        <f>EG273</f>
        <v>0</v>
      </c>
      <c r="EQ273" s="9">
        <f>EH273</f>
        <v>0</v>
      </c>
      <c r="ER273" s="9">
        <f>EI273</f>
        <v>0</v>
      </c>
      <c r="ES273" s="602"/>
    </row>
    <row r="274" spans="2:149" ht="15.75" thickBot="1" x14ac:dyDescent="0.3">
      <c r="B274" s="601"/>
      <c r="D274" s="602" t="str">
        <f t="shared" si="1522"/>
        <v/>
      </c>
      <c r="J274" s="120"/>
      <c r="N274" s="120"/>
      <c r="R274" s="120"/>
      <c r="S274" s="602"/>
      <c r="U274" s="601"/>
      <c r="AF274" s="821"/>
      <c r="AI274" s="821"/>
      <c r="AJ274" s="602"/>
      <c r="AL274" s="601"/>
      <c r="AO274" s="602"/>
      <c r="AR274" s="601" t="str">
        <f t="shared" si="1523"/>
        <v/>
      </c>
      <c r="AS274" t="str">
        <f t="shared" si="1515"/>
        <v/>
      </c>
      <c r="AT274" s="602" t="str">
        <f t="shared" si="1345"/>
        <v/>
      </c>
      <c r="AU274" t="str">
        <f t="shared" si="1516"/>
        <v/>
      </c>
      <c r="AV274" t="str">
        <f t="shared" si="1517"/>
        <v/>
      </c>
      <c r="BQ274" s="602"/>
      <c r="BS274" s="601"/>
      <c r="CO274" s="602"/>
      <c r="CQ274" s="601"/>
      <c r="CR274" t="str">
        <f t="shared" si="1511"/>
        <v/>
      </c>
      <c r="CS274" s="602" t="str">
        <f>IFERROR(IF($CR274&lt;=30,"",INDEX(Opex_expense_Type,MATCH($CR274,Index_card_code,0))),"")</f>
        <v/>
      </c>
      <c r="CT274" t="str">
        <f t="shared" si="1512"/>
        <v/>
      </c>
      <c r="CU274" t="str">
        <f t="shared" si="1513"/>
        <v/>
      </c>
      <c r="ES274" s="602"/>
    </row>
    <row r="275" spans="2:149" ht="15.75" thickBot="1" x14ac:dyDescent="0.3">
      <c r="B275" s="601"/>
      <c r="C275">
        <v>9</v>
      </c>
      <c r="D275" s="602" t="str">
        <f t="shared" si="1522"/>
        <v/>
      </c>
      <c r="E275" t="s">
        <v>159</v>
      </c>
      <c r="H275" s="18">
        <f>H273+H271</f>
        <v>-1823149.3687508581</v>
      </c>
      <c r="I275" s="18">
        <f ca="1">I273+I271</f>
        <v>-2089972.0434506796</v>
      </c>
      <c r="J275" s="591">
        <f ca="1">J273+J271</f>
        <v>47906.374699821463</v>
      </c>
      <c r="L275" s="18">
        <f>L273+L271</f>
        <v>-1823149.3687508581</v>
      </c>
      <c r="M275" s="18">
        <f ca="1">M273+M271</f>
        <v>-2089972.0434506794</v>
      </c>
      <c r="N275" s="591">
        <f ca="1">N273+N271</f>
        <v>47906.37469982123</v>
      </c>
      <c r="P275" s="18">
        <f>P273+P271</f>
        <v>-1823149.3687508581</v>
      </c>
      <c r="Q275" s="18">
        <f ca="1">Q273+Q271</f>
        <v>-2089972.0434506796</v>
      </c>
      <c r="R275" s="591">
        <f ca="1">R273+R271</f>
        <v>47906.374699821376</v>
      </c>
      <c r="S275" s="602"/>
      <c r="U275" s="601"/>
      <c r="V275" s="18">
        <f>V273+V271</f>
        <v>-198399.42999999996</v>
      </c>
      <c r="W275" s="18">
        <f>W273+W271</f>
        <v>0</v>
      </c>
      <c r="X275" s="18">
        <f>X273+X271</f>
        <v>0</v>
      </c>
      <c r="Y275" s="18">
        <f t="shared" ref="Y275:AI275" si="1530">Y273+Y271</f>
        <v>0</v>
      </c>
      <c r="Z275" s="18">
        <f t="shared" si="1530"/>
        <v>0</v>
      </c>
      <c r="AA275" s="18">
        <f t="shared" si="1530"/>
        <v>0</v>
      </c>
      <c r="AB275" s="18"/>
      <c r="AC275" s="18">
        <f>AC273+AC271</f>
        <v>0</v>
      </c>
      <c r="AD275" s="18">
        <f t="shared" si="1530"/>
        <v>0</v>
      </c>
      <c r="AE275" s="18">
        <f t="shared" si="1530"/>
        <v>0</v>
      </c>
      <c r="AF275" s="833">
        <f t="shared" si="1530"/>
        <v>0</v>
      </c>
      <c r="AG275" s="18">
        <f t="shared" si="1530"/>
        <v>0</v>
      </c>
      <c r="AH275" s="18">
        <f t="shared" si="1530"/>
        <v>0</v>
      </c>
      <c r="AI275" s="833">
        <f t="shared" si="1530"/>
        <v>-1823149.3687508581</v>
      </c>
      <c r="AJ275" s="602"/>
      <c r="AL275" s="601"/>
      <c r="AM275" s="892">
        <f>AM273+AM271</f>
        <v>-1823149.3687508581</v>
      </c>
      <c r="AN275" s="18">
        <f>AN273+AN271</f>
        <v>-6861042.954715169</v>
      </c>
      <c r="AO275" s="602"/>
      <c r="AR275" s="601" t="str">
        <f t="shared" si="1523"/>
        <v/>
      </c>
      <c r="AS275">
        <f t="shared" si="1515"/>
        <v>9</v>
      </c>
      <c r="AT275" s="602" t="str">
        <f t="shared" si="1345"/>
        <v/>
      </c>
      <c r="AU275" t="str">
        <f t="shared" si="1516"/>
        <v>Deficit at end of period</v>
      </c>
      <c r="AV275" t="str">
        <f t="shared" si="1517"/>
        <v/>
      </c>
      <c r="AX275" s="18"/>
      <c r="AY275" s="18"/>
      <c r="AZ275" s="18">
        <f t="shared" ref="AZ275:BP275" si="1531">AZ273+AZ271</f>
        <v>-82096.609931491315</v>
      </c>
      <c r="BA275" s="18">
        <f t="shared" si="1531"/>
        <v>-172030.12590496932</v>
      </c>
      <c r="BB275" s="18">
        <f t="shared" si="1531"/>
        <v>-295167.51620032801</v>
      </c>
      <c r="BC275" s="18">
        <f t="shared" si="1531"/>
        <v>-295167.5162003279</v>
      </c>
      <c r="BD275" s="18">
        <f t="shared" si="1531"/>
        <v>-417800.00494856981</v>
      </c>
      <c r="BE275" s="18">
        <f t="shared" si="1531"/>
        <v>-562632.81718485674</v>
      </c>
      <c r="BF275" s="18">
        <f t="shared" si="1531"/>
        <v>-755132.6086757147</v>
      </c>
      <c r="BG275" s="18">
        <f t="shared" si="1531"/>
        <v>-755132.6086757147</v>
      </c>
      <c r="BH275" s="18">
        <f t="shared" si="1531"/>
        <v>-948044.40016657265</v>
      </c>
      <c r="BI275" s="18">
        <f t="shared" si="1531"/>
        <v>-1141971.0666574305</v>
      </c>
      <c r="BJ275" s="18">
        <f t="shared" si="1531"/>
        <v>-1375201.094611017</v>
      </c>
      <c r="BK275" s="18">
        <f t="shared" si="1531"/>
        <v>-1375201.094611017</v>
      </c>
      <c r="BL275" s="18">
        <f t="shared" si="1531"/>
        <v>-1619076.2210174869</v>
      </c>
      <c r="BM275" s="18">
        <f t="shared" si="1531"/>
        <v>-1862951.3474239567</v>
      </c>
      <c r="BN275" s="18">
        <f t="shared" si="1531"/>
        <v>-2089972.0434506796</v>
      </c>
      <c r="BO275" s="18">
        <f t="shared" si="1531"/>
        <v>-2089972.0434506796</v>
      </c>
      <c r="BP275" s="18">
        <f t="shared" si="1531"/>
        <v>-2089972.0434506799</v>
      </c>
      <c r="BQ275" s="602"/>
      <c r="BS275" s="631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632"/>
      <c r="CQ275" s="601"/>
      <c r="CR275">
        <f t="shared" si="1511"/>
        <v>9</v>
      </c>
      <c r="CS275" s="602" t="str">
        <f t="shared" si="1520"/>
        <v/>
      </c>
      <c r="CT275" t="str">
        <f t="shared" si="1512"/>
        <v>Deficit at end of period</v>
      </c>
      <c r="CU275" t="str">
        <f t="shared" si="1513"/>
        <v/>
      </c>
      <c r="CW275" s="18">
        <f>SUM(CW271,CW273)</f>
        <v>0</v>
      </c>
      <c r="CX275" s="18">
        <f t="shared" ref="CX275:ER275" si="1532">SUM(CX271,CX273)</f>
        <v>0</v>
      </c>
      <c r="CY275" s="18">
        <f>SUM(CY271,CY273)</f>
        <v>0</v>
      </c>
      <c r="CZ275" s="18">
        <f>SUM(CZ271,CZ273)</f>
        <v>0</v>
      </c>
      <c r="DA275" s="18">
        <f>SUM(DA271,DA273)</f>
        <v>0</v>
      </c>
      <c r="DB275" s="18">
        <f t="shared" si="1532"/>
        <v>0</v>
      </c>
      <c r="DC275" s="18">
        <f t="shared" si="1532"/>
        <v>0</v>
      </c>
      <c r="DD275" s="18">
        <f>SUM(DD271,DD273)</f>
        <v>0</v>
      </c>
      <c r="DE275" s="18">
        <f t="shared" si="1532"/>
        <v>0</v>
      </c>
      <c r="DF275" s="18">
        <f t="shared" si="1532"/>
        <v>0</v>
      </c>
      <c r="DG275" s="18">
        <f t="shared" si="1532"/>
        <v>0</v>
      </c>
      <c r="DH275" s="18">
        <f t="shared" si="1532"/>
        <v>0</v>
      </c>
      <c r="DI275" s="18">
        <f t="shared" si="1532"/>
        <v>0</v>
      </c>
      <c r="DJ275" s="18">
        <f t="shared" si="1532"/>
        <v>0</v>
      </c>
      <c r="DK275" s="18">
        <f t="shared" si="1532"/>
        <v>0</v>
      </c>
      <c r="DL275" s="18">
        <f t="shared" si="1532"/>
        <v>0</v>
      </c>
      <c r="DM275" s="18">
        <f t="shared" si="1532"/>
        <v>0</v>
      </c>
      <c r="DN275" s="18">
        <f t="shared" si="1532"/>
        <v>0</v>
      </c>
      <c r="DO275" s="18">
        <f t="shared" si="1532"/>
        <v>0</v>
      </c>
      <c r="DP275" s="18">
        <f t="shared" si="1532"/>
        <v>0</v>
      </c>
      <c r="DQ275" s="18">
        <f t="shared" si="1532"/>
        <v>0</v>
      </c>
      <c r="DR275" s="18">
        <f t="shared" si="1532"/>
        <v>0</v>
      </c>
      <c r="DS275" s="18">
        <f t="shared" si="1532"/>
        <v>0</v>
      </c>
      <c r="DT275" s="18">
        <f t="shared" si="1532"/>
        <v>0</v>
      </c>
      <c r="DU275" s="18">
        <f t="shared" si="1532"/>
        <v>0</v>
      </c>
      <c r="DV275" s="18">
        <f t="shared" si="1532"/>
        <v>0</v>
      </c>
      <c r="DW275" s="18">
        <f t="shared" si="1532"/>
        <v>0</v>
      </c>
      <c r="DX275" s="18">
        <f t="shared" si="1532"/>
        <v>0</v>
      </c>
      <c r="DY275" s="18">
        <f t="shared" si="1532"/>
        <v>0</v>
      </c>
      <c r="DZ275" s="18">
        <f t="shared" si="1532"/>
        <v>0</v>
      </c>
      <c r="EA275" s="18">
        <f t="shared" si="1532"/>
        <v>0</v>
      </c>
      <c r="EB275" s="18">
        <f t="shared" si="1532"/>
        <v>0</v>
      </c>
      <c r="EC275" s="18">
        <f t="shared" si="1532"/>
        <v>0</v>
      </c>
      <c r="ED275" s="18">
        <f t="shared" si="1532"/>
        <v>0</v>
      </c>
      <c r="EE275" s="18">
        <f t="shared" si="1532"/>
        <v>0</v>
      </c>
      <c r="EF275" s="18">
        <f t="shared" si="1532"/>
        <v>0</v>
      </c>
      <c r="EG275" s="18">
        <f t="shared" si="1532"/>
        <v>0</v>
      </c>
      <c r="EH275" s="18">
        <f t="shared" si="1532"/>
        <v>0</v>
      </c>
      <c r="EI275" s="18">
        <f t="shared" si="1532"/>
        <v>0</v>
      </c>
      <c r="EJ275" s="18">
        <f t="shared" si="1532"/>
        <v>0</v>
      </c>
      <c r="EK275" s="18">
        <f t="shared" si="1532"/>
        <v>0</v>
      </c>
      <c r="EL275" s="18">
        <f t="shared" si="1532"/>
        <v>0</v>
      </c>
      <c r="EM275" s="18">
        <f t="shared" si="1532"/>
        <v>0</v>
      </c>
      <c r="EN275" s="18">
        <f t="shared" si="1532"/>
        <v>-1823149.3687508581</v>
      </c>
      <c r="EO275" s="18">
        <f t="shared" si="1532"/>
        <v>-1823149.3687508581</v>
      </c>
      <c r="EP275" s="18">
        <f t="shared" si="1532"/>
        <v>0</v>
      </c>
      <c r="EQ275" s="18">
        <f t="shared" si="1532"/>
        <v>-1823149.3687508581</v>
      </c>
      <c r="ER275" s="18">
        <f t="shared" si="1532"/>
        <v>-1823149.3687508581</v>
      </c>
      <c r="ES275" s="602"/>
    </row>
    <row r="276" spans="2:149" ht="15.75" thickTop="1" x14ac:dyDescent="0.25">
      <c r="B276" s="601"/>
      <c r="D276" s="602" t="str">
        <f t="shared" si="1522"/>
        <v/>
      </c>
      <c r="J276" s="120"/>
      <c r="N276" s="120"/>
      <c r="R276" s="120"/>
      <c r="S276" s="602"/>
      <c r="U276" s="601"/>
      <c r="AF276" s="821"/>
      <c r="AI276" s="821"/>
      <c r="AJ276" s="602"/>
      <c r="AL276" s="601"/>
      <c r="AO276" s="602"/>
      <c r="AR276" s="601" t="str">
        <f t="shared" si="1523"/>
        <v/>
      </c>
      <c r="AS276" t="str">
        <f t="shared" si="1515"/>
        <v/>
      </c>
      <c r="AT276" s="602" t="str">
        <f t="shared" si="1345"/>
        <v/>
      </c>
      <c r="AU276" t="str">
        <f t="shared" si="1516"/>
        <v/>
      </c>
      <c r="AV276" t="str">
        <f t="shared" si="1517"/>
        <v/>
      </c>
      <c r="BQ276" s="602"/>
      <c r="BS276" s="601"/>
      <c r="CO276" s="602"/>
      <c r="CQ276" s="601"/>
      <c r="CR276" t="str">
        <f t="shared" si="1511"/>
        <v/>
      </c>
      <c r="CS276" s="602" t="str">
        <f>IFERROR(IF($CR276&lt;=30,"",INDEX(Opex_expense_Type,MATCH($CR276,Index_card_code,0))),"")</f>
        <v/>
      </c>
      <c r="CT276" t="str">
        <f t="shared" si="1512"/>
        <v/>
      </c>
      <c r="CU276" t="str">
        <f t="shared" si="1513"/>
        <v/>
      </c>
      <c r="ES276" s="602"/>
    </row>
    <row r="277" spans="2:149" x14ac:dyDescent="0.25">
      <c r="B277" s="601"/>
      <c r="C277">
        <v>10</v>
      </c>
      <c r="D277" s="602" t="str">
        <f t="shared" si="1522"/>
        <v/>
      </c>
      <c r="E277" t="s">
        <v>29</v>
      </c>
      <c r="H277" s="12">
        <f>SUM(H16,H33,H47,H64,H85,H103,H125,H159,H180,H202,H227)</f>
        <v>17</v>
      </c>
      <c r="I277" s="12">
        <f ca="1">SUM(I16,I33,I47,I64,I85,I103,I125,I159,I180,I202,I227)</f>
        <v>20</v>
      </c>
      <c r="J277" s="120">
        <f ca="1">SUM(J16,J33,J47,J64,J85,J103,J125,J159,J180,J202,J227)</f>
        <v>3</v>
      </c>
      <c r="L277" s="12">
        <f>SUM(L16,L33,L47,L64,L85,L103,L125,L159,L180,L202,L227)</f>
        <v>17</v>
      </c>
      <c r="M277" s="12">
        <f ca="1">SUM(M16,M33,M47,M64,M85,M103,M125,M159,M180,M202,M227)</f>
        <v>20</v>
      </c>
      <c r="N277" s="120">
        <f ca="1">SUM(N16,N33,N47,N64,N85,N103,N125,N159,N180,N202,N227)</f>
        <v>3</v>
      </c>
      <c r="P277" s="12">
        <f>SUM(P16,P33,P47,P64,P85,P103,P125,P159,P180,P202,P227)</f>
        <v>17</v>
      </c>
      <c r="Q277" s="12">
        <f ca="1">SUM(Q16,Q33,Q47,Q64,Q85,Q103,Q125,Q159,Q180,Q202,Q227)</f>
        <v>20</v>
      </c>
      <c r="R277" s="120">
        <f ca="1">SUM(R16,R33,R47,R64,R85,R103,R125,R159,R180,R202,R227)</f>
        <v>3</v>
      </c>
      <c r="S277" s="602"/>
      <c r="U277" s="601"/>
      <c r="V277" s="12">
        <f t="shared" ref="V277:AI277" si="1533">SUM(V16,V33,V47,V64,V85,V103,V125,V159,V180,V202,V227)</f>
        <v>9</v>
      </c>
      <c r="W277" s="12">
        <f t="shared" si="1533"/>
        <v>0</v>
      </c>
      <c r="X277" s="12">
        <f t="shared" si="1533"/>
        <v>0</v>
      </c>
      <c r="Y277" s="12">
        <f t="shared" si="1533"/>
        <v>0</v>
      </c>
      <c r="Z277" s="12">
        <f t="shared" si="1533"/>
        <v>0</v>
      </c>
      <c r="AA277" s="12">
        <f t="shared" si="1533"/>
        <v>0</v>
      </c>
      <c r="AB277" s="12">
        <f t="shared" si="1533"/>
        <v>0</v>
      </c>
      <c r="AC277" s="12">
        <f t="shared" si="1533"/>
        <v>0</v>
      </c>
      <c r="AD277" s="12">
        <f t="shared" si="1533"/>
        <v>0</v>
      </c>
      <c r="AE277" s="12">
        <f t="shared" si="1533"/>
        <v>0</v>
      </c>
      <c r="AF277" s="834">
        <f t="shared" si="1533"/>
        <v>0</v>
      </c>
      <c r="AG277" s="12">
        <f t="shared" si="1533"/>
        <v>0</v>
      </c>
      <c r="AH277" s="12">
        <f t="shared" si="1533"/>
        <v>0</v>
      </c>
      <c r="AI277" s="834">
        <f t="shared" si="1533"/>
        <v>17</v>
      </c>
      <c r="AJ277" s="602"/>
      <c r="AL277" s="601"/>
      <c r="AM277" s="893">
        <f>SUM(AM16,AM33,AM47,AM64,AM85,AM103,AM125,AM159,AM180,AM202,AM227)</f>
        <v>17</v>
      </c>
      <c r="AN277" s="12">
        <f>SUM(AN16,AN33,AN47,AN64,AN85,AN103,AN125,AN159,AN180,AN202,AN227)</f>
        <v>0</v>
      </c>
      <c r="AO277" s="602"/>
      <c r="AR277" s="601" t="str">
        <f t="shared" si="1523"/>
        <v/>
      </c>
      <c r="AS277">
        <f t="shared" si="1515"/>
        <v>10</v>
      </c>
      <c r="AT277" s="602" t="str">
        <f t="shared" si="1345"/>
        <v/>
      </c>
      <c r="AU277" t="str">
        <f t="shared" si="1516"/>
        <v>Total Headcount</v>
      </c>
      <c r="AV277" t="str">
        <f t="shared" si="1517"/>
        <v/>
      </c>
      <c r="AX277" s="68">
        <f t="shared" ref="AX277:BO277" si="1534">SUM(AX16,AX33,AX47,AX64,AX85,AX103,AX125,AX159,AX180,AX202,AX227)</f>
        <v>0</v>
      </c>
      <c r="AY277" s="68">
        <f t="shared" si="1534"/>
        <v>8</v>
      </c>
      <c r="AZ277" s="68">
        <f t="shared" si="1534"/>
        <v>9</v>
      </c>
      <c r="BA277" s="68">
        <f t="shared" si="1534"/>
        <v>10</v>
      </c>
      <c r="BB277" s="68">
        <f t="shared" si="1534"/>
        <v>10</v>
      </c>
      <c r="BC277" s="68">
        <f t="shared" si="1534"/>
        <v>12</v>
      </c>
      <c r="BD277" s="68">
        <f t="shared" si="1534"/>
        <v>11</v>
      </c>
      <c r="BE277" s="68">
        <f t="shared" si="1534"/>
        <v>13</v>
      </c>
      <c r="BF277" s="68">
        <f t="shared" si="1534"/>
        <v>17</v>
      </c>
      <c r="BG277" s="68">
        <f t="shared" si="1534"/>
        <v>19</v>
      </c>
      <c r="BH277" s="68">
        <f t="shared" si="1534"/>
        <v>17</v>
      </c>
      <c r="BI277" s="68">
        <f t="shared" si="1534"/>
        <v>17</v>
      </c>
      <c r="BJ277" s="68">
        <f t="shared" si="1534"/>
        <v>19</v>
      </c>
      <c r="BK277" s="68">
        <f t="shared" si="1534"/>
        <v>21</v>
      </c>
      <c r="BL277" s="68">
        <f t="shared" si="1534"/>
        <v>20</v>
      </c>
      <c r="BM277" s="68">
        <f t="shared" si="1534"/>
        <v>20</v>
      </c>
      <c r="BN277" s="68">
        <f t="shared" si="1534"/>
        <v>20</v>
      </c>
      <c r="BO277" s="68">
        <f t="shared" si="1534"/>
        <v>20</v>
      </c>
      <c r="BP277" s="68"/>
      <c r="BQ277" s="602"/>
      <c r="BS277" s="615">
        <f>INDEX($AZ277:$BN277,MATCH(BS$6,$AZ$6:$BN$6,0))</f>
        <v>9</v>
      </c>
      <c r="BT277" s="9">
        <f t="shared" ref="BT277:CN277" si="1535">INDEX($AZ277:$BN277,MATCH(BT$6,$AZ$6:$BN$6,0))</f>
        <v>10</v>
      </c>
      <c r="BU277" s="9">
        <f>BT277</f>
        <v>10</v>
      </c>
      <c r="BV277" s="9">
        <f t="shared" si="1535"/>
        <v>10</v>
      </c>
      <c r="BW277" s="9">
        <f>BV277</f>
        <v>10</v>
      </c>
      <c r="BX277" s="9">
        <f t="shared" si="1535"/>
        <v>11</v>
      </c>
      <c r="BY277" s="9">
        <f>BX277</f>
        <v>11</v>
      </c>
      <c r="BZ277" s="9">
        <f t="shared" si="1535"/>
        <v>13</v>
      </c>
      <c r="CA277" s="9">
        <f>BZ277</f>
        <v>13</v>
      </c>
      <c r="CB277" s="9">
        <f t="shared" si="1535"/>
        <v>17</v>
      </c>
      <c r="CC277" s="9">
        <f>CB277</f>
        <v>17</v>
      </c>
      <c r="CD277" s="9">
        <f t="shared" si="1535"/>
        <v>17</v>
      </c>
      <c r="CE277" s="9">
        <f>CD277</f>
        <v>17</v>
      </c>
      <c r="CF277" s="9">
        <f t="shared" si="1535"/>
        <v>17</v>
      </c>
      <c r="CG277" s="9">
        <f>CF277</f>
        <v>17</v>
      </c>
      <c r="CH277" s="9">
        <f t="shared" si="1535"/>
        <v>19</v>
      </c>
      <c r="CI277" s="9">
        <f>CH277</f>
        <v>19</v>
      </c>
      <c r="CJ277" s="9">
        <f t="shared" si="1535"/>
        <v>20</v>
      </c>
      <c r="CK277" s="9">
        <f>CJ277</f>
        <v>20</v>
      </c>
      <c r="CL277" s="9">
        <f t="shared" si="1535"/>
        <v>20</v>
      </c>
      <c r="CM277" s="9">
        <f>CL277</f>
        <v>20</v>
      </c>
      <c r="CN277" s="9">
        <f t="shared" si="1535"/>
        <v>20</v>
      </c>
      <c r="CO277" s="616">
        <f>CN277</f>
        <v>20</v>
      </c>
      <c r="CQ277" s="601"/>
      <c r="CR277">
        <f t="shared" si="1511"/>
        <v>10</v>
      </c>
      <c r="CS277" s="602" t="str">
        <f t="shared" si="1520"/>
        <v/>
      </c>
      <c r="CT277" t="str">
        <f t="shared" si="1512"/>
        <v>Total Headcount</v>
      </c>
      <c r="CU277" t="str">
        <f t="shared" si="1513"/>
        <v/>
      </c>
      <c r="CW277" s="12">
        <f t="shared" ref="CW277:ER277" si="1536">SUM(CW16,CW33,CW47,CW64,CW85,CW103,CW125,CW159,CW180,CW202,CW227)</f>
        <v>0</v>
      </c>
      <c r="CX277" s="12">
        <f t="shared" si="1536"/>
        <v>0</v>
      </c>
      <c r="CY277" s="12">
        <f t="shared" si="1536"/>
        <v>0</v>
      </c>
      <c r="CZ277" s="12">
        <f t="shared" si="1536"/>
        <v>0</v>
      </c>
      <c r="DA277" s="12">
        <f t="shared" si="1536"/>
        <v>0</v>
      </c>
      <c r="DB277" s="12">
        <f t="shared" si="1536"/>
        <v>0</v>
      </c>
      <c r="DC277" s="12">
        <f t="shared" si="1536"/>
        <v>0</v>
      </c>
      <c r="DD277" s="12">
        <f t="shared" si="1536"/>
        <v>0</v>
      </c>
      <c r="DE277" s="12">
        <f t="shared" si="1536"/>
        <v>0</v>
      </c>
      <c r="DF277" s="12">
        <f t="shared" si="1536"/>
        <v>0</v>
      </c>
      <c r="DG277" s="12">
        <f t="shared" si="1536"/>
        <v>0</v>
      </c>
      <c r="DH277" s="12">
        <f t="shared" si="1536"/>
        <v>0</v>
      </c>
      <c r="DI277" s="12">
        <f t="shared" si="1536"/>
        <v>0</v>
      </c>
      <c r="DJ277" s="12">
        <f t="shared" si="1536"/>
        <v>0</v>
      </c>
      <c r="DK277" s="12">
        <f t="shared" si="1536"/>
        <v>0</v>
      </c>
      <c r="DL277" s="12">
        <f t="shared" si="1536"/>
        <v>0</v>
      </c>
      <c r="DM277" s="12">
        <f t="shared" si="1536"/>
        <v>0</v>
      </c>
      <c r="DN277" s="12">
        <f t="shared" si="1536"/>
        <v>0</v>
      </c>
      <c r="DO277" s="12">
        <f t="shared" si="1536"/>
        <v>0</v>
      </c>
      <c r="DP277" s="12">
        <f t="shared" si="1536"/>
        <v>0</v>
      </c>
      <c r="DQ277" s="12">
        <f t="shared" si="1536"/>
        <v>0</v>
      </c>
      <c r="DR277" s="12">
        <f t="shared" si="1536"/>
        <v>0</v>
      </c>
      <c r="DS277" s="12">
        <f t="shared" si="1536"/>
        <v>0</v>
      </c>
      <c r="DT277" s="12">
        <f t="shared" si="1536"/>
        <v>0</v>
      </c>
      <c r="DU277" s="12">
        <f t="shared" si="1536"/>
        <v>0</v>
      </c>
      <c r="DV277" s="12">
        <f t="shared" si="1536"/>
        <v>0</v>
      </c>
      <c r="DW277" s="12">
        <f t="shared" si="1536"/>
        <v>0</v>
      </c>
      <c r="DX277" s="12">
        <f t="shared" si="1536"/>
        <v>0</v>
      </c>
      <c r="DY277" s="12">
        <f t="shared" si="1536"/>
        <v>0</v>
      </c>
      <c r="DZ277" s="12">
        <f t="shared" si="1536"/>
        <v>0</v>
      </c>
      <c r="EA277" s="12">
        <f t="shared" si="1536"/>
        <v>0</v>
      </c>
      <c r="EB277" s="12">
        <f t="shared" si="1536"/>
        <v>0</v>
      </c>
      <c r="EC277" s="12">
        <f t="shared" si="1536"/>
        <v>0</v>
      </c>
      <c r="ED277" s="12">
        <f t="shared" si="1536"/>
        <v>0</v>
      </c>
      <c r="EE277" s="12">
        <f t="shared" si="1536"/>
        <v>0</v>
      </c>
      <c r="EF277" s="12">
        <f t="shared" si="1536"/>
        <v>0</v>
      </c>
      <c r="EG277" s="12">
        <f t="shared" si="1536"/>
        <v>0</v>
      </c>
      <c r="EH277" s="12">
        <f t="shared" si="1536"/>
        <v>0</v>
      </c>
      <c r="EI277" s="12">
        <f t="shared" si="1536"/>
        <v>0</v>
      </c>
      <c r="EJ277" s="12">
        <f t="shared" si="1536"/>
        <v>0</v>
      </c>
      <c r="EK277" s="12">
        <f t="shared" si="1536"/>
        <v>0</v>
      </c>
      <c r="EL277" s="12">
        <f t="shared" si="1536"/>
        <v>0</v>
      </c>
      <c r="EM277" s="12">
        <f t="shared" si="1536"/>
        <v>0</v>
      </c>
      <c r="EN277" s="12">
        <f t="shared" si="1536"/>
        <v>17</v>
      </c>
      <c r="EO277" s="12">
        <f t="shared" si="1536"/>
        <v>17</v>
      </c>
      <c r="EP277" s="12">
        <f t="shared" si="1536"/>
        <v>0</v>
      </c>
      <c r="EQ277" s="12">
        <f t="shared" si="1536"/>
        <v>17</v>
      </c>
      <c r="ER277" s="12">
        <f t="shared" si="1536"/>
        <v>17</v>
      </c>
      <c r="ES277" s="602"/>
    </row>
    <row r="278" spans="2:149" ht="15.75" thickBot="1" x14ac:dyDescent="0.3">
      <c r="B278" s="605"/>
      <c r="C278" s="606"/>
      <c r="D278" s="607" t="str">
        <f t="shared" si="1522"/>
        <v/>
      </c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7"/>
      <c r="U278" s="605"/>
      <c r="V278" s="606"/>
      <c r="W278" s="606"/>
      <c r="X278" s="606"/>
      <c r="Y278" s="606"/>
      <c r="Z278" s="606"/>
      <c r="AA278" s="606"/>
      <c r="AB278" s="606"/>
      <c r="AC278" s="606"/>
      <c r="AD278" s="606"/>
      <c r="AE278" s="606"/>
      <c r="AF278" s="606"/>
      <c r="AG278" s="606"/>
      <c r="AH278" s="606"/>
      <c r="AI278" s="867"/>
      <c r="AJ278" s="607"/>
      <c r="AL278" s="605"/>
      <c r="AM278" s="894"/>
      <c r="AN278" s="606"/>
      <c r="AO278" s="607"/>
      <c r="AR278" s="605" t="str">
        <f t="shared" si="1523"/>
        <v/>
      </c>
      <c r="AS278" s="606" t="str">
        <f t="shared" si="1515"/>
        <v/>
      </c>
      <c r="AT278" s="607" t="str">
        <f t="shared" si="1345"/>
        <v/>
      </c>
      <c r="AU278" s="606" t="str">
        <f t="shared" si="1516"/>
        <v/>
      </c>
      <c r="AV278" s="606" t="str">
        <f t="shared" si="1517"/>
        <v/>
      </c>
      <c r="AW278" s="606"/>
      <c r="AX278" s="606"/>
      <c r="AY278" s="606"/>
      <c r="AZ278" s="606"/>
      <c r="BA278" s="606"/>
      <c r="BB278" s="606"/>
      <c r="BC278" s="606"/>
      <c r="BD278" s="606"/>
      <c r="BE278" s="606"/>
      <c r="BF278" s="606"/>
      <c r="BG278" s="606"/>
      <c r="BH278" s="606"/>
      <c r="BI278" s="606"/>
      <c r="BJ278" s="606"/>
      <c r="BK278" s="606"/>
      <c r="BL278" s="606"/>
      <c r="BM278" s="606"/>
      <c r="BN278" s="606"/>
      <c r="BO278" s="606"/>
      <c r="BP278" s="606"/>
      <c r="BQ278" s="607"/>
      <c r="BS278" s="605"/>
      <c r="BT278" s="606"/>
      <c r="BU278" s="606"/>
      <c r="BV278" s="606"/>
      <c r="BW278" s="606"/>
      <c r="BX278" s="606"/>
      <c r="BY278" s="606"/>
      <c r="BZ278" s="606"/>
      <c r="CA278" s="606"/>
      <c r="CB278" s="606"/>
      <c r="CC278" s="606"/>
      <c r="CD278" s="606"/>
      <c r="CE278" s="606"/>
      <c r="CF278" s="606"/>
      <c r="CG278" s="606"/>
      <c r="CH278" s="606"/>
      <c r="CI278" s="606"/>
      <c r="CJ278" s="606"/>
      <c r="CK278" s="606"/>
      <c r="CL278" s="606"/>
      <c r="CM278" s="606"/>
      <c r="CN278" s="606"/>
      <c r="CO278" s="607"/>
      <c r="CQ278" s="605"/>
      <c r="CR278" s="606" t="str">
        <f t="shared" si="1511"/>
        <v/>
      </c>
      <c r="CS278" s="607" t="str">
        <f>IFERROR(IF($CR278&lt;=30,"",INDEX(Opex_expense_Type,MATCH($CR278,Index_card_code,0))),"")</f>
        <v/>
      </c>
      <c r="CT278" s="606" t="str">
        <f t="shared" si="1512"/>
        <v/>
      </c>
      <c r="CU278" s="606" t="str">
        <f t="shared" si="1513"/>
        <v/>
      </c>
      <c r="CV278" s="606"/>
      <c r="CW278" s="606"/>
      <c r="CX278" s="606"/>
      <c r="CY278" s="606"/>
      <c r="CZ278" s="606"/>
      <c r="DA278" s="606"/>
      <c r="DB278" s="606"/>
      <c r="DC278" s="606"/>
      <c r="DD278" s="606"/>
      <c r="DE278" s="606"/>
      <c r="DF278" s="606"/>
      <c r="DG278" s="606"/>
      <c r="DH278" s="606"/>
      <c r="DI278" s="606"/>
      <c r="DJ278" s="606"/>
      <c r="DK278" s="606"/>
      <c r="DL278" s="606"/>
      <c r="DM278" s="606"/>
      <c r="DN278" s="606"/>
      <c r="DO278" s="606"/>
      <c r="DP278" s="606"/>
      <c r="DQ278" s="606"/>
      <c r="DR278" s="606"/>
      <c r="DS278" s="606"/>
      <c r="DT278" s="606"/>
      <c r="DU278" s="606"/>
      <c r="DV278" s="606"/>
      <c r="DW278" s="606"/>
      <c r="DX278" s="606"/>
      <c r="DY278" s="606"/>
      <c r="DZ278" s="606"/>
      <c r="EA278" s="606"/>
      <c r="EB278" s="606"/>
      <c r="EC278" s="606"/>
      <c r="ED278" s="606"/>
      <c r="EE278" s="606"/>
      <c r="EF278" s="606"/>
      <c r="EG278" s="606"/>
      <c r="EH278" s="606"/>
      <c r="EI278" s="606"/>
      <c r="EJ278" s="606"/>
      <c r="EK278" s="606"/>
      <c r="EL278" s="606"/>
      <c r="EM278" s="606"/>
      <c r="EN278" s="606"/>
      <c r="EO278" s="606"/>
      <c r="EP278" s="606"/>
      <c r="EQ278" s="606"/>
      <c r="ER278" s="606"/>
      <c r="ES278" s="607"/>
    </row>
    <row r="279" spans="2:149" x14ac:dyDescent="0.25">
      <c r="AI279" s="821"/>
    </row>
    <row r="280" spans="2:149" x14ac:dyDescent="0.25">
      <c r="E280" t="s">
        <v>30</v>
      </c>
      <c r="AI280" s="821"/>
      <c r="CT280" t="s">
        <v>385</v>
      </c>
      <c r="CY280" s="454" t="str">
        <f>IF((ROUND(CY275,0)=ROUND(SUM(CW275:CX275),0)),"OK","Error")</f>
        <v>OK</v>
      </c>
      <c r="DB280" s="454" t="str">
        <f>IF((ROUND(DB275,0)=ROUND(SUM(CZ275:DA275),0)),"OK","Error")</f>
        <v>OK</v>
      </c>
      <c r="DE280" s="454" t="str">
        <f>IF((ROUND(DE275,0)=ROUND(SUM(DC275:DD275),0)),"OK","Error")</f>
        <v>OK</v>
      </c>
      <c r="DH280" s="454" t="str">
        <f>IF((ROUND(DH275,0)=ROUND(SUM(DF275:DG275),0)),"OK","Error")</f>
        <v>OK</v>
      </c>
      <c r="DK280" s="454"/>
      <c r="DN280" s="454"/>
      <c r="DQ280" s="454"/>
      <c r="DT280" s="454"/>
      <c r="DW280" s="454"/>
      <c r="DZ280" s="454"/>
      <c r="EC280" s="454"/>
      <c r="EF280" s="454"/>
      <c r="EI280" s="454"/>
      <c r="EL280" s="454"/>
      <c r="EO280" s="454"/>
      <c r="ER280" s="454"/>
    </row>
    <row r="281" spans="2:149" x14ac:dyDescent="0.25">
      <c r="F281" t="s">
        <v>159</v>
      </c>
      <c r="H281" s="454"/>
      <c r="I281" s="454"/>
      <c r="W281" s="454"/>
      <c r="X281" s="454" t="str">
        <f>IF(ABS(ROUND(SUMIFS(TB_Balance_01,'Trial balance'!$E$4:$E$1762,"P&amp;L"),0))=ABS(ROUND(X275,0)),"OK","Error")</f>
        <v>OK</v>
      </c>
      <c r="Y281" s="454" t="str">
        <f>IF(ABS(ROUND(SUMIFS(TB_Balance_02,'Trial balance'!$E$4:$E$1762,"P&amp;L"),0))=ABS(ROUND(Y275,0)),"OK","Error")</f>
        <v>OK</v>
      </c>
      <c r="Z281" s="454" t="str">
        <f>IF(ABS(ROUND(SUMIFS(TB_Balance_03,'Trial balance'!$E$4:$E$1762,"P&amp;L"),0))=ABS(ROUND(Z275,0)),"OK","Error")</f>
        <v>OK</v>
      </c>
      <c r="AA281" s="454" t="str">
        <f>IF(ABS(ROUND(SUMIFS(TB_Balance_04,'Trial balance'!$E$4:$E$1762,"P&amp;L"),0))=ABS(ROUND(AA275,0)),"OK","Error")</f>
        <v>OK</v>
      </c>
      <c r="AB281" s="454" t="str">
        <f>IF(ABS(ROUND(SUMIFS(TB_Balance_05,'Trial balance'!$E$4:$E$1762,"P&amp;L"),0))=ABS(ROUND(AB275,0)),"OK","Error")</f>
        <v>OK</v>
      </c>
      <c r="AC281" s="454" t="str">
        <f>IF(ABS(ROUND(SUMIFS(TB_Balance_06,'Trial balance'!$E$4:$E$1762,"P&amp;L"),0))=ABS(ROUND(AC275,0)),"OK","Error")</f>
        <v>OK</v>
      </c>
      <c r="AD281" s="454" t="str">
        <f>IF(ABS(ROUND(SUMIFS(TB_Balance_07,'Trial balance'!$E$4:$E$1762,"P&amp;L"),0))=ABS(ROUND(AD275,0)),"OK","Error")</f>
        <v>OK</v>
      </c>
      <c r="AE281" s="454" t="str">
        <f>IF(ABS(ROUND(SUMIFS(TB_Balance_08,'Trial balance'!$E$4:$E$1762,"P&amp;L"),0))=ABS(ROUND(AE275,0)),"OK","Error")</f>
        <v>OK</v>
      </c>
      <c r="AF281" s="454" t="str">
        <f>IF(ABS(ROUND(SUMIFS(TB_Balance_09,'Trial balance'!$E$4:$E$1762,"P&amp;L"),0))=ABS(ROUND(AF275,0)),"OK","Error")</f>
        <v>OK</v>
      </c>
      <c r="AG281" s="454" t="str">
        <f>IF(ABS(ROUND(SUMIFS(TB_Balance_10,'Trial balance'!$E$4:$E$1762,"P&amp;L"),0))=ABS(ROUND(AG275,0)),"OK","Error")</f>
        <v>OK</v>
      </c>
      <c r="AH281" s="454" t="str">
        <f>IF(ABS(ROUND(SUMIFS(TB_Balance_11,'Trial balance'!$E$4:$E$1762,"P&amp;L"),0))=ABS(ROUND(AH275,0)),"OK","Error")</f>
        <v>OK</v>
      </c>
      <c r="AI281" s="821" t="str">
        <f>IF(ABS(ROUND(SUMIFS(TB_Balance_12,'Trial balance'!$E$4:$E$1762,"P&amp;L"),0))=ABS(ROUND(AI275,0)),"OK","Error")</f>
        <v>OK</v>
      </c>
      <c r="CT281" t="s">
        <v>31</v>
      </c>
      <c r="CY281" s="149">
        <f>(ROUND(CY275,0)-ROUND(SUM(CW275:CX275),0))</f>
        <v>0</v>
      </c>
      <c r="CZ281" s="149"/>
      <c r="DA281" s="149"/>
      <c r="DB281" s="149">
        <f>(ROUND(DB275,0)-ROUND(SUM(CZ275:DA275),0))</f>
        <v>0</v>
      </c>
      <c r="DC281" s="149"/>
      <c r="DD281" s="149"/>
      <c r="DE281" s="149">
        <f>(ROUND(DE275,0)-ROUND(SUM(DC275:DD275),0))</f>
        <v>0</v>
      </c>
      <c r="DF281" s="149"/>
      <c r="DG281" s="149"/>
      <c r="DH281" s="149">
        <f>(ROUND(DH275,0)-ROUND(SUM(DF275:DG275),0))</f>
        <v>0</v>
      </c>
      <c r="DI281" s="149"/>
      <c r="DJ281" s="149"/>
      <c r="DK281" s="149">
        <f>(ROUND(DK275,0)-ROUND(SUM(DI275:DJ275),0))</f>
        <v>0</v>
      </c>
      <c r="DL281" s="149"/>
      <c r="DM281" s="149"/>
      <c r="DN281" s="149">
        <f>(ROUND(DN275,0)-ROUND(SUM(DL275:DM275),0))</f>
        <v>0</v>
      </c>
      <c r="DO281" s="149"/>
      <c r="DP281" s="149"/>
      <c r="DQ281" s="149">
        <f>(ROUND(DQ275,0)-ROUND(SUM(DO275:DP275),0))</f>
        <v>0</v>
      </c>
      <c r="DR281" s="149"/>
      <c r="DS281" s="149"/>
      <c r="DT281" s="149">
        <f>(ROUND(DT275,0)-ROUND(SUM(DR275:DS275),0))</f>
        <v>0</v>
      </c>
      <c r="DU281" s="149"/>
      <c r="DV281" s="149"/>
      <c r="DW281" s="149">
        <f>(ROUND(DW275,0)-ROUND(SUM(DU275:DV275),0))</f>
        <v>0</v>
      </c>
      <c r="DX281" s="149"/>
      <c r="DY281" s="149"/>
      <c r="DZ281" s="149">
        <f>(ROUND(DZ275,0)-ROUND(SUM(DX275:DY275),0))</f>
        <v>0</v>
      </c>
      <c r="EA281" s="149"/>
      <c r="EB281" s="149"/>
      <c r="EC281" s="149">
        <f>(ROUND(EC275,0)-ROUND(SUM(EA275:EB275),0))</f>
        <v>0</v>
      </c>
      <c r="ED281" s="149"/>
      <c r="EE281" s="149"/>
      <c r="EF281" s="149">
        <f>(ROUND(EF275,0)-ROUND(SUM(ED275:EE275),0))</f>
        <v>0</v>
      </c>
      <c r="EG281" s="149"/>
      <c r="EH281" s="149"/>
      <c r="EI281" s="149">
        <f>(ROUND(EI275,0)-ROUND(SUM(EG275:EH275),0))</f>
        <v>0</v>
      </c>
      <c r="EJ281" s="149"/>
      <c r="EK281" s="149"/>
      <c r="EL281" s="149">
        <f>(ROUND(EL275,0)-ROUND(SUM(EJ275:EK275),0))</f>
        <v>0</v>
      </c>
      <c r="EM281" s="149"/>
      <c r="EN281" s="149"/>
      <c r="EO281" s="149">
        <f>(ROUND(EO275,0)-ROUND(SUM(EM275:EN275),0))</f>
        <v>0</v>
      </c>
      <c r="EP281" s="149"/>
      <c r="EQ281" s="149"/>
      <c r="ER281" s="149">
        <f>(ROUND(ER275,0)-ROUND(SUM(EP275:EQ275),0))</f>
        <v>0</v>
      </c>
      <c r="ES281" s="149"/>
    </row>
    <row r="282" spans="2:149" x14ac:dyDescent="0.25">
      <c r="F282" t="s">
        <v>31</v>
      </c>
      <c r="H282" s="149">
        <f>INDEX($W$282:$AI$282,MATCH(H6,$W$6:$AI$6,0))</f>
        <v>0</v>
      </c>
      <c r="I282" s="149"/>
      <c r="W282" s="149"/>
      <c r="X282" s="149">
        <f>ROUND(SUMIFS(TB_Balance_01,'Trial balance'!$E$4:$E$1762,"P&amp;L"),0)+ROUND(X275,0)</f>
        <v>0</v>
      </c>
      <c r="Y282" s="149">
        <f>ROUND(SUMIFS(TB_Balance_02,'Trial balance'!$E$4:$E$1762,"P&amp;L"),0)+ROUND(Y275,0)</f>
        <v>0</v>
      </c>
      <c r="Z282" s="149">
        <f>ROUND(SUMIFS(TB_Balance_03,'Trial balance'!$E$4:$E$1762,"P&amp;L"),0)+ROUND(Z275,0)</f>
        <v>0</v>
      </c>
      <c r="AA282" s="149">
        <f>ROUND(SUMIFS(TB_Balance_04,'Trial balance'!$E$4:$E$1762,"P&amp;L"),0)+ROUND(AA275,0)</f>
        <v>0</v>
      </c>
      <c r="AB282" s="149">
        <f>ROUND(SUMIFS(TB_Balance_05,'Trial balance'!$E$4:$E$1762,"P&amp;L"),0)+ROUND(AB275,0)</f>
        <v>0</v>
      </c>
      <c r="AC282" s="149">
        <f>ROUND(SUMIFS(TB_Balance_06,'Trial balance'!$E$4:$E$1762,"P&amp;L"),0)+ROUND(AC275,0)</f>
        <v>0</v>
      </c>
      <c r="AD282" s="149">
        <f>ROUND(SUMIFS(TB_Balance_07,'Trial balance'!$E$4:$E$1762,"P&amp;L"),0)+ROUND(AD275,0)</f>
        <v>0</v>
      </c>
      <c r="AE282" s="149">
        <f>ROUND(SUMIFS(TB_Balance_08,'Trial balance'!$E$4:$E$1762,"P&amp;L"),0)+ROUND(AE275,0)</f>
        <v>0</v>
      </c>
      <c r="AF282" s="149">
        <f>ROUND(SUMIFS(TB_Balance_09,'Trial balance'!$E$4:$E$1762,"P&amp;L"),0)+ROUND(AF275,0)</f>
        <v>0</v>
      </c>
      <c r="AG282" s="149">
        <f>ROUND(SUMIFS(TB_Balance_10,'Trial balance'!$E$4:$E$1762,"P&amp;L"),0)+ROUND(AG275,0)</f>
        <v>0</v>
      </c>
      <c r="AH282" s="149">
        <f>ROUND(SUMIFS(TB_Balance_11,'Trial balance'!$E$4:$E$1762,"P&amp;L"),0)+ROUND(AH275,0)</f>
        <v>0</v>
      </c>
      <c r="AI282" s="149">
        <f>ROUND(SUMIFS(TB_Balance_12,'Trial balance'!$E$4:$E$1762,"P&amp;L"),0)+ROUND(AI275,0)</f>
        <v>0</v>
      </c>
      <c r="CY282" s="149"/>
      <c r="CZ282" s="149"/>
      <c r="DA282" s="149"/>
      <c r="DB282" s="149"/>
      <c r="DC282" s="149"/>
      <c r="DD282" s="149"/>
      <c r="DE282" s="149"/>
      <c r="DF282" s="149"/>
      <c r="DG282" s="149"/>
      <c r="DH282" s="149"/>
      <c r="DI282" s="149"/>
      <c r="DJ282" s="149"/>
      <c r="DK282" s="149"/>
      <c r="DL282" s="149"/>
      <c r="DM282" s="149"/>
      <c r="DN282" s="149"/>
      <c r="DO282" s="149"/>
      <c r="DP282" s="149"/>
      <c r="DQ282" s="149"/>
      <c r="DR282" s="149"/>
      <c r="DS282" s="149"/>
      <c r="DT282" s="149"/>
      <c r="DU282" s="149"/>
      <c r="DV282" s="149"/>
      <c r="DW282" s="149"/>
      <c r="DX282" s="149"/>
      <c r="DY282" s="149"/>
      <c r="DZ282" s="149"/>
      <c r="EA282" s="149"/>
      <c r="EB282" s="149"/>
      <c r="EC282" s="149"/>
      <c r="ED282" s="149"/>
      <c r="EE282" s="149"/>
      <c r="EF282" s="149"/>
      <c r="EG282" s="149"/>
      <c r="EH282" s="149"/>
      <c r="EI282" s="149"/>
      <c r="EJ282" s="149"/>
      <c r="EK282" s="149"/>
      <c r="EL282" s="149"/>
      <c r="EM282" s="149"/>
      <c r="EN282" s="149"/>
      <c r="EO282" s="149"/>
      <c r="EP282" s="149"/>
      <c r="EQ282" s="149"/>
      <c r="ER282" s="149"/>
      <c r="ES282" s="149"/>
    </row>
    <row r="283" spans="2:149" x14ac:dyDescent="0.25">
      <c r="CY283" s="149"/>
      <c r="CZ283" s="149"/>
      <c r="DA283" s="149"/>
      <c r="DB283" s="149"/>
      <c r="DC283" s="149"/>
      <c r="DD283" s="149"/>
      <c r="DE283" s="149"/>
      <c r="DF283" s="149"/>
      <c r="DG283" s="149"/>
      <c r="DH283" s="149"/>
      <c r="DI283" s="149"/>
      <c r="DJ283" s="149"/>
      <c r="DK283" s="149"/>
      <c r="DL283" s="149"/>
      <c r="DM283" s="149"/>
      <c r="DN283" s="149"/>
      <c r="DO283" s="149"/>
      <c r="DP283" s="149"/>
      <c r="DQ283" s="149"/>
      <c r="DR283" s="149"/>
      <c r="DS283" s="149"/>
      <c r="DT283" s="149"/>
      <c r="DU283" s="149"/>
      <c r="DV283" s="149"/>
      <c r="DW283" s="149"/>
      <c r="DX283" s="149"/>
      <c r="DY283" s="149"/>
      <c r="DZ283" s="149"/>
      <c r="EA283" s="149"/>
      <c r="EB283" s="149"/>
      <c r="EC283" s="149"/>
      <c r="ED283" s="149"/>
      <c r="EE283" s="149"/>
      <c r="EF283" s="149"/>
      <c r="EG283" s="149"/>
      <c r="EH283" s="149"/>
      <c r="EI283" s="149"/>
      <c r="EJ283" s="149"/>
      <c r="EK283" s="149"/>
      <c r="EL283" s="149"/>
      <c r="EM283" s="149"/>
      <c r="EN283" s="149"/>
      <c r="EO283" s="149"/>
      <c r="EP283" s="149"/>
      <c r="EQ283" s="149"/>
      <c r="ER283" s="149"/>
      <c r="ES283" s="149"/>
    </row>
    <row r="284" spans="2:149" x14ac:dyDescent="0.25">
      <c r="H284" s="149"/>
      <c r="Z284" s="149"/>
      <c r="AA284" s="149"/>
      <c r="AB284" s="149"/>
      <c r="AC284" s="149"/>
    </row>
  </sheetData>
  <mergeCells count="4">
    <mergeCell ref="P6:R6"/>
    <mergeCell ref="L6:N6"/>
    <mergeCell ref="H6:J6"/>
    <mergeCell ref="AM6:AN6"/>
  </mergeCells>
  <conditionalFormatting sqref="A1">
    <cfRule type="cellIs" dxfId="217" priority="97" operator="equal">
      <formula>"ERROR"</formula>
    </cfRule>
  </conditionalFormatting>
  <conditionalFormatting sqref="H281:I281">
    <cfRule type="containsText" dxfId="216" priority="5" operator="containsText" text="error">
      <formula>NOT(ISERROR(SEARCH("error",H281)))</formula>
    </cfRule>
    <cfRule type="cellIs" dxfId="215" priority="6" operator="equal">
      <formula>"""Error"""</formula>
    </cfRule>
  </conditionalFormatting>
  <conditionalFormatting sqref="H250:R250">
    <cfRule type="containsText" dxfId="214" priority="94" operator="containsText" text="Error">
      <formula>NOT(ISERROR(SEARCH("Error",H250)))</formula>
    </cfRule>
    <cfRule type="containsText" dxfId="213" priority="93" operator="containsText" text="error">
      <formula>NOT(ISERROR(SEARCH("error",H250)))</formula>
    </cfRule>
    <cfRule type="cellIs" dxfId="212" priority="96" operator="equal">
      <formula>"""Error"""</formula>
    </cfRule>
    <cfRule type="containsText" dxfId="211" priority="95" operator="containsText" text="Error">
      <formula>NOT(ISERROR(SEARCH("Error",H250)))</formula>
    </cfRule>
  </conditionalFormatting>
  <conditionalFormatting sqref="I281">
    <cfRule type="containsText" dxfId="210" priority="11" operator="containsText" text="error">
      <formula>NOT(ISERROR(SEARCH("error",I281)))</formula>
    </cfRule>
    <cfRule type="cellIs" dxfId="209" priority="12" operator="equal">
      <formula>"""Error"""</formula>
    </cfRule>
  </conditionalFormatting>
  <conditionalFormatting sqref="M2">
    <cfRule type="cellIs" dxfId="208" priority="2" operator="greaterThan">
      <formula>0</formula>
    </cfRule>
  </conditionalFormatting>
  <conditionalFormatting sqref="V250:AJ250">
    <cfRule type="cellIs" dxfId="207" priority="92" operator="equal">
      <formula>"""Error"""</formula>
    </cfRule>
    <cfRule type="containsText" dxfId="206" priority="91" operator="containsText" text="error">
      <formula>NOT(ISERROR(SEARCH("error",V250)))</formula>
    </cfRule>
  </conditionalFormatting>
  <conditionalFormatting sqref="W281:AI281">
    <cfRule type="cellIs" dxfId="205" priority="88" operator="equal">
      <formula>"""Error"""</formula>
    </cfRule>
    <cfRule type="containsText" dxfId="204" priority="87" operator="containsText" text="error">
      <formula>NOT(ISERROR(SEARCH("error",W281)))</formula>
    </cfRule>
  </conditionalFormatting>
  <conditionalFormatting sqref="X282:AI282">
    <cfRule type="cellIs" dxfId="203" priority="78" operator="equal">
      <formula>"""Error"""</formula>
    </cfRule>
    <cfRule type="containsText" dxfId="202" priority="77" operator="containsText" text="error">
      <formula>NOT(ISERROR(SEARCH("error",X282)))</formula>
    </cfRule>
  </conditionalFormatting>
  <conditionalFormatting sqref="AM250:AN250">
    <cfRule type="cellIs" dxfId="201" priority="90" operator="equal">
      <formula>"""Error"""</formula>
    </cfRule>
    <cfRule type="containsText" dxfId="200" priority="89" operator="containsText" text="error">
      <formula>NOT(ISERROR(SEARCH("error",AM250)))</formula>
    </cfRule>
  </conditionalFormatting>
  <conditionalFormatting sqref="CU2">
    <cfRule type="cellIs" dxfId="199" priority="1" operator="greaterThan">
      <formula>0</formula>
    </cfRule>
  </conditionalFormatting>
  <conditionalFormatting sqref="CW250:ER250">
    <cfRule type="cellIs" dxfId="198" priority="86" operator="equal">
      <formula>"""Error"""</formula>
    </cfRule>
    <cfRule type="containsText" dxfId="197" priority="85" operator="containsText" text="error">
      <formula>NOT(ISERROR(SEARCH("error",CW250)))</formula>
    </cfRule>
  </conditionalFormatting>
  <conditionalFormatting sqref="CY280">
    <cfRule type="containsText" dxfId="196" priority="13" operator="containsText" text="error">
      <formula>NOT(ISERROR(SEARCH("error",CY280)))</formula>
    </cfRule>
    <cfRule type="containsText" dxfId="195" priority="15" operator="containsText" text="error">
      <formula>NOT(ISERROR(SEARCH("error",CY280)))</formula>
    </cfRule>
    <cfRule type="cellIs" dxfId="194" priority="16" operator="equal">
      <formula>"""Error"""</formula>
    </cfRule>
    <cfRule type="cellIs" dxfId="193" priority="14" operator="equal">
      <formula>"""Error"""</formula>
    </cfRule>
  </conditionalFormatting>
  <conditionalFormatting sqref="CY281:ES283">
    <cfRule type="containsText" dxfId="192" priority="7" operator="containsText" text="error">
      <formula>NOT(ISERROR(SEARCH("error",CY281)))</formula>
    </cfRule>
    <cfRule type="cellIs" dxfId="191" priority="8" operator="equal">
      <formula>"""Error"""</formula>
    </cfRule>
  </conditionalFormatting>
  <conditionalFormatting sqref="DB280">
    <cfRule type="containsText" dxfId="190" priority="25" operator="containsText" text="error">
      <formula>NOT(ISERROR(SEARCH("error",DB280)))</formula>
    </cfRule>
    <cfRule type="cellIs" dxfId="189" priority="26" operator="equal">
      <formula>"""Error"""</formula>
    </cfRule>
    <cfRule type="containsText" dxfId="188" priority="27" operator="containsText" text="error">
      <formula>NOT(ISERROR(SEARCH("error",DB280)))</formula>
    </cfRule>
    <cfRule type="cellIs" dxfId="187" priority="28" operator="equal">
      <formula>"""Error"""</formula>
    </cfRule>
  </conditionalFormatting>
  <conditionalFormatting sqref="DE280">
    <cfRule type="containsText" dxfId="186" priority="21" operator="containsText" text="error">
      <formula>NOT(ISERROR(SEARCH("error",DE280)))</formula>
    </cfRule>
    <cfRule type="cellIs" dxfId="185" priority="22" operator="equal">
      <formula>"""Error"""</formula>
    </cfRule>
    <cfRule type="containsText" dxfId="184" priority="23" operator="containsText" text="error">
      <formula>NOT(ISERROR(SEARCH("error",DE280)))</formula>
    </cfRule>
    <cfRule type="cellIs" dxfId="183" priority="24" operator="equal">
      <formula>"""Error"""</formula>
    </cfRule>
  </conditionalFormatting>
  <conditionalFormatting sqref="DH280">
    <cfRule type="containsText" dxfId="182" priority="17" operator="containsText" text="error">
      <formula>NOT(ISERROR(SEARCH("error",DH280)))</formula>
    </cfRule>
    <cfRule type="cellIs" dxfId="181" priority="18" operator="equal">
      <formula>"""Error"""</formula>
    </cfRule>
    <cfRule type="cellIs" dxfId="180" priority="20" operator="equal">
      <formula>"""Error"""</formula>
    </cfRule>
    <cfRule type="containsText" dxfId="179" priority="19" operator="containsText" text="error">
      <formula>NOT(ISERROR(SEARCH("error",DH280)))</formula>
    </cfRule>
  </conditionalFormatting>
  <conditionalFormatting sqref="DJ250:ER250">
    <cfRule type="containsText" dxfId="178" priority="79" operator="containsText" text="error">
      <formula>NOT(ISERROR(SEARCH("error",DJ250)))</formula>
    </cfRule>
    <cfRule type="cellIs" dxfId="177" priority="80" operator="equal">
      <formula>"""Error"""</formula>
    </cfRule>
  </conditionalFormatting>
  <conditionalFormatting sqref="DK280">
    <cfRule type="containsText" dxfId="176" priority="29" operator="containsText" text="error">
      <formula>NOT(ISERROR(SEARCH("error",DK280)))</formula>
    </cfRule>
    <cfRule type="cellIs" dxfId="175" priority="30" operator="equal">
      <formula>"""Error"""</formula>
    </cfRule>
    <cfRule type="containsText" dxfId="174" priority="31" operator="containsText" text="error">
      <formula>NOT(ISERROR(SEARCH("error",DK280)))</formula>
    </cfRule>
    <cfRule type="cellIs" dxfId="173" priority="32" operator="equal">
      <formula>"""Error"""</formula>
    </cfRule>
  </conditionalFormatting>
  <conditionalFormatting sqref="DN280">
    <cfRule type="cellIs" dxfId="172" priority="36" operator="equal">
      <formula>"""Error"""</formula>
    </cfRule>
    <cfRule type="containsText" dxfId="171" priority="33" operator="containsText" text="error">
      <formula>NOT(ISERROR(SEARCH("error",DN280)))</formula>
    </cfRule>
    <cfRule type="cellIs" dxfId="170" priority="34" operator="equal">
      <formula>"""Error"""</formula>
    </cfRule>
    <cfRule type="containsText" dxfId="169" priority="35" operator="containsText" text="error">
      <formula>NOT(ISERROR(SEARCH("error",DN280)))</formula>
    </cfRule>
  </conditionalFormatting>
  <conditionalFormatting sqref="DQ280">
    <cfRule type="cellIs" dxfId="168" priority="40" operator="equal">
      <formula>"""Error"""</formula>
    </cfRule>
    <cfRule type="containsText" dxfId="167" priority="39" operator="containsText" text="error">
      <formula>NOT(ISERROR(SEARCH("error",DQ280)))</formula>
    </cfRule>
    <cfRule type="cellIs" dxfId="166" priority="38" operator="equal">
      <formula>"""Error"""</formula>
    </cfRule>
    <cfRule type="containsText" dxfId="165" priority="37" operator="containsText" text="error">
      <formula>NOT(ISERROR(SEARCH("error",DQ280)))</formula>
    </cfRule>
  </conditionalFormatting>
  <conditionalFormatting sqref="DT280">
    <cfRule type="containsText" dxfId="164" priority="43" operator="containsText" text="error">
      <formula>NOT(ISERROR(SEARCH("error",DT280)))</formula>
    </cfRule>
    <cfRule type="cellIs" dxfId="163" priority="44" operator="equal">
      <formula>"""Error"""</formula>
    </cfRule>
    <cfRule type="containsText" dxfId="162" priority="41" operator="containsText" text="error">
      <formula>NOT(ISERROR(SEARCH("error",DT280)))</formula>
    </cfRule>
    <cfRule type="cellIs" dxfId="161" priority="42" operator="equal">
      <formula>"""Error"""</formula>
    </cfRule>
  </conditionalFormatting>
  <conditionalFormatting sqref="DW280">
    <cfRule type="cellIs" dxfId="160" priority="48" operator="equal">
      <formula>"""Error"""</formula>
    </cfRule>
    <cfRule type="containsText" dxfId="159" priority="47" operator="containsText" text="error">
      <formula>NOT(ISERROR(SEARCH("error",DW280)))</formula>
    </cfRule>
    <cfRule type="cellIs" dxfId="158" priority="46" operator="equal">
      <formula>"""Error"""</formula>
    </cfRule>
    <cfRule type="containsText" dxfId="157" priority="45" operator="containsText" text="error">
      <formula>NOT(ISERROR(SEARCH("error",DW280)))</formula>
    </cfRule>
  </conditionalFormatting>
  <conditionalFormatting sqref="DZ280">
    <cfRule type="containsText" dxfId="156" priority="51" operator="containsText" text="error">
      <formula>NOT(ISERROR(SEARCH("error",DZ280)))</formula>
    </cfRule>
    <cfRule type="containsText" dxfId="155" priority="49" operator="containsText" text="error">
      <formula>NOT(ISERROR(SEARCH("error",DZ280)))</formula>
    </cfRule>
    <cfRule type="cellIs" dxfId="154" priority="50" operator="equal">
      <formula>"""Error"""</formula>
    </cfRule>
    <cfRule type="cellIs" dxfId="153" priority="52" operator="equal">
      <formula>"""Error"""</formula>
    </cfRule>
  </conditionalFormatting>
  <conditionalFormatting sqref="EC280">
    <cfRule type="containsText" dxfId="152" priority="53" operator="containsText" text="error">
      <formula>NOT(ISERROR(SEARCH("error",EC280)))</formula>
    </cfRule>
    <cfRule type="cellIs" dxfId="151" priority="54" operator="equal">
      <formula>"""Error"""</formula>
    </cfRule>
    <cfRule type="containsText" dxfId="150" priority="55" operator="containsText" text="error">
      <formula>NOT(ISERROR(SEARCH("error",EC280)))</formula>
    </cfRule>
    <cfRule type="cellIs" dxfId="149" priority="56" operator="equal">
      <formula>"""Error"""</formula>
    </cfRule>
  </conditionalFormatting>
  <conditionalFormatting sqref="EF280">
    <cfRule type="containsText" dxfId="148" priority="57" operator="containsText" text="error">
      <formula>NOT(ISERROR(SEARCH("error",EF280)))</formula>
    </cfRule>
    <cfRule type="cellIs" dxfId="147" priority="58" operator="equal">
      <formula>"""Error"""</formula>
    </cfRule>
    <cfRule type="containsText" dxfId="146" priority="59" operator="containsText" text="error">
      <formula>NOT(ISERROR(SEARCH("error",EF280)))</formula>
    </cfRule>
    <cfRule type="cellIs" dxfId="145" priority="60" operator="equal">
      <formula>"""Error"""</formula>
    </cfRule>
  </conditionalFormatting>
  <conditionalFormatting sqref="EI280">
    <cfRule type="cellIs" dxfId="144" priority="64" operator="equal">
      <formula>"""Error"""</formula>
    </cfRule>
    <cfRule type="containsText" dxfId="143" priority="61" operator="containsText" text="error">
      <formula>NOT(ISERROR(SEARCH("error",EI280)))</formula>
    </cfRule>
    <cfRule type="cellIs" dxfId="142" priority="62" operator="equal">
      <formula>"""Error"""</formula>
    </cfRule>
    <cfRule type="containsText" dxfId="141" priority="63" operator="containsText" text="error">
      <formula>NOT(ISERROR(SEARCH("error",EI280)))</formula>
    </cfRule>
  </conditionalFormatting>
  <conditionalFormatting sqref="EL280">
    <cfRule type="containsText" dxfId="140" priority="67" operator="containsText" text="error">
      <formula>NOT(ISERROR(SEARCH("error",EL280)))</formula>
    </cfRule>
    <cfRule type="cellIs" dxfId="139" priority="68" operator="equal">
      <formula>"""Error"""</formula>
    </cfRule>
    <cfRule type="containsText" dxfId="138" priority="65" operator="containsText" text="error">
      <formula>NOT(ISERROR(SEARCH("error",EL280)))</formula>
    </cfRule>
    <cfRule type="cellIs" dxfId="137" priority="66" operator="equal">
      <formula>"""Error"""</formula>
    </cfRule>
  </conditionalFormatting>
  <conditionalFormatting sqref="EO280">
    <cfRule type="containsText" dxfId="136" priority="69" operator="containsText" text="error">
      <formula>NOT(ISERROR(SEARCH("error",EO280)))</formula>
    </cfRule>
    <cfRule type="cellIs" dxfId="135" priority="70" operator="equal">
      <formula>"""Error"""</formula>
    </cfRule>
    <cfRule type="containsText" dxfId="134" priority="71" operator="containsText" text="error">
      <formula>NOT(ISERROR(SEARCH("error",EO280)))</formula>
    </cfRule>
    <cfRule type="cellIs" dxfId="133" priority="72" operator="equal">
      <formula>"""Error"""</formula>
    </cfRule>
  </conditionalFormatting>
  <conditionalFormatting sqref="ER280">
    <cfRule type="containsText" dxfId="132" priority="75" operator="containsText" text="error">
      <formula>NOT(ISERROR(SEARCH("error",ER280)))</formula>
    </cfRule>
    <cfRule type="containsText" dxfId="131" priority="73" operator="containsText" text="error">
      <formula>NOT(ISERROR(SEARCH("error",ER280)))</formula>
    </cfRule>
    <cfRule type="cellIs" dxfId="130" priority="74" operator="equal">
      <formula>"""Error"""</formula>
    </cfRule>
    <cfRule type="cellIs" dxfId="129" priority="76" operator="equal">
      <formula>"""Error"""</formula>
    </cfRule>
  </conditionalFormatting>
  <dataValidations disablePrompts="1" count="1">
    <dataValidation type="list" allowBlank="1" showInputMessage="1" showErrorMessage="1" sqref="I2:I3" xr:uid="{46879297-0651-4C36-A160-10AAAF6DEC6C}">
      <formula1>Months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1000000}">
          <x14:formula1>
            <xm:f>'Benchmark Index'!$K$6:$K$9</xm:f>
          </x14:formula1>
          <xm:sqref>CW7:CX7 CZ7:DA7 DC7:DD7 DF7:DG7 DI7:DJ7 DL7:DM7 DO7:DP7 DR7:DS7 DU7:DV7 DX7:DY7 EA7:EB7 ED7:EE7 EG7:EH7 EJ7:EK7 EM7:EN7 EP7:EQ7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249977111117893"/>
  </sheetPr>
  <dimension ref="B4:V72"/>
  <sheetViews>
    <sheetView topLeftCell="A40" workbookViewId="0">
      <selection activeCell="J59" sqref="J59"/>
    </sheetView>
  </sheetViews>
  <sheetFormatPr defaultColWidth="9.140625" defaultRowHeight="12.75" x14ac:dyDescent="0.2"/>
  <cols>
    <col min="1" max="1" width="5.85546875" style="75" customWidth="1"/>
    <col min="2" max="2" width="9.140625" style="75"/>
    <col min="3" max="4" width="3.42578125" style="75" customWidth="1"/>
    <col min="5" max="5" width="2.85546875" style="75" customWidth="1"/>
    <col min="6" max="6" width="4.140625" style="75" customWidth="1"/>
    <col min="7" max="7" width="9.140625" style="75"/>
    <col min="8" max="8" width="18.42578125" style="75" customWidth="1"/>
    <col min="9" max="21" width="12.28515625" style="75" bestFit="1" customWidth="1"/>
    <col min="22" max="22" width="10.28515625" style="75" bestFit="1" customWidth="1"/>
    <col min="23" max="16384" width="9.140625" style="75"/>
  </cols>
  <sheetData>
    <row r="4" spans="2:21" ht="15.75" x14ac:dyDescent="0.25">
      <c r="E4" s="145" t="str">
        <f>'P&amp;L'!E2</f>
        <v>Pocket Pie Studios Ltd.</v>
      </c>
    </row>
    <row r="5" spans="2:21" ht="15.75" x14ac:dyDescent="0.25">
      <c r="E5" s="145" t="s">
        <v>780</v>
      </c>
    </row>
    <row r="6" spans="2:21" ht="15.75" x14ac:dyDescent="0.25">
      <c r="E6" s="145" t="s">
        <v>258</v>
      </c>
    </row>
    <row r="8" spans="2:21" ht="13.5" thickBot="1" x14ac:dyDescent="0.25"/>
    <row r="9" spans="2:21" x14ac:dyDescent="0.2">
      <c r="B9" s="81"/>
      <c r="D9" s="82"/>
      <c r="E9" s="83"/>
      <c r="F9" s="83"/>
      <c r="G9" s="83"/>
      <c r="H9" s="84"/>
      <c r="I9" s="150">
        <v>44166</v>
      </c>
      <c r="J9" s="151">
        <v>44197</v>
      </c>
      <c r="K9" s="151">
        <v>44228</v>
      </c>
      <c r="L9" s="151">
        <v>44256</v>
      </c>
      <c r="M9" s="151">
        <v>44287</v>
      </c>
      <c r="N9" s="151">
        <v>44317</v>
      </c>
      <c r="O9" s="151">
        <v>44348</v>
      </c>
      <c r="P9" s="151">
        <v>44378</v>
      </c>
      <c r="Q9" s="151">
        <v>44409</v>
      </c>
      <c r="R9" s="151">
        <v>44440</v>
      </c>
      <c r="S9" s="151">
        <v>44470</v>
      </c>
      <c r="T9" s="151">
        <v>44501</v>
      </c>
      <c r="U9" s="152">
        <v>44531</v>
      </c>
    </row>
    <row r="10" spans="2:21" x14ac:dyDescent="0.2">
      <c r="B10" s="85"/>
      <c r="D10" s="86"/>
      <c r="H10" s="87"/>
      <c r="I10" s="85"/>
      <c r="U10" s="87"/>
    </row>
    <row r="11" spans="2:21" ht="14.25" x14ac:dyDescent="0.2">
      <c r="B11" s="73" t="s">
        <v>0</v>
      </c>
      <c r="D11" s="72" t="s">
        <v>219</v>
      </c>
      <c r="H11" s="74"/>
      <c r="I11" s="85"/>
      <c r="U11" s="87"/>
    </row>
    <row r="12" spans="2:21" x14ac:dyDescent="0.2">
      <c r="B12" s="85"/>
      <c r="D12" s="86"/>
      <c r="E12" s="71" t="s">
        <v>218</v>
      </c>
      <c r="H12" s="87"/>
      <c r="I12" s="85"/>
      <c r="U12" s="87"/>
    </row>
    <row r="13" spans="2:21" ht="14.25" x14ac:dyDescent="0.2">
      <c r="B13" s="85">
        <v>3901</v>
      </c>
      <c r="D13" s="86"/>
      <c r="F13" s="87" t="s">
        <v>217</v>
      </c>
      <c r="H13" s="87"/>
      <c r="I13" s="364">
        <v>1667734.876088585</v>
      </c>
      <c r="J13" s="365">
        <v>1582076.7839154294</v>
      </c>
      <c r="K13" s="366">
        <v>1496269.6427384256</v>
      </c>
      <c r="L13" s="366">
        <v>1409093.5710984496</v>
      </c>
      <c r="M13" s="366">
        <v>1282412.5790557938</v>
      </c>
      <c r="N13" s="366">
        <v>1150322.3994014261</v>
      </c>
      <c r="O13" s="366">
        <v>4917503.2308134604</v>
      </c>
      <c r="P13" s="366">
        <v>4730345.5747993868</v>
      </c>
      <c r="Q13" s="366">
        <v>4542534.8313118024</v>
      </c>
      <c r="R13" s="366">
        <v>4341021.3508028053</v>
      </c>
      <c r="S13" s="366">
        <v>4107047.8637668919</v>
      </c>
      <c r="T13" s="366">
        <v>3868873.1547909332</v>
      </c>
      <c r="U13" s="367">
        <v>3630470.6273910301</v>
      </c>
    </row>
    <row r="14" spans="2:21" ht="14.25" x14ac:dyDescent="0.2">
      <c r="B14" s="85">
        <v>3902</v>
      </c>
      <c r="D14" s="86"/>
      <c r="F14" s="87" t="s">
        <v>216</v>
      </c>
      <c r="H14" s="87"/>
      <c r="I14" s="364"/>
      <c r="J14" s="365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7"/>
    </row>
    <row r="15" spans="2:21" ht="14.25" x14ac:dyDescent="0.2">
      <c r="B15" s="85">
        <v>3903</v>
      </c>
      <c r="D15" s="86"/>
      <c r="F15" s="87" t="s">
        <v>215</v>
      </c>
      <c r="H15" s="87"/>
      <c r="I15" s="364"/>
      <c r="J15" s="365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7"/>
    </row>
    <row r="16" spans="2:21" ht="14.25" x14ac:dyDescent="0.2">
      <c r="B16" s="85">
        <v>3904</v>
      </c>
      <c r="D16" s="86"/>
      <c r="F16" s="87" t="s">
        <v>214</v>
      </c>
      <c r="H16" s="87"/>
      <c r="I16" s="364"/>
      <c r="J16" s="365"/>
      <c r="K16" s="366"/>
      <c r="L16" s="366"/>
      <c r="M16" s="366"/>
      <c r="N16" s="366"/>
      <c r="O16" s="366"/>
      <c r="P16" s="366"/>
      <c r="Q16" s="366"/>
      <c r="R16" s="366"/>
      <c r="S16" s="366"/>
      <c r="T16" s="366"/>
      <c r="U16" s="367"/>
    </row>
    <row r="17" spans="2:22" ht="14.25" x14ac:dyDescent="0.2">
      <c r="B17" s="85">
        <v>3905</v>
      </c>
      <c r="D17" s="86"/>
      <c r="F17" s="87" t="s">
        <v>213</v>
      </c>
      <c r="H17" s="87"/>
      <c r="I17" s="364"/>
      <c r="J17" s="365"/>
      <c r="K17" s="366"/>
      <c r="L17" s="366"/>
      <c r="M17" s="366"/>
      <c r="N17" s="366"/>
      <c r="O17" s="366"/>
      <c r="P17" s="366"/>
      <c r="Q17" s="366"/>
      <c r="R17" s="366"/>
      <c r="S17" s="366"/>
      <c r="T17" s="366"/>
      <c r="U17" s="367"/>
    </row>
    <row r="18" spans="2:22" ht="15" thickBot="1" x14ac:dyDescent="0.25">
      <c r="B18" s="85">
        <v>3906</v>
      </c>
      <c r="D18" s="86"/>
      <c r="F18" s="87" t="s">
        <v>212</v>
      </c>
      <c r="H18" s="87"/>
      <c r="I18" s="368"/>
      <c r="J18" s="369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1"/>
    </row>
    <row r="19" spans="2:22" ht="14.25" x14ac:dyDescent="0.2">
      <c r="B19" s="85"/>
      <c r="D19" s="86"/>
      <c r="E19" s="75" t="s">
        <v>224</v>
      </c>
      <c r="H19" s="87"/>
      <c r="I19" s="372">
        <f t="shared" ref="I19:U19" si="0">SUM(I13:I18)</f>
        <v>1667734.876088585</v>
      </c>
      <c r="J19" s="373">
        <f t="shared" si="0"/>
        <v>1582076.7839154294</v>
      </c>
      <c r="K19" s="374">
        <f t="shared" si="0"/>
        <v>1496269.6427384256</v>
      </c>
      <c r="L19" s="374">
        <f t="shared" si="0"/>
        <v>1409093.5710984496</v>
      </c>
      <c r="M19" s="374">
        <f t="shared" si="0"/>
        <v>1282412.5790557938</v>
      </c>
      <c r="N19" s="374">
        <f t="shared" si="0"/>
        <v>1150322.3994014261</v>
      </c>
      <c r="O19" s="374">
        <f t="shared" si="0"/>
        <v>4917503.2308134604</v>
      </c>
      <c r="P19" s="374">
        <f t="shared" si="0"/>
        <v>4730345.5747993868</v>
      </c>
      <c r="Q19" s="374">
        <f t="shared" si="0"/>
        <v>4542534.8313118024</v>
      </c>
      <c r="R19" s="374">
        <f t="shared" si="0"/>
        <v>4341021.3508028053</v>
      </c>
      <c r="S19" s="374">
        <f t="shared" si="0"/>
        <v>4107047.8637668919</v>
      </c>
      <c r="T19" s="374">
        <f t="shared" si="0"/>
        <v>3868873.1547909332</v>
      </c>
      <c r="U19" s="375">
        <f t="shared" si="0"/>
        <v>3630470.6273910301</v>
      </c>
    </row>
    <row r="20" spans="2:22" x14ac:dyDescent="0.2">
      <c r="B20" s="85"/>
      <c r="C20" s="86"/>
      <c r="D20" s="86"/>
      <c r="E20" s="71" t="s">
        <v>211</v>
      </c>
      <c r="H20" s="87"/>
      <c r="I20" s="376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8"/>
    </row>
    <row r="21" spans="2:22" ht="14.25" x14ac:dyDescent="0.2">
      <c r="B21" s="85">
        <v>3907</v>
      </c>
      <c r="D21" s="86"/>
      <c r="F21" s="87" t="s">
        <v>210</v>
      </c>
      <c r="H21" s="87"/>
      <c r="I21" s="364">
        <v>21075.949367088608</v>
      </c>
      <c r="J21" s="365">
        <v>25886.075949367088</v>
      </c>
      <c r="K21" s="366">
        <v>30696.202531645569</v>
      </c>
      <c r="L21" s="366">
        <v>30696.202531645569</v>
      </c>
      <c r="M21" s="366">
        <v>35506.329113924046</v>
      </c>
      <c r="N21" s="366">
        <v>45126.582278481008</v>
      </c>
      <c r="O21" s="366">
        <v>64367.088607594931</v>
      </c>
      <c r="P21" s="366">
        <v>64367.088607594931</v>
      </c>
      <c r="Q21" s="366">
        <v>64367.088607594931</v>
      </c>
      <c r="R21" s="366">
        <v>73987.341772151893</v>
      </c>
      <c r="S21" s="366">
        <v>78797.46835443037</v>
      </c>
      <c r="T21" s="366">
        <v>78797.46835443037</v>
      </c>
      <c r="U21" s="367">
        <v>78797.46835443037</v>
      </c>
      <c r="V21" s="377"/>
    </row>
    <row r="22" spans="2:22" ht="14.25" x14ac:dyDescent="0.2">
      <c r="B22" s="85">
        <v>3908</v>
      </c>
      <c r="D22" s="86"/>
      <c r="F22" s="87" t="s">
        <v>209</v>
      </c>
      <c r="H22" s="87"/>
      <c r="I22" s="364">
        <v>11200</v>
      </c>
      <c r="J22" s="365">
        <v>12600</v>
      </c>
      <c r="K22" s="366">
        <v>14000</v>
      </c>
      <c r="L22" s="366">
        <v>14000</v>
      </c>
      <c r="M22" s="366">
        <v>15400</v>
      </c>
      <c r="N22" s="366">
        <v>18200</v>
      </c>
      <c r="O22" s="366">
        <v>23800</v>
      </c>
      <c r="P22" s="366">
        <v>23800</v>
      </c>
      <c r="Q22" s="366">
        <v>23800</v>
      </c>
      <c r="R22" s="366">
        <v>26600</v>
      </c>
      <c r="S22" s="366">
        <v>28000</v>
      </c>
      <c r="T22" s="366">
        <v>28000</v>
      </c>
      <c r="U22" s="367">
        <v>28000</v>
      </c>
      <c r="V22" s="377"/>
    </row>
    <row r="23" spans="2:22" ht="14.25" x14ac:dyDescent="0.2">
      <c r="B23" s="85">
        <v>3909</v>
      </c>
      <c r="D23" s="86"/>
      <c r="F23" s="87" t="s">
        <v>208</v>
      </c>
      <c r="H23" s="87"/>
      <c r="I23" s="364"/>
      <c r="J23" s="365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7"/>
      <c r="V23" s="377"/>
    </row>
    <row r="24" spans="2:22" ht="14.25" x14ac:dyDescent="0.2">
      <c r="B24" s="85">
        <v>3910</v>
      </c>
      <c r="D24" s="86"/>
      <c r="F24" s="87" t="s">
        <v>207</v>
      </c>
      <c r="H24" s="87"/>
      <c r="I24" s="364"/>
      <c r="J24" s="365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7"/>
      <c r="V24" s="377"/>
    </row>
    <row r="25" spans="2:22" ht="15" thickBot="1" x14ac:dyDescent="0.25">
      <c r="B25" s="85">
        <v>3911</v>
      </c>
      <c r="D25" s="86"/>
      <c r="F25" s="87" t="s">
        <v>206</v>
      </c>
      <c r="H25" s="87"/>
      <c r="I25" s="368">
        <v>-2198.3122362869194</v>
      </c>
      <c r="J25" s="369">
        <v>-3267.3699015471161</v>
      </c>
      <c r="K25" s="370">
        <v>-4508.931082981715</v>
      </c>
      <c r="L25" s="370">
        <v>-5750.4922644163144</v>
      </c>
      <c r="M25" s="370">
        <v>-7164.5569620253154</v>
      </c>
      <c r="N25" s="370">
        <v>-8923.6286919831218</v>
      </c>
      <c r="O25" s="370">
        <v>-11372.714486638535</v>
      </c>
      <c r="P25" s="370">
        <v>-13821.800281293949</v>
      </c>
      <c r="Q25" s="370">
        <v>-16270.886075949362</v>
      </c>
      <c r="R25" s="370">
        <v>-19064.978902953582</v>
      </c>
      <c r="S25" s="370">
        <v>-22031.575246132204</v>
      </c>
      <c r="T25" s="370">
        <v>-24998.171589310827</v>
      </c>
      <c r="U25" s="371">
        <v>-27964.767932489449</v>
      </c>
      <c r="V25" s="377"/>
    </row>
    <row r="26" spans="2:22" ht="14.25" x14ac:dyDescent="0.2">
      <c r="B26" s="85"/>
      <c r="D26" s="86"/>
      <c r="H26" s="87"/>
      <c r="I26" s="379">
        <f t="shared" ref="I26:U26" si="1">SUM(I20:I25)</f>
        <v>30077.63713080169</v>
      </c>
      <c r="J26" s="379">
        <f t="shared" si="1"/>
        <v>35218.706047819978</v>
      </c>
      <c r="K26" s="380">
        <f t="shared" si="1"/>
        <v>40187.271448663858</v>
      </c>
      <c r="L26" s="380">
        <f t="shared" si="1"/>
        <v>38945.710267229253</v>
      </c>
      <c r="M26" s="380">
        <f t="shared" si="1"/>
        <v>43741.772151898731</v>
      </c>
      <c r="N26" s="380">
        <f t="shared" si="1"/>
        <v>54402.953586497882</v>
      </c>
      <c r="O26" s="380">
        <f t="shared" si="1"/>
        <v>76794.374120956389</v>
      </c>
      <c r="P26" s="380">
        <f t="shared" si="1"/>
        <v>74345.288326300972</v>
      </c>
      <c r="Q26" s="380">
        <f t="shared" si="1"/>
        <v>71896.202531645569</v>
      </c>
      <c r="R26" s="380">
        <f t="shared" si="1"/>
        <v>81522.362869198318</v>
      </c>
      <c r="S26" s="380">
        <f t="shared" si="1"/>
        <v>84765.893108298158</v>
      </c>
      <c r="T26" s="380">
        <f t="shared" si="1"/>
        <v>81799.296765119536</v>
      </c>
      <c r="U26" s="381">
        <f t="shared" si="1"/>
        <v>78832.700421940914</v>
      </c>
      <c r="V26" s="377"/>
    </row>
    <row r="27" spans="2:22" x14ac:dyDescent="0.2">
      <c r="B27" s="85"/>
      <c r="D27" s="86"/>
      <c r="E27" s="71" t="s">
        <v>205</v>
      </c>
      <c r="H27" s="87"/>
      <c r="I27" s="376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8"/>
      <c r="V27" s="377"/>
    </row>
    <row r="28" spans="2:22" ht="14.25" x14ac:dyDescent="0.2">
      <c r="B28" s="85">
        <v>3912</v>
      </c>
      <c r="D28" s="86"/>
      <c r="F28" s="87" t="s">
        <v>204</v>
      </c>
      <c r="H28" s="87"/>
      <c r="I28" s="364"/>
      <c r="J28" s="365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7"/>
      <c r="V28" s="377"/>
    </row>
    <row r="29" spans="2:22" ht="15" thickBot="1" x14ac:dyDescent="0.25">
      <c r="B29" s="85">
        <v>3913</v>
      </c>
      <c r="D29" s="86"/>
      <c r="F29" s="87" t="s">
        <v>203</v>
      </c>
      <c r="H29" s="87"/>
      <c r="I29" s="368"/>
      <c r="J29" s="369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1"/>
      <c r="V29" s="377"/>
    </row>
    <row r="30" spans="2:22" ht="14.25" x14ac:dyDescent="0.2">
      <c r="B30" s="85"/>
      <c r="D30" s="86"/>
      <c r="H30" s="87"/>
      <c r="I30" s="373">
        <f t="shared" ref="I30:U30" si="2">SUM(I28:I29)</f>
        <v>0</v>
      </c>
      <c r="J30" s="373">
        <f t="shared" si="2"/>
        <v>0</v>
      </c>
      <c r="K30" s="374">
        <f t="shared" si="2"/>
        <v>0</v>
      </c>
      <c r="L30" s="374">
        <f t="shared" si="2"/>
        <v>0</v>
      </c>
      <c r="M30" s="374">
        <f t="shared" si="2"/>
        <v>0</v>
      </c>
      <c r="N30" s="374">
        <f t="shared" si="2"/>
        <v>0</v>
      </c>
      <c r="O30" s="374">
        <f t="shared" si="2"/>
        <v>0</v>
      </c>
      <c r="P30" s="374">
        <f t="shared" si="2"/>
        <v>0</v>
      </c>
      <c r="Q30" s="374">
        <f t="shared" si="2"/>
        <v>0</v>
      </c>
      <c r="R30" s="374">
        <f t="shared" si="2"/>
        <v>0</v>
      </c>
      <c r="S30" s="374">
        <f t="shared" si="2"/>
        <v>0</v>
      </c>
      <c r="T30" s="374">
        <f t="shared" si="2"/>
        <v>0</v>
      </c>
      <c r="U30" s="375">
        <f t="shared" si="2"/>
        <v>0</v>
      </c>
      <c r="V30" s="377"/>
    </row>
    <row r="31" spans="2:22" x14ac:dyDescent="0.2">
      <c r="B31" s="85"/>
      <c r="D31" s="86"/>
      <c r="E31" s="71" t="s">
        <v>202</v>
      </c>
      <c r="H31" s="87"/>
      <c r="I31" s="376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8"/>
      <c r="V31" s="377"/>
    </row>
    <row r="32" spans="2:22" ht="14.25" x14ac:dyDescent="0.2">
      <c r="B32" s="85">
        <v>3914</v>
      </c>
      <c r="D32" s="86"/>
      <c r="F32" s="87" t="s">
        <v>201</v>
      </c>
      <c r="H32" s="87"/>
      <c r="I32" s="364"/>
      <c r="J32" s="365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7"/>
      <c r="V32" s="377"/>
    </row>
    <row r="33" spans="2:22" ht="15" thickBot="1" x14ac:dyDescent="0.25">
      <c r="B33" s="85">
        <v>3915</v>
      </c>
      <c r="D33" s="86"/>
      <c r="F33" s="87" t="s">
        <v>200</v>
      </c>
      <c r="H33" s="87"/>
      <c r="I33" s="368"/>
      <c r="J33" s="369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1"/>
      <c r="V33" s="377"/>
    </row>
    <row r="34" spans="2:22" ht="14.25" x14ac:dyDescent="0.2">
      <c r="B34" s="85"/>
      <c r="D34" s="86"/>
      <c r="H34" s="87"/>
      <c r="I34" s="373">
        <f t="shared" ref="I34:U34" si="3">SUM(I32:I33)</f>
        <v>0</v>
      </c>
      <c r="J34" s="373">
        <f t="shared" si="3"/>
        <v>0</v>
      </c>
      <c r="K34" s="374">
        <f t="shared" si="3"/>
        <v>0</v>
      </c>
      <c r="L34" s="374">
        <f t="shared" si="3"/>
        <v>0</v>
      </c>
      <c r="M34" s="374">
        <f t="shared" si="3"/>
        <v>0</v>
      </c>
      <c r="N34" s="374">
        <f t="shared" si="3"/>
        <v>0</v>
      </c>
      <c r="O34" s="374">
        <f t="shared" si="3"/>
        <v>0</v>
      </c>
      <c r="P34" s="374">
        <f t="shared" si="3"/>
        <v>0</v>
      </c>
      <c r="Q34" s="374">
        <f t="shared" si="3"/>
        <v>0</v>
      </c>
      <c r="R34" s="374">
        <f t="shared" si="3"/>
        <v>0</v>
      </c>
      <c r="S34" s="374">
        <f t="shared" si="3"/>
        <v>0</v>
      </c>
      <c r="T34" s="374">
        <f t="shared" si="3"/>
        <v>0</v>
      </c>
      <c r="U34" s="375">
        <f t="shared" si="3"/>
        <v>0</v>
      </c>
      <c r="V34" s="377"/>
    </row>
    <row r="35" spans="2:22" ht="13.5" thickBot="1" x14ac:dyDescent="0.25">
      <c r="B35" s="85"/>
      <c r="D35" s="86"/>
      <c r="H35" s="87"/>
      <c r="I35" s="382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4"/>
      <c r="V35" s="377"/>
    </row>
    <row r="36" spans="2:22" ht="15" thickBot="1" x14ac:dyDescent="0.25">
      <c r="B36" s="85"/>
      <c r="D36" s="88" t="s">
        <v>199</v>
      </c>
      <c r="H36" s="87"/>
      <c r="I36" s="385">
        <f>SUM(I34,I30,I26,I19)</f>
        <v>1697812.5132193868</v>
      </c>
      <c r="J36" s="386">
        <f t="shared" ref="J36:U36" si="4">SUM(J34,J30,J26,J19)</f>
        <v>1617295.4899632493</v>
      </c>
      <c r="K36" s="387">
        <f t="shared" si="4"/>
        <v>1536456.9141870895</v>
      </c>
      <c r="L36" s="387">
        <f t="shared" si="4"/>
        <v>1448039.2813656789</v>
      </c>
      <c r="M36" s="387">
        <f t="shared" si="4"/>
        <v>1326154.3512076926</v>
      </c>
      <c r="N36" s="387">
        <f t="shared" si="4"/>
        <v>1204725.3529879239</v>
      </c>
      <c r="O36" s="387">
        <f t="shared" si="4"/>
        <v>4994297.6049344167</v>
      </c>
      <c r="P36" s="387">
        <f t="shared" si="4"/>
        <v>4804690.8631256875</v>
      </c>
      <c r="Q36" s="387">
        <f t="shared" si="4"/>
        <v>4614431.0338434484</v>
      </c>
      <c r="R36" s="387">
        <f t="shared" si="4"/>
        <v>4422543.7136720037</v>
      </c>
      <c r="S36" s="387">
        <f t="shared" si="4"/>
        <v>4191813.75687519</v>
      </c>
      <c r="T36" s="387">
        <f t="shared" si="4"/>
        <v>3950672.451556053</v>
      </c>
      <c r="U36" s="388">
        <f t="shared" si="4"/>
        <v>3709303.3278129711</v>
      </c>
      <c r="V36" s="377"/>
    </row>
    <row r="37" spans="2:22" ht="14.25" customHeight="1" thickTop="1" x14ac:dyDescent="0.2">
      <c r="B37" s="85"/>
      <c r="D37" s="86"/>
      <c r="H37" s="87"/>
      <c r="I37" s="376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8"/>
      <c r="V37" s="377"/>
    </row>
    <row r="38" spans="2:22" x14ac:dyDescent="0.2">
      <c r="B38" s="85"/>
      <c r="D38" s="88" t="s">
        <v>198</v>
      </c>
      <c r="H38" s="87"/>
      <c r="I38" s="376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8"/>
      <c r="V38" s="377"/>
    </row>
    <row r="39" spans="2:22" x14ac:dyDescent="0.2">
      <c r="B39" s="85"/>
      <c r="D39" s="86"/>
      <c r="E39" s="71" t="s">
        <v>197</v>
      </c>
      <c r="H39" s="87"/>
      <c r="I39" s="376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8"/>
      <c r="V39" s="377"/>
    </row>
    <row r="40" spans="2:22" ht="14.25" x14ac:dyDescent="0.2">
      <c r="B40" s="85">
        <v>3916</v>
      </c>
      <c r="D40" s="86"/>
      <c r="F40" s="87" t="s">
        <v>196</v>
      </c>
      <c r="H40" s="87"/>
      <c r="I40" s="364"/>
      <c r="J40" s="365"/>
      <c r="K40" s="366"/>
      <c r="L40" s="366"/>
      <c r="M40" s="366"/>
      <c r="N40" s="366"/>
      <c r="O40" s="366"/>
      <c r="P40" s="366"/>
      <c r="Q40" s="366"/>
      <c r="R40" s="366"/>
      <c r="S40" s="366"/>
      <c r="T40" s="366"/>
      <c r="U40" s="367"/>
      <c r="V40" s="377"/>
    </row>
    <row r="41" spans="2:22" ht="14.25" x14ac:dyDescent="0.2">
      <c r="B41" s="85">
        <v>3917</v>
      </c>
      <c r="D41" s="86"/>
      <c r="F41" s="87" t="s">
        <v>195</v>
      </c>
      <c r="H41" s="87"/>
      <c r="I41" s="364"/>
      <c r="J41" s="365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7"/>
      <c r="V41" s="377"/>
    </row>
    <row r="42" spans="2:22" ht="14.25" x14ac:dyDescent="0.2">
      <c r="B42" s="85">
        <v>3918</v>
      </c>
      <c r="D42" s="86"/>
      <c r="F42" s="87" t="s">
        <v>194</v>
      </c>
      <c r="H42" s="87"/>
      <c r="I42" s="364">
        <v>10730.056962025315</v>
      </c>
      <c r="J42" s="365">
        <v>12150.639240506329</v>
      </c>
      <c r="K42" s="366">
        <v>12250.639240506329</v>
      </c>
      <c r="L42" s="366">
        <v>43250.639240506331</v>
      </c>
      <c r="M42" s="366">
        <v>32350.639240506331</v>
      </c>
      <c r="N42" s="366">
        <v>37700.639240506331</v>
      </c>
      <c r="O42" s="366">
        <v>38665.389240506331</v>
      </c>
      <c r="P42" s="366">
        <v>39077.389240506331</v>
      </c>
      <c r="Q42" s="366">
        <v>40092.264240506331</v>
      </c>
      <c r="R42" s="366">
        <v>60592.264240506331</v>
      </c>
      <c r="S42" s="366">
        <v>60842.264240506331</v>
      </c>
      <c r="T42" s="366">
        <v>60842.264240506331</v>
      </c>
      <c r="U42" s="367">
        <v>43987.833860759492</v>
      </c>
      <c r="V42" s="377"/>
    </row>
    <row r="43" spans="2:22" ht="14.25" x14ac:dyDescent="0.2">
      <c r="B43" s="85">
        <v>3919</v>
      </c>
      <c r="D43" s="86"/>
      <c r="F43" s="87" t="s">
        <v>193</v>
      </c>
      <c r="H43" s="87"/>
      <c r="I43" s="364"/>
      <c r="J43" s="365"/>
      <c r="K43" s="366"/>
      <c r="L43" s="366"/>
      <c r="M43" s="366"/>
      <c r="N43" s="366"/>
      <c r="O43" s="366"/>
      <c r="P43" s="366"/>
      <c r="Q43" s="366"/>
      <c r="R43" s="366"/>
      <c r="S43" s="366"/>
      <c r="T43" s="366"/>
      <c r="U43" s="367"/>
      <c r="V43" s="377"/>
    </row>
    <row r="44" spans="2:22" ht="14.25" x14ac:dyDescent="0.2">
      <c r="B44" s="85">
        <v>3920</v>
      </c>
      <c r="D44" s="86"/>
      <c r="F44" s="87" t="s">
        <v>192</v>
      </c>
      <c r="H44" s="87"/>
      <c r="I44" s="364">
        <v>30695.469557147633</v>
      </c>
      <c r="J44" s="365">
        <v>30055.380229407179</v>
      </c>
      <c r="K44" s="366">
        <v>33356.210422488904</v>
      </c>
      <c r="L44" s="366">
        <v>34317.901035673189</v>
      </c>
      <c r="M44" s="366">
        <v>38778.669735327967</v>
      </c>
      <c r="N44" s="366">
        <v>45980.989643268142</v>
      </c>
      <c r="O44" s="366">
        <v>66059.047180667447</v>
      </c>
      <c r="P44" s="366">
        <v>66059.047180667447</v>
      </c>
      <c r="Q44" s="366">
        <v>66059.047180667447</v>
      </c>
      <c r="R44" s="366">
        <v>74113.601841196767</v>
      </c>
      <c r="S44" s="366">
        <v>78574.370540851553</v>
      </c>
      <c r="T44" s="366">
        <v>78574.370540851553</v>
      </c>
      <c r="U44" s="367">
        <v>78574.370540851553</v>
      </c>
      <c r="V44" s="377"/>
    </row>
    <row r="45" spans="2:22" ht="14.25" x14ac:dyDescent="0.2">
      <c r="B45" s="85">
        <v>3921</v>
      </c>
      <c r="D45" s="86"/>
      <c r="F45" s="87" t="s">
        <v>191</v>
      </c>
      <c r="H45" s="87"/>
      <c r="I45" s="364">
        <v>37516.685014291557</v>
      </c>
      <c r="J45" s="365">
        <v>36734.35361371989</v>
      </c>
      <c r="K45" s="366">
        <v>40768.701627486444</v>
      </c>
      <c r="L45" s="366">
        <v>41944.101265822792</v>
      </c>
      <c r="M45" s="366">
        <v>47396.151898734184</v>
      </c>
      <c r="N45" s="366">
        <v>56198.987341772176</v>
      </c>
      <c r="O45" s="366">
        <v>80738.835443037999</v>
      </c>
      <c r="P45" s="366">
        <v>80738.835443037999</v>
      </c>
      <c r="Q45" s="366">
        <v>80738.835443037999</v>
      </c>
      <c r="R45" s="366">
        <v>90583.291139240508</v>
      </c>
      <c r="S45" s="366">
        <v>96035.341772151907</v>
      </c>
      <c r="T45" s="366">
        <v>96035.341772151907</v>
      </c>
      <c r="U45" s="367">
        <v>96035.341772151907</v>
      </c>
      <c r="V45" s="377"/>
    </row>
    <row r="46" spans="2:22" ht="14.25" x14ac:dyDescent="0.2">
      <c r="B46" s="85">
        <v>3922</v>
      </c>
      <c r="D46" s="86"/>
      <c r="F46" s="87" t="s">
        <v>190</v>
      </c>
      <c r="H46" s="87"/>
      <c r="I46" s="364">
        <v>3981.8695063555801</v>
      </c>
      <c r="J46" s="365">
        <v>5563.2946315405252</v>
      </c>
      <c r="K46" s="366">
        <v>7223.0566220103992</v>
      </c>
      <c r="L46" s="366">
        <v>8805.7238444378036</v>
      </c>
      <c r="M46" s="366">
        <v>10540.463102127058</v>
      </c>
      <c r="N46" s="366">
        <v>12589.121767667102</v>
      </c>
      <c r="O46" s="366">
        <v>15745.17596635307</v>
      </c>
      <c r="P46" s="366">
        <v>18638.225648481875</v>
      </c>
      <c r="Q46" s="366">
        <v>21290.187857099947</v>
      </c>
      <c r="R46" s="366">
        <v>24233.885282510393</v>
      </c>
      <c r="S46" s="366">
        <v>27216.235559600773</v>
      </c>
      <c r="T46" s="366">
        <v>29950.056646933619</v>
      </c>
      <c r="U46" s="367">
        <v>32456.05931032206</v>
      </c>
      <c r="V46" s="377"/>
    </row>
    <row r="47" spans="2:22" ht="14.25" x14ac:dyDescent="0.2">
      <c r="B47" s="85">
        <v>3923</v>
      </c>
      <c r="D47" s="86"/>
      <c r="F47" s="87" t="s">
        <v>189</v>
      </c>
      <c r="H47" s="87"/>
      <c r="I47" s="364"/>
      <c r="J47" s="365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7"/>
      <c r="V47" s="377"/>
    </row>
    <row r="48" spans="2:22" ht="14.25" x14ac:dyDescent="0.2">
      <c r="B48" s="85">
        <v>3924</v>
      </c>
      <c r="D48" s="86"/>
      <c r="F48" s="87" t="s">
        <v>188</v>
      </c>
      <c r="H48" s="87"/>
      <c r="I48" s="364"/>
      <c r="J48" s="365"/>
      <c r="K48" s="366"/>
      <c r="L48" s="366"/>
      <c r="M48" s="366"/>
      <c r="N48" s="366"/>
      <c r="O48" s="366"/>
      <c r="P48" s="366"/>
      <c r="Q48" s="366"/>
      <c r="R48" s="366"/>
      <c r="S48" s="366"/>
      <c r="T48" s="366"/>
      <c r="U48" s="367"/>
      <c r="V48" s="377"/>
    </row>
    <row r="49" spans="2:22" ht="15" thickBot="1" x14ac:dyDescent="0.25">
      <c r="B49" s="85">
        <v>3925</v>
      </c>
      <c r="D49" s="86"/>
      <c r="F49" s="87" t="s">
        <v>187</v>
      </c>
      <c r="H49" s="87"/>
      <c r="I49" s="368"/>
      <c r="J49" s="369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1"/>
      <c r="V49" s="377"/>
    </row>
    <row r="50" spans="2:22" ht="14.25" x14ac:dyDescent="0.2">
      <c r="B50" s="85"/>
      <c r="D50" s="86"/>
      <c r="E50" s="75" t="s">
        <v>223</v>
      </c>
      <c r="H50" s="87"/>
      <c r="I50" s="372">
        <f t="shared" ref="I50:U50" si="5">SUM(I40:I49)</f>
        <v>82924.081039820085</v>
      </c>
      <c r="J50" s="373">
        <f t="shared" si="5"/>
        <v>84503.667715173928</v>
      </c>
      <c r="K50" s="374">
        <f t="shared" si="5"/>
        <v>93598.607912492065</v>
      </c>
      <c r="L50" s="374">
        <f t="shared" si="5"/>
        <v>128318.36538644013</v>
      </c>
      <c r="M50" s="374">
        <f t="shared" si="5"/>
        <v>129065.92397669554</v>
      </c>
      <c r="N50" s="374">
        <f t="shared" si="5"/>
        <v>152469.73799321376</v>
      </c>
      <c r="O50" s="374">
        <f t="shared" si="5"/>
        <v>201208.44783056484</v>
      </c>
      <c r="P50" s="374">
        <f t="shared" si="5"/>
        <v>204513.49751269363</v>
      </c>
      <c r="Q50" s="374">
        <f t="shared" si="5"/>
        <v>208180.33472131172</v>
      </c>
      <c r="R50" s="374">
        <f t="shared" si="5"/>
        <v>249523.04250345399</v>
      </c>
      <c r="S50" s="374">
        <f t="shared" si="5"/>
        <v>262668.21211311058</v>
      </c>
      <c r="T50" s="374">
        <f t="shared" si="5"/>
        <v>265402.03320044343</v>
      </c>
      <c r="U50" s="375">
        <f t="shared" si="5"/>
        <v>251053.60548408498</v>
      </c>
    </row>
    <row r="51" spans="2:22" x14ac:dyDescent="0.2">
      <c r="B51" s="85"/>
      <c r="D51" s="86"/>
      <c r="E51" s="89" t="s">
        <v>186</v>
      </c>
      <c r="H51" s="87"/>
      <c r="I51" s="376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8"/>
    </row>
    <row r="52" spans="2:22" ht="14.25" x14ac:dyDescent="0.2">
      <c r="B52" s="85">
        <v>3926</v>
      </c>
      <c r="D52" s="86"/>
      <c r="F52" s="87" t="s">
        <v>185</v>
      </c>
      <c r="H52" s="87"/>
      <c r="I52" s="364"/>
      <c r="J52" s="365"/>
      <c r="K52" s="366"/>
      <c r="L52" s="366"/>
      <c r="M52" s="366"/>
      <c r="N52" s="366"/>
      <c r="O52" s="366"/>
      <c r="P52" s="366"/>
      <c r="Q52" s="366"/>
      <c r="R52" s="366"/>
      <c r="S52" s="366"/>
      <c r="T52" s="366"/>
      <c r="U52" s="367"/>
    </row>
    <row r="53" spans="2:22" ht="14.25" x14ac:dyDescent="0.2">
      <c r="B53" s="85">
        <v>3927</v>
      </c>
      <c r="D53" s="86"/>
      <c r="F53" s="87" t="s">
        <v>184</v>
      </c>
      <c r="H53" s="87"/>
      <c r="I53" s="364"/>
      <c r="J53" s="365"/>
      <c r="K53" s="366"/>
      <c r="L53" s="366"/>
      <c r="M53" s="366"/>
      <c r="N53" s="366"/>
      <c r="O53" s="366"/>
      <c r="P53" s="366"/>
      <c r="Q53" s="366"/>
      <c r="R53" s="366"/>
      <c r="S53" s="366"/>
      <c r="T53" s="366"/>
      <c r="U53" s="367"/>
    </row>
    <row r="54" spans="2:22" ht="15" thickBot="1" x14ac:dyDescent="0.25">
      <c r="B54" s="85">
        <v>3928</v>
      </c>
      <c r="D54" s="86"/>
      <c r="F54" s="87" t="s">
        <v>183</v>
      </c>
      <c r="H54" s="87"/>
      <c r="I54" s="368"/>
      <c r="J54" s="369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1"/>
    </row>
    <row r="55" spans="2:22" ht="14.25" x14ac:dyDescent="0.2">
      <c r="B55" s="85" t="s">
        <v>632</v>
      </c>
      <c r="D55" s="86"/>
      <c r="H55" s="87"/>
      <c r="I55" s="373">
        <f t="shared" ref="I55:U55" si="6">SUM(I52:I54)</f>
        <v>0</v>
      </c>
      <c r="J55" s="373">
        <f t="shared" si="6"/>
        <v>0</v>
      </c>
      <c r="K55" s="374">
        <f t="shared" si="6"/>
        <v>0</v>
      </c>
      <c r="L55" s="374">
        <f t="shared" si="6"/>
        <v>0</v>
      </c>
      <c r="M55" s="374">
        <f t="shared" si="6"/>
        <v>0</v>
      </c>
      <c r="N55" s="374">
        <f t="shared" si="6"/>
        <v>0</v>
      </c>
      <c r="O55" s="374">
        <f t="shared" si="6"/>
        <v>0</v>
      </c>
      <c r="P55" s="374">
        <f t="shared" si="6"/>
        <v>0</v>
      </c>
      <c r="Q55" s="374">
        <f t="shared" si="6"/>
        <v>0</v>
      </c>
      <c r="R55" s="374">
        <f t="shared" si="6"/>
        <v>0</v>
      </c>
      <c r="S55" s="374">
        <f t="shared" si="6"/>
        <v>0</v>
      </c>
      <c r="T55" s="374">
        <f t="shared" si="6"/>
        <v>0</v>
      </c>
      <c r="U55" s="375">
        <f t="shared" si="6"/>
        <v>0</v>
      </c>
    </row>
    <row r="56" spans="2:22" x14ac:dyDescent="0.2">
      <c r="B56" s="85"/>
      <c r="D56" s="86"/>
      <c r="E56" s="89" t="s">
        <v>182</v>
      </c>
      <c r="H56" s="87"/>
      <c r="I56" s="376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8"/>
    </row>
    <row r="57" spans="2:22" ht="14.25" x14ac:dyDescent="0.2">
      <c r="B57" s="85">
        <v>3929</v>
      </c>
      <c r="D57" s="86"/>
      <c r="F57" s="87" t="s">
        <v>181</v>
      </c>
      <c r="H57" s="87"/>
      <c r="I57" s="364"/>
      <c r="J57" s="365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7"/>
    </row>
    <row r="58" spans="2:22" ht="14.25" x14ac:dyDescent="0.2">
      <c r="B58" s="85">
        <v>3930</v>
      </c>
      <c r="D58" s="86"/>
      <c r="F58" s="87" t="s">
        <v>180</v>
      </c>
      <c r="H58" s="87"/>
      <c r="I58" s="364">
        <v>1885000</v>
      </c>
      <c r="J58" s="365">
        <v>1885000</v>
      </c>
      <c r="K58" s="366">
        <v>1885000</v>
      </c>
      <c r="L58" s="366">
        <v>1885000</v>
      </c>
      <c r="M58" s="366">
        <v>1885000</v>
      </c>
      <c r="N58" s="366">
        <v>1885000</v>
      </c>
      <c r="O58" s="366">
        <v>5885000</v>
      </c>
      <c r="P58" s="366">
        <v>5885000</v>
      </c>
      <c r="Q58" s="366">
        <v>5885000</v>
      </c>
      <c r="R58" s="366">
        <v>5885000</v>
      </c>
      <c r="S58" s="366">
        <v>5885000</v>
      </c>
      <c r="T58" s="366">
        <v>5885000</v>
      </c>
      <c r="U58" s="367">
        <v>5885000</v>
      </c>
    </row>
    <row r="59" spans="2:22" ht="14.25" x14ac:dyDescent="0.2">
      <c r="B59" s="85">
        <v>3931</v>
      </c>
      <c r="D59" s="86"/>
      <c r="F59" s="87" t="s">
        <v>179</v>
      </c>
      <c r="H59" s="87"/>
      <c r="I59" s="364">
        <v>-31416.666541000002</v>
      </c>
      <c r="J59" s="365">
        <v>-31416.666541000002</v>
      </c>
      <c r="K59" s="366">
        <v>-31416.666541000002</v>
      </c>
      <c r="L59" s="366">
        <v>-31416.666541000002</v>
      </c>
      <c r="M59" s="366">
        <v>-31416.666541000002</v>
      </c>
      <c r="N59" s="366">
        <v>-31416.666541000002</v>
      </c>
      <c r="O59" s="366">
        <v>-98083.332941000001</v>
      </c>
      <c r="P59" s="366">
        <v>-98083.332941000001</v>
      </c>
      <c r="Q59" s="366">
        <v>-98083.332941000001</v>
      </c>
      <c r="R59" s="366">
        <v>-98083.332941000001</v>
      </c>
      <c r="S59" s="366">
        <v>-98083.332941000001</v>
      </c>
      <c r="T59" s="366">
        <v>-98083.332941000001</v>
      </c>
      <c r="U59" s="367">
        <v>-98083.332941000001</v>
      </c>
    </row>
    <row r="60" spans="2:22" ht="14.25" x14ac:dyDescent="0.2">
      <c r="B60" s="85">
        <v>3932</v>
      </c>
      <c r="D60" s="86"/>
      <c r="F60" s="87" t="s">
        <v>178</v>
      </c>
      <c r="H60" s="87"/>
      <c r="I60" s="364"/>
      <c r="J60" s="365">
        <v>-238694.90127943378</v>
      </c>
      <c r="K60" s="366">
        <v>-238694.90127943378</v>
      </c>
      <c r="L60" s="366">
        <v>-238694.90127943378</v>
      </c>
      <c r="M60" s="366">
        <v>-238694.90127943378</v>
      </c>
      <c r="N60" s="366">
        <v>-238694.90127943378</v>
      </c>
      <c r="O60" s="366">
        <v>-238694.90127943378</v>
      </c>
      <c r="P60" s="366">
        <v>-238694.90127943378</v>
      </c>
      <c r="Q60" s="366">
        <v>-238694.90127943378</v>
      </c>
      <c r="R60" s="366">
        <v>-238694.90127943378</v>
      </c>
      <c r="S60" s="366">
        <v>-238694.90127943378</v>
      </c>
      <c r="T60" s="366">
        <v>-238694.90127943378</v>
      </c>
      <c r="U60" s="367">
        <v>-238694.90127943378</v>
      </c>
    </row>
    <row r="61" spans="2:22" ht="14.25" x14ac:dyDescent="0.2">
      <c r="B61" s="85"/>
      <c r="D61" s="86"/>
      <c r="H61" s="87"/>
      <c r="I61" s="364"/>
      <c r="J61" s="365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7"/>
    </row>
    <row r="62" spans="2:22" ht="15" thickBot="1" x14ac:dyDescent="0.25">
      <c r="B62" s="85">
        <v>3933</v>
      </c>
      <c r="D62" s="86"/>
      <c r="F62" s="87" t="s">
        <v>177</v>
      </c>
      <c r="H62" s="87"/>
      <c r="I62" s="368">
        <v>-238694.90127943378</v>
      </c>
      <c r="J62" s="369">
        <f>'P&amp;L'!AZ275</f>
        <v>-82096.609931491315</v>
      </c>
      <c r="K62" s="369">
        <f>'P&amp;L'!BA275</f>
        <v>-172030.12590496932</v>
      </c>
      <c r="L62" s="369">
        <f>'P&amp;L'!BB275</f>
        <v>-295167.51620032801</v>
      </c>
      <c r="M62" s="370">
        <f>'P&amp;L'!BD275</f>
        <v>-417800.00494856981</v>
      </c>
      <c r="N62" s="370">
        <f>'P&amp;L'!BE275</f>
        <v>-562632.81718485674</v>
      </c>
      <c r="O62" s="370">
        <f>'P&amp;L'!BF275</f>
        <v>-755132.6086757147</v>
      </c>
      <c r="P62" s="370">
        <f>'P&amp;L'!BH275</f>
        <v>-948044.40016657265</v>
      </c>
      <c r="Q62" s="370">
        <f>'P&amp;L'!BI275</f>
        <v>-1141971.0666574305</v>
      </c>
      <c r="R62" s="370">
        <f>'P&amp;L'!BJ275</f>
        <v>-1375201.094611017</v>
      </c>
      <c r="S62" s="370">
        <f>'P&amp;L'!BL275</f>
        <v>-1619076.2210174869</v>
      </c>
      <c r="T62" s="370">
        <f>'P&amp;L'!BM275</f>
        <v>-1862951.3474239567</v>
      </c>
      <c r="U62" s="370">
        <f>'P&amp;L'!BN275</f>
        <v>-2089972.0434506796</v>
      </c>
    </row>
    <row r="63" spans="2:22" ht="14.25" x14ac:dyDescent="0.2">
      <c r="B63" s="85"/>
      <c r="D63" s="86"/>
      <c r="H63" s="87"/>
      <c r="I63" s="372">
        <f t="shared" ref="I63:U63" si="7">SUM(I57:I62)</f>
        <v>1614888.4321795662</v>
      </c>
      <c r="J63" s="373">
        <f t="shared" si="7"/>
        <v>1532791.8222480749</v>
      </c>
      <c r="K63" s="374">
        <f t="shared" si="7"/>
        <v>1442858.3062745968</v>
      </c>
      <c r="L63" s="374">
        <f t="shared" si="7"/>
        <v>1319720.9159792382</v>
      </c>
      <c r="M63" s="374">
        <f t="shared" si="7"/>
        <v>1197088.4272309965</v>
      </c>
      <c r="N63" s="374">
        <f t="shared" si="7"/>
        <v>1052255.6149947094</v>
      </c>
      <c r="O63" s="374">
        <f t="shared" si="7"/>
        <v>4793089.1571038514</v>
      </c>
      <c r="P63" s="374">
        <f t="shared" si="7"/>
        <v>4600177.365612993</v>
      </c>
      <c r="Q63" s="374">
        <f t="shared" si="7"/>
        <v>4406250.6991221355</v>
      </c>
      <c r="R63" s="374">
        <f t="shared" si="7"/>
        <v>4173020.671168549</v>
      </c>
      <c r="S63" s="374">
        <f t="shared" si="7"/>
        <v>3929145.5447620791</v>
      </c>
      <c r="T63" s="374">
        <f t="shared" si="7"/>
        <v>3685270.4183556093</v>
      </c>
      <c r="U63" s="375">
        <f t="shared" si="7"/>
        <v>3458249.7223288864</v>
      </c>
    </row>
    <row r="64" spans="2:22" x14ac:dyDescent="0.2">
      <c r="B64" s="85"/>
      <c r="D64" s="86"/>
      <c r="H64" s="87"/>
      <c r="I64" s="376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8"/>
    </row>
    <row r="65" spans="2:21" x14ac:dyDescent="0.2">
      <c r="B65" s="85"/>
      <c r="D65" s="86"/>
      <c r="H65" s="87"/>
      <c r="I65" s="376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8"/>
    </row>
    <row r="66" spans="2:21" ht="13.5" thickBot="1" x14ac:dyDescent="0.25">
      <c r="B66" s="85"/>
      <c r="D66" s="86"/>
      <c r="H66" s="87"/>
      <c r="I66" s="376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8"/>
    </row>
    <row r="67" spans="2:21" ht="15" thickBot="1" x14ac:dyDescent="0.25">
      <c r="B67" s="85"/>
      <c r="D67" s="88" t="s">
        <v>176</v>
      </c>
      <c r="H67" s="87"/>
      <c r="I67" s="385">
        <f>SUM(I63,I55,I50)</f>
        <v>1697812.5132193863</v>
      </c>
      <c r="J67" s="386">
        <f t="shared" ref="J67:U67" si="8">SUM(J63,J55,J50)</f>
        <v>1617295.4899632488</v>
      </c>
      <c r="K67" s="387">
        <f t="shared" si="8"/>
        <v>1536456.9141870888</v>
      </c>
      <c r="L67" s="387">
        <f t="shared" si="8"/>
        <v>1448039.2813656784</v>
      </c>
      <c r="M67" s="387">
        <f t="shared" si="8"/>
        <v>1326154.3512076922</v>
      </c>
      <c r="N67" s="387">
        <f t="shared" si="8"/>
        <v>1204725.3529879232</v>
      </c>
      <c r="O67" s="387">
        <f t="shared" si="8"/>
        <v>4994297.6049344167</v>
      </c>
      <c r="P67" s="387">
        <f t="shared" si="8"/>
        <v>4804690.8631256865</v>
      </c>
      <c r="Q67" s="387">
        <f t="shared" si="8"/>
        <v>4614431.0338434475</v>
      </c>
      <c r="R67" s="387">
        <f t="shared" si="8"/>
        <v>4422543.7136720028</v>
      </c>
      <c r="S67" s="387">
        <f t="shared" si="8"/>
        <v>4191813.75687519</v>
      </c>
      <c r="T67" s="387">
        <f t="shared" si="8"/>
        <v>3950672.4515560525</v>
      </c>
      <c r="U67" s="388">
        <f t="shared" si="8"/>
        <v>3709303.3278129715</v>
      </c>
    </row>
    <row r="68" spans="2:21" ht="13.5" thickTop="1" x14ac:dyDescent="0.2">
      <c r="B68" s="85"/>
      <c r="D68" s="86"/>
      <c r="H68" s="87"/>
      <c r="I68" s="376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8"/>
    </row>
    <row r="69" spans="2:21" ht="13.5" thickBot="1" x14ac:dyDescent="0.25">
      <c r="B69" s="90"/>
      <c r="D69" s="91"/>
      <c r="E69" s="92"/>
      <c r="F69" s="92"/>
      <c r="G69" s="92"/>
      <c r="H69" s="93"/>
      <c r="I69" s="389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1"/>
    </row>
    <row r="70" spans="2:21" x14ac:dyDescent="0.2"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</row>
    <row r="71" spans="2:21" x14ac:dyDescent="0.2"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</row>
    <row r="72" spans="2:21" ht="14.25" x14ac:dyDescent="0.2">
      <c r="I72" s="392">
        <f>I67-I36</f>
        <v>0</v>
      </c>
      <c r="J72" s="392">
        <f t="shared" ref="J72:U72" si="9">J67-J36</f>
        <v>0</v>
      </c>
      <c r="K72" s="392">
        <f t="shared" si="9"/>
        <v>0</v>
      </c>
      <c r="L72" s="392">
        <f t="shared" si="9"/>
        <v>0</v>
      </c>
      <c r="M72" s="392">
        <f t="shared" si="9"/>
        <v>0</v>
      </c>
      <c r="N72" s="392">
        <f t="shared" si="9"/>
        <v>0</v>
      </c>
      <c r="O72" s="392">
        <f t="shared" si="9"/>
        <v>0</v>
      </c>
      <c r="P72" s="392">
        <f t="shared" si="9"/>
        <v>0</v>
      </c>
      <c r="Q72" s="392">
        <f t="shared" si="9"/>
        <v>0</v>
      </c>
      <c r="R72" s="392">
        <f t="shared" si="9"/>
        <v>0</v>
      </c>
      <c r="S72" s="392">
        <f t="shared" si="9"/>
        <v>0</v>
      </c>
      <c r="T72" s="392">
        <f t="shared" si="9"/>
        <v>0</v>
      </c>
      <c r="U72" s="392">
        <f t="shared" si="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CQ75"/>
  <sheetViews>
    <sheetView showGridLines="0" tabSelected="1" zoomScale="90" zoomScaleNormal="90" workbookViewId="0">
      <selection activeCell="K13" sqref="K13"/>
    </sheetView>
  </sheetViews>
  <sheetFormatPr defaultColWidth="9.140625" defaultRowHeight="12.75" x14ac:dyDescent="0.2"/>
  <cols>
    <col min="1" max="1" width="9.140625" style="70"/>
    <col min="2" max="2" width="9.140625" style="670" hidden="1" customWidth="1"/>
    <col min="3" max="3" width="4.42578125" style="70" customWidth="1"/>
    <col min="4" max="4" width="3.42578125" style="70" customWidth="1"/>
    <col min="5" max="5" width="7.140625" style="70" customWidth="1"/>
    <col min="6" max="6" width="4.140625" style="70" customWidth="1"/>
    <col min="7" max="8" width="9.140625" style="70"/>
    <col min="9" max="9" width="18.42578125" style="70" customWidth="1"/>
    <col min="10" max="10" width="13.7109375" style="70" bestFit="1" customWidth="1"/>
    <col min="11" max="11" width="13.140625" style="70" bestFit="1" customWidth="1"/>
    <col min="12" max="12" width="13.7109375" style="70" bestFit="1" customWidth="1"/>
    <col min="13" max="13" width="3.85546875" style="70" customWidth="1"/>
    <col min="14" max="14" width="4.42578125" style="70" customWidth="1"/>
    <col min="15" max="15" width="3.42578125" style="70" customWidth="1"/>
    <col min="16" max="16" width="13.140625" style="70" customWidth="1"/>
    <col min="17" max="18" width="9.7109375" style="70" hidden="1" customWidth="1"/>
    <col min="19" max="19" width="13.140625" style="70" hidden="1" customWidth="1"/>
    <col min="20" max="20" width="12.140625" style="70" hidden="1" customWidth="1"/>
    <col min="21" max="21" width="8.42578125" style="70" hidden="1" customWidth="1"/>
    <col min="22" max="22" width="13.140625" style="70" hidden="1" customWidth="1"/>
    <col min="23" max="23" width="7.140625" style="70" hidden="1" customWidth="1"/>
    <col min="24" max="24" width="8.28515625" style="70" hidden="1" customWidth="1"/>
    <col min="25" max="25" width="13.85546875" style="70" hidden="1" customWidth="1"/>
    <col min="26" max="26" width="7.7109375" style="70" hidden="1" customWidth="1"/>
    <col min="27" max="27" width="8.28515625" style="70" hidden="1" customWidth="1"/>
    <col min="28" max="28" width="15.28515625" style="70" customWidth="1"/>
    <col min="29" max="29" width="5" style="70" customWidth="1"/>
    <col min="30" max="30" width="3.85546875" style="70" customWidth="1"/>
    <col min="31" max="31" width="4.140625" style="70" customWidth="1"/>
    <col min="32" max="32" width="12.85546875" style="70" customWidth="1"/>
    <col min="33" max="33" width="13.140625" style="70" customWidth="1"/>
    <col min="34" max="34" width="4" style="70" customWidth="1"/>
    <col min="35" max="35" width="10.85546875" style="70" bestFit="1" customWidth="1"/>
    <col min="36" max="36" width="6.28515625" style="70" hidden="1" customWidth="1"/>
    <col min="37" max="37" width="9.140625" style="70" hidden="1" customWidth="1"/>
    <col min="38" max="38" width="52" style="70" hidden="1" customWidth="1"/>
    <col min="39" max="39" width="26" style="70" hidden="1" customWidth="1"/>
    <col min="40" max="40" width="37.42578125" style="70" hidden="1" customWidth="1"/>
    <col min="41" max="41" width="9.140625" style="70" hidden="1" customWidth="1"/>
    <col min="42" max="42" width="10.7109375" style="70" hidden="1" customWidth="1"/>
    <col min="43" max="44" width="9.140625" style="70" hidden="1" customWidth="1"/>
    <col min="45" max="45" width="25.7109375" style="70" hidden="1" customWidth="1"/>
    <col min="46" max="46" width="10.28515625" style="70" hidden="1" customWidth="1"/>
    <col min="47" max="47" width="8" style="70" hidden="1" customWidth="1"/>
    <col min="48" max="48" width="9.140625" style="70" hidden="1" customWidth="1"/>
    <col min="49" max="49" width="13.42578125" style="70" hidden="1" customWidth="1"/>
    <col min="50" max="50" width="8.140625" style="70" hidden="1" customWidth="1"/>
    <col min="51" max="51" width="9.140625" style="70" hidden="1" customWidth="1"/>
    <col min="52" max="52" width="13.42578125" style="70" hidden="1" customWidth="1"/>
    <col min="53" max="53" width="10.28515625" style="70" hidden="1" customWidth="1"/>
    <col min="54" max="54" width="11.42578125" style="70" hidden="1" customWidth="1"/>
    <col min="55" max="55" width="13.42578125" style="70" hidden="1" customWidth="1"/>
    <col min="56" max="56" width="10.28515625" style="70" hidden="1" customWidth="1"/>
    <col min="57" max="57" width="11.42578125" style="70" hidden="1" customWidth="1"/>
    <col min="58" max="58" width="13.42578125" style="70" hidden="1" customWidth="1"/>
    <col min="59" max="60" width="8.42578125" style="70" hidden="1" customWidth="1"/>
    <col min="61" max="61" width="13.42578125" style="70" hidden="1" customWidth="1"/>
    <col min="62" max="62" width="9.7109375" style="70" hidden="1" customWidth="1"/>
    <col min="63" max="63" width="11.42578125" style="70" hidden="1" customWidth="1"/>
    <col min="64" max="64" width="13.42578125" style="70" hidden="1" customWidth="1"/>
    <col min="65" max="66" width="7.28515625" style="70" hidden="1" customWidth="1"/>
    <col min="67" max="67" width="13.42578125" style="70" hidden="1" customWidth="1"/>
    <col min="68" max="69" width="8.28515625" style="70" hidden="1" customWidth="1"/>
    <col min="70" max="70" width="13.42578125" style="70" hidden="1" customWidth="1"/>
    <col min="71" max="71" width="10.28515625" style="70" hidden="1" customWidth="1"/>
    <col min="72" max="72" width="12" style="70" hidden="1" customWidth="1"/>
    <col min="73" max="73" width="13.42578125" style="70" hidden="1" customWidth="1"/>
    <col min="74" max="75" width="7.7109375" style="70" hidden="1" customWidth="1"/>
    <col min="76" max="76" width="13.42578125" style="70" hidden="1" customWidth="1"/>
    <col min="77" max="78" width="8.28515625" style="70" hidden="1" customWidth="1"/>
    <col min="79" max="79" width="13.42578125" style="70" hidden="1" customWidth="1"/>
    <col min="80" max="80" width="10.28515625" style="70" hidden="1" customWidth="1"/>
    <col min="81" max="81" width="12" style="70" hidden="1" customWidth="1"/>
    <col min="82" max="82" width="13.42578125" style="70" hidden="1" customWidth="1"/>
    <col min="83" max="83" width="9.140625" style="70" hidden="1" customWidth="1"/>
    <col min="84" max="84" width="14.42578125" style="70" customWidth="1"/>
    <col min="85" max="88" width="9.140625" style="70" customWidth="1"/>
    <col min="89" max="89" width="13.5703125" style="70" customWidth="1"/>
    <col min="90" max="16384" width="9.140625" style="70"/>
  </cols>
  <sheetData>
    <row r="1" spans="1:89" ht="14.25" x14ac:dyDescent="0.2">
      <c r="A1" s="79"/>
      <c r="B1" s="665"/>
      <c r="C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</row>
    <row r="2" spans="1:89" ht="15.75" x14ac:dyDescent="0.25">
      <c r="A2" s="79"/>
      <c r="B2" s="665"/>
      <c r="C2" s="79"/>
      <c r="D2" s="145" t="str">
        <f>'P&amp;L'!E2</f>
        <v>Pocket Pie Studios Ltd.</v>
      </c>
      <c r="E2" s="79"/>
      <c r="F2" s="79"/>
      <c r="G2" s="79"/>
      <c r="H2" s="79"/>
      <c r="I2" s="451" t="s">
        <v>384</v>
      </c>
      <c r="J2">
        <f>COUNTIF(P71:AG71,"error")</f>
        <v>0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P2" s="451" t="s">
        <v>384</v>
      </c>
      <c r="AQ2"/>
    </row>
    <row r="3" spans="1:89" ht="15.75" x14ac:dyDescent="0.25">
      <c r="A3" s="79"/>
      <c r="B3" s="665"/>
      <c r="C3" s="79"/>
      <c r="D3" s="145" t="s">
        <v>257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</row>
    <row r="4" spans="1:89" ht="14.25" x14ac:dyDescent="0.2">
      <c r="A4" s="79"/>
      <c r="B4" s="665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</row>
    <row r="5" spans="1:89" ht="14.25" x14ac:dyDescent="0.2">
      <c r="A5" s="79"/>
      <c r="B5" s="66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pans="1:89" ht="14.25" x14ac:dyDescent="0.2">
      <c r="A6" s="79"/>
      <c r="B6" s="665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</row>
    <row r="7" spans="1:89" ht="15" thickBot="1" x14ac:dyDescent="0.25">
      <c r="A7" s="79"/>
      <c r="B7" s="665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 spans="1:89" ht="15" x14ac:dyDescent="0.25">
      <c r="A8" s="79"/>
      <c r="B8" s="666"/>
      <c r="C8" s="73"/>
      <c r="D8" s="101"/>
      <c r="E8" s="101"/>
      <c r="F8" s="101"/>
      <c r="G8" s="101"/>
      <c r="H8" s="101"/>
      <c r="I8" s="101"/>
      <c r="J8" s="101"/>
      <c r="K8" s="101"/>
      <c r="L8" s="101"/>
      <c r="M8" s="102"/>
      <c r="N8" s="73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2"/>
      <c r="AD8" s="79"/>
      <c r="AE8" s="103"/>
      <c r="AF8" s="921" t="s">
        <v>5</v>
      </c>
      <c r="AG8" s="921"/>
      <c r="AH8" s="102"/>
      <c r="AJ8" s="100"/>
      <c r="AL8" s="393"/>
      <c r="AM8" s="394"/>
      <c r="AN8" s="394"/>
      <c r="AO8" s="394"/>
      <c r="AP8" s="394"/>
      <c r="AQ8" s="395"/>
      <c r="AR8" s="396"/>
      <c r="AS8" s="397"/>
      <c r="AT8" s="398"/>
      <c r="AU8" s="398"/>
      <c r="AV8" s="398"/>
      <c r="AW8" s="398"/>
      <c r="AX8" s="398"/>
      <c r="AY8" s="398"/>
      <c r="AZ8" s="398"/>
      <c r="BA8" s="398"/>
      <c r="BB8" s="398"/>
      <c r="BC8" s="398"/>
      <c r="BD8" s="398"/>
      <c r="BE8" s="398"/>
      <c r="BF8" s="398"/>
      <c r="BG8" s="398"/>
      <c r="BH8" s="398"/>
      <c r="BI8" s="398"/>
      <c r="BJ8" s="398"/>
      <c r="BK8" s="398"/>
      <c r="BL8" s="398"/>
      <c r="BM8" s="398"/>
      <c r="BN8" s="398"/>
      <c r="BO8" s="398"/>
      <c r="BP8" s="398"/>
      <c r="BQ8" s="398"/>
      <c r="BR8" s="398"/>
      <c r="BS8" s="398"/>
      <c r="BT8" s="398"/>
      <c r="BU8" s="398"/>
      <c r="BV8" s="398"/>
      <c r="BW8" s="398"/>
      <c r="BX8" s="398"/>
      <c r="BY8" s="398"/>
      <c r="BZ8" s="398"/>
      <c r="CA8" s="398"/>
      <c r="CB8" s="398"/>
      <c r="CC8" s="398"/>
      <c r="CD8" s="433"/>
    </row>
    <row r="9" spans="1:89" ht="14.25" customHeight="1" x14ac:dyDescent="0.25">
      <c r="A9" s="79"/>
      <c r="B9" s="667"/>
      <c r="C9" s="73"/>
      <c r="D9" s="79"/>
      <c r="E9" s="79"/>
      <c r="F9" s="79"/>
      <c r="G9" s="79"/>
      <c r="H9" s="79"/>
      <c r="I9" s="79"/>
      <c r="J9" s="922">
        <f>month_of_report</f>
        <v>44531</v>
      </c>
      <c r="K9" s="922"/>
      <c r="L9" s="922"/>
      <c r="M9" s="74"/>
      <c r="N9" s="79"/>
      <c r="O9" s="104"/>
      <c r="P9" s="105">
        <v>44166</v>
      </c>
      <c r="Q9" s="105">
        <v>44197</v>
      </c>
      <c r="R9" s="105">
        <v>44228</v>
      </c>
      <c r="S9" s="105">
        <v>44256</v>
      </c>
      <c r="T9" s="105">
        <v>44287</v>
      </c>
      <c r="U9" s="105">
        <v>44317</v>
      </c>
      <c r="V9" s="105">
        <v>44348</v>
      </c>
      <c r="W9" s="105">
        <v>44378</v>
      </c>
      <c r="X9" s="105">
        <v>44409</v>
      </c>
      <c r="Y9" s="105">
        <v>44440</v>
      </c>
      <c r="Z9" s="105">
        <v>44470</v>
      </c>
      <c r="AA9" s="105">
        <v>44501</v>
      </c>
      <c r="AB9" s="105">
        <v>44531</v>
      </c>
      <c r="AC9" s="74"/>
      <c r="AD9" s="79"/>
      <c r="AE9" s="104"/>
      <c r="AF9" s="106"/>
      <c r="AG9" s="106"/>
      <c r="AH9" s="74"/>
      <c r="AJ9" s="73"/>
      <c r="AL9" s="399"/>
      <c r="AM9" s="400"/>
      <c r="AN9" s="400"/>
      <c r="AO9" s="400"/>
      <c r="AP9" s="400"/>
      <c r="AQ9" s="401"/>
      <c r="AR9" s="396"/>
      <c r="AS9" s="402"/>
      <c r="AT9" s="445">
        <v>44166</v>
      </c>
      <c r="AU9" s="445">
        <v>44197</v>
      </c>
      <c r="AV9" s="445">
        <f>AU9</f>
        <v>44197</v>
      </c>
      <c r="AW9" s="445">
        <v>44197</v>
      </c>
      <c r="AX9" s="445">
        <f>AZ9</f>
        <v>44228</v>
      </c>
      <c r="AY9" s="445">
        <f>AX9</f>
        <v>44228</v>
      </c>
      <c r="AZ9" s="445">
        <v>44228</v>
      </c>
      <c r="BA9" s="445">
        <f>BC9</f>
        <v>44256</v>
      </c>
      <c r="BB9" s="445">
        <f>BA9</f>
        <v>44256</v>
      </c>
      <c r="BC9" s="445">
        <v>44256</v>
      </c>
      <c r="BD9" s="445">
        <f>BF9</f>
        <v>44287</v>
      </c>
      <c r="BE9" s="445">
        <f>BD9</f>
        <v>44287</v>
      </c>
      <c r="BF9" s="445">
        <v>44287</v>
      </c>
      <c r="BG9" s="445">
        <f>BI9</f>
        <v>44317</v>
      </c>
      <c r="BH9" s="445">
        <f>BG9</f>
        <v>44317</v>
      </c>
      <c r="BI9" s="445">
        <v>44317</v>
      </c>
      <c r="BJ9" s="445">
        <f>BL9</f>
        <v>44348</v>
      </c>
      <c r="BK9" s="445">
        <f>BJ9</f>
        <v>44348</v>
      </c>
      <c r="BL9" s="445">
        <v>44348</v>
      </c>
      <c r="BM9" s="445">
        <f>BO9</f>
        <v>44378</v>
      </c>
      <c r="BN9" s="445">
        <f>BM9</f>
        <v>44378</v>
      </c>
      <c r="BO9" s="445">
        <v>44378</v>
      </c>
      <c r="BP9" s="445">
        <f>BR9</f>
        <v>44409</v>
      </c>
      <c r="BQ9" s="445">
        <f>BP9</f>
        <v>44409</v>
      </c>
      <c r="BR9" s="445">
        <v>44409</v>
      </c>
      <c r="BS9" s="445">
        <f>BU9</f>
        <v>44440</v>
      </c>
      <c r="BT9" s="445">
        <f>BS9</f>
        <v>44440</v>
      </c>
      <c r="BU9" s="445">
        <v>44440</v>
      </c>
      <c r="BV9" s="445">
        <f>BX9</f>
        <v>44470</v>
      </c>
      <c r="BW9" s="445">
        <f>BV9</f>
        <v>44470</v>
      </c>
      <c r="BX9" s="445">
        <v>44470</v>
      </c>
      <c r="BY9" s="445">
        <f>CA9</f>
        <v>44501</v>
      </c>
      <c r="BZ9" s="445">
        <f>BY9</f>
        <v>44501</v>
      </c>
      <c r="CA9" s="445">
        <v>44501</v>
      </c>
      <c r="CB9" s="445">
        <f>CD9</f>
        <v>44531</v>
      </c>
      <c r="CC9" s="445">
        <f>CB9</f>
        <v>44531</v>
      </c>
      <c r="CD9" s="446">
        <v>44531</v>
      </c>
    </row>
    <row r="10" spans="1:89" ht="15" x14ac:dyDescent="0.25">
      <c r="A10" s="79"/>
      <c r="B10" s="667"/>
      <c r="C10" s="73"/>
      <c r="D10" s="104"/>
      <c r="E10" s="79"/>
      <c r="F10" s="79"/>
      <c r="G10" s="79"/>
      <c r="H10" s="79"/>
      <c r="I10" s="79"/>
      <c r="J10" s="107" t="s">
        <v>221</v>
      </c>
      <c r="K10" s="107" t="s">
        <v>4</v>
      </c>
      <c r="L10" s="107" t="s">
        <v>175</v>
      </c>
      <c r="M10" s="74"/>
      <c r="N10" s="79"/>
      <c r="O10" s="104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4"/>
      <c r="AD10" s="79"/>
      <c r="AE10" s="104"/>
      <c r="AF10" s="106" t="s">
        <v>220</v>
      </c>
      <c r="AG10" s="106" t="s">
        <v>8</v>
      </c>
      <c r="AH10" s="74"/>
      <c r="AJ10" s="73"/>
      <c r="AL10" s="399"/>
      <c r="AM10" s="400"/>
      <c r="AN10" s="400"/>
      <c r="AO10" s="400"/>
      <c r="AP10" s="400"/>
      <c r="AQ10" s="403"/>
      <c r="AR10" s="404"/>
      <c r="AS10" s="405"/>
      <c r="AT10" s="406"/>
      <c r="AU10" s="443" t="s">
        <v>439</v>
      </c>
      <c r="AV10" s="443" t="s">
        <v>436</v>
      </c>
      <c r="AW10" s="443" t="s">
        <v>264</v>
      </c>
      <c r="AX10" s="443" t="s">
        <v>439</v>
      </c>
      <c r="AY10" s="443" t="s">
        <v>436</v>
      </c>
      <c r="AZ10" s="443" t="s">
        <v>264</v>
      </c>
      <c r="BA10" s="443" t="s">
        <v>439</v>
      </c>
      <c r="BB10" s="443" t="s">
        <v>436</v>
      </c>
      <c r="BC10" s="443" t="s">
        <v>264</v>
      </c>
      <c r="BD10" s="443" t="s">
        <v>439</v>
      </c>
      <c r="BE10" s="443" t="s">
        <v>436</v>
      </c>
      <c r="BF10" s="443" t="s">
        <v>264</v>
      </c>
      <c r="BG10" s="443" t="s">
        <v>439</v>
      </c>
      <c r="BH10" s="443" t="s">
        <v>436</v>
      </c>
      <c r="BI10" s="443" t="s">
        <v>264</v>
      </c>
      <c r="BJ10" s="443" t="s">
        <v>439</v>
      </c>
      <c r="BK10" s="443" t="s">
        <v>436</v>
      </c>
      <c r="BL10" s="443" t="s">
        <v>264</v>
      </c>
      <c r="BM10" s="443" t="s">
        <v>439</v>
      </c>
      <c r="BN10" s="443" t="s">
        <v>436</v>
      </c>
      <c r="BO10" s="443" t="s">
        <v>264</v>
      </c>
      <c r="BP10" s="443" t="s">
        <v>439</v>
      </c>
      <c r="BQ10" s="443" t="s">
        <v>436</v>
      </c>
      <c r="BR10" s="443" t="s">
        <v>264</v>
      </c>
      <c r="BS10" s="443" t="s">
        <v>439</v>
      </c>
      <c r="BT10" s="443" t="s">
        <v>436</v>
      </c>
      <c r="BU10" s="443" t="s">
        <v>264</v>
      </c>
      <c r="BV10" s="443" t="s">
        <v>439</v>
      </c>
      <c r="BW10" s="443" t="s">
        <v>436</v>
      </c>
      <c r="BX10" s="443" t="s">
        <v>264</v>
      </c>
      <c r="BY10" s="443" t="s">
        <v>439</v>
      </c>
      <c r="BZ10" s="443" t="s">
        <v>436</v>
      </c>
      <c r="CA10" s="443" t="s">
        <v>264</v>
      </c>
      <c r="CB10" s="443" t="s">
        <v>439</v>
      </c>
      <c r="CC10" s="443" t="s">
        <v>436</v>
      </c>
      <c r="CD10" s="444" t="s">
        <v>264</v>
      </c>
    </row>
    <row r="11" spans="1:89" ht="15" x14ac:dyDescent="0.25">
      <c r="A11" s="79"/>
      <c r="B11" s="667" t="s">
        <v>0</v>
      </c>
      <c r="C11" s="79"/>
      <c r="D11" s="108" t="s">
        <v>219</v>
      </c>
      <c r="E11" s="79"/>
      <c r="F11" s="79"/>
      <c r="G11" s="79"/>
      <c r="H11" s="79"/>
      <c r="I11" s="79"/>
      <c r="J11" s="109" t="str">
        <f>IF(ROUNDDOWN(J36-J68,0)&lt;&gt;0,"ERROR","")</f>
        <v/>
      </c>
      <c r="K11" s="109" t="str">
        <f>IF(ROUNDDOWN(K36-K68,0)&lt;&gt;0,"ERROR","")</f>
        <v/>
      </c>
      <c r="L11" s="109" t="str">
        <f>IF(ROUNDDOWN(L36-L68,0)&lt;&gt;0,"ERROR","")</f>
        <v/>
      </c>
      <c r="M11" s="74"/>
      <c r="N11" s="79"/>
      <c r="O11" s="104"/>
      <c r="P11" s="109" t="str">
        <f t="shared" ref="P11:AB11" si="0">IF(ROUNDDOWN(P36-P68,0)&lt;&gt;0,"ERROR","")</f>
        <v/>
      </c>
      <c r="Q11" s="109" t="str">
        <f t="shared" si="0"/>
        <v/>
      </c>
      <c r="R11" s="109" t="str">
        <f t="shared" si="0"/>
        <v/>
      </c>
      <c r="S11" s="109" t="str">
        <f t="shared" si="0"/>
        <v/>
      </c>
      <c r="T11" s="109" t="str">
        <f t="shared" si="0"/>
        <v/>
      </c>
      <c r="U11" s="109" t="str">
        <f t="shared" si="0"/>
        <v/>
      </c>
      <c r="V11" s="109" t="str">
        <f t="shared" si="0"/>
        <v/>
      </c>
      <c r="W11" s="109" t="str">
        <f t="shared" si="0"/>
        <v/>
      </c>
      <c r="X11" s="109" t="str">
        <f t="shared" si="0"/>
        <v/>
      </c>
      <c r="Y11" s="109" t="str">
        <f t="shared" si="0"/>
        <v/>
      </c>
      <c r="Z11" s="109" t="str">
        <f t="shared" si="0"/>
        <v/>
      </c>
      <c r="AA11" s="109" t="str">
        <f t="shared" si="0"/>
        <v/>
      </c>
      <c r="AB11" s="109" t="str">
        <f t="shared" si="0"/>
        <v/>
      </c>
      <c r="AC11" s="74"/>
      <c r="AD11" s="79"/>
      <c r="AE11" s="104"/>
      <c r="AF11" s="109" t="str">
        <f t="shared" ref="AF11:AG11" si="1">IF(ROUNDDOWN(AF36-AF68,0)&lt;&gt;0,"ERROR","")</f>
        <v/>
      </c>
      <c r="AG11" s="109" t="str">
        <f t="shared" si="1"/>
        <v/>
      </c>
      <c r="AH11" s="74"/>
      <c r="AJ11" s="73" t="s">
        <v>0</v>
      </c>
      <c r="AL11" s="108" t="s">
        <v>219</v>
      </c>
      <c r="AM11" s="79"/>
      <c r="AN11" s="79"/>
      <c r="AO11" s="79"/>
      <c r="AP11" s="79"/>
      <c r="AQ11" s="401"/>
      <c r="AR11" s="396"/>
      <c r="AS11" s="402"/>
      <c r="AT11" s="407" t="str">
        <f t="shared" ref="AT11:AU11" si="2">IF(ROUNDDOWN(AT36-AT68,0)&lt;&gt;0,"ERROR","")</f>
        <v/>
      </c>
      <c r="AU11" s="407" t="str">
        <f t="shared" si="2"/>
        <v/>
      </c>
      <c r="AV11" s="407"/>
      <c r="AW11" s="407"/>
      <c r="AX11" s="407"/>
      <c r="AY11" s="407"/>
      <c r="AZ11" s="408"/>
      <c r="BA11" s="408"/>
      <c r="BB11" s="408"/>
      <c r="BC11" s="408"/>
      <c r="BD11" s="408"/>
      <c r="BE11" s="408"/>
      <c r="BF11" s="408"/>
      <c r="BG11" s="408"/>
      <c r="BH11" s="408"/>
      <c r="BI11" s="408"/>
      <c r="BJ11" s="408"/>
      <c r="BK11" s="408"/>
      <c r="BL11" s="408"/>
      <c r="BM11" s="408"/>
      <c r="BN11" s="408"/>
      <c r="BO11" s="408"/>
      <c r="BP11" s="408"/>
      <c r="BQ11" s="408"/>
      <c r="BR11" s="408"/>
      <c r="BS11" s="408"/>
      <c r="BT11" s="408"/>
      <c r="BU11" s="408"/>
      <c r="BV11" s="408"/>
      <c r="BW11" s="408"/>
      <c r="BX11" s="408"/>
      <c r="BY11" s="408"/>
      <c r="BZ11" s="408"/>
      <c r="CA11" s="408"/>
      <c r="CB11" s="408"/>
      <c r="CC11" s="408"/>
      <c r="CD11" s="434"/>
    </row>
    <row r="12" spans="1:89" ht="15" x14ac:dyDescent="0.25">
      <c r="A12" s="79"/>
      <c r="B12" s="667"/>
      <c r="C12" s="79"/>
      <c r="D12" s="104"/>
      <c r="E12" s="110" t="s">
        <v>218</v>
      </c>
      <c r="F12" s="79"/>
      <c r="G12" s="79"/>
      <c r="H12" s="79"/>
      <c r="I12" s="79"/>
      <c r="J12" s="79"/>
      <c r="K12" s="79"/>
      <c r="L12" s="79"/>
      <c r="M12" s="74"/>
      <c r="N12" s="79"/>
      <c r="O12" s="104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2"/>
      <c r="AB12" s="111"/>
      <c r="AC12" s="74"/>
      <c r="AD12" s="79"/>
      <c r="AE12" s="104"/>
      <c r="AF12" s="79"/>
      <c r="AG12" s="79"/>
      <c r="AH12" s="74"/>
      <c r="AJ12" s="73"/>
      <c r="AL12" s="104"/>
      <c r="AM12" s="110" t="s">
        <v>218</v>
      </c>
      <c r="AN12" s="79"/>
      <c r="AO12" s="79"/>
      <c r="AP12" s="79"/>
      <c r="AQ12" s="401"/>
      <c r="AR12" s="396"/>
      <c r="AS12" s="402"/>
      <c r="AT12" s="409"/>
      <c r="AU12" s="409"/>
      <c r="AV12" s="409"/>
      <c r="AW12" s="409"/>
      <c r="AX12" s="409"/>
      <c r="AY12" s="409"/>
      <c r="AZ12" s="409"/>
      <c r="BA12" s="409"/>
      <c r="BB12" s="409"/>
      <c r="BC12" s="409"/>
      <c r="BD12" s="409"/>
      <c r="BE12" s="409"/>
      <c r="BF12" s="409"/>
      <c r="BG12" s="409"/>
      <c r="BH12" s="409"/>
      <c r="BI12" s="409"/>
      <c r="BJ12" s="409"/>
      <c r="BK12" s="409"/>
      <c r="BL12" s="409"/>
      <c r="BM12" s="409"/>
      <c r="BN12" s="409"/>
      <c r="BO12" s="409"/>
      <c r="BP12" s="409"/>
      <c r="BQ12" s="409"/>
      <c r="BR12" s="409"/>
      <c r="BS12" s="409"/>
      <c r="BT12" s="409"/>
      <c r="BU12" s="409"/>
      <c r="BV12" s="409"/>
      <c r="BW12" s="409"/>
      <c r="BX12" s="409"/>
      <c r="BY12" s="409"/>
      <c r="BZ12" s="409"/>
      <c r="CA12" s="410"/>
      <c r="CB12" s="410"/>
      <c r="CC12" s="410"/>
      <c r="CD12" s="435"/>
    </row>
    <row r="13" spans="1:89" ht="15" x14ac:dyDescent="0.25">
      <c r="A13" s="79"/>
      <c r="B13" s="671">
        <v>3901</v>
      </c>
      <c r="C13" s="79"/>
      <c r="D13" s="104"/>
      <c r="E13" s="79"/>
      <c r="F13" s="74" t="s">
        <v>217</v>
      </c>
      <c r="G13" s="79"/>
      <c r="H13" s="79"/>
      <c r="I13" s="79"/>
      <c r="J13" s="94">
        <f>IFERROR(INDEX($Q13:$AB13,MATCH($J$9,$Q$9:$AB$9)),0)</f>
        <v>6785753.3499999996</v>
      </c>
      <c r="K13" s="94">
        <f>IFERROR(INDEX(BBS!$J$12:$U$67,MATCH($B13,BBS!$B$12:$B$67,0),MATCH($J$9,BBS!$J$9:$U$9,0)),0)</f>
        <v>3630470.6273910301</v>
      </c>
      <c r="L13" s="78">
        <f t="shared" ref="L13:L18" si="3">J13-K13</f>
        <v>3155282.7226089695</v>
      </c>
      <c r="M13" s="74"/>
      <c r="N13" s="79"/>
      <c r="O13" s="104"/>
      <c r="P13" s="95">
        <v>1663501.77</v>
      </c>
      <c r="Q13" s="94">
        <f t="shared" ref="Q13:Q18" si="4">IF(Q$9&lt;=month_of_report,SUMIFS(TB_Balance_01,Cards_Selection,$B13),0)</f>
        <v>0</v>
      </c>
      <c r="R13" s="94">
        <f t="shared" ref="R13:R18" si="5">IF(R$9&lt;=month_of_report,SUMIFS(TB_Balance_02,Cards_Selection,$B13),0)</f>
        <v>0</v>
      </c>
      <c r="S13" s="94">
        <f t="shared" ref="S13:S18" si="6">IF(S$9&lt;=month_of_report,SUMIFS(TB_Balance_03,Cards_Selection,$B13),0)</f>
        <v>0</v>
      </c>
      <c r="T13" s="94">
        <f t="shared" ref="T13:T18" si="7">IF(T$9&lt;=month_of_report,SUMIFS(TB_Balance_04,Cards_Selection,$B13),0)</f>
        <v>0</v>
      </c>
      <c r="U13" s="94">
        <f t="shared" ref="U13:U18" si="8">IF(U$9&lt;=month_of_report,SUMIFS(TB_Balance_05,Cards_Selection,$B13),0)</f>
        <v>0</v>
      </c>
      <c r="V13" s="94">
        <f t="shared" ref="V13:V18" si="9">IF(V$9&lt;=month_of_report,SUMIFS(TB_Balance_06,Cards_Selection,$B13),0)</f>
        <v>0</v>
      </c>
      <c r="W13" s="94">
        <f t="shared" ref="W13:W18" si="10">IF(W$9&lt;=month_of_report,SUMIFS(TB_Balance_07,Cards_Selection,$B13),0)</f>
        <v>0</v>
      </c>
      <c r="X13" s="94">
        <f t="shared" ref="X13:X18" si="11">IF(X$9&lt;=month_of_report,SUMIFS(TB_Balance_08,Cards_Selection,$B13),0)</f>
        <v>0</v>
      </c>
      <c r="Y13" s="818">
        <f t="shared" ref="Y13:Y18" si="12">IF(Y$9&lt;=month_of_report,SUMIFS(TB_Balance_09,Cards_Selection,$B13),0)</f>
        <v>0</v>
      </c>
      <c r="Z13" s="94">
        <f t="shared" ref="Z13:Z18" si="13">IF(Z$9&lt;=month_of_report,SUMIFS(TB_Balance_10,Cards_Selection,$B13),0)</f>
        <v>0</v>
      </c>
      <c r="AA13" s="94">
        <f t="shared" ref="AA13:AA18" si="14">IF(AA$9&lt;=month_of_report,SUMIFS(TB_Balance_11,Cards_Selection,$B13),0)</f>
        <v>0</v>
      </c>
      <c r="AB13" s="818">
        <f t="shared" ref="AB13:AB18" si="15">IF(AB$9&lt;=month_of_report,SUMIFS(TB_Balance_12,Cards_Selection,$B13),0)</f>
        <v>6785753.3499999996</v>
      </c>
      <c r="AC13" s="74"/>
      <c r="AD13" s="79"/>
      <c r="AE13" s="104"/>
      <c r="AF13" s="94">
        <f>AB13</f>
        <v>6785753.3499999996</v>
      </c>
      <c r="AG13" s="94">
        <f t="shared" ref="AG13:AG18" si="16">SUMIFS(TB_Balance_12_Nis,Cards_Selection,$AJ13)</f>
        <v>21103692.91</v>
      </c>
      <c r="AH13" s="74"/>
      <c r="AI13" s="734"/>
      <c r="AJ13" s="73">
        <f>IF(B13="","",B13)</f>
        <v>3901</v>
      </c>
      <c r="AL13" s="104"/>
      <c r="AM13" s="79"/>
      <c r="AN13" s="74" t="s">
        <v>217</v>
      </c>
      <c r="AO13" s="79"/>
      <c r="AP13" s="79"/>
      <c r="AQ13" s="411"/>
      <c r="AR13" s="412"/>
      <c r="AS13" s="413"/>
      <c r="AT13" s="414">
        <f t="shared" ref="AT13:AT18" si="17">IFERROR(SUMIF(Cards_Selection,$AJ13,generic_month),0)</f>
        <v>0</v>
      </c>
      <c r="AU13" s="415">
        <f t="shared" ref="AU13:AU18" si="18">IF(AU$9&gt;month_of_report,0,SUMIFS(TB_Balance_01,Cards_Selection,$AJ13,TB_Entity,$AU$10))</f>
        <v>0</v>
      </c>
      <c r="AV13" s="415">
        <f t="shared" ref="AV13:AV18" si="19">IF(AV$9&gt;month_of_report,0,SUMIFS(TB_Balance_01,Cards_Selection,$AJ13,TB_Entity,$AV$10))</f>
        <v>0</v>
      </c>
      <c r="AW13" s="415">
        <f t="shared" ref="AW13:AW18" si="20">IFERROR(INDEX($Q$13:$AB$68,MATCH($AJ13,$B$13:$B$68,0),MATCH(AW$9,$Q$9:$AB$9,0)),0)</f>
        <v>0</v>
      </c>
      <c r="AX13" s="415">
        <f t="shared" ref="AX13:AX18" si="21">IF(AX$9&gt;month_of_report,0,SUMIFS(TB_Balance_02,Cards_Selection,$AJ13,TB_Entity,$AX$10))</f>
        <v>0</v>
      </c>
      <c r="AY13" s="415">
        <f t="shared" ref="AY13:AY18" si="22">IF(AY$9&gt;month_of_report,0,SUMIFS(TB_Balance_02,Cards_Selection,$AJ13,TB_Entity,$AY$10))</f>
        <v>0</v>
      </c>
      <c r="AZ13" s="415">
        <f t="shared" ref="AZ13:AZ18" si="23">IFERROR(INDEX($Q$13:$AB$68,MATCH($AJ13,$B$13:$B$68,0),MATCH(AZ$9,$Q$9:$AB$9,0)),0)</f>
        <v>0</v>
      </c>
      <c r="BA13" s="415">
        <f t="shared" ref="BA13:BA18" si="24">IF(BA$9&gt;month_of_report,0,SUMIFS(TB_Balance_03,Cards_Selection,$AJ13,TB_Entity,$BA$10))</f>
        <v>0</v>
      </c>
      <c r="BB13" s="415">
        <f t="shared" ref="BB13:BB18" si="25">IF(BB$9&gt;month_of_report,0,SUMIFS(TB_Balance_03,Cards_Selection,$AJ13,TB_Entity,$BB$10))</f>
        <v>0</v>
      </c>
      <c r="BC13" s="415">
        <f t="shared" ref="BC13:BC18" si="26">IFERROR(INDEX($Q$13:$AB$68,MATCH($AJ13,$B$13:$B$68,0),MATCH(BC$9,$Q$9:$AB$9,0)),0)</f>
        <v>0</v>
      </c>
      <c r="BD13" s="415">
        <f t="shared" ref="BD13:BD18" si="27">IF(BD$9&gt;month_of_report,0,SUMIFS(TB_Balance_04,Cards_Selection,$AJ13,TB_Entity,$BD$10))</f>
        <v>0</v>
      </c>
      <c r="BE13" s="415">
        <f t="shared" ref="BE13:BE18" si="28">IF(BE$9&gt;month_of_report,0,SUMIFS(TB_Balance_04,Cards_Selection,$AJ13,TB_Entity,$BE$10))</f>
        <v>0</v>
      </c>
      <c r="BF13" s="415">
        <f t="shared" ref="BF13:BF18" si="29">IFERROR(INDEX($Q$13:$AB$68,MATCH($AJ13,$B$13:$B$68,0),MATCH(BF$9,$Q$9:$AB$9,0)),0)</f>
        <v>0</v>
      </c>
      <c r="BG13" s="415">
        <f t="shared" ref="BG13:BG18" si="30">IF(BG$9&gt;month_of_report,0,SUMIFS(TB_Balance_05,Cards_Selection,$AJ13,TB_Entity,$BG$10))</f>
        <v>0</v>
      </c>
      <c r="BH13" s="415">
        <f t="shared" ref="BH13:BH18" si="31">IF(BH$9&gt;month_of_report,0,SUMIFS(TB_Balance_05,Cards_Selection,$AJ13,TB_Entity,$BH$10))</f>
        <v>0</v>
      </c>
      <c r="BI13" s="415">
        <f t="shared" ref="BI13:BI18" si="32">IFERROR(INDEX($Q$13:$AB$68,MATCH($AJ13,$B$13:$B$68,0),MATCH(BI$9,$Q$9:$AB$9,0)),0)</f>
        <v>0</v>
      </c>
      <c r="BJ13" s="415">
        <f t="shared" ref="BJ13:BJ18" si="33">IF(BJ$9&gt;month_of_report,0,SUMIFS(TB_Balance_06,Cards_Selection,$AJ13,TB_Entity,$BJ$10))</f>
        <v>0</v>
      </c>
      <c r="BK13" s="415">
        <f t="shared" ref="BK13:BK18" si="34">IF(BK$9&gt;month_of_report,0,SUMIFS(TB_Balance_06,Cards_Selection,$AJ13,TB_Entity,$BK$10))</f>
        <v>0</v>
      </c>
      <c r="BL13" s="415">
        <f t="shared" ref="BL13:BL18" si="35">IFERROR(INDEX($Q$13:$AB$68,MATCH($AJ13,$B$13:$B$68,0),MATCH(BL$9,$Q$9:$AB$9,0)),0)</f>
        <v>0</v>
      </c>
      <c r="BM13" s="415">
        <f t="shared" ref="BM13:BM18" si="36">IF(BM$9&gt;month_of_report,0,SUMIFS(TB_Balance_07,Cards_Selection,$AJ13,TB_Entity,$BM$10))</f>
        <v>0</v>
      </c>
      <c r="BN13" s="415">
        <f t="shared" ref="BN13:BN18" si="37">IF(BN$9&gt;month_of_report,0,SUMIFS(TB_Balance_07,Cards_Selection,$AJ13,TB_Entity,$BN$10))</f>
        <v>0</v>
      </c>
      <c r="BO13" s="415">
        <f t="shared" ref="BO13:BO18" si="38">IFERROR(INDEX($Q$13:$AB$68,MATCH($AJ13,$B$13:$B$68,0),MATCH(BO$9,$Q$9:$AB$9,0)),0)</f>
        <v>0</v>
      </c>
      <c r="BP13" s="415">
        <f t="shared" ref="BP13:BP18" si="39">IF(BP$9&gt;month_of_report,0,SUMIFS(TB_Balance_08,Cards_Selection,$AJ13,TB_Entity,$BP$10))</f>
        <v>0</v>
      </c>
      <c r="BQ13" s="415">
        <f t="shared" ref="BQ13:BQ18" si="40">IF(BQ$9&gt;month_of_report,0,SUMIFS(TB_Balance_08,Cards_Selection,$AJ13,TB_Entity,$BQ$10))</f>
        <v>0</v>
      </c>
      <c r="BR13" s="415">
        <f t="shared" ref="BR13:BR18" si="41">IFERROR(INDEX($Q$13:$AB$68,MATCH($AJ13,$B$13:$B$68,0),MATCH(BR$9,$Q$9:$AB$9,0)),0)</f>
        <v>0</v>
      </c>
      <c r="BS13" s="415">
        <f t="shared" ref="BS13:BS18" si="42">IF(BS$9&gt;month_of_report,0,SUMIFS(TB_Balance_09,Cards_Selection,$AJ13,TB_Entity,$BS$10))</f>
        <v>0</v>
      </c>
      <c r="BT13" s="415">
        <f t="shared" ref="BT13:BT18" si="43">IF(BT$9&gt;month_of_report,0,SUMIFS(TB_Balance_09,Cards_Selection,$AJ13,TB_Entity,$BT$10))</f>
        <v>0</v>
      </c>
      <c r="BU13" s="415">
        <f t="shared" ref="BU13:BU18" si="44">IFERROR(INDEX($Q$13:$AB$68,MATCH($AJ13,$B$13:$B$68,0),MATCH(BU$9,$Q$9:$AB$9,0)),0)</f>
        <v>0</v>
      </c>
      <c r="BV13" s="415">
        <f t="shared" ref="BV13:BV18" si="45">IF(BV$9&gt;month_of_report,0,SUMIFS(TB_Balance_10,Cards_Selection,$AJ13,TB_Entity,$BV$10))</f>
        <v>0</v>
      </c>
      <c r="BW13" s="415">
        <f t="shared" ref="BW13:BW18" si="46">IF(BW$9&gt;month_of_report,0,SUMIFS(TB_Balance_10,Cards_Selection,$AJ13,TB_Entity,$BW$10))</f>
        <v>0</v>
      </c>
      <c r="BX13" s="415">
        <f t="shared" ref="BX13:BX18" si="47">IFERROR(INDEX($Q$13:$AB$68,MATCH($AJ13,$B$13:$B$68,0),MATCH(BX$9,$Q$9:$AB$9,0)),0)</f>
        <v>0</v>
      </c>
      <c r="BY13" s="415">
        <f t="shared" ref="BY13:BY18" si="48">IF(BY$9&gt;month_of_report,0,SUMIFS(TB_Balance_11,Cards_Selection,$AJ13,TB_Entity,$BY$10))</f>
        <v>0</v>
      </c>
      <c r="BZ13" s="415">
        <f t="shared" ref="BZ13:BZ18" si="49">IF(BZ$9&gt;month_of_report,0,SUMIFS(TB_Balance_11,Cards_Selection,$AJ13,TB_Entity,$BZ$10))</f>
        <v>0</v>
      </c>
      <c r="CA13" s="415">
        <f t="shared" ref="CA13:CA18" si="50">IFERROR(INDEX($Q$13:$AB$68,MATCH($AJ13,$B$13:$B$68,0),MATCH(CA$9,$Q$9:$AB$9,0)),0)</f>
        <v>0</v>
      </c>
      <c r="CB13" s="415">
        <f t="shared" ref="CB13:CB18" si="51">IF(CB$9&gt;month_of_report,0,SUMIFS(TB_Balance_12,Cards_Selection,$AJ13,TB_Entity,$CB$10))</f>
        <v>6785753.3499999996</v>
      </c>
      <c r="CC13" s="415">
        <f t="shared" ref="CC13:CC18" si="52">IF(CC$9&gt;month_of_report,0,SUMIFS(TB_Balance_12,Cards_Selection,$AJ13,TB_Entity,$CC$10))</f>
        <v>0</v>
      </c>
      <c r="CD13" s="436">
        <f t="shared" ref="CD13:CD18" si="53">IFERROR(INDEX($Q$13:$AB$68,MATCH($AJ13,$B$13:$B$68,0),MATCH(CD$9,$Q$9:$AB$9,0)),0)</f>
        <v>6785753.3499999996</v>
      </c>
      <c r="CK13" s="734"/>
    </row>
    <row r="14" spans="1:89" ht="15" x14ac:dyDescent="0.25">
      <c r="A14" s="79"/>
      <c r="B14" s="671">
        <v>3902</v>
      </c>
      <c r="C14" s="79"/>
      <c r="D14" s="104"/>
      <c r="E14" s="79"/>
      <c r="F14" s="74" t="s">
        <v>216</v>
      </c>
      <c r="G14" s="79"/>
      <c r="H14" s="79"/>
      <c r="I14" s="79"/>
      <c r="J14" s="94">
        <f t="shared" ref="J14:J18" si="54">IFERROR(INDEX($Q14:$AB14,MATCH($J$9,$Q$9:$AB$9)),0)</f>
        <v>0</v>
      </c>
      <c r="K14" s="94">
        <f>IFERROR(INDEX(BBS!$J$12:$U$67,MATCH($B14,BBS!$B$12:$B$67,0),MATCH($J$9,BBS!$J$9:$U$9,0)),0)</f>
        <v>0</v>
      </c>
      <c r="L14" s="78">
        <f t="shared" si="3"/>
        <v>0</v>
      </c>
      <c r="M14" s="74"/>
      <c r="N14" s="79"/>
      <c r="O14" s="104"/>
      <c r="P14" s="95">
        <f t="shared" ref="P14:P15" si="55">IFERROR(SUMIF(Cards_Selection,$B14,generic_month),0)</f>
        <v>0</v>
      </c>
      <c r="Q14" s="94">
        <f t="shared" si="4"/>
        <v>0</v>
      </c>
      <c r="R14" s="94">
        <f t="shared" si="5"/>
        <v>0</v>
      </c>
      <c r="S14" s="94">
        <f t="shared" si="6"/>
        <v>0</v>
      </c>
      <c r="T14" s="94">
        <f t="shared" si="7"/>
        <v>0</v>
      </c>
      <c r="U14" s="94">
        <f t="shared" si="8"/>
        <v>0</v>
      </c>
      <c r="V14" s="94">
        <f t="shared" si="9"/>
        <v>0</v>
      </c>
      <c r="W14" s="94">
        <f t="shared" si="10"/>
        <v>0</v>
      </c>
      <c r="X14" s="94">
        <f t="shared" si="11"/>
        <v>0</v>
      </c>
      <c r="Y14" s="818">
        <f t="shared" si="12"/>
        <v>0</v>
      </c>
      <c r="Z14" s="94">
        <f t="shared" si="13"/>
        <v>0</v>
      </c>
      <c r="AA14" s="94">
        <f t="shared" si="14"/>
        <v>0</v>
      </c>
      <c r="AB14" s="818">
        <f t="shared" si="15"/>
        <v>0</v>
      </c>
      <c r="AC14" s="74"/>
      <c r="AD14" s="79"/>
      <c r="AE14" s="104"/>
      <c r="AF14" s="94">
        <f t="shared" ref="AF14:AF18" si="56">AB14</f>
        <v>0</v>
      </c>
      <c r="AG14" s="94">
        <f t="shared" si="16"/>
        <v>0</v>
      </c>
      <c r="AH14" s="74"/>
      <c r="AI14" s="734"/>
      <c r="AJ14" s="73">
        <f t="shared" ref="AJ14:AJ18" si="57">IF(B14="","",B14)</f>
        <v>3902</v>
      </c>
      <c r="AL14" s="104"/>
      <c r="AM14" s="79"/>
      <c r="AN14" s="74" t="s">
        <v>216</v>
      </c>
      <c r="AO14" s="79"/>
      <c r="AP14" s="79"/>
      <c r="AQ14" s="416"/>
      <c r="AR14" s="412"/>
      <c r="AS14" s="413"/>
      <c r="AT14" s="414">
        <f t="shared" si="17"/>
        <v>0</v>
      </c>
      <c r="AU14" s="415">
        <f t="shared" si="18"/>
        <v>0</v>
      </c>
      <c r="AV14" s="415">
        <f t="shared" si="19"/>
        <v>0</v>
      </c>
      <c r="AW14" s="415">
        <f t="shared" si="20"/>
        <v>0</v>
      </c>
      <c r="AX14" s="415">
        <f t="shared" si="21"/>
        <v>0</v>
      </c>
      <c r="AY14" s="415">
        <f t="shared" si="22"/>
        <v>0</v>
      </c>
      <c r="AZ14" s="415">
        <f t="shared" si="23"/>
        <v>0</v>
      </c>
      <c r="BA14" s="415">
        <f t="shared" si="24"/>
        <v>0</v>
      </c>
      <c r="BB14" s="415">
        <f t="shared" si="25"/>
        <v>0</v>
      </c>
      <c r="BC14" s="415">
        <f t="shared" si="26"/>
        <v>0</v>
      </c>
      <c r="BD14" s="415">
        <f t="shared" si="27"/>
        <v>0</v>
      </c>
      <c r="BE14" s="415">
        <f t="shared" si="28"/>
        <v>0</v>
      </c>
      <c r="BF14" s="415">
        <f t="shared" si="29"/>
        <v>0</v>
      </c>
      <c r="BG14" s="415">
        <f t="shared" si="30"/>
        <v>0</v>
      </c>
      <c r="BH14" s="415">
        <f t="shared" si="31"/>
        <v>0</v>
      </c>
      <c r="BI14" s="415">
        <f t="shared" si="32"/>
        <v>0</v>
      </c>
      <c r="BJ14" s="415">
        <f t="shared" si="33"/>
        <v>0</v>
      </c>
      <c r="BK14" s="415">
        <f t="shared" si="34"/>
        <v>0</v>
      </c>
      <c r="BL14" s="415">
        <f t="shared" si="35"/>
        <v>0</v>
      </c>
      <c r="BM14" s="415">
        <f t="shared" si="36"/>
        <v>0</v>
      </c>
      <c r="BN14" s="415">
        <f t="shared" si="37"/>
        <v>0</v>
      </c>
      <c r="BO14" s="415">
        <f t="shared" si="38"/>
        <v>0</v>
      </c>
      <c r="BP14" s="415">
        <f t="shared" si="39"/>
        <v>0</v>
      </c>
      <c r="BQ14" s="415">
        <f t="shared" si="40"/>
        <v>0</v>
      </c>
      <c r="BR14" s="415">
        <f t="shared" si="41"/>
        <v>0</v>
      </c>
      <c r="BS14" s="415">
        <f t="shared" si="42"/>
        <v>0</v>
      </c>
      <c r="BT14" s="415">
        <f t="shared" si="43"/>
        <v>0</v>
      </c>
      <c r="BU14" s="415">
        <f t="shared" si="44"/>
        <v>0</v>
      </c>
      <c r="BV14" s="415">
        <f t="shared" si="45"/>
        <v>0</v>
      </c>
      <c r="BW14" s="415">
        <f t="shared" si="46"/>
        <v>0</v>
      </c>
      <c r="BX14" s="415">
        <f t="shared" si="47"/>
        <v>0</v>
      </c>
      <c r="BY14" s="415">
        <f t="shared" si="48"/>
        <v>0</v>
      </c>
      <c r="BZ14" s="415">
        <f t="shared" si="49"/>
        <v>0</v>
      </c>
      <c r="CA14" s="415">
        <f t="shared" si="50"/>
        <v>0</v>
      </c>
      <c r="CB14" s="415">
        <f t="shared" si="51"/>
        <v>0</v>
      </c>
      <c r="CC14" s="415">
        <f t="shared" si="52"/>
        <v>0</v>
      </c>
      <c r="CD14" s="436">
        <f t="shared" si="53"/>
        <v>0</v>
      </c>
      <c r="CK14" s="734"/>
    </row>
    <row r="15" spans="1:89" ht="15" x14ac:dyDescent="0.25">
      <c r="A15" s="79"/>
      <c r="B15" s="671">
        <v>3903</v>
      </c>
      <c r="C15" s="79"/>
      <c r="D15" s="104"/>
      <c r="E15" s="79"/>
      <c r="F15" s="74" t="s">
        <v>215</v>
      </c>
      <c r="G15" s="79"/>
      <c r="H15" s="79"/>
      <c r="I15" s="79"/>
      <c r="J15" s="94">
        <f t="shared" si="54"/>
        <v>0</v>
      </c>
      <c r="K15" s="94">
        <f>IFERROR(INDEX(BBS!$J$12:$U$67,MATCH($B15,BBS!$B$12:$B$67,0),MATCH($J$9,BBS!$J$9:$U$9,0)),0)</f>
        <v>0</v>
      </c>
      <c r="L15" s="78">
        <f t="shared" si="3"/>
        <v>0</v>
      </c>
      <c r="M15" s="74"/>
      <c r="N15" s="79"/>
      <c r="O15" s="104"/>
      <c r="P15" s="95">
        <f t="shared" si="55"/>
        <v>0</v>
      </c>
      <c r="Q15" s="94">
        <f t="shared" si="4"/>
        <v>0</v>
      </c>
      <c r="R15" s="94">
        <f t="shared" si="5"/>
        <v>0</v>
      </c>
      <c r="S15" s="94">
        <f t="shared" si="6"/>
        <v>0</v>
      </c>
      <c r="T15" s="94">
        <f t="shared" si="7"/>
        <v>0</v>
      </c>
      <c r="U15" s="94">
        <f t="shared" si="8"/>
        <v>0</v>
      </c>
      <c r="V15" s="94">
        <f t="shared" si="9"/>
        <v>0</v>
      </c>
      <c r="W15" s="94">
        <f t="shared" si="10"/>
        <v>0</v>
      </c>
      <c r="X15" s="94">
        <f t="shared" si="11"/>
        <v>0</v>
      </c>
      <c r="Y15" s="818">
        <f t="shared" si="12"/>
        <v>0</v>
      </c>
      <c r="Z15" s="94">
        <f t="shared" si="13"/>
        <v>0</v>
      </c>
      <c r="AA15" s="94">
        <f t="shared" si="14"/>
        <v>0</v>
      </c>
      <c r="AB15" s="818">
        <f t="shared" si="15"/>
        <v>0</v>
      </c>
      <c r="AC15" s="74"/>
      <c r="AD15" s="79"/>
      <c r="AE15" s="104"/>
      <c r="AF15" s="94">
        <f t="shared" si="56"/>
        <v>0</v>
      </c>
      <c r="AG15" s="94">
        <f t="shared" si="16"/>
        <v>0</v>
      </c>
      <c r="AH15" s="74"/>
      <c r="AI15" s="734"/>
      <c r="AJ15" s="73">
        <f t="shared" si="57"/>
        <v>3903</v>
      </c>
      <c r="AL15" s="104"/>
      <c r="AM15" s="79"/>
      <c r="AN15" s="74" t="s">
        <v>215</v>
      </c>
      <c r="AO15" s="79"/>
      <c r="AP15" s="79"/>
      <c r="AQ15" s="416"/>
      <c r="AR15" s="412"/>
      <c r="AS15" s="413"/>
      <c r="AT15" s="414">
        <f t="shared" si="17"/>
        <v>0</v>
      </c>
      <c r="AU15" s="415">
        <f t="shared" si="18"/>
        <v>0</v>
      </c>
      <c r="AV15" s="415">
        <f t="shared" si="19"/>
        <v>0</v>
      </c>
      <c r="AW15" s="415">
        <f t="shared" si="20"/>
        <v>0</v>
      </c>
      <c r="AX15" s="415">
        <f t="shared" si="21"/>
        <v>0</v>
      </c>
      <c r="AY15" s="415">
        <f t="shared" si="22"/>
        <v>0</v>
      </c>
      <c r="AZ15" s="415">
        <f t="shared" si="23"/>
        <v>0</v>
      </c>
      <c r="BA15" s="415">
        <f t="shared" si="24"/>
        <v>0</v>
      </c>
      <c r="BB15" s="415">
        <f t="shared" si="25"/>
        <v>0</v>
      </c>
      <c r="BC15" s="415">
        <f t="shared" si="26"/>
        <v>0</v>
      </c>
      <c r="BD15" s="415">
        <f t="shared" si="27"/>
        <v>0</v>
      </c>
      <c r="BE15" s="415">
        <f t="shared" si="28"/>
        <v>0</v>
      </c>
      <c r="BF15" s="415">
        <f t="shared" si="29"/>
        <v>0</v>
      </c>
      <c r="BG15" s="415">
        <f t="shared" si="30"/>
        <v>0</v>
      </c>
      <c r="BH15" s="415">
        <f t="shared" si="31"/>
        <v>0</v>
      </c>
      <c r="BI15" s="415">
        <f t="shared" si="32"/>
        <v>0</v>
      </c>
      <c r="BJ15" s="415">
        <f t="shared" si="33"/>
        <v>0</v>
      </c>
      <c r="BK15" s="415">
        <f t="shared" si="34"/>
        <v>0</v>
      </c>
      <c r="BL15" s="415">
        <f t="shared" si="35"/>
        <v>0</v>
      </c>
      <c r="BM15" s="415">
        <f t="shared" si="36"/>
        <v>0</v>
      </c>
      <c r="BN15" s="415">
        <f t="shared" si="37"/>
        <v>0</v>
      </c>
      <c r="BO15" s="415">
        <f t="shared" si="38"/>
        <v>0</v>
      </c>
      <c r="BP15" s="415">
        <f t="shared" si="39"/>
        <v>0</v>
      </c>
      <c r="BQ15" s="415">
        <f t="shared" si="40"/>
        <v>0</v>
      </c>
      <c r="BR15" s="415">
        <f t="shared" si="41"/>
        <v>0</v>
      </c>
      <c r="BS15" s="415">
        <f t="shared" si="42"/>
        <v>0</v>
      </c>
      <c r="BT15" s="415">
        <f t="shared" si="43"/>
        <v>0</v>
      </c>
      <c r="BU15" s="415">
        <f t="shared" si="44"/>
        <v>0</v>
      </c>
      <c r="BV15" s="415">
        <f t="shared" si="45"/>
        <v>0</v>
      </c>
      <c r="BW15" s="415">
        <f t="shared" si="46"/>
        <v>0</v>
      </c>
      <c r="BX15" s="415">
        <f t="shared" si="47"/>
        <v>0</v>
      </c>
      <c r="BY15" s="415">
        <f t="shared" si="48"/>
        <v>0</v>
      </c>
      <c r="BZ15" s="415">
        <f t="shared" si="49"/>
        <v>0</v>
      </c>
      <c r="CA15" s="415">
        <f t="shared" si="50"/>
        <v>0</v>
      </c>
      <c r="CB15" s="415">
        <f t="shared" si="51"/>
        <v>0</v>
      </c>
      <c r="CC15" s="415">
        <f t="shared" si="52"/>
        <v>0</v>
      </c>
      <c r="CD15" s="436">
        <f t="shared" si="53"/>
        <v>0</v>
      </c>
      <c r="CK15" s="734"/>
    </row>
    <row r="16" spans="1:89" ht="15" x14ac:dyDescent="0.25">
      <c r="A16" s="79"/>
      <c r="B16" s="671">
        <v>3904</v>
      </c>
      <c r="C16" s="79"/>
      <c r="D16" s="104"/>
      <c r="E16" s="79"/>
      <c r="F16" s="74" t="s">
        <v>214</v>
      </c>
      <c r="G16" s="79"/>
      <c r="H16" s="79"/>
      <c r="I16" s="79"/>
      <c r="J16" s="94">
        <f t="shared" si="54"/>
        <v>26817.53</v>
      </c>
      <c r="K16" s="94">
        <f>IFERROR(INDEX(BBS!$J$12:$U$67,MATCH($B16,BBS!$B$12:$B$67,0),MATCH($J$9,BBS!$J$9:$U$9,0)),0)</f>
        <v>0</v>
      </c>
      <c r="L16" s="78">
        <f t="shared" si="3"/>
        <v>26817.53</v>
      </c>
      <c r="M16" s="74"/>
      <c r="N16" s="79"/>
      <c r="O16" s="104"/>
      <c r="P16" s="95">
        <v>12238.66</v>
      </c>
      <c r="Q16" s="94">
        <f t="shared" si="4"/>
        <v>0</v>
      </c>
      <c r="R16" s="94">
        <f t="shared" si="5"/>
        <v>0</v>
      </c>
      <c r="S16" s="94">
        <f t="shared" si="6"/>
        <v>0</v>
      </c>
      <c r="T16" s="94">
        <f t="shared" si="7"/>
        <v>0</v>
      </c>
      <c r="U16" s="94">
        <f t="shared" si="8"/>
        <v>0</v>
      </c>
      <c r="V16" s="94">
        <f t="shared" si="9"/>
        <v>0</v>
      </c>
      <c r="W16" s="94">
        <f t="shared" si="10"/>
        <v>0</v>
      </c>
      <c r="X16" s="94">
        <f t="shared" si="11"/>
        <v>0</v>
      </c>
      <c r="Y16" s="818">
        <f t="shared" si="12"/>
        <v>0</v>
      </c>
      <c r="Z16" s="94">
        <f t="shared" si="13"/>
        <v>0</v>
      </c>
      <c r="AA16" s="94">
        <f t="shared" si="14"/>
        <v>0</v>
      </c>
      <c r="AB16" s="818">
        <f t="shared" si="15"/>
        <v>26817.53</v>
      </c>
      <c r="AC16" s="74"/>
      <c r="AD16" s="79"/>
      <c r="AE16" s="104"/>
      <c r="AF16" s="94">
        <f t="shared" si="56"/>
        <v>26817.53</v>
      </c>
      <c r="AG16" s="94">
        <f t="shared" si="16"/>
        <v>84964.479999999996</v>
      </c>
      <c r="AH16" s="74"/>
      <c r="AI16" s="734"/>
      <c r="AJ16" s="73">
        <f t="shared" si="57"/>
        <v>3904</v>
      </c>
      <c r="AL16" s="104"/>
      <c r="AM16" s="79"/>
      <c r="AN16" s="74" t="s">
        <v>214</v>
      </c>
      <c r="AO16" s="79"/>
      <c r="AP16" s="79"/>
      <c r="AQ16" s="416"/>
      <c r="AR16" s="412"/>
      <c r="AS16" s="413"/>
      <c r="AT16" s="414">
        <f t="shared" si="17"/>
        <v>0</v>
      </c>
      <c r="AU16" s="415">
        <f t="shared" si="18"/>
        <v>0</v>
      </c>
      <c r="AV16" s="415">
        <f t="shared" si="19"/>
        <v>0</v>
      </c>
      <c r="AW16" s="415">
        <f t="shared" si="20"/>
        <v>0</v>
      </c>
      <c r="AX16" s="415">
        <f t="shared" si="21"/>
        <v>0</v>
      </c>
      <c r="AY16" s="415">
        <f t="shared" si="22"/>
        <v>0</v>
      </c>
      <c r="AZ16" s="415">
        <f t="shared" si="23"/>
        <v>0</v>
      </c>
      <c r="BA16" s="415">
        <f t="shared" si="24"/>
        <v>0</v>
      </c>
      <c r="BB16" s="415">
        <f t="shared" si="25"/>
        <v>0</v>
      </c>
      <c r="BC16" s="415">
        <f t="shared" si="26"/>
        <v>0</v>
      </c>
      <c r="BD16" s="415">
        <f t="shared" si="27"/>
        <v>0</v>
      </c>
      <c r="BE16" s="415">
        <f t="shared" si="28"/>
        <v>0</v>
      </c>
      <c r="BF16" s="415">
        <f t="shared" si="29"/>
        <v>0</v>
      </c>
      <c r="BG16" s="415">
        <f t="shared" si="30"/>
        <v>0</v>
      </c>
      <c r="BH16" s="415">
        <f t="shared" si="31"/>
        <v>0</v>
      </c>
      <c r="BI16" s="415">
        <f t="shared" si="32"/>
        <v>0</v>
      </c>
      <c r="BJ16" s="415">
        <f t="shared" si="33"/>
        <v>0</v>
      </c>
      <c r="BK16" s="415">
        <f t="shared" si="34"/>
        <v>0</v>
      </c>
      <c r="BL16" s="415">
        <f t="shared" si="35"/>
        <v>0</v>
      </c>
      <c r="BM16" s="415">
        <f t="shared" si="36"/>
        <v>0</v>
      </c>
      <c r="BN16" s="415">
        <f t="shared" si="37"/>
        <v>0</v>
      </c>
      <c r="BO16" s="415">
        <f t="shared" si="38"/>
        <v>0</v>
      </c>
      <c r="BP16" s="415">
        <f t="shared" si="39"/>
        <v>0</v>
      </c>
      <c r="BQ16" s="415">
        <f t="shared" si="40"/>
        <v>0</v>
      </c>
      <c r="BR16" s="415">
        <f t="shared" si="41"/>
        <v>0</v>
      </c>
      <c r="BS16" s="415">
        <f t="shared" si="42"/>
        <v>0</v>
      </c>
      <c r="BT16" s="415">
        <f t="shared" si="43"/>
        <v>0</v>
      </c>
      <c r="BU16" s="415">
        <f t="shared" si="44"/>
        <v>0</v>
      </c>
      <c r="BV16" s="415">
        <f t="shared" si="45"/>
        <v>0</v>
      </c>
      <c r="BW16" s="415">
        <f t="shared" si="46"/>
        <v>0</v>
      </c>
      <c r="BX16" s="415">
        <f t="shared" si="47"/>
        <v>0</v>
      </c>
      <c r="BY16" s="415">
        <f t="shared" si="48"/>
        <v>0</v>
      </c>
      <c r="BZ16" s="415">
        <f t="shared" si="49"/>
        <v>0</v>
      </c>
      <c r="CA16" s="415">
        <f t="shared" si="50"/>
        <v>0</v>
      </c>
      <c r="CB16" s="415">
        <f t="shared" si="51"/>
        <v>26817.53</v>
      </c>
      <c r="CC16" s="415">
        <f t="shared" si="52"/>
        <v>0</v>
      </c>
      <c r="CD16" s="436">
        <f t="shared" si="53"/>
        <v>26817.53</v>
      </c>
      <c r="CK16" s="734"/>
    </row>
    <row r="17" spans="1:89" ht="15" x14ac:dyDescent="0.25">
      <c r="A17" s="79"/>
      <c r="B17" s="671">
        <v>3905</v>
      </c>
      <c r="C17" s="79"/>
      <c r="D17" s="104"/>
      <c r="E17" s="79"/>
      <c r="F17" s="74" t="s">
        <v>213</v>
      </c>
      <c r="G17" s="79"/>
      <c r="H17" s="79"/>
      <c r="I17" s="79"/>
      <c r="J17" s="94">
        <f t="shared" si="54"/>
        <v>0</v>
      </c>
      <c r="K17" s="94">
        <f>IFERROR(INDEX(BBS!$J$12:$U$67,MATCH($B17,BBS!$B$12:$B$67,0),MATCH($J$9,BBS!$J$9:$U$9,0)),0)</f>
        <v>0</v>
      </c>
      <c r="L17" s="78">
        <f t="shared" si="3"/>
        <v>0</v>
      </c>
      <c r="M17" s="74"/>
      <c r="N17" s="79"/>
      <c r="O17" s="104"/>
      <c r="P17" s="95">
        <v>0</v>
      </c>
      <c r="Q17" s="94">
        <f t="shared" si="4"/>
        <v>0</v>
      </c>
      <c r="R17" s="94">
        <f t="shared" si="5"/>
        <v>0</v>
      </c>
      <c r="S17" s="94">
        <f t="shared" si="6"/>
        <v>0</v>
      </c>
      <c r="T17" s="94">
        <f t="shared" si="7"/>
        <v>0</v>
      </c>
      <c r="U17" s="94">
        <f t="shared" si="8"/>
        <v>0</v>
      </c>
      <c r="V17" s="94">
        <f t="shared" si="9"/>
        <v>0</v>
      </c>
      <c r="W17" s="94">
        <f t="shared" si="10"/>
        <v>0</v>
      </c>
      <c r="X17" s="94">
        <f t="shared" si="11"/>
        <v>0</v>
      </c>
      <c r="Y17" s="818">
        <f t="shared" si="12"/>
        <v>0</v>
      </c>
      <c r="Z17" s="94">
        <f t="shared" si="13"/>
        <v>0</v>
      </c>
      <c r="AA17" s="94">
        <f t="shared" si="14"/>
        <v>0</v>
      </c>
      <c r="AB17" s="818">
        <f t="shared" si="15"/>
        <v>0</v>
      </c>
      <c r="AC17" s="74"/>
      <c r="AD17" s="79"/>
      <c r="AE17" s="104"/>
      <c r="AF17" s="94">
        <f t="shared" si="56"/>
        <v>0</v>
      </c>
      <c r="AG17" s="94">
        <f t="shared" si="16"/>
        <v>0</v>
      </c>
      <c r="AH17" s="74"/>
      <c r="AI17" s="734"/>
      <c r="AJ17" s="73">
        <f t="shared" si="57"/>
        <v>3905</v>
      </c>
      <c r="AL17" s="104"/>
      <c r="AM17" s="79"/>
      <c r="AN17" s="74" t="s">
        <v>213</v>
      </c>
      <c r="AO17" s="79"/>
      <c r="AP17" s="79"/>
      <c r="AQ17" s="416"/>
      <c r="AR17" s="412"/>
      <c r="AS17" s="413"/>
      <c r="AT17" s="414">
        <f t="shared" si="17"/>
        <v>0</v>
      </c>
      <c r="AU17" s="415">
        <f t="shared" si="18"/>
        <v>0</v>
      </c>
      <c r="AV17" s="415">
        <f t="shared" si="19"/>
        <v>0</v>
      </c>
      <c r="AW17" s="415">
        <f t="shared" si="20"/>
        <v>0</v>
      </c>
      <c r="AX17" s="415">
        <f t="shared" si="21"/>
        <v>0</v>
      </c>
      <c r="AY17" s="415">
        <f t="shared" si="22"/>
        <v>0</v>
      </c>
      <c r="AZ17" s="415">
        <f t="shared" si="23"/>
        <v>0</v>
      </c>
      <c r="BA17" s="415">
        <f t="shared" si="24"/>
        <v>0</v>
      </c>
      <c r="BB17" s="415">
        <f t="shared" si="25"/>
        <v>0</v>
      </c>
      <c r="BC17" s="415">
        <f t="shared" si="26"/>
        <v>0</v>
      </c>
      <c r="BD17" s="415">
        <f t="shared" si="27"/>
        <v>0</v>
      </c>
      <c r="BE17" s="415">
        <f t="shared" si="28"/>
        <v>0</v>
      </c>
      <c r="BF17" s="415">
        <f t="shared" si="29"/>
        <v>0</v>
      </c>
      <c r="BG17" s="415">
        <f t="shared" si="30"/>
        <v>0</v>
      </c>
      <c r="BH17" s="415">
        <f t="shared" si="31"/>
        <v>0</v>
      </c>
      <c r="BI17" s="415">
        <f t="shared" si="32"/>
        <v>0</v>
      </c>
      <c r="BJ17" s="415">
        <f t="shared" si="33"/>
        <v>0</v>
      </c>
      <c r="BK17" s="415">
        <f t="shared" si="34"/>
        <v>0</v>
      </c>
      <c r="BL17" s="415">
        <f t="shared" si="35"/>
        <v>0</v>
      </c>
      <c r="BM17" s="415">
        <f t="shared" si="36"/>
        <v>0</v>
      </c>
      <c r="BN17" s="415">
        <f t="shared" si="37"/>
        <v>0</v>
      </c>
      <c r="BO17" s="415">
        <f t="shared" si="38"/>
        <v>0</v>
      </c>
      <c r="BP17" s="415">
        <f t="shared" si="39"/>
        <v>0</v>
      </c>
      <c r="BQ17" s="415">
        <f t="shared" si="40"/>
        <v>0</v>
      </c>
      <c r="BR17" s="415">
        <f t="shared" si="41"/>
        <v>0</v>
      </c>
      <c r="BS17" s="415">
        <f t="shared" si="42"/>
        <v>0</v>
      </c>
      <c r="BT17" s="415">
        <f t="shared" si="43"/>
        <v>0</v>
      </c>
      <c r="BU17" s="415">
        <f t="shared" si="44"/>
        <v>0</v>
      </c>
      <c r="BV17" s="415">
        <f t="shared" si="45"/>
        <v>0</v>
      </c>
      <c r="BW17" s="415">
        <f t="shared" si="46"/>
        <v>0</v>
      </c>
      <c r="BX17" s="415">
        <f t="shared" si="47"/>
        <v>0</v>
      </c>
      <c r="BY17" s="415">
        <f t="shared" si="48"/>
        <v>0</v>
      </c>
      <c r="BZ17" s="415">
        <f t="shared" si="49"/>
        <v>0</v>
      </c>
      <c r="CA17" s="415">
        <f t="shared" si="50"/>
        <v>0</v>
      </c>
      <c r="CB17" s="415">
        <f t="shared" si="51"/>
        <v>0</v>
      </c>
      <c r="CC17" s="415">
        <f t="shared" si="52"/>
        <v>0</v>
      </c>
      <c r="CD17" s="436">
        <f t="shared" si="53"/>
        <v>0</v>
      </c>
      <c r="CK17" s="734"/>
    </row>
    <row r="18" spans="1:89" ht="15.75" thickBot="1" x14ac:dyDescent="0.3">
      <c r="A18" s="79"/>
      <c r="B18" s="671">
        <v>3906</v>
      </c>
      <c r="C18" s="79"/>
      <c r="D18" s="104"/>
      <c r="E18" s="79"/>
      <c r="F18" s="74" t="s">
        <v>378</v>
      </c>
      <c r="G18" s="79"/>
      <c r="H18" s="79"/>
      <c r="I18" s="79"/>
      <c r="J18" s="94">
        <f t="shared" si="54"/>
        <v>10173.35</v>
      </c>
      <c r="K18" s="94">
        <f>IFERROR(INDEX(BBS!$J$12:$U$67,MATCH($B18,BBS!$B$12:$B$67,0),MATCH($J$9,BBS!$J$9:$U$9,0)),0)</f>
        <v>0</v>
      </c>
      <c r="L18" s="78">
        <f t="shared" si="3"/>
        <v>10173.35</v>
      </c>
      <c r="M18" s="74"/>
      <c r="N18" s="79"/>
      <c r="O18" s="104"/>
      <c r="P18" s="95">
        <v>15956.79</v>
      </c>
      <c r="Q18" s="94">
        <f t="shared" si="4"/>
        <v>0</v>
      </c>
      <c r="R18" s="94">
        <f t="shared" si="5"/>
        <v>0</v>
      </c>
      <c r="S18" s="94">
        <f t="shared" si="6"/>
        <v>0</v>
      </c>
      <c r="T18" s="94">
        <f t="shared" si="7"/>
        <v>0</v>
      </c>
      <c r="U18" s="94">
        <f t="shared" si="8"/>
        <v>0</v>
      </c>
      <c r="V18" s="94">
        <f t="shared" si="9"/>
        <v>0</v>
      </c>
      <c r="W18" s="94">
        <f t="shared" si="10"/>
        <v>0</v>
      </c>
      <c r="X18" s="94">
        <f t="shared" si="11"/>
        <v>0</v>
      </c>
      <c r="Y18" s="818">
        <f t="shared" si="12"/>
        <v>0</v>
      </c>
      <c r="Z18" s="94">
        <f t="shared" si="13"/>
        <v>0</v>
      </c>
      <c r="AA18" s="94">
        <f t="shared" si="14"/>
        <v>0</v>
      </c>
      <c r="AB18" s="818">
        <f t="shared" si="15"/>
        <v>10173.35</v>
      </c>
      <c r="AC18" s="74"/>
      <c r="AD18" s="79"/>
      <c r="AE18" s="104"/>
      <c r="AF18" s="94">
        <f t="shared" si="56"/>
        <v>10173.35</v>
      </c>
      <c r="AG18" s="94">
        <f t="shared" si="16"/>
        <v>31639.118300000002</v>
      </c>
      <c r="AH18" s="74"/>
      <c r="AI18" s="734"/>
      <c r="AJ18" s="73">
        <f t="shared" si="57"/>
        <v>3906</v>
      </c>
      <c r="AL18" s="104"/>
      <c r="AM18" s="79"/>
      <c r="AN18" s="74" t="s">
        <v>378</v>
      </c>
      <c r="AO18" s="79"/>
      <c r="AP18" s="79"/>
      <c r="AQ18" s="416"/>
      <c r="AR18" s="412"/>
      <c r="AS18" s="413"/>
      <c r="AT18" s="414">
        <f t="shared" si="17"/>
        <v>0</v>
      </c>
      <c r="AU18" s="415">
        <f t="shared" si="18"/>
        <v>0</v>
      </c>
      <c r="AV18" s="415">
        <f t="shared" si="19"/>
        <v>0</v>
      </c>
      <c r="AW18" s="415">
        <f t="shared" si="20"/>
        <v>0</v>
      </c>
      <c r="AX18" s="415">
        <f t="shared" si="21"/>
        <v>0</v>
      </c>
      <c r="AY18" s="415">
        <f t="shared" si="22"/>
        <v>0</v>
      </c>
      <c r="AZ18" s="415">
        <f t="shared" si="23"/>
        <v>0</v>
      </c>
      <c r="BA18" s="415">
        <f t="shared" si="24"/>
        <v>0</v>
      </c>
      <c r="BB18" s="415">
        <f t="shared" si="25"/>
        <v>0</v>
      </c>
      <c r="BC18" s="415">
        <f t="shared" si="26"/>
        <v>0</v>
      </c>
      <c r="BD18" s="415">
        <f t="shared" si="27"/>
        <v>0</v>
      </c>
      <c r="BE18" s="415">
        <f t="shared" si="28"/>
        <v>0</v>
      </c>
      <c r="BF18" s="415">
        <f t="shared" si="29"/>
        <v>0</v>
      </c>
      <c r="BG18" s="415">
        <f t="shared" si="30"/>
        <v>0</v>
      </c>
      <c r="BH18" s="415">
        <f t="shared" si="31"/>
        <v>0</v>
      </c>
      <c r="BI18" s="415">
        <f t="shared" si="32"/>
        <v>0</v>
      </c>
      <c r="BJ18" s="415">
        <f t="shared" si="33"/>
        <v>0</v>
      </c>
      <c r="BK18" s="415">
        <f t="shared" si="34"/>
        <v>0</v>
      </c>
      <c r="BL18" s="415">
        <f t="shared" si="35"/>
        <v>0</v>
      </c>
      <c r="BM18" s="415">
        <f t="shared" si="36"/>
        <v>0</v>
      </c>
      <c r="BN18" s="415">
        <f t="shared" si="37"/>
        <v>0</v>
      </c>
      <c r="BO18" s="415">
        <f t="shared" si="38"/>
        <v>0</v>
      </c>
      <c r="BP18" s="415">
        <f t="shared" si="39"/>
        <v>0</v>
      </c>
      <c r="BQ18" s="415">
        <f t="shared" si="40"/>
        <v>0</v>
      </c>
      <c r="BR18" s="415">
        <f t="shared" si="41"/>
        <v>0</v>
      </c>
      <c r="BS18" s="415">
        <f t="shared" si="42"/>
        <v>0</v>
      </c>
      <c r="BT18" s="415">
        <f t="shared" si="43"/>
        <v>0</v>
      </c>
      <c r="BU18" s="415">
        <f t="shared" si="44"/>
        <v>0</v>
      </c>
      <c r="BV18" s="415">
        <f t="shared" si="45"/>
        <v>0</v>
      </c>
      <c r="BW18" s="415">
        <f t="shared" si="46"/>
        <v>0</v>
      </c>
      <c r="BX18" s="415">
        <f t="shared" si="47"/>
        <v>0</v>
      </c>
      <c r="BY18" s="415">
        <f t="shared" si="48"/>
        <v>0</v>
      </c>
      <c r="BZ18" s="415">
        <f t="shared" si="49"/>
        <v>0</v>
      </c>
      <c r="CA18" s="415">
        <f t="shared" si="50"/>
        <v>0</v>
      </c>
      <c r="CB18" s="415">
        <f t="shared" si="51"/>
        <v>10173.35</v>
      </c>
      <c r="CC18" s="415">
        <f t="shared" si="52"/>
        <v>0</v>
      </c>
      <c r="CD18" s="436">
        <f t="shared" si="53"/>
        <v>10173.35</v>
      </c>
      <c r="CK18" s="734"/>
    </row>
    <row r="19" spans="1:89" ht="15" x14ac:dyDescent="0.25">
      <c r="A19" s="79"/>
      <c r="B19" s="667"/>
      <c r="C19" s="79"/>
      <c r="D19" s="104"/>
      <c r="E19" s="79" t="s">
        <v>224</v>
      </c>
      <c r="F19" s="79"/>
      <c r="G19" s="79"/>
      <c r="H19" s="79"/>
      <c r="I19" s="79"/>
      <c r="J19" s="76">
        <f>SUM(J13:J18)</f>
        <v>6822744.2299999995</v>
      </c>
      <c r="K19" s="76">
        <f>SUM(K13:K18)</f>
        <v>3630470.6273910301</v>
      </c>
      <c r="L19" s="76">
        <f>SUM(L13:L18)</f>
        <v>3192273.6026089694</v>
      </c>
      <c r="M19" s="74"/>
      <c r="N19" s="79"/>
      <c r="O19" s="104"/>
      <c r="P19" s="76">
        <f t="shared" ref="P19:AB19" si="58">SUM(P13:P18)</f>
        <v>1691697.22</v>
      </c>
      <c r="Q19" s="76">
        <f>SUM(Q13:Q18)</f>
        <v>0</v>
      </c>
      <c r="R19" s="76">
        <f>SUM(R13:R18)</f>
        <v>0</v>
      </c>
      <c r="S19" s="76">
        <f t="shared" si="58"/>
        <v>0</v>
      </c>
      <c r="T19" s="76">
        <f t="shared" si="58"/>
        <v>0</v>
      </c>
      <c r="U19" s="76">
        <f t="shared" si="58"/>
        <v>0</v>
      </c>
      <c r="V19" s="76">
        <f t="shared" si="58"/>
        <v>0</v>
      </c>
      <c r="W19" s="76">
        <f t="shared" si="58"/>
        <v>0</v>
      </c>
      <c r="X19" s="76">
        <f t="shared" si="58"/>
        <v>0</v>
      </c>
      <c r="Y19" s="841">
        <f t="shared" si="58"/>
        <v>0</v>
      </c>
      <c r="Z19" s="76">
        <f t="shared" si="58"/>
        <v>0</v>
      </c>
      <c r="AA19" s="76">
        <f t="shared" si="58"/>
        <v>0</v>
      </c>
      <c r="AB19" s="841">
        <f t="shared" si="58"/>
        <v>6822744.2299999995</v>
      </c>
      <c r="AC19" s="74"/>
      <c r="AD19" s="79"/>
      <c r="AE19" s="104"/>
      <c r="AF19" s="76">
        <f>AB19</f>
        <v>6822744.2299999995</v>
      </c>
      <c r="AG19" s="76">
        <f t="shared" ref="AG19" si="59">SUM(AG13:AG18)</f>
        <v>21220296.508299999</v>
      </c>
      <c r="AH19" s="74"/>
      <c r="AI19" s="734"/>
      <c r="AJ19" s="73"/>
      <c r="AL19" s="104"/>
      <c r="AM19" s="79" t="s">
        <v>224</v>
      </c>
      <c r="AN19" s="79"/>
      <c r="AO19" s="79"/>
      <c r="AP19" s="79"/>
      <c r="AQ19" s="416"/>
      <c r="AR19" s="412"/>
      <c r="AS19" s="413"/>
      <c r="AT19" s="418">
        <f t="shared" ref="AT19" si="60">SUM(AT13:AT18)</f>
        <v>0</v>
      </c>
      <c r="AU19" s="418">
        <f>SUM(AU13:AU18)</f>
        <v>0</v>
      </c>
      <c r="AV19" s="418">
        <f>SUM(AV13:AV18)</f>
        <v>0</v>
      </c>
      <c r="AW19" s="418">
        <f t="shared" ref="AW19:CC19" si="61">SUM(AW13:AW18)</f>
        <v>0</v>
      </c>
      <c r="AX19" s="418">
        <f t="shared" si="61"/>
        <v>0</v>
      </c>
      <c r="AY19" s="418">
        <f t="shared" si="61"/>
        <v>0</v>
      </c>
      <c r="AZ19" s="418">
        <f t="shared" ref="AZ19" si="62">SUM(AZ13:AZ18)</f>
        <v>0</v>
      </c>
      <c r="BA19" s="418">
        <f t="shared" si="61"/>
        <v>0</v>
      </c>
      <c r="BB19" s="418">
        <f t="shared" si="61"/>
        <v>0</v>
      </c>
      <c r="BC19" s="418">
        <f t="shared" ref="BC19" si="63">SUM(BC13:BC18)</f>
        <v>0</v>
      </c>
      <c r="BD19" s="418">
        <f t="shared" si="61"/>
        <v>0</v>
      </c>
      <c r="BE19" s="418">
        <f t="shared" si="61"/>
        <v>0</v>
      </c>
      <c r="BF19" s="418">
        <f t="shared" ref="BF19" si="64">SUM(BF13:BF18)</f>
        <v>0</v>
      </c>
      <c r="BG19" s="418">
        <f t="shared" si="61"/>
        <v>0</v>
      </c>
      <c r="BH19" s="418">
        <f t="shared" si="61"/>
        <v>0</v>
      </c>
      <c r="BI19" s="418">
        <f t="shared" ref="BI19" si="65">SUM(BI13:BI18)</f>
        <v>0</v>
      </c>
      <c r="BJ19" s="418">
        <f t="shared" si="61"/>
        <v>0</v>
      </c>
      <c r="BK19" s="418">
        <f t="shared" si="61"/>
        <v>0</v>
      </c>
      <c r="BL19" s="418">
        <f t="shared" ref="BL19" si="66">SUM(BL13:BL18)</f>
        <v>0</v>
      </c>
      <c r="BM19" s="418">
        <f t="shared" si="61"/>
        <v>0</v>
      </c>
      <c r="BN19" s="418">
        <f t="shared" si="61"/>
        <v>0</v>
      </c>
      <c r="BO19" s="418">
        <f t="shared" ref="BO19" si="67">SUM(BO13:BO18)</f>
        <v>0</v>
      </c>
      <c r="BP19" s="418">
        <f t="shared" si="61"/>
        <v>0</v>
      </c>
      <c r="BQ19" s="418">
        <f t="shared" si="61"/>
        <v>0</v>
      </c>
      <c r="BR19" s="418">
        <f t="shared" ref="BR19" si="68">SUM(BR13:BR18)</f>
        <v>0</v>
      </c>
      <c r="BS19" s="418">
        <f t="shared" si="61"/>
        <v>0</v>
      </c>
      <c r="BT19" s="418">
        <f t="shared" si="61"/>
        <v>0</v>
      </c>
      <c r="BU19" s="418">
        <f t="shared" ref="BU19" si="69">SUM(BU13:BU18)</f>
        <v>0</v>
      </c>
      <c r="BV19" s="418">
        <f t="shared" si="61"/>
        <v>0</v>
      </c>
      <c r="BW19" s="418">
        <f t="shared" si="61"/>
        <v>0</v>
      </c>
      <c r="BX19" s="418">
        <f t="shared" ref="BX19" si="70">SUM(BX13:BX18)</f>
        <v>0</v>
      </c>
      <c r="BY19" s="418">
        <f t="shared" si="61"/>
        <v>0</v>
      </c>
      <c r="BZ19" s="418">
        <f t="shared" si="61"/>
        <v>0</v>
      </c>
      <c r="CA19" s="418">
        <f t="shared" ref="CA19" si="71">SUM(CA13:CA18)</f>
        <v>0</v>
      </c>
      <c r="CB19" s="418">
        <f t="shared" si="61"/>
        <v>6822744.2299999995</v>
      </c>
      <c r="CC19" s="418">
        <f t="shared" si="61"/>
        <v>0</v>
      </c>
      <c r="CD19" s="477">
        <f t="shared" ref="CD19" si="72">SUM(CD13:CD18)</f>
        <v>6822744.2299999995</v>
      </c>
      <c r="CK19" s="734"/>
    </row>
    <row r="20" spans="1:89" ht="15" x14ac:dyDescent="0.25">
      <c r="A20" s="79"/>
      <c r="B20" s="667"/>
      <c r="C20" s="79"/>
      <c r="D20" s="104"/>
      <c r="E20" s="110" t="s">
        <v>211</v>
      </c>
      <c r="F20" s="79"/>
      <c r="G20" s="79"/>
      <c r="H20" s="79"/>
      <c r="I20" s="79"/>
      <c r="J20" s="79"/>
      <c r="K20" s="79"/>
      <c r="L20" s="79"/>
      <c r="M20" s="74"/>
      <c r="N20" s="79"/>
      <c r="O20" s="104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56"/>
      <c r="AC20" s="74"/>
      <c r="AD20" s="79"/>
      <c r="AE20" s="104"/>
      <c r="AF20" s="80"/>
      <c r="AG20" s="80"/>
      <c r="AH20" s="74"/>
      <c r="AI20" s="734"/>
      <c r="AJ20" s="73"/>
      <c r="AL20" s="104"/>
      <c r="AM20" s="110" t="s">
        <v>211</v>
      </c>
      <c r="AN20" s="79"/>
      <c r="AO20" s="79"/>
      <c r="AP20" s="79"/>
      <c r="AQ20" s="420"/>
      <c r="AR20" s="412"/>
      <c r="AS20" s="413"/>
      <c r="AT20" s="419"/>
      <c r="AU20" s="419"/>
      <c r="AV20" s="419"/>
      <c r="AW20" s="419"/>
      <c r="AX20" s="419"/>
      <c r="AY20" s="419"/>
      <c r="AZ20" s="419"/>
      <c r="BA20" s="419"/>
      <c r="BB20" s="419"/>
      <c r="BC20" s="419"/>
      <c r="BD20" s="419"/>
      <c r="BE20" s="419"/>
      <c r="BF20" s="419"/>
      <c r="BG20" s="419"/>
      <c r="BH20" s="419"/>
      <c r="BI20" s="419"/>
      <c r="BJ20" s="419"/>
      <c r="BK20" s="419"/>
      <c r="BL20" s="419"/>
      <c r="BM20" s="419"/>
      <c r="BN20" s="419"/>
      <c r="BO20" s="419"/>
      <c r="BP20" s="419"/>
      <c r="BQ20" s="419"/>
      <c r="BR20" s="419"/>
      <c r="BS20" s="419"/>
      <c r="BT20" s="419"/>
      <c r="BU20" s="419"/>
      <c r="BV20" s="419"/>
      <c r="BW20" s="419"/>
      <c r="BX20" s="419"/>
      <c r="BY20" s="419"/>
      <c r="BZ20" s="419"/>
      <c r="CA20" s="419"/>
      <c r="CB20" s="419"/>
      <c r="CC20" s="419"/>
      <c r="CD20" s="437"/>
      <c r="CK20" s="734"/>
    </row>
    <row r="21" spans="1:89" ht="15" x14ac:dyDescent="0.25">
      <c r="A21" s="79"/>
      <c r="B21" s="671">
        <v>3907</v>
      </c>
      <c r="C21" s="79"/>
      <c r="D21" s="104"/>
      <c r="E21" s="79"/>
      <c r="F21" s="74" t="s">
        <v>210</v>
      </c>
      <c r="G21" s="79"/>
      <c r="H21" s="79"/>
      <c r="I21" s="79"/>
      <c r="J21" s="94">
        <f t="shared" ref="J21:J25" si="73">IFERROR(INDEX($Q21:$AB21,MATCH($J$9,$Q$9:$AB$9)),0)</f>
        <v>80421.06</v>
      </c>
      <c r="K21" s="94">
        <f>IFERROR(INDEX(BBS!$J$12:$U$67,MATCH($B21,BBS!$B$12:$B$67,0),MATCH($J$9,BBS!$J$9:$U$9,0)),0)</f>
        <v>78797.46835443037</v>
      </c>
      <c r="L21" s="78">
        <f>J21-K21</f>
        <v>1623.5916455696279</v>
      </c>
      <c r="M21" s="74"/>
      <c r="N21" s="79"/>
      <c r="O21" s="104"/>
      <c r="P21" s="95">
        <v>38266.959999999999</v>
      </c>
      <c r="Q21" s="94">
        <f>IF(Q$9&lt;=month_of_report,SUMIFS(TB_Balance_01,Cards_Selection,$B21),0)</f>
        <v>0</v>
      </c>
      <c r="R21" s="94">
        <f>IF(R$9&lt;=month_of_report,SUMIFS(TB_Balance_02,Cards_Selection,$B21),0)</f>
        <v>0</v>
      </c>
      <c r="S21" s="94">
        <f>IF(S$9&lt;=month_of_report,SUMIFS(TB_Balance_03,Cards_Selection,$B21),0)</f>
        <v>0</v>
      </c>
      <c r="T21" s="94">
        <f>IF(T$9&lt;=month_of_report,SUMIFS(TB_Balance_04,Cards_Selection,$B21),0)</f>
        <v>0</v>
      </c>
      <c r="U21" s="94">
        <f>IF(U$9&lt;=month_of_report,SUMIFS(TB_Balance_05,Cards_Selection,$B21),0)</f>
        <v>0</v>
      </c>
      <c r="V21" s="94">
        <f>IF(V$9&lt;=month_of_report,SUMIFS(TB_Balance_06,Cards_Selection,$B21),0)</f>
        <v>0</v>
      </c>
      <c r="W21" s="94">
        <f>IF(W$9&lt;=month_of_report,SUMIFS(TB_Balance_07,Cards_Selection,$B21),0)</f>
        <v>0</v>
      </c>
      <c r="X21" s="94">
        <f>IF(X$9&lt;=month_of_report,SUMIFS(TB_Balance_08,Cards_Selection,$B21),0)</f>
        <v>0</v>
      </c>
      <c r="Y21" s="818">
        <f>IF(Y$9&lt;=month_of_report,SUMIFS(TB_Balance_09,Cards_Selection,$B21),0)</f>
        <v>0</v>
      </c>
      <c r="Z21" s="94">
        <f>IF(Z$9&lt;=month_of_report,SUMIFS(TB_Balance_10,Cards_Selection,$B21),0)</f>
        <v>0</v>
      </c>
      <c r="AA21" s="94">
        <f>IF(AA$9&lt;=month_of_report,SUMIFS(TB_Balance_11,Cards_Selection,$B21),0)</f>
        <v>0</v>
      </c>
      <c r="AB21" s="818">
        <f>IF(AB$9&lt;=month_of_report,SUMIFS(TB_Balance_12,Cards_Selection,$B21),0)</f>
        <v>80421.06</v>
      </c>
      <c r="AC21" s="74"/>
      <c r="AD21" s="79"/>
      <c r="AE21" s="104"/>
      <c r="AF21" s="94">
        <f t="shared" ref="AF21:AF25" si="74">AB21</f>
        <v>80421.06</v>
      </c>
      <c r="AG21" s="94">
        <f>SUMIFS(TB_Balance_12_Nis,Cards_Selection,$AJ21)</f>
        <v>264454.08</v>
      </c>
      <c r="AH21" s="74"/>
      <c r="AI21" s="734"/>
      <c r="AJ21" s="73">
        <f t="shared" ref="AJ21:AJ25" si="75">IF(B21="","",B21)</f>
        <v>3907</v>
      </c>
      <c r="AL21" s="104"/>
      <c r="AM21" s="79"/>
      <c r="AN21" s="74" t="s">
        <v>210</v>
      </c>
      <c r="AO21" s="79"/>
      <c r="AP21" s="79"/>
      <c r="AQ21" s="420"/>
      <c r="AR21" s="412"/>
      <c r="AS21" s="413"/>
      <c r="AT21" s="414">
        <f>IFERROR(SUMIF(Cards_Selection,$AJ21,generic_month),0)</f>
        <v>0</v>
      </c>
      <c r="AU21" s="415">
        <f>IF(AU$9&gt;month_of_report,0,SUMIFS(TB_Balance_01,Cards_Selection,$AJ21,TB_Entity,$AU$10))</f>
        <v>0</v>
      </c>
      <c r="AV21" s="415">
        <f>IF(AV$9&gt;month_of_report,0,SUMIFS(TB_Balance_01,Cards_Selection,$AJ21,TB_Entity,$AV$10))</f>
        <v>0</v>
      </c>
      <c r="AW21" s="415">
        <f>IFERROR(INDEX($Q$13:$AB$68,MATCH($AJ21,$B$13:$B$68,0),MATCH(AW$9,$Q$9:$AB$9,0)),0)</f>
        <v>0</v>
      </c>
      <c r="AX21" s="415">
        <f>IF(AX$9&gt;month_of_report,0,SUMIFS(TB_Balance_02,Cards_Selection,$AJ21,TB_Entity,$AX$10))</f>
        <v>0</v>
      </c>
      <c r="AY21" s="415">
        <f>IF(AY$9&gt;month_of_report,0,SUMIFS(TB_Balance_02,Cards_Selection,$AJ21,TB_Entity,$AY$10))</f>
        <v>0</v>
      </c>
      <c r="AZ21" s="415">
        <f>IFERROR(INDEX($Q$13:$AB$68,MATCH($AJ21,$B$13:$B$68,0),MATCH(AZ$9,$Q$9:$AB$9,0)),0)</f>
        <v>0</v>
      </c>
      <c r="BA21" s="415">
        <f>IF(BA$9&gt;month_of_report,0,SUMIFS(TB_Balance_03,Cards_Selection,$AJ21,TB_Entity,$BA$10))</f>
        <v>0</v>
      </c>
      <c r="BB21" s="415">
        <f>IF(BB$9&gt;month_of_report,0,SUMIFS(TB_Balance_03,Cards_Selection,$AJ21,TB_Entity,$BB$10))</f>
        <v>0</v>
      </c>
      <c r="BC21" s="415">
        <f>IFERROR(INDEX($Q$13:$AB$68,MATCH($AJ21,$B$13:$B$68,0),MATCH(BC$9,$Q$9:$AB$9,0)),0)</f>
        <v>0</v>
      </c>
      <c r="BD21" s="415">
        <f>IF(BD$9&gt;month_of_report,0,SUMIFS(TB_Balance_04,Cards_Selection,$AJ21,TB_Entity,$BD$10))</f>
        <v>0</v>
      </c>
      <c r="BE21" s="415">
        <f>IF(BE$9&gt;month_of_report,0,SUMIFS(TB_Balance_04,Cards_Selection,$AJ21,TB_Entity,$BE$10))</f>
        <v>0</v>
      </c>
      <c r="BF21" s="415">
        <f>IFERROR(INDEX($Q$13:$AB$68,MATCH($AJ21,$B$13:$B$68,0),MATCH(BF$9,$Q$9:$AB$9,0)),0)</f>
        <v>0</v>
      </c>
      <c r="BG21" s="415">
        <f>IF(BG$9&gt;month_of_report,0,SUMIFS(TB_Balance_05,Cards_Selection,$AJ21,TB_Entity,$BG$10))</f>
        <v>0</v>
      </c>
      <c r="BH21" s="415">
        <f>IF(BH$9&gt;month_of_report,0,SUMIFS(TB_Balance_05,Cards_Selection,$AJ21,TB_Entity,$BH$10))</f>
        <v>0</v>
      </c>
      <c r="BI21" s="415">
        <f>IFERROR(INDEX($Q$13:$AB$68,MATCH($AJ21,$B$13:$B$68,0),MATCH(BI$9,$Q$9:$AB$9,0)),0)</f>
        <v>0</v>
      </c>
      <c r="BJ21" s="415">
        <f>IF(BJ$9&gt;month_of_report,0,SUMIFS(TB_Balance_06,Cards_Selection,$AJ21,TB_Entity,$BJ$10))</f>
        <v>0</v>
      </c>
      <c r="BK21" s="415">
        <f>IF(BK$9&gt;month_of_report,0,SUMIFS(TB_Balance_06,Cards_Selection,$AJ21,TB_Entity,$BK$10))</f>
        <v>0</v>
      </c>
      <c r="BL21" s="415">
        <f>IFERROR(INDEX($Q$13:$AB$68,MATCH($AJ21,$B$13:$B$68,0),MATCH(BL$9,$Q$9:$AB$9,0)),0)</f>
        <v>0</v>
      </c>
      <c r="BM21" s="415">
        <f>IF(BM$9&gt;month_of_report,0,SUMIFS(TB_Balance_07,Cards_Selection,$AJ21,TB_Entity,$BM$10))</f>
        <v>0</v>
      </c>
      <c r="BN21" s="415">
        <f>IF(BN$9&gt;month_of_report,0,SUMIFS(TB_Balance_07,Cards_Selection,$AJ21,TB_Entity,$BN$10))</f>
        <v>0</v>
      </c>
      <c r="BO21" s="415">
        <f>IFERROR(INDEX($Q$13:$AB$68,MATCH($AJ21,$B$13:$B$68,0),MATCH(BO$9,$Q$9:$AB$9,0)),0)</f>
        <v>0</v>
      </c>
      <c r="BP21" s="415">
        <f>IF(BP$9&gt;month_of_report,0,SUMIFS(TB_Balance_08,Cards_Selection,$AJ21,TB_Entity,$BP$10))</f>
        <v>0</v>
      </c>
      <c r="BQ21" s="415">
        <f>IF(BQ$9&gt;month_of_report,0,SUMIFS(TB_Balance_08,Cards_Selection,$AJ21,TB_Entity,$BQ$10))</f>
        <v>0</v>
      </c>
      <c r="BR21" s="415">
        <f>IFERROR(INDEX($Q$13:$AB$68,MATCH($AJ21,$B$13:$B$68,0),MATCH(BR$9,$Q$9:$AB$9,0)),0)</f>
        <v>0</v>
      </c>
      <c r="BS21" s="415">
        <f>IF(BS$9&gt;month_of_report,0,SUMIFS(TB_Balance_09,Cards_Selection,$AJ21,TB_Entity,$BS$10))</f>
        <v>0</v>
      </c>
      <c r="BT21" s="415">
        <f>IF(BT$9&gt;month_of_report,0,SUMIFS(TB_Balance_09,Cards_Selection,$AJ21,TB_Entity,$BT$10))</f>
        <v>0</v>
      </c>
      <c r="BU21" s="415">
        <f>IFERROR(INDEX($Q$13:$AB$68,MATCH($AJ21,$B$13:$B$68,0),MATCH(BU$9,$Q$9:$AB$9,0)),0)</f>
        <v>0</v>
      </c>
      <c r="BV21" s="415">
        <f>IF(BV$9&gt;month_of_report,0,SUMIFS(TB_Balance_10,Cards_Selection,$AJ21,TB_Entity,$BV$10))</f>
        <v>0</v>
      </c>
      <c r="BW21" s="415">
        <f>IF(BW$9&gt;month_of_report,0,SUMIFS(TB_Balance_10,Cards_Selection,$AJ21,TB_Entity,$BW$10))</f>
        <v>0</v>
      </c>
      <c r="BX21" s="415">
        <f>IFERROR(INDEX($Q$13:$AB$68,MATCH($AJ21,$B$13:$B$68,0),MATCH(BX$9,$Q$9:$AB$9,0)),0)</f>
        <v>0</v>
      </c>
      <c r="BY21" s="415">
        <f>IF(BY$9&gt;month_of_report,0,SUMIFS(TB_Balance_11,Cards_Selection,$AJ21,TB_Entity,$BY$10))</f>
        <v>0</v>
      </c>
      <c r="BZ21" s="415">
        <f>IF(BZ$9&gt;month_of_report,0,SUMIFS(TB_Balance_11,Cards_Selection,$AJ21,TB_Entity,$BZ$10))</f>
        <v>0</v>
      </c>
      <c r="CA21" s="415">
        <f>IFERROR(INDEX($Q$13:$AB$68,MATCH($AJ21,$B$13:$B$68,0),MATCH(CA$9,$Q$9:$AB$9,0)),0)</f>
        <v>0</v>
      </c>
      <c r="CB21" s="415">
        <f>IF(CB$9&gt;month_of_report,0,SUMIFS(TB_Balance_12,Cards_Selection,$AJ21,TB_Entity,$CB$10))</f>
        <v>80421.06</v>
      </c>
      <c r="CC21" s="415">
        <f>IF(CC$9&gt;month_of_report,0,SUMIFS(TB_Balance_12,Cards_Selection,$AJ21,TB_Entity,$CC$10))</f>
        <v>0</v>
      </c>
      <c r="CD21" s="436">
        <f>IFERROR(INDEX($Q$13:$AB$68,MATCH($AJ21,$B$13:$B$68,0),MATCH(CD$9,$Q$9:$AB$9,0)),0)</f>
        <v>80421.06</v>
      </c>
      <c r="CK21" s="734"/>
    </row>
    <row r="22" spans="1:89" ht="15" x14ac:dyDescent="0.25">
      <c r="A22" s="79"/>
      <c r="B22" s="671">
        <v>3908</v>
      </c>
      <c r="C22" s="79"/>
      <c r="D22" s="104"/>
      <c r="E22" s="79"/>
      <c r="F22" s="74" t="s">
        <v>209</v>
      </c>
      <c r="G22" s="79"/>
      <c r="H22" s="79"/>
      <c r="I22" s="79"/>
      <c r="J22" s="94">
        <f t="shared" si="73"/>
        <v>18799.009999999998</v>
      </c>
      <c r="K22" s="94">
        <f>IFERROR(INDEX(BBS!$J$12:$U$67,MATCH($B22,BBS!$B$12:$B$67,0),MATCH($J$9,BBS!$J$9:$U$9,0)),0)</f>
        <v>28000</v>
      </c>
      <c r="L22" s="78">
        <f>J22-K22</f>
        <v>-9200.9900000000016</v>
      </c>
      <c r="M22" s="74"/>
      <c r="N22" s="79"/>
      <c r="O22" s="104"/>
      <c r="P22" s="95">
        <v>7720.89</v>
      </c>
      <c r="Q22" s="94">
        <f>IF(Q$9&lt;=month_of_report,SUMIFS(TB_Balance_01,Cards_Selection,$B22),0)</f>
        <v>0</v>
      </c>
      <c r="R22" s="94">
        <f>IF(R$9&lt;=month_of_report,SUMIFS(TB_Balance_02,Cards_Selection,$B22),0)</f>
        <v>0</v>
      </c>
      <c r="S22" s="94">
        <f>IF(S$9&lt;=month_of_report,SUMIFS(TB_Balance_03,Cards_Selection,$B22),0)</f>
        <v>0</v>
      </c>
      <c r="T22" s="94">
        <f>IF(T$9&lt;=month_of_report,SUMIFS(TB_Balance_04,Cards_Selection,$B22),0)</f>
        <v>0</v>
      </c>
      <c r="U22" s="94">
        <f>IF(U$9&lt;=month_of_report,SUMIFS(TB_Balance_05,Cards_Selection,$B22),0)</f>
        <v>0</v>
      </c>
      <c r="V22" s="94">
        <f>IF(V$9&lt;=month_of_report,SUMIFS(TB_Balance_06,Cards_Selection,$B22),0)</f>
        <v>0</v>
      </c>
      <c r="W22" s="94">
        <f>IF(W$9&lt;=month_of_report,SUMIFS(TB_Balance_07,Cards_Selection,$B22),0)</f>
        <v>0</v>
      </c>
      <c r="X22" s="94">
        <f>IF(X$9&lt;=month_of_report,SUMIFS(TB_Balance_08,Cards_Selection,$B22),0)</f>
        <v>0</v>
      </c>
      <c r="Y22" s="818">
        <f>IF(Y$9&lt;=month_of_report,SUMIFS(TB_Balance_09,Cards_Selection,$B22),0)</f>
        <v>0</v>
      </c>
      <c r="Z22" s="94">
        <f>IF(Z$9&lt;=month_of_report,SUMIFS(TB_Balance_10,Cards_Selection,$B22),0)</f>
        <v>0</v>
      </c>
      <c r="AA22" s="94">
        <f>IF(AA$9&lt;=month_of_report,SUMIFS(TB_Balance_11,Cards_Selection,$B22),0)</f>
        <v>0</v>
      </c>
      <c r="AB22" s="818">
        <f>IF(AB$9&lt;=month_of_report,SUMIFS(TB_Balance_12,Cards_Selection,$B22),0)</f>
        <v>18799.009999999998</v>
      </c>
      <c r="AC22" s="74"/>
      <c r="AD22" s="79"/>
      <c r="AE22" s="104"/>
      <c r="AF22" s="94">
        <f t="shared" si="74"/>
        <v>18799.009999999998</v>
      </c>
      <c r="AG22" s="94">
        <f>SUMIFS(TB_Balance_12_Nis,Cards_Selection,$AJ22)</f>
        <v>60643.83</v>
      </c>
      <c r="AH22" s="74"/>
      <c r="AI22" s="734"/>
      <c r="AJ22" s="73">
        <f t="shared" si="75"/>
        <v>3908</v>
      </c>
      <c r="AL22" s="104"/>
      <c r="AM22" s="79"/>
      <c r="AN22" s="74" t="s">
        <v>209</v>
      </c>
      <c r="AO22" s="79"/>
      <c r="AP22" s="79"/>
      <c r="AQ22" s="416"/>
      <c r="AR22" s="412"/>
      <c r="AS22" s="413"/>
      <c r="AT22" s="414">
        <f>IFERROR(SUMIF(Cards_Selection,$AJ22,generic_month),0)</f>
        <v>0</v>
      </c>
      <c r="AU22" s="415">
        <f>IF(AU$9&gt;month_of_report,0,SUMIFS(TB_Balance_01,Cards_Selection,$AJ22,TB_Entity,$AU$10))</f>
        <v>0</v>
      </c>
      <c r="AV22" s="415">
        <f>IF(AV$9&gt;month_of_report,0,SUMIFS(TB_Balance_01,Cards_Selection,$AJ22,TB_Entity,$AV$10))</f>
        <v>0</v>
      </c>
      <c r="AW22" s="415">
        <f>IFERROR(INDEX($Q$13:$AB$68,MATCH($AJ22,$B$13:$B$68,0),MATCH(AW$9,$Q$9:$AB$9,0)),0)</f>
        <v>0</v>
      </c>
      <c r="AX22" s="415">
        <f>IF(AX$9&gt;month_of_report,0,SUMIFS(TB_Balance_02,Cards_Selection,$AJ22,TB_Entity,$AX$10))</f>
        <v>0</v>
      </c>
      <c r="AY22" s="415">
        <f>IF(AY$9&gt;month_of_report,0,SUMIFS(TB_Balance_02,Cards_Selection,$AJ22,TB_Entity,$AY$10))</f>
        <v>0</v>
      </c>
      <c r="AZ22" s="415">
        <f>IFERROR(INDEX($Q$13:$AB$68,MATCH($AJ22,$B$13:$B$68,0),MATCH(AZ$9,$Q$9:$AB$9,0)),0)</f>
        <v>0</v>
      </c>
      <c r="BA22" s="415">
        <f>IF(BA$9&gt;month_of_report,0,SUMIFS(TB_Balance_03,Cards_Selection,$AJ22,TB_Entity,$BA$10))</f>
        <v>0</v>
      </c>
      <c r="BB22" s="415">
        <f>IF(BB$9&gt;month_of_report,0,SUMIFS(TB_Balance_03,Cards_Selection,$AJ22,TB_Entity,$BB$10))</f>
        <v>0</v>
      </c>
      <c r="BC22" s="415">
        <f>IFERROR(INDEX($Q$13:$AB$68,MATCH($AJ22,$B$13:$B$68,0),MATCH(BC$9,$Q$9:$AB$9,0)),0)</f>
        <v>0</v>
      </c>
      <c r="BD22" s="415">
        <f>IF(BD$9&gt;month_of_report,0,SUMIFS(TB_Balance_04,Cards_Selection,$AJ22,TB_Entity,$BD$10))</f>
        <v>0</v>
      </c>
      <c r="BE22" s="415">
        <f>IF(BE$9&gt;month_of_report,0,SUMIFS(TB_Balance_04,Cards_Selection,$AJ22,TB_Entity,$BE$10))</f>
        <v>0</v>
      </c>
      <c r="BF22" s="415">
        <f>IFERROR(INDEX($Q$13:$AB$68,MATCH($AJ22,$B$13:$B$68,0),MATCH(BF$9,$Q$9:$AB$9,0)),0)</f>
        <v>0</v>
      </c>
      <c r="BG22" s="415">
        <f>IF(BG$9&gt;month_of_report,0,SUMIFS(TB_Balance_05,Cards_Selection,$AJ22,TB_Entity,$BG$10))</f>
        <v>0</v>
      </c>
      <c r="BH22" s="415">
        <f>IF(BH$9&gt;month_of_report,0,SUMIFS(TB_Balance_05,Cards_Selection,$AJ22,TB_Entity,$BH$10))</f>
        <v>0</v>
      </c>
      <c r="BI22" s="415">
        <f>IFERROR(INDEX($Q$13:$AB$68,MATCH($AJ22,$B$13:$B$68,0),MATCH(BI$9,$Q$9:$AB$9,0)),0)</f>
        <v>0</v>
      </c>
      <c r="BJ22" s="415">
        <f>IF(BJ$9&gt;month_of_report,0,SUMIFS(TB_Balance_06,Cards_Selection,$AJ22,TB_Entity,$BJ$10))</f>
        <v>0</v>
      </c>
      <c r="BK22" s="415">
        <f>IF(BK$9&gt;month_of_report,0,SUMIFS(TB_Balance_06,Cards_Selection,$AJ22,TB_Entity,$BK$10))</f>
        <v>0</v>
      </c>
      <c r="BL22" s="415">
        <f>IFERROR(INDEX($Q$13:$AB$68,MATCH($AJ22,$B$13:$B$68,0),MATCH(BL$9,$Q$9:$AB$9,0)),0)</f>
        <v>0</v>
      </c>
      <c r="BM22" s="415">
        <f>IF(BM$9&gt;month_of_report,0,SUMIFS(TB_Balance_07,Cards_Selection,$AJ22,TB_Entity,$BM$10))</f>
        <v>0</v>
      </c>
      <c r="BN22" s="415">
        <f>IF(BN$9&gt;month_of_report,0,SUMIFS(TB_Balance_07,Cards_Selection,$AJ22,TB_Entity,$BN$10))</f>
        <v>0</v>
      </c>
      <c r="BO22" s="415">
        <f>IFERROR(INDEX($Q$13:$AB$68,MATCH($AJ22,$B$13:$B$68,0),MATCH(BO$9,$Q$9:$AB$9,0)),0)</f>
        <v>0</v>
      </c>
      <c r="BP22" s="415">
        <f>IF(BP$9&gt;month_of_report,0,SUMIFS(TB_Balance_08,Cards_Selection,$AJ22,TB_Entity,$BP$10))</f>
        <v>0</v>
      </c>
      <c r="BQ22" s="415">
        <f>IF(BQ$9&gt;month_of_report,0,SUMIFS(TB_Balance_08,Cards_Selection,$AJ22,TB_Entity,$BQ$10))</f>
        <v>0</v>
      </c>
      <c r="BR22" s="415">
        <f>IFERROR(INDEX($Q$13:$AB$68,MATCH($AJ22,$B$13:$B$68,0),MATCH(BR$9,$Q$9:$AB$9,0)),0)</f>
        <v>0</v>
      </c>
      <c r="BS22" s="415">
        <f>IF(BS$9&gt;month_of_report,0,SUMIFS(TB_Balance_09,Cards_Selection,$AJ22,TB_Entity,$BS$10))</f>
        <v>0</v>
      </c>
      <c r="BT22" s="415">
        <f>IF(BT$9&gt;month_of_report,0,SUMIFS(TB_Balance_09,Cards_Selection,$AJ22,TB_Entity,$BT$10))</f>
        <v>0</v>
      </c>
      <c r="BU22" s="415">
        <f>IFERROR(INDEX($Q$13:$AB$68,MATCH($AJ22,$B$13:$B$68,0),MATCH(BU$9,$Q$9:$AB$9,0)),0)</f>
        <v>0</v>
      </c>
      <c r="BV22" s="415">
        <f>IF(BV$9&gt;month_of_report,0,SUMIFS(TB_Balance_10,Cards_Selection,$AJ22,TB_Entity,$BV$10))</f>
        <v>0</v>
      </c>
      <c r="BW22" s="415">
        <f>IF(BW$9&gt;month_of_report,0,SUMIFS(TB_Balance_10,Cards_Selection,$AJ22,TB_Entity,$BW$10))</f>
        <v>0</v>
      </c>
      <c r="BX22" s="415">
        <f>IFERROR(INDEX($Q$13:$AB$68,MATCH($AJ22,$B$13:$B$68,0),MATCH(BX$9,$Q$9:$AB$9,0)),0)</f>
        <v>0</v>
      </c>
      <c r="BY22" s="415">
        <f>IF(BY$9&gt;month_of_report,0,SUMIFS(TB_Balance_11,Cards_Selection,$AJ22,TB_Entity,$BY$10))</f>
        <v>0</v>
      </c>
      <c r="BZ22" s="415">
        <f>IF(BZ$9&gt;month_of_report,0,SUMIFS(TB_Balance_11,Cards_Selection,$AJ22,TB_Entity,$BZ$10))</f>
        <v>0</v>
      </c>
      <c r="CA22" s="415">
        <f>IFERROR(INDEX($Q$13:$AB$68,MATCH($AJ22,$B$13:$B$68,0),MATCH(CA$9,$Q$9:$AB$9,0)),0)</f>
        <v>0</v>
      </c>
      <c r="CB22" s="415">
        <f>IF(CB$9&gt;month_of_report,0,SUMIFS(TB_Balance_12,Cards_Selection,$AJ22,TB_Entity,$CB$10))</f>
        <v>18799.009999999998</v>
      </c>
      <c r="CC22" s="415">
        <f>IF(CC$9&gt;month_of_report,0,SUMIFS(TB_Balance_12,Cards_Selection,$AJ22,TB_Entity,$CC$10))</f>
        <v>0</v>
      </c>
      <c r="CD22" s="436">
        <f>IFERROR(INDEX($Q$13:$AB$68,MATCH($AJ22,$B$13:$B$68,0),MATCH(CD$9,$Q$9:$AB$9,0)),0)</f>
        <v>18799.009999999998</v>
      </c>
      <c r="CK22" s="734"/>
    </row>
    <row r="23" spans="1:89" ht="15" x14ac:dyDescent="0.25">
      <c r="A23" s="79"/>
      <c r="B23" s="671">
        <v>3909</v>
      </c>
      <c r="C23" s="79"/>
      <c r="D23" s="104"/>
      <c r="E23" s="79"/>
      <c r="F23" s="74" t="s">
        <v>663</v>
      </c>
      <c r="G23" s="79"/>
      <c r="H23" s="79"/>
      <c r="I23" s="79"/>
      <c r="J23" s="94">
        <f t="shared" si="73"/>
        <v>7305.92</v>
      </c>
      <c r="K23" s="94">
        <f>IFERROR(INDEX(BBS!$J$12:$U$67,MATCH($B23,BBS!$B$12:$B$67,0),MATCH($J$9,BBS!$J$9:$U$9,0)),0)</f>
        <v>0</v>
      </c>
      <c r="L23" s="78">
        <f>J23-K23</f>
        <v>7305.92</v>
      </c>
      <c r="M23" s="74"/>
      <c r="N23" s="79"/>
      <c r="O23" s="104"/>
      <c r="P23" s="95">
        <v>0</v>
      </c>
      <c r="Q23" s="94">
        <f>IF(Q$9&lt;=month_of_report,SUMIFS(TB_Balance_01,Cards_Selection,$B23),0)</f>
        <v>0</v>
      </c>
      <c r="R23" s="94">
        <f>IF(R$9&lt;=month_of_report,SUMIFS(TB_Balance_02,Cards_Selection,$B23),0)</f>
        <v>0</v>
      </c>
      <c r="S23" s="94">
        <f>IF(S$9&lt;=month_of_report,SUMIFS(TB_Balance_03,Cards_Selection,$B23),0)</f>
        <v>0</v>
      </c>
      <c r="T23" s="94">
        <f>IF(T$9&lt;=month_of_report,SUMIFS(TB_Balance_04,Cards_Selection,$B23),0)</f>
        <v>0</v>
      </c>
      <c r="U23" s="94">
        <f>IF(U$9&lt;=month_of_report,SUMIFS(TB_Balance_05,Cards_Selection,$B23),0)</f>
        <v>0</v>
      </c>
      <c r="V23" s="94">
        <f>IF(V$9&lt;=month_of_report,SUMIFS(TB_Balance_06,Cards_Selection,$B23),0)</f>
        <v>0</v>
      </c>
      <c r="W23" s="94">
        <f>IF(W$9&lt;=month_of_report,SUMIFS(TB_Balance_07,Cards_Selection,$B23),0)</f>
        <v>0</v>
      </c>
      <c r="X23" s="94">
        <f>IF(X$9&lt;=month_of_report,SUMIFS(TB_Balance_08,Cards_Selection,$B23),0)</f>
        <v>0</v>
      </c>
      <c r="Y23" s="818">
        <f>IF(Y$9&lt;=month_of_report,SUMIFS(TB_Balance_09,Cards_Selection,$B23),0)</f>
        <v>0</v>
      </c>
      <c r="Z23" s="94">
        <f>IF(Z$9&lt;=month_of_report,SUMIFS(TB_Balance_10,Cards_Selection,$B23),0)</f>
        <v>0</v>
      </c>
      <c r="AA23" s="94">
        <f>IF(AA$9&lt;=month_of_report,SUMIFS(TB_Balance_11,Cards_Selection,$B23),0)</f>
        <v>0</v>
      </c>
      <c r="AB23" s="818">
        <f>IF(AB$9&lt;=month_of_report,SUMIFS(TB_Balance_12,Cards_Selection,$B23),0)</f>
        <v>7305.92</v>
      </c>
      <c r="AC23" s="74"/>
      <c r="AD23" s="79"/>
      <c r="AE23" s="104"/>
      <c r="AF23" s="94">
        <f t="shared" si="74"/>
        <v>7305.92</v>
      </c>
      <c r="AG23" s="94">
        <f>SUMIFS(TB_Balance_12_Nis,Cards_Selection,$AJ23)</f>
        <v>23451.279999999999</v>
      </c>
      <c r="AH23" s="74"/>
      <c r="AI23" s="734"/>
      <c r="AJ23" s="73">
        <f t="shared" si="75"/>
        <v>3909</v>
      </c>
      <c r="AL23" s="104"/>
      <c r="AM23" s="79"/>
      <c r="AN23" s="74" t="s">
        <v>663</v>
      </c>
      <c r="AO23" s="79"/>
      <c r="AP23" s="79"/>
      <c r="AQ23" s="420"/>
      <c r="AR23" s="412"/>
      <c r="AS23" s="413"/>
      <c r="AT23" s="414">
        <f>IFERROR(SUMIF(Cards_Selection,$AJ23,generic_month),0)</f>
        <v>0</v>
      </c>
      <c r="AU23" s="415">
        <f>IF(AU$9&gt;month_of_report,0,SUMIFS(TB_Balance_01,Cards_Selection,$AJ23,TB_Entity,$AU$10))</f>
        <v>0</v>
      </c>
      <c r="AV23" s="415">
        <f>IF(AV$9&gt;month_of_report,0,SUMIFS(TB_Balance_01,Cards_Selection,$AJ23,TB_Entity,$AV$10))</f>
        <v>0</v>
      </c>
      <c r="AW23" s="415">
        <f>IFERROR(INDEX($Q$13:$AB$68,MATCH($AJ23,$B$13:$B$68,0),MATCH(AW$9,$Q$9:$AB$9,0)),0)</f>
        <v>0</v>
      </c>
      <c r="AX23" s="415">
        <f>IF(AX$9&gt;month_of_report,0,SUMIFS(TB_Balance_02,Cards_Selection,$AJ23,TB_Entity,$AX$10))</f>
        <v>0</v>
      </c>
      <c r="AY23" s="415">
        <f>IF(AY$9&gt;month_of_report,0,SUMIFS(TB_Balance_02,Cards_Selection,$AJ23,TB_Entity,$AY$10))</f>
        <v>0</v>
      </c>
      <c r="AZ23" s="415">
        <f>IFERROR(INDEX($Q$13:$AB$68,MATCH($AJ23,$B$13:$B$68,0),MATCH(AZ$9,$Q$9:$AB$9,0)),0)</f>
        <v>0</v>
      </c>
      <c r="BA23" s="415">
        <f>IF(BA$9&gt;month_of_report,0,SUMIFS(TB_Balance_03,Cards_Selection,$AJ23,TB_Entity,$BA$10))</f>
        <v>0</v>
      </c>
      <c r="BB23" s="415">
        <f>IF(BB$9&gt;month_of_report,0,SUMIFS(TB_Balance_03,Cards_Selection,$AJ23,TB_Entity,$BB$10))</f>
        <v>0</v>
      </c>
      <c r="BC23" s="415">
        <f>IFERROR(INDEX($Q$13:$AB$68,MATCH($AJ23,$B$13:$B$68,0),MATCH(BC$9,$Q$9:$AB$9,0)),0)</f>
        <v>0</v>
      </c>
      <c r="BD23" s="415">
        <f>IF(BD$9&gt;month_of_report,0,SUMIFS(TB_Balance_04,Cards_Selection,$AJ23,TB_Entity,$BD$10))</f>
        <v>0</v>
      </c>
      <c r="BE23" s="415">
        <f>IF(BE$9&gt;month_of_report,0,SUMIFS(TB_Balance_04,Cards_Selection,$AJ23,TB_Entity,$BE$10))</f>
        <v>0</v>
      </c>
      <c r="BF23" s="415">
        <f>IFERROR(INDEX($Q$13:$AB$68,MATCH($AJ23,$B$13:$B$68,0),MATCH(BF$9,$Q$9:$AB$9,0)),0)</f>
        <v>0</v>
      </c>
      <c r="BG23" s="415">
        <f>IF(BG$9&gt;month_of_report,0,SUMIFS(TB_Balance_05,Cards_Selection,$AJ23,TB_Entity,$BG$10))</f>
        <v>0</v>
      </c>
      <c r="BH23" s="415">
        <f>IF(BH$9&gt;month_of_report,0,SUMIFS(TB_Balance_05,Cards_Selection,$AJ23,TB_Entity,$BH$10))</f>
        <v>0</v>
      </c>
      <c r="BI23" s="415">
        <f>IFERROR(INDEX($Q$13:$AB$68,MATCH($AJ23,$B$13:$B$68,0),MATCH(BI$9,$Q$9:$AB$9,0)),0)</f>
        <v>0</v>
      </c>
      <c r="BJ23" s="415">
        <f>IF(BJ$9&gt;month_of_report,0,SUMIFS(TB_Balance_06,Cards_Selection,$AJ23,TB_Entity,$BJ$10))</f>
        <v>0</v>
      </c>
      <c r="BK23" s="415">
        <f>IF(BK$9&gt;month_of_report,0,SUMIFS(TB_Balance_06,Cards_Selection,$AJ23,TB_Entity,$BK$10))</f>
        <v>0</v>
      </c>
      <c r="BL23" s="415">
        <f>IFERROR(INDEX($Q$13:$AB$68,MATCH($AJ23,$B$13:$B$68,0),MATCH(BL$9,$Q$9:$AB$9,0)),0)</f>
        <v>0</v>
      </c>
      <c r="BM23" s="415">
        <f>IF(BM$9&gt;month_of_report,0,SUMIFS(TB_Balance_07,Cards_Selection,$AJ23,TB_Entity,$BM$10))</f>
        <v>0</v>
      </c>
      <c r="BN23" s="415">
        <f>IF(BN$9&gt;month_of_report,0,SUMIFS(TB_Balance_07,Cards_Selection,$AJ23,TB_Entity,$BN$10))</f>
        <v>0</v>
      </c>
      <c r="BO23" s="415">
        <f>IFERROR(INDEX($Q$13:$AB$68,MATCH($AJ23,$B$13:$B$68,0),MATCH(BO$9,$Q$9:$AB$9,0)),0)</f>
        <v>0</v>
      </c>
      <c r="BP23" s="415">
        <f>IF(BP$9&gt;month_of_report,0,SUMIFS(TB_Balance_08,Cards_Selection,$AJ23,TB_Entity,$BP$10))</f>
        <v>0</v>
      </c>
      <c r="BQ23" s="415">
        <f>IF(BQ$9&gt;month_of_report,0,SUMIFS(TB_Balance_08,Cards_Selection,$AJ23,TB_Entity,$BQ$10))</f>
        <v>0</v>
      </c>
      <c r="BR23" s="415">
        <f>IFERROR(INDEX($Q$13:$AB$68,MATCH($AJ23,$B$13:$B$68,0),MATCH(BR$9,$Q$9:$AB$9,0)),0)</f>
        <v>0</v>
      </c>
      <c r="BS23" s="415">
        <f>IF(BS$9&gt;month_of_report,0,SUMIFS(TB_Balance_09,Cards_Selection,$AJ23,TB_Entity,$BS$10))</f>
        <v>0</v>
      </c>
      <c r="BT23" s="415">
        <f>IF(BT$9&gt;month_of_report,0,SUMIFS(TB_Balance_09,Cards_Selection,$AJ23,TB_Entity,$BT$10))</f>
        <v>0</v>
      </c>
      <c r="BU23" s="415">
        <f>IFERROR(INDEX($Q$13:$AB$68,MATCH($AJ23,$B$13:$B$68,0),MATCH(BU$9,$Q$9:$AB$9,0)),0)</f>
        <v>0</v>
      </c>
      <c r="BV23" s="415">
        <f>IF(BV$9&gt;month_of_report,0,SUMIFS(TB_Balance_10,Cards_Selection,$AJ23,TB_Entity,$BV$10))</f>
        <v>0</v>
      </c>
      <c r="BW23" s="415">
        <f>IF(BW$9&gt;month_of_report,0,SUMIFS(TB_Balance_10,Cards_Selection,$AJ23,TB_Entity,$BW$10))</f>
        <v>0</v>
      </c>
      <c r="BX23" s="415">
        <f>IFERROR(INDEX($Q$13:$AB$68,MATCH($AJ23,$B$13:$B$68,0),MATCH(BX$9,$Q$9:$AB$9,0)),0)</f>
        <v>0</v>
      </c>
      <c r="BY23" s="415">
        <f>IF(BY$9&gt;month_of_report,0,SUMIFS(TB_Balance_11,Cards_Selection,$AJ23,TB_Entity,$BY$10))</f>
        <v>0</v>
      </c>
      <c r="BZ23" s="415">
        <f>IF(BZ$9&gt;month_of_report,0,SUMIFS(TB_Balance_11,Cards_Selection,$AJ23,TB_Entity,$BZ$10))</f>
        <v>0</v>
      </c>
      <c r="CA23" s="415">
        <f>IFERROR(INDEX($Q$13:$AB$68,MATCH($AJ23,$B$13:$B$68,0),MATCH(CA$9,$Q$9:$AB$9,0)),0)</f>
        <v>0</v>
      </c>
      <c r="CB23" s="415">
        <f>IF(CB$9&gt;month_of_report,0,SUMIFS(TB_Balance_12,Cards_Selection,$AJ23,TB_Entity,$CB$10))</f>
        <v>7305.92</v>
      </c>
      <c r="CC23" s="415">
        <f>IF(CC$9&gt;month_of_report,0,SUMIFS(TB_Balance_12,Cards_Selection,$AJ23,TB_Entity,$CC$10))</f>
        <v>0</v>
      </c>
      <c r="CD23" s="436">
        <f>IFERROR(INDEX($Q$13:$AB$68,MATCH($AJ23,$B$13:$B$68,0),MATCH(CD$9,$Q$9:$AB$9,0)),0)</f>
        <v>7305.92</v>
      </c>
      <c r="CK23" s="734"/>
    </row>
    <row r="24" spans="1:89" ht="15" x14ac:dyDescent="0.25">
      <c r="A24" s="79"/>
      <c r="B24" s="671">
        <v>3910</v>
      </c>
      <c r="C24" s="79"/>
      <c r="D24" s="104"/>
      <c r="E24" s="79"/>
      <c r="F24" s="74" t="s">
        <v>207</v>
      </c>
      <c r="G24" s="79"/>
      <c r="H24" s="79"/>
      <c r="I24" s="79"/>
      <c r="J24" s="94">
        <f t="shared" si="73"/>
        <v>0</v>
      </c>
      <c r="K24" s="94">
        <f>IFERROR(INDEX(BBS!$J$12:$U$67,MATCH($B24,BBS!$B$12:$B$67,0),MATCH($J$9,BBS!$J$9:$U$9,0)),0)</f>
        <v>0</v>
      </c>
      <c r="L24" s="78">
        <f>J24-K24</f>
        <v>0</v>
      </c>
      <c r="M24" s="74"/>
      <c r="N24" s="79"/>
      <c r="O24" s="104"/>
      <c r="P24" s="95">
        <v>0</v>
      </c>
      <c r="Q24" s="94">
        <f>IF(Q$9&lt;=month_of_report,SUMIFS(TB_Balance_01,Cards_Selection,$B24),0)</f>
        <v>0</v>
      </c>
      <c r="R24" s="94">
        <f>IF(R$9&lt;=month_of_report,SUMIFS(TB_Balance_02,Cards_Selection,$B24),0)</f>
        <v>0</v>
      </c>
      <c r="S24" s="94">
        <f>IF(S$9&lt;=month_of_report,SUMIFS(TB_Balance_03,Cards_Selection,$B24),0)</f>
        <v>0</v>
      </c>
      <c r="T24" s="94">
        <f>IF(T$9&lt;=month_of_report,SUMIFS(TB_Balance_04,Cards_Selection,$B24),0)</f>
        <v>0</v>
      </c>
      <c r="U24" s="94">
        <f>IF(U$9&lt;=month_of_report,SUMIFS(TB_Balance_05,Cards_Selection,$B24),0)</f>
        <v>0</v>
      </c>
      <c r="V24" s="94">
        <f>IF(V$9&lt;=month_of_report,SUMIFS(TB_Balance_06,Cards_Selection,$B24),0)</f>
        <v>0</v>
      </c>
      <c r="W24" s="94">
        <f>IF(W$9&lt;=month_of_report,SUMIFS(TB_Balance_07,Cards_Selection,$B24),0)</f>
        <v>0</v>
      </c>
      <c r="X24" s="94">
        <f>IF(X$9&lt;=month_of_report,SUMIFS(TB_Balance_08,Cards_Selection,$B24),0)</f>
        <v>0</v>
      </c>
      <c r="Y24" s="818">
        <f>IF(Y$9&lt;=month_of_report,SUMIFS(TB_Balance_09,Cards_Selection,$B24),0)</f>
        <v>0</v>
      </c>
      <c r="Z24" s="94">
        <f>IF(Z$9&lt;=month_of_report,SUMIFS(TB_Balance_10,Cards_Selection,$B24),0)</f>
        <v>0</v>
      </c>
      <c r="AA24" s="94">
        <f>IF(AA$9&lt;=month_of_report,SUMIFS(TB_Balance_11,Cards_Selection,$B24),0)</f>
        <v>0</v>
      </c>
      <c r="AB24" s="818">
        <f>IF(AB$9&lt;=month_of_report,SUMIFS(TB_Balance_12,Cards_Selection,$B24),0)</f>
        <v>0</v>
      </c>
      <c r="AC24" s="74"/>
      <c r="AD24" s="79"/>
      <c r="AE24" s="104"/>
      <c r="AF24" s="94">
        <f t="shared" si="74"/>
        <v>0</v>
      </c>
      <c r="AG24" s="94">
        <f>SUMIFS(TB_Balance_12_Nis,Cards_Selection,$AJ24)</f>
        <v>0</v>
      </c>
      <c r="AH24" s="74"/>
      <c r="AI24" s="734"/>
      <c r="AJ24" s="73">
        <f t="shared" si="75"/>
        <v>3910</v>
      </c>
      <c r="AL24" s="104"/>
      <c r="AM24" s="79"/>
      <c r="AN24" s="74" t="s">
        <v>207</v>
      </c>
      <c r="AO24" s="79"/>
      <c r="AP24" s="79"/>
      <c r="AQ24" s="420"/>
      <c r="AR24" s="412"/>
      <c r="AS24" s="413"/>
      <c r="AT24" s="414">
        <f>IFERROR(SUMIF(Cards_Selection,$AJ24,generic_month),0)</f>
        <v>0</v>
      </c>
      <c r="AU24" s="415">
        <f>IF(AU$9&gt;month_of_report,0,SUMIFS(TB_Balance_01,Cards_Selection,$AJ24,TB_Entity,$AU$10))</f>
        <v>0</v>
      </c>
      <c r="AV24" s="415">
        <f>IF(AV$9&gt;month_of_report,0,SUMIFS(TB_Balance_01,Cards_Selection,$AJ24,TB_Entity,$AV$10))</f>
        <v>0</v>
      </c>
      <c r="AW24" s="415">
        <f>IFERROR(INDEX($Q$13:$AB$68,MATCH($AJ24,$B$13:$B$68,0),MATCH(AW$9,$Q$9:$AB$9,0)),0)</f>
        <v>0</v>
      </c>
      <c r="AX24" s="415">
        <f>IF(AX$9&gt;month_of_report,0,SUMIFS(TB_Balance_02,Cards_Selection,$AJ24,TB_Entity,$AX$10))</f>
        <v>0</v>
      </c>
      <c r="AY24" s="415">
        <f>IF(AY$9&gt;month_of_report,0,SUMIFS(TB_Balance_02,Cards_Selection,$AJ24,TB_Entity,$AY$10))</f>
        <v>0</v>
      </c>
      <c r="AZ24" s="415">
        <f>IFERROR(INDEX($Q$13:$AB$68,MATCH($AJ24,$B$13:$B$68,0),MATCH(AZ$9,$Q$9:$AB$9,0)),0)</f>
        <v>0</v>
      </c>
      <c r="BA24" s="415">
        <f>IF(BA$9&gt;month_of_report,0,SUMIFS(TB_Balance_03,Cards_Selection,$AJ24,TB_Entity,$BA$10))</f>
        <v>0</v>
      </c>
      <c r="BB24" s="415">
        <f>IF(BB$9&gt;month_of_report,0,SUMIFS(TB_Balance_03,Cards_Selection,$AJ24,TB_Entity,$BB$10))</f>
        <v>0</v>
      </c>
      <c r="BC24" s="415">
        <f>IFERROR(INDEX($Q$13:$AB$68,MATCH($AJ24,$B$13:$B$68,0),MATCH(BC$9,$Q$9:$AB$9,0)),0)</f>
        <v>0</v>
      </c>
      <c r="BD24" s="415">
        <f>IF(BD$9&gt;month_of_report,0,SUMIFS(TB_Balance_04,Cards_Selection,$AJ24,TB_Entity,$BD$10))</f>
        <v>0</v>
      </c>
      <c r="BE24" s="415">
        <f>IF(BE$9&gt;month_of_report,0,SUMIFS(TB_Balance_04,Cards_Selection,$AJ24,TB_Entity,$BE$10))</f>
        <v>0</v>
      </c>
      <c r="BF24" s="415">
        <f>IFERROR(INDEX($Q$13:$AB$68,MATCH($AJ24,$B$13:$B$68,0),MATCH(BF$9,$Q$9:$AB$9,0)),0)</f>
        <v>0</v>
      </c>
      <c r="BG24" s="415">
        <f>IF(BG$9&gt;month_of_report,0,SUMIFS(TB_Balance_05,Cards_Selection,$AJ24,TB_Entity,$BG$10))</f>
        <v>0</v>
      </c>
      <c r="BH24" s="415">
        <f>IF(BH$9&gt;month_of_report,0,SUMIFS(TB_Balance_05,Cards_Selection,$AJ24,TB_Entity,$BH$10))</f>
        <v>0</v>
      </c>
      <c r="BI24" s="415">
        <f>IFERROR(INDEX($Q$13:$AB$68,MATCH($AJ24,$B$13:$B$68,0),MATCH(BI$9,$Q$9:$AB$9,0)),0)</f>
        <v>0</v>
      </c>
      <c r="BJ24" s="415">
        <f>IF(BJ$9&gt;month_of_report,0,SUMIFS(TB_Balance_06,Cards_Selection,$AJ24,TB_Entity,$BJ$10))</f>
        <v>0</v>
      </c>
      <c r="BK24" s="415">
        <f>IF(BK$9&gt;month_of_report,0,SUMIFS(TB_Balance_06,Cards_Selection,$AJ24,TB_Entity,$BK$10))</f>
        <v>0</v>
      </c>
      <c r="BL24" s="415">
        <f>IFERROR(INDEX($Q$13:$AB$68,MATCH($AJ24,$B$13:$B$68,0),MATCH(BL$9,$Q$9:$AB$9,0)),0)</f>
        <v>0</v>
      </c>
      <c r="BM24" s="415">
        <f>IF(BM$9&gt;month_of_report,0,SUMIFS(TB_Balance_07,Cards_Selection,$AJ24,TB_Entity,$BM$10))</f>
        <v>0</v>
      </c>
      <c r="BN24" s="415">
        <f>IF(BN$9&gt;month_of_report,0,SUMIFS(TB_Balance_07,Cards_Selection,$AJ24,TB_Entity,$BN$10))</f>
        <v>0</v>
      </c>
      <c r="BO24" s="415">
        <f>IFERROR(INDEX($Q$13:$AB$68,MATCH($AJ24,$B$13:$B$68,0),MATCH(BO$9,$Q$9:$AB$9,0)),0)</f>
        <v>0</v>
      </c>
      <c r="BP24" s="415">
        <f>IF(BP$9&gt;month_of_report,0,SUMIFS(TB_Balance_08,Cards_Selection,$AJ24,TB_Entity,$BP$10))</f>
        <v>0</v>
      </c>
      <c r="BQ24" s="415">
        <f>IF(BQ$9&gt;month_of_report,0,SUMIFS(TB_Balance_08,Cards_Selection,$AJ24,TB_Entity,$BQ$10))</f>
        <v>0</v>
      </c>
      <c r="BR24" s="415">
        <f>IFERROR(INDEX($Q$13:$AB$68,MATCH($AJ24,$B$13:$B$68,0),MATCH(BR$9,$Q$9:$AB$9,0)),0)</f>
        <v>0</v>
      </c>
      <c r="BS24" s="415">
        <f>IF(BS$9&gt;month_of_report,0,SUMIFS(TB_Balance_09,Cards_Selection,$AJ24,TB_Entity,$BS$10))</f>
        <v>0</v>
      </c>
      <c r="BT24" s="415">
        <f>IF(BT$9&gt;month_of_report,0,SUMIFS(TB_Balance_09,Cards_Selection,$AJ24,TB_Entity,$BT$10))</f>
        <v>0</v>
      </c>
      <c r="BU24" s="415">
        <f>IFERROR(INDEX($Q$13:$AB$68,MATCH($AJ24,$B$13:$B$68,0),MATCH(BU$9,$Q$9:$AB$9,0)),0)</f>
        <v>0</v>
      </c>
      <c r="BV24" s="415">
        <f>IF(BV$9&gt;month_of_report,0,SUMIFS(TB_Balance_10,Cards_Selection,$AJ24,TB_Entity,$BV$10))</f>
        <v>0</v>
      </c>
      <c r="BW24" s="415">
        <f>IF(BW$9&gt;month_of_report,0,SUMIFS(TB_Balance_10,Cards_Selection,$AJ24,TB_Entity,$BW$10))</f>
        <v>0</v>
      </c>
      <c r="BX24" s="415">
        <f>IFERROR(INDEX($Q$13:$AB$68,MATCH($AJ24,$B$13:$B$68,0),MATCH(BX$9,$Q$9:$AB$9,0)),0)</f>
        <v>0</v>
      </c>
      <c r="BY24" s="415">
        <f>IF(BY$9&gt;month_of_report,0,SUMIFS(TB_Balance_11,Cards_Selection,$AJ24,TB_Entity,$BY$10))</f>
        <v>0</v>
      </c>
      <c r="BZ24" s="415">
        <f>IF(BZ$9&gt;month_of_report,0,SUMIFS(TB_Balance_11,Cards_Selection,$AJ24,TB_Entity,$BZ$10))</f>
        <v>0</v>
      </c>
      <c r="CA24" s="415">
        <f>IFERROR(INDEX($Q$13:$AB$68,MATCH($AJ24,$B$13:$B$68,0),MATCH(CA$9,$Q$9:$AB$9,0)),0)</f>
        <v>0</v>
      </c>
      <c r="CB24" s="415">
        <f>IF(CB$9&gt;month_of_report,0,SUMIFS(TB_Balance_12,Cards_Selection,$AJ24,TB_Entity,$CB$10))</f>
        <v>0</v>
      </c>
      <c r="CC24" s="415">
        <f>IF(CC$9&gt;month_of_report,0,SUMIFS(TB_Balance_12,Cards_Selection,$AJ24,TB_Entity,$CC$10))</f>
        <v>0</v>
      </c>
      <c r="CD24" s="436">
        <f>IFERROR(INDEX($Q$13:$AB$68,MATCH($AJ24,$B$13:$B$68,0),MATCH(CD$9,$Q$9:$AB$9,0)),0)</f>
        <v>0</v>
      </c>
      <c r="CK24" s="734"/>
    </row>
    <row r="25" spans="1:89" ht="15.75" thickBot="1" x14ac:dyDescent="0.3">
      <c r="A25" s="79"/>
      <c r="B25" s="671">
        <v>3911</v>
      </c>
      <c r="C25" s="79"/>
      <c r="D25" s="104"/>
      <c r="E25" s="79"/>
      <c r="F25" s="74" t="s">
        <v>206</v>
      </c>
      <c r="G25" s="79"/>
      <c r="H25" s="79"/>
      <c r="I25" s="79"/>
      <c r="J25" s="94">
        <f t="shared" si="73"/>
        <v>-22922.679999999997</v>
      </c>
      <c r="K25" s="94">
        <f>IFERROR(INDEX(BBS!$J$12:$U$67,MATCH($B25,BBS!$B$12:$B$67,0),MATCH($J$9,BBS!$J$9:$U$9,0)),0)</f>
        <v>-27964.767932489449</v>
      </c>
      <c r="L25" s="78">
        <f>J25-K25</f>
        <v>5042.0879324894522</v>
      </c>
      <c r="M25" s="74"/>
      <c r="N25" s="79"/>
      <c r="O25" s="104"/>
      <c r="P25" s="95">
        <v>-1964.27</v>
      </c>
      <c r="Q25" s="94">
        <f>IF(Q$9&lt;=month_of_report,SUMIFS(TB_Balance_01,Cards_Selection,$B25),0)</f>
        <v>0</v>
      </c>
      <c r="R25" s="94">
        <f>IF(R$9&lt;=month_of_report,SUMIFS(TB_Balance_02,Cards_Selection,$B25),0)</f>
        <v>0</v>
      </c>
      <c r="S25" s="94">
        <f>IF(S$9&lt;=month_of_report,SUMIFS(TB_Balance_03,Cards_Selection,$B25),0)</f>
        <v>0</v>
      </c>
      <c r="T25" s="94">
        <f>IF(T$9&lt;=month_of_report,SUMIFS(TB_Balance_04,Cards_Selection,$B25),0)</f>
        <v>0</v>
      </c>
      <c r="U25" s="94">
        <f>IF(U$9&lt;=month_of_report,SUMIFS(TB_Balance_05,Cards_Selection,$B25),0)</f>
        <v>0</v>
      </c>
      <c r="V25" s="94">
        <f>IF(V$9&lt;=month_of_report,SUMIFS(TB_Balance_06,Cards_Selection,$B25),0)</f>
        <v>0</v>
      </c>
      <c r="W25" s="94">
        <f>IF(W$9&lt;=month_of_report,SUMIFS(TB_Balance_07,Cards_Selection,$B25),0)</f>
        <v>0</v>
      </c>
      <c r="X25" s="94">
        <f>IF(X$9&lt;=month_of_report,SUMIFS(TB_Balance_08,Cards_Selection,$B25),0)</f>
        <v>0</v>
      </c>
      <c r="Y25" s="818">
        <f>IF(Y$9&lt;=month_of_report,SUMIFS(TB_Balance_09,Cards_Selection,$B25),0)</f>
        <v>0</v>
      </c>
      <c r="Z25" s="94">
        <f>IF(Z$9&lt;=month_of_report,SUMIFS(TB_Balance_10,Cards_Selection,$B25),0)</f>
        <v>0</v>
      </c>
      <c r="AA25" s="94">
        <f>IF(AA$9&lt;=month_of_report,SUMIFS(TB_Balance_11,Cards_Selection,$B25),0)</f>
        <v>0</v>
      </c>
      <c r="AB25" s="818">
        <f>IF(AB$9&lt;=month_of_report,SUMIFS(TB_Balance_12,Cards_Selection,$B25),0)</f>
        <v>-22922.679999999997</v>
      </c>
      <c r="AC25" s="74"/>
      <c r="AD25" s="79"/>
      <c r="AE25" s="104"/>
      <c r="AF25" s="94">
        <f t="shared" si="74"/>
        <v>-22922.679999999997</v>
      </c>
      <c r="AG25" s="94">
        <f>SUMIFS(TB_Balance_12_Nis,Cards_Selection,$AJ25)</f>
        <v>-76013.890000000014</v>
      </c>
      <c r="AH25" s="74"/>
      <c r="AI25" s="734"/>
      <c r="AJ25" s="73">
        <f t="shared" si="75"/>
        <v>3911</v>
      </c>
      <c r="AL25" s="104"/>
      <c r="AM25" s="79"/>
      <c r="AN25" s="74" t="s">
        <v>206</v>
      </c>
      <c r="AO25" s="79"/>
      <c r="AP25" s="79"/>
      <c r="AQ25" s="420"/>
      <c r="AR25" s="412"/>
      <c r="AS25" s="413"/>
      <c r="AT25" s="414">
        <f>IFERROR(SUMIF(Cards_Selection,$AJ25,generic_month),0)</f>
        <v>0</v>
      </c>
      <c r="AU25" s="415">
        <f>IF(AU$9&gt;month_of_report,0,SUMIFS(TB_Balance_01,Cards_Selection,$AJ25,TB_Entity,$AU$10))</f>
        <v>0</v>
      </c>
      <c r="AV25" s="415">
        <f>IF(AV$9&gt;month_of_report,0,SUMIFS(TB_Balance_01,Cards_Selection,$AJ25,TB_Entity,$AV$10))</f>
        <v>0</v>
      </c>
      <c r="AW25" s="415">
        <f>IFERROR(INDEX($Q$13:$AB$68,MATCH($AJ25,$B$13:$B$68,0),MATCH(AW$9,$Q$9:$AB$9,0)),0)</f>
        <v>0</v>
      </c>
      <c r="AX25" s="415">
        <f>IF(AX$9&gt;month_of_report,0,SUMIFS(TB_Balance_02,Cards_Selection,$AJ25,TB_Entity,$AX$10))</f>
        <v>0</v>
      </c>
      <c r="AY25" s="415">
        <f>IF(AY$9&gt;month_of_report,0,SUMIFS(TB_Balance_02,Cards_Selection,$AJ25,TB_Entity,$AY$10))</f>
        <v>0</v>
      </c>
      <c r="AZ25" s="415">
        <f>IFERROR(INDEX($Q$13:$AB$68,MATCH($AJ25,$B$13:$B$68,0),MATCH(AZ$9,$Q$9:$AB$9,0)),0)</f>
        <v>0</v>
      </c>
      <c r="BA25" s="415">
        <f>IF(BA$9&gt;month_of_report,0,SUMIFS(TB_Balance_03,Cards_Selection,$AJ25,TB_Entity,$BA$10))</f>
        <v>0</v>
      </c>
      <c r="BB25" s="415">
        <f>IF(BB$9&gt;month_of_report,0,SUMIFS(TB_Balance_03,Cards_Selection,$AJ25,TB_Entity,$BB$10))</f>
        <v>0</v>
      </c>
      <c r="BC25" s="415">
        <f>IFERROR(INDEX($Q$13:$AB$68,MATCH($AJ25,$B$13:$B$68,0),MATCH(BC$9,$Q$9:$AB$9,0)),0)</f>
        <v>0</v>
      </c>
      <c r="BD25" s="415">
        <f>IF(BD$9&gt;month_of_report,0,SUMIFS(TB_Balance_04,Cards_Selection,$AJ25,TB_Entity,$BD$10))</f>
        <v>0</v>
      </c>
      <c r="BE25" s="415">
        <f>IF(BE$9&gt;month_of_report,0,SUMIFS(TB_Balance_04,Cards_Selection,$AJ25,TB_Entity,$BE$10))</f>
        <v>0</v>
      </c>
      <c r="BF25" s="415">
        <f>IFERROR(INDEX($Q$13:$AB$68,MATCH($AJ25,$B$13:$B$68,0),MATCH(BF$9,$Q$9:$AB$9,0)),0)</f>
        <v>0</v>
      </c>
      <c r="BG25" s="415">
        <f>IF(BG$9&gt;month_of_report,0,SUMIFS(TB_Balance_05,Cards_Selection,$AJ25,TB_Entity,$BG$10))</f>
        <v>0</v>
      </c>
      <c r="BH25" s="415">
        <f>IF(BH$9&gt;month_of_report,0,SUMIFS(TB_Balance_05,Cards_Selection,$AJ25,TB_Entity,$BH$10))</f>
        <v>0</v>
      </c>
      <c r="BI25" s="415">
        <f>IFERROR(INDEX($Q$13:$AB$68,MATCH($AJ25,$B$13:$B$68,0),MATCH(BI$9,$Q$9:$AB$9,0)),0)</f>
        <v>0</v>
      </c>
      <c r="BJ25" s="415">
        <f>IF(BJ$9&gt;month_of_report,0,SUMIFS(TB_Balance_06,Cards_Selection,$AJ25,TB_Entity,$BJ$10))</f>
        <v>0</v>
      </c>
      <c r="BK25" s="415">
        <f>IF(BK$9&gt;month_of_report,0,SUMIFS(TB_Balance_06,Cards_Selection,$AJ25,TB_Entity,$BK$10))</f>
        <v>0</v>
      </c>
      <c r="BL25" s="415">
        <f>IFERROR(INDEX($Q$13:$AB$68,MATCH($AJ25,$B$13:$B$68,0),MATCH(BL$9,$Q$9:$AB$9,0)),0)</f>
        <v>0</v>
      </c>
      <c r="BM25" s="415">
        <f>IF(BM$9&gt;month_of_report,0,SUMIFS(TB_Balance_07,Cards_Selection,$AJ25,TB_Entity,$BM$10))</f>
        <v>0</v>
      </c>
      <c r="BN25" s="415">
        <f>IF(BN$9&gt;month_of_report,0,SUMIFS(TB_Balance_07,Cards_Selection,$AJ25,TB_Entity,$BN$10))</f>
        <v>0</v>
      </c>
      <c r="BO25" s="415">
        <f>IFERROR(INDEX($Q$13:$AB$68,MATCH($AJ25,$B$13:$B$68,0),MATCH(BO$9,$Q$9:$AB$9,0)),0)</f>
        <v>0</v>
      </c>
      <c r="BP25" s="415">
        <f>IF(BP$9&gt;month_of_report,0,SUMIFS(TB_Balance_08,Cards_Selection,$AJ25,TB_Entity,$BP$10))</f>
        <v>0</v>
      </c>
      <c r="BQ25" s="415">
        <f>IF(BQ$9&gt;month_of_report,0,SUMIFS(TB_Balance_08,Cards_Selection,$AJ25,TB_Entity,$BQ$10))</f>
        <v>0</v>
      </c>
      <c r="BR25" s="415">
        <f>IFERROR(INDEX($Q$13:$AB$68,MATCH($AJ25,$B$13:$B$68,0),MATCH(BR$9,$Q$9:$AB$9,0)),0)</f>
        <v>0</v>
      </c>
      <c r="BS25" s="415">
        <f>IF(BS$9&gt;month_of_report,0,SUMIFS(TB_Balance_09,Cards_Selection,$AJ25,TB_Entity,$BS$10))</f>
        <v>0</v>
      </c>
      <c r="BT25" s="415">
        <f>IF(BT$9&gt;month_of_report,0,SUMIFS(TB_Balance_09,Cards_Selection,$AJ25,TB_Entity,$BT$10))</f>
        <v>0</v>
      </c>
      <c r="BU25" s="415">
        <f>IFERROR(INDEX($Q$13:$AB$68,MATCH($AJ25,$B$13:$B$68,0),MATCH(BU$9,$Q$9:$AB$9,0)),0)</f>
        <v>0</v>
      </c>
      <c r="BV25" s="415">
        <f>IF(BV$9&gt;month_of_report,0,SUMIFS(TB_Balance_10,Cards_Selection,$AJ25,TB_Entity,$BV$10))</f>
        <v>0</v>
      </c>
      <c r="BW25" s="415">
        <f>IF(BW$9&gt;month_of_report,0,SUMIFS(TB_Balance_10,Cards_Selection,$AJ25,TB_Entity,$BW$10))</f>
        <v>0</v>
      </c>
      <c r="BX25" s="415">
        <f>IFERROR(INDEX($Q$13:$AB$68,MATCH($AJ25,$B$13:$B$68,0),MATCH(BX$9,$Q$9:$AB$9,0)),0)</f>
        <v>0</v>
      </c>
      <c r="BY25" s="415">
        <f>IF(BY$9&gt;month_of_report,0,SUMIFS(TB_Balance_11,Cards_Selection,$AJ25,TB_Entity,$BY$10))</f>
        <v>0</v>
      </c>
      <c r="BZ25" s="415">
        <f>IF(BZ$9&gt;month_of_report,0,SUMIFS(TB_Balance_11,Cards_Selection,$AJ25,TB_Entity,$BZ$10))</f>
        <v>0</v>
      </c>
      <c r="CA25" s="415">
        <f>IFERROR(INDEX($Q$13:$AB$68,MATCH($AJ25,$B$13:$B$68,0),MATCH(CA$9,$Q$9:$AB$9,0)),0)</f>
        <v>0</v>
      </c>
      <c r="CB25" s="415">
        <f>IF(CB$9&gt;month_of_report,0,SUMIFS(TB_Balance_12,Cards_Selection,$AJ25,TB_Entity,$CB$10))</f>
        <v>-22922.679999999997</v>
      </c>
      <c r="CC25" s="415">
        <f>IF(CC$9&gt;month_of_report,0,SUMIFS(TB_Balance_12,Cards_Selection,$AJ25,TB_Entity,$CC$10))</f>
        <v>0</v>
      </c>
      <c r="CD25" s="436">
        <f>IFERROR(INDEX($Q$13:$AB$68,MATCH($AJ25,$B$13:$B$68,0),MATCH(CD$9,$Q$9:$AB$9,0)),0)</f>
        <v>-22922.679999999997</v>
      </c>
      <c r="CK25" s="734"/>
    </row>
    <row r="26" spans="1:89" ht="15" x14ac:dyDescent="0.25">
      <c r="A26" s="79"/>
      <c r="B26" s="667"/>
      <c r="C26" s="79"/>
      <c r="D26" s="104"/>
      <c r="E26" s="110" t="s">
        <v>394</v>
      </c>
      <c r="F26" s="79"/>
      <c r="G26" s="79"/>
      <c r="H26" s="79"/>
      <c r="I26" s="79"/>
      <c r="J26" s="76">
        <f>SUM(J21:J25)</f>
        <v>83603.31</v>
      </c>
      <c r="K26" s="76">
        <f>SUM(K21:K25)</f>
        <v>78832.700421940914</v>
      </c>
      <c r="L26" s="76">
        <f>SUM(L21:L25)</f>
        <v>4770.6095780590786</v>
      </c>
      <c r="M26" s="74"/>
      <c r="N26" s="79"/>
      <c r="O26" s="104"/>
      <c r="P26" s="76">
        <f t="shared" ref="P26:AB26" si="76">SUM(P21:P25)</f>
        <v>44023.58</v>
      </c>
      <c r="Q26" s="76">
        <f t="shared" si="76"/>
        <v>0</v>
      </c>
      <c r="R26" s="76">
        <f t="shared" si="76"/>
        <v>0</v>
      </c>
      <c r="S26" s="76">
        <f t="shared" si="76"/>
        <v>0</v>
      </c>
      <c r="T26" s="76">
        <f t="shared" si="76"/>
        <v>0</v>
      </c>
      <c r="U26" s="76">
        <f t="shared" si="76"/>
        <v>0</v>
      </c>
      <c r="V26" s="76">
        <f t="shared" si="76"/>
        <v>0</v>
      </c>
      <c r="W26" s="76">
        <f t="shared" si="76"/>
        <v>0</v>
      </c>
      <c r="X26" s="76">
        <f t="shared" si="76"/>
        <v>0</v>
      </c>
      <c r="Y26" s="841">
        <f t="shared" si="76"/>
        <v>0</v>
      </c>
      <c r="Z26" s="76">
        <f t="shared" si="76"/>
        <v>0</v>
      </c>
      <c r="AA26" s="76">
        <f t="shared" si="76"/>
        <v>0</v>
      </c>
      <c r="AB26" s="841">
        <f t="shared" si="76"/>
        <v>83603.31</v>
      </c>
      <c r="AC26" s="74"/>
      <c r="AD26" s="79"/>
      <c r="AE26" s="104"/>
      <c r="AF26" s="76">
        <f>AB26</f>
        <v>83603.31</v>
      </c>
      <c r="AG26" s="76">
        <f>SUM(AG21:AG25)</f>
        <v>272535.30000000005</v>
      </c>
      <c r="AH26" s="74"/>
      <c r="AI26" s="734"/>
      <c r="AJ26" s="73"/>
      <c r="AL26" s="104"/>
      <c r="AM26" s="79"/>
      <c r="AN26" s="79"/>
      <c r="AO26" s="79"/>
      <c r="AP26" s="79"/>
      <c r="AQ26" s="420"/>
      <c r="AR26" s="412"/>
      <c r="AS26" s="413"/>
      <c r="AT26" s="418">
        <f t="shared" ref="AT26:CD26" si="77">SUM(AT21:AT25)</f>
        <v>0</v>
      </c>
      <c r="AU26" s="418">
        <f t="shared" si="77"/>
        <v>0</v>
      </c>
      <c r="AV26" s="418">
        <f t="shared" si="77"/>
        <v>0</v>
      </c>
      <c r="AW26" s="418">
        <f t="shared" si="77"/>
        <v>0</v>
      </c>
      <c r="AX26" s="418">
        <f t="shared" si="77"/>
        <v>0</v>
      </c>
      <c r="AY26" s="418">
        <f t="shared" si="77"/>
        <v>0</v>
      </c>
      <c r="AZ26" s="418">
        <f t="shared" si="77"/>
        <v>0</v>
      </c>
      <c r="BA26" s="418">
        <f t="shared" si="77"/>
        <v>0</v>
      </c>
      <c r="BB26" s="418">
        <f t="shared" si="77"/>
        <v>0</v>
      </c>
      <c r="BC26" s="418">
        <f t="shared" si="77"/>
        <v>0</v>
      </c>
      <c r="BD26" s="418">
        <f t="shared" si="77"/>
        <v>0</v>
      </c>
      <c r="BE26" s="418">
        <f t="shared" si="77"/>
        <v>0</v>
      </c>
      <c r="BF26" s="418">
        <f t="shared" si="77"/>
        <v>0</v>
      </c>
      <c r="BG26" s="418">
        <f t="shared" si="77"/>
        <v>0</v>
      </c>
      <c r="BH26" s="418">
        <f t="shared" si="77"/>
        <v>0</v>
      </c>
      <c r="BI26" s="418">
        <f t="shared" si="77"/>
        <v>0</v>
      </c>
      <c r="BJ26" s="418">
        <f t="shared" si="77"/>
        <v>0</v>
      </c>
      <c r="BK26" s="418">
        <f t="shared" si="77"/>
        <v>0</v>
      </c>
      <c r="BL26" s="418">
        <f t="shared" si="77"/>
        <v>0</v>
      </c>
      <c r="BM26" s="418">
        <f t="shared" si="77"/>
        <v>0</v>
      </c>
      <c r="BN26" s="418">
        <f t="shared" si="77"/>
        <v>0</v>
      </c>
      <c r="BO26" s="418">
        <f t="shared" si="77"/>
        <v>0</v>
      </c>
      <c r="BP26" s="418">
        <f t="shared" si="77"/>
        <v>0</v>
      </c>
      <c r="BQ26" s="418">
        <f t="shared" si="77"/>
        <v>0</v>
      </c>
      <c r="BR26" s="418">
        <f t="shared" si="77"/>
        <v>0</v>
      </c>
      <c r="BS26" s="418">
        <f t="shared" si="77"/>
        <v>0</v>
      </c>
      <c r="BT26" s="418">
        <f t="shared" si="77"/>
        <v>0</v>
      </c>
      <c r="BU26" s="418">
        <f t="shared" si="77"/>
        <v>0</v>
      </c>
      <c r="BV26" s="418">
        <f t="shared" si="77"/>
        <v>0</v>
      </c>
      <c r="BW26" s="418">
        <f t="shared" si="77"/>
        <v>0</v>
      </c>
      <c r="BX26" s="418">
        <f t="shared" si="77"/>
        <v>0</v>
      </c>
      <c r="BY26" s="418">
        <f t="shared" si="77"/>
        <v>0</v>
      </c>
      <c r="BZ26" s="418">
        <f t="shared" si="77"/>
        <v>0</v>
      </c>
      <c r="CA26" s="418">
        <f t="shared" si="77"/>
        <v>0</v>
      </c>
      <c r="CB26" s="418">
        <f t="shared" si="77"/>
        <v>83603.31</v>
      </c>
      <c r="CC26" s="418">
        <f t="shared" si="77"/>
        <v>0</v>
      </c>
      <c r="CD26" s="477">
        <f t="shared" si="77"/>
        <v>83603.31</v>
      </c>
      <c r="CK26" s="734"/>
    </row>
    <row r="27" spans="1:89" ht="15" hidden="1" x14ac:dyDescent="0.25">
      <c r="A27" s="79"/>
      <c r="B27" s="667"/>
      <c r="C27" s="79"/>
      <c r="D27" s="104"/>
      <c r="E27" s="110" t="s">
        <v>205</v>
      </c>
      <c r="F27" s="79"/>
      <c r="G27" s="79"/>
      <c r="H27" s="79"/>
      <c r="I27" s="79"/>
      <c r="J27" s="79"/>
      <c r="K27" s="79"/>
      <c r="L27" s="79"/>
      <c r="M27" s="74"/>
      <c r="N27" s="79"/>
      <c r="O27" s="104"/>
      <c r="P27" s="79"/>
      <c r="Q27" s="79"/>
      <c r="R27" s="79"/>
      <c r="S27" s="79"/>
      <c r="T27" s="79"/>
      <c r="U27" s="79"/>
      <c r="V27" s="79"/>
      <c r="W27" s="79"/>
      <c r="X27" s="79"/>
      <c r="Y27" s="835"/>
      <c r="Z27" s="79"/>
      <c r="AA27" s="79"/>
      <c r="AB27" s="835"/>
      <c r="AC27" s="74"/>
      <c r="AD27" s="79"/>
      <c r="AE27" s="104"/>
      <c r="AF27" s="79"/>
      <c r="AG27" s="79"/>
      <c r="AH27" s="74"/>
      <c r="AI27" s="734"/>
      <c r="AJ27" s="73"/>
      <c r="AL27" s="104"/>
      <c r="AM27" s="110" t="s">
        <v>205</v>
      </c>
      <c r="AN27" s="79"/>
      <c r="AO27" s="79"/>
      <c r="AP27" s="79"/>
      <c r="AQ27" s="420"/>
      <c r="AR27" s="412"/>
      <c r="AS27" s="413"/>
      <c r="AT27" s="419"/>
      <c r="AU27" s="419"/>
      <c r="AV27" s="419"/>
      <c r="AW27" s="419"/>
      <c r="AX27" s="419"/>
      <c r="AY27" s="419"/>
      <c r="AZ27" s="419"/>
      <c r="BA27" s="419"/>
      <c r="BB27" s="419"/>
      <c r="BC27" s="419"/>
      <c r="BD27" s="419"/>
      <c r="BE27" s="419"/>
      <c r="BF27" s="419"/>
      <c r="BG27" s="419"/>
      <c r="BH27" s="419"/>
      <c r="BI27" s="419"/>
      <c r="BJ27" s="419"/>
      <c r="BK27" s="419"/>
      <c r="BL27" s="419"/>
      <c r="BM27" s="419"/>
      <c r="BN27" s="419"/>
      <c r="BO27" s="419"/>
      <c r="BP27" s="419"/>
      <c r="BQ27" s="419"/>
      <c r="BR27" s="419"/>
      <c r="BS27" s="419"/>
      <c r="BT27" s="419"/>
      <c r="BU27" s="419"/>
      <c r="BV27" s="419"/>
      <c r="BW27" s="419"/>
      <c r="BX27" s="419"/>
      <c r="BY27" s="419"/>
      <c r="BZ27" s="419"/>
      <c r="CA27" s="419"/>
      <c r="CB27" s="419"/>
      <c r="CC27" s="419"/>
      <c r="CD27" s="437"/>
      <c r="CK27" s="734"/>
    </row>
    <row r="28" spans="1:89" ht="15" hidden="1" x14ac:dyDescent="0.25">
      <c r="A28" s="79"/>
      <c r="B28" s="671">
        <v>3912</v>
      </c>
      <c r="C28" s="79"/>
      <c r="D28" s="104"/>
      <c r="E28" s="79"/>
      <c r="F28" s="74" t="s">
        <v>204</v>
      </c>
      <c r="G28" s="79"/>
      <c r="H28" s="79"/>
      <c r="I28" s="79"/>
      <c r="J28" s="94">
        <f t="shared" ref="J28:J29" si="78">IFERROR(INDEX($Q28:$AB28,MATCH($J$9,$Q$9:$AB$9)),0)</f>
        <v>0</v>
      </c>
      <c r="K28" s="94">
        <f>IFERROR(INDEX(BBS!$J$12:$U$67,MATCH($B28,BBS!$B$12:$B$67,0),MATCH($J$9,BBS!$J$9:$U$9,0)),0)</f>
        <v>0</v>
      </c>
      <c r="L28" s="78">
        <f>J28-K28</f>
        <v>0</v>
      </c>
      <c r="M28" s="74"/>
      <c r="N28" s="79"/>
      <c r="O28" s="104"/>
      <c r="P28" s="95">
        <f>IFERROR(SUMIF(Cards_Selection,$B28,generic_month),0)</f>
        <v>0</v>
      </c>
      <c r="Q28" s="94">
        <f>IF(Q$9&lt;=month_of_report,SUMIFS(TB_Balance_01,Cards_Selection,$B28),0)</f>
        <v>0</v>
      </c>
      <c r="R28" s="94">
        <f>IF(R$9&lt;=month_of_report,SUMIFS(TB_Balance_02,Cards_Selection,$B28),0)</f>
        <v>0</v>
      </c>
      <c r="S28" s="94">
        <f>IF(S$9&lt;=month_of_report,SUMIFS(TB_Balance_03,Cards_Selection,$B28),0)</f>
        <v>0</v>
      </c>
      <c r="T28" s="94">
        <f>IF(T$9&lt;=month_of_report,SUMIFS(TB_Balance_04,Cards_Selection,$B28),0)</f>
        <v>0</v>
      </c>
      <c r="U28" s="94">
        <f>IF(U$9&lt;=month_of_report,SUMIFS(TB_Balance_05,Cards_Selection,$B28),0)</f>
        <v>0</v>
      </c>
      <c r="V28" s="94">
        <f>IF(V$9&lt;=month_of_report,SUMIFS(TB_Balance_06,Cards_Selection,$B28),0)</f>
        <v>0</v>
      </c>
      <c r="W28" s="94">
        <f>IF(W$9&lt;=month_of_report,SUMIFS(TB_Balance_07,Cards_Selection,$B28),0)</f>
        <v>0</v>
      </c>
      <c r="X28" s="94">
        <f>IF(X$9&lt;=month_of_report,SUMIFS(TB_Balance_08,Cards_Selection,$B28),0)</f>
        <v>0</v>
      </c>
      <c r="Y28" s="818">
        <f>IF(Y$9&lt;=month_of_report,SUMIFS(TB_Balance_09,Cards_Selection,$B28),0)</f>
        <v>0</v>
      </c>
      <c r="Z28" s="94">
        <f>IF(Z$9&lt;=month_of_report,SUMIFS(TB_Balance_10,Cards_Selection,$B28),0)</f>
        <v>0</v>
      </c>
      <c r="AA28" s="94">
        <f>IF(AA$9&lt;=month_of_report,SUMIFS(TB_Balance_11,Cards_Selection,$B28),0)</f>
        <v>0</v>
      </c>
      <c r="AB28" s="818">
        <f>IF(AB$9&lt;=month_of_report,SUMIFS(TB_Balance_12,Cards_Selection,$B28),0)</f>
        <v>0</v>
      </c>
      <c r="AC28" s="74"/>
      <c r="AD28" s="79"/>
      <c r="AE28" s="104"/>
      <c r="AF28" s="94">
        <f t="shared" ref="AF28:AF29" si="79">AB28</f>
        <v>0</v>
      </c>
      <c r="AG28" s="94">
        <f>SUMIFS(TB_Balance_12_Nis,Cards_Selection,$AJ28)</f>
        <v>0</v>
      </c>
      <c r="AH28" s="74"/>
      <c r="AI28" s="734"/>
      <c r="AJ28" s="73">
        <f t="shared" ref="AJ28:AJ29" si="80">IF(B28="","",B28)</f>
        <v>3912</v>
      </c>
      <c r="AL28" s="104"/>
      <c r="AM28" s="79"/>
      <c r="AN28" s="74" t="s">
        <v>204</v>
      </c>
      <c r="AO28" s="79"/>
      <c r="AP28" s="79"/>
      <c r="AQ28" s="420"/>
      <c r="AR28" s="412"/>
      <c r="AS28" s="413"/>
      <c r="AT28" s="414">
        <f>IFERROR(SUMIF(Cards_Selection,$AJ28,generic_month),0)</f>
        <v>0</v>
      </c>
      <c r="AU28" s="415">
        <f>IF(AU$9&gt;month_of_report,0,SUMIFS(TB_Balance_01,Cards_Selection,$AJ28,TB_Entity,$AU$10))</f>
        <v>0</v>
      </c>
      <c r="AV28" s="415">
        <f>IF(AV$9&gt;month_of_report,0,SUMIFS(TB_Balance_01,Cards_Selection,$AJ28,TB_Entity,$AV$10))</f>
        <v>0</v>
      </c>
      <c r="AW28" s="415">
        <f>IFERROR(INDEX($Q$13:$AB$68,MATCH($AJ28,$B$13:$B$68,0),MATCH(AW$9,$Q$9:$AB$9,0)),0)</f>
        <v>0</v>
      </c>
      <c r="AX28" s="415">
        <f>IF(AX$9&gt;month_of_report,0,SUMIFS(TB_Balance_02,Cards_Selection,$AJ28,TB_Entity,$AX$10))</f>
        <v>0</v>
      </c>
      <c r="AY28" s="415">
        <f>IF(AY$9&gt;month_of_report,0,SUMIFS(TB_Balance_02,Cards_Selection,$AJ28,TB_Entity,$AY$10))</f>
        <v>0</v>
      </c>
      <c r="AZ28" s="415">
        <f>IFERROR(INDEX($Q$13:$AB$68,MATCH($AJ28,$B$13:$B$68,0),MATCH(AZ$9,$Q$9:$AB$9,0)),0)</f>
        <v>0</v>
      </c>
      <c r="BA28" s="415">
        <f>IF(BA$9&gt;month_of_report,0,SUMIFS(TB_Balance_03,Cards_Selection,$AJ28,TB_Entity,$BA$10))</f>
        <v>0</v>
      </c>
      <c r="BB28" s="415">
        <f>IF(BB$9&gt;month_of_report,0,SUMIFS(TB_Balance_03,Cards_Selection,$AJ28,TB_Entity,$BB$10))</f>
        <v>0</v>
      </c>
      <c r="BC28" s="415">
        <f>IFERROR(INDEX($Q$13:$AB$68,MATCH($AJ28,$B$13:$B$68,0),MATCH(BC$9,$Q$9:$AB$9,0)),0)</f>
        <v>0</v>
      </c>
      <c r="BD28" s="415">
        <f>IF(BD$9&gt;month_of_report,0,SUMIFS(TB_Balance_04,Cards_Selection,$AJ28,TB_Entity,$BD$10))</f>
        <v>0</v>
      </c>
      <c r="BE28" s="415">
        <f>IF(BE$9&gt;month_of_report,0,SUMIFS(TB_Balance_04,Cards_Selection,$AJ28,TB_Entity,$BE$10))</f>
        <v>0</v>
      </c>
      <c r="BF28" s="415">
        <f>IFERROR(INDEX($Q$13:$AB$68,MATCH($AJ28,$B$13:$B$68,0),MATCH(BF$9,$Q$9:$AB$9,0)),0)</f>
        <v>0</v>
      </c>
      <c r="BG28" s="415">
        <f>IF(BG$9&gt;month_of_report,0,SUMIFS(TB_Balance_05,Cards_Selection,$AJ28,TB_Entity,$BG$10))</f>
        <v>0</v>
      </c>
      <c r="BH28" s="415">
        <f>IF(BH$9&gt;month_of_report,0,SUMIFS(TB_Balance_05,Cards_Selection,$AJ28,TB_Entity,$BH$10))</f>
        <v>0</v>
      </c>
      <c r="BI28" s="415">
        <f>IFERROR(INDEX($Q$13:$AB$68,MATCH($AJ28,$B$13:$B$68,0),MATCH(BI$9,$Q$9:$AB$9,0)),0)</f>
        <v>0</v>
      </c>
      <c r="BJ28" s="415">
        <f>IF(BJ$9&gt;month_of_report,0,SUMIFS(TB_Balance_06,Cards_Selection,$AJ28,TB_Entity,$BJ$10))</f>
        <v>0</v>
      </c>
      <c r="BK28" s="415">
        <f>IF(BK$9&gt;month_of_report,0,SUMIFS(TB_Balance_06,Cards_Selection,$AJ28,TB_Entity,$BK$10))</f>
        <v>0</v>
      </c>
      <c r="BL28" s="415">
        <f>IFERROR(INDEX($Q$13:$AB$68,MATCH($AJ28,$B$13:$B$68,0),MATCH(BL$9,$Q$9:$AB$9,0)),0)</f>
        <v>0</v>
      </c>
      <c r="BM28" s="415">
        <f>IF(BM$9&gt;month_of_report,0,SUMIFS(TB_Balance_07,Cards_Selection,$AJ28,TB_Entity,$BM$10))</f>
        <v>0</v>
      </c>
      <c r="BN28" s="415">
        <f>IF(BN$9&gt;month_of_report,0,SUMIFS(TB_Balance_07,Cards_Selection,$AJ28,TB_Entity,$BN$10))</f>
        <v>0</v>
      </c>
      <c r="BO28" s="415">
        <f>IFERROR(INDEX($Q$13:$AB$68,MATCH($AJ28,$B$13:$B$68,0),MATCH(BO$9,$Q$9:$AB$9,0)),0)</f>
        <v>0</v>
      </c>
      <c r="BP28" s="415">
        <f>IF(BP$9&gt;month_of_report,0,SUMIFS(TB_Balance_08,Cards_Selection,$AJ28,TB_Entity,$BP$10))</f>
        <v>0</v>
      </c>
      <c r="BQ28" s="415">
        <f>IF(BQ$9&gt;month_of_report,0,SUMIFS(TB_Balance_08,Cards_Selection,$AJ28,TB_Entity,$BQ$10))</f>
        <v>0</v>
      </c>
      <c r="BR28" s="415">
        <f>IFERROR(INDEX($Q$13:$AB$68,MATCH($AJ28,$B$13:$B$68,0),MATCH(BR$9,$Q$9:$AB$9,0)),0)</f>
        <v>0</v>
      </c>
      <c r="BS28" s="415">
        <f>IF(BS$9&gt;month_of_report,0,SUMIFS(TB_Balance_09,Cards_Selection,$AJ28,TB_Entity,$BS$10))</f>
        <v>0</v>
      </c>
      <c r="BT28" s="415">
        <f>IF(BT$9&gt;month_of_report,0,SUMIFS(TB_Balance_09,Cards_Selection,$AJ28,TB_Entity,$BT$10))</f>
        <v>0</v>
      </c>
      <c r="BU28" s="415">
        <f>IFERROR(INDEX($Q$13:$AB$68,MATCH($AJ28,$B$13:$B$68,0),MATCH(BU$9,$Q$9:$AB$9,0)),0)</f>
        <v>0</v>
      </c>
      <c r="BV28" s="415">
        <f>IF(BV$9&gt;month_of_report,0,SUMIFS(TB_Balance_10,Cards_Selection,$AJ28,TB_Entity,$BV$10))</f>
        <v>0</v>
      </c>
      <c r="BW28" s="415">
        <f>IF(BW$9&gt;month_of_report,0,SUMIFS(TB_Balance_10,Cards_Selection,$AJ28,TB_Entity,$BW$10))</f>
        <v>0</v>
      </c>
      <c r="BX28" s="415">
        <f>IFERROR(INDEX($Q$13:$AB$68,MATCH($AJ28,$B$13:$B$68,0),MATCH(BX$9,$Q$9:$AB$9,0)),0)</f>
        <v>0</v>
      </c>
      <c r="BY28" s="415">
        <f>IF(BY$9&gt;month_of_report,0,SUMIFS(TB_Balance_11,Cards_Selection,$AJ28,TB_Entity,$BY$10))</f>
        <v>0</v>
      </c>
      <c r="BZ28" s="415">
        <f>IF(BZ$9&gt;month_of_report,0,SUMIFS(TB_Balance_11,Cards_Selection,$AJ28,TB_Entity,$BZ$10))</f>
        <v>0</v>
      </c>
      <c r="CA28" s="415">
        <f>IFERROR(INDEX($Q$13:$AB$68,MATCH($AJ28,$B$13:$B$68,0),MATCH(CA$9,$Q$9:$AB$9,0)),0)</f>
        <v>0</v>
      </c>
      <c r="CB28" s="415">
        <f>IF(CB$9&gt;month_of_report,0,SUMIFS(TB_Balance_12,Cards_Selection,$AJ28,TB_Entity,$CB$10))</f>
        <v>0</v>
      </c>
      <c r="CC28" s="415">
        <f>IF(CC$9&gt;month_of_report,0,SUMIFS(TB_Balance_12,Cards_Selection,$AJ28,TB_Entity,$CC$10))</f>
        <v>0</v>
      </c>
      <c r="CD28" s="436">
        <f>IFERROR(INDEX($Q$13:$AB$68,MATCH($AJ28,$B$13:$B$68,0),MATCH(CD$9,$Q$9:$AB$9,0)),0)</f>
        <v>0</v>
      </c>
      <c r="CK28" s="734"/>
    </row>
    <row r="29" spans="1:89" ht="15.75" hidden="1" thickBot="1" x14ac:dyDescent="0.3">
      <c r="A29" s="79"/>
      <c r="B29" s="671">
        <v>3913</v>
      </c>
      <c r="C29" s="79"/>
      <c r="D29" s="104"/>
      <c r="E29" s="79"/>
      <c r="F29" s="74" t="s">
        <v>203</v>
      </c>
      <c r="G29" s="79"/>
      <c r="H29" s="79"/>
      <c r="I29" s="79"/>
      <c r="J29" s="94">
        <f t="shared" si="78"/>
        <v>0</v>
      </c>
      <c r="K29" s="94">
        <f>IFERROR(INDEX(BBS!$J$12:$U$67,MATCH($B29,BBS!$B$12:$B$67,0),MATCH($J$9,BBS!$J$9:$U$9,0)),0)</f>
        <v>0</v>
      </c>
      <c r="L29" s="78">
        <f>J29-K29</f>
        <v>0</v>
      </c>
      <c r="M29" s="74"/>
      <c r="N29" s="79"/>
      <c r="O29" s="104"/>
      <c r="P29" s="95">
        <f>IFERROR(SUMIF(Cards_Selection,$B29,generic_month),0)</f>
        <v>0</v>
      </c>
      <c r="Q29" s="94">
        <f>IF(Q$9&lt;=month_of_report,SUMIFS(TB_Balance_01,Cards_Selection,$B29),0)</f>
        <v>0</v>
      </c>
      <c r="R29" s="94">
        <f>IF(R$9&lt;=month_of_report,SUMIFS(TB_Balance_02,Cards_Selection,$B29),0)</f>
        <v>0</v>
      </c>
      <c r="S29" s="94">
        <f>IF(S$9&lt;=month_of_report,SUMIFS(TB_Balance_03,Cards_Selection,$B29),0)</f>
        <v>0</v>
      </c>
      <c r="T29" s="94">
        <f>IF(T$9&lt;=month_of_report,SUMIFS(TB_Balance_04,Cards_Selection,$B29),0)</f>
        <v>0</v>
      </c>
      <c r="U29" s="94">
        <f>IF(U$9&lt;=month_of_report,SUMIFS(TB_Balance_05,Cards_Selection,$B29),0)</f>
        <v>0</v>
      </c>
      <c r="V29" s="94">
        <f>IF(V$9&lt;=month_of_report,SUMIFS(TB_Balance_06,Cards_Selection,$B29),0)</f>
        <v>0</v>
      </c>
      <c r="W29" s="94">
        <f>IF(W$9&lt;=month_of_report,SUMIFS(TB_Balance_07,Cards_Selection,$B29),0)</f>
        <v>0</v>
      </c>
      <c r="X29" s="94">
        <f>IF(X$9&lt;=month_of_report,SUMIFS(TB_Balance_08,Cards_Selection,$B29),0)</f>
        <v>0</v>
      </c>
      <c r="Y29" s="818">
        <f>IF(Y$9&lt;=month_of_report,SUMIFS(TB_Balance_09,Cards_Selection,$B29),0)</f>
        <v>0</v>
      </c>
      <c r="Z29" s="94">
        <f>IF(Z$9&lt;=month_of_report,SUMIFS(TB_Balance_10,Cards_Selection,$B29),0)</f>
        <v>0</v>
      </c>
      <c r="AA29" s="94">
        <f>IF(AA$9&lt;=month_of_report,SUMIFS(TB_Balance_11,Cards_Selection,$B29),0)</f>
        <v>0</v>
      </c>
      <c r="AB29" s="818">
        <f>IF(AB$9&lt;=month_of_report,SUMIFS(TB_Balance_12,Cards_Selection,$B29),0)</f>
        <v>0</v>
      </c>
      <c r="AC29" s="74"/>
      <c r="AD29" s="79"/>
      <c r="AE29" s="104"/>
      <c r="AF29" s="94">
        <f t="shared" si="79"/>
        <v>0</v>
      </c>
      <c r="AG29" s="94">
        <f>SUMIFS(TB_Balance_12_Nis,Cards_Selection,$AJ29)</f>
        <v>0</v>
      </c>
      <c r="AH29" s="74"/>
      <c r="AI29" s="734"/>
      <c r="AJ29" s="73">
        <f t="shared" si="80"/>
        <v>3913</v>
      </c>
      <c r="AL29" s="104"/>
      <c r="AM29" s="79"/>
      <c r="AN29" s="74" t="s">
        <v>203</v>
      </c>
      <c r="AO29" s="79"/>
      <c r="AP29" s="79"/>
      <c r="AQ29" s="420"/>
      <c r="AR29" s="412"/>
      <c r="AS29" s="413"/>
      <c r="AT29" s="414">
        <f>IFERROR(SUMIF(Cards_Selection,$AJ29,generic_month),0)</f>
        <v>0</v>
      </c>
      <c r="AU29" s="415">
        <f>IF(AU$9&gt;month_of_report,0,SUMIFS(TB_Balance_01,Cards_Selection,$AJ29,TB_Entity,$AU$10))</f>
        <v>0</v>
      </c>
      <c r="AV29" s="415">
        <f>IF(AV$9&gt;month_of_report,0,SUMIFS(TB_Balance_01,Cards_Selection,$AJ29,TB_Entity,$AV$10))</f>
        <v>0</v>
      </c>
      <c r="AW29" s="415">
        <f>IFERROR(INDEX($Q$13:$AB$68,MATCH($AJ29,$B$13:$B$68,0),MATCH(AW$9,$Q$9:$AB$9,0)),0)</f>
        <v>0</v>
      </c>
      <c r="AX29" s="415">
        <f>IF(AX$9&gt;month_of_report,0,SUMIFS(TB_Balance_02,Cards_Selection,$AJ29,TB_Entity,$AX$10))</f>
        <v>0</v>
      </c>
      <c r="AY29" s="415">
        <f>IF(AY$9&gt;month_of_report,0,SUMIFS(TB_Balance_02,Cards_Selection,$AJ29,TB_Entity,$AY$10))</f>
        <v>0</v>
      </c>
      <c r="AZ29" s="415">
        <f>IFERROR(INDEX($Q$13:$AB$68,MATCH($AJ29,$B$13:$B$68,0),MATCH(AZ$9,$Q$9:$AB$9,0)),0)</f>
        <v>0</v>
      </c>
      <c r="BA29" s="415">
        <f>IF(BA$9&gt;month_of_report,0,SUMIFS(TB_Balance_03,Cards_Selection,$AJ29,TB_Entity,$BA$10))</f>
        <v>0</v>
      </c>
      <c r="BB29" s="415">
        <f>IF(BB$9&gt;month_of_report,0,SUMIFS(TB_Balance_03,Cards_Selection,$AJ29,TB_Entity,$BB$10))</f>
        <v>0</v>
      </c>
      <c r="BC29" s="415">
        <f>IFERROR(INDEX($Q$13:$AB$68,MATCH($AJ29,$B$13:$B$68,0),MATCH(BC$9,$Q$9:$AB$9,0)),0)</f>
        <v>0</v>
      </c>
      <c r="BD29" s="415">
        <f>IF(BD$9&gt;month_of_report,0,SUMIFS(TB_Balance_04,Cards_Selection,$AJ29,TB_Entity,$BD$10))</f>
        <v>0</v>
      </c>
      <c r="BE29" s="415">
        <f>IF(BE$9&gt;month_of_report,0,SUMIFS(TB_Balance_04,Cards_Selection,$AJ29,TB_Entity,$BE$10))</f>
        <v>0</v>
      </c>
      <c r="BF29" s="415">
        <f>IFERROR(INDEX($Q$13:$AB$68,MATCH($AJ29,$B$13:$B$68,0),MATCH(BF$9,$Q$9:$AB$9,0)),0)</f>
        <v>0</v>
      </c>
      <c r="BG29" s="415">
        <f>IF(BG$9&gt;month_of_report,0,SUMIFS(TB_Balance_05,Cards_Selection,$AJ29,TB_Entity,$BG$10))</f>
        <v>0</v>
      </c>
      <c r="BH29" s="415">
        <f>IF(BH$9&gt;month_of_report,0,SUMIFS(TB_Balance_05,Cards_Selection,$AJ29,TB_Entity,$BH$10))</f>
        <v>0</v>
      </c>
      <c r="BI29" s="415">
        <f>IFERROR(INDEX($Q$13:$AB$68,MATCH($AJ29,$B$13:$B$68,0),MATCH(BI$9,$Q$9:$AB$9,0)),0)</f>
        <v>0</v>
      </c>
      <c r="BJ29" s="415">
        <f>IF(BJ$9&gt;month_of_report,0,SUMIFS(TB_Balance_06,Cards_Selection,$AJ29,TB_Entity,$BJ$10))</f>
        <v>0</v>
      </c>
      <c r="BK29" s="415">
        <f>IF(BK$9&gt;month_of_report,0,SUMIFS(TB_Balance_06,Cards_Selection,$AJ29,TB_Entity,$BK$10))</f>
        <v>0</v>
      </c>
      <c r="BL29" s="415">
        <f>IFERROR(INDEX($Q$13:$AB$68,MATCH($AJ29,$B$13:$B$68,0),MATCH(BL$9,$Q$9:$AB$9,0)),0)</f>
        <v>0</v>
      </c>
      <c r="BM29" s="415">
        <f>IF(BM$9&gt;month_of_report,0,SUMIFS(TB_Balance_07,Cards_Selection,$AJ29,TB_Entity,$BM$10))</f>
        <v>0</v>
      </c>
      <c r="BN29" s="415">
        <f>IF(BN$9&gt;month_of_report,0,SUMIFS(TB_Balance_07,Cards_Selection,$AJ29,TB_Entity,$BN$10))</f>
        <v>0</v>
      </c>
      <c r="BO29" s="415">
        <f>IFERROR(INDEX($Q$13:$AB$68,MATCH($AJ29,$B$13:$B$68,0),MATCH(BO$9,$Q$9:$AB$9,0)),0)</f>
        <v>0</v>
      </c>
      <c r="BP29" s="415">
        <f>IF(BP$9&gt;month_of_report,0,SUMIFS(TB_Balance_08,Cards_Selection,$AJ29,TB_Entity,$BP$10))</f>
        <v>0</v>
      </c>
      <c r="BQ29" s="415">
        <f>IF(BQ$9&gt;month_of_report,0,SUMIFS(TB_Balance_08,Cards_Selection,$AJ29,TB_Entity,$BQ$10))</f>
        <v>0</v>
      </c>
      <c r="BR29" s="415">
        <f>IFERROR(INDEX($Q$13:$AB$68,MATCH($AJ29,$B$13:$B$68,0),MATCH(BR$9,$Q$9:$AB$9,0)),0)</f>
        <v>0</v>
      </c>
      <c r="BS29" s="415">
        <f>IF(BS$9&gt;month_of_report,0,SUMIFS(TB_Balance_09,Cards_Selection,$AJ29,TB_Entity,$BS$10))</f>
        <v>0</v>
      </c>
      <c r="BT29" s="415">
        <f>IF(BT$9&gt;month_of_report,0,SUMIFS(TB_Balance_09,Cards_Selection,$AJ29,TB_Entity,$BT$10))</f>
        <v>0</v>
      </c>
      <c r="BU29" s="415">
        <f>IFERROR(INDEX($Q$13:$AB$68,MATCH($AJ29,$B$13:$B$68,0),MATCH(BU$9,$Q$9:$AB$9,0)),0)</f>
        <v>0</v>
      </c>
      <c r="BV29" s="415">
        <f>IF(BV$9&gt;month_of_report,0,SUMIFS(TB_Balance_10,Cards_Selection,$AJ29,TB_Entity,$BV$10))</f>
        <v>0</v>
      </c>
      <c r="BW29" s="415">
        <f>IF(BW$9&gt;month_of_report,0,SUMIFS(TB_Balance_10,Cards_Selection,$AJ29,TB_Entity,$BW$10))</f>
        <v>0</v>
      </c>
      <c r="BX29" s="415">
        <f>IFERROR(INDEX($Q$13:$AB$68,MATCH($AJ29,$B$13:$B$68,0),MATCH(BX$9,$Q$9:$AB$9,0)),0)</f>
        <v>0</v>
      </c>
      <c r="BY29" s="415">
        <f>IF(BY$9&gt;month_of_report,0,SUMIFS(TB_Balance_11,Cards_Selection,$AJ29,TB_Entity,$BY$10))</f>
        <v>0</v>
      </c>
      <c r="BZ29" s="415">
        <f>IF(BZ$9&gt;month_of_report,0,SUMIFS(TB_Balance_11,Cards_Selection,$AJ29,TB_Entity,$BZ$10))</f>
        <v>0</v>
      </c>
      <c r="CA29" s="415">
        <f>IFERROR(INDEX($Q$13:$AB$68,MATCH($AJ29,$B$13:$B$68,0),MATCH(CA$9,$Q$9:$AB$9,0)),0)</f>
        <v>0</v>
      </c>
      <c r="CB29" s="415">
        <f>IF(CB$9&gt;month_of_report,0,SUMIFS(TB_Balance_12,Cards_Selection,$AJ29,TB_Entity,$CB$10))</f>
        <v>0</v>
      </c>
      <c r="CC29" s="415">
        <f>IF(CC$9&gt;month_of_report,0,SUMIFS(TB_Balance_12,Cards_Selection,$AJ29,TB_Entity,$CC$10))</f>
        <v>0</v>
      </c>
      <c r="CD29" s="436">
        <f>IFERROR(INDEX($Q$13:$AB$68,MATCH($AJ29,$B$13:$B$68,0),MATCH(CD$9,$Q$9:$AB$9,0)),0)</f>
        <v>0</v>
      </c>
      <c r="CK29" s="734"/>
    </row>
    <row r="30" spans="1:89" ht="15" hidden="1" x14ac:dyDescent="0.25">
      <c r="A30" s="79"/>
      <c r="B30" s="667"/>
      <c r="C30" s="79"/>
      <c r="D30" s="104"/>
      <c r="E30" s="79"/>
      <c r="F30" s="79"/>
      <c r="G30" s="79"/>
      <c r="H30" s="79"/>
      <c r="I30" s="79"/>
      <c r="J30" s="76">
        <f>SUM(J28:J29)</f>
        <v>0</v>
      </c>
      <c r="K30" s="76">
        <f>SUM(K28:K29)</f>
        <v>0</v>
      </c>
      <c r="L30" s="76">
        <f>SUM(L28:L29)</f>
        <v>0</v>
      </c>
      <c r="M30" s="74"/>
      <c r="N30" s="79"/>
      <c r="O30" s="104"/>
      <c r="P30" s="76">
        <f t="shared" ref="P30:AB30" si="81">SUM(P28:P29)</f>
        <v>0</v>
      </c>
      <c r="Q30" s="76">
        <f t="shared" si="81"/>
        <v>0</v>
      </c>
      <c r="R30" s="76">
        <f t="shared" si="81"/>
        <v>0</v>
      </c>
      <c r="S30" s="76">
        <f t="shared" si="81"/>
        <v>0</v>
      </c>
      <c r="T30" s="76">
        <f t="shared" si="81"/>
        <v>0</v>
      </c>
      <c r="U30" s="76">
        <f t="shared" si="81"/>
        <v>0</v>
      </c>
      <c r="V30" s="76">
        <f t="shared" si="81"/>
        <v>0</v>
      </c>
      <c r="W30" s="76">
        <f t="shared" si="81"/>
        <v>0</v>
      </c>
      <c r="X30" s="76">
        <f t="shared" si="81"/>
        <v>0</v>
      </c>
      <c r="Y30" s="841">
        <f t="shared" si="81"/>
        <v>0</v>
      </c>
      <c r="Z30" s="76">
        <f t="shared" si="81"/>
        <v>0</v>
      </c>
      <c r="AA30" s="76">
        <f t="shared" si="81"/>
        <v>0</v>
      </c>
      <c r="AB30" s="841">
        <f t="shared" si="81"/>
        <v>0</v>
      </c>
      <c r="AC30" s="74"/>
      <c r="AD30" s="79"/>
      <c r="AE30" s="104"/>
      <c r="AF30" s="76">
        <f>AB30</f>
        <v>0</v>
      </c>
      <c r="AG30" s="76">
        <f t="shared" ref="AG30" si="82">SUM(AG28:AG29)</f>
        <v>0</v>
      </c>
      <c r="AH30" s="74"/>
      <c r="AI30" s="734"/>
      <c r="AJ30" s="73"/>
      <c r="AL30" s="104"/>
      <c r="AM30" s="79"/>
      <c r="AN30" s="79"/>
      <c r="AO30" s="79"/>
      <c r="AP30" s="79"/>
      <c r="AQ30" s="420"/>
      <c r="AR30" s="412"/>
      <c r="AS30" s="413"/>
      <c r="AT30" s="418">
        <f t="shared" ref="AT30:CC30" si="83">SUM(AT28:AT29)</f>
        <v>0</v>
      </c>
      <c r="AU30" s="418">
        <f t="shared" si="83"/>
        <v>0</v>
      </c>
      <c r="AV30" s="418">
        <f t="shared" si="83"/>
        <v>0</v>
      </c>
      <c r="AW30" s="418">
        <f t="shared" si="83"/>
        <v>0</v>
      </c>
      <c r="AX30" s="418">
        <f t="shared" si="83"/>
        <v>0</v>
      </c>
      <c r="AY30" s="418">
        <f t="shared" si="83"/>
        <v>0</v>
      </c>
      <c r="AZ30" s="418">
        <f t="shared" ref="AZ30" si="84">SUM(AZ28:AZ29)</f>
        <v>0</v>
      </c>
      <c r="BA30" s="418">
        <f t="shared" si="83"/>
        <v>0</v>
      </c>
      <c r="BB30" s="418">
        <f t="shared" si="83"/>
        <v>0</v>
      </c>
      <c r="BC30" s="418">
        <f t="shared" ref="BC30" si="85">SUM(BC28:BC29)</f>
        <v>0</v>
      </c>
      <c r="BD30" s="418">
        <f t="shared" si="83"/>
        <v>0</v>
      </c>
      <c r="BE30" s="418">
        <f t="shared" si="83"/>
        <v>0</v>
      </c>
      <c r="BF30" s="418">
        <f t="shared" ref="BF30" si="86">SUM(BF28:BF29)</f>
        <v>0</v>
      </c>
      <c r="BG30" s="418">
        <f t="shared" si="83"/>
        <v>0</v>
      </c>
      <c r="BH30" s="418">
        <f t="shared" si="83"/>
        <v>0</v>
      </c>
      <c r="BI30" s="418">
        <f t="shared" ref="BI30" si="87">SUM(BI28:BI29)</f>
        <v>0</v>
      </c>
      <c r="BJ30" s="418">
        <f t="shared" si="83"/>
        <v>0</v>
      </c>
      <c r="BK30" s="418">
        <f t="shared" si="83"/>
        <v>0</v>
      </c>
      <c r="BL30" s="418">
        <f t="shared" ref="BL30" si="88">SUM(BL28:BL29)</f>
        <v>0</v>
      </c>
      <c r="BM30" s="418">
        <f t="shared" si="83"/>
        <v>0</v>
      </c>
      <c r="BN30" s="418">
        <f t="shared" si="83"/>
        <v>0</v>
      </c>
      <c r="BO30" s="418">
        <f t="shared" ref="BO30" si="89">SUM(BO28:BO29)</f>
        <v>0</v>
      </c>
      <c r="BP30" s="418">
        <f t="shared" si="83"/>
        <v>0</v>
      </c>
      <c r="BQ30" s="418">
        <f t="shared" si="83"/>
        <v>0</v>
      </c>
      <c r="BR30" s="418">
        <f t="shared" ref="BR30" si="90">SUM(BR28:BR29)</f>
        <v>0</v>
      </c>
      <c r="BS30" s="418">
        <f t="shared" si="83"/>
        <v>0</v>
      </c>
      <c r="BT30" s="418">
        <f t="shared" si="83"/>
        <v>0</v>
      </c>
      <c r="BU30" s="418">
        <f t="shared" ref="BU30" si="91">SUM(BU28:BU29)</f>
        <v>0</v>
      </c>
      <c r="BV30" s="418">
        <f t="shared" si="83"/>
        <v>0</v>
      </c>
      <c r="BW30" s="418">
        <f t="shared" si="83"/>
        <v>0</v>
      </c>
      <c r="BX30" s="418">
        <f t="shared" ref="BX30" si="92">SUM(BX28:BX29)</f>
        <v>0</v>
      </c>
      <c r="BY30" s="418">
        <f t="shared" si="83"/>
        <v>0</v>
      </c>
      <c r="BZ30" s="418">
        <f t="shared" si="83"/>
        <v>0</v>
      </c>
      <c r="CA30" s="418">
        <f t="shared" ref="CA30" si="93">SUM(CA28:CA29)</f>
        <v>0</v>
      </c>
      <c r="CB30" s="418">
        <f t="shared" si="83"/>
        <v>0</v>
      </c>
      <c r="CC30" s="418">
        <f t="shared" si="83"/>
        <v>0</v>
      </c>
      <c r="CD30" s="477">
        <f t="shared" ref="CD30" si="94">SUM(CD28:CD29)</f>
        <v>0</v>
      </c>
      <c r="CK30" s="734"/>
    </row>
    <row r="31" spans="1:89" ht="15" hidden="1" x14ac:dyDescent="0.25">
      <c r="A31" s="79"/>
      <c r="B31" s="667"/>
      <c r="C31" s="79"/>
      <c r="D31" s="104"/>
      <c r="E31" s="110" t="s">
        <v>202</v>
      </c>
      <c r="F31" s="79"/>
      <c r="G31" s="79"/>
      <c r="H31" s="79"/>
      <c r="I31" s="79"/>
      <c r="J31" s="79"/>
      <c r="K31" s="79"/>
      <c r="L31" s="79"/>
      <c r="M31" s="74"/>
      <c r="N31" s="79"/>
      <c r="O31" s="104"/>
      <c r="P31" s="79"/>
      <c r="Q31" s="79"/>
      <c r="R31" s="79"/>
      <c r="S31" s="79"/>
      <c r="T31" s="79"/>
      <c r="U31" s="79"/>
      <c r="V31" s="79"/>
      <c r="W31" s="79"/>
      <c r="X31" s="79"/>
      <c r="Y31" s="835"/>
      <c r="Z31" s="79"/>
      <c r="AA31" s="79"/>
      <c r="AB31" s="835"/>
      <c r="AC31" s="74"/>
      <c r="AD31" s="79"/>
      <c r="AE31" s="104"/>
      <c r="AF31" s="79"/>
      <c r="AG31" s="79"/>
      <c r="AH31" s="74"/>
      <c r="AI31" s="734"/>
      <c r="AJ31" s="73"/>
      <c r="AL31" s="104"/>
      <c r="AM31" s="110" t="s">
        <v>202</v>
      </c>
      <c r="AN31" s="79"/>
      <c r="AO31" s="79"/>
      <c r="AP31" s="79"/>
      <c r="AQ31" s="420"/>
      <c r="AR31" s="412"/>
      <c r="AS31" s="413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  <c r="BT31" s="421"/>
      <c r="BU31" s="421"/>
      <c r="BV31" s="421"/>
      <c r="BW31" s="421"/>
      <c r="BX31" s="421"/>
      <c r="BY31" s="421"/>
      <c r="BZ31" s="421"/>
      <c r="CA31" s="421"/>
      <c r="CB31" s="421"/>
      <c r="CC31" s="421"/>
      <c r="CD31" s="438"/>
      <c r="CK31" s="734"/>
    </row>
    <row r="32" spans="1:89" ht="15" hidden="1" x14ac:dyDescent="0.25">
      <c r="A32" s="79"/>
      <c r="B32" s="671">
        <v>3914</v>
      </c>
      <c r="C32" s="79"/>
      <c r="D32" s="104"/>
      <c r="E32" s="79"/>
      <c r="F32" s="74" t="s">
        <v>201</v>
      </c>
      <c r="G32" s="79"/>
      <c r="H32" s="79"/>
      <c r="I32" s="79"/>
      <c r="J32" s="94">
        <f t="shared" ref="J32:J33" si="95">IFERROR(INDEX($Q32:$AB32,MATCH($J$9,$Q$9:$AB$9)),0)</f>
        <v>0</v>
      </c>
      <c r="K32" s="94">
        <f>IFERROR(INDEX(BBS!$J$12:$U$67,MATCH($B32,BBS!$B$12:$B$67,0),MATCH($J$9,BBS!$J$9:$U$9,0)),0)</f>
        <v>0</v>
      </c>
      <c r="L32" s="78">
        <f>J32-K32</f>
        <v>0</v>
      </c>
      <c r="M32" s="74"/>
      <c r="N32" s="79"/>
      <c r="O32" s="104"/>
      <c r="P32" s="95">
        <f>IFERROR(SUMIF(Cards_Selection,$B32,generic_month),0)</f>
        <v>0</v>
      </c>
      <c r="Q32" s="94">
        <f>IF(Q$9&lt;=month_of_report,SUMIFS(TB_Balance_01,Cards_Selection,$B32),0)</f>
        <v>0</v>
      </c>
      <c r="R32" s="94">
        <f>IF(R$9&lt;=month_of_report,SUMIFS(TB_Balance_02,Cards_Selection,$B32),0)</f>
        <v>0</v>
      </c>
      <c r="S32" s="94">
        <f>IF(S$9&lt;=month_of_report,SUMIFS(TB_Balance_03,Cards_Selection,$B32),0)</f>
        <v>0</v>
      </c>
      <c r="T32" s="94">
        <f>IF(T$9&lt;=month_of_report,SUMIFS(TB_Balance_04,Cards_Selection,$B32),0)</f>
        <v>0</v>
      </c>
      <c r="U32" s="94">
        <f>IF(U$9&lt;=month_of_report,SUMIFS(TB_Balance_05,Cards_Selection,$B32),0)</f>
        <v>0</v>
      </c>
      <c r="V32" s="94">
        <f>IF(V$9&lt;=month_of_report,SUMIFS(TB_Balance_06,Cards_Selection,$B32),0)</f>
        <v>0</v>
      </c>
      <c r="W32" s="94">
        <f>IF(W$9&lt;=month_of_report,SUMIFS(TB_Balance_07,Cards_Selection,$B32),0)</f>
        <v>0</v>
      </c>
      <c r="X32" s="94">
        <f>IF(X$9&lt;=month_of_report,SUMIFS(TB_Balance_08,Cards_Selection,$B32),0)</f>
        <v>0</v>
      </c>
      <c r="Y32" s="818">
        <f>IF(Y$9&lt;=month_of_report,SUMIFS(TB_Balance_09,Cards_Selection,$B32),0)</f>
        <v>0</v>
      </c>
      <c r="Z32" s="94">
        <f>IF(Z$9&lt;=month_of_report,SUMIFS(TB_Balance_10,Cards_Selection,$B32),0)</f>
        <v>0</v>
      </c>
      <c r="AA32" s="94">
        <f>IF(AA$9&lt;=month_of_report,SUMIFS(TB_Balance_11,Cards_Selection,$B32),0)</f>
        <v>0</v>
      </c>
      <c r="AB32" s="818">
        <f>IF(AB$9&lt;=month_of_report,SUMIFS(TB_Balance_12,Cards_Selection,$B32),0)</f>
        <v>0</v>
      </c>
      <c r="AC32" s="74"/>
      <c r="AD32" s="79"/>
      <c r="AE32" s="104"/>
      <c r="AF32" s="94">
        <f t="shared" ref="AF32:AF33" si="96">AB32</f>
        <v>0</v>
      </c>
      <c r="AG32" s="94">
        <f>SUMIFS(TB_Balance_12_Nis,Cards_Selection,$AJ32)</f>
        <v>0</v>
      </c>
      <c r="AH32" s="74"/>
      <c r="AI32" s="734"/>
      <c r="AJ32" s="73">
        <f t="shared" ref="AJ32:AJ33" si="97">IF(B32="","",B32)</f>
        <v>3914</v>
      </c>
      <c r="AL32" s="104"/>
      <c r="AM32" s="79"/>
      <c r="AN32" s="74" t="s">
        <v>201</v>
      </c>
      <c r="AO32" s="79"/>
      <c r="AP32" s="79"/>
      <c r="AQ32" s="420"/>
      <c r="AR32" s="412"/>
      <c r="AS32" s="413"/>
      <c r="AT32" s="414">
        <f>IFERROR(SUMIF(Cards_Selection,$AJ32,generic_month),0)</f>
        <v>0</v>
      </c>
      <c r="AU32" s="415">
        <f>IF(AU$9&gt;month_of_report,0,SUMIFS(TB_Balance_01,Cards_Selection,$AJ32,TB_Entity,$AU$10))</f>
        <v>0</v>
      </c>
      <c r="AV32" s="415">
        <f>IF(AV$9&gt;month_of_report,0,SUMIFS(TB_Balance_01,Cards_Selection,$AJ32,TB_Entity,$AV$10))</f>
        <v>0</v>
      </c>
      <c r="AW32" s="415">
        <f>IFERROR(INDEX($Q$13:$AB$68,MATCH($AJ32,$B$13:$B$68,0),MATCH(AW$9,$Q$9:$AB$9,0)),0)</f>
        <v>0</v>
      </c>
      <c r="AX32" s="415">
        <f>IF(AX$9&gt;month_of_report,0,SUMIFS(TB_Balance_02,Cards_Selection,$AJ32,TB_Entity,$AX$10))</f>
        <v>0</v>
      </c>
      <c r="AY32" s="415">
        <f>IF(AY$9&gt;month_of_report,0,SUMIFS(TB_Balance_02,Cards_Selection,$AJ32,TB_Entity,$AY$10))</f>
        <v>0</v>
      </c>
      <c r="AZ32" s="415">
        <f>IFERROR(INDEX($Q$13:$AB$68,MATCH($AJ32,$B$13:$B$68,0),MATCH(AZ$9,$Q$9:$AB$9,0)),0)</f>
        <v>0</v>
      </c>
      <c r="BA32" s="415">
        <f>IF(BA$9&gt;month_of_report,0,SUMIFS(TB_Balance_03,Cards_Selection,$AJ32,TB_Entity,$BA$10))</f>
        <v>0</v>
      </c>
      <c r="BB32" s="415">
        <f>IF(BB$9&gt;month_of_report,0,SUMIFS(TB_Balance_03,Cards_Selection,$AJ32,TB_Entity,$BB$10))</f>
        <v>0</v>
      </c>
      <c r="BC32" s="415">
        <f>IFERROR(INDEX($Q$13:$AB$68,MATCH($AJ32,$B$13:$B$68,0),MATCH(BC$9,$Q$9:$AB$9,0)),0)</f>
        <v>0</v>
      </c>
      <c r="BD32" s="415">
        <f>IF(BD$9&gt;month_of_report,0,SUMIFS(TB_Balance_04,Cards_Selection,$AJ32,TB_Entity,$BD$10))</f>
        <v>0</v>
      </c>
      <c r="BE32" s="415">
        <f>IF(BE$9&gt;month_of_report,0,SUMIFS(TB_Balance_04,Cards_Selection,$AJ32,TB_Entity,$BE$10))</f>
        <v>0</v>
      </c>
      <c r="BF32" s="415">
        <f>IFERROR(INDEX($Q$13:$AB$68,MATCH($AJ32,$B$13:$B$68,0),MATCH(BF$9,$Q$9:$AB$9,0)),0)</f>
        <v>0</v>
      </c>
      <c r="BG32" s="415">
        <f>IF(BG$9&gt;month_of_report,0,SUMIFS(TB_Balance_05,Cards_Selection,$AJ32,TB_Entity,$BG$10))</f>
        <v>0</v>
      </c>
      <c r="BH32" s="415">
        <f>IF(BH$9&gt;month_of_report,0,SUMIFS(TB_Balance_05,Cards_Selection,$AJ32,TB_Entity,$BH$10))</f>
        <v>0</v>
      </c>
      <c r="BI32" s="415">
        <f>IFERROR(INDEX($Q$13:$AB$68,MATCH($AJ32,$B$13:$B$68,0),MATCH(BI$9,$Q$9:$AB$9,0)),0)</f>
        <v>0</v>
      </c>
      <c r="BJ32" s="415">
        <f>IF(BJ$9&gt;month_of_report,0,SUMIFS(TB_Balance_06,Cards_Selection,$AJ32,TB_Entity,$BJ$10))</f>
        <v>0</v>
      </c>
      <c r="BK32" s="415">
        <f>IF(BK$9&gt;month_of_report,0,SUMIFS(TB_Balance_06,Cards_Selection,$AJ32,TB_Entity,$BK$10))</f>
        <v>0</v>
      </c>
      <c r="BL32" s="415">
        <f>IFERROR(INDEX($Q$13:$AB$68,MATCH($AJ32,$B$13:$B$68,0),MATCH(BL$9,$Q$9:$AB$9,0)),0)</f>
        <v>0</v>
      </c>
      <c r="BM32" s="415">
        <f>IF(BM$9&gt;month_of_report,0,SUMIFS(TB_Balance_07,Cards_Selection,$AJ32,TB_Entity,$BM$10))</f>
        <v>0</v>
      </c>
      <c r="BN32" s="415">
        <f>IF(BN$9&gt;month_of_report,0,SUMIFS(TB_Balance_07,Cards_Selection,$AJ32,TB_Entity,$BN$10))</f>
        <v>0</v>
      </c>
      <c r="BO32" s="415">
        <f>IFERROR(INDEX($Q$13:$AB$68,MATCH($AJ32,$B$13:$B$68,0),MATCH(BO$9,$Q$9:$AB$9,0)),0)</f>
        <v>0</v>
      </c>
      <c r="BP32" s="415">
        <f>IF(BP$9&gt;month_of_report,0,SUMIFS(TB_Balance_08,Cards_Selection,$AJ32,TB_Entity,$BP$10))</f>
        <v>0</v>
      </c>
      <c r="BQ32" s="415">
        <f>IF(BQ$9&gt;month_of_report,0,SUMIFS(TB_Balance_08,Cards_Selection,$AJ32,TB_Entity,$BQ$10))</f>
        <v>0</v>
      </c>
      <c r="BR32" s="415">
        <f>IFERROR(INDEX($Q$13:$AB$68,MATCH($AJ32,$B$13:$B$68,0),MATCH(BR$9,$Q$9:$AB$9,0)),0)</f>
        <v>0</v>
      </c>
      <c r="BS32" s="415">
        <f>IF(BS$9&gt;month_of_report,0,SUMIFS(TB_Balance_09,Cards_Selection,$AJ32,TB_Entity,$BS$10))</f>
        <v>0</v>
      </c>
      <c r="BT32" s="415">
        <f>IF(BT$9&gt;month_of_report,0,SUMIFS(TB_Balance_09,Cards_Selection,$AJ32,TB_Entity,$BT$10))</f>
        <v>0</v>
      </c>
      <c r="BU32" s="415">
        <f>IFERROR(INDEX($Q$13:$AB$68,MATCH($AJ32,$B$13:$B$68,0),MATCH(BU$9,$Q$9:$AB$9,0)),0)</f>
        <v>0</v>
      </c>
      <c r="BV32" s="415">
        <f>IF(BV$9&gt;month_of_report,0,SUMIFS(TB_Balance_10,Cards_Selection,$AJ32,TB_Entity,$BV$10))</f>
        <v>0</v>
      </c>
      <c r="BW32" s="415">
        <f>IF(BW$9&gt;month_of_report,0,SUMIFS(TB_Balance_10,Cards_Selection,$AJ32,TB_Entity,$BW$10))</f>
        <v>0</v>
      </c>
      <c r="BX32" s="415">
        <f>IFERROR(INDEX($Q$13:$AB$68,MATCH($AJ32,$B$13:$B$68,0),MATCH(BX$9,$Q$9:$AB$9,0)),0)</f>
        <v>0</v>
      </c>
      <c r="BY32" s="415">
        <f>IF(BY$9&gt;month_of_report,0,SUMIFS(TB_Balance_11,Cards_Selection,$AJ32,TB_Entity,$BY$10))</f>
        <v>0</v>
      </c>
      <c r="BZ32" s="415">
        <f>IF(BZ$9&gt;month_of_report,0,SUMIFS(TB_Balance_11,Cards_Selection,$AJ32,TB_Entity,$BZ$10))</f>
        <v>0</v>
      </c>
      <c r="CA32" s="415">
        <f>IFERROR(INDEX($Q$13:$AB$68,MATCH($AJ32,$B$13:$B$68,0),MATCH(CA$9,$Q$9:$AB$9,0)),0)</f>
        <v>0</v>
      </c>
      <c r="CB32" s="415">
        <f>IF(CB$9&gt;month_of_report,0,SUMIFS(TB_Balance_12,Cards_Selection,$AJ32,TB_Entity,$CB$10))</f>
        <v>0</v>
      </c>
      <c r="CC32" s="415">
        <f>IF(CC$9&gt;month_of_report,0,SUMIFS(TB_Balance_12,Cards_Selection,$AJ32,TB_Entity,$CC$10))</f>
        <v>0</v>
      </c>
      <c r="CD32" s="436">
        <f>IFERROR(INDEX($Q$13:$AB$68,MATCH($AJ32,$B$13:$B$68,0),MATCH(CD$9,$Q$9:$AB$9,0)),0)</f>
        <v>0</v>
      </c>
      <c r="CK32" s="734"/>
    </row>
    <row r="33" spans="1:95" ht="15.75" hidden="1" thickBot="1" x14ac:dyDescent="0.3">
      <c r="A33" s="79"/>
      <c r="B33" s="671">
        <v>3934</v>
      </c>
      <c r="C33" s="79"/>
      <c r="D33" s="104"/>
      <c r="E33" s="79"/>
      <c r="F33" s="74" t="s">
        <v>758</v>
      </c>
      <c r="G33" s="79"/>
      <c r="H33" s="79"/>
      <c r="I33" s="79"/>
      <c r="J33" s="94">
        <f t="shared" si="95"/>
        <v>0</v>
      </c>
      <c r="K33" s="94">
        <f>IFERROR(INDEX(BBS!$J$12:$U$67,MATCH($B33,BBS!$B$12:$B$67,0),MATCH($J$9,BBS!$J$9:$U$9,0)),0)</f>
        <v>0</v>
      </c>
      <c r="L33" s="78">
        <f>J33-K33</f>
        <v>0</v>
      </c>
      <c r="M33" s="74"/>
      <c r="N33" s="79"/>
      <c r="O33" s="104"/>
      <c r="P33" s="95">
        <f>IFERROR(SUMIF(Cards_Selection,$B33,generic_month),0)</f>
        <v>0</v>
      </c>
      <c r="Q33" s="94">
        <f>IF(Q$9&lt;=month_of_report,SUMIFS(TB_Balance_01,Cards_Selection,$B33),0)</f>
        <v>0</v>
      </c>
      <c r="R33" s="94">
        <f>IF(R$9&lt;=month_of_report,SUMIFS(TB_Balance_02,Cards_Selection,$B33),0)</f>
        <v>0</v>
      </c>
      <c r="S33" s="94">
        <f>IF(S$9&lt;=month_of_report,SUMIFS(TB_Balance_03,Cards_Selection,$B33),0)</f>
        <v>0</v>
      </c>
      <c r="T33" s="94">
        <f>IF(T$9&lt;=month_of_report,SUMIFS(TB_Balance_04,Cards_Selection,$B33),0)</f>
        <v>0</v>
      </c>
      <c r="U33" s="94">
        <f>IF(U$9&lt;=month_of_report,SUMIFS(TB_Balance_05,Cards_Selection,$B33),0)</f>
        <v>0</v>
      </c>
      <c r="V33" s="94">
        <f>IF(V$9&lt;=month_of_report,SUMIFS(TB_Balance_06,Cards_Selection,$B33),0)</f>
        <v>0</v>
      </c>
      <c r="W33" s="94">
        <f>IF(W$9&lt;=month_of_report,SUMIFS(TB_Balance_07,Cards_Selection,$B33),0)</f>
        <v>0</v>
      </c>
      <c r="X33" s="94">
        <f>IF(X$9&lt;=month_of_report,SUMIFS(TB_Balance_08,Cards_Selection,$B33),0)</f>
        <v>0</v>
      </c>
      <c r="Y33" s="818">
        <f>IF(Y$9&lt;=month_of_report,SUMIFS(TB_Balance_09,Cards_Selection,$B33),0)</f>
        <v>0</v>
      </c>
      <c r="Z33" s="94">
        <f>IF(Z$9&lt;=month_of_report,SUMIFS(TB_Balance_10,Cards_Selection,$B33),0)</f>
        <v>0</v>
      </c>
      <c r="AA33" s="94">
        <f>IF(AA$9&lt;=month_of_report,SUMIFS(TB_Balance_11,Cards_Selection,$B33),0)</f>
        <v>0</v>
      </c>
      <c r="AB33" s="818">
        <f>IF(AB$9&lt;=month_of_report,SUMIFS(TB_Balance_12,Cards_Selection,$B33),0)</f>
        <v>0</v>
      </c>
      <c r="AC33" s="74"/>
      <c r="AD33" s="79"/>
      <c r="AE33" s="104"/>
      <c r="AF33" s="94">
        <f t="shared" si="96"/>
        <v>0</v>
      </c>
      <c r="AG33" s="94">
        <f>SUMIFS(TB_Balance_12_Nis,Cards_Selection,$AJ33)</f>
        <v>0</v>
      </c>
      <c r="AH33" s="74"/>
      <c r="AI33" s="734"/>
      <c r="AJ33" s="73">
        <f t="shared" si="97"/>
        <v>3934</v>
      </c>
      <c r="AL33" s="104"/>
      <c r="AM33" s="79"/>
      <c r="AN33" s="74" t="s">
        <v>200</v>
      </c>
      <c r="AO33" s="79"/>
      <c r="AP33" s="79"/>
      <c r="AQ33" s="420"/>
      <c r="AR33" s="412"/>
      <c r="AS33" s="413"/>
      <c r="AT33" s="414">
        <f>IFERROR(SUMIF(Cards_Selection,$AJ33,generic_month),0)</f>
        <v>0</v>
      </c>
      <c r="AU33" s="415">
        <f>IF(AU$9&gt;month_of_report,0,SUMIFS(TB_Balance_01,Cards_Selection,$AJ33,TB_Entity,$AU$10))</f>
        <v>0</v>
      </c>
      <c r="AV33" s="415">
        <f>IF(AV$9&gt;month_of_report,0,SUMIFS(TB_Balance_01,Cards_Selection,$AJ33,TB_Entity,$AV$10))</f>
        <v>0</v>
      </c>
      <c r="AW33" s="415">
        <f>IFERROR(INDEX($Q$13:$AB$68,MATCH($AJ33,$B$13:$B$68,0),MATCH(AW$9,$Q$9:$AB$9,0)),0)</f>
        <v>0</v>
      </c>
      <c r="AX33" s="415">
        <f>IF(AX$9&gt;month_of_report,0,SUMIFS(TB_Balance_02,Cards_Selection,$AJ33,TB_Entity,$AX$10))</f>
        <v>0</v>
      </c>
      <c r="AY33" s="415">
        <f>IF(AY$9&gt;month_of_report,0,SUMIFS(TB_Balance_02,Cards_Selection,$AJ33,TB_Entity,$AY$10))</f>
        <v>0</v>
      </c>
      <c r="AZ33" s="415">
        <f>IFERROR(INDEX($Q$13:$AB$68,MATCH($AJ33,$B$13:$B$68,0),MATCH(AZ$9,$Q$9:$AB$9,0)),0)</f>
        <v>0</v>
      </c>
      <c r="BA33" s="415">
        <f>IF(BA$9&gt;month_of_report,0,SUMIFS(TB_Balance_03,Cards_Selection,$AJ33,TB_Entity,$BA$10))</f>
        <v>0</v>
      </c>
      <c r="BB33" s="415">
        <f>IF(BB$9&gt;month_of_report,0,SUMIFS(TB_Balance_03,Cards_Selection,$AJ33,TB_Entity,$BB$10))</f>
        <v>0</v>
      </c>
      <c r="BC33" s="415">
        <f>IFERROR(INDEX($Q$13:$AB$68,MATCH($AJ33,$B$13:$B$68,0),MATCH(BC$9,$Q$9:$AB$9,0)),0)</f>
        <v>0</v>
      </c>
      <c r="BD33" s="415">
        <f>IF(BD$9&gt;month_of_report,0,SUMIFS(TB_Balance_04,Cards_Selection,$AJ33,TB_Entity,$BD$10))</f>
        <v>0</v>
      </c>
      <c r="BE33" s="415">
        <f>IF(BE$9&gt;month_of_report,0,SUMIFS(TB_Balance_04,Cards_Selection,$AJ33,TB_Entity,$BE$10))</f>
        <v>0</v>
      </c>
      <c r="BF33" s="415">
        <f>IFERROR(INDEX($Q$13:$AB$68,MATCH($AJ33,$B$13:$B$68,0),MATCH(BF$9,$Q$9:$AB$9,0)),0)</f>
        <v>0</v>
      </c>
      <c r="BG33" s="415">
        <f>IF(BG$9&gt;month_of_report,0,SUMIFS(TB_Balance_05,Cards_Selection,$AJ33,TB_Entity,$BG$10))</f>
        <v>0</v>
      </c>
      <c r="BH33" s="415">
        <f>IF(BH$9&gt;month_of_report,0,SUMIFS(TB_Balance_05,Cards_Selection,$AJ33,TB_Entity,$BH$10))</f>
        <v>0</v>
      </c>
      <c r="BI33" s="415">
        <f>IFERROR(INDEX($Q$13:$AB$68,MATCH($AJ33,$B$13:$B$68,0),MATCH(BI$9,$Q$9:$AB$9,0)),0)</f>
        <v>0</v>
      </c>
      <c r="BJ33" s="415">
        <f>IF(BJ$9&gt;month_of_report,0,SUMIFS(TB_Balance_06,Cards_Selection,$AJ33,TB_Entity,$BJ$10))</f>
        <v>0</v>
      </c>
      <c r="BK33" s="415">
        <f>IF(BK$9&gt;month_of_report,0,SUMIFS(TB_Balance_06,Cards_Selection,$AJ33,TB_Entity,$BK$10))</f>
        <v>0</v>
      </c>
      <c r="BL33" s="415">
        <f>IFERROR(INDEX($Q$13:$AB$68,MATCH($AJ33,$B$13:$B$68,0),MATCH(BL$9,$Q$9:$AB$9,0)),0)</f>
        <v>0</v>
      </c>
      <c r="BM33" s="415">
        <f>IF(BM$9&gt;month_of_report,0,SUMIFS(TB_Balance_07,Cards_Selection,$AJ33,TB_Entity,$BM$10))</f>
        <v>0</v>
      </c>
      <c r="BN33" s="415">
        <f>IF(BN$9&gt;month_of_report,0,SUMIFS(TB_Balance_07,Cards_Selection,$AJ33,TB_Entity,$BN$10))</f>
        <v>0</v>
      </c>
      <c r="BO33" s="415">
        <f>IFERROR(INDEX($Q$13:$AB$68,MATCH($AJ33,$B$13:$B$68,0),MATCH(BO$9,$Q$9:$AB$9,0)),0)</f>
        <v>0</v>
      </c>
      <c r="BP33" s="415">
        <f>IF(BP$9&gt;month_of_report,0,SUMIFS(TB_Balance_08,Cards_Selection,$AJ33,TB_Entity,$BP$10))</f>
        <v>0</v>
      </c>
      <c r="BQ33" s="415">
        <f>IF(BQ$9&gt;month_of_report,0,SUMIFS(TB_Balance_08,Cards_Selection,$AJ33,TB_Entity,$BQ$10))</f>
        <v>0</v>
      </c>
      <c r="BR33" s="415">
        <f>IFERROR(INDEX($Q$13:$AB$68,MATCH($AJ33,$B$13:$B$68,0),MATCH(BR$9,$Q$9:$AB$9,0)),0)</f>
        <v>0</v>
      </c>
      <c r="BS33" s="415">
        <f>IF(BS$9&gt;month_of_report,0,SUMIFS(TB_Balance_09,Cards_Selection,$AJ33,TB_Entity,$BS$10))</f>
        <v>0</v>
      </c>
      <c r="BT33" s="415">
        <f>IF(BT$9&gt;month_of_report,0,SUMIFS(TB_Balance_09,Cards_Selection,$AJ33,TB_Entity,$BT$10))</f>
        <v>0</v>
      </c>
      <c r="BU33" s="415">
        <f>IFERROR(INDEX($Q$13:$AB$68,MATCH($AJ33,$B$13:$B$68,0),MATCH(BU$9,$Q$9:$AB$9,0)),0)</f>
        <v>0</v>
      </c>
      <c r="BV33" s="415">
        <f>IF(BV$9&gt;month_of_report,0,SUMIFS(TB_Balance_10,Cards_Selection,$AJ33,TB_Entity,$BV$10))</f>
        <v>0</v>
      </c>
      <c r="BW33" s="415">
        <f>IF(BW$9&gt;month_of_report,0,SUMIFS(TB_Balance_10,Cards_Selection,$AJ33,TB_Entity,$BW$10))</f>
        <v>0</v>
      </c>
      <c r="BX33" s="415">
        <f>IFERROR(INDEX($Q$13:$AB$68,MATCH($AJ33,$B$13:$B$68,0),MATCH(BX$9,$Q$9:$AB$9,0)),0)</f>
        <v>0</v>
      </c>
      <c r="BY33" s="415">
        <f>IF(BY$9&gt;month_of_report,0,SUMIFS(TB_Balance_11,Cards_Selection,$AJ33,TB_Entity,$BY$10))</f>
        <v>0</v>
      </c>
      <c r="BZ33" s="415">
        <f>IF(BZ$9&gt;month_of_report,0,SUMIFS(TB_Balance_11,Cards_Selection,$AJ33,TB_Entity,$BZ$10))</f>
        <v>0</v>
      </c>
      <c r="CA33" s="415">
        <f>IFERROR(INDEX($Q$13:$AB$68,MATCH($AJ33,$B$13:$B$68,0),MATCH(CA$9,$Q$9:$AB$9,0)),0)</f>
        <v>0</v>
      </c>
      <c r="CB33" s="415">
        <f>IF(CB$9&gt;month_of_report,0,SUMIFS(TB_Balance_12,Cards_Selection,$AJ33,TB_Entity,$CB$10))</f>
        <v>0</v>
      </c>
      <c r="CC33" s="415">
        <f>IF(CC$9&gt;month_of_report,0,SUMIFS(TB_Balance_12,Cards_Selection,$AJ33,TB_Entity,$CC$10))</f>
        <v>0</v>
      </c>
      <c r="CD33" s="436">
        <f>IFERROR(INDEX($Q$13:$AB$68,MATCH($AJ33,$B$13:$B$68,0),MATCH(CD$9,$Q$9:$AB$9,0)),0)</f>
        <v>0</v>
      </c>
      <c r="CK33" s="734"/>
    </row>
    <row r="34" spans="1:95" ht="15" hidden="1" x14ac:dyDescent="0.25">
      <c r="A34" s="79"/>
      <c r="B34" s="667"/>
      <c r="C34" s="79"/>
      <c r="D34" s="104"/>
      <c r="E34" s="79"/>
      <c r="F34" s="79"/>
      <c r="G34" s="79"/>
      <c r="H34" s="79"/>
      <c r="I34" s="79"/>
      <c r="J34" s="76">
        <f>SUM(J32:J33)</f>
        <v>0</v>
      </c>
      <c r="K34" s="76">
        <f>SUM(K32:K33)</f>
        <v>0</v>
      </c>
      <c r="L34" s="76">
        <f>SUM(L32:L33)</f>
        <v>0</v>
      </c>
      <c r="M34" s="74"/>
      <c r="N34" s="79"/>
      <c r="O34" s="104"/>
      <c r="P34" s="76">
        <f t="shared" ref="P34:AB34" si="98">SUM(P32:P33)</f>
        <v>0</v>
      </c>
      <c r="Q34" s="76">
        <f t="shared" si="98"/>
        <v>0</v>
      </c>
      <c r="R34" s="76">
        <f t="shared" si="98"/>
        <v>0</v>
      </c>
      <c r="S34" s="76">
        <f t="shared" si="98"/>
        <v>0</v>
      </c>
      <c r="T34" s="76">
        <f t="shared" si="98"/>
        <v>0</v>
      </c>
      <c r="U34" s="76">
        <f t="shared" si="98"/>
        <v>0</v>
      </c>
      <c r="V34" s="76">
        <f t="shared" si="98"/>
        <v>0</v>
      </c>
      <c r="W34" s="76">
        <f t="shared" si="98"/>
        <v>0</v>
      </c>
      <c r="X34" s="76">
        <f t="shared" si="98"/>
        <v>0</v>
      </c>
      <c r="Y34" s="841">
        <f t="shared" si="98"/>
        <v>0</v>
      </c>
      <c r="Z34" s="76">
        <f t="shared" si="98"/>
        <v>0</v>
      </c>
      <c r="AA34" s="76">
        <f t="shared" si="98"/>
        <v>0</v>
      </c>
      <c r="AB34" s="841">
        <f t="shared" si="98"/>
        <v>0</v>
      </c>
      <c r="AC34" s="74"/>
      <c r="AD34" s="79"/>
      <c r="AE34" s="104"/>
      <c r="AF34" s="76">
        <f>AB34</f>
        <v>0</v>
      </c>
      <c r="AG34" s="76">
        <f t="shared" ref="AG34" si="99">SUM(AG32:AG33)</f>
        <v>0</v>
      </c>
      <c r="AH34" s="74"/>
      <c r="AI34" s="734"/>
      <c r="AJ34" s="73"/>
      <c r="AL34" s="104"/>
      <c r="AM34" s="79"/>
      <c r="AN34" s="79"/>
      <c r="AO34" s="79"/>
      <c r="AP34" s="79"/>
      <c r="AQ34" s="420"/>
      <c r="AR34" s="412"/>
      <c r="AS34" s="413"/>
      <c r="AT34" s="418">
        <f t="shared" ref="AT34:CC34" si="100">SUM(AT32:AT33)</f>
        <v>0</v>
      </c>
      <c r="AU34" s="418">
        <f t="shared" si="100"/>
        <v>0</v>
      </c>
      <c r="AV34" s="418">
        <f t="shared" si="100"/>
        <v>0</v>
      </c>
      <c r="AW34" s="418">
        <f t="shared" si="100"/>
        <v>0</v>
      </c>
      <c r="AX34" s="418">
        <f t="shared" si="100"/>
        <v>0</v>
      </c>
      <c r="AY34" s="418">
        <f t="shared" si="100"/>
        <v>0</v>
      </c>
      <c r="AZ34" s="418">
        <f t="shared" ref="AZ34" si="101">SUM(AZ32:AZ33)</f>
        <v>0</v>
      </c>
      <c r="BA34" s="418">
        <f t="shared" si="100"/>
        <v>0</v>
      </c>
      <c r="BB34" s="418">
        <f t="shared" si="100"/>
        <v>0</v>
      </c>
      <c r="BC34" s="418">
        <f t="shared" ref="BC34" si="102">SUM(BC32:BC33)</f>
        <v>0</v>
      </c>
      <c r="BD34" s="418">
        <f t="shared" si="100"/>
        <v>0</v>
      </c>
      <c r="BE34" s="418">
        <f t="shared" si="100"/>
        <v>0</v>
      </c>
      <c r="BF34" s="418">
        <f t="shared" ref="BF34" si="103">SUM(BF32:BF33)</f>
        <v>0</v>
      </c>
      <c r="BG34" s="418">
        <f t="shared" si="100"/>
        <v>0</v>
      </c>
      <c r="BH34" s="418">
        <f t="shared" si="100"/>
        <v>0</v>
      </c>
      <c r="BI34" s="418">
        <f t="shared" ref="BI34" si="104">SUM(BI32:BI33)</f>
        <v>0</v>
      </c>
      <c r="BJ34" s="418">
        <f t="shared" si="100"/>
        <v>0</v>
      </c>
      <c r="BK34" s="418">
        <f t="shared" si="100"/>
        <v>0</v>
      </c>
      <c r="BL34" s="418">
        <f t="shared" ref="BL34" si="105">SUM(BL32:BL33)</f>
        <v>0</v>
      </c>
      <c r="BM34" s="418">
        <f t="shared" si="100"/>
        <v>0</v>
      </c>
      <c r="BN34" s="418">
        <f t="shared" si="100"/>
        <v>0</v>
      </c>
      <c r="BO34" s="418">
        <f t="shared" ref="BO34" si="106">SUM(BO32:BO33)</f>
        <v>0</v>
      </c>
      <c r="BP34" s="418">
        <f t="shared" si="100"/>
        <v>0</v>
      </c>
      <c r="BQ34" s="418">
        <f t="shared" si="100"/>
        <v>0</v>
      </c>
      <c r="BR34" s="418">
        <f t="shared" ref="BR34" si="107">SUM(BR32:BR33)</f>
        <v>0</v>
      </c>
      <c r="BS34" s="418">
        <f t="shared" si="100"/>
        <v>0</v>
      </c>
      <c r="BT34" s="418">
        <f t="shared" si="100"/>
        <v>0</v>
      </c>
      <c r="BU34" s="418">
        <f t="shared" ref="BU34" si="108">SUM(BU32:BU33)</f>
        <v>0</v>
      </c>
      <c r="BV34" s="418">
        <f t="shared" si="100"/>
        <v>0</v>
      </c>
      <c r="BW34" s="418">
        <f t="shared" si="100"/>
        <v>0</v>
      </c>
      <c r="BX34" s="418">
        <f t="shared" ref="BX34" si="109">SUM(BX32:BX33)</f>
        <v>0</v>
      </c>
      <c r="BY34" s="418">
        <f t="shared" si="100"/>
        <v>0</v>
      </c>
      <c r="BZ34" s="418">
        <f t="shared" si="100"/>
        <v>0</v>
      </c>
      <c r="CA34" s="418">
        <f t="shared" ref="CA34" si="110">SUM(CA32:CA33)</f>
        <v>0</v>
      </c>
      <c r="CB34" s="418">
        <f t="shared" si="100"/>
        <v>0</v>
      </c>
      <c r="CC34" s="418">
        <f t="shared" si="100"/>
        <v>0</v>
      </c>
      <c r="CD34" s="477">
        <f t="shared" ref="CD34" si="111">SUM(CD32:CD33)</f>
        <v>0</v>
      </c>
      <c r="CK34" s="734"/>
    </row>
    <row r="35" spans="1:95" ht="15.75" thickBot="1" x14ac:dyDescent="0.3">
      <c r="A35" s="79"/>
      <c r="B35" s="667"/>
      <c r="C35" s="79"/>
      <c r="D35" s="104"/>
      <c r="E35" s="79"/>
      <c r="F35" s="79"/>
      <c r="G35" s="79"/>
      <c r="H35" s="79"/>
      <c r="I35" s="79"/>
      <c r="J35" s="80"/>
      <c r="K35" s="80"/>
      <c r="L35" s="80"/>
      <c r="M35" s="74"/>
      <c r="N35" s="79"/>
      <c r="O35" s="104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74"/>
      <c r="AD35" s="79"/>
      <c r="AE35" s="104"/>
      <c r="AF35" s="80"/>
      <c r="AG35" s="80"/>
      <c r="AH35" s="74"/>
      <c r="AI35" s="734"/>
      <c r="AJ35" s="73"/>
      <c r="AL35" s="104"/>
      <c r="AM35" s="79"/>
      <c r="AN35" s="79"/>
      <c r="AO35" s="79"/>
      <c r="AP35" s="79"/>
      <c r="AQ35" s="420"/>
      <c r="AR35" s="412"/>
      <c r="AS35" s="413"/>
      <c r="AT35" s="419"/>
      <c r="AU35" s="419"/>
      <c r="AV35" s="419"/>
      <c r="AW35" s="419"/>
      <c r="AX35" s="419"/>
      <c r="AY35" s="419"/>
      <c r="AZ35" s="419"/>
      <c r="BA35" s="419"/>
      <c r="BB35" s="419"/>
      <c r="BC35" s="419"/>
      <c r="BD35" s="419"/>
      <c r="BE35" s="419"/>
      <c r="BF35" s="419"/>
      <c r="BG35" s="419"/>
      <c r="BH35" s="419"/>
      <c r="BI35" s="419"/>
      <c r="BJ35" s="419"/>
      <c r="BK35" s="419"/>
      <c r="BL35" s="419"/>
      <c r="BM35" s="419"/>
      <c r="BN35" s="419"/>
      <c r="BO35" s="419"/>
      <c r="BP35" s="419"/>
      <c r="BQ35" s="419"/>
      <c r="BR35" s="419"/>
      <c r="BS35" s="419"/>
      <c r="BT35" s="419"/>
      <c r="BU35" s="419"/>
      <c r="BV35" s="419"/>
      <c r="BW35" s="419"/>
      <c r="BX35" s="419"/>
      <c r="BY35" s="419"/>
      <c r="BZ35" s="419"/>
      <c r="CA35" s="419"/>
      <c r="CB35" s="419"/>
      <c r="CC35" s="419"/>
      <c r="CD35" s="437"/>
      <c r="CK35" s="734"/>
    </row>
    <row r="36" spans="1:95" ht="15.75" thickBot="1" x14ac:dyDescent="0.3">
      <c r="A36" s="79"/>
      <c r="B36" s="667"/>
      <c r="C36" s="79"/>
      <c r="D36" s="113" t="s">
        <v>199</v>
      </c>
      <c r="E36" s="79"/>
      <c r="F36" s="79"/>
      <c r="G36" s="79"/>
      <c r="H36" s="79"/>
      <c r="I36" s="79"/>
      <c r="J36" s="77">
        <f>J19+J26+J30+J34</f>
        <v>6906347.5399999991</v>
      </c>
      <c r="K36" s="77">
        <f>K19+K26+K30+K34</f>
        <v>3709303.3278129711</v>
      </c>
      <c r="L36" s="77">
        <f>L19+L26+L30+L34</f>
        <v>3197044.2121870285</v>
      </c>
      <c r="M36" s="74"/>
      <c r="N36" s="79"/>
      <c r="O36" s="104"/>
      <c r="P36" s="77">
        <f t="shared" ref="P36:AB36" si="112">P19+P26+P30+P34</f>
        <v>1735720.8</v>
      </c>
      <c r="Q36" s="77">
        <f t="shared" si="112"/>
        <v>0</v>
      </c>
      <c r="R36" s="77">
        <f t="shared" si="112"/>
        <v>0</v>
      </c>
      <c r="S36" s="77">
        <f t="shared" si="112"/>
        <v>0</v>
      </c>
      <c r="T36" s="77">
        <f t="shared" si="112"/>
        <v>0</v>
      </c>
      <c r="U36" s="77">
        <f t="shared" si="112"/>
        <v>0</v>
      </c>
      <c r="V36" s="77">
        <f t="shared" si="112"/>
        <v>0</v>
      </c>
      <c r="W36" s="77">
        <f t="shared" si="112"/>
        <v>0</v>
      </c>
      <c r="X36" s="77">
        <f t="shared" si="112"/>
        <v>0</v>
      </c>
      <c r="Y36" s="842">
        <f t="shared" si="112"/>
        <v>0</v>
      </c>
      <c r="Z36" s="77">
        <f t="shared" si="112"/>
        <v>0</v>
      </c>
      <c r="AA36" s="77">
        <f t="shared" si="112"/>
        <v>0</v>
      </c>
      <c r="AB36" s="842">
        <f t="shared" si="112"/>
        <v>6906347.5399999991</v>
      </c>
      <c r="AC36" s="74"/>
      <c r="AD36" s="79"/>
      <c r="AE36" s="104"/>
      <c r="AF36" s="77">
        <f>AB36</f>
        <v>6906347.5399999991</v>
      </c>
      <c r="AG36" s="77">
        <f>AG19+AG26+AG30+AG34</f>
        <v>21492831.8083</v>
      </c>
      <c r="AH36" s="74"/>
      <c r="AI36" s="734"/>
      <c r="AJ36" s="73"/>
      <c r="AL36" s="113" t="s">
        <v>199</v>
      </c>
      <c r="AM36" s="79"/>
      <c r="AN36" s="79"/>
      <c r="AO36" s="79"/>
      <c r="AP36" s="79"/>
      <c r="AQ36" s="420"/>
      <c r="AR36" s="412"/>
      <c r="AS36" s="413"/>
      <c r="AT36" s="422">
        <f t="shared" ref="AT36:CD36" si="113">AT19+AT26+AT30+AT34</f>
        <v>0</v>
      </c>
      <c r="AU36" s="422">
        <f t="shared" si="113"/>
        <v>0</v>
      </c>
      <c r="AV36" s="422">
        <f t="shared" si="113"/>
        <v>0</v>
      </c>
      <c r="AW36" s="422">
        <f t="shared" si="113"/>
        <v>0</v>
      </c>
      <c r="AX36" s="422">
        <f t="shared" si="113"/>
        <v>0</v>
      </c>
      <c r="AY36" s="422">
        <f t="shared" si="113"/>
        <v>0</v>
      </c>
      <c r="AZ36" s="422">
        <f t="shared" si="113"/>
        <v>0</v>
      </c>
      <c r="BA36" s="422">
        <f t="shared" si="113"/>
        <v>0</v>
      </c>
      <c r="BB36" s="422">
        <f t="shared" si="113"/>
        <v>0</v>
      </c>
      <c r="BC36" s="422">
        <f t="shared" si="113"/>
        <v>0</v>
      </c>
      <c r="BD36" s="422">
        <f t="shared" si="113"/>
        <v>0</v>
      </c>
      <c r="BE36" s="422">
        <f t="shared" si="113"/>
        <v>0</v>
      </c>
      <c r="BF36" s="422">
        <f t="shared" si="113"/>
        <v>0</v>
      </c>
      <c r="BG36" s="422">
        <f t="shared" si="113"/>
        <v>0</v>
      </c>
      <c r="BH36" s="422">
        <f t="shared" si="113"/>
        <v>0</v>
      </c>
      <c r="BI36" s="422">
        <f t="shared" si="113"/>
        <v>0</v>
      </c>
      <c r="BJ36" s="422">
        <f t="shared" si="113"/>
        <v>0</v>
      </c>
      <c r="BK36" s="422">
        <f t="shared" si="113"/>
        <v>0</v>
      </c>
      <c r="BL36" s="422">
        <f t="shared" si="113"/>
        <v>0</v>
      </c>
      <c r="BM36" s="422">
        <f t="shared" si="113"/>
        <v>0</v>
      </c>
      <c r="BN36" s="422">
        <f t="shared" si="113"/>
        <v>0</v>
      </c>
      <c r="BO36" s="422">
        <f t="shared" si="113"/>
        <v>0</v>
      </c>
      <c r="BP36" s="422">
        <f t="shared" si="113"/>
        <v>0</v>
      </c>
      <c r="BQ36" s="422">
        <f t="shared" si="113"/>
        <v>0</v>
      </c>
      <c r="BR36" s="422">
        <f t="shared" si="113"/>
        <v>0</v>
      </c>
      <c r="BS36" s="422">
        <f t="shared" si="113"/>
        <v>0</v>
      </c>
      <c r="BT36" s="422">
        <f t="shared" si="113"/>
        <v>0</v>
      </c>
      <c r="BU36" s="422">
        <f t="shared" si="113"/>
        <v>0</v>
      </c>
      <c r="BV36" s="422">
        <f t="shared" si="113"/>
        <v>0</v>
      </c>
      <c r="BW36" s="422">
        <f t="shared" si="113"/>
        <v>0</v>
      </c>
      <c r="BX36" s="422">
        <f t="shared" si="113"/>
        <v>0</v>
      </c>
      <c r="BY36" s="422">
        <f t="shared" si="113"/>
        <v>0</v>
      </c>
      <c r="BZ36" s="422">
        <f t="shared" si="113"/>
        <v>0</v>
      </c>
      <c r="CA36" s="422">
        <f t="shared" si="113"/>
        <v>0</v>
      </c>
      <c r="CB36" s="422">
        <f t="shared" si="113"/>
        <v>6906347.5399999991</v>
      </c>
      <c r="CC36" s="422">
        <f t="shared" si="113"/>
        <v>0</v>
      </c>
      <c r="CD36" s="478">
        <f t="shared" si="113"/>
        <v>6906347.5399999991</v>
      </c>
      <c r="CK36" s="734"/>
    </row>
    <row r="37" spans="1:95" ht="15.75" thickTop="1" x14ac:dyDescent="0.25">
      <c r="A37" s="79"/>
      <c r="B37" s="667"/>
      <c r="C37" s="79"/>
      <c r="D37" s="104"/>
      <c r="E37" s="79"/>
      <c r="F37" s="79"/>
      <c r="G37" s="79"/>
      <c r="H37" s="79"/>
      <c r="I37" s="79"/>
      <c r="J37" s="79"/>
      <c r="K37" s="79"/>
      <c r="L37" s="79"/>
      <c r="M37" s="74"/>
      <c r="N37" s="79"/>
      <c r="O37" s="104"/>
      <c r="P37" s="79"/>
      <c r="Q37" s="79"/>
      <c r="R37" s="79"/>
      <c r="S37" s="79"/>
      <c r="T37" s="79"/>
      <c r="U37" s="79"/>
      <c r="V37" s="79"/>
      <c r="W37" s="79"/>
      <c r="X37" s="79"/>
      <c r="Y37" s="109"/>
      <c r="Z37" s="79"/>
      <c r="AA37" s="79"/>
      <c r="AB37" s="109"/>
      <c r="AC37" s="74"/>
      <c r="AD37" s="79"/>
      <c r="AE37" s="104"/>
      <c r="AF37" s="79"/>
      <c r="AG37" s="79"/>
      <c r="AH37" s="74"/>
      <c r="AI37" s="734"/>
      <c r="AJ37" s="73"/>
      <c r="AL37" s="104"/>
      <c r="AM37" s="79"/>
      <c r="AN37" s="79"/>
      <c r="AO37" s="79"/>
      <c r="AP37" s="79"/>
      <c r="AQ37" s="420"/>
      <c r="AR37" s="412"/>
      <c r="AS37" s="413"/>
      <c r="CD37" s="439"/>
      <c r="CK37" s="734"/>
    </row>
    <row r="38" spans="1:95" ht="15" x14ac:dyDescent="0.25">
      <c r="A38" s="79"/>
      <c r="B38" s="667"/>
      <c r="C38" s="79"/>
      <c r="D38" s="113" t="s">
        <v>198</v>
      </c>
      <c r="E38" s="79"/>
      <c r="F38" s="79"/>
      <c r="G38" s="79"/>
      <c r="H38" s="79"/>
      <c r="I38" s="79"/>
      <c r="J38" s="79"/>
      <c r="K38" s="79"/>
      <c r="L38" s="79"/>
      <c r="M38" s="74"/>
      <c r="N38" s="79"/>
      <c r="O38" s="104"/>
      <c r="P38" s="79"/>
      <c r="Q38" s="79"/>
      <c r="R38" s="79"/>
      <c r="S38" s="79"/>
      <c r="T38" s="79"/>
      <c r="U38" s="79"/>
      <c r="V38" s="79"/>
      <c r="W38" s="79"/>
      <c r="X38" s="79"/>
      <c r="Y38" s="109"/>
      <c r="Z38" s="79"/>
      <c r="AA38" s="79"/>
      <c r="AB38" s="109"/>
      <c r="AC38" s="74"/>
      <c r="AD38" s="79"/>
      <c r="AE38" s="104"/>
      <c r="AF38" s="79"/>
      <c r="AG38" s="79"/>
      <c r="AH38" s="74"/>
      <c r="AI38" s="734"/>
      <c r="AJ38" s="73"/>
      <c r="AL38" s="113" t="s">
        <v>198</v>
      </c>
      <c r="AM38" s="79"/>
      <c r="AN38" s="79"/>
      <c r="AO38" s="79"/>
      <c r="AP38" s="79"/>
      <c r="AQ38" s="420"/>
      <c r="AR38" s="412"/>
      <c r="AS38" s="413"/>
      <c r="AT38" s="419"/>
      <c r="AU38" s="419"/>
      <c r="AV38" s="419"/>
      <c r="AW38" s="419"/>
      <c r="AX38" s="419"/>
      <c r="AY38" s="419"/>
      <c r="AZ38" s="419"/>
      <c r="BA38" s="419"/>
      <c r="BB38" s="419"/>
      <c r="BC38" s="419"/>
      <c r="BD38" s="419"/>
      <c r="BE38" s="419"/>
      <c r="BF38" s="419"/>
      <c r="BG38" s="419"/>
      <c r="BH38" s="419"/>
      <c r="BI38" s="419"/>
      <c r="BJ38" s="419"/>
      <c r="BK38" s="419"/>
      <c r="BL38" s="419"/>
      <c r="BM38" s="419"/>
      <c r="BN38" s="419"/>
      <c r="BO38" s="419"/>
      <c r="BP38" s="419"/>
      <c r="BQ38" s="419"/>
      <c r="BR38" s="419"/>
      <c r="BS38" s="419"/>
      <c r="BT38" s="419"/>
      <c r="BU38" s="419"/>
      <c r="BV38" s="419"/>
      <c r="BW38" s="419"/>
      <c r="BX38" s="419"/>
      <c r="BY38" s="419"/>
      <c r="BZ38" s="419"/>
      <c r="CA38" s="419"/>
      <c r="CB38" s="419"/>
      <c r="CC38" s="419"/>
      <c r="CD38" s="437"/>
      <c r="CK38" s="734"/>
    </row>
    <row r="39" spans="1:95" ht="15" x14ac:dyDescent="0.25">
      <c r="A39" s="79"/>
      <c r="B39" s="667"/>
      <c r="C39" s="79"/>
      <c r="D39" s="104"/>
      <c r="E39" s="110" t="s">
        <v>197</v>
      </c>
      <c r="F39" s="79"/>
      <c r="G39" s="79"/>
      <c r="H39" s="79"/>
      <c r="I39" s="79"/>
      <c r="J39" s="79"/>
      <c r="K39" s="79"/>
      <c r="L39" s="79"/>
      <c r="M39" s="74"/>
      <c r="N39" s="79"/>
      <c r="O39" s="104"/>
      <c r="P39" s="79"/>
      <c r="Q39" s="79"/>
      <c r="R39" s="79"/>
      <c r="S39" s="79"/>
      <c r="T39" s="79"/>
      <c r="U39" s="79"/>
      <c r="V39" s="79"/>
      <c r="W39" s="79"/>
      <c r="X39" s="79"/>
      <c r="Y39" s="109"/>
      <c r="Z39" s="79"/>
      <c r="AA39" s="79"/>
      <c r="AB39" s="109"/>
      <c r="AC39" s="74"/>
      <c r="AD39" s="79"/>
      <c r="AE39" s="104"/>
      <c r="AF39" s="79"/>
      <c r="AG39" s="79"/>
      <c r="AH39" s="74"/>
      <c r="AI39" s="734"/>
      <c r="AJ39" s="73"/>
      <c r="AL39" s="104"/>
      <c r="AM39" s="110" t="s">
        <v>197</v>
      </c>
      <c r="AN39" s="79"/>
      <c r="AO39" s="79"/>
      <c r="AP39" s="79"/>
      <c r="AQ39" s="420"/>
      <c r="AR39" s="412"/>
      <c r="AS39" s="413"/>
      <c r="AT39" s="419"/>
      <c r="AU39" s="419"/>
      <c r="AV39" s="419"/>
      <c r="AW39" s="419"/>
      <c r="AX39" s="419"/>
      <c r="AY39" s="419"/>
      <c r="AZ39" s="419"/>
      <c r="BA39" s="419"/>
      <c r="BB39" s="419"/>
      <c r="BC39" s="419"/>
      <c r="BD39" s="419"/>
      <c r="BE39" s="419"/>
      <c r="BF39" s="419"/>
      <c r="BG39" s="419"/>
      <c r="BH39" s="419"/>
      <c r="BI39" s="419"/>
      <c r="BJ39" s="419"/>
      <c r="BK39" s="419"/>
      <c r="BL39" s="419"/>
      <c r="BM39" s="419"/>
      <c r="BN39" s="419"/>
      <c r="BO39" s="419"/>
      <c r="BP39" s="419"/>
      <c r="BQ39" s="419"/>
      <c r="BR39" s="419"/>
      <c r="BS39" s="419"/>
      <c r="BT39" s="419"/>
      <c r="BU39" s="419"/>
      <c r="BV39" s="419"/>
      <c r="BW39" s="419"/>
      <c r="BX39" s="419"/>
      <c r="BY39" s="419"/>
      <c r="BZ39" s="419"/>
      <c r="CA39" s="419"/>
      <c r="CB39" s="419"/>
      <c r="CC39" s="419"/>
      <c r="CD39" s="442"/>
      <c r="CK39" s="734"/>
    </row>
    <row r="40" spans="1:95" ht="15" hidden="1" x14ac:dyDescent="0.25">
      <c r="A40" s="79"/>
      <c r="B40" s="671">
        <v>3916</v>
      </c>
      <c r="C40" s="79"/>
      <c r="D40" s="104"/>
      <c r="E40" s="79"/>
      <c r="F40" s="74" t="s">
        <v>196</v>
      </c>
      <c r="G40" s="79"/>
      <c r="H40" s="79"/>
      <c r="I40" s="79"/>
      <c r="J40" s="94">
        <f t="shared" ref="J40:J49" si="114">IFERROR(INDEX($Q40:$AB40,MATCH($J$9,$Q$9:$AB$9)),0)</f>
        <v>0</v>
      </c>
      <c r="K40" s="94">
        <f>IFERROR(INDEX(BBS!$J$12:$U$67,MATCH($B40,BBS!$B$12:$B$67,0),MATCH($J$9,BBS!$J$9:$U$9,0)),0)</f>
        <v>0</v>
      </c>
      <c r="L40" s="78">
        <f t="shared" ref="L40:L49" si="115">J40-K40</f>
        <v>0</v>
      </c>
      <c r="M40" s="74"/>
      <c r="N40" s="79"/>
      <c r="O40" s="104"/>
      <c r="P40" s="95">
        <f t="shared" ref="P40:P43" si="116">IFERROR(-SUMIF(Cards_Selection,$B40,generic_month),0)</f>
        <v>0</v>
      </c>
      <c r="Q40" s="94">
        <f t="shared" ref="Q40:Q49" si="117">-IF(Q$9&lt;=month_of_report,SUMIFS(TB_Balance_01,Cards_Selection,$B40),0)</f>
        <v>0</v>
      </c>
      <c r="R40" s="94">
        <f t="shared" ref="R40:R49" si="118">-IF(R$9&lt;=month_of_report,SUMIFS(TB_Balance_02,Cards_Selection,$B40),0)</f>
        <v>0</v>
      </c>
      <c r="S40" s="94">
        <f t="shared" ref="S40:S49" si="119">-IF(S$9&lt;=month_of_report,SUMIFS(TB_Balance_03,Cards_Selection,$B40),0)</f>
        <v>0</v>
      </c>
      <c r="T40" s="94">
        <f t="shared" ref="T40:T49" si="120">-IF(T$9&lt;=month_of_report,SUMIFS(TB_Balance_04,Cards_Selection,$B40),0)</f>
        <v>0</v>
      </c>
      <c r="U40" s="94">
        <f t="shared" ref="U40:V49" si="121">-IF(U$9&lt;=month_of_report,SUMIFS(TB_Balance_05,Cards_Selection,$B40),0)</f>
        <v>0</v>
      </c>
      <c r="V40" s="94">
        <f t="shared" ref="V40:V48" si="122">-IF(V$9&lt;=month_of_report,SUMIFS(TB_Balance_06,Cards_Selection,$B40),0)</f>
        <v>0</v>
      </c>
      <c r="W40" s="94">
        <f t="shared" ref="W40:W49" si="123">-IF(W$9&lt;=month_of_report,SUMIFS(TB_Balance_07,Cards_Selection,$B40),0)</f>
        <v>0</v>
      </c>
      <c r="X40" s="94">
        <f t="shared" ref="X40:X49" si="124">-IF(X$9&lt;=month_of_report,SUMIFS(TB_Balance_08,Cards_Selection,$B40),0)</f>
        <v>0</v>
      </c>
      <c r="Y40" s="814">
        <f t="shared" ref="Y40:Y49" si="125">-IF(Y$9&lt;=month_of_report,SUMIFS(TB_Balance_09,Cards_Selection,$B40),0)</f>
        <v>0</v>
      </c>
      <c r="Z40" s="94">
        <f t="shared" ref="Z40:Z49" si="126">-IF(Z$9&lt;=month_of_report,SUMIFS(TB_Balance_10,Cards_Selection,$B40),0)</f>
        <v>0</v>
      </c>
      <c r="AA40" s="94">
        <f t="shared" ref="AA40:AA49" si="127">-IF(AA$9&lt;=month_of_report,SUMIFS(TB_Balance_11,Cards_Selection,$B40),0)</f>
        <v>0</v>
      </c>
      <c r="AB40" s="814">
        <f t="shared" ref="AB40:AB49" si="128">-IF(AB$9&lt;=month_of_report,SUMIFS(TB_Balance_12,Cards_Selection,$B40),0)</f>
        <v>0</v>
      </c>
      <c r="AC40" s="74"/>
      <c r="AD40" s="79"/>
      <c r="AE40" s="104"/>
      <c r="AF40" s="94">
        <f t="shared" ref="AF40:AF49" si="129">AB40</f>
        <v>0</v>
      </c>
      <c r="AG40" s="94">
        <f t="shared" ref="AG40:AG49" si="130">-SUMIFS(TB_Balance_12_Nis,Cards_Selection,$AJ40)</f>
        <v>0</v>
      </c>
      <c r="AH40" s="74"/>
      <c r="AI40" s="734"/>
      <c r="AJ40" s="73">
        <f t="shared" ref="AJ40:AJ49" si="131">IF(B40="","",B40)</f>
        <v>3916</v>
      </c>
      <c r="AL40" s="104"/>
      <c r="AM40" s="79"/>
      <c r="AN40" s="74" t="s">
        <v>196</v>
      </c>
      <c r="AO40" s="79"/>
      <c r="AP40" s="79"/>
      <c r="AQ40" s="420"/>
      <c r="AR40" s="412"/>
      <c r="AS40" s="413"/>
      <c r="AT40" s="414">
        <f t="shared" ref="AT40:AT49" si="132">IFERROR(-SUMIF(Cards_Selection,$AJ40,generic_month),0)</f>
        <v>0</v>
      </c>
      <c r="AU40" s="415">
        <f t="shared" ref="AU40:AU49" si="133">IF(AU$9&gt;month_of_report,0,-SUMIFS(TB_Balance_01,Cards_Selection,$AJ40,TB_Entity,$AU$10))</f>
        <v>0</v>
      </c>
      <c r="AV40" s="415">
        <f t="shared" ref="AV40:AV49" si="134">IF(AV$9&gt;month_of_report,0,-SUMIFS(TB_Balance_01,Cards_Selection,$AJ40,TB_Entity,$AV$10))</f>
        <v>0</v>
      </c>
      <c r="AW40" s="415">
        <f t="shared" ref="AW40:AW49" si="135">IFERROR(INDEX($Q$13:$AB$68,MATCH($AJ40,$B$13:$B$68,0),MATCH(AW$9,$Q$9:$AB$9,0)),0)</f>
        <v>0</v>
      </c>
      <c r="AX40" s="415">
        <f t="shared" ref="AX40:AX49" si="136">IF(AX$9&gt;month_of_report,0,-SUMIFS(TB_Balance_02,Cards_Selection,$AJ40,TB_Entity,$AX$10))</f>
        <v>0</v>
      </c>
      <c r="AY40" s="415">
        <f t="shared" ref="AY40:AY49" si="137">IF(AY$9&gt;month_of_report,0,-SUMIFS(TB_Balance_02,Cards_Selection,$AJ40,TB_Entity,$AY$10))</f>
        <v>0</v>
      </c>
      <c r="AZ40" s="415">
        <f t="shared" ref="AZ40:AZ49" si="138">IFERROR(INDEX($Q$13:$AB$68,MATCH($AJ40,$B$13:$B$68,0),MATCH(AZ$9,$Q$9:$AB$9,0)),0)</f>
        <v>0</v>
      </c>
      <c r="BA40" s="415">
        <f t="shared" ref="BA40:BA49" si="139">IF(BA$9&gt;month_of_report,0,-SUMIFS(TB_Balance_03,Cards_Selection,$AJ40,TB_Entity,$BA$10))</f>
        <v>0</v>
      </c>
      <c r="BB40" s="415">
        <f t="shared" ref="BB40:BB49" si="140">IF(BB$9&gt;month_of_report,0,-SUMIFS(TB_Balance_03,Cards_Selection,$AJ40,TB_Entity,$BB$10))</f>
        <v>0</v>
      </c>
      <c r="BC40" s="415">
        <f t="shared" ref="BC40:BC49" si="141">IFERROR(INDEX($Q$13:$AB$68,MATCH($AJ40,$B$13:$B$68,0),MATCH(BC$9,$Q$9:$AB$9,0)),0)</f>
        <v>0</v>
      </c>
      <c r="BD40" s="415">
        <f t="shared" ref="BD40:BD49" si="142">IF(BD$9&gt;month_of_report,0,-SUMIFS(TB_Balance_04,Cards_Selection,$AJ40,TB_Entity,$BD$10))</f>
        <v>0</v>
      </c>
      <c r="BE40" s="415">
        <f t="shared" ref="BE40:BE49" si="143">IF(BE$9&gt;month_of_report,0,-SUMIFS(TB_Balance_04,Cards_Selection,$AJ40,TB_Entity,$BE$10))</f>
        <v>0</v>
      </c>
      <c r="BF40" s="415">
        <f t="shared" ref="BF40:BF49" si="144">IFERROR(INDEX($Q$13:$AB$68,MATCH($AJ40,$B$13:$B$68,0),MATCH(BF$9,$Q$9:$AB$9,0)),0)</f>
        <v>0</v>
      </c>
      <c r="BG40" s="415">
        <f t="shared" ref="BG40:BG49" si="145">IF(BG$9&gt;month_of_report,0,-SUMIFS(TB_Balance_05,Cards_Selection,$AJ40,TB_Entity,$BG$10))</f>
        <v>0</v>
      </c>
      <c r="BH40" s="415">
        <f t="shared" ref="BH40:BH49" si="146">IF(BH$9&gt;month_of_report,0,-SUMIFS(TB_Balance_05,Cards_Selection,$AJ40,TB_Entity,$BH$10))</f>
        <v>0</v>
      </c>
      <c r="BI40" s="415">
        <f t="shared" ref="BI40:BI49" si="147">IFERROR(INDEX($Q$13:$AB$68,MATCH($AJ40,$B$13:$B$68,0),MATCH(BI$9,$Q$9:$AB$9,0)),0)</f>
        <v>0</v>
      </c>
      <c r="BJ40" s="415">
        <f t="shared" ref="BJ40:BJ49" si="148">IF(BJ$9&gt;month_of_report,0,-SUMIFS(TB_Balance_06,Cards_Selection,$AJ40,TB_Entity,$BJ$10))</f>
        <v>0</v>
      </c>
      <c r="BK40" s="415">
        <f t="shared" ref="BK40:BK49" si="149">IF(BK$9&gt;month_of_report,0,-SUMIFS(TB_Balance_06,Cards_Selection,$AJ40,TB_Entity,$BK$10))</f>
        <v>0</v>
      </c>
      <c r="BL40" s="415">
        <f t="shared" ref="BL40:BL49" si="150">IFERROR(INDEX($Q$13:$AB$68,MATCH($AJ40,$B$13:$B$68,0),MATCH(BL$9,$Q$9:$AB$9,0)),0)</f>
        <v>0</v>
      </c>
      <c r="BM40" s="415">
        <f t="shared" ref="BM40:BM49" si="151">IF(BM$9&gt;month_of_report,0,-SUMIFS(TB_Balance_07,Cards_Selection,$AJ40,TB_Entity,$BM$10))</f>
        <v>0</v>
      </c>
      <c r="BN40" s="415">
        <f t="shared" ref="BN40:BN49" si="152">IF(BN$9&gt;month_of_report,0,-SUMIFS(TB_Balance_07,Cards_Selection,$AJ40,TB_Entity,$BN$10))</f>
        <v>0</v>
      </c>
      <c r="BO40" s="415">
        <f t="shared" ref="BO40:BO49" si="153">IFERROR(INDEX($Q$13:$AB$68,MATCH($AJ40,$B$13:$B$68,0),MATCH(BO$9,$Q$9:$AB$9,0)),0)</f>
        <v>0</v>
      </c>
      <c r="BP40" s="415">
        <f t="shared" ref="BP40:BP49" si="154">IF(BP$9&gt;month_of_report,0,-SUMIFS(TB_Balance_08,Cards_Selection,$AJ40,TB_Entity,$BP$10))</f>
        <v>0</v>
      </c>
      <c r="BQ40" s="415">
        <f t="shared" ref="BQ40:BQ49" si="155">IF(BQ$9&gt;month_of_report,0,-SUMIFS(TB_Balance_08,Cards_Selection,$AJ40,TB_Entity,$BQ$10))</f>
        <v>0</v>
      </c>
      <c r="BR40" s="415">
        <f t="shared" ref="BR40:BR49" si="156">IFERROR(INDEX($Q$13:$AB$68,MATCH($AJ40,$B$13:$B$68,0),MATCH(BR$9,$Q$9:$AB$9,0)),0)</f>
        <v>0</v>
      </c>
      <c r="BS40" s="415">
        <f t="shared" ref="BS40:BS49" si="157">IF(BS$9&gt;month_of_report,0,-SUMIFS(TB_Balance_09,Cards_Selection,$AJ40,TB_Entity,$BS$10))</f>
        <v>0</v>
      </c>
      <c r="BT40" s="415">
        <f t="shared" ref="BT40:BT49" si="158">IF(BT$9&gt;month_of_report,0,-SUMIFS(TB_Balance_09,Cards_Selection,$AJ40,TB_Entity,$BT$10))</f>
        <v>0</v>
      </c>
      <c r="BU40" s="415">
        <f t="shared" ref="BU40:BU49" si="159">IFERROR(INDEX($Q$13:$AB$68,MATCH($AJ40,$B$13:$B$68,0),MATCH(BU$9,$Q$9:$AB$9,0)),0)</f>
        <v>0</v>
      </c>
      <c r="BV40" s="415">
        <f t="shared" ref="BV40:BV49" si="160">IF(BV$9&gt;month_of_report,0,-SUMIFS(TB_Balance_10,Cards_Selection,$AJ40,TB_Entity,$BV$10))</f>
        <v>0</v>
      </c>
      <c r="BW40" s="415">
        <f t="shared" ref="BW40:BW49" si="161">IF(BW$9&gt;month_of_report,0,-SUMIFS(TB_Balance_10,Cards_Selection,$AJ40,TB_Entity,$BW$10))</f>
        <v>0</v>
      </c>
      <c r="BX40" s="415">
        <f t="shared" ref="BX40:BX49" si="162">IFERROR(INDEX($Q$13:$AB$68,MATCH($AJ40,$B$13:$B$68,0),MATCH(BX$9,$Q$9:$AB$9,0)),0)</f>
        <v>0</v>
      </c>
      <c r="BY40" s="415">
        <f t="shared" ref="BY40:BY49" si="163">IF(BY$9&gt;month_of_report,0,-SUMIFS(TB_Balance_11,Cards_Selection,$AJ40,TB_Entity,$BY$10))</f>
        <v>0</v>
      </c>
      <c r="BZ40" s="415">
        <f t="shared" ref="BZ40:BZ49" si="164">IF(BZ$9&gt;month_of_report,0,-SUMIFS(TB_Balance_11,Cards_Selection,$AJ40,TB_Entity,$BZ$10))</f>
        <v>0</v>
      </c>
      <c r="CA40" s="415">
        <f t="shared" ref="CA40:CA49" si="165">IFERROR(INDEX($Q$13:$AB$68,MATCH($AJ40,$B$13:$B$68,0),MATCH(CA$9,$Q$9:$AB$9,0)),0)</f>
        <v>0</v>
      </c>
      <c r="CB40" s="415">
        <f t="shared" ref="CB40:CB49" si="166">IF(CB$9&gt;month_of_report,0,-SUMIFS(TB_Balance_12,Cards_Selection,$AJ40,TB_Entity,$CB$10))</f>
        <v>0</v>
      </c>
      <c r="CC40" s="415">
        <f t="shared" ref="CC40:CC49" si="167">IF(CC$9&gt;month_of_report,0,-SUMIFS(TB_Balance_12,Cards_Selection,$AJ40,TB_Entity,$CC$10))</f>
        <v>0</v>
      </c>
      <c r="CD40" s="436">
        <f t="shared" ref="CD40:CD49" si="168">IFERROR(INDEX($Q$13:$AB$68,MATCH($AJ40,$B$13:$B$68,0),MATCH(CD$9,$Q$9:$AB$9,0)),0)</f>
        <v>0</v>
      </c>
      <c r="CK40" s="734"/>
    </row>
    <row r="41" spans="1:95" ht="15" hidden="1" x14ac:dyDescent="0.25">
      <c r="A41" s="79"/>
      <c r="B41" s="671">
        <v>3917</v>
      </c>
      <c r="C41" s="79"/>
      <c r="D41" s="104"/>
      <c r="E41" s="79"/>
      <c r="F41" s="74" t="s">
        <v>195</v>
      </c>
      <c r="G41" s="79"/>
      <c r="H41" s="79"/>
      <c r="I41" s="79"/>
      <c r="J41" s="94">
        <f t="shared" si="114"/>
        <v>0</v>
      </c>
      <c r="K41" s="94">
        <f>IFERROR(INDEX(BBS!$J$12:$U$67,MATCH($B41,BBS!$B$12:$B$67,0),MATCH($J$9,BBS!$J$9:$U$9,0)),0)</f>
        <v>0</v>
      </c>
      <c r="L41" s="78">
        <f t="shared" si="115"/>
        <v>0</v>
      </c>
      <c r="M41" s="74"/>
      <c r="N41" s="79"/>
      <c r="O41" s="104"/>
      <c r="P41" s="95">
        <f t="shared" si="116"/>
        <v>0</v>
      </c>
      <c r="Q41" s="94">
        <f t="shared" si="117"/>
        <v>0</v>
      </c>
      <c r="R41" s="94">
        <f t="shared" si="118"/>
        <v>0</v>
      </c>
      <c r="S41" s="94">
        <f t="shared" si="119"/>
        <v>0</v>
      </c>
      <c r="T41" s="94">
        <f t="shared" si="120"/>
        <v>0</v>
      </c>
      <c r="U41" s="94">
        <f t="shared" si="121"/>
        <v>0</v>
      </c>
      <c r="V41" s="94">
        <f t="shared" si="122"/>
        <v>0</v>
      </c>
      <c r="W41" s="94">
        <f t="shared" si="123"/>
        <v>0</v>
      </c>
      <c r="X41" s="94">
        <f t="shared" si="124"/>
        <v>0</v>
      </c>
      <c r="Y41" s="814">
        <f t="shared" si="125"/>
        <v>0</v>
      </c>
      <c r="Z41" s="94">
        <f t="shared" si="126"/>
        <v>0</v>
      </c>
      <c r="AA41" s="94">
        <f t="shared" si="127"/>
        <v>0</v>
      </c>
      <c r="AB41" s="814">
        <f t="shared" si="128"/>
        <v>0</v>
      </c>
      <c r="AC41" s="74"/>
      <c r="AD41" s="79"/>
      <c r="AE41" s="104"/>
      <c r="AF41" s="94">
        <f t="shared" si="129"/>
        <v>0</v>
      </c>
      <c r="AG41" s="94">
        <f t="shared" si="130"/>
        <v>0</v>
      </c>
      <c r="AH41" s="74"/>
      <c r="AI41" s="734"/>
      <c r="AJ41" s="73">
        <f t="shared" si="131"/>
        <v>3917</v>
      </c>
      <c r="AL41" s="104"/>
      <c r="AM41" s="79"/>
      <c r="AN41" s="74" t="s">
        <v>195</v>
      </c>
      <c r="AO41" s="79"/>
      <c r="AP41" s="79"/>
      <c r="AQ41" s="420"/>
      <c r="AR41" s="412"/>
      <c r="AS41" s="413"/>
      <c r="AT41" s="414">
        <f t="shared" si="132"/>
        <v>0</v>
      </c>
      <c r="AU41" s="415">
        <f t="shared" si="133"/>
        <v>0</v>
      </c>
      <c r="AV41" s="415">
        <f t="shared" si="134"/>
        <v>0</v>
      </c>
      <c r="AW41" s="415">
        <f t="shared" si="135"/>
        <v>0</v>
      </c>
      <c r="AX41" s="415">
        <f t="shared" si="136"/>
        <v>0</v>
      </c>
      <c r="AY41" s="415">
        <f t="shared" si="137"/>
        <v>0</v>
      </c>
      <c r="AZ41" s="415">
        <f t="shared" si="138"/>
        <v>0</v>
      </c>
      <c r="BA41" s="415">
        <f t="shared" si="139"/>
        <v>0</v>
      </c>
      <c r="BB41" s="415">
        <f t="shared" si="140"/>
        <v>0</v>
      </c>
      <c r="BC41" s="415">
        <f t="shared" si="141"/>
        <v>0</v>
      </c>
      <c r="BD41" s="415">
        <f t="shared" si="142"/>
        <v>0</v>
      </c>
      <c r="BE41" s="415">
        <f t="shared" si="143"/>
        <v>0</v>
      </c>
      <c r="BF41" s="415">
        <f t="shared" si="144"/>
        <v>0</v>
      </c>
      <c r="BG41" s="415">
        <f t="shared" si="145"/>
        <v>0</v>
      </c>
      <c r="BH41" s="415">
        <f t="shared" si="146"/>
        <v>0</v>
      </c>
      <c r="BI41" s="415">
        <f t="shared" si="147"/>
        <v>0</v>
      </c>
      <c r="BJ41" s="415">
        <f t="shared" si="148"/>
        <v>0</v>
      </c>
      <c r="BK41" s="415">
        <f t="shared" si="149"/>
        <v>0</v>
      </c>
      <c r="BL41" s="415">
        <f t="shared" si="150"/>
        <v>0</v>
      </c>
      <c r="BM41" s="415">
        <f t="shared" si="151"/>
        <v>0</v>
      </c>
      <c r="BN41" s="415">
        <f t="shared" si="152"/>
        <v>0</v>
      </c>
      <c r="BO41" s="415">
        <f t="shared" si="153"/>
        <v>0</v>
      </c>
      <c r="BP41" s="415">
        <f t="shared" si="154"/>
        <v>0</v>
      </c>
      <c r="BQ41" s="415">
        <f t="shared" si="155"/>
        <v>0</v>
      </c>
      <c r="BR41" s="415">
        <f t="shared" si="156"/>
        <v>0</v>
      </c>
      <c r="BS41" s="415">
        <f t="shared" si="157"/>
        <v>0</v>
      </c>
      <c r="BT41" s="415">
        <f t="shared" si="158"/>
        <v>0</v>
      </c>
      <c r="BU41" s="415">
        <f t="shared" si="159"/>
        <v>0</v>
      </c>
      <c r="BV41" s="415">
        <f t="shared" si="160"/>
        <v>0</v>
      </c>
      <c r="BW41" s="415">
        <f t="shared" si="161"/>
        <v>0</v>
      </c>
      <c r="BX41" s="415">
        <f t="shared" si="162"/>
        <v>0</v>
      </c>
      <c r="BY41" s="415">
        <f t="shared" si="163"/>
        <v>0</v>
      </c>
      <c r="BZ41" s="415">
        <f t="shared" si="164"/>
        <v>0</v>
      </c>
      <c r="CA41" s="415">
        <f t="shared" si="165"/>
        <v>0</v>
      </c>
      <c r="CB41" s="415">
        <f t="shared" si="166"/>
        <v>0</v>
      </c>
      <c r="CC41" s="415">
        <f t="shared" si="167"/>
        <v>0</v>
      </c>
      <c r="CD41" s="436">
        <f t="shared" si="168"/>
        <v>0</v>
      </c>
      <c r="CK41" s="734"/>
    </row>
    <row r="42" spans="1:95" ht="15" x14ac:dyDescent="0.25">
      <c r="A42" s="79"/>
      <c r="B42" s="671">
        <v>3918</v>
      </c>
      <c r="C42" s="79"/>
      <c r="D42" s="104"/>
      <c r="E42" s="79"/>
      <c r="F42" s="74" t="s">
        <v>194</v>
      </c>
      <c r="G42" s="79"/>
      <c r="H42" s="79"/>
      <c r="I42" s="79"/>
      <c r="J42" s="94">
        <f t="shared" si="114"/>
        <v>11276.579999999994</v>
      </c>
      <c r="K42" s="94">
        <f>IFERROR(INDEX(BBS!$J$12:$U$67,MATCH($B42,BBS!$B$12:$B$67,0),MATCH($J$9,BBS!$J$9:$U$9,0)),0)</f>
        <v>43987.833860759492</v>
      </c>
      <c r="L42" s="78">
        <f t="shared" si="115"/>
        <v>-32711.253860759498</v>
      </c>
      <c r="M42" s="74"/>
      <c r="N42" s="79"/>
      <c r="O42" s="104"/>
      <c r="P42" s="95">
        <v>14399.224183514776</v>
      </c>
      <c r="Q42" s="94">
        <f t="shared" si="117"/>
        <v>0</v>
      </c>
      <c r="R42" s="94">
        <f t="shared" si="118"/>
        <v>0</v>
      </c>
      <c r="S42" s="94">
        <f t="shared" si="119"/>
        <v>0</v>
      </c>
      <c r="T42" s="94">
        <f t="shared" si="120"/>
        <v>0</v>
      </c>
      <c r="U42" s="94">
        <f t="shared" si="121"/>
        <v>0</v>
      </c>
      <c r="V42" s="94">
        <f>-IF(V$9&lt;=month_of_report,SUMIFS(TB_Balance_06,Cards_Selection,$B42),0)</f>
        <v>0</v>
      </c>
      <c r="W42" s="94">
        <f t="shared" si="123"/>
        <v>0</v>
      </c>
      <c r="X42" s="94">
        <f t="shared" si="124"/>
        <v>0</v>
      </c>
      <c r="Y42" s="818">
        <f>-IF(Y$9&lt;=month_of_report,SUMIFS(TB_Balance_09,Cards_Selection,$B42),0)</f>
        <v>0</v>
      </c>
      <c r="Z42" s="94">
        <f t="shared" si="126"/>
        <v>0</v>
      </c>
      <c r="AA42" s="94">
        <f t="shared" si="127"/>
        <v>0</v>
      </c>
      <c r="AB42" s="818">
        <f>-IF(AB$9&lt;=month_of_report,SUMIFS(TB_Balance_12,Cards_Selection,$B42),0)</f>
        <v>11276.579999999994</v>
      </c>
      <c r="AC42" s="74"/>
      <c r="AD42" s="79"/>
      <c r="AE42" s="104"/>
      <c r="AF42" s="94">
        <f t="shared" si="129"/>
        <v>11276.579999999994</v>
      </c>
      <c r="AG42" s="94">
        <f t="shared" si="130"/>
        <v>35281.560000000012</v>
      </c>
      <c r="AH42" s="74"/>
      <c r="AI42" s="734"/>
      <c r="AJ42" s="73">
        <f t="shared" si="131"/>
        <v>3918</v>
      </c>
      <c r="AL42" s="104"/>
      <c r="AM42" s="79"/>
      <c r="AN42" s="74" t="s">
        <v>194</v>
      </c>
      <c r="AO42" s="79"/>
      <c r="AP42" s="79"/>
      <c r="AQ42" s="420"/>
      <c r="AR42" s="412"/>
      <c r="AS42" s="413"/>
      <c r="AT42" s="414">
        <f t="shared" si="132"/>
        <v>0</v>
      </c>
      <c r="AU42" s="415">
        <f t="shared" si="133"/>
        <v>0</v>
      </c>
      <c r="AV42" s="415">
        <f t="shared" si="134"/>
        <v>0</v>
      </c>
      <c r="AW42" s="415">
        <f t="shared" si="135"/>
        <v>0</v>
      </c>
      <c r="AX42" s="415">
        <f t="shared" si="136"/>
        <v>0</v>
      </c>
      <c r="AY42" s="415">
        <f t="shared" si="137"/>
        <v>0</v>
      </c>
      <c r="AZ42" s="415">
        <f t="shared" si="138"/>
        <v>0</v>
      </c>
      <c r="BA42" s="415">
        <f t="shared" si="139"/>
        <v>0</v>
      </c>
      <c r="BB42" s="415">
        <f t="shared" si="140"/>
        <v>0</v>
      </c>
      <c r="BC42" s="415">
        <f t="shared" si="141"/>
        <v>0</v>
      </c>
      <c r="BD42" s="415">
        <f t="shared" si="142"/>
        <v>0</v>
      </c>
      <c r="BE42" s="415">
        <f t="shared" si="143"/>
        <v>0</v>
      </c>
      <c r="BF42" s="415">
        <f t="shared" si="144"/>
        <v>0</v>
      </c>
      <c r="BG42" s="415">
        <f t="shared" si="145"/>
        <v>0</v>
      </c>
      <c r="BH42" s="415">
        <f t="shared" si="146"/>
        <v>0</v>
      </c>
      <c r="BI42" s="415">
        <f t="shared" si="147"/>
        <v>0</v>
      </c>
      <c r="BJ42" s="415">
        <f t="shared" si="148"/>
        <v>0</v>
      </c>
      <c r="BK42" s="415">
        <f t="shared" si="149"/>
        <v>0</v>
      </c>
      <c r="BL42" s="415">
        <f t="shared" si="150"/>
        <v>0</v>
      </c>
      <c r="BM42" s="415">
        <f t="shared" si="151"/>
        <v>0</v>
      </c>
      <c r="BN42" s="415">
        <f t="shared" si="152"/>
        <v>0</v>
      </c>
      <c r="BO42" s="415">
        <f t="shared" si="153"/>
        <v>0</v>
      </c>
      <c r="BP42" s="415">
        <f t="shared" si="154"/>
        <v>0</v>
      </c>
      <c r="BQ42" s="415">
        <f t="shared" si="155"/>
        <v>0</v>
      </c>
      <c r="BR42" s="415">
        <f t="shared" si="156"/>
        <v>0</v>
      </c>
      <c r="BS42" s="415">
        <f t="shared" si="157"/>
        <v>0</v>
      </c>
      <c r="BT42" s="415">
        <f t="shared" si="158"/>
        <v>0</v>
      </c>
      <c r="BU42" s="415">
        <f t="shared" si="159"/>
        <v>0</v>
      </c>
      <c r="BV42" s="415">
        <f t="shared" si="160"/>
        <v>0</v>
      </c>
      <c r="BW42" s="415">
        <f t="shared" si="161"/>
        <v>0</v>
      </c>
      <c r="BX42" s="415">
        <f t="shared" si="162"/>
        <v>0</v>
      </c>
      <c r="BY42" s="415">
        <f t="shared" si="163"/>
        <v>0</v>
      </c>
      <c r="BZ42" s="415">
        <f t="shared" si="164"/>
        <v>0</v>
      </c>
      <c r="CA42" s="415">
        <f t="shared" si="165"/>
        <v>0</v>
      </c>
      <c r="CB42" s="415">
        <f t="shared" si="166"/>
        <v>11276.579999999994</v>
      </c>
      <c r="CC42" s="415">
        <f t="shared" si="167"/>
        <v>0</v>
      </c>
      <c r="CD42" s="436">
        <f t="shared" si="168"/>
        <v>11276.579999999994</v>
      </c>
      <c r="CK42" s="734"/>
    </row>
    <row r="43" spans="1:95" ht="15" x14ac:dyDescent="0.25">
      <c r="A43" s="79"/>
      <c r="B43" s="671">
        <v>3919</v>
      </c>
      <c r="C43" s="79"/>
      <c r="D43" s="104"/>
      <c r="E43" s="79"/>
      <c r="F43" s="74" t="s">
        <v>193</v>
      </c>
      <c r="G43" s="79"/>
      <c r="H43" s="79"/>
      <c r="I43" s="79"/>
      <c r="J43" s="94">
        <f t="shared" si="114"/>
        <v>0</v>
      </c>
      <c r="K43" s="94">
        <f>IFERROR(INDEX(BBS!$J$12:$U$67,MATCH($B43,BBS!$B$12:$B$67,0),MATCH($J$9,BBS!$J$9:$U$9,0)),0)</f>
        <v>0</v>
      </c>
      <c r="L43" s="78">
        <f t="shared" si="115"/>
        <v>0</v>
      </c>
      <c r="M43" s="74"/>
      <c r="N43" s="79"/>
      <c r="O43" s="104"/>
      <c r="P43" s="95">
        <f t="shared" si="116"/>
        <v>0</v>
      </c>
      <c r="Q43" s="94">
        <f t="shared" si="117"/>
        <v>0</v>
      </c>
      <c r="R43" s="94">
        <f t="shared" si="118"/>
        <v>0</v>
      </c>
      <c r="S43" s="94">
        <f t="shared" si="119"/>
        <v>0</v>
      </c>
      <c r="T43" s="94">
        <f t="shared" si="120"/>
        <v>0</v>
      </c>
      <c r="U43" s="94">
        <f t="shared" si="121"/>
        <v>0</v>
      </c>
      <c r="V43" s="94">
        <f t="shared" si="121"/>
        <v>0</v>
      </c>
      <c r="W43" s="94">
        <f t="shared" si="123"/>
        <v>0</v>
      </c>
      <c r="X43" s="94">
        <f t="shared" si="124"/>
        <v>0</v>
      </c>
      <c r="Y43" s="818">
        <f t="shared" si="125"/>
        <v>0</v>
      </c>
      <c r="Z43" s="94">
        <f t="shared" si="126"/>
        <v>0</v>
      </c>
      <c r="AA43" s="94">
        <f t="shared" si="127"/>
        <v>0</v>
      </c>
      <c r="AB43" s="818">
        <f t="shared" si="128"/>
        <v>0</v>
      </c>
      <c r="AC43" s="74"/>
      <c r="AD43" s="79"/>
      <c r="AE43" s="104"/>
      <c r="AF43" s="94">
        <f t="shared" si="129"/>
        <v>0</v>
      </c>
      <c r="AG43" s="94">
        <f t="shared" si="130"/>
        <v>0</v>
      </c>
      <c r="AH43" s="74"/>
      <c r="AI43" s="734"/>
      <c r="AJ43" s="73">
        <f t="shared" si="131"/>
        <v>3919</v>
      </c>
      <c r="AL43" s="104"/>
      <c r="AM43" s="79"/>
      <c r="AN43" s="74" t="s">
        <v>193</v>
      </c>
      <c r="AO43" s="79"/>
      <c r="AP43" s="79"/>
      <c r="AQ43" s="420"/>
      <c r="AR43" s="412"/>
      <c r="AS43" s="413"/>
      <c r="AT43" s="414">
        <f t="shared" si="132"/>
        <v>0</v>
      </c>
      <c r="AU43" s="415">
        <f t="shared" si="133"/>
        <v>0</v>
      </c>
      <c r="AV43" s="415">
        <f t="shared" si="134"/>
        <v>0</v>
      </c>
      <c r="AW43" s="415">
        <f t="shared" si="135"/>
        <v>0</v>
      </c>
      <c r="AX43" s="415">
        <f t="shared" si="136"/>
        <v>0</v>
      </c>
      <c r="AY43" s="415">
        <f t="shared" si="137"/>
        <v>0</v>
      </c>
      <c r="AZ43" s="415">
        <f t="shared" si="138"/>
        <v>0</v>
      </c>
      <c r="BA43" s="415">
        <f t="shared" si="139"/>
        <v>0</v>
      </c>
      <c r="BB43" s="415">
        <f t="shared" si="140"/>
        <v>0</v>
      </c>
      <c r="BC43" s="415">
        <f t="shared" si="141"/>
        <v>0</v>
      </c>
      <c r="BD43" s="415">
        <f t="shared" si="142"/>
        <v>0</v>
      </c>
      <c r="BE43" s="415">
        <f t="shared" si="143"/>
        <v>0</v>
      </c>
      <c r="BF43" s="415">
        <f t="shared" si="144"/>
        <v>0</v>
      </c>
      <c r="BG43" s="415">
        <f t="shared" si="145"/>
        <v>0</v>
      </c>
      <c r="BH43" s="415">
        <f t="shared" si="146"/>
        <v>0</v>
      </c>
      <c r="BI43" s="415">
        <f t="shared" si="147"/>
        <v>0</v>
      </c>
      <c r="BJ43" s="415">
        <f t="shared" si="148"/>
        <v>0</v>
      </c>
      <c r="BK43" s="415">
        <f t="shared" si="149"/>
        <v>0</v>
      </c>
      <c r="BL43" s="415">
        <f t="shared" si="150"/>
        <v>0</v>
      </c>
      <c r="BM43" s="415">
        <f t="shared" si="151"/>
        <v>0</v>
      </c>
      <c r="BN43" s="415">
        <f t="shared" si="152"/>
        <v>0</v>
      </c>
      <c r="BO43" s="415">
        <f t="shared" si="153"/>
        <v>0</v>
      </c>
      <c r="BP43" s="415">
        <f t="shared" si="154"/>
        <v>0</v>
      </c>
      <c r="BQ43" s="415">
        <f t="shared" si="155"/>
        <v>0</v>
      </c>
      <c r="BR43" s="415">
        <f t="shared" si="156"/>
        <v>0</v>
      </c>
      <c r="BS43" s="415">
        <f t="shared" si="157"/>
        <v>0</v>
      </c>
      <c r="BT43" s="415">
        <f t="shared" si="158"/>
        <v>0</v>
      </c>
      <c r="BU43" s="415">
        <f t="shared" si="159"/>
        <v>0</v>
      </c>
      <c r="BV43" s="415">
        <f t="shared" si="160"/>
        <v>0</v>
      </c>
      <c r="BW43" s="415">
        <f t="shared" si="161"/>
        <v>0</v>
      </c>
      <c r="BX43" s="415">
        <f t="shared" si="162"/>
        <v>0</v>
      </c>
      <c r="BY43" s="415">
        <f t="shared" si="163"/>
        <v>0</v>
      </c>
      <c r="BZ43" s="415">
        <f t="shared" si="164"/>
        <v>0</v>
      </c>
      <c r="CA43" s="415">
        <f t="shared" si="165"/>
        <v>0</v>
      </c>
      <c r="CB43" s="415">
        <f t="shared" si="166"/>
        <v>0</v>
      </c>
      <c r="CC43" s="415">
        <f t="shared" si="167"/>
        <v>0</v>
      </c>
      <c r="CD43" s="436">
        <f t="shared" si="168"/>
        <v>0</v>
      </c>
      <c r="CK43" s="734"/>
    </row>
    <row r="44" spans="1:95" ht="15" x14ac:dyDescent="0.25">
      <c r="A44" s="79"/>
      <c r="B44" s="671">
        <v>3920</v>
      </c>
      <c r="C44" s="79"/>
      <c r="D44" s="104"/>
      <c r="E44" s="79"/>
      <c r="F44" s="74" t="s">
        <v>192</v>
      </c>
      <c r="G44" s="79"/>
      <c r="H44" s="79"/>
      <c r="I44" s="79"/>
      <c r="J44" s="94">
        <f t="shared" si="114"/>
        <v>75320.61</v>
      </c>
      <c r="K44" s="94">
        <f>IFERROR(INDEX(BBS!$J$12:$U$67,MATCH($B44,BBS!$B$12:$B$67,0),MATCH($J$9,BBS!$J$9:$U$9,0)),0)</f>
        <v>78574.370540851553</v>
      </c>
      <c r="L44" s="78">
        <f t="shared" si="115"/>
        <v>-3253.7605408515519</v>
      </c>
      <c r="M44" s="74"/>
      <c r="N44" s="79"/>
      <c r="O44" s="104"/>
      <c r="P44" s="95">
        <v>36619.72</v>
      </c>
      <c r="Q44" s="94">
        <f t="shared" si="117"/>
        <v>0</v>
      </c>
      <c r="R44" s="94">
        <f t="shared" si="118"/>
        <v>0</v>
      </c>
      <c r="S44" s="94">
        <f t="shared" si="119"/>
        <v>0</v>
      </c>
      <c r="T44" s="94">
        <f t="shared" si="120"/>
        <v>0</v>
      </c>
      <c r="U44" s="94">
        <f t="shared" si="121"/>
        <v>0</v>
      </c>
      <c r="V44" s="94">
        <f t="shared" si="122"/>
        <v>0</v>
      </c>
      <c r="W44" s="94">
        <f t="shared" si="123"/>
        <v>0</v>
      </c>
      <c r="X44" s="94">
        <f t="shared" si="124"/>
        <v>0</v>
      </c>
      <c r="Y44" s="818">
        <f t="shared" si="125"/>
        <v>0</v>
      </c>
      <c r="Z44" s="94">
        <f t="shared" si="126"/>
        <v>0</v>
      </c>
      <c r="AA44" s="94">
        <f t="shared" si="127"/>
        <v>0</v>
      </c>
      <c r="AB44" s="818">
        <f t="shared" si="128"/>
        <v>75320.61</v>
      </c>
      <c r="AC44" s="74"/>
      <c r="AD44" s="79"/>
      <c r="AE44" s="104"/>
      <c r="AF44" s="94">
        <f t="shared" si="129"/>
        <v>75320.61</v>
      </c>
      <c r="AG44" s="94">
        <f t="shared" si="130"/>
        <v>234247.1</v>
      </c>
      <c r="AH44" s="74"/>
      <c r="AI44" s="734"/>
      <c r="AJ44" s="73">
        <f t="shared" si="131"/>
        <v>3920</v>
      </c>
      <c r="AL44" s="104"/>
      <c r="AM44" s="79"/>
      <c r="AN44" s="74" t="s">
        <v>192</v>
      </c>
      <c r="AO44" s="79"/>
      <c r="AP44" s="79"/>
      <c r="AQ44" s="420"/>
      <c r="AR44" s="412"/>
      <c r="AS44" s="413"/>
      <c r="AT44" s="414">
        <f t="shared" si="132"/>
        <v>0</v>
      </c>
      <c r="AU44" s="415">
        <f t="shared" si="133"/>
        <v>0</v>
      </c>
      <c r="AV44" s="415">
        <f t="shared" si="134"/>
        <v>0</v>
      </c>
      <c r="AW44" s="415">
        <f t="shared" si="135"/>
        <v>0</v>
      </c>
      <c r="AX44" s="415">
        <f t="shared" si="136"/>
        <v>0</v>
      </c>
      <c r="AY44" s="415">
        <f t="shared" si="137"/>
        <v>0</v>
      </c>
      <c r="AZ44" s="415">
        <f t="shared" si="138"/>
        <v>0</v>
      </c>
      <c r="BA44" s="415">
        <f t="shared" si="139"/>
        <v>0</v>
      </c>
      <c r="BB44" s="415">
        <f t="shared" si="140"/>
        <v>0</v>
      </c>
      <c r="BC44" s="415">
        <f t="shared" si="141"/>
        <v>0</v>
      </c>
      <c r="BD44" s="415">
        <f t="shared" si="142"/>
        <v>0</v>
      </c>
      <c r="BE44" s="415">
        <f t="shared" si="143"/>
        <v>0</v>
      </c>
      <c r="BF44" s="415">
        <f t="shared" si="144"/>
        <v>0</v>
      </c>
      <c r="BG44" s="415">
        <f t="shared" si="145"/>
        <v>0</v>
      </c>
      <c r="BH44" s="415">
        <f t="shared" si="146"/>
        <v>0</v>
      </c>
      <c r="BI44" s="415">
        <f t="shared" si="147"/>
        <v>0</v>
      </c>
      <c r="BJ44" s="415">
        <f t="shared" si="148"/>
        <v>0</v>
      </c>
      <c r="BK44" s="415">
        <f t="shared" si="149"/>
        <v>0</v>
      </c>
      <c r="BL44" s="415">
        <f t="shared" si="150"/>
        <v>0</v>
      </c>
      <c r="BM44" s="415">
        <f t="shared" si="151"/>
        <v>0</v>
      </c>
      <c r="BN44" s="415">
        <f t="shared" si="152"/>
        <v>0</v>
      </c>
      <c r="BO44" s="415">
        <f t="shared" si="153"/>
        <v>0</v>
      </c>
      <c r="BP44" s="415">
        <f t="shared" si="154"/>
        <v>0</v>
      </c>
      <c r="BQ44" s="415">
        <f t="shared" si="155"/>
        <v>0</v>
      </c>
      <c r="BR44" s="415">
        <f t="shared" si="156"/>
        <v>0</v>
      </c>
      <c r="BS44" s="415">
        <f t="shared" si="157"/>
        <v>0</v>
      </c>
      <c r="BT44" s="415">
        <f t="shared" si="158"/>
        <v>0</v>
      </c>
      <c r="BU44" s="415">
        <f t="shared" si="159"/>
        <v>0</v>
      </c>
      <c r="BV44" s="415">
        <f t="shared" si="160"/>
        <v>0</v>
      </c>
      <c r="BW44" s="415">
        <f t="shared" si="161"/>
        <v>0</v>
      </c>
      <c r="BX44" s="415">
        <f t="shared" si="162"/>
        <v>0</v>
      </c>
      <c r="BY44" s="415">
        <f t="shared" si="163"/>
        <v>0</v>
      </c>
      <c r="BZ44" s="415">
        <f t="shared" si="164"/>
        <v>0</v>
      </c>
      <c r="CA44" s="415">
        <f t="shared" si="165"/>
        <v>0</v>
      </c>
      <c r="CB44" s="415">
        <f t="shared" si="166"/>
        <v>75320.61</v>
      </c>
      <c r="CC44" s="415">
        <f t="shared" si="167"/>
        <v>0</v>
      </c>
      <c r="CD44" s="436">
        <f t="shared" si="168"/>
        <v>75320.61</v>
      </c>
      <c r="CK44" s="734"/>
    </row>
    <row r="45" spans="1:95" ht="15" x14ac:dyDescent="0.25">
      <c r="A45" s="79"/>
      <c r="B45" s="671">
        <v>3921</v>
      </c>
      <c r="C45" s="79"/>
      <c r="D45" s="104"/>
      <c r="E45" s="79"/>
      <c r="F45" s="74" t="s">
        <v>191</v>
      </c>
      <c r="G45" s="79"/>
      <c r="H45" s="79"/>
      <c r="I45" s="79"/>
      <c r="J45" s="94">
        <f t="shared" si="114"/>
        <v>110605.47</v>
      </c>
      <c r="K45" s="94">
        <f>IFERROR(INDEX(BBS!$J$12:$U$67,MATCH($B45,BBS!$B$12:$B$67,0),MATCH($J$9,BBS!$J$9:$U$9,0)),0)</f>
        <v>96035.341772151907</v>
      </c>
      <c r="L45" s="78">
        <f t="shared" si="115"/>
        <v>14570.128227848094</v>
      </c>
      <c r="M45" s="74"/>
      <c r="N45" s="79"/>
      <c r="O45" s="104"/>
      <c r="P45" s="95">
        <v>32382.579999999998</v>
      </c>
      <c r="Q45" s="94">
        <f t="shared" si="117"/>
        <v>0</v>
      </c>
      <c r="R45" s="94">
        <f t="shared" si="118"/>
        <v>0</v>
      </c>
      <c r="S45" s="94">
        <f t="shared" si="119"/>
        <v>0</v>
      </c>
      <c r="T45" s="94">
        <f t="shared" si="120"/>
        <v>0</v>
      </c>
      <c r="U45" s="94">
        <f t="shared" si="121"/>
        <v>0</v>
      </c>
      <c r="V45" s="94">
        <f t="shared" si="122"/>
        <v>0</v>
      </c>
      <c r="W45" s="94">
        <f t="shared" si="123"/>
        <v>0</v>
      </c>
      <c r="X45" s="94">
        <f t="shared" si="124"/>
        <v>0</v>
      </c>
      <c r="Y45" s="818">
        <f t="shared" si="125"/>
        <v>0</v>
      </c>
      <c r="Z45" s="94">
        <f t="shared" si="126"/>
        <v>0</v>
      </c>
      <c r="AA45" s="94">
        <f t="shared" si="127"/>
        <v>0</v>
      </c>
      <c r="AB45" s="818">
        <f t="shared" si="128"/>
        <v>110605.47</v>
      </c>
      <c r="AC45" s="74"/>
      <c r="AD45" s="79"/>
      <c r="AE45" s="104"/>
      <c r="AF45" s="94">
        <f t="shared" si="129"/>
        <v>110605.47</v>
      </c>
      <c r="AG45" s="94">
        <f t="shared" si="130"/>
        <v>343983</v>
      </c>
      <c r="AH45" s="74"/>
      <c r="AI45" s="734"/>
      <c r="AJ45" s="73">
        <f t="shared" si="131"/>
        <v>3921</v>
      </c>
      <c r="AL45" s="104"/>
      <c r="AM45" s="79"/>
      <c r="AN45" s="74" t="s">
        <v>191</v>
      </c>
      <c r="AO45" s="79"/>
      <c r="AP45" s="79"/>
      <c r="AQ45" s="420"/>
      <c r="AR45" s="412"/>
      <c r="AS45" s="413"/>
      <c r="AT45" s="414">
        <f t="shared" si="132"/>
        <v>0</v>
      </c>
      <c r="AU45" s="415">
        <f t="shared" si="133"/>
        <v>0</v>
      </c>
      <c r="AV45" s="415">
        <f t="shared" si="134"/>
        <v>0</v>
      </c>
      <c r="AW45" s="415">
        <f t="shared" si="135"/>
        <v>0</v>
      </c>
      <c r="AX45" s="415">
        <f t="shared" si="136"/>
        <v>0</v>
      </c>
      <c r="AY45" s="415">
        <f t="shared" si="137"/>
        <v>0</v>
      </c>
      <c r="AZ45" s="415">
        <f t="shared" si="138"/>
        <v>0</v>
      </c>
      <c r="BA45" s="415">
        <f t="shared" si="139"/>
        <v>0</v>
      </c>
      <c r="BB45" s="415">
        <f t="shared" si="140"/>
        <v>0</v>
      </c>
      <c r="BC45" s="415">
        <f t="shared" si="141"/>
        <v>0</v>
      </c>
      <c r="BD45" s="415">
        <f t="shared" si="142"/>
        <v>0</v>
      </c>
      <c r="BE45" s="415">
        <f t="shared" si="143"/>
        <v>0</v>
      </c>
      <c r="BF45" s="415">
        <f t="shared" si="144"/>
        <v>0</v>
      </c>
      <c r="BG45" s="415">
        <f t="shared" si="145"/>
        <v>0</v>
      </c>
      <c r="BH45" s="415">
        <f t="shared" si="146"/>
        <v>0</v>
      </c>
      <c r="BI45" s="415">
        <f t="shared" si="147"/>
        <v>0</v>
      </c>
      <c r="BJ45" s="415">
        <f t="shared" si="148"/>
        <v>0</v>
      </c>
      <c r="BK45" s="415">
        <f t="shared" si="149"/>
        <v>0</v>
      </c>
      <c r="BL45" s="415">
        <f t="shared" si="150"/>
        <v>0</v>
      </c>
      <c r="BM45" s="415">
        <f t="shared" si="151"/>
        <v>0</v>
      </c>
      <c r="BN45" s="415">
        <f t="shared" si="152"/>
        <v>0</v>
      </c>
      <c r="BO45" s="415">
        <f t="shared" si="153"/>
        <v>0</v>
      </c>
      <c r="BP45" s="415">
        <f t="shared" si="154"/>
        <v>0</v>
      </c>
      <c r="BQ45" s="415">
        <f t="shared" si="155"/>
        <v>0</v>
      </c>
      <c r="BR45" s="415">
        <f t="shared" si="156"/>
        <v>0</v>
      </c>
      <c r="BS45" s="415">
        <f t="shared" si="157"/>
        <v>0</v>
      </c>
      <c r="BT45" s="415">
        <f t="shared" si="158"/>
        <v>0</v>
      </c>
      <c r="BU45" s="415">
        <f t="shared" si="159"/>
        <v>0</v>
      </c>
      <c r="BV45" s="415">
        <f t="shared" si="160"/>
        <v>0</v>
      </c>
      <c r="BW45" s="415">
        <f t="shared" si="161"/>
        <v>0</v>
      </c>
      <c r="BX45" s="415">
        <f t="shared" si="162"/>
        <v>0</v>
      </c>
      <c r="BY45" s="415">
        <f t="shared" si="163"/>
        <v>0</v>
      </c>
      <c r="BZ45" s="415">
        <f t="shared" si="164"/>
        <v>0</v>
      </c>
      <c r="CA45" s="415">
        <f t="shared" si="165"/>
        <v>0</v>
      </c>
      <c r="CB45" s="415">
        <f t="shared" si="166"/>
        <v>110605.47</v>
      </c>
      <c r="CC45" s="415">
        <f t="shared" si="167"/>
        <v>0</v>
      </c>
      <c r="CD45" s="436">
        <f t="shared" si="168"/>
        <v>110605.47</v>
      </c>
      <c r="CK45" s="734"/>
      <c r="CQ45" s="70">
        <f>6608+298</f>
        <v>6906</v>
      </c>
    </row>
    <row r="46" spans="1:95" ht="15" x14ac:dyDescent="0.25">
      <c r="A46" s="79"/>
      <c r="B46" s="671">
        <v>3922</v>
      </c>
      <c r="C46" s="79"/>
      <c r="D46" s="104"/>
      <c r="E46" s="79"/>
      <c r="F46" s="74" t="s">
        <v>190</v>
      </c>
      <c r="G46" s="79"/>
      <c r="H46" s="79"/>
      <c r="I46" s="79"/>
      <c r="J46" s="94">
        <f t="shared" si="114"/>
        <v>101236.17</v>
      </c>
      <c r="K46" s="94">
        <f>IFERROR(INDEX(BBS!$J$12:$U$67,MATCH($B46,BBS!$B$12:$B$67,0),MATCH($J$9,BBS!$J$9:$U$9,0)),0)</f>
        <v>32456.05931032206</v>
      </c>
      <c r="L46" s="78">
        <f t="shared" si="115"/>
        <v>68780.110689677938</v>
      </c>
      <c r="M46" s="74"/>
      <c r="N46" s="79"/>
      <c r="O46" s="104"/>
      <c r="P46" s="95">
        <v>9616.25</v>
      </c>
      <c r="Q46" s="94">
        <f t="shared" si="117"/>
        <v>0</v>
      </c>
      <c r="R46" s="94">
        <f t="shared" si="118"/>
        <v>0</v>
      </c>
      <c r="S46" s="94">
        <f t="shared" si="119"/>
        <v>0</v>
      </c>
      <c r="T46" s="94">
        <f t="shared" si="120"/>
        <v>0</v>
      </c>
      <c r="U46" s="94">
        <f t="shared" si="121"/>
        <v>0</v>
      </c>
      <c r="V46" s="94">
        <f t="shared" si="122"/>
        <v>0</v>
      </c>
      <c r="W46" s="94">
        <f t="shared" si="123"/>
        <v>0</v>
      </c>
      <c r="X46" s="94">
        <f t="shared" si="124"/>
        <v>0</v>
      </c>
      <c r="Y46" s="818">
        <f t="shared" si="125"/>
        <v>0</v>
      </c>
      <c r="Z46" s="94">
        <f t="shared" si="126"/>
        <v>0</v>
      </c>
      <c r="AA46" s="94">
        <f t="shared" si="127"/>
        <v>0</v>
      </c>
      <c r="AB46" s="818">
        <f t="shared" si="128"/>
        <v>101236.17</v>
      </c>
      <c r="AC46" s="74"/>
      <c r="AD46" s="79"/>
      <c r="AE46" s="104"/>
      <c r="AF46" s="94">
        <f t="shared" si="129"/>
        <v>101236.17</v>
      </c>
      <c r="AG46" s="94">
        <f t="shared" si="130"/>
        <v>314844.46999999997</v>
      </c>
      <c r="AH46" s="74"/>
      <c r="AI46" s="734"/>
      <c r="AJ46" s="73">
        <f t="shared" si="131"/>
        <v>3922</v>
      </c>
      <c r="AL46" s="104"/>
      <c r="AM46" s="79"/>
      <c r="AN46" s="74" t="s">
        <v>190</v>
      </c>
      <c r="AO46" s="79"/>
      <c r="AP46" s="79"/>
      <c r="AQ46" s="420"/>
      <c r="AR46" s="412"/>
      <c r="AS46" s="413"/>
      <c r="AT46" s="414">
        <f t="shared" si="132"/>
        <v>0</v>
      </c>
      <c r="AU46" s="415">
        <f t="shared" si="133"/>
        <v>0</v>
      </c>
      <c r="AV46" s="415">
        <f t="shared" si="134"/>
        <v>0</v>
      </c>
      <c r="AW46" s="415">
        <f t="shared" si="135"/>
        <v>0</v>
      </c>
      <c r="AX46" s="415">
        <f t="shared" si="136"/>
        <v>0</v>
      </c>
      <c r="AY46" s="415">
        <f t="shared" si="137"/>
        <v>0</v>
      </c>
      <c r="AZ46" s="415">
        <f t="shared" si="138"/>
        <v>0</v>
      </c>
      <c r="BA46" s="415">
        <f t="shared" si="139"/>
        <v>0</v>
      </c>
      <c r="BB46" s="415">
        <f t="shared" si="140"/>
        <v>0</v>
      </c>
      <c r="BC46" s="415">
        <f t="shared" si="141"/>
        <v>0</v>
      </c>
      <c r="BD46" s="415">
        <f t="shared" si="142"/>
        <v>0</v>
      </c>
      <c r="BE46" s="415">
        <f t="shared" si="143"/>
        <v>0</v>
      </c>
      <c r="BF46" s="415">
        <f t="shared" si="144"/>
        <v>0</v>
      </c>
      <c r="BG46" s="415">
        <f t="shared" si="145"/>
        <v>0</v>
      </c>
      <c r="BH46" s="415">
        <f t="shared" si="146"/>
        <v>0</v>
      </c>
      <c r="BI46" s="415">
        <f t="shared" si="147"/>
        <v>0</v>
      </c>
      <c r="BJ46" s="415">
        <f t="shared" si="148"/>
        <v>0</v>
      </c>
      <c r="BK46" s="415">
        <f t="shared" si="149"/>
        <v>0</v>
      </c>
      <c r="BL46" s="415">
        <f t="shared" si="150"/>
        <v>0</v>
      </c>
      <c r="BM46" s="415">
        <f t="shared" si="151"/>
        <v>0</v>
      </c>
      <c r="BN46" s="415">
        <f t="shared" si="152"/>
        <v>0</v>
      </c>
      <c r="BO46" s="415">
        <f t="shared" si="153"/>
        <v>0</v>
      </c>
      <c r="BP46" s="415">
        <f t="shared" si="154"/>
        <v>0</v>
      </c>
      <c r="BQ46" s="415">
        <f t="shared" si="155"/>
        <v>0</v>
      </c>
      <c r="BR46" s="415">
        <f t="shared" si="156"/>
        <v>0</v>
      </c>
      <c r="BS46" s="415">
        <f t="shared" si="157"/>
        <v>0</v>
      </c>
      <c r="BT46" s="415">
        <f t="shared" si="158"/>
        <v>0</v>
      </c>
      <c r="BU46" s="415">
        <f t="shared" si="159"/>
        <v>0</v>
      </c>
      <c r="BV46" s="415">
        <f t="shared" si="160"/>
        <v>0</v>
      </c>
      <c r="BW46" s="415">
        <f t="shared" si="161"/>
        <v>0</v>
      </c>
      <c r="BX46" s="415">
        <f t="shared" si="162"/>
        <v>0</v>
      </c>
      <c r="BY46" s="415">
        <f t="shared" si="163"/>
        <v>0</v>
      </c>
      <c r="BZ46" s="415">
        <f t="shared" si="164"/>
        <v>0</v>
      </c>
      <c r="CA46" s="415">
        <f t="shared" si="165"/>
        <v>0</v>
      </c>
      <c r="CB46" s="415">
        <f t="shared" si="166"/>
        <v>101236.17</v>
      </c>
      <c r="CC46" s="415">
        <f t="shared" si="167"/>
        <v>0</v>
      </c>
      <c r="CD46" s="436">
        <f t="shared" si="168"/>
        <v>101236.17</v>
      </c>
      <c r="CK46" s="734"/>
    </row>
    <row r="47" spans="1:95" ht="15" hidden="1" x14ac:dyDescent="0.25">
      <c r="A47" s="79"/>
      <c r="B47" s="671">
        <v>3923</v>
      </c>
      <c r="C47" s="79"/>
      <c r="D47" s="104"/>
      <c r="E47" s="79"/>
      <c r="F47" s="74" t="s">
        <v>664</v>
      </c>
      <c r="G47" s="79"/>
      <c r="H47" s="79"/>
      <c r="I47" s="79"/>
      <c r="J47" s="94">
        <f t="shared" si="114"/>
        <v>0</v>
      </c>
      <c r="K47" s="94">
        <f>IFERROR(INDEX(BBS!$J$12:$U$67,MATCH($B47,BBS!$B$12:$B$67,0),MATCH($J$9,BBS!$J$9:$U$9,0)),0)</f>
        <v>0</v>
      </c>
      <c r="L47" s="78">
        <f t="shared" si="115"/>
        <v>0</v>
      </c>
      <c r="M47" s="74"/>
      <c r="N47" s="79"/>
      <c r="O47" s="104"/>
      <c r="P47" s="95">
        <v>0</v>
      </c>
      <c r="Q47" s="94">
        <f t="shared" si="117"/>
        <v>0</v>
      </c>
      <c r="R47" s="94">
        <f t="shared" si="118"/>
        <v>0</v>
      </c>
      <c r="S47" s="94">
        <f t="shared" si="119"/>
        <v>0</v>
      </c>
      <c r="T47" s="94">
        <f t="shared" si="120"/>
        <v>0</v>
      </c>
      <c r="U47" s="94">
        <f t="shared" si="121"/>
        <v>0</v>
      </c>
      <c r="V47" s="94">
        <f t="shared" si="122"/>
        <v>0</v>
      </c>
      <c r="W47" s="94">
        <f t="shared" si="123"/>
        <v>0</v>
      </c>
      <c r="X47" s="94">
        <f t="shared" si="124"/>
        <v>0</v>
      </c>
      <c r="Y47" s="818">
        <f t="shared" si="125"/>
        <v>0</v>
      </c>
      <c r="Z47" s="94">
        <f t="shared" si="126"/>
        <v>0</v>
      </c>
      <c r="AA47" s="94">
        <f t="shared" si="127"/>
        <v>0</v>
      </c>
      <c r="AB47" s="814">
        <f t="shared" si="128"/>
        <v>0</v>
      </c>
      <c r="AC47" s="74"/>
      <c r="AD47" s="79"/>
      <c r="AE47" s="104"/>
      <c r="AF47" s="94">
        <f>AB47</f>
        <v>0</v>
      </c>
      <c r="AG47" s="94">
        <f t="shared" si="130"/>
        <v>0</v>
      </c>
      <c r="AH47" s="74"/>
      <c r="AI47" s="734"/>
      <c r="AJ47" s="73">
        <f t="shared" si="131"/>
        <v>3923</v>
      </c>
      <c r="AL47" s="104"/>
      <c r="AM47" s="79"/>
      <c r="AN47" s="74" t="s">
        <v>664</v>
      </c>
      <c r="AO47" s="79"/>
      <c r="AP47" s="79"/>
      <c r="AQ47" s="420"/>
      <c r="AR47" s="412"/>
      <c r="AS47" s="413"/>
      <c r="AT47" s="414">
        <f t="shared" si="132"/>
        <v>0</v>
      </c>
      <c r="AU47" s="415">
        <f t="shared" si="133"/>
        <v>0</v>
      </c>
      <c r="AV47" s="415">
        <f t="shared" si="134"/>
        <v>0</v>
      </c>
      <c r="AW47" s="415">
        <f t="shared" si="135"/>
        <v>0</v>
      </c>
      <c r="AX47" s="415">
        <f t="shared" si="136"/>
        <v>0</v>
      </c>
      <c r="AY47" s="415">
        <f t="shared" si="137"/>
        <v>0</v>
      </c>
      <c r="AZ47" s="415">
        <f t="shared" si="138"/>
        <v>0</v>
      </c>
      <c r="BA47" s="415">
        <f t="shared" si="139"/>
        <v>0</v>
      </c>
      <c r="BB47" s="415">
        <f t="shared" si="140"/>
        <v>0</v>
      </c>
      <c r="BC47" s="415">
        <f t="shared" si="141"/>
        <v>0</v>
      </c>
      <c r="BD47" s="415">
        <f t="shared" si="142"/>
        <v>0</v>
      </c>
      <c r="BE47" s="415">
        <f t="shared" si="143"/>
        <v>0</v>
      </c>
      <c r="BF47" s="415">
        <f t="shared" si="144"/>
        <v>0</v>
      </c>
      <c r="BG47" s="415">
        <f t="shared" si="145"/>
        <v>0</v>
      </c>
      <c r="BH47" s="415">
        <f t="shared" si="146"/>
        <v>0</v>
      </c>
      <c r="BI47" s="415">
        <f t="shared" si="147"/>
        <v>0</v>
      </c>
      <c r="BJ47" s="415">
        <f t="shared" si="148"/>
        <v>0</v>
      </c>
      <c r="BK47" s="415">
        <f t="shared" si="149"/>
        <v>0</v>
      </c>
      <c r="BL47" s="415">
        <f t="shared" si="150"/>
        <v>0</v>
      </c>
      <c r="BM47" s="415">
        <f t="shared" si="151"/>
        <v>0</v>
      </c>
      <c r="BN47" s="415">
        <f t="shared" si="152"/>
        <v>0</v>
      </c>
      <c r="BO47" s="415">
        <f t="shared" si="153"/>
        <v>0</v>
      </c>
      <c r="BP47" s="415">
        <f t="shared" si="154"/>
        <v>0</v>
      </c>
      <c r="BQ47" s="415">
        <f t="shared" si="155"/>
        <v>0</v>
      </c>
      <c r="BR47" s="415">
        <f t="shared" si="156"/>
        <v>0</v>
      </c>
      <c r="BS47" s="415">
        <f t="shared" si="157"/>
        <v>0</v>
      </c>
      <c r="BT47" s="415">
        <f t="shared" si="158"/>
        <v>0</v>
      </c>
      <c r="BU47" s="415">
        <f t="shared" si="159"/>
        <v>0</v>
      </c>
      <c r="BV47" s="415">
        <f t="shared" si="160"/>
        <v>0</v>
      </c>
      <c r="BW47" s="415">
        <f t="shared" si="161"/>
        <v>0</v>
      </c>
      <c r="BX47" s="415">
        <f t="shared" si="162"/>
        <v>0</v>
      </c>
      <c r="BY47" s="415">
        <f t="shared" si="163"/>
        <v>0</v>
      </c>
      <c r="BZ47" s="415">
        <f t="shared" si="164"/>
        <v>0</v>
      </c>
      <c r="CA47" s="415">
        <f t="shared" si="165"/>
        <v>0</v>
      </c>
      <c r="CB47" s="415">
        <f t="shared" si="166"/>
        <v>0</v>
      </c>
      <c r="CC47" s="415">
        <f t="shared" si="167"/>
        <v>0</v>
      </c>
      <c r="CD47" s="436">
        <f t="shared" si="168"/>
        <v>0</v>
      </c>
      <c r="CK47" s="734"/>
    </row>
    <row r="48" spans="1:95" ht="15" hidden="1" x14ac:dyDescent="0.25">
      <c r="A48" s="79"/>
      <c r="B48" s="671">
        <v>3924</v>
      </c>
      <c r="C48" s="79"/>
      <c r="D48" s="104"/>
      <c r="E48" s="79"/>
      <c r="F48" s="74" t="s">
        <v>188</v>
      </c>
      <c r="G48" s="79"/>
      <c r="H48" s="79"/>
      <c r="I48" s="79"/>
      <c r="J48" s="94">
        <f t="shared" si="114"/>
        <v>0</v>
      </c>
      <c r="K48" s="94">
        <f>IFERROR(INDEX(BBS!$J$12:$U$67,MATCH($B48,BBS!$B$12:$B$67,0),MATCH($J$9,BBS!$J$9:$U$9,0)),0)</f>
        <v>0</v>
      </c>
      <c r="L48" s="78">
        <f t="shared" si="115"/>
        <v>0</v>
      </c>
      <c r="M48" s="74"/>
      <c r="N48" s="79"/>
      <c r="O48" s="104"/>
      <c r="P48" s="95">
        <v>0</v>
      </c>
      <c r="Q48" s="94">
        <f t="shared" si="117"/>
        <v>0</v>
      </c>
      <c r="R48" s="94">
        <f t="shared" si="118"/>
        <v>0</v>
      </c>
      <c r="S48" s="94">
        <f t="shared" si="119"/>
        <v>0</v>
      </c>
      <c r="T48" s="94">
        <f t="shared" si="120"/>
        <v>0</v>
      </c>
      <c r="U48" s="94">
        <f t="shared" si="121"/>
        <v>0</v>
      </c>
      <c r="V48" s="94">
        <f t="shared" si="122"/>
        <v>0</v>
      </c>
      <c r="W48" s="94">
        <f t="shared" si="123"/>
        <v>0</v>
      </c>
      <c r="X48" s="94">
        <f t="shared" si="124"/>
        <v>0</v>
      </c>
      <c r="Y48" s="818">
        <f t="shared" si="125"/>
        <v>0</v>
      </c>
      <c r="Z48" s="94">
        <f t="shared" si="126"/>
        <v>0</v>
      </c>
      <c r="AA48" s="94">
        <f t="shared" si="127"/>
        <v>0</v>
      </c>
      <c r="AB48" s="814">
        <f t="shared" si="128"/>
        <v>0</v>
      </c>
      <c r="AC48" s="74"/>
      <c r="AD48" s="79"/>
      <c r="AE48" s="104"/>
      <c r="AF48" s="94">
        <f t="shared" si="129"/>
        <v>0</v>
      </c>
      <c r="AG48" s="94">
        <f t="shared" si="130"/>
        <v>0</v>
      </c>
      <c r="AH48" s="74"/>
      <c r="AI48" s="734"/>
      <c r="AJ48" s="73">
        <f t="shared" si="131"/>
        <v>3924</v>
      </c>
      <c r="AL48" s="104"/>
      <c r="AM48" s="79"/>
      <c r="AN48" s="74" t="s">
        <v>188</v>
      </c>
      <c r="AO48" s="79"/>
      <c r="AP48" s="79"/>
      <c r="AQ48" s="420"/>
      <c r="AR48" s="412"/>
      <c r="AS48" s="413"/>
      <c r="AT48" s="414">
        <f t="shared" si="132"/>
        <v>0</v>
      </c>
      <c r="AU48" s="415">
        <f t="shared" si="133"/>
        <v>0</v>
      </c>
      <c r="AV48" s="415">
        <f t="shared" si="134"/>
        <v>0</v>
      </c>
      <c r="AW48" s="415">
        <f t="shared" si="135"/>
        <v>0</v>
      </c>
      <c r="AX48" s="415">
        <f t="shared" si="136"/>
        <v>0</v>
      </c>
      <c r="AY48" s="415">
        <f t="shared" si="137"/>
        <v>0</v>
      </c>
      <c r="AZ48" s="415">
        <f t="shared" si="138"/>
        <v>0</v>
      </c>
      <c r="BA48" s="415">
        <f t="shared" si="139"/>
        <v>0</v>
      </c>
      <c r="BB48" s="415">
        <f t="shared" si="140"/>
        <v>0</v>
      </c>
      <c r="BC48" s="415">
        <f t="shared" si="141"/>
        <v>0</v>
      </c>
      <c r="BD48" s="415">
        <f t="shared" si="142"/>
        <v>0</v>
      </c>
      <c r="BE48" s="415">
        <f t="shared" si="143"/>
        <v>0</v>
      </c>
      <c r="BF48" s="415">
        <f t="shared" si="144"/>
        <v>0</v>
      </c>
      <c r="BG48" s="415">
        <f t="shared" si="145"/>
        <v>0</v>
      </c>
      <c r="BH48" s="415">
        <f t="shared" si="146"/>
        <v>0</v>
      </c>
      <c r="BI48" s="415">
        <f t="shared" si="147"/>
        <v>0</v>
      </c>
      <c r="BJ48" s="415">
        <f t="shared" si="148"/>
        <v>0</v>
      </c>
      <c r="BK48" s="415">
        <f t="shared" si="149"/>
        <v>0</v>
      </c>
      <c r="BL48" s="415">
        <f t="shared" si="150"/>
        <v>0</v>
      </c>
      <c r="BM48" s="415">
        <f t="shared" si="151"/>
        <v>0</v>
      </c>
      <c r="BN48" s="415">
        <f t="shared" si="152"/>
        <v>0</v>
      </c>
      <c r="BO48" s="415">
        <f t="shared" si="153"/>
        <v>0</v>
      </c>
      <c r="BP48" s="415">
        <f t="shared" si="154"/>
        <v>0</v>
      </c>
      <c r="BQ48" s="415">
        <f t="shared" si="155"/>
        <v>0</v>
      </c>
      <c r="BR48" s="415">
        <f t="shared" si="156"/>
        <v>0</v>
      </c>
      <c r="BS48" s="415">
        <f t="shared" si="157"/>
        <v>0</v>
      </c>
      <c r="BT48" s="415">
        <f t="shared" si="158"/>
        <v>0</v>
      </c>
      <c r="BU48" s="415">
        <f t="shared" si="159"/>
        <v>0</v>
      </c>
      <c r="BV48" s="415">
        <f t="shared" si="160"/>
        <v>0</v>
      </c>
      <c r="BW48" s="415">
        <f t="shared" si="161"/>
        <v>0</v>
      </c>
      <c r="BX48" s="415">
        <f t="shared" si="162"/>
        <v>0</v>
      </c>
      <c r="BY48" s="415">
        <f t="shared" si="163"/>
        <v>0</v>
      </c>
      <c r="BZ48" s="415">
        <f t="shared" si="164"/>
        <v>0</v>
      </c>
      <c r="CA48" s="415">
        <f t="shared" si="165"/>
        <v>0</v>
      </c>
      <c r="CB48" s="415">
        <f t="shared" si="166"/>
        <v>0</v>
      </c>
      <c r="CC48" s="415">
        <f t="shared" si="167"/>
        <v>0</v>
      </c>
      <c r="CD48" s="436">
        <f t="shared" si="168"/>
        <v>0</v>
      </c>
      <c r="CK48" s="734"/>
    </row>
    <row r="49" spans="1:89" ht="15.75" thickBot="1" x14ac:dyDescent="0.3">
      <c r="A49" s="79"/>
      <c r="B49" s="671">
        <v>3925</v>
      </c>
      <c r="C49" s="79"/>
      <c r="D49" s="104"/>
      <c r="E49" s="79"/>
      <c r="F49" s="74" t="s">
        <v>187</v>
      </c>
      <c r="G49" s="79"/>
      <c r="H49" s="79"/>
      <c r="I49" s="79"/>
      <c r="J49" s="94">
        <f t="shared" si="114"/>
        <v>0</v>
      </c>
      <c r="K49" s="94">
        <f>IFERROR(INDEX(BBS!$J$12:$U$67,MATCH($B49,BBS!$B$12:$B$67,0),MATCH($J$9,BBS!$J$9:$U$9,0)),0)</f>
        <v>0</v>
      </c>
      <c r="L49" s="78">
        <f t="shared" si="115"/>
        <v>0</v>
      </c>
      <c r="M49" s="74"/>
      <c r="N49" s="79"/>
      <c r="O49" s="104"/>
      <c r="P49" s="95">
        <v>1000</v>
      </c>
      <c r="Q49" s="94">
        <f t="shared" si="117"/>
        <v>0</v>
      </c>
      <c r="R49" s="94">
        <f t="shared" si="118"/>
        <v>0</v>
      </c>
      <c r="S49" s="94">
        <f t="shared" si="119"/>
        <v>0</v>
      </c>
      <c r="T49" s="94">
        <f t="shared" si="120"/>
        <v>0</v>
      </c>
      <c r="U49" s="94">
        <f t="shared" si="121"/>
        <v>0</v>
      </c>
      <c r="V49" s="94">
        <f t="shared" si="121"/>
        <v>0</v>
      </c>
      <c r="W49" s="94">
        <f t="shared" si="123"/>
        <v>0</v>
      </c>
      <c r="X49" s="94">
        <f t="shared" si="124"/>
        <v>0</v>
      </c>
      <c r="Y49" s="818">
        <f t="shared" si="125"/>
        <v>0</v>
      </c>
      <c r="Z49" s="94">
        <f t="shared" si="126"/>
        <v>0</v>
      </c>
      <c r="AA49" s="94">
        <f t="shared" si="127"/>
        <v>0</v>
      </c>
      <c r="AB49" s="818">
        <f t="shared" si="128"/>
        <v>0</v>
      </c>
      <c r="AC49" s="74"/>
      <c r="AD49" s="79"/>
      <c r="AE49" s="104"/>
      <c r="AF49" s="94">
        <f t="shared" si="129"/>
        <v>0</v>
      </c>
      <c r="AG49" s="94">
        <f t="shared" si="130"/>
        <v>195</v>
      </c>
      <c r="AH49" s="74"/>
      <c r="AI49" s="734"/>
      <c r="AJ49" s="73">
        <f t="shared" si="131"/>
        <v>3925</v>
      </c>
      <c r="AL49" s="104"/>
      <c r="AM49" s="79"/>
      <c r="AN49" s="74" t="s">
        <v>187</v>
      </c>
      <c r="AO49" s="79"/>
      <c r="AP49" s="79"/>
      <c r="AQ49" s="420"/>
      <c r="AR49" s="412"/>
      <c r="AS49" s="413"/>
      <c r="AT49" s="414">
        <f t="shared" si="132"/>
        <v>0</v>
      </c>
      <c r="AU49" s="415">
        <f t="shared" si="133"/>
        <v>0</v>
      </c>
      <c r="AV49" s="415">
        <f t="shared" si="134"/>
        <v>0</v>
      </c>
      <c r="AW49" s="415">
        <f t="shared" si="135"/>
        <v>0</v>
      </c>
      <c r="AX49" s="415">
        <f t="shared" si="136"/>
        <v>0</v>
      </c>
      <c r="AY49" s="415">
        <f t="shared" si="137"/>
        <v>0</v>
      </c>
      <c r="AZ49" s="415">
        <f t="shared" si="138"/>
        <v>0</v>
      </c>
      <c r="BA49" s="415">
        <f t="shared" si="139"/>
        <v>0</v>
      </c>
      <c r="BB49" s="415">
        <f t="shared" si="140"/>
        <v>0</v>
      </c>
      <c r="BC49" s="415">
        <f t="shared" si="141"/>
        <v>0</v>
      </c>
      <c r="BD49" s="415">
        <f t="shared" si="142"/>
        <v>0</v>
      </c>
      <c r="BE49" s="415">
        <f t="shared" si="143"/>
        <v>0</v>
      </c>
      <c r="BF49" s="415">
        <f t="shared" si="144"/>
        <v>0</v>
      </c>
      <c r="BG49" s="415">
        <f t="shared" si="145"/>
        <v>0</v>
      </c>
      <c r="BH49" s="415">
        <f t="shared" si="146"/>
        <v>0</v>
      </c>
      <c r="BI49" s="415">
        <f t="shared" si="147"/>
        <v>0</v>
      </c>
      <c r="BJ49" s="415">
        <f t="shared" si="148"/>
        <v>0</v>
      </c>
      <c r="BK49" s="415">
        <f t="shared" si="149"/>
        <v>0</v>
      </c>
      <c r="BL49" s="415">
        <f t="shared" si="150"/>
        <v>0</v>
      </c>
      <c r="BM49" s="415">
        <f t="shared" si="151"/>
        <v>0</v>
      </c>
      <c r="BN49" s="415">
        <f t="shared" si="152"/>
        <v>0</v>
      </c>
      <c r="BO49" s="415">
        <f t="shared" si="153"/>
        <v>0</v>
      </c>
      <c r="BP49" s="415">
        <f t="shared" si="154"/>
        <v>0</v>
      </c>
      <c r="BQ49" s="415">
        <f t="shared" si="155"/>
        <v>0</v>
      </c>
      <c r="BR49" s="415">
        <f t="shared" si="156"/>
        <v>0</v>
      </c>
      <c r="BS49" s="415">
        <f t="shared" si="157"/>
        <v>0</v>
      </c>
      <c r="BT49" s="415">
        <f t="shared" si="158"/>
        <v>0</v>
      </c>
      <c r="BU49" s="415">
        <f t="shared" si="159"/>
        <v>0</v>
      </c>
      <c r="BV49" s="415">
        <f t="shared" si="160"/>
        <v>0</v>
      </c>
      <c r="BW49" s="415">
        <f t="shared" si="161"/>
        <v>0</v>
      </c>
      <c r="BX49" s="415">
        <f t="shared" si="162"/>
        <v>0</v>
      </c>
      <c r="BY49" s="415">
        <f t="shared" si="163"/>
        <v>0</v>
      </c>
      <c r="BZ49" s="415">
        <f t="shared" si="164"/>
        <v>0</v>
      </c>
      <c r="CA49" s="415">
        <f t="shared" si="165"/>
        <v>0</v>
      </c>
      <c r="CB49" s="415">
        <f t="shared" si="166"/>
        <v>0</v>
      </c>
      <c r="CC49" s="415">
        <f t="shared" si="167"/>
        <v>0</v>
      </c>
      <c r="CD49" s="436">
        <f t="shared" si="168"/>
        <v>0</v>
      </c>
      <c r="CK49" s="734"/>
    </row>
    <row r="50" spans="1:89" ht="15" x14ac:dyDescent="0.25">
      <c r="A50" s="79"/>
      <c r="B50" s="667"/>
      <c r="C50" s="79"/>
      <c r="D50" s="104"/>
      <c r="E50" s="79" t="s">
        <v>223</v>
      </c>
      <c r="F50" s="79"/>
      <c r="G50" s="79"/>
      <c r="H50" s="79"/>
      <c r="I50" s="79"/>
      <c r="J50" s="76">
        <f>SUM(J40:J49)</f>
        <v>298438.83</v>
      </c>
      <c r="K50" s="76">
        <f>SUM(K40:K49)</f>
        <v>251053.60548408498</v>
      </c>
      <c r="L50" s="76">
        <f>SUM(L40:L49)</f>
        <v>47385.224515914982</v>
      </c>
      <c r="M50" s="74"/>
      <c r="N50" s="79"/>
      <c r="O50" s="104"/>
      <c r="P50" s="76">
        <f t="shared" ref="P50:AB50" si="169">SUM(P40:P49)</f>
        <v>94017.774183514775</v>
      </c>
      <c r="Q50" s="76">
        <f>SUM(Q40:Q49)</f>
        <v>0</v>
      </c>
      <c r="R50" s="76">
        <f t="shared" si="169"/>
        <v>0</v>
      </c>
      <c r="S50" s="76">
        <f t="shared" si="169"/>
        <v>0</v>
      </c>
      <c r="T50" s="76">
        <f t="shared" si="169"/>
        <v>0</v>
      </c>
      <c r="U50" s="76">
        <f t="shared" si="169"/>
        <v>0</v>
      </c>
      <c r="V50" s="76">
        <f t="shared" si="169"/>
        <v>0</v>
      </c>
      <c r="W50" s="76">
        <f t="shared" si="169"/>
        <v>0</v>
      </c>
      <c r="X50" s="76">
        <f t="shared" si="169"/>
        <v>0</v>
      </c>
      <c r="Y50" s="841">
        <f t="shared" si="169"/>
        <v>0</v>
      </c>
      <c r="Z50" s="76">
        <f t="shared" si="169"/>
        <v>0</v>
      </c>
      <c r="AA50" s="76">
        <f t="shared" si="169"/>
        <v>0</v>
      </c>
      <c r="AB50" s="841">
        <f t="shared" si="169"/>
        <v>298438.83</v>
      </c>
      <c r="AC50" s="74"/>
      <c r="AD50" s="79"/>
      <c r="AE50" s="104"/>
      <c r="AF50" s="76">
        <f>AB50</f>
        <v>298438.83</v>
      </c>
      <c r="AG50" s="76">
        <f t="shared" ref="AG50" si="170">SUM(AG40:AG49)</f>
        <v>928551.13</v>
      </c>
      <c r="AH50" s="74"/>
      <c r="AI50" s="734"/>
      <c r="AJ50" s="73"/>
      <c r="AL50" s="104"/>
      <c r="AM50" s="79" t="s">
        <v>223</v>
      </c>
      <c r="AN50" s="79"/>
      <c r="AO50" s="79"/>
      <c r="AP50" s="79"/>
      <c r="AQ50" s="420"/>
      <c r="AR50" s="412"/>
      <c r="AS50" s="413"/>
      <c r="AT50" s="418">
        <f t="shared" ref="AT50" si="171">SUM(AT40:AT49)</f>
        <v>0</v>
      </c>
      <c r="AU50" s="418">
        <f>SUM(AU40:AU49)</f>
        <v>0</v>
      </c>
      <c r="AV50" s="418">
        <f t="shared" ref="AV50:CC50" si="172">SUM(AV40:AV49)</f>
        <v>0</v>
      </c>
      <c r="AW50" s="418">
        <f t="shared" si="172"/>
        <v>0</v>
      </c>
      <c r="AX50" s="418">
        <f t="shared" si="172"/>
        <v>0</v>
      </c>
      <c r="AY50" s="418">
        <f t="shared" si="172"/>
        <v>0</v>
      </c>
      <c r="AZ50" s="418">
        <f t="shared" ref="AZ50" si="173">SUM(AZ40:AZ49)</f>
        <v>0</v>
      </c>
      <c r="BA50" s="418">
        <f t="shared" si="172"/>
        <v>0</v>
      </c>
      <c r="BB50" s="418">
        <f t="shared" si="172"/>
        <v>0</v>
      </c>
      <c r="BC50" s="418">
        <f t="shared" ref="BC50" si="174">SUM(BC40:BC49)</f>
        <v>0</v>
      </c>
      <c r="BD50" s="418">
        <f t="shared" si="172"/>
        <v>0</v>
      </c>
      <c r="BE50" s="418">
        <f t="shared" si="172"/>
        <v>0</v>
      </c>
      <c r="BF50" s="418">
        <f t="shared" ref="BF50" si="175">SUM(BF40:BF49)</f>
        <v>0</v>
      </c>
      <c r="BG50" s="418">
        <f t="shared" si="172"/>
        <v>0</v>
      </c>
      <c r="BH50" s="418">
        <f t="shared" si="172"/>
        <v>0</v>
      </c>
      <c r="BI50" s="418">
        <f t="shared" ref="BI50" si="176">SUM(BI40:BI49)</f>
        <v>0</v>
      </c>
      <c r="BJ50" s="418">
        <f t="shared" si="172"/>
        <v>0</v>
      </c>
      <c r="BK50" s="418">
        <f t="shared" si="172"/>
        <v>0</v>
      </c>
      <c r="BL50" s="418">
        <f t="shared" ref="BL50" si="177">SUM(BL40:BL49)</f>
        <v>0</v>
      </c>
      <c r="BM50" s="418">
        <f t="shared" si="172"/>
        <v>0</v>
      </c>
      <c r="BN50" s="418">
        <f t="shared" si="172"/>
        <v>0</v>
      </c>
      <c r="BO50" s="418">
        <f t="shared" ref="BO50" si="178">SUM(BO40:BO49)</f>
        <v>0</v>
      </c>
      <c r="BP50" s="418">
        <f t="shared" si="172"/>
        <v>0</v>
      </c>
      <c r="BQ50" s="418">
        <f t="shared" si="172"/>
        <v>0</v>
      </c>
      <c r="BR50" s="418">
        <f t="shared" ref="BR50" si="179">SUM(BR40:BR49)</f>
        <v>0</v>
      </c>
      <c r="BS50" s="418">
        <f t="shared" si="172"/>
        <v>0</v>
      </c>
      <c r="BT50" s="418">
        <f t="shared" si="172"/>
        <v>0</v>
      </c>
      <c r="BU50" s="418">
        <f t="shared" ref="BU50" si="180">SUM(BU40:BU49)</f>
        <v>0</v>
      </c>
      <c r="BV50" s="418">
        <f t="shared" si="172"/>
        <v>0</v>
      </c>
      <c r="BW50" s="418">
        <f t="shared" si="172"/>
        <v>0</v>
      </c>
      <c r="BX50" s="418">
        <f t="shared" ref="BX50" si="181">SUM(BX40:BX49)</f>
        <v>0</v>
      </c>
      <c r="BY50" s="418">
        <f t="shared" si="172"/>
        <v>0</v>
      </c>
      <c r="BZ50" s="418">
        <f t="shared" si="172"/>
        <v>0</v>
      </c>
      <c r="CA50" s="418">
        <f t="shared" ref="CA50" si="182">SUM(CA40:CA49)</f>
        <v>0</v>
      </c>
      <c r="CB50" s="418">
        <f t="shared" si="172"/>
        <v>298438.83</v>
      </c>
      <c r="CC50" s="418">
        <f t="shared" si="172"/>
        <v>0</v>
      </c>
      <c r="CD50" s="477">
        <f t="shared" ref="CD50" si="183">SUM(CD40:CD49)</f>
        <v>298438.83</v>
      </c>
      <c r="CK50" s="734"/>
    </row>
    <row r="51" spans="1:89" ht="15" hidden="1" x14ac:dyDescent="0.25">
      <c r="A51" s="79"/>
      <c r="B51" s="667"/>
      <c r="C51" s="79"/>
      <c r="D51" s="104"/>
      <c r="E51" s="114" t="s">
        <v>186</v>
      </c>
      <c r="F51" s="79"/>
      <c r="G51" s="79"/>
      <c r="H51" s="79"/>
      <c r="I51" s="79"/>
      <c r="J51" s="79"/>
      <c r="K51" s="79"/>
      <c r="L51" s="79"/>
      <c r="M51" s="74"/>
      <c r="N51" s="79"/>
      <c r="O51" s="104"/>
      <c r="P51" s="79"/>
      <c r="Q51" s="79"/>
      <c r="R51" s="79"/>
      <c r="S51" s="79"/>
      <c r="T51" s="79"/>
      <c r="U51" s="79"/>
      <c r="V51" s="79"/>
      <c r="W51" s="79"/>
      <c r="X51" s="79"/>
      <c r="Y51" s="109"/>
      <c r="Z51" s="79"/>
      <c r="AA51" s="79"/>
      <c r="AB51" s="109"/>
      <c r="AC51" s="74"/>
      <c r="AD51" s="79"/>
      <c r="AE51" s="104"/>
      <c r="AF51" s="79"/>
      <c r="AG51" s="79"/>
      <c r="AH51" s="74"/>
      <c r="AI51" s="734"/>
      <c r="AJ51" s="73"/>
      <c r="AL51" s="104"/>
      <c r="AM51" s="114" t="s">
        <v>186</v>
      </c>
      <c r="AN51" s="79"/>
      <c r="AO51" s="79"/>
      <c r="AP51" s="79"/>
      <c r="AQ51" s="420"/>
      <c r="AR51" s="412"/>
      <c r="AS51" s="413"/>
      <c r="AT51" s="419"/>
      <c r="AU51" s="419"/>
      <c r="AV51" s="419"/>
      <c r="AW51" s="419"/>
      <c r="AX51" s="419"/>
      <c r="AY51" s="419"/>
      <c r="AZ51" s="419"/>
      <c r="BA51" s="419"/>
      <c r="BB51" s="419"/>
      <c r="BC51" s="419"/>
      <c r="BD51" s="419"/>
      <c r="BE51" s="419"/>
      <c r="BF51" s="419"/>
      <c r="BG51" s="419"/>
      <c r="BH51" s="419"/>
      <c r="BI51" s="419"/>
      <c r="BJ51" s="419"/>
      <c r="BK51" s="419"/>
      <c r="BL51" s="419"/>
      <c r="BM51" s="419"/>
      <c r="BN51" s="419"/>
      <c r="BO51" s="419"/>
      <c r="BP51" s="419"/>
      <c r="BQ51" s="419"/>
      <c r="BR51" s="419"/>
      <c r="BS51" s="419"/>
      <c r="BT51" s="419"/>
      <c r="BU51" s="419"/>
      <c r="BV51" s="419"/>
      <c r="BW51" s="419"/>
      <c r="BX51" s="419"/>
      <c r="BY51" s="419"/>
      <c r="BZ51" s="419"/>
      <c r="CA51" s="419"/>
      <c r="CB51" s="419"/>
      <c r="CC51" s="419"/>
      <c r="CD51" s="437"/>
      <c r="CK51" s="734"/>
    </row>
    <row r="52" spans="1:89" ht="15" hidden="1" x14ac:dyDescent="0.25">
      <c r="A52" s="79"/>
      <c r="B52" s="668">
        <v>3926</v>
      </c>
      <c r="C52" s="79"/>
      <c r="D52" s="104"/>
      <c r="E52" s="79"/>
      <c r="F52" s="74" t="s">
        <v>421</v>
      </c>
      <c r="G52" s="79"/>
      <c r="H52" s="79"/>
      <c r="I52" s="79"/>
      <c r="J52" s="94">
        <f t="shared" ref="J52:J54" si="184">IFERROR(INDEX($Q52:$AB52,MATCH($J$9,$Q$9:$AB$9)),0)</f>
        <v>0</v>
      </c>
      <c r="K52" s="94">
        <f>IFERROR(INDEX(BBS!$J$12:$U$67,MATCH($B52,BBS!$B$12:$B$67,0),MATCH($J$9,BBS!$J$9:$U$9,0)),0)</f>
        <v>0</v>
      </c>
      <c r="L52" s="78">
        <f>J52-K52</f>
        <v>0</v>
      </c>
      <c r="M52" s="74"/>
      <c r="N52" s="79"/>
      <c r="O52" s="104"/>
      <c r="P52" s="95">
        <f>IFERROR(-SUMIF(Cards_Selection,$B52,generic_month),0)</f>
        <v>0</v>
      </c>
      <c r="Q52" s="94">
        <f>-IF(Q$9&lt;=month_of_report,SUMIFS(TB_Balance_01,Cards_Selection,$B52),0)</f>
        <v>0</v>
      </c>
      <c r="R52" s="94">
        <f>-IF(R$9&lt;=month_of_report,SUMIFS(TB_Balance_02,Cards_Selection,$B52),0)</f>
        <v>0</v>
      </c>
      <c r="S52" s="94">
        <f>-IF(S$9&lt;=month_of_report,SUMIFS(TB_Balance_03,Cards_Selection,$B52),0)</f>
        <v>0</v>
      </c>
      <c r="T52" s="94">
        <f>-IF(T$9&lt;=month_of_report,SUMIFS(TB_Balance_04,Cards_Selection,$B52),0)</f>
        <v>0</v>
      </c>
      <c r="U52" s="94">
        <f>-IF(U$9&lt;=month_of_report,SUMIFS(TB_Balance_05,Cards_Selection,$B52),0)</f>
        <v>0</v>
      </c>
      <c r="V52" s="94">
        <f>-IF(V$9&lt;=month_of_report,SUMIFS(TB_Balance_06,Cards_Selection,$B52),0)</f>
        <v>0</v>
      </c>
      <c r="W52" s="94">
        <f>-IF(W$9&lt;=month_of_report,SUMIFS(TB_Balance_07,Cards_Selection,$B52),0)</f>
        <v>0</v>
      </c>
      <c r="X52" s="94">
        <f>-IF(X$9&lt;=month_of_report,SUMIFS(TB_Balance_08,Cards_Selection,$B52),0)</f>
        <v>0</v>
      </c>
      <c r="Y52" s="814">
        <f>-IF(Y$9&lt;=month_of_report,SUMIFS(TB_Balance_09,Cards_Selection,$B52),0)</f>
        <v>0</v>
      </c>
      <c r="Z52" s="94">
        <f>-IF(Z$9&lt;=month_of_report,SUMIFS(TB_Balance_10,Cards_Selection,$B52),0)</f>
        <v>0</v>
      </c>
      <c r="AA52" s="94">
        <f>-IF(AA$9&lt;=month_of_report,SUMIFS(TB_Balance_11,Cards_Selection,$B52),0)</f>
        <v>0</v>
      </c>
      <c r="AB52" s="814">
        <f>-IF(AB$9&lt;=month_of_report,SUMIFS(TB_Balance_12,Cards_Selection,$B52),0)</f>
        <v>0</v>
      </c>
      <c r="AC52" s="74"/>
      <c r="AD52" s="79"/>
      <c r="AE52" s="104"/>
      <c r="AF52" s="94">
        <f t="shared" ref="AF52:AF53" si="185">AB52</f>
        <v>0</v>
      </c>
      <c r="AG52" s="94">
        <f>-SUMIFS(TB_Balance_12_Nis,Cards_Selection,$AJ52)</f>
        <v>0</v>
      </c>
      <c r="AH52" s="74"/>
      <c r="AI52" s="734"/>
      <c r="AJ52" s="73">
        <f t="shared" ref="AJ52:AJ54" si="186">IF(B52="","",B52)</f>
        <v>3926</v>
      </c>
      <c r="AL52" s="104"/>
      <c r="AM52" s="79"/>
      <c r="AN52" s="74" t="s">
        <v>185</v>
      </c>
      <c r="AO52" s="79"/>
      <c r="AP52" s="79"/>
      <c r="AQ52" s="420"/>
      <c r="AR52" s="412"/>
      <c r="AS52" s="413"/>
      <c r="AT52" s="414">
        <f>IFERROR(-SUMIF(Cards_Selection,$AJ52,generic_month),0)</f>
        <v>0</v>
      </c>
      <c r="AU52" s="415">
        <f>IF(AU$9&gt;month_of_report,0,-SUMIFS(TB_Balance_01,Cards_Selection,$AJ52,TB_Entity,$AU$10))</f>
        <v>0</v>
      </c>
      <c r="AV52" s="415">
        <f>IF(AV$9&gt;month_of_report,0,-SUMIFS(TB_Balance_01,Cards_Selection,$AJ52,TB_Entity,$AV$10))</f>
        <v>0</v>
      </c>
      <c r="AW52" s="415">
        <f>IFERROR(INDEX($Q$13:$AB$68,MATCH($AJ52,$B$13:$B$68,0),MATCH(AW$9,$Q$9:$AB$9,0)),0)</f>
        <v>0</v>
      </c>
      <c r="AX52" s="415">
        <f>IF(AX$9&gt;month_of_report,0,-SUMIFS(TB_Balance_02,Cards_Selection,$AJ52,TB_Entity,$AX$10))</f>
        <v>0</v>
      </c>
      <c r="AY52" s="415">
        <f>IF(AY$9&gt;month_of_report,0,-SUMIFS(TB_Balance_02,Cards_Selection,$AJ52,TB_Entity,$AY$10))</f>
        <v>0</v>
      </c>
      <c r="AZ52" s="415">
        <f>IFERROR(INDEX($Q$13:$AB$68,MATCH($AJ52,$B$13:$B$68,0),MATCH(AZ$9,$Q$9:$AB$9,0)),0)</f>
        <v>0</v>
      </c>
      <c r="BA52" s="415">
        <f>IF(BA$9&gt;month_of_report,0,-SUMIFS(TB_Balance_03,Cards_Selection,$AJ52,TB_Entity,$BA$10))</f>
        <v>0</v>
      </c>
      <c r="BB52" s="415">
        <f>IF(BB$9&gt;month_of_report,0,-SUMIFS(TB_Balance_03,Cards_Selection,$AJ52,TB_Entity,$BB$10))</f>
        <v>0</v>
      </c>
      <c r="BC52" s="415">
        <f>IFERROR(INDEX($Q$13:$AB$68,MATCH($AJ52,$B$13:$B$68,0),MATCH(BC$9,$Q$9:$AB$9,0)),0)</f>
        <v>0</v>
      </c>
      <c r="BD52" s="415">
        <f>IF(BD$9&gt;month_of_report,0,-SUMIFS(TB_Balance_04,Cards_Selection,$AJ52,TB_Entity,$BD$10))</f>
        <v>0</v>
      </c>
      <c r="BE52" s="415">
        <f>IF(BE$9&gt;month_of_report,0,-SUMIFS(TB_Balance_04,Cards_Selection,$AJ52,TB_Entity,$BE$10))</f>
        <v>0</v>
      </c>
      <c r="BF52" s="415">
        <f>IFERROR(INDEX($Q$13:$AB$68,MATCH($AJ52,$B$13:$B$68,0),MATCH(BF$9,$Q$9:$AB$9,0)),0)</f>
        <v>0</v>
      </c>
      <c r="BG52" s="415">
        <f>IF(BG$9&gt;month_of_report,0,-SUMIFS(TB_Balance_05,Cards_Selection,$AJ52,TB_Entity,$BG$10))</f>
        <v>0</v>
      </c>
      <c r="BH52" s="415">
        <f>IF(BH$9&gt;month_of_report,0,-SUMIFS(TB_Balance_05,Cards_Selection,$AJ52,TB_Entity,$BH$10))</f>
        <v>0</v>
      </c>
      <c r="BI52" s="415">
        <f>IFERROR(INDEX($Q$13:$AB$68,MATCH($AJ52,$B$13:$B$68,0),MATCH(BI$9,$Q$9:$AB$9,0)),0)</f>
        <v>0</v>
      </c>
      <c r="BJ52" s="415">
        <f>IF(BJ$9&gt;month_of_report,0,-SUMIFS(TB_Balance_06,Cards_Selection,$AJ52,TB_Entity,$BJ$10))</f>
        <v>0</v>
      </c>
      <c r="BK52" s="415">
        <f>IF(BK$9&gt;month_of_report,0,-SUMIFS(TB_Balance_06,Cards_Selection,$AJ52,TB_Entity,$BK$10))</f>
        <v>0</v>
      </c>
      <c r="BL52" s="415">
        <f>IFERROR(INDEX($Q$13:$AB$68,MATCH($AJ52,$B$13:$B$68,0),MATCH(BL$9,$Q$9:$AB$9,0)),0)</f>
        <v>0</v>
      </c>
      <c r="BM52" s="415">
        <f>IF(BM$9&gt;month_of_report,0,-SUMIFS(TB_Balance_07,Cards_Selection,$AJ52,TB_Entity,$BM$10))</f>
        <v>0</v>
      </c>
      <c r="BN52" s="415">
        <f>IF(BN$9&gt;month_of_report,0,-SUMIFS(TB_Balance_07,Cards_Selection,$AJ52,TB_Entity,$BN$10))</f>
        <v>0</v>
      </c>
      <c r="BO52" s="415">
        <f>IFERROR(INDEX($Q$13:$AB$68,MATCH($AJ52,$B$13:$B$68,0),MATCH(BO$9,$Q$9:$AB$9,0)),0)</f>
        <v>0</v>
      </c>
      <c r="BP52" s="415">
        <f>IF(BP$9&gt;month_of_report,0,-SUMIFS(TB_Balance_08,Cards_Selection,$AJ52,TB_Entity,$BP$10))</f>
        <v>0</v>
      </c>
      <c r="BQ52" s="415">
        <f>IF(BQ$9&gt;month_of_report,0,-SUMIFS(TB_Balance_08,Cards_Selection,$AJ52,TB_Entity,$BQ$10))</f>
        <v>0</v>
      </c>
      <c r="BR52" s="415">
        <f>IFERROR(INDEX($Q$13:$AB$68,MATCH($AJ52,$B$13:$B$68,0),MATCH(BR$9,$Q$9:$AB$9,0)),0)</f>
        <v>0</v>
      </c>
      <c r="BS52" s="415">
        <f>IF(BS$9&gt;month_of_report,0,-SUMIFS(TB_Balance_09,Cards_Selection,$AJ52,TB_Entity,$BS$10))</f>
        <v>0</v>
      </c>
      <c r="BT52" s="415">
        <f>IF(BT$9&gt;month_of_report,0,-SUMIFS(TB_Balance_09,Cards_Selection,$AJ52,TB_Entity,$BT$10))</f>
        <v>0</v>
      </c>
      <c r="BU52" s="415">
        <f>IFERROR(INDEX($Q$13:$AB$68,MATCH($AJ52,$B$13:$B$68,0),MATCH(BU$9,$Q$9:$AB$9,0)),0)</f>
        <v>0</v>
      </c>
      <c r="BV52" s="415">
        <f>IF(BV$9&gt;month_of_report,0,-SUMIFS(TB_Balance_10,Cards_Selection,$AJ52,TB_Entity,$BV$10))</f>
        <v>0</v>
      </c>
      <c r="BW52" s="415">
        <f>IF(BW$9&gt;month_of_report,0,-SUMIFS(TB_Balance_10,Cards_Selection,$AJ52,TB_Entity,$BW$10))</f>
        <v>0</v>
      </c>
      <c r="BX52" s="415">
        <f>IFERROR(INDEX($Q$13:$AB$68,MATCH($AJ52,$B$13:$B$68,0),MATCH(BX$9,$Q$9:$AB$9,0)),0)</f>
        <v>0</v>
      </c>
      <c r="BY52" s="415">
        <f>IF(BY$9&gt;month_of_report,0,-SUMIFS(TB_Balance_11,Cards_Selection,$AJ52,TB_Entity,$BY$10))</f>
        <v>0</v>
      </c>
      <c r="BZ52" s="415">
        <f>IF(BZ$9&gt;month_of_report,0,-SUMIFS(TB_Balance_11,Cards_Selection,$AJ52,TB_Entity,$BZ$10))</f>
        <v>0</v>
      </c>
      <c r="CA52" s="415">
        <f>IFERROR(INDEX($Q$13:$AB$68,MATCH($AJ52,$B$13:$B$68,0),MATCH(CA$9,$Q$9:$AB$9,0)),0)</f>
        <v>0</v>
      </c>
      <c r="CB52" s="415">
        <f>IF(CB$9&gt;month_of_report,0,-SUMIFS(TB_Balance_12,Cards_Selection,$AJ52,TB_Entity,$CB$10))</f>
        <v>0</v>
      </c>
      <c r="CC52" s="415">
        <f>IF(CC$9&gt;month_of_report,0,-SUMIFS(TB_Balance_12,Cards_Selection,$AJ52,TB_Entity,$CC$10))</f>
        <v>0</v>
      </c>
      <c r="CD52" s="436">
        <f>IFERROR(INDEX($Q$13:$AB$68,MATCH($AJ52,$B$13:$B$68,0),MATCH(CD$9,$Q$9:$AB$9,0)),0)</f>
        <v>0</v>
      </c>
      <c r="CK52" s="734"/>
    </row>
    <row r="53" spans="1:89" ht="15" hidden="1" x14ac:dyDescent="0.25">
      <c r="A53" s="79"/>
      <c r="B53" s="671">
        <v>3927</v>
      </c>
      <c r="C53" s="79"/>
      <c r="D53" s="104"/>
      <c r="E53" s="79"/>
      <c r="F53" s="74" t="s">
        <v>184</v>
      </c>
      <c r="G53" s="79"/>
      <c r="H53" s="79"/>
      <c r="I53" s="79"/>
      <c r="J53" s="94">
        <f t="shared" si="184"/>
        <v>0</v>
      </c>
      <c r="K53" s="94">
        <f>IFERROR(INDEX(BBS!$J$12:$U$67,MATCH($B53,BBS!$B$12:$B$67,0),MATCH($J$9,BBS!$J$9:$U$9,0)),0)</f>
        <v>0</v>
      </c>
      <c r="L53" s="78">
        <f>J53-K53</f>
        <v>0</v>
      </c>
      <c r="M53" s="74"/>
      <c r="N53" s="79"/>
      <c r="O53" s="104"/>
      <c r="P53" s="95">
        <f>IFERROR(-SUMIF(Cards_Selection,$B53,generic_month),0)</f>
        <v>0</v>
      </c>
      <c r="Q53" s="94">
        <f>-IF(Q$9&lt;=month_of_report,SUMIFS(TB_Balance_01,Cards_Selection,$B53),0)</f>
        <v>0</v>
      </c>
      <c r="R53" s="94">
        <f>-IF(R$9&lt;=month_of_report,SUMIFS(TB_Balance_02,Cards_Selection,$B53),0)</f>
        <v>0</v>
      </c>
      <c r="S53" s="94">
        <f>-IF(S$9&lt;=month_of_report,SUMIFS(TB_Balance_03,Cards_Selection,$B53),0)</f>
        <v>0</v>
      </c>
      <c r="T53" s="94">
        <f>-IF(T$9&lt;=month_of_report,SUMIFS(TB_Balance_04,Cards_Selection,$B53),0)</f>
        <v>0</v>
      </c>
      <c r="U53" s="94">
        <f>-IF(U$9&lt;=month_of_report,SUMIFS(TB_Balance_05,Cards_Selection,$B53),0)</f>
        <v>0</v>
      </c>
      <c r="V53" s="94">
        <f>-IF(V$9&lt;=month_of_report,SUMIFS(TB_Balance_06,Cards_Selection,$B53),0)</f>
        <v>0</v>
      </c>
      <c r="W53" s="94">
        <f>-IF(W$9&lt;=month_of_report,SUMIFS(TB_Balance_07,Cards_Selection,$B53),0)</f>
        <v>0</v>
      </c>
      <c r="X53" s="94">
        <f>-IF(X$9&lt;=month_of_report,SUMIFS(TB_Balance_08,Cards_Selection,$B53),0)</f>
        <v>0</v>
      </c>
      <c r="Y53" s="814">
        <f>-IF(Y$9&lt;=month_of_report,SUMIFS(TB_Balance_09,Cards_Selection,$B53),0)</f>
        <v>0</v>
      </c>
      <c r="Z53" s="94">
        <f>-IF(Z$9&lt;=month_of_report,SUMIFS(TB_Balance_10,Cards_Selection,$B53),0)</f>
        <v>0</v>
      </c>
      <c r="AA53" s="94">
        <f>-IF(AA$9&lt;=month_of_report,SUMIFS(TB_Balance_11,Cards_Selection,$B53),0)</f>
        <v>0</v>
      </c>
      <c r="AB53" s="814">
        <f>-IF(AB$9&lt;=month_of_report,SUMIFS(TB_Balance_12,Cards_Selection,$B53),0)</f>
        <v>0</v>
      </c>
      <c r="AC53" s="74"/>
      <c r="AD53" s="79"/>
      <c r="AE53" s="104"/>
      <c r="AF53" s="94">
        <f t="shared" si="185"/>
        <v>0</v>
      </c>
      <c r="AG53" s="94">
        <f>-SUMIFS(TB_Balance_12_Nis,Cards_Selection,$AJ53)</f>
        <v>0</v>
      </c>
      <c r="AH53" s="74"/>
      <c r="AI53" s="734"/>
      <c r="AJ53" s="73">
        <f t="shared" si="186"/>
        <v>3927</v>
      </c>
      <c r="AL53" s="104"/>
      <c r="AM53" s="79"/>
      <c r="AN53" s="74" t="s">
        <v>184</v>
      </c>
      <c r="AO53" s="79"/>
      <c r="AP53" s="79"/>
      <c r="AQ53" s="420"/>
      <c r="AR53" s="412"/>
      <c r="AS53" s="413"/>
      <c r="AT53" s="414">
        <f>IFERROR(-SUMIF(Cards_Selection,$AJ53,generic_month),0)</f>
        <v>0</v>
      </c>
      <c r="AU53" s="415">
        <f>IF(AU$9&gt;month_of_report,0,-SUMIFS(TB_Balance_01,Cards_Selection,$AJ53,TB_Entity,$AU$10))</f>
        <v>0</v>
      </c>
      <c r="AV53" s="415">
        <f>IF(AV$9&gt;month_of_report,0,-SUMIFS(TB_Balance_01,Cards_Selection,$AJ53,TB_Entity,$AV$10))</f>
        <v>0</v>
      </c>
      <c r="AW53" s="415">
        <f>IFERROR(INDEX($Q$13:$AB$68,MATCH($AJ53,$B$13:$B$68,0),MATCH(AW$9,$Q$9:$AB$9,0)),0)</f>
        <v>0</v>
      </c>
      <c r="AX53" s="415">
        <f>IF(AX$9&gt;month_of_report,0,-SUMIFS(TB_Balance_02,Cards_Selection,$AJ53,TB_Entity,$AX$10))</f>
        <v>0</v>
      </c>
      <c r="AY53" s="415">
        <f>IF(AY$9&gt;month_of_report,0,-SUMIFS(TB_Balance_02,Cards_Selection,$AJ53,TB_Entity,$AY$10))</f>
        <v>0</v>
      </c>
      <c r="AZ53" s="415">
        <f>IFERROR(INDEX($Q$13:$AB$68,MATCH($AJ53,$B$13:$B$68,0),MATCH(AZ$9,$Q$9:$AB$9,0)),0)</f>
        <v>0</v>
      </c>
      <c r="BA53" s="415">
        <f>IF(BA$9&gt;month_of_report,0,-SUMIFS(TB_Balance_03,Cards_Selection,$AJ53,TB_Entity,$BA$10))</f>
        <v>0</v>
      </c>
      <c r="BB53" s="415">
        <f>IF(BB$9&gt;month_of_report,0,-SUMIFS(TB_Balance_03,Cards_Selection,$AJ53,TB_Entity,$BB$10))</f>
        <v>0</v>
      </c>
      <c r="BC53" s="415">
        <f>IFERROR(INDEX($Q$13:$AB$68,MATCH($AJ53,$B$13:$B$68,0),MATCH(BC$9,$Q$9:$AB$9,0)),0)</f>
        <v>0</v>
      </c>
      <c r="BD53" s="415">
        <f>IF(BD$9&gt;month_of_report,0,-SUMIFS(TB_Balance_04,Cards_Selection,$AJ53,TB_Entity,$BD$10))</f>
        <v>0</v>
      </c>
      <c r="BE53" s="415">
        <f>IF(BE$9&gt;month_of_report,0,-SUMIFS(TB_Balance_04,Cards_Selection,$AJ53,TB_Entity,$BE$10))</f>
        <v>0</v>
      </c>
      <c r="BF53" s="415">
        <f>IFERROR(INDEX($Q$13:$AB$68,MATCH($AJ53,$B$13:$B$68,0),MATCH(BF$9,$Q$9:$AB$9,0)),0)</f>
        <v>0</v>
      </c>
      <c r="BG53" s="415">
        <f>IF(BG$9&gt;month_of_report,0,-SUMIFS(TB_Balance_05,Cards_Selection,$AJ53,TB_Entity,$BG$10))</f>
        <v>0</v>
      </c>
      <c r="BH53" s="415">
        <f>IF(BH$9&gt;month_of_report,0,-SUMIFS(TB_Balance_05,Cards_Selection,$AJ53,TB_Entity,$BH$10))</f>
        <v>0</v>
      </c>
      <c r="BI53" s="415">
        <f>IFERROR(INDEX($Q$13:$AB$68,MATCH($AJ53,$B$13:$B$68,0),MATCH(BI$9,$Q$9:$AB$9,0)),0)</f>
        <v>0</v>
      </c>
      <c r="BJ53" s="415">
        <f>IF(BJ$9&gt;month_of_report,0,-SUMIFS(TB_Balance_06,Cards_Selection,$AJ53,TB_Entity,$BJ$10))</f>
        <v>0</v>
      </c>
      <c r="BK53" s="415">
        <f>IF(BK$9&gt;month_of_report,0,-SUMIFS(TB_Balance_06,Cards_Selection,$AJ53,TB_Entity,$BK$10))</f>
        <v>0</v>
      </c>
      <c r="BL53" s="415">
        <f>IFERROR(INDEX($Q$13:$AB$68,MATCH($AJ53,$B$13:$B$68,0),MATCH(BL$9,$Q$9:$AB$9,0)),0)</f>
        <v>0</v>
      </c>
      <c r="BM53" s="415">
        <f>IF(BM$9&gt;month_of_report,0,-SUMIFS(TB_Balance_07,Cards_Selection,$AJ53,TB_Entity,$BM$10))</f>
        <v>0</v>
      </c>
      <c r="BN53" s="415">
        <f>IF(BN$9&gt;month_of_report,0,-SUMIFS(TB_Balance_07,Cards_Selection,$AJ53,TB_Entity,$BN$10))</f>
        <v>0</v>
      </c>
      <c r="BO53" s="415">
        <f>IFERROR(INDEX($Q$13:$AB$68,MATCH($AJ53,$B$13:$B$68,0),MATCH(BO$9,$Q$9:$AB$9,0)),0)</f>
        <v>0</v>
      </c>
      <c r="BP53" s="415">
        <f>IF(BP$9&gt;month_of_report,0,-SUMIFS(TB_Balance_08,Cards_Selection,$AJ53,TB_Entity,$BP$10))</f>
        <v>0</v>
      </c>
      <c r="BQ53" s="415">
        <f>IF(BQ$9&gt;month_of_report,0,-SUMIFS(TB_Balance_08,Cards_Selection,$AJ53,TB_Entity,$BQ$10))</f>
        <v>0</v>
      </c>
      <c r="BR53" s="415">
        <f>IFERROR(INDEX($Q$13:$AB$68,MATCH($AJ53,$B$13:$B$68,0),MATCH(BR$9,$Q$9:$AB$9,0)),0)</f>
        <v>0</v>
      </c>
      <c r="BS53" s="415">
        <f>IF(BS$9&gt;month_of_report,0,-SUMIFS(TB_Balance_09,Cards_Selection,$AJ53,TB_Entity,$BS$10))</f>
        <v>0</v>
      </c>
      <c r="BT53" s="415">
        <f>IF(BT$9&gt;month_of_report,0,-SUMIFS(TB_Balance_09,Cards_Selection,$AJ53,TB_Entity,$BT$10))</f>
        <v>0</v>
      </c>
      <c r="BU53" s="415">
        <f>IFERROR(INDEX($Q$13:$AB$68,MATCH($AJ53,$B$13:$B$68,0),MATCH(BU$9,$Q$9:$AB$9,0)),0)</f>
        <v>0</v>
      </c>
      <c r="BV53" s="415">
        <f>IF(BV$9&gt;month_of_report,0,-SUMIFS(TB_Balance_10,Cards_Selection,$AJ53,TB_Entity,$BV$10))</f>
        <v>0</v>
      </c>
      <c r="BW53" s="415">
        <f>IF(BW$9&gt;month_of_report,0,-SUMIFS(TB_Balance_10,Cards_Selection,$AJ53,TB_Entity,$BW$10))</f>
        <v>0</v>
      </c>
      <c r="BX53" s="415">
        <f>IFERROR(INDEX($Q$13:$AB$68,MATCH($AJ53,$B$13:$B$68,0),MATCH(BX$9,$Q$9:$AB$9,0)),0)</f>
        <v>0</v>
      </c>
      <c r="BY53" s="415">
        <f>IF(BY$9&gt;month_of_report,0,-SUMIFS(TB_Balance_11,Cards_Selection,$AJ53,TB_Entity,$BY$10))</f>
        <v>0</v>
      </c>
      <c r="BZ53" s="415">
        <f>IF(BZ$9&gt;month_of_report,0,-SUMIFS(TB_Balance_11,Cards_Selection,$AJ53,TB_Entity,$BZ$10))</f>
        <v>0</v>
      </c>
      <c r="CA53" s="415">
        <f>IFERROR(INDEX($Q$13:$AB$68,MATCH($AJ53,$B$13:$B$68,0),MATCH(CA$9,$Q$9:$AB$9,0)),0)</f>
        <v>0</v>
      </c>
      <c r="CB53" s="415">
        <f>IF(CB$9&gt;month_of_report,0,-SUMIFS(TB_Balance_12,Cards_Selection,$AJ53,TB_Entity,$CB$10))</f>
        <v>0</v>
      </c>
      <c r="CC53" s="415">
        <f>IF(CC$9&gt;month_of_report,0,-SUMIFS(TB_Balance_12,Cards_Selection,$AJ53,TB_Entity,$CC$10))</f>
        <v>0</v>
      </c>
      <c r="CD53" s="436">
        <f>IFERROR(INDEX($Q$13:$AB$68,MATCH($AJ53,$B$13:$B$68,0),MATCH(CD$9,$Q$9:$AB$9,0)),0)</f>
        <v>0</v>
      </c>
      <c r="CK53" s="734"/>
    </row>
    <row r="54" spans="1:89" ht="15.75" hidden="1" thickBot="1" x14ac:dyDescent="0.3">
      <c r="A54" s="79"/>
      <c r="B54" s="671">
        <v>3928</v>
      </c>
      <c r="C54" s="79"/>
      <c r="D54" s="104"/>
      <c r="E54" s="79"/>
      <c r="F54" s="74" t="s">
        <v>183</v>
      </c>
      <c r="G54" s="79"/>
      <c r="H54" s="79"/>
      <c r="I54" s="79"/>
      <c r="J54" s="94">
        <f t="shared" si="184"/>
        <v>0</v>
      </c>
      <c r="K54" s="94">
        <f>IFERROR(INDEX(BBS!$J$12:$U$67,MATCH($B54,BBS!$B$12:$B$67,0),MATCH($J$9,BBS!$J$9:$U$9,0)),0)</f>
        <v>0</v>
      </c>
      <c r="L54" s="78">
        <f>J54-K54</f>
        <v>0</v>
      </c>
      <c r="M54" s="74"/>
      <c r="N54" s="79"/>
      <c r="O54" s="104"/>
      <c r="P54" s="95">
        <f>IFERROR(-SUMIF(Cards_Selection,$B54,generic_month),0)</f>
        <v>0</v>
      </c>
      <c r="Q54" s="94">
        <f>-IF(Q$9&lt;=month_of_report,SUMIFS(TB_Balance_01,Cards_Selection,$B54),0)</f>
        <v>0</v>
      </c>
      <c r="R54" s="94">
        <f>-IF(R$9&lt;=month_of_report,SUMIFS(TB_Balance_02,Cards_Selection,$B54),0)</f>
        <v>0</v>
      </c>
      <c r="S54" s="94">
        <f>-IF(S$9&lt;=month_of_report,SUMIFS(TB_Balance_03,Cards_Selection,$B54),0)</f>
        <v>0</v>
      </c>
      <c r="T54" s="94">
        <f>-IF(T$9&lt;=month_of_report,SUMIFS(TB_Balance_04,Cards_Selection,$B54),0)</f>
        <v>0</v>
      </c>
      <c r="U54" s="94">
        <f>-IF(U$9&lt;=month_of_report,SUMIFS(TB_Balance_05,Cards_Selection,$B54),0)</f>
        <v>0</v>
      </c>
      <c r="V54" s="94">
        <f>-IF(V$9&lt;=month_of_report,SUMIFS(TB_Balance_06,Cards_Selection,$B54),0)</f>
        <v>0</v>
      </c>
      <c r="W54" s="94">
        <f>-IF(W$9&lt;=month_of_report,SUMIFS(TB_Balance_07,Cards_Selection,$B54),0)</f>
        <v>0</v>
      </c>
      <c r="X54" s="94">
        <f>-IF(X$9&lt;=month_of_report,SUMIFS(TB_Balance_08,Cards_Selection,$B54),0)</f>
        <v>0</v>
      </c>
      <c r="Y54" s="814">
        <f>-IF(Y$9&lt;=month_of_report,SUMIFS(TB_Balance_09,Cards_Selection,$B54),0)</f>
        <v>0</v>
      </c>
      <c r="Z54" s="94">
        <f>-IF(Z$9&lt;=month_of_report,SUMIFS(TB_Balance_10,Cards_Selection,$B54),0)</f>
        <v>0</v>
      </c>
      <c r="AA54" s="94">
        <f>-IF(AA$9&lt;=month_of_report,SUMIFS(TB_Balance_11,Cards_Selection,$B54),0)</f>
        <v>0</v>
      </c>
      <c r="AB54" s="814">
        <f>-IF(AB$9&lt;=month_of_report,SUMIFS(TB_Balance_12,Cards_Selection,$B54),0)</f>
        <v>0</v>
      </c>
      <c r="AC54" s="74"/>
      <c r="AD54" s="79"/>
      <c r="AE54" s="104"/>
      <c r="AF54" s="94">
        <f t="shared" ref="AF54" si="187">AB54</f>
        <v>0</v>
      </c>
      <c r="AG54" s="94">
        <f>-SUMIFS(TB_Balance_12_Nis,Cards_Selection,$AJ54)</f>
        <v>0</v>
      </c>
      <c r="AH54" s="74"/>
      <c r="AI54" s="734"/>
      <c r="AJ54" s="73">
        <f t="shared" si="186"/>
        <v>3928</v>
      </c>
      <c r="AL54" s="104"/>
      <c r="AM54" s="79"/>
      <c r="AN54" s="74" t="s">
        <v>183</v>
      </c>
      <c r="AO54" s="79"/>
      <c r="AP54" s="79"/>
      <c r="AQ54" s="420"/>
      <c r="AR54" s="412"/>
      <c r="AS54" s="413"/>
      <c r="AT54" s="414">
        <f>IFERROR(-SUMIF(Cards_Selection,$AJ54,generic_month),0)</f>
        <v>0</v>
      </c>
      <c r="AU54" s="415">
        <f>IF(AU$9&gt;month_of_report,0,-SUMIFS(TB_Balance_01,Cards_Selection,$AJ54,TB_Entity,$AU$10))</f>
        <v>0</v>
      </c>
      <c r="AV54" s="415">
        <f>IF(AV$9&gt;month_of_report,0,-SUMIFS(TB_Balance_01,Cards_Selection,$AJ54,TB_Entity,$AV$10))</f>
        <v>0</v>
      </c>
      <c r="AW54" s="415">
        <f>IFERROR(INDEX($Q$13:$AB$68,MATCH($AJ54,$B$13:$B$68,0),MATCH(AW$9,$Q$9:$AB$9,0)),0)</f>
        <v>0</v>
      </c>
      <c r="AX54" s="415">
        <f>IF(AX$9&gt;month_of_report,0,-SUMIFS(TB_Balance_02,Cards_Selection,$AJ54,TB_Entity,$AX$10))</f>
        <v>0</v>
      </c>
      <c r="AY54" s="415">
        <f>IF(AY$9&gt;month_of_report,0,-SUMIFS(TB_Balance_02,Cards_Selection,$AJ54,TB_Entity,$AY$10))</f>
        <v>0</v>
      </c>
      <c r="AZ54" s="415">
        <f>IFERROR(INDEX($Q$13:$AB$68,MATCH($AJ54,$B$13:$B$68,0),MATCH(AZ$9,$Q$9:$AB$9,0)),0)</f>
        <v>0</v>
      </c>
      <c r="BA54" s="415">
        <f>IF(BA$9&gt;month_of_report,0,-SUMIFS(TB_Balance_03,Cards_Selection,$AJ54,TB_Entity,$BA$10))</f>
        <v>0</v>
      </c>
      <c r="BB54" s="415">
        <f>IF(BB$9&gt;month_of_report,0,-SUMIFS(TB_Balance_03,Cards_Selection,$AJ54,TB_Entity,$BB$10))</f>
        <v>0</v>
      </c>
      <c r="BC54" s="415">
        <f>IFERROR(INDEX($Q$13:$AB$68,MATCH($AJ54,$B$13:$B$68,0),MATCH(BC$9,$Q$9:$AB$9,0)),0)</f>
        <v>0</v>
      </c>
      <c r="BD54" s="415">
        <f>IF(BD$9&gt;month_of_report,0,-SUMIFS(TB_Balance_04,Cards_Selection,$AJ54,TB_Entity,$BD$10))</f>
        <v>0</v>
      </c>
      <c r="BE54" s="415">
        <f>IF(BE$9&gt;month_of_report,0,-SUMIFS(TB_Balance_04,Cards_Selection,$AJ54,TB_Entity,$BE$10))</f>
        <v>0</v>
      </c>
      <c r="BF54" s="415">
        <f>IFERROR(INDEX($Q$13:$AB$68,MATCH($AJ54,$B$13:$B$68,0),MATCH(BF$9,$Q$9:$AB$9,0)),0)</f>
        <v>0</v>
      </c>
      <c r="BG54" s="415">
        <f>IF(BG$9&gt;month_of_report,0,-SUMIFS(TB_Balance_05,Cards_Selection,$AJ54,TB_Entity,$BG$10))</f>
        <v>0</v>
      </c>
      <c r="BH54" s="415">
        <f>IF(BH$9&gt;month_of_report,0,-SUMIFS(TB_Balance_05,Cards_Selection,$AJ54,TB_Entity,$BH$10))</f>
        <v>0</v>
      </c>
      <c r="BI54" s="415">
        <f>IFERROR(INDEX($Q$13:$AB$68,MATCH($AJ54,$B$13:$B$68,0),MATCH(BI$9,$Q$9:$AB$9,0)),0)</f>
        <v>0</v>
      </c>
      <c r="BJ54" s="415">
        <f>IF(BJ$9&gt;month_of_report,0,-SUMIFS(TB_Balance_06,Cards_Selection,$AJ54,TB_Entity,$BJ$10))</f>
        <v>0</v>
      </c>
      <c r="BK54" s="415">
        <f>IF(BK$9&gt;month_of_report,0,-SUMIFS(TB_Balance_06,Cards_Selection,$AJ54,TB_Entity,$BK$10))</f>
        <v>0</v>
      </c>
      <c r="BL54" s="415">
        <f>IFERROR(INDEX($Q$13:$AB$68,MATCH($AJ54,$B$13:$B$68,0),MATCH(BL$9,$Q$9:$AB$9,0)),0)</f>
        <v>0</v>
      </c>
      <c r="BM54" s="415">
        <f>IF(BM$9&gt;month_of_report,0,-SUMIFS(TB_Balance_07,Cards_Selection,$AJ54,TB_Entity,$BM$10))</f>
        <v>0</v>
      </c>
      <c r="BN54" s="415">
        <f>IF(BN$9&gt;month_of_report,0,-SUMIFS(TB_Balance_07,Cards_Selection,$AJ54,TB_Entity,$BN$10))</f>
        <v>0</v>
      </c>
      <c r="BO54" s="415">
        <f>IFERROR(INDEX($Q$13:$AB$68,MATCH($AJ54,$B$13:$B$68,0),MATCH(BO$9,$Q$9:$AB$9,0)),0)</f>
        <v>0</v>
      </c>
      <c r="BP54" s="415">
        <f>IF(BP$9&gt;month_of_report,0,-SUMIFS(TB_Balance_08,Cards_Selection,$AJ54,TB_Entity,$BP$10))</f>
        <v>0</v>
      </c>
      <c r="BQ54" s="415">
        <f>IF(BQ$9&gt;month_of_report,0,-SUMIFS(TB_Balance_08,Cards_Selection,$AJ54,TB_Entity,$BQ$10))</f>
        <v>0</v>
      </c>
      <c r="BR54" s="415">
        <f>IFERROR(INDEX($Q$13:$AB$68,MATCH($AJ54,$B$13:$B$68,0),MATCH(BR$9,$Q$9:$AB$9,0)),0)</f>
        <v>0</v>
      </c>
      <c r="BS54" s="415">
        <f>IF(BS$9&gt;month_of_report,0,-SUMIFS(TB_Balance_09,Cards_Selection,$AJ54,TB_Entity,$BS$10))</f>
        <v>0</v>
      </c>
      <c r="BT54" s="415">
        <f>IF(BT$9&gt;month_of_report,0,-SUMIFS(TB_Balance_09,Cards_Selection,$AJ54,TB_Entity,$BT$10))</f>
        <v>0</v>
      </c>
      <c r="BU54" s="415">
        <f>IFERROR(INDEX($Q$13:$AB$68,MATCH($AJ54,$B$13:$B$68,0),MATCH(BU$9,$Q$9:$AB$9,0)),0)</f>
        <v>0</v>
      </c>
      <c r="BV54" s="415">
        <f>IF(BV$9&gt;month_of_report,0,-SUMIFS(TB_Balance_10,Cards_Selection,$AJ54,TB_Entity,$BV$10))</f>
        <v>0</v>
      </c>
      <c r="BW54" s="415">
        <f>IF(BW$9&gt;month_of_report,0,-SUMIFS(TB_Balance_10,Cards_Selection,$AJ54,TB_Entity,$BW$10))</f>
        <v>0</v>
      </c>
      <c r="BX54" s="415">
        <f>IFERROR(INDEX($Q$13:$AB$68,MATCH($AJ54,$B$13:$B$68,0),MATCH(BX$9,$Q$9:$AB$9,0)),0)</f>
        <v>0</v>
      </c>
      <c r="BY54" s="415">
        <f>IF(BY$9&gt;month_of_report,0,-SUMIFS(TB_Balance_11,Cards_Selection,$AJ54,TB_Entity,$BY$10))</f>
        <v>0</v>
      </c>
      <c r="BZ54" s="415">
        <f>IF(BZ$9&gt;month_of_report,0,-SUMIFS(TB_Balance_11,Cards_Selection,$AJ54,TB_Entity,$BZ$10))</f>
        <v>0</v>
      </c>
      <c r="CA54" s="415">
        <f>IFERROR(INDEX($Q$13:$AB$68,MATCH($AJ54,$B$13:$B$68,0),MATCH(CA$9,$Q$9:$AB$9,0)),0)</f>
        <v>0</v>
      </c>
      <c r="CB54" s="415">
        <f>IF(CB$9&gt;month_of_report,0,-SUMIFS(TB_Balance_12,Cards_Selection,$AJ54,TB_Entity,$CB$10))</f>
        <v>0</v>
      </c>
      <c r="CC54" s="415">
        <f>IF(CC$9&gt;month_of_report,0,-SUMIFS(TB_Balance_12,Cards_Selection,$AJ54,TB_Entity,$CC$10))</f>
        <v>0</v>
      </c>
      <c r="CD54" s="436">
        <f>IFERROR(INDEX($Q$13:$AB$68,MATCH($AJ54,$B$13:$B$68,0),MATCH(CD$9,$Q$9:$AB$9,0)),0)</f>
        <v>0</v>
      </c>
      <c r="CK54" s="734"/>
    </row>
    <row r="55" spans="1:89" ht="15" hidden="1" x14ac:dyDescent="0.25">
      <c r="A55" s="79"/>
      <c r="B55" s="667"/>
      <c r="C55" s="79"/>
      <c r="D55" s="104"/>
      <c r="E55" s="79"/>
      <c r="F55"/>
      <c r="G55"/>
      <c r="H55" s="79"/>
      <c r="I55" s="79"/>
      <c r="J55" s="76">
        <f>SUM(J52:J54)</f>
        <v>0</v>
      </c>
      <c r="K55" s="76">
        <f t="shared" ref="K55:L55" si="188">SUM(K52:K54)</f>
        <v>0</v>
      </c>
      <c r="L55" s="76">
        <f t="shared" si="188"/>
        <v>0</v>
      </c>
      <c r="M55" s="74"/>
      <c r="N55" s="79"/>
      <c r="O55" s="104"/>
      <c r="P55" s="76">
        <f t="shared" ref="P55:AB55" si="189">SUM(P52:P54)</f>
        <v>0</v>
      </c>
      <c r="Q55" s="76">
        <f t="shared" si="189"/>
        <v>0</v>
      </c>
      <c r="R55" s="76">
        <f t="shared" si="189"/>
        <v>0</v>
      </c>
      <c r="S55" s="76">
        <f t="shared" si="189"/>
        <v>0</v>
      </c>
      <c r="T55" s="76">
        <f t="shared" si="189"/>
        <v>0</v>
      </c>
      <c r="U55" s="76">
        <f t="shared" si="189"/>
        <v>0</v>
      </c>
      <c r="V55" s="76">
        <f t="shared" si="189"/>
        <v>0</v>
      </c>
      <c r="W55" s="76">
        <f t="shared" si="189"/>
        <v>0</v>
      </c>
      <c r="X55" s="76">
        <f t="shared" si="189"/>
        <v>0</v>
      </c>
      <c r="Y55" s="815">
        <f t="shared" si="189"/>
        <v>0</v>
      </c>
      <c r="Z55" s="76">
        <f t="shared" si="189"/>
        <v>0</v>
      </c>
      <c r="AA55" s="76">
        <f t="shared" si="189"/>
        <v>0</v>
      </c>
      <c r="AB55" s="815">
        <f t="shared" si="189"/>
        <v>0</v>
      </c>
      <c r="AC55" s="74"/>
      <c r="AD55" s="79"/>
      <c r="AE55" s="104"/>
      <c r="AF55" s="76"/>
      <c r="AG55" s="76">
        <f>SUM(AG52:AG54)</f>
        <v>0</v>
      </c>
      <c r="AH55" s="74"/>
      <c r="AI55" s="734"/>
      <c r="AJ55" s="73"/>
      <c r="AL55" s="104"/>
      <c r="AM55" s="79"/>
      <c r="AN55"/>
      <c r="AO55"/>
      <c r="AP55" s="79"/>
      <c r="AQ55" s="420"/>
      <c r="AR55" s="412"/>
      <c r="AS55" s="413"/>
      <c r="AT55" s="76">
        <f t="shared" ref="AT55:CD55" si="190">SUM(AT52:AT54)</f>
        <v>0</v>
      </c>
      <c r="AU55" s="76">
        <f t="shared" si="190"/>
        <v>0</v>
      </c>
      <c r="AV55" s="76">
        <f t="shared" si="190"/>
        <v>0</v>
      </c>
      <c r="AW55" s="76">
        <f t="shared" si="190"/>
        <v>0</v>
      </c>
      <c r="AX55" s="76">
        <f t="shared" si="190"/>
        <v>0</v>
      </c>
      <c r="AY55" s="76">
        <f t="shared" si="190"/>
        <v>0</v>
      </c>
      <c r="AZ55" s="76">
        <f t="shared" si="190"/>
        <v>0</v>
      </c>
      <c r="BA55" s="76">
        <f t="shared" si="190"/>
        <v>0</v>
      </c>
      <c r="BB55" s="76">
        <f t="shared" si="190"/>
        <v>0</v>
      </c>
      <c r="BC55" s="76">
        <f t="shared" si="190"/>
        <v>0</v>
      </c>
      <c r="BD55" s="76">
        <f t="shared" si="190"/>
        <v>0</v>
      </c>
      <c r="BE55" s="76">
        <f t="shared" si="190"/>
        <v>0</v>
      </c>
      <c r="BF55" s="76">
        <f t="shared" si="190"/>
        <v>0</v>
      </c>
      <c r="BG55" s="76">
        <f t="shared" si="190"/>
        <v>0</v>
      </c>
      <c r="BH55" s="76">
        <f t="shared" si="190"/>
        <v>0</v>
      </c>
      <c r="BI55" s="76">
        <f t="shared" si="190"/>
        <v>0</v>
      </c>
      <c r="BJ55" s="76">
        <f t="shared" si="190"/>
        <v>0</v>
      </c>
      <c r="BK55" s="76">
        <f t="shared" si="190"/>
        <v>0</v>
      </c>
      <c r="BL55" s="76">
        <f t="shared" si="190"/>
        <v>0</v>
      </c>
      <c r="BM55" s="76">
        <f t="shared" si="190"/>
        <v>0</v>
      </c>
      <c r="BN55" s="76">
        <f t="shared" si="190"/>
        <v>0</v>
      </c>
      <c r="BO55" s="76">
        <f t="shared" si="190"/>
        <v>0</v>
      </c>
      <c r="BP55" s="76">
        <f t="shared" si="190"/>
        <v>0</v>
      </c>
      <c r="BQ55" s="76">
        <f t="shared" si="190"/>
        <v>0</v>
      </c>
      <c r="BR55" s="76">
        <f t="shared" si="190"/>
        <v>0</v>
      </c>
      <c r="BS55" s="76">
        <f t="shared" si="190"/>
        <v>0</v>
      </c>
      <c r="BT55" s="76">
        <f t="shared" si="190"/>
        <v>0</v>
      </c>
      <c r="BU55" s="76">
        <f t="shared" si="190"/>
        <v>0</v>
      </c>
      <c r="BV55" s="76">
        <f t="shared" si="190"/>
        <v>0</v>
      </c>
      <c r="BW55" s="76">
        <f t="shared" si="190"/>
        <v>0</v>
      </c>
      <c r="BX55" s="76">
        <f t="shared" si="190"/>
        <v>0</v>
      </c>
      <c r="BY55" s="76">
        <f t="shared" si="190"/>
        <v>0</v>
      </c>
      <c r="BZ55" s="76">
        <f t="shared" si="190"/>
        <v>0</v>
      </c>
      <c r="CA55" s="76">
        <f t="shared" si="190"/>
        <v>0</v>
      </c>
      <c r="CB55" s="76">
        <f t="shared" si="190"/>
        <v>0</v>
      </c>
      <c r="CC55" s="76">
        <f t="shared" si="190"/>
        <v>0</v>
      </c>
      <c r="CD55" s="76">
        <f t="shared" si="190"/>
        <v>0</v>
      </c>
      <c r="CK55" s="734"/>
    </row>
    <row r="56" spans="1:89" ht="15" x14ac:dyDescent="0.25">
      <c r="A56" s="79"/>
      <c r="B56" s="667"/>
      <c r="C56" s="79"/>
      <c r="D56" s="104"/>
      <c r="E56" s="79"/>
      <c r="F56" s="79"/>
      <c r="G56" s="79"/>
      <c r="H56" s="79"/>
      <c r="I56" s="79"/>
      <c r="J56" s="79"/>
      <c r="K56" s="79"/>
      <c r="L56" s="79"/>
      <c r="M56" s="74"/>
      <c r="N56" s="79"/>
      <c r="O56" s="104"/>
      <c r="P56" s="79"/>
      <c r="Q56" s="79"/>
      <c r="R56" s="79"/>
      <c r="S56" s="79"/>
      <c r="T56" s="79"/>
      <c r="U56" s="79"/>
      <c r="V56" s="79"/>
      <c r="W56" s="79"/>
      <c r="X56" s="79"/>
      <c r="Y56" s="109"/>
      <c r="Z56" s="79"/>
      <c r="AA56" s="79"/>
      <c r="AB56" s="109"/>
      <c r="AC56" s="74"/>
      <c r="AD56" s="79"/>
      <c r="AE56" s="104"/>
      <c r="AF56" s="79"/>
      <c r="AG56" s="79"/>
      <c r="AH56" s="74"/>
      <c r="AI56" s="734"/>
      <c r="AJ56" s="73"/>
      <c r="AL56" s="104"/>
      <c r="AM56" s="79"/>
      <c r="AN56" s="79"/>
      <c r="AO56" s="79"/>
      <c r="AP56" s="79"/>
      <c r="AQ56" s="420"/>
      <c r="AR56" s="412"/>
      <c r="AS56" s="413"/>
      <c r="AT56" s="419"/>
      <c r="AU56" s="407"/>
      <c r="AV56" s="407"/>
      <c r="AW56" s="407"/>
      <c r="AX56" s="407"/>
      <c r="AY56" s="407"/>
      <c r="AZ56" s="407"/>
      <c r="BA56" s="407"/>
      <c r="BB56" s="407"/>
      <c r="BC56" s="407"/>
      <c r="BD56" s="407"/>
      <c r="BE56" s="407"/>
      <c r="BF56" s="407"/>
      <c r="BG56" s="407"/>
      <c r="BH56" s="407"/>
      <c r="BI56" s="407"/>
      <c r="BJ56" s="407"/>
      <c r="BK56" s="407"/>
      <c r="BL56" s="407"/>
      <c r="BM56" s="407"/>
      <c r="BN56" s="407"/>
      <c r="BO56" s="407"/>
      <c r="BP56" s="407"/>
      <c r="BQ56" s="407"/>
      <c r="BR56" s="407"/>
      <c r="BS56" s="407"/>
      <c r="BT56" s="407"/>
      <c r="BU56" s="407"/>
      <c r="BV56" s="407"/>
      <c r="BW56" s="407"/>
      <c r="BX56" s="407"/>
      <c r="BY56" s="407"/>
      <c r="BZ56" s="407"/>
      <c r="CA56" s="407"/>
      <c r="CB56" s="407"/>
      <c r="CC56" s="407"/>
      <c r="CD56" s="440"/>
      <c r="CK56" s="734"/>
    </row>
    <row r="57" spans="1:89" ht="15" x14ac:dyDescent="0.25">
      <c r="A57" s="79"/>
      <c r="B57" s="667"/>
      <c r="C57" s="79"/>
      <c r="D57" s="104"/>
      <c r="E57" s="114" t="s">
        <v>182</v>
      </c>
      <c r="F57" s="79"/>
      <c r="G57" s="79"/>
      <c r="H57" s="79"/>
      <c r="I57" s="79"/>
      <c r="J57" s="79"/>
      <c r="K57" s="79"/>
      <c r="L57" s="79"/>
      <c r="M57" s="74"/>
      <c r="N57" s="79"/>
      <c r="O57" s="104"/>
      <c r="P57" s="79"/>
      <c r="Q57" s="79"/>
      <c r="R57" s="79"/>
      <c r="S57" s="79"/>
      <c r="T57" s="79"/>
      <c r="U57" s="79"/>
      <c r="V57" s="79"/>
      <c r="W57" s="79"/>
      <c r="X57" s="79"/>
      <c r="Y57" s="109"/>
      <c r="Z57" s="79"/>
      <c r="AA57" s="79"/>
      <c r="AB57" s="109"/>
      <c r="AC57" s="74"/>
      <c r="AD57" s="79"/>
      <c r="AE57" s="104"/>
      <c r="AF57" s="79"/>
      <c r="AG57" s="79"/>
      <c r="AH57" s="74"/>
      <c r="AI57" s="734"/>
      <c r="AJ57" s="73"/>
      <c r="AL57" s="104"/>
      <c r="AM57" s="114" t="s">
        <v>182</v>
      </c>
      <c r="AN57" s="79"/>
      <c r="AO57" s="79"/>
      <c r="AP57" s="79"/>
      <c r="AR57" s="429"/>
      <c r="CD57" s="439"/>
      <c r="CK57" s="734"/>
    </row>
    <row r="58" spans="1:89" ht="15" x14ac:dyDescent="0.25">
      <c r="A58" s="79"/>
      <c r="B58" s="671">
        <v>3929</v>
      </c>
      <c r="C58" s="79"/>
      <c r="D58" s="104"/>
      <c r="E58" s="79"/>
      <c r="F58" s="74" t="s">
        <v>181</v>
      </c>
      <c r="G58" s="79"/>
      <c r="H58" s="79"/>
      <c r="I58" s="79"/>
      <c r="J58" s="94">
        <f t="shared" ref="J58:J63" si="191">IFERROR(INDEX($Q58:$AB58,MATCH($J$9,$Q$9:$AB$9)),0)</f>
        <v>0</v>
      </c>
      <c r="K58" s="94">
        <f>IFERROR(INDEX(BBS!$J$12:$U$67,MATCH($B58,BBS!$B$12:$B$67,0),MATCH($J$9,BBS!$J$9:$U$9,0)),0)</f>
        <v>0</v>
      </c>
      <c r="L58" s="78">
        <f t="shared" ref="L58:L63" si="192">J58-K58</f>
        <v>0</v>
      </c>
      <c r="M58" s="74"/>
      <c r="N58" s="79"/>
      <c r="O58" s="104"/>
      <c r="P58" s="95">
        <f>IFERROR(-SUMIF(Cards_Selection,$B58,generic_month),0)</f>
        <v>0</v>
      </c>
      <c r="Q58" s="94">
        <f>-IF(Q$9&lt;=month_of_report,SUMIFS(TB_Balance_01,Cards_Selection,$B58),0)</f>
        <v>0</v>
      </c>
      <c r="R58" s="94">
        <f>-IF(R$9&lt;=month_of_report,SUMIFS(TB_Balance_02,Cards_Selection,$B58),0)</f>
        <v>0</v>
      </c>
      <c r="S58" s="94">
        <f>-IF(S$9&lt;=month_of_report,SUMIFS(TB_Balance_03,Cards_Selection,$B58),0)</f>
        <v>0</v>
      </c>
      <c r="T58" s="94">
        <f>-IF(T$9&lt;=month_of_report,SUMIFS(TB_Balance_04,Cards_Selection,$B58),0)</f>
        <v>0</v>
      </c>
      <c r="U58" s="94">
        <f>-IF(U$9&lt;=month_of_report,SUMIFS(TB_Balance_05,Cards_Selection,$B58),0)</f>
        <v>0</v>
      </c>
      <c r="V58" s="94">
        <f>-IF(V$9&lt;=month_of_report,SUMIFS(TB_Balance_05,Cards_Selection,$B58),0)</f>
        <v>0</v>
      </c>
      <c r="W58" s="94">
        <f>-IF(W$9&lt;=month_of_report,SUMIFS(TB_Balance_07,Cards_Selection,$B58),0)</f>
        <v>0</v>
      </c>
      <c r="X58" s="94">
        <f>-IF(X$9&lt;=month_of_report,SUMIFS(TB_Balance_08,Cards_Selection,$B58),0)</f>
        <v>0</v>
      </c>
      <c r="Y58" s="818">
        <f>-IF(Y$9&lt;=month_of_report,SUMIFS(TB_Balance_09,Cards_Selection,$B58),0)</f>
        <v>0</v>
      </c>
      <c r="Z58" s="94">
        <f>-IF(Z$9&lt;=month_of_report,SUMIFS(TB_Balance_10,Cards_Selection,$B58),0)</f>
        <v>0</v>
      </c>
      <c r="AA58" s="94">
        <f>-IF(AA$9&lt;=month_of_report,SUMIFS(TB_Balance_11,Cards_Selection,$B58),0)</f>
        <v>0</v>
      </c>
      <c r="AB58" s="818">
        <f>-IF(AB$9&lt;=month_of_report,SUMIFS(TB_Balance_12,Cards_Selection,$B58),0)</f>
        <v>0</v>
      </c>
      <c r="AC58" s="74"/>
      <c r="AD58" s="79"/>
      <c r="AE58" s="104"/>
      <c r="AF58" s="94">
        <f t="shared" ref="AF58:AF62" si="193">AB58</f>
        <v>0</v>
      </c>
      <c r="AG58" s="94">
        <f>-SUMIFS(TB_Balance_12_Nis,Cards_Selection,$AJ58)</f>
        <v>0</v>
      </c>
      <c r="AH58" s="74"/>
      <c r="AI58" s="734"/>
      <c r="AJ58" s="73">
        <f t="shared" ref="AJ58:AJ61" si="194">IF(B58="","",B58)</f>
        <v>3929</v>
      </c>
      <c r="AL58" s="104"/>
      <c r="AM58" s="79"/>
      <c r="AN58" s="74" t="s">
        <v>181</v>
      </c>
      <c r="AO58" s="79"/>
      <c r="AP58" s="79"/>
      <c r="AQ58" s="416"/>
      <c r="AR58" s="412"/>
      <c r="AS58" s="413"/>
      <c r="AT58" s="414">
        <f>IFERROR(-SUMIF(Cards_Selection,$AJ58,generic_month),0)</f>
        <v>0</v>
      </c>
      <c r="AU58" s="415">
        <f>IF(AU$9&gt;month_of_report,0,-SUMIFS(TB_Balance_01,Cards_Selection,$AJ58,TB_Entity,$AU$10))</f>
        <v>0</v>
      </c>
      <c r="AV58" s="415">
        <f>IF(AV$9&gt;month_of_report,0,-SUMIFS(TB_Balance_01,Cards_Selection,$AJ58,TB_Entity,$AV$10))</f>
        <v>0</v>
      </c>
      <c r="AW58" s="415">
        <f>IFERROR(INDEX($Q$13:$AB$68,MATCH($AJ58,$B$13:$B$68,0),MATCH(AW$9,$Q$9:$AB$9,0)),0)</f>
        <v>0</v>
      </c>
      <c r="AX58" s="415">
        <f>IF(AX$9&gt;month_of_report,0,-SUMIFS(TB_Balance_02,Cards_Selection,$AJ58,TB_Entity,$AX$10))</f>
        <v>0</v>
      </c>
      <c r="AY58" s="415">
        <f>IF(AY$9&gt;month_of_report,0,-SUMIFS(TB_Balance_02,Cards_Selection,$AJ58,TB_Entity,$AY$10))</f>
        <v>0</v>
      </c>
      <c r="AZ58" s="415">
        <f>IFERROR(INDEX($Q$13:$AB$68,MATCH($AJ58,$B$13:$B$68,0),MATCH(AZ$9,$Q$9:$AB$9,0)),0)</f>
        <v>0</v>
      </c>
      <c r="BA58" s="415">
        <f>IF(BA$9&gt;month_of_report,0,-SUMIFS(TB_Balance_03,Cards_Selection,$AJ58,TB_Entity,$BA$10))</f>
        <v>0</v>
      </c>
      <c r="BB58" s="415">
        <f>IF(BB$9&gt;month_of_report,0,-SUMIFS(TB_Balance_03,Cards_Selection,$AJ58,TB_Entity,$BB$10))</f>
        <v>0</v>
      </c>
      <c r="BC58" s="415">
        <f>IFERROR(INDEX($Q$13:$AB$68,MATCH($AJ58,$B$13:$B$68,0),MATCH(BC$9,$Q$9:$AB$9,0)),0)</f>
        <v>0</v>
      </c>
      <c r="BD58" s="415">
        <f>IF(BD$9&gt;month_of_report,0,-SUMIFS(TB_Balance_04,Cards_Selection,$AJ58,TB_Entity,$BD$10))</f>
        <v>0</v>
      </c>
      <c r="BE58" s="415">
        <f>IF(BE$9&gt;month_of_report,0,-SUMIFS(TB_Balance_04,Cards_Selection,$AJ58,TB_Entity,$BE$10))</f>
        <v>0</v>
      </c>
      <c r="BF58" s="415">
        <f>IFERROR(INDEX($Q$13:$AB$68,MATCH($AJ58,$B$13:$B$68,0),MATCH(BF$9,$Q$9:$AB$9,0)),0)</f>
        <v>0</v>
      </c>
      <c r="BG58" s="415">
        <f>IF(BG$9&gt;month_of_report,0,-SUMIFS(TB_Balance_05,Cards_Selection,$AJ58,TB_Entity,$BG$10))</f>
        <v>0</v>
      </c>
      <c r="BH58" s="415">
        <f>IF(BH$9&gt;month_of_report,0,-SUMIFS(TB_Balance_05,Cards_Selection,$AJ58,TB_Entity,$BH$10))</f>
        <v>0</v>
      </c>
      <c r="BI58" s="415">
        <f>IFERROR(INDEX($Q$13:$AB$68,MATCH($AJ58,$B$13:$B$68,0),MATCH(BI$9,$Q$9:$AB$9,0)),0)</f>
        <v>0</v>
      </c>
      <c r="BJ58" s="415">
        <f>IF(BJ$9&gt;month_of_report,0,-SUMIFS(TB_Balance_06,Cards_Selection,$AJ58,TB_Entity,$BJ$10))</f>
        <v>0</v>
      </c>
      <c r="BK58" s="415">
        <f>IF(BK$9&gt;month_of_report,0,-SUMIFS(TB_Balance_06,Cards_Selection,$AJ58,TB_Entity,$BK$10))</f>
        <v>0</v>
      </c>
      <c r="BL58" s="415">
        <f>IFERROR(INDEX($Q$13:$AB$68,MATCH($AJ58,$B$13:$B$68,0),MATCH(BL$9,$Q$9:$AB$9,0)),0)</f>
        <v>0</v>
      </c>
      <c r="BM58" s="415">
        <f>IF(BM$9&gt;month_of_report,0,-SUMIFS(TB_Balance_07,Cards_Selection,$AJ58,TB_Entity,$BM$10))</f>
        <v>0</v>
      </c>
      <c r="BN58" s="415">
        <f>IF(BN$9&gt;month_of_report,0,-SUMIFS(TB_Balance_07,Cards_Selection,$AJ58,TB_Entity,$BN$10))</f>
        <v>0</v>
      </c>
      <c r="BO58" s="415">
        <f>IFERROR(INDEX($Q$13:$AB$68,MATCH($AJ58,$B$13:$B$68,0),MATCH(BO$9,$Q$9:$AB$9,0)),0)</f>
        <v>0</v>
      </c>
      <c r="BP58" s="415">
        <f>IF(BP$9&gt;month_of_report,0,-SUMIFS(TB_Balance_08,Cards_Selection,$AJ58,TB_Entity,$BP$10))</f>
        <v>0</v>
      </c>
      <c r="BQ58" s="415">
        <f>IF(BQ$9&gt;month_of_report,0,-SUMIFS(TB_Balance_08,Cards_Selection,$AJ58,TB_Entity,$BQ$10))</f>
        <v>0</v>
      </c>
      <c r="BR58" s="415">
        <f>IFERROR(INDEX($Q$13:$AB$68,MATCH($AJ58,$B$13:$B$68,0),MATCH(BR$9,$Q$9:$AB$9,0)),0)</f>
        <v>0</v>
      </c>
      <c r="BS58" s="415">
        <f>IF(BS$9&gt;month_of_report,0,-SUMIFS(TB_Balance_09,Cards_Selection,$AJ58,TB_Entity,$BS$10))</f>
        <v>0</v>
      </c>
      <c r="BT58" s="415">
        <f>IF(BT$9&gt;month_of_report,0,-SUMIFS(TB_Balance_09,Cards_Selection,$AJ58,TB_Entity,$BT$10))</f>
        <v>0</v>
      </c>
      <c r="BU58" s="415">
        <f>IFERROR(INDEX($Q$13:$AB$68,MATCH($AJ58,$B$13:$B$68,0),MATCH(BU$9,$Q$9:$AB$9,0)),0)</f>
        <v>0</v>
      </c>
      <c r="BV58" s="415">
        <f>IF(BV$9&gt;month_of_report,0,-SUMIFS(TB_Balance_10,Cards_Selection,$AJ58,TB_Entity,$BV$10))</f>
        <v>0</v>
      </c>
      <c r="BW58" s="415">
        <f>IF(BW$9&gt;month_of_report,0,-SUMIFS(TB_Balance_10,Cards_Selection,$AJ58,TB_Entity,$BW$10))</f>
        <v>0</v>
      </c>
      <c r="BX58" s="415">
        <f>IFERROR(INDEX($Q$13:$AB$68,MATCH($AJ58,$B$13:$B$68,0),MATCH(BX$9,$Q$9:$AB$9,0)),0)</f>
        <v>0</v>
      </c>
      <c r="BY58" s="415">
        <f>IF(BY$9&gt;month_of_report,0,-SUMIFS(TB_Balance_11,Cards_Selection,$AJ58,TB_Entity,$BY$10))</f>
        <v>0</v>
      </c>
      <c r="BZ58" s="415">
        <f>IF(BZ$9&gt;month_of_report,0,-SUMIFS(TB_Balance_11,Cards_Selection,$AJ58,TB_Entity,$BZ$10))</f>
        <v>0</v>
      </c>
      <c r="CA58" s="415">
        <f>IFERROR(INDEX($Q$13:$AB$68,MATCH($AJ58,$B$13:$B$68,0),MATCH(CA$9,$Q$9:$AB$9,0)),0)</f>
        <v>0</v>
      </c>
      <c r="CB58" s="415">
        <f>IF(CB$9&gt;month_of_report,0,-SUMIFS(TB_Balance_12,Cards_Selection,$AJ58,TB_Entity,$CB$10))</f>
        <v>0</v>
      </c>
      <c r="CC58" s="415">
        <f>IF(CC$9&gt;month_of_report,0,-SUMIFS(TB_Balance_12,Cards_Selection,$AJ58,TB_Entity,$CC$10))</f>
        <v>0</v>
      </c>
      <c r="CD58" s="436">
        <f>IFERROR(INDEX($Q$13:$AB$68,MATCH($AJ58,$B$13:$B$68,0),MATCH(CD$9,$Q$9:$AB$9,0)),0)</f>
        <v>0</v>
      </c>
      <c r="CK58" s="734"/>
    </row>
    <row r="59" spans="1:89" ht="15" x14ac:dyDescent="0.25">
      <c r="A59" s="79"/>
      <c r="B59" s="671">
        <v>3930</v>
      </c>
      <c r="C59" s="79"/>
      <c r="D59" s="104"/>
      <c r="E59" s="79"/>
      <c r="F59" s="74" t="s">
        <v>180</v>
      </c>
      <c r="G59" s="79"/>
      <c r="H59" s="79"/>
      <c r="I59" s="79"/>
      <c r="J59" s="94">
        <f t="shared" si="191"/>
        <v>8718115.788750859</v>
      </c>
      <c r="K59" s="94">
        <f>IFERROR(INDEX(BBS!$J$12:$U$67,MATCH($B59,BBS!$B$12:$B$67,0),MATCH($J$9,BBS!$J$9:$U$9,0)),0)</f>
        <v>5885000</v>
      </c>
      <c r="L59" s="78">
        <f t="shared" si="192"/>
        <v>2833115.788750859</v>
      </c>
      <c r="M59" s="74"/>
      <c r="N59" s="79"/>
      <c r="O59" s="104"/>
      <c r="P59" s="95">
        <v>1884000</v>
      </c>
      <c r="Q59" s="94">
        <f>-IF(Q$9&lt;=month_of_report,SUMIFS(TB_Balance_01,Cards_Selection,$B59),0)</f>
        <v>0</v>
      </c>
      <c r="R59" s="94">
        <f>-IF(R$9&lt;=month_of_report,SUMIFS(TB_Balance_02,Cards_Selection,$B59),0)</f>
        <v>0</v>
      </c>
      <c r="S59" s="94">
        <f>-IF(S$9&lt;=month_of_report,SUMIFS(TB_Balance_03,Cards_Selection,$B59),0)</f>
        <v>0</v>
      </c>
      <c r="T59" s="94">
        <f>-IF(T$9&lt;=month_of_report,SUMIFS(TB_Balance_04,Cards_Selection,$B59),0)</f>
        <v>0</v>
      </c>
      <c r="U59" s="94">
        <f>-IF(U$9&lt;=month_of_report,SUMIFS(TB_Balance_05,Cards_Selection,$B59),0)</f>
        <v>0</v>
      </c>
      <c r="V59" s="94">
        <f>-IF(V$9&lt;=month_of_report,SUMIFS(TB_Balance_06,Cards_Selection,$B59),0)</f>
        <v>0</v>
      </c>
      <c r="W59" s="94">
        <f>-IF(W$9&lt;=month_of_report,SUMIFS(TB_Balance_07,Cards_Selection,$B59),0)</f>
        <v>0</v>
      </c>
      <c r="X59" s="94">
        <f>-IF(X$9&lt;=month_of_report,SUMIFS(TB_Balance_08,Cards_Selection,$B59),0)</f>
        <v>0</v>
      </c>
      <c r="Y59" s="818">
        <f>-IF(Y$9&lt;=month_of_report,SUMIFS(TB_Balance_09,Cards_Selection,$B59),0)</f>
        <v>0</v>
      </c>
      <c r="Z59" s="94">
        <f>-IF(Z$9&lt;=month_of_report,SUMIFS(TB_Balance_10,Cards_Selection,$B59),0)</f>
        <v>0</v>
      </c>
      <c r="AA59" s="94">
        <f>-IF(AA$9&lt;=month_of_report,SUMIFS(TB_Balance_11,Cards_Selection,$B59),0)</f>
        <v>0</v>
      </c>
      <c r="AB59" s="818">
        <f>-IF(AB$9&lt;=month_of_report,SUMIFS(TB_Balance_12,Cards_Selection,$B59),0)</f>
        <v>8718115.788750859</v>
      </c>
      <c r="AC59" s="74"/>
      <c r="AD59" s="79"/>
      <c r="AE59" s="104"/>
      <c r="AF59" s="94">
        <f t="shared" si="193"/>
        <v>8718115.788750859</v>
      </c>
      <c r="AG59" s="94">
        <f>-SUMIFS(TB_Balance_12_Nis,Cards_Selection,$AJ59)</f>
        <v>28800756.323015168</v>
      </c>
      <c r="AH59" s="74"/>
      <c r="AI59" s="734"/>
      <c r="AJ59" s="73">
        <f t="shared" si="194"/>
        <v>3930</v>
      </c>
      <c r="AL59" s="104"/>
      <c r="AM59" s="79"/>
      <c r="AN59" s="74" t="s">
        <v>180</v>
      </c>
      <c r="AO59" s="79"/>
      <c r="AP59" s="79"/>
      <c r="AQ59" s="416"/>
      <c r="AR59" s="412"/>
      <c r="AS59" s="413"/>
      <c r="AT59" s="414">
        <f>IFERROR(-SUMIF(Cards_Selection,$AJ59,generic_month),0)</f>
        <v>0</v>
      </c>
      <c r="AU59" s="415">
        <f>IF(AU$9&gt;month_of_report,0,-SUMIFS(TB_Balance_01,Cards_Selection,$AJ59,TB_Entity,$AU$10))</f>
        <v>0</v>
      </c>
      <c r="AV59" s="415">
        <f>IF(AV$9&gt;month_of_report,0,-SUMIFS(TB_Balance_01,Cards_Selection,$AJ59,TB_Entity,$AV$10))</f>
        <v>0</v>
      </c>
      <c r="AW59" s="415">
        <f>IFERROR(INDEX($Q$13:$AB$68,MATCH($AJ59,$B$13:$B$68,0),MATCH(AW$9,$Q$9:$AB$9,0)),0)</f>
        <v>0</v>
      </c>
      <c r="AX59" s="415">
        <f>IF(AX$9&gt;month_of_report,0,-SUMIFS(TB_Balance_02,Cards_Selection,$AJ59,TB_Entity,$AX$10))</f>
        <v>0</v>
      </c>
      <c r="AY59" s="415">
        <f>IF(AY$9&gt;month_of_report,0,-SUMIFS(TB_Balance_02,Cards_Selection,$AJ59,TB_Entity,$AY$10))</f>
        <v>0</v>
      </c>
      <c r="AZ59" s="415">
        <f>IFERROR(INDEX($Q$13:$AB$68,MATCH($AJ59,$B$13:$B$68,0),MATCH(AZ$9,$Q$9:$AB$9,0)),0)</f>
        <v>0</v>
      </c>
      <c r="BA59" s="415">
        <f>IF(BA$9&gt;month_of_report,0,-SUMIFS(TB_Balance_03,Cards_Selection,$AJ59,TB_Entity,$BA$10))</f>
        <v>0</v>
      </c>
      <c r="BB59" s="415">
        <f>IF(BB$9&gt;month_of_report,0,-SUMIFS(TB_Balance_03,Cards_Selection,$AJ59,TB_Entity,$BB$10))</f>
        <v>0</v>
      </c>
      <c r="BC59" s="415">
        <f>IFERROR(INDEX($Q$13:$AB$68,MATCH($AJ59,$B$13:$B$68,0),MATCH(BC$9,$Q$9:$AB$9,0)),0)</f>
        <v>0</v>
      </c>
      <c r="BD59" s="415">
        <f>IF(BD$9&gt;month_of_report,0,-SUMIFS(TB_Balance_04,Cards_Selection,$AJ59,TB_Entity,$BD$10))</f>
        <v>0</v>
      </c>
      <c r="BE59" s="415">
        <f>IF(BE$9&gt;month_of_report,0,-SUMIFS(TB_Balance_04,Cards_Selection,$AJ59,TB_Entity,$BE$10))</f>
        <v>0</v>
      </c>
      <c r="BF59" s="415">
        <f>IFERROR(INDEX($Q$13:$AB$68,MATCH($AJ59,$B$13:$B$68,0),MATCH(BF$9,$Q$9:$AB$9,0)),0)</f>
        <v>0</v>
      </c>
      <c r="BG59" s="415">
        <f>IF(BG$9&gt;month_of_report,0,-SUMIFS(TB_Balance_05,Cards_Selection,$AJ59,TB_Entity,$BG$10))</f>
        <v>0</v>
      </c>
      <c r="BH59" s="415">
        <f>IF(BH$9&gt;month_of_report,0,-SUMIFS(TB_Balance_05,Cards_Selection,$AJ59,TB_Entity,$BH$10))</f>
        <v>0</v>
      </c>
      <c r="BI59" s="415">
        <f>IFERROR(INDEX($Q$13:$AB$68,MATCH($AJ59,$B$13:$B$68,0),MATCH(BI$9,$Q$9:$AB$9,0)),0)</f>
        <v>0</v>
      </c>
      <c r="BJ59" s="415">
        <f>IF(BJ$9&gt;month_of_report,0,-SUMIFS(TB_Balance_06,Cards_Selection,$AJ59,TB_Entity,$BJ$10))</f>
        <v>0</v>
      </c>
      <c r="BK59" s="415">
        <f>IF(BK$9&gt;month_of_report,0,-SUMIFS(TB_Balance_06,Cards_Selection,$AJ59,TB_Entity,$BK$10))</f>
        <v>0</v>
      </c>
      <c r="BL59" s="415">
        <f>IFERROR(INDEX($Q$13:$AB$68,MATCH($AJ59,$B$13:$B$68,0),MATCH(BL$9,$Q$9:$AB$9,0)),0)</f>
        <v>0</v>
      </c>
      <c r="BM59" s="415">
        <f>IF(BM$9&gt;month_of_report,0,-SUMIFS(TB_Balance_07,Cards_Selection,$AJ59,TB_Entity,$BM$10))</f>
        <v>0</v>
      </c>
      <c r="BN59" s="415">
        <f>IF(BN$9&gt;month_of_report,0,-SUMIFS(TB_Balance_07,Cards_Selection,$AJ59,TB_Entity,$BN$10))</f>
        <v>0</v>
      </c>
      <c r="BO59" s="415">
        <f>IFERROR(INDEX($Q$13:$AB$68,MATCH($AJ59,$B$13:$B$68,0),MATCH(BO$9,$Q$9:$AB$9,0)),0)</f>
        <v>0</v>
      </c>
      <c r="BP59" s="415">
        <f>IF(BP$9&gt;month_of_report,0,-SUMIFS(TB_Balance_08,Cards_Selection,$AJ59,TB_Entity,$BP$10))</f>
        <v>0</v>
      </c>
      <c r="BQ59" s="415">
        <f>IF(BQ$9&gt;month_of_report,0,-SUMIFS(TB_Balance_08,Cards_Selection,$AJ59,TB_Entity,$BQ$10))</f>
        <v>0</v>
      </c>
      <c r="BR59" s="415">
        <f>IFERROR(INDEX($Q$13:$AB$68,MATCH($AJ59,$B$13:$B$68,0),MATCH(BR$9,$Q$9:$AB$9,0)),0)</f>
        <v>0</v>
      </c>
      <c r="BS59" s="415">
        <f>IF(BS$9&gt;month_of_report,0,-SUMIFS(TB_Balance_09,Cards_Selection,$AJ59,TB_Entity,$BS$10))</f>
        <v>0</v>
      </c>
      <c r="BT59" s="415">
        <f>IF(BT$9&gt;month_of_report,0,-SUMIFS(TB_Balance_09,Cards_Selection,$AJ59,TB_Entity,$BT$10))</f>
        <v>0</v>
      </c>
      <c r="BU59" s="415">
        <f>IFERROR(INDEX($Q$13:$AB$68,MATCH($AJ59,$B$13:$B$68,0),MATCH(BU$9,$Q$9:$AB$9,0)),0)</f>
        <v>0</v>
      </c>
      <c r="BV59" s="415">
        <f>IF(BV$9&gt;month_of_report,0,-SUMIFS(TB_Balance_10,Cards_Selection,$AJ59,TB_Entity,$BV$10))</f>
        <v>0</v>
      </c>
      <c r="BW59" s="415">
        <f>IF(BW$9&gt;month_of_report,0,-SUMIFS(TB_Balance_10,Cards_Selection,$AJ59,TB_Entity,$BW$10))</f>
        <v>0</v>
      </c>
      <c r="BX59" s="415">
        <f>IFERROR(INDEX($Q$13:$AB$68,MATCH($AJ59,$B$13:$B$68,0),MATCH(BX$9,$Q$9:$AB$9,0)),0)</f>
        <v>0</v>
      </c>
      <c r="BY59" s="415">
        <f>IF(BY$9&gt;month_of_report,0,-SUMIFS(TB_Balance_11,Cards_Selection,$AJ59,TB_Entity,$BY$10))</f>
        <v>0</v>
      </c>
      <c r="BZ59" s="415">
        <f>IF(BZ$9&gt;month_of_report,0,-SUMIFS(TB_Balance_11,Cards_Selection,$AJ59,TB_Entity,$BZ$10))</f>
        <v>0</v>
      </c>
      <c r="CA59" s="415">
        <f>IFERROR(INDEX($Q$13:$AB$68,MATCH($AJ59,$B$13:$B$68,0),MATCH(CA$9,$Q$9:$AB$9,0)),0)</f>
        <v>0</v>
      </c>
      <c r="CB59" s="415">
        <f>IF(CB$9&gt;month_of_report,0,-SUMIFS(TB_Balance_12,Cards_Selection,$AJ59,TB_Entity,$CB$10))</f>
        <v>8718115.788750859</v>
      </c>
      <c r="CC59" s="415">
        <f>IF(CC$9&gt;month_of_report,0,-SUMIFS(TB_Balance_12,Cards_Selection,$AJ59,TB_Entity,$CC$10))</f>
        <v>0</v>
      </c>
      <c r="CD59" s="436">
        <f>IFERROR(INDEX($Q$13:$AB$68,MATCH($AJ59,$B$13:$B$68,0),MATCH(CD$9,$Q$9:$AB$9,0)),0)</f>
        <v>8718115.788750859</v>
      </c>
      <c r="CE59" s="417"/>
      <c r="CF59" s="417"/>
      <c r="CG59" s="417"/>
      <c r="CH59" s="417"/>
      <c r="CI59" s="417"/>
      <c r="CJ59" s="417"/>
      <c r="CK59" s="734"/>
    </row>
    <row r="60" spans="1:89" ht="15" x14ac:dyDescent="0.25">
      <c r="A60" s="79"/>
      <c r="B60" s="671">
        <v>3931</v>
      </c>
      <c r="C60" s="79"/>
      <c r="D60" s="104"/>
      <c r="E60" s="79"/>
      <c r="F60" s="74" t="s">
        <v>179</v>
      </c>
      <c r="G60" s="79"/>
      <c r="H60" s="79"/>
      <c r="I60" s="79"/>
      <c r="J60" s="94">
        <f t="shared" si="191"/>
        <v>-89666.69</v>
      </c>
      <c r="K60" s="94">
        <f>IFERROR(INDEX(BBS!$J$12:$U$67,MATCH($B60,BBS!$B$12:$B$67,0),MATCH($J$9,BBS!$J$9:$U$9,0)),0)</f>
        <v>-98083.332941000001</v>
      </c>
      <c r="L60" s="78">
        <f t="shared" si="192"/>
        <v>8416.6429409999982</v>
      </c>
      <c r="M60" s="74"/>
      <c r="N60" s="79"/>
      <c r="O60" s="104"/>
      <c r="P60" s="95">
        <v>-44905.95</v>
      </c>
      <c r="Q60" s="94">
        <f>-IF(Q$9&lt;=month_of_report,SUMIFS(TB_Balance_01,Cards_Selection,$B60),0)</f>
        <v>0</v>
      </c>
      <c r="R60" s="94">
        <f>-IF(R$9&lt;=month_of_report,SUMIFS(TB_Balance_02,Cards_Selection,$B60),0)</f>
        <v>0</v>
      </c>
      <c r="S60" s="94">
        <f>-IF(S$9&lt;=month_of_report,SUMIFS(TB_Balance_03,Cards_Selection,$B60),0)</f>
        <v>0</v>
      </c>
      <c r="T60" s="94">
        <f>-IF(T$9&lt;=month_of_report,SUMIFS(TB_Balance_04,Cards_Selection,$B60),0)</f>
        <v>0</v>
      </c>
      <c r="U60" s="94">
        <f>-IF(U$9&lt;=month_of_report,SUMIFS(TB_Balance_05,Cards_Selection,$B60),0)</f>
        <v>0</v>
      </c>
      <c r="V60" s="94">
        <f>-IF(V$9&lt;=month_of_report,SUMIFS(TB_Balance_06,Cards_Selection,$B60),0)</f>
        <v>0</v>
      </c>
      <c r="W60" s="94">
        <f>-IF(W$9&lt;=month_of_report,SUMIFS(TB_Balance_07,Cards_Selection,$B60),0)</f>
        <v>0</v>
      </c>
      <c r="X60" s="94">
        <f>-IF(X$9&lt;=month_of_report,SUMIFS(TB_Balance_08,Cards_Selection,$B60),0)</f>
        <v>0</v>
      </c>
      <c r="Y60" s="818">
        <f>-IF(Y$9&lt;=month_of_report,SUMIFS(TB_Balance_09,Cards_Selection,$B60),0)</f>
        <v>0</v>
      </c>
      <c r="Z60" s="94">
        <f>-IF(Z$9&lt;=month_of_report,SUMIFS(TB_Balance_10,Cards_Selection,$B60),0)</f>
        <v>0</v>
      </c>
      <c r="AA60" s="94">
        <f>-IF(AA$9&lt;=month_of_report,SUMIFS(TB_Balance_11,Cards_Selection,$B60),0)</f>
        <v>0</v>
      </c>
      <c r="AB60" s="818">
        <f>-IF(AB$9&lt;=month_of_report,SUMIFS(TB_Balance_12,Cards_Selection,$B60),0)</f>
        <v>-89666.69</v>
      </c>
      <c r="AC60" s="74"/>
      <c r="AD60" s="79"/>
      <c r="AE60" s="104"/>
      <c r="AF60" s="94">
        <f t="shared" si="193"/>
        <v>-89666.69</v>
      </c>
      <c r="AG60" s="94">
        <f>-SUMIFS(TB_Balance_12_Nis,Cards_Selection,$AJ60)</f>
        <v>-297722.21999999997</v>
      </c>
      <c r="AH60" s="74"/>
      <c r="AI60" s="734"/>
      <c r="AJ60" s="73">
        <f t="shared" si="194"/>
        <v>3931</v>
      </c>
      <c r="AL60" s="104"/>
      <c r="AM60" s="79"/>
      <c r="AN60" s="74" t="s">
        <v>179</v>
      </c>
      <c r="AO60" s="79"/>
      <c r="AP60" s="79"/>
      <c r="AQ60" s="416"/>
      <c r="AR60" s="412"/>
      <c r="AS60" s="413"/>
      <c r="AT60" s="414">
        <f>IFERROR(-SUMIF(Cards_Selection,$AJ60,generic_month),0)</f>
        <v>0</v>
      </c>
      <c r="AU60" s="415">
        <f>IF(AU$9&gt;month_of_report,0,-SUMIFS(TB_Balance_01,Cards_Selection,$AJ60,TB_Entity,$AU$10))</f>
        <v>0</v>
      </c>
      <c r="AV60" s="415">
        <f>IF(AV$9&gt;month_of_report,0,-SUMIFS(TB_Balance_01,Cards_Selection,$AJ60,TB_Entity,$AV$10))</f>
        <v>0</v>
      </c>
      <c r="AW60" s="415">
        <f>IFERROR(INDEX($Q$13:$AB$68,MATCH($AJ60,$B$13:$B$68,0),MATCH(AW$9,$Q$9:$AB$9,0)),0)</f>
        <v>0</v>
      </c>
      <c r="AX60" s="415">
        <f>IF(AX$9&gt;month_of_report,0,-SUMIFS(TB_Balance_02,Cards_Selection,$AJ60,TB_Entity,$AX$10))</f>
        <v>0</v>
      </c>
      <c r="AY60" s="415">
        <f>IF(AY$9&gt;month_of_report,0,-SUMIFS(TB_Balance_02,Cards_Selection,$AJ60,TB_Entity,$AY$10))</f>
        <v>0</v>
      </c>
      <c r="AZ60" s="415">
        <f>IFERROR(INDEX($Q$13:$AB$68,MATCH($AJ60,$B$13:$B$68,0),MATCH(AZ$9,$Q$9:$AB$9,0)),0)</f>
        <v>0</v>
      </c>
      <c r="BA60" s="415">
        <f>IF(BA$9&gt;month_of_report,0,-SUMIFS(TB_Balance_03,Cards_Selection,$AJ60,TB_Entity,$BA$10))</f>
        <v>0</v>
      </c>
      <c r="BB60" s="415">
        <f>IF(BB$9&gt;month_of_report,0,-SUMIFS(TB_Balance_03,Cards_Selection,$AJ60,TB_Entity,$BB$10))</f>
        <v>0</v>
      </c>
      <c r="BC60" s="415">
        <f>IFERROR(INDEX($Q$13:$AB$68,MATCH($AJ60,$B$13:$B$68,0),MATCH(BC$9,$Q$9:$AB$9,0)),0)</f>
        <v>0</v>
      </c>
      <c r="BD60" s="415">
        <f>IF(BD$9&gt;month_of_report,0,-SUMIFS(TB_Balance_04,Cards_Selection,$AJ60,TB_Entity,$BD$10))</f>
        <v>0</v>
      </c>
      <c r="BE60" s="415">
        <f>IF(BE$9&gt;month_of_report,0,-SUMIFS(TB_Balance_04,Cards_Selection,$AJ60,TB_Entity,$BE$10))</f>
        <v>0</v>
      </c>
      <c r="BF60" s="415">
        <f>IFERROR(INDEX($Q$13:$AB$68,MATCH($AJ60,$B$13:$B$68,0),MATCH(BF$9,$Q$9:$AB$9,0)),0)</f>
        <v>0</v>
      </c>
      <c r="BG60" s="415">
        <f>IF(BG$9&gt;month_of_report,0,-SUMIFS(TB_Balance_05,Cards_Selection,$AJ60,TB_Entity,$BG$10))</f>
        <v>0</v>
      </c>
      <c r="BH60" s="415">
        <f>IF(BH$9&gt;month_of_report,0,-SUMIFS(TB_Balance_05,Cards_Selection,$AJ60,TB_Entity,$BH$10))</f>
        <v>0</v>
      </c>
      <c r="BI60" s="415">
        <f>IFERROR(INDEX($Q$13:$AB$68,MATCH($AJ60,$B$13:$B$68,0),MATCH(BI$9,$Q$9:$AB$9,0)),0)</f>
        <v>0</v>
      </c>
      <c r="BJ60" s="415">
        <f>IF(BJ$9&gt;month_of_report,0,-SUMIFS(TB_Balance_06,Cards_Selection,$AJ60,TB_Entity,$BJ$10))</f>
        <v>0</v>
      </c>
      <c r="BK60" s="415">
        <f>IF(BK$9&gt;month_of_report,0,-SUMIFS(TB_Balance_06,Cards_Selection,$AJ60,TB_Entity,$BK$10))</f>
        <v>0</v>
      </c>
      <c r="BL60" s="415">
        <f>IFERROR(INDEX($Q$13:$AB$68,MATCH($AJ60,$B$13:$B$68,0),MATCH(BL$9,$Q$9:$AB$9,0)),0)</f>
        <v>0</v>
      </c>
      <c r="BM60" s="415">
        <f>IF(BM$9&gt;month_of_report,0,-SUMIFS(TB_Balance_07,Cards_Selection,$AJ60,TB_Entity,$BM$10))</f>
        <v>0</v>
      </c>
      <c r="BN60" s="415">
        <f>IF(BN$9&gt;month_of_report,0,-SUMIFS(TB_Balance_07,Cards_Selection,$AJ60,TB_Entity,$BN$10))</f>
        <v>0</v>
      </c>
      <c r="BO60" s="415">
        <f>IFERROR(INDEX($Q$13:$AB$68,MATCH($AJ60,$B$13:$B$68,0),MATCH(BO$9,$Q$9:$AB$9,0)),0)</f>
        <v>0</v>
      </c>
      <c r="BP60" s="415">
        <f>IF(BP$9&gt;month_of_report,0,-SUMIFS(TB_Balance_08,Cards_Selection,$AJ60,TB_Entity,$BP$10))</f>
        <v>0</v>
      </c>
      <c r="BQ60" s="415">
        <f>IF(BQ$9&gt;month_of_report,0,-SUMIFS(TB_Balance_08,Cards_Selection,$AJ60,TB_Entity,$BQ$10))</f>
        <v>0</v>
      </c>
      <c r="BR60" s="415">
        <f>IFERROR(INDEX($Q$13:$AB$68,MATCH($AJ60,$B$13:$B$68,0),MATCH(BR$9,$Q$9:$AB$9,0)),0)</f>
        <v>0</v>
      </c>
      <c r="BS60" s="415">
        <f>IF(BS$9&gt;month_of_report,0,-SUMIFS(TB_Balance_09,Cards_Selection,$AJ60,TB_Entity,$BS$10))</f>
        <v>0</v>
      </c>
      <c r="BT60" s="415">
        <f>IF(BT$9&gt;month_of_report,0,-SUMIFS(TB_Balance_09,Cards_Selection,$AJ60,TB_Entity,$BT$10))</f>
        <v>0</v>
      </c>
      <c r="BU60" s="415">
        <f>IFERROR(INDEX($Q$13:$AB$68,MATCH($AJ60,$B$13:$B$68,0),MATCH(BU$9,$Q$9:$AB$9,0)),0)</f>
        <v>0</v>
      </c>
      <c r="BV60" s="415">
        <f>IF(BV$9&gt;month_of_report,0,-SUMIFS(TB_Balance_10,Cards_Selection,$AJ60,TB_Entity,$BV$10))</f>
        <v>0</v>
      </c>
      <c r="BW60" s="415">
        <f>IF(BW$9&gt;month_of_report,0,-SUMIFS(TB_Balance_10,Cards_Selection,$AJ60,TB_Entity,$BW$10))</f>
        <v>0</v>
      </c>
      <c r="BX60" s="415">
        <f>IFERROR(INDEX($Q$13:$AB$68,MATCH($AJ60,$B$13:$B$68,0),MATCH(BX$9,$Q$9:$AB$9,0)),0)</f>
        <v>0</v>
      </c>
      <c r="BY60" s="415">
        <f>IF(BY$9&gt;month_of_report,0,-SUMIFS(TB_Balance_11,Cards_Selection,$AJ60,TB_Entity,$BY$10))</f>
        <v>0</v>
      </c>
      <c r="BZ60" s="415">
        <f>IF(BZ$9&gt;month_of_report,0,-SUMIFS(TB_Balance_11,Cards_Selection,$AJ60,TB_Entity,$BZ$10))</f>
        <v>0</v>
      </c>
      <c r="CA60" s="415">
        <f>IFERROR(INDEX($Q$13:$AB$68,MATCH($AJ60,$B$13:$B$68,0),MATCH(CA$9,$Q$9:$AB$9,0)),0)</f>
        <v>0</v>
      </c>
      <c r="CB60" s="415">
        <f>IF(CB$9&gt;month_of_report,0,-SUMIFS(TB_Balance_12,Cards_Selection,$AJ60,TB_Entity,$CB$10))</f>
        <v>-89666.69</v>
      </c>
      <c r="CC60" s="415">
        <f>IF(CC$9&gt;month_of_report,0,-SUMIFS(TB_Balance_12,Cards_Selection,$AJ60,TB_Entity,$CC$10))</f>
        <v>0</v>
      </c>
      <c r="CD60" s="436">
        <f>IFERROR(INDEX($Q$13:$AB$68,MATCH($AJ60,$B$13:$B$68,0),MATCH(CD$9,$Q$9:$AB$9,0)),0)</f>
        <v>-89666.69</v>
      </c>
      <c r="CF60" s="734"/>
      <c r="CK60" s="734"/>
    </row>
    <row r="61" spans="1:89" ht="15" x14ac:dyDescent="0.25">
      <c r="A61" s="79"/>
      <c r="B61" s="671">
        <v>3932</v>
      </c>
      <c r="C61" s="79"/>
      <c r="D61" s="104"/>
      <c r="E61" s="79"/>
      <c r="F61" s="74" t="s">
        <v>178</v>
      </c>
      <c r="G61" s="79"/>
      <c r="H61" s="79"/>
      <c r="I61" s="79"/>
      <c r="J61" s="94">
        <f t="shared" si="191"/>
        <v>-197391.02</v>
      </c>
      <c r="K61" s="94">
        <f>IFERROR(INDEX(BBS!$J$12:$U$67,MATCH($B61,BBS!$B$12:$B$67,0),MATCH($J$9,BBS!$J$9:$U$9,0)),0)</f>
        <v>-238694.90127943378</v>
      </c>
      <c r="L61" s="78">
        <f t="shared" si="192"/>
        <v>41303.881279433786</v>
      </c>
      <c r="M61" s="74"/>
      <c r="N61" s="79"/>
      <c r="O61" s="104"/>
      <c r="P61" s="840">
        <v>-197391.02</v>
      </c>
      <c r="Q61" s="818">
        <f>-IF(Q$9&lt;=month_of_report,SUMIFS(TB_Balance_01,Cards_Selection,$B61),0)</f>
        <v>0</v>
      </c>
      <c r="R61" s="818">
        <f>-IF(R$9&lt;=month_of_report,SUMIFS(TB_Balance_02,Cards_Selection,$B61),0)</f>
        <v>0</v>
      </c>
      <c r="S61" s="818">
        <f>-IF(S$9&lt;=month_of_report,SUMIFS(TB_Balance_03,Cards_Selection,$B61),0)</f>
        <v>0</v>
      </c>
      <c r="T61" s="818">
        <f>-IF(T$9&lt;=month_of_report,SUMIFS(TB_Balance_04,Cards_Selection,$B61),0)</f>
        <v>0</v>
      </c>
      <c r="U61" s="818">
        <f>-IF(U$9&lt;=month_of_report,SUMIFS(TB_Balance_05,Cards_Selection,$B61),0)</f>
        <v>0</v>
      </c>
      <c r="V61" s="818">
        <f>-IF(V$9&lt;=month_of_report,SUMIFS(TB_Balance_06,Cards_Selection,$B61),0)</f>
        <v>0</v>
      </c>
      <c r="W61" s="818">
        <f>-IF(W$9&lt;=month_of_report,SUMIFS(TB_Balance_07,Cards_Selection,$B61),0)</f>
        <v>0</v>
      </c>
      <c r="X61" s="818">
        <f>-IF(X$9&lt;=month_of_report,SUMIFS(TB_Balance_08,Cards_Selection,$B61),0)</f>
        <v>0</v>
      </c>
      <c r="Y61" s="818">
        <f>-IF(Y$9&lt;=month_of_report,SUMIFS(TB_Balance_09,Cards_Selection,$B61),0)</f>
        <v>0</v>
      </c>
      <c r="Z61" s="818">
        <f>-IF(Z$9&lt;=month_of_report,SUMIFS(TB_Balance_10,Cards_Selection,$B61),0)</f>
        <v>0</v>
      </c>
      <c r="AA61" s="818">
        <f>-IF(AA$9&lt;=month_of_report,SUMIFS(TB_Balance_11,Cards_Selection,$B61),0)</f>
        <v>0</v>
      </c>
      <c r="AB61" s="818">
        <f>-IF(AB$9&lt;=month_of_report,SUMIFS(TB_Balance_12,Cards_Selection,$B61),0)</f>
        <v>-197391.02</v>
      </c>
      <c r="AC61" s="74"/>
      <c r="AD61" s="79"/>
      <c r="AE61" s="104"/>
      <c r="AF61" s="94">
        <f t="shared" si="193"/>
        <v>-197391.02</v>
      </c>
      <c r="AG61" s="94">
        <f>-SUMIFS(TB_Balance_12_Nis,Cards_Selection,$AJ61)</f>
        <v>-1077710.47</v>
      </c>
      <c r="AH61" s="74"/>
      <c r="AI61" s="734"/>
      <c r="AJ61" s="73">
        <f t="shared" si="194"/>
        <v>3932</v>
      </c>
      <c r="AL61" s="104"/>
      <c r="AM61" s="79"/>
      <c r="AN61" s="74" t="s">
        <v>178</v>
      </c>
      <c r="AO61" s="79"/>
      <c r="AP61" s="79"/>
      <c r="AQ61" s="420"/>
      <c r="AR61" s="412"/>
      <c r="AS61" s="413"/>
      <c r="AT61" s="414">
        <f>IFERROR(-SUMIF(Cards_Selection,$AJ61,generic_month),0)</f>
        <v>0</v>
      </c>
      <c r="AU61" s="415">
        <f>IF(AU$9&gt;month_of_report,0,-SUMIFS(TB_Balance_01,Cards_Selection,$AJ61,TB_Entity,$AU$10))</f>
        <v>0</v>
      </c>
      <c r="AV61" s="415">
        <f>IF(AV$9&gt;month_of_report,0,-SUMIFS(TB_Balance_01,Cards_Selection,$AJ61,TB_Entity,$AV$10))</f>
        <v>0</v>
      </c>
      <c r="AW61" s="415">
        <f>IFERROR(INDEX($Q$13:$AB$68,MATCH($AJ61,$B$13:$B$68,0),MATCH(AW$9,$Q$9:$AB$9,0)),0)</f>
        <v>0</v>
      </c>
      <c r="AX61" s="415">
        <f>IF(AX$9&gt;month_of_report,0,-SUMIFS(TB_Balance_02,Cards_Selection,$AJ61,TB_Entity,$AX$10))</f>
        <v>0</v>
      </c>
      <c r="AY61" s="415">
        <f>IF(AY$9&gt;month_of_report,0,-SUMIFS(TB_Balance_02,Cards_Selection,$AJ61,TB_Entity,$AY$10))</f>
        <v>0</v>
      </c>
      <c r="AZ61" s="415">
        <f>IFERROR(INDEX($Q$13:$AB$68,MATCH($AJ61,$B$13:$B$68,0),MATCH(AZ$9,$Q$9:$AB$9,0)),0)</f>
        <v>0</v>
      </c>
      <c r="BA61" s="415">
        <f>IF(BA$9&gt;month_of_report,0,-SUMIFS(TB_Balance_03,Cards_Selection,$AJ61,TB_Entity,$BA$10))</f>
        <v>0</v>
      </c>
      <c r="BB61" s="415">
        <f>IF(BB$9&gt;month_of_report,0,-SUMIFS(TB_Balance_03,Cards_Selection,$AJ61,TB_Entity,$BB$10))</f>
        <v>0</v>
      </c>
      <c r="BC61" s="415">
        <f>IFERROR(INDEX($Q$13:$AB$68,MATCH($AJ61,$B$13:$B$68,0),MATCH(BC$9,$Q$9:$AB$9,0)),0)</f>
        <v>0</v>
      </c>
      <c r="BD61" s="415">
        <f>IF(BD$9&gt;month_of_report,0,-SUMIFS(TB_Balance_04,Cards_Selection,$AJ61,TB_Entity,$BD$10))</f>
        <v>0</v>
      </c>
      <c r="BE61" s="415">
        <f>IF(BE$9&gt;month_of_report,0,-SUMIFS(TB_Balance_04,Cards_Selection,$AJ61,TB_Entity,$BE$10))</f>
        <v>0</v>
      </c>
      <c r="BF61" s="415">
        <f>IFERROR(INDEX($Q$13:$AB$68,MATCH($AJ61,$B$13:$B$68,0),MATCH(BF$9,$Q$9:$AB$9,0)),0)</f>
        <v>0</v>
      </c>
      <c r="BG61" s="415">
        <f>IF(BG$9&gt;month_of_report,0,-SUMIFS(TB_Balance_05,Cards_Selection,$AJ61,TB_Entity,$BG$10))</f>
        <v>0</v>
      </c>
      <c r="BH61" s="415">
        <f>IF(BH$9&gt;month_of_report,0,-SUMIFS(TB_Balance_05,Cards_Selection,$AJ61,TB_Entity,$BH$10))</f>
        <v>0</v>
      </c>
      <c r="BI61" s="415">
        <f>IFERROR(INDEX($Q$13:$AB$68,MATCH($AJ61,$B$13:$B$68,0),MATCH(BI$9,$Q$9:$AB$9,0)),0)</f>
        <v>0</v>
      </c>
      <c r="BJ61" s="415">
        <f>IF(BJ$9&gt;month_of_report,0,-SUMIFS(TB_Balance_06,Cards_Selection,$AJ61,TB_Entity,$BJ$10))</f>
        <v>0</v>
      </c>
      <c r="BK61" s="415">
        <f>IF(BK$9&gt;month_of_report,0,-SUMIFS(TB_Balance_06,Cards_Selection,$AJ61,TB_Entity,$BK$10))</f>
        <v>0</v>
      </c>
      <c r="BL61" s="415">
        <f>IFERROR(INDEX($Q$13:$AB$68,MATCH($AJ61,$B$13:$B$68,0),MATCH(BL$9,$Q$9:$AB$9,0)),0)</f>
        <v>0</v>
      </c>
      <c r="BM61" s="415">
        <f>IF(BM$9&gt;month_of_report,0,-SUMIFS(TB_Balance_07,Cards_Selection,$AJ61,TB_Entity,$BM$10))</f>
        <v>0</v>
      </c>
      <c r="BN61" s="415">
        <f>IF(BN$9&gt;month_of_report,0,-SUMIFS(TB_Balance_07,Cards_Selection,$AJ61,TB_Entity,$BN$10))</f>
        <v>0</v>
      </c>
      <c r="BO61" s="415">
        <f>IFERROR(INDEX($Q$13:$AB$68,MATCH($AJ61,$B$13:$B$68,0),MATCH(BO$9,$Q$9:$AB$9,0)),0)</f>
        <v>0</v>
      </c>
      <c r="BP61" s="415">
        <f>IF(BP$9&gt;month_of_report,0,-SUMIFS(TB_Balance_08,Cards_Selection,$AJ61,TB_Entity,$BP$10))</f>
        <v>0</v>
      </c>
      <c r="BQ61" s="415">
        <f>IF(BQ$9&gt;month_of_report,0,-SUMIFS(TB_Balance_08,Cards_Selection,$AJ61,TB_Entity,$BQ$10))</f>
        <v>0</v>
      </c>
      <c r="BR61" s="415">
        <f>IFERROR(INDEX($Q$13:$AB$68,MATCH($AJ61,$B$13:$B$68,0),MATCH(BR$9,$Q$9:$AB$9,0)),0)</f>
        <v>0</v>
      </c>
      <c r="BS61" s="415">
        <f>IF(BS$9&gt;month_of_report,0,-SUMIFS(TB_Balance_09,Cards_Selection,$AJ61,TB_Entity,$BS$10))</f>
        <v>0</v>
      </c>
      <c r="BT61" s="415">
        <f>IF(BT$9&gt;month_of_report,0,-SUMIFS(TB_Balance_09,Cards_Selection,$AJ61,TB_Entity,$BT$10))</f>
        <v>0</v>
      </c>
      <c r="BU61" s="415">
        <f>IFERROR(INDEX($Q$13:$AB$68,MATCH($AJ61,$B$13:$B$68,0),MATCH(BU$9,$Q$9:$AB$9,0)),0)</f>
        <v>0</v>
      </c>
      <c r="BV61" s="415">
        <f>IF(BV$9&gt;month_of_report,0,-SUMIFS(TB_Balance_10,Cards_Selection,$AJ61,TB_Entity,$BV$10))</f>
        <v>0</v>
      </c>
      <c r="BW61" s="415">
        <f>IF(BW$9&gt;month_of_report,0,-SUMIFS(TB_Balance_10,Cards_Selection,$AJ61,TB_Entity,$BW$10))</f>
        <v>0</v>
      </c>
      <c r="BX61" s="415">
        <f>IFERROR(INDEX($Q$13:$AB$68,MATCH($AJ61,$B$13:$B$68,0),MATCH(BX$9,$Q$9:$AB$9,0)),0)</f>
        <v>0</v>
      </c>
      <c r="BY61" s="415">
        <f>IF(BY$9&gt;month_of_report,0,-SUMIFS(TB_Balance_11,Cards_Selection,$AJ61,TB_Entity,$BY$10))</f>
        <v>0</v>
      </c>
      <c r="BZ61" s="415">
        <f>IF(BZ$9&gt;month_of_report,0,-SUMIFS(TB_Balance_11,Cards_Selection,$AJ61,TB_Entity,$BZ$10))</f>
        <v>0</v>
      </c>
      <c r="CA61" s="415">
        <f>IFERROR(INDEX($Q$13:$AB$68,MATCH($AJ61,$B$13:$B$68,0),MATCH(CA$9,$Q$9:$AB$9,0)),0)</f>
        <v>0</v>
      </c>
      <c r="CB61" s="415">
        <f>IF(CB$9&gt;month_of_report,0,-SUMIFS(TB_Balance_12,Cards_Selection,$AJ61,TB_Entity,$CB$10))</f>
        <v>-197391.02</v>
      </c>
      <c r="CC61" s="415">
        <f>IF(CC$9&gt;month_of_report,0,-SUMIFS(TB_Balance_12,Cards_Selection,$AJ61,TB_Entity,$CC$10))</f>
        <v>0</v>
      </c>
      <c r="CD61" s="436">
        <f>IFERROR(INDEX($Q$13:$AB$68,MATCH($AJ61,$B$13:$B$68,0),MATCH(CD$9,$Q$9:$AB$9,0)),0)</f>
        <v>-197391.02</v>
      </c>
      <c r="CF61" s="734"/>
      <c r="CK61" s="734"/>
    </row>
    <row r="62" spans="1:89" ht="15" x14ac:dyDescent="0.25">
      <c r="A62" s="79"/>
      <c r="B62" s="667"/>
      <c r="C62" s="79"/>
      <c r="D62" s="104"/>
      <c r="E62" s="79"/>
      <c r="F62" s="79"/>
      <c r="G62" s="79"/>
      <c r="H62" s="79"/>
      <c r="I62" s="79"/>
      <c r="J62" s="94">
        <f>IFERROR(INDEX($Q62:$AB62,MATCH($J$9,$Q$9:$AB$9)),0)</f>
        <v>0</v>
      </c>
      <c r="K62" s="94">
        <f>IFERROR(INDEX(BBS!$J$12:$U$67,MATCH($B62,BBS!$B$12:$B$67,0),MATCH($J$9,BBS!$J$9:$U$9,0)),0)</f>
        <v>0</v>
      </c>
      <c r="L62" s="78">
        <f>J62-K62</f>
        <v>0</v>
      </c>
      <c r="M62" s="74"/>
      <c r="N62" s="79"/>
      <c r="O62" s="104"/>
      <c r="P62" s="95">
        <f>IFERROR(-SUMIF(Cards_Selection,$B62,generic_month),0)</f>
        <v>0</v>
      </c>
      <c r="Q62" s="94">
        <f>-IF(Q$9&lt;=month_of_report,SUMIFS(TB_Balance_01,Cards_Selection,$B62),0)</f>
        <v>0</v>
      </c>
      <c r="R62" s="94">
        <f>-IF(R$9&lt;=month_of_report,SUMIFS(TB_Balance_02,Cards_Selection,$B62),0)</f>
        <v>0</v>
      </c>
      <c r="S62" s="94">
        <f>-IF(S$9&lt;=month_of_report,SUMIFS(TB_Balance_03,Cards_Selection,$B62),0)</f>
        <v>0</v>
      </c>
      <c r="T62" s="94">
        <f t="shared" ref="T62:AB62" si="195">-IF(T$9&lt;=month_of_report,SUMIFS(TB_Balance_03,Cards_Selection,$B62),0)</f>
        <v>0</v>
      </c>
      <c r="U62" s="94">
        <f t="shared" si="195"/>
        <v>0</v>
      </c>
      <c r="V62" s="94">
        <f t="shared" si="195"/>
        <v>0</v>
      </c>
      <c r="W62" s="94">
        <f t="shared" si="195"/>
        <v>0</v>
      </c>
      <c r="X62" s="94">
        <f t="shared" si="195"/>
        <v>0</v>
      </c>
      <c r="Y62" s="818">
        <f t="shared" si="195"/>
        <v>0</v>
      </c>
      <c r="Z62" s="94">
        <f t="shared" si="195"/>
        <v>0</v>
      </c>
      <c r="AA62" s="94">
        <f t="shared" si="195"/>
        <v>0</v>
      </c>
      <c r="AB62" s="818">
        <f t="shared" si="195"/>
        <v>0</v>
      </c>
      <c r="AC62" s="74"/>
      <c r="AD62" s="79"/>
      <c r="AE62" s="104"/>
      <c r="AF62" s="94">
        <f t="shared" si="193"/>
        <v>0</v>
      </c>
      <c r="AG62" s="94">
        <f>-SUMIFS(TB_Balance_12_Nis,Cards_Selection,$AJ62)</f>
        <v>0</v>
      </c>
      <c r="AH62" s="74"/>
      <c r="AI62" s="734"/>
      <c r="AJ62" s="73"/>
      <c r="AL62" s="104"/>
      <c r="AM62" s="79"/>
      <c r="AN62" s="79"/>
      <c r="AO62" s="79"/>
      <c r="AP62" s="79"/>
      <c r="AQ62" s="420"/>
      <c r="AR62" s="412"/>
      <c r="AS62" s="413"/>
      <c r="AT62" s="414"/>
      <c r="AU62" s="415"/>
      <c r="AV62" s="415"/>
      <c r="AW62" s="415">
        <f>IFERROR(INDEX($Q$13:$AB$68,MATCH($AJ62,$B$13:$B$68,0),MATCH(AW$9,$Q$9:$AB$9,0)),0)</f>
        <v>0</v>
      </c>
      <c r="AX62" s="415"/>
      <c r="AY62" s="415"/>
      <c r="AZ62" s="415">
        <f>IFERROR(INDEX($Q$13:$AB$68,MATCH($AJ62,$B$13:$B$68,0),MATCH(AZ$9,$Q$9:$AB$9,0)),0)</f>
        <v>0</v>
      </c>
      <c r="BA62" s="415"/>
      <c r="BB62" s="415"/>
      <c r="BC62" s="415">
        <f>IFERROR(INDEX($Q$13:$AB$68,MATCH($AJ62,$B$13:$B$68,0),MATCH(BC$9,$Q$9:$AB$9,0)),0)</f>
        <v>0</v>
      </c>
      <c r="BD62" s="415"/>
      <c r="BE62" s="415"/>
      <c r="BF62" s="415">
        <f>IFERROR(INDEX($Q$13:$AB$68,MATCH($AJ62,$B$13:$B$68,0),MATCH(BF$9,$Q$9:$AB$9,0)),0)</f>
        <v>0</v>
      </c>
      <c r="BG62" s="415"/>
      <c r="BH62" s="415"/>
      <c r="BI62" s="415">
        <f>IFERROR(INDEX($Q$13:$AB$68,MATCH($AJ62,$B$13:$B$68,0),MATCH(BI$9,$Q$9:$AB$9,0)),0)</f>
        <v>0</v>
      </c>
      <c r="BJ62" s="415"/>
      <c r="BK62" s="415"/>
      <c r="BL62" s="415">
        <f>IFERROR(INDEX($Q$13:$AB$68,MATCH($AJ62,$B$13:$B$68,0),MATCH(BL$9,$Q$9:$AB$9,0)),0)</f>
        <v>0</v>
      </c>
      <c r="BM62" s="415"/>
      <c r="BN62" s="415"/>
      <c r="BO62" s="415">
        <f>IFERROR(INDEX($Q$13:$AB$68,MATCH($AJ62,$B$13:$B$68,0),MATCH(BO$9,$Q$9:$AB$9,0)),0)</f>
        <v>0</v>
      </c>
      <c r="BP62" s="415"/>
      <c r="BQ62" s="415"/>
      <c r="BR62" s="415">
        <f>IFERROR(INDEX($Q$13:$AB$68,MATCH($AJ62,$B$13:$B$68,0),MATCH(BR$9,$Q$9:$AB$9,0)),0)</f>
        <v>0</v>
      </c>
      <c r="BS62" s="415"/>
      <c r="BT62" s="415"/>
      <c r="BU62" s="415">
        <f>IFERROR(INDEX($Q$13:$AB$68,MATCH($AJ62,$B$13:$B$68,0),MATCH(BU$9,$Q$9:$AB$9,0)),0)</f>
        <v>0</v>
      </c>
      <c r="BV62" s="415"/>
      <c r="BW62" s="415"/>
      <c r="BX62" s="415">
        <f>IFERROR(INDEX($Q$13:$AB$68,MATCH($AJ62,$B$13:$B$68,0),MATCH(BX$9,$Q$9:$AB$9,0)),0)</f>
        <v>0</v>
      </c>
      <c r="BY62" s="415"/>
      <c r="BZ62" s="415"/>
      <c r="CA62" s="415">
        <f>IFERROR(INDEX($Q$13:$AB$68,MATCH($AJ62,$B$13:$B$68,0),MATCH(CA$9,$Q$9:$AB$9,0)),0)</f>
        <v>0</v>
      </c>
      <c r="CB62" s="415"/>
      <c r="CC62" s="415"/>
      <c r="CD62" s="436">
        <f>IFERROR(INDEX($Q$13:$AB$68,MATCH($AJ62,$B$13:$B$68,0),MATCH(CD$9,$Q$9:$AB$9,0)),0)</f>
        <v>0</v>
      </c>
      <c r="CK62" s="734"/>
    </row>
    <row r="63" spans="1:89" ht="15.75" thickBot="1" x14ac:dyDescent="0.3">
      <c r="A63" s="79"/>
      <c r="B63" s="671">
        <v>3933</v>
      </c>
      <c r="C63" s="79"/>
      <c r="D63" s="104"/>
      <c r="E63" s="79"/>
      <c r="F63" s="74" t="s">
        <v>177</v>
      </c>
      <c r="G63" s="79"/>
      <c r="H63" s="79"/>
      <c r="I63" s="79"/>
      <c r="J63" s="94">
        <f t="shared" si="191"/>
        <v>-1823149.3687508581</v>
      </c>
      <c r="K63" s="94">
        <f>IFERROR(INDEX(BBS!$J$12:$U$67,MATCH($B63,BBS!$B$12:$B$67,0),MATCH($J$9,BBS!$J$9:$U$9,0)),0)</f>
        <v>-2089972.0434506796</v>
      </c>
      <c r="L63" s="78">
        <f t="shared" si="192"/>
        <v>266822.67469982151</v>
      </c>
      <c r="M63" s="74"/>
      <c r="N63" s="79"/>
      <c r="O63" s="104"/>
      <c r="P63" s="96"/>
      <c r="Q63" s="95">
        <f>IF(month_of_report&gt;=Q$9,INDEX('P&amp;L'!$X$275:$AI$275,MATCH(Q$9,'P&amp;L'!$X$6:$AI$6,0)),0)</f>
        <v>0</v>
      </c>
      <c r="R63" s="95">
        <f>IF(month_of_report&gt;=R$9,INDEX('P&amp;L'!$X$275:$AI$275,MATCH(R$9,'P&amp;L'!$X$6:$AI$6,0)),0)</f>
        <v>0</v>
      </c>
      <c r="S63" s="95">
        <f>IF(month_of_report&gt;=S$9,INDEX('P&amp;L'!$X$275:$AI$275,MATCH(S$9,'P&amp;L'!$X$6:$AI$6,0)),0)</f>
        <v>0</v>
      </c>
      <c r="T63" s="95"/>
      <c r="U63" s="95">
        <f>IF(month_of_report&gt;=U$9,INDEX('P&amp;L'!$X$275:$AI$275,MATCH(U$9,'P&amp;L'!$X$6:$AI$6,0)),0)</f>
        <v>0</v>
      </c>
      <c r="V63" s="95">
        <f>IF(month_of_report&gt;=V$9,INDEX('P&amp;L'!$X$275:$AI$275,MATCH(V$9,'P&amp;L'!$X$6:$AI$6,0)),0)</f>
        <v>0</v>
      </c>
      <c r="W63" s="95"/>
      <c r="X63" s="95"/>
      <c r="Y63" s="840">
        <f>IF(month_of_report&gt;=Y$9,INDEX('P&amp;L'!$X$275:$AI$275,MATCH(Y$9,'P&amp;L'!$X$6:$AI$6,0)),0)</f>
        <v>0</v>
      </c>
      <c r="Z63" s="95">
        <f>IF(month_of_report&gt;=Z$9,INDEX('P&amp;L'!$X$275:$AI$275,MATCH(Z$9,'P&amp;L'!$X$6:$AI$6,0)),0)</f>
        <v>0</v>
      </c>
      <c r="AA63" s="95">
        <f>IF(month_of_report&gt;=AA$9,INDEX('P&amp;L'!$X$275:$AI$275,MATCH(AA$9,'P&amp;L'!$X$6:$AI$6,0)),0)</f>
        <v>0</v>
      </c>
      <c r="AB63" s="840">
        <f>IF(month_of_report&gt;=AB$9,INDEX('P&amp;L'!$X$275:$AI$275,MATCH(AB$9,'P&amp;L'!$X$6:$AI$6,0)),0)</f>
        <v>-1823149.3687508581</v>
      </c>
      <c r="AC63" s="74"/>
      <c r="AD63" s="79"/>
      <c r="AE63" s="104"/>
      <c r="AF63" s="94">
        <f>AB63</f>
        <v>-1823149.3687508581</v>
      </c>
      <c r="AG63" s="96">
        <f>-SUMIF('Trial balance'!$E$10:$E$262,"P&amp;L",'Trial balance'!$AV$10:$AV$276)</f>
        <v>-6861042.9547151681</v>
      </c>
      <c r="AH63" s="74"/>
      <c r="AI63" s="734"/>
      <c r="AJ63" s="73">
        <f t="shared" ref="AJ63" si="196">IF(B63="","",B63)</f>
        <v>3933</v>
      </c>
      <c r="AL63" s="104"/>
      <c r="AM63" s="79"/>
      <c r="AN63" s="74" t="s">
        <v>177</v>
      </c>
      <c r="AO63" s="79"/>
      <c r="AP63" s="79"/>
      <c r="AQ63" s="420"/>
      <c r="AR63"/>
      <c r="AS63" s="413"/>
      <c r="AT63" s="414">
        <f>P63</f>
        <v>0</v>
      </c>
      <c r="AU63" s="415">
        <f>SUMIFS('P&amp;L'!$CW$275:$ER$275,'P&amp;L'!$CW$7:$ER$7,AU10,'P&amp;L'!$CW$6:$ER$6,AU9)</f>
        <v>0</v>
      </c>
      <c r="AV63" s="415">
        <f>SUMIFS('P&amp;L'!$CW$275:$ER$275,'P&amp;L'!$CW$7:$ER$7,AV10,'P&amp;L'!$CW$6:$ER$6,AV9)</f>
        <v>0</v>
      </c>
      <c r="AW63" s="415">
        <f>SUMIFS('P&amp;L'!$CW$275:$ER$275,'P&amp;L'!$CW$7:$ER$7,AW10,'P&amp;L'!$CW$6:$ER$6,AW9)</f>
        <v>0</v>
      </c>
      <c r="AX63" s="415">
        <f>SUMIFS('P&amp;L'!$CW$275:$ER$275,'P&amp;L'!$CW$7:$ER$7,AX10,'P&amp;L'!$CW$6:$ER$6,AX9)</f>
        <v>0</v>
      </c>
      <c r="AY63" s="415">
        <f>SUMIFS('P&amp;L'!$CW$275:$ER$275,'P&amp;L'!$CW$7:$ER$7,AY10,'P&amp;L'!$CW$6:$ER$6,AY9)</f>
        <v>0</v>
      </c>
      <c r="AZ63" s="415">
        <f>SUMIFS('P&amp;L'!$CW$275:$ER$275,'P&amp;L'!$CW$7:$ER$7,AZ10,'P&amp;L'!$CW$6:$ER$6,AZ9)</f>
        <v>0</v>
      </c>
      <c r="BA63" s="415">
        <f>SUMIFS('P&amp;L'!$CW$275:$ER$275,'P&amp;L'!$CW$7:$ER$7,BA10,'P&amp;L'!$CW$6:$ER$6,BA9)</f>
        <v>0</v>
      </c>
      <c r="BB63" s="415">
        <f>SUMIFS('P&amp;L'!$CW$275:$ER$275,'P&amp;L'!$CW$7:$ER$7,BB10,'P&amp;L'!$CW$6:$ER$6,BB9)</f>
        <v>0</v>
      </c>
      <c r="BC63" s="415">
        <f>SUMIFS('P&amp;L'!$CW$275:$ER$275,'P&amp;L'!$CW$7:$ER$7,BC10,'P&amp;L'!$CW$6:$ER$6,BC9)</f>
        <v>0</v>
      </c>
      <c r="BD63" s="415">
        <f>SUMIFS('P&amp;L'!$CW$275:$ER$275,'P&amp;L'!$CW$7:$ER$7,BD10,'P&amp;L'!$CW$6:$ER$6,BD9)</f>
        <v>0</v>
      </c>
      <c r="BE63" s="415">
        <f>SUMIFS('P&amp;L'!$CW$275:$ER$275,'P&amp;L'!$CW$7:$ER$7,BE10,'P&amp;L'!$CW$6:$ER$6,BE9)</f>
        <v>0</v>
      </c>
      <c r="BF63" s="415">
        <f>SUMIFS('P&amp;L'!$CW$275:$ER$275,'P&amp;L'!$CW$7:$ER$7,BF10,'P&amp;L'!$CW$6:$ER$6,BF9)</f>
        <v>0</v>
      </c>
      <c r="BG63" s="415">
        <f>SUMIFS('P&amp;L'!$CW$275:$ER$275,'P&amp;L'!$CW$7:$ER$7,BG10,'P&amp;L'!$CW$6:$ER$6,BG9)</f>
        <v>0</v>
      </c>
      <c r="BH63" s="415">
        <f>SUMIFS('P&amp;L'!$CW$275:$ER$275,'P&amp;L'!$CW$7:$ER$7,BH10,'P&amp;L'!$CW$6:$ER$6,BH9)</f>
        <v>0</v>
      </c>
      <c r="BI63" s="415">
        <f>SUMIFS('P&amp;L'!$CW$275:$ER$275,'P&amp;L'!$CW$7:$ER$7,BI10,'P&amp;L'!$CW$6:$ER$6,BI9)</f>
        <v>0</v>
      </c>
      <c r="BJ63" s="415">
        <f>SUMIFS('P&amp;L'!$CW$275:$ER$275,'P&amp;L'!$CW$7:$ER$7,BJ10,'P&amp;L'!$CW$6:$ER$6,BJ9)</f>
        <v>0</v>
      </c>
      <c r="BK63" s="415">
        <f>SUMIFS('P&amp;L'!$CW$275:$ER$275,'P&amp;L'!$CW$7:$ER$7,BK10,'P&amp;L'!$CW$6:$ER$6,BK9)</f>
        <v>0</v>
      </c>
      <c r="BL63" s="415">
        <f>SUMIFS('P&amp;L'!$CW$275:$ER$275,'P&amp;L'!$CW$7:$ER$7,BL10,'P&amp;L'!$CW$6:$ER$6,BL9)</f>
        <v>0</v>
      </c>
      <c r="BM63" s="415">
        <f>SUMIFS('P&amp;L'!$CW$275:$ER$275,'P&amp;L'!$CW$7:$ER$7,BM10,'P&amp;L'!$CW$6:$ER$6,BM9)</f>
        <v>0</v>
      </c>
      <c r="BN63" s="415">
        <f>SUMIFS('P&amp;L'!$CW$275:$ER$275,'P&amp;L'!$CW$7:$ER$7,BN10,'P&amp;L'!$CW$6:$ER$6,BN9)</f>
        <v>0</v>
      </c>
      <c r="BO63" s="415">
        <f>SUMIFS('P&amp;L'!$CW$275:$ER$275,'P&amp;L'!$CW$7:$ER$7,BO10,'P&amp;L'!$CW$6:$ER$6,BO9)</f>
        <v>0</v>
      </c>
      <c r="BP63" s="415">
        <f>SUMIFS('P&amp;L'!$CW$275:$ER$275,'P&amp;L'!$CW$7:$ER$7,BP10,'P&amp;L'!$CW$6:$ER$6,BP9)</f>
        <v>0</v>
      </c>
      <c r="BQ63" s="415">
        <f>SUMIFS('P&amp;L'!$CW$275:$ER$275,'P&amp;L'!$CW$7:$ER$7,BQ10,'P&amp;L'!$CW$6:$ER$6,BQ9)</f>
        <v>0</v>
      </c>
      <c r="BR63" s="415">
        <f>SUMIFS('P&amp;L'!$CW$275:$ER$275,'P&amp;L'!$CW$7:$ER$7,BR10,'P&amp;L'!$CW$6:$ER$6,BR9)</f>
        <v>0</v>
      </c>
      <c r="BS63" s="415">
        <f>SUMIFS('P&amp;L'!$CW$275:$ER$275,'P&amp;L'!$CW$7:$ER$7,BS10,'P&amp;L'!$CW$6:$ER$6,BS9)</f>
        <v>0</v>
      </c>
      <c r="BT63" s="415">
        <f>SUMIFS('P&amp;L'!$CW$275:$ER$275,'P&amp;L'!$CW$7:$ER$7,BT10,'P&amp;L'!$CW$6:$ER$6,BT9)</f>
        <v>0</v>
      </c>
      <c r="BU63" s="415">
        <f>SUMIFS('P&amp;L'!$CW$275:$ER$275,'P&amp;L'!$CW$7:$ER$7,BU10,'P&amp;L'!$CW$6:$ER$6,BU9)</f>
        <v>0</v>
      </c>
      <c r="BV63" s="415">
        <f>SUMIFS('P&amp;L'!$CW$275:$ER$275,'P&amp;L'!$CW$7:$ER$7,BV10,'P&amp;L'!$CW$6:$ER$6,BV9)</f>
        <v>0</v>
      </c>
      <c r="BW63" s="415">
        <f>SUMIFS('P&amp;L'!$CW$275:$ER$275,'P&amp;L'!$CW$7:$ER$7,BW10,'P&amp;L'!$CW$6:$ER$6,BW9)</f>
        <v>0</v>
      </c>
      <c r="BX63" s="415">
        <f>SUMIFS('P&amp;L'!$CW$275:$ER$275,'P&amp;L'!$CW$7:$ER$7,BX10,'P&amp;L'!$CW$6:$ER$6,BX9)</f>
        <v>0</v>
      </c>
      <c r="BY63" s="415">
        <f>SUMIFS('P&amp;L'!$CW$275:$ER$275,'P&amp;L'!$CW$7:$ER$7,BY10,'P&amp;L'!$CW$6:$ER$6,BY9)</f>
        <v>0</v>
      </c>
      <c r="BZ63" s="415">
        <f>SUMIFS('P&amp;L'!$CW$275:$ER$275,'P&amp;L'!$CW$7:$ER$7,BZ10,'P&amp;L'!$CW$6:$ER$6,BZ9)</f>
        <v>0</v>
      </c>
      <c r="CA63" s="415">
        <f>SUMIFS('P&amp;L'!$CW$275:$ER$275,'P&amp;L'!$CW$7:$ER$7,CA10,'P&amp;L'!$CW$6:$ER$6,CA9)</f>
        <v>0</v>
      </c>
      <c r="CB63" s="415">
        <f>SUMIFS('P&amp;L'!$CW$275:$ER$275,'P&amp;L'!$CW$7:$ER$7,CB10,'P&amp;L'!$CW$6:$ER$6,CB9)</f>
        <v>-1823149.3687508581</v>
      </c>
      <c r="CC63" s="415">
        <f>SUMIFS('P&amp;L'!$CW$275:$ER$275,'P&amp;L'!$CW$7:$ER$7,CC10,'P&amp;L'!$CW$6:$ER$6,CC9)</f>
        <v>0</v>
      </c>
      <c r="CD63" s="436">
        <f>SUMIFS('P&amp;L'!$CW$275:$ER$275,'P&amp;L'!$CW$7:$ER$7,CD10,'P&amp;L'!$CW$6:$ER$6,CD9)</f>
        <v>-1823149.3687508581</v>
      </c>
      <c r="CK63" s="734"/>
    </row>
    <row r="64" spans="1:89" ht="15" x14ac:dyDescent="0.25">
      <c r="A64" s="79"/>
      <c r="B64" s="667"/>
      <c r="C64" s="79"/>
      <c r="D64" s="104"/>
      <c r="E64" s="79"/>
      <c r="F64" s="79"/>
      <c r="G64" s="79"/>
      <c r="H64" s="79"/>
      <c r="I64" s="79"/>
      <c r="J64" s="76">
        <f>SUM(J58:J63)</f>
        <v>6607908.7100000018</v>
      </c>
      <c r="K64" s="76">
        <f>SUM(K58:K63)</f>
        <v>3458249.7223288864</v>
      </c>
      <c r="L64" s="76">
        <f>SUM(L58:L63)</f>
        <v>3149658.987671114</v>
      </c>
      <c r="M64" s="74"/>
      <c r="N64" s="79"/>
      <c r="O64" s="104"/>
      <c r="P64" s="76">
        <f t="shared" ref="P64:AB64" si="197">SUM(P58:P63)</f>
        <v>1641703.03</v>
      </c>
      <c r="Q64" s="76">
        <f t="shared" si="197"/>
        <v>0</v>
      </c>
      <c r="R64" s="76">
        <f t="shared" si="197"/>
        <v>0</v>
      </c>
      <c r="S64" s="76">
        <f t="shared" si="197"/>
        <v>0</v>
      </c>
      <c r="T64" s="76">
        <f t="shared" si="197"/>
        <v>0</v>
      </c>
      <c r="U64" s="76">
        <f t="shared" si="197"/>
        <v>0</v>
      </c>
      <c r="V64" s="76">
        <f t="shared" si="197"/>
        <v>0</v>
      </c>
      <c r="W64" s="76">
        <f t="shared" si="197"/>
        <v>0</v>
      </c>
      <c r="X64" s="76">
        <f t="shared" si="197"/>
        <v>0</v>
      </c>
      <c r="Y64" s="841">
        <f t="shared" si="197"/>
        <v>0</v>
      </c>
      <c r="Z64" s="76">
        <f t="shared" si="197"/>
        <v>0</v>
      </c>
      <c r="AA64" s="76">
        <f t="shared" si="197"/>
        <v>0</v>
      </c>
      <c r="AB64" s="841">
        <f t="shared" si="197"/>
        <v>6607908.7100000018</v>
      </c>
      <c r="AC64" s="74"/>
      <c r="AD64" s="79"/>
      <c r="AE64" s="104"/>
      <c r="AF64" s="76">
        <f>AB64</f>
        <v>6607908.7100000018</v>
      </c>
      <c r="AG64" s="76">
        <f t="shared" ref="AG64" si="198">SUM(AG58:AG63)</f>
        <v>20564280.678300001</v>
      </c>
      <c r="AH64" s="74"/>
      <c r="AI64" s="734"/>
      <c r="AJ64" s="73"/>
      <c r="AL64" s="104"/>
      <c r="AM64" s="79"/>
      <c r="AN64" s="79"/>
      <c r="AO64" s="79"/>
      <c r="AP64" s="79"/>
      <c r="AQ64" s="420"/>
      <c r="AR64" s="429"/>
      <c r="AS64" s="413"/>
      <c r="AT64" s="418">
        <f t="shared" ref="AT64:CC64" si="199">SUM(AT58:AT63)</f>
        <v>0</v>
      </c>
      <c r="AU64" s="418">
        <f t="shared" si="199"/>
        <v>0</v>
      </c>
      <c r="AV64" s="418">
        <f t="shared" si="199"/>
        <v>0</v>
      </c>
      <c r="AW64" s="418">
        <f t="shared" si="199"/>
        <v>0</v>
      </c>
      <c r="AX64" s="418">
        <f t="shared" si="199"/>
        <v>0</v>
      </c>
      <c r="AY64" s="418">
        <f t="shared" si="199"/>
        <v>0</v>
      </c>
      <c r="AZ64" s="418">
        <f t="shared" ref="AZ64" si="200">SUM(AZ58:AZ63)</f>
        <v>0</v>
      </c>
      <c r="BA64" s="418">
        <f t="shared" si="199"/>
        <v>0</v>
      </c>
      <c r="BB64" s="418">
        <f t="shared" si="199"/>
        <v>0</v>
      </c>
      <c r="BC64" s="418">
        <f t="shared" ref="BC64" si="201">SUM(BC58:BC63)</f>
        <v>0</v>
      </c>
      <c r="BD64" s="418">
        <f t="shared" si="199"/>
        <v>0</v>
      </c>
      <c r="BE64" s="418">
        <f t="shared" si="199"/>
        <v>0</v>
      </c>
      <c r="BF64" s="418">
        <f t="shared" ref="BF64" si="202">SUM(BF58:BF63)</f>
        <v>0</v>
      </c>
      <c r="BG64" s="418">
        <f t="shared" si="199"/>
        <v>0</v>
      </c>
      <c r="BH64" s="418">
        <f t="shared" si="199"/>
        <v>0</v>
      </c>
      <c r="BI64" s="418">
        <f t="shared" ref="BI64" si="203">SUM(BI58:BI63)</f>
        <v>0</v>
      </c>
      <c r="BJ64" s="418">
        <f t="shared" si="199"/>
        <v>0</v>
      </c>
      <c r="BK64" s="418">
        <f t="shared" si="199"/>
        <v>0</v>
      </c>
      <c r="BL64" s="418">
        <f t="shared" ref="BL64" si="204">SUM(BL58:BL63)</f>
        <v>0</v>
      </c>
      <c r="BM64" s="418">
        <f t="shared" si="199"/>
        <v>0</v>
      </c>
      <c r="BN64" s="418">
        <f t="shared" si="199"/>
        <v>0</v>
      </c>
      <c r="BO64" s="418">
        <f t="shared" ref="BO64" si="205">SUM(BO58:BO63)</f>
        <v>0</v>
      </c>
      <c r="BP64" s="418">
        <f t="shared" si="199"/>
        <v>0</v>
      </c>
      <c r="BQ64" s="418">
        <f t="shared" si="199"/>
        <v>0</v>
      </c>
      <c r="BR64" s="418">
        <f t="shared" ref="BR64" si="206">SUM(BR58:BR63)</f>
        <v>0</v>
      </c>
      <c r="BS64" s="418">
        <f t="shared" si="199"/>
        <v>0</v>
      </c>
      <c r="BT64" s="418">
        <f t="shared" si="199"/>
        <v>0</v>
      </c>
      <c r="BU64" s="418">
        <f t="shared" ref="BU64" si="207">SUM(BU58:BU63)</f>
        <v>0</v>
      </c>
      <c r="BV64" s="418">
        <f t="shared" si="199"/>
        <v>0</v>
      </c>
      <c r="BW64" s="418">
        <f t="shared" si="199"/>
        <v>0</v>
      </c>
      <c r="BX64" s="418">
        <f t="shared" ref="BX64" si="208">SUM(BX58:BX63)</f>
        <v>0</v>
      </c>
      <c r="BY64" s="418">
        <f t="shared" si="199"/>
        <v>0</v>
      </c>
      <c r="BZ64" s="418">
        <f t="shared" si="199"/>
        <v>0</v>
      </c>
      <c r="CA64" s="418">
        <f t="shared" ref="CA64" si="209">SUM(CA58:CA63)</f>
        <v>0</v>
      </c>
      <c r="CB64" s="418">
        <f t="shared" si="199"/>
        <v>6607908.7100000018</v>
      </c>
      <c r="CC64" s="418">
        <f t="shared" si="199"/>
        <v>0</v>
      </c>
      <c r="CD64" s="477">
        <f t="shared" ref="CD64" si="210">SUM(CD58:CD63)</f>
        <v>6607908.7100000018</v>
      </c>
      <c r="CK64" s="734"/>
    </row>
    <row r="65" spans="1:89" ht="14.25" x14ac:dyDescent="0.2">
      <c r="A65" s="79"/>
      <c r="B65" s="667"/>
      <c r="C65" s="79"/>
      <c r="D65" s="104"/>
      <c r="E65" s="79"/>
      <c r="F65" s="79"/>
      <c r="G65" s="79"/>
      <c r="H65" s="79"/>
      <c r="I65" s="79"/>
      <c r="J65" s="79"/>
      <c r="K65" s="79"/>
      <c r="L65" s="79"/>
      <c r="M65" s="74"/>
      <c r="N65" s="79"/>
      <c r="O65" s="104"/>
      <c r="P65" s="79"/>
      <c r="Q65" s="79"/>
      <c r="R65" s="79"/>
      <c r="S65" s="79"/>
      <c r="T65" s="79"/>
      <c r="U65" s="79"/>
      <c r="V65" s="79"/>
      <c r="W65" s="79"/>
      <c r="X65" s="79"/>
      <c r="Y65" s="109"/>
      <c r="Z65" s="79"/>
      <c r="AA65" s="79"/>
      <c r="AB65" s="835"/>
      <c r="AC65" s="74"/>
      <c r="AD65" s="79"/>
      <c r="AE65" s="104"/>
      <c r="AF65" s="79"/>
      <c r="AG65" s="79"/>
      <c r="AH65" s="74"/>
      <c r="AJ65" s="73"/>
      <c r="AL65" s="104"/>
      <c r="AM65" s="79"/>
      <c r="AN65" s="79"/>
      <c r="AO65" s="79"/>
      <c r="AP65" s="79"/>
      <c r="AR65" s="430"/>
      <c r="CD65" s="439"/>
      <c r="CK65" s="734"/>
    </row>
    <row r="66" spans="1:89" ht="14.25" x14ac:dyDescent="0.2">
      <c r="A66" s="79"/>
      <c r="B66" s="667"/>
      <c r="C66" s="79"/>
      <c r="D66" s="104"/>
      <c r="E66" s="79"/>
      <c r="F66" s="79"/>
      <c r="G66" s="79"/>
      <c r="H66" s="79"/>
      <c r="I66" s="79"/>
      <c r="J66" s="79"/>
      <c r="K66" s="79"/>
      <c r="L66" s="79"/>
      <c r="M66" s="74"/>
      <c r="N66" s="79"/>
      <c r="O66" s="104"/>
      <c r="P66" s="79"/>
      <c r="Q66" s="79"/>
      <c r="R66" s="79"/>
      <c r="S66" s="79"/>
      <c r="T66" s="79"/>
      <c r="U66" s="79"/>
      <c r="V66" s="79"/>
      <c r="W66" s="79"/>
      <c r="X66" s="79"/>
      <c r="Y66" s="109"/>
      <c r="Z66" s="79"/>
      <c r="AA66" s="79"/>
      <c r="AB66" s="835"/>
      <c r="AC66" s="74"/>
      <c r="AD66" s="79"/>
      <c r="AE66" s="104"/>
      <c r="AF66" s="79"/>
      <c r="AG66" s="79"/>
      <c r="AH66" s="74"/>
      <c r="AJ66" s="73"/>
      <c r="AL66" s="104"/>
      <c r="AM66" s="79"/>
      <c r="AN66" s="79"/>
      <c r="AO66" s="79"/>
      <c r="AP66" s="79"/>
      <c r="AR66" s="430"/>
      <c r="CD66" s="439"/>
      <c r="CK66" s="734"/>
    </row>
    <row r="67" spans="1:89" ht="15.75" thickBot="1" x14ac:dyDescent="0.3">
      <c r="A67" s="79"/>
      <c r="B67" s="667"/>
      <c r="C67" s="79"/>
      <c r="D67" s="104"/>
      <c r="E67" s="79"/>
      <c r="F67" s="79"/>
      <c r="G67" s="79"/>
      <c r="H67" s="79"/>
      <c r="I67" s="79"/>
      <c r="J67" s="97"/>
      <c r="K67" s="97"/>
      <c r="L67" s="97"/>
      <c r="M67" s="74"/>
      <c r="N67" s="79"/>
      <c r="O67" s="104"/>
      <c r="P67" s="79"/>
      <c r="Q67" s="79"/>
      <c r="R67" s="79"/>
      <c r="S67" s="79"/>
      <c r="T67" s="79"/>
      <c r="U67" s="79"/>
      <c r="V67" s="79"/>
      <c r="W67" s="79"/>
      <c r="X67" s="79"/>
      <c r="Y67" s="109"/>
      <c r="Z67" s="79"/>
      <c r="AA67" s="79"/>
      <c r="AB67" s="835"/>
      <c r="AC67" s="74"/>
      <c r="AD67" s="79"/>
      <c r="AE67" s="104"/>
      <c r="AF67" s="79"/>
      <c r="AG67" s="79"/>
      <c r="AH67" s="74"/>
      <c r="AJ67" s="73"/>
      <c r="AL67" s="104"/>
      <c r="AM67" s="79"/>
      <c r="AN67" s="79"/>
      <c r="AO67" s="79"/>
      <c r="AP67" s="79"/>
      <c r="AQ67" s="420"/>
      <c r="AR67" s="412"/>
      <c r="AS67" s="413"/>
      <c r="AT67" s="421"/>
      <c r="AU67" s="421"/>
      <c r="AV67" s="421"/>
      <c r="AW67" s="421"/>
      <c r="AX67" s="421"/>
      <c r="AY67" s="421"/>
      <c r="AZ67" s="421"/>
      <c r="BA67" s="421"/>
      <c r="BB67" s="421"/>
      <c r="BC67" s="421"/>
      <c r="BD67" s="421"/>
      <c r="BE67" s="421"/>
      <c r="BF67" s="421"/>
      <c r="BG67" s="421"/>
      <c r="BH67" s="421"/>
      <c r="BI67" s="421"/>
      <c r="BJ67" s="421"/>
      <c r="BK67" s="421"/>
      <c r="BL67" s="421"/>
      <c r="BM67" s="421"/>
      <c r="BN67" s="421"/>
      <c r="BO67" s="421"/>
      <c r="BP67" s="421"/>
      <c r="BQ67" s="421"/>
      <c r="BR67" s="421"/>
      <c r="BS67" s="421"/>
      <c r="BT67" s="421"/>
      <c r="BU67" s="421"/>
      <c r="BV67" s="421"/>
      <c r="BW67" s="421"/>
      <c r="BX67" s="421"/>
      <c r="BY67" s="421"/>
      <c r="BZ67" s="421"/>
      <c r="CA67" s="421"/>
      <c r="CB67" s="421"/>
      <c r="CC67" s="421"/>
      <c r="CD67" s="438"/>
      <c r="CK67" s="734"/>
    </row>
    <row r="68" spans="1:89" ht="15.75" thickBot="1" x14ac:dyDescent="0.3">
      <c r="A68" s="79"/>
      <c r="B68" s="667"/>
      <c r="C68" s="79"/>
      <c r="D68" s="113" t="s">
        <v>176</v>
      </c>
      <c r="E68" s="79"/>
      <c r="F68" s="79"/>
      <c r="G68" s="79"/>
      <c r="H68" s="79"/>
      <c r="I68" s="79"/>
      <c r="J68" s="77">
        <f>J50+J55+J64</f>
        <v>6906347.5400000019</v>
      </c>
      <c r="K68" s="77">
        <f>K50+K55+K64</f>
        <v>3709303.3278129715</v>
      </c>
      <c r="L68" s="77">
        <f>L50+L55+L64</f>
        <v>3197044.212187029</v>
      </c>
      <c r="M68" s="74"/>
      <c r="N68" s="79"/>
      <c r="O68" s="104"/>
      <c r="P68" s="77">
        <f t="shared" ref="P68:AA68" si="211">P50+P55+P64</f>
        <v>1735720.8041835148</v>
      </c>
      <c r="Q68" s="77">
        <f t="shared" si="211"/>
        <v>0</v>
      </c>
      <c r="R68" s="77">
        <f t="shared" si="211"/>
        <v>0</v>
      </c>
      <c r="S68" s="77">
        <f t="shared" si="211"/>
        <v>0</v>
      </c>
      <c r="T68" s="77">
        <f t="shared" si="211"/>
        <v>0</v>
      </c>
      <c r="U68" s="77">
        <f t="shared" si="211"/>
        <v>0</v>
      </c>
      <c r="V68" s="77">
        <f t="shared" si="211"/>
        <v>0</v>
      </c>
      <c r="W68" s="77">
        <f t="shared" si="211"/>
        <v>0</v>
      </c>
      <c r="X68" s="77">
        <f t="shared" si="211"/>
        <v>0</v>
      </c>
      <c r="Y68" s="842">
        <f t="shared" si="211"/>
        <v>0</v>
      </c>
      <c r="Z68" s="77">
        <f t="shared" si="211"/>
        <v>0</v>
      </c>
      <c r="AA68" s="77">
        <f t="shared" si="211"/>
        <v>0</v>
      </c>
      <c r="AB68" s="842">
        <f>AB50+AB55+AB64</f>
        <v>6906347.5400000019</v>
      </c>
      <c r="AC68" s="74"/>
      <c r="AD68" s="79"/>
      <c r="AE68" s="104"/>
      <c r="AF68" s="77">
        <f>AB68</f>
        <v>6906347.5400000019</v>
      </c>
      <c r="AG68" s="77">
        <f t="shared" ref="AG68" si="212">AG50+AG55+AG64</f>
        <v>21492831.8083</v>
      </c>
      <c r="AH68" s="74"/>
      <c r="AJ68" s="73"/>
      <c r="AL68" s="113" t="s">
        <v>176</v>
      </c>
      <c r="AM68" s="79"/>
      <c r="AN68" s="79"/>
      <c r="AO68" s="79"/>
      <c r="AP68" s="79"/>
      <c r="AQ68" s="420"/>
      <c r="AR68" s="412"/>
      <c r="AS68" s="413"/>
      <c r="AT68" s="422">
        <f t="shared" ref="AT68:CC68" si="213">AT50+AT55+AT64</f>
        <v>0</v>
      </c>
      <c r="AU68" s="422">
        <f t="shared" si="213"/>
        <v>0</v>
      </c>
      <c r="AV68" s="422">
        <f t="shared" si="213"/>
        <v>0</v>
      </c>
      <c r="AW68" s="422">
        <f>AW50+AW55+AW64</f>
        <v>0</v>
      </c>
      <c r="AX68" s="422">
        <f t="shared" si="213"/>
        <v>0</v>
      </c>
      <c r="AY68" s="422">
        <f t="shared" si="213"/>
        <v>0</v>
      </c>
      <c r="AZ68" s="422">
        <f>AZ50+AZ55+AZ64</f>
        <v>0</v>
      </c>
      <c r="BA68" s="422">
        <f t="shared" si="213"/>
        <v>0</v>
      </c>
      <c r="BB68" s="422">
        <f t="shared" si="213"/>
        <v>0</v>
      </c>
      <c r="BC68" s="422">
        <f>BC50+BC55+BC64</f>
        <v>0</v>
      </c>
      <c r="BD68" s="422">
        <f t="shared" si="213"/>
        <v>0</v>
      </c>
      <c r="BE68" s="422">
        <f t="shared" si="213"/>
        <v>0</v>
      </c>
      <c r="BF68" s="422">
        <f>BF50+BF55+BF64</f>
        <v>0</v>
      </c>
      <c r="BG68" s="422">
        <f t="shared" si="213"/>
        <v>0</v>
      </c>
      <c r="BH68" s="422">
        <f t="shared" si="213"/>
        <v>0</v>
      </c>
      <c r="BI68" s="422">
        <f>BI50+BI55+BI64</f>
        <v>0</v>
      </c>
      <c r="BJ68" s="422">
        <f t="shared" si="213"/>
        <v>0</v>
      </c>
      <c r="BK68" s="422">
        <f t="shared" si="213"/>
        <v>0</v>
      </c>
      <c r="BL68" s="422">
        <f>BL50+BL55+BL64</f>
        <v>0</v>
      </c>
      <c r="BM68" s="422">
        <f t="shared" si="213"/>
        <v>0</v>
      </c>
      <c r="BN68" s="422">
        <f t="shared" si="213"/>
        <v>0</v>
      </c>
      <c r="BO68" s="422">
        <f>BO50+BO55+BO64</f>
        <v>0</v>
      </c>
      <c r="BP68" s="422">
        <f t="shared" si="213"/>
        <v>0</v>
      </c>
      <c r="BQ68" s="422">
        <f t="shared" si="213"/>
        <v>0</v>
      </c>
      <c r="BR68" s="422">
        <f>BR50+BR55+BR64</f>
        <v>0</v>
      </c>
      <c r="BS68" s="422">
        <f t="shared" si="213"/>
        <v>0</v>
      </c>
      <c r="BT68" s="422">
        <f t="shared" si="213"/>
        <v>0</v>
      </c>
      <c r="BU68" s="422">
        <f>BU50+BU55+BU64</f>
        <v>0</v>
      </c>
      <c r="BV68" s="422">
        <f t="shared" si="213"/>
        <v>0</v>
      </c>
      <c r="BW68" s="422">
        <f t="shared" si="213"/>
        <v>0</v>
      </c>
      <c r="BX68" s="422">
        <f>BX50+BX55+BX64</f>
        <v>0</v>
      </c>
      <c r="BY68" s="422">
        <f t="shared" si="213"/>
        <v>0</v>
      </c>
      <c r="BZ68" s="422">
        <f t="shared" si="213"/>
        <v>0</v>
      </c>
      <c r="CA68" s="422">
        <f>CA50+CA55+CA64</f>
        <v>0</v>
      </c>
      <c r="CB68" s="422">
        <f t="shared" si="213"/>
        <v>6906347.5400000019</v>
      </c>
      <c r="CC68" s="422">
        <f t="shared" si="213"/>
        <v>0</v>
      </c>
      <c r="CD68" s="478">
        <f>CD50+CD55+CD64</f>
        <v>6906347.5400000019</v>
      </c>
      <c r="CK68" s="734"/>
    </row>
    <row r="69" spans="1:89" ht="15" thickTop="1" x14ac:dyDescent="0.2">
      <c r="A69" s="79"/>
      <c r="B69" s="667"/>
      <c r="C69" s="79"/>
      <c r="D69" s="104"/>
      <c r="E69" s="79"/>
      <c r="F69" s="79"/>
      <c r="G69" s="79"/>
      <c r="H69" s="79"/>
      <c r="I69" s="79"/>
      <c r="J69" s="79"/>
      <c r="K69" s="79"/>
      <c r="L69" s="79"/>
      <c r="M69" s="74"/>
      <c r="N69" s="79"/>
      <c r="O69" s="104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4"/>
      <c r="AD69" s="79"/>
      <c r="AE69" s="104"/>
      <c r="AF69" s="79"/>
      <c r="AG69" s="79"/>
      <c r="AH69" s="74"/>
      <c r="AJ69" s="73"/>
      <c r="AL69" s="431"/>
      <c r="AR69" s="430"/>
      <c r="CD69" s="439"/>
    </row>
    <row r="70" spans="1:89" ht="15.75" thickBot="1" x14ac:dyDescent="0.3">
      <c r="A70" s="79"/>
      <c r="B70" s="669"/>
      <c r="C70" s="115"/>
      <c r="D70" s="115"/>
      <c r="E70" s="116"/>
      <c r="F70" s="116"/>
      <c r="G70" s="116"/>
      <c r="H70" s="116"/>
      <c r="I70" s="116"/>
      <c r="J70" s="116"/>
      <c r="K70" s="116"/>
      <c r="L70" s="116"/>
      <c r="M70" s="117"/>
      <c r="N70" s="79"/>
      <c r="O70" s="115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117"/>
      <c r="AD70" s="79"/>
      <c r="AE70" s="115"/>
      <c r="AF70" s="99"/>
      <c r="AG70" s="99"/>
      <c r="AH70" s="117"/>
      <c r="AJ70" s="98"/>
      <c r="AL70" s="423"/>
      <c r="AM70" s="424"/>
      <c r="AN70" s="424"/>
      <c r="AO70" s="424"/>
      <c r="AP70" s="424"/>
      <c r="AQ70" s="424"/>
      <c r="AR70" s="432"/>
      <c r="AS70" s="424"/>
      <c r="AT70" s="424"/>
      <c r="AU70" s="424"/>
      <c r="AV70" s="424"/>
      <c r="AW70" s="424"/>
      <c r="AX70" s="424"/>
      <c r="AY70" s="424"/>
      <c r="AZ70" s="424"/>
      <c r="BA70" s="424"/>
      <c r="BB70" s="424"/>
      <c r="BC70" s="424"/>
      <c r="BD70" s="424"/>
      <c r="BE70" s="424"/>
      <c r="BF70" s="424"/>
      <c r="BG70" s="424"/>
      <c r="BH70" s="424"/>
      <c r="BI70" s="424"/>
      <c r="BJ70" s="424"/>
      <c r="BK70" s="424"/>
      <c r="BL70" s="424"/>
      <c r="BM70" s="424"/>
      <c r="BN70" s="424"/>
      <c r="BO70" s="424"/>
      <c r="BP70" s="424"/>
      <c r="BQ70" s="424"/>
      <c r="BR70" s="424"/>
      <c r="BS70" s="424"/>
      <c r="BT70" s="424"/>
      <c r="BU70" s="424"/>
      <c r="BV70" s="424"/>
      <c r="BW70" s="424"/>
      <c r="BX70" s="424"/>
      <c r="BY70" s="424"/>
      <c r="BZ70" s="424"/>
      <c r="CA70" s="424"/>
      <c r="CB70" s="424"/>
      <c r="CC70" s="424"/>
      <c r="CD70" s="441"/>
    </row>
    <row r="71" spans="1:89" ht="15" x14ac:dyDescent="0.25">
      <c r="A71" s="79"/>
      <c r="B71" s="665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454" t="str">
        <f>IF(ROUND(P68,0)=ROUND(P36,0),"OK","Error")</f>
        <v>OK</v>
      </c>
      <c r="Q71" s="454" t="str">
        <f t="shared" ref="Q71:AB71" si="214">IF(ROUND(Q68,0)=ROUND(Q36,0),"OK","Error")</f>
        <v>OK</v>
      </c>
      <c r="R71" s="454" t="str">
        <f t="shared" si="214"/>
        <v>OK</v>
      </c>
      <c r="S71" s="454" t="str">
        <f>IF(ROUND(S68,0)=ROUND(S36,0),"OK","Error")</f>
        <v>OK</v>
      </c>
      <c r="T71" s="454" t="str">
        <f t="shared" si="214"/>
        <v>OK</v>
      </c>
      <c r="U71" s="454" t="str">
        <f t="shared" si="214"/>
        <v>OK</v>
      </c>
      <c r="V71" s="454" t="str">
        <f t="shared" si="214"/>
        <v>OK</v>
      </c>
      <c r="W71" s="454" t="str">
        <f t="shared" si="214"/>
        <v>OK</v>
      </c>
      <c r="X71" s="454" t="str">
        <f t="shared" si="214"/>
        <v>OK</v>
      </c>
      <c r="Y71" s="454" t="str">
        <f t="shared" si="214"/>
        <v>OK</v>
      </c>
      <c r="Z71" s="454"/>
      <c r="AA71" s="454" t="str">
        <f t="shared" si="214"/>
        <v>OK</v>
      </c>
      <c r="AB71" s="454" t="str">
        <f t="shared" si="214"/>
        <v>OK</v>
      </c>
      <c r="AC71" s="79"/>
      <c r="AD71" s="79"/>
      <c r="AE71" s="79"/>
      <c r="AF71" s="454"/>
      <c r="AG71" s="454"/>
      <c r="AH71" s="79"/>
      <c r="AT71" s="454"/>
      <c r="AU71" s="454"/>
      <c r="AV71" s="454"/>
      <c r="AW71" s="454"/>
      <c r="AX71" s="454"/>
      <c r="AY71" s="454"/>
      <c r="AZ71" s="454"/>
      <c r="BA71" s="454"/>
      <c r="BB71" s="454"/>
      <c r="BC71" s="454"/>
      <c r="BD71" s="454"/>
      <c r="BE71" s="454"/>
      <c r="BF71" s="454"/>
      <c r="BG71" s="454" t="str">
        <f t="shared" ref="BG71:CA71" si="215">IF(ROUND(BG68,0)=ROUND(BG36,0),"OK","Error")</f>
        <v>OK</v>
      </c>
      <c r="BH71" s="454" t="str">
        <f t="shared" si="215"/>
        <v>OK</v>
      </c>
      <c r="BI71" s="454"/>
      <c r="BJ71" s="454"/>
      <c r="BK71" s="454"/>
      <c r="BL71" s="454"/>
      <c r="BM71" s="454" t="str">
        <f t="shared" si="215"/>
        <v>OK</v>
      </c>
      <c r="BN71" s="454" t="str">
        <f t="shared" si="215"/>
        <v>OK</v>
      </c>
      <c r="BO71" s="454" t="str">
        <f t="shared" si="215"/>
        <v>OK</v>
      </c>
      <c r="BP71" s="454" t="str">
        <f t="shared" si="215"/>
        <v>OK</v>
      </c>
      <c r="BQ71" s="454" t="str">
        <f t="shared" si="215"/>
        <v>OK</v>
      </c>
      <c r="BR71" s="454" t="str">
        <f t="shared" si="215"/>
        <v>OK</v>
      </c>
      <c r="BS71" s="454"/>
      <c r="BT71" s="454"/>
      <c r="BU71" s="454"/>
      <c r="BV71" s="454" t="str">
        <f t="shared" si="215"/>
        <v>OK</v>
      </c>
      <c r="BW71" s="454" t="str">
        <f t="shared" si="215"/>
        <v>OK</v>
      </c>
      <c r="BX71" s="454"/>
      <c r="BY71" s="454" t="str">
        <f t="shared" si="215"/>
        <v>OK</v>
      </c>
      <c r="BZ71" s="454" t="str">
        <f t="shared" si="215"/>
        <v>OK</v>
      </c>
      <c r="CA71" s="454" t="str">
        <f t="shared" si="215"/>
        <v>OK</v>
      </c>
      <c r="CB71" s="454"/>
      <c r="CC71" s="454"/>
      <c r="CD71" s="454"/>
    </row>
    <row r="72" spans="1:89" ht="15" x14ac:dyDescent="0.25">
      <c r="A72" s="79"/>
      <c r="B72" s="665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8">
        <f>P68-P36</f>
        <v>4.1835147421807051E-3</v>
      </c>
      <c r="Q72" s="78">
        <f t="shared" ref="Q72" si="216">Q68-Q36</f>
        <v>0</v>
      </c>
      <c r="R72" s="78">
        <f>R68-R36</f>
        <v>0</v>
      </c>
      <c r="S72" s="78">
        <f t="shared" ref="S72:AA72" si="217">S68-S36</f>
        <v>0</v>
      </c>
      <c r="T72" s="78">
        <f t="shared" si="217"/>
        <v>0</v>
      </c>
      <c r="U72" s="78">
        <f t="shared" si="217"/>
        <v>0</v>
      </c>
      <c r="V72" s="78">
        <f t="shared" si="217"/>
        <v>0</v>
      </c>
      <c r="W72" s="78">
        <f t="shared" si="217"/>
        <v>0</v>
      </c>
      <c r="X72" s="78">
        <f t="shared" si="217"/>
        <v>0</v>
      </c>
      <c r="Y72" s="78">
        <f t="shared" si="217"/>
        <v>0</v>
      </c>
      <c r="Z72" s="78">
        <f t="shared" si="217"/>
        <v>0</v>
      </c>
      <c r="AA72" s="78">
        <f t="shared" si="217"/>
        <v>0</v>
      </c>
      <c r="AB72" s="78">
        <f>AB68-AB36</f>
        <v>0</v>
      </c>
      <c r="AC72" s="79"/>
      <c r="AD72" s="79"/>
      <c r="AE72" s="79"/>
      <c r="AF72" s="78">
        <f>AF68-AF36</f>
        <v>0</v>
      </c>
      <c r="AG72" s="78">
        <f t="shared" ref="AG72" si="218">AG68-AG36</f>
        <v>0</v>
      </c>
      <c r="AH72" s="79"/>
      <c r="AL72" s="425"/>
      <c r="AM72" s="425"/>
      <c r="AN72" s="425"/>
      <c r="AO72" s="426"/>
      <c r="AP72" s="425"/>
      <c r="AQ72" s="425"/>
      <c r="AR72" s="427"/>
      <c r="AS72" s="427"/>
      <c r="AT72" s="408">
        <f t="shared" ref="AT72:AU72" si="219">AT68-AT36</f>
        <v>0</v>
      </c>
      <c r="AU72" s="408">
        <f t="shared" si="219"/>
        <v>0</v>
      </c>
      <c r="AV72" s="408">
        <f t="shared" ref="AV72" si="220">AV68-AV36</f>
        <v>0</v>
      </c>
      <c r="AW72" s="408"/>
      <c r="AX72" s="408">
        <f t="shared" ref="AX72:AY72" si="221">AX68-AX36</f>
        <v>0</v>
      </c>
      <c r="AY72" s="408">
        <f t="shared" si="221"/>
        <v>0</v>
      </c>
      <c r="AZ72" s="408"/>
      <c r="BA72" s="408">
        <f t="shared" ref="BA72:BH72" si="222">BA68-BA36</f>
        <v>0</v>
      </c>
      <c r="BB72" s="408">
        <f t="shared" si="222"/>
        <v>0</v>
      </c>
      <c r="BC72" s="408"/>
      <c r="BD72" s="408">
        <f t="shared" si="222"/>
        <v>0</v>
      </c>
      <c r="BE72" s="408">
        <f t="shared" si="222"/>
        <v>0</v>
      </c>
      <c r="BF72" s="408"/>
      <c r="BG72" s="408">
        <f t="shared" si="222"/>
        <v>0</v>
      </c>
      <c r="BH72" s="408">
        <f t="shared" si="222"/>
        <v>0</v>
      </c>
      <c r="BI72" s="408"/>
      <c r="BJ72" s="408"/>
      <c r="BK72" s="408"/>
      <c r="BL72" s="408"/>
      <c r="BM72" s="408">
        <f t="shared" ref="BM72:BN72" si="223">BM68-BM36</f>
        <v>0</v>
      </c>
      <c r="BN72" s="408">
        <f t="shared" si="223"/>
        <v>0</v>
      </c>
      <c r="BO72" s="408"/>
      <c r="BP72" s="408">
        <f t="shared" ref="BP72:BQ72" si="224">BP68-BP36</f>
        <v>0</v>
      </c>
      <c r="BQ72" s="408">
        <f t="shared" si="224"/>
        <v>0</v>
      </c>
      <c r="BR72" s="408"/>
      <c r="BS72" s="408">
        <f t="shared" ref="BS72:BT72" si="225">BS68-BS36</f>
        <v>0</v>
      </c>
      <c r="BT72" s="408">
        <f t="shared" si="225"/>
        <v>0</v>
      </c>
      <c r="BU72" s="408"/>
      <c r="BV72" s="408">
        <f t="shared" ref="BV72:BW72" si="226">BV68-BV36</f>
        <v>0</v>
      </c>
      <c r="BW72" s="408">
        <f t="shared" si="226"/>
        <v>0</v>
      </c>
      <c r="BX72" s="408"/>
      <c r="BY72" s="408">
        <f t="shared" ref="BY72:BZ72" si="227">BY68-BY36</f>
        <v>0</v>
      </c>
      <c r="BZ72" s="408">
        <f t="shared" si="227"/>
        <v>0</v>
      </c>
      <c r="CA72" s="408"/>
      <c r="CB72" s="408">
        <f t="shared" ref="CB72:CD72" si="228">CB68-CB36</f>
        <v>0</v>
      </c>
      <c r="CC72" s="408">
        <f t="shared" si="228"/>
        <v>0</v>
      </c>
      <c r="CD72" s="408">
        <f t="shared" si="228"/>
        <v>0</v>
      </c>
    </row>
    <row r="73" spans="1:89" ht="15" x14ac:dyDescent="0.25">
      <c r="AL73" s="425"/>
      <c r="AM73" s="428"/>
      <c r="AN73" s="425"/>
      <c r="AO73" s="426"/>
      <c r="AP73" s="425"/>
    </row>
    <row r="74" spans="1:89" ht="37.5" customHeight="1" x14ac:dyDescent="0.25">
      <c r="AS74" s="458" t="s">
        <v>386</v>
      </c>
      <c r="AW74" s="454" t="str">
        <f>IF(AW36=SUM(AU36:AV36),"OK","Error")</f>
        <v>OK</v>
      </c>
      <c r="AZ74" s="454" t="str">
        <f>IF(AZ36=SUM(AX36:AY36),"OK","Error")</f>
        <v>OK</v>
      </c>
      <c r="BA74" s="454"/>
      <c r="BB74" s="454"/>
      <c r="BC74" s="454" t="str">
        <f>IF(BC36=SUM(BA36:BB36),"OK","Error")</f>
        <v>OK</v>
      </c>
      <c r="BD74" s="454"/>
      <c r="BE74" s="454"/>
      <c r="BF74" s="454" t="str">
        <f>IF(BF36=SUM(BD36:BE36),"OK","Error")</f>
        <v>OK</v>
      </c>
      <c r="BG74" s="454"/>
      <c r="BH74" s="454"/>
      <c r="BI74" s="454" t="str">
        <f>IF(BI36=SUM(BG36:BH36),"OK","Error")</f>
        <v>OK</v>
      </c>
      <c r="BJ74" s="454"/>
      <c r="BK74" s="454"/>
      <c r="BL74" s="454"/>
      <c r="BM74" s="454"/>
      <c r="BN74" s="454"/>
      <c r="BO74" s="454" t="str">
        <f>IF(BO36=SUM(BM36:BN36),"OK","Error")</f>
        <v>OK</v>
      </c>
      <c r="BP74" s="454"/>
      <c r="BQ74" s="454"/>
      <c r="BR74" s="454" t="str">
        <f>IF(BR36=SUM(BP36:BQ36),"OK","Error")</f>
        <v>OK</v>
      </c>
      <c r="BS74" s="454"/>
      <c r="BT74" s="454"/>
      <c r="BU74" s="454"/>
      <c r="BV74" s="454"/>
      <c r="BW74" s="454"/>
      <c r="BX74" s="454"/>
      <c r="BY74" s="454"/>
      <c r="BZ74" s="454"/>
      <c r="CA74" s="454" t="str">
        <f>IF(CA36=SUM(BY36:BZ36),"OK","Error")</f>
        <v>OK</v>
      </c>
      <c r="CB74" s="454"/>
      <c r="CC74" s="454"/>
      <c r="CD74" s="454" t="str">
        <f>IF(CD36=SUM(CB36:CC36),"OK","Error")</f>
        <v>OK</v>
      </c>
    </row>
    <row r="75" spans="1:89" ht="36" customHeight="1" x14ac:dyDescent="0.25">
      <c r="P75" s="734"/>
      <c r="Q75" s="734"/>
      <c r="R75" s="734"/>
      <c r="S75" s="734"/>
      <c r="T75" s="734"/>
      <c r="U75" s="734"/>
      <c r="V75" s="734"/>
      <c r="AS75" s="458" t="s">
        <v>387</v>
      </c>
      <c r="AW75" s="454" t="str">
        <f>IF(AW68=SUM(AU68:AV68),"OK","Error")</f>
        <v>OK</v>
      </c>
      <c r="AZ75" s="454" t="str">
        <f>IF(AZ68=SUM(AX68:AY68),"OK","Error")</f>
        <v>OK</v>
      </c>
      <c r="BC75" s="454" t="str">
        <f>IF(BC68=SUM(BA68:BB68),"OK","Error")</f>
        <v>OK</v>
      </c>
      <c r="BF75" s="454"/>
      <c r="BI75" s="454"/>
      <c r="BL75" s="454"/>
      <c r="BO75" s="454" t="str">
        <f t="shared" ref="BO75" si="229">IF(BO68=SUM(BM68:BN68),"OK","Error")</f>
        <v>OK</v>
      </c>
      <c r="BR75" s="454" t="str">
        <f t="shared" ref="BR75" si="230">IF(BR68=SUM(BP68:BQ68),"OK","Error")</f>
        <v>OK</v>
      </c>
      <c r="BU75" s="454"/>
      <c r="BX75" s="454"/>
      <c r="CA75" s="454" t="str">
        <f t="shared" ref="CA75" si="231">IF(CA68=SUM(BY68:BZ68),"OK","Error")</f>
        <v>OK</v>
      </c>
      <c r="CD75" s="454"/>
    </row>
  </sheetData>
  <mergeCells count="2">
    <mergeCell ref="AF8:AG8"/>
    <mergeCell ref="J9:L9"/>
  </mergeCells>
  <conditionalFormatting sqref="J2">
    <cfRule type="cellIs" dxfId="128" priority="2" operator="greaterThan">
      <formula>0</formula>
    </cfRule>
  </conditionalFormatting>
  <conditionalFormatting sqref="P71:AB71">
    <cfRule type="containsText" dxfId="127" priority="23" operator="containsText" text="error">
      <formula>NOT(ISERROR(SEARCH("error",P71)))</formula>
    </cfRule>
    <cfRule type="cellIs" dxfId="126" priority="24" operator="equal">
      <formula>"""Error"""</formula>
    </cfRule>
  </conditionalFormatting>
  <conditionalFormatting sqref="AF71:AG71">
    <cfRule type="containsText" dxfId="125" priority="21" operator="containsText" text="error">
      <formula>NOT(ISERROR(SEARCH("error",AF71)))</formula>
    </cfRule>
    <cfRule type="cellIs" dxfId="124" priority="22" operator="equal">
      <formula>"""Error"""</formula>
    </cfRule>
  </conditionalFormatting>
  <conditionalFormatting sqref="AQ2">
    <cfRule type="cellIs" dxfId="123" priority="1" operator="greaterThan">
      <formula>0</formula>
    </cfRule>
  </conditionalFormatting>
  <conditionalFormatting sqref="AT71:CD71">
    <cfRule type="containsText" dxfId="122" priority="19" operator="containsText" text="error">
      <formula>NOT(ISERROR(SEARCH("error",AT71)))</formula>
    </cfRule>
    <cfRule type="cellIs" dxfId="121" priority="20" operator="equal">
      <formula>"""Error"""</formula>
    </cfRule>
  </conditionalFormatting>
  <conditionalFormatting sqref="AW74:AW75">
    <cfRule type="containsText" dxfId="120" priority="13" operator="containsText" text="error">
      <formula>NOT(ISERROR(SEARCH("error",AW74)))</formula>
    </cfRule>
    <cfRule type="cellIs" dxfId="119" priority="14" operator="equal">
      <formula>"""Error"""</formula>
    </cfRule>
  </conditionalFormatting>
  <conditionalFormatting sqref="AZ75">
    <cfRule type="containsText" dxfId="118" priority="11" operator="containsText" text="error">
      <formula>NOT(ISERROR(SEARCH("error",AZ75)))</formula>
    </cfRule>
    <cfRule type="cellIs" dxfId="117" priority="12" operator="equal">
      <formula>"""Error"""</formula>
    </cfRule>
  </conditionalFormatting>
  <conditionalFormatting sqref="AZ74:CD74">
    <cfRule type="containsText" dxfId="116" priority="17" operator="containsText" text="error">
      <formula>NOT(ISERROR(SEARCH("error",AZ74)))</formula>
    </cfRule>
    <cfRule type="cellIs" dxfId="115" priority="18" operator="equal">
      <formula>"""Error"""</formula>
    </cfRule>
  </conditionalFormatting>
  <conditionalFormatting sqref="BC75">
    <cfRule type="containsText" dxfId="114" priority="9" operator="containsText" text="error">
      <formula>NOT(ISERROR(SEARCH("error",BC75)))</formula>
    </cfRule>
    <cfRule type="cellIs" dxfId="113" priority="10" operator="equal">
      <formula>"""Error"""</formula>
    </cfRule>
  </conditionalFormatting>
  <conditionalFormatting sqref="BF75">
    <cfRule type="containsText" dxfId="112" priority="7" operator="containsText" text="error">
      <formula>NOT(ISERROR(SEARCH("error",BF75)))</formula>
    </cfRule>
    <cfRule type="cellIs" dxfId="111" priority="8" operator="equal">
      <formula>"""Error"""</formula>
    </cfRule>
  </conditionalFormatting>
  <conditionalFormatting sqref="BI75">
    <cfRule type="containsText" dxfId="110" priority="5" operator="containsText" text="error">
      <formula>NOT(ISERROR(SEARCH("error",BI75)))</formula>
    </cfRule>
    <cfRule type="cellIs" dxfId="109" priority="6" operator="equal">
      <formula>"""Error"""</formula>
    </cfRule>
  </conditionalFormatting>
  <conditionalFormatting sqref="BL75 BO75 BR75 BU75 BX75 CA75 CD75">
    <cfRule type="containsText" dxfId="108" priority="3" operator="containsText" text="error">
      <formula>NOT(ISERROR(SEARCH("error",BL75)))</formula>
    </cfRule>
    <cfRule type="cellIs" dxfId="107" priority="4" operator="equal">
      <formula>"""Error"""</formula>
    </cfRule>
  </conditionalFormatting>
  <dataValidations disablePrompts="1" count="1">
    <dataValidation type="list" allowBlank="1" showInputMessage="1" showErrorMessage="1" sqref="AU10:AV10 AX10:AY10 BA10:BB10 BD10:BE10 BG10:BH10 BJ10:BK10 BM10:BN10 BP10:BQ10 BS10:BT10 BV10:BW10 BY10:BZ10 CB10:CC10" xr:uid="{00000000-0002-0000-0600-000000000000}">
      <formula1>Entity_name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BB36-A314-44DD-8E2D-296DFBD187C5}">
  <sheetPr>
    <tabColor theme="0" tint="-0.499984740745262"/>
  </sheetPr>
  <dimension ref="A2:D34"/>
  <sheetViews>
    <sheetView zoomScale="170" zoomScaleNormal="170" workbookViewId="0">
      <selection activeCell="B8" sqref="B8"/>
    </sheetView>
  </sheetViews>
  <sheetFormatPr defaultRowHeight="15" x14ac:dyDescent="0.25"/>
  <cols>
    <col min="1" max="1" width="60.5703125" customWidth="1"/>
    <col min="2" max="2" width="13.42578125" bestFit="1" customWidth="1"/>
    <col min="4" max="4" width="10" bestFit="1" customWidth="1"/>
  </cols>
  <sheetData>
    <row r="2" spans="1:2" x14ac:dyDescent="0.25">
      <c r="A2" s="900" t="s">
        <v>329</v>
      </c>
    </row>
    <row r="3" spans="1:2" x14ac:dyDescent="0.25">
      <c r="A3" s="901"/>
      <c r="B3" s="902" t="s">
        <v>133</v>
      </c>
    </row>
    <row r="4" spans="1:2" x14ac:dyDescent="0.25">
      <c r="A4" s="901" t="s">
        <v>1164</v>
      </c>
      <c r="B4" s="857">
        <f>'P&amp;L'!AM275</f>
        <v>-1823149.3687508581</v>
      </c>
    </row>
    <row r="5" spans="1:2" x14ac:dyDescent="0.25">
      <c r="A5" s="901" t="s">
        <v>1165</v>
      </c>
      <c r="B5" s="857"/>
    </row>
    <row r="6" spans="1:2" x14ac:dyDescent="0.25">
      <c r="A6" s="901" t="s">
        <v>1166</v>
      </c>
      <c r="B6" s="857">
        <f>-BS!AB25+BS!P25</f>
        <v>20958.409999999996</v>
      </c>
    </row>
    <row r="7" spans="1:2" x14ac:dyDescent="0.25">
      <c r="B7" s="857"/>
    </row>
    <row r="8" spans="1:2" x14ac:dyDescent="0.25">
      <c r="A8" s="901" t="s">
        <v>1167</v>
      </c>
      <c r="B8" s="857">
        <f>-(BS!AB16+BS!AB18-BS!P16-BS!P18)</f>
        <v>-8795.4299999999967</v>
      </c>
    </row>
    <row r="9" spans="1:2" x14ac:dyDescent="0.25">
      <c r="A9" s="905" t="s">
        <v>1179</v>
      </c>
      <c r="B9" s="857">
        <f>BS!AB42-BS!P42</f>
        <v>-3122.6441835147816</v>
      </c>
    </row>
    <row r="10" spans="1:2" x14ac:dyDescent="0.25">
      <c r="A10" s="901" t="s">
        <v>1180</v>
      </c>
      <c r="B10" s="857">
        <f>BS!AB45+BS!AB46-BS!P45-BS!P46-BS!P49+BS!AB44-BS!P44</f>
        <v>207543.70000000004</v>
      </c>
    </row>
    <row r="11" spans="1:2" x14ac:dyDescent="0.25">
      <c r="A11" s="901" t="s">
        <v>1178</v>
      </c>
      <c r="B11" s="857">
        <f>-JE!H26</f>
        <v>95111.788750858293</v>
      </c>
    </row>
    <row r="12" spans="1:2" ht="15.75" thickBot="1" x14ac:dyDescent="0.3">
      <c r="A12" s="901" t="s">
        <v>1168</v>
      </c>
      <c r="B12" s="904">
        <f>SUM(B4:B11)</f>
        <v>-1511453.5441835148</v>
      </c>
    </row>
    <row r="13" spans="1:2" ht="15.75" thickTop="1" x14ac:dyDescent="0.25">
      <c r="B13" s="857"/>
    </row>
    <row r="14" spans="1:2" x14ac:dyDescent="0.25">
      <c r="A14" s="900" t="s">
        <v>1169</v>
      </c>
      <c r="B14" s="857"/>
    </row>
    <row r="15" spans="1:2" x14ac:dyDescent="0.25">
      <c r="A15" s="901"/>
      <c r="B15" s="857"/>
    </row>
    <row r="16" spans="1:2" x14ac:dyDescent="0.25">
      <c r="A16" s="901" t="s">
        <v>1170</v>
      </c>
      <c r="B16" s="857">
        <f>-BS!AB21-BS!AB22-BS!AB23+BS!P21+BS!P22</f>
        <v>-60538.14</v>
      </c>
    </row>
    <row r="17" spans="1:4" x14ac:dyDescent="0.25">
      <c r="A17" s="901"/>
      <c r="B17" s="857"/>
    </row>
    <row r="18" spans="1:4" ht="15.75" thickBot="1" x14ac:dyDescent="0.3">
      <c r="A18" s="901" t="s">
        <v>1171</v>
      </c>
      <c r="B18" s="904">
        <f>SUM(B16:B17)</f>
        <v>-60538.14</v>
      </c>
    </row>
    <row r="19" spans="1:4" ht="15.75" thickTop="1" x14ac:dyDescent="0.25">
      <c r="A19" s="901"/>
      <c r="B19" s="857"/>
    </row>
    <row r="20" spans="1:4" x14ac:dyDescent="0.25">
      <c r="A20" s="900" t="s">
        <v>1172</v>
      </c>
      <c r="B20" s="857"/>
    </row>
    <row r="21" spans="1:4" x14ac:dyDescent="0.25">
      <c r="A21" s="901"/>
      <c r="B21" s="857"/>
    </row>
    <row r="22" spans="1:4" x14ac:dyDescent="0.25">
      <c r="A22" s="901"/>
      <c r="B22" s="857"/>
    </row>
    <row r="23" spans="1:4" x14ac:dyDescent="0.25">
      <c r="A23" s="901" t="s">
        <v>1177</v>
      </c>
      <c r="B23" s="857">
        <f>BS!AB59+BS!AB60-BS!P59-BS!P60+JE!H26</f>
        <v>6694243.2600000016</v>
      </c>
    </row>
    <row r="24" spans="1:4" x14ac:dyDescent="0.25">
      <c r="A24" s="901"/>
      <c r="B24" s="857"/>
    </row>
    <row r="25" spans="1:4" ht="15.75" thickBot="1" x14ac:dyDescent="0.3">
      <c r="A25" s="901" t="s">
        <v>1173</v>
      </c>
      <c r="B25" s="904">
        <f>SUM(B23:B24)</f>
        <v>6694243.2600000016</v>
      </c>
    </row>
    <row r="26" spans="1:4" ht="15.75" thickTop="1" x14ac:dyDescent="0.25">
      <c r="A26" s="901"/>
      <c r="B26" s="857"/>
    </row>
    <row r="27" spans="1:4" x14ac:dyDescent="0.25">
      <c r="A27" s="901" t="s">
        <v>1174</v>
      </c>
      <c r="B27" s="857">
        <f>B12+B18+B25</f>
        <v>5122251.575816487</v>
      </c>
      <c r="D27" s="903"/>
    </row>
    <row r="28" spans="1:4" x14ac:dyDescent="0.25">
      <c r="A28" s="901" t="s">
        <v>1175</v>
      </c>
      <c r="B28" s="857">
        <f>BS!P13</f>
        <v>1663501.77</v>
      </c>
    </row>
    <row r="29" spans="1:4" x14ac:dyDescent="0.25">
      <c r="A29" s="901"/>
      <c r="B29" s="857"/>
      <c r="D29" s="903"/>
    </row>
    <row r="30" spans="1:4" ht="15.75" thickBot="1" x14ac:dyDescent="0.3">
      <c r="A30" s="901" t="s">
        <v>1176</v>
      </c>
      <c r="B30" s="904">
        <f>SUM(B27:B29)</f>
        <v>6785753.3458164874</v>
      </c>
    </row>
    <row r="31" spans="1:4" ht="15.75" thickTop="1" x14ac:dyDescent="0.25">
      <c r="B31" s="857"/>
    </row>
    <row r="32" spans="1:4" x14ac:dyDescent="0.25">
      <c r="B32" s="476">
        <f>B30/1000</f>
        <v>6785.7533458164871</v>
      </c>
    </row>
    <row r="33" spans="2:2" x14ac:dyDescent="0.25">
      <c r="B33" s="476">
        <v>3986</v>
      </c>
    </row>
    <row r="34" spans="2:2" x14ac:dyDescent="0.25">
      <c r="B34" s="476">
        <f>B32-B33</f>
        <v>2799.7533458164871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B2:BD70"/>
  <sheetViews>
    <sheetView workbookViewId="0">
      <pane xSplit="6" ySplit="5" topLeftCell="G45" activePane="bottomRight" state="frozen"/>
      <selection pane="topRight" activeCell="G1" sqref="G1"/>
      <selection pane="bottomLeft" activeCell="A6" sqref="A6"/>
      <selection pane="bottomRight" activeCell="U23" sqref="U23"/>
    </sheetView>
  </sheetViews>
  <sheetFormatPr defaultRowHeight="15" outlineLevelCol="1" x14ac:dyDescent="0.25"/>
  <cols>
    <col min="1" max="1" width="2.42578125" customWidth="1"/>
    <col min="2" max="5" width="13.140625" hidden="1" customWidth="1" outlineLevel="1"/>
    <col min="6" max="6" width="9" hidden="1" customWidth="1" outlineLevel="1"/>
    <col min="7" max="7" width="9" collapsed="1"/>
    <col min="8" max="8" width="2.42578125" customWidth="1"/>
    <col min="10" max="10" width="33.42578125" bestFit="1" customWidth="1"/>
    <col min="11" max="11" width="10.28515625" hidden="1" customWidth="1"/>
    <col min="12" max="12" width="10.42578125" hidden="1" customWidth="1"/>
    <col min="13" max="13" width="10.85546875" hidden="1" customWidth="1"/>
    <col min="14" max="14" width="3.85546875" customWidth="1"/>
    <col min="15" max="15" width="11.28515625" hidden="1" customWidth="1"/>
    <col min="16" max="16" width="10.28515625" hidden="1" customWidth="1"/>
    <col min="17" max="17" width="10.85546875" hidden="1" customWidth="1"/>
    <col min="18" max="18" width="3.85546875" customWidth="1"/>
    <col min="19" max="19" width="11.7109375" customWidth="1"/>
    <col min="20" max="20" width="10.85546875" bestFit="1" customWidth="1"/>
    <col min="21" max="21" width="11.7109375" customWidth="1"/>
    <col min="22" max="23" width="2.42578125" customWidth="1"/>
    <col min="24" max="24" width="2.42578125" hidden="1" customWidth="1"/>
    <col min="25" max="25" width="10.140625" hidden="1" customWidth="1" outlineLevel="1"/>
    <col min="26" max="26" width="10.85546875" hidden="1" customWidth="1" outlineLevel="1"/>
    <col min="27" max="27" width="7.28515625" hidden="1" customWidth="1" outlineLevel="1"/>
    <col min="28" max="28" width="10.7109375" hidden="1" customWidth="1" outlineLevel="1"/>
    <col min="29" max="29" width="10.85546875" hidden="1" customWidth="1" outlineLevel="1"/>
    <col min="30" max="30" width="11.42578125" hidden="1" customWidth="1" outlineLevel="1"/>
    <col min="31" max="31" width="12.140625" hidden="1" customWidth="1" outlineLevel="1"/>
    <col min="32" max="32" width="11.42578125" hidden="1" customWidth="1" outlineLevel="1"/>
    <col min="33" max="33" width="9" hidden="1" customWidth="1" outlineLevel="1"/>
    <col min="34" max="34" width="12.5703125" hidden="1" customWidth="1" outlineLevel="1"/>
    <col min="35" max="35" width="11.42578125" hidden="1" customWidth="1" outlineLevel="1"/>
    <col min="36" max="36" width="7.28515625" hidden="1" customWidth="1" outlineLevel="1"/>
    <col min="37" max="37" width="13.42578125" hidden="1" customWidth="1" outlineLevel="1"/>
    <col min="38" max="38" width="2.42578125" hidden="1" customWidth="1" collapsed="1"/>
    <col min="39" max="39" width="9" customWidth="1"/>
    <col min="40" max="40" width="4.28515625" hidden="1" customWidth="1"/>
    <col min="41" max="41" width="3.140625" hidden="1" customWidth="1"/>
    <col min="42" max="43" width="7.28515625" hidden="1" customWidth="1"/>
    <col min="44" max="44" width="10.42578125" hidden="1" customWidth="1"/>
    <col min="45" max="46" width="7.28515625" hidden="1" customWidth="1"/>
    <col min="47" max="47" width="7.5703125" hidden="1" customWidth="1"/>
    <col min="48" max="51" width="7.28515625" hidden="1" customWidth="1"/>
    <col min="52" max="54" width="10.28515625" hidden="1" customWidth="1"/>
    <col min="55" max="56" width="9" hidden="1" customWidth="1"/>
    <col min="57" max="57" width="8.7109375" customWidth="1"/>
  </cols>
  <sheetData>
    <row r="2" spans="2:55" ht="15.75" x14ac:dyDescent="0.25">
      <c r="J2" s="147" t="str">
        <f>'P&amp;L'!E2</f>
        <v>Pocket Pie Studios Ltd.</v>
      </c>
      <c r="L2" s="451" t="s">
        <v>384</v>
      </c>
      <c r="M2">
        <f>COUNTIF(K67:AK67,"error")</f>
        <v>5</v>
      </c>
      <c r="AR2" s="451" t="s">
        <v>384</v>
      </c>
      <c r="AS2">
        <f>COUNTIF(AP67:BB67,"error")</f>
        <v>0</v>
      </c>
    </row>
    <row r="3" spans="2:55" ht="15.75" x14ac:dyDescent="0.25">
      <c r="B3" s="149"/>
      <c r="J3" s="147" t="s">
        <v>260</v>
      </c>
    </row>
    <row r="5" spans="2:55" ht="15.75" thickBot="1" x14ac:dyDescent="0.3"/>
    <row r="6" spans="2:55" x14ac:dyDescent="0.25">
      <c r="B6" s="146" t="s">
        <v>0</v>
      </c>
      <c r="C6" s="2"/>
      <c r="D6" s="2"/>
      <c r="E6" s="2"/>
      <c r="F6" s="3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X6" s="1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N6" s="146" t="s">
        <v>265</v>
      </c>
      <c r="AO6" s="534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2:55" x14ac:dyDescent="0.25">
      <c r="B7" s="4"/>
      <c r="F7" s="5"/>
      <c r="I7" s="4"/>
      <c r="K7" s="920">
        <f>month_of_report</f>
        <v>44531</v>
      </c>
      <c r="L7" s="920"/>
      <c r="M7" s="920"/>
      <c r="O7" s="919" t="str">
        <f>"Q"&amp;ROUNDUP(MONTH(K7)/3,0)&amp;"-"&amp;YEAR(K7)&amp;" QTD"</f>
        <v>Q4-2021 QTD</v>
      </c>
      <c r="P7" s="919"/>
      <c r="Q7" s="919"/>
      <c r="S7" s="919" t="s">
        <v>5</v>
      </c>
      <c r="T7" s="919"/>
      <c r="U7" s="919"/>
      <c r="V7" s="5"/>
      <c r="X7" s="4"/>
      <c r="Y7" s="22">
        <v>44166</v>
      </c>
      <c r="Z7" s="22">
        <v>44197</v>
      </c>
      <c r="AA7" s="22">
        <v>44228</v>
      </c>
      <c r="AB7" s="22">
        <v>44256</v>
      </c>
      <c r="AC7" s="22">
        <v>44287</v>
      </c>
      <c r="AD7" s="22">
        <v>44317</v>
      </c>
      <c r="AE7" s="22">
        <v>44348</v>
      </c>
      <c r="AF7" s="22">
        <v>44378</v>
      </c>
      <c r="AG7" s="22">
        <v>44409</v>
      </c>
      <c r="AH7" s="22">
        <v>44440</v>
      </c>
      <c r="AI7" s="22">
        <v>44470</v>
      </c>
      <c r="AJ7" s="22">
        <v>44501</v>
      </c>
      <c r="AK7" s="22">
        <v>44531</v>
      </c>
      <c r="AL7" s="5"/>
      <c r="AN7" s="4" t="s">
        <v>379</v>
      </c>
      <c r="AO7" t="s">
        <v>395</v>
      </c>
      <c r="AP7" s="22">
        <v>44166</v>
      </c>
      <c r="AQ7" s="22">
        <v>44197</v>
      </c>
      <c r="AR7" s="22">
        <v>44228</v>
      </c>
      <c r="AS7" s="22">
        <v>44256</v>
      </c>
      <c r="AT7" s="22">
        <v>44287</v>
      </c>
      <c r="AU7" s="22">
        <v>44317</v>
      </c>
      <c r="AV7" s="22">
        <v>44348</v>
      </c>
      <c r="AW7" s="22">
        <v>44378</v>
      </c>
      <c r="AX7" s="22">
        <v>44409</v>
      </c>
      <c r="AY7" s="22">
        <v>44440</v>
      </c>
      <c r="AZ7" s="22">
        <v>44470</v>
      </c>
      <c r="BA7" s="22">
        <v>44501</v>
      </c>
      <c r="BB7" s="22">
        <v>44531</v>
      </c>
      <c r="BC7" s="5"/>
    </row>
    <row r="8" spans="2:55" x14ac:dyDescent="0.25">
      <c r="B8" s="4"/>
      <c r="F8" s="5"/>
      <c r="I8" s="4"/>
      <c r="K8" s="127" t="s">
        <v>3</v>
      </c>
      <c r="L8" s="127" t="s">
        <v>4</v>
      </c>
      <c r="M8" s="127" t="s">
        <v>175</v>
      </c>
      <c r="O8" s="127" t="s">
        <v>3</v>
      </c>
      <c r="P8" s="127" t="s">
        <v>4</v>
      </c>
      <c r="Q8" s="127" t="s">
        <v>175</v>
      </c>
      <c r="S8" s="127" t="s">
        <v>3</v>
      </c>
      <c r="T8" s="127" t="s">
        <v>4</v>
      </c>
      <c r="U8" s="127" t="s">
        <v>175</v>
      </c>
      <c r="V8" s="5"/>
      <c r="X8" s="4"/>
      <c r="Y8" s="69" t="s">
        <v>3</v>
      </c>
      <c r="Z8" s="69" t="s">
        <v>3</v>
      </c>
      <c r="AA8" s="69" t="s">
        <v>3</v>
      </c>
      <c r="AB8" s="69" t="s">
        <v>3</v>
      </c>
      <c r="AC8" s="69" t="s">
        <v>3</v>
      </c>
      <c r="AD8" s="69" t="s">
        <v>3</v>
      </c>
      <c r="AE8" s="69" t="s">
        <v>3</v>
      </c>
      <c r="AF8" s="69" t="s">
        <v>3</v>
      </c>
      <c r="AG8" s="69" t="s">
        <v>3</v>
      </c>
      <c r="AH8" s="69" t="s">
        <v>3</v>
      </c>
      <c r="AI8" s="69" t="s">
        <v>3</v>
      </c>
      <c r="AJ8" s="69" t="s">
        <v>3</v>
      </c>
      <c r="AK8" s="69" t="s">
        <v>3</v>
      </c>
      <c r="AL8" s="5"/>
      <c r="AN8" s="4"/>
      <c r="AP8" s="69" t="s">
        <v>4</v>
      </c>
      <c r="AQ8" s="69" t="s">
        <v>4</v>
      </c>
      <c r="AR8" s="69" t="s">
        <v>4</v>
      </c>
      <c r="AS8" s="69" t="s">
        <v>4</v>
      </c>
      <c r="AT8" s="69" t="s">
        <v>4</v>
      </c>
      <c r="AU8" s="69" t="s">
        <v>4</v>
      </c>
      <c r="AV8" s="69" t="s">
        <v>4</v>
      </c>
      <c r="AW8" s="69" t="s">
        <v>4</v>
      </c>
      <c r="AX8" s="69" t="s">
        <v>4</v>
      </c>
      <c r="AY8" s="69" t="s">
        <v>4</v>
      </c>
      <c r="AZ8" s="69" t="s">
        <v>4</v>
      </c>
      <c r="BA8" s="69" t="s">
        <v>4</v>
      </c>
      <c r="BB8" s="69" t="s">
        <v>4</v>
      </c>
      <c r="BC8" s="5"/>
    </row>
    <row r="9" spans="2:55" x14ac:dyDescent="0.25">
      <c r="B9" s="4"/>
      <c r="F9" s="5"/>
      <c r="I9" s="4"/>
      <c r="V9" s="5"/>
      <c r="X9" s="4"/>
      <c r="AE9" s="149"/>
      <c r="AL9" s="5"/>
      <c r="AN9" s="4"/>
      <c r="BC9" s="5"/>
    </row>
    <row r="10" spans="2:55" ht="15.75" thickBot="1" x14ac:dyDescent="0.3">
      <c r="B10" s="4"/>
      <c r="F10" s="5"/>
      <c r="I10" s="4"/>
      <c r="K10" s="7"/>
      <c r="V10" s="5"/>
      <c r="X10" s="4"/>
      <c r="AL10" s="5"/>
      <c r="AN10" s="4"/>
      <c r="BC10" s="5"/>
    </row>
    <row r="11" spans="2:55" x14ac:dyDescent="0.25">
      <c r="B11" s="4"/>
      <c r="F11" s="5"/>
      <c r="I11" s="125" t="s">
        <v>225</v>
      </c>
      <c r="K11" s="138">
        <f>'P&amp;L'!H251</f>
        <v>-1932607.518750858</v>
      </c>
      <c r="L11" s="138">
        <f>INDEX($AQ11:$BB11,,MATCH($K$7,$AQ$7:$BB$7,0))</f>
        <v>-224054.09968354431</v>
      </c>
      <c r="M11" s="128">
        <f>K11-L11</f>
        <v>-1708553.4190673137</v>
      </c>
      <c r="N11" s="130"/>
      <c r="O11" s="138">
        <f>'P&amp;L'!L251</f>
        <v>-1932607.518750858</v>
      </c>
      <c r="P11" s="138">
        <f>IF(LEFT($O$7,2)="Q1",SUMIFS($AQ11:$AS11,$AQ$7:$AS$7,"&lt;="&amp;month_of_report),IF(LEFT($O$7,2)="Q2",SUMIFS($AT11:$AV11,$AT$7:$AV$7,"&lt;="&amp;month_of_report),IF(LEFT($O$7,2)="Q3",SUMIFS($AW11:$AY11,$AW$7:$AY$7,"&lt;="&amp;month_of_report),IF(LEFT($O$7,2)="Q4",SUMIFS($AZ11:$BB11,$AZ$7:$BB$7,"&lt;="&amp;month_of_report),0))))</f>
        <v>-705871.15981012653</v>
      </c>
      <c r="Q11" s="128">
        <f>O11-P11</f>
        <v>-1226736.3589407315</v>
      </c>
      <c r="R11" s="130"/>
      <c r="S11" s="138">
        <f>'P&amp;L'!P251</f>
        <v>-1932607.518750858</v>
      </c>
      <c r="T11" s="138">
        <f>SUMIFS($AQ11:$BB11,$AQ$7:$BB$7,"&lt;="&amp;month_of_report)</f>
        <v>-2064205.587754477</v>
      </c>
      <c r="U11" s="128">
        <f>S11-T11</f>
        <v>131598.06900361902</v>
      </c>
      <c r="V11" s="5"/>
      <c r="X11" s="4"/>
      <c r="Y11" s="138">
        <v>-211293.15999999997</v>
      </c>
      <c r="Z11" s="138">
        <f>INDEX('P&amp;L'!$V$251:$AI$251,MATCH(Z$7,'P&amp;L'!$V$6:$AI$6,0))</f>
        <v>0</v>
      </c>
      <c r="AA11" s="138">
        <f>INDEX('P&amp;L'!$V$251:$AI$251,MATCH(AA$7,'P&amp;L'!$V$6:$AI$6,0))</f>
        <v>0</v>
      </c>
      <c r="AB11" s="138">
        <f>INDEX('P&amp;L'!$V$251:$AI$251,MATCH(AB$7,'P&amp;L'!$V$6:$AI$6,0))</f>
        <v>0</v>
      </c>
      <c r="AC11" s="138"/>
      <c r="AD11" s="138"/>
      <c r="AE11" s="138">
        <f>INDEX('P&amp;L'!$V$251:$AI$251,MATCH(AE$7,'P&amp;L'!$V$6:$AI$6,0))</f>
        <v>0</v>
      </c>
      <c r="AF11" s="138"/>
      <c r="AG11" s="138">
        <f>INDEX('P&amp;L'!$V$251:$AI$251,MATCH(AG$7,'P&amp;L'!$V$6:$AI$6,0))</f>
        <v>0</v>
      </c>
      <c r="AH11" s="138">
        <f>INDEX('P&amp;L'!$V$251:$AI$251,MATCH(AH$7,'P&amp;L'!$V$6:$AI$6,0))</f>
        <v>0</v>
      </c>
      <c r="AI11" s="138"/>
      <c r="AJ11" s="138">
        <f>INDEX('P&amp;L'!$V$251:$AI$251,MATCH(AJ$7,'P&amp;L'!$V$6:$AI$6,0))</f>
        <v>0</v>
      </c>
      <c r="AK11" s="138">
        <f>INDEX('P&amp;L'!$V$251:$AI$251,MATCH(AK$7,'P&amp;L'!$V$6:$AI$6,0))</f>
        <v>-1932607.518750858</v>
      </c>
      <c r="AL11" s="5"/>
      <c r="AN11" s="4"/>
      <c r="AP11" s="138">
        <f>INDEX('P&amp;L'!$AY$251:$BN$251,MATCH(AP$7,'P&amp;L'!$AY$6:$BN$6,0))</f>
        <v>-81073.841363821964</v>
      </c>
      <c r="AQ11" s="138">
        <f>INDEX('P&amp;L'!$AY$251:$BN$251,MATCH(AQ$7,'P&amp;L'!$AY$6:$BN$6,0))</f>
        <v>-81027.552266231112</v>
      </c>
      <c r="AR11" s="138">
        <f>INDEX('P&amp;L'!$AY$251:$BN$251,MATCH(AR$7,'P&amp;L'!$AY$6:$BN$6,0))</f>
        <v>-88691.954792043398</v>
      </c>
      <c r="AS11" s="138">
        <f>INDEX('P&amp;L'!$AY$251:$BN$251,MATCH(AS$7,'P&amp;L'!$AY$6:$BN$6,0))</f>
        <v>-121895.82911392406</v>
      </c>
      <c r="AT11" s="138">
        <f>INDEX('P&amp;L'!$AY$251:$BN$251,MATCH(AT$7,'P&amp;L'!$AY$6:$BN$6,0))</f>
        <v>-121218.42405063292</v>
      </c>
      <c r="AU11" s="138">
        <f>INDEX('P&amp;L'!$AY$251:$BN$251,MATCH(AU$7,'P&amp;L'!$AY$6:$BN$6,0))</f>
        <v>-143073.74050632911</v>
      </c>
      <c r="AV11" s="138">
        <f>INDEX('P&amp;L'!$AY$251:$BN$251,MATCH(AV$7,'P&amp;L'!$AY$6:$BN$6,0))</f>
        <v>-190050.70569620252</v>
      </c>
      <c r="AW11" s="138">
        <f>INDEX('P&amp;L'!$AY$251:$BN$251,MATCH(AW$7,'P&amp;L'!$AY$6:$BN$6,0))</f>
        <v>-190462.70569620252</v>
      </c>
      <c r="AX11" s="138">
        <f>INDEX('P&amp;L'!$AY$251:$BN$251,MATCH(AX$7,'P&amp;L'!$AY$6:$BN$6,0))</f>
        <v>-191477.58069620252</v>
      </c>
      <c r="AY11" s="138">
        <f>INDEX('P&amp;L'!$AY$251:$BN$251,MATCH(AY$7,'P&amp;L'!$AY$6:$BN$6,0))</f>
        <v>-230435.93512658228</v>
      </c>
      <c r="AZ11" s="138">
        <f>INDEX('P&amp;L'!$AY$251:$BN$251,MATCH(AZ$7,'P&amp;L'!$AY$6:$BN$6,0))</f>
        <v>-240908.53006329114</v>
      </c>
      <c r="BA11" s="138">
        <f>INDEX('P&amp;L'!$AY$251:$BN$251,MATCH(BA$7,'P&amp;L'!$AY$6:$BN$6,0))</f>
        <v>-240908.53006329114</v>
      </c>
      <c r="BB11" s="138">
        <f>INDEX('P&amp;L'!$AY$251:$BN$251,MATCH(BB$7,'P&amp;L'!$AY$6:$BN$6,0))</f>
        <v>-224054.09968354431</v>
      </c>
      <c r="BC11" s="5"/>
    </row>
    <row r="12" spans="2:55" x14ac:dyDescent="0.25">
      <c r="B12" s="4"/>
      <c r="F12" s="5"/>
      <c r="I12" s="4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5"/>
      <c r="X12" s="4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5"/>
      <c r="AN12" s="4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5"/>
    </row>
    <row r="13" spans="2:55" x14ac:dyDescent="0.25">
      <c r="B13" s="4"/>
      <c r="F13" s="5"/>
      <c r="I13" s="125" t="s">
        <v>226</v>
      </c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5"/>
      <c r="X13" s="4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5"/>
      <c r="AN13" s="4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5"/>
    </row>
    <row r="14" spans="2:55" x14ac:dyDescent="0.25">
      <c r="B14" s="4">
        <v>3903</v>
      </c>
      <c r="F14" s="5"/>
      <c r="I14" s="4"/>
      <c r="J14" t="s">
        <v>215</v>
      </c>
      <c r="K14" s="131">
        <f>INDEX($Z14:$AK14,,MATCH($K$7,$Z$7:$AK$7,0))</f>
        <v>0</v>
      </c>
      <c r="L14" s="131">
        <f t="shared" ref="L14:L22" si="0">INDEX($AQ14:$BB14,,MATCH($K$7,$AQ$7:$BB$7,0))</f>
        <v>0</v>
      </c>
      <c r="M14" s="130">
        <f t="shared" ref="M14:M21" si="1">+K14-L14</f>
        <v>0</v>
      </c>
      <c r="N14" s="130"/>
      <c r="O14" s="131">
        <f t="shared" ref="O14:O22" si="2">IF(LEFT($O$7,2)="Q1",SUMIFS($Z14:$AB14,$Z$7:$AB$7,"&lt;="&amp;month_of_report),IF(LEFT($O$7,2)="Q2",SUMIFS($AD14:$AE14,$AD$7:$AE$7,"&lt;="&amp;month_of_report),IF(LEFT($O$7,2)="Q3",SUMIFS($AF14:$AH14,$AF$7:$AH$7,"&lt;="&amp;month_of_report),IF(LEFT($O$7,2)="Q4",SUMIFS($AI14:$AK14,$AI$7:$AK$7,"&lt;="&amp;month_of_report),0))))</f>
        <v>0</v>
      </c>
      <c r="P14" s="131">
        <f t="shared" ref="P14:P22" si="3">IF(LEFT($O$7,2)="Q1",SUMIFS($AQ14:$AS14,$AQ$7:$AS$7,"&lt;="&amp;month_of_report),IF(LEFT($O$7,2)="Q2",SUMIFS($AT14:$AV14,$AT$7:$AV$7,"&lt;="&amp;month_of_report),IF(LEFT($O$7,2)="Q3",SUMIFS($AW14:$AY14,$AW$7:$AY$7,"&lt;="&amp;month_of_report),IF(LEFT($O$7,2)="Q4",SUMIFS($AZ14:$BB14,$AZ$7:$BB$7,"&lt;="&amp;month_of_report),0))))</f>
        <v>0</v>
      </c>
      <c r="Q14" s="130">
        <f t="shared" ref="Q14:Q21" si="4">+O14-P14</f>
        <v>0</v>
      </c>
      <c r="R14" s="130"/>
      <c r="S14" s="131">
        <f t="shared" ref="S14:S22" si="5">SUMIFS($Z14:$AK14,$Z$7:$AK$7,"&lt;="&amp;month_of_report)</f>
        <v>0</v>
      </c>
      <c r="T14" s="131">
        <f t="shared" ref="T14:T22" si="6">SUMIFS($AQ14:$BB14,$AQ$7:$BB$7,"&lt;="&amp;month_of_report)</f>
        <v>0</v>
      </c>
      <c r="U14" s="130">
        <f t="shared" ref="U14:U21" si="7">+S14-T14</f>
        <v>0</v>
      </c>
      <c r="V14" s="5"/>
      <c r="X14" s="4"/>
      <c r="Y14" s="144"/>
      <c r="Z14" s="131"/>
      <c r="AA14" s="131">
        <f t="shared" ref="AA14:AA22" si="8">IF(AA$7&gt;month_of_report,0,-SUMIF(Cards_Selection,$B14,TB_Balance_02)-SUMIF(Cards_Selection,$C14,TB_Balance_02)-SUMIF(Cards_Selection,$D14,TB_Balance_02)-SUMIF(Cards_Selection,$E14,TB_Balance_02)-SUMIF(Cards_Selection,$F14,TB_Balance_02)+SUMIF(Cards_Selection,$B14,TB_Balance_01)+SUMIF(Cards_Selection,$C14,TB_Balance_01)+SUMIF(Cards_Selection,$D14,TB_Balance_01)+SUMIF(Cards_Selection,$E14,TB_Balance_01)+SUMIF(Cards_Selection,$F14,TB_Balance_01))</f>
        <v>0</v>
      </c>
      <c r="AB14" s="131">
        <f t="shared" ref="AB14:AB22" si="9">IF(AB$7&gt;month_of_report,0,-SUMIF(Cards_Selection,$B14,TB_Balance_03)-SUMIF(Cards_Selection,$C14,TB_Balance_03)-SUMIF(Cards_Selection,$D14,TB_Balance_03)-SUMIF(Cards_Selection,$E14,TB_Balance_03)-SUMIF(Cards_Selection,$F14,TB_Balance_03)+SUMIF(Cards_Selection,$B14,generic_month)+SUMIF(Cards_Selection,$C14,generic_month)+SUMIF(Cards_Selection,$D14,generic_month)+SUMIF(Cards_Selection,$E14,generic_month)+SUMIF(Cards_Selection,$F14,generic_month))</f>
        <v>0</v>
      </c>
      <c r="AC14" s="131"/>
      <c r="AD14" s="131"/>
      <c r="AE14" s="131">
        <f>IF(AE$7&gt;month_of_report,0,-SUMIF(Cards_Selection,$B14,TB_Balance_06)-SUMIF(Cards_Selection,$C14,TB_Balance_06)-SUMIF(Cards_Selection,$D14,TB_Balance_06)-SUMIF(Cards_Selection,$E14,TB_Balance_06)-SUMIF(Cards_Selection,$F14,TB_Balance_06)+SUMIF(Cards_Selection,$B14,TB_Balance_03)+SUMIF(Cards_Selection,$C14,TB_Balance_03)+SUMIF(Cards_Selection,$D14,TB_Balance_03)+SUMIF(Cards_Selection,$E14,TB_Balance_03)+SUMIF(Cards_Selection,$F14,TB_Balance_03))</f>
        <v>0</v>
      </c>
      <c r="AF14" s="131"/>
      <c r="AG14" s="131">
        <f t="shared" ref="AG14:AG22" si="10">IF(AG$7&gt;month_of_report,0,-SUMIF(Cards_Selection,$B14,TB_Balance_08)-SUMIF(Cards_Selection,$C14,TB_Balance_08)-SUMIF(Cards_Selection,$D14,TB_Balance_08)-SUMIF(Cards_Selection,$E14,TB_Balance_08)-SUMIF(Cards_Selection,$F14,TB_Balance_08)+SUMIF(Cards_Selection,$B14,TB_Balance_07)+SUMIF(Cards_Selection,$C14,TB_Balance_07)+SUMIF(Cards_Selection,$D14,TB_Balance_07)+SUMIF(Cards_Selection,$E14,TB_Balance_07)+SUMIF(Cards_Selection,$F14,TB_Balance_07))</f>
        <v>0</v>
      </c>
      <c r="AH14" s="131">
        <f>IF(AH$7&gt;month_of_report,0,-SUMIF(Cards_Selection,$B14,TB_Balance_09)-SUMIF(Cards_Selection,$C14,TB_Balance_09)-SUMIF(Cards_Selection,$D14,TB_Balance_09)-SUMIF(Cards_Selection,$E14,TB_Balance_09)-SUMIF(Cards_Selection,$F14,TB_Balance_09)+SUMIF(Cards_Selection,$B14,TB_Balance_06)+SUMIF(Cards_Selection,$C14,TB_Balance_06)+SUMIF(Cards_Selection,$D14,TB_Balance_06)+SUMIF(Cards_Selection,$E14,TB_Balance_06)+SUMIF(Cards_Selection,$F14,TB_Balance_06))</f>
        <v>0</v>
      </c>
      <c r="AI14" s="131"/>
      <c r="AJ14" s="131">
        <f t="shared" ref="AJ14:AJ22" si="11">IF(AJ$7&gt;month_of_report,0,-SUMIF(Cards_Selection,$B14,TB_Balance_11)-SUMIF(Cards_Selection,$C14,TB_Balance_11)-SUMIF(Cards_Selection,$D14,TB_Balance_11)-SUMIF(Cards_Selection,$E14,TB_Balance_11)-SUMIF(Cards_Selection,$F14,TB_Balance_11)+SUMIF(Cards_Selection,$B14,TB_Balance_10)+SUMIF(Cards_Selection,$C14,TB_Balance_10)+SUMIF(Cards_Selection,$D14,TB_Balance_10)+SUMIF(Cards_Selection,$E14,TB_Balance_10)+SUMIF(Cards_Selection,$F14,TB_Balance_10))</f>
        <v>0</v>
      </c>
      <c r="AK14" s="131">
        <f t="shared" ref="AK14:AK20" si="12">IF(AK$7&gt;month_of_report,0,-SUMIF(Cards_Selection,$B14,TB_Balance_12)-SUMIF(Cards_Selection,$C14,TB_Balance_12)-SUMIF(Cards_Selection,$D14,TB_Balance_12)-SUMIF(Cards_Selection,$E14,TB_Balance_12)-SUMIF(Cards_Selection,$F14,TB_Balance_12)+SUMIF(Cards_Selection,$B14,TB_Balance_09)+SUMIF(Cards_Selection,$C14,TB_Balance_09)+SUMIF(Cards_Selection,$D14,TB_Balance_09)+SUMIF(Cards_Selection,$E14,TB_Balance_09)+SUMIF(Cards_Selection,$F14,TB_Balance_09))</f>
        <v>0</v>
      </c>
      <c r="AL14" s="5"/>
      <c r="AN14" s="455">
        <v>1</v>
      </c>
      <c r="AO14" s="21">
        <v>1</v>
      </c>
      <c r="AP14" s="144"/>
      <c r="AQ14" s="131">
        <f t="shared" ref="AQ14:AQ22" si="13">(-SUMIF(Cards_selection_BBS,$B14,balance_bbs_01)-SUMIF(Cards_selection_BBS,$C14,balance_bbs_01)-SUMIF(Cards_selection_BBS,$D14,balance_bbs_01)-SUMIF(Cards_selection_BBS,$E14,balance_bbs_01)-SUMIF(Cards_selection_BBS,$F14,balance_bbs_01)+SUMIF(Cards_selection_BBS,$B14,Generic_month_BBS)+SUMIF(Cards_selection_BBS,$C14,Generic_month_BBS)+SUMIF(Cards_selection_BBS,$D14,Generic_month_BBS)+SUMIF(Cards_selection_BBS,$E14,Generic_month_BBS)+SUMIF(Cards_selection_BBS,$F14,Generic_month_BBS))*$AN14+(-SUMIF(Cards_selection_BPL,$B14,Balance_bpl_01)-SUMIF(Cards_selection_BPL,$C14,Balance_bpl_01)-SUMIF(Cards_selection_BPL,$D14,Balance_bpl_01)-SUMIF(Cards_selection_BPL,$E14,Balance_bpl_01)-SUMIF(Cards_selection_BPL,$F14,Balance_bpl_01))*$AO14</f>
        <v>0</v>
      </c>
      <c r="AR14" s="131">
        <f t="shared" ref="AR14:AR22" si="14">(-SUMIF(Cards_selection_BBS,$B14,balance_bbs_02)-SUMIF(Cards_selection_BBS,$C14,balance_bbs_02)-SUMIF(Cards_selection_BBS,$D14,balance_bbs_02)-SUMIF(Cards_selection_BBS,$E14,balance_bbs_02)-SUMIF(Cards_selection_BBS,$F14,balance_bbs_02)+SUMIF(Cards_selection_BBS,$B14,balance_bbs_01)+SUMIF(Cards_selection_BBS,$C14,balance_bbs_01)+SUMIF(Cards_selection_BBS,$D14,balance_bbs_01)+SUMIF(Cards_selection_BBS,$E14,balance_bbs_01)+SUMIF(Cards_selection_BBS,$F14,balance_bbs_01))*$AN14+(-SUMIF(Cards_selection_BPL,$B14,Balance_bpl_02)-SUMIF(Cards_selection_BPL,$C14,Balance_bpl_02)-SUMIF(Cards_selection_BPL,$D14,Balance_bpl_02)-SUMIF(Cards_selection_BPL,$E14,Balance_bpl_02)-SUMIF(Cards_selection_BPL,$F14,Balance_bpl_02))*$AO14</f>
        <v>0</v>
      </c>
      <c r="AS14" s="131">
        <f t="shared" ref="AS14:AS22" si="15">(-SUMIF(Cards_selection_BBS,$B14,balance_bbs_03)-SUMIF(Cards_selection_BBS,$C14,balance_bbs_03)-SUMIF(Cards_selection_BBS,$D14,balance_bbs_03)-SUMIF(Cards_selection_BBS,$E14,balance_bbs_03)-SUMIF(Cards_selection_BBS,$F14,balance_bbs_03)+SUMIF(Cards_selection_BBS,$B14,balance_bbs_02)+SUMIF(Cards_selection_BBS,$C14,balance_bbs_02)+SUMIF(Cards_selection_BBS,$D14,balance_bbs_02)+SUMIF(Cards_selection_BBS,$E14,balance_bbs_02)+SUMIF(Cards_selection_BBS,$F14,balance_bbs_02))*$AN14+(-SUMIF(Cards_selection_BPL,$B14,Balance_bpl_03)-SUMIF(Cards_selection_BPL,$C14,Balance_bpl_03)-SUMIF(Cards_selection_BPL,$D14,Balance_bpl_03)-SUMIF(Cards_selection_BPL,$E14,Balance_bpl_03)-SUMIF(Cards_selection_BPL,$F14,Balance_bpl_03))*$AO14</f>
        <v>0</v>
      </c>
      <c r="AT14" s="131">
        <f t="shared" ref="AT14:AT22" si="16">(-SUMIF(Cards_selection_BBS,$B14,balance_bbs_04)-SUMIF(Cards_selection_BBS,$C14,balance_bbs_04)-SUMIF(Cards_selection_BBS,$D14,balance_bbs_04)-SUMIF(Cards_selection_BBS,$E14,balance_bbs_04)-SUMIF(Cards_selection_BBS,$F14,balance_bbs_04)+SUMIF(Cards_selection_BBS,$B14,balance_bbs_03)+SUMIF(Cards_selection_BBS,$C14,balance_bbs_03)+SUMIF(Cards_selection_BBS,$D14,balance_bbs_03)+SUMIF(Cards_selection_BBS,$E14,balance_bbs_03)+SUMIF(Cards_selection_BBS,$F14,balance_bbs_03))*$AN14+(-SUMIF(Cards_selection_BPL,$B14,Balance_bpl_04)-SUMIF(Cards_selection_BPL,$C14,Balance_bpl_04)-SUMIF(Cards_selection_BPL,$D14,Balance_bpl_04)-SUMIF(Cards_selection_BPL,$E14,Balance_bpl_04)-SUMIF(Cards_selection_BPL,$F14,Balance_bpl_04))*$AO14</f>
        <v>0</v>
      </c>
      <c r="AU14" s="131">
        <f t="shared" ref="AU14:AU22" si="17">(-SUMIF(Cards_selection_BBS,$B14,balance_bbs_05)-SUMIF(Cards_selection_BBS,$C14,balance_bbs_05)-SUMIF(Cards_selection_BBS,$D14,balance_bbs_05)-SUMIF(Cards_selection_BBS,$E14,balance_bbs_05)-SUMIF(Cards_selection_BBS,$F14,balance_bbs_05)+SUMIF(Cards_selection_BBS,$B14,balance_bbs_04)+SUMIF(Cards_selection_BBS,$C14,balance_bbs_04)+SUMIF(Cards_selection_BBS,$D14,balance_bbs_04)+SUMIF(Cards_selection_BBS,$E14,balance_bbs_04)+SUMIF(Cards_selection_BBS,$F14,balance_bbs_04))*$AN14+(-SUMIF(Cards_selection_BPL,$B14,Balance_bpl_05)-SUMIF(Cards_selection_BPL,$C14,Balance_bpl_05)-SUMIF(Cards_selection_BPL,$D14,Balance_bpl_05)-SUMIF(Cards_selection_BPL,$E14,Balance_bpl_05)-SUMIF(Cards_selection_BPL,$F14,Balance_bpl_05))*$AO14</f>
        <v>0</v>
      </c>
      <c r="AV14" s="131">
        <f t="shared" ref="AV14:AV22" si="18">(-SUMIF(Cards_selection_BBS,$B14,balance_bbs_06)-SUMIF(Cards_selection_BBS,$C14,balance_bbs_06)-SUMIF(Cards_selection_BBS,$D14,balance_bbs_06)-SUMIF(Cards_selection_BBS,$E14,balance_bbs_06)-SUMIF(Cards_selection_BBS,$F14,balance_bbs_06)+SUMIF(Cards_selection_BBS,$B14,balance_bbs_05)+SUMIF(Cards_selection_BBS,$C14,balance_bbs_05)+SUMIF(Cards_selection_BBS,$D14,balance_bbs_05)+SUMIF(Cards_selection_BBS,$E14,balance_bbs_05)+SUMIF(Cards_selection_BBS,$F14,balance_bbs_05))*$AN14+(-SUMIF(Cards_selection_BPL,$B14,Balance_bpl_06)-SUMIF(Cards_selection_BPL,$C14,Balance_bpl_06)-SUMIF(Cards_selection_BPL,$D14,Balance_bpl_06)-SUMIF(Cards_selection_BPL,$E14,Balance_bpl_06)-SUMIF(Cards_selection_BPL,$F14,Balance_bpl_06))*$AO14</f>
        <v>0</v>
      </c>
      <c r="AW14" s="535">
        <f t="shared" ref="AW14:AW22" si="19">(-SUMIF(Cards_selection_BBS,$B14,balance_bbs_07)-SUMIF(Cards_selection_BBS,$C14,balance_bbs_07)-SUMIF(Cards_selection_BBS,$D14,balance_bbs_07)-SUMIF(Cards_selection_BBS,$E14,balance_bbs_07)-SUMIF(Cards_selection_BBS,$F14,balance_bbs_07)+SUMIF(Cards_selection_BBS,$B14,balance_bbs_06)+SUMIF(Cards_selection_BBS,$C14,balance_bbs_06)+SUMIF(Cards_selection_BBS,$D14,balance_bbs_06)+SUMIF(Cards_selection_BBS,$E14,balance_bbs_06)+SUMIF(Cards_selection_BBS,$F14,balance_bbs_06))*$AN14+(-SUMIF(Cards_selection_BPL,$B14,Balance_bpl_07)-SUMIF(Cards_selection_BPL,$C14,Balance_bpl_07)-SUMIF(Cards_selection_BPL,$D14,Balance_bpl_07)-SUMIF(Cards_selection_BPL,$E14,Balance_bpl_07)-SUMIF(Cards_selection_BPL,$F14,Balance_bpl_07))*$AO14</f>
        <v>0</v>
      </c>
      <c r="AX14" s="131">
        <f t="shared" ref="AX14:AX22" si="20">(-SUMIF(Cards_selection_BBS,$B14,balance_bbs_08)-SUMIF(Cards_selection_BBS,$C14,balance_bbs_08)-SUMIF(Cards_selection_BBS,$D14,balance_bbs_08)-SUMIF(Cards_selection_BBS,$E14,balance_bbs_08)-SUMIF(Cards_selection_BBS,$F14,balance_bbs_08)+SUMIF(Cards_selection_BBS,$B14,balance_bbs_07)+SUMIF(Cards_selection_BBS,$C14,balance_bbs_07)+SUMIF(Cards_selection_BBS,$D14,balance_bbs_07)+SUMIF(Cards_selection_BBS,$E14,balance_bbs_07)+SUMIF(Cards_selection_BBS,$F14,balance_bbs_07))*$AN14+(-SUMIF(Cards_selection_BPL,$B14,Balance_bpl_08)-SUMIF(Cards_selection_BPL,$C14,Balance_bpl_08)-SUMIF(Cards_selection_BPL,$D14,Balance_bpl_08)-SUMIF(Cards_selection_BPL,$E14,Balance_bpl_08)-SUMIF(Cards_selection_BPL,$F14,Balance_bpl_08))*$AO14</f>
        <v>0</v>
      </c>
      <c r="AY14" s="131">
        <f t="shared" ref="AY14:AY22" si="21">(-SUMIF(Cards_selection_BBS,$B14,balance_bbs_09)-SUMIF(Cards_selection_BBS,$C14,balance_bbs_09)-SUMIF(Cards_selection_BBS,$D14,balance_bbs_09)-SUMIF(Cards_selection_BBS,$E14,balance_bbs_09)-SUMIF(Cards_selection_BBS,$F14,balance_bbs_09)+SUMIF(Cards_selection_BBS,$B14,balance_bbs_08)+SUMIF(Cards_selection_BBS,$C14,balance_bbs_08)+SUMIF(Cards_selection_BBS,$D14,balance_bbs_08)+SUMIF(Cards_selection_BBS,$E14,balance_bbs_08)+SUMIF(Cards_selection_BBS,$F14,balance_bbs_08))*$AN14+(-SUMIF(Cards_selection_BPL,$B14,Balance_bpl_09)-SUMIF(Cards_selection_BPL,$C14,Balance_bpl_09)-SUMIF(Cards_selection_BPL,$D14,Balance_bpl_09)-SUMIF(Cards_selection_BPL,$E14,Balance_bpl_09)-SUMIF(Cards_selection_BPL,$F14,Balance_bpl_09))*$AO14</f>
        <v>0</v>
      </c>
      <c r="AZ14" s="131">
        <f t="shared" ref="AZ14:AZ21" si="22">(-SUMIF(Cards_selection_BBS,$B14,balance_bbs_10)-SUMIF(Cards_selection_BBS,$C14,balance_bbs_10)-SUMIF(Cards_selection_BBS,$D14,balance_bbs_10)-SUMIF(Cards_selection_BBS,$E14,balance_bbs_10)-SUMIF(Cards_selection_BBS,$F14,balance_bbs_10)+SUMIF(Cards_selection_BBS,$B14,balance_bbs_09)+SUMIF(Cards_selection_BBS,$C14,balance_bbs_09)+SUMIF(Cards_selection_BBS,$D14,balance_bbs_09)+SUMIF(Cards_selection_BBS,$E14,balance_bbs_09)+SUMIF(Cards_selection_BBS,$F14,balance_bbs_09))*$AN14+(-SUMIF(Cards_selection_BPL,$B14,Balance_bpl_10)-SUMIF(Cards_selection_BPL,$C14,Balance_bpl_10)-SUMIF(Cards_selection_BPL,$D14,Balance_bpl_10)-SUMIF(Cards_selection_BPL,$E14,Balance_bpl_10)-SUMIF(Cards_selection_BPL,$F14,Balance_bpl_10))*$AO14</f>
        <v>0</v>
      </c>
      <c r="BA14" s="131">
        <f t="shared" ref="BA14:BA22" si="23">(-SUMIF(Cards_selection_BBS,$B14,balance_bbs_11)-SUMIF(Cards_selection_BBS,$C14,balance_bbs_11)-SUMIF(Cards_selection_BBS,$D14,balance_bbs_11)-SUMIF(Cards_selection_BBS,$E14,balance_bbs_11)-SUMIF(Cards_selection_BBS,$F14,balance_bbs_11)+SUMIF(Cards_selection_BBS,$B14,balance_bbs_10)+SUMIF(Cards_selection_BBS,$C14,balance_bbs_10)+SUMIF(Cards_selection_BBS,$D14,balance_bbs_10)+SUMIF(Cards_selection_BBS,$E14,balance_bbs_10)+SUMIF(Cards_selection_BBS,$F14,balance_bbs_10))*$AN14+(-SUMIF(Cards_selection_BPL,$B14,Balance_bpl_11)-SUMIF(Cards_selection_BPL,$C14,Balance_bpl_11)-SUMIF(Cards_selection_BPL,$D14,Balance_bpl_11)-SUMIF(Cards_selection_BPL,$E14,Balance_bpl_11)-SUMIF(Cards_selection_BPL,$F14,Balance_bpl_11))*$AO14</f>
        <v>0</v>
      </c>
      <c r="BB14" s="131">
        <f t="shared" ref="BB14:BB22" si="24">(-SUMIF(Cards_selection_BBS,$B14,balance_bbs_12)-SUMIF(Cards_selection_BBS,$C14,balance_bbs_12)-SUMIF(Cards_selection_BBS,$D14,balance_bbs_12)-SUMIF(Cards_selection_BBS,$E14,balance_bbs_12)-SUMIF(Cards_selection_BBS,$F14,balance_bbs_12)+SUMIF(Cards_selection_BBS,$B14,balance_bbs_11)+SUMIF(Cards_selection_BBS,$C14,balance_bbs_11)+SUMIF(Cards_selection_BBS,$D14,balance_bbs_11)+SUMIF(Cards_selection_BBS,$E14,balance_bbs_11)+SUMIF(Cards_selection_BBS,$F14,balance_bbs_11))*$AN14+(-SUMIF(Cards_selection_BPL,$B14,Balance_bpl_12)-SUMIF(Cards_selection_BPL,$C14,Balance_bpl_12)-SUMIF(Cards_selection_BPL,$D14,Balance_bpl_12)-SUMIF(Cards_selection_BPL,$E14,Balance_bpl_12)-SUMIF(Cards_selection_BPL,$F14,Balance_bpl_12))*$AO14</f>
        <v>0</v>
      </c>
      <c r="BC14" s="5"/>
    </row>
    <row r="15" spans="2:55" x14ac:dyDescent="0.25">
      <c r="B15" s="4"/>
      <c r="F15" s="5"/>
      <c r="I15" s="4"/>
      <c r="J15" t="s">
        <v>227</v>
      </c>
      <c r="K15" s="131">
        <f t="shared" ref="K15:K22" si="25">INDEX($Z15:$AK15,,MATCH($K$7,$Z$7:$AK$7,0))</f>
        <v>0</v>
      </c>
      <c r="L15" s="131">
        <f t="shared" si="0"/>
        <v>0</v>
      </c>
      <c r="M15" s="130">
        <f>+K15-L15</f>
        <v>0</v>
      </c>
      <c r="N15" s="130"/>
      <c r="O15" s="131">
        <f t="shared" si="2"/>
        <v>0</v>
      </c>
      <c r="P15" s="131">
        <f t="shared" si="3"/>
        <v>0</v>
      </c>
      <c r="Q15" s="130">
        <f>+O15-P15</f>
        <v>0</v>
      </c>
      <c r="R15" s="130"/>
      <c r="S15" s="131">
        <f t="shared" si="5"/>
        <v>0</v>
      </c>
      <c r="T15" s="131">
        <f t="shared" si="6"/>
        <v>0</v>
      </c>
      <c r="U15" s="130">
        <f>+S15-T15</f>
        <v>0</v>
      </c>
      <c r="V15" s="5"/>
      <c r="X15" s="4"/>
      <c r="Y15" s="144"/>
      <c r="Z15" s="131"/>
      <c r="AA15" s="131">
        <f t="shared" si="8"/>
        <v>0</v>
      </c>
      <c r="AB15" s="131">
        <f t="shared" si="9"/>
        <v>0</v>
      </c>
      <c r="AC15" s="131"/>
      <c r="AD15" s="131"/>
      <c r="AE15" s="131">
        <f>IF(AE$7&gt;month_of_report,0,-SUMIF(Cards_Selection,$B15,TB_Balance_06)-SUMIF(Cards_Selection,$C15,TB_Balance_06)-SUMIF(Cards_Selection,$D15,TB_Balance_06)-SUMIF(Cards_Selection,$E15,TB_Balance_06)-SUMIF(Cards_Selection,$F15,TB_Balance_06)+SUMIF(Cards_Selection,$B15,TB_Balance_03)+SUMIF(Cards_Selection,$C15,TB_Balance_03)+SUMIF(Cards_Selection,$D15,TB_Balance_03)+SUMIF(Cards_Selection,$E15,TB_Balance_03)+SUMIF(Cards_Selection,$F15,TB_Balance_03))</f>
        <v>0</v>
      </c>
      <c r="AF15" s="131"/>
      <c r="AG15" s="131">
        <f t="shared" si="10"/>
        <v>0</v>
      </c>
      <c r="AH15" s="131">
        <f>IF(AH$7&gt;month_of_report,0,-SUMIF(Cards_Selection,$B15,TB_Balance_09)-SUMIF(Cards_Selection,$C15,TB_Balance_09)-SUMIF(Cards_Selection,$D15,TB_Balance_09)-SUMIF(Cards_Selection,$E15,TB_Balance_09)-SUMIF(Cards_Selection,$F15,TB_Balance_09)+SUMIF(Cards_Selection,$B15,TB_Balance_06)+SUMIF(Cards_Selection,$C15,TB_Balance_06)+SUMIF(Cards_Selection,$D15,TB_Balance_06)+SUMIF(Cards_Selection,$E15,TB_Balance_06)+SUMIF(Cards_Selection,$F15,TB_Balance_06))</f>
        <v>0</v>
      </c>
      <c r="AI15" s="131"/>
      <c r="AJ15" s="131">
        <f t="shared" si="11"/>
        <v>0</v>
      </c>
      <c r="AK15" s="131">
        <f t="shared" si="12"/>
        <v>0</v>
      </c>
      <c r="AL15" s="5"/>
      <c r="AN15" s="455">
        <v>-1</v>
      </c>
      <c r="AO15" s="21">
        <v>-1</v>
      </c>
      <c r="AP15" s="144"/>
      <c r="AQ15" s="131">
        <f t="shared" si="13"/>
        <v>0</v>
      </c>
      <c r="AR15" s="131">
        <f t="shared" si="14"/>
        <v>0</v>
      </c>
      <c r="AS15" s="131">
        <f t="shared" si="15"/>
        <v>0</v>
      </c>
      <c r="AT15" s="131">
        <f t="shared" si="16"/>
        <v>0</v>
      </c>
      <c r="AU15" s="131">
        <f t="shared" si="17"/>
        <v>0</v>
      </c>
      <c r="AV15" s="131">
        <f t="shared" si="18"/>
        <v>0</v>
      </c>
      <c r="AW15" s="131">
        <f t="shared" si="19"/>
        <v>0</v>
      </c>
      <c r="AX15" s="131">
        <f t="shared" si="20"/>
        <v>0</v>
      </c>
      <c r="AY15" s="131">
        <f t="shared" si="21"/>
        <v>0</v>
      </c>
      <c r="AZ15" s="131">
        <f t="shared" si="22"/>
        <v>0</v>
      </c>
      <c r="BA15" s="131">
        <f t="shared" si="23"/>
        <v>0</v>
      </c>
      <c r="BB15" s="131">
        <f t="shared" si="24"/>
        <v>0</v>
      </c>
      <c r="BC15" s="5"/>
    </row>
    <row r="16" spans="2:55" x14ac:dyDescent="0.25">
      <c r="B16" s="4">
        <v>3918</v>
      </c>
      <c r="C16">
        <v>3919</v>
      </c>
      <c r="F16" s="5"/>
      <c r="I16" s="4"/>
      <c r="J16" t="s">
        <v>228</v>
      </c>
      <c r="K16" s="131">
        <f t="shared" si="25"/>
        <v>11276.579999999994</v>
      </c>
      <c r="L16" s="131">
        <f t="shared" si="0"/>
        <v>-16854.430379746838</v>
      </c>
      <c r="M16" s="130">
        <f>+K16-L16</f>
        <v>28131.010379746833</v>
      </c>
      <c r="N16" s="130"/>
      <c r="O16" s="131">
        <f>IF(LEFT($O$7,2)="Q1",SUMIFS($Z16:$AB16,$Z$7:$AB$7,"&lt;="&amp;month_of_report),IF(LEFT($O$7,2)="Q2",SUMIFS($AD16:$AE16,$AD$7:$AE$7,"&lt;="&amp;month_of_report),IF(LEFT($O$7,2)="Q3",SUMIFS($AF16:$AH16,$AF$7:$AH$7,"&lt;="&amp;month_of_report),IF(LEFT($O$7,2)="Q4",SUMIFS($AI16:$AK16,$AI$7:$AK$7,"&lt;="&amp;month_of_report),0))))</f>
        <v>11276.579999999994</v>
      </c>
      <c r="P16" s="131">
        <f t="shared" si="3"/>
        <v>-16604.430379746838</v>
      </c>
      <c r="Q16" s="130">
        <f>+O16-P16</f>
        <v>27881.010379746833</v>
      </c>
      <c r="R16" s="130"/>
      <c r="S16" s="131">
        <f t="shared" si="5"/>
        <v>11276.579999999994</v>
      </c>
      <c r="T16" s="131">
        <f t="shared" si="6"/>
        <v>33257.776898734177</v>
      </c>
      <c r="U16" s="130">
        <f>+S16-T16</f>
        <v>-21981.196898734182</v>
      </c>
      <c r="V16" s="5"/>
      <c r="X16" s="4"/>
      <c r="Y16" s="144">
        <v>15438.73</v>
      </c>
      <c r="Z16" s="131"/>
      <c r="AA16" s="131">
        <f t="shared" si="8"/>
        <v>0</v>
      </c>
      <c r="AB16" s="131">
        <f t="shared" si="9"/>
        <v>0</v>
      </c>
      <c r="AC16" s="131"/>
      <c r="AD16" s="131"/>
      <c r="AE16" s="131">
        <f>IF(AE$7&gt;month_of_report,0,-SUMIF(Cards_Selection,$B16,TB_Balance_06)-SUMIF(Cards_Selection,$C16,TB_Balance_06)-SUMIF(Cards_Selection,$D16,TB_Balance_06)-SUMIF(Cards_Selection,$E16,TB_Balance_06)-SUMIF(Cards_Selection,$F16,TB_Balance_06)+SUMIF(Cards_Selection,$B16,TB_Balance_03)+SUMIF(Cards_Selection,$C16,TB_Balance_03)+SUMIF(Cards_Selection,$D16,TB_Balance_03)+SUMIF(Cards_Selection,$E16,TB_Balance_03)+SUMIF(Cards_Selection,$F16,TB_Balance_03))</f>
        <v>0</v>
      </c>
      <c r="AF16" s="131"/>
      <c r="AG16" s="131">
        <f t="shared" si="10"/>
        <v>0</v>
      </c>
      <c r="AH16" s="131">
        <f>IF(AH$7&gt;month_of_report,0,-SUMIF(Cards_Selection,$B16,TB_Balance_09)-SUMIF(Cards_Selection,$C16,TB_Balance_09)-SUMIF(Cards_Selection,$D16,TB_Balance_09)-SUMIF(Cards_Selection,$E16,TB_Balance_09)-SUMIF(Cards_Selection,$F16,TB_Balance_09)+SUMIF(Cards_Selection,$B16,TB_Balance_06)+SUMIF(Cards_Selection,$C16,TB_Balance_06)+SUMIF(Cards_Selection,$D16,TB_Balance_06)+SUMIF(Cards_Selection,$E16,TB_Balance_06)+SUMIF(Cards_Selection,$F16,TB_Balance_06))</f>
        <v>0</v>
      </c>
      <c r="AI16" s="131"/>
      <c r="AJ16" s="131">
        <f t="shared" si="11"/>
        <v>0</v>
      </c>
      <c r="AK16" s="131">
        <f t="shared" si="12"/>
        <v>11276.579999999994</v>
      </c>
      <c r="AL16" s="5"/>
      <c r="AN16" s="455">
        <v>-1</v>
      </c>
      <c r="AO16" s="21">
        <v>-1</v>
      </c>
      <c r="AP16" s="144"/>
      <c r="AQ16" s="131">
        <f t="shared" si="13"/>
        <v>1420.5822784810134</v>
      </c>
      <c r="AR16" s="131">
        <f t="shared" si="14"/>
        <v>100</v>
      </c>
      <c r="AS16" s="131">
        <f t="shared" si="15"/>
        <v>31000</v>
      </c>
      <c r="AT16" s="131">
        <f t="shared" si="16"/>
        <v>-10900</v>
      </c>
      <c r="AU16" s="131">
        <f t="shared" si="17"/>
        <v>5350</v>
      </c>
      <c r="AV16" s="131">
        <f t="shared" si="18"/>
        <v>964.75</v>
      </c>
      <c r="AW16" s="131">
        <f t="shared" si="19"/>
        <v>412</v>
      </c>
      <c r="AX16" s="131">
        <f t="shared" si="20"/>
        <v>1014.875</v>
      </c>
      <c r="AY16" s="131">
        <f t="shared" si="21"/>
        <v>20500</v>
      </c>
      <c r="AZ16" s="131">
        <f t="shared" si="22"/>
        <v>250</v>
      </c>
      <c r="BA16" s="131">
        <f t="shared" si="23"/>
        <v>0</v>
      </c>
      <c r="BB16" s="131">
        <f t="shared" si="24"/>
        <v>-16854.430379746838</v>
      </c>
      <c r="BC16" s="5"/>
    </row>
    <row r="17" spans="2:55" x14ac:dyDescent="0.25">
      <c r="B17" s="4">
        <v>3920</v>
      </c>
      <c r="C17">
        <v>3922</v>
      </c>
      <c r="F17" s="5"/>
      <c r="I17" s="4"/>
      <c r="J17" t="s">
        <v>229</v>
      </c>
      <c r="K17" s="131">
        <f t="shared" si="25"/>
        <v>176556.78</v>
      </c>
      <c r="L17" s="131">
        <f t="shared" si="0"/>
        <v>2506.0026633884409</v>
      </c>
      <c r="M17" s="130">
        <f t="shared" si="1"/>
        <v>174050.77733661156</v>
      </c>
      <c r="N17" s="130"/>
      <c r="O17" s="131">
        <f t="shared" si="2"/>
        <v>176556.78</v>
      </c>
      <c r="P17" s="131">
        <f t="shared" si="3"/>
        <v>12682.942727466449</v>
      </c>
      <c r="Q17" s="130">
        <f t="shared" si="4"/>
        <v>163873.83727253356</v>
      </c>
      <c r="R17" s="130"/>
      <c r="S17" s="131">
        <f t="shared" si="5"/>
        <v>176556.78</v>
      </c>
      <c r="T17" s="131">
        <f t="shared" si="6"/>
        <v>76353.0907876704</v>
      </c>
      <c r="U17" s="130">
        <f t="shared" si="7"/>
        <v>100203.6892123296</v>
      </c>
      <c r="V17" s="5"/>
      <c r="X17" s="4"/>
      <c r="Y17" s="144">
        <v>46235.97</v>
      </c>
      <c r="Z17" s="131"/>
      <c r="AA17" s="131">
        <f t="shared" si="8"/>
        <v>0</v>
      </c>
      <c r="AB17" s="131">
        <f t="shared" si="9"/>
        <v>0</v>
      </c>
      <c r="AC17" s="131"/>
      <c r="AD17" s="131"/>
      <c r="AE17" s="131">
        <f t="shared" ref="AE17:AE22" si="26">IF(AE$7&gt;month_of_report,0,-SUMIF(Cards_Selection,$B17,TB_Balance_06)-SUMIF(Cards_Selection,$C17,TB_Balance_06)-SUMIF(Cards_Selection,$D17,TB_Balance_06)-SUMIF(Cards_Selection,$E17,TB_Balance_06)-SUMIF(Cards_Selection,$F17,TB_Balance_06)+SUMIF(Cards_Selection,$B17,TB_Balance_03)+SUMIF(Cards_Selection,$C17,TB_Balance_03)+SUMIF(Cards_Selection,$D17,TB_Balance_03)+SUMIF(Cards_Selection,$E17,TB_Balance_03)+SUMIF(Cards_Selection,$F17,TB_Balance_03))</f>
        <v>0</v>
      </c>
      <c r="AF17" s="131"/>
      <c r="AG17" s="131">
        <f t="shared" si="10"/>
        <v>0</v>
      </c>
      <c r="AH17" s="131">
        <f t="shared" ref="AH17:AH22" si="27">IF(AH$7&gt;month_of_report,0,-SUMIF(Cards_Selection,$B17,TB_Balance_09)-SUMIF(Cards_Selection,$C17,TB_Balance_09)-SUMIF(Cards_Selection,$D17,TB_Balance_09)-SUMIF(Cards_Selection,$E17,TB_Balance_09)-SUMIF(Cards_Selection,$F17,TB_Balance_09)+SUMIF(Cards_Selection,$B17,TB_Balance_06)+SUMIF(Cards_Selection,$C17,TB_Balance_06)+SUMIF(Cards_Selection,$D17,TB_Balance_06)+SUMIF(Cards_Selection,$E17,TB_Balance_06)+SUMIF(Cards_Selection,$F17,TB_Balance_06))</f>
        <v>0</v>
      </c>
      <c r="AI17" s="131"/>
      <c r="AJ17" s="131">
        <f t="shared" si="11"/>
        <v>0</v>
      </c>
      <c r="AK17" s="131">
        <f t="shared" si="12"/>
        <v>176556.78</v>
      </c>
      <c r="AL17" s="5"/>
      <c r="AN17" s="455">
        <v>-1</v>
      </c>
      <c r="AO17" s="21">
        <v>-1</v>
      </c>
      <c r="AP17" s="144"/>
      <c r="AQ17" s="131">
        <f t="shared" si="13"/>
        <v>941.33579744449389</v>
      </c>
      <c r="AR17" s="131">
        <f t="shared" si="14"/>
        <v>4960.592183551601</v>
      </c>
      <c r="AS17" s="131">
        <f t="shared" si="15"/>
        <v>2544.3578356116868</v>
      </c>
      <c r="AT17" s="131">
        <f t="shared" si="16"/>
        <v>6195.5079573440289</v>
      </c>
      <c r="AU17" s="131">
        <f t="shared" si="17"/>
        <v>9250.9785734802172</v>
      </c>
      <c r="AV17" s="131">
        <f t="shared" si="18"/>
        <v>23234.111736085273</v>
      </c>
      <c r="AW17" s="131">
        <f t="shared" si="19"/>
        <v>2893.0496821288089</v>
      </c>
      <c r="AX17" s="131">
        <f t="shared" si="20"/>
        <v>2651.9622086180643</v>
      </c>
      <c r="AY17" s="131">
        <f t="shared" si="21"/>
        <v>10998.25208593977</v>
      </c>
      <c r="AZ17" s="131">
        <f t="shared" si="22"/>
        <v>7443.1189767451615</v>
      </c>
      <c r="BA17" s="131">
        <f t="shared" si="23"/>
        <v>2733.8210873328462</v>
      </c>
      <c r="BB17" s="131">
        <f t="shared" si="24"/>
        <v>2506.0026633884409</v>
      </c>
      <c r="BC17" s="5"/>
    </row>
    <row r="18" spans="2:55" x14ac:dyDescent="0.25">
      <c r="B18" s="4">
        <v>3921</v>
      </c>
      <c r="F18" s="5"/>
      <c r="I18" s="4"/>
      <c r="J18" t="s">
        <v>230</v>
      </c>
      <c r="K18" s="131">
        <f t="shared" si="25"/>
        <v>110605.47</v>
      </c>
      <c r="L18" s="131">
        <f t="shared" si="0"/>
        <v>0</v>
      </c>
      <c r="M18" s="130">
        <f t="shared" si="1"/>
        <v>110605.47</v>
      </c>
      <c r="N18" s="130"/>
      <c r="O18" s="131">
        <f t="shared" si="2"/>
        <v>110605.47</v>
      </c>
      <c r="P18" s="131">
        <f t="shared" si="3"/>
        <v>5452.0506329113996</v>
      </c>
      <c r="Q18" s="130">
        <f t="shared" si="4"/>
        <v>105153.4193670886</v>
      </c>
      <c r="R18" s="130"/>
      <c r="S18" s="131">
        <f t="shared" si="5"/>
        <v>110605.47</v>
      </c>
      <c r="T18" s="131">
        <f t="shared" si="6"/>
        <v>58518.65675786035</v>
      </c>
      <c r="U18" s="130">
        <f t="shared" si="7"/>
        <v>52086.813242139651</v>
      </c>
      <c r="V18" s="5"/>
      <c r="X18" s="4"/>
      <c r="Y18" s="144">
        <v>32382.579999999998</v>
      </c>
      <c r="Z18" s="131"/>
      <c r="AA18" s="131">
        <f t="shared" si="8"/>
        <v>0</v>
      </c>
      <c r="AB18" s="131">
        <f t="shared" si="9"/>
        <v>0</v>
      </c>
      <c r="AC18" s="131"/>
      <c r="AD18" s="131"/>
      <c r="AE18" s="131">
        <f t="shared" si="26"/>
        <v>0</v>
      </c>
      <c r="AF18" s="131"/>
      <c r="AG18" s="131">
        <f t="shared" si="10"/>
        <v>0</v>
      </c>
      <c r="AH18" s="131">
        <f t="shared" si="27"/>
        <v>0</v>
      </c>
      <c r="AI18" s="131"/>
      <c r="AJ18" s="131">
        <f t="shared" si="11"/>
        <v>0</v>
      </c>
      <c r="AK18" s="131">
        <f t="shared" si="12"/>
        <v>110605.47</v>
      </c>
      <c r="AL18" s="5"/>
      <c r="AN18" s="455">
        <v>-1</v>
      </c>
      <c r="AO18" s="21">
        <v>-1</v>
      </c>
      <c r="AP18" s="144"/>
      <c r="AQ18" s="131">
        <f t="shared" si="13"/>
        <v>-782.33140057166747</v>
      </c>
      <c r="AR18" s="131">
        <f t="shared" si="14"/>
        <v>4034.3480137665538</v>
      </c>
      <c r="AS18" s="131">
        <f t="shared" si="15"/>
        <v>1175.3996383363483</v>
      </c>
      <c r="AT18" s="131">
        <f t="shared" si="16"/>
        <v>5452.0506329113923</v>
      </c>
      <c r="AU18" s="131">
        <f t="shared" si="17"/>
        <v>8802.8354430379914</v>
      </c>
      <c r="AV18" s="131">
        <f t="shared" si="18"/>
        <v>24539.848101265823</v>
      </c>
      <c r="AW18" s="131">
        <f t="shared" si="19"/>
        <v>0</v>
      </c>
      <c r="AX18" s="131">
        <f t="shared" si="20"/>
        <v>0</v>
      </c>
      <c r="AY18" s="131">
        <f t="shared" si="21"/>
        <v>9844.455696202509</v>
      </c>
      <c r="AZ18" s="131">
        <f t="shared" si="22"/>
        <v>5452.0506329113996</v>
      </c>
      <c r="BA18" s="131">
        <f t="shared" si="23"/>
        <v>0</v>
      </c>
      <c r="BB18" s="131">
        <f t="shared" si="24"/>
        <v>0</v>
      </c>
      <c r="BC18" s="5"/>
    </row>
    <row r="19" spans="2:55" x14ac:dyDescent="0.25">
      <c r="B19" s="4">
        <v>3904</v>
      </c>
      <c r="C19">
        <v>3905</v>
      </c>
      <c r="D19">
        <v>3906</v>
      </c>
      <c r="F19" s="5"/>
      <c r="I19" s="4"/>
      <c r="J19" t="s">
        <v>231</v>
      </c>
      <c r="K19" s="131">
        <f t="shared" si="25"/>
        <v>-36990.879999999997</v>
      </c>
      <c r="L19" s="131">
        <f t="shared" si="0"/>
        <v>0</v>
      </c>
      <c r="M19" s="130">
        <f t="shared" si="1"/>
        <v>-36990.879999999997</v>
      </c>
      <c r="N19" s="130"/>
      <c r="O19" s="131">
        <f t="shared" si="2"/>
        <v>-36990.879999999997</v>
      </c>
      <c r="P19" s="131">
        <f t="shared" si="3"/>
        <v>0</v>
      </c>
      <c r="Q19" s="130">
        <f t="shared" si="4"/>
        <v>-36990.879999999997</v>
      </c>
      <c r="R19" s="130"/>
      <c r="S19" s="131">
        <f t="shared" si="5"/>
        <v>-36990.879999999997</v>
      </c>
      <c r="T19" s="131">
        <f t="shared" si="6"/>
        <v>0</v>
      </c>
      <c r="U19" s="130">
        <f t="shared" si="7"/>
        <v>-36990.879999999997</v>
      </c>
      <c r="V19" s="5"/>
      <c r="X19" s="4"/>
      <c r="Y19" s="144">
        <v>-28226.55</v>
      </c>
      <c r="Z19" s="131"/>
      <c r="AA19" s="131">
        <f t="shared" si="8"/>
        <v>0</v>
      </c>
      <c r="AB19" s="131">
        <f t="shared" si="9"/>
        <v>0</v>
      </c>
      <c r="AC19" s="131"/>
      <c r="AD19" s="131"/>
      <c r="AE19" s="131">
        <f t="shared" si="26"/>
        <v>0</v>
      </c>
      <c r="AF19" s="131"/>
      <c r="AG19" s="131">
        <f t="shared" si="10"/>
        <v>0</v>
      </c>
      <c r="AH19" s="131">
        <f t="shared" si="27"/>
        <v>0</v>
      </c>
      <c r="AI19" s="131"/>
      <c r="AJ19" s="131">
        <f t="shared" si="11"/>
        <v>0</v>
      </c>
      <c r="AK19" s="131">
        <f t="shared" si="12"/>
        <v>-36990.879999999997</v>
      </c>
      <c r="AL19" s="5"/>
      <c r="AN19" s="455">
        <v>1</v>
      </c>
      <c r="AO19" s="21">
        <v>1</v>
      </c>
      <c r="AP19" s="144"/>
      <c r="AQ19" s="131">
        <f t="shared" si="13"/>
        <v>0</v>
      </c>
      <c r="AR19" s="131">
        <f t="shared" si="14"/>
        <v>0</v>
      </c>
      <c r="AS19" s="131">
        <f t="shared" si="15"/>
        <v>0</v>
      </c>
      <c r="AT19" s="131">
        <f t="shared" si="16"/>
        <v>0</v>
      </c>
      <c r="AU19" s="131">
        <f t="shared" si="17"/>
        <v>0</v>
      </c>
      <c r="AV19" s="131">
        <f t="shared" si="18"/>
        <v>0</v>
      </c>
      <c r="AW19" s="131">
        <f t="shared" si="19"/>
        <v>0</v>
      </c>
      <c r="AX19" s="131">
        <f t="shared" si="20"/>
        <v>0</v>
      </c>
      <c r="AY19" s="131">
        <f t="shared" si="21"/>
        <v>0</v>
      </c>
      <c r="AZ19" s="131">
        <f t="shared" si="22"/>
        <v>0</v>
      </c>
      <c r="BA19" s="131">
        <f t="shared" si="23"/>
        <v>0</v>
      </c>
      <c r="BB19" s="131">
        <f t="shared" si="24"/>
        <v>0</v>
      </c>
      <c r="BC19" s="5"/>
    </row>
    <row r="20" spans="2:55" x14ac:dyDescent="0.25">
      <c r="B20" s="4">
        <v>3923</v>
      </c>
      <c r="F20" s="5"/>
      <c r="I20" s="4"/>
      <c r="J20" t="s">
        <v>665</v>
      </c>
      <c r="K20" s="131">
        <f t="shared" si="25"/>
        <v>0</v>
      </c>
      <c r="L20" s="131">
        <f t="shared" si="0"/>
        <v>0</v>
      </c>
      <c r="M20" s="130">
        <f>+K20-L20</f>
        <v>0</v>
      </c>
      <c r="N20" s="130"/>
      <c r="O20" s="131">
        <f t="shared" si="2"/>
        <v>0</v>
      </c>
      <c r="P20" s="131">
        <f t="shared" si="3"/>
        <v>0</v>
      </c>
      <c r="Q20" s="130">
        <f>+O20-P20</f>
        <v>0</v>
      </c>
      <c r="R20" s="130"/>
      <c r="S20" s="131">
        <f t="shared" si="5"/>
        <v>0</v>
      </c>
      <c r="T20" s="131">
        <f t="shared" si="6"/>
        <v>0</v>
      </c>
      <c r="U20" s="130">
        <f>+S20-T20</f>
        <v>0</v>
      </c>
      <c r="V20" s="5"/>
      <c r="X20" s="4"/>
      <c r="Y20" s="144">
        <v>0</v>
      </c>
      <c r="Z20" s="131"/>
      <c r="AA20" s="131">
        <f t="shared" si="8"/>
        <v>0</v>
      </c>
      <c r="AB20" s="131">
        <f t="shared" si="9"/>
        <v>0</v>
      </c>
      <c r="AC20" s="131"/>
      <c r="AD20" s="131"/>
      <c r="AE20" s="131">
        <f t="shared" si="26"/>
        <v>0</v>
      </c>
      <c r="AF20" s="131"/>
      <c r="AG20" s="131">
        <f t="shared" si="10"/>
        <v>0</v>
      </c>
      <c r="AH20" s="131">
        <f t="shared" si="27"/>
        <v>0</v>
      </c>
      <c r="AI20" s="131"/>
      <c r="AJ20" s="131">
        <f t="shared" si="11"/>
        <v>0</v>
      </c>
      <c r="AK20" s="131">
        <f t="shared" si="12"/>
        <v>0</v>
      </c>
      <c r="AL20" s="5"/>
      <c r="AN20" s="455">
        <v>-1</v>
      </c>
      <c r="AO20" s="21">
        <v>-1</v>
      </c>
      <c r="AP20" s="144"/>
      <c r="AQ20" s="131">
        <f t="shared" si="13"/>
        <v>0</v>
      </c>
      <c r="AR20" s="131">
        <f t="shared" si="14"/>
        <v>0</v>
      </c>
      <c r="AS20" s="131">
        <f t="shared" si="15"/>
        <v>0</v>
      </c>
      <c r="AT20" s="131">
        <f t="shared" si="16"/>
        <v>0</v>
      </c>
      <c r="AU20" s="131">
        <f t="shared" si="17"/>
        <v>0</v>
      </c>
      <c r="AV20" s="131">
        <f t="shared" si="18"/>
        <v>0</v>
      </c>
      <c r="AW20" s="131">
        <f t="shared" si="19"/>
        <v>0</v>
      </c>
      <c r="AX20" s="131">
        <f t="shared" si="20"/>
        <v>0</v>
      </c>
      <c r="AY20" s="131">
        <f t="shared" si="21"/>
        <v>0</v>
      </c>
      <c r="AZ20" s="131">
        <f t="shared" si="22"/>
        <v>0</v>
      </c>
      <c r="BA20" s="131">
        <f t="shared" si="23"/>
        <v>0</v>
      </c>
      <c r="BB20" s="131">
        <f t="shared" si="24"/>
        <v>0</v>
      </c>
      <c r="BC20" s="5"/>
    </row>
    <row r="21" spans="2:55" x14ac:dyDescent="0.25">
      <c r="B21" s="4">
        <v>16210019805</v>
      </c>
      <c r="F21" s="5"/>
      <c r="I21" s="4"/>
      <c r="J21" t="s">
        <v>232</v>
      </c>
      <c r="K21" s="131">
        <f t="shared" si="25"/>
        <v>110473.78</v>
      </c>
      <c r="L21" s="131">
        <f t="shared" si="0"/>
        <v>0</v>
      </c>
      <c r="M21" s="130">
        <f t="shared" si="1"/>
        <v>110473.78</v>
      </c>
      <c r="N21" s="130"/>
      <c r="O21" s="131">
        <f t="shared" si="2"/>
        <v>110473.78</v>
      </c>
      <c r="P21" s="131">
        <f t="shared" si="3"/>
        <v>0</v>
      </c>
      <c r="Q21" s="130">
        <f t="shared" si="4"/>
        <v>110473.78</v>
      </c>
      <c r="R21" s="130"/>
      <c r="S21" s="131">
        <f t="shared" si="5"/>
        <v>110473.78</v>
      </c>
      <c r="T21" s="131">
        <f t="shared" si="6"/>
        <v>0</v>
      </c>
      <c r="U21" s="130">
        <f t="shared" si="7"/>
        <v>110473.78</v>
      </c>
      <c r="V21" s="5"/>
      <c r="X21" s="4"/>
      <c r="Y21" s="144">
        <v>15181.51</v>
      </c>
      <c r="Z21" s="131"/>
      <c r="AA21" s="131">
        <f t="shared" si="8"/>
        <v>0</v>
      </c>
      <c r="AB21" s="131">
        <f t="shared" si="9"/>
        <v>0</v>
      </c>
      <c r="AC21" s="131"/>
      <c r="AD21" s="131"/>
      <c r="AE21" s="131">
        <f t="shared" si="26"/>
        <v>0</v>
      </c>
      <c r="AF21" s="131"/>
      <c r="AG21" s="131">
        <f t="shared" si="10"/>
        <v>0</v>
      </c>
      <c r="AH21" s="131">
        <f t="shared" si="27"/>
        <v>0</v>
      </c>
      <c r="AI21" s="131"/>
      <c r="AJ21" s="131">
        <f t="shared" si="11"/>
        <v>0</v>
      </c>
      <c r="AK21" s="131">
        <f>IF(AK$7&gt;month_of_report,0,-SUMIF(Cards_Selection,$B21,TB_Balance_12)-SUMIF(Cards_Selection,$C21,TB_Balance_12)-SUMIF(Cards_Selection,$D21,TB_Balance_12)-SUMIF(Cards_Selection,$E21,TB_Balance_12)-SUMIF(Cards_Selection,$F21,TB_Balance_12)+SUMIF(Cards_Selection,$B21,TB_Balance_09)+SUMIF(Cards_Selection,$C21,TB_Balance_09)+SUMIF(Cards_Selection,$D21,TB_Balance_09)+SUMIF(Cards_Selection,$E21,TB_Balance_09)+SUMIF(Cards_Selection,$F21,TB_Balance_09))</f>
        <v>110473.78</v>
      </c>
      <c r="AL21" s="5"/>
      <c r="AN21" s="455">
        <v>1</v>
      </c>
      <c r="AO21" s="21">
        <v>1</v>
      </c>
      <c r="AP21" s="144"/>
      <c r="AQ21" s="131">
        <f t="shared" si="13"/>
        <v>0</v>
      </c>
      <c r="AR21" s="131">
        <f t="shared" si="14"/>
        <v>0</v>
      </c>
      <c r="AS21" s="131">
        <f t="shared" si="15"/>
        <v>0</v>
      </c>
      <c r="AT21" s="131">
        <f t="shared" si="16"/>
        <v>0</v>
      </c>
      <c r="AU21" s="131">
        <f t="shared" si="17"/>
        <v>0</v>
      </c>
      <c r="AV21" s="131">
        <f t="shared" si="18"/>
        <v>0</v>
      </c>
      <c r="AW21" s="131">
        <f t="shared" si="19"/>
        <v>0</v>
      </c>
      <c r="AX21" s="131">
        <f t="shared" si="20"/>
        <v>0</v>
      </c>
      <c r="AY21" s="131">
        <f t="shared" si="21"/>
        <v>0</v>
      </c>
      <c r="AZ21" s="131">
        <f t="shared" si="22"/>
        <v>0</v>
      </c>
      <c r="BA21" s="131">
        <f t="shared" si="23"/>
        <v>0</v>
      </c>
      <c r="BB21" s="131">
        <f t="shared" si="24"/>
        <v>0</v>
      </c>
      <c r="BC21" s="5"/>
    </row>
    <row r="22" spans="2:55" ht="15.75" thickBot="1" x14ac:dyDescent="0.3">
      <c r="B22" s="4">
        <v>3916</v>
      </c>
      <c r="C22">
        <v>3917</v>
      </c>
      <c r="E22">
        <v>3925</v>
      </c>
      <c r="F22" s="5"/>
      <c r="I22" s="4"/>
      <c r="J22" t="s">
        <v>233</v>
      </c>
      <c r="K22" s="131">
        <f t="shared" si="25"/>
        <v>0</v>
      </c>
      <c r="L22" s="131">
        <f t="shared" si="0"/>
        <v>0</v>
      </c>
      <c r="M22" s="130">
        <f>+K22-L22</f>
        <v>0</v>
      </c>
      <c r="N22" s="130"/>
      <c r="O22" s="131">
        <f t="shared" si="2"/>
        <v>0</v>
      </c>
      <c r="P22" s="131">
        <f t="shared" si="3"/>
        <v>0</v>
      </c>
      <c r="Q22" s="130">
        <f>+O22-P22</f>
        <v>0</v>
      </c>
      <c r="R22" s="130"/>
      <c r="S22" s="131">
        <f t="shared" si="5"/>
        <v>0</v>
      </c>
      <c r="T22" s="131">
        <f t="shared" si="6"/>
        <v>0</v>
      </c>
      <c r="U22" s="130">
        <f>+S22-T22</f>
        <v>0</v>
      </c>
      <c r="V22" s="5"/>
      <c r="X22" s="4"/>
      <c r="Y22" s="144">
        <v>1000</v>
      </c>
      <c r="Z22" s="131"/>
      <c r="AA22" s="131">
        <f t="shared" si="8"/>
        <v>0</v>
      </c>
      <c r="AB22" s="131">
        <f t="shared" si="9"/>
        <v>0</v>
      </c>
      <c r="AC22" s="131"/>
      <c r="AD22" s="131"/>
      <c r="AE22" s="131">
        <f t="shared" si="26"/>
        <v>0</v>
      </c>
      <c r="AF22" s="131"/>
      <c r="AG22" s="131">
        <f t="shared" si="10"/>
        <v>0</v>
      </c>
      <c r="AH22" s="131">
        <f t="shared" si="27"/>
        <v>0</v>
      </c>
      <c r="AI22" s="131"/>
      <c r="AJ22" s="131">
        <f t="shared" si="11"/>
        <v>0</v>
      </c>
      <c r="AK22" s="131">
        <f>IF(AK$7&gt;month_of_report,0,-SUMIF(Cards_Selection,$B22,TB_Balance_12)-SUMIF(Cards_Selection,$C22,TB_Balance_12)-SUMIF(Cards_Selection,$D22,TB_Balance_12)-SUMIF(Cards_Selection,$E22,TB_Balance_12)-SUMIF(Cards_Selection,$F22,TB_Balance_12)+SUMIF(Cards_Selection,$B22,TB_Balance_09)+SUMIF(Cards_Selection,$C22,TB_Balance_09)+SUMIF(Cards_Selection,$D22,TB_Balance_09)+SUMIF(Cards_Selection,$E22,TB_Balance_09)+SUMIF(Cards_Selection,$F22,TB_Balance_09))</f>
        <v>0</v>
      </c>
      <c r="AL22" s="5"/>
      <c r="AN22" s="455">
        <v>1</v>
      </c>
      <c r="AO22" s="21">
        <v>1</v>
      </c>
      <c r="AP22" s="144"/>
      <c r="AQ22" s="131">
        <f t="shared" si="13"/>
        <v>0</v>
      </c>
      <c r="AR22" s="131">
        <f t="shared" si="14"/>
        <v>0</v>
      </c>
      <c r="AS22" s="131">
        <f t="shared" si="15"/>
        <v>0</v>
      </c>
      <c r="AT22" s="131">
        <f t="shared" si="16"/>
        <v>0</v>
      </c>
      <c r="AU22" s="131">
        <f t="shared" si="17"/>
        <v>0</v>
      </c>
      <c r="AV22" s="131">
        <f t="shared" si="18"/>
        <v>0</v>
      </c>
      <c r="AW22" s="131">
        <f t="shared" si="19"/>
        <v>0</v>
      </c>
      <c r="AX22" s="131">
        <f t="shared" si="20"/>
        <v>0</v>
      </c>
      <c r="AY22" s="131">
        <f t="shared" si="21"/>
        <v>0</v>
      </c>
      <c r="AZ22" s="131">
        <f>(-SUMIF(Cards_selection_BBS,$B22,balance_bbs_10)-SUMIF(Cards_selection_BBS,$C22,balance_bbs_10)-SUMIF(Cards_selection_BBS,$D22,balance_bbs_10)-SUMIF(Cards_selection_BBS,$E22,balance_bbs_10)-SUMIF(Cards_selection_BBS,$F22,balance_bbs_10)+SUMIF(Cards_selection_BBS,$B22,balance_bbs_09)+SUMIF(Cards_selection_BBS,$C22,balance_bbs_09)+SUMIF(Cards_selection_BBS,$D22,balance_bbs_09)+SUMIF(Cards_selection_BBS,$E22,balance_bbs_09)+SUMIF(Cards_selection_BBS,$F22,balance_bbs_09))*$AN22+(-SUMIF(Cards_selection_BPL,$B22,Balance_bpl_10)-SUMIF(Cards_selection_BPL,$C22,Balance_bpl_10)-SUMIF(Cards_selection_BPL,$D22,Balance_bpl_10)-SUMIF(Cards_selection_BPL,$E22,Balance_bpl_10)-SUMIF(Cards_selection_BPL,$F22,Balance_bpl_10))*$AO22</f>
        <v>0</v>
      </c>
      <c r="BA22" s="131">
        <f t="shared" si="23"/>
        <v>0</v>
      </c>
      <c r="BB22" s="131">
        <f t="shared" si="24"/>
        <v>0</v>
      </c>
      <c r="BC22" s="5"/>
    </row>
    <row r="23" spans="2:55" x14ac:dyDescent="0.25">
      <c r="B23" s="4"/>
      <c r="F23" s="5"/>
      <c r="I23" s="125" t="s">
        <v>234</v>
      </c>
      <c r="K23" s="128">
        <f t="shared" ref="K23:L23" si="28">SUM(K14:K22)</f>
        <v>371921.73</v>
      </c>
      <c r="L23" s="128">
        <f t="shared" si="28"/>
        <v>-14348.427716358397</v>
      </c>
      <c r="M23" s="128">
        <f>SUM(M14:M22)</f>
        <v>386270.15771635843</v>
      </c>
      <c r="N23" s="130"/>
      <c r="O23" s="128">
        <f t="shared" ref="O23:P23" si="29">SUM(O14:O22)</f>
        <v>371921.73</v>
      </c>
      <c r="P23" s="128">
        <f t="shared" si="29"/>
        <v>1530.5629806310099</v>
      </c>
      <c r="Q23" s="128">
        <f>SUM(Q14:Q22)</f>
        <v>370391.16701936896</v>
      </c>
      <c r="R23" s="130"/>
      <c r="S23" s="128">
        <f t="shared" ref="S23:T23" si="30">SUM(S14:S22)</f>
        <v>371921.73</v>
      </c>
      <c r="T23" s="128">
        <f t="shared" si="30"/>
        <v>168129.52444426494</v>
      </c>
      <c r="U23" s="128">
        <f>SUM(U14:U22)</f>
        <v>203792.20555573507</v>
      </c>
      <c r="V23" s="5"/>
      <c r="X23" s="4"/>
      <c r="Y23" s="128">
        <f>SUM(Y14:Y22)</f>
        <v>82012.239999999991</v>
      </c>
      <c r="Z23" s="128">
        <f>SUM(Z14:Z22)</f>
        <v>0</v>
      </c>
      <c r="AA23" s="128">
        <f t="shared" ref="AA23:AK23" si="31">SUM(AA14:AA22)</f>
        <v>0</v>
      </c>
      <c r="AB23" s="128">
        <f t="shared" si="31"/>
        <v>0</v>
      </c>
      <c r="AC23" s="128">
        <f t="shared" si="31"/>
        <v>0</v>
      </c>
      <c r="AD23" s="128">
        <f t="shared" si="31"/>
        <v>0</v>
      </c>
      <c r="AE23" s="128">
        <f t="shared" si="31"/>
        <v>0</v>
      </c>
      <c r="AF23" s="128">
        <f t="shared" si="31"/>
        <v>0</v>
      </c>
      <c r="AG23" s="128">
        <f t="shared" si="31"/>
        <v>0</v>
      </c>
      <c r="AH23" s="128">
        <f t="shared" si="31"/>
        <v>0</v>
      </c>
      <c r="AI23" s="128">
        <f t="shared" si="31"/>
        <v>0</v>
      </c>
      <c r="AJ23" s="128">
        <f t="shared" si="31"/>
        <v>0</v>
      </c>
      <c r="AK23" s="128">
        <f t="shared" si="31"/>
        <v>371921.73</v>
      </c>
      <c r="AL23" s="5"/>
      <c r="AN23" s="4"/>
      <c r="AP23" s="128">
        <f t="shared" ref="AP23" si="32">SUM(AP14:AP22)</f>
        <v>0</v>
      </c>
      <c r="AQ23" s="128">
        <f t="shared" ref="AQ23" si="33">SUM(AQ14:AQ22)</f>
        <v>1579.5866753538398</v>
      </c>
      <c r="AR23" s="128">
        <f t="shared" ref="AR23" si="34">SUM(AR14:AR22)</f>
        <v>9094.9401973181557</v>
      </c>
      <c r="AS23" s="128">
        <f t="shared" ref="AS23" si="35">SUM(AS14:AS22)</f>
        <v>34719.757473948033</v>
      </c>
      <c r="AT23" s="128">
        <f t="shared" ref="AT23" si="36">SUM(AT14:AT22)</f>
        <v>747.55859025542122</v>
      </c>
      <c r="AU23" s="128">
        <f t="shared" ref="AU23" si="37">SUM(AU14:AU22)</f>
        <v>23403.814016518209</v>
      </c>
      <c r="AV23" s="128">
        <f t="shared" ref="AV23" si="38">SUM(AV14:AV22)</f>
        <v>48738.709837351096</v>
      </c>
      <c r="AW23" s="128">
        <f t="shared" ref="AW23" si="39">SUM(AW14:AW22)</f>
        <v>3305.0496821288089</v>
      </c>
      <c r="AX23" s="128">
        <f t="shared" ref="AX23" si="40">SUM(AX14:AX22)</f>
        <v>3666.8372086180643</v>
      </c>
      <c r="AY23" s="128">
        <f t="shared" ref="AY23" si="41">SUM(AY14:AY22)</f>
        <v>41342.707782142279</v>
      </c>
      <c r="AZ23" s="128">
        <f t="shared" ref="AZ23" si="42">SUM(AZ14:AZ22)</f>
        <v>13145.169609656561</v>
      </c>
      <c r="BA23" s="128">
        <f t="shared" ref="BA23" si="43">SUM(BA14:BA22)</f>
        <v>2733.8210873328462</v>
      </c>
      <c r="BB23" s="128">
        <f t="shared" ref="BB23" si="44">SUM(BB14:BB22)</f>
        <v>-14348.427716358397</v>
      </c>
      <c r="BC23" s="5"/>
    </row>
    <row r="24" spans="2:55" x14ac:dyDescent="0.25">
      <c r="B24" s="4"/>
      <c r="F24" s="5"/>
      <c r="I24" s="4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5"/>
      <c r="X24" s="4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5"/>
      <c r="AN24" s="4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5"/>
    </row>
    <row r="25" spans="2:55" x14ac:dyDescent="0.25">
      <c r="B25" s="4"/>
      <c r="F25" s="5"/>
      <c r="I25" s="4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5"/>
      <c r="X25" s="4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5"/>
      <c r="AN25" s="4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5"/>
    </row>
    <row r="26" spans="2:55" ht="15.75" thickBot="1" x14ac:dyDescent="0.3">
      <c r="B26" s="4"/>
      <c r="F26" s="5"/>
      <c r="I26" s="4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5"/>
      <c r="X26" s="4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5"/>
      <c r="AN26" s="4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5"/>
    </row>
    <row r="27" spans="2:55" x14ac:dyDescent="0.25">
      <c r="B27" s="4"/>
      <c r="F27" s="5"/>
      <c r="I27" s="125" t="s">
        <v>235</v>
      </c>
      <c r="K27" s="129">
        <f>SUM(K23,K11)</f>
        <v>-1560685.788750858</v>
      </c>
      <c r="L27" s="129">
        <f>SUM(L23,L11)</f>
        <v>-238402.5273999027</v>
      </c>
      <c r="M27" s="139">
        <f>M23+M11</f>
        <v>-1322283.2613509553</v>
      </c>
      <c r="N27" s="130"/>
      <c r="O27" s="129">
        <f t="shared" ref="O27:P27" si="45">SUM(O23,O11)</f>
        <v>-1560685.788750858</v>
      </c>
      <c r="P27" s="129">
        <f t="shared" si="45"/>
        <v>-704340.59682949551</v>
      </c>
      <c r="Q27" s="139">
        <f>Q23+Q11</f>
        <v>-856345.19192136254</v>
      </c>
      <c r="R27" s="130"/>
      <c r="S27" s="129">
        <f t="shared" ref="S27:T27" si="46">SUM(S23,S11)</f>
        <v>-1560685.788750858</v>
      </c>
      <c r="T27" s="129">
        <f t="shared" si="46"/>
        <v>-1896076.063310212</v>
      </c>
      <c r="U27" s="139">
        <f>U23+U11</f>
        <v>335390.27455935406</v>
      </c>
      <c r="V27" s="5"/>
      <c r="X27" s="4"/>
      <c r="Y27" s="129">
        <f t="shared" ref="Y27:AK27" si="47">SUM(Y23,Y11)</f>
        <v>-129280.91999999998</v>
      </c>
      <c r="Z27" s="129">
        <f t="shared" si="47"/>
        <v>0</v>
      </c>
      <c r="AA27" s="129">
        <f t="shared" si="47"/>
        <v>0</v>
      </c>
      <c r="AB27" s="129">
        <f t="shared" si="47"/>
        <v>0</v>
      </c>
      <c r="AC27" s="129">
        <f t="shared" si="47"/>
        <v>0</v>
      </c>
      <c r="AD27" s="129">
        <f t="shared" si="47"/>
        <v>0</v>
      </c>
      <c r="AE27" s="129">
        <f t="shared" si="47"/>
        <v>0</v>
      </c>
      <c r="AF27" s="129">
        <f t="shared" si="47"/>
        <v>0</v>
      </c>
      <c r="AG27" s="129">
        <f t="shared" si="47"/>
        <v>0</v>
      </c>
      <c r="AH27" s="129">
        <f t="shared" si="47"/>
        <v>0</v>
      </c>
      <c r="AI27" s="129">
        <f t="shared" si="47"/>
        <v>0</v>
      </c>
      <c r="AJ27" s="129">
        <f t="shared" si="47"/>
        <v>0</v>
      </c>
      <c r="AK27" s="129">
        <f t="shared" si="47"/>
        <v>-1560685.788750858</v>
      </c>
      <c r="AL27" s="5"/>
      <c r="AN27" s="4"/>
      <c r="AP27" s="129">
        <f t="shared" ref="AP27:BB27" si="48">SUM(AP23,AP11)</f>
        <v>-81073.841363821964</v>
      </c>
      <c r="AQ27" s="129">
        <f t="shared" si="48"/>
        <v>-79447.965590877269</v>
      </c>
      <c r="AR27" s="129">
        <f t="shared" si="48"/>
        <v>-79597.014594725246</v>
      </c>
      <c r="AS27" s="129">
        <f t="shared" si="48"/>
        <v>-87176.071639976028</v>
      </c>
      <c r="AT27" s="129">
        <f t="shared" si="48"/>
        <v>-120470.86546037751</v>
      </c>
      <c r="AU27" s="129">
        <f t="shared" si="48"/>
        <v>-119669.9264898109</v>
      </c>
      <c r="AV27" s="129">
        <f t="shared" si="48"/>
        <v>-141311.99585885141</v>
      </c>
      <c r="AW27" s="129">
        <f t="shared" si="48"/>
        <v>-187157.65601407373</v>
      </c>
      <c r="AX27" s="129">
        <f t="shared" si="48"/>
        <v>-187810.74348758446</v>
      </c>
      <c r="AY27" s="129">
        <f t="shared" si="48"/>
        <v>-189093.22734444001</v>
      </c>
      <c r="AZ27" s="129">
        <f t="shared" si="48"/>
        <v>-227763.36045363458</v>
      </c>
      <c r="BA27" s="129">
        <f t="shared" si="48"/>
        <v>-238174.70897595829</v>
      </c>
      <c r="BB27" s="129">
        <f t="shared" si="48"/>
        <v>-238402.5273999027</v>
      </c>
      <c r="BC27" s="5"/>
    </row>
    <row r="28" spans="2:55" x14ac:dyDescent="0.25">
      <c r="B28" s="4"/>
      <c r="F28" s="5"/>
      <c r="I28" s="4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5"/>
      <c r="X28" s="4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5"/>
      <c r="AN28" s="4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5"/>
    </row>
    <row r="29" spans="2:55" x14ac:dyDescent="0.25">
      <c r="B29" s="4"/>
      <c r="F29" s="5"/>
      <c r="I29" s="126" t="s">
        <v>236</v>
      </c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5"/>
      <c r="X29" s="4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5"/>
      <c r="AN29" s="4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5"/>
    </row>
    <row r="30" spans="2:55" x14ac:dyDescent="0.25">
      <c r="B30" s="4"/>
      <c r="F30" s="5"/>
      <c r="I30" s="125" t="s">
        <v>237</v>
      </c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5"/>
      <c r="X30" s="4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5"/>
      <c r="AN30" s="4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5"/>
    </row>
    <row r="31" spans="2:55" x14ac:dyDescent="0.25">
      <c r="B31" s="4">
        <v>3907</v>
      </c>
      <c r="F31" s="5"/>
      <c r="I31" s="4"/>
      <c r="J31" t="s">
        <v>210</v>
      </c>
      <c r="K31" s="131">
        <f t="shared" ref="K31:K36" si="49">INDEX($Z31:$AK31,,MATCH($K$7,$Z$7:$AK$7,0))</f>
        <v>-80421.06</v>
      </c>
      <c r="L31" s="131">
        <f t="shared" ref="L31:L36" si="50">INDEX($AQ31:$BB31,,MATCH($K$7,$AQ$7:$BB$7,0))</f>
        <v>0</v>
      </c>
      <c r="M31" s="130">
        <f t="shared" ref="M31:M36" si="51">+K31-L31</f>
        <v>-80421.06</v>
      </c>
      <c r="N31" s="130"/>
      <c r="O31" s="131">
        <f>IF(LEFT($O$7,2)="Q1",SUMIFS($Z31:$AB31,$Z$7:$AB$7,"&lt;="&amp;month_of_report),IF(LEFT($O$7,2)="Q2",SUMIFS($AD31:$AE31,$AD$7:$AE$7,"&lt;="&amp;month_of_report),IF(LEFT($O$7,2)="Q3",SUMIFS($AF31:$AH31,$AF$7:$AH$7,"&lt;="&amp;month_of_report),IF(LEFT($O$7,2)="Q4",SUMIFS($AI31:$AK31,$AI$7:$AK$7,"&lt;="&amp;month_of_report),0))))</f>
        <v>-80421.06</v>
      </c>
      <c r="P31" s="131">
        <f t="shared" ref="P31:P36" si="52">IF(LEFT($O$7,2)="Q1",SUMIFS($AQ31:$AS31,$AQ$7:$AS$7,"&lt;="&amp;month_of_report),IF(LEFT($O$7,2)="Q2",SUMIFS($AT31:$AV31,$AT$7:$AV$7,"&lt;="&amp;month_of_report),IF(LEFT($O$7,2)="Q3",SUMIFS($AW31:$AY31,$AW$7:$AY$7,"&lt;="&amp;month_of_report),IF(LEFT($O$7,2)="Q4",SUMIFS($AZ31:$BB31,$AZ$7:$BB$7,"&lt;="&amp;month_of_report),0))))</f>
        <v>-4810.1265822784771</v>
      </c>
      <c r="Q31" s="130">
        <f t="shared" ref="Q31:Q36" si="53">+O31-P31</f>
        <v>-75610.933417721521</v>
      </c>
      <c r="R31" s="130"/>
      <c r="S31" s="131">
        <f t="shared" ref="S31:S36" si="54">SUMIFS($Z31:$AK31,$Z$7:$AK$7,"&lt;="&amp;month_of_report)</f>
        <v>-80421.06</v>
      </c>
      <c r="T31" s="131">
        <f t="shared" ref="T31:T36" si="55">SUMIFS($AQ31:$BB31,$AQ$7:$BB$7,"&lt;="&amp;month_of_report)</f>
        <v>-57721.518987341762</v>
      </c>
      <c r="U31" s="130">
        <f t="shared" ref="U31:U36" si="56">+S31-T31</f>
        <v>-22699.541012658236</v>
      </c>
      <c r="V31" s="5"/>
      <c r="X31" s="4"/>
      <c r="Y31" s="144">
        <v>-38266.959999999999</v>
      </c>
      <c r="Z31" s="131"/>
      <c r="AA31" s="131">
        <f t="shared" ref="AA31:AA36" si="57">IF(AA$7&gt;month_of_report,0,-SUMIF(Cards_Selection,$B31,TB_Balance_02)-SUMIF(Cards_Selection,$C31,TB_Balance_02)-SUMIF(Cards_Selection,$D31,TB_Balance_02)-SUMIF(Cards_Selection,$E31,TB_Balance_02)-SUMIF(Cards_Selection,$F31,TB_Balance_02)+SUMIF(Cards_Selection,$B31,TB_Balance_01)+SUMIF(Cards_Selection,$C31,TB_Balance_01)+SUMIF(Cards_Selection,$D31,TB_Balance_01)+SUMIF(Cards_Selection,$E31,TB_Balance_01)+SUMIF(Cards_Selection,$F31,TB_Balance_01))</f>
        <v>0</v>
      </c>
      <c r="AB31" s="131">
        <f t="shared" ref="AB31:AB36" si="58">IF(AB$7&gt;month_of_report,0,-SUMIF(Cards_Selection,$B31,TB_Balance_03)-SUMIF(Cards_Selection,$C31,TB_Balance_03)-SUMIF(Cards_Selection,$D31,TB_Balance_03)-SUMIF(Cards_Selection,$E31,TB_Balance_03)-SUMIF(Cards_Selection,$F31,TB_Balance_03)+SUMIF(Cards_Selection,$B31,generic_month)+SUMIF(Cards_Selection,$C31,generic_month)+SUMIF(Cards_Selection,$D31,generic_month)+SUMIF(Cards_Selection,$E31,generic_month)+SUMIF(Cards_Selection,$F31,generic_month))</f>
        <v>0</v>
      </c>
      <c r="AC31" s="131"/>
      <c r="AD31" s="131"/>
      <c r="AE31" s="131">
        <f t="shared" ref="AE31:AE36" si="59">IF(AE$7&gt;month_of_report,0,-SUMIF(Cards_Selection,$B31,TB_Balance_06)-SUMIF(Cards_Selection,$C31,TB_Balance_06)-SUMIF(Cards_Selection,$D31,TB_Balance_06)-SUMIF(Cards_Selection,$E31,TB_Balance_06)-SUMIF(Cards_Selection,$F31,TB_Balance_06)+SUMIF(Cards_Selection,$B31,TB_Balance_03)+SUMIF(Cards_Selection,$C31,TB_Balance_03)+SUMIF(Cards_Selection,$D31,TB_Balance_03)+SUMIF(Cards_Selection,$E31,TB_Balance_03)+SUMIF(Cards_Selection,$F31,TB_Balance_03))</f>
        <v>0</v>
      </c>
      <c r="AF31" s="131"/>
      <c r="AG31" s="131">
        <f t="shared" ref="AG31:AG36" si="60">IF(AG$7&gt;month_of_report,0,-SUMIF(Cards_Selection,$B31,TB_Balance_08)-SUMIF(Cards_Selection,$C31,TB_Balance_08)-SUMIF(Cards_Selection,$D31,TB_Balance_08)-SUMIF(Cards_Selection,$E31,TB_Balance_08)-SUMIF(Cards_Selection,$F31,TB_Balance_08)+SUMIF(Cards_Selection,$B31,TB_Balance_07)+SUMIF(Cards_Selection,$C31,TB_Balance_07)+SUMIF(Cards_Selection,$D31,TB_Balance_07)+SUMIF(Cards_Selection,$E31,TB_Balance_07)+SUMIF(Cards_Selection,$F31,TB_Balance_07))</f>
        <v>0</v>
      </c>
      <c r="AH31" s="131">
        <f t="shared" ref="AH31:AH36" si="61">IF(AH$7&gt;month_of_report,0,-SUMIF(Cards_Selection,$B31,TB_Balance_09)-SUMIF(Cards_Selection,$C31,TB_Balance_09)-SUMIF(Cards_Selection,$D31,TB_Balance_09)-SUMIF(Cards_Selection,$E31,TB_Balance_09)-SUMIF(Cards_Selection,$F31,TB_Balance_09)+SUMIF(Cards_Selection,$B31,TB_Balance_06)+SUMIF(Cards_Selection,$C31,TB_Balance_06)+SUMIF(Cards_Selection,$D31,TB_Balance_06)+SUMIF(Cards_Selection,$E31,TB_Balance_06)+SUMIF(Cards_Selection,$F31,TB_Balance_06))</f>
        <v>0</v>
      </c>
      <c r="AI31" s="131"/>
      <c r="AJ31" s="131">
        <f t="shared" ref="AJ31:AJ36" si="62">IF(AJ$7&gt;month_of_report,0,-SUMIF(Cards_Selection,$B31,TB_Balance_11)-SUMIF(Cards_Selection,$C31,TB_Balance_11)-SUMIF(Cards_Selection,$D31,TB_Balance_11)-SUMIF(Cards_Selection,$E31,TB_Balance_11)-SUMIF(Cards_Selection,$F31,TB_Balance_11)+SUMIF(Cards_Selection,$B31,TB_Balance_10)+SUMIF(Cards_Selection,$C31,TB_Balance_10)+SUMIF(Cards_Selection,$D31,TB_Balance_10)+SUMIF(Cards_Selection,$E31,TB_Balance_10)+SUMIF(Cards_Selection,$F31,TB_Balance_10))</f>
        <v>0</v>
      </c>
      <c r="AK31" s="131">
        <f t="shared" ref="AK31:AK36" si="63">IF(AK$7&gt;month_of_report,0,-SUMIF(Cards_Selection,$B31,TB_Balance_12)-SUMIF(Cards_Selection,$C31,TB_Balance_12)-SUMIF(Cards_Selection,$D31,TB_Balance_12)-SUMIF(Cards_Selection,$E31,TB_Balance_12)-SUMIF(Cards_Selection,$F31,TB_Balance_12)+SUMIF(Cards_Selection,$B31,TB_Balance_09)+SUMIF(Cards_Selection,$C31,TB_Balance_09)+SUMIF(Cards_Selection,$D31,TB_Balance_09)+SUMIF(Cards_Selection,$E31,TB_Balance_09)+SUMIF(Cards_Selection,$F31,TB_Balance_09))</f>
        <v>-80421.06</v>
      </c>
      <c r="AL31" s="5"/>
      <c r="AN31" s="455">
        <v>1</v>
      </c>
      <c r="AO31" s="21">
        <v>1</v>
      </c>
      <c r="AP31" s="144"/>
      <c r="AQ31" s="131">
        <f t="shared" ref="AQ31:AQ36" si="64">(-SUMIF(Cards_selection_BBS,$B31,balance_bbs_01)-SUMIF(Cards_selection_BBS,$C31,balance_bbs_01)-SUMIF(Cards_selection_BBS,$D31,balance_bbs_01)-SUMIF(Cards_selection_BBS,$E31,balance_bbs_01)-SUMIF(Cards_selection_BBS,$F31,balance_bbs_01)+SUMIF(Cards_selection_BBS,$B31,Generic_month_BBS)+SUMIF(Cards_selection_BBS,$C31,Generic_month_BBS)+SUMIF(Cards_selection_BBS,$D31,Generic_month_BBS)+SUMIF(Cards_selection_BBS,$E31,Generic_month_BBS)+SUMIF(Cards_selection_BBS,$F31,Generic_month_BBS))*$AN31+(-SUMIF(Cards_selection_BPL,$B31,Balance_bpl_01)-SUMIF(Cards_selection_BPL,$C31,Balance_bpl_01)-SUMIF(Cards_selection_BPL,$D31,Balance_bpl_01)-SUMIF(Cards_selection_BPL,$E31,Balance_bpl_01)-SUMIF(Cards_selection_BPL,$F31,Balance_bpl_01))*$AO31</f>
        <v>-4810.1265822784808</v>
      </c>
      <c r="AR31" s="131">
        <f t="shared" ref="AR31:AR36" si="65">(-SUMIF(Cards_selection_BBS,$B31,balance_bbs_02)-SUMIF(Cards_selection_BBS,$C31,balance_bbs_02)-SUMIF(Cards_selection_BBS,$D31,balance_bbs_02)-SUMIF(Cards_selection_BBS,$E31,balance_bbs_02)-SUMIF(Cards_selection_BBS,$F31,balance_bbs_02)+SUMIF(Cards_selection_BBS,$B31,balance_bbs_01)+SUMIF(Cards_selection_BBS,$C31,balance_bbs_01)+SUMIF(Cards_selection_BBS,$D31,balance_bbs_01)+SUMIF(Cards_selection_BBS,$E31,balance_bbs_01)+SUMIF(Cards_selection_BBS,$F31,balance_bbs_01))*$AN31+(-SUMIF(Cards_selection_BPL,$B31,Balance_bpl_02)-SUMIF(Cards_selection_BPL,$C31,Balance_bpl_02)-SUMIF(Cards_selection_BPL,$D31,Balance_bpl_02)-SUMIF(Cards_selection_BPL,$E31,Balance_bpl_02)-SUMIF(Cards_selection_BPL,$F31,Balance_bpl_02))*$AO31</f>
        <v>-4810.1265822784808</v>
      </c>
      <c r="AS31" s="131">
        <f t="shared" ref="AS31:AS36" si="66">(-SUMIF(Cards_selection_BBS,$B31,balance_bbs_03)-SUMIF(Cards_selection_BBS,$C31,balance_bbs_03)-SUMIF(Cards_selection_BBS,$D31,balance_bbs_03)-SUMIF(Cards_selection_BBS,$E31,balance_bbs_03)-SUMIF(Cards_selection_BBS,$F31,balance_bbs_03)+SUMIF(Cards_selection_BBS,$B31,balance_bbs_02)+SUMIF(Cards_selection_BBS,$C31,balance_bbs_02)+SUMIF(Cards_selection_BBS,$D31,balance_bbs_02)+SUMIF(Cards_selection_BBS,$E31,balance_bbs_02)+SUMIF(Cards_selection_BBS,$F31,balance_bbs_02))*$AN31+(-SUMIF(Cards_selection_BPL,$B31,Balance_bpl_03)-SUMIF(Cards_selection_BPL,$C31,Balance_bpl_03)-SUMIF(Cards_selection_BPL,$D31,Balance_bpl_03)-SUMIF(Cards_selection_BPL,$E31,Balance_bpl_03)-SUMIF(Cards_selection_BPL,$F31,Balance_bpl_03))*$AO31</f>
        <v>0</v>
      </c>
      <c r="AT31" s="131">
        <f t="shared" ref="AT31:AT36" si="67">(-SUMIF(Cards_selection_BBS,$B31,balance_bbs_04)-SUMIF(Cards_selection_BBS,$C31,balance_bbs_04)-SUMIF(Cards_selection_BBS,$D31,balance_bbs_04)-SUMIF(Cards_selection_BBS,$E31,balance_bbs_04)-SUMIF(Cards_selection_BBS,$F31,balance_bbs_04)+SUMIF(Cards_selection_BBS,$B31,balance_bbs_03)+SUMIF(Cards_selection_BBS,$C31,balance_bbs_03)+SUMIF(Cards_selection_BBS,$D31,balance_bbs_03)+SUMIF(Cards_selection_BBS,$E31,balance_bbs_03)+SUMIF(Cards_selection_BBS,$F31,balance_bbs_03))*$AN31+(-SUMIF(Cards_selection_BPL,$B31,Balance_bpl_04)-SUMIF(Cards_selection_BPL,$C31,Balance_bpl_04)-SUMIF(Cards_selection_BPL,$D31,Balance_bpl_04)-SUMIF(Cards_selection_BPL,$E31,Balance_bpl_04)-SUMIF(Cards_selection_BPL,$F31,Balance_bpl_04))*$AO31</f>
        <v>-4810.1265822784771</v>
      </c>
      <c r="AU31" s="131">
        <f t="shared" ref="AU31:AU36" si="68">(-SUMIF(Cards_selection_BBS,$B31,balance_bbs_05)-SUMIF(Cards_selection_BBS,$C31,balance_bbs_05)-SUMIF(Cards_selection_BBS,$D31,balance_bbs_05)-SUMIF(Cards_selection_BBS,$E31,balance_bbs_05)-SUMIF(Cards_selection_BBS,$F31,balance_bbs_05)+SUMIF(Cards_selection_BBS,$B31,balance_bbs_04)+SUMIF(Cards_selection_BBS,$C31,balance_bbs_04)+SUMIF(Cards_selection_BBS,$D31,balance_bbs_04)+SUMIF(Cards_selection_BBS,$E31,balance_bbs_04)+SUMIF(Cards_selection_BBS,$F31,balance_bbs_04))*$AN31+(-SUMIF(Cards_selection_BPL,$B31,Balance_bpl_05)-SUMIF(Cards_selection_BPL,$C31,Balance_bpl_05)-SUMIF(Cards_selection_BPL,$D31,Balance_bpl_05)-SUMIF(Cards_selection_BPL,$E31,Balance_bpl_05)-SUMIF(Cards_selection_BPL,$F31,Balance_bpl_05))*$AO31</f>
        <v>-9620.2531645569616</v>
      </c>
      <c r="AV31" s="131">
        <f t="shared" ref="AV31:AV36" si="69">(-SUMIF(Cards_selection_BBS,$B31,balance_bbs_06)-SUMIF(Cards_selection_BBS,$C31,balance_bbs_06)-SUMIF(Cards_selection_BBS,$D31,balance_bbs_06)-SUMIF(Cards_selection_BBS,$E31,balance_bbs_06)-SUMIF(Cards_selection_BBS,$F31,balance_bbs_06)+SUMIF(Cards_selection_BBS,$B31,balance_bbs_05)+SUMIF(Cards_selection_BBS,$C31,balance_bbs_05)+SUMIF(Cards_selection_BBS,$D31,balance_bbs_05)+SUMIF(Cards_selection_BBS,$E31,balance_bbs_05)+SUMIF(Cards_selection_BBS,$F31,balance_bbs_05))*$AN31+(-SUMIF(Cards_selection_BPL,$B31,Balance_bpl_06)-SUMIF(Cards_selection_BPL,$C31,Balance_bpl_06)-SUMIF(Cards_selection_BPL,$D31,Balance_bpl_06)-SUMIF(Cards_selection_BPL,$E31,Balance_bpl_06)-SUMIF(Cards_selection_BPL,$F31,Balance_bpl_06))*$AO31</f>
        <v>-19240.506329113923</v>
      </c>
      <c r="AW31" s="131">
        <f t="shared" ref="AW31:AW36" si="70">(-SUMIF(Cards_selection_BBS,$B31,balance_bbs_07)-SUMIF(Cards_selection_BBS,$C31,balance_bbs_07)-SUMIF(Cards_selection_BBS,$D31,balance_bbs_07)-SUMIF(Cards_selection_BBS,$E31,balance_bbs_07)-SUMIF(Cards_selection_BBS,$F31,balance_bbs_07)+SUMIF(Cards_selection_BBS,$B31,balance_bbs_06)+SUMIF(Cards_selection_BBS,$C31,balance_bbs_06)+SUMIF(Cards_selection_BBS,$D31,balance_bbs_06)+SUMIF(Cards_selection_BBS,$E31,balance_bbs_06)+SUMIF(Cards_selection_BBS,$F31,balance_bbs_06))*$AN31+(-SUMIF(Cards_selection_BPL,$B31,Balance_bpl_07)-SUMIF(Cards_selection_BPL,$C31,Balance_bpl_07)-SUMIF(Cards_selection_BPL,$D31,Balance_bpl_07)-SUMIF(Cards_selection_BPL,$E31,Balance_bpl_07)-SUMIF(Cards_selection_BPL,$F31,Balance_bpl_07))*$AO31</f>
        <v>0</v>
      </c>
      <c r="AX31" s="131">
        <f t="shared" ref="AX31:AX36" si="71">(-SUMIF(Cards_selection_BBS,$B31,balance_bbs_08)-SUMIF(Cards_selection_BBS,$C31,balance_bbs_08)-SUMIF(Cards_selection_BBS,$D31,balance_bbs_08)-SUMIF(Cards_selection_BBS,$E31,balance_bbs_08)-SUMIF(Cards_selection_BBS,$F31,balance_bbs_08)+SUMIF(Cards_selection_BBS,$B31,balance_bbs_07)+SUMIF(Cards_selection_BBS,$C31,balance_bbs_07)+SUMIF(Cards_selection_BBS,$D31,balance_bbs_07)+SUMIF(Cards_selection_BBS,$E31,balance_bbs_07)+SUMIF(Cards_selection_BBS,$F31,balance_bbs_07))*$AN31+(-SUMIF(Cards_selection_BPL,$B31,Balance_bpl_08)-SUMIF(Cards_selection_BPL,$C31,Balance_bpl_08)-SUMIF(Cards_selection_BPL,$D31,Balance_bpl_08)-SUMIF(Cards_selection_BPL,$E31,Balance_bpl_08)-SUMIF(Cards_selection_BPL,$F31,Balance_bpl_08))*$AO31</f>
        <v>0</v>
      </c>
      <c r="AY31" s="131">
        <f t="shared" ref="AY31:AY36" si="72">(-SUMIF(Cards_selection_BBS,$B31,balance_bbs_09)-SUMIF(Cards_selection_BBS,$C31,balance_bbs_09)-SUMIF(Cards_selection_BBS,$D31,balance_bbs_09)-SUMIF(Cards_selection_BBS,$E31,balance_bbs_09)-SUMIF(Cards_selection_BBS,$F31,balance_bbs_09)+SUMIF(Cards_selection_BBS,$B31,balance_bbs_08)+SUMIF(Cards_selection_BBS,$C31,balance_bbs_08)+SUMIF(Cards_selection_BBS,$D31,balance_bbs_08)+SUMIF(Cards_selection_BBS,$E31,balance_bbs_08)+SUMIF(Cards_selection_BBS,$F31,balance_bbs_08))*$AN31+(-SUMIF(Cards_selection_BPL,$B31,Balance_bpl_09)-SUMIF(Cards_selection_BPL,$C31,Balance_bpl_09)-SUMIF(Cards_selection_BPL,$D31,Balance_bpl_09)-SUMIF(Cards_selection_BPL,$E31,Balance_bpl_09)-SUMIF(Cards_selection_BPL,$F31,Balance_bpl_09))*$AO31</f>
        <v>-9620.2531645569616</v>
      </c>
      <c r="AZ31" s="131">
        <f t="shared" ref="AZ31:AZ36" si="73">(-SUMIF(Cards_selection_BBS,$B31,balance_bbs_10)-SUMIF(Cards_selection_BBS,$C31,balance_bbs_10)-SUMIF(Cards_selection_BBS,$D31,balance_bbs_10)-SUMIF(Cards_selection_BBS,$E31,balance_bbs_10)-SUMIF(Cards_selection_BBS,$F31,balance_bbs_10)+SUMIF(Cards_selection_BBS,$B31,balance_bbs_09)+SUMIF(Cards_selection_BBS,$C31,balance_bbs_09)+SUMIF(Cards_selection_BBS,$D31,balance_bbs_09)+SUMIF(Cards_selection_BBS,$E31,balance_bbs_09)+SUMIF(Cards_selection_BBS,$F31,balance_bbs_09))*$AN31+(-SUMIF(Cards_selection_BPL,$B31,Balance_bpl_10)-SUMIF(Cards_selection_BPL,$C31,Balance_bpl_10)-SUMIF(Cards_selection_BPL,$D31,Balance_bpl_10)-SUMIF(Cards_selection_BPL,$E31,Balance_bpl_10)-SUMIF(Cards_selection_BPL,$F31,Balance_bpl_10))*$AO31</f>
        <v>-4810.1265822784771</v>
      </c>
      <c r="BA31" s="131">
        <f t="shared" ref="BA31:BA36" si="74">(-SUMIF(Cards_selection_BBS,$B31,balance_bbs_11)-SUMIF(Cards_selection_BBS,$C31,balance_bbs_11)-SUMIF(Cards_selection_BBS,$D31,balance_bbs_11)-SUMIF(Cards_selection_BBS,$E31,balance_bbs_11)-SUMIF(Cards_selection_BBS,$F31,balance_bbs_11)+SUMIF(Cards_selection_BBS,$B31,balance_bbs_10)+SUMIF(Cards_selection_BBS,$C31,balance_bbs_10)+SUMIF(Cards_selection_BBS,$D31,balance_bbs_10)+SUMIF(Cards_selection_BBS,$E31,balance_bbs_10)+SUMIF(Cards_selection_BBS,$F31,balance_bbs_10))*$AN31+(-SUMIF(Cards_selection_BPL,$B31,Balance_bpl_11)-SUMIF(Cards_selection_BPL,$C31,Balance_bpl_11)-SUMIF(Cards_selection_BPL,$D31,Balance_bpl_11)-SUMIF(Cards_selection_BPL,$E31,Balance_bpl_11)-SUMIF(Cards_selection_BPL,$F31,Balance_bpl_11))*$AO31</f>
        <v>0</v>
      </c>
      <c r="BB31" s="131">
        <f t="shared" ref="BB31:BB36" si="75">(-SUMIF(Cards_selection_BBS,$B31,balance_bbs_12)-SUMIF(Cards_selection_BBS,$C31,balance_bbs_12)-SUMIF(Cards_selection_BBS,$D31,balance_bbs_12)-SUMIF(Cards_selection_BBS,$E31,balance_bbs_12)-SUMIF(Cards_selection_BBS,$F31,balance_bbs_12)+SUMIF(Cards_selection_BBS,$B31,balance_bbs_11)+SUMIF(Cards_selection_BBS,$C31,balance_bbs_11)+SUMIF(Cards_selection_BBS,$D31,balance_bbs_11)+SUMIF(Cards_selection_BBS,$E31,balance_bbs_11)+SUMIF(Cards_selection_BBS,$F31,balance_bbs_11))*$AN31+(-SUMIF(Cards_selection_BPL,$B31,Balance_bpl_12)-SUMIF(Cards_selection_BPL,$C31,Balance_bpl_12)-SUMIF(Cards_selection_BPL,$D31,Balance_bpl_12)-SUMIF(Cards_selection_BPL,$E31,Balance_bpl_12)-SUMIF(Cards_selection_BPL,$F31,Balance_bpl_12))*$AO31</f>
        <v>0</v>
      </c>
      <c r="BC31" s="5"/>
    </row>
    <row r="32" spans="2:55" x14ac:dyDescent="0.25">
      <c r="B32" s="4">
        <v>3908</v>
      </c>
      <c r="F32" s="5"/>
      <c r="I32" s="4"/>
      <c r="J32" t="s">
        <v>209</v>
      </c>
      <c r="K32" s="131">
        <f t="shared" si="49"/>
        <v>-18799.009999999998</v>
      </c>
      <c r="L32" s="131">
        <f t="shared" si="50"/>
        <v>0</v>
      </c>
      <c r="M32" s="130">
        <f t="shared" si="51"/>
        <v>-18799.009999999998</v>
      </c>
      <c r="N32" s="130"/>
      <c r="O32" s="131">
        <f>IF(LEFT($O$7,2)="Q1",SUMIFS($Z32:$AB32,$Z$7:$AB$7,"&lt;="&amp;month_of_report),IF(LEFT($O$7,2)="Q2",SUMIFS($AD32:$AE32,$AD$7:$AE$7,"&lt;="&amp;month_of_report),IF(LEFT($O$7,2)="Q3",SUMIFS($AF32:$AH32,$AF$7:$AH$7,"&lt;="&amp;month_of_report),IF(LEFT($O$7,2)="Q4",SUMIFS($AI32:$AK32,$AI$7:$AK$7,"&lt;="&amp;month_of_report),0))))</f>
        <v>-18799.009999999998</v>
      </c>
      <c r="P32" s="131">
        <f t="shared" si="52"/>
        <v>-1400</v>
      </c>
      <c r="Q32" s="130">
        <f t="shared" si="53"/>
        <v>-17399.009999999998</v>
      </c>
      <c r="R32" s="130"/>
      <c r="S32" s="131">
        <f t="shared" si="54"/>
        <v>-18799.009999999998</v>
      </c>
      <c r="T32" s="131">
        <f t="shared" si="55"/>
        <v>-16800</v>
      </c>
      <c r="U32" s="130">
        <f t="shared" si="56"/>
        <v>-1999.0099999999984</v>
      </c>
      <c r="V32" s="5"/>
      <c r="X32" s="4"/>
      <c r="Y32" s="144">
        <v>-7720.89</v>
      </c>
      <c r="Z32" s="131"/>
      <c r="AA32" s="131">
        <f t="shared" si="57"/>
        <v>0</v>
      </c>
      <c r="AB32" s="131">
        <f t="shared" si="58"/>
        <v>0</v>
      </c>
      <c r="AC32" s="131"/>
      <c r="AD32" s="131"/>
      <c r="AE32" s="131">
        <f t="shared" si="59"/>
        <v>0</v>
      </c>
      <c r="AF32" s="131"/>
      <c r="AG32" s="131">
        <f t="shared" si="60"/>
        <v>0</v>
      </c>
      <c r="AH32" s="131">
        <f t="shared" si="61"/>
        <v>0</v>
      </c>
      <c r="AI32" s="131"/>
      <c r="AJ32" s="131">
        <f t="shared" si="62"/>
        <v>0</v>
      </c>
      <c r="AK32" s="131">
        <f t="shared" si="63"/>
        <v>-18799.009999999998</v>
      </c>
      <c r="AL32" s="5"/>
      <c r="AN32" s="455">
        <v>1</v>
      </c>
      <c r="AO32" s="21">
        <v>1</v>
      </c>
      <c r="AP32" s="144"/>
      <c r="AQ32" s="131">
        <f t="shared" si="64"/>
        <v>-1400</v>
      </c>
      <c r="AR32" s="131">
        <f t="shared" si="65"/>
        <v>-1400</v>
      </c>
      <c r="AS32" s="131">
        <f t="shared" si="66"/>
        <v>0</v>
      </c>
      <c r="AT32" s="131">
        <f t="shared" si="67"/>
        <v>-1400</v>
      </c>
      <c r="AU32" s="131">
        <f t="shared" si="68"/>
        <v>-2800</v>
      </c>
      <c r="AV32" s="131">
        <f t="shared" si="69"/>
        <v>-5600</v>
      </c>
      <c r="AW32" s="131">
        <f t="shared" si="70"/>
        <v>0</v>
      </c>
      <c r="AX32" s="131">
        <f t="shared" si="71"/>
        <v>0</v>
      </c>
      <c r="AY32" s="131">
        <f t="shared" si="72"/>
        <v>-2800</v>
      </c>
      <c r="AZ32" s="131">
        <f t="shared" si="73"/>
        <v>-1400</v>
      </c>
      <c r="BA32" s="131">
        <f t="shared" si="74"/>
        <v>0</v>
      </c>
      <c r="BB32" s="131">
        <f t="shared" si="75"/>
        <v>0</v>
      </c>
      <c r="BC32" s="5"/>
    </row>
    <row r="33" spans="2:55" x14ac:dyDescent="0.25">
      <c r="B33" s="4">
        <v>3909</v>
      </c>
      <c r="F33" s="5"/>
      <c r="I33" s="4"/>
      <c r="J33" t="s">
        <v>238</v>
      </c>
      <c r="K33" s="131">
        <f t="shared" si="49"/>
        <v>-7305.92</v>
      </c>
      <c r="L33" s="131">
        <f t="shared" si="50"/>
        <v>0</v>
      </c>
      <c r="M33" s="130">
        <f t="shared" si="51"/>
        <v>-7305.92</v>
      </c>
      <c r="N33" s="130"/>
      <c r="O33" s="131">
        <f>IF(LEFT($O$7,2)="Q1",SUMIFS($Z33:$AB33,$Z$7:$AB$7,"&lt;="&amp;month_of_report),IF(LEFT($O$7,2)="Q2",SUMIFS($AD33:$AE33,$AD$7:$AE$7,"&lt;="&amp;month_of_report),IF(LEFT($O$7,2)="Q3",SUMIFS($AF33:$AH33,$AF$7:$AH$7,"&lt;="&amp;month_of_report),IF(LEFT($O$7,2)="Q4",SUMIFS($AI33:$AK33,$AI$7:$AK$7,"&lt;="&amp;month_of_report),0))))</f>
        <v>-7305.92</v>
      </c>
      <c r="P33" s="131">
        <f t="shared" si="52"/>
        <v>0</v>
      </c>
      <c r="Q33" s="130">
        <f t="shared" si="53"/>
        <v>-7305.92</v>
      </c>
      <c r="R33" s="130"/>
      <c r="S33" s="131">
        <f t="shared" si="54"/>
        <v>-7305.92</v>
      </c>
      <c r="T33" s="131">
        <f t="shared" si="55"/>
        <v>0</v>
      </c>
      <c r="U33" s="130">
        <f t="shared" si="56"/>
        <v>-7305.92</v>
      </c>
      <c r="V33" s="5"/>
      <c r="X33" s="4"/>
      <c r="Y33" s="144"/>
      <c r="Z33" s="131"/>
      <c r="AA33" s="131">
        <f t="shared" si="57"/>
        <v>0</v>
      </c>
      <c r="AB33" s="131">
        <f t="shared" si="58"/>
        <v>0</v>
      </c>
      <c r="AC33" s="131"/>
      <c r="AD33" s="131"/>
      <c r="AE33" s="131">
        <f t="shared" si="59"/>
        <v>0</v>
      </c>
      <c r="AF33" s="131">
        <f t="shared" ref="AF33:AF36" si="76">IF(AF$7&gt;month_of_report,0,-SUMIF(Cards_Selection,$B33,TB_Balance_07)-SUMIF(Cards_Selection,$C33,TB_Balance_07)-SUMIF(Cards_Selection,$D33,TB_Balance_07)-SUMIF(Cards_Selection,$E33,TB_Balance_07)-SUMIF(Cards_Selection,$F33,TB_Balance_07)+SUMIF(Cards_Selection,$B33,TB_Balance_06)+SUMIF(Cards_Selection,$C33,TB_Balance_06)+SUMIF(Cards_Selection,$D33,TB_Balance_06)+SUMIF(Cards_Selection,$E33,TB_Balance_06)+SUMIF(Cards_Selection,$F33,TB_Balance_06))</f>
        <v>0</v>
      </c>
      <c r="AG33" s="131">
        <f t="shared" si="60"/>
        <v>0</v>
      </c>
      <c r="AH33" s="131">
        <f t="shared" si="61"/>
        <v>0</v>
      </c>
      <c r="AI33" s="131">
        <f t="shared" ref="AI33:AI36" si="77">IF(AI$7&gt;month_of_report,0,-SUMIF(Cards_Selection,$B33,TB_Balance_10)-SUMIF(Cards_Selection,$C33,TB_Balance_10)-SUMIF(Cards_Selection,$D33,TB_Balance_10)-SUMIF(Cards_Selection,$E33,TB_Balance_10)-SUMIF(Cards_Selection,$F33,TB_Balance_10)+SUMIF(Cards_Selection,$B33,TB_Balance_09)+SUMIF(Cards_Selection,$C33,TB_Balance_09)+SUMIF(Cards_Selection,$D33,TB_Balance_09)+SUMIF(Cards_Selection,$E33,TB_Balance_09)+SUMIF(Cards_Selection,$F33,TB_Balance_09))</f>
        <v>0</v>
      </c>
      <c r="AJ33" s="131">
        <f t="shared" si="62"/>
        <v>0</v>
      </c>
      <c r="AK33" s="131">
        <f t="shared" si="63"/>
        <v>-7305.92</v>
      </c>
      <c r="AL33" s="5"/>
      <c r="AN33" s="455">
        <v>1</v>
      </c>
      <c r="AO33" s="21">
        <v>1</v>
      </c>
      <c r="AP33" s="144"/>
      <c r="AQ33" s="131">
        <f t="shared" si="64"/>
        <v>0</v>
      </c>
      <c r="AR33" s="131">
        <f t="shared" si="65"/>
        <v>0</v>
      </c>
      <c r="AS33" s="131">
        <f t="shared" si="66"/>
        <v>0</v>
      </c>
      <c r="AT33" s="131">
        <f t="shared" si="67"/>
        <v>0</v>
      </c>
      <c r="AU33" s="131">
        <f t="shared" si="68"/>
        <v>0</v>
      </c>
      <c r="AV33" s="131">
        <f t="shared" si="69"/>
        <v>0</v>
      </c>
      <c r="AW33" s="131">
        <f t="shared" si="70"/>
        <v>0</v>
      </c>
      <c r="AX33" s="131">
        <f t="shared" si="71"/>
        <v>0</v>
      </c>
      <c r="AY33" s="131">
        <f t="shared" si="72"/>
        <v>0</v>
      </c>
      <c r="AZ33" s="131">
        <f t="shared" si="73"/>
        <v>0</v>
      </c>
      <c r="BA33" s="131">
        <f t="shared" si="74"/>
        <v>0</v>
      </c>
      <c r="BB33" s="131">
        <f t="shared" si="75"/>
        <v>0</v>
      </c>
      <c r="BC33" s="5"/>
    </row>
    <row r="34" spans="2:55" x14ac:dyDescent="0.25">
      <c r="B34" s="4">
        <v>3910</v>
      </c>
      <c r="F34" s="5"/>
      <c r="I34" s="4"/>
      <c r="J34" t="s">
        <v>207</v>
      </c>
      <c r="K34" s="131">
        <f t="shared" si="49"/>
        <v>0</v>
      </c>
      <c r="L34" s="131">
        <f t="shared" si="50"/>
        <v>0</v>
      </c>
      <c r="M34" s="130">
        <f t="shared" si="51"/>
        <v>0</v>
      </c>
      <c r="N34" s="130"/>
      <c r="O34" s="131">
        <f>IF(LEFT($O$7,2)="Q1",SUMIFS($Z34:$AB34,$Z$7:$AB$7,"&lt;="&amp;month_of_report),IF(LEFT($O$7,2)="Q2",SUMIFS($AD34:$AE34,$AD$7:$AE$7,"&lt;="&amp;month_of_report),IF(LEFT($O$7,2)="Q3",SUMIFS($AF34:$AH34,$AF$7:$AH$7,"&lt;="&amp;month_of_report),IF(LEFT($O$7,2)="Q4",SUMIFS($AI34:$AK34,$AI$7:$AK$7,"&lt;="&amp;month_of_report),0))))</f>
        <v>0</v>
      </c>
      <c r="P34" s="131">
        <f t="shared" si="52"/>
        <v>0</v>
      </c>
      <c r="Q34" s="130">
        <f t="shared" si="53"/>
        <v>0</v>
      </c>
      <c r="R34" s="130"/>
      <c r="S34" s="131">
        <f t="shared" si="54"/>
        <v>0</v>
      </c>
      <c r="T34" s="131">
        <f t="shared" si="55"/>
        <v>0</v>
      </c>
      <c r="U34" s="130">
        <f t="shared" si="56"/>
        <v>0</v>
      </c>
      <c r="V34" s="5"/>
      <c r="X34" s="4"/>
      <c r="Y34" s="144"/>
      <c r="Z34" s="131"/>
      <c r="AA34" s="131">
        <f t="shared" si="57"/>
        <v>0</v>
      </c>
      <c r="AB34" s="131">
        <f t="shared" si="58"/>
        <v>0</v>
      </c>
      <c r="AC34" s="131"/>
      <c r="AD34" s="131"/>
      <c r="AE34" s="131">
        <f t="shared" si="59"/>
        <v>0</v>
      </c>
      <c r="AF34" s="131">
        <f t="shared" si="76"/>
        <v>0</v>
      </c>
      <c r="AG34" s="131">
        <f t="shared" si="60"/>
        <v>0</v>
      </c>
      <c r="AH34" s="131">
        <f t="shared" si="61"/>
        <v>0</v>
      </c>
      <c r="AI34" s="131">
        <f t="shared" si="77"/>
        <v>0</v>
      </c>
      <c r="AJ34" s="131">
        <f t="shared" si="62"/>
        <v>0</v>
      </c>
      <c r="AK34" s="131">
        <f t="shared" si="63"/>
        <v>0</v>
      </c>
      <c r="AL34" s="5"/>
      <c r="AN34" s="455">
        <v>1</v>
      </c>
      <c r="AO34" s="21">
        <v>1</v>
      </c>
      <c r="AP34" s="144"/>
      <c r="AQ34" s="131">
        <f t="shared" si="64"/>
        <v>0</v>
      </c>
      <c r="AR34" s="131">
        <f t="shared" si="65"/>
        <v>0</v>
      </c>
      <c r="AS34" s="131">
        <f t="shared" si="66"/>
        <v>0</v>
      </c>
      <c r="AT34" s="131">
        <f t="shared" si="67"/>
        <v>0</v>
      </c>
      <c r="AU34" s="131">
        <f t="shared" si="68"/>
        <v>0</v>
      </c>
      <c r="AV34" s="131">
        <f t="shared" si="69"/>
        <v>0</v>
      </c>
      <c r="AW34" s="131">
        <f t="shared" si="70"/>
        <v>0</v>
      </c>
      <c r="AX34" s="131">
        <f t="shared" si="71"/>
        <v>0</v>
      </c>
      <c r="AY34" s="131">
        <f t="shared" si="72"/>
        <v>0</v>
      </c>
      <c r="AZ34" s="131">
        <f t="shared" si="73"/>
        <v>0</v>
      </c>
      <c r="BA34" s="131">
        <f t="shared" si="74"/>
        <v>0</v>
      </c>
      <c r="BB34" s="131">
        <f t="shared" si="75"/>
        <v>0</v>
      </c>
      <c r="BC34" s="5"/>
    </row>
    <row r="35" spans="2:55" x14ac:dyDescent="0.25">
      <c r="B35" s="4"/>
      <c r="F35" s="5"/>
      <c r="I35" s="4"/>
      <c r="J35" t="s">
        <v>239</v>
      </c>
      <c r="K35" s="131">
        <f t="shared" si="49"/>
        <v>0</v>
      </c>
      <c r="L35" s="131">
        <f t="shared" si="50"/>
        <v>0</v>
      </c>
      <c r="M35" s="130">
        <f t="shared" si="51"/>
        <v>0</v>
      </c>
      <c r="N35" s="130"/>
      <c r="O35" s="131">
        <f>IF(LEFT($O$7,2)="Q1",SUMIFS($Z35:$AB35,$Z$7:$AB$7,"&lt;="&amp;month_of_report),IF(LEFT($O$7,2)="Q2",SUMIFS($AD35:$AE35,$AD$7:$AE$7,"&lt;="&amp;month_of_report),IF(LEFT($O$7,2)="Q3",SUMIFS($AF35:$AH35,$AF$7:$AH$7,"&lt;="&amp;month_of_report),IF(LEFT($O$7,2)="Q4",SUMIFS($AI35:$AK35,$AI$7:$AK$7,"&lt;="&amp;month_of_report),0))))</f>
        <v>0</v>
      </c>
      <c r="P35" s="131">
        <f t="shared" si="52"/>
        <v>0</v>
      </c>
      <c r="Q35" s="130">
        <f t="shared" si="53"/>
        <v>0</v>
      </c>
      <c r="R35" s="130"/>
      <c r="S35" s="131">
        <f t="shared" si="54"/>
        <v>0</v>
      </c>
      <c r="T35" s="131">
        <f t="shared" si="55"/>
        <v>0</v>
      </c>
      <c r="U35" s="130">
        <f t="shared" si="56"/>
        <v>0</v>
      </c>
      <c r="V35" s="5"/>
      <c r="X35" s="4"/>
      <c r="Y35" s="144"/>
      <c r="Z35" s="131"/>
      <c r="AA35" s="131">
        <f t="shared" si="57"/>
        <v>0</v>
      </c>
      <c r="AB35" s="131">
        <f t="shared" si="58"/>
        <v>0</v>
      </c>
      <c r="AC35" s="131"/>
      <c r="AD35" s="131"/>
      <c r="AE35" s="131">
        <f t="shared" si="59"/>
        <v>0</v>
      </c>
      <c r="AF35" s="131">
        <f t="shared" si="76"/>
        <v>0</v>
      </c>
      <c r="AG35" s="131">
        <f t="shared" si="60"/>
        <v>0</v>
      </c>
      <c r="AH35" s="131">
        <f t="shared" si="61"/>
        <v>0</v>
      </c>
      <c r="AI35" s="131">
        <f t="shared" si="77"/>
        <v>0</v>
      </c>
      <c r="AJ35" s="131">
        <f t="shared" si="62"/>
        <v>0</v>
      </c>
      <c r="AK35" s="131">
        <f t="shared" si="63"/>
        <v>0</v>
      </c>
      <c r="AL35" s="5"/>
      <c r="AN35" s="455">
        <v>1</v>
      </c>
      <c r="AO35" s="21">
        <v>1</v>
      </c>
      <c r="AP35" s="144"/>
      <c r="AQ35" s="131">
        <f t="shared" si="64"/>
        <v>0</v>
      </c>
      <c r="AR35" s="131">
        <f t="shared" si="65"/>
        <v>0</v>
      </c>
      <c r="AS35" s="131">
        <f t="shared" si="66"/>
        <v>0</v>
      </c>
      <c r="AT35" s="131">
        <f t="shared" si="67"/>
        <v>0</v>
      </c>
      <c r="AU35" s="131">
        <f t="shared" si="68"/>
        <v>0</v>
      </c>
      <c r="AV35" s="131">
        <f t="shared" si="69"/>
        <v>0</v>
      </c>
      <c r="AW35" s="131">
        <f t="shared" si="70"/>
        <v>0</v>
      </c>
      <c r="AX35" s="131">
        <f t="shared" si="71"/>
        <v>0</v>
      </c>
      <c r="AY35" s="131">
        <f t="shared" si="72"/>
        <v>0</v>
      </c>
      <c r="AZ35" s="131">
        <f t="shared" si="73"/>
        <v>0</v>
      </c>
      <c r="BA35" s="131">
        <f t="shared" si="74"/>
        <v>0</v>
      </c>
      <c r="BB35" s="131">
        <f t="shared" si="75"/>
        <v>0</v>
      </c>
      <c r="BC35" s="5"/>
    </row>
    <row r="36" spans="2:55" ht="15.75" thickBot="1" x14ac:dyDescent="0.3">
      <c r="B36" s="4"/>
      <c r="F36" s="5"/>
      <c r="I36" s="4"/>
      <c r="K36" s="131">
        <f t="shared" si="49"/>
        <v>0</v>
      </c>
      <c r="L36" s="131">
        <f t="shared" si="50"/>
        <v>0</v>
      </c>
      <c r="M36" s="130">
        <f t="shared" si="51"/>
        <v>0</v>
      </c>
      <c r="N36" s="130"/>
      <c r="O36" s="131">
        <f t="shared" ref="O36" si="78">IF(LEFT($O$7,2)="Q1",SUMIFS($Z36:$AB36,$Z$7:$AB$7,"&lt;="&amp;month_of_report),IF(LEFT($O$7,2)="Q2",SUMIFS($AC36:$AE36,$AC$7:$AE$7,"&lt;="&amp;month_of_report),IF(LEFT($O$7,2)="Q3",SUMIFS($AF36:$AH36,$AF$7:$AH$7,"&lt;="&amp;month_of_report),IF(LEFT($O$7,2)="Q4",SUMIFS($AI36:$AK36,$AI$7:$AK$7,"&lt;="&amp;month_of_report),0))))</f>
        <v>0</v>
      </c>
      <c r="P36" s="131">
        <f t="shared" si="52"/>
        <v>0</v>
      </c>
      <c r="Q36" s="130">
        <f t="shared" si="53"/>
        <v>0</v>
      </c>
      <c r="R36" s="130"/>
      <c r="S36" s="131">
        <f t="shared" si="54"/>
        <v>0</v>
      </c>
      <c r="T36" s="131">
        <f t="shared" si="55"/>
        <v>0</v>
      </c>
      <c r="U36" s="130">
        <f t="shared" si="56"/>
        <v>0</v>
      </c>
      <c r="V36" s="5"/>
      <c r="X36" s="4"/>
      <c r="Y36" s="144"/>
      <c r="Z36" s="131"/>
      <c r="AA36" s="131">
        <f t="shared" si="57"/>
        <v>0</v>
      </c>
      <c r="AB36" s="131">
        <f t="shared" si="58"/>
        <v>0</v>
      </c>
      <c r="AC36" s="131"/>
      <c r="AD36" s="131"/>
      <c r="AE36" s="131">
        <f t="shared" si="59"/>
        <v>0</v>
      </c>
      <c r="AF36" s="131">
        <f t="shared" si="76"/>
        <v>0</v>
      </c>
      <c r="AG36" s="131">
        <f t="shared" si="60"/>
        <v>0</v>
      </c>
      <c r="AH36" s="131">
        <f t="shared" si="61"/>
        <v>0</v>
      </c>
      <c r="AI36" s="131">
        <f t="shared" si="77"/>
        <v>0</v>
      </c>
      <c r="AJ36" s="131">
        <f t="shared" si="62"/>
        <v>0</v>
      </c>
      <c r="AK36" s="131">
        <f t="shared" si="63"/>
        <v>0</v>
      </c>
      <c r="AL36" s="5"/>
      <c r="AN36" s="455">
        <v>1</v>
      </c>
      <c r="AO36" s="21">
        <v>1</v>
      </c>
      <c r="AP36" s="144"/>
      <c r="AQ36" s="131">
        <f t="shared" si="64"/>
        <v>0</v>
      </c>
      <c r="AR36" s="131">
        <f t="shared" si="65"/>
        <v>0</v>
      </c>
      <c r="AS36" s="131">
        <f t="shared" si="66"/>
        <v>0</v>
      </c>
      <c r="AT36" s="131">
        <f t="shared" si="67"/>
        <v>0</v>
      </c>
      <c r="AU36" s="131">
        <f t="shared" si="68"/>
        <v>0</v>
      </c>
      <c r="AV36" s="131">
        <f t="shared" si="69"/>
        <v>0</v>
      </c>
      <c r="AW36" s="131">
        <f t="shared" si="70"/>
        <v>0</v>
      </c>
      <c r="AX36" s="131">
        <f t="shared" si="71"/>
        <v>0</v>
      </c>
      <c r="AY36" s="131">
        <f t="shared" si="72"/>
        <v>0</v>
      </c>
      <c r="AZ36" s="131">
        <f t="shared" si="73"/>
        <v>0</v>
      </c>
      <c r="BA36" s="131">
        <f t="shared" si="74"/>
        <v>0</v>
      </c>
      <c r="BB36" s="131">
        <f t="shared" si="75"/>
        <v>0</v>
      </c>
      <c r="BC36" s="5"/>
    </row>
    <row r="37" spans="2:55" x14ac:dyDescent="0.25">
      <c r="B37" s="4"/>
      <c r="F37" s="5"/>
      <c r="I37" s="4"/>
      <c r="J37" t="s">
        <v>240</v>
      </c>
      <c r="K37" s="128">
        <f>SUM(K31:K36)</f>
        <v>-106525.98999999999</v>
      </c>
      <c r="L37" s="128">
        <f>SUM(L31:L36)</f>
        <v>0</v>
      </c>
      <c r="M37" s="128">
        <f>SUM(M31:M36)</f>
        <v>-106525.98999999999</v>
      </c>
      <c r="N37" s="130"/>
      <c r="O37" s="128">
        <f t="shared" ref="O37:P37" si="79">SUM(O31:O36)</f>
        <v>-106525.98999999999</v>
      </c>
      <c r="P37" s="128">
        <f t="shared" si="79"/>
        <v>-6210.1265822784771</v>
      </c>
      <c r="Q37" s="128">
        <f>SUM(Q31:Q36)</f>
        <v>-100315.86341772151</v>
      </c>
      <c r="R37" s="130"/>
      <c r="S37" s="128">
        <f t="shared" ref="S37:T37" si="80">SUM(S31:S36)</f>
        <v>-106525.98999999999</v>
      </c>
      <c r="T37" s="128">
        <f t="shared" si="80"/>
        <v>-74521.518987341755</v>
      </c>
      <c r="U37" s="128">
        <f>SUM(U31:U36)</f>
        <v>-32004.471012658236</v>
      </c>
      <c r="V37" s="5"/>
      <c r="X37" s="4"/>
      <c r="Y37" s="128">
        <f t="shared" ref="Y37:AK37" si="81">SUM(Y31:Y36)</f>
        <v>-45987.85</v>
      </c>
      <c r="Z37" s="128">
        <f t="shared" si="81"/>
        <v>0</v>
      </c>
      <c r="AA37" s="128">
        <f t="shared" si="81"/>
        <v>0</v>
      </c>
      <c r="AB37" s="128">
        <f t="shared" si="81"/>
        <v>0</v>
      </c>
      <c r="AC37" s="128">
        <f t="shared" si="81"/>
        <v>0</v>
      </c>
      <c r="AD37" s="128">
        <f t="shared" si="81"/>
        <v>0</v>
      </c>
      <c r="AE37" s="128">
        <f t="shared" si="81"/>
        <v>0</v>
      </c>
      <c r="AF37" s="128">
        <f t="shared" si="81"/>
        <v>0</v>
      </c>
      <c r="AG37" s="128">
        <f t="shared" si="81"/>
        <v>0</v>
      </c>
      <c r="AH37" s="128">
        <f t="shared" si="81"/>
        <v>0</v>
      </c>
      <c r="AI37" s="128">
        <f t="shared" si="81"/>
        <v>0</v>
      </c>
      <c r="AJ37" s="128">
        <f t="shared" si="81"/>
        <v>0</v>
      </c>
      <c r="AK37" s="128">
        <f t="shared" si="81"/>
        <v>-106525.98999999999</v>
      </c>
      <c r="AL37" s="5"/>
      <c r="AN37" s="4"/>
      <c r="AP37" s="128">
        <f t="shared" ref="AP37:BB37" si="82">SUM(AP31:AP36)</f>
        <v>0</v>
      </c>
      <c r="AQ37" s="128">
        <f t="shared" si="82"/>
        <v>-6210.1265822784808</v>
      </c>
      <c r="AR37" s="128">
        <f t="shared" si="82"/>
        <v>-6210.1265822784808</v>
      </c>
      <c r="AS37" s="128">
        <f t="shared" si="82"/>
        <v>0</v>
      </c>
      <c r="AT37" s="128">
        <f t="shared" si="82"/>
        <v>-6210.1265822784771</v>
      </c>
      <c r="AU37" s="128">
        <f t="shared" si="82"/>
        <v>-12420.253164556962</v>
      </c>
      <c r="AV37" s="128">
        <f t="shared" si="82"/>
        <v>-24840.506329113923</v>
      </c>
      <c r="AW37" s="128">
        <f t="shared" si="82"/>
        <v>0</v>
      </c>
      <c r="AX37" s="128">
        <f t="shared" si="82"/>
        <v>0</v>
      </c>
      <c r="AY37" s="128">
        <f t="shared" si="82"/>
        <v>-12420.253164556962</v>
      </c>
      <c r="AZ37" s="128">
        <f t="shared" si="82"/>
        <v>-6210.1265822784771</v>
      </c>
      <c r="BA37" s="128">
        <f t="shared" si="82"/>
        <v>0</v>
      </c>
      <c r="BB37" s="128">
        <f t="shared" si="82"/>
        <v>0</v>
      </c>
      <c r="BC37" s="5"/>
    </row>
    <row r="38" spans="2:55" x14ac:dyDescent="0.25">
      <c r="B38" s="4"/>
      <c r="F38" s="5"/>
      <c r="I38" s="125" t="s">
        <v>205</v>
      </c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5"/>
      <c r="X38" s="4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5"/>
      <c r="AN38" s="4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5"/>
    </row>
    <row r="39" spans="2:55" x14ac:dyDescent="0.25">
      <c r="B39" s="4"/>
      <c r="F39" s="5"/>
      <c r="I39" s="4"/>
      <c r="J39" t="s">
        <v>241</v>
      </c>
      <c r="K39" s="131">
        <f>INDEX($Z39:$AK39,,MATCH($K$7,$Z$7:$AK$7,0))</f>
        <v>0</v>
      </c>
      <c r="L39" s="131">
        <f>INDEX($AQ39:$BB39,,MATCH($K$7,$AQ$7:$BB$7,0))</f>
        <v>0</v>
      </c>
      <c r="M39" s="130">
        <f t="shared" ref="M39:M40" si="83">+K39-L39</f>
        <v>0</v>
      </c>
      <c r="N39" s="130"/>
      <c r="O39" s="131">
        <f>IF(LEFT($O$7,2)="Q1",SUMIFS($Z39:$AB39,$Z$7:$AB$7,"&lt;="&amp;month_of_report),IF(LEFT($O$7,2)="Q2",SUMIFS($AC39:$AE39,$AC$7:$AE$7,"&lt;="&amp;month_of_report),IF(LEFT($O$7,2)="Q3",SUMIFS($AF39:$AH39,$AF$7:$AH$7,"&lt;="&amp;month_of_report),IF(LEFT($O$7,2)="Q4",SUMIFS($AI39:$AK39,$AI$7:$AK$7,"&lt;="&amp;month_of_report),0))))</f>
        <v>0</v>
      </c>
      <c r="P39" s="131">
        <f>IF(LEFT($O$7,2)="Q1",SUMIFS($AQ39:$AS39,$AQ$7:$AS$7,"&lt;="&amp;month_of_report),IF(LEFT($O$7,2)="Q2",SUMIFS($AT39:$AV39,$AT$7:$AV$7,"&lt;="&amp;month_of_report),IF(LEFT($O$7,2)="Q3",SUMIFS($AW39:$AY39,$AW$7:$AY$7,"&lt;="&amp;month_of_report),IF(LEFT($O$7,2)="Q4",SUMIFS($AZ39:$BB39,$AZ$7:$BB$7,"&lt;="&amp;month_of_report),0))))</f>
        <v>0</v>
      </c>
      <c r="Q39" s="130">
        <f t="shared" ref="Q39:Q40" si="84">+O39-P39</f>
        <v>0</v>
      </c>
      <c r="R39" s="130"/>
      <c r="S39" s="131">
        <f>SUMIFS($Z39:$AK39,$Z$7:$AK$7,"&lt;="&amp;month_of_report)</f>
        <v>0</v>
      </c>
      <c r="T39" s="131">
        <f>SUMIFS($AQ39:$BB39,$AQ$7:$BB$7,"&lt;="&amp;month_of_report)</f>
        <v>0</v>
      </c>
      <c r="U39" s="130">
        <f t="shared" ref="U39:U40" si="85">+S39-T39</f>
        <v>0</v>
      </c>
      <c r="V39" s="5"/>
      <c r="X39" s="4"/>
      <c r="Y39" s="144"/>
      <c r="Z39" s="131">
        <f>IF(Z$7&gt;month_of_report,0,-SUMIF(Cards_Selection,$B39,TB_Balance_01)-SUMIF(Cards_Selection,$C39,TB_Balance_01)-SUMIF(Cards_Selection,$D39,TB_Balance_01)-SUMIF(Cards_Selection,$E39,TB_Balance_01)-SUMIF(Cards_Selection,$F39,TB_Balance_01)+SUMIF(Cards_Selection,$B39,generic_month)+SUMIF(Cards_Selection,$C39,generic_month)+SUMIF(Cards_Selection,$D39,generic_month)+SUMIF(Cards_Selection,$E39,generic_month)+SUMIF(Cards_Selection,$F39,generic_month))</f>
        <v>0</v>
      </c>
      <c r="AA39" s="131">
        <f>IF(AA$7&gt;month_of_report,0,-SUMIF(Cards_Selection,$B39,TB_Balance_02)-SUMIF(Cards_Selection,$C39,TB_Balance_02)-SUMIF(Cards_Selection,$D39,TB_Balance_02)-SUMIF(Cards_Selection,$E39,TB_Balance_02)-SUMIF(Cards_Selection,$F39,TB_Balance_02)+SUMIF(Cards_Selection,$B39,TB_Balance_01)+SUMIF(Cards_Selection,$C39,TB_Balance_01)+SUMIF(Cards_Selection,$D39,TB_Balance_01)+SUMIF(Cards_Selection,$E39,TB_Balance_01)+SUMIF(Cards_Selection,$F39,TB_Balance_01))</f>
        <v>0</v>
      </c>
      <c r="AB39" s="131">
        <f>IF(AB$7&gt;month_of_report,0,-SUMIF(Cards_Selection,$B39,TB_Balance_03)-SUMIF(Cards_Selection,$C39,TB_Balance_03)-SUMIF(Cards_Selection,$D39,TB_Balance_03)-SUMIF(Cards_Selection,$E39,TB_Balance_03)-SUMIF(Cards_Selection,$F39,TB_Balance_03)+SUMIF(Cards_Selection,$B39,TB_Balance_02)+SUMIF(Cards_Selection,$C39,TB_Balance_02)+SUMIF(Cards_Selection,$D39,TB_Balance_02)+SUMIF(Cards_Selection,$E39,TB_Balance_02)+SUMIF(Cards_Selection,$F39,TB_Balance_02))</f>
        <v>0</v>
      </c>
      <c r="AC39" s="131">
        <f>IF(AC$7&gt;month_of_report,0,-SUMIF(Cards_Selection,$B39,TB_Balance_04)-SUMIF(Cards_Selection,$C39,TB_Balance_04)-SUMIF(Cards_Selection,$D39,TB_Balance_04)-SUMIF(Cards_Selection,$E39,TB_Balance_04)-SUMIF(Cards_Selection,$F39,TB_Balance_04)+SUMIF(Cards_Selection,$B39,TB_Balance_03)+SUMIF(Cards_Selection,$C39,TB_Balance_03)+SUMIF(Cards_Selection,$D39,TB_Balance_03)+SUMIF(Cards_Selection,$E39,TB_Balance_03)+SUMIF(Cards_Selection,$F39,TB_Balance_03))</f>
        <v>0</v>
      </c>
      <c r="AD39" s="131">
        <f>IF(AD$7&gt;month_of_report,0,-SUMIF(Cards_Selection,$B39,TB_Balance_05)-SUMIF(Cards_Selection,$C39,TB_Balance_05)-SUMIF(Cards_Selection,$D39,TB_Balance_05)-SUMIF(Cards_Selection,$E39,TB_Balance_05)-SUMIF(Cards_Selection,$F39,TB_Balance_05)+SUMIF(Cards_Selection,$B39,TB_Balance_04)+SUMIF(Cards_Selection,$C39,TB_Balance_04)+SUMIF(Cards_Selection,$D39,TB_Balance_04)+SUMIF(Cards_Selection,$E39,TB_Balance_04)+SUMIF(Cards_Selection,$F39,TB_Balance_04))</f>
        <v>0</v>
      </c>
      <c r="AE39" s="131">
        <f>IF(AE$7&gt;month_of_report,0,-SUMIF(Cards_Selection,$B39,TB_Balance_06)-SUMIF(Cards_Selection,$C39,TB_Balance_06)-SUMIF(Cards_Selection,$D39,TB_Balance_06)-SUMIF(Cards_Selection,$E39,TB_Balance_06)-SUMIF(Cards_Selection,$F39,TB_Balance_06)+SUMIF(Cards_Selection,$B39,TB_Balance_03)+SUMIF(Cards_Selection,$C39,TB_Balance_03)+SUMIF(Cards_Selection,$D39,TB_Balance_03)+SUMIF(Cards_Selection,$E39,TB_Balance_03)+SUMIF(Cards_Selection,$F39,TB_Balance_03))</f>
        <v>0</v>
      </c>
      <c r="AF39" s="131">
        <f>IF(AF$7&gt;month_of_report,0,-SUMIF(Cards_Selection,$B39,TB_Balance_07)-SUMIF(Cards_Selection,$C39,TB_Balance_07)-SUMIF(Cards_Selection,$D39,TB_Balance_07)-SUMIF(Cards_Selection,$E39,TB_Balance_07)-SUMIF(Cards_Selection,$F39,TB_Balance_07)+SUMIF(Cards_Selection,$B39,TB_Balance_06)+SUMIF(Cards_Selection,$C39,TB_Balance_06)+SUMIF(Cards_Selection,$D39,TB_Balance_06)+SUMIF(Cards_Selection,$E39,TB_Balance_06)+SUMIF(Cards_Selection,$F39,TB_Balance_06))</f>
        <v>0</v>
      </c>
      <c r="AG39" s="131">
        <f>IF(AG$7&gt;month_of_report,0,-SUMIF(Cards_Selection,$B39,TB_Balance_08)-SUMIF(Cards_Selection,$C39,TB_Balance_08)-SUMIF(Cards_Selection,$D39,TB_Balance_08)-SUMIF(Cards_Selection,$E39,TB_Balance_08)-SUMIF(Cards_Selection,$F39,TB_Balance_08)+SUMIF(Cards_Selection,$B39,TB_Balance_07)+SUMIF(Cards_Selection,$C39,TB_Balance_07)+SUMIF(Cards_Selection,$D39,TB_Balance_07)+SUMIF(Cards_Selection,$E39,TB_Balance_07)+SUMIF(Cards_Selection,$F39,TB_Balance_07))</f>
        <v>0</v>
      </c>
      <c r="AH39" s="131">
        <f>IF(AH$7&gt;month_of_report,0,-SUMIF(Cards_Selection,$B39,TB_Balance_09)-SUMIF(Cards_Selection,$C39,TB_Balance_09)-SUMIF(Cards_Selection,$D39,TB_Balance_09)-SUMIF(Cards_Selection,$E39,TB_Balance_09)-SUMIF(Cards_Selection,$F39,TB_Balance_09)+SUMIF(Cards_Selection,$B39,TB_Balance_06)+SUMIF(Cards_Selection,$C39,TB_Balance_06)+SUMIF(Cards_Selection,$D39,TB_Balance_06)+SUMIF(Cards_Selection,$E39,TB_Balance_06)+SUMIF(Cards_Selection,$F39,TB_Balance_06))</f>
        <v>0</v>
      </c>
      <c r="AI39" s="131">
        <f>IF(AI$7&gt;month_of_report,0,-SUMIF(Cards_Selection,$B39,TB_Balance_10)-SUMIF(Cards_Selection,$C39,TB_Balance_10)-SUMIF(Cards_Selection,$D39,TB_Balance_10)-SUMIF(Cards_Selection,$E39,TB_Balance_10)-SUMIF(Cards_Selection,$F39,TB_Balance_10)+SUMIF(Cards_Selection,$B39,TB_Balance_09)+SUMIF(Cards_Selection,$C39,TB_Balance_09)+SUMIF(Cards_Selection,$D39,TB_Balance_09)+SUMIF(Cards_Selection,$E39,TB_Balance_09)+SUMIF(Cards_Selection,$F39,TB_Balance_09))</f>
        <v>0</v>
      </c>
      <c r="AJ39" s="131">
        <f>IF(AJ$7&gt;month_of_report,0,-SUMIF(Cards_Selection,$B39,TB_Balance_11)-SUMIF(Cards_Selection,$C39,TB_Balance_11)-SUMIF(Cards_Selection,$D39,TB_Balance_11)-SUMIF(Cards_Selection,$E39,TB_Balance_11)-SUMIF(Cards_Selection,$F39,TB_Balance_11)+SUMIF(Cards_Selection,$B39,TB_Balance_10)+SUMIF(Cards_Selection,$C39,TB_Balance_10)+SUMIF(Cards_Selection,$D39,TB_Balance_10)+SUMIF(Cards_Selection,$E39,TB_Balance_10)+SUMIF(Cards_Selection,$F39,TB_Balance_10))</f>
        <v>0</v>
      </c>
      <c r="AK39" s="131">
        <f>IF(AK$7&gt;month_of_report,0,-SUMIF(Cards_Selection,$B39,TB_Balance_12)-SUMIF(Cards_Selection,$C39,TB_Balance_12)-SUMIF(Cards_Selection,$D39,TB_Balance_12)-SUMIF(Cards_Selection,$E39,TB_Balance_12)-SUMIF(Cards_Selection,$F39,TB_Balance_12)+SUMIF(Cards_Selection,$B39,TB_Balance_09)+SUMIF(Cards_Selection,$C39,TB_Balance_09)+SUMIF(Cards_Selection,$D39,TB_Balance_09)+SUMIF(Cards_Selection,$E39,TB_Balance_09)+SUMIF(Cards_Selection,$F39,TB_Balance_09))</f>
        <v>0</v>
      </c>
      <c r="AL39" s="5"/>
      <c r="AN39" s="455">
        <v>1</v>
      </c>
      <c r="AO39" s="21">
        <v>1</v>
      </c>
      <c r="AP39" s="144"/>
      <c r="AQ39" s="131">
        <f>(-SUMIF(Cards_selection_BBS,$B39,balance_bbs_01)-SUMIF(Cards_selection_BBS,$C39,balance_bbs_01)-SUMIF(Cards_selection_BBS,$D39,balance_bbs_01)-SUMIF(Cards_selection_BBS,$E39,balance_bbs_01)-SUMIF(Cards_selection_BBS,$F39,balance_bbs_01)+SUMIF(Cards_selection_BBS,$B39,Generic_month_BBS)+SUMIF(Cards_selection_BBS,$C39,Generic_month_BBS)+SUMIF(Cards_selection_BBS,$D39,Generic_month_BBS)+SUMIF(Cards_selection_BBS,$E39,Generic_month_BBS)+SUMIF(Cards_selection_BBS,$F39,Generic_month_BBS))*$AN39+(-SUMIF(Cards_selection_BPL,$B39,Balance_bpl_01)-SUMIF(Cards_selection_BPL,$C39,Balance_bpl_01)-SUMIF(Cards_selection_BPL,$D39,Balance_bpl_01)-SUMIF(Cards_selection_BPL,$E39,Balance_bpl_01)-SUMIF(Cards_selection_BPL,$F39,Balance_bpl_01))*$AO39</f>
        <v>0</v>
      </c>
      <c r="AR39" s="131">
        <f>(-SUMIF(Cards_selection_BBS,$B39,balance_bbs_02)-SUMIF(Cards_selection_BBS,$C39,balance_bbs_02)-SUMIF(Cards_selection_BBS,$D39,balance_bbs_02)-SUMIF(Cards_selection_BBS,$E39,balance_bbs_02)-SUMIF(Cards_selection_BBS,$F39,balance_bbs_02)+SUMIF(Cards_selection_BBS,$B39,balance_bbs_01)+SUMIF(Cards_selection_BBS,$C39,balance_bbs_01)+SUMIF(Cards_selection_BBS,$D39,balance_bbs_01)+SUMIF(Cards_selection_BBS,$E39,balance_bbs_01)+SUMIF(Cards_selection_BBS,$F39,balance_bbs_01))*$AN39+(-SUMIF(Cards_selection_BPL,$B39,Balance_bpl_02)-SUMIF(Cards_selection_BPL,$C39,Balance_bpl_02)-SUMIF(Cards_selection_BPL,$D39,Balance_bpl_02)-SUMIF(Cards_selection_BPL,$E39,Balance_bpl_02)-SUMIF(Cards_selection_BPL,$F39,Balance_bpl_02))*$AO39</f>
        <v>0</v>
      </c>
      <c r="AS39" s="131">
        <f>(-SUMIF(Cards_selection_BBS,$B39,balance_bbs_03)-SUMIF(Cards_selection_BBS,$C39,balance_bbs_03)-SUMIF(Cards_selection_BBS,$D39,balance_bbs_03)-SUMIF(Cards_selection_BBS,$E39,balance_bbs_03)-SUMIF(Cards_selection_BBS,$F39,balance_bbs_03)+SUMIF(Cards_selection_BBS,$B39,balance_bbs_02)+SUMIF(Cards_selection_BBS,$C39,balance_bbs_02)+SUMIF(Cards_selection_BBS,$D39,balance_bbs_02)+SUMIF(Cards_selection_BBS,$E39,balance_bbs_02)+SUMIF(Cards_selection_BBS,$F39,balance_bbs_02))*$AN39+(-SUMIF(Cards_selection_BPL,$B39,Balance_bpl_03)-SUMIF(Cards_selection_BPL,$C39,Balance_bpl_03)-SUMIF(Cards_selection_BPL,$D39,Balance_bpl_03)-SUMIF(Cards_selection_BPL,$E39,Balance_bpl_03)-SUMIF(Cards_selection_BPL,$F39,Balance_bpl_03))*$AO39</f>
        <v>0</v>
      </c>
      <c r="AT39" s="131">
        <f>(-SUMIF(Cards_selection_BBS,$B39,balance_bbs_04)-SUMIF(Cards_selection_BBS,$C39,balance_bbs_04)-SUMIF(Cards_selection_BBS,$D39,balance_bbs_04)-SUMIF(Cards_selection_BBS,$E39,balance_bbs_04)-SUMIF(Cards_selection_BBS,$F39,balance_bbs_04)+SUMIF(Cards_selection_BBS,$B39,balance_bbs_03)+SUMIF(Cards_selection_BBS,$C39,balance_bbs_03)+SUMIF(Cards_selection_BBS,$D39,balance_bbs_03)+SUMIF(Cards_selection_BBS,$E39,balance_bbs_03)+SUMIF(Cards_selection_BBS,$F39,balance_bbs_03))*$AN39+(-SUMIF(Cards_selection_BPL,$B39,Balance_bpl_04)-SUMIF(Cards_selection_BPL,$C39,Balance_bpl_04)-SUMIF(Cards_selection_BPL,$D39,Balance_bpl_04)-SUMIF(Cards_selection_BPL,$E39,Balance_bpl_04)-SUMIF(Cards_selection_BPL,$F39,Balance_bpl_04))*$AO39</f>
        <v>0</v>
      </c>
      <c r="AU39" s="131">
        <f>(-SUMIF(Cards_selection_BBS,$B39,balance_bbs_05)-SUMIF(Cards_selection_BBS,$C39,balance_bbs_05)-SUMIF(Cards_selection_BBS,$D39,balance_bbs_05)-SUMIF(Cards_selection_BBS,$E39,balance_bbs_05)-SUMIF(Cards_selection_BBS,$F39,balance_bbs_05)+SUMIF(Cards_selection_BBS,$B39,balance_bbs_04)+SUMIF(Cards_selection_BBS,$C39,balance_bbs_04)+SUMIF(Cards_selection_BBS,$D39,balance_bbs_04)+SUMIF(Cards_selection_BBS,$E39,balance_bbs_04)+SUMIF(Cards_selection_BBS,$F39,balance_bbs_04))*$AN39+(-SUMIF(Cards_selection_BPL,$B39,Balance_bpl_05)-SUMIF(Cards_selection_BPL,$C39,Balance_bpl_05)-SUMIF(Cards_selection_BPL,$D39,Balance_bpl_05)-SUMIF(Cards_selection_BPL,$E39,Balance_bpl_05)-SUMIF(Cards_selection_BPL,$F39,Balance_bpl_05))*$AO39</f>
        <v>0</v>
      </c>
      <c r="AV39" s="131">
        <f>(-SUMIF(Cards_selection_BBS,$B39,balance_bbs_06)-SUMIF(Cards_selection_BBS,$C39,balance_bbs_06)-SUMIF(Cards_selection_BBS,$D39,balance_bbs_06)-SUMIF(Cards_selection_BBS,$E39,balance_bbs_06)-SUMIF(Cards_selection_BBS,$F39,balance_bbs_06)+SUMIF(Cards_selection_BBS,$B39,balance_bbs_05)+SUMIF(Cards_selection_BBS,$C39,balance_bbs_05)+SUMIF(Cards_selection_BBS,$D39,balance_bbs_05)+SUMIF(Cards_selection_BBS,$E39,balance_bbs_05)+SUMIF(Cards_selection_BBS,$F39,balance_bbs_05))*$AN39+(-SUMIF(Cards_selection_BPL,$B39,Balance_bpl_06)-SUMIF(Cards_selection_BPL,$C39,Balance_bpl_06)-SUMIF(Cards_selection_BPL,$D39,Balance_bpl_06)-SUMIF(Cards_selection_BPL,$E39,Balance_bpl_06)-SUMIF(Cards_selection_BPL,$F39,Balance_bpl_06))*$AO39</f>
        <v>0</v>
      </c>
      <c r="AW39" s="131">
        <f>(-SUMIF(Cards_selection_BBS,$B39,balance_bbs_07)-SUMIF(Cards_selection_BBS,$C39,balance_bbs_07)-SUMIF(Cards_selection_BBS,$D39,balance_bbs_07)-SUMIF(Cards_selection_BBS,$E39,balance_bbs_07)-SUMIF(Cards_selection_BBS,$F39,balance_bbs_07)+SUMIF(Cards_selection_BBS,$B39,balance_bbs_06)+SUMIF(Cards_selection_BBS,$C39,balance_bbs_06)+SUMIF(Cards_selection_BBS,$D39,balance_bbs_06)+SUMIF(Cards_selection_BBS,$E39,balance_bbs_06)+SUMIF(Cards_selection_BBS,$F39,balance_bbs_06))*$AN39+(-SUMIF(Cards_selection_BPL,$B39,Balance_bpl_07)-SUMIF(Cards_selection_BPL,$C39,Balance_bpl_07)-SUMIF(Cards_selection_BPL,$D39,Balance_bpl_07)-SUMIF(Cards_selection_BPL,$E39,Balance_bpl_07)-SUMIF(Cards_selection_BPL,$F39,Balance_bpl_07))*$AO39</f>
        <v>0</v>
      </c>
      <c r="AX39" s="131">
        <f>(-SUMIF(Cards_selection_BBS,$B39,balance_bbs_08)-SUMIF(Cards_selection_BBS,$C39,balance_bbs_08)-SUMIF(Cards_selection_BBS,$D39,balance_bbs_08)-SUMIF(Cards_selection_BBS,$E39,balance_bbs_08)-SUMIF(Cards_selection_BBS,$F39,balance_bbs_08)+SUMIF(Cards_selection_BBS,$B39,balance_bbs_07)+SUMIF(Cards_selection_BBS,$C39,balance_bbs_07)+SUMIF(Cards_selection_BBS,$D39,balance_bbs_07)+SUMIF(Cards_selection_BBS,$E39,balance_bbs_07)+SUMIF(Cards_selection_BBS,$F39,balance_bbs_07))*$AN39+(-SUMIF(Cards_selection_BPL,$B39,Balance_bpl_08)-SUMIF(Cards_selection_BPL,$C39,Balance_bpl_08)-SUMIF(Cards_selection_BPL,$D39,Balance_bpl_08)-SUMIF(Cards_selection_BPL,$E39,Balance_bpl_08)-SUMIF(Cards_selection_BPL,$F39,Balance_bpl_08))*$AO39</f>
        <v>0</v>
      </c>
      <c r="AY39" s="131">
        <f>(-SUMIF(Cards_selection_BBS,$B39,balance_bbs_09)-SUMIF(Cards_selection_BBS,$C39,balance_bbs_09)-SUMIF(Cards_selection_BBS,$D39,balance_bbs_09)-SUMIF(Cards_selection_BBS,$E39,balance_bbs_09)-SUMIF(Cards_selection_BBS,$F39,balance_bbs_09)+SUMIF(Cards_selection_BBS,$B39,balance_bbs_08)+SUMIF(Cards_selection_BBS,$C39,balance_bbs_08)+SUMIF(Cards_selection_BBS,$D39,balance_bbs_08)+SUMIF(Cards_selection_BBS,$E39,balance_bbs_08)+SUMIF(Cards_selection_BBS,$F39,balance_bbs_08))*$AN39+(-SUMIF(Cards_selection_BPL,$B39,Balance_bpl_09)-SUMIF(Cards_selection_BPL,$C39,Balance_bpl_09)-SUMIF(Cards_selection_BPL,$D39,Balance_bpl_09)-SUMIF(Cards_selection_BPL,$E39,Balance_bpl_09)-SUMIF(Cards_selection_BPL,$F39,Balance_bpl_09))*$AO39</f>
        <v>0</v>
      </c>
      <c r="AZ39" s="131">
        <f>(-SUMIF(Cards_selection_BBS,$B39,balance_bbs_10)-SUMIF(Cards_selection_BBS,$C39,balance_bbs_10)-SUMIF(Cards_selection_BBS,$D39,balance_bbs_10)-SUMIF(Cards_selection_BBS,$E39,balance_bbs_10)-SUMIF(Cards_selection_BBS,$F39,balance_bbs_10)+SUMIF(Cards_selection_BBS,$B39,balance_bbs_09)+SUMIF(Cards_selection_BBS,$C39,balance_bbs_09)+SUMIF(Cards_selection_BBS,$D39,balance_bbs_09)+SUMIF(Cards_selection_BBS,$E39,balance_bbs_09)+SUMIF(Cards_selection_BBS,$F39,balance_bbs_09))*$AN39+(-SUMIF(Cards_selection_BPL,$B39,Balance_bpl_10)-SUMIF(Cards_selection_BPL,$C39,Balance_bpl_10)-SUMIF(Cards_selection_BPL,$D39,Balance_bpl_10)-SUMIF(Cards_selection_BPL,$E39,Balance_bpl_10)-SUMIF(Cards_selection_BPL,$F39,Balance_bpl_10))*$AO39</f>
        <v>0</v>
      </c>
      <c r="BA39" s="131">
        <f>(-SUMIF(Cards_selection_BBS,$B39,balance_bbs_11)-SUMIF(Cards_selection_BBS,$C39,balance_bbs_11)-SUMIF(Cards_selection_BBS,$D39,balance_bbs_11)-SUMIF(Cards_selection_BBS,$E39,balance_bbs_11)-SUMIF(Cards_selection_BBS,$F39,balance_bbs_11)+SUMIF(Cards_selection_BBS,$B39,balance_bbs_10)+SUMIF(Cards_selection_BBS,$C39,balance_bbs_10)+SUMIF(Cards_selection_BBS,$D39,balance_bbs_10)+SUMIF(Cards_selection_BBS,$E39,balance_bbs_10)+SUMIF(Cards_selection_BBS,$F39,balance_bbs_10))*$AN39+(-SUMIF(Cards_selection_BPL,$B39,Balance_bpl_11)-SUMIF(Cards_selection_BPL,$C39,Balance_bpl_11)-SUMIF(Cards_selection_BPL,$D39,Balance_bpl_11)-SUMIF(Cards_selection_BPL,$E39,Balance_bpl_11)-SUMIF(Cards_selection_BPL,$F39,Balance_bpl_11))*$AO39</f>
        <v>0</v>
      </c>
      <c r="BB39" s="131">
        <f>(-SUMIF(Cards_selection_BBS,$B39,balance_bbs_12)-SUMIF(Cards_selection_BBS,$C39,balance_bbs_12)-SUMIF(Cards_selection_BBS,$D39,balance_bbs_12)-SUMIF(Cards_selection_BBS,$E39,balance_bbs_12)-SUMIF(Cards_selection_BBS,$F39,balance_bbs_12)+SUMIF(Cards_selection_BBS,$B39,balance_bbs_11)+SUMIF(Cards_selection_BBS,$C39,balance_bbs_11)+SUMIF(Cards_selection_BBS,$D39,balance_bbs_11)+SUMIF(Cards_selection_BBS,$E39,balance_bbs_11)+SUMIF(Cards_selection_BBS,$F39,balance_bbs_11))*$AN39+(-SUMIF(Cards_selection_BPL,$B39,Balance_bpl_12)-SUMIF(Cards_selection_BPL,$C39,Balance_bpl_12)-SUMIF(Cards_selection_BPL,$D39,Balance_bpl_12)-SUMIF(Cards_selection_BPL,$E39,Balance_bpl_12)-SUMIF(Cards_selection_BPL,$F39,Balance_bpl_12))*$AO39</f>
        <v>0</v>
      </c>
      <c r="BC39" s="5"/>
    </row>
    <row r="40" spans="2:55" x14ac:dyDescent="0.25">
      <c r="B40" s="4"/>
      <c r="F40" s="5"/>
      <c r="I40" s="4"/>
      <c r="J40" t="s">
        <v>242</v>
      </c>
      <c r="K40" s="131">
        <f>INDEX($Z40:$AK40,,MATCH($K$7,$Z$7:$AK$7,0))</f>
        <v>0</v>
      </c>
      <c r="L40" s="131">
        <f>INDEX($AQ40:$BB40,,MATCH($K$7,$AQ$7:$BB$7,0))</f>
        <v>0</v>
      </c>
      <c r="M40" s="130">
        <f t="shared" si="83"/>
        <v>0</v>
      </c>
      <c r="N40" s="130"/>
      <c r="O40" s="131">
        <f>IF(LEFT($O$7,2)="Q1",SUMIFS($Z40:$AB40,$Z$7:$AB$7,"&lt;="&amp;month_of_report),IF(LEFT($O$7,2)="Q2",SUMIFS($AC40:$AE40,$AC$7:$AE$7,"&lt;="&amp;month_of_report),IF(LEFT($O$7,2)="Q3",SUMIFS($AF40:$AH40,$AF$7:$AH$7,"&lt;="&amp;month_of_report),IF(LEFT($O$7,2)="Q4",SUMIFS($AI40:$AK40,$AI$7:$AK$7,"&lt;="&amp;month_of_report),0))))</f>
        <v>0</v>
      </c>
      <c r="P40" s="131">
        <f>IF(LEFT($O$7,2)="Q1",SUMIFS($AQ40:$AS40,$AQ$7:$AS$7,"&lt;="&amp;month_of_report),IF(LEFT($O$7,2)="Q2",SUMIFS($AT40:$AV40,$AT$7:$AV$7,"&lt;="&amp;month_of_report),IF(LEFT($O$7,2)="Q3",SUMIFS($AW40:$AY40,$AW$7:$AY$7,"&lt;="&amp;month_of_report),IF(LEFT($O$7,2)="Q4",SUMIFS($AZ40:$BB40,$AZ$7:$BB$7,"&lt;="&amp;month_of_report),0))))</f>
        <v>0</v>
      </c>
      <c r="Q40" s="130">
        <f t="shared" si="84"/>
        <v>0</v>
      </c>
      <c r="R40" s="130"/>
      <c r="S40" s="131">
        <f>SUMIFS($Z40:$AK40,$Z$7:$AK$7,"&lt;="&amp;month_of_report)</f>
        <v>0</v>
      </c>
      <c r="T40" s="131">
        <f>SUMIFS($AQ40:$BB40,$AQ$7:$BB$7,"&lt;="&amp;month_of_report)</f>
        <v>0</v>
      </c>
      <c r="U40" s="130">
        <f t="shared" si="85"/>
        <v>0</v>
      </c>
      <c r="V40" s="5"/>
      <c r="X40" s="4"/>
      <c r="Y40" s="144"/>
      <c r="Z40" s="131">
        <f>IF(Z$7&gt;month_of_report,0,-SUMIF(Cards_Selection,$B40,TB_Balance_01)-SUMIF(Cards_Selection,$C40,TB_Balance_01)-SUMIF(Cards_Selection,$D40,TB_Balance_01)-SUMIF(Cards_Selection,$E40,TB_Balance_01)-SUMIF(Cards_Selection,$F40,TB_Balance_01)+SUMIF(Cards_Selection,$B40,generic_month)+SUMIF(Cards_Selection,$C40,generic_month)+SUMIF(Cards_Selection,$D40,generic_month)+SUMIF(Cards_Selection,$E40,generic_month)+SUMIF(Cards_Selection,$F40,generic_month))</f>
        <v>0</v>
      </c>
      <c r="AA40" s="131">
        <f>IF(AA$7&gt;month_of_report,0,-SUMIF(Cards_Selection,$B40,TB_Balance_02)-SUMIF(Cards_Selection,$C40,TB_Balance_02)-SUMIF(Cards_Selection,$D40,TB_Balance_02)-SUMIF(Cards_Selection,$E40,TB_Balance_02)-SUMIF(Cards_Selection,$F40,TB_Balance_02)+SUMIF(Cards_Selection,$B40,TB_Balance_01)+SUMIF(Cards_Selection,$C40,TB_Balance_01)+SUMIF(Cards_Selection,$D40,TB_Balance_01)+SUMIF(Cards_Selection,$E40,TB_Balance_01)+SUMIF(Cards_Selection,$F40,TB_Balance_01))</f>
        <v>0</v>
      </c>
      <c r="AB40" s="131">
        <f>IF(AB$7&gt;month_of_report,0,-SUMIF(Cards_Selection,$B40,TB_Balance_03)-SUMIF(Cards_Selection,$C40,TB_Balance_03)-SUMIF(Cards_Selection,$D40,TB_Balance_03)-SUMIF(Cards_Selection,$E40,TB_Balance_03)-SUMIF(Cards_Selection,$F40,TB_Balance_03)+SUMIF(Cards_Selection,$B40,TB_Balance_02)+SUMIF(Cards_Selection,$C40,TB_Balance_02)+SUMIF(Cards_Selection,$D40,TB_Balance_02)+SUMIF(Cards_Selection,$E40,TB_Balance_02)+SUMIF(Cards_Selection,$F40,TB_Balance_02))</f>
        <v>0</v>
      </c>
      <c r="AC40" s="131">
        <f>IF(AC$7&gt;month_of_report,0,-SUMIF(Cards_Selection,$B40,TB_Balance_04)-SUMIF(Cards_Selection,$C40,TB_Balance_04)-SUMIF(Cards_Selection,$D40,TB_Balance_04)-SUMIF(Cards_Selection,$E40,TB_Balance_04)-SUMIF(Cards_Selection,$F40,TB_Balance_04)+SUMIF(Cards_Selection,$B40,TB_Balance_03)+SUMIF(Cards_Selection,$C40,TB_Balance_03)+SUMIF(Cards_Selection,$D40,TB_Balance_03)+SUMIF(Cards_Selection,$E40,TB_Balance_03)+SUMIF(Cards_Selection,$F40,TB_Balance_03))</f>
        <v>0</v>
      </c>
      <c r="AD40" s="131">
        <f>IF(AD$7&gt;month_of_report,0,-SUMIF(Cards_Selection,$B40,TB_Balance_05)-SUMIF(Cards_Selection,$C40,TB_Balance_05)-SUMIF(Cards_Selection,$D40,TB_Balance_05)-SUMIF(Cards_Selection,$E40,TB_Balance_05)-SUMIF(Cards_Selection,$F40,TB_Balance_05)+SUMIF(Cards_Selection,$B40,TB_Balance_04)+SUMIF(Cards_Selection,$C40,TB_Balance_04)+SUMIF(Cards_Selection,$D40,TB_Balance_04)+SUMIF(Cards_Selection,$E40,TB_Balance_04)+SUMIF(Cards_Selection,$F40,TB_Balance_04))</f>
        <v>0</v>
      </c>
      <c r="AE40" s="131">
        <f>IF(AE$7&gt;month_of_report,0,-SUMIF(Cards_Selection,$B40,TB_Balance_06)-SUMIF(Cards_Selection,$C40,TB_Balance_06)-SUMIF(Cards_Selection,$D40,TB_Balance_06)-SUMIF(Cards_Selection,$E40,TB_Balance_06)-SUMIF(Cards_Selection,$F40,TB_Balance_06)+SUMIF(Cards_Selection,$B40,TB_Balance_03)+SUMIF(Cards_Selection,$C40,TB_Balance_03)+SUMIF(Cards_Selection,$D40,TB_Balance_03)+SUMIF(Cards_Selection,$E40,TB_Balance_03)+SUMIF(Cards_Selection,$F40,TB_Balance_03))</f>
        <v>0</v>
      </c>
      <c r="AF40" s="131">
        <f>IF(AF$7&gt;month_of_report,0,-SUMIF(Cards_Selection,$B40,TB_Balance_07)-SUMIF(Cards_Selection,$C40,TB_Balance_07)-SUMIF(Cards_Selection,$D40,TB_Balance_07)-SUMIF(Cards_Selection,$E40,TB_Balance_07)-SUMIF(Cards_Selection,$F40,TB_Balance_07)+SUMIF(Cards_Selection,$B40,TB_Balance_06)+SUMIF(Cards_Selection,$C40,TB_Balance_06)+SUMIF(Cards_Selection,$D40,TB_Balance_06)+SUMIF(Cards_Selection,$E40,TB_Balance_06)+SUMIF(Cards_Selection,$F40,TB_Balance_06))</f>
        <v>0</v>
      </c>
      <c r="AG40" s="131">
        <f>IF(AG$7&gt;month_of_report,0,-SUMIF(Cards_Selection,$B40,TB_Balance_08)-SUMIF(Cards_Selection,$C40,TB_Balance_08)-SUMIF(Cards_Selection,$D40,TB_Balance_08)-SUMIF(Cards_Selection,$E40,TB_Balance_08)-SUMIF(Cards_Selection,$F40,TB_Balance_08)+SUMIF(Cards_Selection,$B40,TB_Balance_07)+SUMIF(Cards_Selection,$C40,TB_Balance_07)+SUMIF(Cards_Selection,$D40,TB_Balance_07)+SUMIF(Cards_Selection,$E40,TB_Balance_07)+SUMIF(Cards_Selection,$F40,TB_Balance_07))</f>
        <v>0</v>
      </c>
      <c r="AH40" s="131">
        <f>IF(AH$7&gt;month_of_report,0,-SUMIF(Cards_Selection,$B40,TB_Balance_09)-SUMIF(Cards_Selection,$C40,TB_Balance_09)-SUMIF(Cards_Selection,$D40,TB_Balance_09)-SUMIF(Cards_Selection,$E40,TB_Balance_09)-SUMIF(Cards_Selection,$F40,TB_Balance_09)+SUMIF(Cards_Selection,$B40,TB_Balance_06)+SUMIF(Cards_Selection,$C40,TB_Balance_06)+SUMIF(Cards_Selection,$D40,TB_Balance_06)+SUMIF(Cards_Selection,$E40,TB_Balance_06)+SUMIF(Cards_Selection,$F40,TB_Balance_06))</f>
        <v>0</v>
      </c>
      <c r="AI40" s="131">
        <f>IF(AI$7&gt;month_of_report,0,-SUMIF(Cards_Selection,$B40,TB_Balance_10)-SUMIF(Cards_Selection,$C40,TB_Balance_10)-SUMIF(Cards_Selection,$D40,TB_Balance_10)-SUMIF(Cards_Selection,$E40,TB_Balance_10)-SUMIF(Cards_Selection,$F40,TB_Balance_10)+SUMIF(Cards_Selection,$B40,TB_Balance_09)+SUMIF(Cards_Selection,$C40,TB_Balance_09)+SUMIF(Cards_Selection,$D40,TB_Balance_09)+SUMIF(Cards_Selection,$E40,TB_Balance_09)+SUMIF(Cards_Selection,$F40,TB_Balance_09))</f>
        <v>0</v>
      </c>
      <c r="AJ40" s="131">
        <f>IF(AJ$7&gt;month_of_report,0,-SUMIF(Cards_Selection,$B40,TB_Balance_11)-SUMIF(Cards_Selection,$C40,TB_Balance_11)-SUMIF(Cards_Selection,$D40,TB_Balance_11)-SUMIF(Cards_Selection,$E40,TB_Balance_11)-SUMIF(Cards_Selection,$F40,TB_Balance_11)+SUMIF(Cards_Selection,$B40,TB_Balance_10)+SUMIF(Cards_Selection,$C40,TB_Balance_10)+SUMIF(Cards_Selection,$D40,TB_Balance_10)+SUMIF(Cards_Selection,$E40,TB_Balance_10)+SUMIF(Cards_Selection,$F40,TB_Balance_10))</f>
        <v>0</v>
      </c>
      <c r="AK40" s="131">
        <f>IF(AK$7&gt;month_of_report,0,-SUMIF(Cards_Selection,$B40,TB_Balance_12)-SUMIF(Cards_Selection,$C40,TB_Balance_12)-SUMIF(Cards_Selection,$D40,TB_Balance_12)-SUMIF(Cards_Selection,$E40,TB_Balance_12)-SUMIF(Cards_Selection,$F40,TB_Balance_12)+SUMIF(Cards_Selection,$B40,TB_Balance_09)+SUMIF(Cards_Selection,$C40,TB_Balance_09)+SUMIF(Cards_Selection,$D40,TB_Balance_09)+SUMIF(Cards_Selection,$E40,TB_Balance_09)+SUMIF(Cards_Selection,$F40,TB_Balance_09))</f>
        <v>0</v>
      </c>
      <c r="AL40" s="5"/>
      <c r="AN40" s="455">
        <v>1</v>
      </c>
      <c r="AO40" s="21">
        <v>1</v>
      </c>
      <c r="AP40" s="144"/>
      <c r="AQ40" s="131">
        <f>(-SUMIF(Cards_selection_BBS,$B40,balance_bbs_01)-SUMIF(Cards_selection_BBS,$C40,balance_bbs_01)-SUMIF(Cards_selection_BBS,$D40,balance_bbs_01)-SUMIF(Cards_selection_BBS,$E40,balance_bbs_01)-SUMIF(Cards_selection_BBS,$F40,balance_bbs_01)+SUMIF(Cards_selection_BBS,$B40,Generic_month_BBS)+SUMIF(Cards_selection_BBS,$C40,Generic_month_BBS)+SUMIF(Cards_selection_BBS,$D40,Generic_month_BBS)+SUMIF(Cards_selection_BBS,$E40,Generic_month_BBS)+SUMIF(Cards_selection_BBS,$F40,Generic_month_BBS))*$AN40+(-SUMIF(Cards_selection_BPL,$B40,Balance_bpl_01)-SUMIF(Cards_selection_BPL,$C40,Balance_bpl_01)-SUMIF(Cards_selection_BPL,$D40,Balance_bpl_01)-SUMIF(Cards_selection_BPL,$E40,Balance_bpl_01)-SUMIF(Cards_selection_BPL,$F40,Balance_bpl_01))*$AO40</f>
        <v>0</v>
      </c>
      <c r="AR40" s="131">
        <f>(-SUMIF(Cards_selection_BBS,$B40,balance_bbs_02)-SUMIF(Cards_selection_BBS,$C40,balance_bbs_02)-SUMIF(Cards_selection_BBS,$D40,balance_bbs_02)-SUMIF(Cards_selection_BBS,$E40,balance_bbs_02)-SUMIF(Cards_selection_BBS,$F40,balance_bbs_02)+SUMIF(Cards_selection_BBS,$B40,balance_bbs_01)+SUMIF(Cards_selection_BBS,$C40,balance_bbs_01)+SUMIF(Cards_selection_BBS,$D40,balance_bbs_01)+SUMIF(Cards_selection_BBS,$E40,balance_bbs_01)+SUMIF(Cards_selection_BBS,$F40,balance_bbs_01))*$AN40+(-SUMIF(Cards_selection_BPL,$B40,Balance_bpl_02)-SUMIF(Cards_selection_BPL,$C40,Balance_bpl_02)-SUMIF(Cards_selection_BPL,$D40,Balance_bpl_02)-SUMIF(Cards_selection_BPL,$E40,Balance_bpl_02)-SUMIF(Cards_selection_BPL,$F40,Balance_bpl_02))*$AO40</f>
        <v>0</v>
      </c>
      <c r="AS40" s="131">
        <f>(-SUMIF(Cards_selection_BBS,$B40,balance_bbs_03)-SUMIF(Cards_selection_BBS,$C40,balance_bbs_03)-SUMIF(Cards_selection_BBS,$D40,balance_bbs_03)-SUMIF(Cards_selection_BBS,$E40,balance_bbs_03)-SUMIF(Cards_selection_BBS,$F40,balance_bbs_03)+SUMIF(Cards_selection_BBS,$B40,balance_bbs_02)+SUMIF(Cards_selection_BBS,$C40,balance_bbs_02)+SUMIF(Cards_selection_BBS,$D40,balance_bbs_02)+SUMIF(Cards_selection_BBS,$E40,balance_bbs_02)+SUMIF(Cards_selection_BBS,$F40,balance_bbs_02))*$AN40+(-SUMIF(Cards_selection_BPL,$B40,Balance_bpl_03)-SUMIF(Cards_selection_BPL,$C40,Balance_bpl_03)-SUMIF(Cards_selection_BPL,$D40,Balance_bpl_03)-SUMIF(Cards_selection_BPL,$E40,Balance_bpl_03)-SUMIF(Cards_selection_BPL,$F40,Balance_bpl_03))*$AO40</f>
        <v>0</v>
      </c>
      <c r="AT40" s="131">
        <f>(-SUMIF(Cards_selection_BBS,$B40,balance_bbs_04)-SUMIF(Cards_selection_BBS,$C40,balance_bbs_04)-SUMIF(Cards_selection_BBS,$D40,balance_bbs_04)-SUMIF(Cards_selection_BBS,$E40,balance_bbs_04)-SUMIF(Cards_selection_BBS,$F40,balance_bbs_04)+SUMIF(Cards_selection_BBS,$B40,balance_bbs_03)+SUMIF(Cards_selection_BBS,$C40,balance_bbs_03)+SUMIF(Cards_selection_BBS,$D40,balance_bbs_03)+SUMIF(Cards_selection_BBS,$E40,balance_bbs_03)+SUMIF(Cards_selection_BBS,$F40,balance_bbs_03))*$AN40+(-SUMIF(Cards_selection_BPL,$B40,Balance_bpl_04)-SUMIF(Cards_selection_BPL,$C40,Balance_bpl_04)-SUMIF(Cards_selection_BPL,$D40,Balance_bpl_04)-SUMIF(Cards_selection_BPL,$E40,Balance_bpl_04)-SUMIF(Cards_selection_BPL,$F40,Balance_bpl_04))*$AO40</f>
        <v>0</v>
      </c>
      <c r="AU40" s="131">
        <f>(-SUMIF(Cards_selection_BBS,$B40,balance_bbs_05)-SUMIF(Cards_selection_BBS,$C40,balance_bbs_05)-SUMIF(Cards_selection_BBS,$D40,balance_bbs_05)-SUMIF(Cards_selection_BBS,$E40,balance_bbs_05)-SUMIF(Cards_selection_BBS,$F40,balance_bbs_05)+SUMIF(Cards_selection_BBS,$B40,balance_bbs_04)+SUMIF(Cards_selection_BBS,$C40,balance_bbs_04)+SUMIF(Cards_selection_BBS,$D40,balance_bbs_04)+SUMIF(Cards_selection_BBS,$E40,balance_bbs_04)+SUMIF(Cards_selection_BBS,$F40,balance_bbs_04))*$AN40+(-SUMIF(Cards_selection_BPL,$B40,Balance_bpl_05)-SUMIF(Cards_selection_BPL,$C40,Balance_bpl_05)-SUMIF(Cards_selection_BPL,$D40,Balance_bpl_05)-SUMIF(Cards_selection_BPL,$E40,Balance_bpl_05)-SUMIF(Cards_selection_BPL,$F40,Balance_bpl_05))*$AO40</f>
        <v>0</v>
      </c>
      <c r="AV40" s="131">
        <f>(-SUMIF(Cards_selection_BBS,$B40,balance_bbs_06)-SUMIF(Cards_selection_BBS,$C40,balance_bbs_06)-SUMIF(Cards_selection_BBS,$D40,balance_bbs_06)-SUMIF(Cards_selection_BBS,$E40,balance_bbs_06)-SUMIF(Cards_selection_BBS,$F40,balance_bbs_06)+SUMIF(Cards_selection_BBS,$B40,balance_bbs_05)+SUMIF(Cards_selection_BBS,$C40,balance_bbs_05)+SUMIF(Cards_selection_BBS,$D40,balance_bbs_05)+SUMIF(Cards_selection_BBS,$E40,balance_bbs_05)+SUMIF(Cards_selection_BBS,$F40,balance_bbs_05))*$AN40+(-SUMIF(Cards_selection_BPL,$B40,Balance_bpl_06)-SUMIF(Cards_selection_BPL,$C40,Balance_bpl_06)-SUMIF(Cards_selection_BPL,$D40,Balance_bpl_06)-SUMIF(Cards_selection_BPL,$E40,Balance_bpl_06)-SUMIF(Cards_selection_BPL,$F40,Balance_bpl_06))*$AO40</f>
        <v>0</v>
      </c>
      <c r="AW40" s="131">
        <f>(-SUMIF(Cards_selection_BBS,$B40,balance_bbs_07)-SUMIF(Cards_selection_BBS,$C40,balance_bbs_07)-SUMIF(Cards_selection_BBS,$D40,balance_bbs_07)-SUMIF(Cards_selection_BBS,$E40,balance_bbs_07)-SUMIF(Cards_selection_BBS,$F40,balance_bbs_07)+SUMIF(Cards_selection_BBS,$B40,balance_bbs_06)+SUMIF(Cards_selection_BBS,$C40,balance_bbs_06)+SUMIF(Cards_selection_BBS,$D40,balance_bbs_06)+SUMIF(Cards_selection_BBS,$E40,balance_bbs_06)+SUMIF(Cards_selection_BBS,$F40,balance_bbs_06))*$AN40+(-SUMIF(Cards_selection_BPL,$B40,Balance_bpl_07)-SUMIF(Cards_selection_BPL,$C40,Balance_bpl_07)-SUMIF(Cards_selection_BPL,$D40,Balance_bpl_07)-SUMIF(Cards_selection_BPL,$E40,Balance_bpl_07)-SUMIF(Cards_selection_BPL,$F40,Balance_bpl_07))*$AO40</f>
        <v>0</v>
      </c>
      <c r="AX40" s="131">
        <f>(-SUMIF(Cards_selection_BBS,$B40,balance_bbs_08)-SUMIF(Cards_selection_BBS,$C40,balance_bbs_08)-SUMIF(Cards_selection_BBS,$D40,balance_bbs_08)-SUMIF(Cards_selection_BBS,$E40,balance_bbs_08)-SUMIF(Cards_selection_BBS,$F40,balance_bbs_08)+SUMIF(Cards_selection_BBS,$B40,balance_bbs_07)+SUMIF(Cards_selection_BBS,$C40,balance_bbs_07)+SUMIF(Cards_selection_BBS,$D40,balance_bbs_07)+SUMIF(Cards_selection_BBS,$E40,balance_bbs_07)+SUMIF(Cards_selection_BBS,$F40,balance_bbs_07))*$AN40+(-SUMIF(Cards_selection_BPL,$B40,Balance_bpl_08)-SUMIF(Cards_selection_BPL,$C40,Balance_bpl_08)-SUMIF(Cards_selection_BPL,$D40,Balance_bpl_08)-SUMIF(Cards_selection_BPL,$E40,Balance_bpl_08)-SUMIF(Cards_selection_BPL,$F40,Balance_bpl_08))*$AO40</f>
        <v>0</v>
      </c>
      <c r="AY40" s="131">
        <f>(-SUMIF(Cards_selection_BBS,$B40,balance_bbs_09)-SUMIF(Cards_selection_BBS,$C40,balance_bbs_09)-SUMIF(Cards_selection_BBS,$D40,balance_bbs_09)-SUMIF(Cards_selection_BBS,$E40,balance_bbs_09)-SUMIF(Cards_selection_BBS,$F40,balance_bbs_09)+SUMIF(Cards_selection_BBS,$B40,balance_bbs_08)+SUMIF(Cards_selection_BBS,$C40,balance_bbs_08)+SUMIF(Cards_selection_BBS,$D40,balance_bbs_08)+SUMIF(Cards_selection_BBS,$E40,balance_bbs_08)+SUMIF(Cards_selection_BBS,$F40,balance_bbs_08))*$AN40+(-SUMIF(Cards_selection_BPL,$B40,Balance_bpl_09)-SUMIF(Cards_selection_BPL,$C40,Balance_bpl_09)-SUMIF(Cards_selection_BPL,$D40,Balance_bpl_09)-SUMIF(Cards_selection_BPL,$E40,Balance_bpl_09)-SUMIF(Cards_selection_BPL,$F40,Balance_bpl_09))*$AO40</f>
        <v>0</v>
      </c>
      <c r="AZ40" s="131">
        <f>(-SUMIF(Cards_selection_BBS,$B40,balance_bbs_10)-SUMIF(Cards_selection_BBS,$C40,balance_bbs_10)-SUMIF(Cards_selection_BBS,$D40,balance_bbs_10)-SUMIF(Cards_selection_BBS,$E40,balance_bbs_10)-SUMIF(Cards_selection_BBS,$F40,balance_bbs_10)+SUMIF(Cards_selection_BBS,$B40,balance_bbs_09)+SUMIF(Cards_selection_BBS,$C40,balance_bbs_09)+SUMIF(Cards_selection_BBS,$D40,balance_bbs_09)+SUMIF(Cards_selection_BBS,$E40,balance_bbs_09)+SUMIF(Cards_selection_BBS,$F40,balance_bbs_09))*$AN40+(-SUMIF(Cards_selection_BPL,$B40,Balance_bpl_10)-SUMIF(Cards_selection_BPL,$C40,Balance_bpl_10)-SUMIF(Cards_selection_BPL,$D40,Balance_bpl_10)-SUMIF(Cards_selection_BPL,$E40,Balance_bpl_10)-SUMIF(Cards_selection_BPL,$F40,Balance_bpl_10))*$AO40</f>
        <v>0</v>
      </c>
      <c r="BA40" s="131">
        <f>(-SUMIF(Cards_selection_BBS,$B40,balance_bbs_11)-SUMIF(Cards_selection_BBS,$C40,balance_bbs_11)-SUMIF(Cards_selection_BBS,$D40,balance_bbs_11)-SUMIF(Cards_selection_BBS,$E40,balance_bbs_11)-SUMIF(Cards_selection_BBS,$F40,balance_bbs_11)+SUMIF(Cards_selection_BBS,$B40,balance_bbs_10)+SUMIF(Cards_selection_BBS,$C40,balance_bbs_10)+SUMIF(Cards_selection_BBS,$D40,balance_bbs_10)+SUMIF(Cards_selection_BBS,$E40,balance_bbs_10)+SUMIF(Cards_selection_BBS,$F40,balance_bbs_10))*$AN40+(-SUMIF(Cards_selection_BPL,$B40,Balance_bpl_11)-SUMIF(Cards_selection_BPL,$C40,Balance_bpl_11)-SUMIF(Cards_selection_BPL,$D40,Balance_bpl_11)-SUMIF(Cards_selection_BPL,$E40,Balance_bpl_11)-SUMIF(Cards_selection_BPL,$F40,Balance_bpl_11))*$AO40</f>
        <v>0</v>
      </c>
      <c r="BB40" s="131">
        <f>(-SUMIF(Cards_selection_BBS,$B40,balance_bbs_12)-SUMIF(Cards_selection_BBS,$C40,balance_bbs_12)-SUMIF(Cards_selection_BBS,$D40,balance_bbs_12)-SUMIF(Cards_selection_BBS,$E40,balance_bbs_12)-SUMIF(Cards_selection_BBS,$F40,balance_bbs_12)+SUMIF(Cards_selection_BBS,$B40,balance_bbs_11)+SUMIF(Cards_selection_BBS,$C40,balance_bbs_11)+SUMIF(Cards_selection_BBS,$D40,balance_bbs_11)+SUMIF(Cards_selection_BBS,$E40,balance_bbs_11)+SUMIF(Cards_selection_BBS,$F40,balance_bbs_11))*$AN40+(-SUMIF(Cards_selection_BPL,$B40,Balance_bpl_12)-SUMIF(Cards_selection_BPL,$C40,Balance_bpl_12)-SUMIF(Cards_selection_BPL,$D40,Balance_bpl_12)-SUMIF(Cards_selection_BPL,$E40,Balance_bpl_12)-SUMIF(Cards_selection_BPL,$F40,Balance_bpl_12))*$AO40</f>
        <v>0</v>
      </c>
      <c r="BC40" s="5"/>
    </row>
    <row r="41" spans="2:55" x14ac:dyDescent="0.25">
      <c r="B41" s="4"/>
      <c r="F41" s="5"/>
      <c r="I41" s="4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5"/>
      <c r="X41" s="4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5"/>
      <c r="AN41" s="4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5"/>
    </row>
    <row r="42" spans="2:55" x14ac:dyDescent="0.25">
      <c r="B42" s="4"/>
      <c r="F42" s="5"/>
      <c r="I42" s="125" t="s">
        <v>202</v>
      </c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5"/>
      <c r="X42" s="4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5"/>
      <c r="AN42" s="4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5"/>
    </row>
    <row r="43" spans="2:55" x14ac:dyDescent="0.25">
      <c r="B43" s="4">
        <v>3914</v>
      </c>
      <c r="F43" s="5"/>
      <c r="I43" s="4"/>
      <c r="J43" t="s">
        <v>243</v>
      </c>
      <c r="K43" s="131">
        <f t="shared" ref="K43:K44" si="86">INDEX($Z43:$AK43,,MATCH($K$7,$Z$7:$AK$7,0))</f>
        <v>0</v>
      </c>
      <c r="L43" s="131">
        <f>INDEX($AQ43:$BB43,,MATCH($K$7,$AQ$7:$BB$7,0))</f>
        <v>0</v>
      </c>
      <c r="M43" s="130">
        <f t="shared" ref="M43:M44" si="87">+K43-L43</f>
        <v>0</v>
      </c>
      <c r="N43" s="130"/>
      <c r="O43" s="131">
        <f>IF(LEFT($O$7,2)="Q1",SUMIFS($Z43:$AB43,$Z$7:$AB$7,"&lt;="&amp;month_of_report),IF(LEFT($O$7,2)="Q2",SUMIFS($AC43:$AE43,$AC$7:$AE$7,"&lt;="&amp;month_of_report),IF(LEFT($O$7,2)="Q3",SUMIFS($AF43:$AH43,$AF$7:$AH$7,"&lt;="&amp;month_of_report),IF(LEFT($O$7,2)="Q4",SUMIFS($AI43:$AK43,$AI$7:$AK$7,"&lt;="&amp;month_of_report),0))))</f>
        <v>0</v>
      </c>
      <c r="P43" s="131">
        <f>IF(LEFT($O$7,2)="Q1",SUMIFS($AQ43:$AS43,$AQ$7:$AS$7,"&lt;="&amp;month_of_report),IF(LEFT($O$7,2)="Q2",SUMIFS($AT43:$AV43,$AT$7:$AV$7,"&lt;="&amp;month_of_report),IF(LEFT($O$7,2)="Q3",SUMIFS($AW43:$AY43,$AW$7:$AY$7,"&lt;="&amp;month_of_report),IF(LEFT($O$7,2)="Q4",SUMIFS($AZ43:$BB43,$AZ$7:$BB$7,"&lt;="&amp;month_of_report),0))))</f>
        <v>0</v>
      </c>
      <c r="Q43" s="130">
        <f t="shared" ref="Q43:Q44" si="88">+O43-P43</f>
        <v>0</v>
      </c>
      <c r="R43" s="130"/>
      <c r="S43" s="131">
        <f>SUMIFS($Z43:$AK43,$Z$7:$AK$7,"&lt;="&amp;month_of_report)</f>
        <v>0</v>
      </c>
      <c r="T43" s="131">
        <f>SUMIFS($AQ43:$BB43,$AQ$7:$BB$7,"&lt;="&amp;month_of_report)</f>
        <v>0</v>
      </c>
      <c r="U43" s="130">
        <f t="shared" ref="U43:U44" si="89">+S43-T43</f>
        <v>0</v>
      </c>
      <c r="V43" s="5"/>
      <c r="X43" s="4"/>
      <c r="Y43" s="144"/>
      <c r="Z43" s="131">
        <f>IF(Z$7&gt;month_of_report,0,-SUMIF(Cards_Selection,$B43,TB_Balance_01)-SUMIF(Cards_Selection,$C43,TB_Balance_01)-SUMIF(Cards_Selection,$D43,TB_Balance_01)-SUMIF(Cards_Selection,$E43,TB_Balance_01)-SUMIF(Cards_Selection,$F43,TB_Balance_01)+SUMIF(Cards_Selection,$B43,generic_month)+SUMIF(Cards_Selection,$C43,generic_month)+SUMIF(Cards_Selection,$D43,generic_month)+SUMIF(Cards_Selection,$E43,generic_month)+SUMIF(Cards_Selection,$F43,generic_month))</f>
        <v>0</v>
      </c>
      <c r="AA43" s="131">
        <f>IF(AA$7&gt;month_of_report,0,-SUMIF(Cards_Selection,$B43,TB_Balance_02)-SUMIF(Cards_Selection,$C43,TB_Balance_02)-SUMIF(Cards_Selection,$D43,TB_Balance_02)-SUMIF(Cards_Selection,$E43,TB_Balance_02)-SUMIF(Cards_Selection,$F43,TB_Balance_02)+SUMIF(Cards_Selection,$B43,TB_Balance_01)+SUMIF(Cards_Selection,$C43,TB_Balance_01)+SUMIF(Cards_Selection,$D43,TB_Balance_01)+SUMIF(Cards_Selection,$E43,TB_Balance_01)+SUMIF(Cards_Selection,$F43,TB_Balance_01))</f>
        <v>0</v>
      </c>
      <c r="AB43" s="131">
        <f>IF(AB$7&gt;month_of_report,0,-SUMIF(Cards_Selection,$B43,TB_Balance_03)-SUMIF(Cards_Selection,$C43,TB_Balance_03)-SUMIF(Cards_Selection,$D43,TB_Balance_03)-SUMIF(Cards_Selection,$E43,TB_Balance_03)-SUMIF(Cards_Selection,$F43,TB_Balance_03)+SUMIF(Cards_Selection,$B43,TB_Balance_02)+SUMIF(Cards_Selection,$C43,TB_Balance_02)+SUMIF(Cards_Selection,$D43,TB_Balance_02)+SUMIF(Cards_Selection,$E43,TB_Balance_02)+SUMIF(Cards_Selection,$F43,TB_Balance_02))</f>
        <v>0</v>
      </c>
      <c r="AC43" s="131">
        <f>IF(AC$7&gt;month_of_report,0,-SUMIF(Cards_Selection,$B43,TB_Balance_04)-SUMIF(Cards_Selection,$C43,TB_Balance_04)-SUMIF(Cards_Selection,$D43,TB_Balance_04)-SUMIF(Cards_Selection,$E43,TB_Balance_04)-SUMIF(Cards_Selection,$F43,TB_Balance_04)+SUMIF(Cards_Selection,$B43,TB_Balance_03)+SUMIF(Cards_Selection,$C43,TB_Balance_03)+SUMIF(Cards_Selection,$D43,TB_Balance_03)+SUMIF(Cards_Selection,$E43,TB_Balance_03)+SUMIF(Cards_Selection,$F43,TB_Balance_03))</f>
        <v>0</v>
      </c>
      <c r="AD43" s="131">
        <f>IF(AD$7&gt;month_of_report,0,-SUMIF(Cards_Selection,$B43,TB_Balance_05)-SUMIF(Cards_Selection,$C43,TB_Balance_05)-SUMIF(Cards_Selection,$D43,TB_Balance_05)-SUMIF(Cards_Selection,$E43,TB_Balance_05)-SUMIF(Cards_Selection,$F43,TB_Balance_05)+SUMIF(Cards_Selection,$B43,TB_Balance_04)+SUMIF(Cards_Selection,$C43,TB_Balance_04)+SUMIF(Cards_Selection,$D43,TB_Balance_04)+SUMIF(Cards_Selection,$E43,TB_Balance_04)+SUMIF(Cards_Selection,$F43,TB_Balance_04))</f>
        <v>0</v>
      </c>
      <c r="AE43" s="131">
        <f>IF(AE$7&gt;month_of_report,0,-SUMIF(Cards_Selection,$B43,TB_Balance_06)-SUMIF(Cards_Selection,$C43,TB_Balance_06)-SUMIF(Cards_Selection,$D43,TB_Balance_06)-SUMIF(Cards_Selection,$E43,TB_Balance_06)-SUMIF(Cards_Selection,$F43,TB_Balance_06)+SUMIF(Cards_Selection,$B43,TB_Balance_03)+SUMIF(Cards_Selection,$C43,TB_Balance_03)+SUMIF(Cards_Selection,$D43,TB_Balance_03)+SUMIF(Cards_Selection,$E43,TB_Balance_03)+SUMIF(Cards_Selection,$F43,TB_Balance_03))</f>
        <v>0</v>
      </c>
      <c r="AF43" s="131">
        <f>IF(AF$7&gt;month_of_report,0,-SUMIF(Cards_Selection,$B43,TB_Balance_07)-SUMIF(Cards_Selection,$C43,TB_Balance_07)-SUMIF(Cards_Selection,$D43,TB_Balance_07)-SUMIF(Cards_Selection,$E43,TB_Balance_07)-SUMIF(Cards_Selection,$F43,TB_Balance_07)+SUMIF(Cards_Selection,$B43,TB_Balance_06)+SUMIF(Cards_Selection,$C43,TB_Balance_06)+SUMIF(Cards_Selection,$D43,TB_Balance_06)+SUMIF(Cards_Selection,$E43,TB_Balance_06)+SUMIF(Cards_Selection,$F43,TB_Balance_06))</f>
        <v>0</v>
      </c>
      <c r="AG43" s="131">
        <f>IF(AG$7&gt;month_of_report,0,-SUMIF(Cards_Selection,$B43,TB_Balance_08)-SUMIF(Cards_Selection,$C43,TB_Balance_08)-SUMIF(Cards_Selection,$D43,TB_Balance_08)-SUMIF(Cards_Selection,$E43,TB_Balance_08)-SUMIF(Cards_Selection,$F43,TB_Balance_08)+SUMIF(Cards_Selection,$B43,TB_Balance_07)+SUMIF(Cards_Selection,$C43,TB_Balance_07)+SUMIF(Cards_Selection,$D43,TB_Balance_07)+SUMIF(Cards_Selection,$E43,TB_Balance_07)+SUMIF(Cards_Selection,$F43,TB_Balance_07))</f>
        <v>0</v>
      </c>
      <c r="AH43" s="131">
        <f>IF(AH$7&gt;month_of_report,0,-SUMIF(Cards_Selection,$B43,TB_Balance_09)-SUMIF(Cards_Selection,$C43,TB_Balance_09)-SUMIF(Cards_Selection,$D43,TB_Balance_09)-SUMIF(Cards_Selection,$E43,TB_Balance_09)-SUMIF(Cards_Selection,$F43,TB_Balance_09)+SUMIF(Cards_Selection,$B43,TB_Balance_06)+SUMIF(Cards_Selection,$C43,TB_Balance_06)+SUMIF(Cards_Selection,$D43,TB_Balance_06)+SUMIF(Cards_Selection,$E43,TB_Balance_06)+SUMIF(Cards_Selection,$F43,TB_Balance_06))</f>
        <v>0</v>
      </c>
      <c r="AI43" s="131">
        <f>IF(AI$7&gt;month_of_report,0,-SUMIF(Cards_Selection,$B43,TB_Balance_10)-SUMIF(Cards_Selection,$C43,TB_Balance_10)-SUMIF(Cards_Selection,$D43,TB_Balance_10)-SUMIF(Cards_Selection,$E43,TB_Balance_10)-SUMIF(Cards_Selection,$F43,TB_Balance_10)+SUMIF(Cards_Selection,$B43,TB_Balance_09)+SUMIF(Cards_Selection,$C43,TB_Balance_09)+SUMIF(Cards_Selection,$D43,TB_Balance_09)+SUMIF(Cards_Selection,$E43,TB_Balance_09)+SUMIF(Cards_Selection,$F43,TB_Balance_09))</f>
        <v>0</v>
      </c>
      <c r="AJ43" s="131">
        <f>IF(AJ$7&gt;month_of_report,0,-SUMIF(Cards_Selection,$B43,TB_Balance_11)-SUMIF(Cards_Selection,$C43,TB_Balance_11)-SUMIF(Cards_Selection,$D43,TB_Balance_11)-SUMIF(Cards_Selection,$E43,TB_Balance_11)-SUMIF(Cards_Selection,$F43,TB_Balance_11)+SUMIF(Cards_Selection,$B43,TB_Balance_10)+SUMIF(Cards_Selection,$C43,TB_Balance_10)+SUMIF(Cards_Selection,$D43,TB_Balance_10)+SUMIF(Cards_Selection,$E43,TB_Balance_10)+SUMIF(Cards_Selection,$F43,TB_Balance_10))</f>
        <v>0</v>
      </c>
      <c r="AK43" s="131">
        <f>IF(AK$7&gt;month_of_report,0,-SUMIF(Cards_Selection,$B43,TB_Balance_12)-SUMIF(Cards_Selection,$C43,TB_Balance_12)-SUMIF(Cards_Selection,$D43,TB_Balance_12)-SUMIF(Cards_Selection,$E43,TB_Balance_12)-SUMIF(Cards_Selection,$F43,TB_Balance_12)+SUMIF(Cards_Selection,$B43,TB_Balance_09)+SUMIF(Cards_Selection,$C43,TB_Balance_09)+SUMIF(Cards_Selection,$D43,TB_Balance_09)+SUMIF(Cards_Selection,$E43,TB_Balance_09)+SUMIF(Cards_Selection,$F43,TB_Balance_09))</f>
        <v>0</v>
      </c>
      <c r="AL43" s="5"/>
      <c r="AN43" s="455">
        <v>1</v>
      </c>
      <c r="AO43" s="21">
        <v>1</v>
      </c>
      <c r="AP43" s="144"/>
      <c r="AQ43" s="131">
        <f>(-SUMIF(Cards_selection_BBS,$B43,balance_bbs_01)-SUMIF(Cards_selection_BBS,$C43,balance_bbs_01)-SUMIF(Cards_selection_BBS,$D43,balance_bbs_01)-SUMIF(Cards_selection_BBS,$E43,balance_bbs_01)-SUMIF(Cards_selection_BBS,$F43,balance_bbs_01)+SUMIF(Cards_selection_BBS,$B43,Generic_month_BBS)+SUMIF(Cards_selection_BBS,$C43,Generic_month_BBS)+SUMIF(Cards_selection_BBS,$D43,Generic_month_BBS)+SUMIF(Cards_selection_BBS,$E43,Generic_month_BBS)+SUMIF(Cards_selection_BBS,$F43,Generic_month_BBS))*$AN43+(-SUMIF(Cards_selection_BPL,$B43,Balance_bpl_01)-SUMIF(Cards_selection_BPL,$C43,Balance_bpl_01)-SUMIF(Cards_selection_BPL,$D43,Balance_bpl_01)-SUMIF(Cards_selection_BPL,$E43,Balance_bpl_01)-SUMIF(Cards_selection_BPL,$F43,Balance_bpl_01))*$AO43</f>
        <v>0</v>
      </c>
      <c r="AR43" s="131">
        <f>(-SUMIF(Cards_selection_BBS,$B43,balance_bbs_02)-SUMIF(Cards_selection_BBS,$C43,balance_bbs_02)-SUMIF(Cards_selection_BBS,$D43,balance_bbs_02)-SUMIF(Cards_selection_BBS,$E43,balance_bbs_02)-SUMIF(Cards_selection_BBS,$F43,balance_bbs_02)+SUMIF(Cards_selection_BBS,$B43,balance_bbs_01)+SUMIF(Cards_selection_BBS,$C43,balance_bbs_01)+SUMIF(Cards_selection_BBS,$D43,balance_bbs_01)+SUMIF(Cards_selection_BBS,$E43,balance_bbs_01)+SUMIF(Cards_selection_BBS,$F43,balance_bbs_01))*$AN43+(-SUMIF(Cards_selection_BPL,$B43,Balance_bpl_02)-SUMIF(Cards_selection_BPL,$C43,Balance_bpl_02)-SUMIF(Cards_selection_BPL,$D43,Balance_bpl_02)-SUMIF(Cards_selection_BPL,$E43,Balance_bpl_02)-SUMIF(Cards_selection_BPL,$F43,Balance_bpl_02))*$AO43</f>
        <v>0</v>
      </c>
      <c r="AS43" s="131">
        <f>(-SUMIF(Cards_selection_BBS,$B43,balance_bbs_03)-SUMIF(Cards_selection_BBS,$C43,balance_bbs_03)-SUMIF(Cards_selection_BBS,$D43,balance_bbs_03)-SUMIF(Cards_selection_BBS,$E43,balance_bbs_03)-SUMIF(Cards_selection_BBS,$F43,balance_bbs_03)+SUMIF(Cards_selection_BBS,$B43,balance_bbs_02)+SUMIF(Cards_selection_BBS,$C43,balance_bbs_02)+SUMIF(Cards_selection_BBS,$D43,balance_bbs_02)+SUMIF(Cards_selection_BBS,$E43,balance_bbs_02)+SUMIF(Cards_selection_BBS,$F43,balance_bbs_02))*$AN43+(-SUMIF(Cards_selection_BPL,$B43,Balance_bpl_03)-SUMIF(Cards_selection_BPL,$C43,Balance_bpl_03)-SUMIF(Cards_selection_BPL,$D43,Balance_bpl_03)-SUMIF(Cards_selection_BPL,$E43,Balance_bpl_03)-SUMIF(Cards_selection_BPL,$F43,Balance_bpl_03))*$AO43</f>
        <v>0</v>
      </c>
      <c r="AT43" s="131">
        <f>(-SUMIF(Cards_selection_BBS,$B43,balance_bbs_04)-SUMIF(Cards_selection_BBS,$C43,balance_bbs_04)-SUMIF(Cards_selection_BBS,$D43,balance_bbs_04)-SUMIF(Cards_selection_BBS,$E43,balance_bbs_04)-SUMIF(Cards_selection_BBS,$F43,balance_bbs_04)+SUMIF(Cards_selection_BBS,$B43,balance_bbs_03)+SUMIF(Cards_selection_BBS,$C43,balance_bbs_03)+SUMIF(Cards_selection_BBS,$D43,balance_bbs_03)+SUMIF(Cards_selection_BBS,$E43,balance_bbs_03)+SUMIF(Cards_selection_BBS,$F43,balance_bbs_03))*$AN43+(-SUMIF(Cards_selection_BPL,$B43,Balance_bpl_04)-SUMIF(Cards_selection_BPL,$C43,Balance_bpl_04)-SUMIF(Cards_selection_BPL,$D43,Balance_bpl_04)-SUMIF(Cards_selection_BPL,$E43,Balance_bpl_04)-SUMIF(Cards_selection_BPL,$F43,Balance_bpl_04))*$AO43</f>
        <v>0</v>
      </c>
      <c r="AU43" s="131">
        <f>(-SUMIF(Cards_selection_BBS,$B43,balance_bbs_05)-SUMIF(Cards_selection_BBS,$C43,balance_bbs_05)-SUMIF(Cards_selection_BBS,$D43,balance_bbs_05)-SUMIF(Cards_selection_BBS,$E43,balance_bbs_05)-SUMIF(Cards_selection_BBS,$F43,balance_bbs_05)+SUMIF(Cards_selection_BBS,$B43,balance_bbs_04)+SUMIF(Cards_selection_BBS,$C43,balance_bbs_04)+SUMIF(Cards_selection_BBS,$D43,balance_bbs_04)+SUMIF(Cards_selection_BBS,$E43,balance_bbs_04)+SUMIF(Cards_selection_BBS,$F43,balance_bbs_04))*$AN43+(-SUMIF(Cards_selection_BPL,$B43,Balance_bpl_05)-SUMIF(Cards_selection_BPL,$C43,Balance_bpl_05)-SUMIF(Cards_selection_BPL,$D43,Balance_bpl_05)-SUMIF(Cards_selection_BPL,$E43,Balance_bpl_05)-SUMIF(Cards_selection_BPL,$F43,Balance_bpl_05))*$AO43</f>
        <v>0</v>
      </c>
      <c r="AV43" s="131">
        <f>(-SUMIF(Cards_selection_BBS,$B43,balance_bbs_06)-SUMIF(Cards_selection_BBS,$C43,balance_bbs_06)-SUMIF(Cards_selection_BBS,$D43,balance_bbs_06)-SUMIF(Cards_selection_BBS,$E43,balance_bbs_06)-SUMIF(Cards_selection_BBS,$F43,balance_bbs_06)+SUMIF(Cards_selection_BBS,$B43,balance_bbs_05)+SUMIF(Cards_selection_BBS,$C43,balance_bbs_05)+SUMIF(Cards_selection_BBS,$D43,balance_bbs_05)+SUMIF(Cards_selection_BBS,$E43,balance_bbs_05)+SUMIF(Cards_selection_BBS,$F43,balance_bbs_05))*$AN43+(-SUMIF(Cards_selection_BPL,$B43,Balance_bpl_06)-SUMIF(Cards_selection_BPL,$C43,Balance_bpl_06)-SUMIF(Cards_selection_BPL,$D43,Balance_bpl_06)-SUMIF(Cards_selection_BPL,$E43,Balance_bpl_06)-SUMIF(Cards_selection_BPL,$F43,Balance_bpl_06))*$AO43</f>
        <v>0</v>
      </c>
      <c r="AW43" s="131">
        <f>(-SUMIF(Cards_selection_BBS,$B43,balance_bbs_07)-SUMIF(Cards_selection_BBS,$C43,balance_bbs_07)-SUMIF(Cards_selection_BBS,$D43,balance_bbs_07)-SUMIF(Cards_selection_BBS,$E43,balance_bbs_07)-SUMIF(Cards_selection_BBS,$F43,balance_bbs_07)+SUMIF(Cards_selection_BBS,$B43,balance_bbs_06)+SUMIF(Cards_selection_BBS,$C43,balance_bbs_06)+SUMIF(Cards_selection_BBS,$D43,balance_bbs_06)+SUMIF(Cards_selection_BBS,$E43,balance_bbs_06)+SUMIF(Cards_selection_BBS,$F43,balance_bbs_06))*$AN43+(-SUMIF(Cards_selection_BPL,$B43,Balance_bpl_07)-SUMIF(Cards_selection_BPL,$C43,Balance_bpl_07)-SUMIF(Cards_selection_BPL,$D43,Balance_bpl_07)-SUMIF(Cards_selection_BPL,$E43,Balance_bpl_07)-SUMIF(Cards_selection_BPL,$F43,Balance_bpl_07))*$AO43</f>
        <v>0</v>
      </c>
      <c r="AX43" s="131">
        <f>(-SUMIF(Cards_selection_BBS,$B43,balance_bbs_08)-SUMIF(Cards_selection_BBS,$C43,balance_bbs_08)-SUMIF(Cards_selection_BBS,$D43,balance_bbs_08)-SUMIF(Cards_selection_BBS,$E43,balance_bbs_08)-SUMIF(Cards_selection_BBS,$F43,balance_bbs_08)+SUMIF(Cards_selection_BBS,$B43,balance_bbs_07)+SUMIF(Cards_selection_BBS,$C43,balance_bbs_07)+SUMIF(Cards_selection_BBS,$D43,balance_bbs_07)+SUMIF(Cards_selection_BBS,$E43,balance_bbs_07)+SUMIF(Cards_selection_BBS,$F43,balance_bbs_07))*$AN43+(-SUMIF(Cards_selection_BPL,$B43,Balance_bpl_08)-SUMIF(Cards_selection_BPL,$C43,Balance_bpl_08)-SUMIF(Cards_selection_BPL,$D43,Balance_bpl_08)-SUMIF(Cards_selection_BPL,$E43,Balance_bpl_08)-SUMIF(Cards_selection_BPL,$F43,Balance_bpl_08))*$AO43</f>
        <v>0</v>
      </c>
      <c r="AY43" s="131">
        <f>(-SUMIF(Cards_selection_BBS,$B43,balance_bbs_09)-SUMIF(Cards_selection_BBS,$C43,balance_bbs_09)-SUMIF(Cards_selection_BBS,$D43,balance_bbs_09)-SUMIF(Cards_selection_BBS,$E43,balance_bbs_09)-SUMIF(Cards_selection_BBS,$F43,balance_bbs_09)+SUMIF(Cards_selection_BBS,$B43,balance_bbs_08)+SUMIF(Cards_selection_BBS,$C43,balance_bbs_08)+SUMIF(Cards_selection_BBS,$D43,balance_bbs_08)+SUMIF(Cards_selection_BBS,$E43,balance_bbs_08)+SUMIF(Cards_selection_BBS,$F43,balance_bbs_08))*$AN43+(-SUMIF(Cards_selection_BPL,$B43,Balance_bpl_09)-SUMIF(Cards_selection_BPL,$C43,Balance_bpl_09)-SUMIF(Cards_selection_BPL,$D43,Balance_bpl_09)-SUMIF(Cards_selection_BPL,$E43,Balance_bpl_09)-SUMIF(Cards_selection_BPL,$F43,Balance_bpl_09))*$AO43</f>
        <v>0</v>
      </c>
      <c r="AZ43" s="131">
        <f>(-SUMIF(Cards_selection_BBS,$B43,balance_bbs_10)-SUMIF(Cards_selection_BBS,$C43,balance_bbs_10)-SUMIF(Cards_selection_BBS,$D43,balance_bbs_10)-SUMIF(Cards_selection_BBS,$E43,balance_bbs_10)-SUMIF(Cards_selection_BBS,$F43,balance_bbs_10)+SUMIF(Cards_selection_BBS,$B43,balance_bbs_09)+SUMIF(Cards_selection_BBS,$C43,balance_bbs_09)+SUMIF(Cards_selection_BBS,$D43,balance_bbs_09)+SUMIF(Cards_selection_BBS,$E43,balance_bbs_09)+SUMIF(Cards_selection_BBS,$F43,balance_bbs_09))*$AN43+(-SUMIF(Cards_selection_BPL,$B43,Balance_bpl_10)-SUMIF(Cards_selection_BPL,$C43,Balance_bpl_10)-SUMIF(Cards_selection_BPL,$D43,Balance_bpl_10)-SUMIF(Cards_selection_BPL,$E43,Balance_bpl_10)-SUMIF(Cards_selection_BPL,$F43,Balance_bpl_10))*$AO43</f>
        <v>0</v>
      </c>
      <c r="BA43" s="131">
        <f>(-SUMIF(Cards_selection_BBS,$B43,balance_bbs_11)-SUMIF(Cards_selection_BBS,$C43,balance_bbs_11)-SUMIF(Cards_selection_BBS,$D43,balance_bbs_11)-SUMIF(Cards_selection_BBS,$E43,balance_bbs_11)-SUMIF(Cards_selection_BBS,$F43,balance_bbs_11)+SUMIF(Cards_selection_BBS,$B43,balance_bbs_10)+SUMIF(Cards_selection_BBS,$C43,balance_bbs_10)+SUMIF(Cards_selection_BBS,$D43,balance_bbs_10)+SUMIF(Cards_selection_BBS,$E43,balance_bbs_10)+SUMIF(Cards_selection_BBS,$F43,balance_bbs_10))*$AN43+(-SUMIF(Cards_selection_BPL,$B43,Balance_bpl_11)-SUMIF(Cards_selection_BPL,$C43,Balance_bpl_11)-SUMIF(Cards_selection_BPL,$D43,Balance_bpl_11)-SUMIF(Cards_selection_BPL,$E43,Balance_bpl_11)-SUMIF(Cards_selection_BPL,$F43,Balance_bpl_11))*$AO43</f>
        <v>0</v>
      </c>
      <c r="BB43" s="131">
        <f>(-SUMIF(Cards_selection_BBS,$B43,balance_bbs_12)-SUMIF(Cards_selection_BBS,$C43,balance_bbs_12)-SUMIF(Cards_selection_BBS,$D43,balance_bbs_12)-SUMIF(Cards_selection_BBS,$E43,balance_bbs_12)-SUMIF(Cards_selection_BBS,$F43,balance_bbs_12)+SUMIF(Cards_selection_BBS,$B43,balance_bbs_11)+SUMIF(Cards_selection_BBS,$C43,balance_bbs_11)+SUMIF(Cards_selection_BBS,$D43,balance_bbs_11)+SUMIF(Cards_selection_BBS,$E43,balance_bbs_11)+SUMIF(Cards_selection_BBS,$F43,balance_bbs_11))*$AN43+(-SUMIF(Cards_selection_BPL,$B43,Balance_bpl_12)-SUMIF(Cards_selection_BPL,$C43,Balance_bpl_12)-SUMIF(Cards_selection_BPL,$D43,Balance_bpl_12)-SUMIF(Cards_selection_BPL,$E43,Balance_bpl_12)-SUMIF(Cards_selection_BPL,$F43,Balance_bpl_12))*$AO43</f>
        <v>0</v>
      </c>
      <c r="BC43" s="5"/>
    </row>
    <row r="44" spans="2:55" ht="15.75" thickBot="1" x14ac:dyDescent="0.3">
      <c r="B44" s="4">
        <v>3915</v>
      </c>
      <c r="F44" s="5"/>
      <c r="I44" s="4"/>
      <c r="J44" t="s">
        <v>244</v>
      </c>
      <c r="K44" s="131">
        <f t="shared" si="86"/>
        <v>0</v>
      </c>
      <c r="L44" s="131">
        <f>INDEX($AQ44:$BB44,,MATCH($K$7,$AQ$7:$BB$7,0))</f>
        <v>0</v>
      </c>
      <c r="M44" s="130">
        <f t="shared" si="87"/>
        <v>0</v>
      </c>
      <c r="N44" s="130"/>
      <c r="O44" s="131">
        <f>IF(LEFT($O$7,2)="Q1",SUMIFS($Z44:$AB44,$Z$7:$AB$7,"&lt;="&amp;month_of_report),IF(LEFT($O$7,2)="Q2",SUMIFS($AC44:$AE44,$AC$7:$AE$7,"&lt;="&amp;month_of_report),IF(LEFT($O$7,2)="Q3",SUMIFS($AF44:$AH44,$AF$7:$AH$7,"&lt;="&amp;month_of_report),IF(LEFT($O$7,2)="Q4",SUMIFS($AI44:$AK44,$AI$7:$AK$7,"&lt;="&amp;month_of_report),0))))</f>
        <v>0</v>
      </c>
      <c r="P44" s="131">
        <f>IF(LEFT($O$7,2)="Q1",SUMIFS($AQ44:$AS44,$AQ$7:$AS$7,"&lt;="&amp;month_of_report),IF(LEFT($O$7,2)="Q2",SUMIFS($AT44:$AV44,$AT$7:$AV$7,"&lt;="&amp;month_of_report),IF(LEFT($O$7,2)="Q3",SUMIFS($AW44:$AY44,$AW$7:$AY$7,"&lt;="&amp;month_of_report),IF(LEFT($O$7,2)="Q4",SUMIFS($AZ44:$BB44,$AZ$7:$BB$7,"&lt;="&amp;month_of_report),0))))</f>
        <v>0</v>
      </c>
      <c r="Q44" s="130">
        <f t="shared" si="88"/>
        <v>0</v>
      </c>
      <c r="R44" s="130"/>
      <c r="S44" s="131">
        <f>SUMIFS($Z44:$AK44,$Z$7:$AK$7,"&lt;="&amp;month_of_report)</f>
        <v>0</v>
      </c>
      <c r="T44" s="131">
        <f>SUMIFS($AQ44:$BB44,$AQ$7:$BB$7,"&lt;="&amp;month_of_report)</f>
        <v>0</v>
      </c>
      <c r="U44" s="130">
        <f t="shared" si="89"/>
        <v>0</v>
      </c>
      <c r="V44" s="5"/>
      <c r="X44" s="4"/>
      <c r="Y44" s="144"/>
      <c r="Z44" s="131">
        <f>IF(Z$7&gt;month_of_report,0,-SUMIF(Cards_Selection,$B44,TB_Balance_01)-SUMIF(Cards_Selection,$C44,TB_Balance_01)-SUMIF(Cards_Selection,$D44,TB_Balance_01)-SUMIF(Cards_Selection,$E44,TB_Balance_01)-SUMIF(Cards_Selection,$F44,TB_Balance_01)+SUMIF(Cards_Selection,$B44,generic_month)+SUMIF(Cards_Selection,$C44,generic_month)+SUMIF(Cards_Selection,$D44,generic_month)+SUMIF(Cards_Selection,$E44,generic_month)+SUMIF(Cards_Selection,$F44,generic_month))</f>
        <v>0</v>
      </c>
      <c r="AA44" s="131">
        <f>IF(AA$7&gt;month_of_report,0,-SUMIF(Cards_Selection,$B44,TB_Balance_02)-SUMIF(Cards_Selection,$C44,TB_Balance_02)-SUMIF(Cards_Selection,$D44,TB_Balance_02)-SUMIF(Cards_Selection,$E44,TB_Balance_02)-SUMIF(Cards_Selection,$F44,TB_Balance_02)+SUMIF(Cards_Selection,$B44,TB_Balance_01)+SUMIF(Cards_Selection,$C44,TB_Balance_01)+SUMIF(Cards_Selection,$D44,TB_Balance_01)+SUMIF(Cards_Selection,$E44,TB_Balance_01)+SUMIF(Cards_Selection,$F44,TB_Balance_01))</f>
        <v>0</v>
      </c>
      <c r="AB44" s="131">
        <f>IF(AB$7&gt;month_of_report,0,-SUMIF(Cards_Selection,$B44,TB_Balance_03)-SUMIF(Cards_Selection,$C44,TB_Balance_03)-SUMIF(Cards_Selection,$D44,TB_Balance_03)-SUMIF(Cards_Selection,$E44,TB_Balance_03)-SUMIF(Cards_Selection,$F44,TB_Balance_03)+SUMIF(Cards_Selection,$B44,TB_Balance_02)+SUMIF(Cards_Selection,$C44,TB_Balance_02)+SUMIF(Cards_Selection,$D44,TB_Balance_02)+SUMIF(Cards_Selection,$E44,TB_Balance_02)+SUMIF(Cards_Selection,$F44,TB_Balance_02))</f>
        <v>0</v>
      </c>
      <c r="AC44" s="131">
        <f>IF(AC$7&gt;month_of_report,0,-SUMIF(Cards_Selection,$B44,TB_Balance_04)-SUMIF(Cards_Selection,$C44,TB_Balance_04)-SUMIF(Cards_Selection,$D44,TB_Balance_04)-SUMIF(Cards_Selection,$E44,TB_Balance_04)-SUMIF(Cards_Selection,$F44,TB_Balance_04)+SUMIF(Cards_Selection,$B44,TB_Balance_03)+SUMIF(Cards_Selection,$C44,TB_Balance_03)+SUMIF(Cards_Selection,$D44,TB_Balance_03)+SUMIF(Cards_Selection,$E44,TB_Balance_03)+SUMIF(Cards_Selection,$F44,TB_Balance_03))</f>
        <v>0</v>
      </c>
      <c r="AD44" s="131">
        <f>IF(AD$7&gt;month_of_report,0,-SUMIF(Cards_Selection,$B44,TB_Balance_05)-SUMIF(Cards_Selection,$C44,TB_Balance_05)-SUMIF(Cards_Selection,$D44,TB_Balance_05)-SUMIF(Cards_Selection,$E44,TB_Balance_05)-SUMIF(Cards_Selection,$F44,TB_Balance_05)+SUMIF(Cards_Selection,$B44,TB_Balance_04)+SUMIF(Cards_Selection,$C44,TB_Balance_04)+SUMIF(Cards_Selection,$D44,TB_Balance_04)+SUMIF(Cards_Selection,$E44,TB_Balance_04)+SUMIF(Cards_Selection,$F44,TB_Balance_04))</f>
        <v>0</v>
      </c>
      <c r="AE44" s="131">
        <f>IF(AE$7&gt;month_of_report,0,-SUMIF(Cards_Selection,$B44,TB_Balance_06)-SUMIF(Cards_Selection,$C44,TB_Balance_06)-SUMIF(Cards_Selection,$D44,TB_Balance_06)-SUMIF(Cards_Selection,$E44,TB_Balance_06)-SUMIF(Cards_Selection,$F44,TB_Balance_06)+SUMIF(Cards_Selection,$B44,TB_Balance_03)+SUMIF(Cards_Selection,$C44,TB_Balance_03)+SUMIF(Cards_Selection,$D44,TB_Balance_03)+SUMIF(Cards_Selection,$E44,TB_Balance_03)+SUMIF(Cards_Selection,$F44,TB_Balance_03))</f>
        <v>0</v>
      </c>
      <c r="AF44" s="131">
        <f>IF(AF$7&gt;month_of_report,0,-SUMIF(Cards_Selection,$B44,TB_Balance_07)-SUMIF(Cards_Selection,$C44,TB_Balance_07)-SUMIF(Cards_Selection,$D44,TB_Balance_07)-SUMIF(Cards_Selection,$E44,TB_Balance_07)-SUMIF(Cards_Selection,$F44,TB_Balance_07)+SUMIF(Cards_Selection,$B44,TB_Balance_06)+SUMIF(Cards_Selection,$C44,TB_Balance_06)+SUMIF(Cards_Selection,$D44,TB_Balance_06)+SUMIF(Cards_Selection,$E44,TB_Balance_06)+SUMIF(Cards_Selection,$F44,TB_Balance_06))</f>
        <v>0</v>
      </c>
      <c r="AG44" s="131">
        <f>IF(AG$7&gt;month_of_report,0,-SUMIF(Cards_Selection,$B44,TB_Balance_08)-SUMIF(Cards_Selection,$C44,TB_Balance_08)-SUMIF(Cards_Selection,$D44,TB_Balance_08)-SUMIF(Cards_Selection,$E44,TB_Balance_08)-SUMIF(Cards_Selection,$F44,TB_Balance_08)+SUMIF(Cards_Selection,$B44,TB_Balance_07)+SUMIF(Cards_Selection,$C44,TB_Balance_07)+SUMIF(Cards_Selection,$D44,TB_Balance_07)+SUMIF(Cards_Selection,$E44,TB_Balance_07)+SUMIF(Cards_Selection,$F44,TB_Balance_07))</f>
        <v>0</v>
      </c>
      <c r="AH44" s="131">
        <f>IF(AH$7&gt;month_of_report,0,-SUMIF(Cards_Selection,$B44,TB_Balance_09)-SUMIF(Cards_Selection,$C44,TB_Balance_09)-SUMIF(Cards_Selection,$D44,TB_Balance_09)-SUMIF(Cards_Selection,$E44,TB_Balance_09)-SUMIF(Cards_Selection,$F44,TB_Balance_09)+SUMIF(Cards_Selection,$B44,TB_Balance_06)+SUMIF(Cards_Selection,$C44,TB_Balance_06)+SUMIF(Cards_Selection,$D44,TB_Balance_06)+SUMIF(Cards_Selection,$E44,TB_Balance_06)+SUMIF(Cards_Selection,$F44,TB_Balance_06))</f>
        <v>0</v>
      </c>
      <c r="AI44" s="131">
        <f>IF(AI$7&gt;month_of_report,0,-SUMIF(Cards_Selection,$B44,TB_Balance_10)-SUMIF(Cards_Selection,$C44,TB_Balance_10)-SUMIF(Cards_Selection,$D44,TB_Balance_10)-SUMIF(Cards_Selection,$E44,TB_Balance_10)-SUMIF(Cards_Selection,$F44,TB_Balance_10)+SUMIF(Cards_Selection,$B44,TB_Balance_09)+SUMIF(Cards_Selection,$C44,TB_Balance_09)+SUMIF(Cards_Selection,$D44,TB_Balance_09)+SUMIF(Cards_Selection,$E44,TB_Balance_09)+SUMIF(Cards_Selection,$F44,TB_Balance_09))</f>
        <v>0</v>
      </c>
      <c r="AJ44" s="131">
        <f>IF(AJ$7&gt;month_of_report,0,-SUMIF(Cards_Selection,$B44,TB_Balance_11)-SUMIF(Cards_Selection,$C44,TB_Balance_11)-SUMIF(Cards_Selection,$D44,TB_Balance_11)-SUMIF(Cards_Selection,$E44,TB_Balance_11)-SUMIF(Cards_Selection,$F44,TB_Balance_11)+SUMIF(Cards_Selection,$B44,TB_Balance_10)+SUMIF(Cards_Selection,$C44,TB_Balance_10)+SUMIF(Cards_Selection,$D44,TB_Balance_10)+SUMIF(Cards_Selection,$E44,TB_Balance_10)+SUMIF(Cards_Selection,$F44,TB_Balance_10))</f>
        <v>0</v>
      </c>
      <c r="AK44" s="131">
        <f>IF(AK$7&gt;month_of_report,0,-SUMIF(Cards_Selection,$B44,TB_Balance_12)-SUMIF(Cards_Selection,$C44,TB_Balance_12)-SUMIF(Cards_Selection,$D44,TB_Balance_12)-SUMIF(Cards_Selection,$E44,TB_Balance_12)-SUMIF(Cards_Selection,$F44,TB_Balance_12)+SUMIF(Cards_Selection,$B44,TB_Balance_09)+SUMIF(Cards_Selection,$C44,TB_Balance_09)+SUMIF(Cards_Selection,$D44,TB_Balance_09)+SUMIF(Cards_Selection,$E44,TB_Balance_09)+SUMIF(Cards_Selection,$F44,TB_Balance_09))</f>
        <v>0</v>
      </c>
      <c r="AL44" s="5"/>
      <c r="AN44" s="455">
        <v>1</v>
      </c>
      <c r="AO44" s="21">
        <v>1</v>
      </c>
      <c r="AP44" s="144"/>
      <c r="AQ44" s="131">
        <f>(-SUMIF(Cards_selection_BBS,$B44,balance_bbs_01)-SUMIF(Cards_selection_BBS,$C44,balance_bbs_01)-SUMIF(Cards_selection_BBS,$D44,balance_bbs_01)-SUMIF(Cards_selection_BBS,$E44,balance_bbs_01)-SUMIF(Cards_selection_BBS,$F44,balance_bbs_01)+SUMIF(Cards_selection_BBS,$B44,Generic_month_BBS)+SUMIF(Cards_selection_BBS,$C44,Generic_month_BBS)+SUMIF(Cards_selection_BBS,$D44,Generic_month_BBS)+SUMIF(Cards_selection_BBS,$E44,Generic_month_BBS)+SUMIF(Cards_selection_BBS,$F44,Generic_month_BBS))*$AN44+(-SUMIF(Cards_selection_BPL,$B44,Balance_bpl_01)-SUMIF(Cards_selection_BPL,$C44,Balance_bpl_01)-SUMIF(Cards_selection_BPL,$D44,Balance_bpl_01)-SUMIF(Cards_selection_BPL,$E44,Balance_bpl_01)-SUMIF(Cards_selection_BPL,$F44,Balance_bpl_01))*$AO44</f>
        <v>0</v>
      </c>
      <c r="AR44" s="131">
        <f>(-SUMIF(Cards_selection_BBS,$B44,balance_bbs_02)-SUMIF(Cards_selection_BBS,$C44,balance_bbs_02)-SUMIF(Cards_selection_BBS,$D44,balance_bbs_02)-SUMIF(Cards_selection_BBS,$E44,balance_bbs_02)-SUMIF(Cards_selection_BBS,$F44,balance_bbs_02)+SUMIF(Cards_selection_BBS,$B44,balance_bbs_01)+SUMIF(Cards_selection_BBS,$C44,balance_bbs_01)+SUMIF(Cards_selection_BBS,$D44,balance_bbs_01)+SUMIF(Cards_selection_BBS,$E44,balance_bbs_01)+SUMIF(Cards_selection_BBS,$F44,balance_bbs_01))*$AN44+(-SUMIF(Cards_selection_BPL,$B44,Balance_bpl_02)-SUMIF(Cards_selection_BPL,$C44,Balance_bpl_02)-SUMIF(Cards_selection_BPL,$D44,Balance_bpl_02)-SUMIF(Cards_selection_BPL,$E44,Balance_bpl_02)-SUMIF(Cards_selection_BPL,$F44,Balance_bpl_02))*$AO44</f>
        <v>0</v>
      </c>
      <c r="AS44" s="131">
        <f>(-SUMIF(Cards_selection_BBS,$B44,balance_bbs_03)-SUMIF(Cards_selection_BBS,$C44,balance_bbs_03)-SUMIF(Cards_selection_BBS,$D44,balance_bbs_03)-SUMIF(Cards_selection_BBS,$E44,balance_bbs_03)-SUMIF(Cards_selection_BBS,$F44,balance_bbs_03)+SUMIF(Cards_selection_BBS,$B44,balance_bbs_02)+SUMIF(Cards_selection_BBS,$C44,balance_bbs_02)+SUMIF(Cards_selection_BBS,$D44,balance_bbs_02)+SUMIF(Cards_selection_BBS,$E44,balance_bbs_02)+SUMIF(Cards_selection_BBS,$F44,balance_bbs_02))*$AN44+(-SUMIF(Cards_selection_BPL,$B44,Balance_bpl_03)-SUMIF(Cards_selection_BPL,$C44,Balance_bpl_03)-SUMIF(Cards_selection_BPL,$D44,Balance_bpl_03)-SUMIF(Cards_selection_BPL,$E44,Balance_bpl_03)-SUMIF(Cards_selection_BPL,$F44,Balance_bpl_03))*$AO44</f>
        <v>0</v>
      </c>
      <c r="AT44" s="131">
        <f>(-SUMIF(Cards_selection_BBS,$B44,balance_bbs_04)-SUMIF(Cards_selection_BBS,$C44,balance_bbs_04)-SUMIF(Cards_selection_BBS,$D44,balance_bbs_04)-SUMIF(Cards_selection_BBS,$E44,balance_bbs_04)-SUMIF(Cards_selection_BBS,$F44,balance_bbs_04)+SUMIF(Cards_selection_BBS,$B44,balance_bbs_03)+SUMIF(Cards_selection_BBS,$C44,balance_bbs_03)+SUMIF(Cards_selection_BBS,$D44,balance_bbs_03)+SUMIF(Cards_selection_BBS,$E44,balance_bbs_03)+SUMIF(Cards_selection_BBS,$F44,balance_bbs_03))*$AN44+(-SUMIF(Cards_selection_BPL,$B44,Balance_bpl_04)-SUMIF(Cards_selection_BPL,$C44,Balance_bpl_04)-SUMIF(Cards_selection_BPL,$D44,Balance_bpl_04)-SUMIF(Cards_selection_BPL,$E44,Balance_bpl_04)-SUMIF(Cards_selection_BPL,$F44,Balance_bpl_04))*$AO44</f>
        <v>0</v>
      </c>
      <c r="AU44" s="131">
        <f>(-SUMIF(Cards_selection_BBS,$B44,balance_bbs_05)-SUMIF(Cards_selection_BBS,$C44,balance_bbs_05)-SUMIF(Cards_selection_BBS,$D44,balance_bbs_05)-SUMIF(Cards_selection_BBS,$E44,balance_bbs_05)-SUMIF(Cards_selection_BBS,$F44,balance_bbs_05)+SUMIF(Cards_selection_BBS,$B44,balance_bbs_04)+SUMIF(Cards_selection_BBS,$C44,balance_bbs_04)+SUMIF(Cards_selection_BBS,$D44,balance_bbs_04)+SUMIF(Cards_selection_BBS,$E44,balance_bbs_04)+SUMIF(Cards_selection_BBS,$F44,balance_bbs_04))*$AN44+(-SUMIF(Cards_selection_BPL,$B44,Balance_bpl_05)-SUMIF(Cards_selection_BPL,$C44,Balance_bpl_05)-SUMIF(Cards_selection_BPL,$D44,Balance_bpl_05)-SUMIF(Cards_selection_BPL,$E44,Balance_bpl_05)-SUMIF(Cards_selection_BPL,$F44,Balance_bpl_05))*$AO44</f>
        <v>0</v>
      </c>
      <c r="AV44" s="131">
        <f>(-SUMIF(Cards_selection_BBS,$B44,balance_bbs_06)-SUMIF(Cards_selection_BBS,$C44,balance_bbs_06)-SUMIF(Cards_selection_BBS,$D44,balance_bbs_06)-SUMIF(Cards_selection_BBS,$E44,balance_bbs_06)-SUMIF(Cards_selection_BBS,$F44,balance_bbs_06)+SUMIF(Cards_selection_BBS,$B44,balance_bbs_05)+SUMIF(Cards_selection_BBS,$C44,balance_bbs_05)+SUMIF(Cards_selection_BBS,$D44,balance_bbs_05)+SUMIF(Cards_selection_BBS,$E44,balance_bbs_05)+SUMIF(Cards_selection_BBS,$F44,balance_bbs_05))*$AN44+(-SUMIF(Cards_selection_BPL,$B44,Balance_bpl_06)-SUMIF(Cards_selection_BPL,$C44,Balance_bpl_06)-SUMIF(Cards_selection_BPL,$D44,Balance_bpl_06)-SUMIF(Cards_selection_BPL,$E44,Balance_bpl_06)-SUMIF(Cards_selection_BPL,$F44,Balance_bpl_06))*$AO44</f>
        <v>0</v>
      </c>
      <c r="AW44" s="131">
        <f>(-SUMIF(Cards_selection_BBS,$B44,balance_bbs_07)-SUMIF(Cards_selection_BBS,$C44,balance_bbs_07)-SUMIF(Cards_selection_BBS,$D44,balance_bbs_07)-SUMIF(Cards_selection_BBS,$E44,balance_bbs_07)-SUMIF(Cards_selection_BBS,$F44,balance_bbs_07)+SUMIF(Cards_selection_BBS,$B44,balance_bbs_06)+SUMIF(Cards_selection_BBS,$C44,balance_bbs_06)+SUMIF(Cards_selection_BBS,$D44,balance_bbs_06)+SUMIF(Cards_selection_BBS,$E44,balance_bbs_06)+SUMIF(Cards_selection_BBS,$F44,balance_bbs_06))*$AN44+(-SUMIF(Cards_selection_BPL,$B44,Balance_bpl_07)-SUMIF(Cards_selection_BPL,$C44,Balance_bpl_07)-SUMIF(Cards_selection_BPL,$D44,Balance_bpl_07)-SUMIF(Cards_selection_BPL,$E44,Balance_bpl_07)-SUMIF(Cards_selection_BPL,$F44,Balance_bpl_07))*$AO44</f>
        <v>0</v>
      </c>
      <c r="AX44" s="131">
        <f>(-SUMIF(Cards_selection_BBS,$B44,balance_bbs_08)-SUMIF(Cards_selection_BBS,$C44,balance_bbs_08)-SUMIF(Cards_selection_BBS,$D44,balance_bbs_08)-SUMIF(Cards_selection_BBS,$E44,balance_bbs_08)-SUMIF(Cards_selection_BBS,$F44,balance_bbs_08)+SUMIF(Cards_selection_BBS,$B44,balance_bbs_07)+SUMIF(Cards_selection_BBS,$C44,balance_bbs_07)+SUMIF(Cards_selection_BBS,$D44,balance_bbs_07)+SUMIF(Cards_selection_BBS,$E44,balance_bbs_07)+SUMIF(Cards_selection_BBS,$F44,balance_bbs_07))*$AN44+(-SUMIF(Cards_selection_BPL,$B44,Balance_bpl_08)-SUMIF(Cards_selection_BPL,$C44,Balance_bpl_08)-SUMIF(Cards_selection_BPL,$D44,Balance_bpl_08)-SUMIF(Cards_selection_BPL,$E44,Balance_bpl_08)-SUMIF(Cards_selection_BPL,$F44,Balance_bpl_08))*$AO44</f>
        <v>0</v>
      </c>
      <c r="AY44" s="131">
        <f>(-SUMIF(Cards_selection_BBS,$B44,balance_bbs_09)-SUMIF(Cards_selection_BBS,$C44,balance_bbs_09)-SUMIF(Cards_selection_BBS,$D44,balance_bbs_09)-SUMIF(Cards_selection_BBS,$E44,balance_bbs_09)-SUMIF(Cards_selection_BBS,$F44,balance_bbs_09)+SUMIF(Cards_selection_BBS,$B44,balance_bbs_08)+SUMIF(Cards_selection_BBS,$C44,balance_bbs_08)+SUMIF(Cards_selection_BBS,$D44,balance_bbs_08)+SUMIF(Cards_selection_BBS,$E44,balance_bbs_08)+SUMIF(Cards_selection_BBS,$F44,balance_bbs_08))*$AN44+(-SUMIF(Cards_selection_BPL,$B44,Balance_bpl_09)-SUMIF(Cards_selection_BPL,$C44,Balance_bpl_09)-SUMIF(Cards_selection_BPL,$D44,Balance_bpl_09)-SUMIF(Cards_selection_BPL,$E44,Balance_bpl_09)-SUMIF(Cards_selection_BPL,$F44,Balance_bpl_09))*$AO44</f>
        <v>0</v>
      </c>
      <c r="AZ44" s="131">
        <f>(-SUMIF(Cards_selection_BBS,$B44,balance_bbs_10)-SUMIF(Cards_selection_BBS,$C44,balance_bbs_10)-SUMIF(Cards_selection_BBS,$D44,balance_bbs_10)-SUMIF(Cards_selection_BBS,$E44,balance_bbs_10)-SUMIF(Cards_selection_BBS,$F44,balance_bbs_10)+SUMIF(Cards_selection_BBS,$B44,balance_bbs_09)+SUMIF(Cards_selection_BBS,$C44,balance_bbs_09)+SUMIF(Cards_selection_BBS,$D44,balance_bbs_09)+SUMIF(Cards_selection_BBS,$E44,balance_bbs_09)+SUMIF(Cards_selection_BBS,$F44,balance_bbs_09))*$AN44+(-SUMIF(Cards_selection_BPL,$B44,Balance_bpl_10)-SUMIF(Cards_selection_BPL,$C44,Balance_bpl_10)-SUMIF(Cards_selection_BPL,$D44,Balance_bpl_10)-SUMIF(Cards_selection_BPL,$E44,Balance_bpl_10)-SUMIF(Cards_selection_BPL,$F44,Balance_bpl_10))*$AO44</f>
        <v>0</v>
      </c>
      <c r="BA44" s="131">
        <f>(-SUMIF(Cards_selection_BBS,$B44,balance_bbs_11)-SUMIF(Cards_selection_BBS,$C44,balance_bbs_11)-SUMIF(Cards_selection_BBS,$D44,balance_bbs_11)-SUMIF(Cards_selection_BBS,$E44,balance_bbs_11)-SUMIF(Cards_selection_BBS,$F44,balance_bbs_11)+SUMIF(Cards_selection_BBS,$B44,balance_bbs_10)+SUMIF(Cards_selection_BBS,$C44,balance_bbs_10)+SUMIF(Cards_selection_BBS,$D44,balance_bbs_10)+SUMIF(Cards_selection_BBS,$E44,balance_bbs_10)+SUMIF(Cards_selection_BBS,$F44,balance_bbs_10))*$AN44+(-SUMIF(Cards_selection_BPL,$B44,Balance_bpl_11)-SUMIF(Cards_selection_BPL,$C44,Balance_bpl_11)-SUMIF(Cards_selection_BPL,$D44,Balance_bpl_11)-SUMIF(Cards_selection_BPL,$E44,Balance_bpl_11)-SUMIF(Cards_selection_BPL,$F44,Balance_bpl_11))*$AO44</f>
        <v>0</v>
      </c>
      <c r="BB44" s="131">
        <f>(-SUMIF(Cards_selection_BBS,$B44,balance_bbs_12)-SUMIF(Cards_selection_BBS,$C44,balance_bbs_12)-SUMIF(Cards_selection_BBS,$D44,balance_bbs_12)-SUMIF(Cards_selection_BBS,$E44,balance_bbs_12)-SUMIF(Cards_selection_BBS,$F44,balance_bbs_12)+SUMIF(Cards_selection_BBS,$B44,balance_bbs_11)+SUMIF(Cards_selection_BBS,$C44,balance_bbs_11)+SUMIF(Cards_selection_BBS,$D44,balance_bbs_11)+SUMIF(Cards_selection_BBS,$E44,balance_bbs_11)+SUMIF(Cards_selection_BBS,$F44,balance_bbs_11))*$AN44+(-SUMIF(Cards_selection_BPL,$B44,Balance_bpl_12)-SUMIF(Cards_selection_BPL,$C44,Balance_bpl_12)-SUMIF(Cards_selection_BPL,$D44,Balance_bpl_12)-SUMIF(Cards_selection_BPL,$E44,Balance_bpl_12)-SUMIF(Cards_selection_BPL,$F44,Balance_bpl_12))*$AO44</f>
        <v>0</v>
      </c>
      <c r="BC44" s="5"/>
    </row>
    <row r="45" spans="2:55" x14ac:dyDescent="0.25">
      <c r="B45" s="4"/>
      <c r="F45" s="5"/>
      <c r="I45" s="4"/>
      <c r="J45" s="20" t="s">
        <v>245</v>
      </c>
      <c r="K45" s="128">
        <f>SUM(K39:K44)</f>
        <v>0</v>
      </c>
      <c r="L45" s="128">
        <f>SUM(L39:L44)</f>
        <v>0</v>
      </c>
      <c r="M45" s="128">
        <f>SUM(M39:M44)</f>
        <v>0</v>
      </c>
      <c r="N45" s="130"/>
      <c r="O45" s="128">
        <f t="shared" ref="O45:P45" si="90">SUM(O39:O44)</f>
        <v>0</v>
      </c>
      <c r="P45" s="128">
        <f t="shared" si="90"/>
        <v>0</v>
      </c>
      <c r="Q45" s="128">
        <f>SUM(Q39:Q44)</f>
        <v>0</v>
      </c>
      <c r="R45" s="130"/>
      <c r="S45" s="128">
        <f t="shared" ref="S45:T45" si="91">SUM(S39:S44)</f>
        <v>0</v>
      </c>
      <c r="T45" s="128">
        <f t="shared" si="91"/>
        <v>0</v>
      </c>
      <c r="U45" s="128">
        <f>SUM(U39:U44)</f>
        <v>0</v>
      </c>
      <c r="V45" s="5"/>
      <c r="X45" s="4"/>
      <c r="Y45" s="128">
        <f t="shared" ref="Y45:AK45" si="92">SUM(Y39:Y44)</f>
        <v>0</v>
      </c>
      <c r="Z45" s="128">
        <f t="shared" si="92"/>
        <v>0</v>
      </c>
      <c r="AA45" s="128">
        <f t="shared" si="92"/>
        <v>0</v>
      </c>
      <c r="AB45" s="128">
        <f t="shared" si="92"/>
        <v>0</v>
      </c>
      <c r="AC45" s="128">
        <f t="shared" si="92"/>
        <v>0</v>
      </c>
      <c r="AD45" s="128">
        <f t="shared" si="92"/>
        <v>0</v>
      </c>
      <c r="AE45" s="128">
        <f t="shared" si="92"/>
        <v>0</v>
      </c>
      <c r="AF45" s="128">
        <f t="shared" si="92"/>
        <v>0</v>
      </c>
      <c r="AG45" s="128">
        <f t="shared" si="92"/>
        <v>0</v>
      </c>
      <c r="AH45" s="128">
        <f t="shared" si="92"/>
        <v>0</v>
      </c>
      <c r="AI45" s="128">
        <f t="shared" si="92"/>
        <v>0</v>
      </c>
      <c r="AJ45" s="128">
        <f t="shared" si="92"/>
        <v>0</v>
      </c>
      <c r="AK45" s="128">
        <f t="shared" si="92"/>
        <v>0</v>
      </c>
      <c r="AL45" s="5"/>
      <c r="AN45" s="4"/>
      <c r="AP45" s="128">
        <f t="shared" ref="AP45:BB45" si="93">SUM(AP39:AP44)</f>
        <v>0</v>
      </c>
      <c r="AQ45" s="128">
        <f t="shared" si="93"/>
        <v>0</v>
      </c>
      <c r="AR45" s="128">
        <f t="shared" si="93"/>
        <v>0</v>
      </c>
      <c r="AS45" s="128">
        <f t="shared" si="93"/>
        <v>0</v>
      </c>
      <c r="AT45" s="128">
        <f t="shared" si="93"/>
        <v>0</v>
      </c>
      <c r="AU45" s="128">
        <f t="shared" si="93"/>
        <v>0</v>
      </c>
      <c r="AV45" s="128">
        <f t="shared" si="93"/>
        <v>0</v>
      </c>
      <c r="AW45" s="128">
        <f t="shared" si="93"/>
        <v>0</v>
      </c>
      <c r="AX45" s="128">
        <f t="shared" si="93"/>
        <v>0</v>
      </c>
      <c r="AY45" s="128">
        <f t="shared" si="93"/>
        <v>0</v>
      </c>
      <c r="AZ45" s="128">
        <f t="shared" si="93"/>
        <v>0</v>
      </c>
      <c r="BA45" s="128">
        <f t="shared" si="93"/>
        <v>0</v>
      </c>
      <c r="BB45" s="128">
        <f t="shared" si="93"/>
        <v>0</v>
      </c>
      <c r="BC45" s="5"/>
    </row>
    <row r="46" spans="2:55" ht="15.75" thickBot="1" x14ac:dyDescent="0.3">
      <c r="B46" s="4"/>
      <c r="F46" s="5"/>
      <c r="I46" s="4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5"/>
      <c r="X46" s="4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5"/>
      <c r="AN46" s="4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5"/>
    </row>
    <row r="47" spans="2:55" x14ac:dyDescent="0.25">
      <c r="B47" s="4"/>
      <c r="F47" s="5"/>
      <c r="I47" s="125" t="s">
        <v>246</v>
      </c>
      <c r="K47" s="129">
        <f>SUM(K45,K37)</f>
        <v>-106525.98999999999</v>
      </c>
      <c r="L47" s="129">
        <f>SUM(L45,L37)</f>
        <v>0</v>
      </c>
      <c r="M47" s="129">
        <f>+K47-L47</f>
        <v>-106525.98999999999</v>
      </c>
      <c r="N47" s="140"/>
      <c r="O47" s="129">
        <f t="shared" ref="O47:P47" si="94">SUM(O45,O37)</f>
        <v>-106525.98999999999</v>
      </c>
      <c r="P47" s="129">
        <f t="shared" si="94"/>
        <v>-6210.1265822784771</v>
      </c>
      <c r="Q47" s="129">
        <f>+O47-P47</f>
        <v>-100315.86341772151</v>
      </c>
      <c r="R47" s="130"/>
      <c r="S47" s="129">
        <f t="shared" ref="S47:T47" si="95">SUM(S45,S37)</f>
        <v>-106525.98999999999</v>
      </c>
      <c r="T47" s="129">
        <f t="shared" si="95"/>
        <v>-74521.518987341755</v>
      </c>
      <c r="U47" s="139">
        <f>+S47-T47</f>
        <v>-32004.471012658236</v>
      </c>
      <c r="V47" s="5"/>
      <c r="X47" s="4"/>
      <c r="Y47" s="129">
        <f t="shared" ref="Y47:AK47" si="96">SUM(Y45,Y37)</f>
        <v>-45987.85</v>
      </c>
      <c r="Z47" s="129">
        <f t="shared" si="96"/>
        <v>0</v>
      </c>
      <c r="AA47" s="129">
        <f t="shared" si="96"/>
        <v>0</v>
      </c>
      <c r="AB47" s="129">
        <f t="shared" si="96"/>
        <v>0</v>
      </c>
      <c r="AC47" s="129">
        <f t="shared" si="96"/>
        <v>0</v>
      </c>
      <c r="AD47" s="129">
        <f t="shared" si="96"/>
        <v>0</v>
      </c>
      <c r="AE47" s="129">
        <f t="shared" si="96"/>
        <v>0</v>
      </c>
      <c r="AF47" s="129">
        <f t="shared" si="96"/>
        <v>0</v>
      </c>
      <c r="AG47" s="129">
        <f t="shared" si="96"/>
        <v>0</v>
      </c>
      <c r="AH47" s="129">
        <f t="shared" si="96"/>
        <v>0</v>
      </c>
      <c r="AI47" s="129">
        <f t="shared" si="96"/>
        <v>0</v>
      </c>
      <c r="AJ47" s="129">
        <f t="shared" si="96"/>
        <v>0</v>
      </c>
      <c r="AK47" s="129">
        <f t="shared" si="96"/>
        <v>-106525.98999999999</v>
      </c>
      <c r="AL47" s="5"/>
      <c r="AN47" s="4"/>
      <c r="AP47" s="129">
        <f t="shared" ref="AP47:BB47" si="97">SUM(AP45,AP37)</f>
        <v>0</v>
      </c>
      <c r="AQ47" s="129">
        <f t="shared" si="97"/>
        <v>-6210.1265822784808</v>
      </c>
      <c r="AR47" s="129">
        <f t="shared" si="97"/>
        <v>-6210.1265822784808</v>
      </c>
      <c r="AS47" s="129">
        <f t="shared" si="97"/>
        <v>0</v>
      </c>
      <c r="AT47" s="129">
        <f t="shared" si="97"/>
        <v>-6210.1265822784771</v>
      </c>
      <c r="AU47" s="129">
        <f t="shared" si="97"/>
        <v>-12420.253164556962</v>
      </c>
      <c r="AV47" s="129">
        <f t="shared" si="97"/>
        <v>-24840.506329113923</v>
      </c>
      <c r="AW47" s="129">
        <f t="shared" si="97"/>
        <v>0</v>
      </c>
      <c r="AX47" s="129">
        <f t="shared" si="97"/>
        <v>0</v>
      </c>
      <c r="AY47" s="129">
        <f t="shared" si="97"/>
        <v>-12420.253164556962</v>
      </c>
      <c r="AZ47" s="129">
        <f t="shared" si="97"/>
        <v>-6210.1265822784771</v>
      </c>
      <c r="BA47" s="129">
        <f t="shared" si="97"/>
        <v>0</v>
      </c>
      <c r="BB47" s="129">
        <f t="shared" si="97"/>
        <v>0</v>
      </c>
      <c r="BC47" s="5"/>
    </row>
    <row r="48" spans="2:55" x14ac:dyDescent="0.25">
      <c r="B48" s="4"/>
      <c r="F48" s="5"/>
      <c r="I48" s="4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5"/>
      <c r="X48" s="4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5"/>
      <c r="AN48" s="4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5"/>
    </row>
    <row r="49" spans="2:55" x14ac:dyDescent="0.25">
      <c r="B49" s="4">
        <v>16210019806</v>
      </c>
      <c r="F49" s="5"/>
      <c r="I49" s="4" t="s">
        <v>247</v>
      </c>
      <c r="K49" s="131">
        <f>INDEX($Z49:$AK49,,MATCH($K$7,$Z$7:$AK$7,0))</f>
        <v>0</v>
      </c>
      <c r="L49" s="131">
        <f>INDEX($AQ49:$BB49,,MATCH($K$7,$AQ$7:$BB$7,0))</f>
        <v>0</v>
      </c>
      <c r="M49" s="130">
        <f t="shared" ref="M49" si="98">+K49-L49</f>
        <v>0</v>
      </c>
      <c r="N49" s="130"/>
      <c r="O49" s="131">
        <f>IF(LEFT($O$7,2)="Q1",SUMIFS($Z49:$AB49,$Z$7:$AB$7,"&lt;="&amp;month_of_report),IF(LEFT($O$7,2)="Q2",SUMIFS($AC49:$AE49,$AC$7:$AE$7,"&lt;="&amp;month_of_report),IF(LEFT($O$7,2)="Q3",SUMIFS($AF49:$AH49,$AF$7:$AH$7,"&lt;="&amp;month_of_report),IF(LEFT($O$7,2)="Q4",SUMIFS($AI49:$AK49,$AI$7:$AK$7,"&lt;="&amp;month_of_report),0))))</f>
        <v>0</v>
      </c>
      <c r="P49" s="131">
        <f>IF(LEFT($O$7,2)="Q1",SUMIFS($AQ49:$AS49,$AQ$7:$AS$7,"&lt;="&amp;month_of_report),IF(LEFT($O$7,2)="Q2",SUMIFS($AT49:$AV49,$AT$7:$AV$7,"&lt;="&amp;month_of_report),IF(LEFT($O$7,2)="Q3",SUMIFS($AW49:$AY49,$AW$7:$AY$7,"&lt;="&amp;month_of_report),IF(LEFT($O$7,2)="Q4",SUMIFS($AZ49:$BB49,$AZ$7:$BB$7,"&lt;="&amp;month_of_report),0))))</f>
        <v>0</v>
      </c>
      <c r="Q49" s="130">
        <f t="shared" ref="Q49" si="99">+O49-P49</f>
        <v>0</v>
      </c>
      <c r="R49" s="130"/>
      <c r="S49" s="131">
        <f>SUMIFS($Z49:$AK49,$Z$7:$AK$7,"&lt;="&amp;month_of_report)</f>
        <v>0</v>
      </c>
      <c r="T49" s="131">
        <f>SUMIFS($AQ49:$BB49,$AQ$7:$BB$7,"&lt;="&amp;month_of_report)</f>
        <v>0</v>
      </c>
      <c r="U49" s="130">
        <f t="shared" ref="U49" si="100">+S49-T49</f>
        <v>0</v>
      </c>
      <c r="V49" s="5"/>
      <c r="X49" s="4"/>
      <c r="Y49" s="144"/>
      <c r="Z49" s="131">
        <f>IF(Z$7&gt;month_of_report,0,-SUMIF(Cards_Selection,$B49,TB_Balance_01)-SUMIF(Cards_Selection,$C49,TB_Balance_01)-SUMIF(Cards_Selection,$D49,TB_Balance_01)-SUMIF(Cards_Selection,$E49,TB_Balance_01)-SUMIF(Cards_Selection,$F49,TB_Balance_01)+SUMIF(Cards_Selection,$B49,generic_month)+SUMIF(Cards_Selection,$C49,generic_month)+SUMIF(Cards_Selection,$D49,generic_month)+SUMIF(Cards_Selection,$E49,generic_month)+SUMIF(Cards_Selection,$F49,generic_month))</f>
        <v>0</v>
      </c>
      <c r="AA49" s="131">
        <f>IF(AA$7&gt;month_of_report,0,-SUMIF(Cards_Selection,$B49,TB_Balance_02)-SUMIF(Cards_Selection,$C49,TB_Balance_02)-SUMIF(Cards_Selection,$D49,TB_Balance_02)-SUMIF(Cards_Selection,$E49,TB_Balance_02)-SUMIF(Cards_Selection,$F49,TB_Balance_02)+SUMIF(Cards_Selection,$B49,TB_Balance_01)+SUMIF(Cards_Selection,$C49,TB_Balance_01)+SUMIF(Cards_Selection,$D49,TB_Balance_01)+SUMIF(Cards_Selection,$E49,TB_Balance_01)+SUMIF(Cards_Selection,$F49,TB_Balance_01))</f>
        <v>0</v>
      </c>
      <c r="AB49" s="131">
        <f>IF(AB$7&gt;month_of_report,0,-SUMIF(Cards_Selection,$B49,TB_Balance_03)-SUMIF(Cards_Selection,$C49,TB_Balance_03)-SUMIF(Cards_Selection,$D49,TB_Balance_03)-SUMIF(Cards_Selection,$E49,TB_Balance_03)-SUMIF(Cards_Selection,$F49,TB_Balance_03)+SUMIF(Cards_Selection,$B49,generic_month)+SUMIF(Cards_Selection,$C49,generic_month)+SUMIF(Cards_Selection,$D49,generic_month)+SUMIF(Cards_Selection,$E49,generic_month)+SUMIF(Cards_Selection,$F49,generic_month))</f>
        <v>0</v>
      </c>
      <c r="AC49" s="131"/>
      <c r="AD49" s="131"/>
      <c r="AE49" s="131">
        <f>IF(AE$7&gt;month_of_report,0,-SUMIF(Cards_Selection,$B49,TB_Balance_06)-SUMIF(Cards_Selection,$C49,TB_Balance_06)-SUMIF(Cards_Selection,$D49,TB_Balance_06)-SUMIF(Cards_Selection,$E49,TB_Balance_06)-SUMIF(Cards_Selection,$F49,TB_Balance_06)+SUMIF(Cards_Selection,$B49,TB_Balance_03)+SUMIF(Cards_Selection,$C49,TB_Balance_03)+SUMIF(Cards_Selection,$D49,TB_Balance_03)+SUMIF(Cards_Selection,$E49,TB_Balance_03)+SUMIF(Cards_Selection,$F49,TB_Balance_03))</f>
        <v>0</v>
      </c>
      <c r="AF49" s="131"/>
      <c r="AG49" s="131">
        <f>IF(AG$7&gt;month_of_report,0,-SUMIF(Cards_Selection,$B49,TB_Balance_08)-SUMIF(Cards_Selection,$C49,TB_Balance_08)-SUMIF(Cards_Selection,$D49,TB_Balance_08)-SUMIF(Cards_Selection,$E49,TB_Balance_08)-SUMIF(Cards_Selection,$F49,TB_Balance_08)+SUMIF(Cards_Selection,$B49,TB_Balance_07)+SUMIF(Cards_Selection,$C49,TB_Balance_07)+SUMIF(Cards_Selection,$D49,TB_Balance_07)+SUMIF(Cards_Selection,$E49,TB_Balance_07)+SUMIF(Cards_Selection,$F49,TB_Balance_07))</f>
        <v>0</v>
      </c>
      <c r="AH49" s="131">
        <f>IF(AH$7&gt;month_of_report,0,-SUMIF(Cards_Selection,$B49,TB_Balance_09)-SUMIF(Cards_Selection,$C49,TB_Balance_09)-SUMIF(Cards_Selection,$D49,TB_Balance_09)-SUMIF(Cards_Selection,$E49,TB_Balance_09)-SUMIF(Cards_Selection,$F49,TB_Balance_09)+SUMIF(Cards_Selection,$B49,TB_Balance_06)+SUMIF(Cards_Selection,$C49,TB_Balance_06)+SUMIF(Cards_Selection,$D49,TB_Balance_06)+SUMIF(Cards_Selection,$E49,TB_Balance_06)+SUMIF(Cards_Selection,$F49,TB_Balance_06))</f>
        <v>0</v>
      </c>
      <c r="AI49" s="131"/>
      <c r="AJ49" s="131">
        <f>IF(AJ$7&gt;month_of_report,0,-SUMIF(Cards_Selection,$B49,TB_Balance_11)-SUMIF(Cards_Selection,$C49,TB_Balance_11)-SUMIF(Cards_Selection,$D49,TB_Balance_11)-SUMIF(Cards_Selection,$E49,TB_Balance_11)-SUMIF(Cards_Selection,$F49,TB_Balance_11)+SUMIF(Cards_Selection,$B49,TB_Balance_10)+SUMIF(Cards_Selection,$C49,TB_Balance_10)+SUMIF(Cards_Selection,$D49,TB_Balance_10)+SUMIF(Cards_Selection,$E49,TB_Balance_10)+SUMIF(Cards_Selection,$F49,TB_Balance_10))</f>
        <v>0</v>
      </c>
      <c r="AK49" s="131">
        <f>IF(AK$7&gt;month_of_report,0,-SUMIF(Cards_Selection,$B49,TB_Balance_12)-SUMIF(Cards_Selection,$C49,TB_Balance_12)-SUMIF(Cards_Selection,$D49,TB_Balance_12)-SUMIF(Cards_Selection,$E49,TB_Balance_12)-SUMIF(Cards_Selection,$F49,TB_Balance_12)+SUMIF(Cards_Selection,$B49,TB_Balance_09)+SUMIF(Cards_Selection,$C49,TB_Balance_09)+SUMIF(Cards_Selection,$D49,TB_Balance_09)+SUMIF(Cards_Selection,$E49,TB_Balance_09)+SUMIF(Cards_Selection,$F49,TB_Balance_09))</f>
        <v>0</v>
      </c>
      <c r="AL49" s="5"/>
      <c r="AN49" s="455">
        <v>1</v>
      </c>
      <c r="AO49" s="21">
        <v>1</v>
      </c>
      <c r="AP49" s="144"/>
      <c r="AQ49" s="131">
        <f>(-SUMIF(Cards_selection_BBS,$B49,balance_bbs_01)-SUMIF(Cards_selection_BBS,$C49,balance_bbs_01)-SUMIF(Cards_selection_BBS,$D49,balance_bbs_01)-SUMIF(Cards_selection_BBS,$E49,balance_bbs_01)-SUMIF(Cards_selection_BBS,$F49,balance_bbs_01)+SUMIF(Cards_selection_BBS,$B49,Generic_month_BBS)+SUMIF(Cards_selection_BBS,$C49,Generic_month_BBS)+SUMIF(Cards_selection_BBS,$D49,Generic_month_BBS)+SUMIF(Cards_selection_BBS,$E49,Generic_month_BBS)+SUMIF(Cards_selection_BBS,$F49,Generic_month_BBS))*$AN49+(-SUMIF(Cards_selection_BPL,$B49,Balance_bpl_01)-SUMIF(Cards_selection_BPL,$C49,Balance_bpl_01)-SUMIF(Cards_selection_BPL,$D49,Balance_bpl_01)-SUMIF(Cards_selection_BPL,$E49,Balance_bpl_01)-SUMIF(Cards_selection_BPL,$F49,Balance_bpl_01))*$AO49</f>
        <v>0</v>
      </c>
      <c r="AR49" s="131">
        <f>(-SUMIF(Cards_selection_BBS,$B49,balance_bbs_02)-SUMIF(Cards_selection_BBS,$C49,balance_bbs_02)-SUMIF(Cards_selection_BBS,$D49,balance_bbs_02)-SUMIF(Cards_selection_BBS,$E49,balance_bbs_02)-SUMIF(Cards_selection_BBS,$F49,balance_bbs_02)+SUMIF(Cards_selection_BBS,$B49,balance_bbs_01)+SUMIF(Cards_selection_BBS,$C49,balance_bbs_01)+SUMIF(Cards_selection_BBS,$D49,balance_bbs_01)+SUMIF(Cards_selection_BBS,$E49,balance_bbs_01)+SUMIF(Cards_selection_BBS,$F49,balance_bbs_01))*$AN49+(-SUMIF(Cards_selection_BPL,$B49,Balance_bpl_02)-SUMIF(Cards_selection_BPL,$C49,Balance_bpl_02)-SUMIF(Cards_selection_BPL,$D49,Balance_bpl_02)-SUMIF(Cards_selection_BPL,$E49,Balance_bpl_02)-SUMIF(Cards_selection_BPL,$F49,Balance_bpl_02))*$AO49</f>
        <v>0</v>
      </c>
      <c r="AS49" s="131">
        <f>(-SUMIF(Cards_selection_BBS,$B49,balance_bbs_03)-SUMIF(Cards_selection_BBS,$C49,balance_bbs_03)-SUMIF(Cards_selection_BBS,$D49,balance_bbs_03)-SUMIF(Cards_selection_BBS,$E49,balance_bbs_03)-SUMIF(Cards_selection_BBS,$F49,balance_bbs_03)+SUMIF(Cards_selection_BBS,$B49,balance_bbs_02)+SUMIF(Cards_selection_BBS,$C49,balance_bbs_02)+SUMIF(Cards_selection_BBS,$D49,balance_bbs_02)+SUMIF(Cards_selection_BBS,$E49,balance_bbs_02)+SUMIF(Cards_selection_BBS,$F49,balance_bbs_02))*$AN49+(-SUMIF(Cards_selection_BPL,$B49,Balance_bpl_03)-SUMIF(Cards_selection_BPL,$C49,Balance_bpl_03)-SUMIF(Cards_selection_BPL,$D49,Balance_bpl_03)-SUMIF(Cards_selection_BPL,$E49,Balance_bpl_03)-SUMIF(Cards_selection_BPL,$F49,Balance_bpl_03))*$AO49</f>
        <v>0</v>
      </c>
      <c r="AT49" s="131">
        <f>(-SUMIF(Cards_selection_BBS,$B49,balance_bbs_04)-SUMIF(Cards_selection_BBS,$C49,balance_bbs_04)-SUMIF(Cards_selection_BBS,$D49,balance_bbs_04)-SUMIF(Cards_selection_BBS,$E49,balance_bbs_04)-SUMIF(Cards_selection_BBS,$F49,balance_bbs_04)+SUMIF(Cards_selection_BBS,$B49,balance_bbs_03)+SUMIF(Cards_selection_BBS,$C49,balance_bbs_03)+SUMIF(Cards_selection_BBS,$D49,balance_bbs_03)+SUMIF(Cards_selection_BBS,$E49,balance_bbs_03)+SUMIF(Cards_selection_BBS,$F49,balance_bbs_03))*$AN49+(-SUMIF(Cards_selection_BPL,$B49,Balance_bpl_04)-SUMIF(Cards_selection_BPL,$C49,Balance_bpl_04)-SUMIF(Cards_selection_BPL,$D49,Balance_bpl_04)-SUMIF(Cards_selection_BPL,$E49,Balance_bpl_04)-SUMIF(Cards_selection_BPL,$F49,Balance_bpl_04))*$AO49</f>
        <v>0</v>
      </c>
      <c r="AU49" s="131">
        <f>(-SUMIF(Cards_selection_BBS,$B49,balance_bbs_05)-SUMIF(Cards_selection_BBS,$C49,balance_bbs_05)-SUMIF(Cards_selection_BBS,$D49,balance_bbs_05)-SUMIF(Cards_selection_BBS,$E49,balance_bbs_05)-SUMIF(Cards_selection_BBS,$F49,balance_bbs_05)+SUMIF(Cards_selection_BBS,$B49,balance_bbs_04)+SUMIF(Cards_selection_BBS,$C49,balance_bbs_04)+SUMIF(Cards_selection_BBS,$D49,balance_bbs_04)+SUMIF(Cards_selection_BBS,$E49,balance_bbs_04)+SUMIF(Cards_selection_BBS,$F49,balance_bbs_04))*$AN49+(-SUMIF(Cards_selection_BPL,$B49,Balance_bpl_05)-SUMIF(Cards_selection_BPL,$C49,Balance_bpl_05)-SUMIF(Cards_selection_BPL,$D49,Balance_bpl_05)-SUMIF(Cards_selection_BPL,$E49,Balance_bpl_05)-SUMIF(Cards_selection_BPL,$F49,Balance_bpl_05))*$AO49</f>
        <v>0</v>
      </c>
      <c r="AV49" s="131">
        <f>(-SUMIF(Cards_selection_BBS,$B49,balance_bbs_06)-SUMIF(Cards_selection_BBS,$C49,balance_bbs_06)-SUMIF(Cards_selection_BBS,$D49,balance_bbs_06)-SUMIF(Cards_selection_BBS,$E49,balance_bbs_06)-SUMIF(Cards_selection_BBS,$F49,balance_bbs_06)+SUMIF(Cards_selection_BBS,$B49,balance_bbs_05)+SUMIF(Cards_selection_BBS,$C49,balance_bbs_05)+SUMIF(Cards_selection_BBS,$D49,balance_bbs_05)+SUMIF(Cards_selection_BBS,$E49,balance_bbs_05)+SUMIF(Cards_selection_BBS,$F49,balance_bbs_05))*$AN49+(-SUMIF(Cards_selection_BPL,$B49,Balance_bpl_06)-SUMIF(Cards_selection_BPL,$C49,Balance_bpl_06)-SUMIF(Cards_selection_BPL,$D49,Balance_bpl_06)-SUMIF(Cards_selection_BPL,$E49,Balance_bpl_06)-SUMIF(Cards_selection_BPL,$F49,Balance_bpl_06))*$AO49</f>
        <v>0</v>
      </c>
      <c r="AW49" s="131">
        <f>(-SUMIF(Cards_selection_BBS,$B49,balance_bbs_07)-SUMIF(Cards_selection_BBS,$C49,balance_bbs_07)-SUMIF(Cards_selection_BBS,$D49,balance_bbs_07)-SUMIF(Cards_selection_BBS,$E49,balance_bbs_07)-SUMIF(Cards_selection_BBS,$F49,balance_bbs_07)+SUMIF(Cards_selection_BBS,$B49,balance_bbs_06)+SUMIF(Cards_selection_BBS,$C49,balance_bbs_06)+SUMIF(Cards_selection_BBS,$D49,balance_bbs_06)+SUMIF(Cards_selection_BBS,$E49,balance_bbs_06)+SUMIF(Cards_selection_BBS,$F49,balance_bbs_06))*$AN49+(-SUMIF(Cards_selection_BPL,$B49,Balance_bpl_07)-SUMIF(Cards_selection_BPL,$C49,Balance_bpl_07)-SUMIF(Cards_selection_BPL,$D49,Balance_bpl_07)-SUMIF(Cards_selection_BPL,$E49,Balance_bpl_07)-SUMIF(Cards_selection_BPL,$F49,Balance_bpl_07))*$AO49</f>
        <v>0</v>
      </c>
      <c r="AX49" s="131">
        <f>(-SUMIF(Cards_selection_BBS,$B49,balance_bbs_08)-SUMIF(Cards_selection_BBS,$C49,balance_bbs_08)-SUMIF(Cards_selection_BBS,$D49,balance_bbs_08)-SUMIF(Cards_selection_BBS,$E49,balance_bbs_08)-SUMIF(Cards_selection_BBS,$F49,balance_bbs_08)+SUMIF(Cards_selection_BBS,$B49,balance_bbs_07)+SUMIF(Cards_selection_BBS,$C49,balance_bbs_07)+SUMIF(Cards_selection_BBS,$D49,balance_bbs_07)+SUMIF(Cards_selection_BBS,$E49,balance_bbs_07)+SUMIF(Cards_selection_BBS,$F49,balance_bbs_07))*$AN49+(-SUMIF(Cards_selection_BPL,$B49,Balance_bpl_08)-SUMIF(Cards_selection_BPL,$C49,Balance_bpl_08)-SUMIF(Cards_selection_BPL,$D49,Balance_bpl_08)-SUMIF(Cards_selection_BPL,$E49,Balance_bpl_08)-SUMIF(Cards_selection_BPL,$F49,Balance_bpl_08))*$AO49</f>
        <v>0</v>
      </c>
      <c r="AY49" s="131">
        <f>(-SUMIF(Cards_selection_BBS,$B49,balance_bbs_09)-SUMIF(Cards_selection_BBS,$C49,balance_bbs_09)-SUMIF(Cards_selection_BBS,$D49,balance_bbs_09)-SUMIF(Cards_selection_BBS,$E49,balance_bbs_09)-SUMIF(Cards_selection_BBS,$F49,balance_bbs_09)+SUMIF(Cards_selection_BBS,$B49,balance_bbs_08)+SUMIF(Cards_selection_BBS,$C49,balance_bbs_08)+SUMIF(Cards_selection_BBS,$D49,balance_bbs_08)+SUMIF(Cards_selection_BBS,$E49,balance_bbs_08)+SUMIF(Cards_selection_BBS,$F49,balance_bbs_08))*$AN49+(-SUMIF(Cards_selection_BPL,$B49,Balance_bpl_09)-SUMIF(Cards_selection_BPL,$C49,Balance_bpl_09)-SUMIF(Cards_selection_BPL,$D49,Balance_bpl_09)-SUMIF(Cards_selection_BPL,$E49,Balance_bpl_09)-SUMIF(Cards_selection_BPL,$F49,Balance_bpl_09))*$AO49</f>
        <v>0</v>
      </c>
      <c r="AZ49" s="131">
        <f>(-SUMIF(Cards_selection_BBS,$B49,balance_bbs_10)-SUMIF(Cards_selection_BBS,$C49,balance_bbs_10)-SUMIF(Cards_selection_BBS,$D49,balance_bbs_10)-SUMIF(Cards_selection_BBS,$E49,balance_bbs_10)-SUMIF(Cards_selection_BBS,$F49,balance_bbs_10)+SUMIF(Cards_selection_BBS,$B49,balance_bbs_09)+SUMIF(Cards_selection_BBS,$C49,balance_bbs_09)+SUMIF(Cards_selection_BBS,$D49,balance_bbs_09)+SUMIF(Cards_selection_BBS,$E49,balance_bbs_09)+SUMIF(Cards_selection_BBS,$F49,balance_bbs_09))*$AN49+(-SUMIF(Cards_selection_BPL,$B49,Balance_bpl_10)-SUMIF(Cards_selection_BPL,$C49,Balance_bpl_10)-SUMIF(Cards_selection_BPL,$D49,Balance_bpl_10)-SUMIF(Cards_selection_BPL,$E49,Balance_bpl_10)-SUMIF(Cards_selection_BPL,$F49,Balance_bpl_10))*$AO49</f>
        <v>0</v>
      </c>
      <c r="BA49" s="131">
        <f>(-SUMIF(Cards_selection_BBS,$B49,balance_bbs_11)-SUMIF(Cards_selection_BBS,$C49,balance_bbs_11)-SUMIF(Cards_selection_BBS,$D49,balance_bbs_11)-SUMIF(Cards_selection_BBS,$E49,balance_bbs_11)-SUMIF(Cards_selection_BBS,$F49,balance_bbs_11)+SUMIF(Cards_selection_BBS,$B49,balance_bbs_10)+SUMIF(Cards_selection_BBS,$C49,balance_bbs_10)+SUMIF(Cards_selection_BBS,$D49,balance_bbs_10)+SUMIF(Cards_selection_BBS,$E49,balance_bbs_10)+SUMIF(Cards_selection_BBS,$F49,balance_bbs_10))*$AN49+(-SUMIF(Cards_selection_BPL,$B49,Balance_bpl_11)-SUMIF(Cards_selection_BPL,$C49,Balance_bpl_11)-SUMIF(Cards_selection_BPL,$D49,Balance_bpl_11)-SUMIF(Cards_selection_BPL,$E49,Balance_bpl_11)-SUMIF(Cards_selection_BPL,$F49,Balance_bpl_11))*$AO49</f>
        <v>0</v>
      </c>
      <c r="BB49" s="131">
        <f>(-SUMIF(Cards_selection_BBS,$B49,balance_bbs_12)-SUMIF(Cards_selection_BBS,$C49,balance_bbs_12)-SUMIF(Cards_selection_BBS,$D49,balance_bbs_12)-SUMIF(Cards_selection_BBS,$E49,balance_bbs_12)-SUMIF(Cards_selection_BBS,$F49,balance_bbs_12)+SUMIF(Cards_selection_BBS,$B49,balance_bbs_11)+SUMIF(Cards_selection_BBS,$C49,balance_bbs_11)+SUMIF(Cards_selection_BBS,$D49,balance_bbs_11)+SUMIF(Cards_selection_BBS,$E49,balance_bbs_11)+SUMIF(Cards_selection_BBS,$F49,balance_bbs_11))*$AN49+(-SUMIF(Cards_selection_BPL,$B49,Balance_bpl_12)-SUMIF(Cards_selection_BPL,$C49,Balance_bpl_12)-SUMIF(Cards_selection_BPL,$D49,Balance_bpl_12)-SUMIF(Cards_selection_BPL,$E49,Balance_bpl_12)-SUMIF(Cards_selection_BPL,$F49,Balance_bpl_12))*$AO49</f>
        <v>0</v>
      </c>
      <c r="BC49" s="5"/>
    </row>
    <row r="50" spans="2:55" ht="15.75" thickBot="1" x14ac:dyDescent="0.3">
      <c r="B50" s="4"/>
      <c r="F50" s="5"/>
      <c r="I50" s="4"/>
      <c r="K50" s="130"/>
      <c r="L50" s="130"/>
      <c r="M50" s="130"/>
      <c r="N50" s="130"/>
      <c r="O50" s="130"/>
      <c r="P50" s="130"/>
      <c r="Q50" s="130"/>
      <c r="R50" s="130"/>
      <c r="S50" s="141"/>
      <c r="T50" s="140"/>
      <c r="U50" s="130"/>
      <c r="V50" s="5"/>
      <c r="X50" s="4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31">
        <f>IF(AK$7&gt;month_of_report,0,-SUMIF(Cards_Selection,$B50,TB_Balance_12)-SUMIF(Cards_Selection,$C50,TB_Balance_12)-SUMIF(Cards_Selection,$D50,TB_Balance_12)-SUMIF(Cards_Selection,$E50,TB_Balance_12)-SUMIF(Cards_Selection,$F50,TB_Balance_12)+SUMIF(Cards_Selection,$B50,TB_Balance_09)+SUMIF(Cards_Selection,$C50,TB_Balance_09)+SUMIF(Cards_Selection,$D50,TB_Balance_09)+SUMIF(Cards_Selection,$E50,TB_Balance_09)+SUMIF(Cards_Selection,$F50,TB_Balance_09))</f>
        <v>0</v>
      </c>
      <c r="AL50" s="5"/>
      <c r="AN50" s="4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5"/>
    </row>
    <row r="51" spans="2:55" x14ac:dyDescent="0.25">
      <c r="B51" s="4"/>
      <c r="F51" s="5"/>
      <c r="I51" s="125" t="s">
        <v>248</v>
      </c>
      <c r="K51" s="128">
        <f>SUM(K49,K47,K27)</f>
        <v>-1667211.778750858</v>
      </c>
      <c r="L51" s="128">
        <f>SUM(L49,L47,L27)</f>
        <v>-238402.5273999027</v>
      </c>
      <c r="M51" s="128">
        <f>+K51-L51</f>
        <v>-1428809.2513509553</v>
      </c>
      <c r="N51" s="130"/>
      <c r="O51" s="128">
        <f t="shared" ref="O51:P51" si="101">SUM(O49,O47,O27)</f>
        <v>-1667211.778750858</v>
      </c>
      <c r="P51" s="128">
        <f t="shared" si="101"/>
        <v>-710550.72341177403</v>
      </c>
      <c r="Q51" s="128">
        <f>+O51-P51</f>
        <v>-956661.05533908401</v>
      </c>
      <c r="R51" s="130"/>
      <c r="S51" s="128">
        <f t="shared" ref="S51:T51" si="102">SUM(S49,S47,S27)</f>
        <v>-1667211.778750858</v>
      </c>
      <c r="T51" s="128">
        <f t="shared" si="102"/>
        <v>-1970597.5822975538</v>
      </c>
      <c r="U51" s="128">
        <f>+S51-T51</f>
        <v>303385.80354669574</v>
      </c>
      <c r="V51" s="5"/>
      <c r="X51" s="4"/>
      <c r="Y51" s="128">
        <f t="shared" ref="Y51:AK51" si="103">SUM(Y49,Y47,Y27)</f>
        <v>-175268.77</v>
      </c>
      <c r="Z51" s="128">
        <f t="shared" si="103"/>
        <v>0</v>
      </c>
      <c r="AA51" s="128">
        <f t="shared" si="103"/>
        <v>0</v>
      </c>
      <c r="AB51" s="128">
        <f t="shared" si="103"/>
        <v>0</v>
      </c>
      <c r="AC51" s="128">
        <f t="shared" si="103"/>
        <v>0</v>
      </c>
      <c r="AD51" s="128">
        <f t="shared" si="103"/>
        <v>0</v>
      </c>
      <c r="AE51" s="128">
        <f t="shared" si="103"/>
        <v>0</v>
      </c>
      <c r="AF51" s="128">
        <f t="shared" si="103"/>
        <v>0</v>
      </c>
      <c r="AG51" s="128">
        <f t="shared" si="103"/>
        <v>0</v>
      </c>
      <c r="AH51" s="128">
        <f t="shared" si="103"/>
        <v>0</v>
      </c>
      <c r="AI51" s="128">
        <f t="shared" si="103"/>
        <v>0</v>
      </c>
      <c r="AJ51" s="128">
        <f t="shared" si="103"/>
        <v>0</v>
      </c>
      <c r="AK51" s="128">
        <f t="shared" si="103"/>
        <v>-1667211.778750858</v>
      </c>
      <c r="AL51" s="5"/>
      <c r="AN51" s="4"/>
      <c r="AP51" s="128">
        <f t="shared" ref="AP51:BB51" si="104">SUM(AP49,AP47,AP27)</f>
        <v>-81073.841363821964</v>
      </c>
      <c r="AQ51" s="128">
        <f t="shared" si="104"/>
        <v>-85658.092173155746</v>
      </c>
      <c r="AR51" s="128">
        <f t="shared" si="104"/>
        <v>-85807.141177003723</v>
      </c>
      <c r="AS51" s="128">
        <f t="shared" si="104"/>
        <v>-87176.071639976028</v>
      </c>
      <c r="AT51" s="128">
        <f t="shared" si="104"/>
        <v>-126680.99204265598</v>
      </c>
      <c r="AU51" s="128">
        <f t="shared" si="104"/>
        <v>-132090.17965436785</v>
      </c>
      <c r="AV51" s="128">
        <f t="shared" si="104"/>
        <v>-166152.50218796532</v>
      </c>
      <c r="AW51" s="128">
        <f t="shared" si="104"/>
        <v>-187157.65601407373</v>
      </c>
      <c r="AX51" s="128">
        <f t="shared" si="104"/>
        <v>-187810.74348758446</v>
      </c>
      <c r="AY51" s="128">
        <f t="shared" si="104"/>
        <v>-201513.48050899696</v>
      </c>
      <c r="AZ51" s="128">
        <f t="shared" si="104"/>
        <v>-233973.48703591304</v>
      </c>
      <c r="BA51" s="128">
        <f t="shared" si="104"/>
        <v>-238174.70897595829</v>
      </c>
      <c r="BB51" s="128">
        <f t="shared" si="104"/>
        <v>-238402.5273999027</v>
      </c>
      <c r="BC51" s="5"/>
    </row>
    <row r="52" spans="2:55" x14ac:dyDescent="0.25">
      <c r="B52" s="4"/>
      <c r="F52" s="5"/>
      <c r="I52" s="4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5"/>
      <c r="X52" s="4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5"/>
      <c r="AN52" s="4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5"/>
    </row>
    <row r="53" spans="2:55" x14ac:dyDescent="0.25">
      <c r="B53" s="4"/>
      <c r="F53" s="5"/>
      <c r="I53" s="125" t="s">
        <v>249</v>
      </c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5"/>
      <c r="X53" s="4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5"/>
      <c r="AN53" s="4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5"/>
    </row>
    <row r="54" spans="2:55" x14ac:dyDescent="0.25">
      <c r="B54" s="4">
        <v>3929</v>
      </c>
      <c r="C54">
        <v>3930</v>
      </c>
      <c r="D54">
        <v>3931</v>
      </c>
      <c r="F54" s="5"/>
      <c r="I54" s="4"/>
      <c r="J54" t="s">
        <v>250</v>
      </c>
      <c r="K54" s="131">
        <f t="shared" ref="K54:K56" si="105">INDEX($Z54:$AK54,,MATCH($K$7,$Z$7:$AK$7,0))</f>
        <v>8628449.0987508595</v>
      </c>
      <c r="L54" s="131">
        <f>INDEX($AQ54:$BB54,,MATCH($K$7,$AQ$7:$BB$7,0))</f>
        <v>-3.4924596548080444E-10</v>
      </c>
      <c r="M54" s="130">
        <f t="shared" ref="M54:M56" si="106">+K54-L54</f>
        <v>8628449.0987508595</v>
      </c>
      <c r="N54" s="130"/>
      <c r="O54" s="131">
        <f>IF(LEFT($O$7,2)="Q1",SUMIFS($Z54:$AB54,$Z$7:$AB$7,"&lt;="&amp;month_of_report),IF(LEFT($O$7,2)="Q2",SUMIFS($AD54:$AE54,$AD$7:$AE$7,"&lt;="&amp;month_of_report),IF(LEFT($O$7,2)="Q3",SUMIFS($AF54:$AH54,$AF$7:$AH$7,"&lt;="&amp;month_of_report),IF(LEFT($O$7,2)="Q4",SUMIFS($AI54:$AK54,$AI$7:$AK$7,"&lt;="&amp;month_of_report),0))))</f>
        <v>8628449.0987508595</v>
      </c>
      <c r="P54" s="131">
        <f>IF(LEFT($O$7,2)="Q1",SUMIFS($AQ54:$AS54,$AQ$7:$AS$7,"&lt;="&amp;month_of_report),IF(LEFT($O$7,2)="Q2",SUMIFS($AT54:$AV54,$AT$7:$AV$7,"&lt;="&amp;month_of_report),IF(LEFT($O$7,2)="Q3",SUMIFS($AW54:$AY54,$AW$7:$AY$7,"&lt;="&amp;month_of_report),IF(LEFT($O$7,2)="Q4",SUMIFS($AZ54:$BB54,$AZ$7:$BB$7,"&lt;="&amp;month_of_report),0))))</f>
        <v>-1.0477378964424133E-9</v>
      </c>
      <c r="Q54" s="130">
        <f t="shared" ref="Q54:Q56" si="107">+O54-P54</f>
        <v>8628449.0987508614</v>
      </c>
      <c r="R54" s="130"/>
      <c r="S54" s="131">
        <f>SUMIFS($Z54:$AK54,$Z$7:$AK$7,"&lt;="&amp;month_of_report)</f>
        <v>8628449.0987508595</v>
      </c>
      <c r="T54" s="131">
        <f>SUMIFS($AQ54:$BB54,$AQ$7:$BB$7,"&lt;="&amp;month_of_report)</f>
        <v>3933333.3335999972</v>
      </c>
      <c r="U54" s="130">
        <f t="shared" ref="U54:U56" si="108">+S54-T54</f>
        <v>4695115.7651508618</v>
      </c>
      <c r="V54" s="5"/>
      <c r="X54" s="4"/>
      <c r="Y54" s="144">
        <v>1839094.05</v>
      </c>
      <c r="Z54" s="131"/>
      <c r="AA54" s="131">
        <f>IF(AA$7&gt;month_of_report,0,-SUMIF(Cards_Selection,$B54,TB_Balance_02)-SUMIF(Cards_Selection,$C54,TB_Balance_02)-SUMIF(Cards_Selection,$D54,TB_Balance_02)-SUMIF(Cards_Selection,$E54,TB_Balance_02)-SUMIF(Cards_Selection,$F54,TB_Balance_02)+SUMIF(Cards_Selection,$B54,TB_Balance_01)+SUMIF(Cards_Selection,$C54,TB_Balance_01)+SUMIF(Cards_Selection,$D54,TB_Balance_01)+SUMIF(Cards_Selection,$E54,TB_Balance_01)+SUMIF(Cards_Selection,$F54,TB_Balance_01))</f>
        <v>0</v>
      </c>
      <c r="AB54" s="131">
        <f>IF(AB$7&gt;month_of_report,0,-SUMIF(Cards_Selection,$B54,TB_Balance_03)-SUMIF(Cards_Selection,$C54,TB_Balance_03)-SUMIF(Cards_Selection,$D54,TB_Balance_03)-SUMIF(Cards_Selection,$E54,TB_Balance_03)-SUMIF(Cards_Selection,$F54,TB_Balance_03)+SUMIF(Cards_Selection,$B54,generic_month)+SUMIF(Cards_Selection,$C54,generic_month)+SUMIF(Cards_Selection,$D54,generic_month)+SUMIF(Cards_Selection,$E54,generic_month)+SUMIF(Cards_Selection,$F54,generic_month))</f>
        <v>0</v>
      </c>
      <c r="AC54" s="131"/>
      <c r="AD54" s="131"/>
      <c r="AE54" s="131">
        <f>IF(AE$7&gt;month_of_report,0,-SUMIF(Cards_Selection,$B54,TB_Balance_06)-SUMIF(Cards_Selection,$C54,TB_Balance_06)-SUMIF(Cards_Selection,$D54,TB_Balance_06)-SUMIF(Cards_Selection,$E54,TB_Balance_06)-SUMIF(Cards_Selection,$F54,TB_Balance_06)+SUMIF(Cards_Selection,$B54,TB_Balance_03)+SUMIF(Cards_Selection,$C54,TB_Balance_03)+SUMIF(Cards_Selection,$D54,TB_Balance_03)+SUMIF(Cards_Selection,$E54,TB_Balance_03)+SUMIF(Cards_Selection,$F54,TB_Balance_03))</f>
        <v>0</v>
      </c>
      <c r="AF54" s="131"/>
      <c r="AG54" s="131">
        <f>IF(AG$7&gt;month_of_report,0,-SUMIF(Cards_Selection,$B54,TB_Balance_08)-SUMIF(Cards_Selection,$C54,TB_Balance_08)-SUMIF(Cards_Selection,$D54,TB_Balance_08)-SUMIF(Cards_Selection,$E54,TB_Balance_08)-SUMIF(Cards_Selection,$F54,TB_Balance_08)+SUMIF(Cards_Selection,$B54,TB_Balance_07)+SUMIF(Cards_Selection,$C54,TB_Balance_07)+SUMIF(Cards_Selection,$D54,TB_Balance_07)+SUMIF(Cards_Selection,$E54,TB_Balance_07)+SUMIF(Cards_Selection,$F54,TB_Balance_07))</f>
        <v>0</v>
      </c>
      <c r="AH54" s="131">
        <f>IF(AH$7&gt;month_of_report,0,-SUMIF(Cards_Selection,$B54,TB_Balance_09)-SUMIF(Cards_Selection,$C54,TB_Balance_09)-SUMIF(Cards_Selection,$D54,TB_Balance_09)-SUMIF(Cards_Selection,$E54,TB_Balance_09)-SUMIF(Cards_Selection,$F54,TB_Balance_09)+SUMIF(Cards_Selection,$B54,TB_Balance_06)+SUMIF(Cards_Selection,$C54,TB_Balance_06)+SUMIF(Cards_Selection,$D54,TB_Balance_06)+SUMIF(Cards_Selection,$E54,TB_Balance_06)+SUMIF(Cards_Selection,$F54,TB_Balance_06))</f>
        <v>0</v>
      </c>
      <c r="AI54" s="131"/>
      <c r="AJ54" s="131">
        <f>IF(AJ$7&gt;month_of_report,0,-SUMIF(Cards_Selection,$B54,TB_Balance_11)-SUMIF(Cards_Selection,$C54,TB_Balance_11)-SUMIF(Cards_Selection,$D54,TB_Balance_11)-SUMIF(Cards_Selection,$E54,TB_Balance_11)-SUMIF(Cards_Selection,$F54,TB_Balance_11)+SUMIF(Cards_Selection,$B54,TB_Balance_10)+SUMIF(Cards_Selection,$C54,TB_Balance_10)+SUMIF(Cards_Selection,$D54,TB_Balance_10)+SUMIF(Cards_Selection,$E54,TB_Balance_10)+SUMIF(Cards_Selection,$F54,TB_Balance_10))</f>
        <v>0</v>
      </c>
      <c r="AK54" s="131">
        <f>IF(AK$7&gt;month_of_report,0,-SUMIF(Cards_Selection,$B54,TB_Balance_12)-SUMIF(Cards_Selection,$C54,TB_Balance_12)-SUMIF(Cards_Selection,$D54,TB_Balance_12)-SUMIF(Cards_Selection,$E54,TB_Balance_12)-SUMIF(Cards_Selection,$F54,TB_Balance_12)+SUMIF(Cards_Selection,$B54,TB_Balance_09)+SUMIF(Cards_Selection,$C54,TB_Balance_09)+SUMIF(Cards_Selection,$D54,TB_Balance_09)+SUMIF(Cards_Selection,$E54,TB_Balance_09)+SUMIF(Cards_Selection,$F54,TB_Balance_09))</f>
        <v>8628449.0987508595</v>
      </c>
      <c r="AL54" s="5"/>
      <c r="AN54" s="455">
        <v>-1</v>
      </c>
      <c r="AO54" s="21">
        <v>-1</v>
      </c>
      <c r="AP54" s="144"/>
      <c r="AQ54" s="131">
        <f>(-SUMIF(Cards_selection_BBS,$B54,balance_bbs_01)-SUMIF(Cards_selection_BBS,$C54,balance_bbs_01)-SUMIF(Cards_selection_BBS,$D54,balance_bbs_01)-SUMIF(Cards_selection_BBS,$E54,balance_bbs_01)-SUMIF(Cards_selection_BBS,$F54,balance_bbs_01)+SUMIF(Cards_selection_BBS,$B54,Generic_month_BBS)+SUMIF(Cards_selection_BBS,$C54,Generic_month_BBS)+SUMIF(Cards_selection_BBS,$D54,Generic_month_BBS)+SUMIF(Cards_selection_BBS,$E54,Generic_month_BBS)+SUMIF(Cards_selection_BBS,$F54,Generic_month_BBS))*$AN54+(-SUMIF(Cards_selection_BPL,$B54,Balance_bpl_01)-SUMIF(Cards_selection_BPL,$C54,Balance_bpl_01)-SUMIF(Cards_selection_BPL,$D54,Balance_bpl_01)-SUMIF(Cards_selection_BPL,$E54,Balance_bpl_01)-SUMIF(Cards_selection_BPL,$F54,Balance_bpl_01))*$AO54</f>
        <v>1.0550138540565968E-10</v>
      </c>
      <c r="AR54" s="131">
        <f>(-SUMIF(Cards_selection_BBS,$B54,balance_bbs_02)-SUMIF(Cards_selection_BBS,$C54,balance_bbs_02)-SUMIF(Cards_selection_BBS,$D54,balance_bbs_02)-SUMIF(Cards_selection_BBS,$E54,balance_bbs_02)-SUMIF(Cards_selection_BBS,$F54,balance_bbs_02)+SUMIF(Cards_selection_BBS,$B54,balance_bbs_01)+SUMIF(Cards_selection_BBS,$C54,balance_bbs_01)+SUMIF(Cards_selection_BBS,$D54,balance_bbs_01)+SUMIF(Cards_selection_BBS,$E54,balance_bbs_01)+SUMIF(Cards_selection_BBS,$F54,balance_bbs_01))*$AN54+(-SUMIF(Cards_selection_BPL,$B54,Balance_bpl_02)-SUMIF(Cards_selection_BPL,$C54,Balance_bpl_02)-SUMIF(Cards_selection_BPL,$D54,Balance_bpl_02)-SUMIF(Cards_selection_BPL,$E54,Balance_bpl_02)-SUMIF(Cards_selection_BPL,$F54,Balance_bpl_02))*$AO54</f>
        <v>1.0550138540565968E-10</v>
      </c>
      <c r="AS54" s="131">
        <f>(-SUMIF(Cards_selection_BBS,$B54,balance_bbs_03)-SUMIF(Cards_selection_BBS,$C54,balance_bbs_03)-SUMIF(Cards_selection_BBS,$D54,balance_bbs_03)-SUMIF(Cards_selection_BBS,$E54,balance_bbs_03)-SUMIF(Cards_selection_BBS,$F54,balance_bbs_03)+SUMIF(Cards_selection_BBS,$B54,balance_bbs_02)+SUMIF(Cards_selection_BBS,$C54,balance_bbs_02)+SUMIF(Cards_selection_BBS,$D54,balance_bbs_02)+SUMIF(Cards_selection_BBS,$E54,balance_bbs_02)+SUMIF(Cards_selection_BBS,$F54,balance_bbs_02))*$AN54+(-SUMIF(Cards_selection_BPL,$B54,Balance_bpl_03)-SUMIF(Cards_selection_BPL,$C54,Balance_bpl_03)-SUMIF(Cards_selection_BPL,$D54,Balance_bpl_03)-SUMIF(Cards_selection_BPL,$E54,Balance_bpl_03)-SUMIF(Cards_selection_BPL,$F54,Balance_bpl_03))*$AO54</f>
        <v>1.0550138540565968E-10</v>
      </c>
      <c r="AT54" s="131">
        <f>(-SUMIF(Cards_selection_BBS,$B54,balance_bbs_04)-SUMIF(Cards_selection_BBS,$C54,balance_bbs_04)-SUMIF(Cards_selection_BBS,$D54,balance_bbs_04)-SUMIF(Cards_selection_BBS,$E54,balance_bbs_04)-SUMIF(Cards_selection_BBS,$F54,balance_bbs_04)+SUMIF(Cards_selection_BBS,$B54,balance_bbs_03)+SUMIF(Cards_selection_BBS,$C54,balance_bbs_03)+SUMIF(Cards_selection_BBS,$D54,balance_bbs_03)+SUMIF(Cards_selection_BBS,$E54,balance_bbs_03)+SUMIF(Cards_selection_BBS,$F54,balance_bbs_03))*$AN54+(-SUMIF(Cards_selection_BPL,$B54,Balance_bpl_04)-SUMIF(Cards_selection_BPL,$C54,Balance_bpl_04)-SUMIF(Cards_selection_BPL,$D54,Balance_bpl_04)-SUMIF(Cards_selection_BPL,$E54,Balance_bpl_04)-SUMIF(Cards_selection_BPL,$F54,Balance_bpl_04))*$AO54</f>
        <v>1.0550138540565968E-10</v>
      </c>
      <c r="AU54" s="131">
        <f>(-SUMIF(Cards_selection_BBS,$B54,balance_bbs_05)-SUMIF(Cards_selection_BBS,$C54,balance_bbs_05)-SUMIF(Cards_selection_BBS,$D54,balance_bbs_05)-SUMIF(Cards_selection_BBS,$E54,balance_bbs_05)-SUMIF(Cards_selection_BBS,$F54,balance_bbs_05)+SUMIF(Cards_selection_BBS,$B54,balance_bbs_04)+SUMIF(Cards_selection_BBS,$C54,balance_bbs_04)+SUMIF(Cards_selection_BBS,$D54,balance_bbs_04)+SUMIF(Cards_selection_BBS,$E54,balance_bbs_04)+SUMIF(Cards_selection_BBS,$F54,balance_bbs_04))*$AN54+(-SUMIF(Cards_selection_BPL,$B54,Balance_bpl_05)-SUMIF(Cards_selection_BPL,$C54,Balance_bpl_05)-SUMIF(Cards_selection_BPL,$D54,Balance_bpl_05)-SUMIF(Cards_selection_BPL,$E54,Balance_bpl_05)-SUMIF(Cards_selection_BPL,$F54,Balance_bpl_05))*$AO54</f>
        <v>1.0550138540565968E-10</v>
      </c>
      <c r="AV54" s="131">
        <f>(-SUMIF(Cards_selection_BBS,$B54,balance_bbs_06)-SUMIF(Cards_selection_BBS,$C54,balance_bbs_06)-SUMIF(Cards_selection_BBS,$D54,balance_bbs_06)-SUMIF(Cards_selection_BBS,$E54,balance_bbs_06)-SUMIF(Cards_selection_BBS,$F54,balance_bbs_06)+SUMIF(Cards_selection_BBS,$B54,balance_bbs_05)+SUMIF(Cards_selection_BBS,$C54,balance_bbs_05)+SUMIF(Cards_selection_BBS,$D54,balance_bbs_05)+SUMIF(Cards_selection_BBS,$E54,balance_bbs_05)+SUMIF(Cards_selection_BBS,$F54,balance_bbs_05))*$AN54+(-SUMIF(Cards_selection_BPL,$B54,Balance_bpl_06)-SUMIF(Cards_selection_BPL,$C54,Balance_bpl_06)-SUMIF(Cards_selection_BPL,$D54,Balance_bpl_06)-SUMIF(Cards_selection_BPL,$E54,Balance_bpl_06)-SUMIF(Cards_selection_BPL,$F54,Balance_bpl_06))*$AO54</f>
        <v>3933333.3335999995</v>
      </c>
      <c r="AW54" s="131">
        <f>(-SUMIF(Cards_selection_BBS,$B54,balance_bbs_07)-SUMIF(Cards_selection_BBS,$C54,balance_bbs_07)-SUMIF(Cards_selection_BBS,$D54,balance_bbs_07)-SUMIF(Cards_selection_BBS,$E54,balance_bbs_07)-SUMIF(Cards_selection_BBS,$F54,balance_bbs_07)+SUMIF(Cards_selection_BBS,$B54,balance_bbs_06)+SUMIF(Cards_selection_BBS,$C54,balance_bbs_06)+SUMIF(Cards_selection_BBS,$D54,balance_bbs_06)+SUMIF(Cards_selection_BBS,$E54,balance_bbs_06)+SUMIF(Cards_selection_BBS,$F54,balance_bbs_06))*$AN54+(-SUMIF(Cards_selection_BPL,$B54,Balance_bpl_07)-SUMIF(Cards_selection_BPL,$C54,Balance_bpl_07)-SUMIF(Cards_selection_BPL,$D54,Balance_bpl_07)-SUMIF(Cards_selection_BPL,$E54,Balance_bpl_07)-SUMIF(Cards_selection_BPL,$F54,Balance_bpl_07))*$AO54</f>
        <v>-3.4924596548080444E-10</v>
      </c>
      <c r="AX54" s="131">
        <f>(-SUMIF(Cards_selection_BBS,$B54,balance_bbs_08)-SUMIF(Cards_selection_BBS,$C54,balance_bbs_08)-SUMIF(Cards_selection_BBS,$D54,balance_bbs_08)-SUMIF(Cards_selection_BBS,$E54,balance_bbs_08)-SUMIF(Cards_selection_BBS,$F54,balance_bbs_08)+SUMIF(Cards_selection_BBS,$B54,balance_bbs_07)+SUMIF(Cards_selection_BBS,$C54,balance_bbs_07)+SUMIF(Cards_selection_BBS,$D54,balance_bbs_07)+SUMIF(Cards_selection_BBS,$E54,balance_bbs_07)+SUMIF(Cards_selection_BBS,$F54,balance_bbs_07))*$AN54+(-SUMIF(Cards_selection_BPL,$B54,Balance_bpl_08)-SUMIF(Cards_selection_BPL,$C54,Balance_bpl_08)-SUMIF(Cards_selection_BPL,$D54,Balance_bpl_08)-SUMIF(Cards_selection_BPL,$E54,Balance_bpl_08)-SUMIF(Cards_selection_BPL,$F54,Balance_bpl_08))*$AO54</f>
        <v>-3.4924596548080444E-10</v>
      </c>
      <c r="AY54" s="131">
        <f>(-SUMIF(Cards_selection_BBS,$B54,balance_bbs_09)-SUMIF(Cards_selection_BBS,$C54,balance_bbs_09)-SUMIF(Cards_selection_BBS,$D54,balance_bbs_09)-SUMIF(Cards_selection_BBS,$E54,balance_bbs_09)-SUMIF(Cards_selection_BBS,$F54,balance_bbs_09)+SUMIF(Cards_selection_BBS,$B54,balance_bbs_08)+SUMIF(Cards_selection_BBS,$C54,balance_bbs_08)+SUMIF(Cards_selection_BBS,$D54,balance_bbs_08)+SUMIF(Cards_selection_BBS,$E54,balance_bbs_08)+SUMIF(Cards_selection_BBS,$F54,balance_bbs_08))*$AN54+(-SUMIF(Cards_selection_BPL,$B54,Balance_bpl_09)-SUMIF(Cards_selection_BPL,$C54,Balance_bpl_09)-SUMIF(Cards_selection_BPL,$D54,Balance_bpl_09)-SUMIF(Cards_selection_BPL,$E54,Balance_bpl_09)-SUMIF(Cards_selection_BPL,$F54,Balance_bpl_09))*$AO54</f>
        <v>-3.4924596548080444E-10</v>
      </c>
      <c r="AZ54" s="131">
        <f>(-SUMIF(Cards_selection_BBS,$B54,balance_bbs_10)-SUMIF(Cards_selection_BBS,$C54,balance_bbs_10)-SUMIF(Cards_selection_BBS,$D54,balance_bbs_10)-SUMIF(Cards_selection_BBS,$E54,balance_bbs_10)-SUMIF(Cards_selection_BBS,$F54,balance_bbs_10)+SUMIF(Cards_selection_BBS,$B54,balance_bbs_09)+SUMIF(Cards_selection_BBS,$C54,balance_bbs_09)+SUMIF(Cards_selection_BBS,$D54,balance_bbs_09)+SUMIF(Cards_selection_BBS,$E54,balance_bbs_09)+SUMIF(Cards_selection_BBS,$F54,balance_bbs_09))*$AN54+(-SUMIF(Cards_selection_BPL,$B54,Balance_bpl_10)-SUMIF(Cards_selection_BPL,$C54,Balance_bpl_10)-SUMIF(Cards_selection_BPL,$D54,Balance_bpl_10)-SUMIF(Cards_selection_BPL,$E54,Balance_bpl_10)-SUMIF(Cards_selection_BPL,$F54,Balance_bpl_10))*$AO54</f>
        <v>-3.4924596548080444E-10</v>
      </c>
      <c r="BA54" s="131">
        <f>(-SUMIF(Cards_selection_BBS,$B54,balance_bbs_11)-SUMIF(Cards_selection_BBS,$C54,balance_bbs_11)-SUMIF(Cards_selection_BBS,$D54,balance_bbs_11)-SUMIF(Cards_selection_BBS,$E54,balance_bbs_11)-SUMIF(Cards_selection_BBS,$F54,balance_bbs_11)+SUMIF(Cards_selection_BBS,$B54,balance_bbs_10)+SUMIF(Cards_selection_BBS,$C54,balance_bbs_10)+SUMIF(Cards_selection_BBS,$D54,balance_bbs_10)+SUMIF(Cards_selection_BBS,$E54,balance_bbs_10)+SUMIF(Cards_selection_BBS,$F54,balance_bbs_10))*$AN54+(-SUMIF(Cards_selection_BPL,$B54,Balance_bpl_11)-SUMIF(Cards_selection_BPL,$C54,Balance_bpl_11)-SUMIF(Cards_selection_BPL,$D54,Balance_bpl_11)-SUMIF(Cards_selection_BPL,$E54,Balance_bpl_11)-SUMIF(Cards_selection_BPL,$F54,Balance_bpl_11))*$AO54</f>
        <v>-3.4924596548080444E-10</v>
      </c>
      <c r="BB54" s="131">
        <f>(-SUMIF(Cards_selection_BBS,$B54,balance_bbs_12)-SUMIF(Cards_selection_BBS,$C54,balance_bbs_12)-SUMIF(Cards_selection_BBS,$D54,balance_bbs_12)-SUMIF(Cards_selection_BBS,$E54,balance_bbs_12)-SUMIF(Cards_selection_BBS,$F54,balance_bbs_12)+SUMIF(Cards_selection_BBS,$B54,balance_bbs_11)+SUMIF(Cards_selection_BBS,$C54,balance_bbs_11)+SUMIF(Cards_selection_BBS,$D54,balance_bbs_11)+SUMIF(Cards_selection_BBS,$E54,balance_bbs_11)+SUMIF(Cards_selection_BBS,$F54,balance_bbs_11))*$AN54+(-SUMIF(Cards_selection_BPL,$B54,Balance_bpl_12)-SUMIF(Cards_selection_BPL,$C54,Balance_bpl_12)-SUMIF(Cards_selection_BPL,$D54,Balance_bpl_12)-SUMIF(Cards_selection_BPL,$E54,Balance_bpl_12)-SUMIF(Cards_selection_BPL,$F54,Balance_bpl_12))*$AO54</f>
        <v>-3.4924596548080444E-10</v>
      </c>
      <c r="BC54" s="5"/>
    </row>
    <row r="55" spans="2:55" x14ac:dyDescent="0.25">
      <c r="B55" s="4">
        <v>3926</v>
      </c>
      <c r="C55">
        <v>3927</v>
      </c>
      <c r="D55">
        <v>3928</v>
      </c>
      <c r="E55">
        <v>3916</v>
      </c>
      <c r="F55" s="5"/>
      <c r="I55" s="4"/>
      <c r="J55" t="s">
        <v>251</v>
      </c>
      <c r="K55" s="131">
        <f t="shared" si="105"/>
        <v>0</v>
      </c>
      <c r="L55" s="131">
        <f>INDEX($AQ55:$BB55,,MATCH($K$7,$AQ$7:$BB$7,0))</f>
        <v>0</v>
      </c>
      <c r="M55" s="130">
        <f t="shared" si="106"/>
        <v>0</v>
      </c>
      <c r="N55" s="130"/>
      <c r="O55" s="131">
        <f>IF(LEFT($O$7,2)="Q1",SUMIFS($Z55:$AB55,$Z$7:$AB$7,"&lt;="&amp;month_of_report),IF(LEFT($O$7,2)="Q2",SUMIFS($AC55:$AE55,$AC$7:$AE$7,"&lt;="&amp;month_of_report),IF(LEFT($O$7,2)="Q3",SUMIFS($AF55:$AH55,$AF$7:$AH$7,"&lt;="&amp;month_of_report),IF(LEFT($O$7,2)="Q4",SUMIFS($AI55:$AK55,$AI$7:$AK$7,"&lt;="&amp;month_of_report),0))))</f>
        <v>0</v>
      </c>
      <c r="P55" s="131">
        <f>IF(LEFT($O$7,2)="Q1",SUMIFS($AQ55:$AS55,$AQ$7:$AS$7,"&lt;="&amp;month_of_report),IF(LEFT($O$7,2)="Q2",SUMIFS($AT55:$AV55,$AT$7:$AV$7,"&lt;="&amp;month_of_report),IF(LEFT($O$7,2)="Q3",SUMIFS($AW55:$AY55,$AW$7:$AY$7,"&lt;="&amp;month_of_report),IF(LEFT($O$7,2)="Q4",SUMIFS($AZ55:$BB55,$AZ$7:$BB$7,"&lt;="&amp;month_of_report),0))))</f>
        <v>0</v>
      </c>
      <c r="Q55" s="130">
        <f t="shared" si="107"/>
        <v>0</v>
      </c>
      <c r="R55" s="130"/>
      <c r="S55" s="131">
        <f>SUMIFS($Z55:$AK55,$Z$7:$AK$7,"&lt;="&amp;month_of_report)</f>
        <v>0</v>
      </c>
      <c r="T55" s="131">
        <f>SUMIFS($AQ55:$BB55,$AQ$7:$BB$7,"&lt;="&amp;month_of_report)</f>
        <v>0</v>
      </c>
      <c r="U55" s="130">
        <f t="shared" si="108"/>
        <v>0</v>
      </c>
      <c r="V55" s="5"/>
      <c r="X55" s="4"/>
      <c r="Y55" s="144">
        <v>0</v>
      </c>
      <c r="Z55" s="131"/>
      <c r="AA55" s="131">
        <f>IF(AA$7&gt;month_of_report,0,-SUMIF(Cards_Selection,$B55,TB_Balance_02)-SUMIF(Cards_Selection,$C55,TB_Balance_02)-SUMIF(Cards_Selection,$D55,TB_Balance_02)-SUMIF(Cards_Selection,$E55,TB_Balance_02)-SUMIF(Cards_Selection,$F55,TB_Balance_02)+SUMIF(Cards_Selection,$B55,TB_Balance_01)+SUMIF(Cards_Selection,$C55,TB_Balance_01)+SUMIF(Cards_Selection,$D55,TB_Balance_01)+SUMIF(Cards_Selection,$E55,TB_Balance_01)+SUMIF(Cards_Selection,$F55,TB_Balance_01))</f>
        <v>0</v>
      </c>
      <c r="AB55" s="131">
        <f>IF(AB$7&gt;month_of_report,0,-SUMIF(Cards_Selection,$B55,TB_Balance_03)-SUMIF(Cards_Selection,$C55,TB_Balance_03)-SUMIF(Cards_Selection,$D55,TB_Balance_03)-SUMIF(Cards_Selection,$E55,TB_Balance_03)-SUMIF(Cards_Selection,$F55,TB_Balance_03)+SUMIF(Cards_Selection,$B55,TB_Balance_02)+SUMIF(Cards_Selection,$C55,TB_Balance_02)+SUMIF(Cards_Selection,$D55,TB_Balance_02)+SUMIF(Cards_Selection,$E55,TB_Balance_02)+SUMIF(Cards_Selection,$F55,TB_Balance_02))</f>
        <v>0</v>
      </c>
      <c r="AC55" s="131"/>
      <c r="AD55" s="131">
        <f>IF(AD$7&gt;month_of_report,0,-SUMIF(Cards_Selection,$B55,TB_Balance_05)-SUMIF(Cards_Selection,$C55,TB_Balance_05)-SUMIF(Cards_Selection,$D55,TB_Balance_05)-SUMIF(Cards_Selection,$E55,TB_Balance_05)-SUMIF(Cards_Selection,$F55,TB_Balance_05)+SUMIF(Cards_Selection,$B55,TB_Balance_04)+SUMIF(Cards_Selection,$C55,TB_Balance_04)+SUMIF(Cards_Selection,$D55,TB_Balance_04)+SUMIF(Cards_Selection,$E55,TB_Balance_04)+SUMIF(Cards_Selection,$F55,TB_Balance_04))</f>
        <v>0</v>
      </c>
      <c r="AE55" s="131">
        <f>IF(AE$7&gt;month_of_report,0,-SUMIF(Cards_Selection,$B55,TB_Balance_06)-SUMIF(Cards_Selection,$C55,TB_Balance_06)-SUMIF(Cards_Selection,$D55,TB_Balance_06)-SUMIF(Cards_Selection,$E55,TB_Balance_06)-SUMIF(Cards_Selection,$F55,TB_Balance_06)+SUMIF(Cards_Selection,$B55,TB_Balance_03)+SUMIF(Cards_Selection,$C55,TB_Balance_03)+SUMIF(Cards_Selection,$D55,TB_Balance_03)+SUMIF(Cards_Selection,$E55,TB_Balance_03)+SUMIF(Cards_Selection,$F55,TB_Balance_03))</f>
        <v>0</v>
      </c>
      <c r="AF55" s="131"/>
      <c r="AG55" s="131">
        <f>IF(AG$7&gt;month_of_report,0,-SUMIF(Cards_Selection,$B55,TB_Balance_08)-SUMIF(Cards_Selection,$C55,TB_Balance_08)-SUMIF(Cards_Selection,$D55,TB_Balance_08)-SUMIF(Cards_Selection,$E55,TB_Balance_08)-SUMIF(Cards_Selection,$F55,TB_Balance_08)+SUMIF(Cards_Selection,$B55,TB_Balance_07)+SUMIF(Cards_Selection,$C55,TB_Balance_07)+SUMIF(Cards_Selection,$D55,TB_Balance_07)+SUMIF(Cards_Selection,$E55,TB_Balance_07)+SUMIF(Cards_Selection,$F55,TB_Balance_07))</f>
        <v>0</v>
      </c>
      <c r="AH55" s="131">
        <f>IF(AH$7&gt;month_of_report,0,-SUMIF(Cards_Selection,$B55,TB_Balance_09)-SUMIF(Cards_Selection,$C55,TB_Balance_09)-SUMIF(Cards_Selection,$D55,TB_Balance_09)-SUMIF(Cards_Selection,$E55,TB_Balance_09)-SUMIF(Cards_Selection,$F55,TB_Balance_09)+SUMIF(Cards_Selection,$B55,TB_Balance_06)+SUMIF(Cards_Selection,$C55,TB_Balance_06)+SUMIF(Cards_Selection,$D55,TB_Balance_06)+SUMIF(Cards_Selection,$E55,TB_Balance_06)+SUMIF(Cards_Selection,$F55,TB_Balance_06))</f>
        <v>0</v>
      </c>
      <c r="AI55" s="131"/>
      <c r="AJ55" s="131">
        <f>IF(AJ$7&gt;month_of_report,0,-SUMIF(Cards_Selection,$B55,TB_Balance_11)-SUMIF(Cards_Selection,$C55,TB_Balance_11)-SUMIF(Cards_Selection,$D55,TB_Balance_11)-SUMIF(Cards_Selection,$E55,TB_Balance_11)-SUMIF(Cards_Selection,$F55,TB_Balance_11)+SUMIF(Cards_Selection,$B55,TB_Balance_10)+SUMIF(Cards_Selection,$C55,TB_Balance_10)+SUMIF(Cards_Selection,$D55,TB_Balance_10)+SUMIF(Cards_Selection,$E55,TB_Balance_10)+SUMIF(Cards_Selection,$F55,TB_Balance_10))</f>
        <v>0</v>
      </c>
      <c r="AK55" s="131">
        <f>IF(AK$7&gt;month_of_report,0,-SUMIF(Cards_Selection,$B55,TB_Balance_12)-SUMIF(Cards_Selection,$C55,TB_Balance_12)-SUMIF(Cards_Selection,$D55,TB_Balance_12)-SUMIF(Cards_Selection,$E55,TB_Balance_12)-SUMIF(Cards_Selection,$F55,TB_Balance_12)+SUMIF(Cards_Selection,$B55,TB_Balance_09)+SUMIF(Cards_Selection,$C55,TB_Balance_09)+SUMIF(Cards_Selection,$D55,TB_Balance_09)+SUMIF(Cards_Selection,$E55,TB_Balance_09)+SUMIF(Cards_Selection,$F55,TB_Balance_09))</f>
        <v>0</v>
      </c>
      <c r="AL55" s="5"/>
      <c r="AN55" s="455">
        <v>-1</v>
      </c>
      <c r="AO55" s="21">
        <v>-1</v>
      </c>
      <c r="AP55" s="144"/>
      <c r="AQ55" s="131">
        <f>(-SUMIF(Cards_selection_BBS,$B55,balance_bbs_01)-SUMIF(Cards_selection_BBS,$C55,balance_bbs_01)-SUMIF(Cards_selection_BBS,$D55,balance_bbs_01)-SUMIF(Cards_selection_BBS,$E55,balance_bbs_01)-SUMIF(Cards_selection_BBS,$F55,balance_bbs_01)+SUMIF(Cards_selection_BBS,$B55,Generic_month_BBS)+SUMIF(Cards_selection_BBS,$C55,Generic_month_BBS)+SUMIF(Cards_selection_BBS,$D55,Generic_month_BBS)+SUMIF(Cards_selection_BBS,$E55,Generic_month_BBS)+SUMIF(Cards_selection_BBS,$F55,Generic_month_BBS))*$AN55+(-SUMIF(Cards_selection_BPL,$B55,Balance_bpl_01)-SUMIF(Cards_selection_BPL,$C55,Balance_bpl_01)-SUMIF(Cards_selection_BPL,$D55,Balance_bpl_01)-SUMIF(Cards_selection_BPL,$E55,Balance_bpl_01)-SUMIF(Cards_selection_BPL,$F55,Balance_bpl_01))*$AO55</f>
        <v>0</v>
      </c>
      <c r="AR55" s="131">
        <f>(-SUMIF(Cards_selection_BBS,$B55,balance_bbs_02)-SUMIF(Cards_selection_BBS,$C55,balance_bbs_02)-SUMIF(Cards_selection_BBS,$D55,balance_bbs_02)-SUMIF(Cards_selection_BBS,$E55,balance_bbs_02)-SUMIF(Cards_selection_BBS,$F55,balance_bbs_02)+SUMIF(Cards_selection_BBS,$B55,balance_bbs_01)+SUMIF(Cards_selection_BBS,$C55,balance_bbs_01)+SUMIF(Cards_selection_BBS,$D55,balance_bbs_01)+SUMIF(Cards_selection_BBS,$E55,balance_bbs_01)+SUMIF(Cards_selection_BBS,$F55,balance_bbs_01))*$AN55+(-SUMIF(Cards_selection_BPL,$B55,Balance_bpl_02)-SUMIF(Cards_selection_BPL,$C55,Balance_bpl_02)-SUMIF(Cards_selection_BPL,$D55,Balance_bpl_02)-SUMIF(Cards_selection_BPL,$E55,Balance_bpl_02)-SUMIF(Cards_selection_BPL,$F55,Balance_bpl_02))*$AO55</f>
        <v>0</v>
      </c>
      <c r="AS55" s="131">
        <f>(-SUMIF(Cards_selection_BBS,$B55,balance_bbs_03)-SUMIF(Cards_selection_BBS,$C55,balance_bbs_03)-SUMIF(Cards_selection_BBS,$D55,balance_bbs_03)-SUMIF(Cards_selection_BBS,$E55,balance_bbs_03)-SUMIF(Cards_selection_BBS,$F55,balance_bbs_03)+SUMIF(Cards_selection_BBS,$B55,balance_bbs_02)+SUMIF(Cards_selection_BBS,$C55,balance_bbs_02)+SUMIF(Cards_selection_BBS,$D55,balance_bbs_02)+SUMIF(Cards_selection_BBS,$E55,balance_bbs_02)+SUMIF(Cards_selection_BBS,$F55,balance_bbs_02))*$AN55+(-SUMIF(Cards_selection_BPL,$B55,Balance_bpl_03)-SUMIF(Cards_selection_BPL,$C55,Balance_bpl_03)-SUMIF(Cards_selection_BPL,$D55,Balance_bpl_03)-SUMIF(Cards_selection_BPL,$E55,Balance_bpl_03)-SUMIF(Cards_selection_BPL,$F55,Balance_bpl_03))*$AO55</f>
        <v>0</v>
      </c>
      <c r="AT55" s="131">
        <f>(-SUMIF(Cards_selection_BBS,$B55,balance_bbs_04)-SUMIF(Cards_selection_BBS,$C55,balance_bbs_04)-SUMIF(Cards_selection_BBS,$D55,balance_bbs_04)-SUMIF(Cards_selection_BBS,$E55,balance_bbs_04)-SUMIF(Cards_selection_BBS,$F55,balance_bbs_04)+SUMIF(Cards_selection_BBS,$B55,balance_bbs_03)+SUMIF(Cards_selection_BBS,$C55,balance_bbs_03)+SUMIF(Cards_selection_BBS,$D55,balance_bbs_03)+SUMIF(Cards_selection_BBS,$E55,balance_bbs_03)+SUMIF(Cards_selection_BBS,$F55,balance_bbs_03))*$AN55+(-SUMIF(Cards_selection_BPL,$B55,Balance_bpl_04)-SUMIF(Cards_selection_BPL,$C55,Balance_bpl_04)-SUMIF(Cards_selection_BPL,$D55,Balance_bpl_04)-SUMIF(Cards_selection_BPL,$E55,Balance_bpl_04)-SUMIF(Cards_selection_BPL,$F55,Balance_bpl_04))*$AO55</f>
        <v>0</v>
      </c>
      <c r="AU55" s="131">
        <f>(-SUMIF(Cards_selection_BBS,$B55,balance_bbs_05)-SUMIF(Cards_selection_BBS,$C55,balance_bbs_05)-SUMIF(Cards_selection_BBS,$D55,balance_bbs_05)-SUMIF(Cards_selection_BBS,$E55,balance_bbs_05)-SUMIF(Cards_selection_BBS,$F55,balance_bbs_05)+SUMIF(Cards_selection_BBS,$B55,balance_bbs_04)+SUMIF(Cards_selection_BBS,$C55,balance_bbs_04)+SUMIF(Cards_selection_BBS,$D55,balance_bbs_04)+SUMIF(Cards_selection_BBS,$E55,balance_bbs_04)+SUMIF(Cards_selection_BBS,$F55,balance_bbs_04))*$AN55+(-SUMIF(Cards_selection_BPL,$B55,Balance_bpl_05)-SUMIF(Cards_selection_BPL,$C55,Balance_bpl_05)-SUMIF(Cards_selection_BPL,$D55,Balance_bpl_05)-SUMIF(Cards_selection_BPL,$E55,Balance_bpl_05)-SUMIF(Cards_selection_BPL,$F55,Balance_bpl_05))*$AO55</f>
        <v>0</v>
      </c>
      <c r="AV55" s="131">
        <f>(-SUMIF(Cards_selection_BBS,$B55,balance_bbs_06)-SUMIF(Cards_selection_BBS,$C55,balance_bbs_06)-SUMIF(Cards_selection_BBS,$D55,balance_bbs_06)-SUMIF(Cards_selection_BBS,$E55,balance_bbs_06)-SUMIF(Cards_selection_BBS,$F55,balance_bbs_06)+SUMIF(Cards_selection_BBS,$B55,balance_bbs_05)+SUMIF(Cards_selection_BBS,$C55,balance_bbs_05)+SUMIF(Cards_selection_BBS,$D55,balance_bbs_05)+SUMIF(Cards_selection_BBS,$E55,balance_bbs_05)+SUMIF(Cards_selection_BBS,$F55,balance_bbs_05))*$AN55+(-SUMIF(Cards_selection_BPL,$B55,Balance_bpl_06)-SUMIF(Cards_selection_BPL,$C55,Balance_bpl_06)-SUMIF(Cards_selection_BPL,$D55,Balance_bpl_06)-SUMIF(Cards_selection_BPL,$E55,Balance_bpl_06)-SUMIF(Cards_selection_BPL,$F55,Balance_bpl_06))*$AO55</f>
        <v>0</v>
      </c>
      <c r="AW55" s="131">
        <f>(-SUMIF(Cards_selection_BBS,$B55,balance_bbs_07)-SUMIF(Cards_selection_BBS,$C55,balance_bbs_07)-SUMIF(Cards_selection_BBS,$D55,balance_bbs_07)-SUMIF(Cards_selection_BBS,$E55,balance_bbs_07)-SUMIF(Cards_selection_BBS,$F55,balance_bbs_07)+SUMIF(Cards_selection_BBS,$B55,balance_bbs_06)+SUMIF(Cards_selection_BBS,$C55,balance_bbs_06)+SUMIF(Cards_selection_BBS,$D55,balance_bbs_06)+SUMIF(Cards_selection_BBS,$E55,balance_bbs_06)+SUMIF(Cards_selection_BBS,$F55,balance_bbs_06))*$AN55+(-SUMIF(Cards_selection_BPL,$B55,Balance_bpl_07)-SUMIF(Cards_selection_BPL,$C55,Balance_bpl_07)-SUMIF(Cards_selection_BPL,$D55,Balance_bpl_07)-SUMIF(Cards_selection_BPL,$E55,Balance_bpl_07)-SUMIF(Cards_selection_BPL,$F55,Balance_bpl_07))*$AO55</f>
        <v>0</v>
      </c>
      <c r="AX55" s="131">
        <f>(-SUMIF(Cards_selection_BBS,$B55,balance_bbs_08)-SUMIF(Cards_selection_BBS,$C55,balance_bbs_08)-SUMIF(Cards_selection_BBS,$D55,balance_bbs_08)-SUMIF(Cards_selection_BBS,$E55,balance_bbs_08)-SUMIF(Cards_selection_BBS,$F55,balance_bbs_08)+SUMIF(Cards_selection_BBS,$B55,balance_bbs_07)+SUMIF(Cards_selection_BBS,$C55,balance_bbs_07)+SUMIF(Cards_selection_BBS,$D55,balance_bbs_07)+SUMIF(Cards_selection_BBS,$E55,balance_bbs_07)+SUMIF(Cards_selection_BBS,$F55,balance_bbs_07))*$AN55+(-SUMIF(Cards_selection_BPL,$B55,Balance_bpl_08)-SUMIF(Cards_selection_BPL,$C55,Balance_bpl_08)-SUMIF(Cards_selection_BPL,$D55,Balance_bpl_08)-SUMIF(Cards_selection_BPL,$E55,Balance_bpl_08)-SUMIF(Cards_selection_BPL,$F55,Balance_bpl_08))*$AO55</f>
        <v>0</v>
      </c>
      <c r="AY55" s="131">
        <f>(-SUMIF(Cards_selection_BBS,$B55,balance_bbs_09)-SUMIF(Cards_selection_BBS,$C55,balance_bbs_09)-SUMIF(Cards_selection_BBS,$D55,balance_bbs_09)-SUMIF(Cards_selection_BBS,$E55,balance_bbs_09)-SUMIF(Cards_selection_BBS,$F55,balance_bbs_09)+SUMIF(Cards_selection_BBS,$B55,balance_bbs_08)+SUMIF(Cards_selection_BBS,$C55,balance_bbs_08)+SUMIF(Cards_selection_BBS,$D55,balance_bbs_08)+SUMIF(Cards_selection_BBS,$E55,balance_bbs_08)+SUMIF(Cards_selection_BBS,$F55,balance_bbs_08))*$AN55+(-SUMIF(Cards_selection_BPL,$B55,Balance_bpl_09)-SUMIF(Cards_selection_BPL,$C55,Balance_bpl_09)-SUMIF(Cards_selection_BPL,$D55,Balance_bpl_09)-SUMIF(Cards_selection_BPL,$E55,Balance_bpl_09)-SUMIF(Cards_selection_BPL,$F55,Balance_bpl_09))*$AO55</f>
        <v>0</v>
      </c>
      <c r="AZ55" s="131">
        <f>(-SUMIF(Cards_selection_BBS,$B55,balance_bbs_10)-SUMIF(Cards_selection_BBS,$C55,balance_bbs_10)-SUMIF(Cards_selection_BBS,$D55,balance_bbs_10)-SUMIF(Cards_selection_BBS,$E55,balance_bbs_10)-SUMIF(Cards_selection_BBS,$F55,balance_bbs_10)+SUMIF(Cards_selection_BBS,$B55,balance_bbs_09)+SUMIF(Cards_selection_BBS,$C55,balance_bbs_09)+SUMIF(Cards_selection_BBS,$D55,balance_bbs_09)+SUMIF(Cards_selection_BBS,$E55,balance_bbs_09)+SUMIF(Cards_selection_BBS,$F55,balance_bbs_09))*$AN55+(-SUMIF(Cards_selection_BPL,$B55,Balance_bpl_10)-SUMIF(Cards_selection_BPL,$C55,Balance_bpl_10)-SUMIF(Cards_selection_BPL,$D55,Balance_bpl_10)-SUMIF(Cards_selection_BPL,$E55,Balance_bpl_10)-SUMIF(Cards_selection_BPL,$F55,Balance_bpl_10))*$AO55</f>
        <v>0</v>
      </c>
      <c r="BA55" s="131">
        <f>(-SUMIF(Cards_selection_BBS,$B55,balance_bbs_11)-SUMIF(Cards_selection_BBS,$C55,balance_bbs_11)-SUMIF(Cards_selection_BBS,$D55,balance_bbs_11)-SUMIF(Cards_selection_BBS,$E55,balance_bbs_11)-SUMIF(Cards_selection_BBS,$F55,balance_bbs_11)+SUMIF(Cards_selection_BBS,$B55,balance_bbs_10)+SUMIF(Cards_selection_BBS,$C55,balance_bbs_10)+SUMIF(Cards_selection_BBS,$D55,balance_bbs_10)+SUMIF(Cards_selection_BBS,$E55,balance_bbs_10)+SUMIF(Cards_selection_BBS,$F55,balance_bbs_10))*$AN55+(-SUMIF(Cards_selection_BPL,$B55,Balance_bpl_11)-SUMIF(Cards_selection_BPL,$C55,Balance_bpl_11)-SUMIF(Cards_selection_BPL,$D55,Balance_bpl_11)-SUMIF(Cards_selection_BPL,$E55,Balance_bpl_11)-SUMIF(Cards_selection_BPL,$F55,Balance_bpl_11))*$AO55</f>
        <v>0</v>
      </c>
      <c r="BB55" s="131">
        <f>(-SUMIF(Cards_selection_BBS,$B55,balance_bbs_12)-SUMIF(Cards_selection_BBS,$C55,balance_bbs_12)-SUMIF(Cards_selection_BBS,$D55,balance_bbs_12)-SUMIF(Cards_selection_BBS,$E55,balance_bbs_12)-SUMIF(Cards_selection_BBS,$F55,balance_bbs_12)+SUMIF(Cards_selection_BBS,$B55,balance_bbs_11)+SUMIF(Cards_selection_BBS,$C55,balance_bbs_11)+SUMIF(Cards_selection_BBS,$D55,balance_bbs_11)+SUMIF(Cards_selection_BBS,$E55,balance_bbs_11)+SUMIF(Cards_selection_BBS,$F55,balance_bbs_11))*$AN55+(-SUMIF(Cards_selection_BPL,$B55,Balance_bpl_12)-SUMIF(Cards_selection_BPL,$C55,Balance_bpl_12)-SUMIF(Cards_selection_BPL,$D55,Balance_bpl_12)-SUMIF(Cards_selection_BPL,$E55,Balance_bpl_12)-SUMIF(Cards_selection_BPL,$F55,Balance_bpl_12))*$AO55</f>
        <v>0</v>
      </c>
      <c r="BC55" s="5"/>
    </row>
    <row r="56" spans="2:55" ht="15.75" thickBot="1" x14ac:dyDescent="0.3">
      <c r="B56" s="23">
        <v>16210019804</v>
      </c>
      <c r="C56">
        <v>16310019807</v>
      </c>
      <c r="D56">
        <v>16310019804</v>
      </c>
      <c r="E56">
        <v>16310019805</v>
      </c>
      <c r="F56" s="5"/>
      <c r="I56" s="4"/>
      <c r="J56" t="s">
        <v>252</v>
      </c>
      <c r="K56" s="131">
        <f t="shared" si="105"/>
        <v>-1015.6299999999999</v>
      </c>
      <c r="L56" s="131">
        <f>INDEX($AQ56:$BB56,,MATCH($K$7,$AQ$7:$BB$7,0))</f>
        <v>0</v>
      </c>
      <c r="M56" s="130">
        <f t="shared" si="106"/>
        <v>-1015.6299999999999</v>
      </c>
      <c r="N56" s="130"/>
      <c r="O56" s="131">
        <f>IF(LEFT($O$7,2)="Q1",SUMIFS($Z56:$AB56,$Z$7:$AB$7,"&lt;="&amp;month_of_report),IF(LEFT($O$7,2)="Q2",SUMIFS($AC56:$AE56,$AC$7:$AE$7,"&lt;="&amp;month_of_report),IF(LEFT($O$7,2)="Q3",SUMIFS($AF56:$AH56,$AF$7:$AH$7,"&lt;="&amp;month_of_report),IF(LEFT($O$7,2)="Q4",SUMIFS($AI56:$AK56,$AI$7:$AK$7,"&lt;="&amp;month_of_report),0))))</f>
        <v>-1015.6299999999999</v>
      </c>
      <c r="P56" s="131">
        <f>IF(LEFT($O$7,2)="Q1",SUMIFS($AQ56:$AS56,$AQ$7:$AS$7,"&lt;="&amp;month_of_report),IF(LEFT($O$7,2)="Q2",SUMIFS($AT56:$AV56,$AT$7:$AV$7,"&lt;="&amp;month_of_report),IF(LEFT($O$7,2)="Q3",SUMIFS($AW56:$AY56,$AW$7:$AY$7,"&lt;="&amp;month_of_report),IF(LEFT($O$7,2)="Q4",SUMIFS($AZ56:$BB56,$AZ$7:$BB$7,"&lt;="&amp;month_of_report),0))))</f>
        <v>0</v>
      </c>
      <c r="Q56" s="130">
        <f t="shared" si="107"/>
        <v>-1015.6299999999999</v>
      </c>
      <c r="R56" s="130"/>
      <c r="S56" s="131">
        <f>SUMIFS($Z56:$AK56,$Z$7:$AK$7,"&lt;="&amp;month_of_report)</f>
        <v>-1015.6299999999999</v>
      </c>
      <c r="T56" s="131">
        <f>SUMIFS($AQ56:$BB56,$AQ$7:$BB$7,"&lt;="&amp;month_of_report)</f>
        <v>0</v>
      </c>
      <c r="U56" s="130">
        <f t="shared" si="108"/>
        <v>-1015.6299999999999</v>
      </c>
      <c r="V56" s="5"/>
      <c r="X56" s="4"/>
      <c r="Y56" s="144">
        <v>-323.51000000000005</v>
      </c>
      <c r="Z56" s="131">
        <f>IF(Z$7&gt;month_of_report,0,-SUMIF(Cards_Selection,$B56,TB_Balance_01)-SUMIF(Cards_Selection,$C56,TB_Balance_01)-SUMIF(Cards_Selection,$D56,TB_Balance_01)-SUMIF(Cards_Selection,$E56,TB_Balance_01)-SUMIF(Cards_Selection,$F56,TB_Balance_01)+SUMIF(Cards_Selection,$B56,generic_month)+SUMIF(Cards_Selection,$C56,generic_month)+SUMIF(Cards_Selection,$D56,generic_month)+SUMIF(Cards_Selection,$E56,generic_month)+SUMIF(Cards_Selection,$F56,generic_month))</f>
        <v>0</v>
      </c>
      <c r="AA56" s="131">
        <f>IF(AA$7&gt;month_of_report,0,-SUMIF(Cards_Selection,$B56,TB_Balance_02)-SUMIF(Cards_Selection,$C56,TB_Balance_02)-SUMIF(Cards_Selection,$D56,TB_Balance_02)-SUMIF(Cards_Selection,$E56,TB_Balance_02)-SUMIF(Cards_Selection,$F56,TB_Balance_02)+SUMIF(Cards_Selection,$B56,TB_Balance_01)+SUMIF(Cards_Selection,$C56,TB_Balance_01)+SUMIF(Cards_Selection,$D56,TB_Balance_01)+SUMIF(Cards_Selection,$E56,TB_Balance_01)+SUMIF(Cards_Selection,$F56,TB_Balance_01))</f>
        <v>0</v>
      </c>
      <c r="AB56" s="131">
        <f>IF(AB$7&gt;month_of_report,0,-SUMIF(Cards_Selection,$B56,TB_Balance_03)-SUMIF(Cards_Selection,$C56,TB_Balance_03)-SUMIF(Cards_Selection,$D56,TB_Balance_03)-SUMIF(Cards_Selection,$E56,TB_Balance_03)-SUMIF(Cards_Selection,$F56,TB_Balance_03)+SUMIF(Cards_Selection,$B56,TB_Balance_02)+SUMIF(Cards_Selection,$C56,TB_Balance_02)+SUMIF(Cards_Selection,$D56,TB_Balance_02)+SUMIF(Cards_Selection,$E56,TB_Balance_02)+SUMIF(Cards_Selection,$F56,TB_Balance_02))</f>
        <v>0</v>
      </c>
      <c r="AC56" s="131"/>
      <c r="AD56" s="131"/>
      <c r="AE56" s="131">
        <f>IF(AE$7&gt;month_of_report,0,-SUMIF(Cards_Selection,$B56,TB_Balance_06)-SUMIF(Cards_Selection,$C56,TB_Balance_06)-SUMIF(Cards_Selection,$D56,TB_Balance_06)-SUMIF(Cards_Selection,$E56,TB_Balance_06)-SUMIF(Cards_Selection,$F56,TB_Balance_06)+SUMIF(Cards_Selection,$B56,TB_Balance_03)+SUMIF(Cards_Selection,$C56,TB_Balance_03)+SUMIF(Cards_Selection,$D56,TB_Balance_03)+SUMIF(Cards_Selection,$E56,TB_Balance_03)+SUMIF(Cards_Selection,$F56,TB_Balance_03))</f>
        <v>0</v>
      </c>
      <c r="AF56" s="131"/>
      <c r="AG56" s="131">
        <f>IF(AG$7&gt;month_of_report,0,-SUMIF(Cards_Selection,$B56,TB_Balance_08)-SUMIF(Cards_Selection,$C56,TB_Balance_08)-SUMIF(Cards_Selection,$D56,TB_Balance_08)-SUMIF(Cards_Selection,$E56,TB_Balance_08)-SUMIF(Cards_Selection,$F56,TB_Balance_08)+SUMIF(Cards_Selection,$B56,TB_Balance_07)+SUMIF(Cards_Selection,$C56,TB_Balance_07)+SUMIF(Cards_Selection,$D56,TB_Balance_07)+SUMIF(Cards_Selection,$E56,TB_Balance_07)+SUMIF(Cards_Selection,$F56,TB_Balance_07))</f>
        <v>0</v>
      </c>
      <c r="AH56" s="131">
        <f>IF(AH$7&gt;month_of_report,0,-SUMIF(Cards_Selection,$B56,TB_Balance_09)-SUMIF(Cards_Selection,$C56,TB_Balance_09)-SUMIF(Cards_Selection,$D56,TB_Balance_09)-SUMIF(Cards_Selection,$E56,TB_Balance_09)-SUMIF(Cards_Selection,$F56,TB_Balance_09)+SUMIF(Cards_Selection,$B56,TB_Balance_06)+SUMIF(Cards_Selection,$C56,TB_Balance_06)+SUMIF(Cards_Selection,$D56,TB_Balance_06)+SUMIF(Cards_Selection,$E56,TB_Balance_06)+SUMIF(Cards_Selection,$F56,TB_Balance_06))</f>
        <v>0</v>
      </c>
      <c r="AI56" s="131"/>
      <c r="AJ56" s="131">
        <f>IF(AJ$7&gt;month_of_report,0,-SUMIF(Cards_Selection,$B56,TB_Balance_11)-SUMIF(Cards_Selection,$C56,TB_Balance_11)-SUMIF(Cards_Selection,$D56,TB_Balance_11)-SUMIF(Cards_Selection,$E56,TB_Balance_11)-SUMIF(Cards_Selection,$F56,TB_Balance_11)+SUMIF(Cards_Selection,$B56,TB_Balance_10)+SUMIF(Cards_Selection,$C56,TB_Balance_10)+SUMIF(Cards_Selection,$D56,TB_Balance_10)+SUMIF(Cards_Selection,$E56,TB_Balance_10)+SUMIF(Cards_Selection,$F56,TB_Balance_10))</f>
        <v>0</v>
      </c>
      <c r="AK56" s="131">
        <f>IF(AK$7&gt;month_of_report,0,-SUMIF(Cards_Selection,$B56,TB_Balance_12)-SUMIF(Cards_Selection,$C56,TB_Balance_12)-SUMIF(Cards_Selection,$D56,TB_Balance_12)-SUMIF(Cards_Selection,$E56,TB_Balance_12)-SUMIF(Cards_Selection,$F56,TB_Balance_12)+SUMIF(Cards_Selection,$B56,TB_Balance_09)+SUMIF(Cards_Selection,$C56,TB_Balance_09)+SUMIF(Cards_Selection,$D56,TB_Balance_09)+SUMIF(Cards_Selection,$E56,TB_Balance_09)+SUMIF(Cards_Selection,$F56,TB_Balance_09))</f>
        <v>-1015.6299999999999</v>
      </c>
      <c r="AL56" s="5"/>
      <c r="AN56" s="455">
        <v>1</v>
      </c>
      <c r="AO56" s="21">
        <v>-1</v>
      </c>
      <c r="AP56" s="144"/>
      <c r="AQ56" s="131">
        <f>(-SUMIF(Cards_selection_BBS,$B56,balance_bbs_01)-SUMIF(Cards_selection_BBS,$C56,balance_bbs_01)-SUMIF(Cards_selection_BBS,$D56,balance_bbs_01)-SUMIF(Cards_selection_BBS,$E56,balance_bbs_01)-SUMIF(Cards_selection_BBS,$F56,balance_bbs_01)+SUMIF(Cards_selection_BBS,$B56,Generic_month_BBS)+SUMIF(Cards_selection_BBS,$C56,Generic_month_BBS)+SUMIF(Cards_selection_BBS,$D56,Generic_month_BBS)+SUMIF(Cards_selection_BBS,$E56,Generic_month_BBS)+SUMIF(Cards_selection_BBS,$F56,Generic_month_BBS))*$AN56+(-SUMIF(Cards_selection_BPL,$B56,Balance_bpl_01)-SUMIF(Cards_selection_BPL,$C56,Balance_bpl_01)-SUMIF(Cards_selection_BPL,$D56,Balance_bpl_01)-SUMIF(Cards_selection_BPL,$E56,Balance_bpl_01)-SUMIF(Cards_selection_BPL,$F56,Balance_bpl_01))*$AO56</f>
        <v>0</v>
      </c>
      <c r="AR56" s="131">
        <f>(-SUMIF(Cards_selection_BBS,$B56,balance_bbs_02)-SUMIF(Cards_selection_BBS,$C56,balance_bbs_02)-SUMIF(Cards_selection_BBS,$D56,balance_bbs_02)-SUMIF(Cards_selection_BBS,$E56,balance_bbs_02)-SUMIF(Cards_selection_BBS,$F56,balance_bbs_02)+SUMIF(Cards_selection_BBS,$B56,balance_bbs_01)+SUMIF(Cards_selection_BBS,$C56,balance_bbs_01)+SUMIF(Cards_selection_BBS,$D56,balance_bbs_01)+SUMIF(Cards_selection_BBS,$E56,balance_bbs_01)+SUMIF(Cards_selection_BBS,$F56,balance_bbs_01))*$AN56+(-SUMIF(Cards_selection_BPL,$B56,Balance_bpl_02)-SUMIF(Cards_selection_BPL,$C56,Balance_bpl_02)-SUMIF(Cards_selection_BPL,$D56,Balance_bpl_02)-SUMIF(Cards_selection_BPL,$E56,Balance_bpl_02)-SUMIF(Cards_selection_BPL,$F56,Balance_bpl_02))*$AO56</f>
        <v>0</v>
      </c>
      <c r="AS56" s="131">
        <f>(-SUMIF(Cards_selection_BBS,$B56,balance_bbs_03)-SUMIF(Cards_selection_BBS,$C56,balance_bbs_03)-SUMIF(Cards_selection_BBS,$D56,balance_bbs_03)-SUMIF(Cards_selection_BBS,$E56,balance_bbs_03)-SUMIF(Cards_selection_BBS,$F56,balance_bbs_03)+SUMIF(Cards_selection_BBS,$B56,balance_bbs_02)+SUMIF(Cards_selection_BBS,$C56,balance_bbs_02)+SUMIF(Cards_selection_BBS,$D56,balance_bbs_02)+SUMIF(Cards_selection_BBS,$E56,balance_bbs_02)+SUMIF(Cards_selection_BBS,$F56,balance_bbs_02))*$AN56+(-SUMIF(Cards_selection_BPL,$B56,Balance_bpl_03)-SUMIF(Cards_selection_BPL,$C56,Balance_bpl_03)-SUMIF(Cards_selection_BPL,$D56,Balance_bpl_03)-SUMIF(Cards_selection_BPL,$E56,Balance_bpl_03)-SUMIF(Cards_selection_BPL,$F56,Balance_bpl_03))*$AO56</f>
        <v>0</v>
      </c>
      <c r="AT56" s="131">
        <f>(-SUMIF(Cards_selection_BBS,$B56,balance_bbs_04)-SUMIF(Cards_selection_BBS,$C56,balance_bbs_04)-SUMIF(Cards_selection_BBS,$D56,balance_bbs_04)-SUMIF(Cards_selection_BBS,$E56,balance_bbs_04)-SUMIF(Cards_selection_BBS,$F56,balance_bbs_04)+SUMIF(Cards_selection_BBS,$B56,balance_bbs_03)+SUMIF(Cards_selection_BBS,$C56,balance_bbs_03)+SUMIF(Cards_selection_BBS,$D56,balance_bbs_03)+SUMIF(Cards_selection_BBS,$E56,balance_bbs_03)+SUMIF(Cards_selection_BBS,$F56,balance_bbs_03))*$AN56+(-SUMIF(Cards_selection_BPL,$B56,Balance_bpl_04)-SUMIF(Cards_selection_BPL,$C56,Balance_bpl_04)-SUMIF(Cards_selection_BPL,$D56,Balance_bpl_04)-SUMIF(Cards_selection_BPL,$E56,Balance_bpl_04)-SUMIF(Cards_selection_BPL,$F56,Balance_bpl_04))*$AO56</f>
        <v>0</v>
      </c>
      <c r="AU56" s="131">
        <f>(-SUMIF(Cards_selection_BBS,$B56,balance_bbs_05)-SUMIF(Cards_selection_BBS,$C56,balance_bbs_05)-SUMIF(Cards_selection_BBS,$D56,balance_bbs_05)-SUMIF(Cards_selection_BBS,$E56,balance_bbs_05)-SUMIF(Cards_selection_BBS,$F56,balance_bbs_05)+SUMIF(Cards_selection_BBS,$B56,balance_bbs_04)+SUMIF(Cards_selection_BBS,$C56,balance_bbs_04)+SUMIF(Cards_selection_BBS,$D56,balance_bbs_04)+SUMIF(Cards_selection_BBS,$E56,balance_bbs_04)+SUMIF(Cards_selection_BBS,$F56,balance_bbs_04))*$AN56+(-SUMIF(Cards_selection_BPL,$B56,Balance_bpl_05)-SUMIF(Cards_selection_BPL,$C56,Balance_bpl_05)-SUMIF(Cards_selection_BPL,$D56,Balance_bpl_05)-SUMIF(Cards_selection_BPL,$E56,Balance_bpl_05)-SUMIF(Cards_selection_BPL,$F56,Balance_bpl_05))*$AO56</f>
        <v>0</v>
      </c>
      <c r="AV56" s="131">
        <f>(-SUMIF(Cards_selection_BBS,$B56,balance_bbs_06)-SUMIF(Cards_selection_BBS,$C56,balance_bbs_06)-SUMIF(Cards_selection_BBS,$D56,balance_bbs_06)-SUMIF(Cards_selection_BBS,$E56,balance_bbs_06)-SUMIF(Cards_selection_BBS,$F56,balance_bbs_06)+SUMIF(Cards_selection_BBS,$B56,balance_bbs_05)+SUMIF(Cards_selection_BBS,$C56,balance_bbs_05)+SUMIF(Cards_selection_BBS,$D56,balance_bbs_05)+SUMIF(Cards_selection_BBS,$E56,balance_bbs_05)+SUMIF(Cards_selection_BBS,$F56,balance_bbs_05))*$AN56+(-SUMIF(Cards_selection_BPL,$B56,Balance_bpl_06)-SUMIF(Cards_selection_BPL,$C56,Balance_bpl_06)-SUMIF(Cards_selection_BPL,$D56,Balance_bpl_06)-SUMIF(Cards_selection_BPL,$E56,Balance_bpl_06)-SUMIF(Cards_selection_BPL,$F56,Balance_bpl_06))*$AO56</f>
        <v>0</v>
      </c>
      <c r="AW56" s="131">
        <f>(-SUMIF(Cards_selection_BBS,$B56,balance_bbs_07)-SUMIF(Cards_selection_BBS,$C56,balance_bbs_07)-SUMIF(Cards_selection_BBS,$D56,balance_bbs_07)-SUMIF(Cards_selection_BBS,$E56,balance_bbs_07)-SUMIF(Cards_selection_BBS,$F56,balance_bbs_07)+SUMIF(Cards_selection_BBS,$B56,balance_bbs_06)+SUMIF(Cards_selection_BBS,$C56,balance_bbs_06)+SUMIF(Cards_selection_BBS,$D56,balance_bbs_06)+SUMIF(Cards_selection_BBS,$E56,balance_bbs_06)+SUMIF(Cards_selection_BBS,$F56,balance_bbs_06))*$AN56+(-SUMIF(Cards_selection_BPL,$B56,Balance_bpl_07)-SUMIF(Cards_selection_BPL,$C56,Balance_bpl_07)-SUMIF(Cards_selection_BPL,$D56,Balance_bpl_07)-SUMIF(Cards_selection_BPL,$E56,Balance_bpl_07)-SUMIF(Cards_selection_BPL,$F56,Balance_bpl_07))*$AO56</f>
        <v>0</v>
      </c>
      <c r="AX56" s="131">
        <f>(-SUMIF(Cards_selection_BBS,$B56,balance_bbs_08)-SUMIF(Cards_selection_BBS,$C56,balance_bbs_08)-SUMIF(Cards_selection_BBS,$D56,balance_bbs_08)-SUMIF(Cards_selection_BBS,$E56,balance_bbs_08)-SUMIF(Cards_selection_BBS,$F56,balance_bbs_08)+SUMIF(Cards_selection_BBS,$B56,balance_bbs_07)+SUMIF(Cards_selection_BBS,$C56,balance_bbs_07)+SUMIF(Cards_selection_BBS,$D56,balance_bbs_07)+SUMIF(Cards_selection_BBS,$E56,balance_bbs_07)+SUMIF(Cards_selection_BBS,$F56,balance_bbs_07))*$AN56+(-SUMIF(Cards_selection_BPL,$B56,Balance_bpl_08)-SUMIF(Cards_selection_BPL,$C56,Balance_bpl_08)-SUMIF(Cards_selection_BPL,$D56,Balance_bpl_08)-SUMIF(Cards_selection_BPL,$E56,Balance_bpl_08)-SUMIF(Cards_selection_BPL,$F56,Balance_bpl_08))*$AO56</f>
        <v>0</v>
      </c>
      <c r="AY56" s="131">
        <f>(-SUMIF(Cards_selection_BBS,$B56,balance_bbs_09)-SUMIF(Cards_selection_BBS,$C56,balance_bbs_09)-SUMIF(Cards_selection_BBS,$D56,balance_bbs_09)-SUMIF(Cards_selection_BBS,$E56,balance_bbs_09)-SUMIF(Cards_selection_BBS,$F56,balance_bbs_09)+SUMIF(Cards_selection_BBS,$B56,balance_bbs_08)+SUMIF(Cards_selection_BBS,$C56,balance_bbs_08)+SUMIF(Cards_selection_BBS,$D56,balance_bbs_08)+SUMIF(Cards_selection_BBS,$E56,balance_bbs_08)+SUMIF(Cards_selection_BBS,$F56,balance_bbs_08))*$AN56+(-SUMIF(Cards_selection_BPL,$B56,Balance_bpl_09)-SUMIF(Cards_selection_BPL,$C56,Balance_bpl_09)-SUMIF(Cards_selection_BPL,$D56,Balance_bpl_09)-SUMIF(Cards_selection_BPL,$E56,Balance_bpl_09)-SUMIF(Cards_selection_BPL,$F56,Balance_bpl_09))*$AO56</f>
        <v>0</v>
      </c>
      <c r="AZ56" s="131">
        <f>(-SUMIF(Cards_selection_BBS,$B56,balance_bbs_10)-SUMIF(Cards_selection_BBS,$C56,balance_bbs_10)-SUMIF(Cards_selection_BBS,$D56,balance_bbs_10)-SUMIF(Cards_selection_BBS,$E56,balance_bbs_10)-SUMIF(Cards_selection_BBS,$F56,balance_bbs_10)+SUMIF(Cards_selection_BBS,$B56,balance_bbs_09)+SUMIF(Cards_selection_BBS,$C56,balance_bbs_09)+SUMIF(Cards_selection_BBS,$D56,balance_bbs_09)+SUMIF(Cards_selection_BBS,$E56,balance_bbs_09)+SUMIF(Cards_selection_BBS,$F56,balance_bbs_09))*$AN56+(-SUMIF(Cards_selection_BPL,$B56,Balance_bpl_10)-SUMIF(Cards_selection_BPL,$C56,Balance_bpl_10)-SUMIF(Cards_selection_BPL,$D56,Balance_bpl_10)-SUMIF(Cards_selection_BPL,$E56,Balance_bpl_10)-SUMIF(Cards_selection_BPL,$F56,Balance_bpl_10))*$AO56</f>
        <v>0</v>
      </c>
      <c r="BA56" s="131">
        <f>(-SUMIF(Cards_selection_BBS,$B56,balance_bbs_11)-SUMIF(Cards_selection_BBS,$C56,balance_bbs_11)-SUMIF(Cards_selection_BBS,$D56,balance_bbs_11)-SUMIF(Cards_selection_BBS,$E56,balance_bbs_11)-SUMIF(Cards_selection_BBS,$F56,balance_bbs_11)+SUMIF(Cards_selection_BBS,$B56,balance_bbs_10)+SUMIF(Cards_selection_BBS,$C56,balance_bbs_10)+SUMIF(Cards_selection_BBS,$D56,balance_bbs_10)+SUMIF(Cards_selection_BBS,$E56,balance_bbs_10)+SUMIF(Cards_selection_BBS,$F56,balance_bbs_10))*$AN56+(-SUMIF(Cards_selection_BPL,$B56,Balance_bpl_11)-SUMIF(Cards_selection_BPL,$C56,Balance_bpl_11)-SUMIF(Cards_selection_BPL,$D56,Balance_bpl_11)-SUMIF(Cards_selection_BPL,$E56,Balance_bpl_11)-SUMIF(Cards_selection_BPL,$F56,Balance_bpl_11))*$AO56</f>
        <v>0</v>
      </c>
      <c r="BB56" s="131">
        <f>(-SUMIF(Cards_selection_BBS,$B56,balance_bbs_12)-SUMIF(Cards_selection_BBS,$C56,balance_bbs_12)-SUMIF(Cards_selection_BBS,$D56,balance_bbs_12)-SUMIF(Cards_selection_BBS,$E56,balance_bbs_12)-SUMIF(Cards_selection_BBS,$F56,balance_bbs_12)+SUMIF(Cards_selection_BBS,$B56,balance_bbs_11)+SUMIF(Cards_selection_BBS,$C56,balance_bbs_11)+SUMIF(Cards_selection_BBS,$D56,balance_bbs_11)+SUMIF(Cards_selection_BBS,$E56,balance_bbs_11)+SUMIF(Cards_selection_BBS,$F56,balance_bbs_11))*$AN56+(-SUMIF(Cards_selection_BPL,$B56,Balance_bpl_12)-SUMIF(Cards_selection_BPL,$C56,Balance_bpl_12)-SUMIF(Cards_selection_BPL,$D56,Balance_bpl_12)-SUMIF(Cards_selection_BPL,$E56,Balance_bpl_12)-SUMIF(Cards_selection_BPL,$F56,Balance_bpl_12))*$AO56</f>
        <v>0</v>
      </c>
      <c r="BC56" s="5"/>
    </row>
    <row r="57" spans="2:55" x14ac:dyDescent="0.25">
      <c r="B57" s="4"/>
      <c r="F57" s="5"/>
      <c r="I57" s="125" t="s">
        <v>253</v>
      </c>
      <c r="K57" s="133">
        <f>SUM(K54:K56)</f>
        <v>8627433.4687508587</v>
      </c>
      <c r="L57" s="133">
        <f>SUM(L54:L56)</f>
        <v>-3.4924596548080444E-10</v>
      </c>
      <c r="M57" s="128">
        <f>SUM(M54:M56)</f>
        <v>8627433.4687508587</v>
      </c>
      <c r="N57" s="130"/>
      <c r="O57" s="133">
        <f t="shared" ref="O57:P57" si="109">SUM(O54:O56)</f>
        <v>8627433.4687508587</v>
      </c>
      <c r="P57" s="133">
        <f t="shared" si="109"/>
        <v>-1.0477378964424133E-9</v>
      </c>
      <c r="Q57" s="128">
        <f>SUM(Q54:Q56)</f>
        <v>8627433.4687508605</v>
      </c>
      <c r="R57" s="130"/>
      <c r="S57" s="133">
        <f t="shared" ref="S57:T57" si="110">SUM(S54:S56)</f>
        <v>8627433.4687508587</v>
      </c>
      <c r="T57" s="133">
        <f t="shared" si="110"/>
        <v>3933333.3335999972</v>
      </c>
      <c r="U57" s="128">
        <f>SUM(U54:U56)</f>
        <v>4694100.1351508619</v>
      </c>
      <c r="V57" s="5"/>
      <c r="X57" s="4"/>
      <c r="Y57" s="133">
        <f t="shared" ref="Y57:AK57" si="111">SUM(Y54:Y56)</f>
        <v>1838770.54</v>
      </c>
      <c r="Z57" s="133">
        <f>SUM(Z54:Z56)</f>
        <v>0</v>
      </c>
      <c r="AA57" s="133">
        <f t="shared" si="111"/>
        <v>0</v>
      </c>
      <c r="AB57" s="133">
        <f t="shared" si="111"/>
        <v>0</v>
      </c>
      <c r="AC57" s="133">
        <f t="shared" si="111"/>
        <v>0</v>
      </c>
      <c r="AD57" s="133">
        <f t="shared" si="111"/>
        <v>0</v>
      </c>
      <c r="AE57" s="133">
        <f t="shared" si="111"/>
        <v>0</v>
      </c>
      <c r="AF57" s="133">
        <f t="shared" si="111"/>
        <v>0</v>
      </c>
      <c r="AG57" s="133">
        <f t="shared" si="111"/>
        <v>0</v>
      </c>
      <c r="AH57" s="133">
        <f t="shared" si="111"/>
        <v>0</v>
      </c>
      <c r="AI57" s="133">
        <f t="shared" si="111"/>
        <v>0</v>
      </c>
      <c r="AJ57" s="133">
        <f t="shared" si="111"/>
        <v>0</v>
      </c>
      <c r="AK57" s="133">
        <f t="shared" si="111"/>
        <v>8627433.4687508587</v>
      </c>
      <c r="AL57" s="5"/>
      <c r="AN57" s="4"/>
      <c r="AP57" s="133">
        <f t="shared" ref="AP57:BB57" si="112">SUM(AP54:AP56)</f>
        <v>0</v>
      </c>
      <c r="AQ57" s="133">
        <f t="shared" si="112"/>
        <v>1.0550138540565968E-10</v>
      </c>
      <c r="AR57" s="133">
        <f t="shared" si="112"/>
        <v>1.0550138540565968E-10</v>
      </c>
      <c r="AS57" s="133">
        <f t="shared" si="112"/>
        <v>1.0550138540565968E-10</v>
      </c>
      <c r="AT57" s="133">
        <f t="shared" si="112"/>
        <v>1.0550138540565968E-10</v>
      </c>
      <c r="AU57" s="133">
        <f t="shared" si="112"/>
        <v>1.0550138540565968E-10</v>
      </c>
      <c r="AV57" s="133">
        <f t="shared" si="112"/>
        <v>3933333.3335999995</v>
      </c>
      <c r="AW57" s="133">
        <f t="shared" si="112"/>
        <v>-3.4924596548080444E-10</v>
      </c>
      <c r="AX57" s="133">
        <f t="shared" si="112"/>
        <v>-3.4924596548080444E-10</v>
      </c>
      <c r="AY57" s="133">
        <f t="shared" si="112"/>
        <v>-3.4924596548080444E-10</v>
      </c>
      <c r="AZ57" s="133">
        <f t="shared" si="112"/>
        <v>-3.4924596548080444E-10</v>
      </c>
      <c r="BA57" s="133">
        <f t="shared" si="112"/>
        <v>-3.4924596548080444E-10</v>
      </c>
      <c r="BB57" s="133">
        <f t="shared" si="112"/>
        <v>-3.4924596548080444E-10</v>
      </c>
      <c r="BC57" s="5"/>
    </row>
    <row r="58" spans="2:55" ht="15.75" thickBot="1" x14ac:dyDescent="0.3">
      <c r="B58" s="4"/>
      <c r="F58" s="5"/>
      <c r="I58" s="4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5"/>
      <c r="X58" s="4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5"/>
      <c r="AN58" s="4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5"/>
    </row>
    <row r="59" spans="2:55" x14ac:dyDescent="0.25">
      <c r="B59" s="4"/>
      <c r="F59" s="5"/>
      <c r="I59" s="125" t="s">
        <v>254</v>
      </c>
      <c r="K59" s="134">
        <f>SUM(K57,K51)</f>
        <v>6960221.6900000004</v>
      </c>
      <c r="L59" s="134">
        <f>SUM(L57,L51)</f>
        <v>-238402.52739990305</v>
      </c>
      <c r="M59" s="134">
        <f>+K59-L59</f>
        <v>7198624.2173999036</v>
      </c>
      <c r="N59" s="130"/>
      <c r="O59" s="134">
        <f t="shared" ref="O59:P59" si="113">SUM(O57,O51)</f>
        <v>6960221.6900000004</v>
      </c>
      <c r="P59" s="134">
        <f t="shared" si="113"/>
        <v>-710550.72341177508</v>
      </c>
      <c r="Q59" s="134">
        <f>+O59-P59</f>
        <v>7670772.4134117756</v>
      </c>
      <c r="R59" s="130"/>
      <c r="S59" s="134">
        <f t="shared" ref="S59:T59" si="114">SUM(S57,S51)</f>
        <v>6960221.6900000004</v>
      </c>
      <c r="T59" s="134">
        <f t="shared" si="114"/>
        <v>1962735.7513024434</v>
      </c>
      <c r="U59" s="134">
        <f>+S59-T59</f>
        <v>4997485.938697557</v>
      </c>
      <c r="V59" s="5"/>
      <c r="X59" s="4"/>
      <c r="Y59" s="134">
        <f t="shared" ref="Y59:AK59" si="115">SUM(Y57,Y51)</f>
        <v>1663501.77</v>
      </c>
      <c r="Z59" s="134">
        <f t="shared" si="115"/>
        <v>0</v>
      </c>
      <c r="AA59" s="134">
        <f t="shared" si="115"/>
        <v>0</v>
      </c>
      <c r="AB59" s="134">
        <f t="shared" si="115"/>
        <v>0</v>
      </c>
      <c r="AC59" s="134">
        <f t="shared" si="115"/>
        <v>0</v>
      </c>
      <c r="AD59" s="134">
        <f t="shared" si="115"/>
        <v>0</v>
      </c>
      <c r="AE59" s="134">
        <f t="shared" si="115"/>
        <v>0</v>
      </c>
      <c r="AF59" s="134">
        <f t="shared" si="115"/>
        <v>0</v>
      </c>
      <c r="AG59" s="134">
        <f t="shared" si="115"/>
        <v>0</v>
      </c>
      <c r="AH59" s="134">
        <f t="shared" si="115"/>
        <v>0</v>
      </c>
      <c r="AI59" s="134">
        <f t="shared" si="115"/>
        <v>0</v>
      </c>
      <c r="AJ59" s="134">
        <f t="shared" si="115"/>
        <v>0</v>
      </c>
      <c r="AK59" s="134">
        <f t="shared" si="115"/>
        <v>6960221.6900000004</v>
      </c>
      <c r="AL59" s="5"/>
      <c r="AN59" s="4"/>
      <c r="AP59" s="134">
        <f t="shared" ref="AP59:BB59" si="116">SUM(AP57,AP51)</f>
        <v>-81073.841363821964</v>
      </c>
      <c r="AQ59" s="134">
        <f t="shared" si="116"/>
        <v>-85658.092173155645</v>
      </c>
      <c r="AR59" s="134">
        <f t="shared" si="116"/>
        <v>-85807.141177003621</v>
      </c>
      <c r="AS59" s="134">
        <f t="shared" si="116"/>
        <v>-87176.071639975926</v>
      </c>
      <c r="AT59" s="134">
        <f t="shared" si="116"/>
        <v>-126680.99204265588</v>
      </c>
      <c r="AU59" s="134">
        <f t="shared" si="116"/>
        <v>-132090.17965436773</v>
      </c>
      <c r="AV59" s="134">
        <f t="shared" si="116"/>
        <v>3767180.8314120341</v>
      </c>
      <c r="AW59" s="134">
        <f t="shared" si="116"/>
        <v>-187157.65601407408</v>
      </c>
      <c r="AX59" s="134">
        <f t="shared" si="116"/>
        <v>-187810.74348758481</v>
      </c>
      <c r="AY59" s="134">
        <f t="shared" si="116"/>
        <v>-201513.48050899731</v>
      </c>
      <c r="AZ59" s="134">
        <f t="shared" si="116"/>
        <v>-233973.48703591339</v>
      </c>
      <c r="BA59" s="134">
        <f t="shared" si="116"/>
        <v>-238174.70897595864</v>
      </c>
      <c r="BB59" s="134">
        <f t="shared" si="116"/>
        <v>-238402.52739990305</v>
      </c>
      <c r="BC59" s="5"/>
    </row>
    <row r="60" spans="2:55" x14ac:dyDescent="0.25">
      <c r="B60" s="4"/>
      <c r="F60" s="5"/>
      <c r="I60" s="4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5"/>
      <c r="X60" s="4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5"/>
      <c r="AN60" s="4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5"/>
    </row>
    <row r="61" spans="2:55" x14ac:dyDescent="0.25">
      <c r="B61" s="4"/>
      <c r="F61" s="5"/>
      <c r="I61" s="125" t="s">
        <v>255</v>
      </c>
      <c r="K61" s="131">
        <f>INDEX($Z61:$AK61,,MATCH($K$7,$Z$7:$AK$7,0))</f>
        <v>1663501.77</v>
      </c>
      <c r="L61" s="131">
        <f>INDEX($AQ61:$BB61,,MATCH($K$7,$AQ$7:$BB$7,0))</f>
        <v>3868873.1547909332</v>
      </c>
      <c r="M61" s="130">
        <f>+K61-L61</f>
        <v>-2205371.3847909332</v>
      </c>
      <c r="N61" s="130"/>
      <c r="O61" s="131">
        <f>AH63</f>
        <v>1663501.77</v>
      </c>
      <c r="P61" s="131">
        <f>IF(LEFT($O$7,2)="Q1",AQ61,IF(LEFT($O$7,2)="Q2",AT61,IF(LEFT($O$7,2)="Q3",AW61,IF(LEFT($O$7,2)="Q4",AZ61,"Error"))))</f>
        <v>4341021.3508028053</v>
      </c>
      <c r="Q61" s="130">
        <f>+O61-P61</f>
        <v>-2677519.5808028053</v>
      </c>
      <c r="R61" s="130"/>
      <c r="S61" s="131">
        <f>Y63</f>
        <v>1663501.77</v>
      </c>
      <c r="T61" s="131">
        <f>AQ61</f>
        <v>1667734.876088585</v>
      </c>
      <c r="U61" s="130">
        <f>+S61-T61</f>
        <v>-4233.1060885849874</v>
      </c>
      <c r="V61" s="5"/>
      <c r="X61" s="4"/>
      <c r="Y61" s="144">
        <v>0</v>
      </c>
      <c r="Z61" s="131"/>
      <c r="AA61" s="131"/>
      <c r="AB61" s="131">
        <f>Y63</f>
        <v>1663501.77</v>
      </c>
      <c r="AC61" s="131"/>
      <c r="AD61" s="131"/>
      <c r="AE61" s="131">
        <f>AB63</f>
        <v>1663501.77</v>
      </c>
      <c r="AF61" s="131"/>
      <c r="AG61" s="131">
        <f>IF(AG$7&gt;month_of_report,0,SUM(INDEX(BS!$P$13:$AB$14,,MATCH(AG$7,BS!$P$9:$AB$9,0)-1)))</f>
        <v>0</v>
      </c>
      <c r="AH61" s="131">
        <f>AE63</f>
        <v>1663501.77</v>
      </c>
      <c r="AI61" s="131"/>
      <c r="AJ61" s="131">
        <f>IF(AJ$7&gt;month_of_report,0,SUM(INDEX(BS!$P$13:$AB$14,,MATCH(AJ$7,BS!$P$9:$AB$9,0)-1)))</f>
        <v>0</v>
      </c>
      <c r="AK61" s="131">
        <f>AH63</f>
        <v>1663501.77</v>
      </c>
      <c r="AL61" s="5"/>
      <c r="AN61" s="4"/>
      <c r="AP61" s="144"/>
      <c r="AQ61" s="131">
        <f>SUM(INDEX(BBS!$I$13:$U$14,,MATCH(AQ$7,BBS!$I$9:$U$9,0)-1))</f>
        <v>1667734.876088585</v>
      </c>
      <c r="AR61" s="131">
        <f>SUM(INDEX(BBS!$I$13:$U$14,,MATCH(AR$7,BBS!$I$9:$U$9,0)-1))</f>
        <v>1582076.7839154294</v>
      </c>
      <c r="AS61" s="131">
        <f>SUM(INDEX(BBS!$I$13:$U$14,,MATCH(AS$7,BBS!$I$9:$U$9,0)-1))</f>
        <v>1496269.6427384256</v>
      </c>
      <c r="AT61" s="131">
        <f>SUM(INDEX(BBS!$I$13:$U$14,,MATCH(AT$7,BBS!$I$9:$U$9,0)-1))</f>
        <v>1409093.5710984496</v>
      </c>
      <c r="AU61" s="131">
        <f>SUM(INDEX(BBS!$I$13:$U$14,,MATCH(AU$7,BBS!$I$9:$U$9,0)-1))</f>
        <v>1282412.5790557938</v>
      </c>
      <c r="AV61" s="131">
        <f>SUM(INDEX(BBS!$I$13:$U$14,,MATCH(AV$7,BBS!$I$9:$U$9,0)-1))</f>
        <v>1150322.3994014261</v>
      </c>
      <c r="AW61" s="131">
        <f>SUM(INDEX(BBS!$I$13:$U$14,,MATCH(AW$7,BBS!$I$9:$U$9,0)-1))</f>
        <v>4917503.2308134604</v>
      </c>
      <c r="AX61" s="131">
        <f>SUM(INDEX(BBS!$I$13:$U$14,,MATCH(AX$7,BBS!$I$9:$U$9,0)-1))</f>
        <v>4730345.5747993868</v>
      </c>
      <c r="AY61" s="131">
        <f>SUM(INDEX(BBS!$I$13:$U$14,,MATCH(AY$7,BBS!$I$9:$U$9,0)-1))</f>
        <v>4542534.8313118024</v>
      </c>
      <c r="AZ61" s="131">
        <f>SUM(INDEX(BBS!$I$13:$U$14,,MATCH(AZ$7,BBS!$I$9:$U$9,0)-1))</f>
        <v>4341021.3508028053</v>
      </c>
      <c r="BA61" s="131">
        <f>SUM(INDEX(BBS!$I$13:$U$14,,MATCH(BA$7,BBS!$I$9:$U$9,0)-1))</f>
        <v>4107047.8637668919</v>
      </c>
      <c r="BB61" s="131">
        <f>SUM(INDEX(BBS!$I$13:$U$14,,MATCH(BB$7,BBS!$I$9:$U$9,0)-1))</f>
        <v>3868873.1547909332</v>
      </c>
      <c r="BC61" s="5"/>
    </row>
    <row r="62" spans="2:55" ht="15.75" thickBot="1" x14ac:dyDescent="0.3">
      <c r="B62" s="4"/>
      <c r="F62" s="5"/>
      <c r="I62" s="4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5"/>
      <c r="X62" s="4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5"/>
      <c r="AN62" s="4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5"/>
    </row>
    <row r="63" spans="2:55" ht="15.75" thickBot="1" x14ac:dyDescent="0.3">
      <c r="B63" s="4"/>
      <c r="F63" s="5"/>
      <c r="I63" s="125" t="s">
        <v>256</v>
      </c>
      <c r="K63" s="135">
        <f>SUM(K61,K59)</f>
        <v>8623723.4600000009</v>
      </c>
      <c r="L63" s="135">
        <f>SUM(L61,L59)</f>
        <v>3630470.6273910301</v>
      </c>
      <c r="M63" s="135">
        <f>K63-L63</f>
        <v>4993252.8326089708</v>
      </c>
      <c r="N63" s="130"/>
      <c r="O63" s="135">
        <f>SUM(O61,O59)</f>
        <v>8623723.4600000009</v>
      </c>
      <c r="P63" s="135">
        <f t="shared" ref="P63" si="117">SUM(P61,P59)</f>
        <v>3630470.6273910301</v>
      </c>
      <c r="Q63" s="135">
        <f>O63-P63</f>
        <v>4993252.8326089708</v>
      </c>
      <c r="R63" s="130"/>
      <c r="S63" s="135">
        <f t="shared" ref="S63:T63" si="118">SUM(S61,S59)</f>
        <v>8623723.4600000009</v>
      </c>
      <c r="T63" s="135">
        <f t="shared" si="118"/>
        <v>3630470.6273910282</v>
      </c>
      <c r="U63" s="135">
        <f>S63-T63</f>
        <v>4993252.8326089727</v>
      </c>
      <c r="V63" s="5"/>
      <c r="X63" s="4"/>
      <c r="Y63" s="135">
        <f>SUM(Y61,Y59)</f>
        <v>1663501.77</v>
      </c>
      <c r="Z63" s="135">
        <f>SUM(Z61,Z59)</f>
        <v>0</v>
      </c>
      <c r="AA63" s="135">
        <f t="shared" ref="AA63:AK63" si="119">SUM(AA61,AA59)</f>
        <v>0</v>
      </c>
      <c r="AB63" s="135">
        <f t="shared" si="119"/>
        <v>1663501.77</v>
      </c>
      <c r="AC63" s="149">
        <f>SUM(INDEX(BS!$P$13:$AB$14,,MATCH(AC$7,BS!$P$9:$AB$9,0)))-AC58</f>
        <v>0</v>
      </c>
      <c r="AD63" s="135">
        <f t="shared" si="119"/>
        <v>0</v>
      </c>
      <c r="AE63" s="135">
        <f t="shared" si="119"/>
        <v>1663501.77</v>
      </c>
      <c r="AF63" s="135">
        <v>0</v>
      </c>
      <c r="AG63" s="135">
        <f t="shared" si="119"/>
        <v>0</v>
      </c>
      <c r="AH63" s="135">
        <f t="shared" si="119"/>
        <v>1663501.77</v>
      </c>
      <c r="AI63" s="135">
        <f t="shared" si="119"/>
        <v>0</v>
      </c>
      <c r="AJ63" s="135">
        <f t="shared" si="119"/>
        <v>0</v>
      </c>
      <c r="AK63" s="135">
        <f t="shared" si="119"/>
        <v>8623723.4600000009</v>
      </c>
      <c r="AL63" s="5"/>
      <c r="AN63" s="4"/>
      <c r="AP63" s="135">
        <f t="shared" ref="AP63:BB63" si="120">SUM(AP61,AP59)</f>
        <v>-81073.841363821964</v>
      </c>
      <c r="AQ63" s="135">
        <f t="shared" si="120"/>
        <v>1582076.7839154294</v>
      </c>
      <c r="AR63" s="135">
        <f t="shared" si="120"/>
        <v>1496269.6427384256</v>
      </c>
      <c r="AS63" s="135">
        <f t="shared" si="120"/>
        <v>1409093.5710984496</v>
      </c>
      <c r="AT63" s="135">
        <f t="shared" si="120"/>
        <v>1282412.5790557938</v>
      </c>
      <c r="AU63" s="135">
        <f t="shared" si="120"/>
        <v>1150322.3994014261</v>
      </c>
      <c r="AV63" s="135">
        <f t="shared" si="120"/>
        <v>4917503.2308134604</v>
      </c>
      <c r="AW63" s="135">
        <f t="shared" si="120"/>
        <v>4730345.5747993868</v>
      </c>
      <c r="AX63" s="135">
        <f t="shared" si="120"/>
        <v>4542534.8313118024</v>
      </c>
      <c r="AY63" s="135">
        <f t="shared" si="120"/>
        <v>4341021.3508028053</v>
      </c>
      <c r="AZ63" s="135">
        <f t="shared" si="120"/>
        <v>4107047.8637668919</v>
      </c>
      <c r="BA63" s="135">
        <f t="shared" si="120"/>
        <v>3868873.1547909332</v>
      </c>
      <c r="BB63" s="135">
        <f t="shared" si="120"/>
        <v>3630470.6273910301</v>
      </c>
      <c r="BC63" s="5"/>
    </row>
    <row r="64" spans="2:55" ht="15.75" thickTop="1" x14ac:dyDescent="0.25">
      <c r="B64" s="4"/>
      <c r="F64" s="5"/>
      <c r="I64" s="4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5"/>
      <c r="X64" s="4"/>
      <c r="AL64" s="5"/>
      <c r="AN64" s="4"/>
      <c r="BC64" s="5"/>
    </row>
    <row r="65" spans="2:55" ht="15.75" thickBot="1" x14ac:dyDescent="0.3">
      <c r="B65" s="6"/>
      <c r="C65" s="7"/>
      <c r="D65" s="7"/>
      <c r="E65" s="7"/>
      <c r="F65" s="8"/>
      <c r="I65" s="6"/>
      <c r="J65" s="7"/>
      <c r="K65" s="136"/>
      <c r="L65" s="136"/>
      <c r="M65" s="142"/>
      <c r="N65" s="142"/>
      <c r="O65" s="136"/>
      <c r="P65" s="136"/>
      <c r="Q65" s="142"/>
      <c r="R65" s="136"/>
      <c r="S65" s="136"/>
      <c r="T65" s="136"/>
      <c r="U65" s="136"/>
      <c r="V65" s="8"/>
      <c r="X65" s="6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/>
      <c r="AN65" s="6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8"/>
    </row>
    <row r="66" spans="2:55" x14ac:dyDescent="0.25">
      <c r="K66" s="137"/>
      <c r="L66" s="137"/>
      <c r="M66" s="137"/>
      <c r="N66" s="137"/>
      <c r="O66" s="137"/>
      <c r="P66" s="137"/>
      <c r="Q66" s="137"/>
      <c r="R66" s="143"/>
      <c r="S66" s="137"/>
      <c r="T66" s="137"/>
      <c r="U66" s="143"/>
    </row>
    <row r="67" spans="2:55" x14ac:dyDescent="0.25">
      <c r="J67" t="s">
        <v>383</v>
      </c>
      <c r="K67" s="454" t="str">
        <f>IF(ABS(ROUND(SUM(INDEX(BS!$P$13:$AB$14,,MATCH(month_of_report,BS!$P$9:$AB$9,0))),0)-ABS(ROUND(K63,0)))&lt;1,"OK","Error")</f>
        <v>Error</v>
      </c>
      <c r="L67" s="454" t="str">
        <f>IF(ABS(ROUND(SUM(INDEX(BBS!$I$13:$U$14,,MATCH(month_of_report,BBS!$I$9:$U$9,0))),0)-ABS(ROUND(L63,0)))&lt;1,"OK","Error")</f>
        <v>OK</v>
      </c>
      <c r="O67" s="454"/>
      <c r="P67" s="454" t="str">
        <f>IF(ABS(ROUND(SUM(INDEX(BBS!$I$13:$U$14,,MATCH(month_of_report,BBS!$I$9:$U$9,0))),0)-ABS(ROUND(P63,0)))&lt;1,"OK","Error")</f>
        <v>OK</v>
      </c>
      <c r="S67" s="454"/>
      <c r="T67" s="454" t="str">
        <f>IF(ABS(ROUND(SUM(INDEX(BBS!$I$13:$U$14,,MATCH(month_of_report,BBS!$I$9:$U$9,0))),0)-ABS(ROUND(T63,0)))&lt;1,"OK","Error")</f>
        <v>OK</v>
      </c>
      <c r="U67" s="137"/>
      <c r="Y67" s="454"/>
      <c r="Z67" s="454"/>
      <c r="AA67" s="454"/>
      <c r="AB67" s="454" t="str">
        <f>IF(ABS(ABS(ROUND(SUM(INDEX(BS!$P$13:$AB$14,,MATCH(AB$7,BS!$P$9:$AB$9,0))),0)-ABS(ROUND(AB63,0))))&lt;1,"OK","Error")</f>
        <v>Error</v>
      </c>
      <c r="AC67" s="454" t="str">
        <f>IF(ABS(ABS(ROUND(SUM(INDEX(BS!$P$13:$AB$14,,MATCH(AC$7,BS!$P$9:$AB$9,0))),0)-ABS(ROUND(AC63,0))))&lt;1,"OK","Error")</f>
        <v>OK</v>
      </c>
      <c r="AD67" s="454" t="str">
        <f>IF(ABS(ABS(ROUND(SUM(INDEX(BS!$P$13:$AB$14,,MATCH(AD$7,BS!$P$9:$AB$9,0))),0)-ABS(ROUND(AD63,0))))&lt;1,"OK","Error")</f>
        <v>OK</v>
      </c>
      <c r="AE67" s="454" t="str">
        <f>IF(ABS(ABS(ROUND(SUM(INDEX(BS!$P$13:$AB$14,,MATCH(AE$7,BS!$P$9:$AB$9,0))),0)-ABS(ROUND(AE63,0))))&lt;1,"OK","Error")</f>
        <v>Error</v>
      </c>
      <c r="AF67" s="454" t="str">
        <f>IF(ABS(ABS(ROUND(SUM(INDEX(BS!$P$13:$AB$14,,MATCH(AF$7,BS!$P$9:$AB$9,0))),0)-ABS(ROUND(AF63,0))))&lt;1,"OK","Error")</f>
        <v>OK</v>
      </c>
      <c r="AG67" s="454" t="str">
        <f>IF(ABS(ABS(ROUND(SUM(INDEX(BS!$P$13:$AB$14,,MATCH(AG$7,BS!$P$9:$AB$9,0))),0)-ABS(ROUND(AG63,0))))&lt;1,"OK","Error")</f>
        <v>OK</v>
      </c>
      <c r="AH67" s="454" t="str">
        <f>IF(ABS(ABS(ROUND(SUM(INDEX(BS!$P$13:$AB$14,,MATCH(AH$7,BS!$P$9:$AB$9,0))),0)-ABS(ROUND(AH63,0))))&lt;1,"OK","Error")</f>
        <v>Error</v>
      </c>
      <c r="AI67" s="454" t="str">
        <f>IF(ABS(ABS(ROUND(SUM(INDEX(BS!$P$13:$AB$14,,MATCH(AI$7,BS!$P$9:$AB$9,0))),0)-ABS(ROUND(AI63,0))))&lt;1,"OK","Error")</f>
        <v>OK</v>
      </c>
      <c r="AJ67" s="454" t="str">
        <f>IF(ABS(ABS(ROUND(SUM(INDEX(BS!$P$13:$AB$14,,MATCH(AJ$7,BS!$P$9:$AB$9,0))),0)-ABS(ROUND(AJ63,0))))&lt;1,"OK","Error")</f>
        <v>OK</v>
      </c>
      <c r="AK67" s="454" t="str">
        <f>IF(ABS(ABS(ROUND(SUM(INDEX(BS!$P$13:$AB$14,,MATCH(AK$7,BS!$P$9:$AB$9,0))),0)-ABS(ROUND(AK63,0))))&lt;1,"OK","Error")</f>
        <v>Error</v>
      </c>
      <c r="AP67" s="454"/>
      <c r="AQ67" s="454" t="str">
        <f>IF(ABS(ABS(ROUND(SUM(INDEX(BBS!$I$13:$U$14,,MATCH(AQ$7,BBS!$I$9:$U$9,0))),0))-ABS(ROUND(AQ63,0)))&lt;1,"OK","Error")</f>
        <v>OK</v>
      </c>
      <c r="AR67" s="454" t="str">
        <f>IF(ABS(ABS(ROUND(SUM(INDEX(BBS!$I$13:$U$14,,MATCH(AR$7,BBS!$I$9:$U$9,0))),0))-ABS(ROUND(AR63,0)))&lt;1,"OK","Error")</f>
        <v>OK</v>
      </c>
      <c r="AS67" s="454" t="str">
        <f>IF(ABS(ABS(ROUND(SUM(INDEX(BBS!$I$13:$U$14,,MATCH(AS$7,BBS!$I$9:$U$9,0))),0))-ABS(ROUND(AS63,0)))&lt;1,"OK","Error")</f>
        <v>OK</v>
      </c>
      <c r="AT67" s="454" t="str">
        <f>IF(ABS(ABS(ROUND(SUM(INDEX(BBS!$I$13:$U$14,,MATCH(AT$7,BBS!$I$9:$U$9,0))),0))-ABS(ROUND(AT63,0)))&lt;1,"OK","Error")</f>
        <v>OK</v>
      </c>
      <c r="AU67" s="454" t="str">
        <f>IF(ABS(ABS(ROUND(SUM(INDEX(BBS!$I$13:$U$14,,MATCH(AU$7,BBS!$I$9:$U$9,0))),0))-ABS(ROUND(AU63,0)))&lt;1,"OK","Error")</f>
        <v>OK</v>
      </c>
      <c r="AV67" s="454" t="str">
        <f>IF(ABS(ABS(ROUND(SUM(INDEX(BBS!$I$13:$U$14,,MATCH(AV$7,BBS!$I$9:$U$9,0))),0))-ABS(ROUND(AV63,0)))&lt;1,"OK","Error")</f>
        <v>OK</v>
      </c>
      <c r="AW67" s="454" t="str">
        <f>IF(ABS(ABS(ROUND(SUM(INDEX(BBS!$I$13:$U$14,,MATCH(AW$7,BBS!$I$9:$U$9,0))),0))-ABS(ROUND(AW63,0)))&lt;1,"OK","Error")</f>
        <v>OK</v>
      </c>
      <c r="AX67" s="454" t="str">
        <f>IF(ABS(ABS(ROUND(SUM(INDEX(BBS!$I$13:$U$14,,MATCH(AX$7,BBS!$I$9:$U$9,0))),0))-ABS(ROUND(AX63,0)))&lt;1,"OK","Error")</f>
        <v>OK</v>
      </c>
      <c r="AY67" s="454" t="str">
        <f>IF(ABS(ABS(ROUND(SUM(INDEX(BBS!$I$13:$U$14,,MATCH(AY$7,BBS!$I$9:$U$9,0))),0))-ABS(ROUND(AY63,0)))&lt;1,"OK","Error")</f>
        <v>OK</v>
      </c>
      <c r="AZ67" s="454" t="str">
        <f>IF(ABS(ABS(ROUND(SUM(INDEX(BBS!$I$13:$U$14,,MATCH(AZ$7,BBS!$I$9:$U$9,0))),0))-ABS(ROUND(AZ63,0)))&lt;1,"OK","Error")</f>
        <v>OK</v>
      </c>
      <c r="BA67" s="454" t="str">
        <f>IF(ABS(ABS(ROUND(SUM(INDEX(BBS!$I$13:$U$14,,MATCH(BA$7,BBS!$I$9:$U$9,0))),0))-ABS(ROUND(BA63,0)))&lt;1,"OK","Error")</f>
        <v>OK</v>
      </c>
      <c r="BB67" s="454" t="str">
        <f>IF(ABS(ABS(ROUND(SUM(INDEX(BBS!$I$13:$U$14,,MATCH(BB$7,BBS!$I$9:$U$9,0))),0))-ABS(ROUND(BB63,0)))&lt;1,"OK","Error")</f>
        <v>OK</v>
      </c>
    </row>
    <row r="68" spans="2:55" x14ac:dyDescent="0.25">
      <c r="J68" t="s">
        <v>31</v>
      </c>
      <c r="K68" s="149">
        <f>SUM(INDEX(BS!$P$13:$AB$14,,MATCH(month_of_report,BS!$P$9:$AB$9,0)))-K63</f>
        <v>-1837970.1100000013</v>
      </c>
      <c r="L68" s="149">
        <f>SUM(INDEX(BBS!$I$13:$U$14,,MATCH(month_of_report,BBS!$I$9:$U$9,0)))-L63</f>
        <v>0</v>
      </c>
      <c r="O68" s="149">
        <v>7758256.5300000003</v>
      </c>
      <c r="P68" s="149">
        <f>SUM(INDEX(BBS!$I$13:$U$14,,MATCH(month_of_report,BBS!$I$9:$U$9,0)))-P63</f>
        <v>0</v>
      </c>
      <c r="S68" s="149"/>
      <c r="T68" s="149">
        <f>SUM(INDEX(BBS!$I$13:$U$14,,MATCH(month_of_report,BBS!$I$9:$U$9,0)))-T63</f>
        <v>0</v>
      </c>
      <c r="Y68" s="149"/>
      <c r="Z68" s="149"/>
      <c r="AA68" s="149"/>
      <c r="AB68" s="149">
        <f>SUM(INDEX(BS!$P$13:$AB$14,,MATCH(AB$7,BS!$P$9:$AB$9,0)))-AB63</f>
        <v>-1663501.77</v>
      </c>
      <c r="AC68" s="149">
        <f>SUM(INDEX(BS!$P$13:$AB$14,,MATCH(AC$7,BS!$P$9:$AB$9,0)))-AC63</f>
        <v>0</v>
      </c>
      <c r="AD68" s="149">
        <f>SUM(INDEX(BS!$P$13:$AB$14,,MATCH(AD$7,BS!$P$9:$AB$9,0)))-AD63</f>
        <v>0</v>
      </c>
      <c r="AE68" s="149">
        <f>SUM(INDEX(BS!$P$13:$AB$14,,MATCH(AE$7,BS!$P$9:$AB$9,0)))-AE63</f>
        <v>-1663501.77</v>
      </c>
      <c r="AF68" s="149">
        <f>SUM(INDEX(BS!$P$13:$AB$14,,MATCH(AF$7,BS!$P$9:$AB$9,0)))-AF63</f>
        <v>0</v>
      </c>
      <c r="AG68" s="149">
        <f>SUM(INDEX(BS!$P$13:$AB$14,,MATCH(AG$7,BS!$P$9:$AB$9,0)))-AG63</f>
        <v>0</v>
      </c>
      <c r="AH68" s="652">
        <f>SUM(INDEX(BS!$P$13:$AB$14,,MATCH(AH$7,BS!$P$9:$AB$9,0)))-AH63</f>
        <v>-1663501.77</v>
      </c>
      <c r="AI68" s="149">
        <f>SUM(INDEX(BS!$P$13:$AB$14,,MATCH(AI$7,BS!$P$9:$AB$9,0)))-AI63</f>
        <v>0</v>
      </c>
      <c r="AJ68" s="149">
        <f>SUM(INDEX(BS!$P$13:$AB$14,,MATCH(AJ$7,BS!$P$9:$AB$9,0)))-AJ63</f>
        <v>0</v>
      </c>
      <c r="AK68" s="652">
        <f>SUM(INDEX(BS!$P$13:$AB$14,,MATCH(AK$7,BS!$P$9:$AB$9,0)))-AK63</f>
        <v>-1837970.1100000013</v>
      </c>
      <c r="AP68" s="149"/>
      <c r="AQ68" s="149">
        <f>SUM(INDEX(BBS!$I$13:$U$14,,MATCH(AQ$7,BBS!$I$9:$U$9,0)))-AQ63</f>
        <v>0</v>
      </c>
      <c r="AR68" s="149">
        <f>SUM(INDEX(BBS!$I$13:$U$14,,MATCH(AR$7,BBS!$I$9:$U$9,0)))-AR63</f>
        <v>0</v>
      </c>
      <c r="AS68" s="149">
        <f>SUM(INDEX(BBS!$I$13:$U$14,,MATCH(AS$7,BBS!$I$9:$U$9,0)))-AS63</f>
        <v>0</v>
      </c>
      <c r="AT68" s="149">
        <f>SUM(INDEX(BBS!$I$13:$U$14,,MATCH(AT$7,BBS!$I$9:$U$9,0)))-AT63</f>
        <v>0</v>
      </c>
      <c r="AU68" s="149">
        <f>SUM(INDEX(BBS!$I$13:$U$14,,MATCH(AU$7,BBS!$I$9:$U$9,0)))-AU63</f>
        <v>0</v>
      </c>
      <c r="AV68" s="149">
        <f>SUM(INDEX(BBS!$I$13:$U$14,,MATCH(AV$7,BBS!$I$9:$U$9,0)))-AV63</f>
        <v>0</v>
      </c>
      <c r="AW68" s="149">
        <f>SUM(INDEX(BBS!$I$13:$U$14,,MATCH(AW$7,BBS!$I$9:$U$9,0)))-AW63</f>
        <v>0</v>
      </c>
      <c r="AX68" s="149">
        <f>SUM(INDEX(BBS!$I$13:$U$14,,MATCH(AX$7,BBS!$I$9:$U$9,0)))-AX63</f>
        <v>0</v>
      </c>
      <c r="AY68" s="149">
        <f>SUM(INDEX(BBS!$I$13:$U$14,,MATCH(AY$7,BBS!$I$9:$U$9,0)))-AY63</f>
        <v>0</v>
      </c>
      <c r="AZ68" s="149">
        <f>SUM(INDEX(BBS!$I$13:$U$14,,MATCH(AZ$7,BBS!$I$9:$U$9,0)))-AZ63</f>
        <v>0</v>
      </c>
      <c r="BA68" s="149">
        <f>SUM(INDEX(BBS!$I$13:$U$14,,MATCH(BA$7,BBS!$I$9:$U$9,0)))-BA63</f>
        <v>0</v>
      </c>
      <c r="BB68" s="149">
        <f>SUM(INDEX(BBS!$I$13:$U$14,,MATCH(BB$7,BBS!$I$9:$U$9,0)))-BB63</f>
        <v>0</v>
      </c>
    </row>
    <row r="69" spans="2:55" x14ac:dyDescent="0.25">
      <c r="O69" s="149">
        <f>O63-O68</f>
        <v>865466.93000000063</v>
      </c>
      <c r="AB69" s="706"/>
      <c r="AK69" s="149"/>
      <c r="AZ69" s="706"/>
    </row>
    <row r="70" spans="2:55" x14ac:dyDescent="0.25">
      <c r="P70" s="119"/>
      <c r="AP70" s="119"/>
    </row>
  </sheetData>
  <mergeCells count="3">
    <mergeCell ref="K7:M7"/>
    <mergeCell ref="O7:Q7"/>
    <mergeCell ref="S7:U7"/>
  </mergeCells>
  <conditionalFormatting sqref="K67:L67">
    <cfRule type="containsText" dxfId="106" priority="13" operator="containsText" text="error">
      <formula>NOT(ISERROR(SEARCH("error",K67)))</formula>
    </cfRule>
    <cfRule type="cellIs" dxfId="105" priority="14" operator="equal">
      <formula>"""Error"""</formula>
    </cfRule>
  </conditionalFormatting>
  <conditionalFormatting sqref="M2">
    <cfRule type="cellIs" dxfId="104" priority="2" operator="greaterThan">
      <formula>0</formula>
    </cfRule>
  </conditionalFormatting>
  <conditionalFormatting sqref="O67:P67">
    <cfRule type="containsText" dxfId="103" priority="11" operator="containsText" text="error">
      <formula>NOT(ISERROR(SEARCH("error",O67)))</formula>
    </cfRule>
    <cfRule type="cellIs" dxfId="102" priority="12" operator="equal">
      <formula>"""Error"""</formula>
    </cfRule>
  </conditionalFormatting>
  <conditionalFormatting sqref="S67:T67">
    <cfRule type="containsText" dxfId="101" priority="9" operator="containsText" text="error">
      <formula>NOT(ISERROR(SEARCH("error",S67)))</formula>
    </cfRule>
    <cfRule type="cellIs" dxfId="100" priority="10" operator="equal">
      <formula>"""Error"""</formula>
    </cfRule>
  </conditionalFormatting>
  <conditionalFormatting sqref="Y67:AK67">
    <cfRule type="containsText" dxfId="99" priority="7" operator="containsText" text="error">
      <formula>NOT(ISERROR(SEARCH("error",Y67)))</formula>
    </cfRule>
    <cfRule type="cellIs" dxfId="98" priority="8" operator="equal">
      <formula>"""Error"""</formula>
    </cfRule>
  </conditionalFormatting>
  <conditionalFormatting sqref="AP67:BB67">
    <cfRule type="containsText" dxfId="97" priority="3" operator="containsText" text="error">
      <formula>NOT(ISERROR(SEARCH("error",AP67)))</formula>
    </cfRule>
    <cfRule type="cellIs" dxfId="96" priority="4" operator="equal">
      <formula>"""Error"""</formula>
    </cfRule>
  </conditionalFormatting>
  <conditionalFormatting sqref="AS2">
    <cfRule type="cellIs" dxfId="95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5F61-05D1-48DC-92E6-A8E6D3C9BBC3}">
  <sheetPr>
    <tabColor rgb="FF0070C0"/>
  </sheetPr>
  <dimension ref="A1:W36"/>
  <sheetViews>
    <sheetView workbookViewId="0">
      <selection activeCell="T17" sqref="T17"/>
    </sheetView>
  </sheetViews>
  <sheetFormatPr defaultRowHeight="15" x14ac:dyDescent="0.25"/>
  <cols>
    <col min="2" max="2" width="11.85546875" bestFit="1" customWidth="1"/>
    <col min="4" max="5" width="10.7109375" bestFit="1" customWidth="1"/>
    <col min="8" max="8" width="42.140625" style="750" customWidth="1"/>
    <col min="9" max="11" width="0" hidden="1" customWidth="1"/>
    <col min="12" max="12" width="10" bestFit="1" customWidth="1"/>
  </cols>
  <sheetData>
    <row r="1" spans="1:23" x14ac:dyDescent="0.25">
      <c r="A1" s="744" t="s">
        <v>844</v>
      </c>
      <c r="B1" s="744" t="s">
        <v>845</v>
      </c>
      <c r="C1" s="744" t="s">
        <v>846</v>
      </c>
      <c r="D1" s="744" t="s">
        <v>847</v>
      </c>
      <c r="E1" s="744" t="s">
        <v>848</v>
      </c>
      <c r="F1" s="744" t="s">
        <v>849</v>
      </c>
      <c r="G1" s="744" t="s">
        <v>850</v>
      </c>
      <c r="H1" s="749" t="s">
        <v>851</v>
      </c>
      <c r="I1" s="744" t="s">
        <v>852</v>
      </c>
      <c r="J1" s="744" t="s">
        <v>853</v>
      </c>
      <c r="K1" s="744" t="s">
        <v>854</v>
      </c>
      <c r="L1" s="744" t="s">
        <v>855</v>
      </c>
      <c r="M1" s="744" t="s">
        <v>856</v>
      </c>
      <c r="N1" s="744"/>
      <c r="O1" s="744" t="s">
        <v>857</v>
      </c>
    </row>
    <row r="2" spans="1:23" x14ac:dyDescent="0.25">
      <c r="A2" s="744">
        <v>50109</v>
      </c>
      <c r="B2" s="744" t="s">
        <v>818</v>
      </c>
      <c r="C2" s="744">
        <v>0</v>
      </c>
      <c r="D2" s="745">
        <v>44112</v>
      </c>
      <c r="E2" s="745">
        <v>44112</v>
      </c>
      <c r="F2" s="744" t="s">
        <v>860</v>
      </c>
      <c r="G2" s="744" t="s">
        <v>861</v>
      </c>
      <c r="H2" s="751" t="s">
        <v>862</v>
      </c>
      <c r="I2" s="752">
        <v>200005</v>
      </c>
      <c r="J2" s="752">
        <v>20000042</v>
      </c>
      <c r="K2" s="752" t="s">
        <v>858</v>
      </c>
      <c r="L2" s="753">
        <v>25</v>
      </c>
      <c r="M2" s="744">
        <v>0</v>
      </c>
      <c r="N2" s="744"/>
      <c r="O2" s="744" t="s">
        <v>859</v>
      </c>
      <c r="W2" s="242" t="s">
        <v>920</v>
      </c>
    </row>
    <row r="3" spans="1:23" x14ac:dyDescent="0.25">
      <c r="A3" s="744">
        <v>50109</v>
      </c>
      <c r="B3" s="744" t="s">
        <v>818</v>
      </c>
      <c r="C3" s="744">
        <v>0</v>
      </c>
      <c r="D3" s="745">
        <v>44115</v>
      </c>
      <c r="E3" s="745">
        <v>44115</v>
      </c>
      <c r="F3" s="744" t="s">
        <v>866</v>
      </c>
      <c r="G3" s="744" t="s">
        <v>867</v>
      </c>
      <c r="H3" s="754" t="s">
        <v>868</v>
      </c>
      <c r="I3" s="755">
        <v>200007</v>
      </c>
      <c r="J3" s="755">
        <v>20000039</v>
      </c>
      <c r="K3" s="755" t="s">
        <v>858</v>
      </c>
      <c r="L3" s="756">
        <v>24</v>
      </c>
      <c r="M3" s="744">
        <v>0</v>
      </c>
      <c r="N3" s="744"/>
      <c r="O3" s="744" t="s">
        <v>859</v>
      </c>
      <c r="W3" t="s">
        <v>921</v>
      </c>
    </row>
    <row r="4" spans="1:23" x14ac:dyDescent="0.25">
      <c r="A4" s="744">
        <v>50109</v>
      </c>
      <c r="B4" s="744" t="s">
        <v>818</v>
      </c>
      <c r="C4" s="744">
        <v>0</v>
      </c>
      <c r="D4" s="745">
        <v>44115</v>
      </c>
      <c r="E4" s="745">
        <v>44115</v>
      </c>
      <c r="F4" s="744" t="s">
        <v>869</v>
      </c>
      <c r="G4" s="744" t="s">
        <v>870</v>
      </c>
      <c r="H4" s="757" t="s">
        <v>871</v>
      </c>
      <c r="I4" s="758">
        <v>200010</v>
      </c>
      <c r="J4" s="758">
        <v>20000040</v>
      </c>
      <c r="K4" s="758" t="s">
        <v>858</v>
      </c>
      <c r="L4" s="759">
        <v>199</v>
      </c>
      <c r="M4" s="744">
        <v>0</v>
      </c>
      <c r="N4" s="744"/>
      <c r="O4" s="744" t="s">
        <v>859</v>
      </c>
      <c r="W4" t="s">
        <v>922</v>
      </c>
    </row>
    <row r="5" spans="1:23" x14ac:dyDescent="0.25">
      <c r="A5" s="744">
        <v>50109</v>
      </c>
      <c r="B5" s="744" t="s">
        <v>818</v>
      </c>
      <c r="C5" s="744">
        <v>0</v>
      </c>
      <c r="D5" s="745">
        <v>44115</v>
      </c>
      <c r="E5" s="745">
        <v>44115</v>
      </c>
      <c r="F5" s="744" t="s">
        <v>872</v>
      </c>
      <c r="G5" s="744" t="s">
        <v>873</v>
      </c>
      <c r="H5" s="757" t="s">
        <v>871</v>
      </c>
      <c r="I5" s="758">
        <v>200010</v>
      </c>
      <c r="J5" s="758">
        <v>20000041</v>
      </c>
      <c r="K5" s="758" t="s">
        <v>858</v>
      </c>
      <c r="L5" s="759">
        <v>698</v>
      </c>
      <c r="M5" s="744">
        <v>0</v>
      </c>
      <c r="N5" s="744"/>
      <c r="O5" s="744" t="s">
        <v>859</v>
      </c>
      <c r="W5" t="s">
        <v>923</v>
      </c>
    </row>
    <row r="6" spans="1:23" x14ac:dyDescent="0.25">
      <c r="A6" s="744">
        <v>50109</v>
      </c>
      <c r="B6" s="744" t="s">
        <v>818</v>
      </c>
      <c r="C6" s="744">
        <v>0</v>
      </c>
      <c r="D6" s="745">
        <v>44135</v>
      </c>
      <c r="E6" s="745">
        <v>44135</v>
      </c>
      <c r="F6" s="744" t="s">
        <v>874</v>
      </c>
      <c r="G6" s="744" t="s">
        <v>875</v>
      </c>
      <c r="H6" s="751" t="s">
        <v>876</v>
      </c>
      <c r="I6" s="752">
        <v>10800</v>
      </c>
      <c r="J6" s="752">
        <v>20000233</v>
      </c>
      <c r="K6" s="752" t="s">
        <v>877</v>
      </c>
      <c r="L6" s="753">
        <v>207.12</v>
      </c>
      <c r="M6" s="744">
        <v>0</v>
      </c>
      <c r="N6" s="744"/>
      <c r="O6" s="744" t="s">
        <v>859</v>
      </c>
      <c r="W6" t="s">
        <v>924</v>
      </c>
    </row>
    <row r="7" spans="1:23" x14ac:dyDescent="0.25">
      <c r="A7" s="744">
        <v>50109</v>
      </c>
      <c r="B7" s="744" t="s">
        <v>818</v>
      </c>
      <c r="C7" s="744">
        <v>0</v>
      </c>
      <c r="D7" s="745">
        <v>44136</v>
      </c>
      <c r="E7" s="745">
        <v>44132</v>
      </c>
      <c r="F7" s="744" t="s">
        <v>878</v>
      </c>
      <c r="G7" s="744" t="s">
        <v>879</v>
      </c>
      <c r="H7" s="751" t="s">
        <v>862</v>
      </c>
      <c r="I7" s="752">
        <v>200005</v>
      </c>
      <c r="J7" s="752">
        <v>20000157</v>
      </c>
      <c r="K7" s="752" t="s">
        <v>858</v>
      </c>
      <c r="L7" s="753">
        <v>90</v>
      </c>
      <c r="M7" s="744">
        <v>0</v>
      </c>
      <c r="N7" s="744"/>
      <c r="O7" s="744" t="s">
        <v>859</v>
      </c>
      <c r="W7" t="s">
        <v>925</v>
      </c>
    </row>
    <row r="8" spans="1:23" x14ac:dyDescent="0.25">
      <c r="A8" s="744">
        <v>50109</v>
      </c>
      <c r="B8" s="744" t="s">
        <v>818</v>
      </c>
      <c r="C8" s="744">
        <v>0</v>
      </c>
      <c r="D8" s="745">
        <v>44138</v>
      </c>
      <c r="E8" s="745">
        <v>44138</v>
      </c>
      <c r="F8" s="744" t="s">
        <v>880</v>
      </c>
      <c r="G8" s="744" t="s">
        <v>881</v>
      </c>
      <c r="H8" s="760" t="s">
        <v>882</v>
      </c>
      <c r="I8" s="761">
        <v>200021</v>
      </c>
      <c r="J8" s="761">
        <v>20000089</v>
      </c>
      <c r="K8" s="761" t="s">
        <v>858</v>
      </c>
      <c r="L8" s="762">
        <v>42</v>
      </c>
      <c r="M8" s="744">
        <v>0</v>
      </c>
      <c r="N8" s="744"/>
      <c r="O8" s="744" t="s">
        <v>859</v>
      </c>
      <c r="W8" t="s">
        <v>926</v>
      </c>
    </row>
    <row r="9" spans="1:23" x14ac:dyDescent="0.25">
      <c r="A9" s="744">
        <v>50109</v>
      </c>
      <c r="B9" s="744" t="s">
        <v>818</v>
      </c>
      <c r="C9" s="744">
        <v>0</v>
      </c>
      <c r="D9" s="745">
        <v>44144</v>
      </c>
      <c r="E9" s="745">
        <v>44144</v>
      </c>
      <c r="F9" s="744" t="s">
        <v>883</v>
      </c>
      <c r="G9" s="744" t="s">
        <v>884</v>
      </c>
      <c r="H9" s="751" t="s">
        <v>885</v>
      </c>
      <c r="I9" s="752">
        <v>200005</v>
      </c>
      <c r="J9" s="752">
        <v>20000156</v>
      </c>
      <c r="K9" s="752" t="s">
        <v>858</v>
      </c>
      <c r="L9" s="753">
        <v>85</v>
      </c>
      <c r="M9" s="744">
        <v>0</v>
      </c>
      <c r="N9" s="744"/>
      <c r="O9" s="744" t="s">
        <v>859</v>
      </c>
      <c r="W9" t="s">
        <v>927</v>
      </c>
    </row>
    <row r="10" spans="1:23" x14ac:dyDescent="0.25">
      <c r="A10" s="744">
        <v>50109</v>
      </c>
      <c r="B10" s="744" t="s">
        <v>818</v>
      </c>
      <c r="C10" s="744">
        <v>0</v>
      </c>
      <c r="D10" s="745">
        <v>44146</v>
      </c>
      <c r="E10" s="745">
        <v>44146</v>
      </c>
      <c r="F10" s="744" t="s">
        <v>886</v>
      </c>
      <c r="G10" s="744" t="s">
        <v>887</v>
      </c>
      <c r="H10" s="760" t="s">
        <v>882</v>
      </c>
      <c r="I10" s="761">
        <v>200021</v>
      </c>
      <c r="J10" s="761">
        <v>20000088</v>
      </c>
      <c r="K10" s="761" t="s">
        <v>858</v>
      </c>
      <c r="L10" s="762">
        <v>15</v>
      </c>
      <c r="M10" s="744">
        <v>0</v>
      </c>
      <c r="N10" s="744"/>
      <c r="O10" s="744" t="s">
        <v>859</v>
      </c>
      <c r="W10" t="s">
        <v>928</v>
      </c>
    </row>
    <row r="11" spans="1:23" x14ac:dyDescent="0.25">
      <c r="A11" s="744">
        <v>50109</v>
      </c>
      <c r="B11" s="744" t="s">
        <v>818</v>
      </c>
      <c r="C11" s="744">
        <v>0</v>
      </c>
      <c r="D11" s="745">
        <v>44146</v>
      </c>
      <c r="E11" s="745">
        <v>44146</v>
      </c>
      <c r="F11" s="744" t="s">
        <v>888</v>
      </c>
      <c r="G11" s="744" t="s">
        <v>889</v>
      </c>
      <c r="H11" s="754" t="s">
        <v>890</v>
      </c>
      <c r="I11" s="755">
        <v>200007</v>
      </c>
      <c r="J11" s="755">
        <v>20000103</v>
      </c>
      <c r="K11" s="755" t="s">
        <v>858</v>
      </c>
      <c r="L11" s="756">
        <v>33.81</v>
      </c>
      <c r="M11" s="744">
        <v>0</v>
      </c>
      <c r="N11" s="744"/>
      <c r="O11" s="744" t="s">
        <v>859</v>
      </c>
    </row>
    <row r="12" spans="1:23" x14ac:dyDescent="0.25">
      <c r="A12" s="744">
        <v>50109</v>
      </c>
      <c r="B12" s="744" t="s">
        <v>818</v>
      </c>
      <c r="C12" s="744">
        <v>0</v>
      </c>
      <c r="D12" s="745">
        <v>44152</v>
      </c>
      <c r="E12" s="745">
        <v>44152</v>
      </c>
      <c r="F12" s="744" t="s">
        <v>891</v>
      </c>
      <c r="G12" s="744" t="s">
        <v>892</v>
      </c>
      <c r="H12" s="751" t="s">
        <v>885</v>
      </c>
      <c r="I12" s="752">
        <v>200005</v>
      </c>
      <c r="J12" s="752">
        <v>20000153</v>
      </c>
      <c r="K12" s="752" t="s">
        <v>858</v>
      </c>
      <c r="L12" s="753">
        <v>9.99</v>
      </c>
      <c r="M12" s="744">
        <v>0</v>
      </c>
      <c r="N12" s="744"/>
      <c r="O12" s="744" t="s">
        <v>859</v>
      </c>
    </row>
    <row r="13" spans="1:23" x14ac:dyDescent="0.25">
      <c r="A13" s="744">
        <v>50109</v>
      </c>
      <c r="B13" s="744" t="s">
        <v>818</v>
      </c>
      <c r="C13" s="744">
        <v>0</v>
      </c>
      <c r="D13" s="745">
        <v>44152</v>
      </c>
      <c r="E13" s="745">
        <v>44152</v>
      </c>
      <c r="F13" s="744" t="s">
        <v>893</v>
      </c>
      <c r="G13" s="744" t="s">
        <v>894</v>
      </c>
      <c r="H13" s="751" t="s">
        <v>885</v>
      </c>
      <c r="I13" s="752">
        <v>200005</v>
      </c>
      <c r="J13" s="752">
        <v>20000154</v>
      </c>
      <c r="K13" s="752" t="s">
        <v>858</v>
      </c>
      <c r="L13" s="753">
        <v>33.99</v>
      </c>
      <c r="M13" s="744">
        <v>0</v>
      </c>
      <c r="N13" s="744"/>
      <c r="O13" s="744" t="s">
        <v>859</v>
      </c>
    </row>
    <row r="14" spans="1:23" x14ac:dyDescent="0.25">
      <c r="A14" s="744">
        <v>50109</v>
      </c>
      <c r="B14" s="744" t="s">
        <v>818</v>
      </c>
      <c r="C14" s="744">
        <v>0</v>
      </c>
      <c r="D14" s="745">
        <v>44161</v>
      </c>
      <c r="E14" s="745">
        <v>44161</v>
      </c>
      <c r="F14" s="744" t="s">
        <v>895</v>
      </c>
      <c r="G14" s="744" t="s">
        <v>896</v>
      </c>
      <c r="H14" s="760" t="s">
        <v>882</v>
      </c>
      <c r="I14" s="761">
        <v>200021</v>
      </c>
      <c r="J14" s="761">
        <v>20000087</v>
      </c>
      <c r="K14" s="761" t="s">
        <v>858</v>
      </c>
      <c r="L14" s="762">
        <v>56</v>
      </c>
      <c r="M14" s="744">
        <v>0</v>
      </c>
      <c r="N14" s="744"/>
      <c r="O14" s="744" t="s">
        <v>859</v>
      </c>
    </row>
    <row r="15" spans="1:23" x14ac:dyDescent="0.25">
      <c r="A15" s="744">
        <v>50109</v>
      </c>
      <c r="B15" s="744" t="s">
        <v>818</v>
      </c>
      <c r="C15" s="744">
        <v>0</v>
      </c>
      <c r="D15" s="745">
        <v>44165</v>
      </c>
      <c r="E15" s="745">
        <v>44165</v>
      </c>
      <c r="F15" s="744" t="s">
        <v>874</v>
      </c>
      <c r="G15" s="744" t="s">
        <v>875</v>
      </c>
      <c r="H15" s="751" t="s">
        <v>876</v>
      </c>
      <c r="I15" s="752">
        <v>10800</v>
      </c>
      <c r="J15" s="752">
        <v>20000234</v>
      </c>
      <c r="K15" s="752" t="s">
        <v>877</v>
      </c>
      <c r="L15" s="753">
        <v>300</v>
      </c>
      <c r="M15" s="744">
        <v>0</v>
      </c>
      <c r="N15" s="744"/>
      <c r="O15" s="744" t="s">
        <v>859</v>
      </c>
    </row>
    <row r="16" spans="1:23" x14ac:dyDescent="0.25">
      <c r="A16" s="744">
        <v>50109</v>
      </c>
      <c r="B16" s="744" t="s">
        <v>818</v>
      </c>
      <c r="C16" s="744">
        <v>0</v>
      </c>
      <c r="D16" s="745">
        <v>44165</v>
      </c>
      <c r="E16" s="745">
        <v>44165</v>
      </c>
      <c r="F16" s="744" t="s">
        <v>897</v>
      </c>
      <c r="G16" s="744" t="s">
        <v>898</v>
      </c>
      <c r="H16" s="751" t="s">
        <v>899</v>
      </c>
      <c r="I16" s="752">
        <v>10800</v>
      </c>
      <c r="J16" s="752">
        <v>20000235</v>
      </c>
      <c r="K16" s="752" t="s">
        <v>877</v>
      </c>
      <c r="L16" s="753">
        <v>221.81</v>
      </c>
      <c r="M16" s="744">
        <v>0</v>
      </c>
      <c r="N16" s="744"/>
      <c r="O16" s="744" t="s">
        <v>859</v>
      </c>
    </row>
    <row r="17" spans="1:15" x14ac:dyDescent="0.25">
      <c r="A17" s="744">
        <v>50109</v>
      </c>
      <c r="B17" s="744" t="s">
        <v>818</v>
      </c>
      <c r="C17" s="744">
        <v>0</v>
      </c>
      <c r="D17" s="745">
        <v>44166</v>
      </c>
      <c r="E17" s="745">
        <v>44166</v>
      </c>
      <c r="F17" s="744" t="s">
        <v>900</v>
      </c>
      <c r="G17" s="744" t="s">
        <v>901</v>
      </c>
      <c r="H17" s="751" t="s">
        <v>902</v>
      </c>
      <c r="I17" s="752">
        <v>200005</v>
      </c>
      <c r="J17" s="752">
        <v>20000150</v>
      </c>
      <c r="K17" s="752" t="s">
        <v>858</v>
      </c>
      <c r="L17" s="753">
        <v>104.97</v>
      </c>
      <c r="M17" s="744">
        <v>0</v>
      </c>
      <c r="N17" s="744"/>
      <c r="O17" s="744" t="s">
        <v>859</v>
      </c>
    </row>
    <row r="18" spans="1:15" x14ac:dyDescent="0.25">
      <c r="A18" s="744">
        <v>50109</v>
      </c>
      <c r="B18" s="744" t="s">
        <v>818</v>
      </c>
      <c r="C18" s="744">
        <v>0</v>
      </c>
      <c r="D18" s="745">
        <v>44166</v>
      </c>
      <c r="E18" s="745">
        <v>44131</v>
      </c>
      <c r="F18" s="744" t="s">
        <v>903</v>
      </c>
      <c r="G18" s="744" t="s">
        <v>904</v>
      </c>
      <c r="H18" s="749" t="s">
        <v>905</v>
      </c>
      <c r="I18" s="744">
        <v>200022</v>
      </c>
      <c r="J18" s="744">
        <v>20000384</v>
      </c>
      <c r="K18" s="744" t="s">
        <v>858</v>
      </c>
      <c r="L18" s="746">
        <v>500</v>
      </c>
      <c r="M18" s="744">
        <v>0</v>
      </c>
      <c r="N18" s="744"/>
      <c r="O18" s="744" t="s">
        <v>859</v>
      </c>
    </row>
    <row r="19" spans="1:15" x14ac:dyDescent="0.25">
      <c r="A19" s="744">
        <v>50109</v>
      </c>
      <c r="B19" s="744" t="s">
        <v>818</v>
      </c>
      <c r="C19" s="744">
        <v>0</v>
      </c>
      <c r="D19" s="745">
        <v>44167</v>
      </c>
      <c r="E19" s="745">
        <v>44167</v>
      </c>
      <c r="F19" s="744" t="s">
        <v>906</v>
      </c>
      <c r="G19" s="744"/>
      <c r="H19" s="749" t="s">
        <v>907</v>
      </c>
      <c r="I19" s="744">
        <v>10200</v>
      </c>
      <c r="J19" s="744">
        <v>20000365</v>
      </c>
      <c r="K19" s="744" t="s">
        <v>908</v>
      </c>
      <c r="L19" s="746">
        <v>150.5</v>
      </c>
      <c r="M19" s="744">
        <v>0</v>
      </c>
      <c r="N19" s="744"/>
      <c r="O19" s="744" t="s">
        <v>859</v>
      </c>
    </row>
    <row r="20" spans="1:15" x14ac:dyDescent="0.25">
      <c r="A20" s="744">
        <v>50109</v>
      </c>
      <c r="B20" s="744" t="s">
        <v>818</v>
      </c>
      <c r="C20" s="744">
        <v>0</v>
      </c>
      <c r="D20" s="745">
        <v>44176</v>
      </c>
      <c r="E20" s="745">
        <v>44176</v>
      </c>
      <c r="F20" s="744" t="s">
        <v>909</v>
      </c>
      <c r="G20" s="744" t="s">
        <v>910</v>
      </c>
      <c r="H20" s="760" t="s">
        <v>760</v>
      </c>
      <c r="I20" s="761">
        <v>200021</v>
      </c>
      <c r="J20" s="761">
        <v>20000284</v>
      </c>
      <c r="K20" s="761" t="s">
        <v>858</v>
      </c>
      <c r="L20" s="762">
        <v>15</v>
      </c>
      <c r="M20" s="744">
        <v>0</v>
      </c>
      <c r="N20" s="744"/>
      <c r="O20" s="744" t="s">
        <v>859</v>
      </c>
    </row>
    <row r="21" spans="1:15" x14ac:dyDescent="0.25">
      <c r="A21" s="744">
        <v>50109</v>
      </c>
      <c r="B21" s="744" t="s">
        <v>818</v>
      </c>
      <c r="C21" s="744">
        <v>0</v>
      </c>
      <c r="D21" s="745">
        <v>44196</v>
      </c>
      <c r="E21" s="745">
        <v>44196</v>
      </c>
      <c r="F21" s="744"/>
      <c r="G21" s="744" t="s">
        <v>911</v>
      </c>
      <c r="H21" s="749" t="s">
        <v>912</v>
      </c>
      <c r="I21" s="744">
        <v>20200</v>
      </c>
      <c r="J21" s="744">
        <v>20000382</v>
      </c>
      <c r="K21" s="744" t="s">
        <v>913</v>
      </c>
      <c r="L21" s="746">
        <v>321.62</v>
      </c>
      <c r="M21" s="744">
        <v>0</v>
      </c>
      <c r="N21" s="744"/>
      <c r="O21" s="744" t="s">
        <v>859</v>
      </c>
    </row>
    <row r="22" spans="1:15" x14ac:dyDescent="0.25">
      <c r="A22" s="744">
        <v>50109</v>
      </c>
      <c r="B22" s="744" t="s">
        <v>818</v>
      </c>
      <c r="C22" s="744">
        <v>0</v>
      </c>
      <c r="D22" s="745">
        <v>44196</v>
      </c>
      <c r="E22" s="745">
        <v>44196</v>
      </c>
      <c r="F22" s="744" t="s">
        <v>874</v>
      </c>
      <c r="G22" s="744" t="s">
        <v>875</v>
      </c>
      <c r="H22" s="751" t="s">
        <v>876</v>
      </c>
      <c r="I22" s="752">
        <v>10800</v>
      </c>
      <c r="J22" s="752">
        <v>20000432</v>
      </c>
      <c r="K22" s="752" t="s">
        <v>877</v>
      </c>
      <c r="L22" s="753">
        <v>300</v>
      </c>
      <c r="M22" s="744">
        <v>0</v>
      </c>
      <c r="N22" s="744"/>
      <c r="O22" s="744" t="s">
        <v>859</v>
      </c>
    </row>
    <row r="23" spans="1:15" x14ac:dyDescent="0.25">
      <c r="A23" s="744">
        <v>50109</v>
      </c>
      <c r="B23" s="744" t="s">
        <v>818</v>
      </c>
      <c r="C23" s="744">
        <v>0</v>
      </c>
      <c r="D23" s="745">
        <v>44196</v>
      </c>
      <c r="E23" s="745">
        <v>44196</v>
      </c>
      <c r="F23" s="744" t="s">
        <v>897</v>
      </c>
      <c r="G23" s="744" t="s">
        <v>898</v>
      </c>
      <c r="H23" s="751" t="s">
        <v>899</v>
      </c>
      <c r="I23" s="752">
        <v>10800</v>
      </c>
      <c r="J23" s="752">
        <v>20000433</v>
      </c>
      <c r="K23" s="752" t="s">
        <v>877</v>
      </c>
      <c r="L23" s="753">
        <v>449.77</v>
      </c>
      <c r="M23" s="744">
        <v>0</v>
      </c>
      <c r="N23" s="744"/>
      <c r="O23" s="744" t="s">
        <v>859</v>
      </c>
    </row>
    <row r="24" spans="1:15" ht="17.25" x14ac:dyDescent="0.4">
      <c r="L24" s="748">
        <f>SUM(L2:L23)</f>
        <v>3882.5799999999995</v>
      </c>
    </row>
    <row r="25" spans="1:15" x14ac:dyDescent="0.25">
      <c r="L25" s="747"/>
    </row>
    <row r="26" spans="1:15" x14ac:dyDescent="0.25">
      <c r="H26" s="750" t="s">
        <v>805</v>
      </c>
      <c r="L26" s="738">
        <f>L23+L22+L17+L16+L15+L13+L12+L9+L6+L2+L7</f>
        <v>1827.65</v>
      </c>
    </row>
    <row r="27" spans="1:15" x14ac:dyDescent="0.25">
      <c r="H27" s="750" t="s">
        <v>806</v>
      </c>
      <c r="L27" s="476">
        <f>L11+L3</f>
        <v>57.81</v>
      </c>
    </row>
    <row r="28" spans="1:15" x14ac:dyDescent="0.25">
      <c r="H28" s="750" t="s">
        <v>807</v>
      </c>
      <c r="L28" s="738">
        <f>L4+L5</f>
        <v>897</v>
      </c>
    </row>
    <row r="29" spans="1:15" x14ac:dyDescent="0.25">
      <c r="H29" s="750" t="s">
        <v>760</v>
      </c>
      <c r="L29" s="476">
        <f>L20+L14+L10+L8</f>
        <v>128</v>
      </c>
    </row>
    <row r="30" spans="1:15" x14ac:dyDescent="0.25">
      <c r="H30" s="750" t="s">
        <v>914</v>
      </c>
      <c r="L30" s="738">
        <f>L18</f>
        <v>500</v>
      </c>
    </row>
    <row r="31" spans="1:15" x14ac:dyDescent="0.25">
      <c r="H31" s="750" t="s">
        <v>915</v>
      </c>
      <c r="L31" s="476">
        <f>L19</f>
        <v>150.5</v>
      </c>
    </row>
    <row r="32" spans="1:15" x14ac:dyDescent="0.25">
      <c r="H32" s="750" t="s">
        <v>916</v>
      </c>
      <c r="L32" s="738">
        <f>L21</f>
        <v>321.62</v>
      </c>
    </row>
    <row r="36" spans="1:15" x14ac:dyDescent="0.25">
      <c r="A36" s="744">
        <v>50109</v>
      </c>
      <c r="B36" s="744" t="s">
        <v>818</v>
      </c>
      <c r="C36" s="744">
        <v>0</v>
      </c>
      <c r="D36" s="745">
        <v>44112</v>
      </c>
      <c r="E36" s="745">
        <v>44112</v>
      </c>
      <c r="F36" s="744" t="s">
        <v>863</v>
      </c>
      <c r="G36" s="744" t="s">
        <v>864</v>
      </c>
      <c r="H36" s="749" t="s">
        <v>865</v>
      </c>
      <c r="I36" s="744">
        <v>200008</v>
      </c>
      <c r="J36" s="744">
        <v>20000043</v>
      </c>
      <c r="K36" s="744" t="s">
        <v>858</v>
      </c>
      <c r="L36" s="746">
        <v>234</v>
      </c>
      <c r="M36" s="744">
        <v>0</v>
      </c>
      <c r="N36" s="744"/>
      <c r="O36" s="744" t="s">
        <v>859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B2:Z194"/>
  <sheetViews>
    <sheetView topLeftCell="J1" zoomScale="80" zoomScaleNormal="80" workbookViewId="0">
      <pane ySplit="6" topLeftCell="A65" activePane="bottomLeft" state="frozen"/>
      <selection pane="bottomLeft" activeCell="K40" sqref="K40"/>
    </sheetView>
  </sheetViews>
  <sheetFormatPr defaultRowHeight="15" outlineLevelCol="1" x14ac:dyDescent="0.25"/>
  <cols>
    <col min="1" max="1" width="3.85546875" customWidth="1"/>
    <col min="2" max="2" width="11.85546875" style="21" customWidth="1"/>
    <col min="3" max="3" width="28" customWidth="1"/>
    <col min="4" max="4" width="8.42578125" customWidth="1"/>
    <col min="5" max="5" width="14.140625" customWidth="1"/>
    <col min="6" max="6" width="11.7109375" customWidth="1" outlineLevel="1"/>
    <col min="7" max="7" width="12.85546875" customWidth="1" outlineLevel="1"/>
    <col min="8" max="8" width="11" customWidth="1" outlineLevel="1"/>
    <col min="9" max="9" width="13" customWidth="1" outlineLevel="1"/>
    <col min="10" max="10" width="11.7109375" customWidth="1" outlineLevel="1"/>
    <col min="11" max="12" width="11.42578125" bestFit="1" customWidth="1" outlineLevel="1"/>
    <col min="13" max="13" width="11.5703125" customWidth="1"/>
    <col min="14" max="14" width="14.42578125" customWidth="1"/>
    <col min="15" max="15" width="11" customWidth="1"/>
    <col min="16" max="16" width="15.28515625" customWidth="1"/>
    <col min="17" max="17" width="12.85546875" customWidth="1"/>
    <col min="18" max="18" width="14.28515625" customWidth="1"/>
    <col min="19" max="20" width="14.42578125" customWidth="1"/>
    <col min="21" max="21" width="13" bestFit="1" customWidth="1"/>
    <col min="22" max="22" width="54.140625" bestFit="1" customWidth="1"/>
    <col min="23" max="23" width="9.5703125" bestFit="1" customWidth="1"/>
    <col min="24" max="24" width="29.42578125" customWidth="1"/>
    <col min="25" max="25" width="5.140625" customWidth="1"/>
    <col min="26" max="26" width="11.7109375" customWidth="1"/>
  </cols>
  <sheetData>
    <row r="2" spans="2:26" x14ac:dyDescent="0.25">
      <c r="E2" t="s">
        <v>272</v>
      </c>
    </row>
    <row r="3" spans="2:26" x14ac:dyDescent="0.25">
      <c r="E3" t="str">
        <f>E27&amp;" to $"</f>
        <v>NIS to $</v>
      </c>
      <c r="F3" s="47">
        <v>3.2909999999999999</v>
      </c>
      <c r="G3" s="47">
        <v>3.28</v>
      </c>
      <c r="H3" s="47">
        <v>3.3340000000000001</v>
      </c>
      <c r="I3" s="47"/>
      <c r="J3" s="701">
        <v>3.2469999999999999</v>
      </c>
      <c r="K3" s="47">
        <v>3.2530000000000001</v>
      </c>
      <c r="L3" s="47">
        <v>3.2601</v>
      </c>
      <c r="M3" s="47"/>
      <c r="N3" s="47">
        <v>3.2330000000000001</v>
      </c>
      <c r="O3" s="47">
        <v>3.2069999999999999</v>
      </c>
      <c r="P3" s="47">
        <v>3.2290000000000001</v>
      </c>
      <c r="Q3" s="47"/>
      <c r="R3" s="47">
        <v>3.1579999999999999</v>
      </c>
      <c r="S3" s="47">
        <v>3.1619999999999999</v>
      </c>
      <c r="T3" s="47">
        <v>3.11</v>
      </c>
      <c r="U3" s="47"/>
      <c r="V3" s="47"/>
    </row>
    <row r="4" spans="2:26" hidden="1" x14ac:dyDescent="0.25">
      <c r="E4" t="str">
        <f>E28&amp;" to $"</f>
        <v>EUR to $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6" spans="2:26" ht="38.25" x14ac:dyDescent="0.25">
      <c r="B6" s="729" t="s">
        <v>266</v>
      </c>
      <c r="C6" s="203" t="s">
        <v>267</v>
      </c>
      <c r="D6" s="204" t="s">
        <v>268</v>
      </c>
      <c r="E6" s="203" t="s">
        <v>269</v>
      </c>
      <c r="F6" s="205">
        <v>44197</v>
      </c>
      <c r="G6" s="205">
        <v>44228</v>
      </c>
      <c r="H6" s="205">
        <v>44256</v>
      </c>
      <c r="I6" s="206" t="s">
        <v>943</v>
      </c>
      <c r="J6" s="205">
        <v>44287</v>
      </c>
      <c r="K6" s="205">
        <v>44317</v>
      </c>
      <c r="L6" s="205">
        <v>44348</v>
      </c>
      <c r="M6" s="206" t="s">
        <v>944</v>
      </c>
      <c r="N6" s="205">
        <v>44378</v>
      </c>
      <c r="O6" s="205">
        <v>44409</v>
      </c>
      <c r="P6" s="205">
        <v>44440</v>
      </c>
      <c r="Q6" s="206" t="s">
        <v>945</v>
      </c>
      <c r="R6" s="205">
        <v>44470</v>
      </c>
      <c r="S6" s="205">
        <v>44501</v>
      </c>
      <c r="T6" s="205">
        <v>44531</v>
      </c>
      <c r="U6" s="206" t="s">
        <v>946</v>
      </c>
      <c r="V6" s="205" t="s">
        <v>270</v>
      </c>
    </row>
    <row r="7" spans="2:26" ht="15.75" thickBot="1" x14ac:dyDescent="0.3">
      <c r="B7" s="697"/>
      <c r="C7" s="189" t="s">
        <v>14</v>
      </c>
      <c r="D7" s="179"/>
      <c r="E7" s="190"/>
      <c r="F7" s="192"/>
      <c r="G7" s="51"/>
      <c r="H7" s="51"/>
      <c r="I7" s="153"/>
      <c r="J7" s="51"/>
      <c r="K7" s="51"/>
      <c r="L7" s="51"/>
      <c r="M7" s="153"/>
      <c r="N7" s="51"/>
      <c r="O7" s="51"/>
      <c r="P7" s="51"/>
      <c r="Q7" s="153"/>
      <c r="R7" s="51"/>
      <c r="S7" s="51"/>
      <c r="T7" s="51"/>
      <c r="U7" s="153"/>
      <c r="V7" s="193"/>
    </row>
    <row r="8" spans="2:26" ht="26.25" x14ac:dyDescent="0.25">
      <c r="B8" s="697">
        <v>4</v>
      </c>
      <c r="C8" t="s">
        <v>783</v>
      </c>
      <c r="D8" s="179" t="s">
        <v>439</v>
      </c>
      <c r="E8" s="190" t="s">
        <v>134</v>
      </c>
      <c r="F8" s="154">
        <v>37912</v>
      </c>
      <c r="G8" s="155">
        <v>37912</v>
      </c>
      <c r="H8" s="155">
        <v>38068</v>
      </c>
      <c r="I8" s="156">
        <f>SUM(F8:H8)</f>
        <v>113892</v>
      </c>
      <c r="J8" s="155">
        <v>37912</v>
      </c>
      <c r="K8" s="155">
        <v>37912</v>
      </c>
      <c r="L8" s="155">
        <v>37912</v>
      </c>
      <c r="M8" s="156">
        <f>SUM(J8:L8)</f>
        <v>113736</v>
      </c>
      <c r="N8" s="155">
        <v>43329</v>
      </c>
      <c r="O8" s="155">
        <v>37973</v>
      </c>
      <c r="P8" s="155">
        <v>40245</v>
      </c>
      <c r="Q8" s="156">
        <f>SUM(N8:P8)</f>
        <v>121547</v>
      </c>
      <c r="R8" s="155">
        <v>37973</v>
      </c>
      <c r="S8" s="155">
        <v>37973</v>
      </c>
      <c r="T8" s="155">
        <v>37972</v>
      </c>
      <c r="U8" s="157">
        <f>SUM(R8:T8)</f>
        <v>113918</v>
      </c>
      <c r="V8" s="876" t="s">
        <v>1126</v>
      </c>
      <c r="W8" s="149"/>
      <c r="X8" s="813" t="s">
        <v>1087</v>
      </c>
      <c r="Y8" s="822"/>
      <c r="Z8" s="819">
        <f>U25</f>
        <v>179386.93929282363</v>
      </c>
    </row>
    <row r="9" spans="2:26" x14ac:dyDescent="0.25">
      <c r="B9" s="697">
        <v>6</v>
      </c>
      <c r="C9" t="s">
        <v>786</v>
      </c>
      <c r="D9" s="179" t="s">
        <v>439</v>
      </c>
      <c r="E9" s="190" t="s">
        <v>134</v>
      </c>
      <c r="F9" s="159">
        <v>10992</v>
      </c>
      <c r="G9" s="160">
        <v>10992</v>
      </c>
      <c r="H9" s="160">
        <v>11080</v>
      </c>
      <c r="I9" s="161">
        <f t="shared" ref="I9:I24" si="0">SUM(F9:H9)</f>
        <v>33064</v>
      </c>
      <c r="J9" s="160">
        <v>10992</v>
      </c>
      <c r="K9" s="160">
        <v>10992</v>
      </c>
      <c r="L9" s="160">
        <v>12216</v>
      </c>
      <c r="M9" s="156">
        <f t="shared" ref="M9:M16" si="1">SUM(J9:L9)</f>
        <v>34200</v>
      </c>
      <c r="N9" s="160">
        <v>12274</v>
      </c>
      <c r="O9" s="160">
        <v>12227</v>
      </c>
      <c r="P9" s="160">
        <v>12405</v>
      </c>
      <c r="Q9" s="156">
        <f t="shared" ref="Q9:Q24" si="2">SUM(N9:P9)</f>
        <v>36906</v>
      </c>
      <c r="R9" s="160">
        <v>12277</v>
      </c>
      <c r="S9" s="160">
        <v>12277</v>
      </c>
      <c r="T9" s="160">
        <v>12273</v>
      </c>
      <c r="U9" s="157">
        <f t="shared" ref="U9:U24" si="3">SUM(R9:T9)</f>
        <v>36827</v>
      </c>
      <c r="V9" s="802"/>
      <c r="W9" s="149"/>
      <c r="X9" s="824" t="s">
        <v>723</v>
      </c>
      <c r="Y9" s="821"/>
      <c r="Z9" s="823">
        <v>9293</v>
      </c>
    </row>
    <row r="10" spans="2:26" ht="15.75" customHeight="1" x14ac:dyDescent="0.25">
      <c r="B10" s="697">
        <v>8</v>
      </c>
      <c r="C10" t="s">
        <v>788</v>
      </c>
      <c r="D10" s="179" t="s">
        <v>439</v>
      </c>
      <c r="E10" s="190" t="s">
        <v>134</v>
      </c>
      <c r="F10" s="159">
        <v>2413</v>
      </c>
      <c r="G10" s="160">
        <v>0</v>
      </c>
      <c r="H10" s="160">
        <v>0</v>
      </c>
      <c r="I10" s="161">
        <f t="shared" si="0"/>
        <v>2413</v>
      </c>
      <c r="J10" s="160">
        <v>0</v>
      </c>
      <c r="K10" s="160">
        <v>0</v>
      </c>
      <c r="L10" s="160">
        <v>0</v>
      </c>
      <c r="M10" s="156">
        <f t="shared" si="1"/>
        <v>0</v>
      </c>
      <c r="N10" s="160">
        <v>0</v>
      </c>
      <c r="O10" s="160">
        <v>0</v>
      </c>
      <c r="P10" s="160">
        <v>0</v>
      </c>
      <c r="Q10" s="156">
        <f t="shared" si="2"/>
        <v>0</v>
      </c>
      <c r="R10" s="160">
        <v>0</v>
      </c>
      <c r="S10" s="160">
        <v>0</v>
      </c>
      <c r="T10" s="160">
        <v>0</v>
      </c>
      <c r="U10" s="157">
        <f t="shared" si="3"/>
        <v>0</v>
      </c>
      <c r="V10" s="803"/>
      <c r="W10" s="149"/>
      <c r="X10" s="824" t="s">
        <v>1086</v>
      </c>
      <c r="Y10" s="19"/>
      <c r="Z10" s="820">
        <v>6023</v>
      </c>
    </row>
    <row r="11" spans="2:26" ht="15.75" customHeight="1" x14ac:dyDescent="0.25">
      <c r="B11" s="697">
        <v>9</v>
      </c>
      <c r="C11" t="s">
        <v>1030</v>
      </c>
      <c r="D11" s="179" t="s">
        <v>439</v>
      </c>
      <c r="E11" s="190" t="s">
        <v>134</v>
      </c>
      <c r="F11" s="159">
        <v>7103</v>
      </c>
      <c r="G11" s="160">
        <v>10992</v>
      </c>
      <c r="H11" s="160">
        <v>11060</v>
      </c>
      <c r="I11" s="161">
        <f t="shared" si="0"/>
        <v>29155</v>
      </c>
      <c r="J11" s="160">
        <v>10992</v>
      </c>
      <c r="K11" s="160">
        <v>10992</v>
      </c>
      <c r="L11" s="160">
        <v>12216</v>
      </c>
      <c r="M11" s="156">
        <f t="shared" si="1"/>
        <v>34200</v>
      </c>
      <c r="N11" s="160">
        <v>12277</v>
      </c>
      <c r="O11" s="160">
        <v>12277</v>
      </c>
      <c r="P11" s="160">
        <v>12404</v>
      </c>
      <c r="Q11" s="156">
        <f t="shared" si="2"/>
        <v>36958</v>
      </c>
      <c r="R11" s="160">
        <v>12276</v>
      </c>
      <c r="S11" s="160">
        <v>12277</v>
      </c>
      <c r="T11" s="160">
        <v>12277</v>
      </c>
      <c r="U11" s="157">
        <f t="shared" si="3"/>
        <v>36830</v>
      </c>
      <c r="V11" s="802"/>
      <c r="W11" s="149"/>
      <c r="X11" s="824" t="s">
        <v>732</v>
      </c>
      <c r="Y11" s="19"/>
      <c r="Z11" s="817"/>
    </row>
    <row r="12" spans="2:26" x14ac:dyDescent="0.25">
      <c r="B12" s="697">
        <v>11</v>
      </c>
      <c r="C12" t="s">
        <v>1029</v>
      </c>
      <c r="D12" s="179" t="s">
        <v>439</v>
      </c>
      <c r="E12" s="190" t="s">
        <v>134</v>
      </c>
      <c r="F12" s="159">
        <v>11476</v>
      </c>
      <c r="G12" s="160">
        <v>21851</v>
      </c>
      <c r="H12" s="160">
        <v>19551</v>
      </c>
      <c r="I12" s="161">
        <f t="shared" si="0"/>
        <v>52878</v>
      </c>
      <c r="J12" s="160">
        <v>19463</v>
      </c>
      <c r="K12" s="160">
        <v>19463</v>
      </c>
      <c r="L12" s="160">
        <v>23188</v>
      </c>
      <c r="M12" s="156">
        <f t="shared" si="1"/>
        <v>62114</v>
      </c>
      <c r="N12" s="160">
        <v>23248</v>
      </c>
      <c r="O12" s="160">
        <v>23242</v>
      </c>
      <c r="P12" s="160">
        <v>23440</v>
      </c>
      <c r="Q12" s="156">
        <f t="shared" si="2"/>
        <v>69930</v>
      </c>
      <c r="R12" s="160">
        <v>23244</v>
      </c>
      <c r="S12" s="160">
        <v>23244</v>
      </c>
      <c r="T12" s="160">
        <v>23244</v>
      </c>
      <c r="U12" s="157">
        <f t="shared" si="3"/>
        <v>69732</v>
      </c>
      <c r="V12" s="802"/>
      <c r="W12" s="149"/>
      <c r="X12" s="824" t="s">
        <v>1040</v>
      </c>
      <c r="Y12" s="821"/>
      <c r="Z12" s="823">
        <f>SUM(Z8:Z11)</f>
        <v>194702.93929282363</v>
      </c>
    </row>
    <row r="13" spans="2:26" x14ac:dyDescent="0.25">
      <c r="B13" s="697">
        <v>14</v>
      </c>
      <c r="C13" t="s">
        <v>1071</v>
      </c>
      <c r="D13" s="179" t="s">
        <v>439</v>
      </c>
      <c r="E13" s="190" t="s">
        <v>134</v>
      </c>
      <c r="F13" s="159"/>
      <c r="G13" s="160"/>
      <c r="H13" s="160"/>
      <c r="I13" s="161"/>
      <c r="J13" s="160">
        <v>3737</v>
      </c>
      <c r="K13" s="160">
        <v>26868</v>
      </c>
      <c r="L13" s="160">
        <v>37437</v>
      </c>
      <c r="M13" s="156">
        <f t="shared" si="1"/>
        <v>68042</v>
      </c>
      <c r="N13" s="160">
        <v>31815</v>
      </c>
      <c r="O13" s="160">
        <v>31815</v>
      </c>
      <c r="P13" s="160">
        <v>32043</v>
      </c>
      <c r="Q13" s="156">
        <f t="shared" si="2"/>
        <v>95673</v>
      </c>
      <c r="R13" s="160">
        <v>31815</v>
      </c>
      <c r="S13" s="160">
        <v>31815</v>
      </c>
      <c r="T13" s="160">
        <v>31815</v>
      </c>
      <c r="U13" s="157">
        <f t="shared" si="3"/>
        <v>95445</v>
      </c>
      <c r="V13" s="802"/>
      <c r="W13" s="149"/>
      <c r="X13" s="824" t="s">
        <v>724</v>
      </c>
      <c r="Y13" s="821"/>
      <c r="Z13" s="823">
        <f>'P&amp;L'!AI34</f>
        <v>560167.63684079435</v>
      </c>
    </row>
    <row r="14" spans="2:26" ht="15.75" thickBot="1" x14ac:dyDescent="0.3">
      <c r="B14" s="697">
        <v>16</v>
      </c>
      <c r="C14" t="s">
        <v>1074</v>
      </c>
      <c r="D14" s="179" t="s">
        <v>439</v>
      </c>
      <c r="E14" s="190" t="s">
        <v>134</v>
      </c>
      <c r="F14" s="159"/>
      <c r="G14" s="160"/>
      <c r="H14" s="160"/>
      <c r="I14" s="161"/>
      <c r="J14" s="160"/>
      <c r="K14" s="160"/>
      <c r="L14" s="160">
        <v>4783</v>
      </c>
      <c r="M14" s="156">
        <f t="shared" si="1"/>
        <v>4783</v>
      </c>
      <c r="N14" s="160">
        <v>9744</v>
      </c>
      <c r="O14" s="160">
        <v>9744</v>
      </c>
      <c r="P14" s="160">
        <v>14518</v>
      </c>
      <c r="Q14" s="156">
        <f t="shared" si="2"/>
        <v>34006</v>
      </c>
      <c r="R14" s="160">
        <v>11079</v>
      </c>
      <c r="S14" s="160">
        <v>11079</v>
      </c>
      <c r="T14" s="160">
        <v>11079</v>
      </c>
      <c r="U14" s="157">
        <f t="shared" si="3"/>
        <v>33237</v>
      </c>
      <c r="V14" s="844"/>
      <c r="W14" s="149"/>
      <c r="X14" s="800"/>
      <c r="Y14" s="801"/>
      <c r="Z14" s="838">
        <f>Z12-Z13</f>
        <v>-365464.69754797069</v>
      </c>
    </row>
    <row r="15" spans="2:26" x14ac:dyDescent="0.25">
      <c r="B15" s="697" t="s">
        <v>842</v>
      </c>
      <c r="C15" s="743" t="s">
        <v>843</v>
      </c>
      <c r="D15" s="179" t="s">
        <v>439</v>
      </c>
      <c r="E15" s="190" t="s">
        <v>134</v>
      </c>
      <c r="F15" s="159"/>
      <c r="G15" s="160"/>
      <c r="H15" s="160"/>
      <c r="I15" s="161">
        <f t="shared" si="0"/>
        <v>0</v>
      </c>
      <c r="J15" s="160"/>
      <c r="K15" s="160"/>
      <c r="L15" s="160"/>
      <c r="M15" s="156">
        <f t="shared" si="1"/>
        <v>0</v>
      </c>
      <c r="N15" s="160"/>
      <c r="O15" s="160"/>
      <c r="P15" s="160"/>
      <c r="Q15" s="156">
        <f t="shared" si="2"/>
        <v>0</v>
      </c>
      <c r="R15" s="160"/>
      <c r="S15" s="160"/>
      <c r="T15" s="160"/>
      <c r="U15" s="157">
        <f t="shared" si="3"/>
        <v>0</v>
      </c>
      <c r="V15" s="803"/>
      <c r="W15" s="149">
        <f t="shared" ref="W15:W45" si="4">U15-Q15</f>
        <v>0</v>
      </c>
    </row>
    <row r="16" spans="2:26" x14ac:dyDescent="0.25">
      <c r="B16" s="697">
        <v>17</v>
      </c>
      <c r="C16" s="179" t="s">
        <v>1082</v>
      </c>
      <c r="D16" s="179" t="s">
        <v>439</v>
      </c>
      <c r="E16" s="190" t="s">
        <v>134</v>
      </c>
      <c r="F16" s="159"/>
      <c r="G16" s="160"/>
      <c r="H16" s="160"/>
      <c r="I16" s="161">
        <f t="shared" si="0"/>
        <v>0</v>
      </c>
      <c r="J16" s="160"/>
      <c r="K16" s="160"/>
      <c r="L16" s="160"/>
      <c r="M16" s="156">
        <f t="shared" si="1"/>
        <v>0</v>
      </c>
      <c r="N16" s="160">
        <v>10161</v>
      </c>
      <c r="O16" s="160">
        <v>14373</v>
      </c>
      <c r="P16" s="160">
        <v>22384</v>
      </c>
      <c r="Q16" s="156">
        <f t="shared" si="2"/>
        <v>46918</v>
      </c>
      <c r="R16" s="160">
        <v>17276</v>
      </c>
      <c r="S16" s="160">
        <v>17276</v>
      </c>
      <c r="T16" s="160">
        <v>17276</v>
      </c>
      <c r="U16" s="157">
        <f t="shared" si="3"/>
        <v>51828</v>
      </c>
      <c r="V16" s="877" t="s">
        <v>1127</v>
      </c>
      <c r="W16" s="149"/>
    </row>
    <row r="17" spans="2:26" ht="26.25" x14ac:dyDescent="0.25">
      <c r="B17" s="697">
        <v>20</v>
      </c>
      <c r="C17" s="179" t="s">
        <v>1085</v>
      </c>
      <c r="D17" s="179" t="s">
        <v>439</v>
      </c>
      <c r="E17" s="190" t="s">
        <v>134</v>
      </c>
      <c r="F17" s="159"/>
      <c r="G17" s="160"/>
      <c r="H17" s="160"/>
      <c r="I17" s="161">
        <f t="shared" si="0"/>
        <v>0</v>
      </c>
      <c r="J17" s="160"/>
      <c r="K17" s="160"/>
      <c r="L17" s="160"/>
      <c r="M17" s="161">
        <f t="shared" ref="M17:M24" si="5">SUM(J17:L17)</f>
        <v>0</v>
      </c>
      <c r="N17" s="160"/>
      <c r="O17" s="160"/>
      <c r="P17" s="160">
        <v>4704</v>
      </c>
      <c r="Q17" s="156">
        <f t="shared" si="2"/>
        <v>4704</v>
      </c>
      <c r="R17" s="160">
        <v>35524</v>
      </c>
      <c r="S17" s="160">
        <v>35537</v>
      </c>
      <c r="T17" s="160">
        <v>54758</v>
      </c>
      <c r="U17" s="157">
        <f t="shared" si="3"/>
        <v>125819</v>
      </c>
      <c r="V17" s="878" t="s">
        <v>1129</v>
      </c>
      <c r="W17" s="149"/>
    </row>
    <row r="18" spans="2:26" hidden="1" x14ac:dyDescent="0.25">
      <c r="B18" s="697"/>
      <c r="C18" s="179"/>
      <c r="D18" s="179" t="s">
        <v>439</v>
      </c>
      <c r="E18" s="190" t="s">
        <v>134</v>
      </c>
      <c r="F18" s="159"/>
      <c r="G18" s="160"/>
      <c r="H18" s="160"/>
      <c r="I18" s="161">
        <f t="shared" ref="I18" si="6">SUM(F18:H18)</f>
        <v>0</v>
      </c>
      <c r="J18" s="160"/>
      <c r="K18" s="160"/>
      <c r="L18" s="160"/>
      <c r="M18" s="161">
        <f t="shared" ref="M18" si="7">SUM(J18:L18)</f>
        <v>0</v>
      </c>
      <c r="N18" s="160"/>
      <c r="O18" s="160"/>
      <c r="P18" s="160"/>
      <c r="Q18" s="156">
        <f t="shared" si="2"/>
        <v>0</v>
      </c>
      <c r="R18" s="160"/>
      <c r="S18" s="160"/>
      <c r="T18" s="160"/>
      <c r="U18" s="157">
        <f t="shared" si="3"/>
        <v>0</v>
      </c>
      <c r="V18" s="803"/>
      <c r="W18" s="149"/>
    </row>
    <row r="19" spans="2:26" hidden="1" x14ac:dyDescent="0.25">
      <c r="B19" s="697"/>
      <c r="C19" s="179"/>
      <c r="D19" s="179" t="s">
        <v>439</v>
      </c>
      <c r="E19" s="190" t="s">
        <v>134</v>
      </c>
      <c r="F19" s="159"/>
      <c r="G19" s="160"/>
      <c r="H19" s="160"/>
      <c r="I19" s="161"/>
      <c r="J19" s="160"/>
      <c r="K19" s="160"/>
      <c r="L19" s="160"/>
      <c r="M19" s="161"/>
      <c r="N19" s="160"/>
      <c r="O19" s="160"/>
      <c r="P19" s="160"/>
      <c r="Q19" s="156">
        <f t="shared" si="2"/>
        <v>0</v>
      </c>
      <c r="R19" s="160"/>
      <c r="S19" s="160"/>
      <c r="T19" s="160"/>
      <c r="U19" s="157">
        <f t="shared" si="3"/>
        <v>0</v>
      </c>
      <c r="V19" s="803"/>
      <c r="W19" s="149"/>
    </row>
    <row r="20" spans="2:26" hidden="1" x14ac:dyDescent="0.25">
      <c r="B20" s="697"/>
      <c r="C20" s="179"/>
      <c r="D20" s="179" t="s">
        <v>439</v>
      </c>
      <c r="E20" s="190" t="s">
        <v>134</v>
      </c>
      <c r="F20" s="159"/>
      <c r="G20" s="160"/>
      <c r="H20" s="160"/>
      <c r="I20" s="161"/>
      <c r="J20" s="160"/>
      <c r="K20" s="160"/>
      <c r="L20" s="160"/>
      <c r="M20" s="161"/>
      <c r="N20" s="160"/>
      <c r="O20" s="160"/>
      <c r="P20" s="160"/>
      <c r="Q20" s="156">
        <f t="shared" si="2"/>
        <v>0</v>
      </c>
      <c r="R20" s="160"/>
      <c r="S20" s="160"/>
      <c r="T20" s="160"/>
      <c r="U20" s="157">
        <f t="shared" si="3"/>
        <v>0</v>
      </c>
      <c r="V20" s="803"/>
      <c r="W20" s="149"/>
    </row>
    <row r="21" spans="2:26" hidden="1" x14ac:dyDescent="0.25">
      <c r="B21" s="697"/>
      <c r="C21" s="179"/>
      <c r="D21" s="179" t="s">
        <v>439</v>
      </c>
      <c r="E21" s="190" t="s">
        <v>134</v>
      </c>
      <c r="F21" s="159"/>
      <c r="G21" s="160"/>
      <c r="H21" s="160"/>
      <c r="I21" s="161"/>
      <c r="J21" s="160"/>
      <c r="K21" s="160"/>
      <c r="L21" s="160"/>
      <c r="M21" s="161"/>
      <c r="N21" s="160"/>
      <c r="O21" s="160"/>
      <c r="P21" s="160"/>
      <c r="Q21" s="156">
        <f t="shared" si="2"/>
        <v>0</v>
      </c>
      <c r="R21" s="160"/>
      <c r="S21" s="160"/>
      <c r="T21" s="160"/>
      <c r="U21" s="157">
        <f t="shared" si="3"/>
        <v>0</v>
      </c>
      <c r="V21" s="803"/>
      <c r="W21" s="149"/>
    </row>
    <row r="22" spans="2:26" hidden="1" x14ac:dyDescent="0.25">
      <c r="B22" s="697"/>
      <c r="C22" s="179"/>
      <c r="D22" s="179" t="s">
        <v>439</v>
      </c>
      <c r="E22" s="190" t="s">
        <v>134</v>
      </c>
      <c r="F22" s="159"/>
      <c r="G22" s="160"/>
      <c r="H22" s="160"/>
      <c r="I22" s="161"/>
      <c r="J22" s="160"/>
      <c r="K22" s="160"/>
      <c r="L22" s="160"/>
      <c r="M22" s="161"/>
      <c r="N22" s="160"/>
      <c r="O22" s="160"/>
      <c r="P22" s="160"/>
      <c r="Q22" s="156">
        <f t="shared" si="2"/>
        <v>0</v>
      </c>
      <c r="R22" s="160"/>
      <c r="S22" s="160"/>
      <c r="T22" s="160"/>
      <c r="U22" s="157">
        <f t="shared" si="3"/>
        <v>0</v>
      </c>
      <c r="V22" s="803"/>
      <c r="W22" s="149"/>
    </row>
    <row r="23" spans="2:26" hidden="1" x14ac:dyDescent="0.25">
      <c r="B23" s="697"/>
      <c r="C23" s="179"/>
      <c r="D23" s="179" t="s">
        <v>439</v>
      </c>
      <c r="E23" s="190" t="s">
        <v>134</v>
      </c>
      <c r="F23" s="159"/>
      <c r="G23" s="160"/>
      <c r="H23" s="160"/>
      <c r="I23" s="161"/>
      <c r="J23" s="160"/>
      <c r="K23" s="160"/>
      <c r="L23" s="160"/>
      <c r="M23" s="161"/>
      <c r="N23" s="160"/>
      <c r="O23" s="160"/>
      <c r="P23" s="160"/>
      <c r="Q23" s="156">
        <f t="shared" si="2"/>
        <v>0</v>
      </c>
      <c r="R23" s="160"/>
      <c r="S23" s="160"/>
      <c r="T23" s="160"/>
      <c r="U23" s="157">
        <f t="shared" si="3"/>
        <v>0</v>
      </c>
      <c r="V23" s="803"/>
      <c r="W23" s="149"/>
    </row>
    <row r="24" spans="2:26" ht="15.75" thickBot="1" x14ac:dyDescent="0.3">
      <c r="B24" s="697"/>
      <c r="C24" s="179"/>
      <c r="D24" s="179" t="s">
        <v>439</v>
      </c>
      <c r="E24" s="190" t="s">
        <v>133</v>
      </c>
      <c r="F24" s="159"/>
      <c r="G24" s="160"/>
      <c r="H24" s="160"/>
      <c r="I24" s="161">
        <f t="shared" si="0"/>
        <v>0</v>
      </c>
      <c r="J24" s="160"/>
      <c r="K24" s="160"/>
      <c r="L24" s="160"/>
      <c r="M24" s="161">
        <f t="shared" si="5"/>
        <v>0</v>
      </c>
      <c r="N24" s="160"/>
      <c r="O24" s="160"/>
      <c r="P24" s="160"/>
      <c r="Q24" s="156">
        <f t="shared" si="2"/>
        <v>0</v>
      </c>
      <c r="R24" s="160"/>
      <c r="S24" s="160"/>
      <c r="T24" s="160"/>
      <c r="U24" s="157">
        <f t="shared" si="3"/>
        <v>0</v>
      </c>
      <c r="V24" s="845"/>
      <c r="W24" s="149"/>
    </row>
    <row r="25" spans="2:26" ht="16.5" thickTop="1" thickBot="1" x14ac:dyDescent="0.3">
      <c r="B25" s="697"/>
      <c r="C25" s="191" t="str">
        <f>"Total "&amp;C7</f>
        <v>Total R&amp;D</v>
      </c>
      <c r="D25" s="179"/>
      <c r="E25" s="179"/>
      <c r="F25" s="169">
        <f>IFERROR(F27/F$3,0)+IFERROR(F28/F$4,0)+IFERROR(F29/#REF!,0)+IFERROR(F30/#REF!,0)+IFERROR(F31/#REF!,0)+F26</f>
        <v>21238.52932239441</v>
      </c>
      <c r="G25" s="169">
        <f>IFERROR(G27/G$3,0)+IFERROR(G28/G$4,0)+IFERROR(G29/#REF!,0)+IFERROR(G30/#REF!,0)+IFERROR(G31/#REF!,0)+G26</f>
        <v>24922.865853658539</v>
      </c>
      <c r="H25" s="169">
        <f>IFERROR(H27/H$3,0)+IFERROR(H28/H$4,0)+IFERROR(H29/#REF!,0)+IFERROR(H30/#REF!,0)+IFERROR(H31/#REF!,0)+H26</f>
        <v>23922.915416916618</v>
      </c>
      <c r="I25" s="170">
        <f>SUM(F25:H25)</f>
        <v>70084.310592969559</v>
      </c>
      <c r="J25" s="169">
        <f>IFERROR(J27/J$3,0)+IFERROR(J28/J$4,0)+IFERROR(J29/#REF!,0)+IFERROR(J30/#REF!,0)+IFERROR(J31/#REF!,0)+J26</f>
        <v>25591.623036649216</v>
      </c>
      <c r="K25" s="169">
        <f>IFERROR(K27/K$3,0)+IFERROR(K28/K$4,0)+IFERROR(K29/#REF!,0)+IFERROR(K30/#REF!,0)+IFERROR(K31/#REF!,0)+K26</f>
        <v>32655.087611435596</v>
      </c>
      <c r="L25" s="169">
        <f>IFERROR(L27/L$3,0)+IFERROR(L28/L$4,0)+IFERROR(L29/#REF!,0)+IFERROR(L30/#REF!,0)+IFERROR(L31/#REF!,0)+L26</f>
        <v>39186.528020612866</v>
      </c>
      <c r="M25" s="170">
        <f>SUM(J25:L25)</f>
        <v>97433.238668697682</v>
      </c>
      <c r="N25" s="169">
        <f>IFERROR(N27/N$3,0)+IFERROR(N28/N$4,0)+IFERROR(N29/#REF!,0)+IFERROR(N30/#REF!,0)+IFERROR(N31/#REF!,0)+N26</f>
        <v>44184.348901948651</v>
      </c>
      <c r="O25" s="169">
        <f>IFERROR(O27/O$3,0)+IFERROR(O28/O$4,0)+IFERROR(O29/#REF!,0)+IFERROR(O30/#REF!,0)+IFERROR(O31/#REF!,0)+O26</f>
        <v>44169.317118802624</v>
      </c>
      <c r="P25" s="169">
        <f>IFERROR(P27/P$3,0)+IFERROR(P28/P$4,0)+IFERROR(P29/#REF!,0)+IFERROR(P30/#REF!,0)+IFERROR(P31/#REF!,0)+P26</f>
        <v>50214.617528646639</v>
      </c>
      <c r="Q25" s="170">
        <f>SUM(N25:P25)</f>
        <v>138568.28354939792</v>
      </c>
      <c r="R25" s="169">
        <f>IFERROR(R27/R$3,0)+IFERROR(R28/R$4,0)+IFERROR(R29/#REF!,0)+IFERROR(R30/#REF!,0)+IFERROR(R31/#REF!,0)+R26</f>
        <v>57461.684610512988</v>
      </c>
      <c r="S25" s="169">
        <f>IFERROR(S27/S$3,0)+IFERROR(S28/S$4,0)+IFERROR(S29/#REF!,0)+IFERROR(S30/#REF!,0)+IFERROR(S31/#REF!,0)+S26</f>
        <v>57393.421884882984</v>
      </c>
      <c r="T25" s="169">
        <f>IFERROR(T27/T$3,0)+IFERROR(T28/T$4,0)+IFERROR(T29/#REF!,0)+IFERROR(T30/#REF!,0)+IFERROR(T31/#REF!,0)+T26</f>
        <v>64531.832797427654</v>
      </c>
      <c r="U25" s="170">
        <f>SUM(R25:T25)</f>
        <v>179386.93929282363</v>
      </c>
      <c r="V25" s="846"/>
      <c r="W25" s="149"/>
    </row>
    <row r="26" spans="2:26" ht="15.75" thickTop="1" x14ac:dyDescent="0.25">
      <c r="B26" s="697"/>
      <c r="C26" s="179"/>
      <c r="D26" s="179"/>
      <c r="E26" s="179" t="str">
        <f>Index!$R$22</f>
        <v>$</v>
      </c>
      <c r="F26" s="172">
        <f>SUMIFS(F8:F17,E8:E17,E26)</f>
        <v>0</v>
      </c>
      <c r="G26" s="172">
        <f>SUMIFS(G8:G24,E8:E24,E26)</f>
        <v>0</v>
      </c>
      <c r="H26" s="172">
        <f>SUMIFS(H8:H24,$E$8:$E$24,$E$26)</f>
        <v>0</v>
      </c>
      <c r="I26" s="173">
        <f>SUM(F26:H26)</f>
        <v>0</v>
      </c>
      <c r="J26" s="172">
        <f>SUMIFS(J8:J24,$E$8:$E$24,$E$26)</f>
        <v>0</v>
      </c>
      <c r="K26" s="172">
        <f>SUMIFS(K8:K24,$E$8:$E$24,$E$26)</f>
        <v>0</v>
      </c>
      <c r="L26" s="172">
        <f>SUMIFS(L8:L24,$E$8:$E$24,$E$26)</f>
        <v>0</v>
      </c>
      <c r="M26" s="173">
        <f>SUM(J26:L26)</f>
        <v>0</v>
      </c>
      <c r="N26" s="172">
        <f>SUMIFS(N8:N17,E8:E17,E26)</f>
        <v>0</v>
      </c>
      <c r="O26" s="172">
        <f>SUMIFS(O8:O17,E8:E17,E26)</f>
        <v>0</v>
      </c>
      <c r="P26" s="172">
        <f>SUMIFS(P8:P17,E8:E17,E26)</f>
        <v>0</v>
      </c>
      <c r="Q26" s="173">
        <f>SUM(N26:P26)</f>
        <v>0</v>
      </c>
      <c r="R26" s="172">
        <f>SUMIFS(R8:R17,E8:E17,E26)</f>
        <v>0</v>
      </c>
      <c r="S26" s="172">
        <f>SUMIFS(S8:S17,E8:E17,E26)</f>
        <v>0</v>
      </c>
      <c r="T26" s="172">
        <f>SUMIFS(T8:T17,E8:E17,E26)</f>
        <v>0</v>
      </c>
      <c r="U26" s="174">
        <f>SUM(R26:T26)</f>
        <v>0</v>
      </c>
      <c r="V26" s="847"/>
      <c r="W26" s="149"/>
      <c r="X26" s="19"/>
      <c r="Y26" s="19"/>
      <c r="Z26" s="19"/>
    </row>
    <row r="27" spans="2:26" ht="15.75" thickBot="1" x14ac:dyDescent="0.3">
      <c r="B27" s="697"/>
      <c r="C27" s="179"/>
      <c r="D27" s="179"/>
      <c r="E27" s="179" t="str">
        <f>Index!$R$23</f>
        <v>NIS</v>
      </c>
      <c r="F27" s="176">
        <f>SUMIFS(F8:F17,E8:E17,E27)</f>
        <v>69896</v>
      </c>
      <c r="G27" s="176">
        <f>SUMIFS(G8:G17,E8:E17,E27)</f>
        <v>81747</v>
      </c>
      <c r="H27" s="176">
        <f>SUMIFS(H8:H17,E8:E17,E27)</f>
        <v>79759</v>
      </c>
      <c r="I27" s="177">
        <f t="shared" ref="I27:I31" si="8">SUM(F27:H27)</f>
        <v>231402</v>
      </c>
      <c r="J27" s="176">
        <f>SUMIFS(J8:J24,$E$8:$E$24,$E$27)</f>
        <v>83096</v>
      </c>
      <c r="K27" s="176">
        <f>SUMIFS(K8:K24,$E$8:$E$24,$E$27)</f>
        <v>106227</v>
      </c>
      <c r="L27" s="176">
        <f>SUMIFS(L8:L24,$E$8:$E$24,$E$27)</f>
        <v>127752</v>
      </c>
      <c r="M27" s="177">
        <f t="shared" ref="M27:M31" si="9">SUM(J27:L27)</f>
        <v>317075</v>
      </c>
      <c r="N27" s="176">
        <f>SUMIFS(N8:N18,E8:E18,E27)</f>
        <v>142848</v>
      </c>
      <c r="O27" s="176">
        <f>SUMIFS(O8:O18,E8:E18,E27)</f>
        <v>141651</v>
      </c>
      <c r="P27" s="176">
        <f>SUMIFS(P$8:P$24,$E$8:$E$24,$E$27)</f>
        <v>162143</v>
      </c>
      <c r="Q27" s="177">
        <f t="shared" ref="Q27:Q31" si="10">SUM(N27:P27)</f>
        <v>446642</v>
      </c>
      <c r="R27" s="176">
        <f>SUMIFS(R$8:R$24,$E$8:$E$24,$E$27)</f>
        <v>181464</v>
      </c>
      <c r="S27" s="176">
        <f>SUMIFS(S$8:S$24,$E$8:$E$24,$E$27)</f>
        <v>181478</v>
      </c>
      <c r="T27" s="176">
        <f>SUMIFS(T$8:T$24,$E$8:$E$24,$E$27)</f>
        <v>200694</v>
      </c>
      <c r="U27" s="178">
        <f t="shared" ref="U27:U31" si="11">SUM(R27:T27)</f>
        <v>563636</v>
      </c>
      <c r="V27" s="848"/>
      <c r="W27" s="149"/>
      <c r="X27" s="19"/>
      <c r="Y27" s="19"/>
      <c r="Z27" s="19"/>
    </row>
    <row r="28" spans="2:26" hidden="1" x14ac:dyDescent="0.25">
      <c r="B28" s="697"/>
      <c r="C28" s="179"/>
      <c r="D28" s="179"/>
      <c r="E28" s="179" t="str">
        <f>Index!$R$24</f>
        <v>EUR</v>
      </c>
      <c r="F28" s="180">
        <f>SUMIFS(F8:F17,E8:E17,E28)</f>
        <v>0</v>
      </c>
      <c r="G28" s="180">
        <f>SUMIFS(G8:G17,E8:E17,E28)</f>
        <v>0</v>
      </c>
      <c r="H28" s="180">
        <f>SUMIFS(H8:H17,E8:E17,E28)</f>
        <v>0</v>
      </c>
      <c r="I28" s="181">
        <f t="shared" si="8"/>
        <v>0</v>
      </c>
      <c r="J28" s="180">
        <f>SUMIFS(J8:J17,E8:E17,E28)</f>
        <v>0</v>
      </c>
      <c r="K28" s="180">
        <f>SUMIFS(K8:K17,E8:E17,E28)</f>
        <v>0</v>
      </c>
      <c r="L28" s="180">
        <f>SUMIFS(L8:L17,E8:E17,E28)</f>
        <v>0</v>
      </c>
      <c r="M28" s="181">
        <f t="shared" si="9"/>
        <v>0</v>
      </c>
      <c r="N28" s="180">
        <f>SUMIFS(N8:N17,E8:E17,E28)</f>
        <v>0</v>
      </c>
      <c r="O28" s="180">
        <f>SUMIFS(O8:O17,E8:E17,E28)</f>
        <v>0</v>
      </c>
      <c r="P28" s="180">
        <f>SUMIFS(P8:P17,E8:E17,E28)</f>
        <v>0</v>
      </c>
      <c r="Q28" s="181">
        <f t="shared" si="10"/>
        <v>0</v>
      </c>
      <c r="R28" s="180">
        <f>SUMIFS(R8:R17,E8:E17,E28)</f>
        <v>0</v>
      </c>
      <c r="S28" s="180">
        <f>SUMIFS(S8:S17,E8:E17,E28)</f>
        <v>0</v>
      </c>
      <c r="T28" s="180">
        <f>SUMIFS(T8:T17,E8:E17,E28)</f>
        <v>0</v>
      </c>
      <c r="U28" s="182">
        <f t="shared" si="11"/>
        <v>0</v>
      </c>
      <c r="V28" s="848"/>
      <c r="W28" s="149"/>
      <c r="X28" s="19"/>
      <c r="Y28" s="19"/>
      <c r="Z28" s="19"/>
    </row>
    <row r="29" spans="2:26" hidden="1" x14ac:dyDescent="0.25">
      <c r="B29" s="697"/>
      <c r="C29" s="179"/>
      <c r="D29" s="179"/>
      <c r="E29" s="179">
        <f>Index!$R$25</f>
        <v>0</v>
      </c>
      <c r="F29" s="183">
        <f>SUMIFS(F8:F17,E8:E17,E29)</f>
        <v>0</v>
      </c>
      <c r="G29" s="183">
        <f>SUMIFS(G8:G17,E8:E17,E29)</f>
        <v>0</v>
      </c>
      <c r="H29" s="183">
        <f>SUMIFS(H8:H17,E8:E17,E29)</f>
        <v>0</v>
      </c>
      <c r="I29" s="184">
        <f t="shared" si="8"/>
        <v>0</v>
      </c>
      <c r="J29" s="183">
        <f>SUMIFS(J8:J17,E8:E17,E29)</f>
        <v>0</v>
      </c>
      <c r="K29" s="183">
        <f>SUMIFS(K8:K17,E8:E17,E29)</f>
        <v>0</v>
      </c>
      <c r="L29" s="183">
        <f>SUMIFS(L8:L17,E8:E17,E29)</f>
        <v>0</v>
      </c>
      <c r="M29" s="184">
        <f t="shared" si="9"/>
        <v>0</v>
      </c>
      <c r="N29" s="183">
        <f>SUMIFS(N8:N17,E8:E17,E29)</f>
        <v>0</v>
      </c>
      <c r="O29" s="183">
        <f>SUMIFS(O8:O17,E8:E17,E29)</f>
        <v>0</v>
      </c>
      <c r="P29" s="183">
        <f>SUMIFS(P8:P17,E8:E17,E29)</f>
        <v>0</v>
      </c>
      <c r="Q29" s="184">
        <f t="shared" si="10"/>
        <v>0</v>
      </c>
      <c r="R29" s="183">
        <f>SUMIFS(R8:R17,E8:E17,E29)</f>
        <v>0</v>
      </c>
      <c r="S29" s="183">
        <f>SUMIFS(S8:S17,E8:E17,E29)</f>
        <v>0</v>
      </c>
      <c r="T29" s="183">
        <f>SUMIFS(T8:T17,E8:E17,E29)</f>
        <v>0</v>
      </c>
      <c r="U29" s="185">
        <f t="shared" si="11"/>
        <v>0</v>
      </c>
      <c r="V29" s="848"/>
      <c r="W29" s="149"/>
      <c r="X29" s="19"/>
      <c r="Y29" s="19"/>
      <c r="Z29" s="19"/>
    </row>
    <row r="30" spans="2:26" hidden="1" x14ac:dyDescent="0.25">
      <c r="B30" s="697"/>
      <c r="C30" s="179"/>
      <c r="D30" s="179"/>
      <c r="E30" s="179">
        <f>Index!$R$27</f>
        <v>0</v>
      </c>
      <c r="F30" s="186">
        <f>SUMIFS(F8:F17,E8:E17,E30)</f>
        <v>0</v>
      </c>
      <c r="G30" s="186">
        <f>SUMIFS(G8:G17,E8:E17,E30)</f>
        <v>0</v>
      </c>
      <c r="H30" s="186">
        <f>SUMIFS(H8:H17,E8:E17,E30)</f>
        <v>0</v>
      </c>
      <c r="I30" s="187">
        <f t="shared" si="8"/>
        <v>0</v>
      </c>
      <c r="J30" s="186">
        <f>SUMIFS(J8:J17,E8:E17,E30)</f>
        <v>0</v>
      </c>
      <c r="K30" s="186">
        <f>SUMIFS(K8:K17,E8:E17,E30)</f>
        <v>0</v>
      </c>
      <c r="L30" s="186">
        <f>SUMIFS(L8:L17,E8:E17,E30)</f>
        <v>0</v>
      </c>
      <c r="M30" s="187">
        <f t="shared" si="9"/>
        <v>0</v>
      </c>
      <c r="N30" s="186">
        <f>SUMIFS(N8:N17,E8:E17,E30)</f>
        <v>0</v>
      </c>
      <c r="O30" s="186">
        <f>SUMIFS(O8:O17,E8:E17,E30)</f>
        <v>0</v>
      </c>
      <c r="P30" s="186">
        <f>SUMIFS(P8:P17,E8:E17,E30)</f>
        <v>0</v>
      </c>
      <c r="Q30" s="187">
        <f t="shared" si="10"/>
        <v>0</v>
      </c>
      <c r="R30" s="186">
        <f>SUMIFS(R8:R17,E8:E17,E30)</f>
        <v>0</v>
      </c>
      <c r="S30" s="186">
        <f>SUMIFS(S8:S17,E8:E17,E30)</f>
        <v>0</v>
      </c>
      <c r="T30" s="186">
        <f>SUMIFS(T8:T17,E8:E17,E30)</f>
        <v>0</v>
      </c>
      <c r="U30" s="188">
        <f t="shared" si="11"/>
        <v>0</v>
      </c>
      <c r="V30" s="848"/>
      <c r="W30" s="149"/>
      <c r="X30" s="19"/>
      <c r="Y30" s="19"/>
      <c r="Z30" s="19"/>
    </row>
    <row r="31" spans="2:26" ht="15.75" hidden="1" thickBot="1" x14ac:dyDescent="0.3">
      <c r="B31" s="697"/>
      <c r="C31" s="179"/>
      <c r="D31" s="179"/>
      <c r="E31" s="179">
        <f>Index!$R$29</f>
        <v>0</v>
      </c>
      <c r="F31" s="186">
        <f>SUMIFS(F8:F17,E8:E17,E31)</f>
        <v>0</v>
      </c>
      <c r="G31" s="186">
        <f>SUMIFS(G8:G17,E8:E17,E31)</f>
        <v>0</v>
      </c>
      <c r="H31" s="186">
        <f>SUMIFS(H8:H17,E8:E17,E31)</f>
        <v>0</v>
      </c>
      <c r="I31" s="187">
        <f t="shared" si="8"/>
        <v>0</v>
      </c>
      <c r="J31" s="186">
        <f>SUMIFS(J8:J17,E8:E17,E31)</f>
        <v>0</v>
      </c>
      <c r="K31" s="186">
        <f>SUMIFS(K8:K17,E8:E17,E31)</f>
        <v>0</v>
      </c>
      <c r="L31" s="186">
        <f>SUMIFS(L8:L17,E8:E17,E31)</f>
        <v>0</v>
      </c>
      <c r="M31" s="187">
        <f t="shared" si="9"/>
        <v>0</v>
      </c>
      <c r="N31" s="186">
        <f>SUMIFS(N8:N17,E8:E17,E31)</f>
        <v>0</v>
      </c>
      <c r="O31" s="186">
        <f>SUMIFS(O8:O17,E8:E17,E31)</f>
        <v>0</v>
      </c>
      <c r="P31" s="186">
        <f>SUMIFS(P8:P17,E8:E17,E31)</f>
        <v>0</v>
      </c>
      <c r="Q31" s="187">
        <f t="shared" si="10"/>
        <v>0</v>
      </c>
      <c r="R31" s="186">
        <f>SUMIFS(R8:R17,E8:E17,E31)</f>
        <v>0</v>
      </c>
      <c r="S31" s="186">
        <f>SUMIFS(S8:S17,E8:E17,E31)</f>
        <v>0</v>
      </c>
      <c r="T31" s="186">
        <f>SUMIFS(T8:T17,E8:E17,E31)</f>
        <v>0</v>
      </c>
      <c r="U31" s="188">
        <f t="shared" si="11"/>
        <v>0</v>
      </c>
      <c r="V31" s="848"/>
      <c r="W31" s="149"/>
      <c r="X31" s="19"/>
      <c r="Y31" s="19"/>
      <c r="Z31" s="19"/>
    </row>
    <row r="32" spans="2:26" x14ac:dyDescent="0.25">
      <c r="B32" s="697"/>
      <c r="C32" s="189" t="s">
        <v>15</v>
      </c>
      <c r="D32" s="179"/>
      <c r="E32" s="190"/>
      <c r="F32" s="192"/>
      <c r="G32" s="51"/>
      <c r="H32" s="51"/>
      <c r="I32" s="153"/>
      <c r="J32" s="51"/>
      <c r="K32" s="51"/>
      <c r="L32" s="51"/>
      <c r="M32" s="153"/>
      <c r="N32" s="51"/>
      <c r="O32" s="51"/>
      <c r="P32" s="51"/>
      <c r="Q32" s="51"/>
      <c r="R32" s="51"/>
      <c r="S32" s="51"/>
      <c r="T32" s="51"/>
      <c r="U32" s="153"/>
      <c r="V32" s="849"/>
      <c r="W32" s="149"/>
      <c r="X32" s="813" t="s">
        <v>1088</v>
      </c>
      <c r="Y32" s="822"/>
      <c r="Z32" s="819">
        <f>U39</f>
        <v>90264.021026046685</v>
      </c>
    </row>
    <row r="33" spans="2:26" x14ac:dyDescent="0.25">
      <c r="B33" s="697">
        <v>1</v>
      </c>
      <c r="C33" s="179" t="s">
        <v>784</v>
      </c>
      <c r="D33" s="179" t="s">
        <v>439</v>
      </c>
      <c r="E33" s="179" t="str">
        <f>Index!$R$23</f>
        <v>NIS</v>
      </c>
      <c r="F33" s="154">
        <v>25604</v>
      </c>
      <c r="G33" s="154">
        <v>25604</v>
      </c>
      <c r="H33" s="154">
        <v>25755</v>
      </c>
      <c r="I33" s="156">
        <f>SUM(F33:H33)</f>
        <v>76963</v>
      </c>
      <c r="J33" s="155">
        <v>25604</v>
      </c>
      <c r="K33" s="155">
        <v>37825</v>
      </c>
      <c r="L33" s="155">
        <v>37825</v>
      </c>
      <c r="M33" s="156">
        <f>SUM(J33:L33)</f>
        <v>101254</v>
      </c>
      <c r="N33" s="155">
        <v>37884</v>
      </c>
      <c r="O33" s="155">
        <v>37884</v>
      </c>
      <c r="P33" s="721">
        <v>40160</v>
      </c>
      <c r="Q33" s="156">
        <f>SUM(N33:P33)</f>
        <v>115928</v>
      </c>
      <c r="R33" s="155">
        <v>37884</v>
      </c>
      <c r="S33" s="155">
        <v>37884</v>
      </c>
      <c r="T33" s="155">
        <v>37884</v>
      </c>
      <c r="U33" s="157">
        <f>SUM(R33:T33)</f>
        <v>113652</v>
      </c>
      <c r="V33" s="802"/>
      <c r="W33" s="149"/>
      <c r="X33" s="824" t="s">
        <v>723</v>
      </c>
      <c r="Y33" s="821"/>
      <c r="Z33" s="823">
        <v>6623</v>
      </c>
    </row>
    <row r="34" spans="2:26" x14ac:dyDescent="0.25">
      <c r="B34" s="697">
        <v>3</v>
      </c>
      <c r="C34" s="179" t="s">
        <v>785</v>
      </c>
      <c r="D34" s="179" t="s">
        <v>439</v>
      </c>
      <c r="E34" s="179" t="str">
        <f>Index!$R$23</f>
        <v>NIS</v>
      </c>
      <c r="F34" s="159">
        <v>25604</v>
      </c>
      <c r="G34" s="160">
        <v>25604</v>
      </c>
      <c r="H34" s="160">
        <v>25755</v>
      </c>
      <c r="I34" s="161">
        <f t="shared" ref="I34:I38" si="12">SUM(F34:H34)</f>
        <v>76963</v>
      </c>
      <c r="J34" s="160">
        <v>25604</v>
      </c>
      <c r="K34" s="160">
        <v>37825</v>
      </c>
      <c r="L34" s="160">
        <v>37825</v>
      </c>
      <c r="M34" s="161">
        <f t="shared" ref="M34:M38" si="13">SUM(J34:L34)</f>
        <v>101254</v>
      </c>
      <c r="N34" s="155">
        <v>37883</v>
      </c>
      <c r="O34" s="155">
        <v>37884</v>
      </c>
      <c r="P34" s="721">
        <v>40161</v>
      </c>
      <c r="Q34" s="156">
        <f>SUM(N34:P34)</f>
        <v>115928</v>
      </c>
      <c r="R34" s="155">
        <v>37884</v>
      </c>
      <c r="S34" s="160">
        <v>37884</v>
      </c>
      <c r="T34" s="160">
        <v>37884</v>
      </c>
      <c r="U34" s="162">
        <f t="shared" ref="U34:U38" si="14">SUM(R34:T34)</f>
        <v>113652</v>
      </c>
      <c r="V34" s="802"/>
      <c r="W34" s="149"/>
      <c r="X34" s="824" t="s">
        <v>732</v>
      </c>
      <c r="Y34" s="821"/>
      <c r="Z34" s="823"/>
    </row>
    <row r="35" spans="2:26" x14ac:dyDescent="0.25">
      <c r="B35" s="697">
        <v>19</v>
      </c>
      <c r="C35" s="179" t="s">
        <v>1084</v>
      </c>
      <c r="D35" s="179" t="s">
        <v>439</v>
      </c>
      <c r="E35" s="179" t="str">
        <f>Index!$R$23</f>
        <v>NIS</v>
      </c>
      <c r="F35" s="159"/>
      <c r="G35" s="160"/>
      <c r="H35" s="160"/>
      <c r="I35" s="161">
        <f t="shared" si="12"/>
        <v>0</v>
      </c>
      <c r="J35" s="160"/>
      <c r="K35" s="160"/>
      <c r="L35" s="160"/>
      <c r="M35" s="161"/>
      <c r="N35" s="155"/>
      <c r="O35" s="155">
        <v>12149</v>
      </c>
      <c r="P35" s="721">
        <v>21772</v>
      </c>
      <c r="Q35" s="156">
        <f>SUM(N35:P35)</f>
        <v>33921</v>
      </c>
      <c r="R35" s="160">
        <v>32373</v>
      </c>
      <c r="S35" s="160">
        <v>24334</v>
      </c>
      <c r="T35" s="160">
        <v>0</v>
      </c>
      <c r="U35" s="162">
        <f t="shared" si="14"/>
        <v>56707</v>
      </c>
      <c r="V35" s="774" t="s">
        <v>1093</v>
      </c>
      <c r="W35" s="149"/>
      <c r="X35" s="824" t="s">
        <v>1086</v>
      </c>
      <c r="Y35" s="821"/>
      <c r="Z35" s="837">
        <v>2039</v>
      </c>
    </row>
    <row r="36" spans="2:26" x14ac:dyDescent="0.25">
      <c r="B36" s="697"/>
      <c r="C36" s="179"/>
      <c r="D36" s="179"/>
      <c r="E36" s="190" t="s">
        <v>133</v>
      </c>
      <c r="F36" s="159"/>
      <c r="G36" s="160"/>
      <c r="H36" s="160"/>
      <c r="I36" s="161">
        <f t="shared" si="12"/>
        <v>0</v>
      </c>
      <c r="J36" s="160"/>
      <c r="K36" s="160"/>
      <c r="L36" s="160"/>
      <c r="M36" s="161">
        <f t="shared" si="13"/>
        <v>0</v>
      </c>
      <c r="N36" s="155"/>
      <c r="O36" s="155"/>
      <c r="P36" s="160"/>
      <c r="Q36" s="161">
        <f t="shared" ref="Q36:Q38" si="15">SUM(N36:P36)</f>
        <v>0</v>
      </c>
      <c r="R36" s="160"/>
      <c r="S36" s="160"/>
      <c r="T36" s="160"/>
      <c r="U36" s="162">
        <f t="shared" si="14"/>
        <v>0</v>
      </c>
      <c r="V36" s="803"/>
      <c r="W36" s="149"/>
      <c r="X36" s="824" t="s">
        <v>1040</v>
      </c>
      <c r="Y36" s="821"/>
      <c r="Z36" s="823">
        <f>SUM(Z32:Z35)</f>
        <v>98926.021026046685</v>
      </c>
    </row>
    <row r="37" spans="2:26" x14ac:dyDescent="0.25">
      <c r="B37" s="697"/>
      <c r="C37" s="179"/>
      <c r="D37" s="179"/>
      <c r="E37" s="190"/>
      <c r="F37" s="159"/>
      <c r="G37" s="160"/>
      <c r="H37" s="160"/>
      <c r="I37" s="161">
        <f t="shared" si="12"/>
        <v>0</v>
      </c>
      <c r="J37" s="160"/>
      <c r="K37" s="160"/>
      <c r="L37" s="160"/>
      <c r="M37" s="161">
        <f t="shared" si="13"/>
        <v>0</v>
      </c>
      <c r="N37" s="155"/>
      <c r="O37" s="155"/>
      <c r="P37" s="160"/>
      <c r="Q37" s="161">
        <f t="shared" si="15"/>
        <v>0</v>
      </c>
      <c r="R37" s="160"/>
      <c r="S37" s="160"/>
      <c r="T37" s="160"/>
      <c r="U37" s="162">
        <f t="shared" si="14"/>
        <v>0</v>
      </c>
      <c r="V37" s="803"/>
      <c r="W37" s="149"/>
      <c r="X37" s="824" t="s">
        <v>724</v>
      </c>
      <c r="Y37" s="821"/>
      <c r="Z37" s="820">
        <f>'P&amp;L'!AI48</f>
        <v>310484.93000000005</v>
      </c>
    </row>
    <row r="38" spans="2:26" ht="15.75" thickBot="1" x14ac:dyDescent="0.3">
      <c r="B38" s="697" t="s">
        <v>271</v>
      </c>
      <c r="C38" s="179"/>
      <c r="D38" s="179"/>
      <c r="E38" s="190"/>
      <c r="F38" s="159"/>
      <c r="G38" s="160"/>
      <c r="H38" s="160"/>
      <c r="I38" s="161">
        <f t="shared" si="12"/>
        <v>0</v>
      </c>
      <c r="J38" s="160"/>
      <c r="K38" s="160"/>
      <c r="L38" s="160"/>
      <c r="M38" s="161">
        <f t="shared" si="13"/>
        <v>0</v>
      </c>
      <c r="N38" s="160"/>
      <c r="O38" s="160"/>
      <c r="P38" s="160"/>
      <c r="Q38" s="161">
        <f t="shared" si="15"/>
        <v>0</v>
      </c>
      <c r="R38" s="160"/>
      <c r="S38" s="160"/>
      <c r="T38" s="160"/>
      <c r="U38" s="162">
        <f t="shared" si="14"/>
        <v>0</v>
      </c>
      <c r="V38" s="803"/>
      <c r="W38" s="149"/>
      <c r="X38" s="800"/>
      <c r="Y38" s="801"/>
      <c r="Z38" s="838">
        <f>Z36-Z37</f>
        <v>-211558.90897395337</v>
      </c>
    </row>
    <row r="39" spans="2:26" ht="16.5" thickTop="1" thickBot="1" x14ac:dyDescent="0.3">
      <c r="B39" s="697"/>
      <c r="C39" s="191" t="str">
        <f>"Total "&amp;C32</f>
        <v>Total Product</v>
      </c>
      <c r="D39" s="179"/>
      <c r="E39" s="179"/>
      <c r="F39" s="169">
        <f>IFERROR(F41/F$3,0)+IFERROR(F42/F$4,0)+IFERROR(F43/#REF!,0)+IFERROR(F44/#REF!,0)+IFERROR(F45/#REF!,0)+F40</f>
        <v>15560.012154360376</v>
      </c>
      <c r="G39" s="169">
        <f>IFERROR(G41/G$3,0)+IFERROR(G42/G$4,0)+IFERROR(G43/#REF!,0)+IFERROR(G44/#REF!,0)+IFERROR(G45/#REF!,0)+G40</f>
        <v>15612.195121951221</v>
      </c>
      <c r="H39" s="169">
        <f>IFERROR(H41/H$3,0)+IFERROR(H42/H$4,0)+IFERROR(H43/#REF!,0)+IFERROR(H44/#REF!,0)+IFERROR(H45/#REF!,0)+H40</f>
        <v>15449.910017996401</v>
      </c>
      <c r="I39" s="170">
        <f>SUM(F39:H39)</f>
        <v>46622.117294308002</v>
      </c>
      <c r="J39" s="169">
        <f>IFERROR(J41/J$3,0)+IFERROR(J42/J$4,0)+IFERROR(J43/#REF!,0)+IFERROR(J44/#REF!,0)+IFERROR(J45/#REF!,0)+J40</f>
        <v>15770.86541422852</v>
      </c>
      <c r="K39" s="169">
        <f>IFERROR(K41/K$3,0)+IFERROR(K42/K$4,0)+IFERROR(K43/#REF!,0)+IFERROR(K44/#REF!,0)+IFERROR(K45/#REF!,0)+K40</f>
        <v>23255.456501690747</v>
      </c>
      <c r="L39" s="169">
        <f>IFERROR(L41/L$3,0)+IFERROR(L42/L$4,0)+IFERROR(L43/#REF!,0)+IFERROR(L44/#REF!,0)+IFERROR(L45/#REF!,0)+L40</f>
        <v>23204.809668415081</v>
      </c>
      <c r="M39" s="170">
        <f>SUM(J39:L39)</f>
        <v>62231.131584334347</v>
      </c>
      <c r="N39" s="169">
        <f>IFERROR(N41/N$3,0)+IFERROR(N42/N$4,0)+IFERROR(N43/#REF!,0)+IFERROR(N44/#REF!,0)+IFERROR(N45/#REF!,0)+N40</f>
        <v>23435.508815341786</v>
      </c>
      <c r="O39" s="169">
        <f>IFERROR(O41/O$3,0)+IFERROR(O42/O$4,0)+IFERROR(O43/#REF!,0)+IFERROR(O44/#REF!,0)+IFERROR(O45/#REF!,0)+O40</f>
        <v>27414.094169005301</v>
      </c>
      <c r="P39" s="169">
        <f>IFERROR(P41/P$3,0)+IFERROR(P42/P$4,0)+IFERROR(P43/#REF!,0)+IFERROR(P44/#REF!,0)+IFERROR(P45/#REF!,0)+P40</f>
        <v>31617.528646639825</v>
      </c>
      <c r="Q39" s="170">
        <f>SUM(N39:P39)</f>
        <v>82467.131630986914</v>
      </c>
      <c r="R39" s="169">
        <f>IFERROR(R41/R$3,0)+IFERROR(R42/R$4,0)+IFERROR(R43/#REF!,0)+IFERROR(R44/#REF!,0)+IFERROR(R45/#REF!,0)+R40</f>
        <v>34243.508549715014</v>
      </c>
      <c r="S39" s="169">
        <f>IFERROR(S41/S$3,0)+IFERROR(S42/S$4,0)+IFERROR(S43/#REF!,0)+IFERROR(S44/#REF!,0)+IFERROR(S45/#REF!,0)+S40</f>
        <v>31657.811511701457</v>
      </c>
      <c r="T39" s="169">
        <f>IFERROR(T41/T$3,0)+IFERROR(T42/T$4,0)+IFERROR(T43/#REF!,0)+IFERROR(T44/#REF!,0)+IFERROR(T45/#REF!,0)+T40</f>
        <v>24362.700964630225</v>
      </c>
      <c r="U39" s="170">
        <f>SUM(R39:T39)</f>
        <v>90264.021026046685</v>
      </c>
      <c r="V39" s="846"/>
      <c r="W39" s="149"/>
      <c r="X39" s="19"/>
      <c r="Y39" s="19"/>
      <c r="Z39" s="19"/>
    </row>
    <row r="40" spans="2:26" ht="15.75" thickTop="1" x14ac:dyDescent="0.25">
      <c r="B40" s="697"/>
      <c r="C40" s="179"/>
      <c r="D40" s="179"/>
      <c r="E40" s="179" t="str">
        <f>Index!$R$22</f>
        <v>$</v>
      </c>
      <c r="F40" s="172">
        <f>SUMIFS(F33:F38,E33:E38,E40)</f>
        <v>0</v>
      </c>
      <c r="G40" s="172">
        <f>SUMIFS(G33:G38,E33:E38,E40)</f>
        <v>0</v>
      </c>
      <c r="H40" s="172">
        <f>SUMIFS(H33:H38,E33:E38,E40)</f>
        <v>0</v>
      </c>
      <c r="I40" s="173">
        <f>SUM(F40:H40)</f>
        <v>0</v>
      </c>
      <c r="J40" s="172">
        <f>SUMIFS(J33:J38,E33:E38,E40)</f>
        <v>0</v>
      </c>
      <c r="K40" s="172">
        <f>SUMIFS(K33:K38,E33:E38,E40)</f>
        <v>0</v>
      </c>
      <c r="L40" s="172">
        <f>SUMIFS(L33:L38,E33:E38,E40)</f>
        <v>0</v>
      </c>
      <c r="M40" s="173">
        <f>SUM(J40:L40)</f>
        <v>0</v>
      </c>
      <c r="N40" s="172">
        <f>SUMIFS(N33:N38,E33:E38,E40)</f>
        <v>0</v>
      </c>
      <c r="O40" s="172">
        <f>SUMIFS(O33:O38,E33:E38,E40)</f>
        <v>0</v>
      </c>
      <c r="P40" s="172">
        <f>SUMIFS(P33:P38,F33:F38,F40)</f>
        <v>0</v>
      </c>
      <c r="Q40" s="173">
        <f>SUM(N40:P40)</f>
        <v>0</v>
      </c>
      <c r="R40" s="172">
        <f>SUMIFS(R33:R38,E33:E38,E40)</f>
        <v>0</v>
      </c>
      <c r="S40" s="172">
        <f>SUMIFS(S33:S38,E33:E38,E40)</f>
        <v>0</v>
      </c>
      <c r="T40" s="172">
        <f>SUMIFS(T33:T38,E33:E38,E40)</f>
        <v>0</v>
      </c>
      <c r="U40" s="174">
        <f>SUM(R40:T40)</f>
        <v>0</v>
      </c>
      <c r="V40" s="722"/>
      <c r="W40" s="149"/>
      <c r="X40" s="19"/>
      <c r="Y40" s="19"/>
      <c r="Z40" s="19"/>
    </row>
    <row r="41" spans="2:26" ht="15.75" thickBot="1" x14ac:dyDescent="0.3">
      <c r="B41" s="697"/>
      <c r="C41" s="179"/>
      <c r="D41" s="179"/>
      <c r="E41" s="179" t="str">
        <f>Index!$R$23</f>
        <v>NIS</v>
      </c>
      <c r="F41" s="176">
        <f>SUMIFS(F33:F38,E33:E38,E41)</f>
        <v>51208</v>
      </c>
      <c r="G41" s="176">
        <f>SUMIFS(G33:G38,E33:E38,E41)</f>
        <v>51208</v>
      </c>
      <c r="H41" s="176">
        <f>SUMIFS(H33:H38,E33:E38,E41)</f>
        <v>51510</v>
      </c>
      <c r="I41" s="177">
        <f t="shared" ref="I41:I45" si="16">SUM(F41:H41)</f>
        <v>153926</v>
      </c>
      <c r="J41" s="176">
        <f>SUMIFS(J33:J38,E33:E38,E41)</f>
        <v>51208</v>
      </c>
      <c r="K41" s="176">
        <f>SUMIFS(K33:K38,E33:E38,E41)</f>
        <v>75650</v>
      </c>
      <c r="L41" s="176">
        <f>SUMIFS(L33:L38,E33:E38,E41)</f>
        <v>75650</v>
      </c>
      <c r="M41" s="177">
        <f t="shared" ref="M41:M45" si="17">SUM(J41:L41)</f>
        <v>202508</v>
      </c>
      <c r="N41" s="176">
        <f>SUMIFS(N33:N38,E33:E38,E41)</f>
        <v>75767</v>
      </c>
      <c r="O41" s="176">
        <f>SUMIFS(O33:O38,E33:E38,E41)</f>
        <v>87917</v>
      </c>
      <c r="P41" s="176">
        <f>SUMIFS(P33:P38,E33:E38,E41)</f>
        <v>102093</v>
      </c>
      <c r="Q41" s="177">
        <f t="shared" ref="Q41:Q45" si="18">SUM(N41:P41)</f>
        <v>265777</v>
      </c>
      <c r="R41" s="176">
        <f>SUMIFS(R33:R38,E33:E38,E41)</f>
        <v>108141</v>
      </c>
      <c r="S41" s="176">
        <f>SUMIFS(S33:S38,E33:E38,E41)</f>
        <v>100102</v>
      </c>
      <c r="T41" s="176">
        <f>SUMIFS(T33:T38,E33:E38,E41)</f>
        <v>75768</v>
      </c>
      <c r="U41" s="178">
        <f t="shared" ref="U41:U45" si="19">SUM(R41:T41)</f>
        <v>284011</v>
      </c>
      <c r="V41" s="697"/>
      <c r="W41" s="149"/>
      <c r="X41" s="19"/>
      <c r="Y41" s="19"/>
      <c r="Z41" s="19"/>
    </row>
    <row r="42" spans="2:26" hidden="1" x14ac:dyDescent="0.25">
      <c r="B42" s="697"/>
      <c r="C42" s="179"/>
      <c r="D42" s="179"/>
      <c r="E42" s="179" t="str">
        <f>Index!$R$24</f>
        <v>EUR</v>
      </c>
      <c r="F42" s="180">
        <f>SUMIFS(F33:F38,E33:E38,E42)</f>
        <v>0</v>
      </c>
      <c r="G42" s="180">
        <f>SUMIFS(G33:G38,E33:E38,E42)</f>
        <v>0</v>
      </c>
      <c r="H42" s="180">
        <f>SUMIFS(H33:H38,E33:E38,E42)</f>
        <v>0</v>
      </c>
      <c r="I42" s="181">
        <f t="shared" si="16"/>
        <v>0</v>
      </c>
      <c r="J42" s="180">
        <f>SUMIFS(J33:J38,E33:E38,E42)</f>
        <v>0</v>
      </c>
      <c r="K42" s="180">
        <f>SUMIFS(K33:K38,E33:E38,E42)</f>
        <v>0</v>
      </c>
      <c r="L42" s="180">
        <f>SUMIFS(L33:L38,E33:E38,E42)</f>
        <v>0</v>
      </c>
      <c r="M42" s="181">
        <f t="shared" si="17"/>
        <v>0</v>
      </c>
      <c r="N42" s="180">
        <f>SUMIFS(N33:N38,E33:E38,E42)</f>
        <v>0</v>
      </c>
      <c r="O42" s="180">
        <f>SUMIFS(O33:O38,E33:E38,E42)</f>
        <v>0</v>
      </c>
      <c r="P42" s="180">
        <f>SUMIFS(P33:P38,E33:E38,E42)</f>
        <v>0</v>
      </c>
      <c r="Q42" s="181">
        <f t="shared" si="18"/>
        <v>0</v>
      </c>
      <c r="R42" s="180">
        <f>SUMIFS(R33:R38,E33:E38,E42)</f>
        <v>0</v>
      </c>
      <c r="S42" s="180">
        <f>SUMIFS(S33:S38,E33:E38,E42)</f>
        <v>0</v>
      </c>
      <c r="T42" s="180">
        <f>SUMIFS(T33:T38,E33:E38,E42)</f>
        <v>0</v>
      </c>
      <c r="U42" s="182">
        <f t="shared" si="19"/>
        <v>0</v>
      </c>
      <c r="V42" s="697"/>
      <c r="W42" s="149">
        <f t="shared" si="4"/>
        <v>0</v>
      </c>
      <c r="X42" s="19"/>
      <c r="Y42" s="19"/>
      <c r="Z42" s="19"/>
    </row>
    <row r="43" spans="2:26" hidden="1" x14ac:dyDescent="0.25">
      <c r="B43" s="697"/>
      <c r="C43" s="179"/>
      <c r="D43" s="179"/>
      <c r="E43" s="179">
        <f>Index!$R$25</f>
        <v>0</v>
      </c>
      <c r="F43" s="183">
        <f>SUMIFS(F33:F38,E33:E38,E43)</f>
        <v>0</v>
      </c>
      <c r="G43" s="183">
        <f>SUMIFS(G33:G38,E33:E38,E43)</f>
        <v>0</v>
      </c>
      <c r="H43" s="183">
        <f>SUMIFS(H33:H38,E33:E38,E43)</f>
        <v>0</v>
      </c>
      <c r="I43" s="184">
        <f t="shared" si="16"/>
        <v>0</v>
      </c>
      <c r="J43" s="183">
        <f>SUMIFS(J33:J38,E33:E38,E43)</f>
        <v>0</v>
      </c>
      <c r="K43" s="183">
        <f>SUMIFS(K33:K38,E33:E38,E43)</f>
        <v>0</v>
      </c>
      <c r="L43" s="183">
        <f>SUMIFS(L33:L38,E33:E38,E43)</f>
        <v>0</v>
      </c>
      <c r="M43" s="184">
        <f t="shared" si="17"/>
        <v>0</v>
      </c>
      <c r="N43" s="183">
        <f>SUMIFS(N33:N38,E33:E38,E43)</f>
        <v>0</v>
      </c>
      <c r="O43" s="183">
        <f>SUMIFS(O33:O38,E33:E38,E43)</f>
        <v>0</v>
      </c>
      <c r="P43" s="183">
        <f>SUMIFS(P33:P38,E33:E38,E43)</f>
        <v>0</v>
      </c>
      <c r="Q43" s="184">
        <f t="shared" si="18"/>
        <v>0</v>
      </c>
      <c r="R43" s="183">
        <f>SUMIFS(R33:R38,E33:E38,E43)</f>
        <v>0</v>
      </c>
      <c r="S43" s="183">
        <f>SUMIFS(S33:S38,E33:E38,E43)</f>
        <v>0</v>
      </c>
      <c r="T43" s="183">
        <f>SUMIFS(T33:T38,E33:E38,E43)</f>
        <v>0</v>
      </c>
      <c r="U43" s="185">
        <f t="shared" si="19"/>
        <v>0</v>
      </c>
      <c r="V43" s="697"/>
      <c r="W43" s="149">
        <f t="shared" si="4"/>
        <v>0</v>
      </c>
      <c r="X43" s="19"/>
      <c r="Y43" s="19"/>
      <c r="Z43" s="19"/>
    </row>
    <row r="44" spans="2:26" hidden="1" x14ac:dyDescent="0.25">
      <c r="B44" s="697"/>
      <c r="C44" s="179"/>
      <c r="D44" s="179"/>
      <c r="E44" s="179">
        <f>Index!$R$27</f>
        <v>0</v>
      </c>
      <c r="F44" s="186">
        <f>SUMIFS(F33:F38,E33:E38,E44)</f>
        <v>0</v>
      </c>
      <c r="G44" s="186">
        <f>SUMIFS(G33:G38,E33:E38,E44)</f>
        <v>0</v>
      </c>
      <c r="H44" s="186">
        <f>SUMIFS(H33:H38,E33:E38,E44)</f>
        <v>0</v>
      </c>
      <c r="I44" s="187">
        <f t="shared" si="16"/>
        <v>0</v>
      </c>
      <c r="J44" s="186">
        <f>SUMIFS(J33:J38,E33:E38,E44)</f>
        <v>0</v>
      </c>
      <c r="K44" s="186">
        <f>SUMIFS(K33:K38,E33:E38,E44)</f>
        <v>0</v>
      </c>
      <c r="L44" s="186">
        <f>SUMIFS(L33:L38,E33:E38,E44)</f>
        <v>0</v>
      </c>
      <c r="M44" s="187">
        <f t="shared" si="17"/>
        <v>0</v>
      </c>
      <c r="N44" s="186">
        <f>SUMIFS(N33:N38,E33:E38,E44)</f>
        <v>0</v>
      </c>
      <c r="O44" s="186">
        <f>SUMIFS(O33:O38,E33:E38,E44)</f>
        <v>0</v>
      </c>
      <c r="P44" s="186">
        <f>SUMIFS(P33:P38,E33:E38,E44)</f>
        <v>0</v>
      </c>
      <c r="Q44" s="187">
        <f t="shared" si="18"/>
        <v>0</v>
      </c>
      <c r="R44" s="186">
        <f>SUMIFS(R33:R38,E33:E38,E44)</f>
        <v>0</v>
      </c>
      <c r="S44" s="186">
        <f>SUMIFS(S33:S38,E33:E38,E44)</f>
        <v>0</v>
      </c>
      <c r="T44" s="186">
        <f>SUMIFS(T33:T38,E33:E38,E44)</f>
        <v>0</v>
      </c>
      <c r="U44" s="188">
        <f t="shared" si="19"/>
        <v>0</v>
      </c>
      <c r="V44" s="697"/>
      <c r="W44" s="149">
        <f t="shared" si="4"/>
        <v>0</v>
      </c>
      <c r="X44" s="19"/>
      <c r="Y44" s="19"/>
      <c r="Z44" s="19"/>
    </row>
    <row r="45" spans="2:26" ht="15.75" hidden="1" thickBot="1" x14ac:dyDescent="0.3">
      <c r="B45" s="697"/>
      <c r="C45" s="179"/>
      <c r="D45" s="179"/>
      <c r="E45" s="179">
        <f>Index!$R$29</f>
        <v>0</v>
      </c>
      <c r="F45" s="186">
        <f>SUMIFS(F33:F38,E33:E38,E45)</f>
        <v>0</v>
      </c>
      <c r="G45" s="186">
        <f>SUMIFS(G33:G38,E33:E38,E45)</f>
        <v>0</v>
      </c>
      <c r="H45" s="186">
        <f>SUMIFS(H33:H38,E33:E38,E45)</f>
        <v>0</v>
      </c>
      <c r="I45" s="187">
        <f t="shared" si="16"/>
        <v>0</v>
      </c>
      <c r="J45" s="186">
        <f>SUMIFS(J33:J38,E33:E38,E45)</f>
        <v>0</v>
      </c>
      <c r="K45" s="186">
        <f>SUMIFS(K33:K38,E33:E38,E45)</f>
        <v>0</v>
      </c>
      <c r="L45" s="186">
        <f>SUMIFS(L33:L38,E33:E38,E45)</f>
        <v>0</v>
      </c>
      <c r="M45" s="187">
        <f t="shared" si="17"/>
        <v>0</v>
      </c>
      <c r="N45" s="186">
        <f>SUMIFS(N33:N38,E33:E38,E45)</f>
        <v>0</v>
      </c>
      <c r="O45" s="186">
        <f>SUMIFS(O33:O38,E33:E38,E45)</f>
        <v>0</v>
      </c>
      <c r="P45" s="186">
        <f>SUMIFS(P33:P38,E33:E38,E45)</f>
        <v>0</v>
      </c>
      <c r="Q45" s="187">
        <f t="shared" si="18"/>
        <v>0</v>
      </c>
      <c r="R45" s="186">
        <f>SUMIFS(R33:R38,E33:E38,E45)</f>
        <v>0</v>
      </c>
      <c r="S45" s="186">
        <f>SUMIFS(S33:S38,E33:E38,E45)</f>
        <v>0</v>
      </c>
      <c r="T45" s="186">
        <f>SUMIFS(T33:T38,E33:E38,E45)</f>
        <v>0</v>
      </c>
      <c r="U45" s="188">
        <f t="shared" si="19"/>
        <v>0</v>
      </c>
      <c r="V45" s="697"/>
      <c r="W45" s="149">
        <f t="shared" si="4"/>
        <v>0</v>
      </c>
      <c r="X45" s="19"/>
      <c r="Y45" s="19"/>
      <c r="Z45" s="19"/>
    </row>
    <row r="46" spans="2:26" x14ac:dyDescent="0.25">
      <c r="B46" s="697"/>
      <c r="C46" s="189" t="s">
        <v>773</v>
      </c>
      <c r="D46" s="179"/>
      <c r="E46" s="190"/>
      <c r="F46" s="696">
        <f t="shared" ref="F46" si="20">E46+D46</f>
        <v>0</v>
      </c>
      <c r="G46" s="51"/>
      <c r="H46" s="51"/>
      <c r="I46" s="153"/>
      <c r="J46" s="51"/>
      <c r="K46" s="51"/>
      <c r="L46" s="51"/>
      <c r="M46" s="153"/>
      <c r="N46" s="719"/>
      <c r="O46" s="719"/>
      <c r="P46" s="719"/>
      <c r="Q46" s="153"/>
      <c r="R46" s="51"/>
      <c r="S46" s="51"/>
      <c r="T46" s="51"/>
      <c r="U46" s="153"/>
      <c r="V46" s="723"/>
      <c r="W46" s="149"/>
      <c r="X46" s="860"/>
      <c r="Y46" s="861"/>
      <c r="Z46" s="862"/>
    </row>
    <row r="47" spans="2:26" x14ac:dyDescent="0.25">
      <c r="B47" s="697">
        <v>7</v>
      </c>
      <c r="C47" s="179" t="s">
        <v>787</v>
      </c>
      <c r="D47" s="179" t="s">
        <v>439</v>
      </c>
      <c r="E47" s="190" t="s">
        <v>134</v>
      </c>
      <c r="F47" s="159">
        <v>23192</v>
      </c>
      <c r="G47" s="160">
        <v>28704</v>
      </c>
      <c r="H47" s="160">
        <v>28859</v>
      </c>
      <c r="I47" s="161">
        <f>SUM(F47:H47)</f>
        <v>80755</v>
      </c>
      <c r="J47" s="160">
        <v>28704</v>
      </c>
      <c r="K47" s="160">
        <v>28702</v>
      </c>
      <c r="L47" s="160">
        <v>28702</v>
      </c>
      <c r="M47" s="161">
        <f>SUM(J47:L47)</f>
        <v>86108</v>
      </c>
      <c r="N47" s="160">
        <v>28762</v>
      </c>
      <c r="O47" s="160">
        <v>28763</v>
      </c>
      <c r="P47" s="160">
        <v>28992</v>
      </c>
      <c r="Q47" s="161">
        <f>SUM(N47:P47)</f>
        <v>86517</v>
      </c>
      <c r="R47" s="160">
        <v>28763</v>
      </c>
      <c r="S47" s="160">
        <v>28763</v>
      </c>
      <c r="T47" s="160">
        <v>28763</v>
      </c>
      <c r="U47" s="157">
        <f t="shared" ref="U47:U51" si="21">SUM(R47:T47)</f>
        <v>86289</v>
      </c>
      <c r="V47" s="774"/>
      <c r="W47" s="149"/>
      <c r="X47" s="824" t="s">
        <v>1089</v>
      </c>
      <c r="Y47" s="821"/>
      <c r="Z47" s="823">
        <f>U66</f>
        <v>161968.051769679</v>
      </c>
    </row>
    <row r="48" spans="2:26" x14ac:dyDescent="0.25">
      <c r="B48" s="697">
        <v>10</v>
      </c>
      <c r="C48" s="179" t="s">
        <v>1031</v>
      </c>
      <c r="D48" s="179" t="s">
        <v>439</v>
      </c>
      <c r="E48" s="190" t="s">
        <v>134</v>
      </c>
      <c r="F48" s="159">
        <v>69905</v>
      </c>
      <c r="G48" s="160">
        <v>38705</v>
      </c>
      <c r="H48" s="160">
        <v>35586</v>
      </c>
      <c r="I48" s="161">
        <f t="shared" ref="I48:I49" si="22">SUM(F48:H48)</f>
        <v>144196</v>
      </c>
      <c r="J48" s="160">
        <v>35431</v>
      </c>
      <c r="K48" s="160">
        <v>35431</v>
      </c>
      <c r="L48" s="160">
        <v>35431</v>
      </c>
      <c r="M48" s="161">
        <f t="shared" ref="M48:M51" si="23">SUM(J48:L48)</f>
        <v>106293</v>
      </c>
      <c r="N48" s="160">
        <v>35492</v>
      </c>
      <c r="O48" s="160">
        <v>46511</v>
      </c>
      <c r="P48" s="160">
        <v>46740</v>
      </c>
      <c r="Q48" s="161">
        <f t="shared" ref="Q48:Q51" si="24">SUM(N48:P48)</f>
        <v>128743</v>
      </c>
      <c r="R48" s="160">
        <v>46511</v>
      </c>
      <c r="S48" s="160">
        <v>46511</v>
      </c>
      <c r="T48" s="160">
        <v>46523</v>
      </c>
      <c r="U48" s="157">
        <f t="shared" si="21"/>
        <v>139545</v>
      </c>
      <c r="V48" s="774" t="s">
        <v>1128</v>
      </c>
      <c r="W48" s="149"/>
      <c r="X48" s="824" t="s">
        <v>723</v>
      </c>
      <c r="Y48" s="821"/>
      <c r="Z48" s="823">
        <v>11742</v>
      </c>
    </row>
    <row r="49" spans="2:26" x14ac:dyDescent="0.25">
      <c r="B49" s="697">
        <v>12</v>
      </c>
      <c r="C49" s="179" t="s">
        <v>1032</v>
      </c>
      <c r="D49" s="179" t="s">
        <v>439</v>
      </c>
      <c r="E49" s="190" t="s">
        <v>134</v>
      </c>
      <c r="F49" s="159">
        <v>0</v>
      </c>
      <c r="G49" s="160">
        <v>15467</v>
      </c>
      <c r="H49" s="160">
        <v>26538</v>
      </c>
      <c r="I49" s="161">
        <f t="shared" si="22"/>
        <v>42005</v>
      </c>
      <c r="J49" s="160">
        <v>22007</v>
      </c>
      <c r="K49" s="160">
        <v>0</v>
      </c>
      <c r="L49" s="160">
        <v>0</v>
      </c>
      <c r="M49" s="161">
        <f t="shared" si="23"/>
        <v>22007</v>
      </c>
      <c r="N49" s="160">
        <v>0</v>
      </c>
      <c r="O49" s="160">
        <v>0</v>
      </c>
      <c r="P49" s="160">
        <v>0</v>
      </c>
      <c r="Q49" s="161">
        <f t="shared" si="24"/>
        <v>0</v>
      </c>
      <c r="R49" s="160">
        <v>0</v>
      </c>
      <c r="S49" s="160">
        <v>0</v>
      </c>
      <c r="T49" s="160">
        <v>0</v>
      </c>
      <c r="U49" s="157">
        <f t="shared" si="21"/>
        <v>0</v>
      </c>
      <c r="V49" s="774"/>
      <c r="W49" s="149"/>
      <c r="X49" s="824" t="s">
        <v>732</v>
      </c>
      <c r="Y49" s="821"/>
      <c r="Z49" s="823"/>
    </row>
    <row r="50" spans="2:26" x14ac:dyDescent="0.25">
      <c r="B50" s="697">
        <v>13</v>
      </c>
      <c r="C50" s="179" t="s">
        <v>1072</v>
      </c>
      <c r="D50" s="179" t="s">
        <v>439</v>
      </c>
      <c r="E50" s="190" t="s">
        <v>134</v>
      </c>
      <c r="F50" s="159"/>
      <c r="G50" s="160"/>
      <c r="H50" s="160"/>
      <c r="I50" s="161">
        <f t="shared" ref="I50:I51" si="25">SUM(F50:H50)</f>
        <v>0</v>
      </c>
      <c r="J50" s="160">
        <v>25678</v>
      </c>
      <c r="K50" s="160">
        <v>36560</v>
      </c>
      <c r="L50" s="160">
        <v>31849</v>
      </c>
      <c r="M50" s="161">
        <f t="shared" si="23"/>
        <v>94087</v>
      </c>
      <c r="N50" s="160">
        <v>31902</v>
      </c>
      <c r="O50" s="160">
        <v>31910</v>
      </c>
      <c r="P50" s="160">
        <v>31942</v>
      </c>
      <c r="Q50" s="161">
        <f t="shared" si="24"/>
        <v>95754</v>
      </c>
      <c r="R50" s="160">
        <v>31716</v>
      </c>
      <c r="S50" s="160">
        <v>31716</v>
      </c>
      <c r="T50" s="160">
        <v>31709</v>
      </c>
      <c r="U50" s="157">
        <f t="shared" si="21"/>
        <v>95141</v>
      </c>
      <c r="V50" s="774"/>
      <c r="W50" s="149"/>
      <c r="X50" s="824" t="s">
        <v>1086</v>
      </c>
      <c r="Y50" s="821"/>
      <c r="Z50" s="839">
        <v>3981</v>
      </c>
    </row>
    <row r="51" spans="2:26" ht="15.75" customHeight="1" x14ac:dyDescent="0.25">
      <c r="B51" s="697">
        <v>15</v>
      </c>
      <c r="C51" s="179" t="s">
        <v>1073</v>
      </c>
      <c r="D51" s="179" t="s">
        <v>439</v>
      </c>
      <c r="E51" s="190" t="s">
        <v>134</v>
      </c>
      <c r="F51" s="159"/>
      <c r="G51" s="160"/>
      <c r="H51" s="160"/>
      <c r="I51" s="161">
        <f t="shared" si="25"/>
        <v>0</v>
      </c>
      <c r="J51" s="160">
        <v>3313</v>
      </c>
      <c r="K51" s="160">
        <v>17721</v>
      </c>
      <c r="L51" s="160">
        <v>17003</v>
      </c>
      <c r="M51" s="161">
        <f t="shared" si="23"/>
        <v>38037</v>
      </c>
      <c r="N51" s="160">
        <v>17061</v>
      </c>
      <c r="O51" s="160">
        <v>17063</v>
      </c>
      <c r="P51" s="160">
        <v>17192</v>
      </c>
      <c r="Q51" s="161">
        <f t="shared" si="24"/>
        <v>51316</v>
      </c>
      <c r="R51" s="160">
        <v>17056</v>
      </c>
      <c r="S51" s="160">
        <v>17063</v>
      </c>
      <c r="T51" s="160">
        <v>17063</v>
      </c>
      <c r="U51" s="157">
        <f t="shared" si="21"/>
        <v>51182</v>
      </c>
      <c r="V51" s="803"/>
      <c r="W51" s="149"/>
      <c r="X51" s="824" t="s">
        <v>1040</v>
      </c>
      <c r="Y51" s="821"/>
      <c r="Z51" s="823">
        <f>SUM(Z47:Z50)</f>
        <v>177691.051769679</v>
      </c>
    </row>
    <row r="52" spans="2:26" ht="15.75" customHeight="1" x14ac:dyDescent="0.25">
      <c r="B52" s="697">
        <v>18</v>
      </c>
      <c r="C52" s="179" t="s">
        <v>1083</v>
      </c>
      <c r="D52" s="179" t="s">
        <v>439</v>
      </c>
      <c r="E52" s="190" t="s">
        <v>134</v>
      </c>
      <c r="F52" s="159"/>
      <c r="G52" s="160"/>
      <c r="H52" s="160"/>
      <c r="I52" s="161">
        <f t="shared" ref="I52:I65" si="26">SUM(F52:H52)</f>
        <v>0</v>
      </c>
      <c r="J52" s="160"/>
      <c r="K52" s="160"/>
      <c r="L52" s="160"/>
      <c r="M52" s="161">
        <f t="shared" ref="M52:M65" si="27">SUM(J52:L52)</f>
        <v>0</v>
      </c>
      <c r="N52" s="160">
        <v>0</v>
      </c>
      <c r="O52" s="160">
        <v>25828</v>
      </c>
      <c r="P52" s="160">
        <v>33215</v>
      </c>
      <c r="Q52" s="161">
        <f t="shared" ref="Q52:Q65" si="28">SUM(N52:P52)</f>
        <v>59043</v>
      </c>
      <c r="R52" s="160">
        <v>49301</v>
      </c>
      <c r="S52" s="160">
        <v>38764</v>
      </c>
      <c r="T52" s="160">
        <v>38764</v>
      </c>
      <c r="U52" s="162">
        <f t="shared" ref="U52:U65" si="29">SUM(R52:T52)</f>
        <v>126829</v>
      </c>
      <c r="V52" s="774" t="s">
        <v>1093</v>
      </c>
      <c r="W52" s="149"/>
      <c r="X52" s="824" t="s">
        <v>724</v>
      </c>
      <c r="Y52" s="821"/>
      <c r="Z52" s="823">
        <f>'P&amp;L'!AI65</f>
        <v>559249.07191006385</v>
      </c>
    </row>
    <row r="53" spans="2:26" ht="15.75" thickBot="1" x14ac:dyDescent="0.3">
      <c r="B53" s="697">
        <v>21</v>
      </c>
      <c r="C53" s="179" t="s">
        <v>1091</v>
      </c>
      <c r="D53" s="179" t="s">
        <v>439</v>
      </c>
      <c r="E53" s="190" t="s">
        <v>134</v>
      </c>
      <c r="F53" s="159"/>
      <c r="G53" s="160"/>
      <c r="H53" s="160"/>
      <c r="I53" s="161">
        <f t="shared" si="26"/>
        <v>0</v>
      </c>
      <c r="J53" s="160"/>
      <c r="K53" s="160"/>
      <c r="L53" s="160"/>
      <c r="M53" s="161">
        <f t="shared" si="27"/>
        <v>0</v>
      </c>
      <c r="N53" s="160"/>
      <c r="O53" s="160"/>
      <c r="P53" s="160"/>
      <c r="Q53" s="161">
        <f t="shared" si="28"/>
        <v>0</v>
      </c>
      <c r="R53" s="160"/>
      <c r="S53" s="160"/>
      <c r="T53" s="160">
        <v>10047</v>
      </c>
      <c r="U53" s="162">
        <f t="shared" si="29"/>
        <v>10047</v>
      </c>
      <c r="V53" s="774" t="s">
        <v>1092</v>
      </c>
      <c r="W53" s="149"/>
      <c r="X53" s="6"/>
      <c r="Y53" s="7"/>
      <c r="Z53" s="863">
        <f>Z51-Z52</f>
        <v>-381558.02014038485</v>
      </c>
    </row>
    <row r="54" spans="2:26" hidden="1" x14ac:dyDescent="0.25">
      <c r="B54" s="697"/>
      <c r="C54" s="179"/>
      <c r="D54" s="179"/>
      <c r="E54" s="190"/>
      <c r="F54" s="159"/>
      <c r="G54" s="160"/>
      <c r="H54" s="160"/>
      <c r="I54" s="161">
        <f t="shared" si="26"/>
        <v>0</v>
      </c>
      <c r="J54" s="160"/>
      <c r="K54" s="160"/>
      <c r="L54" s="160"/>
      <c r="M54" s="161">
        <f t="shared" si="27"/>
        <v>0</v>
      </c>
      <c r="N54" s="160"/>
      <c r="O54" s="160"/>
      <c r="P54" s="160"/>
      <c r="Q54" s="161">
        <f t="shared" si="28"/>
        <v>0</v>
      </c>
      <c r="R54" s="160"/>
      <c r="S54" s="160"/>
      <c r="T54" s="160"/>
      <c r="U54" s="162">
        <f t="shared" si="29"/>
        <v>0</v>
      </c>
      <c r="V54" s="850"/>
      <c r="W54" s="149"/>
      <c r="X54" s="21"/>
      <c r="Y54" s="767"/>
      <c r="Z54" s="768"/>
    </row>
    <row r="55" spans="2:26" ht="15.75" hidden="1" x14ac:dyDescent="0.25">
      <c r="B55" s="697"/>
      <c r="C55" s="179"/>
      <c r="D55" s="179"/>
      <c r="E55" s="190"/>
      <c r="F55" s="159"/>
      <c r="G55" s="160"/>
      <c r="H55" s="160"/>
      <c r="I55" s="161">
        <f t="shared" si="26"/>
        <v>0</v>
      </c>
      <c r="J55" s="160"/>
      <c r="K55" s="160"/>
      <c r="L55" s="160"/>
      <c r="M55" s="161">
        <f t="shared" si="27"/>
        <v>0</v>
      </c>
      <c r="N55" s="160"/>
      <c r="O55" s="160"/>
      <c r="P55" s="160"/>
      <c r="Q55" s="161">
        <f t="shared" si="28"/>
        <v>0</v>
      </c>
      <c r="R55" s="160"/>
      <c r="S55" s="160"/>
      <c r="T55" s="160"/>
      <c r="U55" s="162">
        <f t="shared" si="29"/>
        <v>0</v>
      </c>
      <c r="V55" s="850"/>
      <c r="W55" s="149"/>
      <c r="X55" s="21"/>
      <c r="Y55" s="769"/>
    </row>
    <row r="56" spans="2:26" hidden="1" x14ac:dyDescent="0.25">
      <c r="B56" s="697"/>
      <c r="C56" s="179"/>
      <c r="D56" s="179"/>
      <c r="E56" s="190"/>
      <c r="F56" s="159"/>
      <c r="G56" s="160"/>
      <c r="H56" s="160"/>
      <c r="I56" s="161">
        <f t="shared" si="26"/>
        <v>0</v>
      </c>
      <c r="J56" s="160"/>
      <c r="K56" s="160"/>
      <c r="L56" s="160"/>
      <c r="M56" s="161">
        <f t="shared" si="27"/>
        <v>0</v>
      </c>
      <c r="N56" s="160"/>
      <c r="O56" s="160"/>
      <c r="P56" s="160"/>
      <c r="Q56" s="161">
        <f t="shared" si="28"/>
        <v>0</v>
      </c>
      <c r="R56" s="160"/>
      <c r="S56" s="160"/>
      <c r="T56" s="160"/>
      <c r="U56" s="162">
        <f t="shared" si="29"/>
        <v>0</v>
      </c>
      <c r="V56" s="850"/>
      <c r="W56" s="149"/>
    </row>
    <row r="57" spans="2:26" hidden="1" x14ac:dyDescent="0.25">
      <c r="B57" s="697"/>
      <c r="C57" s="179"/>
      <c r="D57" s="179"/>
      <c r="E57" s="190"/>
      <c r="F57" s="159"/>
      <c r="G57" s="160"/>
      <c r="H57" s="160"/>
      <c r="I57" s="161">
        <f t="shared" si="26"/>
        <v>0</v>
      </c>
      <c r="J57" s="160"/>
      <c r="K57" s="160"/>
      <c r="L57" s="160"/>
      <c r="M57" s="161">
        <f t="shared" si="27"/>
        <v>0</v>
      </c>
      <c r="N57" s="160"/>
      <c r="O57" s="160"/>
      <c r="P57" s="160"/>
      <c r="Q57" s="161">
        <f t="shared" si="28"/>
        <v>0</v>
      </c>
      <c r="R57" s="160"/>
      <c r="S57" s="160"/>
      <c r="T57" s="160"/>
      <c r="U57" s="162">
        <f t="shared" si="29"/>
        <v>0</v>
      </c>
      <c r="V57" s="850"/>
      <c r="W57" s="149"/>
    </row>
    <row r="58" spans="2:26" hidden="1" x14ac:dyDescent="0.25">
      <c r="B58" s="697"/>
      <c r="C58" s="179"/>
      <c r="D58" s="179"/>
      <c r="E58" s="190"/>
      <c r="F58" s="159"/>
      <c r="G58" s="160"/>
      <c r="H58" s="160"/>
      <c r="I58" s="161">
        <f t="shared" si="26"/>
        <v>0</v>
      </c>
      <c r="J58" s="160"/>
      <c r="K58" s="160"/>
      <c r="L58" s="160"/>
      <c r="M58" s="161">
        <f t="shared" si="27"/>
        <v>0</v>
      </c>
      <c r="N58" s="160"/>
      <c r="O58" s="160"/>
      <c r="P58" s="160"/>
      <c r="Q58" s="161">
        <f t="shared" si="28"/>
        <v>0</v>
      </c>
      <c r="R58" s="160"/>
      <c r="S58" s="160"/>
      <c r="T58" s="160"/>
      <c r="U58" s="162">
        <f t="shared" si="29"/>
        <v>0</v>
      </c>
      <c r="V58" s="803"/>
      <c r="W58" s="149"/>
    </row>
    <row r="59" spans="2:26" hidden="1" x14ac:dyDescent="0.25">
      <c r="B59" s="697"/>
      <c r="C59" s="179"/>
      <c r="D59" s="179"/>
      <c r="E59" s="190"/>
      <c r="F59" s="159"/>
      <c r="G59" s="160"/>
      <c r="H59" s="160"/>
      <c r="I59" s="161">
        <f t="shared" si="26"/>
        <v>0</v>
      </c>
      <c r="J59" s="160"/>
      <c r="K59" s="160"/>
      <c r="L59" s="160"/>
      <c r="M59" s="161">
        <f t="shared" si="27"/>
        <v>0</v>
      </c>
      <c r="N59" s="160"/>
      <c r="O59" s="160"/>
      <c r="P59" s="160"/>
      <c r="Q59" s="161">
        <f t="shared" si="28"/>
        <v>0</v>
      </c>
      <c r="R59" s="160"/>
      <c r="S59" s="160"/>
      <c r="T59" s="160"/>
      <c r="U59" s="162">
        <f t="shared" si="29"/>
        <v>0</v>
      </c>
      <c r="V59" s="803"/>
      <c r="W59" s="149"/>
    </row>
    <row r="60" spans="2:26" hidden="1" x14ac:dyDescent="0.25">
      <c r="B60" s="697"/>
      <c r="C60" s="179"/>
      <c r="D60" s="179"/>
      <c r="E60" s="190"/>
      <c r="F60" s="159"/>
      <c r="G60" s="160"/>
      <c r="H60" s="160"/>
      <c r="I60" s="161">
        <f t="shared" si="26"/>
        <v>0</v>
      </c>
      <c r="J60" s="160"/>
      <c r="K60" s="160"/>
      <c r="L60" s="160"/>
      <c r="M60" s="161">
        <f t="shared" si="27"/>
        <v>0</v>
      </c>
      <c r="N60" s="160"/>
      <c r="O60" s="160"/>
      <c r="P60" s="160"/>
      <c r="Q60" s="161">
        <f t="shared" si="28"/>
        <v>0</v>
      </c>
      <c r="R60" s="160"/>
      <c r="S60" s="160"/>
      <c r="T60" s="160"/>
      <c r="U60" s="162">
        <f t="shared" si="29"/>
        <v>0</v>
      </c>
      <c r="V60" s="803"/>
      <c r="W60" s="149"/>
    </row>
    <row r="61" spans="2:26" hidden="1" x14ac:dyDescent="0.25">
      <c r="B61" s="697"/>
      <c r="C61" s="179"/>
      <c r="D61" s="179"/>
      <c r="E61" s="190"/>
      <c r="F61" s="159"/>
      <c r="G61" s="160"/>
      <c r="H61" s="160"/>
      <c r="I61" s="161">
        <f t="shared" si="26"/>
        <v>0</v>
      </c>
      <c r="J61" s="160"/>
      <c r="K61" s="160"/>
      <c r="L61" s="160"/>
      <c r="M61" s="161">
        <f t="shared" si="27"/>
        <v>0</v>
      </c>
      <c r="N61" s="160"/>
      <c r="O61" s="160"/>
      <c r="P61" s="160"/>
      <c r="Q61" s="161">
        <f t="shared" si="28"/>
        <v>0</v>
      </c>
      <c r="R61" s="160"/>
      <c r="S61" s="160"/>
      <c r="T61" s="160"/>
      <c r="U61" s="162">
        <f t="shared" si="29"/>
        <v>0</v>
      </c>
      <c r="V61" s="803"/>
      <c r="W61" s="149"/>
    </row>
    <row r="62" spans="2:26" hidden="1" x14ac:dyDescent="0.25">
      <c r="B62" s="697"/>
      <c r="C62" s="179"/>
      <c r="D62" s="179"/>
      <c r="E62" s="190"/>
      <c r="F62" s="159"/>
      <c r="G62" s="160"/>
      <c r="H62" s="160"/>
      <c r="I62" s="161">
        <f t="shared" si="26"/>
        <v>0</v>
      </c>
      <c r="J62" s="160"/>
      <c r="K62" s="160"/>
      <c r="L62" s="160"/>
      <c r="M62" s="161">
        <f t="shared" si="27"/>
        <v>0</v>
      </c>
      <c r="N62" s="160"/>
      <c r="O62" s="160"/>
      <c r="P62" s="160"/>
      <c r="Q62" s="161">
        <f t="shared" si="28"/>
        <v>0</v>
      </c>
      <c r="R62" s="160"/>
      <c r="S62" s="160"/>
      <c r="T62" s="160"/>
      <c r="U62" s="162">
        <f t="shared" si="29"/>
        <v>0</v>
      </c>
      <c r="V62" s="803"/>
      <c r="W62" s="149"/>
    </row>
    <row r="63" spans="2:26" hidden="1" x14ac:dyDescent="0.25">
      <c r="B63" s="697"/>
      <c r="C63" s="179"/>
      <c r="D63" s="179"/>
      <c r="E63" s="190"/>
      <c r="F63" s="159"/>
      <c r="G63" s="160"/>
      <c r="H63" s="160"/>
      <c r="I63" s="161">
        <f t="shared" si="26"/>
        <v>0</v>
      </c>
      <c r="J63" s="160"/>
      <c r="K63" s="160"/>
      <c r="L63" s="160"/>
      <c r="M63" s="161">
        <f t="shared" si="27"/>
        <v>0</v>
      </c>
      <c r="N63" s="160"/>
      <c r="O63" s="160"/>
      <c r="P63" s="160"/>
      <c r="Q63" s="161">
        <f t="shared" si="28"/>
        <v>0</v>
      </c>
      <c r="R63" s="160"/>
      <c r="S63" s="160"/>
      <c r="T63" s="160"/>
      <c r="U63" s="162">
        <f t="shared" si="29"/>
        <v>0</v>
      </c>
      <c r="V63" s="803"/>
      <c r="W63" s="149"/>
    </row>
    <row r="64" spans="2:26" hidden="1" x14ac:dyDescent="0.25">
      <c r="B64" s="697"/>
      <c r="C64" s="179"/>
      <c r="D64" s="179"/>
      <c r="E64" s="190"/>
      <c r="F64" s="159"/>
      <c r="G64" s="160"/>
      <c r="H64" s="160"/>
      <c r="I64" s="161">
        <f t="shared" si="26"/>
        <v>0</v>
      </c>
      <c r="J64" s="160"/>
      <c r="K64" s="160"/>
      <c r="L64" s="160"/>
      <c r="M64" s="161">
        <f t="shared" si="27"/>
        <v>0</v>
      </c>
      <c r="N64" s="160"/>
      <c r="O64" s="160"/>
      <c r="P64" s="160"/>
      <c r="Q64" s="161">
        <f t="shared" si="28"/>
        <v>0</v>
      </c>
      <c r="R64" s="160"/>
      <c r="S64" s="160"/>
      <c r="T64" s="160"/>
      <c r="U64" s="162">
        <f t="shared" si="29"/>
        <v>0</v>
      </c>
      <c r="V64" s="803"/>
      <c r="W64" s="149"/>
    </row>
    <row r="65" spans="2:26" ht="15.75" thickBot="1" x14ac:dyDescent="0.3">
      <c r="B65" s="697"/>
      <c r="C65" s="179"/>
      <c r="D65" s="179"/>
      <c r="E65" s="179"/>
      <c r="F65" s="164"/>
      <c r="G65" s="165"/>
      <c r="H65" s="165"/>
      <c r="I65" s="166">
        <f t="shared" si="26"/>
        <v>0</v>
      </c>
      <c r="J65" s="165"/>
      <c r="K65" s="165"/>
      <c r="L65" s="165"/>
      <c r="M65" s="166">
        <f t="shared" si="27"/>
        <v>0</v>
      </c>
      <c r="N65" s="165"/>
      <c r="O65" s="165"/>
      <c r="P65" s="165"/>
      <c r="Q65" s="166">
        <f t="shared" si="28"/>
        <v>0</v>
      </c>
      <c r="R65" s="165"/>
      <c r="S65" s="165"/>
      <c r="T65" s="165"/>
      <c r="U65" s="167">
        <f t="shared" si="29"/>
        <v>0</v>
      </c>
      <c r="V65" s="851"/>
      <c r="W65" s="149"/>
    </row>
    <row r="66" spans="2:26" ht="16.5" thickTop="1" thickBot="1" x14ac:dyDescent="0.3">
      <c r="B66" s="697"/>
      <c r="C66" s="191" t="str">
        <f>"Total "&amp;C46</f>
        <v>Total Art</v>
      </c>
      <c r="D66" s="179"/>
      <c r="E66" s="179"/>
      <c r="F66" s="169">
        <f>IFERROR(F68/F$3,0)+IFERROR(F69/F$4,0)+IFERROR(F70/#REF!,0)+IFERROR(F71/#REF!,0)+IFERROR(F72/#REF!,0)+F67</f>
        <v>28288.362199939227</v>
      </c>
      <c r="G66" s="169">
        <f>IFERROR(G68/G$3,0)+IFERROR(G69/G$4,0)+IFERROR(G70/#REF!,0)+IFERROR(G71/#REF!,0)+IFERROR(G72/#REF!,0)+G67</f>
        <v>25267.07317073171</v>
      </c>
      <c r="H66" s="169">
        <f>IFERROR(H68/H$3,0)+IFERROR(H69/H$4,0)+IFERROR(H70/#REF!,0)+IFERROR(H71/#REF!,0)+IFERROR(H72/#REF!,0)+H67</f>
        <v>27289.442111577682</v>
      </c>
      <c r="I66" s="170">
        <f>SUM(F66:H66)</f>
        <v>80844.877482248616</v>
      </c>
      <c r="J66" s="169">
        <f>IFERROR(J68/J$3,0)+IFERROR(J69/J$4,0)+IFERROR(J70/#REF!,0)+IFERROR(J71/#REF!,0)+IFERROR(J72/#REF!,0)+J67</f>
        <v>35458.269171542961</v>
      </c>
      <c r="K66" s="169">
        <f>IFERROR(K68/K$3,0)+IFERROR(K69/K$4,0)+IFERROR(K70/#REF!,0)+IFERROR(K71/#REF!,0)+IFERROR(K72/#REF!,0)+K67</f>
        <v>36401.475561020598</v>
      </c>
      <c r="L66" s="169">
        <f>IFERROR(L68/L$3,0)+IFERROR(L69/L$4,0)+IFERROR(L70/#REF!,0)+IFERROR(L71/#REF!,0)+IFERROR(L72/#REF!,0)+L67</f>
        <v>34656.912364651391</v>
      </c>
      <c r="M66" s="170">
        <f>SUM(J66:L66)</f>
        <v>106516.65709721495</v>
      </c>
      <c r="N66" s="169">
        <f>IFERROR(N68/N$3,0)+IFERROR(N69/N$4,0)+IFERROR(N70/#REF!,0)+IFERROR(N71/#REF!,0)+IFERROR(N72/#REF!,0)+N67</f>
        <v>35019.177234766466</v>
      </c>
      <c r="O66" s="169">
        <f>IFERROR(O68/O$3,0)+IFERROR(O69/O$4,0)+IFERROR(O70/#REF!,0)+IFERROR(O71/#REF!,0)+IFERROR(O72/#REF!,0)+O67</f>
        <v>46796.071094480823</v>
      </c>
      <c r="P66" s="169">
        <f>IFERROR(P68/P$3,0)+IFERROR(P69/P$4,0)+IFERROR(P70/#REF!,0)+IFERROR(P71/#REF!,0)+IFERROR(P72/#REF!,0)+P67</f>
        <v>48956.642923505729</v>
      </c>
      <c r="Q66" s="170">
        <f>SUM(N66:P66)</f>
        <v>130771.89125275302</v>
      </c>
      <c r="R66" s="169">
        <f>IFERROR(R68/R$3,0)+IFERROR(R69/R$4,0)+IFERROR(R70/#REF!,0)+IFERROR(R71/#REF!,0)+IFERROR(R72/#REF!,0)+R67</f>
        <v>54891.386953768211</v>
      </c>
      <c r="S66" s="169">
        <f>IFERROR(S68/S$3,0)+IFERROR(S69/S$4,0)+IFERROR(S70/#REF!,0)+IFERROR(S71/#REF!,0)+IFERROR(S72/#REF!,0)+S67</f>
        <v>51491.777356103732</v>
      </c>
      <c r="T66" s="169">
        <f>IFERROR(T68/T$3,0)+IFERROR(T69/T$4,0)+IFERROR(T70/#REF!,0)+IFERROR(T71/#REF!,0)+IFERROR(T72/#REF!,0)+T67</f>
        <v>55584.887459807076</v>
      </c>
      <c r="U66" s="170">
        <f>SUM(R66:T66)</f>
        <v>161968.051769679</v>
      </c>
      <c r="V66" s="846"/>
      <c r="W66" s="149"/>
    </row>
    <row r="67" spans="2:26" ht="15.75" thickTop="1" x14ac:dyDescent="0.25">
      <c r="B67" s="697"/>
      <c r="C67" s="179"/>
      <c r="D67" s="179"/>
      <c r="E67" s="179" t="str">
        <f>Index!$R$22</f>
        <v>$</v>
      </c>
      <c r="F67" s="172">
        <f>SUMIFS(F47:F65,E47:E65,E67)</f>
        <v>0</v>
      </c>
      <c r="G67" s="172">
        <f>SUMIFS(G47:G65,E47:E65,E67)</f>
        <v>0</v>
      </c>
      <c r="H67" s="172">
        <f>SUMIFS(H47:H65,E47:E65,E67)</f>
        <v>0</v>
      </c>
      <c r="I67" s="173">
        <f>SUM(F67:H67)</f>
        <v>0</v>
      </c>
      <c r="J67" s="172">
        <f>SUMIFS(J47:J65,E47:E65,E67)</f>
        <v>0</v>
      </c>
      <c r="K67" s="172">
        <f>SUMIFS(K47:K65,E47:E65,E67)</f>
        <v>0</v>
      </c>
      <c r="L67" s="172">
        <f>SUMIFS(L47:L65,E47:E65,E67)</f>
        <v>0</v>
      </c>
      <c r="M67" s="173">
        <f>SUM(J67:L67)</f>
        <v>0</v>
      </c>
      <c r="N67" s="172">
        <f>SUMIFS(N47:N65,E47:E65,E67)</f>
        <v>0</v>
      </c>
      <c r="O67" s="172">
        <f>SUMIFS(O47:O65,E47:E65,E67)</f>
        <v>0</v>
      </c>
      <c r="P67" s="172">
        <f>SUMIFS(P47:P65,E47:E65,E67)</f>
        <v>0</v>
      </c>
      <c r="Q67" s="173">
        <f>SUM(N67:P67)</f>
        <v>0</v>
      </c>
      <c r="R67" s="172">
        <f>SUMIFS(R47:R65,E47:E65,E67)</f>
        <v>0</v>
      </c>
      <c r="S67" s="172">
        <f>SUMIFS(S47:S65,E47:E65,E67)</f>
        <v>0</v>
      </c>
      <c r="T67" s="172">
        <f>SUMIFS(T47:T65,E47:E65,E67)</f>
        <v>0</v>
      </c>
      <c r="U67" s="174">
        <f>SUM(R67:T67)</f>
        <v>0</v>
      </c>
      <c r="V67" s="852"/>
      <c r="W67" s="149"/>
    </row>
    <row r="68" spans="2:26" ht="21" customHeight="1" x14ac:dyDescent="0.25">
      <c r="B68" s="697"/>
      <c r="C68" s="179"/>
      <c r="D68" s="179"/>
      <c r="E68" s="179" t="str">
        <f>Index!$R$23</f>
        <v>NIS</v>
      </c>
      <c r="F68" s="176">
        <f>SUMIFS(F47:F65,E47:E65,E68)</f>
        <v>93097</v>
      </c>
      <c r="G68" s="176">
        <f>SUMIFS(G47:G65,E47:E65,E68)</f>
        <v>82876</v>
      </c>
      <c r="H68" s="176">
        <f>SUMIFS(H47:H65,E47:E65,E68)</f>
        <v>90983</v>
      </c>
      <c r="I68" s="177">
        <f t="shared" ref="I68:I72" si="30">SUM(F68:H68)</f>
        <v>266956</v>
      </c>
      <c r="J68" s="176">
        <f>SUMIFS(J47:J65,E47:E65,E68)</f>
        <v>115133</v>
      </c>
      <c r="K68" s="176">
        <f>SUMIFS(K47:K65,E47:E65,E68)</f>
        <v>118414</v>
      </c>
      <c r="L68" s="176">
        <f>SUMIFS(L47:L65,E47:E65,E68)</f>
        <v>112985</v>
      </c>
      <c r="M68" s="177">
        <f t="shared" ref="M68:M72" si="31">SUM(J68:L68)</f>
        <v>346532</v>
      </c>
      <c r="N68" s="176">
        <f>SUMIFS(N47:N65,E47:E65,E68)</f>
        <v>113217</v>
      </c>
      <c r="O68" s="176">
        <f>SUMIFS(O47:O65,E47:E65,E68)</f>
        <v>150075</v>
      </c>
      <c r="P68" s="176">
        <f>SUMIFS(P47:P65,E47:E65,E68)</f>
        <v>158081</v>
      </c>
      <c r="Q68" s="177">
        <f t="shared" ref="Q68:Q72" si="32">SUM(N68:P68)</f>
        <v>421373</v>
      </c>
      <c r="R68" s="176">
        <f>SUMIFS(R47:R65,E47:E65,E68)</f>
        <v>173347</v>
      </c>
      <c r="S68" s="176">
        <f>SUMIFS(S47:S65,E47:E65,E68)</f>
        <v>162817</v>
      </c>
      <c r="T68" s="176">
        <f>SUMIFS(T47:T65,E47:E65,E68)</f>
        <v>172869</v>
      </c>
      <c r="U68" s="178">
        <f t="shared" ref="U68:U72" si="33">SUM(R68:T68)</f>
        <v>509033</v>
      </c>
      <c r="V68" s="853"/>
      <c r="W68" s="149"/>
    </row>
    <row r="69" spans="2:26" hidden="1" x14ac:dyDescent="0.25">
      <c r="B69" s="697"/>
      <c r="C69" s="179"/>
      <c r="D69" s="179"/>
      <c r="E69" s="179" t="str">
        <f>Index!$R$24</f>
        <v>EUR</v>
      </c>
      <c r="F69" s="180">
        <f>SUMIFS(F47:F65,E47:E65,E69)</f>
        <v>0</v>
      </c>
      <c r="G69" s="180">
        <f>SUMIFS(G47:G65,E47:E65,E69)</f>
        <v>0</v>
      </c>
      <c r="H69" s="180">
        <f>SUMIFS(H47:H65,E47:E65,E69)</f>
        <v>0</v>
      </c>
      <c r="I69" s="181">
        <f t="shared" si="30"/>
        <v>0</v>
      </c>
      <c r="J69" s="180">
        <f>SUMIFS(J47:J65,E47:E65,E69)</f>
        <v>0</v>
      </c>
      <c r="K69" s="180">
        <f>SUMIFS(K47:K65,E47:E65,E69)</f>
        <v>0</v>
      </c>
      <c r="L69" s="180">
        <f>SUMIFS(L47:L65,E47:E65,E69)</f>
        <v>0</v>
      </c>
      <c r="M69" s="181">
        <f t="shared" si="31"/>
        <v>0</v>
      </c>
      <c r="N69" s="180">
        <f>SUMIFS(N47:N65,E47:E65,E69)</f>
        <v>0</v>
      </c>
      <c r="O69" s="180">
        <f>SUMIFS(O47:O65,E47:E65,E69)</f>
        <v>0</v>
      </c>
      <c r="P69" s="180">
        <f>SUMIFS(P47:P65,E47:E65,E69)</f>
        <v>0</v>
      </c>
      <c r="Q69" s="181">
        <f t="shared" si="32"/>
        <v>0</v>
      </c>
      <c r="R69" s="180">
        <f>SUMIFS(R47:R65,E47:E65,E69)</f>
        <v>0</v>
      </c>
      <c r="S69" s="180">
        <f>SUMIFS(S47:S65,E47:E65,E69)</f>
        <v>0</v>
      </c>
      <c r="T69" s="180">
        <f>SUMIFS(T47:T65,E47:E65,E69)</f>
        <v>0</v>
      </c>
      <c r="U69" s="182">
        <f t="shared" si="33"/>
        <v>0</v>
      </c>
      <c r="V69" s="853"/>
      <c r="W69" s="149"/>
    </row>
    <row r="70" spans="2:26" hidden="1" x14ac:dyDescent="0.25">
      <c r="B70" s="697"/>
      <c r="C70" s="179"/>
      <c r="D70" s="179"/>
      <c r="E70" s="179">
        <f>Index!$R$25</f>
        <v>0</v>
      </c>
      <c r="F70" s="183">
        <f>SUMIFS(F47:F65,E47:E65,E70)</f>
        <v>0</v>
      </c>
      <c r="G70" s="183">
        <f>SUMIFS(G47:G65,E47:E65,E70)</f>
        <v>0</v>
      </c>
      <c r="H70" s="183">
        <f>SUMIFS(H47:H65,E47:E65,E70)</f>
        <v>0</v>
      </c>
      <c r="I70" s="184">
        <f t="shared" si="30"/>
        <v>0</v>
      </c>
      <c r="J70" s="183">
        <f>SUMIFS(J47:J65,E47:E65,E70)</f>
        <v>0</v>
      </c>
      <c r="K70" s="183">
        <f>SUMIFS(K47:K65,E47:E65,E70)</f>
        <v>0</v>
      </c>
      <c r="L70" s="183">
        <f>SUMIFS(L47:L65,E47:E65,E70)</f>
        <v>0</v>
      </c>
      <c r="M70" s="184">
        <f t="shared" si="31"/>
        <v>0</v>
      </c>
      <c r="N70" s="183">
        <f>SUMIFS(N47:N65,E47:E65,E70)</f>
        <v>0</v>
      </c>
      <c r="O70" s="183">
        <f>SUMIFS(O47:O65,E47:E65,E70)</f>
        <v>0</v>
      </c>
      <c r="P70" s="183">
        <f>SUMIFS(P47:P65,E47:E65,E70)</f>
        <v>0</v>
      </c>
      <c r="Q70" s="184">
        <f t="shared" si="32"/>
        <v>0</v>
      </c>
      <c r="R70" s="183">
        <f>SUMIFS(R47:R65,E47:E65,E70)</f>
        <v>0</v>
      </c>
      <c r="S70" s="183">
        <f>SUMIFS(S47:S65,E47:E65,E70)</f>
        <v>0</v>
      </c>
      <c r="T70" s="183">
        <f>SUMIFS(T47:T65,E47:E65,E70)</f>
        <v>0</v>
      </c>
      <c r="U70" s="185">
        <f t="shared" si="33"/>
        <v>0</v>
      </c>
      <c r="V70" s="853"/>
      <c r="W70" s="149"/>
    </row>
    <row r="71" spans="2:26" hidden="1" x14ac:dyDescent="0.25">
      <c r="B71" s="697"/>
      <c r="C71" s="179"/>
      <c r="D71" s="179"/>
      <c r="E71" s="179">
        <f>Index!$R$27</f>
        <v>0</v>
      </c>
      <c r="F71" s="186">
        <f>SUMIFS(F47:F65,E47:E65,E71)</f>
        <v>0</v>
      </c>
      <c r="G71" s="186">
        <f>SUMIFS(G47:G65,E47:E65,E71)</f>
        <v>0</v>
      </c>
      <c r="H71" s="186">
        <f>SUMIFS(H47:H65,E47:E65,E71)</f>
        <v>0</v>
      </c>
      <c r="I71" s="187">
        <f t="shared" si="30"/>
        <v>0</v>
      </c>
      <c r="J71" s="186">
        <f>SUMIFS(J47:J65,E47:E65,E71)</f>
        <v>0</v>
      </c>
      <c r="K71" s="186">
        <f>SUMIFS(K47:K65,E47:E65,E71)</f>
        <v>0</v>
      </c>
      <c r="L71" s="186">
        <f>SUMIFS(L47:L65,E47:E65,E71)</f>
        <v>0</v>
      </c>
      <c r="M71" s="187">
        <f t="shared" si="31"/>
        <v>0</v>
      </c>
      <c r="N71" s="186">
        <f>SUMIFS(N47:N65,E47:E65,E71)</f>
        <v>0</v>
      </c>
      <c r="O71" s="186">
        <f>SUMIFS(O47:O65,E47:E65,E71)</f>
        <v>0</v>
      </c>
      <c r="P71" s="186">
        <f>SUMIFS(P47:P65,E47:E65,E71)</f>
        <v>0</v>
      </c>
      <c r="Q71" s="187">
        <f t="shared" si="32"/>
        <v>0</v>
      </c>
      <c r="R71" s="186">
        <f>SUMIFS(R47:R65,E47:E65,E71)</f>
        <v>0</v>
      </c>
      <c r="S71" s="186">
        <f>SUMIFS(S47:S65,E47:E65,E71)</f>
        <v>0</v>
      </c>
      <c r="T71" s="186">
        <f>SUMIFS(T47:T65,E47:E65,E71)</f>
        <v>0</v>
      </c>
      <c r="U71" s="188">
        <f t="shared" si="33"/>
        <v>0</v>
      </c>
      <c r="V71" s="853"/>
      <c r="W71" s="149"/>
    </row>
    <row r="72" spans="2:26" hidden="1" x14ac:dyDescent="0.25">
      <c r="B72" s="697"/>
      <c r="C72" s="179"/>
      <c r="D72" s="179"/>
      <c r="E72" s="179">
        <f>Index!$R$29</f>
        <v>0</v>
      </c>
      <c r="F72" s="186">
        <f>SUMIFS(F47:F65,E47:E65,E72)</f>
        <v>0</v>
      </c>
      <c r="G72" s="186">
        <f>SUMIFS(G47:G65,E47:E65,E72)</f>
        <v>0</v>
      </c>
      <c r="H72" s="186">
        <f>SUMIFS(H47:H65,E47:E65,E72)</f>
        <v>0</v>
      </c>
      <c r="I72" s="187">
        <f t="shared" si="30"/>
        <v>0</v>
      </c>
      <c r="J72" s="186">
        <f>SUMIFS(J47:J65,E47:E65,E72)</f>
        <v>0</v>
      </c>
      <c r="K72" s="186">
        <f>SUMIFS(K47:K65,E47:E65,E72)</f>
        <v>0</v>
      </c>
      <c r="L72" s="186">
        <f>SUMIFS(L47:L65,E47:E65,E72)</f>
        <v>0</v>
      </c>
      <c r="M72" s="187">
        <f t="shared" si="31"/>
        <v>0</v>
      </c>
      <c r="N72" s="186">
        <f>SUMIFS(N47:N65,E47:E65,E72)</f>
        <v>0</v>
      </c>
      <c r="O72" s="186">
        <f>SUMIFS(O47:O65,E47:E65,E72)</f>
        <v>0</v>
      </c>
      <c r="P72" s="186">
        <f>SUMIFS(P47:P65,E47:E65,E72)</f>
        <v>0</v>
      </c>
      <c r="Q72" s="187">
        <f t="shared" si="32"/>
        <v>0</v>
      </c>
      <c r="R72" s="186">
        <f>SUMIFS(R47:R65,E47:E65,E72)</f>
        <v>0</v>
      </c>
      <c r="S72" s="186">
        <f>SUMIFS(S47:S65,E47:E65,E72)</f>
        <v>0</v>
      </c>
      <c r="T72" s="186">
        <f>SUMIFS(T47:T65,E47:E65,E72)</f>
        <v>0</v>
      </c>
      <c r="U72" s="188">
        <f t="shared" si="33"/>
        <v>0</v>
      </c>
      <c r="V72" s="853"/>
      <c r="W72" s="149"/>
    </row>
    <row r="73" spans="2:26" x14ac:dyDescent="0.25">
      <c r="B73" s="697"/>
      <c r="C73" s="189"/>
      <c r="D73" s="179"/>
      <c r="E73" s="190"/>
      <c r="F73" s="192"/>
      <c r="G73" s="51"/>
      <c r="H73" s="51"/>
      <c r="I73" s="153"/>
      <c r="J73" s="51"/>
      <c r="K73" s="51"/>
      <c r="L73" s="51"/>
      <c r="M73" s="153"/>
      <c r="N73" s="51"/>
      <c r="O73" s="51"/>
      <c r="P73" s="51"/>
      <c r="Q73" s="153"/>
      <c r="R73" s="51"/>
      <c r="S73" s="51"/>
      <c r="T73" s="51"/>
      <c r="U73" s="153"/>
      <c r="V73" s="854"/>
      <c r="W73" s="149"/>
    </row>
    <row r="74" spans="2:26" ht="15.75" thickBot="1" x14ac:dyDescent="0.3">
      <c r="B74" s="697"/>
      <c r="C74" s="189" t="s">
        <v>299</v>
      </c>
      <c r="E74" s="190"/>
      <c r="F74" s="192"/>
      <c r="G74" s="51"/>
      <c r="H74" s="51"/>
      <c r="I74" s="153"/>
      <c r="J74" s="51"/>
      <c r="K74" s="51"/>
      <c r="L74" s="51"/>
      <c r="M74" s="153"/>
      <c r="N74" s="51"/>
      <c r="O74" s="51"/>
      <c r="P74" s="51"/>
      <c r="Q74" s="153"/>
      <c r="R74" s="51"/>
      <c r="S74" s="51"/>
      <c r="T74" s="51"/>
      <c r="U74" s="153"/>
      <c r="V74" s="854"/>
      <c r="W74" s="149"/>
    </row>
    <row r="75" spans="2:26" x14ac:dyDescent="0.25">
      <c r="B75" s="697">
        <v>2</v>
      </c>
      <c r="C75" s="179" t="s">
        <v>782</v>
      </c>
      <c r="D75" s="179"/>
      <c r="E75" s="190" t="s">
        <v>134</v>
      </c>
      <c r="F75" s="154">
        <v>25604</v>
      </c>
      <c r="G75" s="155">
        <v>25604</v>
      </c>
      <c r="H75" s="160">
        <v>25755</v>
      </c>
      <c r="I75" s="156">
        <f>SUM(F75:H75)</f>
        <v>76963</v>
      </c>
      <c r="J75" s="155">
        <v>25604</v>
      </c>
      <c r="K75" s="155">
        <v>37825</v>
      </c>
      <c r="L75" s="155">
        <v>37825</v>
      </c>
      <c r="M75" s="156">
        <f>SUM(J75:L75)</f>
        <v>101254</v>
      </c>
      <c r="N75" s="155">
        <v>37884</v>
      </c>
      <c r="O75" s="155">
        <v>37884</v>
      </c>
      <c r="P75" s="160">
        <v>40160</v>
      </c>
      <c r="Q75" s="156">
        <f>SUM(N75:P75)</f>
        <v>115928</v>
      </c>
      <c r="R75" s="155">
        <v>37869</v>
      </c>
      <c r="S75" s="155">
        <v>37883</v>
      </c>
      <c r="T75" s="155">
        <v>37881</v>
      </c>
      <c r="U75" s="157">
        <f>SUM(R75:T75)</f>
        <v>113633</v>
      </c>
      <c r="V75" s="802"/>
      <c r="W75" s="149"/>
      <c r="X75" s="1" t="s">
        <v>1090</v>
      </c>
      <c r="Y75" s="2"/>
      <c r="Z75" s="725">
        <f>U79</f>
        <v>36152.544549477752</v>
      </c>
    </row>
    <row r="76" spans="2:26" x14ac:dyDescent="0.25">
      <c r="B76" s="697"/>
      <c r="C76" s="179"/>
      <c r="D76" s="179" t="s">
        <v>439</v>
      </c>
      <c r="E76" s="190" t="s">
        <v>134</v>
      </c>
      <c r="F76" s="159"/>
      <c r="G76" s="160"/>
      <c r="H76" s="160"/>
      <c r="I76" s="161">
        <f t="shared" ref="I76:I78" si="34">SUM(F76:H76)</f>
        <v>0</v>
      </c>
      <c r="J76" s="160"/>
      <c r="K76" s="160"/>
      <c r="L76" s="160"/>
      <c r="M76" s="161">
        <f t="shared" ref="M76:M78" si="35">SUM(J76:L76)</f>
        <v>0</v>
      </c>
      <c r="N76" s="160"/>
      <c r="O76" s="160"/>
      <c r="P76" s="160"/>
      <c r="Q76" s="161">
        <f t="shared" ref="Q76:Q78" si="36">SUM(N76:P76)</f>
        <v>0</v>
      </c>
      <c r="R76" s="160"/>
      <c r="S76" s="160"/>
      <c r="T76" s="160"/>
      <c r="U76" s="162">
        <f t="shared" ref="U76:U78" si="37">SUM(R76:T76)</f>
        <v>0</v>
      </c>
      <c r="V76" s="803"/>
      <c r="W76" s="149"/>
      <c r="X76" s="4" t="s">
        <v>723</v>
      </c>
      <c r="Z76" s="726">
        <v>3375</v>
      </c>
    </row>
    <row r="77" spans="2:26" x14ac:dyDescent="0.25">
      <c r="B77" s="697"/>
      <c r="C77" s="743"/>
      <c r="D77" s="179" t="s">
        <v>439</v>
      </c>
      <c r="E77" s="190" t="s">
        <v>133</v>
      </c>
      <c r="F77" s="159"/>
      <c r="G77" s="160"/>
      <c r="H77" s="160"/>
      <c r="I77" s="161">
        <f t="shared" si="34"/>
        <v>0</v>
      </c>
      <c r="J77" s="160"/>
      <c r="K77" s="160"/>
      <c r="L77" s="160"/>
      <c r="M77" s="161">
        <f t="shared" si="35"/>
        <v>0</v>
      </c>
      <c r="N77" s="160"/>
      <c r="O77" s="160"/>
      <c r="P77" s="160"/>
      <c r="Q77" s="161">
        <f t="shared" si="36"/>
        <v>0</v>
      </c>
      <c r="R77" s="160"/>
      <c r="S77" s="160"/>
      <c r="T77" s="160"/>
      <c r="U77" s="162">
        <f>SUM(R77:S77)</f>
        <v>0</v>
      </c>
      <c r="V77" s="803"/>
      <c r="W77" s="149"/>
      <c r="X77" s="4" t="s">
        <v>1044</v>
      </c>
      <c r="Z77" s="726">
        <v>580</v>
      </c>
    </row>
    <row r="78" spans="2:26" ht="15.75" thickBot="1" x14ac:dyDescent="0.3">
      <c r="B78" s="697"/>
      <c r="C78" s="179"/>
      <c r="D78" s="179"/>
      <c r="E78" s="190"/>
      <c r="F78" s="159"/>
      <c r="G78" s="160"/>
      <c r="H78" s="160"/>
      <c r="I78" s="161">
        <f t="shared" si="34"/>
        <v>0</v>
      </c>
      <c r="J78" s="160"/>
      <c r="K78" s="160"/>
      <c r="L78" s="160"/>
      <c r="M78" s="161">
        <f t="shared" si="35"/>
        <v>0</v>
      </c>
      <c r="N78" s="160"/>
      <c r="O78" s="160"/>
      <c r="P78" s="160"/>
      <c r="Q78" s="161">
        <f t="shared" si="36"/>
        <v>0</v>
      </c>
      <c r="R78" s="160"/>
      <c r="S78" s="160"/>
      <c r="T78" s="160"/>
      <c r="U78" s="162">
        <f t="shared" si="37"/>
        <v>0</v>
      </c>
      <c r="V78" s="803"/>
      <c r="W78" s="149"/>
      <c r="X78" s="824" t="s">
        <v>1086</v>
      </c>
      <c r="Z78" s="839">
        <v>1174</v>
      </c>
    </row>
    <row r="79" spans="2:26" ht="16.5" thickTop="1" thickBot="1" x14ac:dyDescent="0.3">
      <c r="B79" s="697"/>
      <c r="C79" s="191" t="str">
        <f>"Total "&amp;C74</f>
        <v>Total G&amp;A</v>
      </c>
      <c r="D79" s="179"/>
      <c r="E79" s="179"/>
      <c r="F79" s="169">
        <f>IFERROR(F81/F$3,0)+IFERROR(F82/F$4,0)+IFERROR(F83/#REF!,0)+IFERROR(F84/#REF!,0)+IFERROR(F85/#REF!,0)+F80</f>
        <v>7780.0060771801882</v>
      </c>
      <c r="G79" s="169">
        <f>IFERROR(G81/G$3,0)+IFERROR(G82/G$4,0)+IFERROR(G83/#REF!,0)+IFERROR(G84/#REF!,0)+IFERROR(G85/#REF!,0)+G80</f>
        <v>7806.0975609756106</v>
      </c>
      <c r="H79" s="169">
        <f>IFERROR(H81/H$3,0)+IFERROR(H82/H$4,0)+IFERROR(H83/#REF!,0)+IFERROR(H84/#REF!,0)+IFERROR(H85/#REF!,0)+H80</f>
        <v>7724.9550089982004</v>
      </c>
      <c r="I79" s="170">
        <f>SUM(F79:H79)</f>
        <v>23311.058647154001</v>
      </c>
      <c r="J79" s="169">
        <f>IFERROR(J81/J$3,0)+IFERROR(J82/J$4,0)+IFERROR(J83/#REF!,0)+IFERROR(J84/#REF!,0)+IFERROR(J85/#REF!,0)+J80</f>
        <v>7885.4327071142598</v>
      </c>
      <c r="K79" s="169">
        <f>IFERROR(K81/K$3,0)+IFERROR(K82/K$4,0)+IFERROR(K83/#REF!,0)+IFERROR(K84/#REF!,0)+IFERROR(K85/#REF!,0)+K80</f>
        <v>11627.728250845374</v>
      </c>
      <c r="L79" s="169">
        <f>IFERROR(L81/L$3,0)+IFERROR(L82/L$4,0)+IFERROR(L83/#REF!,0)+IFERROR(L84/#REF!,0)+IFERROR(L85/#REF!,0)+L80</f>
        <v>11602.40483420754</v>
      </c>
      <c r="M79" s="170">
        <f>SUM(J79:L79)</f>
        <v>31115.565792167174</v>
      </c>
      <c r="N79" s="169">
        <f>IFERROR(N81/N$3,0)+IFERROR(N82/N$4,0)+IFERROR(N83/#REF!,0)+IFERROR(N84/#REF!,0)+IFERROR(N85/#REF!,0)+N80</f>
        <v>11717.909062789979</v>
      </c>
      <c r="O79" s="169">
        <f>IFERROR(O81/O$3,0)+IFERROR(O82/O$4,0)+IFERROR(O83/#REF!,0)+IFERROR(O84/#REF!,0)+IFERROR(O85/#REF!,0)+O80</f>
        <v>11812.909260991581</v>
      </c>
      <c r="P79" s="169">
        <f>IFERROR(P81/P$3,0)+IFERROR(P82/P$4,0)+IFERROR(P83/#REF!,0)+IFERROR(P84/#REF!,0)+IFERROR(P85/#REF!,0)+P80</f>
        <v>12437.287085785072</v>
      </c>
      <c r="Q79" s="170">
        <f>SUM(N79:P79)</f>
        <v>35968.105409566633</v>
      </c>
      <c r="R79" s="169">
        <f>IFERROR(R81/R$3,0)+IFERROR(R82/R$4,0)+IFERROR(R83/#REF!,0)+IFERROR(R84/#REF!,0)+IFERROR(R85/#REF!,0)+R80</f>
        <v>11991.4502849905</v>
      </c>
      <c r="S79" s="169">
        <f>IFERROR(S81/S$3,0)+IFERROR(S82/S$4,0)+IFERROR(S83/#REF!,0)+IFERROR(S84/#REF!,0)+IFERROR(S85/#REF!,0)+S80</f>
        <v>11980.708412397218</v>
      </c>
      <c r="T79" s="169">
        <f>IFERROR(T81/T$3,0)+IFERROR(T82/T$4,0)+IFERROR(T83/#REF!,0)+IFERROR(T84/#REF!,0)+IFERROR(T85/#REF!,0)+T80</f>
        <v>12180.385852090032</v>
      </c>
      <c r="U79" s="170">
        <f>SUM(R79:T79)</f>
        <v>36152.544549477752</v>
      </c>
      <c r="V79" s="171"/>
      <c r="X79" s="824"/>
      <c r="Y79" s="821"/>
      <c r="Z79" s="823">
        <f>SUM(Z75:Z78)</f>
        <v>41281.544549477752</v>
      </c>
    </row>
    <row r="80" spans="2:26" ht="15.75" thickTop="1" x14ac:dyDescent="0.25">
      <c r="B80" s="697"/>
      <c r="C80" s="179"/>
      <c r="D80" s="179"/>
      <c r="E80" s="179" t="str">
        <f>Index!$R$22</f>
        <v>$</v>
      </c>
      <c r="F80" s="172">
        <f>SUMIFS(F75:F78,E75:E78,E80)</f>
        <v>0</v>
      </c>
      <c r="G80" s="172">
        <f>SUMIFS(G75:G78,E75:E78,E80)</f>
        <v>0</v>
      </c>
      <c r="H80" s="172">
        <f>SUMIFS(H75:H78,E75:E78,E80)</f>
        <v>0</v>
      </c>
      <c r="I80" s="173">
        <f>SUM(F80:H80)</f>
        <v>0</v>
      </c>
      <c r="J80" s="172">
        <f>SUMIFS(J75:J78,E75:E78,E80)</f>
        <v>0</v>
      </c>
      <c r="K80" s="172">
        <f>SUMIFS(K75:K78,E75:E78,E80)</f>
        <v>0</v>
      </c>
      <c r="L80" s="172">
        <f>SUMIFS(L75:L78,E75:E78,E80)</f>
        <v>0</v>
      </c>
      <c r="M80" s="173">
        <f>SUM(J80:L80)</f>
        <v>0</v>
      </c>
      <c r="N80" s="172">
        <f>SUMIFS(N75:N78,E75:E78,E80)</f>
        <v>0</v>
      </c>
      <c r="O80" s="172">
        <f>SUMIFS(O75:O78,E75:E78,E80)</f>
        <v>0</v>
      </c>
      <c r="P80" s="172">
        <f>SUMIFS(P75:P78,E75:E78,E80)</f>
        <v>0</v>
      </c>
      <c r="Q80" s="173">
        <f>SUM(N80:P80)</f>
        <v>0</v>
      </c>
      <c r="R80" s="172">
        <f>SUMIFS(R75:R78,E75:E78,E80)</f>
        <v>0</v>
      </c>
      <c r="S80" s="172">
        <f>SUMIFS(S75:S78,E75:E78,E80)</f>
        <v>0</v>
      </c>
      <c r="T80" s="172">
        <f>SUMIFS(T75:T78,E75:E78,E80)</f>
        <v>0</v>
      </c>
      <c r="U80" s="174">
        <f>SUM(R80:T80)</f>
        <v>0</v>
      </c>
      <c r="V80" s="175"/>
      <c r="X80" s="824" t="s">
        <v>724</v>
      </c>
      <c r="Y80" s="821"/>
      <c r="Z80" s="823">
        <f>'P&amp;L'!AI126</f>
        <v>142626.83000000002</v>
      </c>
    </row>
    <row r="81" spans="2:26" ht="15.75" thickBot="1" x14ac:dyDescent="0.3">
      <c r="B81" s="697"/>
      <c r="C81" s="179"/>
      <c r="D81" s="179"/>
      <c r="E81" s="179" t="str">
        <f>Index!$R$23</f>
        <v>NIS</v>
      </c>
      <c r="F81" s="176">
        <f>SUMIFS(F75:F78,E75:E78,E81)</f>
        <v>25604</v>
      </c>
      <c r="G81" s="176">
        <f>SUMIFS(G75:G78,E75:E78,E81)</f>
        <v>25604</v>
      </c>
      <c r="H81" s="176">
        <f>SUMIFS(H75:H78,E75:E78,E81)</f>
        <v>25755</v>
      </c>
      <c r="I81" s="177">
        <f t="shared" ref="I81:I85" si="38">SUM(F81:H81)</f>
        <v>76963</v>
      </c>
      <c r="J81" s="176">
        <f>SUMIFS(J75:J78,E75:E78,E81)</f>
        <v>25604</v>
      </c>
      <c r="K81" s="176">
        <f>SUMIFS(K75:K78,E75:E78,E81)</f>
        <v>37825</v>
      </c>
      <c r="L81" s="176">
        <f>SUMIFS(L75:L78,E75:E78,E81)</f>
        <v>37825</v>
      </c>
      <c r="M81" s="177">
        <f t="shared" ref="M81:M85" si="39">SUM(J81:L81)</f>
        <v>101254</v>
      </c>
      <c r="N81" s="176">
        <f>SUMIFS(N75:N78,E75:E78,E81)</f>
        <v>37884</v>
      </c>
      <c r="O81" s="176">
        <f>SUMIFS(O75:O78,E75:E78,E81)</f>
        <v>37884</v>
      </c>
      <c r="P81" s="176">
        <f>SUMIFS(P75:P78,E75:E78,E81)</f>
        <v>40160</v>
      </c>
      <c r="Q81" s="177">
        <f t="shared" ref="Q81:Q85" si="40">SUM(N81:P81)</f>
        <v>115928</v>
      </c>
      <c r="R81" s="176">
        <f>SUMIFS(R75:R78,E75:E78,E81)</f>
        <v>37869</v>
      </c>
      <c r="S81" s="176">
        <f>SUMIFS(S75:S78,E75:E78,E81)</f>
        <v>37883</v>
      </c>
      <c r="T81" s="176">
        <f>SUMIFS(T75:T78,E75:E78,E81)</f>
        <v>37881</v>
      </c>
      <c r="U81" s="178">
        <f t="shared" ref="U81:U85" si="41">SUM(R81:T81)</f>
        <v>113633</v>
      </c>
      <c r="V81" s="179"/>
      <c r="X81" s="6"/>
      <c r="Y81" s="7"/>
      <c r="Z81" s="838">
        <f>Z79-Z80</f>
        <v>-101345.28545052226</v>
      </c>
    </row>
    <row r="82" spans="2:26" hidden="1" x14ac:dyDescent="0.25">
      <c r="B82" s="697"/>
      <c r="C82" s="179"/>
      <c r="D82" s="179"/>
      <c r="E82" s="179" t="str">
        <f>Index!$R$24</f>
        <v>EUR</v>
      </c>
      <c r="F82" s="180">
        <f>SUMIFS(F75:F78,E75:E78,E82)</f>
        <v>0</v>
      </c>
      <c r="G82" s="180">
        <f>SUMIFS(G75:G78,E75:E78,E82)</f>
        <v>0</v>
      </c>
      <c r="H82" s="180">
        <f>SUMIFS(H75:H78,E75:E78,E82)</f>
        <v>0</v>
      </c>
      <c r="I82" s="181">
        <f t="shared" si="38"/>
        <v>0</v>
      </c>
      <c r="J82" s="180">
        <f>SUMIFS(J75:J78,E75:E78,E82)</f>
        <v>0</v>
      </c>
      <c r="K82" s="180">
        <f>SUMIFS(K75:K78,E75:E78,E82)</f>
        <v>0</v>
      </c>
      <c r="L82" s="180">
        <f>SUMIFS(L75:L78,E75:E78,E82)</f>
        <v>0</v>
      </c>
      <c r="M82" s="181">
        <f t="shared" si="39"/>
        <v>0</v>
      </c>
      <c r="N82" s="180">
        <f>SUMIFS(N75:N78,E75:E78,E82)</f>
        <v>0</v>
      </c>
      <c r="O82" s="180">
        <f>SUMIFS(O75:O78,E75:E78,E82)</f>
        <v>0</v>
      </c>
      <c r="P82" s="180">
        <f>SUMIFS(P75:P78,E75:E78,E82)</f>
        <v>0</v>
      </c>
      <c r="Q82" s="181">
        <f t="shared" si="40"/>
        <v>0</v>
      </c>
      <c r="R82" s="180">
        <f>SUMIFS(R75:R78,E75:E78,E82)</f>
        <v>0</v>
      </c>
      <c r="S82" s="180">
        <f>SUMIFS(S75:S78,E75:E78,E82)</f>
        <v>0</v>
      </c>
      <c r="T82" s="180">
        <f>SUMIFS(T75:T78,E75:E78,E82)</f>
        <v>0</v>
      </c>
      <c r="U82" s="182">
        <f t="shared" si="41"/>
        <v>0</v>
      </c>
      <c r="V82" s="179"/>
      <c r="X82" s="4"/>
      <c r="Z82" s="5"/>
    </row>
    <row r="83" spans="2:26" hidden="1" x14ac:dyDescent="0.25">
      <c r="B83" s="697"/>
      <c r="C83" s="179"/>
      <c r="D83" s="179"/>
      <c r="E83" s="179">
        <f>Index!$R$25</f>
        <v>0</v>
      </c>
      <c r="F83" s="183">
        <f>SUMIFS(F75:F78,E75:E78,E83)</f>
        <v>0</v>
      </c>
      <c r="G83" s="183">
        <f>SUMIFS(G75:G78,E75:E78,E83)</f>
        <v>0</v>
      </c>
      <c r="H83" s="183">
        <f>SUMIFS(H75:H78,E75:E78,E83)</f>
        <v>0</v>
      </c>
      <c r="I83" s="184">
        <f t="shared" si="38"/>
        <v>0</v>
      </c>
      <c r="J83" s="183">
        <f>SUMIFS(J75:J78,E75:E78,E83)</f>
        <v>0</v>
      </c>
      <c r="K83" s="183">
        <f>SUMIFS(K75:K78,E75:E78,E83)</f>
        <v>0</v>
      </c>
      <c r="L83" s="183">
        <f>SUMIFS(L75:L78,E75:E78,E83)</f>
        <v>0</v>
      </c>
      <c r="M83" s="184">
        <f t="shared" si="39"/>
        <v>0</v>
      </c>
      <c r="N83" s="183">
        <f>SUMIFS(N75:N78,E75:E78,E83)</f>
        <v>0</v>
      </c>
      <c r="O83" s="183">
        <f>SUMIFS(O75:O78,E75:E78,E83)</f>
        <v>0</v>
      </c>
      <c r="P83" s="183">
        <f>SUMIFS(P75:P78,E75:E78,E83)</f>
        <v>0</v>
      </c>
      <c r="Q83" s="184">
        <f t="shared" si="40"/>
        <v>0</v>
      </c>
      <c r="R83" s="183">
        <f>SUMIFS(R75:R78,E75:E78,E83)</f>
        <v>0</v>
      </c>
      <c r="S83" s="183">
        <f>SUMIFS(S75:S78,E75:E78,E83)</f>
        <v>0</v>
      </c>
      <c r="T83" s="183">
        <f>SUMIFS(T75:T78,E75:E78,E83)</f>
        <v>0</v>
      </c>
      <c r="U83" s="185">
        <f t="shared" si="41"/>
        <v>0</v>
      </c>
      <c r="V83" s="179"/>
      <c r="X83" s="4"/>
      <c r="Z83" s="5"/>
    </row>
    <row r="84" spans="2:26" hidden="1" x14ac:dyDescent="0.25">
      <c r="B84" s="697"/>
      <c r="C84" s="179"/>
      <c r="D84" s="179"/>
      <c r="E84" s="179">
        <f>Index!$R$27</f>
        <v>0</v>
      </c>
      <c r="F84" s="186">
        <f>SUMIFS(F75:F78,E75:E78,E84)</f>
        <v>0</v>
      </c>
      <c r="G84" s="186">
        <f>SUMIFS(G75:G78,E75:E78,E84)</f>
        <v>0</v>
      </c>
      <c r="H84" s="186">
        <f>SUMIFS(H75:H78,E75:E78,E84)</f>
        <v>0</v>
      </c>
      <c r="I84" s="187">
        <f t="shared" si="38"/>
        <v>0</v>
      </c>
      <c r="J84" s="186">
        <f>SUMIFS(J75:J78,E75:E78,E84)</f>
        <v>0</v>
      </c>
      <c r="K84" s="186">
        <f>SUMIFS(K75:K78,E75:E78,E84)</f>
        <v>0</v>
      </c>
      <c r="L84" s="186">
        <f>SUMIFS(L75:L78,E75:E78,E84)</f>
        <v>0</v>
      </c>
      <c r="M84" s="187">
        <f t="shared" si="39"/>
        <v>0</v>
      </c>
      <c r="N84" s="186">
        <f>SUMIFS(N75:N78,E75:E78,E84)</f>
        <v>0</v>
      </c>
      <c r="O84" s="186">
        <f>SUMIFS(O75:O78,E75:E78,E84)</f>
        <v>0</v>
      </c>
      <c r="P84" s="186">
        <f>SUMIFS(P75:P78,E75:E78,E84)</f>
        <v>0</v>
      </c>
      <c r="Q84" s="187">
        <f t="shared" si="40"/>
        <v>0</v>
      </c>
      <c r="R84" s="186">
        <f>SUMIFS(R75:R78,E75:E78,E84)</f>
        <v>0</v>
      </c>
      <c r="S84" s="186">
        <f>SUMIFS(S75:S78,E75:E78,E84)</f>
        <v>0</v>
      </c>
      <c r="T84" s="186">
        <f>SUMIFS(T75:T78,E75:E78,E84)</f>
        <v>0</v>
      </c>
      <c r="U84" s="188">
        <f t="shared" si="41"/>
        <v>0</v>
      </c>
      <c r="V84" s="179"/>
      <c r="X84" s="4"/>
      <c r="Z84" s="5"/>
    </row>
    <row r="85" spans="2:26" hidden="1" x14ac:dyDescent="0.25">
      <c r="B85" s="697"/>
      <c r="C85" s="179"/>
      <c r="D85" s="179"/>
      <c r="E85" s="179">
        <f>Index!$R$29</f>
        <v>0</v>
      </c>
      <c r="F85" s="186">
        <f>SUMIFS(F75:F78,E75:E78,E85)</f>
        <v>0</v>
      </c>
      <c r="G85" s="186">
        <f>SUMIFS(G75:G78,E75:E78,E85)</f>
        <v>0</v>
      </c>
      <c r="H85" s="186">
        <f>SUMIFS(H75:H78,E75:E78,E85)</f>
        <v>0</v>
      </c>
      <c r="I85" s="187">
        <f t="shared" si="38"/>
        <v>0</v>
      </c>
      <c r="J85" s="186">
        <f>SUMIFS(J75:J78,E75:E78,E85)</f>
        <v>0</v>
      </c>
      <c r="K85" s="186">
        <f>SUMIFS(K75:K78,E75:E78,E85)</f>
        <v>0</v>
      </c>
      <c r="L85" s="186">
        <f>SUMIFS(L75:L78,E75:E78,E85)</f>
        <v>0</v>
      </c>
      <c r="M85" s="187">
        <f t="shared" si="39"/>
        <v>0</v>
      </c>
      <c r="N85" s="186">
        <f>SUMIFS(N75:N78,E75:E78,E85)</f>
        <v>0</v>
      </c>
      <c r="O85" s="186">
        <f>SUMIFS(O75:O78,E75:E78,E85)</f>
        <v>0</v>
      </c>
      <c r="P85" s="186">
        <f>SUMIFS(P75:P78,E75:E78,E85)</f>
        <v>0</v>
      </c>
      <c r="Q85" s="187">
        <f t="shared" si="40"/>
        <v>0</v>
      </c>
      <c r="R85" s="186">
        <f>SUMIFS(R75:R78,E75:E78,E85)</f>
        <v>0</v>
      </c>
      <c r="S85" s="186">
        <f>SUMIFS(S75:S78,E75:E78,E85)</f>
        <v>0</v>
      </c>
      <c r="T85" s="186">
        <f>SUMIFS(T75:T78,E75:E78,E85)</f>
        <v>0</v>
      </c>
      <c r="U85" s="188">
        <f t="shared" si="41"/>
        <v>0</v>
      </c>
      <c r="V85" s="179"/>
      <c r="X85" s="4"/>
      <c r="Z85" s="5"/>
    </row>
    <row r="86" spans="2:26" hidden="1" x14ac:dyDescent="0.25">
      <c r="B86" s="697"/>
      <c r="C86" s="189">
        <v>5</v>
      </c>
      <c r="D86" s="179"/>
      <c r="E86" s="190"/>
      <c r="F86" s="192"/>
      <c r="G86" s="51"/>
      <c r="H86" s="51"/>
      <c r="I86" s="153"/>
      <c r="J86" s="51"/>
      <c r="K86" s="51"/>
      <c r="L86" s="51"/>
      <c r="M86" s="153"/>
      <c r="N86" s="51"/>
      <c r="O86" s="51"/>
      <c r="P86" s="51"/>
      <c r="Q86" s="153"/>
      <c r="R86" s="51"/>
      <c r="S86" s="51"/>
      <c r="T86" s="51"/>
      <c r="U86" s="153"/>
      <c r="V86" s="193"/>
      <c r="X86" s="4"/>
      <c r="Z86" s="5"/>
    </row>
    <row r="87" spans="2:26" hidden="1" x14ac:dyDescent="0.25">
      <c r="B87" s="697" t="s">
        <v>271</v>
      </c>
      <c r="C87" s="179"/>
      <c r="D87" s="179"/>
      <c r="E87" s="190"/>
      <c r="F87" s="154"/>
      <c r="G87" s="155"/>
      <c r="H87" s="155"/>
      <c r="I87" s="156">
        <f>SUM(F87:H87)</f>
        <v>0</v>
      </c>
      <c r="J87" s="155"/>
      <c r="K87" s="155"/>
      <c r="L87" s="155"/>
      <c r="M87" s="156">
        <f>SUM(J87:L87)</f>
        <v>0</v>
      </c>
      <c r="N87" s="155"/>
      <c r="O87" s="155"/>
      <c r="P87" s="155"/>
      <c r="Q87" s="156">
        <f>SUM(N87:P87)</f>
        <v>0</v>
      </c>
      <c r="R87" s="155"/>
      <c r="S87" s="155"/>
      <c r="T87" s="155"/>
      <c r="U87" s="157">
        <f>SUM(R87:T87)</f>
        <v>0</v>
      </c>
      <c r="V87" s="158"/>
      <c r="X87" s="4"/>
      <c r="Z87" s="5"/>
    </row>
    <row r="88" spans="2:26" hidden="1" x14ac:dyDescent="0.25">
      <c r="B88" s="697" t="s">
        <v>271</v>
      </c>
      <c r="C88" s="179"/>
      <c r="D88" s="179"/>
      <c r="E88" s="190"/>
      <c r="F88" s="159"/>
      <c r="G88" s="160"/>
      <c r="H88" s="160"/>
      <c r="I88" s="161">
        <f t="shared" ref="I88:I104" si="42">SUM(F88:H88)</f>
        <v>0</v>
      </c>
      <c r="J88" s="160"/>
      <c r="K88" s="160"/>
      <c r="L88" s="160"/>
      <c r="M88" s="161">
        <f t="shared" ref="M88:M104" si="43">SUM(J88:L88)</f>
        <v>0</v>
      </c>
      <c r="N88" s="160"/>
      <c r="O88" s="160"/>
      <c r="P88" s="160"/>
      <c r="Q88" s="161">
        <f t="shared" ref="Q88:Q104" si="44">SUM(N88:P88)</f>
        <v>0</v>
      </c>
      <c r="R88" s="160"/>
      <c r="S88" s="160"/>
      <c r="T88" s="160"/>
      <c r="U88" s="162">
        <f t="shared" ref="U88:U104" si="45">SUM(R88:T88)</f>
        <v>0</v>
      </c>
      <c r="V88" s="163"/>
      <c r="X88" s="4"/>
      <c r="Z88" s="5"/>
    </row>
    <row r="89" spans="2:26" hidden="1" x14ac:dyDescent="0.25">
      <c r="B89" s="697" t="s">
        <v>271</v>
      </c>
      <c r="C89" s="179"/>
      <c r="D89" s="179"/>
      <c r="E89" s="190"/>
      <c r="F89" s="159"/>
      <c r="G89" s="160"/>
      <c r="H89" s="160"/>
      <c r="I89" s="161">
        <f>SUM(F91:H91)</f>
        <v>0</v>
      </c>
      <c r="J89" s="160"/>
      <c r="K89" s="160"/>
      <c r="L89" s="160"/>
      <c r="M89" s="161">
        <f>SUM(J91:L91)</f>
        <v>0</v>
      </c>
      <c r="N89" s="160"/>
      <c r="O89" s="160"/>
      <c r="P89" s="160"/>
      <c r="Q89" s="161">
        <f>SUM(N91:P91)</f>
        <v>0</v>
      </c>
      <c r="R89" s="160"/>
      <c r="S89" s="160"/>
      <c r="T89" s="160"/>
      <c r="U89" s="162">
        <f>SUM(R91:T91)</f>
        <v>0</v>
      </c>
      <c r="V89" s="163"/>
      <c r="X89" s="4"/>
      <c r="Z89" s="5"/>
    </row>
    <row r="90" spans="2:26" hidden="1" x14ac:dyDescent="0.25">
      <c r="B90" s="697" t="s">
        <v>271</v>
      </c>
      <c r="C90" s="179"/>
      <c r="D90" s="179"/>
      <c r="E90" s="190"/>
      <c r="F90" s="159"/>
      <c r="G90" s="160"/>
      <c r="H90" s="160"/>
      <c r="I90" s="161">
        <f t="shared" si="42"/>
        <v>0</v>
      </c>
      <c r="J90" s="160"/>
      <c r="K90" s="160"/>
      <c r="L90" s="160"/>
      <c r="M90" s="161">
        <f t="shared" si="43"/>
        <v>0</v>
      </c>
      <c r="N90" s="160"/>
      <c r="O90" s="160"/>
      <c r="P90" s="160"/>
      <c r="Q90" s="161">
        <f t="shared" si="44"/>
        <v>0</v>
      </c>
      <c r="R90" s="160"/>
      <c r="S90" s="160"/>
      <c r="T90" s="160"/>
      <c r="U90" s="162">
        <f t="shared" si="45"/>
        <v>0</v>
      </c>
      <c r="V90" s="163"/>
      <c r="X90" s="4"/>
      <c r="Z90" s="5"/>
    </row>
    <row r="91" spans="2:26" hidden="1" x14ac:dyDescent="0.25">
      <c r="B91" s="697" t="s">
        <v>271</v>
      </c>
      <c r="C91" s="179"/>
      <c r="D91" s="179"/>
      <c r="E91" s="190"/>
      <c r="F91" s="159"/>
      <c r="G91" s="160"/>
      <c r="H91" s="160"/>
      <c r="I91" s="161">
        <f t="shared" si="42"/>
        <v>0</v>
      </c>
      <c r="J91" s="160"/>
      <c r="K91" s="160"/>
      <c r="L91" s="160"/>
      <c r="M91" s="161">
        <f t="shared" si="43"/>
        <v>0</v>
      </c>
      <c r="N91" s="160"/>
      <c r="O91" s="160"/>
      <c r="P91" s="160"/>
      <c r="Q91" s="161">
        <f t="shared" si="44"/>
        <v>0</v>
      </c>
      <c r="R91" s="160"/>
      <c r="S91" s="160"/>
      <c r="T91" s="160"/>
      <c r="U91" s="162">
        <f t="shared" si="45"/>
        <v>0</v>
      </c>
      <c r="V91" s="163"/>
      <c r="X91" s="4"/>
      <c r="Z91" s="5"/>
    </row>
    <row r="92" spans="2:26" hidden="1" x14ac:dyDescent="0.25">
      <c r="B92" s="697" t="s">
        <v>271</v>
      </c>
      <c r="C92" s="179"/>
      <c r="D92" s="179"/>
      <c r="E92" s="190"/>
      <c r="F92" s="159"/>
      <c r="G92" s="160"/>
      <c r="H92" s="160"/>
      <c r="I92" s="161">
        <f t="shared" si="42"/>
        <v>0</v>
      </c>
      <c r="J92" s="160"/>
      <c r="K92" s="160"/>
      <c r="L92" s="160"/>
      <c r="M92" s="161">
        <f t="shared" si="43"/>
        <v>0</v>
      </c>
      <c r="N92" s="160"/>
      <c r="O92" s="160"/>
      <c r="P92" s="160"/>
      <c r="Q92" s="161">
        <f t="shared" si="44"/>
        <v>0</v>
      </c>
      <c r="R92" s="160"/>
      <c r="S92" s="160"/>
      <c r="T92" s="160"/>
      <c r="U92" s="162">
        <f t="shared" si="45"/>
        <v>0</v>
      </c>
      <c r="V92" s="163"/>
      <c r="X92" s="4"/>
      <c r="Z92" s="5"/>
    </row>
    <row r="93" spans="2:26" ht="15.75" hidden="1" thickBot="1" x14ac:dyDescent="0.3">
      <c r="B93" s="697" t="s">
        <v>271</v>
      </c>
      <c r="C93" s="179"/>
      <c r="D93" s="179"/>
      <c r="E93" s="190"/>
      <c r="F93" s="159"/>
      <c r="G93" s="160"/>
      <c r="H93" s="160"/>
      <c r="I93" s="161">
        <f t="shared" si="42"/>
        <v>0</v>
      </c>
      <c r="J93" s="160"/>
      <c r="K93" s="160"/>
      <c r="L93" s="160"/>
      <c r="M93" s="161">
        <f t="shared" si="43"/>
        <v>0</v>
      </c>
      <c r="N93" s="160"/>
      <c r="O93" s="160"/>
      <c r="P93" s="160"/>
      <c r="Q93" s="161">
        <f t="shared" si="44"/>
        <v>0</v>
      </c>
      <c r="R93" s="160"/>
      <c r="S93" s="160"/>
      <c r="T93" s="160"/>
      <c r="U93" s="162">
        <f t="shared" si="45"/>
        <v>0</v>
      </c>
      <c r="V93" s="163"/>
      <c r="X93" s="6"/>
      <c r="Y93" s="7"/>
      <c r="Z93" s="702">
        <f>Z77-Z80</f>
        <v>-142046.83000000002</v>
      </c>
    </row>
    <row r="94" spans="2:26" hidden="1" x14ac:dyDescent="0.25">
      <c r="B94" s="697" t="s">
        <v>271</v>
      </c>
      <c r="C94" s="179"/>
      <c r="D94" s="179"/>
      <c r="E94" s="190"/>
      <c r="F94" s="159"/>
      <c r="G94" s="160"/>
      <c r="H94" s="160"/>
      <c r="I94" s="161">
        <f t="shared" si="42"/>
        <v>0</v>
      </c>
      <c r="J94" s="160"/>
      <c r="K94" s="160"/>
      <c r="L94" s="160"/>
      <c r="M94" s="161">
        <f t="shared" si="43"/>
        <v>0</v>
      </c>
      <c r="N94" s="160"/>
      <c r="O94" s="160"/>
      <c r="P94" s="160"/>
      <c r="Q94" s="161">
        <f t="shared" si="44"/>
        <v>0</v>
      </c>
      <c r="R94" s="160"/>
      <c r="S94" s="160"/>
      <c r="T94" s="160"/>
      <c r="U94" s="162">
        <f t="shared" si="45"/>
        <v>0</v>
      </c>
      <c r="V94" s="163"/>
    </row>
    <row r="95" spans="2:26" hidden="1" x14ac:dyDescent="0.25">
      <c r="B95" s="697" t="s">
        <v>271</v>
      </c>
      <c r="C95" s="179"/>
      <c r="D95" s="179"/>
      <c r="E95" s="190"/>
      <c r="F95" s="159"/>
      <c r="G95" s="160"/>
      <c r="H95" s="160"/>
      <c r="I95" s="161">
        <f t="shared" si="42"/>
        <v>0</v>
      </c>
      <c r="J95" s="160"/>
      <c r="K95" s="160"/>
      <c r="L95" s="160"/>
      <c r="M95" s="161">
        <f t="shared" si="43"/>
        <v>0</v>
      </c>
      <c r="N95" s="160"/>
      <c r="O95" s="160"/>
      <c r="P95" s="160"/>
      <c r="Q95" s="161">
        <f t="shared" si="44"/>
        <v>0</v>
      </c>
      <c r="R95" s="160"/>
      <c r="S95" s="160"/>
      <c r="T95" s="160"/>
      <c r="U95" s="162">
        <f t="shared" si="45"/>
        <v>0</v>
      </c>
      <c r="V95" s="163"/>
    </row>
    <row r="96" spans="2:26" hidden="1" x14ac:dyDescent="0.25">
      <c r="B96" s="697" t="s">
        <v>271</v>
      </c>
      <c r="C96" s="179"/>
      <c r="D96" s="179"/>
      <c r="E96" s="190"/>
      <c r="F96" s="159"/>
      <c r="G96" s="160"/>
      <c r="H96" s="160"/>
      <c r="I96" s="161">
        <f t="shared" si="42"/>
        <v>0</v>
      </c>
      <c r="J96" s="160"/>
      <c r="K96" s="160"/>
      <c r="L96" s="160"/>
      <c r="M96" s="161">
        <f t="shared" si="43"/>
        <v>0</v>
      </c>
      <c r="N96" s="160"/>
      <c r="O96" s="160"/>
      <c r="P96" s="160"/>
      <c r="Q96" s="161">
        <f t="shared" si="44"/>
        <v>0</v>
      </c>
      <c r="R96" s="160"/>
      <c r="S96" s="160"/>
      <c r="T96" s="160"/>
      <c r="U96" s="162">
        <f t="shared" si="45"/>
        <v>0</v>
      </c>
      <c r="V96" s="163"/>
    </row>
    <row r="97" spans="2:22" hidden="1" x14ac:dyDescent="0.25">
      <c r="B97" s="697" t="s">
        <v>271</v>
      </c>
      <c r="C97" s="179"/>
      <c r="D97" s="179"/>
      <c r="E97" s="190"/>
      <c r="F97" s="159"/>
      <c r="G97" s="160"/>
      <c r="H97" s="160"/>
      <c r="I97" s="161">
        <f t="shared" si="42"/>
        <v>0</v>
      </c>
      <c r="J97" s="160"/>
      <c r="K97" s="160"/>
      <c r="L97" s="160"/>
      <c r="M97" s="161">
        <f t="shared" si="43"/>
        <v>0</v>
      </c>
      <c r="N97" s="160"/>
      <c r="O97" s="160"/>
      <c r="P97" s="160"/>
      <c r="Q97" s="161">
        <f t="shared" si="44"/>
        <v>0</v>
      </c>
      <c r="R97" s="160"/>
      <c r="S97" s="160"/>
      <c r="T97" s="160"/>
      <c r="U97" s="162">
        <f t="shared" si="45"/>
        <v>0</v>
      </c>
      <c r="V97" s="163"/>
    </row>
    <row r="98" spans="2:22" hidden="1" x14ac:dyDescent="0.25">
      <c r="B98" s="697" t="s">
        <v>271</v>
      </c>
      <c r="C98" s="179"/>
      <c r="D98" s="179"/>
      <c r="E98" s="190"/>
      <c r="F98" s="159"/>
      <c r="G98" s="160"/>
      <c r="H98" s="160"/>
      <c r="I98" s="161">
        <f t="shared" si="42"/>
        <v>0</v>
      </c>
      <c r="J98" s="160"/>
      <c r="K98" s="160"/>
      <c r="L98" s="160"/>
      <c r="M98" s="161">
        <f t="shared" si="43"/>
        <v>0</v>
      </c>
      <c r="N98" s="160"/>
      <c r="O98" s="160"/>
      <c r="P98" s="160"/>
      <c r="Q98" s="161">
        <f t="shared" si="44"/>
        <v>0</v>
      </c>
      <c r="R98" s="160"/>
      <c r="S98" s="160"/>
      <c r="T98" s="160"/>
      <c r="U98" s="162">
        <f t="shared" si="45"/>
        <v>0</v>
      </c>
      <c r="V98" s="163"/>
    </row>
    <row r="99" spans="2:22" hidden="1" x14ac:dyDescent="0.25">
      <c r="B99" s="697" t="s">
        <v>271</v>
      </c>
      <c r="C99" s="179"/>
      <c r="D99" s="179"/>
      <c r="E99" s="190"/>
      <c r="F99" s="159"/>
      <c r="G99" s="160"/>
      <c r="H99" s="160"/>
      <c r="I99" s="161">
        <f t="shared" si="42"/>
        <v>0</v>
      </c>
      <c r="J99" s="160"/>
      <c r="K99" s="160"/>
      <c r="L99" s="160"/>
      <c r="M99" s="161">
        <f t="shared" si="43"/>
        <v>0</v>
      </c>
      <c r="N99" s="160"/>
      <c r="O99" s="160"/>
      <c r="P99" s="160"/>
      <c r="Q99" s="161">
        <f t="shared" si="44"/>
        <v>0</v>
      </c>
      <c r="R99" s="160"/>
      <c r="S99" s="160"/>
      <c r="T99" s="160"/>
      <c r="U99" s="162">
        <f t="shared" si="45"/>
        <v>0</v>
      </c>
      <c r="V99" s="163"/>
    </row>
    <row r="100" spans="2:22" hidden="1" x14ac:dyDescent="0.25">
      <c r="B100" s="697" t="s">
        <v>271</v>
      </c>
      <c r="C100" s="179"/>
      <c r="D100" s="179"/>
      <c r="E100" s="190"/>
      <c r="F100" s="159"/>
      <c r="G100" s="160"/>
      <c r="H100" s="160"/>
      <c r="I100" s="161">
        <f t="shared" si="42"/>
        <v>0</v>
      </c>
      <c r="J100" s="160"/>
      <c r="K100" s="160"/>
      <c r="L100" s="160"/>
      <c r="M100" s="161">
        <f t="shared" si="43"/>
        <v>0</v>
      </c>
      <c r="N100" s="160"/>
      <c r="O100" s="160"/>
      <c r="P100" s="160"/>
      <c r="Q100" s="161">
        <f t="shared" si="44"/>
        <v>0</v>
      </c>
      <c r="R100" s="160"/>
      <c r="S100" s="160"/>
      <c r="T100" s="160"/>
      <c r="U100" s="162">
        <f t="shared" si="45"/>
        <v>0</v>
      </c>
      <c r="V100" s="163"/>
    </row>
    <row r="101" spans="2:22" hidden="1" x14ac:dyDescent="0.25">
      <c r="B101" s="697" t="s">
        <v>271</v>
      </c>
      <c r="C101" s="179"/>
      <c r="D101" s="179"/>
      <c r="E101" s="190"/>
      <c r="F101" s="159"/>
      <c r="G101" s="160"/>
      <c r="H101" s="160"/>
      <c r="I101" s="161">
        <f t="shared" si="42"/>
        <v>0</v>
      </c>
      <c r="J101" s="160"/>
      <c r="K101" s="160"/>
      <c r="L101" s="160"/>
      <c r="M101" s="161">
        <f t="shared" si="43"/>
        <v>0</v>
      </c>
      <c r="N101" s="160"/>
      <c r="O101" s="160"/>
      <c r="P101" s="160"/>
      <c r="Q101" s="161">
        <f t="shared" si="44"/>
        <v>0</v>
      </c>
      <c r="R101" s="160"/>
      <c r="S101" s="160"/>
      <c r="T101" s="160"/>
      <c r="U101" s="162">
        <f t="shared" si="45"/>
        <v>0</v>
      </c>
      <c r="V101" s="163"/>
    </row>
    <row r="102" spans="2:22" hidden="1" x14ac:dyDescent="0.25">
      <c r="B102" s="697" t="s">
        <v>271</v>
      </c>
      <c r="C102" s="179"/>
      <c r="D102" s="179"/>
      <c r="E102" s="190"/>
      <c r="F102" s="159"/>
      <c r="G102" s="160"/>
      <c r="H102" s="160"/>
      <c r="I102" s="161">
        <f t="shared" si="42"/>
        <v>0</v>
      </c>
      <c r="J102" s="160"/>
      <c r="K102" s="160"/>
      <c r="L102" s="160"/>
      <c r="M102" s="161">
        <f t="shared" si="43"/>
        <v>0</v>
      </c>
      <c r="N102" s="160"/>
      <c r="O102" s="160"/>
      <c r="P102" s="160"/>
      <c r="Q102" s="161">
        <f t="shared" si="44"/>
        <v>0</v>
      </c>
      <c r="R102" s="160"/>
      <c r="S102" s="160"/>
      <c r="T102" s="160"/>
      <c r="U102" s="162">
        <f t="shared" si="45"/>
        <v>0</v>
      </c>
      <c r="V102" s="163"/>
    </row>
    <row r="103" spans="2:22" hidden="1" x14ac:dyDescent="0.25">
      <c r="B103" s="697" t="s">
        <v>271</v>
      </c>
      <c r="C103" s="179"/>
      <c r="D103" s="179"/>
      <c r="E103" s="190"/>
      <c r="F103" s="159"/>
      <c r="G103" s="160"/>
      <c r="H103" s="160"/>
      <c r="I103" s="161">
        <f t="shared" si="42"/>
        <v>0</v>
      </c>
      <c r="J103" s="160"/>
      <c r="K103" s="160"/>
      <c r="L103" s="160"/>
      <c r="M103" s="161">
        <f t="shared" si="43"/>
        <v>0</v>
      </c>
      <c r="N103" s="160"/>
      <c r="O103" s="160"/>
      <c r="P103" s="160"/>
      <c r="Q103" s="161">
        <f t="shared" si="44"/>
        <v>0</v>
      </c>
      <c r="R103" s="160"/>
      <c r="S103" s="160"/>
      <c r="T103" s="160"/>
      <c r="U103" s="162">
        <f t="shared" si="45"/>
        <v>0</v>
      </c>
      <c r="V103" s="163"/>
    </row>
    <row r="104" spans="2:22" ht="15.75" hidden="1" thickBot="1" x14ac:dyDescent="0.3">
      <c r="B104" s="697" t="s">
        <v>271</v>
      </c>
      <c r="C104" s="179"/>
      <c r="D104" s="179"/>
      <c r="E104" s="179"/>
      <c r="F104" s="164"/>
      <c r="G104" s="165"/>
      <c r="H104" s="165"/>
      <c r="I104" s="166">
        <f t="shared" si="42"/>
        <v>0</v>
      </c>
      <c r="J104" s="165"/>
      <c r="K104" s="165"/>
      <c r="L104" s="165"/>
      <c r="M104" s="166">
        <f t="shared" si="43"/>
        <v>0</v>
      </c>
      <c r="N104" s="165"/>
      <c r="O104" s="165"/>
      <c r="P104" s="165"/>
      <c r="Q104" s="166">
        <f t="shared" si="44"/>
        <v>0</v>
      </c>
      <c r="R104" s="165"/>
      <c r="S104" s="165"/>
      <c r="T104" s="165"/>
      <c r="U104" s="167">
        <f t="shared" si="45"/>
        <v>0</v>
      </c>
      <c r="V104" s="168"/>
    </row>
    <row r="105" spans="2:22" ht="16.5" hidden="1" thickTop="1" thickBot="1" x14ac:dyDescent="0.3">
      <c r="B105" s="697"/>
      <c r="C105" s="191" t="str">
        <f>"Total "&amp;C86</f>
        <v>Total 5</v>
      </c>
      <c r="D105" s="179"/>
      <c r="E105" s="179"/>
      <c r="F105" s="169">
        <f>IFERROR(F107/F$3,0)+IFERROR(F108/F$4,0)+IFERROR(F109/#REF!,0)+IFERROR(F110/#REF!,0)+IFERROR(F111/#REF!,0)+F106</f>
        <v>0</v>
      </c>
      <c r="G105" s="169">
        <f>IFERROR(G107/G$3,0)+IFERROR(G108/G$4,0)+IFERROR(G109/#REF!,0)+IFERROR(G110/#REF!,0)+IFERROR(G111/#REF!,0)+G106</f>
        <v>0</v>
      </c>
      <c r="H105" s="169">
        <f>IFERROR(H107/H$3,0)+IFERROR(H108/H$4,0)+IFERROR(H109/#REF!,0)+IFERROR(H110/#REF!,0)+IFERROR(H111/#REF!,0)+H106</f>
        <v>0</v>
      </c>
      <c r="I105" s="170">
        <f>SUM(F105:H105)</f>
        <v>0</v>
      </c>
      <c r="J105" s="169">
        <f>IFERROR(J107/J$3,0)+IFERROR(J108/J$4,0)+IFERROR(J109/#REF!,0)+IFERROR(J110/#REF!,0)+IFERROR(J111/#REF!,0)+J106</f>
        <v>0</v>
      </c>
      <c r="K105" s="169">
        <f>IFERROR(K107/K$3,0)+IFERROR(K108/K$4,0)+IFERROR(K109/#REF!,0)+IFERROR(K110/#REF!,0)+IFERROR(K111/#REF!,0)+K106</f>
        <v>0</v>
      </c>
      <c r="L105" s="169">
        <f>IFERROR(L107/L$3,0)+IFERROR(L108/L$4,0)+IFERROR(L109/#REF!,0)+IFERROR(L110/#REF!,0)+IFERROR(L111/#REF!,0)+L106</f>
        <v>0</v>
      </c>
      <c r="M105" s="170">
        <f>SUM(J105:L105)</f>
        <v>0</v>
      </c>
      <c r="N105" s="169">
        <f>IFERROR(N107/N$3,0)+IFERROR(N108/N$4,0)+IFERROR(N109/#REF!,0)+IFERROR(N110/#REF!,0)+IFERROR(N111/#REF!,0)+N106</f>
        <v>0</v>
      </c>
      <c r="O105" s="169">
        <f>IFERROR(O107/O$3,0)+IFERROR(O108/O$4,0)+IFERROR(O109/#REF!,0)+IFERROR(O110/#REF!,0)+IFERROR(O111/#REF!,0)+O106</f>
        <v>0</v>
      </c>
      <c r="P105" s="169">
        <f>IFERROR(P107/P$3,0)+IFERROR(P108/P$4,0)+IFERROR(P109/#REF!,0)+IFERROR(P110/#REF!,0)+IFERROR(P111/#REF!,0)+P106</f>
        <v>0</v>
      </c>
      <c r="Q105" s="170">
        <f>SUM(N105:P105)</f>
        <v>0</v>
      </c>
      <c r="R105" s="169">
        <f>IFERROR(R107/R$3,0)+IFERROR(R108/R$4,0)+IFERROR(R109/#REF!,0)+IFERROR(R110/#REF!,0)+IFERROR(R111/#REF!,0)+R106</f>
        <v>0</v>
      </c>
      <c r="S105" s="169">
        <f>IFERROR(S107/S$3,0)+IFERROR(S108/S$4,0)+IFERROR(S109/#REF!,0)+IFERROR(S110/#REF!,0)+IFERROR(S111/#REF!,0)+S106</f>
        <v>0</v>
      </c>
      <c r="T105" s="169">
        <f>IFERROR(T107/T$3,0)+IFERROR(T108/T$4,0)+IFERROR(T109/#REF!,0)+IFERROR(T110/#REF!,0)+IFERROR(T111/#REF!,0)+T106</f>
        <v>0</v>
      </c>
      <c r="U105" s="170">
        <f>SUM(R105:T105)</f>
        <v>0</v>
      </c>
      <c r="V105" s="171"/>
    </row>
    <row r="106" spans="2:22" ht="15.75" hidden="1" thickTop="1" x14ac:dyDescent="0.25">
      <c r="B106" s="697"/>
      <c r="C106" s="179"/>
      <c r="D106" s="179"/>
      <c r="E106" s="179" t="str">
        <f>Index!$R$22</f>
        <v>$</v>
      </c>
      <c r="F106" s="172">
        <f>SUMIFS(F87:F104,E87:E104,E106)</f>
        <v>0</v>
      </c>
      <c r="G106" s="172">
        <f>SUMIFS(G87:G104,E87:E104,E106)</f>
        <v>0</v>
      </c>
      <c r="H106" s="172">
        <f>SUMIFS(H87:H104,E87:E104,E106)</f>
        <v>0</v>
      </c>
      <c r="I106" s="173">
        <f>SUM(F106:H106)</f>
        <v>0</v>
      </c>
      <c r="J106" s="172">
        <f>SUMIFS(J87:J104,E87:E104,E106)</f>
        <v>0</v>
      </c>
      <c r="K106" s="172">
        <f>SUMIFS(K87:K104,E87:E104,E106)</f>
        <v>0</v>
      </c>
      <c r="L106" s="172">
        <f>SUMIFS(L87:L104,E87:E104,E106)</f>
        <v>0</v>
      </c>
      <c r="M106" s="173">
        <f>SUM(J106:L106)</f>
        <v>0</v>
      </c>
      <c r="N106" s="172">
        <f>SUMIFS(N87:N104,E87:E104,E106)</f>
        <v>0</v>
      </c>
      <c r="O106" s="172">
        <f>SUMIFS(O87:O104,E87:E104,E106)</f>
        <v>0</v>
      </c>
      <c r="P106" s="172">
        <f>SUMIFS(P87:P104,E87:E104,E106)</f>
        <v>0</v>
      </c>
      <c r="Q106" s="173">
        <f>SUM(N106:P106)</f>
        <v>0</v>
      </c>
      <c r="R106" s="172">
        <f>SUMIFS(R87:R104,E87:E104,E106)</f>
        <v>0</v>
      </c>
      <c r="S106" s="172">
        <f>SUMIFS(S87:S104,E87:E104,E106)</f>
        <v>0</v>
      </c>
      <c r="T106" s="172">
        <f>SUMIFS(T87:T104,E87:E104,E106)</f>
        <v>0</v>
      </c>
      <c r="U106" s="174">
        <f>SUM(R106:T106)</f>
        <v>0</v>
      </c>
      <c r="V106" s="175"/>
    </row>
    <row r="107" spans="2:22" hidden="1" x14ac:dyDescent="0.25">
      <c r="B107" s="697"/>
      <c r="C107" s="179"/>
      <c r="D107" s="179"/>
      <c r="E107" s="179" t="str">
        <f>Index!$R$23</f>
        <v>NIS</v>
      </c>
      <c r="F107" s="176">
        <f>SUMIFS(F87:F104,E87:E104,E107)</f>
        <v>0</v>
      </c>
      <c r="G107" s="176">
        <f>SUMIFS(G87:G104,E87:E104,E107)</f>
        <v>0</v>
      </c>
      <c r="H107" s="176">
        <f>SUMIFS(H87:H104,E87:E104,E107)</f>
        <v>0</v>
      </c>
      <c r="I107" s="177">
        <f t="shared" ref="I107:I111" si="46">SUM(F107:H107)</f>
        <v>0</v>
      </c>
      <c r="J107" s="176">
        <f>SUMIFS(J87:J104,E87:E104,E107)</f>
        <v>0</v>
      </c>
      <c r="K107" s="176">
        <f>SUMIFS(K87:K104,E87:E104,E107)</f>
        <v>0</v>
      </c>
      <c r="L107" s="176">
        <f>SUMIFS(L87:L104,E87:E104,E107)</f>
        <v>0</v>
      </c>
      <c r="M107" s="177">
        <f t="shared" ref="M107:M111" si="47">SUM(J107:L107)</f>
        <v>0</v>
      </c>
      <c r="N107" s="176">
        <f>SUMIFS(N87:N104,E87:E104,E107)</f>
        <v>0</v>
      </c>
      <c r="O107" s="176">
        <f>SUMIFS(O87:O104,E87:E104,E107)</f>
        <v>0</v>
      </c>
      <c r="P107" s="176">
        <f>SUMIFS(P87:P104,E87:E104,E107)</f>
        <v>0</v>
      </c>
      <c r="Q107" s="177">
        <f t="shared" ref="Q107:Q111" si="48">SUM(N107:P107)</f>
        <v>0</v>
      </c>
      <c r="R107" s="176">
        <f>SUMIFS(R87:R104,E87:E104,E107)</f>
        <v>0</v>
      </c>
      <c r="S107" s="176">
        <f>SUMIFS(S87:S104,E87:E104,E107)</f>
        <v>0</v>
      </c>
      <c r="T107" s="176">
        <f>SUMIFS(T87:T104,E87:E104,E107)</f>
        <v>0</v>
      </c>
      <c r="U107" s="178">
        <f t="shared" ref="U107:U111" si="49">SUM(R107:T107)</f>
        <v>0</v>
      </c>
      <c r="V107" s="179"/>
    </row>
    <row r="108" spans="2:22" hidden="1" x14ac:dyDescent="0.25">
      <c r="B108" s="697"/>
      <c r="C108" s="179"/>
      <c r="D108" s="179"/>
      <c r="E108" s="179" t="str">
        <f>Index!$R$24</f>
        <v>EUR</v>
      </c>
      <c r="F108" s="180">
        <f>SUMIFS(F87:F104,E87:E104,E108)</f>
        <v>0</v>
      </c>
      <c r="G108" s="180">
        <f>SUMIFS(G87:G104,E87:E104,E108)</f>
        <v>0</v>
      </c>
      <c r="H108" s="180">
        <f>SUMIFS(H87:H104,E87:E104,E108)</f>
        <v>0</v>
      </c>
      <c r="I108" s="181">
        <f t="shared" si="46"/>
        <v>0</v>
      </c>
      <c r="J108" s="180">
        <f>SUMIFS(J87:J104,E87:E104,E108)</f>
        <v>0</v>
      </c>
      <c r="K108" s="180">
        <f>SUMIFS(K87:K104,E87:E104,E108)</f>
        <v>0</v>
      </c>
      <c r="L108" s="180">
        <f>SUMIFS(L87:L104,E87:E104,E108)</f>
        <v>0</v>
      </c>
      <c r="M108" s="181">
        <f t="shared" si="47"/>
        <v>0</v>
      </c>
      <c r="N108" s="180">
        <f>SUMIFS(N87:N104,E87:E104,E108)</f>
        <v>0</v>
      </c>
      <c r="O108" s="180">
        <f>SUMIFS(O87:O104,E87:E104,E108)</f>
        <v>0</v>
      </c>
      <c r="P108" s="180">
        <f>SUMIFS(P87:P104,E87:E104,E108)</f>
        <v>0</v>
      </c>
      <c r="Q108" s="181">
        <f t="shared" si="48"/>
        <v>0</v>
      </c>
      <c r="R108" s="180">
        <f>SUMIFS(R87:R104,E87:E104,E108)</f>
        <v>0</v>
      </c>
      <c r="S108" s="180">
        <f>SUMIFS(S87:S104,E87:E104,E108)</f>
        <v>0</v>
      </c>
      <c r="T108" s="180">
        <f>SUMIFS(T87:T104,E87:E104,E108)</f>
        <v>0</v>
      </c>
      <c r="U108" s="182">
        <f t="shared" si="49"/>
        <v>0</v>
      </c>
      <c r="V108" s="179"/>
    </row>
    <row r="109" spans="2:22" hidden="1" x14ac:dyDescent="0.25">
      <c r="B109" s="697"/>
      <c r="C109" s="179"/>
      <c r="D109" s="179"/>
      <c r="E109" s="179">
        <f>Index!$R$25</f>
        <v>0</v>
      </c>
      <c r="F109" s="183">
        <f>SUMIFS(F87:F104,E87:E104,E109)</f>
        <v>0</v>
      </c>
      <c r="G109" s="183">
        <f>SUMIFS(G87:G104,E87:E104,E109)</f>
        <v>0</v>
      </c>
      <c r="H109" s="183">
        <f>SUMIFS(H87:H104,E87:E104,E109)</f>
        <v>0</v>
      </c>
      <c r="I109" s="184">
        <f t="shared" si="46"/>
        <v>0</v>
      </c>
      <c r="J109" s="183">
        <f>SUMIFS(J87:J104,E87:E104,E109)</f>
        <v>0</v>
      </c>
      <c r="K109" s="183">
        <f>SUMIFS(K87:K104,E87:E104,E109)</f>
        <v>0</v>
      </c>
      <c r="L109" s="183">
        <f>SUMIFS(L87:L104,E87:E104,E109)</f>
        <v>0</v>
      </c>
      <c r="M109" s="184">
        <f t="shared" si="47"/>
        <v>0</v>
      </c>
      <c r="N109" s="183">
        <f>SUMIFS(N87:N104,E87:E104,E109)</f>
        <v>0</v>
      </c>
      <c r="O109" s="183">
        <f>SUMIFS(O87:O104,E87:E104,E109)</f>
        <v>0</v>
      </c>
      <c r="P109" s="183">
        <f>SUMIFS(P87:P104,E87:E104,E109)</f>
        <v>0</v>
      </c>
      <c r="Q109" s="184">
        <f t="shared" si="48"/>
        <v>0</v>
      </c>
      <c r="R109" s="183">
        <f>SUMIFS(R87:R104,E87:E104,E109)</f>
        <v>0</v>
      </c>
      <c r="S109" s="183">
        <f>SUMIFS(S87:S104,E87:E104,E109)</f>
        <v>0</v>
      </c>
      <c r="T109" s="183">
        <f>SUMIFS(T87:T104,E87:E104,E109)</f>
        <v>0</v>
      </c>
      <c r="U109" s="185">
        <f t="shared" si="49"/>
        <v>0</v>
      </c>
      <c r="V109" s="179"/>
    </row>
    <row r="110" spans="2:22" hidden="1" x14ac:dyDescent="0.25">
      <c r="B110" s="697"/>
      <c r="C110" s="179"/>
      <c r="D110" s="179"/>
      <c r="E110" s="179">
        <f>Index!$R$27</f>
        <v>0</v>
      </c>
      <c r="F110" s="186">
        <f>SUMIFS(F87:F104,E87:E104,E110)</f>
        <v>0</v>
      </c>
      <c r="G110" s="186">
        <f>SUMIFS(G87:G104,E87:E104,E110)</f>
        <v>0</v>
      </c>
      <c r="H110" s="186">
        <f>SUMIFS(H87:H104,E87:E104,E110)</f>
        <v>0</v>
      </c>
      <c r="I110" s="187">
        <f t="shared" si="46"/>
        <v>0</v>
      </c>
      <c r="J110" s="186">
        <f>SUMIFS(J87:J104,E87:E104,E110)</f>
        <v>0</v>
      </c>
      <c r="K110" s="186">
        <f>SUMIFS(K87:K104,E87:E104,E110)</f>
        <v>0</v>
      </c>
      <c r="L110" s="186">
        <f>SUMIFS(L87:L104,E87:E104,E110)</f>
        <v>0</v>
      </c>
      <c r="M110" s="187">
        <f t="shared" si="47"/>
        <v>0</v>
      </c>
      <c r="N110" s="186">
        <f>SUMIFS(N87:N104,E87:E104,E110)</f>
        <v>0</v>
      </c>
      <c r="O110" s="186">
        <f>SUMIFS(O87:O104,E87:E104,E110)</f>
        <v>0</v>
      </c>
      <c r="P110" s="186">
        <f>SUMIFS(P87:P104,E87:E104,E110)</f>
        <v>0</v>
      </c>
      <c r="Q110" s="187">
        <f t="shared" si="48"/>
        <v>0</v>
      </c>
      <c r="R110" s="186">
        <f>SUMIFS(R87:R104,E87:E104,E110)</f>
        <v>0</v>
      </c>
      <c r="S110" s="186">
        <f>SUMIFS(S87:S104,E87:E104,E110)</f>
        <v>0</v>
      </c>
      <c r="T110" s="186">
        <f>SUMIFS(T87:T104,E87:E104,E110)</f>
        <v>0</v>
      </c>
      <c r="U110" s="188">
        <f t="shared" si="49"/>
        <v>0</v>
      </c>
      <c r="V110" s="179"/>
    </row>
    <row r="111" spans="2:22" hidden="1" x14ac:dyDescent="0.25">
      <c r="B111" s="697"/>
      <c r="C111" s="179"/>
      <c r="D111" s="179"/>
      <c r="E111" s="179">
        <f>Index!$R$29</f>
        <v>0</v>
      </c>
      <c r="F111" s="186">
        <f>SUMIFS(F87:F104,E87:E104,E111)</f>
        <v>0</v>
      </c>
      <c r="G111" s="186">
        <f>SUMIFS(G87:G104,E87:E104,E111)</f>
        <v>0</v>
      </c>
      <c r="H111" s="186">
        <f>SUMIFS(H87:H104,E87:E104,E111)</f>
        <v>0</v>
      </c>
      <c r="I111" s="187">
        <f t="shared" si="46"/>
        <v>0</v>
      </c>
      <c r="J111" s="186">
        <f>SUMIFS(J87:J104,E87:E104,E111)</f>
        <v>0</v>
      </c>
      <c r="K111" s="186">
        <f>SUMIFS(K87:K104,E87:E104,E111)</f>
        <v>0</v>
      </c>
      <c r="L111" s="186">
        <f>SUMIFS(L87:L104,E87:E104,E111)</f>
        <v>0</v>
      </c>
      <c r="M111" s="187">
        <f t="shared" si="47"/>
        <v>0</v>
      </c>
      <c r="N111" s="186">
        <f>SUMIFS(N87:N104,E87:E104,E111)</f>
        <v>0</v>
      </c>
      <c r="O111" s="186">
        <f>SUMIFS(O87:O104,E87:E104,E111)</f>
        <v>0</v>
      </c>
      <c r="P111" s="186">
        <f>SUMIFS(P87:P104,E87:E104,E111)</f>
        <v>0</v>
      </c>
      <c r="Q111" s="187">
        <f t="shared" si="48"/>
        <v>0</v>
      </c>
      <c r="R111" s="186">
        <f>SUMIFS(R87:R104,E87:E104,E111)</f>
        <v>0</v>
      </c>
      <c r="S111" s="186">
        <f>SUMIFS(S87:S104,E87:E104,E111)</f>
        <v>0</v>
      </c>
      <c r="T111" s="186">
        <f>SUMIFS(T87:T104,E87:E104,E111)</f>
        <v>0</v>
      </c>
      <c r="U111" s="188">
        <f t="shared" si="49"/>
        <v>0</v>
      </c>
      <c r="V111" s="179"/>
    </row>
    <row r="112" spans="2:22" hidden="1" x14ac:dyDescent="0.25">
      <c r="B112" s="697"/>
      <c r="C112" s="189">
        <v>6</v>
      </c>
      <c r="D112" s="179"/>
      <c r="E112" s="190"/>
      <c r="F112" s="192"/>
      <c r="G112" s="51"/>
      <c r="H112" s="51"/>
      <c r="I112" s="153"/>
      <c r="J112" s="51"/>
      <c r="K112" s="51"/>
      <c r="L112" s="51"/>
      <c r="M112" s="153"/>
      <c r="N112" s="51"/>
      <c r="O112" s="51"/>
      <c r="P112" s="51"/>
      <c r="Q112" s="153"/>
      <c r="R112" s="51"/>
      <c r="S112" s="51"/>
      <c r="T112" s="51"/>
      <c r="U112" s="153"/>
      <c r="V112" s="193"/>
    </row>
    <row r="113" spans="2:22" hidden="1" x14ac:dyDescent="0.25">
      <c r="B113" s="697" t="s">
        <v>271</v>
      </c>
      <c r="C113" s="179"/>
      <c r="D113" s="179"/>
      <c r="E113" s="190"/>
      <c r="F113" s="154"/>
      <c r="G113" s="155"/>
      <c r="H113" s="155"/>
      <c r="I113" s="156">
        <f>SUM(F113:H113)</f>
        <v>0</v>
      </c>
      <c r="J113" s="155"/>
      <c r="K113" s="155"/>
      <c r="L113" s="155"/>
      <c r="M113" s="156">
        <f>SUM(J113:L113)</f>
        <v>0</v>
      </c>
      <c r="N113" s="155"/>
      <c r="O113" s="155"/>
      <c r="P113" s="155"/>
      <c r="Q113" s="156">
        <f>SUM(N113:P113)</f>
        <v>0</v>
      </c>
      <c r="R113" s="155"/>
      <c r="S113" s="155"/>
      <c r="T113" s="155"/>
      <c r="U113" s="157">
        <f>SUM(R113:T113)</f>
        <v>0</v>
      </c>
      <c r="V113" s="158"/>
    </row>
    <row r="114" spans="2:22" hidden="1" x14ac:dyDescent="0.25">
      <c r="B114" s="697" t="s">
        <v>271</v>
      </c>
      <c r="C114" s="179"/>
      <c r="D114" s="179"/>
      <c r="E114" s="190"/>
      <c r="F114" s="159"/>
      <c r="G114" s="160"/>
      <c r="H114" s="160"/>
      <c r="I114" s="161">
        <f t="shared" ref="I114:I130" si="50">SUM(F114:H114)</f>
        <v>0</v>
      </c>
      <c r="J114" s="160"/>
      <c r="K114" s="160"/>
      <c r="L114" s="160"/>
      <c r="M114" s="161">
        <f t="shared" ref="M114:M130" si="51">SUM(J114:L114)</f>
        <v>0</v>
      </c>
      <c r="N114" s="160"/>
      <c r="O114" s="160"/>
      <c r="P114" s="160"/>
      <c r="Q114" s="161">
        <f t="shared" ref="Q114:Q130" si="52">SUM(N114:P114)</f>
        <v>0</v>
      </c>
      <c r="R114" s="160"/>
      <c r="S114" s="160"/>
      <c r="T114" s="160"/>
      <c r="U114" s="162">
        <f t="shared" ref="U114:U130" si="53">SUM(R114:T114)</f>
        <v>0</v>
      </c>
      <c r="V114" s="163"/>
    </row>
    <row r="115" spans="2:22" hidden="1" x14ac:dyDescent="0.25">
      <c r="B115" s="697" t="s">
        <v>271</v>
      </c>
      <c r="C115" s="179"/>
      <c r="D115" s="179"/>
      <c r="E115" s="190"/>
      <c r="F115" s="159"/>
      <c r="G115" s="160"/>
      <c r="H115" s="160"/>
      <c r="I115" s="161">
        <f t="shared" si="50"/>
        <v>0</v>
      </c>
      <c r="J115" s="160"/>
      <c r="K115" s="160"/>
      <c r="L115" s="160"/>
      <c r="M115" s="161">
        <f t="shared" si="51"/>
        <v>0</v>
      </c>
      <c r="N115" s="160"/>
      <c r="O115" s="160"/>
      <c r="P115" s="160"/>
      <c r="Q115" s="161">
        <f t="shared" si="52"/>
        <v>0</v>
      </c>
      <c r="R115" s="160"/>
      <c r="S115" s="160"/>
      <c r="T115" s="160"/>
      <c r="U115" s="162">
        <f t="shared" si="53"/>
        <v>0</v>
      </c>
      <c r="V115" s="163"/>
    </row>
    <row r="116" spans="2:22" hidden="1" x14ac:dyDescent="0.25">
      <c r="B116" s="697" t="s">
        <v>271</v>
      </c>
      <c r="C116" s="179"/>
      <c r="D116" s="179"/>
      <c r="E116" s="190"/>
      <c r="F116" s="159"/>
      <c r="G116" s="160"/>
      <c r="H116" s="160"/>
      <c r="I116" s="161">
        <f t="shared" si="50"/>
        <v>0</v>
      </c>
      <c r="J116" s="160"/>
      <c r="K116" s="160"/>
      <c r="L116" s="160"/>
      <c r="M116" s="161">
        <f t="shared" si="51"/>
        <v>0</v>
      </c>
      <c r="N116" s="160"/>
      <c r="O116" s="160"/>
      <c r="P116" s="160"/>
      <c r="Q116" s="161">
        <f t="shared" si="52"/>
        <v>0</v>
      </c>
      <c r="R116" s="160"/>
      <c r="S116" s="160"/>
      <c r="T116" s="160"/>
      <c r="U116" s="162">
        <f t="shared" si="53"/>
        <v>0</v>
      </c>
      <c r="V116" s="163"/>
    </row>
    <row r="117" spans="2:22" hidden="1" x14ac:dyDescent="0.25">
      <c r="B117" s="697" t="s">
        <v>271</v>
      </c>
      <c r="C117" s="179"/>
      <c r="D117" s="179"/>
      <c r="E117" s="190"/>
      <c r="F117" s="159"/>
      <c r="G117" s="160"/>
      <c r="H117" s="160"/>
      <c r="I117" s="161">
        <f t="shared" si="50"/>
        <v>0</v>
      </c>
      <c r="J117" s="160"/>
      <c r="K117" s="160"/>
      <c r="L117" s="160"/>
      <c r="M117" s="161">
        <f t="shared" si="51"/>
        <v>0</v>
      </c>
      <c r="N117" s="160"/>
      <c r="O117" s="160"/>
      <c r="P117" s="160"/>
      <c r="Q117" s="161">
        <f t="shared" si="52"/>
        <v>0</v>
      </c>
      <c r="R117" s="160"/>
      <c r="S117" s="160"/>
      <c r="T117" s="160"/>
      <c r="U117" s="162">
        <f t="shared" si="53"/>
        <v>0</v>
      </c>
      <c r="V117" s="163"/>
    </row>
    <row r="118" spans="2:22" hidden="1" x14ac:dyDescent="0.25">
      <c r="B118" s="697" t="s">
        <v>271</v>
      </c>
      <c r="C118" s="179"/>
      <c r="D118" s="179"/>
      <c r="E118" s="190"/>
      <c r="F118" s="159"/>
      <c r="G118" s="160"/>
      <c r="H118" s="160"/>
      <c r="I118" s="161">
        <f t="shared" si="50"/>
        <v>0</v>
      </c>
      <c r="J118" s="160"/>
      <c r="K118" s="160"/>
      <c r="L118" s="160"/>
      <c r="M118" s="161">
        <f t="shared" si="51"/>
        <v>0</v>
      </c>
      <c r="N118" s="160"/>
      <c r="O118" s="160"/>
      <c r="P118" s="160"/>
      <c r="Q118" s="161">
        <f t="shared" si="52"/>
        <v>0</v>
      </c>
      <c r="R118" s="160"/>
      <c r="S118" s="160"/>
      <c r="T118" s="160"/>
      <c r="U118" s="162">
        <f t="shared" si="53"/>
        <v>0</v>
      </c>
      <c r="V118" s="163"/>
    </row>
    <row r="119" spans="2:22" hidden="1" x14ac:dyDescent="0.25">
      <c r="B119" s="697" t="s">
        <v>271</v>
      </c>
      <c r="C119" s="179"/>
      <c r="D119" s="179"/>
      <c r="E119" s="190"/>
      <c r="F119" s="159"/>
      <c r="G119" s="160"/>
      <c r="H119" s="160"/>
      <c r="I119" s="161">
        <f t="shared" si="50"/>
        <v>0</v>
      </c>
      <c r="J119" s="160"/>
      <c r="K119" s="160"/>
      <c r="L119" s="160"/>
      <c r="M119" s="161">
        <f t="shared" si="51"/>
        <v>0</v>
      </c>
      <c r="N119" s="160"/>
      <c r="O119" s="160"/>
      <c r="P119" s="160"/>
      <c r="Q119" s="161">
        <f t="shared" si="52"/>
        <v>0</v>
      </c>
      <c r="R119" s="160"/>
      <c r="S119" s="160"/>
      <c r="T119" s="160"/>
      <c r="U119" s="162">
        <f t="shared" si="53"/>
        <v>0</v>
      </c>
      <c r="V119" s="163"/>
    </row>
    <row r="120" spans="2:22" hidden="1" x14ac:dyDescent="0.25">
      <c r="B120" s="697" t="s">
        <v>271</v>
      </c>
      <c r="C120" s="179"/>
      <c r="D120" s="179"/>
      <c r="E120" s="190"/>
      <c r="F120" s="159"/>
      <c r="G120" s="160"/>
      <c r="H120" s="160"/>
      <c r="I120" s="161">
        <f t="shared" si="50"/>
        <v>0</v>
      </c>
      <c r="J120" s="160"/>
      <c r="K120" s="160"/>
      <c r="L120" s="160"/>
      <c r="M120" s="161">
        <f t="shared" si="51"/>
        <v>0</v>
      </c>
      <c r="N120" s="160"/>
      <c r="O120" s="160"/>
      <c r="P120" s="160"/>
      <c r="Q120" s="161">
        <f t="shared" si="52"/>
        <v>0</v>
      </c>
      <c r="R120" s="160"/>
      <c r="S120" s="160"/>
      <c r="T120" s="160"/>
      <c r="U120" s="162">
        <f t="shared" si="53"/>
        <v>0</v>
      </c>
      <c r="V120" s="163"/>
    </row>
    <row r="121" spans="2:22" hidden="1" x14ac:dyDescent="0.25">
      <c r="B121" s="697" t="s">
        <v>271</v>
      </c>
      <c r="C121" s="179"/>
      <c r="D121" s="179"/>
      <c r="E121" s="190"/>
      <c r="F121" s="159"/>
      <c r="G121" s="160"/>
      <c r="H121" s="160"/>
      <c r="I121" s="161">
        <f t="shared" si="50"/>
        <v>0</v>
      </c>
      <c r="J121" s="160"/>
      <c r="K121" s="160"/>
      <c r="L121" s="160"/>
      <c r="M121" s="161">
        <f t="shared" si="51"/>
        <v>0</v>
      </c>
      <c r="N121" s="160"/>
      <c r="O121" s="160"/>
      <c r="P121" s="160"/>
      <c r="Q121" s="161">
        <f t="shared" si="52"/>
        <v>0</v>
      </c>
      <c r="R121" s="160"/>
      <c r="S121" s="160"/>
      <c r="T121" s="160"/>
      <c r="U121" s="162">
        <f t="shared" si="53"/>
        <v>0</v>
      </c>
      <c r="V121" s="163"/>
    </row>
    <row r="122" spans="2:22" hidden="1" x14ac:dyDescent="0.25">
      <c r="B122" s="697" t="s">
        <v>271</v>
      </c>
      <c r="C122" s="179"/>
      <c r="D122" s="179"/>
      <c r="E122" s="190"/>
      <c r="F122" s="159"/>
      <c r="G122" s="160"/>
      <c r="H122" s="160"/>
      <c r="I122" s="161">
        <f t="shared" si="50"/>
        <v>0</v>
      </c>
      <c r="J122" s="160"/>
      <c r="K122" s="160"/>
      <c r="L122" s="160"/>
      <c r="M122" s="161">
        <f t="shared" si="51"/>
        <v>0</v>
      </c>
      <c r="N122" s="160"/>
      <c r="O122" s="160"/>
      <c r="P122" s="160"/>
      <c r="Q122" s="161">
        <f t="shared" si="52"/>
        <v>0</v>
      </c>
      <c r="R122" s="160"/>
      <c r="S122" s="160"/>
      <c r="T122" s="160"/>
      <c r="U122" s="162">
        <f t="shared" si="53"/>
        <v>0</v>
      </c>
      <c r="V122" s="163"/>
    </row>
    <row r="123" spans="2:22" hidden="1" x14ac:dyDescent="0.25">
      <c r="B123" s="697" t="s">
        <v>271</v>
      </c>
      <c r="C123" s="179"/>
      <c r="D123" s="179"/>
      <c r="E123" s="190"/>
      <c r="F123" s="159"/>
      <c r="G123" s="160"/>
      <c r="H123" s="160"/>
      <c r="I123" s="161">
        <f t="shared" si="50"/>
        <v>0</v>
      </c>
      <c r="J123" s="160"/>
      <c r="K123" s="160"/>
      <c r="L123" s="160"/>
      <c r="M123" s="161">
        <f t="shared" si="51"/>
        <v>0</v>
      </c>
      <c r="N123" s="160"/>
      <c r="O123" s="160"/>
      <c r="P123" s="160"/>
      <c r="Q123" s="161">
        <f t="shared" si="52"/>
        <v>0</v>
      </c>
      <c r="R123" s="160"/>
      <c r="S123" s="160"/>
      <c r="T123" s="160"/>
      <c r="U123" s="162">
        <f t="shared" si="53"/>
        <v>0</v>
      </c>
      <c r="V123" s="163"/>
    </row>
    <row r="124" spans="2:22" hidden="1" x14ac:dyDescent="0.25">
      <c r="B124" s="697" t="s">
        <v>271</v>
      </c>
      <c r="C124" s="179"/>
      <c r="D124" s="179"/>
      <c r="E124" s="190"/>
      <c r="F124" s="159"/>
      <c r="G124" s="160"/>
      <c r="H124" s="160"/>
      <c r="I124" s="161">
        <f t="shared" si="50"/>
        <v>0</v>
      </c>
      <c r="J124" s="160"/>
      <c r="K124" s="160"/>
      <c r="L124" s="160"/>
      <c r="M124" s="161">
        <f t="shared" si="51"/>
        <v>0</v>
      </c>
      <c r="N124" s="160"/>
      <c r="O124" s="160"/>
      <c r="P124" s="160"/>
      <c r="Q124" s="161">
        <f t="shared" si="52"/>
        <v>0</v>
      </c>
      <c r="R124" s="160"/>
      <c r="S124" s="160"/>
      <c r="T124" s="160"/>
      <c r="U124" s="162">
        <f t="shared" si="53"/>
        <v>0</v>
      </c>
      <c r="V124" s="163"/>
    </row>
    <row r="125" spans="2:22" hidden="1" x14ac:dyDescent="0.25">
      <c r="B125" s="697" t="s">
        <v>271</v>
      </c>
      <c r="C125" s="179"/>
      <c r="D125" s="179"/>
      <c r="E125" s="190"/>
      <c r="F125" s="159"/>
      <c r="G125" s="160"/>
      <c r="H125" s="160"/>
      <c r="I125" s="161">
        <f t="shared" si="50"/>
        <v>0</v>
      </c>
      <c r="J125" s="160"/>
      <c r="K125" s="160"/>
      <c r="L125" s="160"/>
      <c r="M125" s="161">
        <f t="shared" si="51"/>
        <v>0</v>
      </c>
      <c r="N125" s="160"/>
      <c r="O125" s="160"/>
      <c r="P125" s="160"/>
      <c r="Q125" s="161">
        <f t="shared" si="52"/>
        <v>0</v>
      </c>
      <c r="R125" s="160"/>
      <c r="S125" s="160"/>
      <c r="T125" s="160"/>
      <c r="U125" s="162">
        <f t="shared" si="53"/>
        <v>0</v>
      </c>
      <c r="V125" s="163"/>
    </row>
    <row r="126" spans="2:22" hidden="1" x14ac:dyDescent="0.25">
      <c r="B126" s="697" t="s">
        <v>271</v>
      </c>
      <c r="C126" s="179"/>
      <c r="D126" s="179"/>
      <c r="E126" s="190"/>
      <c r="F126" s="159"/>
      <c r="G126" s="160"/>
      <c r="H126" s="160"/>
      <c r="I126" s="161">
        <f t="shared" si="50"/>
        <v>0</v>
      </c>
      <c r="J126" s="160"/>
      <c r="K126" s="160"/>
      <c r="L126" s="160"/>
      <c r="M126" s="161">
        <f t="shared" si="51"/>
        <v>0</v>
      </c>
      <c r="N126" s="160"/>
      <c r="O126" s="160"/>
      <c r="P126" s="160"/>
      <c r="Q126" s="161">
        <f t="shared" si="52"/>
        <v>0</v>
      </c>
      <c r="R126" s="160"/>
      <c r="S126" s="160"/>
      <c r="T126" s="160"/>
      <c r="U126" s="162">
        <f t="shared" si="53"/>
        <v>0</v>
      </c>
      <c r="V126" s="163"/>
    </row>
    <row r="127" spans="2:22" hidden="1" x14ac:dyDescent="0.25">
      <c r="B127" s="697" t="s">
        <v>271</v>
      </c>
      <c r="C127" s="179"/>
      <c r="D127" s="179"/>
      <c r="E127" s="190"/>
      <c r="F127" s="159"/>
      <c r="G127" s="160"/>
      <c r="H127" s="160"/>
      <c r="I127" s="161">
        <f t="shared" si="50"/>
        <v>0</v>
      </c>
      <c r="J127" s="160"/>
      <c r="K127" s="160"/>
      <c r="L127" s="160"/>
      <c r="M127" s="161">
        <f t="shared" si="51"/>
        <v>0</v>
      </c>
      <c r="N127" s="160"/>
      <c r="O127" s="160"/>
      <c r="P127" s="160"/>
      <c r="Q127" s="161">
        <f t="shared" si="52"/>
        <v>0</v>
      </c>
      <c r="R127" s="160"/>
      <c r="S127" s="160"/>
      <c r="T127" s="160"/>
      <c r="U127" s="162">
        <f t="shared" si="53"/>
        <v>0</v>
      </c>
      <c r="V127" s="163"/>
    </row>
    <row r="128" spans="2:22" hidden="1" x14ac:dyDescent="0.25">
      <c r="B128" s="697" t="s">
        <v>271</v>
      </c>
      <c r="C128" s="179"/>
      <c r="D128" s="179"/>
      <c r="E128" s="190"/>
      <c r="F128" s="159"/>
      <c r="G128" s="160"/>
      <c r="H128" s="160"/>
      <c r="I128" s="161">
        <f t="shared" si="50"/>
        <v>0</v>
      </c>
      <c r="J128" s="160"/>
      <c r="K128" s="160"/>
      <c r="L128" s="160"/>
      <c r="M128" s="161">
        <f t="shared" si="51"/>
        <v>0</v>
      </c>
      <c r="N128" s="160"/>
      <c r="O128" s="160"/>
      <c r="P128" s="160"/>
      <c r="Q128" s="161">
        <f t="shared" si="52"/>
        <v>0</v>
      </c>
      <c r="R128" s="160"/>
      <c r="S128" s="160"/>
      <c r="T128" s="160"/>
      <c r="U128" s="162">
        <f t="shared" si="53"/>
        <v>0</v>
      </c>
      <c r="V128" s="163"/>
    </row>
    <row r="129" spans="2:22" hidden="1" x14ac:dyDescent="0.25">
      <c r="B129" s="697" t="s">
        <v>271</v>
      </c>
      <c r="C129" s="179"/>
      <c r="D129" s="179"/>
      <c r="E129" s="190"/>
      <c r="F129" s="159"/>
      <c r="G129" s="160"/>
      <c r="H129" s="160"/>
      <c r="I129" s="161">
        <f t="shared" si="50"/>
        <v>0</v>
      </c>
      <c r="J129" s="160"/>
      <c r="K129" s="160"/>
      <c r="L129" s="160"/>
      <c r="M129" s="161">
        <f t="shared" si="51"/>
        <v>0</v>
      </c>
      <c r="N129" s="160"/>
      <c r="O129" s="160"/>
      <c r="P129" s="160"/>
      <c r="Q129" s="161">
        <f t="shared" si="52"/>
        <v>0</v>
      </c>
      <c r="R129" s="160"/>
      <c r="S129" s="160"/>
      <c r="T129" s="160"/>
      <c r="U129" s="162">
        <f t="shared" si="53"/>
        <v>0</v>
      </c>
      <c r="V129" s="163"/>
    </row>
    <row r="130" spans="2:22" ht="15.75" hidden="1" thickBot="1" x14ac:dyDescent="0.3">
      <c r="B130" s="697" t="s">
        <v>271</v>
      </c>
      <c r="C130" s="179"/>
      <c r="D130" s="179"/>
      <c r="E130" s="179"/>
      <c r="F130" s="164"/>
      <c r="G130" s="165"/>
      <c r="H130" s="165"/>
      <c r="I130" s="166">
        <f t="shared" si="50"/>
        <v>0</v>
      </c>
      <c r="J130" s="165"/>
      <c r="K130" s="165"/>
      <c r="L130" s="165"/>
      <c r="M130" s="166">
        <f t="shared" si="51"/>
        <v>0</v>
      </c>
      <c r="N130" s="165"/>
      <c r="O130" s="165"/>
      <c r="P130" s="165"/>
      <c r="Q130" s="166">
        <f t="shared" si="52"/>
        <v>0</v>
      </c>
      <c r="R130" s="165"/>
      <c r="S130" s="165"/>
      <c r="T130" s="165"/>
      <c r="U130" s="167">
        <f t="shared" si="53"/>
        <v>0</v>
      </c>
      <c r="V130" s="168"/>
    </row>
    <row r="131" spans="2:22" ht="16.5" hidden="1" thickTop="1" thickBot="1" x14ac:dyDescent="0.3">
      <c r="B131" s="697"/>
      <c r="C131" s="191" t="str">
        <f>"Total "&amp;C112</f>
        <v>Total 6</v>
      </c>
      <c r="D131" s="179"/>
      <c r="E131" s="179"/>
      <c r="F131" s="169">
        <f>IFERROR(F133/F$3,0)+IFERROR(F134/F$4,0)+IFERROR(F135/#REF!,0)+IFERROR(F136/#REF!,0)+IFERROR(F137/#REF!,0)+F132</f>
        <v>0</v>
      </c>
      <c r="G131" s="169">
        <f>IFERROR(G133/G$3,0)+IFERROR(G134/G$4,0)+IFERROR(G135/#REF!,0)+IFERROR(G136/#REF!,0)+IFERROR(G137/#REF!,0)+G132</f>
        <v>0</v>
      </c>
      <c r="H131" s="169">
        <f>IFERROR(H133/H$3,0)+IFERROR(H134/H$4,0)+IFERROR(H135/#REF!,0)+IFERROR(H136/#REF!,0)+IFERROR(H137/#REF!,0)+H132</f>
        <v>0</v>
      </c>
      <c r="I131" s="170">
        <f>SUM(F131:H131)</f>
        <v>0</v>
      </c>
      <c r="J131" s="169">
        <f>IFERROR(J133/J$3,0)+IFERROR(J134/J$4,0)+IFERROR(J135/#REF!,0)+IFERROR(J136/#REF!,0)+IFERROR(J137/#REF!,0)+J132</f>
        <v>0</v>
      </c>
      <c r="K131" s="169">
        <f>IFERROR(K133/K$3,0)+IFERROR(K134/K$4,0)+IFERROR(K135/#REF!,0)+IFERROR(K136/#REF!,0)+IFERROR(K137/#REF!,0)+K132</f>
        <v>0</v>
      </c>
      <c r="L131" s="169">
        <f>IFERROR(L133/L$3,0)+IFERROR(L134/L$4,0)+IFERROR(L135/#REF!,0)+IFERROR(L136/#REF!,0)+IFERROR(L137/#REF!,0)+L132</f>
        <v>0</v>
      </c>
      <c r="M131" s="170">
        <f>SUM(J131:L131)</f>
        <v>0</v>
      </c>
      <c r="N131" s="169">
        <f>IFERROR(N133/N$3,0)+IFERROR(N134/N$4,0)+IFERROR(N135/#REF!,0)+IFERROR(N136/#REF!,0)+IFERROR(N137/#REF!,0)+N132</f>
        <v>0</v>
      </c>
      <c r="O131" s="169">
        <f>IFERROR(O133/O$3,0)+IFERROR(O134/O$4,0)+IFERROR(O135/#REF!,0)+IFERROR(O136/#REF!,0)+IFERROR(O137/#REF!,0)+O132</f>
        <v>0</v>
      </c>
      <c r="P131" s="169">
        <f>IFERROR(P133/P$3,0)+IFERROR(P134/P$4,0)+IFERROR(P135/#REF!,0)+IFERROR(P136/#REF!,0)+IFERROR(P137/#REF!,0)+P132</f>
        <v>0</v>
      </c>
      <c r="Q131" s="170">
        <f>SUM(N131:P131)</f>
        <v>0</v>
      </c>
      <c r="R131" s="169">
        <f>IFERROR(R133/R$3,0)+IFERROR(R134/R$4,0)+IFERROR(R135/#REF!,0)+IFERROR(R136/#REF!,0)+IFERROR(R137/#REF!,0)+R132</f>
        <v>0</v>
      </c>
      <c r="S131" s="169">
        <f>IFERROR(S133/S$3,0)+IFERROR(S134/S$4,0)+IFERROR(S135/#REF!,0)+IFERROR(S136/#REF!,0)+IFERROR(S137/#REF!,0)+S132</f>
        <v>0</v>
      </c>
      <c r="T131" s="169">
        <f>IFERROR(T133/T$3,0)+IFERROR(T134/T$4,0)+IFERROR(T135/#REF!,0)+IFERROR(T136/#REF!,0)+IFERROR(T137/#REF!,0)+T132</f>
        <v>0</v>
      </c>
      <c r="U131" s="170">
        <f>SUM(R131:T131)</f>
        <v>0</v>
      </c>
      <c r="V131" s="171"/>
    </row>
    <row r="132" spans="2:22" ht="15.75" hidden="1" thickTop="1" x14ac:dyDescent="0.25">
      <c r="B132" s="697"/>
      <c r="C132" s="179"/>
      <c r="D132" s="179"/>
      <c r="E132" s="179" t="str">
        <f>Index!$R$22</f>
        <v>$</v>
      </c>
      <c r="F132" s="172">
        <f>SUMIFS(F113:F130,E113:E130,E132)</f>
        <v>0</v>
      </c>
      <c r="G132" s="172">
        <f>SUMIFS(G113:G130,E113:E130,E132)</f>
        <v>0</v>
      </c>
      <c r="H132" s="172">
        <f>SUMIFS(H113:H130,E113:E130,E132)</f>
        <v>0</v>
      </c>
      <c r="I132" s="173">
        <f>SUM(F132:H132)</f>
        <v>0</v>
      </c>
      <c r="J132" s="172">
        <f>SUMIFS(J113:J130,E113:E130,E132)</f>
        <v>0</v>
      </c>
      <c r="K132" s="172">
        <f>SUMIFS(K113:K130,E113:E130,E132)</f>
        <v>0</v>
      </c>
      <c r="L132" s="172">
        <f>SUMIFS(L113:L130,E113:E130,E132)</f>
        <v>0</v>
      </c>
      <c r="M132" s="173">
        <f>SUM(J132:L132)</f>
        <v>0</v>
      </c>
      <c r="N132" s="172">
        <f>SUMIFS(N113:N130,E113:E130,E132)</f>
        <v>0</v>
      </c>
      <c r="O132" s="172">
        <f>SUMIFS(O113:O130,E113:E130,E132)</f>
        <v>0</v>
      </c>
      <c r="P132" s="172">
        <f>SUMIFS(P113:P130,E113:E130,E132)</f>
        <v>0</v>
      </c>
      <c r="Q132" s="173">
        <f>SUM(N132:P132)</f>
        <v>0</v>
      </c>
      <c r="R132" s="172">
        <f>SUMIFS(R113:R130,E113:E130,E132)</f>
        <v>0</v>
      </c>
      <c r="S132" s="172">
        <f>SUMIFS(S113:S130,E113:E130,E132)</f>
        <v>0</v>
      </c>
      <c r="T132" s="172">
        <f>SUMIFS(T113:T130,E113:E130,E132)</f>
        <v>0</v>
      </c>
      <c r="U132" s="174">
        <f>SUM(R132:T132)</f>
        <v>0</v>
      </c>
      <c r="V132" s="175"/>
    </row>
    <row r="133" spans="2:22" hidden="1" x14ac:dyDescent="0.25">
      <c r="B133" s="697"/>
      <c r="C133" s="179"/>
      <c r="D133" s="179"/>
      <c r="E133" s="179" t="str">
        <f>Index!$R$23</f>
        <v>NIS</v>
      </c>
      <c r="F133" s="176">
        <f>SUMIFS(F113:F130,E113:E130,E133)</f>
        <v>0</v>
      </c>
      <c r="G133" s="176">
        <f>SUMIFS(G113:G130,E113:E130,E133)</f>
        <v>0</v>
      </c>
      <c r="H133" s="176">
        <f>SUMIFS(H113:H130,E113:E130,E133)</f>
        <v>0</v>
      </c>
      <c r="I133" s="177">
        <f t="shared" ref="I133:I137" si="54">SUM(F133:H133)</f>
        <v>0</v>
      </c>
      <c r="J133" s="176">
        <f>SUMIFS(J113:J130,E113:E130,E133)</f>
        <v>0</v>
      </c>
      <c r="K133" s="176">
        <f>SUMIFS(K113:K130,E113:E130,E133)</f>
        <v>0</v>
      </c>
      <c r="L133" s="176">
        <f>SUMIFS(L113:L130,E113:E130,E133)</f>
        <v>0</v>
      </c>
      <c r="M133" s="177">
        <f t="shared" ref="M133:M137" si="55">SUM(J133:L133)</f>
        <v>0</v>
      </c>
      <c r="N133" s="176">
        <f>SUMIFS(N113:N130,E113:E130,E133)</f>
        <v>0</v>
      </c>
      <c r="O133" s="176">
        <f>SUMIFS(O113:O130,E113:E130,E133)</f>
        <v>0</v>
      </c>
      <c r="P133" s="176">
        <f>SUMIFS(P113:P130,E113:E130,E133)</f>
        <v>0</v>
      </c>
      <c r="Q133" s="177">
        <f t="shared" ref="Q133:Q137" si="56">SUM(N133:P133)</f>
        <v>0</v>
      </c>
      <c r="R133" s="176">
        <f>SUMIFS(R113:R130,E113:E130,E133)</f>
        <v>0</v>
      </c>
      <c r="S133" s="176">
        <f>SUMIFS(S113:S130,E113:E130,E133)</f>
        <v>0</v>
      </c>
      <c r="T133" s="176">
        <f>SUMIFS(T113:T130,E113:E130,E133)</f>
        <v>0</v>
      </c>
      <c r="U133" s="178">
        <f t="shared" ref="U133:U137" si="57">SUM(R133:T133)</f>
        <v>0</v>
      </c>
      <c r="V133" s="179"/>
    </row>
    <row r="134" spans="2:22" hidden="1" x14ac:dyDescent="0.25">
      <c r="B134" s="697"/>
      <c r="C134" s="179"/>
      <c r="D134" s="179"/>
      <c r="E134" s="179" t="str">
        <f>Index!$R$24</f>
        <v>EUR</v>
      </c>
      <c r="F134" s="180">
        <f>SUMIFS(F113:F130,E113:E130,E134)</f>
        <v>0</v>
      </c>
      <c r="G134" s="180">
        <f>SUMIFS(G113:G130,E113:E130,E134)</f>
        <v>0</v>
      </c>
      <c r="H134" s="180">
        <f>SUMIFS(H113:H130,E113:E130,E134)</f>
        <v>0</v>
      </c>
      <c r="I134" s="181">
        <f t="shared" si="54"/>
        <v>0</v>
      </c>
      <c r="J134" s="180">
        <f>SUMIFS(J113:J130,E113:E130,E134)</f>
        <v>0</v>
      </c>
      <c r="K134" s="180">
        <f>SUMIFS(K113:K130,E113:E130,E134)</f>
        <v>0</v>
      </c>
      <c r="L134" s="180">
        <f>SUMIFS(L113:L130,E113:E130,E134)</f>
        <v>0</v>
      </c>
      <c r="M134" s="181">
        <f t="shared" si="55"/>
        <v>0</v>
      </c>
      <c r="N134" s="180">
        <f>SUMIFS(N113:N130,E113:E130,E134)</f>
        <v>0</v>
      </c>
      <c r="O134" s="180">
        <f>SUMIFS(O113:O130,E113:E130,E134)</f>
        <v>0</v>
      </c>
      <c r="P134" s="180">
        <f>SUMIFS(P113:P130,E113:E130,E134)</f>
        <v>0</v>
      </c>
      <c r="Q134" s="181">
        <f t="shared" si="56"/>
        <v>0</v>
      </c>
      <c r="R134" s="180">
        <f>SUMIFS(R113:R130,E113:E130,E134)</f>
        <v>0</v>
      </c>
      <c r="S134" s="180">
        <f>SUMIFS(S113:S130,E113:E130,E134)</f>
        <v>0</v>
      </c>
      <c r="T134" s="180">
        <f>SUMIFS(T113:T130,E113:E130,E134)</f>
        <v>0</v>
      </c>
      <c r="U134" s="182">
        <f t="shared" si="57"/>
        <v>0</v>
      </c>
      <c r="V134" s="179"/>
    </row>
    <row r="135" spans="2:22" hidden="1" x14ac:dyDescent="0.25">
      <c r="B135" s="697"/>
      <c r="C135" s="179"/>
      <c r="D135" s="179"/>
      <c r="E135" s="179">
        <f>Index!$R$25</f>
        <v>0</v>
      </c>
      <c r="F135" s="183">
        <f>SUMIFS(F113:F130,E113:E130,E135)</f>
        <v>0</v>
      </c>
      <c r="G135" s="183">
        <f>SUMIFS(G113:G130,E113:E130,E135)</f>
        <v>0</v>
      </c>
      <c r="H135" s="183">
        <f>SUMIFS(H113:H130,E113:E130,E135)</f>
        <v>0</v>
      </c>
      <c r="I135" s="184">
        <f t="shared" si="54"/>
        <v>0</v>
      </c>
      <c r="J135" s="183">
        <f>SUMIFS(J113:J130,E113:E130,E135)</f>
        <v>0</v>
      </c>
      <c r="K135" s="183">
        <f>SUMIFS(K113:K130,E113:E130,E135)</f>
        <v>0</v>
      </c>
      <c r="L135" s="183">
        <f>SUMIFS(L113:L130,E113:E130,E135)</f>
        <v>0</v>
      </c>
      <c r="M135" s="184">
        <f t="shared" si="55"/>
        <v>0</v>
      </c>
      <c r="N135" s="183">
        <f>SUMIFS(N113:N130,E113:E130,E135)</f>
        <v>0</v>
      </c>
      <c r="O135" s="183">
        <f>SUMIFS(O113:O130,E113:E130,E135)</f>
        <v>0</v>
      </c>
      <c r="P135" s="183">
        <f>SUMIFS(P113:P130,E113:E130,E135)</f>
        <v>0</v>
      </c>
      <c r="Q135" s="184">
        <f t="shared" si="56"/>
        <v>0</v>
      </c>
      <c r="R135" s="183">
        <f>SUMIFS(R113:R130,E113:E130,E135)</f>
        <v>0</v>
      </c>
      <c r="S135" s="183">
        <f>SUMIFS(S113:S130,E113:E130,E135)</f>
        <v>0</v>
      </c>
      <c r="T135" s="183">
        <f>SUMIFS(T113:T130,E113:E130,E135)</f>
        <v>0</v>
      </c>
      <c r="U135" s="185">
        <f t="shared" si="57"/>
        <v>0</v>
      </c>
      <c r="V135" s="179"/>
    </row>
    <row r="136" spans="2:22" hidden="1" x14ac:dyDescent="0.25">
      <c r="B136" s="697"/>
      <c r="C136" s="179"/>
      <c r="D136" s="179"/>
      <c r="E136" s="179">
        <f>Index!$R$27</f>
        <v>0</v>
      </c>
      <c r="F136" s="186">
        <f>SUMIFS(F113:F130,E113:E130,E136)</f>
        <v>0</v>
      </c>
      <c r="G136" s="186">
        <f>SUMIFS(G113:G130,E113:E130,E136)</f>
        <v>0</v>
      </c>
      <c r="H136" s="186">
        <f>SUMIFS(H113:H130,E113:E130,E136)</f>
        <v>0</v>
      </c>
      <c r="I136" s="187">
        <f t="shared" si="54"/>
        <v>0</v>
      </c>
      <c r="J136" s="186">
        <f>SUMIFS(J113:J130,E113:E130,E136)</f>
        <v>0</v>
      </c>
      <c r="K136" s="186">
        <f>SUMIFS(K113:K130,E113:E130,E136)</f>
        <v>0</v>
      </c>
      <c r="L136" s="186">
        <f>SUMIFS(L113:L130,E113:E130,E136)</f>
        <v>0</v>
      </c>
      <c r="M136" s="187">
        <f t="shared" si="55"/>
        <v>0</v>
      </c>
      <c r="N136" s="186">
        <f>SUMIFS(N113:N130,E113:E130,E136)</f>
        <v>0</v>
      </c>
      <c r="O136" s="186">
        <f>SUMIFS(O113:O130,E113:E130,E136)</f>
        <v>0</v>
      </c>
      <c r="P136" s="186">
        <f>SUMIFS(P113:P130,E113:E130,E136)</f>
        <v>0</v>
      </c>
      <c r="Q136" s="187">
        <f t="shared" si="56"/>
        <v>0</v>
      </c>
      <c r="R136" s="186">
        <f>SUMIFS(R113:R130,E113:E130,E136)</f>
        <v>0</v>
      </c>
      <c r="S136" s="186">
        <f>SUMIFS(S113:S130,E113:E130,E136)</f>
        <v>0</v>
      </c>
      <c r="T136" s="186">
        <f>SUMIFS(T113:T130,E113:E130,E136)</f>
        <v>0</v>
      </c>
      <c r="U136" s="188">
        <f t="shared" si="57"/>
        <v>0</v>
      </c>
      <c r="V136" s="179"/>
    </row>
    <row r="137" spans="2:22" hidden="1" x14ac:dyDescent="0.25">
      <c r="B137" s="697"/>
      <c r="C137" s="179"/>
      <c r="D137" s="179"/>
      <c r="E137" s="179">
        <f>Index!$R$29</f>
        <v>0</v>
      </c>
      <c r="F137" s="186">
        <f>SUMIFS(F113:F130,E113:E130,E137)</f>
        <v>0</v>
      </c>
      <c r="G137" s="186">
        <f>SUMIFS(G113:G130,E113:E130,E137)</f>
        <v>0</v>
      </c>
      <c r="H137" s="186">
        <f>SUMIFS(H113:H130,E113:E130,E137)</f>
        <v>0</v>
      </c>
      <c r="I137" s="187">
        <f t="shared" si="54"/>
        <v>0</v>
      </c>
      <c r="J137" s="186">
        <f>SUMIFS(J113:J130,E113:E130,E137)</f>
        <v>0</v>
      </c>
      <c r="K137" s="186">
        <f>SUMIFS(K113:K130,E113:E130,E137)</f>
        <v>0</v>
      </c>
      <c r="L137" s="186">
        <f>SUMIFS(L113:L130,E113:E130,E137)</f>
        <v>0</v>
      </c>
      <c r="M137" s="187">
        <f t="shared" si="55"/>
        <v>0</v>
      </c>
      <c r="N137" s="186">
        <f>SUMIFS(N113:N130,E113:E130,E137)</f>
        <v>0</v>
      </c>
      <c r="O137" s="186">
        <f>SUMIFS(O113:O130,E113:E130,E137)</f>
        <v>0</v>
      </c>
      <c r="P137" s="186">
        <f>SUMIFS(P113:P130,E113:E130,E137)</f>
        <v>0</v>
      </c>
      <c r="Q137" s="187">
        <f t="shared" si="56"/>
        <v>0</v>
      </c>
      <c r="R137" s="186">
        <f>SUMIFS(R113:R130,E113:E130,E137)</f>
        <v>0</v>
      </c>
      <c r="S137" s="186">
        <f>SUMIFS(S113:S130,E113:E130,E137)</f>
        <v>0</v>
      </c>
      <c r="T137" s="186">
        <f>SUMIFS(T113:T130,E113:E130,E137)</f>
        <v>0</v>
      </c>
      <c r="U137" s="188">
        <f t="shared" si="57"/>
        <v>0</v>
      </c>
      <c r="V137" s="179"/>
    </row>
    <row r="138" spans="2:22" hidden="1" x14ac:dyDescent="0.25">
      <c r="B138" s="697"/>
      <c r="C138" s="189">
        <v>7</v>
      </c>
      <c r="D138" s="179"/>
      <c r="E138" s="190"/>
      <c r="F138" s="192"/>
      <c r="G138" s="51"/>
      <c r="H138" s="51"/>
      <c r="I138" s="153"/>
      <c r="J138" s="51"/>
      <c r="K138" s="51"/>
      <c r="L138" s="51"/>
      <c r="M138" s="153"/>
      <c r="N138" s="51"/>
      <c r="O138" s="51"/>
      <c r="P138" s="51"/>
      <c r="Q138" s="153"/>
      <c r="R138" s="51"/>
      <c r="S138" s="51"/>
      <c r="T138" s="51"/>
      <c r="U138" s="153"/>
      <c r="V138" s="193"/>
    </row>
    <row r="139" spans="2:22" hidden="1" x14ac:dyDescent="0.25">
      <c r="B139" s="697" t="s">
        <v>271</v>
      </c>
      <c r="C139" s="179"/>
      <c r="D139" s="179"/>
      <c r="E139" s="190"/>
      <c r="F139" s="154"/>
      <c r="G139" s="155"/>
      <c r="H139" s="155"/>
      <c r="I139" s="156">
        <f>SUM(F139:H139)</f>
        <v>0</v>
      </c>
      <c r="J139" s="155"/>
      <c r="K139" s="155"/>
      <c r="L139" s="155"/>
      <c r="M139" s="156">
        <f>SUM(J139:L139)</f>
        <v>0</v>
      </c>
      <c r="N139" s="155"/>
      <c r="O139" s="155"/>
      <c r="P139" s="155"/>
      <c r="Q139" s="156">
        <f>SUM(N139:P139)</f>
        <v>0</v>
      </c>
      <c r="R139" s="155"/>
      <c r="S139" s="155"/>
      <c r="T139" s="155"/>
      <c r="U139" s="157">
        <f>SUM(R139:T139)</f>
        <v>0</v>
      </c>
      <c r="V139" s="158"/>
    </row>
    <row r="140" spans="2:22" hidden="1" x14ac:dyDescent="0.25">
      <c r="B140" s="697" t="s">
        <v>271</v>
      </c>
      <c r="C140" s="179"/>
      <c r="D140" s="179"/>
      <c r="E140" s="190"/>
      <c r="F140" s="159"/>
      <c r="G140" s="160"/>
      <c r="H140" s="160"/>
      <c r="I140" s="161">
        <f t="shared" ref="I140:I156" si="58">SUM(F140:H140)</f>
        <v>0</v>
      </c>
      <c r="J140" s="160"/>
      <c r="K140" s="160"/>
      <c r="L140" s="160"/>
      <c r="M140" s="161">
        <f t="shared" ref="M140:M156" si="59">SUM(J140:L140)</f>
        <v>0</v>
      </c>
      <c r="N140" s="160"/>
      <c r="O140" s="160"/>
      <c r="P140" s="160"/>
      <c r="Q140" s="161">
        <f t="shared" ref="Q140:Q156" si="60">SUM(N140:P140)</f>
        <v>0</v>
      </c>
      <c r="R140" s="160"/>
      <c r="S140" s="160"/>
      <c r="T140" s="160"/>
      <c r="U140" s="162">
        <f t="shared" ref="U140:U156" si="61">SUM(R140:T140)</f>
        <v>0</v>
      </c>
      <c r="V140" s="163"/>
    </row>
    <row r="141" spans="2:22" hidden="1" x14ac:dyDescent="0.25">
      <c r="B141" s="697" t="s">
        <v>271</v>
      </c>
      <c r="C141" s="179"/>
      <c r="D141" s="179"/>
      <c r="E141" s="190"/>
      <c r="F141" s="159"/>
      <c r="G141" s="160"/>
      <c r="H141" s="160"/>
      <c r="I141" s="161">
        <f t="shared" si="58"/>
        <v>0</v>
      </c>
      <c r="J141" s="160"/>
      <c r="K141" s="160"/>
      <c r="L141" s="160"/>
      <c r="M141" s="161">
        <f t="shared" si="59"/>
        <v>0</v>
      </c>
      <c r="N141" s="160"/>
      <c r="O141" s="160"/>
      <c r="P141" s="160"/>
      <c r="Q141" s="161">
        <f t="shared" si="60"/>
        <v>0</v>
      </c>
      <c r="R141" s="160"/>
      <c r="S141" s="160"/>
      <c r="T141" s="160"/>
      <c r="U141" s="162">
        <f t="shared" si="61"/>
        <v>0</v>
      </c>
      <c r="V141" s="163"/>
    </row>
    <row r="142" spans="2:22" hidden="1" x14ac:dyDescent="0.25">
      <c r="B142" s="697" t="s">
        <v>271</v>
      </c>
      <c r="C142" s="179"/>
      <c r="D142" s="179"/>
      <c r="E142" s="190"/>
      <c r="F142" s="159"/>
      <c r="G142" s="160"/>
      <c r="H142" s="160"/>
      <c r="I142" s="161">
        <f t="shared" ref="I142:I151" si="62">SUM(F162:H162)</f>
        <v>0</v>
      </c>
      <c r="J142" s="160"/>
      <c r="K142" s="160"/>
      <c r="L142" s="160"/>
      <c r="M142" s="161">
        <f t="shared" ref="M142:M151" si="63">SUM(J162:L162)</f>
        <v>0</v>
      </c>
      <c r="N142" s="160"/>
      <c r="O142" s="160"/>
      <c r="P142" s="160"/>
      <c r="Q142" s="161">
        <f t="shared" ref="Q142:Q151" si="64">SUM(N162:P162)</f>
        <v>0</v>
      </c>
      <c r="R142" s="160"/>
      <c r="S142" s="160"/>
      <c r="T142" s="160"/>
      <c r="U142" s="162">
        <f t="shared" ref="U142:U151" si="65">SUM(R162:T162)</f>
        <v>0</v>
      </c>
      <c r="V142" s="163"/>
    </row>
    <row r="143" spans="2:22" hidden="1" x14ac:dyDescent="0.25">
      <c r="B143" s="697" t="s">
        <v>271</v>
      </c>
      <c r="C143" s="179"/>
      <c r="D143" s="179"/>
      <c r="E143" s="190"/>
      <c r="F143" s="159"/>
      <c r="G143" s="160"/>
      <c r="H143" s="160"/>
      <c r="I143" s="161">
        <f t="shared" si="62"/>
        <v>0</v>
      </c>
      <c r="J143" s="160"/>
      <c r="K143" s="160"/>
      <c r="L143" s="160"/>
      <c r="M143" s="161">
        <f t="shared" si="63"/>
        <v>0</v>
      </c>
      <c r="N143" s="160"/>
      <c r="O143" s="160"/>
      <c r="P143" s="160"/>
      <c r="Q143" s="161">
        <f t="shared" si="64"/>
        <v>0</v>
      </c>
      <c r="R143" s="160"/>
      <c r="S143" s="160"/>
      <c r="T143" s="160"/>
      <c r="U143" s="162">
        <f t="shared" si="65"/>
        <v>0</v>
      </c>
      <c r="V143" s="163"/>
    </row>
    <row r="144" spans="2:22" hidden="1" x14ac:dyDescent="0.25">
      <c r="B144" s="697" t="s">
        <v>271</v>
      </c>
      <c r="C144" s="179"/>
      <c r="D144" s="179"/>
      <c r="E144" s="190"/>
      <c r="F144" s="159"/>
      <c r="G144" s="160"/>
      <c r="H144" s="160"/>
      <c r="I144" s="161">
        <f t="shared" si="62"/>
        <v>0</v>
      </c>
      <c r="J144" s="160"/>
      <c r="K144" s="160"/>
      <c r="L144" s="160"/>
      <c r="M144" s="161">
        <f t="shared" si="63"/>
        <v>0</v>
      </c>
      <c r="N144" s="160"/>
      <c r="O144" s="160"/>
      <c r="P144" s="160"/>
      <c r="Q144" s="161">
        <f t="shared" si="64"/>
        <v>0</v>
      </c>
      <c r="R144" s="160"/>
      <c r="S144" s="160"/>
      <c r="T144" s="160"/>
      <c r="U144" s="162">
        <f t="shared" si="65"/>
        <v>0</v>
      </c>
      <c r="V144" s="163"/>
    </row>
    <row r="145" spans="2:22" hidden="1" x14ac:dyDescent="0.25">
      <c r="B145" s="697" t="s">
        <v>271</v>
      </c>
      <c r="C145" s="179"/>
      <c r="D145" s="179"/>
      <c r="E145" s="190"/>
      <c r="F145" s="159"/>
      <c r="G145" s="160"/>
      <c r="H145" s="160"/>
      <c r="I145" s="161">
        <f t="shared" si="62"/>
        <v>0</v>
      </c>
      <c r="J145" s="160"/>
      <c r="K145" s="160"/>
      <c r="L145" s="160"/>
      <c r="M145" s="161">
        <f t="shared" si="63"/>
        <v>0</v>
      </c>
      <c r="N145" s="160"/>
      <c r="O145" s="160"/>
      <c r="P145" s="160"/>
      <c r="Q145" s="161">
        <f t="shared" si="64"/>
        <v>0</v>
      </c>
      <c r="R145" s="160"/>
      <c r="S145" s="160"/>
      <c r="T145" s="160"/>
      <c r="U145" s="162">
        <f t="shared" si="65"/>
        <v>0</v>
      </c>
      <c r="V145" s="163"/>
    </row>
    <row r="146" spans="2:22" hidden="1" x14ac:dyDescent="0.25">
      <c r="B146" s="697" t="s">
        <v>271</v>
      </c>
      <c r="C146" s="179"/>
      <c r="D146" s="179"/>
      <c r="E146" s="190"/>
      <c r="F146" s="159"/>
      <c r="G146" s="160"/>
      <c r="H146" s="160"/>
      <c r="I146" s="161">
        <f t="shared" si="62"/>
        <v>0</v>
      </c>
      <c r="J146" s="160"/>
      <c r="K146" s="160"/>
      <c r="L146" s="160"/>
      <c r="M146" s="161">
        <f t="shared" si="63"/>
        <v>0</v>
      </c>
      <c r="N146" s="160"/>
      <c r="O146" s="160"/>
      <c r="P146" s="160"/>
      <c r="Q146" s="161">
        <f t="shared" si="64"/>
        <v>0</v>
      </c>
      <c r="R146" s="160"/>
      <c r="S146" s="160"/>
      <c r="T146" s="160"/>
      <c r="U146" s="162">
        <f t="shared" si="65"/>
        <v>0</v>
      </c>
      <c r="V146" s="163"/>
    </row>
    <row r="147" spans="2:22" hidden="1" x14ac:dyDescent="0.25">
      <c r="B147" s="697" t="s">
        <v>271</v>
      </c>
      <c r="C147" s="179"/>
      <c r="D147" s="179"/>
      <c r="E147" s="190"/>
      <c r="F147" s="159"/>
      <c r="G147" s="160"/>
      <c r="H147" s="160"/>
      <c r="I147" s="161">
        <f t="shared" si="62"/>
        <v>0</v>
      </c>
      <c r="J147" s="160"/>
      <c r="K147" s="160"/>
      <c r="L147" s="160"/>
      <c r="M147" s="161">
        <f t="shared" si="63"/>
        <v>0</v>
      </c>
      <c r="N147" s="160"/>
      <c r="O147" s="160"/>
      <c r="P147" s="160"/>
      <c r="Q147" s="161">
        <f t="shared" si="64"/>
        <v>0</v>
      </c>
      <c r="R147" s="160"/>
      <c r="S147" s="160"/>
      <c r="T147" s="160"/>
      <c r="U147" s="162">
        <f t="shared" si="65"/>
        <v>0</v>
      </c>
      <c r="V147" s="163"/>
    </row>
    <row r="148" spans="2:22" hidden="1" x14ac:dyDescent="0.25">
      <c r="B148" s="697" t="s">
        <v>271</v>
      </c>
      <c r="C148" s="179"/>
      <c r="D148" s="179"/>
      <c r="E148" s="190"/>
      <c r="F148" s="159"/>
      <c r="G148" s="160"/>
      <c r="H148" s="160"/>
      <c r="I148" s="161">
        <f t="shared" si="62"/>
        <v>0</v>
      </c>
      <c r="J148" s="160"/>
      <c r="K148" s="160"/>
      <c r="L148" s="160"/>
      <c r="M148" s="161">
        <f t="shared" si="63"/>
        <v>0</v>
      </c>
      <c r="N148" s="160"/>
      <c r="O148" s="160"/>
      <c r="P148" s="160"/>
      <c r="Q148" s="161">
        <f t="shared" si="64"/>
        <v>0</v>
      </c>
      <c r="R148" s="160"/>
      <c r="S148" s="160"/>
      <c r="T148" s="160"/>
      <c r="U148" s="162">
        <f t="shared" si="65"/>
        <v>0</v>
      </c>
      <c r="V148" s="163"/>
    </row>
    <row r="149" spans="2:22" hidden="1" x14ac:dyDescent="0.25">
      <c r="B149" s="697" t="s">
        <v>271</v>
      </c>
      <c r="C149" s="179"/>
      <c r="D149" s="179"/>
      <c r="E149" s="190"/>
      <c r="F149" s="159"/>
      <c r="G149" s="160"/>
      <c r="H149" s="160"/>
      <c r="I149" s="161">
        <f t="shared" si="62"/>
        <v>0</v>
      </c>
      <c r="J149" s="160"/>
      <c r="K149" s="160"/>
      <c r="L149" s="160"/>
      <c r="M149" s="161">
        <f t="shared" si="63"/>
        <v>0</v>
      </c>
      <c r="N149" s="160"/>
      <c r="O149" s="160"/>
      <c r="P149" s="160"/>
      <c r="Q149" s="161">
        <f t="shared" si="64"/>
        <v>0</v>
      </c>
      <c r="R149" s="160"/>
      <c r="S149" s="160"/>
      <c r="T149" s="160"/>
      <c r="U149" s="162">
        <f t="shared" si="65"/>
        <v>0</v>
      </c>
      <c r="V149" s="163"/>
    </row>
    <row r="150" spans="2:22" hidden="1" x14ac:dyDescent="0.25">
      <c r="B150" s="697" t="s">
        <v>271</v>
      </c>
      <c r="C150" s="179"/>
      <c r="D150" s="179"/>
      <c r="E150" s="190"/>
      <c r="F150" s="159"/>
      <c r="G150" s="160"/>
      <c r="H150" s="160"/>
      <c r="I150" s="161">
        <f t="shared" si="62"/>
        <v>0</v>
      </c>
      <c r="J150" s="160"/>
      <c r="K150" s="160"/>
      <c r="L150" s="160"/>
      <c r="M150" s="161">
        <f t="shared" si="63"/>
        <v>0</v>
      </c>
      <c r="N150" s="160"/>
      <c r="O150" s="160"/>
      <c r="P150" s="160"/>
      <c r="Q150" s="161">
        <f t="shared" si="64"/>
        <v>0</v>
      </c>
      <c r="R150" s="160"/>
      <c r="S150" s="160"/>
      <c r="T150" s="160"/>
      <c r="U150" s="162">
        <f t="shared" si="65"/>
        <v>0</v>
      </c>
      <c r="V150" s="163"/>
    </row>
    <row r="151" spans="2:22" hidden="1" x14ac:dyDescent="0.25">
      <c r="B151" s="697" t="s">
        <v>271</v>
      </c>
      <c r="C151" s="179"/>
      <c r="D151" s="179"/>
      <c r="E151" s="190"/>
      <c r="F151" s="159"/>
      <c r="G151" s="160"/>
      <c r="H151" s="160"/>
      <c r="I151" s="161">
        <f t="shared" si="62"/>
        <v>0</v>
      </c>
      <c r="J151" s="160"/>
      <c r="K151" s="160"/>
      <c r="L151" s="160"/>
      <c r="M151" s="161">
        <f t="shared" si="63"/>
        <v>0</v>
      </c>
      <c r="N151" s="160"/>
      <c r="O151" s="160"/>
      <c r="P151" s="160"/>
      <c r="Q151" s="161">
        <f t="shared" si="64"/>
        <v>0</v>
      </c>
      <c r="R151" s="160"/>
      <c r="S151" s="160"/>
      <c r="T151" s="160"/>
      <c r="U151" s="162">
        <f t="shared" si="65"/>
        <v>0</v>
      </c>
      <c r="V151" s="163"/>
    </row>
    <row r="152" spans="2:22" hidden="1" x14ac:dyDescent="0.25">
      <c r="B152" s="697" t="s">
        <v>271</v>
      </c>
      <c r="C152" s="179"/>
      <c r="D152" s="179"/>
      <c r="E152" s="190"/>
      <c r="F152" s="159"/>
      <c r="G152" s="160"/>
      <c r="H152" s="160"/>
      <c r="I152" s="161">
        <f t="shared" si="58"/>
        <v>0</v>
      </c>
      <c r="J152" s="160"/>
      <c r="K152" s="160"/>
      <c r="L152" s="160"/>
      <c r="M152" s="161">
        <f t="shared" si="59"/>
        <v>0</v>
      </c>
      <c r="N152" s="160"/>
      <c r="O152" s="160"/>
      <c r="P152" s="160"/>
      <c r="Q152" s="161">
        <f t="shared" si="60"/>
        <v>0</v>
      </c>
      <c r="R152" s="160"/>
      <c r="S152" s="160"/>
      <c r="T152" s="160"/>
      <c r="U152" s="162">
        <f t="shared" si="61"/>
        <v>0</v>
      </c>
      <c r="V152" s="163"/>
    </row>
    <row r="153" spans="2:22" hidden="1" x14ac:dyDescent="0.25">
      <c r="B153" s="697" t="s">
        <v>271</v>
      </c>
      <c r="C153" s="179"/>
      <c r="D153" s="179"/>
      <c r="E153" s="190"/>
      <c r="F153" s="159"/>
      <c r="G153" s="160"/>
      <c r="H153" s="160"/>
      <c r="I153" s="161">
        <f t="shared" si="58"/>
        <v>0</v>
      </c>
      <c r="J153" s="160"/>
      <c r="K153" s="160"/>
      <c r="L153" s="160"/>
      <c r="M153" s="161">
        <f t="shared" si="59"/>
        <v>0</v>
      </c>
      <c r="N153" s="160"/>
      <c r="O153" s="160"/>
      <c r="P153" s="160"/>
      <c r="Q153" s="161">
        <f t="shared" si="60"/>
        <v>0</v>
      </c>
      <c r="R153" s="160"/>
      <c r="S153" s="160"/>
      <c r="T153" s="160"/>
      <c r="U153" s="162">
        <f t="shared" si="61"/>
        <v>0</v>
      </c>
      <c r="V153" s="163"/>
    </row>
    <row r="154" spans="2:22" hidden="1" x14ac:dyDescent="0.25">
      <c r="B154" s="697" t="s">
        <v>271</v>
      </c>
      <c r="C154" s="179"/>
      <c r="D154" s="179"/>
      <c r="E154" s="190"/>
      <c r="F154" s="159"/>
      <c r="G154" s="160"/>
      <c r="H154" s="160"/>
      <c r="I154" s="161">
        <f t="shared" si="58"/>
        <v>0</v>
      </c>
      <c r="J154" s="160"/>
      <c r="K154" s="160"/>
      <c r="L154" s="160"/>
      <c r="M154" s="161">
        <f t="shared" si="59"/>
        <v>0</v>
      </c>
      <c r="N154" s="160"/>
      <c r="O154" s="160"/>
      <c r="P154" s="160"/>
      <c r="Q154" s="161">
        <f t="shared" si="60"/>
        <v>0</v>
      </c>
      <c r="R154" s="160"/>
      <c r="S154" s="160"/>
      <c r="T154" s="160"/>
      <c r="U154" s="162">
        <f t="shared" si="61"/>
        <v>0</v>
      </c>
      <c r="V154" s="163"/>
    </row>
    <row r="155" spans="2:22" hidden="1" x14ac:dyDescent="0.25">
      <c r="B155" s="697" t="s">
        <v>271</v>
      </c>
      <c r="C155" s="179"/>
      <c r="D155" s="179"/>
      <c r="E155" s="190"/>
      <c r="F155" s="159"/>
      <c r="G155" s="160"/>
      <c r="H155" s="160"/>
      <c r="I155" s="161">
        <f t="shared" si="58"/>
        <v>0</v>
      </c>
      <c r="J155" s="160"/>
      <c r="K155" s="160"/>
      <c r="L155" s="160"/>
      <c r="M155" s="161">
        <f t="shared" si="59"/>
        <v>0</v>
      </c>
      <c r="N155" s="160"/>
      <c r="O155" s="160"/>
      <c r="P155" s="160"/>
      <c r="Q155" s="161">
        <f t="shared" si="60"/>
        <v>0</v>
      </c>
      <c r="R155" s="160"/>
      <c r="S155" s="160"/>
      <c r="T155" s="160"/>
      <c r="U155" s="162">
        <f t="shared" si="61"/>
        <v>0</v>
      </c>
      <c r="V155" s="163"/>
    </row>
    <row r="156" spans="2:22" ht="15.75" hidden="1" thickBot="1" x14ac:dyDescent="0.3">
      <c r="B156" s="697" t="s">
        <v>271</v>
      </c>
      <c r="C156" s="179"/>
      <c r="D156" s="179"/>
      <c r="E156" s="179"/>
      <c r="F156" s="164"/>
      <c r="G156" s="165"/>
      <c r="H156" s="165"/>
      <c r="I156" s="166">
        <f t="shared" si="58"/>
        <v>0</v>
      </c>
      <c r="J156" s="165"/>
      <c r="K156" s="165"/>
      <c r="L156" s="165"/>
      <c r="M156" s="166">
        <f t="shared" si="59"/>
        <v>0</v>
      </c>
      <c r="N156" s="165"/>
      <c r="O156" s="165"/>
      <c r="P156" s="165"/>
      <c r="Q156" s="166">
        <f t="shared" si="60"/>
        <v>0</v>
      </c>
      <c r="R156" s="165"/>
      <c r="S156" s="165"/>
      <c r="T156" s="165"/>
      <c r="U156" s="167">
        <f t="shared" si="61"/>
        <v>0</v>
      </c>
      <c r="V156" s="168"/>
    </row>
    <row r="157" spans="2:22" ht="16.5" hidden="1" thickTop="1" thickBot="1" x14ac:dyDescent="0.3">
      <c r="B157" s="697"/>
      <c r="C157" s="191" t="str">
        <f>"Total "&amp;C138</f>
        <v>Total 7</v>
      </c>
      <c r="D157" s="179"/>
      <c r="E157" s="179"/>
      <c r="F157" s="169">
        <f>IFERROR(F159/F$3,0)+IFERROR(F160/F$4,0)+IFERROR(F161/#REF!,0)+IFERROR(F162/#REF!,0)+IFERROR(F163/#REF!,0)+F158</f>
        <v>0</v>
      </c>
      <c r="G157" s="169">
        <f>IFERROR(G159/G$3,0)+IFERROR(G160/G$4,0)+IFERROR(G161/#REF!,0)+IFERROR(G162/#REF!,0)+IFERROR(G163/#REF!,0)+G158</f>
        <v>0</v>
      </c>
      <c r="H157" s="169">
        <f>IFERROR(H159/H$3,0)+IFERROR(H160/H$4,0)+IFERROR(H161/#REF!,0)+IFERROR(H162/#REF!,0)+IFERROR(H163/#REF!,0)+H158</f>
        <v>0</v>
      </c>
      <c r="I157" s="170">
        <f>SUM(F157:H157)</f>
        <v>0</v>
      </c>
      <c r="J157" s="169">
        <f>IFERROR(J159/J$3,0)+IFERROR(J160/J$4,0)+IFERROR(J161/#REF!,0)+IFERROR(J162/#REF!,0)+IFERROR(J163/#REF!,0)+J158</f>
        <v>0</v>
      </c>
      <c r="K157" s="169">
        <f>IFERROR(K159/K$3,0)+IFERROR(K160/K$4,0)+IFERROR(K161/#REF!,0)+IFERROR(K162/#REF!,0)+IFERROR(K163/#REF!,0)+K158</f>
        <v>0</v>
      </c>
      <c r="L157" s="169">
        <f>IFERROR(L159/L$3,0)+IFERROR(L160/L$4,0)+IFERROR(L161/#REF!,0)+IFERROR(L162/#REF!,0)+IFERROR(L163/#REF!,0)+L158</f>
        <v>0</v>
      </c>
      <c r="M157" s="170">
        <f>SUM(J157:L157)</f>
        <v>0</v>
      </c>
      <c r="N157" s="169">
        <f>IFERROR(N159/N$3,0)+IFERROR(N160/N$4,0)+IFERROR(N161/#REF!,0)+IFERROR(N162/#REF!,0)+IFERROR(N163/#REF!,0)+N158</f>
        <v>0</v>
      </c>
      <c r="O157" s="169">
        <f>IFERROR(O159/O$3,0)+IFERROR(O160/O$4,0)+IFERROR(O161/#REF!,0)+IFERROR(O162/#REF!,0)+IFERROR(O163/#REF!,0)+O158</f>
        <v>0</v>
      </c>
      <c r="P157" s="169">
        <f>IFERROR(P159/P$3,0)+IFERROR(P160/P$4,0)+IFERROR(P161/#REF!,0)+IFERROR(P162/#REF!,0)+IFERROR(P163/#REF!,0)+P158</f>
        <v>0</v>
      </c>
      <c r="Q157" s="170">
        <f>SUM(N157:P157)</f>
        <v>0</v>
      </c>
      <c r="R157" s="169">
        <f>IFERROR(R159/R$3,0)+IFERROR(R160/R$4,0)+IFERROR(R161/#REF!,0)+IFERROR(R162/#REF!,0)+IFERROR(R163/#REF!,0)+R158</f>
        <v>0</v>
      </c>
      <c r="S157" s="169">
        <f>IFERROR(S159/S$3,0)+IFERROR(S160/S$4,0)+IFERROR(S161/#REF!,0)+IFERROR(S162/#REF!,0)+IFERROR(S163/#REF!,0)+S158</f>
        <v>0</v>
      </c>
      <c r="T157" s="169">
        <f>IFERROR(T159/T$3,0)+IFERROR(T160/T$4,0)+IFERROR(T161/#REF!,0)+IFERROR(T162/#REF!,0)+IFERROR(T163/#REF!,0)+T158</f>
        <v>0</v>
      </c>
      <c r="U157" s="170">
        <f>SUM(R157:T157)</f>
        <v>0</v>
      </c>
      <c r="V157" s="171"/>
    </row>
    <row r="158" spans="2:22" ht="15.75" hidden="1" thickTop="1" x14ac:dyDescent="0.25">
      <c r="B158" s="697"/>
      <c r="C158" s="179"/>
      <c r="D158" s="179"/>
      <c r="E158" s="179" t="str">
        <f>Index!$R$22</f>
        <v>$</v>
      </c>
      <c r="F158" s="172">
        <f>SUMIFS(F139:F156,E139:E156,E158)</f>
        <v>0</v>
      </c>
      <c r="G158" s="172">
        <f>SUMIFS(G139:G156,E139:E156,E158)</f>
        <v>0</v>
      </c>
      <c r="H158" s="172">
        <f>SUMIFS(H139:H156,E139:E156,E158)</f>
        <v>0</v>
      </c>
      <c r="I158" s="173">
        <f>SUM(F158:H158)</f>
        <v>0</v>
      </c>
      <c r="J158" s="172">
        <f>SUMIFS(J139:J156,E139:E156,E158)</f>
        <v>0</v>
      </c>
      <c r="K158" s="172">
        <f>SUMIFS(K139:K156,E139:E156,E158)</f>
        <v>0</v>
      </c>
      <c r="L158" s="172">
        <f>SUMIFS(L139:L156,E139:E156,E158)</f>
        <v>0</v>
      </c>
      <c r="M158" s="173">
        <f>SUM(J158:L158)</f>
        <v>0</v>
      </c>
      <c r="N158" s="172">
        <f>SUMIFS(N139:N156,E139:E156,E158)</f>
        <v>0</v>
      </c>
      <c r="O158" s="172">
        <f>SUMIFS(O139:O156,E139:E156,E158)</f>
        <v>0</v>
      </c>
      <c r="P158" s="172">
        <f>SUMIFS(P139:P156,E139:E156,E158)</f>
        <v>0</v>
      </c>
      <c r="Q158" s="173">
        <f>SUM(N158:P158)</f>
        <v>0</v>
      </c>
      <c r="R158" s="172">
        <f>SUMIFS(R139:R156,E139:E156,E158)</f>
        <v>0</v>
      </c>
      <c r="S158" s="172">
        <f>SUMIFS(S139:S156,E139:E156,E158)</f>
        <v>0</v>
      </c>
      <c r="T158" s="172">
        <f>SUMIFS(T139:T156,E139:E156,E158)</f>
        <v>0</v>
      </c>
      <c r="U158" s="174">
        <f>SUM(R158:T158)</f>
        <v>0</v>
      </c>
      <c r="V158" s="175"/>
    </row>
    <row r="159" spans="2:22" hidden="1" x14ac:dyDescent="0.25">
      <c r="B159" s="697"/>
      <c r="C159" s="179"/>
      <c r="D159" s="179"/>
      <c r="E159" s="179" t="str">
        <f>Index!$R$23</f>
        <v>NIS</v>
      </c>
      <c r="F159" s="176">
        <f>SUMIFS(F139:F156,E139:E156,E159)</f>
        <v>0</v>
      </c>
      <c r="G159" s="176">
        <f>SUMIFS(G139:G156,E139:E156,E159)</f>
        <v>0</v>
      </c>
      <c r="H159" s="176">
        <f>SUMIFS(H139:H156,E139:E156,E159)</f>
        <v>0</v>
      </c>
      <c r="I159" s="177">
        <f t="shared" ref="I159:I163" si="66">SUM(F159:H159)</f>
        <v>0</v>
      </c>
      <c r="J159" s="176">
        <f>SUMIFS(J139:J156,E139:E156,E159)</f>
        <v>0</v>
      </c>
      <c r="K159" s="176">
        <f>SUMIFS(K139:K156,E139:E156,E159)</f>
        <v>0</v>
      </c>
      <c r="L159" s="176">
        <f>SUMIFS(L139:L156,E139:E156,E159)</f>
        <v>0</v>
      </c>
      <c r="M159" s="177">
        <f t="shared" ref="M159:M163" si="67">SUM(J159:L159)</f>
        <v>0</v>
      </c>
      <c r="N159" s="176">
        <f>SUMIFS(N139:N156,E139:E156,E159)</f>
        <v>0</v>
      </c>
      <c r="O159" s="176">
        <f>SUMIFS(O139:O156,E139:E156,E159)</f>
        <v>0</v>
      </c>
      <c r="P159" s="176">
        <f>SUMIFS(P139:P156,E139:E156,E159)</f>
        <v>0</v>
      </c>
      <c r="Q159" s="177">
        <f t="shared" ref="Q159:Q163" si="68">SUM(N159:P159)</f>
        <v>0</v>
      </c>
      <c r="R159" s="176">
        <f>SUMIFS(R139:R156,E139:E156,E159)</f>
        <v>0</v>
      </c>
      <c r="S159" s="176">
        <f>SUMIFS(S139:S156,E139:E156,E159)</f>
        <v>0</v>
      </c>
      <c r="T159" s="176">
        <f>SUMIFS(T139:T156,E139:E156,E159)</f>
        <v>0</v>
      </c>
      <c r="U159" s="178">
        <f t="shared" ref="U159:U163" si="69">SUM(R159:T159)</f>
        <v>0</v>
      </c>
      <c r="V159" s="179"/>
    </row>
    <row r="160" spans="2:22" hidden="1" x14ac:dyDescent="0.25">
      <c r="B160" s="697"/>
      <c r="C160" s="179"/>
      <c r="D160" s="179"/>
      <c r="E160" s="179" t="str">
        <f>Index!$R$24</f>
        <v>EUR</v>
      </c>
      <c r="F160" s="180">
        <f>SUMIFS(F139:F156,E139:E156,E160)</f>
        <v>0</v>
      </c>
      <c r="G160" s="180">
        <f>SUMIFS(G139:G156,E139:E156,E160)</f>
        <v>0</v>
      </c>
      <c r="H160" s="180">
        <f>SUMIFS(H139:H156,E139:E156,E160)</f>
        <v>0</v>
      </c>
      <c r="I160" s="181">
        <f t="shared" si="66"/>
        <v>0</v>
      </c>
      <c r="J160" s="180">
        <f>SUMIFS(J139:J156,E139:E156,E160)</f>
        <v>0</v>
      </c>
      <c r="K160" s="180">
        <f>SUMIFS(K139:K156,E139:E156,E160)</f>
        <v>0</v>
      </c>
      <c r="L160" s="180">
        <f>SUMIFS(L139:L156,E139:E156,E160)</f>
        <v>0</v>
      </c>
      <c r="M160" s="181">
        <f t="shared" si="67"/>
        <v>0</v>
      </c>
      <c r="N160" s="180">
        <f>SUMIFS(N139:N156,E139:E156,E160)</f>
        <v>0</v>
      </c>
      <c r="O160" s="180">
        <f>SUMIFS(O139:O156,E139:E156,E160)</f>
        <v>0</v>
      </c>
      <c r="P160" s="180">
        <f>SUMIFS(P139:P156,E139:E156,E160)</f>
        <v>0</v>
      </c>
      <c r="Q160" s="181">
        <f t="shared" si="68"/>
        <v>0</v>
      </c>
      <c r="R160" s="180">
        <f>SUMIFS(R139:R156,E139:E156,E160)</f>
        <v>0</v>
      </c>
      <c r="S160" s="180">
        <f>SUMIFS(S139:S156,E139:E156,E160)</f>
        <v>0</v>
      </c>
      <c r="T160" s="180">
        <f>SUMIFS(T139:T156,E139:E156,E160)</f>
        <v>0</v>
      </c>
      <c r="U160" s="182">
        <f t="shared" si="69"/>
        <v>0</v>
      </c>
      <c r="V160" s="179"/>
    </row>
    <row r="161" spans="2:22" hidden="1" x14ac:dyDescent="0.25">
      <c r="B161" s="697"/>
      <c r="C161" s="179"/>
      <c r="D161" s="179"/>
      <c r="E161" s="179">
        <f>Index!$R$25</f>
        <v>0</v>
      </c>
      <c r="F161" s="183">
        <f>SUMIFS(F139:F156,E139:E156,E161)</f>
        <v>0</v>
      </c>
      <c r="G161" s="183">
        <f>SUMIFS(G139:G156,E139:E156,E161)</f>
        <v>0</v>
      </c>
      <c r="H161" s="183">
        <f>SUMIFS(H139:H156,E139:E156,E161)</f>
        <v>0</v>
      </c>
      <c r="I161" s="184">
        <f t="shared" si="66"/>
        <v>0</v>
      </c>
      <c r="J161" s="183">
        <f>SUMIFS(J139:J156,E139:E156,E161)</f>
        <v>0</v>
      </c>
      <c r="K161" s="183">
        <f>SUMIFS(K139:K156,E139:E156,E161)</f>
        <v>0</v>
      </c>
      <c r="L161" s="183">
        <f>SUMIFS(L139:L156,E139:E156,E161)</f>
        <v>0</v>
      </c>
      <c r="M161" s="184">
        <f t="shared" si="67"/>
        <v>0</v>
      </c>
      <c r="N161" s="183">
        <f>SUMIFS(N139:N156,E139:E156,E161)</f>
        <v>0</v>
      </c>
      <c r="O161" s="183">
        <f>SUMIFS(O139:O156,E139:E156,E161)</f>
        <v>0</v>
      </c>
      <c r="P161" s="183">
        <f>SUMIFS(P139:P156,E139:E156,E161)</f>
        <v>0</v>
      </c>
      <c r="Q161" s="184">
        <f t="shared" si="68"/>
        <v>0</v>
      </c>
      <c r="R161" s="183">
        <f>SUMIFS(R139:R156,E139:E156,E161)</f>
        <v>0</v>
      </c>
      <c r="S161" s="183">
        <f>SUMIFS(S139:S156,E139:E156,E161)</f>
        <v>0</v>
      </c>
      <c r="T161" s="183">
        <f>SUMIFS(T139:T156,E139:E156,E161)</f>
        <v>0</v>
      </c>
      <c r="U161" s="185">
        <f t="shared" si="69"/>
        <v>0</v>
      </c>
      <c r="V161" s="179"/>
    </row>
    <row r="162" spans="2:22" hidden="1" x14ac:dyDescent="0.25">
      <c r="B162" s="697"/>
      <c r="C162" s="179"/>
      <c r="D162" s="179"/>
      <c r="E162" s="179">
        <f>Index!$R$27</f>
        <v>0</v>
      </c>
      <c r="F162" s="186">
        <f>SUMIFS(F139:F156,E139:E156,E162)</f>
        <v>0</v>
      </c>
      <c r="G162" s="186">
        <f>SUMIFS(G139:G156,E139:E156,E162)</f>
        <v>0</v>
      </c>
      <c r="H162" s="186">
        <f>SUMIFS(H139:H156,E139:E156,E162)</f>
        <v>0</v>
      </c>
      <c r="I162" s="187">
        <f t="shared" si="66"/>
        <v>0</v>
      </c>
      <c r="J162" s="186">
        <f>SUMIFS(J139:J156,E139:E156,E162)</f>
        <v>0</v>
      </c>
      <c r="K162" s="186">
        <f>SUMIFS(K139:K156,E139:E156,E162)</f>
        <v>0</v>
      </c>
      <c r="L162" s="186">
        <f>SUMIFS(L139:L156,E139:E156,E162)</f>
        <v>0</v>
      </c>
      <c r="M162" s="187">
        <f t="shared" si="67"/>
        <v>0</v>
      </c>
      <c r="N162" s="186">
        <f>SUMIFS(N139:N156,E139:E156,E162)</f>
        <v>0</v>
      </c>
      <c r="O162" s="186">
        <f>SUMIFS(O139:O156,E139:E156,E162)</f>
        <v>0</v>
      </c>
      <c r="P162" s="186">
        <f>SUMIFS(P139:P156,E139:E156,E162)</f>
        <v>0</v>
      </c>
      <c r="Q162" s="187">
        <f t="shared" si="68"/>
        <v>0</v>
      </c>
      <c r="R162" s="186">
        <f>SUMIFS(R139:R156,E139:E156,E162)</f>
        <v>0</v>
      </c>
      <c r="S162" s="186">
        <f>SUMIFS(S139:S156,E139:E156,E162)</f>
        <v>0</v>
      </c>
      <c r="T162" s="186">
        <f>SUMIFS(T139:T156,E139:E156,E162)</f>
        <v>0</v>
      </c>
      <c r="U162" s="188">
        <f t="shared" si="69"/>
        <v>0</v>
      </c>
      <c r="V162" s="179"/>
    </row>
    <row r="163" spans="2:22" hidden="1" x14ac:dyDescent="0.25">
      <c r="B163" s="697"/>
      <c r="C163" s="179"/>
      <c r="D163" s="179"/>
      <c r="E163" s="179">
        <f>Index!$R$29</f>
        <v>0</v>
      </c>
      <c r="F163" s="186">
        <f>SUMIFS(F139:F156,E139:E156,E163)</f>
        <v>0</v>
      </c>
      <c r="G163" s="186">
        <f>SUMIFS(G139:G156,E139:E156,E163)</f>
        <v>0</v>
      </c>
      <c r="H163" s="186">
        <f>SUMIFS(H139:H156,E139:E156,E163)</f>
        <v>0</v>
      </c>
      <c r="I163" s="187">
        <f t="shared" si="66"/>
        <v>0</v>
      </c>
      <c r="J163" s="186">
        <f>SUMIFS(J139:J156,E139:E156,E163)</f>
        <v>0</v>
      </c>
      <c r="K163" s="186">
        <f>SUMIFS(K139:K156,E139:E156,E163)</f>
        <v>0</v>
      </c>
      <c r="L163" s="186">
        <f>SUMIFS(L139:L156,E139:E156,E163)</f>
        <v>0</v>
      </c>
      <c r="M163" s="187">
        <f t="shared" si="67"/>
        <v>0</v>
      </c>
      <c r="N163" s="186">
        <f>SUMIFS(N139:N156,E139:E156,E163)</f>
        <v>0</v>
      </c>
      <c r="O163" s="186">
        <f>SUMIFS(O139:O156,E139:E156,E163)</f>
        <v>0</v>
      </c>
      <c r="P163" s="186">
        <f>SUMIFS(P139:P156,E139:E156,E163)</f>
        <v>0</v>
      </c>
      <c r="Q163" s="187">
        <f t="shared" si="68"/>
        <v>0</v>
      </c>
      <c r="R163" s="186">
        <f>SUMIFS(R139:R156,E139:E156,E163)</f>
        <v>0</v>
      </c>
      <c r="S163" s="186">
        <f>SUMIFS(S139:S156,E139:E156,E163)</f>
        <v>0</v>
      </c>
      <c r="T163" s="186">
        <f>SUMIFS(T139:T156,E139:E156,E163)</f>
        <v>0</v>
      </c>
      <c r="U163" s="188">
        <f t="shared" si="69"/>
        <v>0</v>
      </c>
      <c r="V163" s="179"/>
    </row>
    <row r="164" spans="2:22" hidden="1" x14ac:dyDescent="0.25">
      <c r="B164" s="697"/>
      <c r="C164" s="189">
        <v>8</v>
      </c>
      <c r="D164" s="179"/>
      <c r="E164" s="190"/>
      <c r="F164" s="192"/>
      <c r="G164" s="51"/>
      <c r="H164" s="51"/>
      <c r="I164" s="153"/>
      <c r="J164" s="51"/>
      <c r="K164" s="51"/>
      <c r="L164" s="51"/>
      <c r="M164" s="153"/>
      <c r="N164" s="51"/>
      <c r="O164" s="51"/>
      <c r="P164" s="51"/>
      <c r="Q164" s="153"/>
      <c r="R164" s="51"/>
      <c r="S164" s="51"/>
      <c r="T164" s="51"/>
      <c r="U164" s="153"/>
      <c r="V164" s="193"/>
    </row>
    <row r="165" spans="2:22" hidden="1" x14ac:dyDescent="0.25">
      <c r="B165" s="697" t="s">
        <v>271</v>
      </c>
      <c r="C165" s="179"/>
      <c r="D165" s="179"/>
      <c r="E165" s="190"/>
      <c r="F165" s="154"/>
      <c r="G165" s="155"/>
      <c r="H165" s="155"/>
      <c r="I165" s="156">
        <f>SUM(F165:H165)</f>
        <v>0</v>
      </c>
      <c r="J165" s="155"/>
      <c r="K165" s="155"/>
      <c r="L165" s="155"/>
      <c r="M165" s="156">
        <f>SUM(J165:L165)</f>
        <v>0</v>
      </c>
      <c r="N165" s="155"/>
      <c r="O165" s="155"/>
      <c r="P165" s="155"/>
      <c r="Q165" s="156">
        <f>SUM(N165:P165)</f>
        <v>0</v>
      </c>
      <c r="R165" s="155"/>
      <c r="S165" s="155"/>
      <c r="T165" s="155"/>
      <c r="U165" s="157">
        <f>SUM(R165:T165)</f>
        <v>0</v>
      </c>
      <c r="V165" s="158"/>
    </row>
    <row r="166" spans="2:22" hidden="1" x14ac:dyDescent="0.25">
      <c r="B166" s="697" t="s">
        <v>271</v>
      </c>
      <c r="C166" s="179"/>
      <c r="D166" s="179"/>
      <c r="E166" s="190"/>
      <c r="F166" s="159"/>
      <c r="G166" s="160"/>
      <c r="H166" s="160"/>
      <c r="I166" s="161">
        <f t="shared" ref="I166:I182" si="70">SUM(F166:H166)</f>
        <v>0</v>
      </c>
      <c r="J166" s="160"/>
      <c r="K166" s="160"/>
      <c r="L166" s="160"/>
      <c r="M166" s="161">
        <f t="shared" ref="M166:M182" si="71">SUM(J166:L166)</f>
        <v>0</v>
      </c>
      <c r="N166" s="160"/>
      <c r="O166" s="160"/>
      <c r="P166" s="160"/>
      <c r="Q166" s="161">
        <f t="shared" ref="Q166:Q182" si="72">SUM(N166:P166)</f>
        <v>0</v>
      </c>
      <c r="R166" s="160"/>
      <c r="S166" s="160"/>
      <c r="T166" s="160"/>
      <c r="U166" s="162">
        <f t="shared" ref="U166:U182" si="73">SUM(R166:T166)</f>
        <v>0</v>
      </c>
      <c r="V166" s="163"/>
    </row>
    <row r="167" spans="2:22" hidden="1" x14ac:dyDescent="0.25">
      <c r="B167" s="697" t="s">
        <v>271</v>
      </c>
      <c r="C167" s="179"/>
      <c r="D167" s="179"/>
      <c r="E167" s="190"/>
      <c r="F167" s="159"/>
      <c r="G167" s="160"/>
      <c r="H167" s="160"/>
      <c r="I167" s="161">
        <f t="shared" si="70"/>
        <v>0</v>
      </c>
      <c r="J167" s="160"/>
      <c r="K167" s="160"/>
      <c r="L167" s="160"/>
      <c r="M167" s="161">
        <f t="shared" si="71"/>
        <v>0</v>
      </c>
      <c r="N167" s="160"/>
      <c r="O167" s="160"/>
      <c r="P167" s="160"/>
      <c r="Q167" s="161">
        <f t="shared" si="72"/>
        <v>0</v>
      </c>
      <c r="R167" s="160"/>
      <c r="S167" s="160"/>
      <c r="T167" s="160"/>
      <c r="U167" s="162">
        <f t="shared" si="73"/>
        <v>0</v>
      </c>
      <c r="V167" s="163"/>
    </row>
    <row r="168" spans="2:22" hidden="1" x14ac:dyDescent="0.25">
      <c r="B168" s="697" t="s">
        <v>271</v>
      </c>
      <c r="C168" s="179"/>
      <c r="D168" s="179"/>
      <c r="E168" s="190"/>
      <c r="F168" s="159"/>
      <c r="G168" s="160"/>
      <c r="H168" s="160"/>
      <c r="I168" s="161">
        <f t="shared" si="70"/>
        <v>0</v>
      </c>
      <c r="J168" s="160"/>
      <c r="K168" s="160"/>
      <c r="L168" s="160"/>
      <c r="M168" s="161">
        <f t="shared" si="71"/>
        <v>0</v>
      </c>
      <c r="N168" s="160"/>
      <c r="O168" s="160"/>
      <c r="P168" s="160"/>
      <c r="Q168" s="161">
        <f t="shared" si="72"/>
        <v>0</v>
      </c>
      <c r="R168" s="160"/>
      <c r="S168" s="160"/>
      <c r="T168" s="160"/>
      <c r="U168" s="162">
        <f t="shared" si="73"/>
        <v>0</v>
      </c>
      <c r="V168" s="163"/>
    </row>
    <row r="169" spans="2:22" hidden="1" x14ac:dyDescent="0.25">
      <c r="B169" s="697" t="s">
        <v>271</v>
      </c>
      <c r="C169" s="179"/>
      <c r="D169" s="179"/>
      <c r="E169" s="190"/>
      <c r="F169" s="159"/>
      <c r="G169" s="160"/>
      <c r="H169" s="160"/>
      <c r="I169" s="161">
        <f t="shared" si="70"/>
        <v>0</v>
      </c>
      <c r="J169" s="160"/>
      <c r="K169" s="160"/>
      <c r="L169" s="160"/>
      <c r="M169" s="161">
        <f t="shared" si="71"/>
        <v>0</v>
      </c>
      <c r="N169" s="160"/>
      <c r="O169" s="160"/>
      <c r="P169" s="160"/>
      <c r="Q169" s="161">
        <f t="shared" si="72"/>
        <v>0</v>
      </c>
      <c r="R169" s="160"/>
      <c r="S169" s="160"/>
      <c r="T169" s="160"/>
      <c r="U169" s="162">
        <f t="shared" si="73"/>
        <v>0</v>
      </c>
      <c r="V169" s="163"/>
    </row>
    <row r="170" spans="2:22" hidden="1" x14ac:dyDescent="0.25">
      <c r="B170" s="697" t="s">
        <v>271</v>
      </c>
      <c r="C170" s="179"/>
      <c r="D170" s="179"/>
      <c r="E170" s="190"/>
      <c r="F170" s="159"/>
      <c r="G170" s="160"/>
      <c r="H170" s="160"/>
      <c r="I170" s="161">
        <f t="shared" si="70"/>
        <v>0</v>
      </c>
      <c r="J170" s="160"/>
      <c r="K170" s="160"/>
      <c r="L170" s="160"/>
      <c r="M170" s="161">
        <f t="shared" si="71"/>
        <v>0</v>
      </c>
      <c r="N170" s="160"/>
      <c r="O170" s="160"/>
      <c r="P170" s="160"/>
      <c r="Q170" s="161">
        <f t="shared" si="72"/>
        <v>0</v>
      </c>
      <c r="R170" s="160"/>
      <c r="S170" s="160"/>
      <c r="T170" s="160"/>
      <c r="U170" s="162">
        <f t="shared" si="73"/>
        <v>0</v>
      </c>
      <c r="V170" s="163"/>
    </row>
    <row r="171" spans="2:22" hidden="1" x14ac:dyDescent="0.25">
      <c r="B171" s="697" t="s">
        <v>271</v>
      </c>
      <c r="C171" s="179"/>
      <c r="D171" s="179"/>
      <c r="E171" s="190"/>
      <c r="F171" s="159"/>
      <c r="G171" s="160"/>
      <c r="H171" s="160"/>
      <c r="I171" s="161">
        <f t="shared" si="70"/>
        <v>0</v>
      </c>
      <c r="J171" s="160"/>
      <c r="K171" s="160"/>
      <c r="L171" s="160"/>
      <c r="M171" s="161">
        <f t="shared" si="71"/>
        <v>0</v>
      </c>
      <c r="N171" s="160"/>
      <c r="O171" s="160"/>
      <c r="P171" s="160"/>
      <c r="Q171" s="161">
        <f t="shared" si="72"/>
        <v>0</v>
      </c>
      <c r="R171" s="160"/>
      <c r="S171" s="160"/>
      <c r="T171" s="160"/>
      <c r="U171" s="162">
        <f t="shared" si="73"/>
        <v>0</v>
      </c>
      <c r="V171" s="163"/>
    </row>
    <row r="172" spans="2:22" hidden="1" x14ac:dyDescent="0.25">
      <c r="B172" s="697" t="s">
        <v>271</v>
      </c>
      <c r="C172" s="179"/>
      <c r="D172" s="179"/>
      <c r="E172" s="190"/>
      <c r="F172" s="159"/>
      <c r="G172" s="160"/>
      <c r="H172" s="160"/>
      <c r="I172" s="161">
        <f t="shared" si="70"/>
        <v>0</v>
      </c>
      <c r="J172" s="160"/>
      <c r="K172" s="160"/>
      <c r="L172" s="160"/>
      <c r="M172" s="161">
        <f t="shared" si="71"/>
        <v>0</v>
      </c>
      <c r="N172" s="160"/>
      <c r="O172" s="160"/>
      <c r="P172" s="160"/>
      <c r="Q172" s="161">
        <f t="shared" si="72"/>
        <v>0</v>
      </c>
      <c r="R172" s="160"/>
      <c r="S172" s="160"/>
      <c r="T172" s="160"/>
      <c r="U172" s="162">
        <f t="shared" si="73"/>
        <v>0</v>
      </c>
      <c r="V172" s="163"/>
    </row>
    <row r="173" spans="2:22" hidden="1" x14ac:dyDescent="0.25">
      <c r="B173" s="697" t="s">
        <v>271</v>
      </c>
      <c r="C173" s="179"/>
      <c r="D173" s="179"/>
      <c r="E173" s="190"/>
      <c r="F173" s="159"/>
      <c r="G173" s="160"/>
      <c r="H173" s="160"/>
      <c r="I173" s="161">
        <f t="shared" si="70"/>
        <v>0</v>
      </c>
      <c r="J173" s="160"/>
      <c r="K173" s="160"/>
      <c r="L173" s="160"/>
      <c r="M173" s="161">
        <f t="shared" si="71"/>
        <v>0</v>
      </c>
      <c r="N173" s="160"/>
      <c r="O173" s="160"/>
      <c r="P173" s="160"/>
      <c r="Q173" s="161">
        <f t="shared" si="72"/>
        <v>0</v>
      </c>
      <c r="R173" s="160"/>
      <c r="S173" s="160"/>
      <c r="T173" s="160"/>
      <c r="U173" s="162">
        <f t="shared" si="73"/>
        <v>0</v>
      </c>
      <c r="V173" s="163"/>
    </row>
    <row r="174" spans="2:22" hidden="1" x14ac:dyDescent="0.25">
      <c r="B174" s="697" t="s">
        <v>271</v>
      </c>
      <c r="C174" s="179"/>
      <c r="D174" s="179"/>
      <c r="E174" s="190"/>
      <c r="F174" s="159"/>
      <c r="G174" s="160"/>
      <c r="H174" s="160"/>
      <c r="I174" s="161">
        <f t="shared" si="70"/>
        <v>0</v>
      </c>
      <c r="J174" s="160"/>
      <c r="K174" s="160"/>
      <c r="L174" s="160"/>
      <c r="M174" s="161">
        <f t="shared" si="71"/>
        <v>0</v>
      </c>
      <c r="N174" s="160"/>
      <c r="O174" s="160"/>
      <c r="P174" s="160"/>
      <c r="Q174" s="161">
        <f t="shared" si="72"/>
        <v>0</v>
      </c>
      <c r="R174" s="160"/>
      <c r="S174" s="160"/>
      <c r="T174" s="160"/>
      <c r="U174" s="162">
        <f t="shared" si="73"/>
        <v>0</v>
      </c>
      <c r="V174" s="163"/>
    </row>
    <row r="175" spans="2:22" hidden="1" x14ac:dyDescent="0.25">
      <c r="B175" s="697" t="s">
        <v>271</v>
      </c>
      <c r="C175" s="179"/>
      <c r="D175" s="179"/>
      <c r="E175" s="190"/>
      <c r="F175" s="159"/>
      <c r="G175" s="160"/>
      <c r="H175" s="160"/>
      <c r="I175" s="161">
        <f t="shared" si="70"/>
        <v>0</v>
      </c>
      <c r="J175" s="160"/>
      <c r="K175" s="160"/>
      <c r="L175" s="160"/>
      <c r="M175" s="161">
        <f t="shared" si="71"/>
        <v>0</v>
      </c>
      <c r="N175" s="160"/>
      <c r="O175" s="160"/>
      <c r="P175" s="160"/>
      <c r="Q175" s="161">
        <f t="shared" si="72"/>
        <v>0</v>
      </c>
      <c r="R175" s="160"/>
      <c r="S175" s="160"/>
      <c r="T175" s="160"/>
      <c r="U175" s="162">
        <f t="shared" si="73"/>
        <v>0</v>
      </c>
      <c r="V175" s="163"/>
    </row>
    <row r="176" spans="2:22" hidden="1" x14ac:dyDescent="0.25">
      <c r="B176" s="697" t="s">
        <v>271</v>
      </c>
      <c r="C176" s="179"/>
      <c r="D176" s="179"/>
      <c r="E176" s="190"/>
      <c r="F176" s="159"/>
      <c r="G176" s="160"/>
      <c r="H176" s="160"/>
      <c r="I176" s="161">
        <f t="shared" si="70"/>
        <v>0</v>
      </c>
      <c r="J176" s="160"/>
      <c r="K176" s="160"/>
      <c r="L176" s="160"/>
      <c r="M176" s="161">
        <f t="shared" si="71"/>
        <v>0</v>
      </c>
      <c r="N176" s="160"/>
      <c r="O176" s="160"/>
      <c r="P176" s="160"/>
      <c r="Q176" s="161">
        <f t="shared" si="72"/>
        <v>0</v>
      </c>
      <c r="R176" s="160"/>
      <c r="S176" s="160"/>
      <c r="T176" s="160"/>
      <c r="U176" s="162">
        <f t="shared" si="73"/>
        <v>0</v>
      </c>
      <c r="V176" s="163"/>
    </row>
    <row r="177" spans="2:22" hidden="1" x14ac:dyDescent="0.25">
      <c r="B177" s="697" t="s">
        <v>271</v>
      </c>
      <c r="C177" s="179"/>
      <c r="D177" s="179"/>
      <c r="E177" s="190"/>
      <c r="F177" s="159"/>
      <c r="G177" s="160"/>
      <c r="H177" s="160"/>
      <c r="I177" s="161">
        <f t="shared" si="70"/>
        <v>0</v>
      </c>
      <c r="J177" s="160"/>
      <c r="K177" s="160"/>
      <c r="L177" s="160"/>
      <c r="M177" s="161">
        <f t="shared" si="71"/>
        <v>0</v>
      </c>
      <c r="N177" s="160"/>
      <c r="O177" s="160"/>
      <c r="P177" s="160"/>
      <c r="Q177" s="161">
        <f t="shared" si="72"/>
        <v>0</v>
      </c>
      <c r="R177" s="160"/>
      <c r="S177" s="160"/>
      <c r="T177" s="160"/>
      <c r="U177" s="162">
        <f t="shared" si="73"/>
        <v>0</v>
      </c>
      <c r="V177" s="163"/>
    </row>
    <row r="178" spans="2:22" hidden="1" x14ac:dyDescent="0.25">
      <c r="B178" s="697" t="s">
        <v>271</v>
      </c>
      <c r="C178" s="179"/>
      <c r="D178" s="179"/>
      <c r="E178" s="190"/>
      <c r="F178" s="159"/>
      <c r="G178" s="160"/>
      <c r="H178" s="160"/>
      <c r="I178" s="161">
        <f t="shared" si="70"/>
        <v>0</v>
      </c>
      <c r="J178" s="160"/>
      <c r="K178" s="160"/>
      <c r="L178" s="160"/>
      <c r="M178" s="161">
        <f t="shared" si="71"/>
        <v>0</v>
      </c>
      <c r="N178" s="160"/>
      <c r="O178" s="160"/>
      <c r="P178" s="160"/>
      <c r="Q178" s="161">
        <f t="shared" si="72"/>
        <v>0</v>
      </c>
      <c r="R178" s="160"/>
      <c r="S178" s="160"/>
      <c r="T178" s="160"/>
      <c r="U178" s="162">
        <f t="shared" si="73"/>
        <v>0</v>
      </c>
      <c r="V178" s="163"/>
    </row>
    <row r="179" spans="2:22" hidden="1" x14ac:dyDescent="0.25">
      <c r="B179" s="697" t="s">
        <v>271</v>
      </c>
      <c r="C179" s="179"/>
      <c r="D179" s="179"/>
      <c r="E179" s="190"/>
      <c r="F179" s="159"/>
      <c r="G179" s="160"/>
      <c r="H179" s="160"/>
      <c r="I179" s="161">
        <f t="shared" si="70"/>
        <v>0</v>
      </c>
      <c r="J179" s="160"/>
      <c r="K179" s="160"/>
      <c r="L179" s="160"/>
      <c r="M179" s="161">
        <f t="shared" si="71"/>
        <v>0</v>
      </c>
      <c r="N179" s="160"/>
      <c r="O179" s="160"/>
      <c r="P179" s="160"/>
      <c r="Q179" s="161">
        <f t="shared" si="72"/>
        <v>0</v>
      </c>
      <c r="R179" s="160"/>
      <c r="S179" s="160"/>
      <c r="T179" s="160"/>
      <c r="U179" s="162">
        <f t="shared" si="73"/>
        <v>0</v>
      </c>
      <c r="V179" s="163"/>
    </row>
    <row r="180" spans="2:22" hidden="1" x14ac:dyDescent="0.25">
      <c r="B180" s="697" t="s">
        <v>271</v>
      </c>
      <c r="C180" s="179"/>
      <c r="D180" s="179"/>
      <c r="E180" s="190"/>
      <c r="F180" s="159"/>
      <c r="G180" s="160"/>
      <c r="H180" s="160"/>
      <c r="I180" s="161">
        <f t="shared" si="70"/>
        <v>0</v>
      </c>
      <c r="J180" s="160"/>
      <c r="K180" s="160"/>
      <c r="L180" s="160"/>
      <c r="M180" s="161">
        <f t="shared" si="71"/>
        <v>0</v>
      </c>
      <c r="N180" s="160"/>
      <c r="O180" s="160"/>
      <c r="P180" s="160"/>
      <c r="Q180" s="161">
        <f t="shared" si="72"/>
        <v>0</v>
      </c>
      <c r="R180" s="160"/>
      <c r="S180" s="160"/>
      <c r="T180" s="160"/>
      <c r="U180" s="162">
        <f t="shared" si="73"/>
        <v>0</v>
      </c>
      <c r="V180" s="163"/>
    </row>
    <row r="181" spans="2:22" hidden="1" x14ac:dyDescent="0.25">
      <c r="B181" s="697" t="s">
        <v>271</v>
      </c>
      <c r="C181" s="179"/>
      <c r="D181" s="179"/>
      <c r="E181" s="190"/>
      <c r="F181" s="159"/>
      <c r="G181" s="160"/>
      <c r="H181" s="160"/>
      <c r="I181" s="161">
        <f t="shared" si="70"/>
        <v>0</v>
      </c>
      <c r="J181" s="160"/>
      <c r="K181" s="160"/>
      <c r="L181" s="160"/>
      <c r="M181" s="161">
        <f t="shared" si="71"/>
        <v>0</v>
      </c>
      <c r="N181" s="160"/>
      <c r="O181" s="160"/>
      <c r="P181" s="160"/>
      <c r="Q181" s="161">
        <f t="shared" si="72"/>
        <v>0</v>
      </c>
      <c r="R181" s="160"/>
      <c r="S181" s="160"/>
      <c r="T181" s="160"/>
      <c r="U181" s="162">
        <f t="shared" si="73"/>
        <v>0</v>
      </c>
      <c r="V181" s="163"/>
    </row>
    <row r="182" spans="2:22" ht="15.75" hidden="1" thickBot="1" x14ac:dyDescent="0.3">
      <c r="B182" s="697" t="s">
        <v>271</v>
      </c>
      <c r="C182" s="179"/>
      <c r="D182" s="179"/>
      <c r="E182" s="179"/>
      <c r="F182" s="164"/>
      <c r="G182" s="165"/>
      <c r="H182" s="165"/>
      <c r="I182" s="166">
        <f t="shared" si="70"/>
        <v>0</v>
      </c>
      <c r="J182" s="165"/>
      <c r="K182" s="165"/>
      <c r="L182" s="165"/>
      <c r="M182" s="166">
        <f t="shared" si="71"/>
        <v>0</v>
      </c>
      <c r="N182" s="165"/>
      <c r="O182" s="165"/>
      <c r="P182" s="165"/>
      <c r="Q182" s="166">
        <f t="shared" si="72"/>
        <v>0</v>
      </c>
      <c r="R182" s="165"/>
      <c r="S182" s="165"/>
      <c r="T182" s="165"/>
      <c r="U182" s="167">
        <f t="shared" si="73"/>
        <v>0</v>
      </c>
      <c r="V182" s="168"/>
    </row>
    <row r="183" spans="2:22" ht="16.5" hidden="1" thickTop="1" thickBot="1" x14ac:dyDescent="0.3">
      <c r="B183" s="697"/>
      <c r="C183" s="191" t="str">
        <f>"Total "&amp;C164</f>
        <v>Total 8</v>
      </c>
      <c r="D183" s="179"/>
      <c r="E183" s="179"/>
      <c r="F183" s="169">
        <f>IFERROR(F185/F$3,0)+IFERROR(F186/F$4,0)+IFERROR(F187/#REF!,0)+IFERROR(F188/#REF!,0)+F184</f>
        <v>0</v>
      </c>
      <c r="G183" s="169">
        <f>IFERROR(G185/G$3,0)+IFERROR(G186/G$4,0)+IFERROR(G187/#REF!,0)+IFERROR(G188/#REF!,0)+G184</f>
        <v>0</v>
      </c>
      <c r="H183" s="169">
        <f>IFERROR(H185/H$3,0)+IFERROR(H186/H$4,0)+IFERROR(H187/#REF!,0)+IFERROR(H188/#REF!,0)+H184</f>
        <v>0</v>
      </c>
      <c r="I183" s="170">
        <f>SUM(F183:H183)</f>
        <v>0</v>
      </c>
      <c r="J183" s="169">
        <f>IFERROR(J185/J$3,0)+IFERROR(J186/J$4,0)+IFERROR(J187/#REF!,0)+IFERROR(J188/#REF!,0)+J184</f>
        <v>0</v>
      </c>
      <c r="K183" s="169">
        <f>IFERROR(K185/K$3,0)+IFERROR(K186/K$4,0)+IFERROR(K187/#REF!,0)+IFERROR(K188/#REF!,0)+K184</f>
        <v>0</v>
      </c>
      <c r="L183" s="169">
        <f>IFERROR(L185/L$3,0)+IFERROR(L186/L$4,0)+IFERROR(L187/#REF!,0)+IFERROR(L188/#REF!,0)+L184</f>
        <v>0</v>
      </c>
      <c r="M183" s="170">
        <f>SUM(J183:L183)</f>
        <v>0</v>
      </c>
      <c r="N183" s="169">
        <f>IFERROR(N185/N$3,0)+IFERROR(N186/N$4,0)+IFERROR(N187/#REF!,0)+IFERROR(N188/#REF!,0)+N184</f>
        <v>0</v>
      </c>
      <c r="O183" s="169">
        <f>IFERROR(O185/O$3,0)+IFERROR(O186/O$4,0)+IFERROR(O187/#REF!,0)+IFERROR(O188/#REF!,0)+O184</f>
        <v>0</v>
      </c>
      <c r="P183" s="169">
        <f>IFERROR(P185/P$3,0)+IFERROR(P186/P$4,0)+IFERROR(P187/#REF!,0)+IFERROR(P188/#REF!,0)+P184</f>
        <v>0</v>
      </c>
      <c r="Q183" s="170">
        <f>SUM(N183:P183)</f>
        <v>0</v>
      </c>
      <c r="R183" s="169">
        <f>IFERROR(R185/R$3,0)+IFERROR(R186/R$4,0)+IFERROR(R187/#REF!,0)+IFERROR(R188/#REF!,0)+R184</f>
        <v>0</v>
      </c>
      <c r="S183" s="169">
        <f>IFERROR(S185/S$3,0)+IFERROR(S186/S$4,0)+IFERROR(S187/#REF!,0)+IFERROR(S188/#REF!,0)+S184</f>
        <v>0</v>
      </c>
      <c r="T183" s="169">
        <f>IFERROR(T185/T$3,0)+IFERROR(T186/T$4,0)+IFERROR(T187/#REF!,0)+IFERROR(T188/#REF!,0)+T184</f>
        <v>0</v>
      </c>
      <c r="U183" s="170">
        <f>SUM(R183:T183)</f>
        <v>0</v>
      </c>
      <c r="V183" s="171"/>
    </row>
    <row r="184" spans="2:22" ht="15.75" hidden="1" thickTop="1" x14ac:dyDescent="0.25">
      <c r="B184" s="697"/>
      <c r="C184" s="179"/>
      <c r="D184" s="179"/>
      <c r="E184" s="179" t="str">
        <f>Index!$R$22</f>
        <v>$</v>
      </c>
      <c r="F184" s="172">
        <f>SUMIFS(F165:F182,E165:E182,E184)</f>
        <v>0</v>
      </c>
      <c r="G184" s="172">
        <f>SUMIFS(G165:G182,E165:E182,E184)</f>
        <v>0</v>
      </c>
      <c r="H184" s="172">
        <f>SUMIFS(H165:H182,E165:E182,E184)</f>
        <v>0</v>
      </c>
      <c r="I184" s="173">
        <f>SUM(F184:H184)</f>
        <v>0</v>
      </c>
      <c r="J184" s="172">
        <f>SUMIFS(J165:J182,E165:E182,E184)</f>
        <v>0</v>
      </c>
      <c r="K184" s="172">
        <f>SUMIFS(K165:K182,E165:E182,E184)</f>
        <v>0</v>
      </c>
      <c r="L184" s="172">
        <f>SUMIFS(L165:L182,E165:E182,E184)</f>
        <v>0</v>
      </c>
      <c r="M184" s="173">
        <f>SUM(J184:L184)</f>
        <v>0</v>
      </c>
      <c r="N184" s="172">
        <f>SUMIFS(N165:N182,E165:E182,E184)</f>
        <v>0</v>
      </c>
      <c r="O184" s="172">
        <f>SUMIFS(O165:O182,E165:E182,E184)</f>
        <v>0</v>
      </c>
      <c r="P184" s="172">
        <f>SUMIFS(P165:P182,E165:E182,E184)</f>
        <v>0</v>
      </c>
      <c r="Q184" s="173">
        <f>SUM(N184:P184)</f>
        <v>0</v>
      </c>
      <c r="R184" s="172">
        <f>SUMIFS(R165:R182,E165:E182,E184)</f>
        <v>0</v>
      </c>
      <c r="S184" s="172">
        <f>SUMIFS(S165:S182,E165:E182,E184)</f>
        <v>0</v>
      </c>
      <c r="T184" s="172">
        <f>SUMIFS(T165:T182,E165:E182,E184)</f>
        <v>0</v>
      </c>
      <c r="U184" s="174">
        <f>SUM(R184:T184)</f>
        <v>0</v>
      </c>
      <c r="V184" s="175"/>
    </row>
    <row r="185" spans="2:22" hidden="1" x14ac:dyDescent="0.25">
      <c r="B185" s="697"/>
      <c r="C185" s="179"/>
      <c r="D185" s="179"/>
      <c r="E185" s="179" t="str">
        <f>Index!$R$23</f>
        <v>NIS</v>
      </c>
      <c r="F185" s="176">
        <f>SUMIFS(F165:F182,E165:E182,E185)</f>
        <v>0</v>
      </c>
      <c r="G185" s="176">
        <f>SUMIFS(G165:G182,E165:E182,E185)</f>
        <v>0</v>
      </c>
      <c r="H185" s="176">
        <f>SUMIFS(H165:H182,E165:E182,E185)</f>
        <v>0</v>
      </c>
      <c r="I185" s="177">
        <f t="shared" ref="I185:I188" si="74">SUM(F185:H185)</f>
        <v>0</v>
      </c>
      <c r="J185" s="176">
        <f>SUMIFS(J165:J182,E165:E182,E185)</f>
        <v>0</v>
      </c>
      <c r="K185" s="176">
        <f>SUMIFS(K165:K182,E165:E182,E185)</f>
        <v>0</v>
      </c>
      <c r="L185" s="176">
        <f>SUMIFS(L165:L182,E165:E182,E185)</f>
        <v>0</v>
      </c>
      <c r="M185" s="177">
        <f t="shared" ref="M185:M188" si="75">SUM(J185:L185)</f>
        <v>0</v>
      </c>
      <c r="N185" s="176">
        <f>SUMIFS(N165:N182,E165:E182,E185)</f>
        <v>0</v>
      </c>
      <c r="O185" s="176">
        <f>SUMIFS(O165:O182,E165:E182,E185)</f>
        <v>0</v>
      </c>
      <c r="P185" s="176">
        <f>SUMIFS(P165:P182,E165:E182,E185)</f>
        <v>0</v>
      </c>
      <c r="Q185" s="177">
        <f t="shared" ref="Q185:Q188" si="76">SUM(N185:P185)</f>
        <v>0</v>
      </c>
      <c r="R185" s="176">
        <f>SUMIFS(R165:R182,E165:E182,E185)</f>
        <v>0</v>
      </c>
      <c r="S185" s="176">
        <f>SUMIFS(S165:S182,E165:E182,E185)</f>
        <v>0</v>
      </c>
      <c r="T185" s="176">
        <f>SUMIFS(T165:T182,E165:E182,E185)</f>
        <v>0</v>
      </c>
      <c r="U185" s="178">
        <f t="shared" ref="U185:U188" si="77">SUM(R185:T185)</f>
        <v>0</v>
      </c>
      <c r="V185" s="179"/>
    </row>
    <row r="186" spans="2:22" hidden="1" x14ac:dyDescent="0.25">
      <c r="B186" s="697"/>
      <c r="C186" s="179"/>
      <c r="D186" s="179"/>
      <c r="E186" s="179" t="str">
        <f>Index!$R$24</f>
        <v>EUR</v>
      </c>
      <c r="F186" s="180">
        <f>SUMIFS(F165:F182,E165:E182,E186)</f>
        <v>0</v>
      </c>
      <c r="G186" s="180">
        <f>SUMIFS(G165:G182,E165:E182,E186)</f>
        <v>0</v>
      </c>
      <c r="H186" s="180">
        <f>SUMIFS(H165:H182,E165:E182,E186)</f>
        <v>0</v>
      </c>
      <c r="I186" s="181">
        <f t="shared" si="74"/>
        <v>0</v>
      </c>
      <c r="J186" s="180">
        <f>SUMIFS(J165:J182,E165:E182,E186)</f>
        <v>0</v>
      </c>
      <c r="K186" s="180">
        <f>SUMIFS(K165:K182,E165:E182,E186)</f>
        <v>0</v>
      </c>
      <c r="L186" s="180">
        <f>SUMIFS(L165:L182,E165:E182,E186)</f>
        <v>0</v>
      </c>
      <c r="M186" s="181">
        <f t="shared" si="75"/>
        <v>0</v>
      </c>
      <c r="N186" s="180">
        <f>SUMIFS(N165:N182,E165:E182,E186)</f>
        <v>0</v>
      </c>
      <c r="O186" s="180">
        <f>SUMIFS(O165:O182,E165:E182,E186)</f>
        <v>0</v>
      </c>
      <c r="P186" s="180">
        <f>SUMIFS(P165:P182,E165:E182,E186)</f>
        <v>0</v>
      </c>
      <c r="Q186" s="181">
        <f t="shared" si="76"/>
        <v>0</v>
      </c>
      <c r="R186" s="180">
        <f>SUMIFS(R165:R182,E165:E182,E186)</f>
        <v>0</v>
      </c>
      <c r="S186" s="180">
        <f>SUMIFS(S165:S182,E165:E182,E186)</f>
        <v>0</v>
      </c>
      <c r="T186" s="180">
        <f>SUMIFS(T165:T182,E165:E182,E186)</f>
        <v>0</v>
      </c>
      <c r="U186" s="182">
        <f t="shared" si="77"/>
        <v>0</v>
      </c>
      <c r="V186" s="179"/>
    </row>
    <row r="187" spans="2:22" hidden="1" x14ac:dyDescent="0.25">
      <c r="B187" s="697"/>
      <c r="C187" s="179"/>
      <c r="D187" s="179"/>
      <c r="E187" s="179">
        <f>Index!$R$25</f>
        <v>0</v>
      </c>
      <c r="F187" s="183">
        <f>SUMIFS(F165:F182,E165:E182,E187)</f>
        <v>0</v>
      </c>
      <c r="G187" s="183">
        <f>SUMIFS(G165:G182,E165:E182,E187)</f>
        <v>0</v>
      </c>
      <c r="H187" s="183">
        <f>SUMIFS(H165:H182,E165:E182,E187)</f>
        <v>0</v>
      </c>
      <c r="I187" s="184">
        <f t="shared" si="74"/>
        <v>0</v>
      </c>
      <c r="J187" s="183">
        <f>SUMIFS(J165:J182,E165:E182,E187)</f>
        <v>0</v>
      </c>
      <c r="K187" s="183">
        <f>SUMIFS(K165:K182,E165:E182,E187)</f>
        <v>0</v>
      </c>
      <c r="L187" s="183">
        <f>SUMIFS(L165:L182,E165:E182,E187)</f>
        <v>0</v>
      </c>
      <c r="M187" s="184">
        <f t="shared" si="75"/>
        <v>0</v>
      </c>
      <c r="N187" s="183">
        <f>SUMIFS(N165:N182,E165:E182,E187)</f>
        <v>0</v>
      </c>
      <c r="O187" s="183">
        <f>SUMIFS(O165:O182,E165:E182,E187)</f>
        <v>0</v>
      </c>
      <c r="P187" s="183">
        <f>SUMIFS(P165:P182,E165:E182,E187)</f>
        <v>0</v>
      </c>
      <c r="Q187" s="184">
        <f t="shared" si="76"/>
        <v>0</v>
      </c>
      <c r="R187" s="183">
        <f>SUMIFS(R165:R182,E165:E182,E187)</f>
        <v>0</v>
      </c>
      <c r="S187" s="183">
        <f>SUMIFS(S165:S182,E165:E182,E187)</f>
        <v>0</v>
      </c>
      <c r="T187" s="183">
        <f>SUMIFS(T165:T182,E165:E182,E187)</f>
        <v>0</v>
      </c>
      <c r="U187" s="185">
        <f t="shared" si="77"/>
        <v>0</v>
      </c>
      <c r="V187" s="179"/>
    </row>
    <row r="188" spans="2:22" hidden="1" x14ac:dyDescent="0.25">
      <c r="B188" s="697"/>
      <c r="C188" s="179"/>
      <c r="D188" s="179"/>
      <c r="E188" s="179">
        <f>Index!$R$27</f>
        <v>0</v>
      </c>
      <c r="F188" s="186">
        <f>SUMIFS(F165:F182,E165:E182,E188)</f>
        <v>0</v>
      </c>
      <c r="G188" s="186">
        <f>SUMIFS(G165:G182,E165:E182,E188)</f>
        <v>0</v>
      </c>
      <c r="H188" s="186">
        <f>SUMIFS(H165:H182,E165:E182,E188)</f>
        <v>0</v>
      </c>
      <c r="I188" s="187">
        <f t="shared" si="74"/>
        <v>0</v>
      </c>
      <c r="J188" s="186">
        <f>SUMIFS(J165:J182,E165:E182,E188)</f>
        <v>0</v>
      </c>
      <c r="K188" s="186">
        <f>SUMIFS(K165:K182,E165:E182,E188)</f>
        <v>0</v>
      </c>
      <c r="L188" s="186">
        <f>SUMIFS(L165:L182,E165:E182,E188)</f>
        <v>0</v>
      </c>
      <c r="M188" s="187">
        <f t="shared" si="75"/>
        <v>0</v>
      </c>
      <c r="N188" s="186">
        <f>SUMIFS(N165:N182,E165:E182,E188)</f>
        <v>0</v>
      </c>
      <c r="O188" s="186">
        <f>SUMIFS(O165:O182,E165:E182,E188)</f>
        <v>0</v>
      </c>
      <c r="P188" s="186">
        <f>SUMIFS(P165:P182,E165:E182,E188)</f>
        <v>0</v>
      </c>
      <c r="Q188" s="187">
        <f t="shared" si="76"/>
        <v>0</v>
      </c>
      <c r="R188" s="186">
        <f>SUMIFS(R165:R182,E165:E182,E188)</f>
        <v>0</v>
      </c>
      <c r="S188" s="186">
        <f>SUMIFS(S165:S182,E165:E182,E188)</f>
        <v>0</v>
      </c>
      <c r="T188" s="186">
        <f>SUMIFS(T165:T182,E165:E182,E188)</f>
        <v>0</v>
      </c>
      <c r="U188" s="188">
        <f t="shared" si="77"/>
        <v>0</v>
      </c>
      <c r="V188" s="179"/>
    </row>
    <row r="189" spans="2:22" hidden="1" x14ac:dyDescent="0.25">
      <c r="B189" s="730"/>
      <c r="C189" s="194"/>
      <c r="D189" s="194"/>
      <c r="E189" s="194">
        <f>Index!$R$29</f>
        <v>0</v>
      </c>
      <c r="F189" s="195">
        <f>SUMIFS(F165:F182,E165:E182,E191)</f>
        <v>0</v>
      </c>
      <c r="G189" s="195">
        <f>SUMIFS(G165:G182,E165:E182,E191)</f>
        <v>0</v>
      </c>
      <c r="H189" s="195">
        <f>SUMIFS(H165:H182,E165:E182,E191)</f>
        <v>0</v>
      </c>
      <c r="I189" s="196">
        <f>SUM(F191:H191)</f>
        <v>220862.36401668019</v>
      </c>
      <c r="J189" s="195">
        <f>SUMIFS(J165:J182,E165:E182,E191)</f>
        <v>0</v>
      </c>
      <c r="K189" s="195">
        <f>SUMIFS(K165:K182,E165:E182,E191)</f>
        <v>0</v>
      </c>
      <c r="L189" s="195">
        <f>SUMIFS(L165:L182,E165:E182,E191)</f>
        <v>0</v>
      </c>
      <c r="M189" s="196">
        <f>SUM(J191:L191)</f>
        <v>297296.59314241417</v>
      </c>
      <c r="N189" s="195">
        <f>SUMIFS(N165:N182,E165:E182,E191)</f>
        <v>0</v>
      </c>
      <c r="O189" s="195">
        <f>SUMIFS(O165:O182,E165:E182,E191)</f>
        <v>0</v>
      </c>
      <c r="P189" s="195">
        <f>SUMIFS(P165:P182,E165:E182,E191)</f>
        <v>0</v>
      </c>
      <c r="Q189" s="196">
        <f>SUM(N191:P191)</f>
        <v>387775.41184270446</v>
      </c>
      <c r="R189" s="195">
        <f>SUMIFS(R165:R182,E165:E182,E191)</f>
        <v>0</v>
      </c>
      <c r="S189" s="195">
        <f>SUMIFS(S165:S182,E165:E182,E191)</f>
        <v>0</v>
      </c>
      <c r="T189" s="195">
        <f>SUMIFS(T165:T182,E165:E182,E191)</f>
        <v>0</v>
      </c>
      <c r="U189" s="197">
        <f>SUM(R191:T191)</f>
        <v>467771.55663802708</v>
      </c>
      <c r="V189" s="194"/>
    </row>
    <row r="190" spans="2:22" x14ac:dyDescent="0.25">
      <c r="B190" s="731"/>
      <c r="C190" s="199"/>
      <c r="D190" s="199"/>
      <c r="E190" s="199"/>
      <c r="F190" s="198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200"/>
      <c r="V190" s="200"/>
    </row>
    <row r="191" spans="2:22" x14ac:dyDescent="0.25">
      <c r="B191" s="732"/>
      <c r="C191" s="192" t="s">
        <v>273</v>
      </c>
      <c r="D191" s="51"/>
      <c r="E191" s="193"/>
      <c r="F191" s="202">
        <f t="shared" ref="F191:U191" si="78">SUM(F183,F157,F131,F105,F79,F66,F39,F25)</f>
        <v>72866.909753874206</v>
      </c>
      <c r="G191" s="202">
        <f t="shared" si="78"/>
        <v>73608.231707317085</v>
      </c>
      <c r="H191" s="202">
        <f t="shared" si="78"/>
        <v>74387.222555488901</v>
      </c>
      <c r="I191" s="202">
        <f t="shared" si="78"/>
        <v>220862.36401668019</v>
      </c>
      <c r="J191" s="202">
        <f t="shared" si="78"/>
        <v>84706.190329534962</v>
      </c>
      <c r="K191" s="202">
        <f t="shared" si="78"/>
        <v>103939.74792499231</v>
      </c>
      <c r="L191" s="202">
        <f t="shared" si="78"/>
        <v>108650.65488788688</v>
      </c>
      <c r="M191" s="202">
        <f t="shared" si="78"/>
        <v>297296.59314241412</v>
      </c>
      <c r="N191" s="202">
        <f t="shared" si="78"/>
        <v>114356.94401484687</v>
      </c>
      <c r="O191" s="202">
        <f t="shared" si="78"/>
        <v>130192.39164328034</v>
      </c>
      <c r="P191" s="202">
        <f t="shared" si="78"/>
        <v>143226.07618457725</v>
      </c>
      <c r="Q191" s="202">
        <f t="shared" si="78"/>
        <v>387775.41184270452</v>
      </c>
      <c r="R191" s="202">
        <f t="shared" si="78"/>
        <v>158588.03039898671</v>
      </c>
      <c r="S191" s="202">
        <f t="shared" si="78"/>
        <v>152523.71916508538</v>
      </c>
      <c r="T191" s="202">
        <f t="shared" si="78"/>
        <v>156659.80707395499</v>
      </c>
      <c r="U191" s="202">
        <f t="shared" si="78"/>
        <v>467771.55663802708</v>
      </c>
      <c r="V191" s="201"/>
    </row>
    <row r="192" spans="2:22" x14ac:dyDescent="0.25">
      <c r="R192" s="855">
        <f>SUM(R185,R159,R133,R107,R81,R68,R41,R27)</f>
        <v>500821</v>
      </c>
      <c r="S192" s="855">
        <f>SUM(S185,S159,S133,S107,S81,S68,S41,S27)</f>
        <v>482280</v>
      </c>
      <c r="T192" s="855">
        <f>SUM(T185,T159,T133,T107,T81,T68,T41,T27)</f>
        <v>487212</v>
      </c>
      <c r="U192" s="855">
        <f>SUM(U185,U159,U133,U107,U81,U68,U41,U27)</f>
        <v>1470313</v>
      </c>
    </row>
    <row r="194" spans="19:19" x14ac:dyDescent="0.25">
      <c r="S194" s="728"/>
    </row>
  </sheetData>
  <phoneticPr fontId="61" type="noConversion"/>
  <dataValidations count="1">
    <dataValidation type="list" allowBlank="1" showInputMessage="1" showErrorMessage="1" sqref="E165:E182 E36:E38 E75:E78 E87:E104 E113:E130 E139:E156 E8:E24 E47:E65" xr:uid="{00000000-0002-0000-0B00-000000000000}">
      <formula1>Currency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Q1788"/>
  <sheetViews>
    <sheetView zoomScale="90" zoomScaleNormal="90" workbookViewId="0">
      <pane xSplit="6" ySplit="3" topLeftCell="G20" activePane="bottomRight" state="frozen"/>
      <selection pane="topRight" activeCell="G1" sqref="G1"/>
      <selection pane="bottomLeft" activeCell="A4" sqref="A4"/>
      <selection pane="bottomRight" activeCell="AT22" sqref="AT22"/>
    </sheetView>
  </sheetViews>
  <sheetFormatPr defaultRowHeight="15" outlineLevelCol="1" x14ac:dyDescent="0.25"/>
  <cols>
    <col min="1" max="1" width="4.7109375" customWidth="1"/>
    <col min="2" max="2" width="7.85546875" customWidth="1"/>
    <col min="3" max="3" width="35.42578125" style="698" customWidth="1"/>
    <col min="4" max="4" width="24" customWidth="1"/>
    <col min="5" max="5" width="6.5703125" customWidth="1"/>
    <col min="6" max="6" width="13.28515625" style="663" bestFit="1" customWidth="1"/>
    <col min="7" max="7" width="13.42578125" hidden="1" customWidth="1" outlineLevel="1"/>
    <col min="8" max="8" width="16.28515625" hidden="1" customWidth="1" outlineLevel="1"/>
    <col min="9" max="9" width="14.42578125" hidden="1" customWidth="1" outlineLevel="1"/>
    <col min="10" max="10" width="20" hidden="1" customWidth="1" outlineLevel="1"/>
    <col min="11" max="11" width="13.28515625" hidden="1" customWidth="1" outlineLevel="1"/>
    <col min="12" max="12" width="15.85546875" hidden="1" customWidth="1" outlineLevel="1"/>
    <col min="13" max="13" width="31.42578125" hidden="1" customWidth="1" outlineLevel="1"/>
    <col min="14" max="14" width="13.85546875" hidden="1" customWidth="1" outlineLevel="1"/>
    <col min="15" max="15" width="15.85546875" hidden="1" customWidth="1" outlineLevel="1"/>
    <col min="16" max="16" width="31.42578125" hidden="1" customWidth="1" outlineLevel="1"/>
    <col min="17" max="17" width="13.85546875" hidden="1" customWidth="1" outlineLevel="1"/>
    <col min="18" max="18" width="15.85546875" hidden="1" customWidth="1" outlineLevel="1"/>
    <col min="19" max="19" width="18.85546875" hidden="1" customWidth="1" outlineLevel="1"/>
    <col min="20" max="20" width="10" hidden="1" customWidth="1" outlineLevel="1"/>
    <col min="21" max="21" width="14.28515625" hidden="1" customWidth="1" outlineLevel="1"/>
    <col min="22" max="22" width="13.42578125" hidden="1" customWidth="1" outlineLevel="1"/>
    <col min="23" max="23" width="8.5703125" hidden="1" customWidth="1" outlineLevel="1"/>
    <col min="24" max="24" width="9.85546875" hidden="1" customWidth="1" outlineLevel="1"/>
    <col min="25" max="25" width="12.42578125" hidden="1" customWidth="1" outlineLevel="1"/>
    <col min="26" max="26" width="10" hidden="1" customWidth="1" outlineLevel="1"/>
    <col min="27" max="27" width="15.140625" hidden="1" customWidth="1" outlineLevel="1"/>
    <col min="28" max="28" width="13.42578125" hidden="1" customWidth="1" outlineLevel="1"/>
    <col min="29" max="29" width="6.140625" hidden="1" customWidth="1" outlineLevel="1"/>
    <col min="30" max="30" width="9.42578125" hidden="1" customWidth="1" outlineLevel="1"/>
    <col min="31" max="31" width="13.42578125" hidden="1" customWidth="1" outlineLevel="1"/>
    <col min="32" max="32" width="6.85546875" hidden="1" customWidth="1" outlineLevel="1"/>
    <col min="33" max="33" width="13.85546875" hidden="1" customWidth="1" outlineLevel="1"/>
    <col min="34" max="34" width="18" hidden="1" customWidth="1" collapsed="1"/>
    <col min="35" max="35" width="13.140625" hidden="1" customWidth="1"/>
    <col min="36" max="36" width="16.85546875" hidden="1" customWidth="1"/>
    <col min="37" max="37" width="13.42578125" hidden="1" customWidth="1"/>
    <col min="38" max="38" width="6.42578125" hidden="1" customWidth="1"/>
    <col min="39" max="39" width="11.28515625" hidden="1" customWidth="1"/>
    <col min="40" max="40" width="14.42578125" hidden="1" customWidth="1"/>
    <col min="41" max="41" width="7.42578125" hidden="1" customWidth="1"/>
    <col min="42" max="42" width="13.42578125" hidden="1" customWidth="1"/>
    <col min="43" max="43" width="14.42578125" customWidth="1"/>
    <col min="44" max="44" width="14.140625" customWidth="1"/>
    <col min="45" max="45" width="15.7109375" customWidth="1"/>
    <col min="46" max="46" width="18" customWidth="1"/>
    <col min="47" max="47" width="14.140625" customWidth="1"/>
    <col min="48" max="48" width="18.42578125" bestFit="1" customWidth="1"/>
    <col min="49" max="49" width="19.28515625" customWidth="1"/>
    <col min="50" max="50" width="18.5703125" customWidth="1"/>
    <col min="51" max="51" width="14.140625" hidden="1" customWidth="1"/>
    <col min="52" max="52" width="13.42578125" hidden="1" customWidth="1"/>
    <col min="53" max="53" width="6.28515625" hidden="1" customWidth="1"/>
    <col min="54" max="54" width="11.85546875" hidden="1" customWidth="1"/>
    <col min="55" max="56" width="9.140625" hidden="1" customWidth="1"/>
    <col min="57" max="57" width="14" hidden="1" customWidth="1"/>
    <col min="58" max="58" width="13.85546875" hidden="1" customWidth="1"/>
    <col min="59" max="59" width="15.7109375" hidden="1" customWidth="1"/>
    <col min="60" max="60" width="15.85546875" hidden="1" customWidth="1"/>
    <col min="61" max="65" width="15.28515625" hidden="1" customWidth="1"/>
    <col min="66" max="66" width="15.28515625" customWidth="1"/>
    <col min="67" max="67" width="15" bestFit="1" customWidth="1"/>
    <col min="68" max="68" width="16.5703125" bestFit="1" customWidth="1"/>
    <col min="69" max="69" width="14.7109375" bestFit="1" customWidth="1"/>
  </cols>
  <sheetData>
    <row r="1" spans="1:69" x14ac:dyDescent="0.25">
      <c r="B1" t="s">
        <v>381</v>
      </c>
      <c r="C1" s="698">
        <f>COUNTIF($G$2:$AV$2,"Error")</f>
        <v>0</v>
      </c>
      <c r="G1" s="476">
        <f t="shared" ref="G1:AV1" si="0">SUMIFS(G$4:G$1762,Cards_Selection,"&lt;4000")+SUMIFS(G$4:G$1762,Cards_Selection,"&gt;30000")</f>
        <v>0</v>
      </c>
      <c r="H1" s="476">
        <f t="shared" si="0"/>
        <v>0</v>
      </c>
      <c r="I1" s="476">
        <f t="shared" si="0"/>
        <v>0</v>
      </c>
      <c r="J1" s="476">
        <f t="shared" si="0"/>
        <v>0</v>
      </c>
      <c r="K1" s="476">
        <f t="shared" si="0"/>
        <v>0</v>
      </c>
      <c r="L1" s="476">
        <f t="shared" si="0"/>
        <v>0</v>
      </c>
      <c r="M1" s="476">
        <f t="shared" si="0"/>
        <v>0</v>
      </c>
      <c r="N1" s="476">
        <f t="shared" si="0"/>
        <v>0</v>
      </c>
      <c r="O1" s="476">
        <f t="shared" si="0"/>
        <v>0</v>
      </c>
      <c r="P1" s="476">
        <f t="shared" si="0"/>
        <v>0</v>
      </c>
      <c r="Q1" s="476">
        <f t="shared" si="0"/>
        <v>0</v>
      </c>
      <c r="R1" s="476">
        <f t="shared" si="0"/>
        <v>0</v>
      </c>
      <c r="S1" s="476">
        <f t="shared" si="0"/>
        <v>0</v>
      </c>
      <c r="T1" s="476">
        <f t="shared" si="0"/>
        <v>0</v>
      </c>
      <c r="U1" s="476">
        <f t="shared" si="0"/>
        <v>0</v>
      </c>
      <c r="V1" s="476">
        <f t="shared" si="0"/>
        <v>0</v>
      </c>
      <c r="W1" s="476">
        <f t="shared" si="0"/>
        <v>0</v>
      </c>
      <c r="X1" s="476">
        <f t="shared" si="0"/>
        <v>0</v>
      </c>
      <c r="Y1" s="476">
        <f t="shared" si="0"/>
        <v>0</v>
      </c>
      <c r="Z1" s="476">
        <f t="shared" si="0"/>
        <v>0</v>
      </c>
      <c r="AA1" s="476">
        <f>SUMIFS(AA$4:AA$1762,Cards_Selection,"&lt;4000")+SUMIFS(AA$4:AA$1762,Cards_Selection,"&gt;30000")</f>
        <v>0</v>
      </c>
      <c r="AB1" s="476">
        <f t="shared" si="0"/>
        <v>0</v>
      </c>
      <c r="AC1" s="476">
        <f t="shared" si="0"/>
        <v>0</v>
      </c>
      <c r="AD1" s="476">
        <f t="shared" si="0"/>
        <v>0</v>
      </c>
      <c r="AE1" s="476">
        <f t="shared" si="0"/>
        <v>0</v>
      </c>
      <c r="AF1" s="476">
        <f t="shared" si="0"/>
        <v>0</v>
      </c>
      <c r="AG1" s="476">
        <f t="shared" si="0"/>
        <v>0</v>
      </c>
      <c r="AH1" s="476">
        <f t="shared" si="0"/>
        <v>0</v>
      </c>
      <c r="AI1" s="476">
        <f t="shared" si="0"/>
        <v>0</v>
      </c>
      <c r="AJ1" s="476">
        <f t="shared" si="0"/>
        <v>0</v>
      </c>
      <c r="AK1" s="476">
        <f t="shared" si="0"/>
        <v>0</v>
      </c>
      <c r="AL1" s="476">
        <f t="shared" si="0"/>
        <v>0</v>
      </c>
      <c r="AM1" s="476">
        <f t="shared" si="0"/>
        <v>0</v>
      </c>
      <c r="AN1" s="476">
        <f t="shared" si="0"/>
        <v>0</v>
      </c>
      <c r="AO1" s="476">
        <f t="shared" si="0"/>
        <v>0</v>
      </c>
      <c r="AP1" s="476">
        <f t="shared" si="0"/>
        <v>0</v>
      </c>
      <c r="AQ1" s="476">
        <f t="shared" si="0"/>
        <v>0</v>
      </c>
      <c r="AR1" s="476">
        <f t="shared" si="0"/>
        <v>0</v>
      </c>
      <c r="AS1" s="476">
        <f t="shared" si="0"/>
        <v>0</v>
      </c>
      <c r="AT1" s="476">
        <v>0</v>
      </c>
      <c r="AU1" s="476">
        <f t="shared" si="0"/>
        <v>0</v>
      </c>
      <c r="AV1" s="476">
        <f t="shared" si="0"/>
        <v>0</v>
      </c>
      <c r="AW1" s="857"/>
    </row>
    <row r="2" spans="1:69" ht="15.75" thickBot="1" x14ac:dyDescent="0.3">
      <c r="G2" s="454" t="str">
        <f t="shared" ref="G2:AV2" si="1">IF(ROUND(SUMIFS(G$4:G$1762,Cards_Selection,"&gt;30000",Cards_Selection,"&lt;4000"),0)=0,"OK","Error")</f>
        <v>OK</v>
      </c>
      <c r="H2" s="454" t="str">
        <f t="shared" si="1"/>
        <v>OK</v>
      </c>
      <c r="I2" s="454" t="str">
        <f t="shared" si="1"/>
        <v>OK</v>
      </c>
      <c r="J2" s="454" t="str">
        <f t="shared" si="1"/>
        <v>OK</v>
      </c>
      <c r="K2" s="454" t="str">
        <f t="shared" si="1"/>
        <v>OK</v>
      </c>
      <c r="L2" s="454" t="str">
        <f t="shared" si="1"/>
        <v>OK</v>
      </c>
      <c r="M2" s="454" t="str">
        <f t="shared" si="1"/>
        <v>OK</v>
      </c>
      <c r="N2" s="454" t="str">
        <f t="shared" si="1"/>
        <v>OK</v>
      </c>
      <c r="O2" s="454" t="str">
        <f t="shared" si="1"/>
        <v>OK</v>
      </c>
      <c r="P2" s="454" t="str">
        <f t="shared" si="1"/>
        <v>OK</v>
      </c>
      <c r="Q2" s="454" t="str">
        <f t="shared" si="1"/>
        <v>OK</v>
      </c>
      <c r="R2" s="454" t="str">
        <f t="shared" si="1"/>
        <v>OK</v>
      </c>
      <c r="S2" s="454" t="str">
        <f t="shared" si="1"/>
        <v>OK</v>
      </c>
      <c r="T2" s="454" t="str">
        <f t="shared" si="1"/>
        <v>OK</v>
      </c>
      <c r="U2" s="454" t="str">
        <f t="shared" si="1"/>
        <v>OK</v>
      </c>
      <c r="V2" s="454" t="str">
        <f t="shared" si="1"/>
        <v>OK</v>
      </c>
      <c r="W2" s="454" t="str">
        <f t="shared" si="1"/>
        <v>OK</v>
      </c>
      <c r="X2" s="454" t="str">
        <f t="shared" si="1"/>
        <v>OK</v>
      </c>
      <c r="Y2" s="454" t="str">
        <f t="shared" si="1"/>
        <v>OK</v>
      </c>
      <c r="Z2" s="454" t="str">
        <f t="shared" si="1"/>
        <v>OK</v>
      </c>
      <c r="AA2" s="454" t="str">
        <f t="shared" si="1"/>
        <v>OK</v>
      </c>
      <c r="AB2" s="454" t="str">
        <f t="shared" si="1"/>
        <v>OK</v>
      </c>
      <c r="AC2" s="454" t="str">
        <f t="shared" si="1"/>
        <v>OK</v>
      </c>
      <c r="AD2" s="454" t="str">
        <f t="shared" si="1"/>
        <v>OK</v>
      </c>
      <c r="AE2" s="454" t="str">
        <f t="shared" si="1"/>
        <v>OK</v>
      </c>
      <c r="AF2" s="454" t="str">
        <f t="shared" si="1"/>
        <v>OK</v>
      </c>
      <c r="AG2" s="454" t="str">
        <f t="shared" si="1"/>
        <v>OK</v>
      </c>
      <c r="AH2" s="454" t="str">
        <f t="shared" si="1"/>
        <v>OK</v>
      </c>
      <c r="AI2" s="454" t="str">
        <f t="shared" si="1"/>
        <v>OK</v>
      </c>
      <c r="AJ2" s="454" t="str">
        <f t="shared" si="1"/>
        <v>OK</v>
      </c>
      <c r="AK2" s="454" t="str">
        <f t="shared" si="1"/>
        <v>OK</v>
      </c>
      <c r="AL2" s="454" t="str">
        <f t="shared" si="1"/>
        <v>OK</v>
      </c>
      <c r="AM2" s="454" t="str">
        <f t="shared" si="1"/>
        <v>OK</v>
      </c>
      <c r="AN2" s="454" t="str">
        <f t="shared" si="1"/>
        <v>OK</v>
      </c>
      <c r="AO2" s="454" t="str">
        <f t="shared" si="1"/>
        <v>OK</v>
      </c>
      <c r="AP2" s="454" t="str">
        <f t="shared" si="1"/>
        <v>OK</v>
      </c>
      <c r="AQ2" s="454" t="str">
        <f t="shared" si="1"/>
        <v>OK</v>
      </c>
      <c r="AR2" s="454" t="str">
        <f t="shared" si="1"/>
        <v>OK</v>
      </c>
      <c r="AS2" s="454" t="str">
        <f t="shared" si="1"/>
        <v>OK</v>
      </c>
      <c r="AT2" s="454" t="s">
        <v>1181</v>
      </c>
      <c r="AU2" s="454" t="str">
        <f t="shared" si="1"/>
        <v>OK</v>
      </c>
      <c r="AV2" s="454" t="str">
        <f t="shared" si="1"/>
        <v>OK</v>
      </c>
      <c r="AW2" s="454"/>
      <c r="BC2" s="31" t="s">
        <v>140</v>
      </c>
      <c r="BD2" s="31" t="s">
        <v>140</v>
      </c>
      <c r="BE2" s="31" t="s">
        <v>140</v>
      </c>
      <c r="BF2" s="31" t="s">
        <v>140</v>
      </c>
      <c r="BG2" s="32" t="s">
        <v>140</v>
      </c>
      <c r="BH2" s="32" t="s">
        <v>140</v>
      </c>
      <c r="BI2" s="32" t="s">
        <v>140</v>
      </c>
      <c r="BJ2" s="32" t="s">
        <v>140</v>
      </c>
      <c r="BK2" s="32" t="s">
        <v>140</v>
      </c>
      <c r="BL2" s="32" t="s">
        <v>140</v>
      </c>
      <c r="BM2" s="32" t="s">
        <v>140</v>
      </c>
      <c r="BN2" s="32" t="s">
        <v>140</v>
      </c>
    </row>
    <row r="3" spans="1:69" x14ac:dyDescent="0.25">
      <c r="A3" s="34" t="s">
        <v>131</v>
      </c>
      <c r="B3" s="35" t="s">
        <v>136</v>
      </c>
      <c r="C3" s="36" t="s">
        <v>639</v>
      </c>
      <c r="D3" s="37" t="s">
        <v>137</v>
      </c>
      <c r="E3" s="37" t="s">
        <v>138</v>
      </c>
      <c r="F3" s="54" t="s">
        <v>152</v>
      </c>
      <c r="G3" s="28" t="s">
        <v>139</v>
      </c>
      <c r="H3" s="29" t="s">
        <v>37</v>
      </c>
      <c r="I3" s="28" t="s">
        <v>139</v>
      </c>
      <c r="J3" s="38" t="s">
        <v>959</v>
      </c>
      <c r="K3" s="39" t="s">
        <v>43</v>
      </c>
      <c r="L3" s="40">
        <v>44197</v>
      </c>
      <c r="M3" s="38" t="s">
        <v>960</v>
      </c>
      <c r="N3" s="39" t="s">
        <v>46</v>
      </c>
      <c r="O3" s="40">
        <v>44228</v>
      </c>
      <c r="P3" s="41" t="s">
        <v>961</v>
      </c>
      <c r="Q3" s="29" t="s">
        <v>49</v>
      </c>
      <c r="R3" s="40">
        <v>44256</v>
      </c>
      <c r="S3" s="42" t="s">
        <v>962</v>
      </c>
      <c r="T3" s="38" t="s">
        <v>52</v>
      </c>
      <c r="U3" s="43">
        <v>44287</v>
      </c>
      <c r="V3" s="38" t="s">
        <v>963</v>
      </c>
      <c r="W3" s="38" t="s">
        <v>55</v>
      </c>
      <c r="X3" s="43">
        <v>44317</v>
      </c>
      <c r="Y3" s="29" t="s">
        <v>964</v>
      </c>
      <c r="Z3" s="39" t="s">
        <v>58</v>
      </c>
      <c r="AA3" s="40">
        <v>44348</v>
      </c>
      <c r="AB3" s="38" t="s">
        <v>965</v>
      </c>
      <c r="AC3" s="38" t="s">
        <v>61</v>
      </c>
      <c r="AD3" s="43">
        <v>44378</v>
      </c>
      <c r="AE3" s="38" t="s">
        <v>966</v>
      </c>
      <c r="AF3" s="38" t="s">
        <v>64</v>
      </c>
      <c r="AG3" s="43">
        <v>44409</v>
      </c>
      <c r="AH3" s="39" t="s">
        <v>967</v>
      </c>
      <c r="AI3" s="38" t="s">
        <v>67</v>
      </c>
      <c r="AJ3" s="43">
        <v>44440</v>
      </c>
      <c r="AK3" s="38" t="s">
        <v>968</v>
      </c>
      <c r="AL3" s="38" t="s">
        <v>70</v>
      </c>
      <c r="AM3" s="44">
        <v>44470</v>
      </c>
      <c r="AN3" s="45" t="s">
        <v>969</v>
      </c>
      <c r="AO3" s="45" t="s">
        <v>73</v>
      </c>
      <c r="AP3" s="44">
        <v>44501</v>
      </c>
      <c r="AQ3" s="45" t="s">
        <v>970</v>
      </c>
      <c r="AR3" s="45" t="s">
        <v>76</v>
      </c>
      <c r="AS3" s="43">
        <v>44531</v>
      </c>
      <c r="AT3" s="45" t="s">
        <v>423</v>
      </c>
      <c r="AU3" s="45" t="s">
        <v>76</v>
      </c>
      <c r="AV3" s="46">
        <v>43435</v>
      </c>
      <c r="AW3" s="858"/>
      <c r="BC3" s="31" t="s">
        <v>141</v>
      </c>
      <c r="BD3" s="31" t="s">
        <v>142</v>
      </c>
      <c r="BE3" s="31" t="s">
        <v>143</v>
      </c>
      <c r="BF3" s="31" t="s">
        <v>144</v>
      </c>
      <c r="BG3" s="33" t="s">
        <v>145</v>
      </c>
      <c r="BH3" s="33" t="s">
        <v>146</v>
      </c>
      <c r="BI3" s="33" t="s">
        <v>757</v>
      </c>
      <c r="BJ3" s="33" t="s">
        <v>147</v>
      </c>
      <c r="BK3" s="33" t="s">
        <v>148</v>
      </c>
      <c r="BL3" s="33" t="s">
        <v>149</v>
      </c>
      <c r="BM3" s="33" t="s">
        <v>150</v>
      </c>
      <c r="BN3" s="33" t="s">
        <v>756</v>
      </c>
    </row>
    <row r="4" spans="1:69" x14ac:dyDescent="0.25">
      <c r="A4" s="49" t="s">
        <v>439</v>
      </c>
      <c r="B4" s="50"/>
      <c r="C4" s="699"/>
      <c r="D4" s="50"/>
      <c r="E4" s="62" t="e">
        <f t="shared" ref="E4:E8" si="2">INDEX(Index_TB_Card_Type,MATCH($D4,Index_Card_name,0))</f>
        <v>#N/A</v>
      </c>
      <c r="F4" s="664" t="str">
        <f t="shared" ref="F4:F9" si="3">IFERROR(INDEX(Index_card_code,MATCH($D4,Index_Card_name,0)),"")</f>
        <v/>
      </c>
      <c r="G4" s="587"/>
      <c r="H4" s="588">
        <f t="shared" ref="H4:H9" si="4">SUMIFS(JE_amount,JE_Month,H$3,JE_Entity,$A4,JE_Ledger_number,$B4)</f>
        <v>0</v>
      </c>
      <c r="I4" s="588">
        <f t="shared" ref="I4:I8" si="5">SUM(G4:H4)</f>
        <v>0</v>
      </c>
      <c r="J4" s="587"/>
      <c r="K4" s="588">
        <f>SUMIFS(JE_amount,JE_Month,K$3,JE_Entity,$A4,JE_Ledger_number,$B4)</f>
        <v>0</v>
      </c>
      <c r="L4" s="588">
        <f>SUM(J4:K4)</f>
        <v>0</v>
      </c>
      <c r="M4" s="587"/>
      <c r="N4" s="588">
        <f>SUMIFS(JE_amount,JE_Month,N$3,JE_Entity,$A4,JE_Ledger_number,$B4)</f>
        <v>0</v>
      </c>
      <c r="O4" s="588">
        <f>SUM(M4:N4)</f>
        <v>0</v>
      </c>
      <c r="P4" s="587"/>
      <c r="Q4" s="588">
        <f t="shared" ref="Q4:Q68" si="6">SUMIFS(JE_amount,JE_Month,Q$3,JE_Entity,$A4,JE_Ledger_number,$B4)</f>
        <v>0</v>
      </c>
      <c r="R4" s="588">
        <f t="shared" ref="R4:R68" si="7">SUM(P4:Q4)</f>
        <v>0</v>
      </c>
      <c r="S4" s="587"/>
      <c r="T4" s="588">
        <f>SUMIFS(JE_amount,JE_Month,T$3,JE_Entity,$A4,JE_Ledger_number,$B4)</f>
        <v>0</v>
      </c>
      <c r="U4" s="588">
        <f>SUM(S4:T4)</f>
        <v>0</v>
      </c>
      <c r="V4" s="587"/>
      <c r="W4" s="588">
        <f>SUMIFS(JE_amount,JE_Month,W$3,JE_Entity,$A4,JE_Ledger_number,$B4)</f>
        <v>0</v>
      </c>
      <c r="X4" s="588">
        <f>SUM(V4:W4)</f>
        <v>0</v>
      </c>
      <c r="Y4" s="587"/>
      <c r="Z4" s="588">
        <f t="shared" ref="Z4:Z9" si="8">SUMIFS(JE_amount,JE_Month,Z$3,JE_Entity,$A4,JE_Ledger_number,$B4)</f>
        <v>0</v>
      </c>
      <c r="AA4" s="588">
        <f t="shared" ref="AA4:AA81" si="9">SUM(Y4:Z4)</f>
        <v>0</v>
      </c>
      <c r="AB4" s="587"/>
      <c r="AC4" s="588">
        <f>SUMIFS(JE_amount,JE_Month,AC$3,JE_Entity,$A4,JE_Ledger_number,$B4)</f>
        <v>0</v>
      </c>
      <c r="AD4" s="588">
        <f>SUM(AB4:AC4)</f>
        <v>0</v>
      </c>
      <c r="AE4" s="587"/>
      <c r="AF4" s="588">
        <f>SUMIFS(JE_amount,JE_Month,AF$3,JE_Entity,$A4,JE_Ledger_number,$B4)</f>
        <v>0</v>
      </c>
      <c r="AG4" s="588">
        <f>SUM(AE4:AF4)</f>
        <v>0</v>
      </c>
      <c r="AH4" s="587"/>
      <c r="AI4" s="588">
        <f t="shared" ref="AI4:AI68" si="10">SUMIFS(JE_amount,JE_Month,AI$3,JE_Entity,$A4,JE_Ledger_number,$B4)</f>
        <v>0</v>
      </c>
      <c r="AJ4" s="588">
        <f t="shared" ref="AJ4:AJ8" si="11">SUM(AH4:AI4)</f>
        <v>0</v>
      </c>
      <c r="AK4" s="587"/>
      <c r="AL4" s="588">
        <f>SUMIFS(JE_amount,JE_Month,AL$3,JE_Entity,$A4,JE_Ledger_number,$B4)</f>
        <v>0</v>
      </c>
      <c r="AM4" s="588">
        <f>SUM(AK4:AL4)</f>
        <v>0</v>
      </c>
      <c r="AN4" s="587"/>
      <c r="AO4" s="588">
        <f>SUMIFS(JE_amount,JE_Month,AO$3,JE_Entity,$A4,JE_Ledger_number,$B4)</f>
        <v>0</v>
      </c>
      <c r="AP4" s="588">
        <f>SUM(AN4:AO4)</f>
        <v>0</v>
      </c>
      <c r="AQ4" s="587"/>
      <c r="AR4" s="588">
        <f t="shared" ref="AR4:AR68" si="12">SUMIFS(JE_amount,JE_Month,AR$3,JE_Entity,$A4,JE_Ledger_number,$B4)</f>
        <v>0</v>
      </c>
      <c r="AS4" s="588">
        <f t="shared" ref="AS4:AS68" si="13">SUM(AQ4:AR4)</f>
        <v>0</v>
      </c>
      <c r="AT4" s="587"/>
      <c r="AU4" s="588">
        <f t="shared" ref="AU4:AU68" si="14">SUMIFS(JE_amount_NIS,JE_Month,AU$3,JE_Entity,$A4,JE_Ledger_number,$B4)</f>
        <v>0</v>
      </c>
      <c r="AV4" s="588">
        <f t="shared" ref="AV4:AV68" si="15">SUM(AT4:AU4)</f>
        <v>0</v>
      </c>
      <c r="AW4" s="587"/>
      <c r="AX4" s="149"/>
      <c r="BB4" s="149"/>
      <c r="BC4" s="30">
        <f>L4-I4</f>
        <v>0</v>
      </c>
      <c r="BD4" s="30">
        <f>O4-L4</f>
        <v>0</v>
      </c>
      <c r="BE4" s="704">
        <f>R4-I4</f>
        <v>0</v>
      </c>
      <c r="BF4" s="704">
        <f>AAU4-R4</f>
        <v>0</v>
      </c>
      <c r="BG4" s="30">
        <f>X4-U4</f>
        <v>0</v>
      </c>
      <c r="BH4" s="704">
        <f>AA4-R4</f>
        <v>0</v>
      </c>
      <c r="BI4" s="704">
        <f>AJ4-AA4</f>
        <v>0</v>
      </c>
      <c r="BJ4" s="30">
        <f>AG4-AD4</f>
        <v>0</v>
      </c>
      <c r="BK4" s="704">
        <f>AJ4-AG4</f>
        <v>0</v>
      </c>
      <c r="BL4" s="30">
        <f>AM4-AJ4</f>
        <v>0</v>
      </c>
      <c r="BM4" s="30">
        <f>AP4-AM4</f>
        <v>0</v>
      </c>
      <c r="BN4" s="704">
        <f t="shared" ref="BN4:BN35" si="16">AS4-AJ4</f>
        <v>0</v>
      </c>
    </row>
    <row r="5" spans="1:69" x14ac:dyDescent="0.25">
      <c r="A5" s="49" t="s">
        <v>439</v>
      </c>
      <c r="B5" s="50"/>
      <c r="C5" s="699"/>
      <c r="D5" s="50" t="s">
        <v>572</v>
      </c>
      <c r="E5" s="62" t="str">
        <f t="shared" si="2"/>
        <v>HC</v>
      </c>
      <c r="F5" s="664">
        <f t="shared" si="3"/>
        <v>23203</v>
      </c>
      <c r="G5" s="587"/>
      <c r="H5" s="588">
        <f t="shared" si="4"/>
        <v>0</v>
      </c>
      <c r="I5" s="588">
        <f t="shared" si="5"/>
        <v>0</v>
      </c>
      <c r="J5" s="587"/>
      <c r="K5" s="588">
        <f>SUMIFS(JE_amount,JE_Month,K$3,JE_Entity,$A5,JE_Ledger_number,$B5)</f>
        <v>0</v>
      </c>
      <c r="L5" s="588">
        <f>SUM(J5:K5)</f>
        <v>0</v>
      </c>
      <c r="M5" s="587"/>
      <c r="N5" s="588">
        <f>SUMIFS(JE_amount,JE_Month,N$3,JE_Entity,$A5,JE_Ledger_number,$B5)</f>
        <v>0</v>
      </c>
      <c r="O5" s="588">
        <f>SUM(M5:N5)</f>
        <v>0</v>
      </c>
      <c r="P5" s="587"/>
      <c r="Q5" s="588">
        <f t="shared" si="6"/>
        <v>0</v>
      </c>
      <c r="R5" s="588">
        <f t="shared" si="7"/>
        <v>0</v>
      </c>
      <c r="S5" s="587"/>
      <c r="T5" s="588">
        <f>SUMIFS(JE_amount,JE_Month,T$3,JE_Entity,$A5,JE_Ledger_number,$B5)</f>
        <v>0</v>
      </c>
      <c r="U5" s="588">
        <f>SUM(S5:T5)</f>
        <v>0</v>
      </c>
      <c r="V5" s="587"/>
      <c r="W5" s="588">
        <f>SUMIFS(JE_amount,JE_Month,W$3,JE_Entity,$A5,JE_Ledger_number,$B5)</f>
        <v>0</v>
      </c>
      <c r="X5" s="588">
        <f>SUM(V5:W5)</f>
        <v>0</v>
      </c>
      <c r="Y5" s="587"/>
      <c r="Z5" s="588">
        <f t="shared" si="8"/>
        <v>0</v>
      </c>
      <c r="AA5" s="588">
        <f t="shared" si="9"/>
        <v>0</v>
      </c>
      <c r="AB5" s="587"/>
      <c r="AC5" s="588">
        <f>SUMIFS(JE_amount,JE_Month,AC$3,JE_Entity,$A5,JE_Ledger_number,$B5)</f>
        <v>0</v>
      </c>
      <c r="AD5" s="588">
        <f>SUM(AB5:AC5)</f>
        <v>0</v>
      </c>
      <c r="AE5" s="587"/>
      <c r="AF5" s="588">
        <f>SUMIFS(JE_amount,JE_Month,AF$3,JE_Entity,$A5,JE_Ledger_number,$B5)</f>
        <v>0</v>
      </c>
      <c r="AG5" s="588">
        <f>SUM(AE5:AF5)</f>
        <v>0</v>
      </c>
      <c r="AH5" s="587"/>
      <c r="AI5" s="588">
        <f t="shared" si="10"/>
        <v>0</v>
      </c>
      <c r="AJ5" s="588">
        <f t="shared" si="11"/>
        <v>0</v>
      </c>
      <c r="AK5" s="587"/>
      <c r="AL5" s="588">
        <f>SUMIFS(JE_amount,JE_Month,AL$3,JE_Entity,$A5,JE_Ledger_number,$B5)</f>
        <v>0</v>
      </c>
      <c r="AM5" s="588">
        <f>SUM(AK5:AL5)</f>
        <v>0</v>
      </c>
      <c r="AN5" s="587"/>
      <c r="AO5" s="588">
        <f>SUMIFS(JE_amount,JE_Month,AO$3,JE_Entity,$A5,JE_Ledger_number,$B5)</f>
        <v>0</v>
      </c>
      <c r="AP5" s="588">
        <f>SUM(AN5:AO5)</f>
        <v>0</v>
      </c>
      <c r="AQ5" s="587">
        <v>8</v>
      </c>
      <c r="AR5" s="588">
        <f t="shared" si="12"/>
        <v>0</v>
      </c>
      <c r="AS5" s="588">
        <f t="shared" si="13"/>
        <v>8</v>
      </c>
      <c r="AT5" s="587"/>
      <c r="AU5" s="588">
        <f t="shared" si="14"/>
        <v>0</v>
      </c>
      <c r="AV5" s="588">
        <f t="shared" si="15"/>
        <v>0</v>
      </c>
      <c r="AW5" s="587"/>
      <c r="BB5" s="149"/>
      <c r="BC5" s="30">
        <f>L5-I5</f>
        <v>0</v>
      </c>
      <c r="BD5" s="30">
        <f>O5-L5</f>
        <v>0</v>
      </c>
      <c r="BE5" s="704">
        <f>R5-I5</f>
        <v>0</v>
      </c>
      <c r="BF5" s="30">
        <f>U5-R5</f>
        <v>0</v>
      </c>
      <c r="BG5" s="30">
        <f>X5-U5</f>
        <v>0</v>
      </c>
      <c r="BH5" s="704">
        <f>AA5-R5</f>
        <v>0</v>
      </c>
      <c r="BI5" s="704">
        <f>AJ5-AA5</f>
        <v>0</v>
      </c>
      <c r="BJ5" s="30">
        <f>AG5-AD5</f>
        <v>0</v>
      </c>
      <c r="BK5" s="704">
        <f>AJ5-AG5</f>
        <v>0</v>
      </c>
      <c r="BL5" s="30">
        <f>AM5-AJ5</f>
        <v>0</v>
      </c>
      <c r="BM5" s="30">
        <f>AP5-AM5</f>
        <v>0</v>
      </c>
      <c r="BN5" s="704">
        <f t="shared" si="16"/>
        <v>8</v>
      </c>
    </row>
    <row r="6" spans="1:69" x14ac:dyDescent="0.25">
      <c r="A6" s="49" t="s">
        <v>439</v>
      </c>
      <c r="B6" s="50"/>
      <c r="C6" s="699"/>
      <c r="D6" s="50" t="s">
        <v>702</v>
      </c>
      <c r="E6" s="62" t="str">
        <f t="shared" si="2"/>
        <v>HC</v>
      </c>
      <c r="F6" s="664">
        <f t="shared" si="3"/>
        <v>23208</v>
      </c>
      <c r="G6" s="587"/>
      <c r="H6" s="588"/>
      <c r="I6" s="588"/>
      <c r="J6" s="587"/>
      <c r="K6" s="588"/>
      <c r="L6" s="588"/>
      <c r="M6" s="587"/>
      <c r="N6" s="588"/>
      <c r="O6" s="588"/>
      <c r="P6" s="587"/>
      <c r="Q6" s="588">
        <f t="shared" si="6"/>
        <v>0</v>
      </c>
      <c r="R6" s="588">
        <f t="shared" si="7"/>
        <v>0</v>
      </c>
      <c r="S6" s="587"/>
      <c r="T6" s="588"/>
      <c r="U6" s="588"/>
      <c r="V6" s="587"/>
      <c r="W6" s="588"/>
      <c r="X6" s="588"/>
      <c r="Y6" s="587"/>
      <c r="Z6" s="588"/>
      <c r="AA6" s="588">
        <f t="shared" si="9"/>
        <v>0</v>
      </c>
      <c r="AB6" s="587"/>
      <c r="AC6" s="588"/>
      <c r="AD6" s="588"/>
      <c r="AE6" s="587"/>
      <c r="AF6" s="588"/>
      <c r="AG6" s="588"/>
      <c r="AH6" s="587"/>
      <c r="AI6" s="588">
        <f t="shared" si="10"/>
        <v>0</v>
      </c>
      <c r="AJ6" s="588">
        <f t="shared" si="11"/>
        <v>0</v>
      </c>
      <c r="AK6" s="587"/>
      <c r="AL6" s="588"/>
      <c r="AM6" s="588"/>
      <c r="AN6" s="587"/>
      <c r="AO6" s="588"/>
      <c r="AP6" s="588"/>
      <c r="AQ6" s="587">
        <v>2</v>
      </c>
      <c r="AR6" s="588">
        <f t="shared" si="12"/>
        <v>0</v>
      </c>
      <c r="AS6" s="588">
        <f t="shared" si="13"/>
        <v>2</v>
      </c>
      <c r="AT6" s="587"/>
      <c r="AU6" s="588">
        <f t="shared" si="14"/>
        <v>0</v>
      </c>
      <c r="AV6" s="588">
        <f t="shared" si="15"/>
        <v>0</v>
      </c>
      <c r="AW6" s="587"/>
      <c r="BB6" s="149"/>
      <c r="BC6" s="30"/>
      <c r="BD6" s="30"/>
      <c r="BE6" s="704"/>
      <c r="BF6" s="30"/>
      <c r="BG6" s="30"/>
      <c r="BH6" s="704"/>
      <c r="BI6" s="704"/>
      <c r="BJ6" s="30"/>
      <c r="BK6" s="704"/>
      <c r="BL6" s="30"/>
      <c r="BM6" s="30"/>
      <c r="BN6" s="704">
        <f t="shared" si="16"/>
        <v>2</v>
      </c>
    </row>
    <row r="7" spans="1:69" x14ac:dyDescent="0.25">
      <c r="A7" s="49" t="s">
        <v>439</v>
      </c>
      <c r="B7" s="50"/>
      <c r="C7" s="699"/>
      <c r="D7" s="50" t="s">
        <v>574</v>
      </c>
      <c r="E7" s="62" t="str">
        <f t="shared" si="2"/>
        <v>HC</v>
      </c>
      <c r="F7" s="664">
        <f t="shared" si="3"/>
        <v>25205</v>
      </c>
      <c r="G7" s="587"/>
      <c r="H7" s="588">
        <f t="shared" si="4"/>
        <v>0</v>
      </c>
      <c r="I7" s="588">
        <f t="shared" si="5"/>
        <v>0</v>
      </c>
      <c r="J7" s="587"/>
      <c r="K7" s="588"/>
      <c r="L7" s="588"/>
      <c r="M7" s="587"/>
      <c r="N7" s="588"/>
      <c r="O7" s="588"/>
      <c r="P7" s="587"/>
      <c r="Q7" s="588">
        <f t="shared" si="6"/>
        <v>0</v>
      </c>
      <c r="R7" s="588">
        <f t="shared" si="7"/>
        <v>0</v>
      </c>
      <c r="S7" s="587"/>
      <c r="T7" s="588"/>
      <c r="U7" s="588"/>
      <c r="V7" s="587"/>
      <c r="W7" s="588"/>
      <c r="X7" s="588"/>
      <c r="Y7" s="587"/>
      <c r="Z7" s="588">
        <f t="shared" si="8"/>
        <v>0</v>
      </c>
      <c r="AA7" s="588">
        <f t="shared" si="9"/>
        <v>0</v>
      </c>
      <c r="AB7" s="587"/>
      <c r="AC7" s="588"/>
      <c r="AD7" s="588"/>
      <c r="AE7" s="587"/>
      <c r="AF7" s="588"/>
      <c r="AG7" s="588"/>
      <c r="AH7" s="587"/>
      <c r="AI7" s="588">
        <f t="shared" si="10"/>
        <v>0</v>
      </c>
      <c r="AJ7" s="588">
        <f t="shared" si="11"/>
        <v>0</v>
      </c>
      <c r="AK7" s="587"/>
      <c r="AL7" s="588"/>
      <c r="AM7" s="588"/>
      <c r="AN7" s="587"/>
      <c r="AO7" s="588"/>
      <c r="AP7" s="588"/>
      <c r="AQ7" s="587">
        <v>1</v>
      </c>
      <c r="AR7" s="588">
        <f t="shared" si="12"/>
        <v>0</v>
      </c>
      <c r="AS7" s="588">
        <f t="shared" si="13"/>
        <v>1</v>
      </c>
      <c r="AT7" s="587"/>
      <c r="AU7" s="588">
        <f t="shared" si="14"/>
        <v>0</v>
      </c>
      <c r="AV7" s="588">
        <f t="shared" si="15"/>
        <v>0</v>
      </c>
      <c r="AW7" s="587"/>
      <c r="BB7" s="149"/>
      <c r="BC7" s="30"/>
      <c r="BD7" s="30"/>
      <c r="BE7" s="704">
        <f t="shared" ref="BE7:BE14" si="17">R7-I7</f>
        <v>0</v>
      </c>
      <c r="BF7" s="30"/>
      <c r="BG7" s="30"/>
      <c r="BH7" s="704">
        <f t="shared" ref="BH7:BH14" si="18">AA7-R7</f>
        <v>0</v>
      </c>
      <c r="BI7" s="704">
        <f t="shared" ref="BI7:BI21" si="19">AJ7-AA7</f>
        <v>0</v>
      </c>
      <c r="BJ7" s="30"/>
      <c r="BK7" s="704">
        <f t="shared" ref="BK7:BK14" si="20">AJ7-AG7</f>
        <v>0</v>
      </c>
      <c r="BL7" s="30"/>
      <c r="BM7" s="30"/>
      <c r="BN7" s="704">
        <f t="shared" si="16"/>
        <v>1</v>
      </c>
    </row>
    <row r="8" spans="1:69" x14ac:dyDescent="0.25">
      <c r="A8" s="49" t="s">
        <v>439</v>
      </c>
      <c r="B8" s="50"/>
      <c r="C8" s="699"/>
      <c r="D8" s="50" t="s">
        <v>775</v>
      </c>
      <c r="E8" s="62" t="str">
        <f t="shared" si="2"/>
        <v>HC</v>
      </c>
      <c r="F8" s="664">
        <f t="shared" si="3"/>
        <v>23217</v>
      </c>
      <c r="G8" s="587"/>
      <c r="H8" s="588">
        <f t="shared" si="4"/>
        <v>0</v>
      </c>
      <c r="I8" s="588">
        <f t="shared" si="5"/>
        <v>0</v>
      </c>
      <c r="J8" s="587"/>
      <c r="K8" s="588">
        <f t="shared" ref="K8:K9" si="21">SUMIFS(JE_amount,JE_Month,K$3,JE_Entity,$A8,JE_Ledger_number,$B8)</f>
        <v>0</v>
      </c>
      <c r="L8" s="588">
        <f t="shared" ref="L8" si="22">SUM(J8:K8)</f>
        <v>0</v>
      </c>
      <c r="M8" s="587"/>
      <c r="N8" s="588">
        <f t="shared" ref="N8:N9" si="23">SUMIFS(JE_amount,JE_Month,N$3,JE_Entity,$A8,JE_Ledger_number,$B8)</f>
        <v>0</v>
      </c>
      <c r="O8" s="588">
        <f t="shared" ref="O8" si="24">SUM(M8:N8)</f>
        <v>0</v>
      </c>
      <c r="P8" s="587"/>
      <c r="Q8" s="588">
        <f t="shared" si="6"/>
        <v>0</v>
      </c>
      <c r="R8" s="588">
        <f t="shared" si="7"/>
        <v>0</v>
      </c>
      <c r="S8" s="587"/>
      <c r="T8" s="588">
        <f t="shared" ref="T8:T9" si="25">SUMIFS(JE_amount,JE_Month,T$3,JE_Entity,$A8,JE_Ledger_number,$B8)</f>
        <v>0</v>
      </c>
      <c r="U8" s="588">
        <f t="shared" ref="U8" si="26">SUM(S8:T8)</f>
        <v>0</v>
      </c>
      <c r="V8" s="587"/>
      <c r="W8" s="588">
        <f t="shared" ref="W8:W9" si="27">SUMIFS(JE_amount,JE_Month,W$3,JE_Entity,$A8,JE_Ledger_number,$B8)</f>
        <v>0</v>
      </c>
      <c r="X8" s="588">
        <f t="shared" ref="X8" si="28">SUM(V8:W8)</f>
        <v>0</v>
      </c>
      <c r="Y8" s="587"/>
      <c r="Z8" s="588">
        <f t="shared" si="8"/>
        <v>0</v>
      </c>
      <c r="AA8" s="588">
        <f t="shared" si="9"/>
        <v>0</v>
      </c>
      <c r="AB8" s="587"/>
      <c r="AC8" s="588">
        <f t="shared" ref="AC8:AC9" si="29">SUMIFS(JE_amount,JE_Month,AC$3,JE_Entity,$A8,JE_Ledger_number,$B8)</f>
        <v>0</v>
      </c>
      <c r="AD8" s="588">
        <f t="shared" ref="AD8" si="30">SUM(AB8:AC8)</f>
        <v>0</v>
      </c>
      <c r="AE8" s="587"/>
      <c r="AF8" s="588">
        <f t="shared" ref="AF8:AF9" si="31">SUMIFS(JE_amount,JE_Month,AF$3,JE_Entity,$A8,JE_Ledger_number,$B8)</f>
        <v>0</v>
      </c>
      <c r="AG8" s="588">
        <f t="shared" ref="AG8" si="32">SUM(AE8:AF8)</f>
        <v>0</v>
      </c>
      <c r="AH8" s="587"/>
      <c r="AI8" s="588">
        <f t="shared" si="10"/>
        <v>0</v>
      </c>
      <c r="AJ8" s="588">
        <f t="shared" si="11"/>
        <v>0</v>
      </c>
      <c r="AK8" s="587"/>
      <c r="AL8" s="588">
        <f t="shared" ref="AL8:AL9" si="33">SUMIFS(JE_amount,JE_Month,AL$3,JE_Entity,$A8,JE_Ledger_number,$B8)</f>
        <v>0</v>
      </c>
      <c r="AM8" s="588">
        <f t="shared" ref="AM8" si="34">SUM(AK8:AL8)</f>
        <v>0</v>
      </c>
      <c r="AN8" s="587"/>
      <c r="AO8" s="588">
        <f t="shared" ref="AO8:AO9" si="35">SUMIFS(JE_amount,JE_Month,AO$3,JE_Entity,$A8,JE_Ledger_number,$B8)</f>
        <v>0</v>
      </c>
      <c r="AP8" s="588">
        <f t="shared" ref="AP8" si="36">SUM(AN8:AO8)</f>
        <v>0</v>
      </c>
      <c r="AQ8" s="587">
        <v>6</v>
      </c>
      <c r="AR8" s="588">
        <f t="shared" si="12"/>
        <v>0</v>
      </c>
      <c r="AS8" s="588">
        <f t="shared" si="13"/>
        <v>6</v>
      </c>
      <c r="AT8" s="587"/>
      <c r="AU8" s="588">
        <f t="shared" si="14"/>
        <v>0</v>
      </c>
      <c r="AV8" s="588">
        <f t="shared" si="15"/>
        <v>0</v>
      </c>
      <c r="AW8" s="587"/>
      <c r="AZ8" s="652"/>
      <c r="BB8" s="149"/>
      <c r="BC8" s="30">
        <f t="shared" ref="BC8:BC14" si="37">L8-I8</f>
        <v>0</v>
      </c>
      <c r="BD8" s="30">
        <f t="shared" ref="BD8:BD14" si="38">O8-L8</f>
        <v>0</v>
      </c>
      <c r="BE8" s="704">
        <f t="shared" si="17"/>
        <v>0</v>
      </c>
      <c r="BF8" s="30">
        <f t="shared" ref="BF8:BF14" si="39">U8-R8</f>
        <v>0</v>
      </c>
      <c r="BG8" s="30">
        <f t="shared" ref="BG8:BG14" si="40">X8-U8</f>
        <v>0</v>
      </c>
      <c r="BH8" s="704">
        <f t="shared" si="18"/>
        <v>0</v>
      </c>
      <c r="BI8" s="704">
        <f t="shared" si="19"/>
        <v>0</v>
      </c>
      <c r="BJ8" s="30">
        <f t="shared" ref="BJ8:BJ14" si="41">AG8-AD8</f>
        <v>0</v>
      </c>
      <c r="BK8" s="704">
        <f t="shared" si="20"/>
        <v>0</v>
      </c>
      <c r="BL8" s="30">
        <f t="shared" ref="BL8:BL14" si="42">AM8-AJ8</f>
        <v>0</v>
      </c>
      <c r="BM8" s="30">
        <f t="shared" ref="BM8:BM14" si="43">AP8-AM8</f>
        <v>0</v>
      </c>
      <c r="BN8" s="704">
        <f t="shared" si="16"/>
        <v>6</v>
      </c>
    </row>
    <row r="9" spans="1:69" ht="13.5" customHeight="1" x14ac:dyDescent="0.25">
      <c r="A9" s="49" t="s">
        <v>439</v>
      </c>
      <c r="B9" s="50"/>
      <c r="C9" s="699"/>
      <c r="D9" s="50"/>
      <c r="E9" s="62" t="e">
        <f t="shared" ref="E9" si="44">INDEX(Index_TB_Card_Type,MATCH($D9,Index_Card_name,0))</f>
        <v>#N/A</v>
      </c>
      <c r="F9" s="664" t="str">
        <f t="shared" si="3"/>
        <v/>
      </c>
      <c r="G9" s="587"/>
      <c r="H9" s="588">
        <f t="shared" si="4"/>
        <v>0</v>
      </c>
      <c r="I9" s="588">
        <f t="shared" ref="I9" si="45">SUM(G9:H9)</f>
        <v>0</v>
      </c>
      <c r="J9" s="587"/>
      <c r="K9" s="588">
        <f t="shared" si="21"/>
        <v>0</v>
      </c>
      <c r="L9" s="588">
        <f t="shared" ref="L9" si="46">SUM(J9:K9)</f>
        <v>0</v>
      </c>
      <c r="M9" s="587"/>
      <c r="N9" s="588">
        <f t="shared" si="23"/>
        <v>0</v>
      </c>
      <c r="O9" s="588">
        <f t="shared" ref="O9" si="47">SUM(M9:N9)</f>
        <v>0</v>
      </c>
      <c r="P9" s="587"/>
      <c r="Q9" s="588">
        <f t="shared" si="6"/>
        <v>0</v>
      </c>
      <c r="R9" s="588">
        <f t="shared" si="7"/>
        <v>0</v>
      </c>
      <c r="S9" s="587"/>
      <c r="T9" s="588">
        <f t="shared" si="25"/>
        <v>0</v>
      </c>
      <c r="U9" s="588">
        <f t="shared" ref="U9" si="48">SUM(S9:T9)</f>
        <v>0</v>
      </c>
      <c r="V9" s="587"/>
      <c r="W9" s="588">
        <f t="shared" si="27"/>
        <v>0</v>
      </c>
      <c r="X9" s="588">
        <f t="shared" ref="X9" si="49">SUM(V9:W9)</f>
        <v>0</v>
      </c>
      <c r="Y9" s="587"/>
      <c r="Z9" s="588">
        <f t="shared" si="8"/>
        <v>0</v>
      </c>
      <c r="AA9" s="588">
        <f t="shared" si="9"/>
        <v>0</v>
      </c>
      <c r="AB9" s="587"/>
      <c r="AC9" s="588">
        <f t="shared" si="29"/>
        <v>0</v>
      </c>
      <c r="AD9" s="588">
        <f t="shared" ref="AD9" si="50">SUM(AB9:AC9)</f>
        <v>0</v>
      </c>
      <c r="AE9" s="587"/>
      <c r="AF9" s="588">
        <f t="shared" si="31"/>
        <v>0</v>
      </c>
      <c r="AG9" s="588">
        <f t="shared" ref="AG9" si="51">SUM(AE9:AF9)</f>
        <v>0</v>
      </c>
      <c r="AH9" s="587"/>
      <c r="AI9" s="588">
        <f t="shared" si="10"/>
        <v>0</v>
      </c>
      <c r="AJ9" s="588">
        <f t="shared" ref="AJ9" si="52">SUM(AH9:AI9)</f>
        <v>0</v>
      </c>
      <c r="AK9" s="587"/>
      <c r="AL9" s="588">
        <f t="shared" si="33"/>
        <v>0</v>
      </c>
      <c r="AM9" s="588">
        <f t="shared" ref="AM9" si="53">SUM(AK9:AL9)</f>
        <v>0</v>
      </c>
      <c r="AN9" s="587"/>
      <c r="AO9" s="588">
        <f t="shared" si="35"/>
        <v>0</v>
      </c>
      <c r="AP9" s="588">
        <f t="shared" ref="AP9" si="54">SUM(AN9:AO9)</f>
        <v>0</v>
      </c>
      <c r="AQ9" s="587"/>
      <c r="AR9" s="588">
        <f t="shared" si="12"/>
        <v>0</v>
      </c>
      <c r="AS9" s="588">
        <f t="shared" si="13"/>
        <v>0</v>
      </c>
      <c r="AT9" s="587"/>
      <c r="AU9" s="588">
        <f t="shared" si="14"/>
        <v>0</v>
      </c>
      <c r="AV9" s="588">
        <f t="shared" si="15"/>
        <v>0</v>
      </c>
      <c r="AW9" s="587"/>
      <c r="AX9" s="843"/>
      <c r="AZ9" s="652"/>
      <c r="BC9" s="30">
        <f t="shared" si="37"/>
        <v>0</v>
      </c>
      <c r="BD9" s="30">
        <f t="shared" si="38"/>
        <v>0</v>
      </c>
      <c r="BE9" s="704">
        <f t="shared" si="17"/>
        <v>0</v>
      </c>
      <c r="BF9" s="30">
        <f t="shared" si="39"/>
        <v>0</v>
      </c>
      <c r="BG9" s="30">
        <f t="shared" si="40"/>
        <v>0</v>
      </c>
      <c r="BH9" s="704">
        <f t="shared" si="18"/>
        <v>0</v>
      </c>
      <c r="BI9" s="704">
        <f t="shared" si="19"/>
        <v>0</v>
      </c>
      <c r="BJ9" s="30">
        <f t="shared" si="41"/>
        <v>0</v>
      </c>
      <c r="BK9" s="704">
        <f t="shared" si="20"/>
        <v>0</v>
      </c>
      <c r="BL9" s="30">
        <f t="shared" si="42"/>
        <v>0</v>
      </c>
      <c r="BM9" s="30">
        <f t="shared" si="43"/>
        <v>0</v>
      </c>
      <c r="BN9" s="704">
        <f t="shared" si="16"/>
        <v>0</v>
      </c>
    </row>
    <row r="10" spans="1:69" x14ac:dyDescent="0.25">
      <c r="A10" s="49" t="s">
        <v>439</v>
      </c>
      <c r="B10" s="50">
        <v>10000</v>
      </c>
      <c r="C10" s="699" t="s">
        <v>789</v>
      </c>
      <c r="D10" s="50" t="s">
        <v>217</v>
      </c>
      <c r="E10" s="62" t="str">
        <f t="shared" ref="E10:E49" si="55">INDEX(Index_TB_Card_Type,MATCH($D10,Index_Card_name,0))</f>
        <v>BS</v>
      </c>
      <c r="F10" s="664">
        <f t="shared" ref="F10:F49" si="56">IFERROR(INDEX(Index_card_code,MATCH($D10,Index_Card_name,0)),"")</f>
        <v>3901</v>
      </c>
      <c r="G10" s="587"/>
      <c r="H10" s="588">
        <f t="shared" ref="H10:H49" si="57">SUMIFS(JE_amount,JE_Month,H$3,JE_Entity,$A10,JE_Ledger_number,$B10)</f>
        <v>0</v>
      </c>
      <c r="I10" s="588">
        <f t="shared" ref="I10:I49" si="58">SUM(G10:H10)</f>
        <v>0</v>
      </c>
      <c r="J10" s="587"/>
      <c r="K10" s="588">
        <f t="shared" ref="K10:K17" si="59">SUMIFS(JE_amount,JE_Month,K$3,JE_Entity,$A10,JE_Ledger_number,$B10)</f>
        <v>0</v>
      </c>
      <c r="L10" s="588">
        <f t="shared" ref="L10:L17" si="60">SUM(J10:K10)</f>
        <v>0</v>
      </c>
      <c r="M10" s="587"/>
      <c r="N10" s="588">
        <f t="shared" ref="N10:N17" si="61">SUMIFS(JE_amount,JE_Month,N$3,JE_Entity,$A10,JE_Ledger_number,$B10)</f>
        <v>0</v>
      </c>
      <c r="O10" s="588">
        <f t="shared" ref="O10:O17" si="62">SUM(M10:N10)</f>
        <v>0</v>
      </c>
      <c r="P10" s="587"/>
      <c r="Q10" s="588">
        <f t="shared" si="6"/>
        <v>0</v>
      </c>
      <c r="R10" s="588">
        <f t="shared" si="7"/>
        <v>0</v>
      </c>
      <c r="S10" s="587"/>
      <c r="T10" s="588">
        <f t="shared" ref="T10:T17" si="63">SUMIFS(JE_amount,JE_Month,T$3,JE_Entity,$A10,JE_Ledger_number,$B10)</f>
        <v>0</v>
      </c>
      <c r="U10" s="588">
        <f t="shared" ref="U10:U17" si="64">SUM(S10:T10)</f>
        <v>0</v>
      </c>
      <c r="V10" s="587"/>
      <c r="W10" s="588">
        <f t="shared" ref="W10:W17" si="65">SUMIFS(JE_amount,JE_Month,W$3,JE_Entity,$A10,JE_Ledger_number,$B10)</f>
        <v>0</v>
      </c>
      <c r="X10" s="588">
        <f t="shared" ref="X10:X17" si="66">SUM(V10:W10)</f>
        <v>0</v>
      </c>
      <c r="Y10" s="587"/>
      <c r="Z10" s="588">
        <f t="shared" ref="Z10:Z49" si="67">SUMIFS(JE_amount,JE_Month,Z$3,JE_Entity,$A10,JE_Ledger_number,$B10)</f>
        <v>0</v>
      </c>
      <c r="AA10" s="588">
        <f t="shared" si="9"/>
        <v>0</v>
      </c>
      <c r="AB10" s="587"/>
      <c r="AC10" s="588">
        <f t="shared" ref="AC10:AC17" si="68">SUMIFS(JE_amount,JE_Month,AC$3,JE_Entity,$A10,JE_Ledger_number,$B10)</f>
        <v>0</v>
      </c>
      <c r="AD10" s="588">
        <f t="shared" ref="AD10:AD17" si="69">SUM(AB10:AC10)</f>
        <v>0</v>
      </c>
      <c r="AE10" s="587"/>
      <c r="AF10" s="588">
        <f t="shared" ref="AF10:AF17" si="70">SUMIFS(JE_amount,JE_Month,AF$3,JE_Entity,$A10,JE_Ledger_number,$B10)</f>
        <v>0</v>
      </c>
      <c r="AG10" s="588">
        <f t="shared" ref="AG10:AG17" si="71">SUM(AE10:AF10)</f>
        <v>0</v>
      </c>
      <c r="AH10" s="587"/>
      <c r="AI10" s="588">
        <f t="shared" si="10"/>
        <v>0</v>
      </c>
      <c r="AJ10" s="588">
        <f t="shared" ref="AJ10" si="72">SUM(AH10:AI10)</f>
        <v>0</v>
      </c>
      <c r="AK10" s="587"/>
      <c r="AL10" s="588">
        <f t="shared" ref="AL10:AL17" si="73">SUMIFS(JE_amount,JE_Month,AL$3,JE_Entity,$A10,JE_Ledger_number,$B10)</f>
        <v>0</v>
      </c>
      <c r="AM10" s="588">
        <f t="shared" ref="AM10:AM17" si="74">SUM(AK10:AL10)</f>
        <v>0</v>
      </c>
      <c r="AN10" s="587"/>
      <c r="AO10" s="588">
        <f t="shared" ref="AO10:AO17" si="75">SUMIFS(JE_amount,JE_Month,AO$3,JE_Entity,$A10,JE_Ledger_number,$B10)</f>
        <v>0</v>
      </c>
      <c r="AP10" s="588">
        <f t="shared" ref="AP10:AP17" si="76">SUM(AN10:AO10)</f>
        <v>0</v>
      </c>
      <c r="AQ10" s="587">
        <v>3212631.81</v>
      </c>
      <c r="AR10" s="588">
        <f t="shared" si="12"/>
        <v>0</v>
      </c>
      <c r="AS10" s="588">
        <f t="shared" si="13"/>
        <v>3212631.81</v>
      </c>
      <c r="AT10" s="587">
        <v>9991284.9199999999</v>
      </c>
      <c r="AU10" s="588">
        <f t="shared" si="14"/>
        <v>0</v>
      </c>
      <c r="AV10" s="588">
        <f t="shared" si="15"/>
        <v>9991284.9199999999</v>
      </c>
      <c r="AW10" s="587"/>
      <c r="AX10" s="652"/>
      <c r="AY10" s="706"/>
      <c r="AZ10" s="652"/>
      <c r="BB10" s="149"/>
      <c r="BC10" s="30">
        <f t="shared" si="37"/>
        <v>0</v>
      </c>
      <c r="BD10" s="30">
        <f t="shared" si="38"/>
        <v>0</v>
      </c>
      <c r="BE10" s="704">
        <f t="shared" si="17"/>
        <v>0</v>
      </c>
      <c r="BF10" s="30">
        <f t="shared" si="39"/>
        <v>0</v>
      </c>
      <c r="BG10" s="30">
        <f t="shared" si="40"/>
        <v>0</v>
      </c>
      <c r="BH10" s="704">
        <f t="shared" si="18"/>
        <v>0</v>
      </c>
      <c r="BI10" s="704">
        <f t="shared" si="19"/>
        <v>0</v>
      </c>
      <c r="BJ10" s="30">
        <f t="shared" si="41"/>
        <v>0</v>
      </c>
      <c r="BK10" s="704">
        <f t="shared" si="20"/>
        <v>0</v>
      </c>
      <c r="BL10" s="30">
        <f t="shared" si="42"/>
        <v>0</v>
      </c>
      <c r="BM10" s="30">
        <f t="shared" si="43"/>
        <v>0</v>
      </c>
      <c r="BN10" s="704">
        <f t="shared" si="16"/>
        <v>3212631.81</v>
      </c>
    </row>
    <row r="11" spans="1:69" x14ac:dyDescent="0.25">
      <c r="A11" s="49" t="s">
        <v>439</v>
      </c>
      <c r="B11" s="50">
        <v>10001</v>
      </c>
      <c r="C11" s="699" t="s">
        <v>790</v>
      </c>
      <c r="D11" s="50" t="s">
        <v>217</v>
      </c>
      <c r="E11" s="62" t="str">
        <f t="shared" si="55"/>
        <v>BS</v>
      </c>
      <c r="F11" s="664">
        <f t="shared" si="56"/>
        <v>3901</v>
      </c>
      <c r="G11" s="587"/>
      <c r="H11" s="588">
        <f t="shared" si="57"/>
        <v>0</v>
      </c>
      <c r="I11" s="588">
        <f t="shared" si="58"/>
        <v>0</v>
      </c>
      <c r="J11" s="587"/>
      <c r="K11" s="588">
        <f t="shared" si="59"/>
        <v>0</v>
      </c>
      <c r="L11" s="588">
        <f t="shared" si="60"/>
        <v>0</v>
      </c>
      <c r="M11" s="587"/>
      <c r="N11" s="588">
        <f t="shared" si="61"/>
        <v>0</v>
      </c>
      <c r="O11" s="588">
        <f t="shared" si="62"/>
        <v>0</v>
      </c>
      <c r="P11" s="587"/>
      <c r="Q11" s="588">
        <f t="shared" si="6"/>
        <v>0</v>
      </c>
      <c r="R11" s="588">
        <f t="shared" si="7"/>
        <v>0</v>
      </c>
      <c r="S11" s="587"/>
      <c r="T11" s="588">
        <f t="shared" si="63"/>
        <v>0</v>
      </c>
      <c r="U11" s="588">
        <f t="shared" si="64"/>
        <v>0</v>
      </c>
      <c r="V11" s="587"/>
      <c r="W11" s="588">
        <f t="shared" si="65"/>
        <v>0</v>
      </c>
      <c r="X11" s="588">
        <f t="shared" si="66"/>
        <v>0</v>
      </c>
      <c r="Y11" s="587"/>
      <c r="Z11" s="588">
        <f t="shared" si="67"/>
        <v>0</v>
      </c>
      <c r="AA11" s="588">
        <f t="shared" si="9"/>
        <v>0</v>
      </c>
      <c r="AB11" s="587"/>
      <c r="AC11" s="588">
        <f t="shared" si="68"/>
        <v>0</v>
      </c>
      <c r="AD11" s="588">
        <f t="shared" si="69"/>
        <v>0</v>
      </c>
      <c r="AE11" s="587"/>
      <c r="AF11" s="588">
        <f t="shared" si="70"/>
        <v>0</v>
      </c>
      <c r="AG11" s="588">
        <f t="shared" si="71"/>
        <v>0</v>
      </c>
      <c r="AH11" s="587"/>
      <c r="AI11" s="588">
        <f t="shared" si="10"/>
        <v>0</v>
      </c>
      <c r="AJ11" s="588">
        <f t="shared" ref="AJ11:AJ82" si="77">SUM(AH11:AI11)</f>
        <v>0</v>
      </c>
      <c r="AK11" s="587"/>
      <c r="AL11" s="588">
        <f t="shared" si="73"/>
        <v>0</v>
      </c>
      <c r="AM11" s="588">
        <f t="shared" si="74"/>
        <v>0</v>
      </c>
      <c r="AN11" s="587"/>
      <c r="AO11" s="588">
        <f t="shared" si="75"/>
        <v>0</v>
      </c>
      <c r="AP11" s="588">
        <f t="shared" si="76"/>
        <v>0</v>
      </c>
      <c r="AQ11" s="587">
        <v>273121.53999999998</v>
      </c>
      <c r="AR11" s="588">
        <f t="shared" si="12"/>
        <v>0</v>
      </c>
      <c r="AS11" s="588">
        <f t="shared" si="13"/>
        <v>273121.53999999998</v>
      </c>
      <c r="AT11" s="587">
        <v>849407.99</v>
      </c>
      <c r="AU11" s="588">
        <f t="shared" si="14"/>
        <v>0</v>
      </c>
      <c r="AV11" s="588">
        <f t="shared" si="15"/>
        <v>849407.99</v>
      </c>
      <c r="AW11" s="587"/>
      <c r="AX11" s="652"/>
      <c r="AY11" s="706"/>
      <c r="AZ11" s="652"/>
      <c r="BB11" s="149"/>
      <c r="BC11" s="30">
        <f t="shared" si="37"/>
        <v>0</v>
      </c>
      <c r="BD11" s="30">
        <f t="shared" si="38"/>
        <v>0</v>
      </c>
      <c r="BE11" s="704">
        <f t="shared" si="17"/>
        <v>0</v>
      </c>
      <c r="BF11" s="30">
        <f t="shared" si="39"/>
        <v>0</v>
      </c>
      <c r="BG11" s="30">
        <f t="shared" si="40"/>
        <v>0</v>
      </c>
      <c r="BH11" s="704">
        <f t="shared" si="18"/>
        <v>0</v>
      </c>
      <c r="BI11" s="704">
        <f t="shared" si="19"/>
        <v>0</v>
      </c>
      <c r="BJ11" s="30">
        <f t="shared" si="41"/>
        <v>0</v>
      </c>
      <c r="BK11" s="704">
        <f t="shared" si="20"/>
        <v>0</v>
      </c>
      <c r="BL11" s="30">
        <f t="shared" si="42"/>
        <v>0</v>
      </c>
      <c r="BM11" s="30">
        <f t="shared" si="43"/>
        <v>0</v>
      </c>
      <c r="BN11" s="704">
        <f t="shared" si="16"/>
        <v>273121.53999999998</v>
      </c>
      <c r="BQ11" s="706"/>
    </row>
    <row r="12" spans="1:69" ht="14.25" customHeight="1" x14ac:dyDescent="0.25">
      <c r="A12" s="49" t="s">
        <v>439</v>
      </c>
      <c r="B12" s="50">
        <v>10200</v>
      </c>
      <c r="C12" s="699" t="s">
        <v>791</v>
      </c>
      <c r="D12" s="50" t="s">
        <v>194</v>
      </c>
      <c r="E12" s="62" t="str">
        <f t="shared" si="55"/>
        <v>BS</v>
      </c>
      <c r="F12" s="664">
        <f t="shared" si="56"/>
        <v>3918</v>
      </c>
      <c r="G12" s="587"/>
      <c r="H12" s="588">
        <f t="shared" si="57"/>
        <v>0</v>
      </c>
      <c r="I12" s="588">
        <f t="shared" si="58"/>
        <v>0</v>
      </c>
      <c r="J12" s="587"/>
      <c r="K12" s="588">
        <f t="shared" si="59"/>
        <v>0</v>
      </c>
      <c r="L12" s="588">
        <f t="shared" si="60"/>
        <v>0</v>
      </c>
      <c r="M12" s="587"/>
      <c r="N12" s="588">
        <f t="shared" si="61"/>
        <v>0</v>
      </c>
      <c r="O12" s="588">
        <f t="shared" si="62"/>
        <v>0</v>
      </c>
      <c r="P12" s="587"/>
      <c r="Q12" s="588">
        <f t="shared" si="6"/>
        <v>0</v>
      </c>
      <c r="R12" s="588">
        <f t="shared" si="7"/>
        <v>0</v>
      </c>
      <c r="S12" s="587"/>
      <c r="T12" s="588">
        <f t="shared" si="63"/>
        <v>0</v>
      </c>
      <c r="U12" s="588">
        <f t="shared" si="64"/>
        <v>0</v>
      </c>
      <c r="V12" s="587"/>
      <c r="W12" s="588">
        <f t="shared" si="65"/>
        <v>0</v>
      </c>
      <c r="X12" s="588">
        <f t="shared" si="66"/>
        <v>0</v>
      </c>
      <c r="Y12" s="587"/>
      <c r="Z12" s="588">
        <f t="shared" si="67"/>
        <v>0</v>
      </c>
      <c r="AA12" s="588">
        <f t="shared" si="9"/>
        <v>0</v>
      </c>
      <c r="AB12" s="587"/>
      <c r="AC12" s="588">
        <f t="shared" si="68"/>
        <v>0</v>
      </c>
      <c r="AD12" s="588">
        <f t="shared" si="69"/>
        <v>0</v>
      </c>
      <c r="AE12" s="587"/>
      <c r="AF12" s="588">
        <f t="shared" si="70"/>
        <v>0</v>
      </c>
      <c r="AG12" s="588">
        <f t="shared" si="71"/>
        <v>0</v>
      </c>
      <c r="AH12" s="587"/>
      <c r="AI12" s="588">
        <f t="shared" si="10"/>
        <v>0</v>
      </c>
      <c r="AJ12" s="588">
        <f t="shared" si="77"/>
        <v>0</v>
      </c>
      <c r="AK12" s="587"/>
      <c r="AL12" s="588">
        <f t="shared" si="73"/>
        <v>0</v>
      </c>
      <c r="AM12" s="588">
        <f t="shared" si="74"/>
        <v>0</v>
      </c>
      <c r="AN12" s="587"/>
      <c r="AO12" s="588">
        <f t="shared" si="75"/>
        <v>0</v>
      </c>
      <c r="AP12" s="588">
        <f t="shared" si="76"/>
        <v>0</v>
      </c>
      <c r="AQ12" s="587">
        <v>-7248.2</v>
      </c>
      <c r="AR12" s="588">
        <f t="shared" si="12"/>
        <v>0</v>
      </c>
      <c r="AS12" s="588">
        <f t="shared" si="13"/>
        <v>-7248.2</v>
      </c>
      <c r="AT12" s="587">
        <v>-22654.41</v>
      </c>
      <c r="AU12" s="588">
        <f t="shared" si="14"/>
        <v>0</v>
      </c>
      <c r="AV12" s="588">
        <f t="shared" si="15"/>
        <v>-22654.41</v>
      </c>
      <c r="AW12" s="587"/>
      <c r="AX12" s="652"/>
      <c r="AY12" s="706"/>
      <c r="AZ12" s="652"/>
      <c r="BB12" s="149"/>
      <c r="BC12" s="30">
        <f t="shared" si="37"/>
        <v>0</v>
      </c>
      <c r="BD12" s="30">
        <f t="shared" si="38"/>
        <v>0</v>
      </c>
      <c r="BE12" s="704">
        <f t="shared" si="17"/>
        <v>0</v>
      </c>
      <c r="BF12" s="30">
        <f t="shared" si="39"/>
        <v>0</v>
      </c>
      <c r="BG12" s="30">
        <f t="shared" si="40"/>
        <v>0</v>
      </c>
      <c r="BH12" s="704">
        <f t="shared" si="18"/>
        <v>0</v>
      </c>
      <c r="BI12" s="704">
        <f t="shared" si="19"/>
        <v>0</v>
      </c>
      <c r="BJ12" s="30">
        <f t="shared" si="41"/>
        <v>0</v>
      </c>
      <c r="BK12" s="704">
        <f t="shared" si="20"/>
        <v>0</v>
      </c>
      <c r="BL12" s="30">
        <f t="shared" si="42"/>
        <v>0</v>
      </c>
      <c r="BM12" s="30">
        <f t="shared" si="43"/>
        <v>0</v>
      </c>
      <c r="BN12" s="704">
        <f t="shared" si="16"/>
        <v>-7248.2</v>
      </c>
      <c r="BQ12" s="706"/>
    </row>
    <row r="13" spans="1:69" ht="13.5" customHeight="1" x14ac:dyDescent="0.25">
      <c r="A13" s="49" t="s">
        <v>439</v>
      </c>
      <c r="B13" s="50">
        <v>10201</v>
      </c>
      <c r="C13" s="699" t="s">
        <v>792</v>
      </c>
      <c r="D13" s="50" t="s">
        <v>194</v>
      </c>
      <c r="E13" s="62" t="str">
        <f t="shared" si="55"/>
        <v>BS</v>
      </c>
      <c r="F13" s="664">
        <f t="shared" si="56"/>
        <v>3918</v>
      </c>
      <c r="G13" s="587"/>
      <c r="H13" s="588">
        <f t="shared" si="57"/>
        <v>0</v>
      </c>
      <c r="I13" s="588">
        <f t="shared" si="58"/>
        <v>0</v>
      </c>
      <c r="J13" s="587"/>
      <c r="K13" s="588">
        <f t="shared" si="59"/>
        <v>0</v>
      </c>
      <c r="L13" s="588">
        <f t="shared" si="60"/>
        <v>0</v>
      </c>
      <c r="M13" s="587"/>
      <c r="N13" s="588">
        <f t="shared" si="61"/>
        <v>0</v>
      </c>
      <c r="O13" s="588">
        <f t="shared" si="62"/>
        <v>0</v>
      </c>
      <c r="P13" s="587"/>
      <c r="Q13" s="588">
        <f t="shared" si="6"/>
        <v>0</v>
      </c>
      <c r="R13" s="588">
        <f t="shared" si="7"/>
        <v>0</v>
      </c>
      <c r="S13" s="587"/>
      <c r="T13" s="588">
        <f t="shared" si="63"/>
        <v>0</v>
      </c>
      <c r="U13" s="588">
        <f t="shared" si="64"/>
        <v>0</v>
      </c>
      <c r="V13" s="587"/>
      <c r="W13" s="588">
        <f t="shared" si="65"/>
        <v>0</v>
      </c>
      <c r="X13" s="588">
        <f t="shared" si="66"/>
        <v>0</v>
      </c>
      <c r="Y13" s="587"/>
      <c r="Z13" s="588">
        <f t="shared" si="67"/>
        <v>0</v>
      </c>
      <c r="AA13" s="588">
        <f t="shared" si="9"/>
        <v>0</v>
      </c>
      <c r="AB13" s="587"/>
      <c r="AC13" s="588">
        <f t="shared" si="68"/>
        <v>0</v>
      </c>
      <c r="AD13" s="588">
        <f t="shared" si="69"/>
        <v>0</v>
      </c>
      <c r="AE13" s="587"/>
      <c r="AF13" s="588">
        <f t="shared" si="70"/>
        <v>0</v>
      </c>
      <c r="AG13" s="588">
        <f t="shared" si="71"/>
        <v>0</v>
      </c>
      <c r="AH13" s="587"/>
      <c r="AI13" s="588">
        <f t="shared" si="10"/>
        <v>0</v>
      </c>
      <c r="AJ13" s="588">
        <f t="shared" si="77"/>
        <v>0</v>
      </c>
      <c r="AK13" s="587"/>
      <c r="AL13" s="588">
        <f t="shared" si="73"/>
        <v>0</v>
      </c>
      <c r="AM13" s="588">
        <f t="shared" si="74"/>
        <v>0</v>
      </c>
      <c r="AN13" s="587"/>
      <c r="AO13" s="588">
        <f t="shared" si="75"/>
        <v>0</v>
      </c>
      <c r="AP13" s="588">
        <f t="shared" si="76"/>
        <v>0</v>
      </c>
      <c r="AQ13" s="587">
        <v>-815.2</v>
      </c>
      <c r="AR13" s="588">
        <f t="shared" si="12"/>
        <v>0</v>
      </c>
      <c r="AS13" s="588">
        <f t="shared" si="13"/>
        <v>-815.2</v>
      </c>
      <c r="AT13" s="587">
        <v>-2534.71</v>
      </c>
      <c r="AU13" s="588">
        <f t="shared" si="14"/>
        <v>0</v>
      </c>
      <c r="AV13" s="588">
        <f t="shared" si="15"/>
        <v>-2534.71</v>
      </c>
      <c r="AW13" s="587"/>
      <c r="AX13" s="652"/>
      <c r="AY13" s="706"/>
      <c r="AZ13" s="652"/>
      <c r="BB13" s="149"/>
      <c r="BC13" s="30">
        <f t="shared" si="37"/>
        <v>0</v>
      </c>
      <c r="BD13" s="30">
        <f t="shared" si="38"/>
        <v>0</v>
      </c>
      <c r="BE13" s="704">
        <f t="shared" si="17"/>
        <v>0</v>
      </c>
      <c r="BF13" s="30">
        <f t="shared" si="39"/>
        <v>0</v>
      </c>
      <c r="BG13" s="30">
        <f t="shared" si="40"/>
        <v>0</v>
      </c>
      <c r="BH13" s="704">
        <f t="shared" si="18"/>
        <v>0</v>
      </c>
      <c r="BI13" s="704">
        <f t="shared" si="19"/>
        <v>0</v>
      </c>
      <c r="BJ13" s="30">
        <f t="shared" si="41"/>
        <v>0</v>
      </c>
      <c r="BK13" s="704">
        <f t="shared" si="20"/>
        <v>0</v>
      </c>
      <c r="BL13" s="30">
        <f t="shared" si="42"/>
        <v>0</v>
      </c>
      <c r="BM13" s="30">
        <f t="shared" si="43"/>
        <v>0</v>
      </c>
      <c r="BN13" s="704">
        <f t="shared" si="16"/>
        <v>-815.2</v>
      </c>
      <c r="BQ13" s="706"/>
    </row>
    <row r="14" spans="1:69" ht="13.5" customHeight="1" x14ac:dyDescent="0.25">
      <c r="A14" s="49" t="s">
        <v>439</v>
      </c>
      <c r="B14" s="50">
        <v>10202</v>
      </c>
      <c r="C14" s="699" t="s">
        <v>1045</v>
      </c>
      <c r="D14" s="50" t="s">
        <v>194</v>
      </c>
      <c r="E14" s="62" t="str">
        <f t="shared" si="55"/>
        <v>BS</v>
      </c>
      <c r="F14" s="664">
        <f t="shared" si="56"/>
        <v>3918</v>
      </c>
      <c r="G14" s="587"/>
      <c r="H14" s="588">
        <f t="shared" si="57"/>
        <v>0</v>
      </c>
      <c r="I14" s="588">
        <f t="shared" si="58"/>
        <v>0</v>
      </c>
      <c r="J14" s="587"/>
      <c r="K14" s="588">
        <f t="shared" si="59"/>
        <v>0</v>
      </c>
      <c r="L14" s="588">
        <f t="shared" si="60"/>
        <v>0</v>
      </c>
      <c r="M14" s="587"/>
      <c r="N14" s="588">
        <f t="shared" si="61"/>
        <v>0</v>
      </c>
      <c r="O14" s="588">
        <f t="shared" si="62"/>
        <v>0</v>
      </c>
      <c r="P14" s="587"/>
      <c r="Q14" s="588">
        <f t="shared" si="6"/>
        <v>0</v>
      </c>
      <c r="R14" s="588">
        <f t="shared" si="7"/>
        <v>0</v>
      </c>
      <c r="S14" s="587"/>
      <c r="T14" s="588">
        <f t="shared" si="63"/>
        <v>0</v>
      </c>
      <c r="U14" s="588">
        <f t="shared" si="64"/>
        <v>0</v>
      </c>
      <c r="V14" s="587"/>
      <c r="W14" s="588">
        <f t="shared" si="65"/>
        <v>0</v>
      </c>
      <c r="X14" s="588">
        <f t="shared" si="66"/>
        <v>0</v>
      </c>
      <c r="Y14" s="587"/>
      <c r="Z14" s="588">
        <f t="shared" si="67"/>
        <v>0</v>
      </c>
      <c r="AA14" s="588">
        <f t="shared" si="9"/>
        <v>0</v>
      </c>
      <c r="AB14" s="587"/>
      <c r="AC14" s="588">
        <f t="shared" si="68"/>
        <v>0</v>
      </c>
      <c r="AD14" s="588">
        <f t="shared" si="69"/>
        <v>0</v>
      </c>
      <c r="AE14" s="587"/>
      <c r="AF14" s="588">
        <f t="shared" si="70"/>
        <v>0</v>
      </c>
      <c r="AG14" s="588">
        <f t="shared" si="71"/>
        <v>0</v>
      </c>
      <c r="AH14" s="587"/>
      <c r="AI14" s="588">
        <f t="shared" si="10"/>
        <v>0</v>
      </c>
      <c r="AJ14" s="588">
        <f t="shared" si="77"/>
        <v>0</v>
      </c>
      <c r="AK14" s="587"/>
      <c r="AL14" s="588">
        <f t="shared" si="73"/>
        <v>0</v>
      </c>
      <c r="AM14" s="588">
        <f t="shared" si="74"/>
        <v>0</v>
      </c>
      <c r="AN14" s="587"/>
      <c r="AO14" s="588">
        <f t="shared" si="75"/>
        <v>0</v>
      </c>
      <c r="AP14" s="588">
        <f t="shared" si="76"/>
        <v>0</v>
      </c>
      <c r="AQ14" s="587">
        <v>-3203.46</v>
      </c>
      <c r="AR14" s="588">
        <f t="shared" si="12"/>
        <v>0</v>
      </c>
      <c r="AS14" s="588">
        <f t="shared" si="13"/>
        <v>-3203.46</v>
      </c>
      <c r="AT14" s="587">
        <v>-9977.35</v>
      </c>
      <c r="AU14" s="588">
        <f t="shared" si="14"/>
        <v>0</v>
      </c>
      <c r="AV14" s="588">
        <f t="shared" si="15"/>
        <v>-9977.35</v>
      </c>
      <c r="AW14" s="587"/>
      <c r="AX14" s="652"/>
      <c r="AY14" s="706"/>
      <c r="AZ14" s="652"/>
      <c r="BC14" s="30">
        <f t="shared" si="37"/>
        <v>0</v>
      </c>
      <c r="BD14" s="30">
        <f t="shared" si="38"/>
        <v>0</v>
      </c>
      <c r="BE14" s="704">
        <f t="shared" si="17"/>
        <v>0</v>
      </c>
      <c r="BF14" s="30">
        <f t="shared" si="39"/>
        <v>0</v>
      </c>
      <c r="BG14" s="30">
        <f t="shared" si="40"/>
        <v>0</v>
      </c>
      <c r="BH14" s="704">
        <f t="shared" si="18"/>
        <v>0</v>
      </c>
      <c r="BI14" s="704">
        <f t="shared" si="19"/>
        <v>0</v>
      </c>
      <c r="BJ14" s="30">
        <f t="shared" si="41"/>
        <v>0</v>
      </c>
      <c r="BK14" s="704">
        <f t="shared" si="20"/>
        <v>0</v>
      </c>
      <c r="BL14" s="30">
        <f t="shared" si="42"/>
        <v>0</v>
      </c>
      <c r="BM14" s="30">
        <f t="shared" si="43"/>
        <v>0</v>
      </c>
      <c r="BN14" s="704">
        <f t="shared" si="16"/>
        <v>-3203.46</v>
      </c>
      <c r="BQ14" s="706"/>
    </row>
    <row r="15" spans="1:69" ht="13.5" customHeight="1" x14ac:dyDescent="0.25">
      <c r="A15" s="49" t="s">
        <v>439</v>
      </c>
      <c r="B15" s="50">
        <v>10204</v>
      </c>
      <c r="C15" s="699" t="str">
        <f>"כרטיס אשראי 9845"</f>
        <v>כרטיס אשראי 9845</v>
      </c>
      <c r="D15" s="50" t="s">
        <v>194</v>
      </c>
      <c r="E15" s="62" t="str">
        <f t="shared" si="55"/>
        <v>BS</v>
      </c>
      <c r="F15" s="664">
        <f t="shared" si="56"/>
        <v>3918</v>
      </c>
      <c r="G15" s="587"/>
      <c r="H15" s="588"/>
      <c r="I15" s="588"/>
      <c r="J15" s="587"/>
      <c r="K15" s="588"/>
      <c r="L15" s="588"/>
      <c r="M15" s="587"/>
      <c r="N15" s="588"/>
      <c r="O15" s="588"/>
      <c r="P15" s="587"/>
      <c r="Q15" s="588">
        <f t="shared" si="6"/>
        <v>0</v>
      </c>
      <c r="R15" s="588">
        <f t="shared" si="7"/>
        <v>0</v>
      </c>
      <c r="S15" s="587"/>
      <c r="T15" s="588"/>
      <c r="U15" s="588"/>
      <c r="V15" s="587"/>
      <c r="W15" s="588"/>
      <c r="X15" s="588"/>
      <c r="Y15" s="587"/>
      <c r="Z15" s="588"/>
      <c r="AA15" s="588"/>
      <c r="AB15" s="587"/>
      <c r="AC15" s="588"/>
      <c r="AD15" s="588"/>
      <c r="AE15" s="587"/>
      <c r="AF15" s="588"/>
      <c r="AG15" s="588"/>
      <c r="AH15" s="587"/>
      <c r="AI15" s="588">
        <f t="shared" si="10"/>
        <v>0</v>
      </c>
      <c r="AJ15" s="588">
        <f t="shared" si="77"/>
        <v>0</v>
      </c>
      <c r="AK15" s="587"/>
      <c r="AL15" s="588"/>
      <c r="AM15" s="588"/>
      <c r="AN15" s="587"/>
      <c r="AO15" s="588"/>
      <c r="AP15" s="588"/>
      <c r="AQ15" s="587">
        <v>338.22</v>
      </c>
      <c r="AR15" s="588">
        <f t="shared" si="12"/>
        <v>-1777.8135048231513</v>
      </c>
      <c r="AS15" s="588">
        <f t="shared" si="13"/>
        <v>-1439.5935048231513</v>
      </c>
      <c r="AT15" s="587">
        <v>1009</v>
      </c>
      <c r="AU15" s="588">
        <f t="shared" si="14"/>
        <v>-5529</v>
      </c>
      <c r="AV15" s="588">
        <f t="shared" si="15"/>
        <v>-4520</v>
      </c>
      <c r="AW15" s="587"/>
      <c r="AX15" s="652"/>
      <c r="AY15" s="706"/>
      <c r="AZ15" s="652"/>
      <c r="BC15" s="30"/>
      <c r="BD15" s="30"/>
      <c r="BE15" s="704"/>
      <c r="BF15" s="30"/>
      <c r="BG15" s="30"/>
      <c r="BH15" s="704"/>
      <c r="BI15" s="704">
        <f t="shared" si="19"/>
        <v>0</v>
      </c>
      <c r="BJ15" s="30"/>
      <c r="BK15" s="704"/>
      <c r="BL15" s="30"/>
      <c r="BM15" s="30"/>
      <c r="BN15" s="704">
        <f t="shared" si="16"/>
        <v>-1439.5935048231513</v>
      </c>
      <c r="BQ15" s="706"/>
    </row>
    <row r="16" spans="1:69" ht="13.5" customHeight="1" x14ac:dyDescent="0.25">
      <c r="A16" s="805" t="s">
        <v>439</v>
      </c>
      <c r="B16" s="806">
        <v>10310</v>
      </c>
      <c r="C16" s="807" t="str">
        <f>"פקדון $ בנק לאומי"</f>
        <v>פקדון $ בנק לאומי</v>
      </c>
      <c r="D16" s="806" t="s">
        <v>217</v>
      </c>
      <c r="E16" s="62" t="str">
        <f t="shared" si="55"/>
        <v>BS</v>
      </c>
      <c r="F16" s="664">
        <f t="shared" si="56"/>
        <v>3901</v>
      </c>
      <c r="G16" s="587"/>
      <c r="H16" s="588"/>
      <c r="I16" s="588"/>
      <c r="J16" s="587"/>
      <c r="K16" s="588"/>
      <c r="L16" s="588"/>
      <c r="M16" s="587"/>
      <c r="N16" s="588"/>
      <c r="O16" s="588"/>
      <c r="P16" s="587"/>
      <c r="Q16" s="588">
        <f t="shared" si="6"/>
        <v>0</v>
      </c>
      <c r="R16" s="588">
        <f t="shared" si="7"/>
        <v>0</v>
      </c>
      <c r="S16" s="587"/>
      <c r="T16" s="588"/>
      <c r="U16" s="588"/>
      <c r="V16" s="587"/>
      <c r="W16" s="588"/>
      <c r="X16" s="588"/>
      <c r="Y16" s="587"/>
      <c r="Z16" s="588"/>
      <c r="AA16" s="588"/>
      <c r="AB16" s="587"/>
      <c r="AC16" s="588"/>
      <c r="AD16" s="588"/>
      <c r="AE16" s="587"/>
      <c r="AF16" s="588"/>
      <c r="AG16" s="588"/>
      <c r="AH16" s="587"/>
      <c r="AI16" s="588">
        <f t="shared" si="10"/>
        <v>0</v>
      </c>
      <c r="AJ16" s="588">
        <f t="shared" si="77"/>
        <v>0</v>
      </c>
      <c r="AK16" s="587"/>
      <c r="AL16" s="588"/>
      <c r="AM16" s="588"/>
      <c r="AN16" s="587"/>
      <c r="AO16" s="588"/>
      <c r="AP16" s="588"/>
      <c r="AQ16" s="587">
        <v>3300000</v>
      </c>
      <c r="AR16" s="588">
        <f t="shared" si="12"/>
        <v>0</v>
      </c>
      <c r="AS16" s="588">
        <f t="shared" si="13"/>
        <v>3300000</v>
      </c>
      <c r="AT16" s="587">
        <v>10263000</v>
      </c>
      <c r="AU16" s="588">
        <f t="shared" si="14"/>
        <v>0</v>
      </c>
      <c r="AV16" s="588">
        <f t="shared" si="15"/>
        <v>10263000</v>
      </c>
      <c r="AW16" s="587"/>
      <c r="AX16" s="652"/>
      <c r="AY16" s="706"/>
      <c r="AZ16" s="652"/>
      <c r="BC16" s="30"/>
      <c r="BD16" s="30"/>
      <c r="BE16" s="704"/>
      <c r="BF16" s="30"/>
      <c r="BG16" s="30"/>
      <c r="BH16" s="704"/>
      <c r="BI16" s="704">
        <f t="shared" si="19"/>
        <v>0</v>
      </c>
      <c r="BJ16" s="30"/>
      <c r="BK16" s="704"/>
      <c r="BL16" s="30"/>
      <c r="BM16" s="30"/>
      <c r="BN16" s="704">
        <f t="shared" si="16"/>
        <v>3300000</v>
      </c>
      <c r="BQ16" s="706"/>
    </row>
    <row r="17" spans="1:69" ht="13.5" customHeight="1" x14ac:dyDescent="0.25">
      <c r="A17" s="49" t="s">
        <v>439</v>
      </c>
      <c r="B17" s="50">
        <v>10501</v>
      </c>
      <c r="C17" s="699" t="s">
        <v>932</v>
      </c>
      <c r="D17" s="50" t="s">
        <v>212</v>
      </c>
      <c r="E17" s="62" t="str">
        <f t="shared" si="55"/>
        <v>BS</v>
      </c>
      <c r="F17" s="664">
        <f t="shared" si="56"/>
        <v>3906</v>
      </c>
      <c r="G17" s="587"/>
      <c r="H17" s="588">
        <f t="shared" si="57"/>
        <v>0</v>
      </c>
      <c r="I17" s="588">
        <f t="shared" si="58"/>
        <v>0</v>
      </c>
      <c r="J17" s="587"/>
      <c r="K17" s="588">
        <f t="shared" si="59"/>
        <v>0</v>
      </c>
      <c r="L17" s="588">
        <f t="shared" si="60"/>
        <v>0</v>
      </c>
      <c r="M17" s="587"/>
      <c r="N17" s="588">
        <f t="shared" si="61"/>
        <v>0</v>
      </c>
      <c r="O17" s="588">
        <f t="shared" si="62"/>
        <v>0</v>
      </c>
      <c r="P17" s="587"/>
      <c r="Q17" s="588">
        <f t="shared" si="6"/>
        <v>0</v>
      </c>
      <c r="R17" s="588">
        <f t="shared" si="7"/>
        <v>0</v>
      </c>
      <c r="S17" s="587"/>
      <c r="T17" s="588">
        <f t="shared" si="63"/>
        <v>0</v>
      </c>
      <c r="U17" s="588">
        <f t="shared" si="64"/>
        <v>0</v>
      </c>
      <c r="V17" s="587"/>
      <c r="W17" s="588">
        <f t="shared" si="65"/>
        <v>0</v>
      </c>
      <c r="X17" s="588">
        <f t="shared" si="66"/>
        <v>0</v>
      </c>
      <c r="Y17" s="587"/>
      <c r="Z17" s="588">
        <f t="shared" si="67"/>
        <v>0</v>
      </c>
      <c r="AA17" s="588">
        <f t="shared" si="9"/>
        <v>0</v>
      </c>
      <c r="AB17" s="587"/>
      <c r="AC17" s="588">
        <f t="shared" si="68"/>
        <v>0</v>
      </c>
      <c r="AD17" s="588">
        <f t="shared" si="69"/>
        <v>0</v>
      </c>
      <c r="AE17" s="587"/>
      <c r="AF17" s="588">
        <f t="shared" si="70"/>
        <v>0</v>
      </c>
      <c r="AG17" s="588">
        <f t="shared" si="71"/>
        <v>0</v>
      </c>
      <c r="AH17" s="587"/>
      <c r="AI17" s="588">
        <f t="shared" si="10"/>
        <v>0</v>
      </c>
      <c r="AJ17" s="588">
        <f t="shared" si="77"/>
        <v>0</v>
      </c>
      <c r="AK17" s="587"/>
      <c r="AL17" s="588">
        <f t="shared" si="73"/>
        <v>0</v>
      </c>
      <c r="AM17" s="588">
        <f t="shared" si="74"/>
        <v>0</v>
      </c>
      <c r="AN17" s="587"/>
      <c r="AO17" s="588">
        <f t="shared" si="75"/>
        <v>0</v>
      </c>
      <c r="AP17" s="588">
        <f t="shared" si="76"/>
        <v>0</v>
      </c>
      <c r="AQ17" s="587"/>
      <c r="AR17" s="588">
        <f t="shared" si="12"/>
        <v>0</v>
      </c>
      <c r="AS17" s="588">
        <f t="shared" si="13"/>
        <v>0</v>
      </c>
      <c r="AT17" s="587"/>
      <c r="AU17" s="588">
        <f t="shared" si="14"/>
        <v>0</v>
      </c>
      <c r="AV17" s="588">
        <f t="shared" si="15"/>
        <v>0</v>
      </c>
      <c r="AW17" s="587"/>
      <c r="AX17" s="652"/>
      <c r="AY17" s="706"/>
      <c r="AZ17" s="652"/>
      <c r="BB17" s="149"/>
      <c r="BC17" s="30">
        <f>L17-I17</f>
        <v>0</v>
      </c>
      <c r="BD17" s="30">
        <f>O17-L17</f>
        <v>0</v>
      </c>
      <c r="BE17" s="704">
        <f>R17-I17</f>
        <v>0</v>
      </c>
      <c r="BF17" s="30">
        <f>U17-R17</f>
        <v>0</v>
      </c>
      <c r="BG17" s="30">
        <f>X17-U17</f>
        <v>0</v>
      </c>
      <c r="BH17" s="704">
        <f>AA17-R17</f>
        <v>0</v>
      </c>
      <c r="BI17" s="704">
        <f t="shared" si="19"/>
        <v>0</v>
      </c>
      <c r="BJ17" s="30">
        <f>AG17-AD17</f>
        <v>0</v>
      </c>
      <c r="BK17" s="704">
        <f>AJ17-AG17</f>
        <v>0</v>
      </c>
      <c r="BL17" s="30">
        <f>AM17-AJ17</f>
        <v>0</v>
      </c>
      <c r="BM17" s="30">
        <f>AP17-AM17</f>
        <v>0</v>
      </c>
      <c r="BN17" s="704">
        <f t="shared" si="16"/>
        <v>0</v>
      </c>
    </row>
    <row r="18" spans="1:69" ht="13.5" customHeight="1" x14ac:dyDescent="0.25">
      <c r="A18" s="49" t="s">
        <v>439</v>
      </c>
      <c r="B18" s="50">
        <v>10800</v>
      </c>
      <c r="C18" s="699" t="s">
        <v>675</v>
      </c>
      <c r="D18" s="50" t="s">
        <v>214</v>
      </c>
      <c r="E18" s="62" t="str">
        <f t="shared" si="55"/>
        <v>BS</v>
      </c>
      <c r="F18" s="664">
        <f t="shared" si="56"/>
        <v>3904</v>
      </c>
      <c r="G18" s="587"/>
      <c r="H18" s="588">
        <f t="shared" si="57"/>
        <v>0</v>
      </c>
      <c r="I18" s="588">
        <f t="shared" si="58"/>
        <v>0</v>
      </c>
      <c r="J18" s="587"/>
      <c r="K18" s="588"/>
      <c r="L18" s="588"/>
      <c r="M18" s="587"/>
      <c r="N18" s="588"/>
      <c r="O18" s="588"/>
      <c r="P18" s="587"/>
      <c r="Q18" s="588">
        <f t="shared" si="6"/>
        <v>0</v>
      </c>
      <c r="R18" s="588">
        <f t="shared" si="7"/>
        <v>0</v>
      </c>
      <c r="S18" s="587"/>
      <c r="T18" s="588"/>
      <c r="U18" s="588"/>
      <c r="V18" s="587"/>
      <c r="W18" s="588"/>
      <c r="X18" s="588"/>
      <c r="Y18" s="587"/>
      <c r="Z18" s="588">
        <f t="shared" si="67"/>
        <v>0</v>
      </c>
      <c r="AA18" s="588">
        <f t="shared" si="9"/>
        <v>0</v>
      </c>
      <c r="AB18" s="587"/>
      <c r="AC18" s="588"/>
      <c r="AD18" s="588"/>
      <c r="AE18" s="587"/>
      <c r="AF18" s="588"/>
      <c r="AG18" s="588"/>
      <c r="AH18" s="587"/>
      <c r="AI18" s="588">
        <f t="shared" si="10"/>
        <v>0</v>
      </c>
      <c r="AJ18" s="588">
        <f t="shared" si="77"/>
        <v>0</v>
      </c>
      <c r="AK18" s="587"/>
      <c r="AL18" s="588"/>
      <c r="AM18" s="588"/>
      <c r="AN18" s="587"/>
      <c r="AO18" s="588"/>
      <c r="AP18" s="588"/>
      <c r="AQ18" s="587">
        <v>26817.53</v>
      </c>
      <c r="AR18" s="588">
        <f t="shared" si="12"/>
        <v>0</v>
      </c>
      <c r="AS18" s="588">
        <f t="shared" si="13"/>
        <v>26817.53</v>
      </c>
      <c r="AT18" s="587">
        <v>84964.479999999996</v>
      </c>
      <c r="AU18" s="588">
        <f t="shared" si="14"/>
        <v>0</v>
      </c>
      <c r="AV18" s="588">
        <f t="shared" si="15"/>
        <v>84964.479999999996</v>
      </c>
      <c r="AW18" s="587"/>
      <c r="AX18" s="652"/>
      <c r="AY18" s="706"/>
      <c r="AZ18" s="652"/>
      <c r="BB18" s="149"/>
      <c r="BC18" s="30"/>
      <c r="BD18" s="30"/>
      <c r="BE18" s="704"/>
      <c r="BF18" s="30"/>
      <c r="BG18" s="30"/>
      <c r="BH18" s="704"/>
      <c r="BI18" s="704">
        <f t="shared" si="19"/>
        <v>0</v>
      </c>
      <c r="BJ18" s="30"/>
      <c r="BK18" s="704"/>
      <c r="BL18" s="30"/>
      <c r="BM18" s="30"/>
      <c r="BN18" s="704">
        <f t="shared" si="16"/>
        <v>26817.53</v>
      </c>
    </row>
    <row r="19" spans="1:69" x14ac:dyDescent="0.25">
      <c r="A19" s="49" t="s">
        <v>439</v>
      </c>
      <c r="B19" s="50">
        <v>15000</v>
      </c>
      <c r="C19" s="699" t="s">
        <v>676</v>
      </c>
      <c r="D19" s="50" t="s">
        <v>210</v>
      </c>
      <c r="E19" s="62" t="str">
        <f t="shared" si="55"/>
        <v>BS</v>
      </c>
      <c r="F19" s="664">
        <f t="shared" si="56"/>
        <v>3907</v>
      </c>
      <c r="G19" s="587"/>
      <c r="H19" s="588">
        <f t="shared" si="57"/>
        <v>0</v>
      </c>
      <c r="I19" s="588">
        <f t="shared" si="58"/>
        <v>0</v>
      </c>
      <c r="J19" s="587"/>
      <c r="K19" s="588"/>
      <c r="L19" s="588"/>
      <c r="M19" s="587"/>
      <c r="N19" s="588"/>
      <c r="O19" s="588"/>
      <c r="P19" s="587"/>
      <c r="Q19" s="588">
        <f t="shared" si="6"/>
        <v>0</v>
      </c>
      <c r="R19" s="588">
        <f t="shared" si="7"/>
        <v>0</v>
      </c>
      <c r="S19" s="587"/>
      <c r="T19" s="588"/>
      <c r="U19" s="588"/>
      <c r="V19" s="587"/>
      <c r="W19" s="588"/>
      <c r="X19" s="588"/>
      <c r="Y19" s="587"/>
      <c r="Z19" s="588">
        <f t="shared" si="67"/>
        <v>0</v>
      </c>
      <c r="AA19" s="588">
        <f t="shared" si="9"/>
        <v>0</v>
      </c>
      <c r="AB19" s="587"/>
      <c r="AC19" s="588"/>
      <c r="AD19" s="588"/>
      <c r="AE19" s="587"/>
      <c r="AF19" s="588"/>
      <c r="AG19" s="588"/>
      <c r="AH19" s="587"/>
      <c r="AI19" s="588">
        <f t="shared" si="10"/>
        <v>0</v>
      </c>
      <c r="AJ19" s="588">
        <f t="shared" si="77"/>
        <v>0</v>
      </c>
      <c r="AK19" s="587"/>
      <c r="AL19" s="588"/>
      <c r="AM19" s="588"/>
      <c r="AN19" s="587"/>
      <c r="AO19" s="588"/>
      <c r="AP19" s="588"/>
      <c r="AQ19" s="587">
        <v>77384.75</v>
      </c>
      <c r="AR19" s="588">
        <f t="shared" si="12"/>
        <v>0</v>
      </c>
      <c r="AS19" s="588">
        <f t="shared" si="13"/>
        <v>77384.75</v>
      </c>
      <c r="AT19" s="587">
        <v>254778.87</v>
      </c>
      <c r="AU19" s="588">
        <f t="shared" si="14"/>
        <v>0</v>
      </c>
      <c r="AV19" s="588">
        <f t="shared" si="15"/>
        <v>254778.87</v>
      </c>
      <c r="AW19" s="587"/>
      <c r="AX19" s="652"/>
      <c r="AY19" s="706"/>
      <c r="AZ19" s="652"/>
      <c r="BB19" s="149"/>
      <c r="BC19" s="30"/>
      <c r="BD19" s="30"/>
      <c r="BE19" s="704"/>
      <c r="BF19" s="30"/>
      <c r="BG19" s="30"/>
      <c r="BH19" s="704"/>
      <c r="BI19" s="704">
        <f t="shared" si="19"/>
        <v>0</v>
      </c>
      <c r="BJ19" s="30"/>
      <c r="BK19" s="704"/>
      <c r="BL19" s="30"/>
      <c r="BM19" s="30"/>
      <c r="BN19" s="704">
        <f t="shared" si="16"/>
        <v>77384.75</v>
      </c>
    </row>
    <row r="20" spans="1:69" x14ac:dyDescent="0.25">
      <c r="A20" s="49" t="s">
        <v>439</v>
      </c>
      <c r="B20" s="50">
        <v>15001</v>
      </c>
      <c r="C20" s="699" t="s">
        <v>793</v>
      </c>
      <c r="D20" s="50" t="s">
        <v>209</v>
      </c>
      <c r="E20" s="62" t="str">
        <f t="shared" si="55"/>
        <v>BS</v>
      </c>
      <c r="F20" s="664">
        <f t="shared" si="56"/>
        <v>3908</v>
      </c>
      <c r="G20" s="587"/>
      <c r="H20" s="588">
        <f t="shared" si="57"/>
        <v>0</v>
      </c>
      <c r="I20" s="588">
        <f t="shared" si="58"/>
        <v>0</v>
      </c>
      <c r="J20" s="587"/>
      <c r="K20" s="588"/>
      <c r="L20" s="588"/>
      <c r="M20" s="587"/>
      <c r="N20" s="588"/>
      <c r="O20" s="588"/>
      <c r="P20" s="587"/>
      <c r="Q20" s="588">
        <f t="shared" si="6"/>
        <v>0</v>
      </c>
      <c r="R20" s="588">
        <f t="shared" si="7"/>
        <v>0</v>
      </c>
      <c r="S20" s="587"/>
      <c r="T20" s="588"/>
      <c r="U20" s="588"/>
      <c r="V20" s="587"/>
      <c r="W20" s="588"/>
      <c r="X20" s="588"/>
      <c r="Y20" s="587"/>
      <c r="Z20" s="588">
        <f t="shared" si="67"/>
        <v>0</v>
      </c>
      <c r="AA20" s="588">
        <f t="shared" si="9"/>
        <v>0</v>
      </c>
      <c r="AB20" s="587"/>
      <c r="AC20" s="588"/>
      <c r="AD20" s="588"/>
      <c r="AE20" s="587"/>
      <c r="AF20" s="588"/>
      <c r="AG20" s="588"/>
      <c r="AH20" s="587"/>
      <c r="AI20" s="588">
        <f t="shared" si="10"/>
        <v>0</v>
      </c>
      <c r="AJ20" s="588">
        <f t="shared" si="77"/>
        <v>0</v>
      </c>
      <c r="AK20" s="587"/>
      <c r="AL20" s="588"/>
      <c r="AM20" s="588"/>
      <c r="AN20" s="587"/>
      <c r="AO20" s="588"/>
      <c r="AP20" s="588"/>
      <c r="AQ20" s="587">
        <v>18799.009999999998</v>
      </c>
      <c r="AR20" s="588">
        <f t="shared" si="12"/>
        <v>0</v>
      </c>
      <c r="AS20" s="588">
        <f t="shared" si="13"/>
        <v>18799.009999999998</v>
      </c>
      <c r="AT20" s="587">
        <v>60643.83</v>
      </c>
      <c r="AU20" s="588">
        <f t="shared" si="14"/>
        <v>0</v>
      </c>
      <c r="AV20" s="588">
        <f t="shared" si="15"/>
        <v>60643.83</v>
      </c>
      <c r="AW20" s="587"/>
      <c r="AX20" s="652"/>
      <c r="AY20" s="706"/>
      <c r="AZ20" s="652"/>
      <c r="BB20" s="149"/>
      <c r="BC20" s="30"/>
      <c r="BD20" s="30"/>
      <c r="BE20" s="704"/>
      <c r="BF20" s="30"/>
      <c r="BG20" s="30"/>
      <c r="BH20" s="704"/>
      <c r="BI20" s="704">
        <f t="shared" si="19"/>
        <v>0</v>
      </c>
      <c r="BJ20" s="30"/>
      <c r="BK20" s="704"/>
      <c r="BL20" s="30"/>
      <c r="BM20" s="30"/>
      <c r="BN20" s="704">
        <f t="shared" si="16"/>
        <v>18799.009999999998</v>
      </c>
    </row>
    <row r="21" spans="1:69" x14ac:dyDescent="0.25">
      <c r="A21" s="49" t="s">
        <v>439</v>
      </c>
      <c r="B21" s="50">
        <v>15002</v>
      </c>
      <c r="C21" s="709" t="s">
        <v>981</v>
      </c>
      <c r="D21" s="50" t="s">
        <v>210</v>
      </c>
      <c r="E21" s="62" t="str">
        <f t="shared" si="55"/>
        <v>BS</v>
      </c>
      <c r="F21" s="664">
        <f t="shared" si="56"/>
        <v>3907</v>
      </c>
      <c r="G21" s="587"/>
      <c r="H21" s="588">
        <f t="shared" si="57"/>
        <v>0</v>
      </c>
      <c r="I21" s="588">
        <f t="shared" si="58"/>
        <v>0</v>
      </c>
      <c r="J21" s="587"/>
      <c r="K21" s="588">
        <f t="shared" ref="K21:K58" si="78">SUMIFS(JE_amount,JE_Month,K$3,JE_Entity,$A21,JE_Ledger_number,$B21)</f>
        <v>0</v>
      </c>
      <c r="L21" s="588">
        <f t="shared" ref="L21:L58" si="79">SUM(J21:K21)</f>
        <v>0</v>
      </c>
      <c r="M21" s="587"/>
      <c r="N21" s="588">
        <f t="shared" ref="N21:N58" si="80">SUMIFS(JE_amount,JE_Month,N$3,JE_Entity,$A21,JE_Ledger_number,$B21)</f>
        <v>0</v>
      </c>
      <c r="O21" s="588">
        <f t="shared" ref="O21:O58" si="81">SUM(M21:N21)</f>
        <v>0</v>
      </c>
      <c r="P21" s="587"/>
      <c r="Q21" s="588">
        <f t="shared" si="6"/>
        <v>0</v>
      </c>
      <c r="R21" s="588">
        <f t="shared" si="7"/>
        <v>0</v>
      </c>
      <c r="S21" s="587"/>
      <c r="T21" s="588">
        <f t="shared" ref="T21:T58" si="82">SUMIFS(JE_amount,JE_Month,T$3,JE_Entity,$A21,JE_Ledger_number,$B21)</f>
        <v>0</v>
      </c>
      <c r="U21" s="588">
        <f t="shared" ref="U21:U58" si="83">SUM(S21:T21)</f>
        <v>0</v>
      </c>
      <c r="V21" s="587"/>
      <c r="W21" s="588">
        <f t="shared" ref="W21:W58" si="84">SUMIFS(JE_amount,JE_Month,W$3,JE_Entity,$A21,JE_Ledger_number,$B21)</f>
        <v>0</v>
      </c>
      <c r="X21" s="588">
        <f t="shared" ref="X21:X58" si="85">SUM(V21:W21)</f>
        <v>0</v>
      </c>
      <c r="Y21" s="587"/>
      <c r="Z21" s="588">
        <f t="shared" si="67"/>
        <v>0</v>
      </c>
      <c r="AA21" s="588">
        <f t="shared" si="9"/>
        <v>0</v>
      </c>
      <c r="AB21" s="587"/>
      <c r="AC21" s="588">
        <f t="shared" ref="AC21:AC58" si="86">SUMIFS(JE_amount,JE_Month,AC$3,JE_Entity,$A21,JE_Ledger_number,$B21)</f>
        <v>0</v>
      </c>
      <c r="AD21" s="588">
        <f t="shared" ref="AD21:AD58" si="87">SUM(AB21:AC21)</f>
        <v>0</v>
      </c>
      <c r="AE21" s="587"/>
      <c r="AF21" s="588">
        <f t="shared" ref="AF21:AF58" si="88">SUMIFS(JE_amount,JE_Month,AF$3,JE_Entity,$A21,JE_Ledger_number,$B21)</f>
        <v>0</v>
      </c>
      <c r="AG21" s="588">
        <f t="shared" ref="AG21:AG58" si="89">SUM(AE21:AF21)</f>
        <v>0</v>
      </c>
      <c r="AH21" s="587"/>
      <c r="AI21" s="588">
        <f t="shared" si="10"/>
        <v>0</v>
      </c>
      <c r="AJ21" s="588">
        <f t="shared" si="77"/>
        <v>0</v>
      </c>
      <c r="AK21" s="587"/>
      <c r="AL21" s="588">
        <f t="shared" ref="AL21:AL42" si="90">SUMIFS(JE_amount,JE_Month,AL$3,JE_Entity,$A21,JE_Ledger_number,$B21)</f>
        <v>0</v>
      </c>
      <c r="AM21" s="588">
        <f t="shared" ref="AM21:AM42" si="91">SUM(AK21:AL21)</f>
        <v>0</v>
      </c>
      <c r="AN21" s="587"/>
      <c r="AO21" s="588">
        <f t="shared" ref="AO21:AO42" si="92">SUMIFS(JE_amount,JE_Month,AO$3,JE_Entity,$A21,JE_Ledger_number,$B21)</f>
        <v>0</v>
      </c>
      <c r="AP21" s="588">
        <f t="shared" ref="AP21:AP42" si="93">SUM(AN21:AO21)</f>
        <v>0</v>
      </c>
      <c r="AQ21" s="587">
        <v>3036.31</v>
      </c>
      <c r="AR21" s="588">
        <f t="shared" si="12"/>
        <v>0</v>
      </c>
      <c r="AS21" s="588">
        <f t="shared" si="13"/>
        <v>3036.31</v>
      </c>
      <c r="AT21" s="587">
        <v>9675.2099999999991</v>
      </c>
      <c r="AU21" s="588">
        <f t="shared" si="14"/>
        <v>0</v>
      </c>
      <c r="AV21" s="588">
        <f t="shared" si="15"/>
        <v>9675.2099999999991</v>
      </c>
      <c r="AW21" s="587"/>
      <c r="AX21" s="652"/>
      <c r="AY21" s="706"/>
      <c r="AZ21" s="652"/>
      <c r="BC21" s="30">
        <f>L21-I21</f>
        <v>0</v>
      </c>
      <c r="BD21" s="30">
        <f>O21-L21</f>
        <v>0</v>
      </c>
      <c r="BE21" s="704">
        <f>R21-I21</f>
        <v>0</v>
      </c>
      <c r="BF21" s="30">
        <f>U21-R21</f>
        <v>0</v>
      </c>
      <c r="BG21" s="30">
        <f>X21-U21</f>
        <v>0</v>
      </c>
      <c r="BH21" s="704">
        <f>AA21-R21</f>
        <v>0</v>
      </c>
      <c r="BI21" s="704">
        <f t="shared" si="19"/>
        <v>0</v>
      </c>
      <c r="BJ21" s="30">
        <f>AG21-AD21</f>
        <v>0</v>
      </c>
      <c r="BK21" s="704">
        <f>AJ21-AG21</f>
        <v>0</v>
      </c>
      <c r="BL21" s="30">
        <f>AM21-AJ21</f>
        <v>0</v>
      </c>
      <c r="BM21" s="30">
        <f>AP21-AM21</f>
        <v>0</v>
      </c>
      <c r="BN21" s="704">
        <f t="shared" si="16"/>
        <v>3036.31</v>
      </c>
    </row>
    <row r="22" spans="1:69" x14ac:dyDescent="0.25">
      <c r="A22" s="49" t="s">
        <v>439</v>
      </c>
      <c r="B22" s="50">
        <v>15003</v>
      </c>
      <c r="C22" s="709" t="s">
        <v>1094</v>
      </c>
      <c r="D22" s="50" t="s">
        <v>208</v>
      </c>
      <c r="E22" s="62" t="str">
        <f t="shared" si="55"/>
        <v>BS</v>
      </c>
      <c r="F22" s="664">
        <f t="shared" si="56"/>
        <v>3909</v>
      </c>
      <c r="G22" s="587"/>
      <c r="H22" s="588"/>
      <c r="I22" s="588"/>
      <c r="J22" s="587"/>
      <c r="K22" s="588"/>
      <c r="L22" s="588"/>
      <c r="M22" s="587"/>
      <c r="N22" s="588"/>
      <c r="O22" s="588"/>
      <c r="P22" s="587"/>
      <c r="Q22" s="588">
        <f t="shared" si="6"/>
        <v>0</v>
      </c>
      <c r="R22" s="588">
        <f t="shared" si="7"/>
        <v>0</v>
      </c>
      <c r="S22" s="587"/>
      <c r="T22" s="588"/>
      <c r="U22" s="588"/>
      <c r="V22" s="587"/>
      <c r="W22" s="588"/>
      <c r="X22" s="588"/>
      <c r="Y22" s="587"/>
      <c r="Z22" s="588"/>
      <c r="AA22" s="588"/>
      <c r="AB22" s="587"/>
      <c r="AC22" s="588"/>
      <c r="AD22" s="588"/>
      <c r="AE22" s="587"/>
      <c r="AF22" s="588"/>
      <c r="AG22" s="588"/>
      <c r="AH22" s="587"/>
      <c r="AI22" s="588">
        <f t="shared" si="10"/>
        <v>0</v>
      </c>
      <c r="AJ22" s="588"/>
      <c r="AK22" s="587"/>
      <c r="AL22" s="588"/>
      <c r="AM22" s="588"/>
      <c r="AN22" s="587"/>
      <c r="AO22" s="588"/>
      <c r="AP22" s="588"/>
      <c r="AQ22" s="587">
        <v>7305.92</v>
      </c>
      <c r="AR22" s="588">
        <f t="shared" si="12"/>
        <v>0</v>
      </c>
      <c r="AS22" s="588">
        <f t="shared" si="13"/>
        <v>7305.92</v>
      </c>
      <c r="AT22" s="587">
        <v>23451.279999999999</v>
      </c>
      <c r="AU22" s="588">
        <f t="shared" si="14"/>
        <v>0</v>
      </c>
      <c r="AV22" s="588">
        <f t="shared" si="15"/>
        <v>23451.279999999999</v>
      </c>
      <c r="AW22" s="587"/>
      <c r="AX22" s="652"/>
      <c r="AY22" s="706"/>
      <c r="AZ22" s="652"/>
      <c r="BC22" s="30"/>
      <c r="BD22" s="30"/>
      <c r="BE22" s="704"/>
      <c r="BF22" s="30"/>
      <c r="BG22" s="30"/>
      <c r="BH22" s="704"/>
      <c r="BI22" s="704"/>
      <c r="BJ22" s="30"/>
      <c r="BK22" s="704"/>
      <c r="BL22" s="30"/>
      <c r="BM22" s="30"/>
      <c r="BN22" s="704">
        <f t="shared" si="16"/>
        <v>7305.92</v>
      </c>
    </row>
    <row r="23" spans="1:69" x14ac:dyDescent="0.25">
      <c r="A23" s="49" t="s">
        <v>439</v>
      </c>
      <c r="B23" s="50">
        <v>15100</v>
      </c>
      <c r="C23" s="699" t="s">
        <v>677</v>
      </c>
      <c r="D23" s="50" t="s">
        <v>206</v>
      </c>
      <c r="E23" s="62" t="str">
        <f t="shared" si="55"/>
        <v>BS</v>
      </c>
      <c r="F23" s="664">
        <f t="shared" si="56"/>
        <v>3911</v>
      </c>
      <c r="G23" s="587"/>
      <c r="H23" s="588">
        <f t="shared" si="57"/>
        <v>0</v>
      </c>
      <c r="I23" s="588">
        <f t="shared" si="58"/>
        <v>0</v>
      </c>
      <c r="J23" s="587"/>
      <c r="K23" s="588">
        <f t="shared" si="78"/>
        <v>0</v>
      </c>
      <c r="L23" s="588">
        <f t="shared" si="79"/>
        <v>0</v>
      </c>
      <c r="M23" s="587"/>
      <c r="N23" s="588">
        <f t="shared" si="80"/>
        <v>0</v>
      </c>
      <c r="O23" s="588">
        <f t="shared" si="81"/>
        <v>0</v>
      </c>
      <c r="P23" s="587"/>
      <c r="Q23" s="588">
        <f t="shared" si="6"/>
        <v>0</v>
      </c>
      <c r="R23" s="588">
        <f t="shared" si="7"/>
        <v>0</v>
      </c>
      <c r="S23" s="587"/>
      <c r="T23" s="588">
        <f t="shared" si="82"/>
        <v>0</v>
      </c>
      <c r="U23" s="588">
        <f t="shared" si="83"/>
        <v>0</v>
      </c>
      <c r="V23" s="587"/>
      <c r="W23" s="588">
        <f t="shared" si="84"/>
        <v>0</v>
      </c>
      <c r="X23" s="588">
        <f t="shared" si="85"/>
        <v>0</v>
      </c>
      <c r="Y23" s="587"/>
      <c r="Z23" s="588">
        <f t="shared" si="67"/>
        <v>0</v>
      </c>
      <c r="AA23" s="588">
        <f t="shared" si="9"/>
        <v>0</v>
      </c>
      <c r="AB23" s="587"/>
      <c r="AC23" s="588">
        <f t="shared" si="86"/>
        <v>0</v>
      </c>
      <c r="AD23" s="588">
        <f t="shared" si="87"/>
        <v>0</v>
      </c>
      <c r="AE23" s="587"/>
      <c r="AF23" s="588">
        <f t="shared" si="88"/>
        <v>0</v>
      </c>
      <c r="AG23" s="588">
        <f t="shared" si="89"/>
        <v>0</v>
      </c>
      <c r="AH23" s="587"/>
      <c r="AI23" s="588">
        <f t="shared" si="10"/>
        <v>0</v>
      </c>
      <c r="AJ23" s="588">
        <f t="shared" si="77"/>
        <v>0</v>
      </c>
      <c r="AK23" s="587"/>
      <c r="AL23" s="588">
        <f t="shared" si="90"/>
        <v>0</v>
      </c>
      <c r="AM23" s="588">
        <f t="shared" si="91"/>
        <v>0</v>
      </c>
      <c r="AN23" s="587"/>
      <c r="AO23" s="588">
        <f t="shared" si="92"/>
        <v>0</v>
      </c>
      <c r="AP23" s="588">
        <f t="shared" si="93"/>
        <v>0</v>
      </c>
      <c r="AQ23" s="587">
        <v>-21784.16</v>
      </c>
      <c r="AR23" s="588">
        <f t="shared" si="12"/>
        <v>0</v>
      </c>
      <c r="AS23" s="588">
        <f t="shared" si="13"/>
        <v>-21784.16</v>
      </c>
      <c r="AT23" s="587">
        <v>-72291.360000000001</v>
      </c>
      <c r="AU23" s="588">
        <f t="shared" si="14"/>
        <v>0</v>
      </c>
      <c r="AV23" s="588">
        <f t="shared" si="15"/>
        <v>-72291.360000000001</v>
      </c>
      <c r="AW23" s="587"/>
      <c r="AX23" s="652"/>
      <c r="AY23" s="706"/>
      <c r="AZ23" s="652"/>
      <c r="BB23" s="149"/>
      <c r="BC23" s="30">
        <f>L23-I23</f>
        <v>0</v>
      </c>
      <c r="BD23" s="30">
        <f>O23-L23</f>
        <v>0</v>
      </c>
      <c r="BE23" s="704">
        <f>R23-I23</f>
        <v>0</v>
      </c>
      <c r="BF23" s="30">
        <f>U23-R23</f>
        <v>0</v>
      </c>
      <c r="BG23" s="30">
        <f>X23-U23</f>
        <v>0</v>
      </c>
      <c r="BH23" s="704">
        <f>AA23-R23</f>
        <v>0</v>
      </c>
      <c r="BI23" s="704">
        <f>AJ23-AA23</f>
        <v>0</v>
      </c>
      <c r="BJ23" s="30">
        <f>AG23-AD23</f>
        <v>0</v>
      </c>
      <c r="BK23" s="704">
        <f>AJ23-AG23</f>
        <v>0</v>
      </c>
      <c r="BL23" s="30">
        <f>AM23-AJ23</f>
        <v>0</v>
      </c>
      <c r="BM23" s="30">
        <f>AP23-AM23</f>
        <v>0</v>
      </c>
      <c r="BN23" s="704">
        <f t="shared" si="16"/>
        <v>-21784.16</v>
      </c>
    </row>
    <row r="24" spans="1:69" x14ac:dyDescent="0.25">
      <c r="A24" s="49" t="s">
        <v>439</v>
      </c>
      <c r="B24" s="50">
        <v>15101</v>
      </c>
      <c r="C24" s="699" t="s">
        <v>794</v>
      </c>
      <c r="D24" s="50" t="s">
        <v>206</v>
      </c>
      <c r="E24" s="62" t="str">
        <f t="shared" si="55"/>
        <v>BS</v>
      </c>
      <c r="F24" s="664">
        <f t="shared" si="56"/>
        <v>3911</v>
      </c>
      <c r="G24" s="587"/>
      <c r="H24" s="588">
        <f t="shared" si="57"/>
        <v>0</v>
      </c>
      <c r="I24" s="588">
        <f t="shared" si="58"/>
        <v>0</v>
      </c>
      <c r="J24" s="587"/>
      <c r="K24" s="588">
        <f t="shared" si="78"/>
        <v>0</v>
      </c>
      <c r="L24" s="588">
        <f t="shared" si="79"/>
        <v>0</v>
      </c>
      <c r="M24" s="587"/>
      <c r="N24" s="588">
        <f t="shared" si="80"/>
        <v>0</v>
      </c>
      <c r="O24" s="588">
        <f t="shared" si="81"/>
        <v>0</v>
      </c>
      <c r="P24" s="587"/>
      <c r="Q24" s="588">
        <f t="shared" si="6"/>
        <v>0</v>
      </c>
      <c r="R24" s="588">
        <f t="shared" si="7"/>
        <v>0</v>
      </c>
      <c r="S24" s="587"/>
      <c r="T24" s="588">
        <f t="shared" si="82"/>
        <v>0</v>
      </c>
      <c r="U24" s="588">
        <f t="shared" si="83"/>
        <v>0</v>
      </c>
      <c r="V24" s="587"/>
      <c r="W24" s="588">
        <f t="shared" si="84"/>
        <v>0</v>
      </c>
      <c r="X24" s="588">
        <f t="shared" si="85"/>
        <v>0</v>
      </c>
      <c r="Y24" s="587"/>
      <c r="Z24" s="588">
        <f t="shared" si="67"/>
        <v>0</v>
      </c>
      <c r="AA24" s="588">
        <f t="shared" si="9"/>
        <v>0</v>
      </c>
      <c r="AB24" s="587"/>
      <c r="AC24" s="588">
        <f t="shared" si="86"/>
        <v>0</v>
      </c>
      <c r="AD24" s="588">
        <f t="shared" si="87"/>
        <v>0</v>
      </c>
      <c r="AE24" s="587"/>
      <c r="AF24" s="588">
        <f t="shared" si="88"/>
        <v>0</v>
      </c>
      <c r="AG24" s="588">
        <f t="shared" si="89"/>
        <v>0</v>
      </c>
      <c r="AH24" s="587"/>
      <c r="AI24" s="588">
        <f t="shared" si="10"/>
        <v>0</v>
      </c>
      <c r="AJ24" s="588">
        <f t="shared" si="77"/>
        <v>0</v>
      </c>
      <c r="AK24" s="587"/>
      <c r="AL24" s="588">
        <f t="shared" si="90"/>
        <v>0</v>
      </c>
      <c r="AM24" s="588">
        <f t="shared" si="91"/>
        <v>0</v>
      </c>
      <c r="AN24" s="587"/>
      <c r="AO24" s="588">
        <f t="shared" si="92"/>
        <v>0</v>
      </c>
      <c r="AP24" s="588">
        <f t="shared" si="93"/>
        <v>0</v>
      </c>
      <c r="AQ24" s="587">
        <v>-749.67</v>
      </c>
      <c r="AR24" s="588">
        <f t="shared" si="12"/>
        <v>0</v>
      </c>
      <c r="AS24" s="588">
        <f t="shared" si="13"/>
        <v>-749.67</v>
      </c>
      <c r="AT24" s="587">
        <v>-2473.7399999999998</v>
      </c>
      <c r="AU24" s="588">
        <f t="shared" si="14"/>
        <v>0</v>
      </c>
      <c r="AV24" s="588">
        <f t="shared" si="15"/>
        <v>-2473.7399999999998</v>
      </c>
      <c r="AW24" s="587"/>
      <c r="AX24" s="652"/>
      <c r="AY24" s="706"/>
      <c r="AZ24" s="652"/>
      <c r="BB24" s="149"/>
      <c r="BC24" s="30">
        <f>L24-I24</f>
        <v>0</v>
      </c>
      <c r="BD24" s="30">
        <f>O24-L24</f>
        <v>0</v>
      </c>
      <c r="BE24" s="704">
        <f>R24-I24</f>
        <v>0</v>
      </c>
      <c r="BF24" s="30">
        <f>U24-R24</f>
        <v>0</v>
      </c>
      <c r="BG24" s="30">
        <f>X24-U24</f>
        <v>0</v>
      </c>
      <c r="BH24" s="704">
        <f>AA24-R24</f>
        <v>0</v>
      </c>
      <c r="BI24" s="704">
        <f>AJ24-AA24</f>
        <v>0</v>
      </c>
      <c r="BJ24" s="30">
        <f>AG24-AD24</f>
        <v>0</v>
      </c>
      <c r="BK24" s="704">
        <f>AJ24-AG24</f>
        <v>0</v>
      </c>
      <c r="BL24" s="30">
        <f>AM24-AJ24</f>
        <v>0</v>
      </c>
      <c r="BM24" s="30">
        <f>AP24-AM24</f>
        <v>0</v>
      </c>
      <c r="BN24" s="704">
        <f t="shared" si="16"/>
        <v>-749.67</v>
      </c>
    </row>
    <row r="25" spans="1:69" x14ac:dyDescent="0.25">
      <c r="A25" s="49" t="s">
        <v>439</v>
      </c>
      <c r="B25" s="50">
        <v>15102</v>
      </c>
      <c r="C25" s="699" t="s">
        <v>982</v>
      </c>
      <c r="D25" s="50" t="s">
        <v>206</v>
      </c>
      <c r="E25" s="62" t="str">
        <f t="shared" si="55"/>
        <v>BS</v>
      </c>
      <c r="F25" s="664">
        <f t="shared" si="56"/>
        <v>3911</v>
      </c>
      <c r="G25" s="587"/>
      <c r="H25" s="588">
        <f t="shared" si="57"/>
        <v>0</v>
      </c>
      <c r="I25" s="588">
        <f t="shared" si="58"/>
        <v>0</v>
      </c>
      <c r="J25" s="587"/>
      <c r="K25" s="588">
        <f t="shared" si="78"/>
        <v>0</v>
      </c>
      <c r="L25" s="588">
        <f t="shared" si="79"/>
        <v>0</v>
      </c>
      <c r="M25" s="587"/>
      <c r="N25" s="588">
        <f t="shared" si="80"/>
        <v>0</v>
      </c>
      <c r="O25" s="588">
        <f t="shared" si="81"/>
        <v>0</v>
      </c>
      <c r="P25" s="587"/>
      <c r="Q25" s="588">
        <f t="shared" si="6"/>
        <v>0</v>
      </c>
      <c r="R25" s="588">
        <f t="shared" si="7"/>
        <v>0</v>
      </c>
      <c r="S25" s="587"/>
      <c r="T25" s="588">
        <f t="shared" si="82"/>
        <v>0</v>
      </c>
      <c r="U25" s="588">
        <f t="shared" si="83"/>
        <v>0</v>
      </c>
      <c r="V25" s="587"/>
      <c r="W25" s="588">
        <f t="shared" si="84"/>
        <v>0</v>
      </c>
      <c r="X25" s="588">
        <f t="shared" si="85"/>
        <v>0</v>
      </c>
      <c r="Y25" s="587"/>
      <c r="Z25" s="588">
        <f t="shared" si="67"/>
        <v>0</v>
      </c>
      <c r="AA25" s="588">
        <f t="shared" si="9"/>
        <v>0</v>
      </c>
      <c r="AB25" s="587"/>
      <c r="AC25" s="588">
        <f t="shared" si="86"/>
        <v>0</v>
      </c>
      <c r="AD25" s="588">
        <f t="shared" si="87"/>
        <v>0</v>
      </c>
      <c r="AE25" s="587"/>
      <c r="AF25" s="588">
        <f t="shared" si="88"/>
        <v>0</v>
      </c>
      <c r="AG25" s="588">
        <f t="shared" si="89"/>
        <v>0</v>
      </c>
      <c r="AH25" s="587"/>
      <c r="AI25" s="588">
        <f t="shared" si="10"/>
        <v>0</v>
      </c>
      <c r="AJ25" s="588">
        <f t="shared" si="77"/>
        <v>0</v>
      </c>
      <c r="AK25" s="587"/>
      <c r="AL25" s="588">
        <f t="shared" si="90"/>
        <v>0</v>
      </c>
      <c r="AM25" s="588">
        <f t="shared" si="91"/>
        <v>0</v>
      </c>
      <c r="AN25" s="587"/>
      <c r="AO25" s="588">
        <f t="shared" si="92"/>
        <v>0</v>
      </c>
      <c r="AP25" s="588">
        <f t="shared" si="93"/>
        <v>0</v>
      </c>
      <c r="AQ25" s="587">
        <v>-239.35</v>
      </c>
      <c r="AR25" s="588">
        <f t="shared" si="12"/>
        <v>0</v>
      </c>
      <c r="AS25" s="588">
        <f t="shared" si="13"/>
        <v>-239.35</v>
      </c>
      <c r="AT25" s="587">
        <v>-768.22</v>
      </c>
      <c r="AU25" s="588">
        <f t="shared" si="14"/>
        <v>0</v>
      </c>
      <c r="AV25" s="588">
        <f t="shared" si="15"/>
        <v>-768.22</v>
      </c>
      <c r="AW25" s="587"/>
      <c r="AX25" s="652"/>
      <c r="AY25" s="706"/>
      <c r="AZ25" s="652"/>
      <c r="BC25" s="30">
        <f>L25-I25</f>
        <v>0</v>
      </c>
      <c r="BD25" s="30">
        <f>O25-L25</f>
        <v>0</v>
      </c>
      <c r="BE25" s="704">
        <f>R25-I25</f>
        <v>0</v>
      </c>
      <c r="BF25" s="30">
        <f>U25-R25</f>
        <v>0</v>
      </c>
      <c r="BG25" s="30">
        <f>X25-U25</f>
        <v>0</v>
      </c>
      <c r="BH25" s="704">
        <f>AA25-R25</f>
        <v>0</v>
      </c>
      <c r="BI25" s="704">
        <f>AJ25-AA25</f>
        <v>0</v>
      </c>
      <c r="BJ25" s="30">
        <f>AG25-AD25</f>
        <v>0</v>
      </c>
      <c r="BK25" s="704">
        <f>AJ25-AG25</f>
        <v>0</v>
      </c>
      <c r="BL25" s="30">
        <f>AM25-AJ25</f>
        <v>0</v>
      </c>
      <c r="BM25" s="30">
        <f>AP25-AM25</f>
        <v>0</v>
      </c>
      <c r="BN25" s="704">
        <f t="shared" si="16"/>
        <v>-239.35</v>
      </c>
    </row>
    <row r="26" spans="1:69" x14ac:dyDescent="0.25">
      <c r="A26" s="49" t="s">
        <v>439</v>
      </c>
      <c r="B26" s="50">
        <v>15103</v>
      </c>
      <c r="C26" t="s">
        <v>1095</v>
      </c>
      <c r="D26" s="50" t="s">
        <v>206</v>
      </c>
      <c r="E26" s="62" t="str">
        <f t="shared" si="55"/>
        <v>BS</v>
      </c>
      <c r="F26" s="664">
        <f t="shared" si="56"/>
        <v>3911</v>
      </c>
      <c r="G26" s="587"/>
      <c r="H26" s="588"/>
      <c r="I26" s="588"/>
      <c r="J26" s="587"/>
      <c r="K26" s="588"/>
      <c r="L26" s="588"/>
      <c r="M26" s="587"/>
      <c r="N26" s="588"/>
      <c r="O26" s="588"/>
      <c r="P26" s="587"/>
      <c r="Q26" s="588">
        <f t="shared" si="6"/>
        <v>0</v>
      </c>
      <c r="R26" s="588">
        <f t="shared" si="7"/>
        <v>0</v>
      </c>
      <c r="S26" s="587"/>
      <c r="T26" s="588"/>
      <c r="U26" s="588"/>
      <c r="V26" s="587"/>
      <c r="W26" s="588"/>
      <c r="X26" s="588"/>
      <c r="Y26" s="587"/>
      <c r="Z26" s="588"/>
      <c r="AA26" s="588"/>
      <c r="AB26" s="587"/>
      <c r="AC26" s="588"/>
      <c r="AD26" s="588"/>
      <c r="AE26" s="587"/>
      <c r="AF26" s="588"/>
      <c r="AG26" s="588"/>
      <c r="AH26" s="587"/>
      <c r="AI26" s="588">
        <f t="shared" si="10"/>
        <v>0</v>
      </c>
      <c r="AJ26" s="588"/>
      <c r="AK26" s="587"/>
      <c r="AL26" s="588"/>
      <c r="AM26" s="588"/>
      <c r="AN26" s="587"/>
      <c r="AO26" s="588"/>
      <c r="AP26" s="588"/>
      <c r="AQ26" s="587">
        <v>-149.5</v>
      </c>
      <c r="AR26" s="588">
        <f t="shared" si="12"/>
        <v>0</v>
      </c>
      <c r="AS26" s="588">
        <f t="shared" si="13"/>
        <v>-149.5</v>
      </c>
      <c r="AT26" s="587">
        <v>-480.57</v>
      </c>
      <c r="AU26" s="588">
        <f t="shared" si="14"/>
        <v>0</v>
      </c>
      <c r="AV26" s="588">
        <f t="shared" si="15"/>
        <v>-480.57</v>
      </c>
      <c r="AW26" s="587"/>
      <c r="AX26" s="652"/>
      <c r="AY26" s="706"/>
      <c r="AZ26" s="652"/>
      <c r="BC26" s="30"/>
      <c r="BD26" s="30"/>
      <c r="BE26" s="704"/>
      <c r="BF26" s="30"/>
      <c r="BG26" s="30"/>
      <c r="BH26" s="704"/>
      <c r="BI26" s="704"/>
      <c r="BJ26" s="30"/>
      <c r="BK26" s="704"/>
      <c r="BL26" s="30"/>
      <c r="BM26" s="30"/>
      <c r="BN26" s="704">
        <f t="shared" si="16"/>
        <v>-149.5</v>
      </c>
    </row>
    <row r="27" spans="1:69" x14ac:dyDescent="0.25">
      <c r="A27" s="49" t="s">
        <v>439</v>
      </c>
      <c r="B27" s="50">
        <v>20001</v>
      </c>
      <c r="C27" s="709" t="s">
        <v>795</v>
      </c>
      <c r="D27" s="50" t="s">
        <v>194</v>
      </c>
      <c r="E27" s="62" t="str">
        <f t="shared" si="55"/>
        <v>BS</v>
      </c>
      <c r="F27" s="664">
        <f t="shared" si="56"/>
        <v>3918</v>
      </c>
      <c r="G27" s="587"/>
      <c r="H27" s="588">
        <f t="shared" si="57"/>
        <v>0</v>
      </c>
      <c r="I27" s="588">
        <f t="shared" si="58"/>
        <v>0</v>
      </c>
      <c r="J27" s="587"/>
      <c r="K27" s="588">
        <f t="shared" si="78"/>
        <v>0</v>
      </c>
      <c r="L27" s="588">
        <f t="shared" si="79"/>
        <v>0</v>
      </c>
      <c r="M27" s="587"/>
      <c r="N27" s="588">
        <f t="shared" si="80"/>
        <v>0</v>
      </c>
      <c r="O27" s="588">
        <f t="shared" si="81"/>
        <v>0</v>
      </c>
      <c r="P27" s="711"/>
      <c r="Q27" s="588">
        <f t="shared" si="6"/>
        <v>0</v>
      </c>
      <c r="R27" s="588">
        <f t="shared" si="7"/>
        <v>0</v>
      </c>
      <c r="S27" s="587"/>
      <c r="T27" s="588">
        <f t="shared" si="82"/>
        <v>0</v>
      </c>
      <c r="U27" s="588">
        <f t="shared" si="83"/>
        <v>0</v>
      </c>
      <c r="V27" s="587"/>
      <c r="W27" s="588">
        <f t="shared" si="84"/>
        <v>0</v>
      </c>
      <c r="X27" s="588">
        <f t="shared" si="85"/>
        <v>0</v>
      </c>
      <c r="Y27" s="587"/>
      <c r="Z27" s="588">
        <f t="shared" si="67"/>
        <v>0</v>
      </c>
      <c r="AA27" s="588">
        <f t="shared" si="9"/>
        <v>0</v>
      </c>
      <c r="AB27" s="587"/>
      <c r="AC27" s="588">
        <f t="shared" si="86"/>
        <v>0</v>
      </c>
      <c r="AD27" s="588">
        <f t="shared" si="87"/>
        <v>0</v>
      </c>
      <c r="AE27" s="587"/>
      <c r="AF27" s="588">
        <f t="shared" si="88"/>
        <v>0</v>
      </c>
      <c r="AG27" s="588">
        <f t="shared" si="89"/>
        <v>0</v>
      </c>
      <c r="AH27" s="587"/>
      <c r="AI27" s="588">
        <f t="shared" si="10"/>
        <v>0</v>
      </c>
      <c r="AJ27" s="588">
        <f t="shared" si="77"/>
        <v>0</v>
      </c>
      <c r="AK27" s="587"/>
      <c r="AL27" s="588">
        <f t="shared" si="90"/>
        <v>0</v>
      </c>
      <c r="AM27" s="588">
        <f t="shared" si="91"/>
        <v>0</v>
      </c>
      <c r="AN27" s="587"/>
      <c r="AO27" s="588">
        <f t="shared" si="92"/>
        <v>0</v>
      </c>
      <c r="AP27" s="588">
        <f t="shared" si="93"/>
        <v>0</v>
      </c>
      <c r="AQ27" s="587"/>
      <c r="AR27" s="588">
        <f t="shared" si="12"/>
        <v>0</v>
      </c>
      <c r="AS27" s="588">
        <f t="shared" si="13"/>
        <v>0</v>
      </c>
      <c r="AT27" s="587"/>
      <c r="AU27" s="588">
        <f t="shared" si="14"/>
        <v>0</v>
      </c>
      <c r="AV27" s="588">
        <f t="shared" si="15"/>
        <v>0</v>
      </c>
      <c r="AW27" s="587"/>
      <c r="AX27" s="652"/>
      <c r="AY27" s="706"/>
      <c r="AZ27" s="652"/>
      <c r="BB27" s="149"/>
      <c r="BC27" s="30">
        <f t="shared" ref="BC27:BC42" si="94">L27-I27</f>
        <v>0</v>
      </c>
      <c r="BD27" s="30">
        <f t="shared" ref="BD27:BD42" si="95">O27-L27</f>
        <v>0</v>
      </c>
      <c r="BE27" s="704">
        <f t="shared" ref="BE27:BE42" si="96">R27-I27</f>
        <v>0</v>
      </c>
      <c r="BF27" s="30">
        <f t="shared" ref="BF27:BF42" si="97">U27-R27</f>
        <v>0</v>
      </c>
      <c r="BG27" s="30">
        <f t="shared" ref="BG27:BG42" si="98">X27-U27</f>
        <v>0</v>
      </c>
      <c r="BH27" s="704">
        <f t="shared" ref="BH27:BH42" si="99">AA27-R27</f>
        <v>0</v>
      </c>
      <c r="BI27" s="704">
        <f t="shared" ref="BI27:BI43" si="100">AJ27-AA27</f>
        <v>0</v>
      </c>
      <c r="BJ27" s="30">
        <f t="shared" ref="BJ27:BJ42" si="101">AG27-AD27</f>
        <v>0</v>
      </c>
      <c r="BK27" s="704">
        <f t="shared" ref="BK27:BK42" si="102">AJ27-AG27</f>
        <v>0</v>
      </c>
      <c r="BL27" s="30">
        <f t="shared" ref="BL27:BL42" si="103">AM27-AJ27</f>
        <v>0</v>
      </c>
      <c r="BM27" s="30">
        <f t="shared" ref="BM27:BM42" si="104">AP27-AM27</f>
        <v>0</v>
      </c>
      <c r="BN27" s="704">
        <f t="shared" si="16"/>
        <v>0</v>
      </c>
      <c r="BO27" s="739"/>
    </row>
    <row r="28" spans="1:69" ht="14.25" customHeight="1" x14ac:dyDescent="0.25">
      <c r="A28" s="49" t="s">
        <v>439</v>
      </c>
      <c r="B28" s="50">
        <v>20002</v>
      </c>
      <c r="C28" s="699" t="s">
        <v>1046</v>
      </c>
      <c r="D28" s="50" t="s">
        <v>194</v>
      </c>
      <c r="E28" s="62" t="str">
        <f t="shared" si="55"/>
        <v>BS</v>
      </c>
      <c r="F28" s="664">
        <f t="shared" si="56"/>
        <v>3918</v>
      </c>
      <c r="G28" s="587"/>
      <c r="H28" s="588">
        <f t="shared" si="57"/>
        <v>0</v>
      </c>
      <c r="I28" s="588">
        <f t="shared" si="58"/>
        <v>0</v>
      </c>
      <c r="J28" s="587"/>
      <c r="K28" s="588">
        <f t="shared" si="78"/>
        <v>0</v>
      </c>
      <c r="L28" s="588">
        <f t="shared" si="79"/>
        <v>0</v>
      </c>
      <c r="M28" s="587"/>
      <c r="N28" s="588">
        <f t="shared" si="80"/>
        <v>0</v>
      </c>
      <c r="O28" s="588">
        <f t="shared" si="81"/>
        <v>0</v>
      </c>
      <c r="P28" s="587"/>
      <c r="Q28" s="588">
        <f t="shared" si="6"/>
        <v>0</v>
      </c>
      <c r="R28" s="588">
        <f t="shared" si="7"/>
        <v>0</v>
      </c>
      <c r="S28" s="587"/>
      <c r="T28" s="588">
        <f t="shared" si="82"/>
        <v>0</v>
      </c>
      <c r="U28" s="588">
        <f t="shared" si="83"/>
        <v>0</v>
      </c>
      <c r="V28" s="587"/>
      <c r="W28" s="588">
        <f t="shared" si="84"/>
        <v>0</v>
      </c>
      <c r="X28" s="588">
        <f t="shared" si="85"/>
        <v>0</v>
      </c>
      <c r="Y28" s="587"/>
      <c r="Z28" s="588">
        <f t="shared" si="67"/>
        <v>0</v>
      </c>
      <c r="AA28" s="588">
        <f t="shared" si="9"/>
        <v>0</v>
      </c>
      <c r="AB28" s="587"/>
      <c r="AC28" s="588">
        <f t="shared" si="86"/>
        <v>0</v>
      </c>
      <c r="AD28" s="588">
        <f t="shared" si="87"/>
        <v>0</v>
      </c>
      <c r="AE28" s="587"/>
      <c r="AF28" s="588">
        <f t="shared" si="88"/>
        <v>0</v>
      </c>
      <c r="AG28" s="588">
        <f t="shared" si="89"/>
        <v>0</v>
      </c>
      <c r="AH28" s="587"/>
      <c r="AI28" s="588">
        <f t="shared" si="10"/>
        <v>0</v>
      </c>
      <c r="AJ28" s="588">
        <f t="shared" si="77"/>
        <v>0</v>
      </c>
      <c r="AK28" s="587"/>
      <c r="AL28" s="588">
        <f t="shared" si="90"/>
        <v>0</v>
      </c>
      <c r="AM28" s="588">
        <f t="shared" si="91"/>
        <v>0</v>
      </c>
      <c r="AN28" s="587"/>
      <c r="AO28" s="588">
        <f t="shared" si="92"/>
        <v>0</v>
      </c>
      <c r="AP28" s="588">
        <f t="shared" si="93"/>
        <v>0</v>
      </c>
      <c r="AQ28" s="587">
        <v>4141.26</v>
      </c>
      <c r="AR28" s="588">
        <f t="shared" si="12"/>
        <v>0</v>
      </c>
      <c r="AS28" s="588">
        <f t="shared" si="13"/>
        <v>4141.26</v>
      </c>
      <c r="AT28" s="587">
        <v>12879.33</v>
      </c>
      <c r="AU28" s="588">
        <f t="shared" si="14"/>
        <v>0</v>
      </c>
      <c r="AV28" s="588">
        <f t="shared" si="15"/>
        <v>12879.33</v>
      </c>
      <c r="AW28" s="587"/>
      <c r="AX28" s="652"/>
      <c r="AY28" s="706"/>
      <c r="AZ28" s="652"/>
      <c r="BC28" s="30">
        <f t="shared" si="94"/>
        <v>0</v>
      </c>
      <c r="BD28" s="30">
        <f t="shared" si="95"/>
        <v>0</v>
      </c>
      <c r="BE28" s="704">
        <f t="shared" si="96"/>
        <v>0</v>
      </c>
      <c r="BF28" s="30">
        <f t="shared" si="97"/>
        <v>0</v>
      </c>
      <c r="BG28" s="30">
        <f t="shared" si="98"/>
        <v>0</v>
      </c>
      <c r="BH28" s="704">
        <f t="shared" si="99"/>
        <v>0</v>
      </c>
      <c r="BI28" s="704">
        <f t="shared" si="100"/>
        <v>0</v>
      </c>
      <c r="BJ28" s="30">
        <f t="shared" si="101"/>
        <v>0</v>
      </c>
      <c r="BK28" s="704">
        <f t="shared" si="102"/>
        <v>0</v>
      </c>
      <c r="BL28" s="30">
        <f t="shared" si="103"/>
        <v>0</v>
      </c>
      <c r="BM28" s="30">
        <f t="shared" si="104"/>
        <v>0</v>
      </c>
      <c r="BN28" s="704">
        <f t="shared" si="16"/>
        <v>4141.26</v>
      </c>
      <c r="BO28" s="652"/>
      <c r="BP28" s="476"/>
      <c r="BQ28" s="476"/>
    </row>
    <row r="29" spans="1:69" x14ac:dyDescent="0.25">
      <c r="A29" s="49" t="s">
        <v>439</v>
      </c>
      <c r="B29" s="50">
        <v>20200</v>
      </c>
      <c r="C29" s="709" t="s">
        <v>678</v>
      </c>
      <c r="D29" s="50" t="s">
        <v>194</v>
      </c>
      <c r="E29" s="62" t="str">
        <f t="shared" si="55"/>
        <v>BS</v>
      </c>
      <c r="F29" s="664">
        <f t="shared" si="56"/>
        <v>3918</v>
      </c>
      <c r="G29" s="587"/>
      <c r="H29" s="588">
        <f t="shared" si="57"/>
        <v>0</v>
      </c>
      <c r="I29" s="588">
        <f t="shared" si="58"/>
        <v>0</v>
      </c>
      <c r="J29" s="587"/>
      <c r="K29" s="588">
        <f t="shared" si="78"/>
        <v>0</v>
      </c>
      <c r="L29" s="588">
        <f t="shared" si="79"/>
        <v>0</v>
      </c>
      <c r="M29" s="587"/>
      <c r="N29" s="588">
        <f t="shared" si="80"/>
        <v>0</v>
      </c>
      <c r="O29" s="588">
        <f t="shared" si="81"/>
        <v>0</v>
      </c>
      <c r="P29" s="587"/>
      <c r="Q29" s="588">
        <f t="shared" si="6"/>
        <v>0</v>
      </c>
      <c r="R29" s="588">
        <f t="shared" si="7"/>
        <v>0</v>
      </c>
      <c r="S29" s="587"/>
      <c r="T29" s="588">
        <f t="shared" si="82"/>
        <v>0</v>
      </c>
      <c r="U29" s="588">
        <f t="shared" si="83"/>
        <v>0</v>
      </c>
      <c r="V29" s="587"/>
      <c r="W29" s="588">
        <f t="shared" si="84"/>
        <v>0</v>
      </c>
      <c r="X29" s="588">
        <f t="shared" si="85"/>
        <v>0</v>
      </c>
      <c r="Y29" s="587"/>
      <c r="Z29" s="588">
        <f t="shared" si="67"/>
        <v>0</v>
      </c>
      <c r="AA29" s="588">
        <f t="shared" si="9"/>
        <v>0</v>
      </c>
      <c r="AB29" s="587"/>
      <c r="AC29" s="588">
        <f t="shared" si="86"/>
        <v>0</v>
      </c>
      <c r="AD29" s="588">
        <f t="shared" si="87"/>
        <v>0</v>
      </c>
      <c r="AE29" s="587"/>
      <c r="AF29" s="588">
        <f t="shared" si="88"/>
        <v>0</v>
      </c>
      <c r="AG29" s="588">
        <f t="shared" si="89"/>
        <v>0</v>
      </c>
      <c r="AH29" s="587"/>
      <c r="AI29" s="588">
        <f t="shared" si="10"/>
        <v>0</v>
      </c>
      <c r="AJ29" s="588">
        <f t="shared" si="77"/>
        <v>0</v>
      </c>
      <c r="AK29" s="587"/>
      <c r="AL29" s="588">
        <f t="shared" si="90"/>
        <v>0</v>
      </c>
      <c r="AM29" s="588">
        <f t="shared" si="91"/>
        <v>0</v>
      </c>
      <c r="AN29" s="587"/>
      <c r="AO29" s="588">
        <f t="shared" si="92"/>
        <v>0</v>
      </c>
      <c r="AP29" s="588">
        <f t="shared" si="93"/>
        <v>0</v>
      </c>
      <c r="AQ29" s="587">
        <v>-67728.37</v>
      </c>
      <c r="AR29" s="588">
        <f t="shared" si="12"/>
        <v>0</v>
      </c>
      <c r="AS29" s="588">
        <f t="shared" si="13"/>
        <v>-67728.37</v>
      </c>
      <c r="AT29" s="587">
        <v>-210635.23</v>
      </c>
      <c r="AU29" s="588">
        <f t="shared" si="14"/>
        <v>0</v>
      </c>
      <c r="AV29" s="588">
        <f t="shared" si="15"/>
        <v>-210635.23</v>
      </c>
      <c r="AW29" s="587"/>
      <c r="AX29" s="652"/>
      <c r="AY29" s="706"/>
      <c r="AZ29" s="652"/>
      <c r="BB29" s="149"/>
      <c r="BC29" s="30">
        <f t="shared" si="94"/>
        <v>0</v>
      </c>
      <c r="BD29" s="30">
        <f t="shared" si="95"/>
        <v>0</v>
      </c>
      <c r="BE29" s="704">
        <f t="shared" si="96"/>
        <v>0</v>
      </c>
      <c r="BF29" s="30">
        <f t="shared" si="97"/>
        <v>0</v>
      </c>
      <c r="BG29" s="30">
        <f t="shared" si="98"/>
        <v>0</v>
      </c>
      <c r="BH29" s="704">
        <f t="shared" si="99"/>
        <v>0</v>
      </c>
      <c r="BI29" s="704">
        <f t="shared" si="100"/>
        <v>0</v>
      </c>
      <c r="BJ29" s="30">
        <f t="shared" si="101"/>
        <v>0</v>
      </c>
      <c r="BK29" s="704">
        <f t="shared" si="102"/>
        <v>0</v>
      </c>
      <c r="BL29" s="30">
        <f t="shared" si="103"/>
        <v>0</v>
      </c>
      <c r="BM29" s="30">
        <f t="shared" si="104"/>
        <v>0</v>
      </c>
      <c r="BN29" s="704">
        <f t="shared" si="16"/>
        <v>-67728.37</v>
      </c>
      <c r="BO29" s="652"/>
      <c r="BP29" s="476"/>
      <c r="BQ29" s="476"/>
    </row>
    <row r="30" spans="1:69" x14ac:dyDescent="0.25">
      <c r="A30" s="49" t="s">
        <v>439</v>
      </c>
      <c r="B30" s="50">
        <v>20400</v>
      </c>
      <c r="C30" s="699" t="s">
        <v>679</v>
      </c>
      <c r="D30" s="50" t="s">
        <v>212</v>
      </c>
      <c r="E30" s="62" t="str">
        <f t="shared" si="55"/>
        <v>BS</v>
      </c>
      <c r="F30" s="664">
        <f t="shared" si="56"/>
        <v>3906</v>
      </c>
      <c r="G30" s="587"/>
      <c r="H30" s="588">
        <f t="shared" si="57"/>
        <v>0</v>
      </c>
      <c r="I30" s="588">
        <f t="shared" si="58"/>
        <v>0</v>
      </c>
      <c r="J30" s="587"/>
      <c r="K30" s="588">
        <f t="shared" si="78"/>
        <v>0</v>
      </c>
      <c r="L30" s="588">
        <f t="shared" si="79"/>
        <v>0</v>
      </c>
      <c r="M30" s="587"/>
      <c r="N30" s="588">
        <f t="shared" si="80"/>
        <v>0</v>
      </c>
      <c r="O30" s="588">
        <f t="shared" si="81"/>
        <v>0</v>
      </c>
      <c r="P30" s="587"/>
      <c r="Q30" s="588">
        <f t="shared" si="6"/>
        <v>0</v>
      </c>
      <c r="R30" s="588">
        <f t="shared" si="7"/>
        <v>0</v>
      </c>
      <c r="S30" s="587"/>
      <c r="T30" s="588">
        <f t="shared" si="82"/>
        <v>0</v>
      </c>
      <c r="U30" s="588">
        <f t="shared" si="83"/>
        <v>0</v>
      </c>
      <c r="V30" s="587"/>
      <c r="W30" s="588">
        <f t="shared" si="84"/>
        <v>0</v>
      </c>
      <c r="X30" s="588">
        <f t="shared" si="85"/>
        <v>0</v>
      </c>
      <c r="Y30" s="587"/>
      <c r="Z30" s="588">
        <f t="shared" si="67"/>
        <v>0</v>
      </c>
      <c r="AA30" s="588">
        <f t="shared" si="9"/>
        <v>0</v>
      </c>
      <c r="AB30" s="587"/>
      <c r="AC30" s="588">
        <f t="shared" si="86"/>
        <v>0</v>
      </c>
      <c r="AD30" s="588">
        <f t="shared" si="87"/>
        <v>0</v>
      </c>
      <c r="AE30" s="587"/>
      <c r="AF30" s="588">
        <f t="shared" si="88"/>
        <v>0</v>
      </c>
      <c r="AG30" s="588">
        <f t="shared" si="89"/>
        <v>0</v>
      </c>
      <c r="AH30" s="587"/>
      <c r="AI30" s="588">
        <f t="shared" si="10"/>
        <v>0</v>
      </c>
      <c r="AJ30" s="588">
        <f t="shared" si="77"/>
        <v>0</v>
      </c>
      <c r="AK30" s="587"/>
      <c r="AL30" s="588">
        <f t="shared" si="90"/>
        <v>0</v>
      </c>
      <c r="AM30" s="588">
        <f t="shared" si="91"/>
        <v>0</v>
      </c>
      <c r="AN30" s="587"/>
      <c r="AO30" s="588">
        <f t="shared" si="92"/>
        <v>0</v>
      </c>
      <c r="AP30" s="588">
        <f t="shared" si="93"/>
        <v>0</v>
      </c>
      <c r="AQ30" s="587">
        <v>9043.58</v>
      </c>
      <c r="AR30" s="588">
        <f t="shared" si="12"/>
        <v>0</v>
      </c>
      <c r="AS30" s="588">
        <f t="shared" si="13"/>
        <v>9043.58</v>
      </c>
      <c r="AT30" s="587">
        <v>28125.54</v>
      </c>
      <c r="AU30" s="588">
        <f t="shared" si="14"/>
        <v>0</v>
      </c>
      <c r="AV30" s="588">
        <f t="shared" si="15"/>
        <v>28125.54</v>
      </c>
      <c r="AW30" s="587"/>
      <c r="AX30" s="652"/>
      <c r="AY30" s="706"/>
      <c r="AZ30" s="652"/>
      <c r="BB30" s="149"/>
      <c r="BC30" s="30">
        <f t="shared" si="94"/>
        <v>0</v>
      </c>
      <c r="BD30" s="30">
        <f t="shared" si="95"/>
        <v>0</v>
      </c>
      <c r="BE30" s="704">
        <f t="shared" si="96"/>
        <v>0</v>
      </c>
      <c r="BF30" s="30">
        <f t="shared" si="97"/>
        <v>0</v>
      </c>
      <c r="BG30" s="30">
        <f t="shared" si="98"/>
        <v>0</v>
      </c>
      <c r="BH30" s="704">
        <f t="shared" si="99"/>
        <v>0</v>
      </c>
      <c r="BI30" s="704">
        <f t="shared" si="100"/>
        <v>0</v>
      </c>
      <c r="BJ30" s="30">
        <f t="shared" si="101"/>
        <v>0</v>
      </c>
      <c r="BK30" s="704">
        <f t="shared" si="102"/>
        <v>0</v>
      </c>
      <c r="BL30" s="30">
        <f t="shared" si="103"/>
        <v>0</v>
      </c>
      <c r="BM30" s="30">
        <f t="shared" si="104"/>
        <v>0</v>
      </c>
      <c r="BN30" s="704">
        <f t="shared" si="16"/>
        <v>9043.58</v>
      </c>
    </row>
    <row r="31" spans="1:69" ht="14.1" customHeight="1" x14ac:dyDescent="0.25">
      <c r="A31" s="49" t="s">
        <v>439</v>
      </c>
      <c r="B31" s="50">
        <v>20402</v>
      </c>
      <c r="C31" s="699" t="s">
        <v>933</v>
      </c>
      <c r="D31" s="50" t="s">
        <v>212</v>
      </c>
      <c r="E31" s="62" t="str">
        <f t="shared" si="55"/>
        <v>BS</v>
      </c>
      <c r="F31" s="664">
        <f t="shared" si="56"/>
        <v>3906</v>
      </c>
      <c r="G31" s="587"/>
      <c r="H31" s="588">
        <f t="shared" si="57"/>
        <v>0</v>
      </c>
      <c r="I31" s="588">
        <f t="shared" si="58"/>
        <v>0</v>
      </c>
      <c r="J31" s="587"/>
      <c r="K31" s="588">
        <f t="shared" si="78"/>
        <v>0</v>
      </c>
      <c r="L31" s="588">
        <f t="shared" si="79"/>
        <v>0</v>
      </c>
      <c r="M31" s="587"/>
      <c r="N31" s="588">
        <f t="shared" si="80"/>
        <v>0</v>
      </c>
      <c r="O31" s="588">
        <f t="shared" si="81"/>
        <v>0</v>
      </c>
      <c r="P31" s="587"/>
      <c r="Q31" s="588">
        <f t="shared" si="6"/>
        <v>0</v>
      </c>
      <c r="R31" s="588">
        <f t="shared" si="7"/>
        <v>0</v>
      </c>
      <c r="S31" s="587"/>
      <c r="T31" s="588">
        <f t="shared" si="82"/>
        <v>0</v>
      </c>
      <c r="U31" s="588">
        <f t="shared" si="83"/>
        <v>0</v>
      </c>
      <c r="V31" s="587"/>
      <c r="W31" s="588">
        <f t="shared" si="84"/>
        <v>0</v>
      </c>
      <c r="X31" s="588">
        <f t="shared" si="85"/>
        <v>0</v>
      </c>
      <c r="Y31" s="587"/>
      <c r="Z31" s="588">
        <f t="shared" si="67"/>
        <v>0</v>
      </c>
      <c r="AA31" s="588">
        <f t="shared" si="9"/>
        <v>0</v>
      </c>
      <c r="AB31" s="587"/>
      <c r="AC31" s="588">
        <f t="shared" si="86"/>
        <v>0</v>
      </c>
      <c r="AD31" s="588">
        <f t="shared" si="87"/>
        <v>0</v>
      </c>
      <c r="AE31" s="587"/>
      <c r="AF31" s="588">
        <f t="shared" si="88"/>
        <v>0</v>
      </c>
      <c r="AG31" s="588">
        <f t="shared" si="89"/>
        <v>0</v>
      </c>
      <c r="AH31" s="587"/>
      <c r="AI31" s="588">
        <f t="shared" si="10"/>
        <v>0</v>
      </c>
      <c r="AJ31" s="588">
        <f t="shared" si="77"/>
        <v>0</v>
      </c>
      <c r="AK31" s="587"/>
      <c r="AL31" s="588">
        <f t="shared" si="90"/>
        <v>0</v>
      </c>
      <c r="AM31" s="588">
        <f t="shared" si="91"/>
        <v>0</v>
      </c>
      <c r="AN31" s="587"/>
      <c r="AO31" s="588">
        <f t="shared" si="92"/>
        <v>0</v>
      </c>
      <c r="AP31" s="588">
        <f t="shared" si="93"/>
        <v>0</v>
      </c>
      <c r="AQ31" s="587">
        <v>1025.1199999999999</v>
      </c>
      <c r="AR31" s="588">
        <f t="shared" si="12"/>
        <v>0</v>
      </c>
      <c r="AS31" s="588">
        <f t="shared" si="13"/>
        <v>1025.1199999999999</v>
      </c>
      <c r="AT31" s="587">
        <v>3188.12</v>
      </c>
      <c r="AU31" s="588">
        <f t="shared" si="14"/>
        <v>0</v>
      </c>
      <c r="AV31" s="588">
        <f t="shared" si="15"/>
        <v>3188.12</v>
      </c>
      <c r="AW31" s="587"/>
      <c r="AX31" s="652"/>
      <c r="AY31" s="706"/>
      <c r="AZ31" s="652"/>
      <c r="BB31" s="149"/>
      <c r="BC31" s="30">
        <f t="shared" si="94"/>
        <v>0</v>
      </c>
      <c r="BD31" s="30">
        <f t="shared" si="95"/>
        <v>0</v>
      </c>
      <c r="BE31" s="704">
        <f t="shared" si="96"/>
        <v>0</v>
      </c>
      <c r="BF31" s="30">
        <f t="shared" si="97"/>
        <v>0</v>
      </c>
      <c r="BG31" s="30">
        <f t="shared" si="98"/>
        <v>0</v>
      </c>
      <c r="BH31" s="704">
        <f t="shared" si="99"/>
        <v>0</v>
      </c>
      <c r="BI31" s="704">
        <f t="shared" si="100"/>
        <v>0</v>
      </c>
      <c r="BJ31" s="30">
        <f t="shared" si="101"/>
        <v>0</v>
      </c>
      <c r="BK31" s="704">
        <f t="shared" si="102"/>
        <v>0</v>
      </c>
      <c r="BL31" s="30">
        <f t="shared" si="103"/>
        <v>0</v>
      </c>
      <c r="BM31" s="30">
        <f t="shared" si="104"/>
        <v>0</v>
      </c>
      <c r="BN31" s="704">
        <f t="shared" si="16"/>
        <v>1025.1199999999999</v>
      </c>
    </row>
    <row r="32" spans="1:69" ht="13.5" customHeight="1" x14ac:dyDescent="0.25">
      <c r="A32" s="49" t="s">
        <v>439</v>
      </c>
      <c r="B32" s="50">
        <v>20403</v>
      </c>
      <c r="C32" s="699" t="s">
        <v>1004</v>
      </c>
      <c r="D32" s="50" t="s">
        <v>212</v>
      </c>
      <c r="E32" s="62" t="str">
        <f t="shared" si="55"/>
        <v>BS</v>
      </c>
      <c r="F32" s="664">
        <f t="shared" si="56"/>
        <v>3906</v>
      </c>
      <c r="G32" s="587"/>
      <c r="H32" s="588">
        <f t="shared" si="57"/>
        <v>0</v>
      </c>
      <c r="I32" s="588">
        <f t="shared" si="58"/>
        <v>0</v>
      </c>
      <c r="J32" s="587"/>
      <c r="K32" s="588">
        <f t="shared" si="78"/>
        <v>0</v>
      </c>
      <c r="L32" s="588">
        <f t="shared" si="79"/>
        <v>0</v>
      </c>
      <c r="M32" s="587"/>
      <c r="N32" s="588">
        <f t="shared" si="80"/>
        <v>0</v>
      </c>
      <c r="O32" s="588">
        <f t="shared" si="81"/>
        <v>0</v>
      </c>
      <c r="P32" s="587"/>
      <c r="Q32" s="588">
        <f t="shared" si="6"/>
        <v>0</v>
      </c>
      <c r="R32" s="588">
        <f t="shared" si="7"/>
        <v>0</v>
      </c>
      <c r="S32" s="587"/>
      <c r="T32" s="588">
        <f t="shared" si="82"/>
        <v>0</v>
      </c>
      <c r="U32" s="588">
        <f t="shared" si="83"/>
        <v>0</v>
      </c>
      <c r="V32" s="587"/>
      <c r="W32" s="588">
        <f t="shared" si="84"/>
        <v>0</v>
      </c>
      <c r="X32" s="588">
        <f t="shared" si="85"/>
        <v>0</v>
      </c>
      <c r="Y32" s="587"/>
      <c r="Z32" s="588">
        <f t="shared" si="67"/>
        <v>0</v>
      </c>
      <c r="AA32" s="588">
        <f t="shared" si="9"/>
        <v>0</v>
      </c>
      <c r="AB32" s="587"/>
      <c r="AC32" s="588">
        <f t="shared" si="86"/>
        <v>0</v>
      </c>
      <c r="AD32" s="588">
        <f t="shared" si="87"/>
        <v>0</v>
      </c>
      <c r="AE32" s="587"/>
      <c r="AF32" s="588">
        <f t="shared" si="88"/>
        <v>0</v>
      </c>
      <c r="AG32" s="588">
        <f t="shared" si="89"/>
        <v>0</v>
      </c>
      <c r="AH32" s="587"/>
      <c r="AI32" s="588">
        <f t="shared" si="10"/>
        <v>0</v>
      </c>
      <c r="AJ32" s="588">
        <f t="shared" si="77"/>
        <v>0</v>
      </c>
      <c r="AK32" s="587"/>
      <c r="AL32" s="588">
        <f t="shared" si="90"/>
        <v>0</v>
      </c>
      <c r="AM32" s="588">
        <f t="shared" si="91"/>
        <v>0</v>
      </c>
      <c r="AN32" s="587"/>
      <c r="AO32" s="588">
        <f t="shared" si="92"/>
        <v>0</v>
      </c>
      <c r="AP32" s="588">
        <f t="shared" si="93"/>
        <v>0</v>
      </c>
      <c r="AQ32" s="587">
        <v>104.65</v>
      </c>
      <c r="AR32" s="588">
        <f t="shared" si="12"/>
        <v>0</v>
      </c>
      <c r="AS32" s="588">
        <f t="shared" si="13"/>
        <v>104.65</v>
      </c>
      <c r="AT32" s="587">
        <v>325.47000000000003</v>
      </c>
      <c r="AU32" s="588">
        <f t="shared" si="14"/>
        <v>0</v>
      </c>
      <c r="AV32" s="588">
        <f t="shared" si="15"/>
        <v>325.47000000000003</v>
      </c>
      <c r="AW32" s="587"/>
      <c r="AX32" s="652"/>
      <c r="AY32" s="706"/>
      <c r="AZ32" s="652"/>
      <c r="BC32" s="30">
        <f t="shared" si="94"/>
        <v>0</v>
      </c>
      <c r="BD32" s="30">
        <f t="shared" si="95"/>
        <v>0</v>
      </c>
      <c r="BE32" s="704">
        <f t="shared" si="96"/>
        <v>0</v>
      </c>
      <c r="BF32" s="30">
        <f t="shared" si="97"/>
        <v>0</v>
      </c>
      <c r="BG32" s="30">
        <f t="shared" si="98"/>
        <v>0</v>
      </c>
      <c r="BH32" s="704">
        <f t="shared" si="99"/>
        <v>0</v>
      </c>
      <c r="BI32" s="704">
        <f t="shared" si="100"/>
        <v>0</v>
      </c>
      <c r="BJ32" s="30">
        <f t="shared" si="101"/>
        <v>0</v>
      </c>
      <c r="BK32" s="704">
        <f t="shared" si="102"/>
        <v>0</v>
      </c>
      <c r="BL32" s="30">
        <f t="shared" si="103"/>
        <v>0</v>
      </c>
      <c r="BM32" s="30">
        <f t="shared" si="104"/>
        <v>0</v>
      </c>
      <c r="BN32" s="704">
        <f t="shared" si="16"/>
        <v>104.65</v>
      </c>
    </row>
    <row r="33" spans="1:69" ht="13.5" customHeight="1" x14ac:dyDescent="0.25">
      <c r="A33" s="49" t="s">
        <v>439</v>
      </c>
      <c r="B33" s="50">
        <v>20405</v>
      </c>
      <c r="C33" s="699" t="s">
        <v>742</v>
      </c>
      <c r="D33" s="50" t="s">
        <v>212</v>
      </c>
      <c r="E33" s="62" t="str">
        <f t="shared" si="55"/>
        <v>BS</v>
      </c>
      <c r="F33" s="664">
        <f t="shared" si="56"/>
        <v>3906</v>
      </c>
      <c r="G33" s="587"/>
      <c r="H33" s="588">
        <f t="shared" si="57"/>
        <v>0</v>
      </c>
      <c r="I33" s="588">
        <f t="shared" si="58"/>
        <v>0</v>
      </c>
      <c r="J33" s="587"/>
      <c r="K33" s="588">
        <f t="shared" si="78"/>
        <v>0</v>
      </c>
      <c r="L33" s="588">
        <f t="shared" si="79"/>
        <v>0</v>
      </c>
      <c r="M33" s="587"/>
      <c r="N33" s="588">
        <f t="shared" si="80"/>
        <v>0</v>
      </c>
      <c r="O33" s="588">
        <f t="shared" si="81"/>
        <v>0</v>
      </c>
      <c r="P33" s="587"/>
      <c r="Q33" s="588">
        <f t="shared" si="6"/>
        <v>0</v>
      </c>
      <c r="R33" s="588">
        <f t="shared" si="7"/>
        <v>0</v>
      </c>
      <c r="S33" s="587"/>
      <c r="T33" s="588">
        <f t="shared" si="82"/>
        <v>0</v>
      </c>
      <c r="U33" s="588">
        <f t="shared" si="83"/>
        <v>0</v>
      </c>
      <c r="V33" s="587"/>
      <c r="W33" s="588">
        <f t="shared" si="84"/>
        <v>0</v>
      </c>
      <c r="X33" s="588">
        <f t="shared" si="85"/>
        <v>0</v>
      </c>
      <c r="Y33" s="587"/>
      <c r="Z33" s="588">
        <f t="shared" si="67"/>
        <v>0</v>
      </c>
      <c r="AA33" s="588">
        <f t="shared" si="9"/>
        <v>0</v>
      </c>
      <c r="AB33" s="587"/>
      <c r="AC33" s="588">
        <f t="shared" si="86"/>
        <v>0</v>
      </c>
      <c r="AD33" s="588">
        <f t="shared" si="87"/>
        <v>0</v>
      </c>
      <c r="AE33" s="587"/>
      <c r="AF33" s="588">
        <f t="shared" si="88"/>
        <v>0</v>
      </c>
      <c r="AG33" s="588">
        <f t="shared" si="89"/>
        <v>0</v>
      </c>
      <c r="AH33" s="587"/>
      <c r="AI33" s="588">
        <f t="shared" si="10"/>
        <v>0</v>
      </c>
      <c r="AJ33" s="588">
        <f t="shared" si="77"/>
        <v>0</v>
      </c>
      <c r="AK33" s="587"/>
      <c r="AL33" s="588">
        <f t="shared" si="90"/>
        <v>0</v>
      </c>
      <c r="AM33" s="588">
        <f t="shared" si="91"/>
        <v>0</v>
      </c>
      <c r="AN33" s="587"/>
      <c r="AO33" s="588">
        <f t="shared" si="92"/>
        <v>0</v>
      </c>
      <c r="AP33" s="588">
        <f t="shared" si="93"/>
        <v>0</v>
      </c>
      <c r="AQ33" s="587">
        <v>-19349.080000000002</v>
      </c>
      <c r="AR33" s="588">
        <f t="shared" si="12"/>
        <v>0</v>
      </c>
      <c r="AS33" s="588">
        <f t="shared" si="13"/>
        <v>-19349.080000000002</v>
      </c>
      <c r="AT33" s="587">
        <v>-60175.64</v>
      </c>
      <c r="AU33" s="588">
        <f t="shared" si="14"/>
        <v>0</v>
      </c>
      <c r="AV33" s="588">
        <f t="shared" si="15"/>
        <v>-60175.64</v>
      </c>
      <c r="AW33" s="587"/>
      <c r="AX33" s="652"/>
      <c r="AY33" s="706"/>
      <c r="AZ33" s="652"/>
      <c r="BB33" s="149"/>
      <c r="BC33" s="30">
        <f t="shared" si="94"/>
        <v>0</v>
      </c>
      <c r="BD33" s="30">
        <f t="shared" si="95"/>
        <v>0</v>
      </c>
      <c r="BE33" s="704">
        <f t="shared" si="96"/>
        <v>0</v>
      </c>
      <c r="BF33" s="30">
        <f t="shared" si="97"/>
        <v>0</v>
      </c>
      <c r="BG33" s="30">
        <f t="shared" si="98"/>
        <v>0</v>
      </c>
      <c r="BH33" s="704">
        <f t="shared" si="99"/>
        <v>0</v>
      </c>
      <c r="BI33" s="704">
        <f t="shared" si="100"/>
        <v>0</v>
      </c>
      <c r="BJ33" s="30">
        <f t="shared" si="101"/>
        <v>0</v>
      </c>
      <c r="BK33" s="704">
        <f t="shared" si="102"/>
        <v>0</v>
      </c>
      <c r="BL33" s="30">
        <f t="shared" si="103"/>
        <v>0</v>
      </c>
      <c r="BM33" s="30">
        <f t="shared" si="104"/>
        <v>0</v>
      </c>
      <c r="BN33" s="704">
        <f t="shared" si="16"/>
        <v>-19349.080000000002</v>
      </c>
    </row>
    <row r="34" spans="1:69" ht="13.5" customHeight="1" x14ac:dyDescent="0.25">
      <c r="A34" s="49" t="s">
        <v>439</v>
      </c>
      <c r="B34" s="50">
        <v>20406</v>
      </c>
      <c r="C34" s="699" t="s">
        <v>743</v>
      </c>
      <c r="D34" s="50" t="s">
        <v>212</v>
      </c>
      <c r="E34" s="62" t="str">
        <f t="shared" si="55"/>
        <v>BS</v>
      </c>
      <c r="F34" s="664">
        <f t="shared" si="56"/>
        <v>3906</v>
      </c>
      <c r="G34" s="587"/>
      <c r="H34" s="588">
        <f t="shared" si="57"/>
        <v>0</v>
      </c>
      <c r="I34" s="588">
        <f t="shared" si="58"/>
        <v>0</v>
      </c>
      <c r="J34" s="587"/>
      <c r="K34" s="588">
        <f t="shared" si="78"/>
        <v>0</v>
      </c>
      <c r="L34" s="588">
        <f t="shared" si="79"/>
        <v>0</v>
      </c>
      <c r="M34" s="587"/>
      <c r="N34" s="588">
        <f t="shared" si="80"/>
        <v>0</v>
      </c>
      <c r="O34" s="588">
        <f t="shared" si="81"/>
        <v>0</v>
      </c>
      <c r="P34" s="587"/>
      <c r="Q34" s="588">
        <f t="shared" si="6"/>
        <v>0</v>
      </c>
      <c r="R34" s="588">
        <f t="shared" si="7"/>
        <v>0</v>
      </c>
      <c r="S34" s="587"/>
      <c r="T34" s="588">
        <f t="shared" si="82"/>
        <v>0</v>
      </c>
      <c r="U34" s="588">
        <f t="shared" si="83"/>
        <v>0</v>
      </c>
      <c r="V34" s="587"/>
      <c r="W34" s="588">
        <f t="shared" si="84"/>
        <v>0</v>
      </c>
      <c r="X34" s="588">
        <f t="shared" si="85"/>
        <v>0</v>
      </c>
      <c r="Y34" s="587"/>
      <c r="Z34" s="588">
        <f t="shared" si="67"/>
        <v>0</v>
      </c>
      <c r="AA34" s="588">
        <f t="shared" si="9"/>
        <v>0</v>
      </c>
      <c r="AB34" s="587"/>
      <c r="AC34" s="588">
        <f t="shared" si="86"/>
        <v>0</v>
      </c>
      <c r="AD34" s="588">
        <f t="shared" si="87"/>
        <v>0</v>
      </c>
      <c r="AE34" s="587"/>
      <c r="AF34" s="588">
        <f t="shared" si="88"/>
        <v>0</v>
      </c>
      <c r="AG34" s="588">
        <f t="shared" si="89"/>
        <v>0</v>
      </c>
      <c r="AH34" s="587"/>
      <c r="AI34" s="588">
        <f t="shared" si="10"/>
        <v>0</v>
      </c>
      <c r="AJ34" s="588">
        <f t="shared" si="77"/>
        <v>0</v>
      </c>
      <c r="AK34" s="587"/>
      <c r="AL34" s="588">
        <f t="shared" si="90"/>
        <v>0</v>
      </c>
      <c r="AM34" s="588">
        <f t="shared" si="91"/>
        <v>0</v>
      </c>
      <c r="AN34" s="587"/>
      <c r="AO34" s="588">
        <f t="shared" si="92"/>
        <v>0</v>
      </c>
      <c r="AP34" s="588">
        <f t="shared" si="93"/>
        <v>0</v>
      </c>
      <c r="AQ34" s="587">
        <v>19349.080000000002</v>
      </c>
      <c r="AR34" s="588">
        <f t="shared" si="12"/>
        <v>0</v>
      </c>
      <c r="AS34" s="588">
        <f t="shared" si="13"/>
        <v>19349.080000000002</v>
      </c>
      <c r="AT34" s="587">
        <v>60175.64</v>
      </c>
      <c r="AU34" s="588">
        <f t="shared" si="14"/>
        <v>0</v>
      </c>
      <c r="AV34" s="588">
        <f t="shared" si="15"/>
        <v>60175.64</v>
      </c>
      <c r="AW34" s="587"/>
      <c r="AX34" s="652"/>
      <c r="AY34" s="706"/>
      <c r="AZ34" s="652"/>
      <c r="BB34" s="149"/>
      <c r="BC34" s="30">
        <f t="shared" si="94"/>
        <v>0</v>
      </c>
      <c r="BD34" s="30">
        <f t="shared" si="95"/>
        <v>0</v>
      </c>
      <c r="BE34" s="704">
        <f t="shared" si="96"/>
        <v>0</v>
      </c>
      <c r="BF34" s="30">
        <f t="shared" si="97"/>
        <v>0</v>
      </c>
      <c r="BG34" s="30">
        <f t="shared" si="98"/>
        <v>0</v>
      </c>
      <c r="BH34" s="704">
        <f t="shared" si="99"/>
        <v>0</v>
      </c>
      <c r="BI34" s="704">
        <f t="shared" si="100"/>
        <v>0</v>
      </c>
      <c r="BJ34" s="30">
        <f t="shared" si="101"/>
        <v>0</v>
      </c>
      <c r="BK34" s="704">
        <f t="shared" si="102"/>
        <v>0</v>
      </c>
      <c r="BL34" s="30">
        <f t="shared" si="103"/>
        <v>0</v>
      </c>
      <c r="BM34" s="30">
        <f t="shared" si="104"/>
        <v>0</v>
      </c>
      <c r="BN34" s="704">
        <f t="shared" si="16"/>
        <v>19349.080000000002</v>
      </c>
    </row>
    <row r="35" spans="1:69" ht="14.1" customHeight="1" x14ac:dyDescent="0.25">
      <c r="A35" s="49" t="s">
        <v>439</v>
      </c>
      <c r="B35" s="695">
        <v>20500</v>
      </c>
      <c r="C35" s="699" t="s">
        <v>680</v>
      </c>
      <c r="D35" s="50" t="s">
        <v>191</v>
      </c>
      <c r="E35" s="62" t="str">
        <f t="shared" si="55"/>
        <v>BS</v>
      </c>
      <c r="F35" s="664">
        <f t="shared" si="56"/>
        <v>3921</v>
      </c>
      <c r="G35" s="587"/>
      <c r="H35" s="588">
        <f t="shared" si="57"/>
        <v>0</v>
      </c>
      <c r="I35" s="588">
        <f t="shared" si="58"/>
        <v>0</v>
      </c>
      <c r="J35" s="587"/>
      <c r="K35" s="588">
        <f t="shared" si="78"/>
        <v>0</v>
      </c>
      <c r="L35" s="588">
        <f t="shared" si="79"/>
        <v>0</v>
      </c>
      <c r="M35" s="587"/>
      <c r="N35" s="588">
        <f t="shared" si="80"/>
        <v>0</v>
      </c>
      <c r="O35" s="588">
        <f t="shared" si="81"/>
        <v>0</v>
      </c>
      <c r="P35" s="587"/>
      <c r="Q35" s="588">
        <f t="shared" si="6"/>
        <v>0</v>
      </c>
      <c r="R35" s="588">
        <f t="shared" si="7"/>
        <v>0</v>
      </c>
      <c r="S35" s="587"/>
      <c r="T35" s="588">
        <f t="shared" si="82"/>
        <v>0</v>
      </c>
      <c r="U35" s="588">
        <f t="shared" si="83"/>
        <v>0</v>
      </c>
      <c r="V35" s="587"/>
      <c r="W35" s="588">
        <f t="shared" si="84"/>
        <v>0</v>
      </c>
      <c r="X35" s="588">
        <f t="shared" si="85"/>
        <v>0</v>
      </c>
      <c r="Y35" s="587"/>
      <c r="Z35" s="588">
        <f t="shared" si="67"/>
        <v>0</v>
      </c>
      <c r="AA35" s="588">
        <f t="shared" si="9"/>
        <v>0</v>
      </c>
      <c r="AB35" s="587"/>
      <c r="AC35" s="588">
        <f t="shared" si="86"/>
        <v>0</v>
      </c>
      <c r="AD35" s="588">
        <f t="shared" si="87"/>
        <v>0</v>
      </c>
      <c r="AE35" s="587"/>
      <c r="AF35" s="588">
        <f t="shared" si="88"/>
        <v>0</v>
      </c>
      <c r="AG35" s="588">
        <f t="shared" si="89"/>
        <v>0</v>
      </c>
      <c r="AH35" s="587"/>
      <c r="AI35" s="588">
        <f t="shared" si="10"/>
        <v>0</v>
      </c>
      <c r="AJ35" s="588">
        <f t="shared" si="77"/>
        <v>0</v>
      </c>
      <c r="AK35" s="587"/>
      <c r="AL35" s="588">
        <f t="shared" si="90"/>
        <v>0</v>
      </c>
      <c r="AM35" s="588">
        <f t="shared" si="91"/>
        <v>0</v>
      </c>
      <c r="AN35" s="587"/>
      <c r="AO35" s="588">
        <f t="shared" si="92"/>
        <v>0</v>
      </c>
      <c r="AP35" s="588">
        <f t="shared" si="93"/>
        <v>0</v>
      </c>
      <c r="AQ35" s="587">
        <v>-20237.3</v>
      </c>
      <c r="AR35" s="588">
        <f t="shared" si="12"/>
        <v>0</v>
      </c>
      <c r="AS35" s="588">
        <f t="shared" si="13"/>
        <v>-20237.3</v>
      </c>
      <c r="AT35" s="587">
        <v>-62938</v>
      </c>
      <c r="AU35" s="588">
        <f t="shared" si="14"/>
        <v>0</v>
      </c>
      <c r="AV35" s="588">
        <f t="shared" si="15"/>
        <v>-62938</v>
      </c>
      <c r="AW35" s="587"/>
      <c r="AX35" s="652"/>
      <c r="AY35" s="706"/>
      <c r="AZ35" s="652"/>
      <c r="BB35" s="149"/>
      <c r="BC35" s="30">
        <f t="shared" si="94"/>
        <v>0</v>
      </c>
      <c r="BD35" s="30">
        <f t="shared" si="95"/>
        <v>0</v>
      </c>
      <c r="BE35" s="704">
        <f t="shared" si="96"/>
        <v>0</v>
      </c>
      <c r="BF35" s="30">
        <f t="shared" si="97"/>
        <v>0</v>
      </c>
      <c r="BG35" s="30">
        <f t="shared" si="98"/>
        <v>0</v>
      </c>
      <c r="BH35" s="704">
        <f t="shared" si="99"/>
        <v>0</v>
      </c>
      <c r="BI35" s="704">
        <f t="shared" si="100"/>
        <v>0</v>
      </c>
      <c r="BJ35" s="30">
        <f t="shared" si="101"/>
        <v>0</v>
      </c>
      <c r="BK35" s="704">
        <f t="shared" si="102"/>
        <v>0</v>
      </c>
      <c r="BL35" s="30">
        <f t="shared" si="103"/>
        <v>0</v>
      </c>
      <c r="BM35" s="30">
        <f t="shared" si="104"/>
        <v>0</v>
      </c>
      <c r="BN35" s="704">
        <f t="shared" si="16"/>
        <v>-20237.3</v>
      </c>
      <c r="BO35" s="843"/>
    </row>
    <row r="36" spans="1:69" ht="14.25" customHeight="1" x14ac:dyDescent="0.25">
      <c r="A36" s="49" t="s">
        <v>439</v>
      </c>
      <c r="B36" s="695">
        <v>20501</v>
      </c>
      <c r="C36" s="699" t="s">
        <v>681</v>
      </c>
      <c r="D36" s="50" t="s">
        <v>191</v>
      </c>
      <c r="E36" s="62" t="str">
        <f t="shared" si="55"/>
        <v>BS</v>
      </c>
      <c r="F36" s="664">
        <f t="shared" si="56"/>
        <v>3921</v>
      </c>
      <c r="G36" s="587"/>
      <c r="H36" s="588">
        <f t="shared" si="57"/>
        <v>0</v>
      </c>
      <c r="I36" s="588">
        <f t="shared" si="58"/>
        <v>0</v>
      </c>
      <c r="J36" s="587"/>
      <c r="K36" s="588">
        <f t="shared" si="78"/>
        <v>0</v>
      </c>
      <c r="L36" s="588">
        <f t="shared" si="79"/>
        <v>0</v>
      </c>
      <c r="M36" s="587"/>
      <c r="N36" s="588">
        <f t="shared" si="80"/>
        <v>0</v>
      </c>
      <c r="O36" s="588">
        <f t="shared" si="81"/>
        <v>0</v>
      </c>
      <c r="P36" s="587"/>
      <c r="Q36" s="588">
        <f t="shared" si="6"/>
        <v>0</v>
      </c>
      <c r="R36" s="588">
        <f t="shared" si="7"/>
        <v>0</v>
      </c>
      <c r="S36" s="587"/>
      <c r="T36" s="588">
        <f t="shared" si="82"/>
        <v>0</v>
      </c>
      <c r="U36" s="588">
        <f t="shared" si="83"/>
        <v>0</v>
      </c>
      <c r="V36" s="587"/>
      <c r="W36" s="588">
        <f t="shared" si="84"/>
        <v>0</v>
      </c>
      <c r="X36" s="588">
        <f t="shared" si="85"/>
        <v>0</v>
      </c>
      <c r="Y36" s="587"/>
      <c r="Z36" s="588">
        <f t="shared" si="67"/>
        <v>0</v>
      </c>
      <c r="AA36" s="588">
        <f t="shared" si="9"/>
        <v>0</v>
      </c>
      <c r="AB36" s="587"/>
      <c r="AC36" s="588">
        <f t="shared" si="86"/>
        <v>0</v>
      </c>
      <c r="AD36" s="588">
        <f t="shared" si="87"/>
        <v>0</v>
      </c>
      <c r="AE36" s="587"/>
      <c r="AF36" s="588">
        <f t="shared" si="88"/>
        <v>0</v>
      </c>
      <c r="AG36" s="588">
        <f t="shared" si="89"/>
        <v>0</v>
      </c>
      <c r="AH36" s="587"/>
      <c r="AI36" s="588">
        <f t="shared" si="10"/>
        <v>0</v>
      </c>
      <c r="AJ36" s="588">
        <f t="shared" si="77"/>
        <v>0</v>
      </c>
      <c r="AK36" s="587"/>
      <c r="AL36" s="588">
        <f t="shared" si="90"/>
        <v>0</v>
      </c>
      <c r="AM36" s="588">
        <f t="shared" si="91"/>
        <v>0</v>
      </c>
      <c r="AN36" s="587"/>
      <c r="AO36" s="588">
        <f t="shared" si="92"/>
        <v>0</v>
      </c>
      <c r="AP36" s="588">
        <f t="shared" si="93"/>
        <v>0</v>
      </c>
      <c r="AQ36" s="587">
        <v>-52897.11</v>
      </c>
      <c r="AR36" s="588">
        <f t="shared" si="12"/>
        <v>0</v>
      </c>
      <c r="AS36" s="588">
        <f t="shared" si="13"/>
        <v>-52897.11</v>
      </c>
      <c r="AT36" s="587">
        <v>-164510</v>
      </c>
      <c r="AU36" s="588">
        <f t="shared" si="14"/>
        <v>0</v>
      </c>
      <c r="AV36" s="588">
        <f t="shared" si="15"/>
        <v>-164510</v>
      </c>
      <c r="AW36" s="587"/>
      <c r="AX36" s="652"/>
      <c r="AY36" s="706"/>
      <c r="AZ36" s="652"/>
      <c r="BB36" s="149"/>
      <c r="BC36" s="30">
        <f t="shared" si="94"/>
        <v>0</v>
      </c>
      <c r="BD36" s="30">
        <f t="shared" si="95"/>
        <v>0</v>
      </c>
      <c r="BE36" s="704">
        <f t="shared" si="96"/>
        <v>0</v>
      </c>
      <c r="BF36" s="30">
        <f t="shared" si="97"/>
        <v>0</v>
      </c>
      <c r="BG36" s="30">
        <f t="shared" si="98"/>
        <v>0</v>
      </c>
      <c r="BH36" s="704">
        <f t="shared" si="99"/>
        <v>0</v>
      </c>
      <c r="BI36" s="704">
        <f t="shared" si="100"/>
        <v>0</v>
      </c>
      <c r="BJ36" s="30">
        <f t="shared" si="101"/>
        <v>0</v>
      </c>
      <c r="BK36" s="704">
        <f t="shared" si="102"/>
        <v>0</v>
      </c>
      <c r="BL36" s="30">
        <f t="shared" si="103"/>
        <v>0</v>
      </c>
      <c r="BM36" s="30">
        <f t="shared" si="104"/>
        <v>0</v>
      </c>
      <c r="BN36" s="859">
        <f t="shared" ref="BN36:BN68" si="105">AS36-AJ36</f>
        <v>-52897.11</v>
      </c>
      <c r="BO36" s="843"/>
      <c r="BP36">
        <v>164504</v>
      </c>
    </row>
    <row r="37" spans="1:69" ht="14.25" customHeight="1" x14ac:dyDescent="0.25">
      <c r="A37" s="49" t="s">
        <v>439</v>
      </c>
      <c r="B37" s="50">
        <v>20604</v>
      </c>
      <c r="C37" s="699" t="s">
        <v>838</v>
      </c>
      <c r="D37" s="50" t="s">
        <v>212</v>
      </c>
      <c r="E37" s="62" t="str">
        <f t="shared" si="55"/>
        <v>BS</v>
      </c>
      <c r="F37" s="664">
        <f t="shared" si="56"/>
        <v>3906</v>
      </c>
      <c r="G37" s="587"/>
      <c r="H37" s="588">
        <f t="shared" si="57"/>
        <v>0</v>
      </c>
      <c r="I37" s="588">
        <f t="shared" si="58"/>
        <v>0</v>
      </c>
      <c r="J37" s="587"/>
      <c r="K37" s="588">
        <f t="shared" si="78"/>
        <v>0</v>
      </c>
      <c r="L37" s="588">
        <f t="shared" si="79"/>
        <v>0</v>
      </c>
      <c r="M37" s="587"/>
      <c r="N37" s="588">
        <f t="shared" si="80"/>
        <v>0</v>
      </c>
      <c r="O37" s="588">
        <f t="shared" si="81"/>
        <v>0</v>
      </c>
      <c r="P37" s="587"/>
      <c r="Q37" s="588">
        <f t="shared" si="6"/>
        <v>0</v>
      </c>
      <c r="R37" s="588">
        <f t="shared" si="7"/>
        <v>0</v>
      </c>
      <c r="S37" s="587"/>
      <c r="T37" s="588">
        <f t="shared" si="82"/>
        <v>0</v>
      </c>
      <c r="U37" s="588">
        <f t="shared" si="83"/>
        <v>0</v>
      </c>
      <c r="V37" s="587"/>
      <c r="W37" s="588">
        <f t="shared" si="84"/>
        <v>0</v>
      </c>
      <c r="X37" s="588">
        <f t="shared" si="85"/>
        <v>0</v>
      </c>
      <c r="Y37" s="587"/>
      <c r="Z37" s="588">
        <f t="shared" si="67"/>
        <v>0</v>
      </c>
      <c r="AA37" s="588">
        <f t="shared" si="9"/>
        <v>0</v>
      </c>
      <c r="AB37" s="587"/>
      <c r="AC37" s="588">
        <f t="shared" si="86"/>
        <v>0</v>
      </c>
      <c r="AD37" s="588">
        <f t="shared" si="87"/>
        <v>0</v>
      </c>
      <c r="AE37" s="587"/>
      <c r="AF37" s="588">
        <f t="shared" si="88"/>
        <v>0</v>
      </c>
      <c r="AG37" s="588">
        <f t="shared" si="89"/>
        <v>0</v>
      </c>
      <c r="AH37" s="587"/>
      <c r="AI37" s="588">
        <f t="shared" si="10"/>
        <v>0</v>
      </c>
      <c r="AJ37" s="588">
        <f t="shared" si="77"/>
        <v>0</v>
      </c>
      <c r="AK37" s="587"/>
      <c r="AL37" s="588">
        <f t="shared" si="90"/>
        <v>0</v>
      </c>
      <c r="AM37" s="588">
        <f t="shared" si="91"/>
        <v>0</v>
      </c>
      <c r="AN37" s="587"/>
      <c r="AO37" s="588">
        <f t="shared" si="92"/>
        <v>0</v>
      </c>
      <c r="AP37" s="588">
        <f t="shared" si="93"/>
        <v>0</v>
      </c>
      <c r="AQ37" s="587"/>
      <c r="AR37" s="588">
        <f t="shared" si="12"/>
        <v>0</v>
      </c>
      <c r="AS37" s="588">
        <f t="shared" si="13"/>
        <v>0</v>
      </c>
      <c r="AT37" s="587"/>
      <c r="AU37" s="588">
        <f t="shared" si="14"/>
        <v>0</v>
      </c>
      <c r="AV37" s="588">
        <f t="shared" si="15"/>
        <v>0</v>
      </c>
      <c r="AW37" s="587"/>
      <c r="AX37" s="652"/>
      <c r="AY37" s="706"/>
      <c r="AZ37" s="652"/>
      <c r="BB37" s="149"/>
      <c r="BC37" s="30">
        <f t="shared" si="94"/>
        <v>0</v>
      </c>
      <c r="BD37" s="30">
        <f t="shared" si="95"/>
        <v>0</v>
      </c>
      <c r="BE37" s="704">
        <f t="shared" si="96"/>
        <v>0</v>
      </c>
      <c r="BF37" s="30">
        <f t="shared" si="97"/>
        <v>0</v>
      </c>
      <c r="BG37" s="30">
        <f t="shared" si="98"/>
        <v>0</v>
      </c>
      <c r="BH37" s="704">
        <f t="shared" si="99"/>
        <v>0</v>
      </c>
      <c r="BI37" s="704">
        <f t="shared" si="100"/>
        <v>0</v>
      </c>
      <c r="BJ37" s="30">
        <f t="shared" si="101"/>
        <v>0</v>
      </c>
      <c r="BK37" s="704">
        <f t="shared" si="102"/>
        <v>0</v>
      </c>
      <c r="BL37" s="30">
        <f t="shared" si="103"/>
        <v>0</v>
      </c>
      <c r="BM37" s="30">
        <f t="shared" si="104"/>
        <v>0</v>
      </c>
      <c r="BN37" s="704">
        <f t="shared" si="105"/>
        <v>0</v>
      </c>
    </row>
    <row r="38" spans="1:69" ht="14.25" customHeight="1" x14ac:dyDescent="0.25">
      <c r="A38" s="49" t="s">
        <v>439</v>
      </c>
      <c r="B38" s="663">
        <v>20605</v>
      </c>
      <c r="C38" s="804" t="s">
        <v>1131</v>
      </c>
      <c r="D38" s="50" t="s">
        <v>212</v>
      </c>
      <c r="E38" s="62" t="str">
        <f t="shared" si="55"/>
        <v>BS</v>
      </c>
      <c r="F38" s="664">
        <f t="shared" si="56"/>
        <v>3906</v>
      </c>
      <c r="G38" s="587"/>
      <c r="H38" s="588"/>
      <c r="I38" s="588"/>
      <c r="J38" s="587"/>
      <c r="K38" s="588"/>
      <c r="L38" s="588"/>
      <c r="M38" s="587"/>
      <c r="N38" s="588"/>
      <c r="O38" s="588"/>
      <c r="P38" s="587"/>
      <c r="Q38" s="588"/>
      <c r="R38" s="588"/>
      <c r="S38" s="587"/>
      <c r="T38" s="588"/>
      <c r="U38" s="588"/>
      <c r="V38" s="587"/>
      <c r="W38" s="588"/>
      <c r="X38" s="588"/>
      <c r="Y38" s="587"/>
      <c r="Z38" s="588"/>
      <c r="AA38" s="588"/>
      <c r="AB38" s="587"/>
      <c r="AC38" s="588"/>
      <c r="AD38" s="588"/>
      <c r="AE38" s="587"/>
      <c r="AF38" s="588"/>
      <c r="AG38" s="588"/>
      <c r="AH38" s="587"/>
      <c r="AI38" s="588"/>
      <c r="AJ38" s="588"/>
      <c r="AK38" s="587"/>
      <c r="AL38" s="588"/>
      <c r="AM38" s="588"/>
      <c r="AN38" s="587"/>
      <c r="AO38" s="588"/>
      <c r="AP38" s="588"/>
      <c r="AQ38" s="587">
        <v>5305.47</v>
      </c>
      <c r="AR38" s="588">
        <f t="shared" si="12"/>
        <v>-5305.47</v>
      </c>
      <c r="AS38" s="588">
        <f t="shared" ref="AS38" si="106">SUM(AQ38:AR38)</f>
        <v>0</v>
      </c>
      <c r="AT38" s="587">
        <v>16500</v>
      </c>
      <c r="AU38" s="588">
        <f t="shared" si="14"/>
        <v>-16500.011699999999</v>
      </c>
      <c r="AV38" s="588">
        <f t="shared" si="15"/>
        <v>-1.1699999999109423E-2</v>
      </c>
      <c r="AW38" s="587"/>
      <c r="AX38" s="652"/>
      <c r="AY38" s="706"/>
      <c r="AZ38" s="652"/>
      <c r="BB38" s="149"/>
      <c r="BC38" s="30"/>
      <c r="BD38" s="30"/>
      <c r="BE38" s="704"/>
      <c r="BF38" s="30"/>
      <c r="BG38" s="30"/>
      <c r="BH38" s="704"/>
      <c r="BI38" s="704"/>
      <c r="BJ38" s="30"/>
      <c r="BK38" s="704"/>
      <c r="BL38" s="30"/>
      <c r="BM38" s="30"/>
      <c r="BN38" s="704"/>
    </row>
    <row r="39" spans="1:69" ht="14.1" customHeight="1" x14ac:dyDescent="0.25">
      <c r="A39" s="49" t="s">
        <v>439</v>
      </c>
      <c r="B39" s="695">
        <v>20799</v>
      </c>
      <c r="C39" s="699" t="s">
        <v>811</v>
      </c>
      <c r="D39" s="50" t="s">
        <v>191</v>
      </c>
      <c r="E39" s="62" t="str">
        <f t="shared" si="55"/>
        <v>BS</v>
      </c>
      <c r="F39" s="664">
        <f t="shared" si="56"/>
        <v>3921</v>
      </c>
      <c r="G39" s="587"/>
      <c r="H39" s="588">
        <f t="shared" si="57"/>
        <v>0</v>
      </c>
      <c r="I39" s="588">
        <f t="shared" si="58"/>
        <v>0</v>
      </c>
      <c r="J39" s="587"/>
      <c r="K39" s="588">
        <f t="shared" si="78"/>
        <v>0</v>
      </c>
      <c r="L39" s="588">
        <f t="shared" si="79"/>
        <v>0</v>
      </c>
      <c r="M39" s="587"/>
      <c r="N39" s="588">
        <f t="shared" si="80"/>
        <v>0</v>
      </c>
      <c r="O39" s="588">
        <f t="shared" si="81"/>
        <v>0</v>
      </c>
      <c r="P39" s="587"/>
      <c r="Q39" s="588">
        <f t="shared" si="6"/>
        <v>0</v>
      </c>
      <c r="R39" s="588">
        <f t="shared" si="7"/>
        <v>0</v>
      </c>
      <c r="S39" s="587"/>
      <c r="T39" s="588">
        <f t="shared" si="82"/>
        <v>0</v>
      </c>
      <c r="U39" s="588">
        <f t="shared" si="83"/>
        <v>0</v>
      </c>
      <c r="V39" s="587"/>
      <c r="W39" s="588">
        <f t="shared" si="84"/>
        <v>0</v>
      </c>
      <c r="X39" s="588">
        <f t="shared" si="85"/>
        <v>0</v>
      </c>
      <c r="Y39" s="587"/>
      <c r="Z39" s="588">
        <f t="shared" si="67"/>
        <v>0</v>
      </c>
      <c r="AA39" s="588">
        <f t="shared" si="9"/>
        <v>0</v>
      </c>
      <c r="AB39" s="587"/>
      <c r="AC39" s="588">
        <f t="shared" si="86"/>
        <v>0</v>
      </c>
      <c r="AD39" s="588">
        <f t="shared" si="87"/>
        <v>0</v>
      </c>
      <c r="AE39" s="587"/>
      <c r="AF39" s="588">
        <f t="shared" si="88"/>
        <v>0</v>
      </c>
      <c r="AG39" s="588">
        <f t="shared" si="89"/>
        <v>0</v>
      </c>
      <c r="AH39" s="587"/>
      <c r="AI39" s="588">
        <f t="shared" si="10"/>
        <v>0</v>
      </c>
      <c r="AJ39" s="588">
        <f t="shared" si="77"/>
        <v>0</v>
      </c>
      <c r="AK39" s="587"/>
      <c r="AL39" s="588">
        <f t="shared" si="90"/>
        <v>0</v>
      </c>
      <c r="AM39" s="588">
        <f t="shared" si="91"/>
        <v>0</v>
      </c>
      <c r="AN39" s="587"/>
      <c r="AO39" s="588">
        <f t="shared" si="92"/>
        <v>0</v>
      </c>
      <c r="AP39" s="588">
        <f t="shared" si="93"/>
        <v>0</v>
      </c>
      <c r="AQ39" s="587">
        <v>-37471.06</v>
      </c>
      <c r="AR39" s="588">
        <f t="shared" si="12"/>
        <v>0</v>
      </c>
      <c r="AS39" s="588">
        <f t="shared" si="13"/>
        <v>-37471.06</v>
      </c>
      <c r="AT39" s="587">
        <v>-116535</v>
      </c>
      <c r="AU39" s="588">
        <f t="shared" si="14"/>
        <v>0</v>
      </c>
      <c r="AV39" s="588">
        <f t="shared" si="15"/>
        <v>-116535</v>
      </c>
      <c r="AW39" s="587"/>
      <c r="AX39" s="652"/>
      <c r="AY39" s="706"/>
      <c r="AZ39" s="652"/>
      <c r="BB39" s="149"/>
      <c r="BC39" s="30">
        <f t="shared" si="94"/>
        <v>0</v>
      </c>
      <c r="BD39" s="30">
        <f t="shared" si="95"/>
        <v>0</v>
      </c>
      <c r="BE39" s="704">
        <f t="shared" si="96"/>
        <v>0</v>
      </c>
      <c r="BF39" s="30">
        <f t="shared" si="97"/>
        <v>0</v>
      </c>
      <c r="BG39" s="30">
        <f t="shared" si="98"/>
        <v>0</v>
      </c>
      <c r="BH39" s="704">
        <f t="shared" si="99"/>
        <v>0</v>
      </c>
      <c r="BI39" s="704">
        <f t="shared" si="100"/>
        <v>0</v>
      </c>
      <c r="BJ39" s="30">
        <f t="shared" si="101"/>
        <v>0</v>
      </c>
      <c r="BK39" s="704">
        <f t="shared" si="102"/>
        <v>0</v>
      </c>
      <c r="BL39" s="30">
        <f t="shared" si="103"/>
        <v>0</v>
      </c>
      <c r="BM39" s="30">
        <f t="shared" si="104"/>
        <v>0</v>
      </c>
      <c r="BN39" s="859">
        <f t="shared" si="105"/>
        <v>-37471.06</v>
      </c>
      <c r="BO39" s="843"/>
    </row>
    <row r="40" spans="1:69" x14ac:dyDescent="0.25">
      <c r="A40" s="49" t="s">
        <v>439</v>
      </c>
      <c r="B40" s="695">
        <v>20900</v>
      </c>
      <c r="C40" s="699" t="s">
        <v>682</v>
      </c>
      <c r="D40" s="50" t="s">
        <v>192</v>
      </c>
      <c r="E40" s="62" t="str">
        <f t="shared" si="55"/>
        <v>BS</v>
      </c>
      <c r="F40" s="664">
        <f t="shared" si="56"/>
        <v>3920</v>
      </c>
      <c r="G40" s="587"/>
      <c r="H40" s="588">
        <f t="shared" si="57"/>
        <v>0</v>
      </c>
      <c r="I40" s="588">
        <f t="shared" si="58"/>
        <v>0</v>
      </c>
      <c r="J40" s="587"/>
      <c r="K40" s="588">
        <f t="shared" si="78"/>
        <v>0</v>
      </c>
      <c r="L40" s="588">
        <f t="shared" si="79"/>
        <v>0</v>
      </c>
      <c r="M40" s="587"/>
      <c r="N40" s="588">
        <f t="shared" si="80"/>
        <v>0</v>
      </c>
      <c r="O40" s="588">
        <f t="shared" si="81"/>
        <v>0</v>
      </c>
      <c r="P40" s="587"/>
      <c r="Q40" s="588">
        <f t="shared" si="6"/>
        <v>0</v>
      </c>
      <c r="R40" s="588">
        <f t="shared" si="7"/>
        <v>0</v>
      </c>
      <c r="S40" s="587"/>
      <c r="T40" s="588">
        <f t="shared" si="82"/>
        <v>0</v>
      </c>
      <c r="U40" s="588">
        <f t="shared" si="83"/>
        <v>0</v>
      </c>
      <c r="V40" s="587"/>
      <c r="W40" s="588">
        <f t="shared" si="84"/>
        <v>0</v>
      </c>
      <c r="X40" s="588">
        <f t="shared" si="85"/>
        <v>0</v>
      </c>
      <c r="Y40" s="587"/>
      <c r="Z40" s="588">
        <f t="shared" si="67"/>
        <v>0</v>
      </c>
      <c r="AA40" s="588">
        <f t="shared" si="9"/>
        <v>0</v>
      </c>
      <c r="AB40" s="587"/>
      <c r="AC40" s="588">
        <f t="shared" si="86"/>
        <v>0</v>
      </c>
      <c r="AD40" s="588">
        <f t="shared" si="87"/>
        <v>0</v>
      </c>
      <c r="AE40" s="587"/>
      <c r="AF40" s="588">
        <f t="shared" si="88"/>
        <v>0</v>
      </c>
      <c r="AG40" s="588">
        <f t="shared" si="89"/>
        <v>0</v>
      </c>
      <c r="AH40" s="587"/>
      <c r="AI40" s="588">
        <f t="shared" si="10"/>
        <v>0</v>
      </c>
      <c r="AJ40" s="588">
        <f t="shared" si="77"/>
        <v>0</v>
      </c>
      <c r="AK40" s="587"/>
      <c r="AL40" s="588">
        <f t="shared" si="90"/>
        <v>0</v>
      </c>
      <c r="AM40" s="588">
        <f t="shared" si="91"/>
        <v>0</v>
      </c>
      <c r="AN40" s="587"/>
      <c r="AO40" s="588">
        <f t="shared" si="92"/>
        <v>0</v>
      </c>
      <c r="AP40" s="588">
        <f t="shared" si="93"/>
        <v>0</v>
      </c>
      <c r="AQ40" s="587">
        <v>-75735.69</v>
      </c>
      <c r="AR40" s="588">
        <f t="shared" si="12"/>
        <v>0</v>
      </c>
      <c r="AS40" s="588">
        <f t="shared" si="13"/>
        <v>-75735.69</v>
      </c>
      <c r="AT40" s="587">
        <v>-235538</v>
      </c>
      <c r="AU40" s="588">
        <f t="shared" si="14"/>
        <v>0</v>
      </c>
      <c r="AV40" s="588">
        <f t="shared" si="15"/>
        <v>-235538</v>
      </c>
      <c r="AW40" s="587"/>
      <c r="AX40" s="652"/>
      <c r="AY40" s="706"/>
      <c r="AZ40" s="652"/>
      <c r="BB40" s="149"/>
      <c r="BC40" s="30">
        <f t="shared" si="94"/>
        <v>0</v>
      </c>
      <c r="BD40" s="30">
        <f t="shared" si="95"/>
        <v>0</v>
      </c>
      <c r="BE40" s="704">
        <f t="shared" si="96"/>
        <v>0</v>
      </c>
      <c r="BF40" s="30">
        <f t="shared" si="97"/>
        <v>0</v>
      </c>
      <c r="BG40" s="30">
        <f t="shared" si="98"/>
        <v>0</v>
      </c>
      <c r="BH40" s="704">
        <f t="shared" si="99"/>
        <v>0</v>
      </c>
      <c r="BI40" s="704">
        <f t="shared" si="100"/>
        <v>0</v>
      </c>
      <c r="BJ40" s="30">
        <f t="shared" si="101"/>
        <v>0</v>
      </c>
      <c r="BK40" s="704">
        <f t="shared" si="102"/>
        <v>0</v>
      </c>
      <c r="BL40" s="30">
        <f t="shared" si="103"/>
        <v>0</v>
      </c>
      <c r="BM40" s="30">
        <f t="shared" si="104"/>
        <v>0</v>
      </c>
      <c r="BN40" s="704">
        <f t="shared" si="105"/>
        <v>-75735.69</v>
      </c>
      <c r="BO40" s="843"/>
    </row>
    <row r="41" spans="1:69" x14ac:dyDescent="0.25">
      <c r="A41" s="49" t="s">
        <v>439</v>
      </c>
      <c r="B41" s="50">
        <v>20901</v>
      </c>
      <c r="C41" s="699" t="s">
        <v>812</v>
      </c>
      <c r="D41" s="50" t="s">
        <v>192</v>
      </c>
      <c r="E41" s="62" t="str">
        <f t="shared" si="55"/>
        <v>BS</v>
      </c>
      <c r="F41" s="664">
        <f t="shared" si="56"/>
        <v>3920</v>
      </c>
      <c r="G41" s="587"/>
      <c r="H41" s="588">
        <f t="shared" si="57"/>
        <v>0</v>
      </c>
      <c r="I41" s="588">
        <f t="shared" si="58"/>
        <v>0</v>
      </c>
      <c r="J41" s="587"/>
      <c r="K41" s="588">
        <f t="shared" si="78"/>
        <v>0</v>
      </c>
      <c r="L41" s="588">
        <f t="shared" si="79"/>
        <v>0</v>
      </c>
      <c r="M41" s="587"/>
      <c r="N41" s="588">
        <f t="shared" si="80"/>
        <v>0</v>
      </c>
      <c r="O41" s="588">
        <f t="shared" si="81"/>
        <v>0</v>
      </c>
      <c r="P41" s="587"/>
      <c r="Q41" s="588">
        <f t="shared" si="6"/>
        <v>0</v>
      </c>
      <c r="R41" s="588">
        <f t="shared" si="7"/>
        <v>0</v>
      </c>
      <c r="S41" s="587"/>
      <c r="T41" s="588">
        <f t="shared" si="82"/>
        <v>0</v>
      </c>
      <c r="U41" s="588">
        <f t="shared" si="83"/>
        <v>0</v>
      </c>
      <c r="V41" s="587"/>
      <c r="W41" s="588">
        <f t="shared" si="84"/>
        <v>0</v>
      </c>
      <c r="X41" s="588">
        <f t="shared" si="85"/>
        <v>0</v>
      </c>
      <c r="Y41" s="587"/>
      <c r="Z41" s="588">
        <f t="shared" si="67"/>
        <v>0</v>
      </c>
      <c r="AA41" s="588">
        <f t="shared" si="9"/>
        <v>0</v>
      </c>
      <c r="AB41" s="587"/>
      <c r="AC41" s="588">
        <f t="shared" si="86"/>
        <v>0</v>
      </c>
      <c r="AD41" s="588">
        <f t="shared" si="87"/>
        <v>0</v>
      </c>
      <c r="AE41" s="587"/>
      <c r="AF41" s="588">
        <f t="shared" si="88"/>
        <v>0</v>
      </c>
      <c r="AG41" s="588">
        <f t="shared" si="89"/>
        <v>0</v>
      </c>
      <c r="AH41" s="587"/>
      <c r="AI41" s="588">
        <f t="shared" si="10"/>
        <v>0</v>
      </c>
      <c r="AJ41" s="588">
        <f t="shared" si="77"/>
        <v>0</v>
      </c>
      <c r="AK41" s="587"/>
      <c r="AL41" s="588">
        <f t="shared" si="90"/>
        <v>0</v>
      </c>
      <c r="AM41" s="588">
        <f t="shared" si="91"/>
        <v>0</v>
      </c>
      <c r="AN41" s="587"/>
      <c r="AO41" s="588">
        <f t="shared" si="92"/>
        <v>0</v>
      </c>
      <c r="AP41" s="588">
        <f t="shared" si="93"/>
        <v>0</v>
      </c>
      <c r="AQ41" s="587">
        <v>126.37</v>
      </c>
      <c r="AR41" s="588">
        <f t="shared" si="12"/>
        <v>0</v>
      </c>
      <c r="AS41" s="588">
        <f t="shared" si="13"/>
        <v>126.37</v>
      </c>
      <c r="AT41" s="587">
        <v>393</v>
      </c>
      <c r="AU41" s="588">
        <f t="shared" si="14"/>
        <v>0</v>
      </c>
      <c r="AV41" s="588">
        <f t="shared" si="15"/>
        <v>393</v>
      </c>
      <c r="AW41" s="587"/>
      <c r="AX41" s="652"/>
      <c r="AY41" s="706"/>
      <c r="AZ41" s="652"/>
      <c r="BB41" s="149"/>
      <c r="BC41" s="30">
        <f t="shared" si="94"/>
        <v>0</v>
      </c>
      <c r="BD41" s="30">
        <f t="shared" si="95"/>
        <v>0</v>
      </c>
      <c r="BE41" s="704">
        <f t="shared" si="96"/>
        <v>0</v>
      </c>
      <c r="BF41" s="30">
        <f t="shared" si="97"/>
        <v>0</v>
      </c>
      <c r="BG41" s="30">
        <f t="shared" si="98"/>
        <v>0</v>
      </c>
      <c r="BH41" s="704">
        <f t="shared" si="99"/>
        <v>0</v>
      </c>
      <c r="BI41" s="704">
        <f t="shared" si="100"/>
        <v>0</v>
      </c>
      <c r="BJ41" s="30">
        <f t="shared" si="101"/>
        <v>0</v>
      </c>
      <c r="BK41" s="704">
        <f t="shared" si="102"/>
        <v>0</v>
      </c>
      <c r="BL41" s="30">
        <f t="shared" si="103"/>
        <v>0</v>
      </c>
      <c r="BM41" s="30">
        <f t="shared" si="104"/>
        <v>0</v>
      </c>
      <c r="BN41" s="704">
        <f t="shared" si="105"/>
        <v>126.37</v>
      </c>
      <c r="BO41" s="843"/>
    </row>
    <row r="42" spans="1:69" x14ac:dyDescent="0.25">
      <c r="A42" s="49" t="s">
        <v>439</v>
      </c>
      <c r="B42" s="50">
        <v>20902</v>
      </c>
      <c r="C42" s="699" t="s">
        <v>1059</v>
      </c>
      <c r="D42" s="50" t="s">
        <v>192</v>
      </c>
      <c r="E42" s="62" t="str">
        <f t="shared" si="55"/>
        <v>BS</v>
      </c>
      <c r="F42" s="664">
        <f t="shared" si="56"/>
        <v>3920</v>
      </c>
      <c r="G42" s="587"/>
      <c r="H42" s="588">
        <f t="shared" si="57"/>
        <v>0</v>
      </c>
      <c r="I42" s="588">
        <f t="shared" si="58"/>
        <v>0</v>
      </c>
      <c r="J42" s="587"/>
      <c r="K42" s="588">
        <f t="shared" si="78"/>
        <v>0</v>
      </c>
      <c r="L42" s="588">
        <f t="shared" si="79"/>
        <v>0</v>
      </c>
      <c r="M42" s="587"/>
      <c r="N42" s="588">
        <f t="shared" si="80"/>
        <v>0</v>
      </c>
      <c r="O42" s="588">
        <f t="shared" si="81"/>
        <v>0</v>
      </c>
      <c r="P42" s="587"/>
      <c r="Q42" s="588">
        <f t="shared" si="6"/>
        <v>0</v>
      </c>
      <c r="R42" s="588">
        <f t="shared" si="7"/>
        <v>0</v>
      </c>
      <c r="S42" s="587"/>
      <c r="T42" s="588">
        <f t="shared" si="82"/>
        <v>0</v>
      </c>
      <c r="U42" s="588">
        <f t="shared" si="83"/>
        <v>0</v>
      </c>
      <c r="V42" s="587"/>
      <c r="W42" s="588">
        <f t="shared" si="84"/>
        <v>0</v>
      </c>
      <c r="X42" s="588">
        <f t="shared" si="85"/>
        <v>0</v>
      </c>
      <c r="Y42" s="587"/>
      <c r="Z42" s="588">
        <f t="shared" si="67"/>
        <v>0</v>
      </c>
      <c r="AA42" s="588">
        <f t="shared" si="9"/>
        <v>0</v>
      </c>
      <c r="AB42" s="587"/>
      <c r="AC42" s="588">
        <f t="shared" si="86"/>
        <v>0</v>
      </c>
      <c r="AD42" s="588">
        <f t="shared" si="87"/>
        <v>0</v>
      </c>
      <c r="AE42" s="587"/>
      <c r="AF42" s="588">
        <f t="shared" si="88"/>
        <v>0</v>
      </c>
      <c r="AG42" s="588">
        <f t="shared" si="89"/>
        <v>0</v>
      </c>
      <c r="AH42" s="587"/>
      <c r="AI42" s="588">
        <f t="shared" si="10"/>
        <v>0</v>
      </c>
      <c r="AJ42" s="588">
        <f t="shared" si="77"/>
        <v>0</v>
      </c>
      <c r="AK42" s="587"/>
      <c r="AL42" s="588">
        <f t="shared" si="90"/>
        <v>0</v>
      </c>
      <c r="AM42" s="588">
        <f t="shared" si="91"/>
        <v>0</v>
      </c>
      <c r="AN42" s="587"/>
      <c r="AO42" s="588">
        <f t="shared" si="92"/>
        <v>0</v>
      </c>
      <c r="AP42" s="588">
        <f t="shared" si="93"/>
        <v>0</v>
      </c>
      <c r="AQ42" s="587">
        <v>61.41</v>
      </c>
      <c r="AR42" s="588">
        <f t="shared" si="12"/>
        <v>0</v>
      </c>
      <c r="AS42" s="588">
        <f t="shared" si="13"/>
        <v>61.41</v>
      </c>
      <c r="AT42" s="587">
        <v>191</v>
      </c>
      <c r="AU42" s="588">
        <f t="shared" si="14"/>
        <v>0</v>
      </c>
      <c r="AV42" s="588">
        <f t="shared" si="15"/>
        <v>191</v>
      </c>
      <c r="AW42" s="587"/>
      <c r="AX42" s="652"/>
      <c r="AY42" s="706"/>
      <c r="AZ42" s="652"/>
      <c r="BC42" s="30">
        <f t="shared" si="94"/>
        <v>0</v>
      </c>
      <c r="BD42" s="30">
        <f t="shared" si="95"/>
        <v>0</v>
      </c>
      <c r="BE42" s="704">
        <f t="shared" si="96"/>
        <v>0</v>
      </c>
      <c r="BF42" s="30">
        <f t="shared" si="97"/>
        <v>0</v>
      </c>
      <c r="BG42" s="30">
        <f t="shared" si="98"/>
        <v>0</v>
      </c>
      <c r="BH42" s="704">
        <f t="shared" si="99"/>
        <v>0</v>
      </c>
      <c r="BI42" s="704">
        <f t="shared" si="100"/>
        <v>0</v>
      </c>
      <c r="BJ42" s="30">
        <f t="shared" si="101"/>
        <v>0</v>
      </c>
      <c r="BK42" s="704">
        <f t="shared" si="102"/>
        <v>0</v>
      </c>
      <c r="BL42" s="30">
        <f t="shared" si="103"/>
        <v>0</v>
      </c>
      <c r="BM42" s="30">
        <f t="shared" si="104"/>
        <v>0</v>
      </c>
      <c r="BN42" s="704">
        <f t="shared" si="105"/>
        <v>61.41</v>
      </c>
      <c r="BO42" s="843"/>
    </row>
    <row r="43" spans="1:69" x14ac:dyDescent="0.25">
      <c r="A43" s="49" t="s">
        <v>439</v>
      </c>
      <c r="B43" s="50">
        <v>20903</v>
      </c>
      <c r="C43" s="699" t="s">
        <v>1077</v>
      </c>
      <c r="D43" s="50" t="s">
        <v>192</v>
      </c>
      <c r="E43" s="62" t="str">
        <f t="shared" si="55"/>
        <v>BS</v>
      </c>
      <c r="F43" s="664">
        <f t="shared" si="56"/>
        <v>3920</v>
      </c>
      <c r="G43" s="587"/>
      <c r="H43" s="588"/>
      <c r="I43" s="588"/>
      <c r="J43" s="587"/>
      <c r="K43" s="588"/>
      <c r="L43" s="588"/>
      <c r="M43" s="587"/>
      <c r="N43" s="588"/>
      <c r="O43" s="588"/>
      <c r="P43" s="587"/>
      <c r="Q43" s="588">
        <f t="shared" si="6"/>
        <v>0</v>
      </c>
      <c r="R43" s="588">
        <f t="shared" si="7"/>
        <v>0</v>
      </c>
      <c r="S43" s="587"/>
      <c r="T43" s="588"/>
      <c r="U43" s="588"/>
      <c r="V43" s="587"/>
      <c r="W43" s="588"/>
      <c r="X43" s="588"/>
      <c r="Y43" s="587"/>
      <c r="Z43" s="588"/>
      <c r="AA43" s="588"/>
      <c r="AB43" s="587"/>
      <c r="AC43" s="588"/>
      <c r="AD43" s="588"/>
      <c r="AE43" s="587"/>
      <c r="AF43" s="588"/>
      <c r="AG43" s="588"/>
      <c r="AH43" s="587"/>
      <c r="AI43" s="588">
        <f t="shared" si="10"/>
        <v>0</v>
      </c>
      <c r="AJ43" s="588">
        <f t="shared" si="77"/>
        <v>0</v>
      </c>
      <c r="AK43" s="587"/>
      <c r="AL43" s="588"/>
      <c r="AM43" s="588"/>
      <c r="AN43" s="587"/>
      <c r="AO43" s="588"/>
      <c r="AP43" s="588"/>
      <c r="AQ43" s="587">
        <v>162.99</v>
      </c>
      <c r="AR43" s="588">
        <f t="shared" si="12"/>
        <v>0</v>
      </c>
      <c r="AS43" s="588">
        <f t="shared" si="13"/>
        <v>162.99</v>
      </c>
      <c r="AT43" s="587">
        <v>506.9</v>
      </c>
      <c r="AU43" s="588">
        <f t="shared" si="14"/>
        <v>0</v>
      </c>
      <c r="AV43" s="588">
        <f t="shared" si="15"/>
        <v>506.9</v>
      </c>
      <c r="AW43" s="587"/>
      <c r="AX43" s="652"/>
      <c r="AY43" s="706"/>
      <c r="AZ43" s="652"/>
      <c r="BC43" s="30"/>
      <c r="BD43" s="30"/>
      <c r="BE43" s="704"/>
      <c r="BF43" s="30"/>
      <c r="BG43" s="30"/>
      <c r="BH43" s="704"/>
      <c r="BI43" s="704">
        <f t="shared" si="100"/>
        <v>0</v>
      </c>
      <c r="BJ43" s="30"/>
      <c r="BK43" s="704"/>
      <c r="BL43" s="30"/>
      <c r="BM43" s="30"/>
      <c r="BN43" s="704">
        <f t="shared" si="105"/>
        <v>162.99</v>
      </c>
      <c r="BO43" s="843"/>
    </row>
    <row r="44" spans="1:69" x14ac:dyDescent="0.25">
      <c r="A44" s="49" t="s">
        <v>439</v>
      </c>
      <c r="B44">
        <v>20904</v>
      </c>
      <c r="C44" t="s">
        <v>1109</v>
      </c>
      <c r="D44" s="50" t="s">
        <v>192</v>
      </c>
      <c r="E44" s="62" t="str">
        <f t="shared" si="55"/>
        <v>BS</v>
      </c>
      <c r="F44" s="664">
        <f t="shared" si="56"/>
        <v>3920</v>
      </c>
      <c r="G44" s="587"/>
      <c r="H44" s="588"/>
      <c r="I44" s="588"/>
      <c r="J44" s="587"/>
      <c r="K44" s="588"/>
      <c r="L44" s="588"/>
      <c r="M44" s="587"/>
      <c r="N44" s="588"/>
      <c r="O44" s="588"/>
      <c r="P44" s="587"/>
      <c r="Q44" s="588">
        <f t="shared" si="6"/>
        <v>0</v>
      </c>
      <c r="R44" s="588">
        <f t="shared" si="7"/>
        <v>0</v>
      </c>
      <c r="S44" s="587"/>
      <c r="T44" s="588"/>
      <c r="U44" s="588"/>
      <c r="V44" s="587"/>
      <c r="W44" s="588"/>
      <c r="X44" s="588"/>
      <c r="Y44" s="587"/>
      <c r="Z44" s="588"/>
      <c r="AA44" s="588"/>
      <c r="AB44" s="587"/>
      <c r="AC44" s="588"/>
      <c r="AD44" s="588"/>
      <c r="AE44" s="587"/>
      <c r="AF44" s="588"/>
      <c r="AG44" s="588"/>
      <c r="AH44" s="587"/>
      <c r="AI44" s="588">
        <f t="shared" si="10"/>
        <v>0</v>
      </c>
      <c r="AJ44" s="588"/>
      <c r="AK44" s="587"/>
      <c r="AL44" s="588"/>
      <c r="AM44" s="588"/>
      <c r="AN44" s="587"/>
      <c r="AO44" s="588"/>
      <c r="AP44" s="588"/>
      <c r="AQ44" s="587">
        <v>64.31</v>
      </c>
      <c r="AR44" s="588">
        <f t="shared" si="12"/>
        <v>0</v>
      </c>
      <c r="AS44" s="588">
        <f t="shared" si="13"/>
        <v>64.31</v>
      </c>
      <c r="AT44" s="587">
        <v>200</v>
      </c>
      <c r="AU44" s="588">
        <f t="shared" si="14"/>
        <v>0</v>
      </c>
      <c r="AV44" s="588">
        <f t="shared" si="15"/>
        <v>200</v>
      </c>
      <c r="AW44" s="587"/>
      <c r="AX44" s="652"/>
      <c r="AY44" s="706"/>
      <c r="AZ44" s="652"/>
      <c r="BC44" s="30"/>
      <c r="BD44" s="30"/>
      <c r="BE44" s="704"/>
      <c r="BF44" s="30"/>
      <c r="BG44" s="30"/>
      <c r="BH44" s="704"/>
      <c r="BI44" s="704"/>
      <c r="BJ44" s="30"/>
      <c r="BK44" s="704"/>
      <c r="BL44" s="30"/>
      <c r="BM44" s="30"/>
      <c r="BN44" s="704">
        <f t="shared" si="105"/>
        <v>64.31</v>
      </c>
      <c r="BO44" s="843"/>
    </row>
    <row r="45" spans="1:69" ht="15.75" customHeight="1" x14ac:dyDescent="0.25">
      <c r="A45" s="49" t="s">
        <v>439</v>
      </c>
      <c r="B45" s="50">
        <v>20998</v>
      </c>
      <c r="C45" s="699" t="s">
        <v>683</v>
      </c>
      <c r="D45" s="50" t="s">
        <v>190</v>
      </c>
      <c r="E45" s="62" t="str">
        <f t="shared" si="55"/>
        <v>BS</v>
      </c>
      <c r="F45" s="664">
        <f t="shared" si="56"/>
        <v>3922</v>
      </c>
      <c r="G45" s="587"/>
      <c r="H45" s="588">
        <f t="shared" si="57"/>
        <v>0</v>
      </c>
      <c r="I45" s="588">
        <f t="shared" si="58"/>
        <v>0</v>
      </c>
      <c r="J45" s="587"/>
      <c r="K45" s="588">
        <f t="shared" si="78"/>
        <v>0</v>
      </c>
      <c r="L45" s="588">
        <f t="shared" si="79"/>
        <v>0</v>
      </c>
      <c r="M45" s="587"/>
      <c r="N45" s="588">
        <f t="shared" si="80"/>
        <v>0</v>
      </c>
      <c r="O45" s="588">
        <f t="shared" si="81"/>
        <v>0</v>
      </c>
      <c r="P45" s="587"/>
      <c r="Q45" s="588">
        <f t="shared" si="6"/>
        <v>0</v>
      </c>
      <c r="R45" s="588">
        <f t="shared" si="7"/>
        <v>0</v>
      </c>
      <c r="S45" s="587"/>
      <c r="T45" s="588">
        <f t="shared" si="82"/>
        <v>0</v>
      </c>
      <c r="U45" s="588">
        <f t="shared" si="83"/>
        <v>0</v>
      </c>
      <c r="V45" s="587"/>
      <c r="W45" s="588">
        <f t="shared" si="84"/>
        <v>0</v>
      </c>
      <c r="X45" s="588">
        <f t="shared" si="85"/>
        <v>0</v>
      </c>
      <c r="Y45" s="587"/>
      <c r="Z45" s="588">
        <f t="shared" si="67"/>
        <v>0</v>
      </c>
      <c r="AA45" s="588">
        <f t="shared" si="9"/>
        <v>0</v>
      </c>
      <c r="AB45" s="587"/>
      <c r="AC45" s="588">
        <f t="shared" si="86"/>
        <v>0</v>
      </c>
      <c r="AD45" s="588">
        <f t="shared" si="87"/>
        <v>0</v>
      </c>
      <c r="AE45" s="587"/>
      <c r="AF45" s="588">
        <f t="shared" si="88"/>
        <v>0</v>
      </c>
      <c r="AG45" s="588">
        <f t="shared" si="89"/>
        <v>0</v>
      </c>
      <c r="AH45" s="587"/>
      <c r="AI45" s="588">
        <f t="shared" si="10"/>
        <v>0</v>
      </c>
      <c r="AJ45" s="588">
        <f t="shared" si="77"/>
        <v>0</v>
      </c>
      <c r="AK45" s="587"/>
      <c r="AL45" s="588"/>
      <c r="AM45" s="588"/>
      <c r="AN45" s="587"/>
      <c r="AO45" s="588"/>
      <c r="AP45" s="588"/>
      <c r="AQ45" s="587">
        <v>-98512.87</v>
      </c>
      <c r="AR45" s="588">
        <f t="shared" si="12"/>
        <v>0</v>
      </c>
      <c r="AS45" s="588">
        <f t="shared" si="13"/>
        <v>-98512.87</v>
      </c>
      <c r="AT45" s="587">
        <v>-306375</v>
      </c>
      <c r="AU45" s="588">
        <f t="shared" si="14"/>
        <v>0</v>
      </c>
      <c r="AV45" s="588">
        <f t="shared" si="15"/>
        <v>-306375</v>
      </c>
      <c r="AW45" s="587"/>
      <c r="AX45" s="652"/>
      <c r="AY45" s="706"/>
      <c r="AZ45" s="652"/>
      <c r="BB45" s="149"/>
      <c r="BC45" s="30"/>
      <c r="BD45" s="30"/>
      <c r="BE45" s="704"/>
      <c r="BF45" s="30"/>
      <c r="BG45" s="30"/>
      <c r="BH45" s="704"/>
      <c r="BI45" s="704">
        <f>AJ45-AA45</f>
        <v>0</v>
      </c>
      <c r="BJ45" s="30">
        <f>AG45-AD45</f>
        <v>0</v>
      </c>
      <c r="BK45" s="704">
        <f>AJ45-AG45</f>
        <v>0</v>
      </c>
      <c r="BL45" s="30">
        <f>AM45-AJ45</f>
        <v>0</v>
      </c>
      <c r="BM45" s="30">
        <f>AP45-AM45</f>
        <v>0</v>
      </c>
      <c r="BN45" s="704">
        <f t="shared" si="105"/>
        <v>-98512.87</v>
      </c>
      <c r="BO45" s="843"/>
    </row>
    <row r="46" spans="1:69" ht="15.75" customHeight="1" x14ac:dyDescent="0.25">
      <c r="A46" s="49" t="s">
        <v>439</v>
      </c>
      <c r="B46">
        <v>20999</v>
      </c>
      <c r="C46" t="s">
        <v>1110</v>
      </c>
      <c r="D46" s="50" t="s">
        <v>190</v>
      </c>
      <c r="E46" s="62" t="str">
        <f t="shared" si="55"/>
        <v>BS</v>
      </c>
      <c r="F46" s="664">
        <f t="shared" si="56"/>
        <v>3922</v>
      </c>
      <c r="G46" s="587"/>
      <c r="H46" s="588"/>
      <c r="I46" s="588"/>
      <c r="J46" s="587"/>
      <c r="K46" s="588"/>
      <c r="L46" s="588"/>
      <c r="M46" s="587"/>
      <c r="N46" s="588"/>
      <c r="O46" s="588"/>
      <c r="P46" s="587"/>
      <c r="Q46" s="588">
        <f t="shared" si="6"/>
        <v>0</v>
      </c>
      <c r="R46" s="588">
        <f t="shared" si="7"/>
        <v>0</v>
      </c>
      <c r="S46" s="587"/>
      <c r="T46" s="588"/>
      <c r="U46" s="588"/>
      <c r="V46" s="587"/>
      <c r="W46" s="588"/>
      <c r="X46" s="588"/>
      <c r="Y46" s="587"/>
      <c r="Z46" s="588"/>
      <c r="AA46" s="588"/>
      <c r="AB46" s="587"/>
      <c r="AC46" s="588"/>
      <c r="AD46" s="588"/>
      <c r="AE46" s="587"/>
      <c r="AF46" s="588"/>
      <c r="AG46" s="588"/>
      <c r="AH46" s="587"/>
      <c r="AI46" s="588">
        <f t="shared" si="10"/>
        <v>0</v>
      </c>
      <c r="AJ46" s="588"/>
      <c r="AK46" s="587"/>
      <c r="AL46" s="588"/>
      <c r="AM46" s="588"/>
      <c r="AN46" s="587"/>
      <c r="AO46" s="588"/>
      <c r="AP46" s="588"/>
      <c r="AQ46" s="587">
        <v>-2723.3</v>
      </c>
      <c r="AR46" s="588">
        <f t="shared" si="12"/>
        <v>0</v>
      </c>
      <c r="AS46" s="588">
        <f t="shared" si="13"/>
        <v>-2723.3</v>
      </c>
      <c r="AT46" s="587">
        <v>-8469.4699999999993</v>
      </c>
      <c r="AU46" s="588">
        <f t="shared" si="14"/>
        <v>0</v>
      </c>
      <c r="AV46" s="588">
        <f t="shared" si="15"/>
        <v>-8469.4699999999993</v>
      </c>
      <c r="AW46" s="587"/>
      <c r="AX46" s="652"/>
      <c r="AY46" s="706"/>
      <c r="AZ46" s="652"/>
      <c r="BB46" s="149"/>
      <c r="BC46" s="30"/>
      <c r="BD46" s="30"/>
      <c r="BE46" s="704"/>
      <c r="BF46" s="30"/>
      <c r="BG46" s="30"/>
      <c r="BH46" s="704"/>
      <c r="BI46" s="704"/>
      <c r="BJ46" s="30"/>
      <c r="BK46" s="704"/>
      <c r="BL46" s="30"/>
      <c r="BM46" s="30"/>
      <c r="BN46" s="704">
        <f t="shared" si="105"/>
        <v>-2723.3</v>
      </c>
      <c r="BO46" s="843"/>
    </row>
    <row r="47" spans="1:69" ht="13.5" customHeight="1" x14ac:dyDescent="0.25">
      <c r="A47" s="49" t="s">
        <v>439</v>
      </c>
      <c r="B47" s="50">
        <v>21001</v>
      </c>
      <c r="C47" s="699" t="s">
        <v>809</v>
      </c>
      <c r="D47" s="50" t="s">
        <v>194</v>
      </c>
      <c r="E47" s="62" t="str">
        <f t="shared" si="55"/>
        <v>BS</v>
      </c>
      <c r="F47" s="664">
        <f t="shared" si="56"/>
        <v>3918</v>
      </c>
      <c r="G47" s="587"/>
      <c r="H47" s="588">
        <f t="shared" si="57"/>
        <v>0</v>
      </c>
      <c r="I47" s="588">
        <f t="shared" si="58"/>
        <v>0</v>
      </c>
      <c r="J47" s="587"/>
      <c r="K47" s="588">
        <f t="shared" si="78"/>
        <v>0</v>
      </c>
      <c r="L47" s="588">
        <f t="shared" si="79"/>
        <v>0</v>
      </c>
      <c r="M47" s="587"/>
      <c r="N47" s="588">
        <f t="shared" si="80"/>
        <v>0</v>
      </c>
      <c r="O47" s="588">
        <f t="shared" si="81"/>
        <v>0</v>
      </c>
      <c r="P47" s="770"/>
      <c r="Q47" s="588">
        <f t="shared" si="6"/>
        <v>0</v>
      </c>
      <c r="R47" s="588">
        <f t="shared" si="7"/>
        <v>0</v>
      </c>
      <c r="S47" s="587"/>
      <c r="T47" s="588">
        <f t="shared" si="82"/>
        <v>0</v>
      </c>
      <c r="U47" s="588">
        <f t="shared" si="83"/>
        <v>0</v>
      </c>
      <c r="V47" s="587"/>
      <c r="W47" s="588">
        <f t="shared" si="84"/>
        <v>0</v>
      </c>
      <c r="X47" s="588">
        <f t="shared" si="85"/>
        <v>0</v>
      </c>
      <c r="Y47" s="587"/>
      <c r="Z47" s="588">
        <f t="shared" si="67"/>
        <v>0</v>
      </c>
      <c r="AA47" s="588">
        <f t="shared" si="9"/>
        <v>0</v>
      </c>
      <c r="AB47" s="587"/>
      <c r="AC47" s="588">
        <f t="shared" si="86"/>
        <v>0</v>
      </c>
      <c r="AD47" s="588">
        <f t="shared" si="87"/>
        <v>0</v>
      </c>
      <c r="AE47" s="587"/>
      <c r="AF47" s="588">
        <f t="shared" si="88"/>
        <v>0</v>
      </c>
      <c r="AG47" s="588">
        <f t="shared" si="89"/>
        <v>0</v>
      </c>
      <c r="AH47" s="587"/>
      <c r="AI47" s="588">
        <f t="shared" si="10"/>
        <v>0</v>
      </c>
      <c r="AJ47" s="588">
        <f t="shared" si="77"/>
        <v>0</v>
      </c>
      <c r="AK47" s="587"/>
      <c r="AL47" s="588">
        <f t="shared" ref="AL47:AL99" si="107">SUMIFS(JE_amount,JE_Month,AL$3,JE_Entity,$A47,JE_Ledger_number,$B47)</f>
        <v>0</v>
      </c>
      <c r="AM47" s="588">
        <f t="shared" ref="AM47:AM99" si="108">SUM(AK47:AL47)</f>
        <v>0</v>
      </c>
      <c r="AN47" s="587"/>
      <c r="AO47" s="588">
        <f t="shared" ref="AO47:AO99" si="109">SUMIFS(JE_amount,JE_Month,AO$3,JE_Entity,$A47,JE_Ledger_number,$B47)</f>
        <v>0</v>
      </c>
      <c r="AP47" s="588">
        <f t="shared" ref="AP47:AP99" si="110">SUM(AN47:AO47)</f>
        <v>0</v>
      </c>
      <c r="AQ47" s="587">
        <v>1593.74</v>
      </c>
      <c r="AR47" s="588">
        <f t="shared" si="12"/>
        <v>0</v>
      </c>
      <c r="AS47" s="588">
        <f t="shared" si="13"/>
        <v>1593.74</v>
      </c>
      <c r="AT47" s="587">
        <v>4956.53</v>
      </c>
      <c r="AU47" s="588">
        <f t="shared" si="14"/>
        <v>0</v>
      </c>
      <c r="AV47" s="588">
        <f t="shared" si="15"/>
        <v>4956.53</v>
      </c>
      <c r="AW47" s="587"/>
      <c r="AX47" s="652"/>
      <c r="AY47" s="706"/>
      <c r="AZ47" s="652"/>
      <c r="BB47" s="149"/>
      <c r="BC47" s="30">
        <f t="shared" ref="BC47:BC61" si="111">L47-I47</f>
        <v>0</v>
      </c>
      <c r="BD47" s="30">
        <f t="shared" ref="BD47:BD61" si="112">O47-L47</f>
        <v>0</v>
      </c>
      <c r="BE47" s="704">
        <f t="shared" ref="BE47:BE61" si="113">R47-I47</f>
        <v>0</v>
      </c>
      <c r="BF47" s="30">
        <f t="shared" ref="BF47:BF61" si="114">U47-R47</f>
        <v>0</v>
      </c>
      <c r="BG47" s="30">
        <f t="shared" ref="BG47:BG61" si="115">X47-U47</f>
        <v>0</v>
      </c>
      <c r="BH47" s="704">
        <f t="shared" ref="BH47:BH61" si="116">AA47-R47</f>
        <v>0</v>
      </c>
      <c r="BI47" s="704">
        <f t="shared" ref="BI47:BI69" si="117">AJ47-AA47</f>
        <v>0</v>
      </c>
      <c r="BJ47" s="30">
        <f t="shared" ref="BJ47:BJ61" si="118">AG47-AD47</f>
        <v>0</v>
      </c>
      <c r="BK47" s="704">
        <f t="shared" ref="BK47:BK61" si="119">AJ47-AG47</f>
        <v>0</v>
      </c>
      <c r="BL47" s="30">
        <f t="shared" ref="BL47:BL61" si="120">AM47-AJ47</f>
        <v>0</v>
      </c>
      <c r="BM47" s="30">
        <f t="shared" ref="BM47:BM61" si="121">AP47-AM47</f>
        <v>0</v>
      </c>
      <c r="BN47" s="704">
        <f t="shared" si="105"/>
        <v>1593.74</v>
      </c>
      <c r="BO47" s="652"/>
      <c r="BP47" s="476"/>
      <c r="BQ47" s="476"/>
    </row>
    <row r="48" spans="1:69" ht="13.5" customHeight="1" x14ac:dyDescent="0.25">
      <c r="A48" s="49" t="s">
        <v>439</v>
      </c>
      <c r="B48" s="50">
        <v>21002</v>
      </c>
      <c r="C48" s="699" t="s">
        <v>810</v>
      </c>
      <c r="D48" s="50" t="s">
        <v>194</v>
      </c>
      <c r="E48" s="62" t="str">
        <f t="shared" si="55"/>
        <v>BS</v>
      </c>
      <c r="F48" s="664">
        <f t="shared" si="56"/>
        <v>3918</v>
      </c>
      <c r="G48" s="587"/>
      <c r="H48" s="588">
        <f t="shared" si="57"/>
        <v>0</v>
      </c>
      <c r="I48" s="588">
        <f t="shared" si="58"/>
        <v>0</v>
      </c>
      <c r="J48" s="587"/>
      <c r="K48" s="588">
        <f t="shared" si="78"/>
        <v>0</v>
      </c>
      <c r="L48" s="588">
        <f t="shared" si="79"/>
        <v>0</v>
      </c>
      <c r="M48" s="587"/>
      <c r="N48" s="588">
        <f t="shared" si="80"/>
        <v>0</v>
      </c>
      <c r="O48" s="588">
        <f t="shared" si="81"/>
        <v>0</v>
      </c>
      <c r="P48" s="587"/>
      <c r="Q48" s="588">
        <f t="shared" si="6"/>
        <v>0</v>
      </c>
      <c r="R48" s="588">
        <f t="shared" si="7"/>
        <v>0</v>
      </c>
      <c r="S48" s="587"/>
      <c r="T48" s="588">
        <f t="shared" si="82"/>
        <v>0</v>
      </c>
      <c r="U48" s="588">
        <f t="shared" si="83"/>
        <v>0</v>
      </c>
      <c r="V48" s="587"/>
      <c r="W48" s="588">
        <f t="shared" si="84"/>
        <v>0</v>
      </c>
      <c r="X48" s="588">
        <f t="shared" si="85"/>
        <v>0</v>
      </c>
      <c r="Y48" s="587"/>
      <c r="Z48" s="588">
        <f t="shared" si="67"/>
        <v>0</v>
      </c>
      <c r="AA48" s="588">
        <f t="shared" si="9"/>
        <v>0</v>
      </c>
      <c r="AB48" s="587"/>
      <c r="AC48" s="588">
        <f t="shared" si="86"/>
        <v>0</v>
      </c>
      <c r="AD48" s="588">
        <f t="shared" si="87"/>
        <v>0</v>
      </c>
      <c r="AE48" s="587"/>
      <c r="AF48" s="588">
        <f t="shared" si="88"/>
        <v>0</v>
      </c>
      <c r="AG48" s="588">
        <f t="shared" si="89"/>
        <v>0</v>
      </c>
      <c r="AH48" s="587"/>
      <c r="AI48" s="588">
        <f t="shared" si="10"/>
        <v>0</v>
      </c>
      <c r="AJ48" s="588">
        <f t="shared" si="77"/>
        <v>0</v>
      </c>
      <c r="AK48" s="587"/>
      <c r="AL48" s="588">
        <f t="shared" si="107"/>
        <v>0</v>
      </c>
      <c r="AM48" s="588">
        <f t="shared" si="108"/>
        <v>0</v>
      </c>
      <c r="AN48" s="587"/>
      <c r="AO48" s="588">
        <f t="shared" si="109"/>
        <v>0</v>
      </c>
      <c r="AP48" s="588">
        <f t="shared" si="110"/>
        <v>0</v>
      </c>
      <c r="AQ48" s="587">
        <v>126.84</v>
      </c>
      <c r="AR48" s="588">
        <f t="shared" si="12"/>
        <v>0</v>
      </c>
      <c r="AS48" s="588">
        <f t="shared" si="13"/>
        <v>126.84</v>
      </c>
      <c r="AT48" s="587">
        <v>394.47</v>
      </c>
      <c r="AU48" s="588">
        <f t="shared" si="14"/>
        <v>0</v>
      </c>
      <c r="AV48" s="588">
        <f t="shared" si="15"/>
        <v>394.47</v>
      </c>
      <c r="AW48" s="587"/>
      <c r="AX48" s="652"/>
      <c r="AY48" s="706"/>
      <c r="AZ48" s="652"/>
      <c r="BB48" s="149"/>
      <c r="BC48" s="30">
        <f t="shared" si="111"/>
        <v>0</v>
      </c>
      <c r="BD48" s="30">
        <f t="shared" si="112"/>
        <v>0</v>
      </c>
      <c r="BE48" s="704">
        <f t="shared" si="113"/>
        <v>0</v>
      </c>
      <c r="BF48" s="30">
        <f t="shared" si="114"/>
        <v>0</v>
      </c>
      <c r="BG48" s="30">
        <f t="shared" si="115"/>
        <v>0</v>
      </c>
      <c r="BH48" s="704">
        <f t="shared" si="116"/>
        <v>0</v>
      </c>
      <c r="BI48" s="704">
        <f t="shared" si="117"/>
        <v>0</v>
      </c>
      <c r="BJ48" s="30">
        <f t="shared" si="118"/>
        <v>0</v>
      </c>
      <c r="BK48" s="704">
        <f t="shared" si="119"/>
        <v>0</v>
      </c>
      <c r="BL48" s="30">
        <f t="shared" si="120"/>
        <v>0</v>
      </c>
      <c r="BM48" s="30">
        <f t="shared" si="121"/>
        <v>0</v>
      </c>
      <c r="BN48" s="704">
        <f t="shared" si="105"/>
        <v>126.84</v>
      </c>
      <c r="BO48" s="652"/>
      <c r="BP48" s="476"/>
      <c r="BQ48" s="476"/>
    </row>
    <row r="49" spans="1:68" ht="13.5" customHeight="1" x14ac:dyDescent="0.25">
      <c r="A49" s="49" t="s">
        <v>439</v>
      </c>
      <c r="B49" s="50">
        <v>30001</v>
      </c>
      <c r="C49" s="763" t="s">
        <v>813</v>
      </c>
      <c r="D49" s="50" t="s">
        <v>180</v>
      </c>
      <c r="E49" s="62" t="str">
        <f t="shared" si="55"/>
        <v>BS</v>
      </c>
      <c r="F49" s="664">
        <f t="shared" si="56"/>
        <v>3930</v>
      </c>
      <c r="G49" s="587"/>
      <c r="H49" s="588">
        <f t="shared" si="57"/>
        <v>0</v>
      </c>
      <c r="I49" s="588">
        <f t="shared" si="58"/>
        <v>0</v>
      </c>
      <c r="J49" s="587"/>
      <c r="K49" s="588">
        <f t="shared" si="78"/>
        <v>0</v>
      </c>
      <c r="L49" s="588">
        <f t="shared" si="79"/>
        <v>0</v>
      </c>
      <c r="M49" s="587"/>
      <c r="N49" s="588">
        <f t="shared" si="80"/>
        <v>0</v>
      </c>
      <c r="O49" s="588">
        <f t="shared" si="81"/>
        <v>0</v>
      </c>
      <c r="P49" s="587"/>
      <c r="Q49" s="588">
        <f t="shared" si="6"/>
        <v>0</v>
      </c>
      <c r="R49" s="588">
        <f t="shared" si="7"/>
        <v>0</v>
      </c>
      <c r="S49" s="587"/>
      <c r="T49" s="588">
        <f t="shared" si="82"/>
        <v>0</v>
      </c>
      <c r="U49" s="588">
        <f t="shared" si="83"/>
        <v>0</v>
      </c>
      <c r="V49" s="587"/>
      <c r="W49" s="588">
        <f t="shared" si="84"/>
        <v>0</v>
      </c>
      <c r="X49" s="588">
        <f t="shared" si="85"/>
        <v>0</v>
      </c>
      <c r="Y49" s="587"/>
      <c r="Z49" s="588">
        <f t="shared" si="67"/>
        <v>0</v>
      </c>
      <c r="AA49" s="588">
        <f t="shared" si="9"/>
        <v>0</v>
      </c>
      <c r="AB49" s="587"/>
      <c r="AC49" s="588">
        <f t="shared" si="86"/>
        <v>0</v>
      </c>
      <c r="AD49" s="588">
        <f t="shared" si="87"/>
        <v>0</v>
      </c>
      <c r="AE49" s="587"/>
      <c r="AF49" s="588">
        <f t="shared" si="88"/>
        <v>0</v>
      </c>
      <c r="AG49" s="588">
        <f t="shared" si="89"/>
        <v>0</v>
      </c>
      <c r="AH49" s="587"/>
      <c r="AI49" s="588">
        <f t="shared" si="10"/>
        <v>0</v>
      </c>
      <c r="AJ49" s="588">
        <f t="shared" si="77"/>
        <v>0</v>
      </c>
      <c r="AK49" s="587"/>
      <c r="AL49" s="588">
        <f t="shared" si="107"/>
        <v>0</v>
      </c>
      <c r="AM49" s="588">
        <f t="shared" si="108"/>
        <v>0</v>
      </c>
      <c r="AN49" s="587"/>
      <c r="AO49" s="588">
        <f t="shared" si="109"/>
        <v>0</v>
      </c>
      <c r="AP49" s="588">
        <f t="shared" si="110"/>
        <v>0</v>
      </c>
      <c r="AQ49" s="587">
        <v>-9000</v>
      </c>
      <c r="AR49" s="588">
        <f t="shared" si="12"/>
        <v>0</v>
      </c>
      <c r="AS49" s="588">
        <f t="shared" si="13"/>
        <v>-9000</v>
      </c>
      <c r="AT49" s="587">
        <v>-31131</v>
      </c>
      <c r="AU49" s="588">
        <f t="shared" si="14"/>
        <v>0</v>
      </c>
      <c r="AV49" s="588">
        <f t="shared" si="15"/>
        <v>-31131</v>
      </c>
      <c r="AW49" s="587"/>
      <c r="AX49" s="652"/>
      <c r="AY49" s="706"/>
      <c r="AZ49" s="652"/>
      <c r="BB49" s="149"/>
      <c r="BC49" s="30">
        <f t="shared" si="111"/>
        <v>0</v>
      </c>
      <c r="BD49" s="30">
        <f t="shared" si="112"/>
        <v>0</v>
      </c>
      <c r="BE49" s="704">
        <f t="shared" si="113"/>
        <v>0</v>
      </c>
      <c r="BF49" s="30">
        <f t="shared" si="114"/>
        <v>0</v>
      </c>
      <c r="BG49" s="30">
        <f t="shared" si="115"/>
        <v>0</v>
      </c>
      <c r="BH49" s="704">
        <f t="shared" si="116"/>
        <v>0</v>
      </c>
      <c r="BI49" s="704">
        <f t="shared" si="117"/>
        <v>0</v>
      </c>
      <c r="BJ49" s="30">
        <f t="shared" si="118"/>
        <v>0</v>
      </c>
      <c r="BK49" s="704">
        <f t="shared" si="119"/>
        <v>0</v>
      </c>
      <c r="BL49" s="30">
        <f t="shared" si="120"/>
        <v>0</v>
      </c>
      <c r="BM49" s="30">
        <f t="shared" si="121"/>
        <v>0</v>
      </c>
      <c r="BN49" s="704">
        <f t="shared" si="105"/>
        <v>-9000</v>
      </c>
    </row>
    <row r="50" spans="1:68" ht="13.5" customHeight="1" x14ac:dyDescent="0.25">
      <c r="A50" s="49" t="s">
        <v>439</v>
      </c>
      <c r="B50" s="50">
        <v>30002</v>
      </c>
      <c r="C50" s="699" t="s">
        <v>814</v>
      </c>
      <c r="D50" s="50" t="s">
        <v>180</v>
      </c>
      <c r="E50" s="62" t="str">
        <f t="shared" ref="E50:E87" si="122">INDEX(Index_TB_Card_Type,MATCH($D50,Index_Card_name,0))</f>
        <v>BS</v>
      </c>
      <c r="F50" s="664">
        <f t="shared" ref="F50:F87" si="123">IFERROR(INDEX(Index_card_code,MATCH($D50,Index_Card_name,0)),"")</f>
        <v>3930</v>
      </c>
      <c r="G50" s="587"/>
      <c r="H50" s="588">
        <f t="shared" ref="H50:H87" si="124">SUMIFS(JE_amount,JE_Month,H$3,JE_Entity,$A50,JE_Ledger_number,$B50)</f>
        <v>0</v>
      </c>
      <c r="I50" s="588">
        <f t="shared" ref="I50:I87" si="125">SUM(G50:H50)</f>
        <v>0</v>
      </c>
      <c r="J50" s="587"/>
      <c r="K50" s="588">
        <f t="shared" si="78"/>
        <v>0</v>
      </c>
      <c r="L50" s="588">
        <f t="shared" si="79"/>
        <v>0</v>
      </c>
      <c r="M50" s="587"/>
      <c r="N50" s="588">
        <f t="shared" si="80"/>
        <v>0</v>
      </c>
      <c r="O50" s="588">
        <f t="shared" si="81"/>
        <v>0</v>
      </c>
      <c r="P50" s="587"/>
      <c r="Q50" s="588">
        <f t="shared" si="6"/>
        <v>0</v>
      </c>
      <c r="R50" s="588">
        <f t="shared" si="7"/>
        <v>0</v>
      </c>
      <c r="S50" s="587"/>
      <c r="T50" s="588">
        <f t="shared" si="82"/>
        <v>0</v>
      </c>
      <c r="U50" s="588">
        <f t="shared" si="83"/>
        <v>0</v>
      </c>
      <c r="V50" s="587"/>
      <c r="W50" s="588">
        <f t="shared" si="84"/>
        <v>0</v>
      </c>
      <c r="X50" s="588">
        <f t="shared" si="85"/>
        <v>0</v>
      </c>
      <c r="Y50" s="587"/>
      <c r="Z50" s="588">
        <f t="shared" ref="Z50:Z87" si="126">SUMIFS(JE_amount,JE_Month,Z$3,JE_Entity,$A50,JE_Ledger_number,$B50)</f>
        <v>0</v>
      </c>
      <c r="AA50" s="588">
        <f t="shared" si="9"/>
        <v>0</v>
      </c>
      <c r="AB50" s="587"/>
      <c r="AC50" s="588">
        <f t="shared" si="86"/>
        <v>0</v>
      </c>
      <c r="AD50" s="588">
        <f t="shared" si="87"/>
        <v>0</v>
      </c>
      <c r="AE50" s="587"/>
      <c r="AF50" s="588">
        <f t="shared" si="88"/>
        <v>0</v>
      </c>
      <c r="AG50" s="588">
        <f t="shared" si="89"/>
        <v>0</v>
      </c>
      <c r="AH50" s="587"/>
      <c r="AI50" s="588">
        <f t="shared" si="10"/>
        <v>0</v>
      </c>
      <c r="AJ50" s="588">
        <f t="shared" si="77"/>
        <v>0</v>
      </c>
      <c r="AK50" s="587"/>
      <c r="AL50" s="588">
        <f t="shared" si="107"/>
        <v>0</v>
      </c>
      <c r="AM50" s="588">
        <f t="shared" si="108"/>
        <v>0</v>
      </c>
      <c r="AN50" s="587"/>
      <c r="AO50" s="588">
        <f t="shared" si="109"/>
        <v>0</v>
      </c>
      <c r="AP50" s="588">
        <f t="shared" si="110"/>
        <v>0</v>
      </c>
      <c r="AQ50" s="587">
        <v>-127426</v>
      </c>
      <c r="AR50" s="588">
        <f t="shared" si="12"/>
        <v>0</v>
      </c>
      <c r="AS50" s="588">
        <f t="shared" si="13"/>
        <v>-127426</v>
      </c>
      <c r="AT50" s="587">
        <v>-428899.61</v>
      </c>
      <c r="AU50" s="588">
        <f t="shared" si="14"/>
        <v>0</v>
      </c>
      <c r="AV50" s="588">
        <f t="shared" si="15"/>
        <v>-428899.61</v>
      </c>
      <c r="AW50" s="587"/>
      <c r="AX50" s="652"/>
      <c r="AY50" s="706"/>
      <c r="AZ50" s="652"/>
      <c r="BB50" s="149"/>
      <c r="BC50" s="30">
        <f t="shared" si="111"/>
        <v>0</v>
      </c>
      <c r="BD50" s="30">
        <f t="shared" si="112"/>
        <v>0</v>
      </c>
      <c r="BE50" s="704">
        <f t="shared" si="113"/>
        <v>0</v>
      </c>
      <c r="BF50" s="30">
        <f t="shared" si="114"/>
        <v>0</v>
      </c>
      <c r="BG50" s="30">
        <f t="shared" si="115"/>
        <v>0</v>
      </c>
      <c r="BH50" s="775">
        <f t="shared" si="116"/>
        <v>0</v>
      </c>
      <c r="BI50" s="704">
        <f t="shared" si="117"/>
        <v>0</v>
      </c>
      <c r="BJ50" s="30">
        <f t="shared" si="118"/>
        <v>0</v>
      </c>
      <c r="BK50" s="704">
        <f t="shared" si="119"/>
        <v>0</v>
      </c>
      <c r="BL50" s="30">
        <f t="shared" si="120"/>
        <v>0</v>
      </c>
      <c r="BM50" s="30">
        <f t="shared" si="121"/>
        <v>0</v>
      </c>
      <c r="BN50" s="704">
        <f t="shared" si="105"/>
        <v>-127426</v>
      </c>
      <c r="BP50" s="764"/>
    </row>
    <row r="51" spans="1:68" x14ac:dyDescent="0.25">
      <c r="A51" s="49" t="s">
        <v>439</v>
      </c>
      <c r="B51" s="50">
        <v>30003</v>
      </c>
      <c r="C51" s="699" t="s">
        <v>815</v>
      </c>
      <c r="D51" s="50" t="s">
        <v>180</v>
      </c>
      <c r="E51" s="62" t="str">
        <f t="shared" si="122"/>
        <v>BS</v>
      </c>
      <c r="F51" s="664">
        <f t="shared" si="123"/>
        <v>3930</v>
      </c>
      <c r="G51" s="587"/>
      <c r="H51" s="588">
        <f t="shared" si="124"/>
        <v>0</v>
      </c>
      <c r="I51" s="588">
        <f t="shared" si="125"/>
        <v>0</v>
      </c>
      <c r="J51" s="587"/>
      <c r="K51" s="588">
        <f t="shared" si="78"/>
        <v>0</v>
      </c>
      <c r="L51" s="588">
        <f t="shared" si="79"/>
        <v>0</v>
      </c>
      <c r="M51" s="587"/>
      <c r="N51" s="588">
        <f t="shared" si="80"/>
        <v>0</v>
      </c>
      <c r="O51" s="588">
        <f t="shared" si="81"/>
        <v>0</v>
      </c>
      <c r="P51" s="587"/>
      <c r="Q51" s="588">
        <f t="shared" si="6"/>
        <v>0</v>
      </c>
      <c r="R51" s="588">
        <f t="shared" si="7"/>
        <v>0</v>
      </c>
      <c r="S51" s="587"/>
      <c r="T51" s="588">
        <f t="shared" si="82"/>
        <v>0</v>
      </c>
      <c r="U51" s="588">
        <f t="shared" si="83"/>
        <v>0</v>
      </c>
      <c r="V51" s="587"/>
      <c r="W51" s="588">
        <f t="shared" si="84"/>
        <v>0</v>
      </c>
      <c r="X51" s="588">
        <f t="shared" si="85"/>
        <v>0</v>
      </c>
      <c r="Y51" s="587"/>
      <c r="Z51" s="588">
        <f t="shared" si="126"/>
        <v>0</v>
      </c>
      <c r="AA51" s="588">
        <f t="shared" si="9"/>
        <v>0</v>
      </c>
      <c r="AB51" s="587"/>
      <c r="AC51" s="588">
        <f t="shared" si="86"/>
        <v>0</v>
      </c>
      <c r="AD51" s="588">
        <f t="shared" si="87"/>
        <v>0</v>
      </c>
      <c r="AE51" s="587"/>
      <c r="AF51" s="588">
        <f t="shared" si="88"/>
        <v>0</v>
      </c>
      <c r="AG51" s="588">
        <f t="shared" si="89"/>
        <v>0</v>
      </c>
      <c r="AH51" s="587"/>
      <c r="AI51" s="588">
        <f t="shared" si="10"/>
        <v>0</v>
      </c>
      <c r="AJ51" s="588">
        <f t="shared" si="77"/>
        <v>0</v>
      </c>
      <c r="AK51" s="587"/>
      <c r="AL51" s="588">
        <f t="shared" si="107"/>
        <v>0</v>
      </c>
      <c r="AM51" s="588">
        <f t="shared" si="108"/>
        <v>0</v>
      </c>
      <c r="AN51" s="587"/>
      <c r="AO51" s="588">
        <f t="shared" si="109"/>
        <v>0</v>
      </c>
      <c r="AP51" s="588">
        <f t="shared" si="110"/>
        <v>0</v>
      </c>
      <c r="AQ51" s="587">
        <v>-1500000</v>
      </c>
      <c r="AR51" s="588">
        <f t="shared" si="12"/>
        <v>0</v>
      </c>
      <c r="AS51" s="588">
        <f t="shared" si="13"/>
        <v>-1500000</v>
      </c>
      <c r="AT51" s="587">
        <v>-5069700.41</v>
      </c>
      <c r="AU51" s="588">
        <f t="shared" si="14"/>
        <v>0</v>
      </c>
      <c r="AV51" s="588">
        <f t="shared" si="15"/>
        <v>-5069700.41</v>
      </c>
      <c r="AW51" s="587"/>
      <c r="AX51" s="652"/>
      <c r="AY51" s="706"/>
      <c r="AZ51" s="652"/>
      <c r="BB51" s="149"/>
      <c r="BC51" s="30">
        <f t="shared" si="111"/>
        <v>0</v>
      </c>
      <c r="BD51" s="30">
        <f t="shared" si="112"/>
        <v>0</v>
      </c>
      <c r="BE51" s="704">
        <f t="shared" si="113"/>
        <v>0</v>
      </c>
      <c r="BF51" s="30">
        <f t="shared" si="114"/>
        <v>0</v>
      </c>
      <c r="BG51" s="30">
        <f t="shared" si="115"/>
        <v>0</v>
      </c>
      <c r="BH51" s="775">
        <f t="shared" si="116"/>
        <v>0</v>
      </c>
      <c r="BI51" s="704">
        <f t="shared" si="117"/>
        <v>0</v>
      </c>
      <c r="BJ51" s="30">
        <f t="shared" si="118"/>
        <v>0</v>
      </c>
      <c r="BK51" s="704">
        <f t="shared" si="119"/>
        <v>0</v>
      </c>
      <c r="BL51" s="30">
        <f t="shared" si="120"/>
        <v>0</v>
      </c>
      <c r="BM51" s="30">
        <f t="shared" si="121"/>
        <v>0</v>
      </c>
      <c r="BN51" s="704">
        <f t="shared" si="105"/>
        <v>-1500000</v>
      </c>
      <c r="BP51" s="764"/>
    </row>
    <row r="52" spans="1:68" x14ac:dyDescent="0.25">
      <c r="A52" s="49" t="s">
        <v>439</v>
      </c>
      <c r="B52" s="50">
        <v>30004</v>
      </c>
      <c r="C52" s="699" t="s">
        <v>816</v>
      </c>
      <c r="D52" s="50" t="s">
        <v>180</v>
      </c>
      <c r="E52" s="62" t="str">
        <f t="shared" si="122"/>
        <v>BS</v>
      </c>
      <c r="F52" s="664">
        <f t="shared" si="123"/>
        <v>3930</v>
      </c>
      <c r="G52" s="587"/>
      <c r="H52" s="588">
        <f t="shared" si="124"/>
        <v>0</v>
      </c>
      <c r="I52" s="588">
        <f t="shared" si="125"/>
        <v>0</v>
      </c>
      <c r="J52" s="587"/>
      <c r="K52" s="588">
        <f t="shared" si="78"/>
        <v>0</v>
      </c>
      <c r="L52" s="588">
        <f t="shared" si="79"/>
        <v>0</v>
      </c>
      <c r="M52" s="587"/>
      <c r="N52" s="588">
        <f t="shared" si="80"/>
        <v>0</v>
      </c>
      <c r="O52" s="588">
        <f t="shared" si="81"/>
        <v>0</v>
      </c>
      <c r="P52" s="587"/>
      <c r="Q52" s="588">
        <f t="shared" si="6"/>
        <v>0</v>
      </c>
      <c r="R52" s="588">
        <f t="shared" si="7"/>
        <v>0</v>
      </c>
      <c r="S52" s="587"/>
      <c r="T52" s="588">
        <f t="shared" si="82"/>
        <v>0</v>
      </c>
      <c r="U52" s="588">
        <f t="shared" si="83"/>
        <v>0</v>
      </c>
      <c r="V52" s="587"/>
      <c r="W52" s="588">
        <f t="shared" si="84"/>
        <v>0</v>
      </c>
      <c r="X52" s="588">
        <f t="shared" si="85"/>
        <v>0</v>
      </c>
      <c r="Y52" s="587"/>
      <c r="Z52" s="588">
        <f t="shared" si="126"/>
        <v>0</v>
      </c>
      <c r="AA52" s="588">
        <f t="shared" si="9"/>
        <v>0</v>
      </c>
      <c r="AB52" s="587"/>
      <c r="AC52" s="588">
        <f t="shared" si="86"/>
        <v>0</v>
      </c>
      <c r="AD52" s="588">
        <f t="shared" si="87"/>
        <v>0</v>
      </c>
      <c r="AE52" s="587"/>
      <c r="AF52" s="588">
        <f t="shared" si="88"/>
        <v>0</v>
      </c>
      <c r="AG52" s="588">
        <f t="shared" si="89"/>
        <v>0</v>
      </c>
      <c r="AH52" s="587"/>
      <c r="AI52" s="588">
        <f t="shared" si="10"/>
        <v>0</v>
      </c>
      <c r="AJ52" s="588">
        <f t="shared" si="77"/>
        <v>0</v>
      </c>
      <c r="AK52" s="587"/>
      <c r="AL52" s="588">
        <f t="shared" si="107"/>
        <v>0</v>
      </c>
      <c r="AM52" s="588">
        <f t="shared" si="108"/>
        <v>0</v>
      </c>
      <c r="AN52" s="587"/>
      <c r="AO52" s="588">
        <f t="shared" si="109"/>
        <v>0</v>
      </c>
      <c r="AP52" s="588">
        <f t="shared" si="110"/>
        <v>0</v>
      </c>
      <c r="AQ52" s="587">
        <v>-1911469</v>
      </c>
      <c r="AR52" s="588">
        <f t="shared" si="12"/>
        <v>0</v>
      </c>
      <c r="AS52" s="588">
        <f t="shared" si="13"/>
        <v>-1911469</v>
      </c>
      <c r="AT52" s="587">
        <v>-6402397.1900000004</v>
      </c>
      <c r="AU52" s="588">
        <f t="shared" si="14"/>
        <v>0</v>
      </c>
      <c r="AV52" s="588">
        <f t="shared" si="15"/>
        <v>-6402397.1900000004</v>
      </c>
      <c r="AW52" s="587"/>
      <c r="AX52" s="652"/>
      <c r="AY52" s="706"/>
      <c r="AZ52" s="652"/>
      <c r="BB52" s="149"/>
      <c r="BC52" s="30">
        <f t="shared" si="111"/>
        <v>0</v>
      </c>
      <c r="BD52" s="30">
        <f t="shared" si="112"/>
        <v>0</v>
      </c>
      <c r="BE52" s="704">
        <f t="shared" si="113"/>
        <v>0</v>
      </c>
      <c r="BF52" s="30">
        <f t="shared" si="114"/>
        <v>0</v>
      </c>
      <c r="BG52" s="30">
        <f t="shared" si="115"/>
        <v>0</v>
      </c>
      <c r="BH52" s="775">
        <f t="shared" si="116"/>
        <v>0</v>
      </c>
      <c r="BI52" s="712">
        <f t="shared" si="117"/>
        <v>0</v>
      </c>
      <c r="BJ52" s="30">
        <f t="shared" si="118"/>
        <v>0</v>
      </c>
      <c r="BK52" s="704">
        <f t="shared" si="119"/>
        <v>0</v>
      </c>
      <c r="BL52" s="30">
        <f t="shared" si="120"/>
        <v>0</v>
      </c>
      <c r="BM52" s="30">
        <f t="shared" si="121"/>
        <v>0</v>
      </c>
      <c r="BN52" s="704">
        <f t="shared" si="105"/>
        <v>-1911469</v>
      </c>
    </row>
    <row r="53" spans="1:68" ht="13.5" customHeight="1" x14ac:dyDescent="0.25">
      <c r="A53" s="49" t="s">
        <v>439</v>
      </c>
      <c r="B53" s="50">
        <v>30005</v>
      </c>
      <c r="C53" s="699" t="s">
        <v>817</v>
      </c>
      <c r="D53" s="50" t="s">
        <v>180</v>
      </c>
      <c r="E53" s="62" t="str">
        <f t="shared" si="122"/>
        <v>BS</v>
      </c>
      <c r="F53" s="664">
        <f t="shared" si="123"/>
        <v>3930</v>
      </c>
      <c r="G53" s="587"/>
      <c r="H53" s="588">
        <f t="shared" si="124"/>
        <v>0</v>
      </c>
      <c r="I53" s="588">
        <f t="shared" si="125"/>
        <v>0</v>
      </c>
      <c r="J53" s="587"/>
      <c r="K53" s="588">
        <f t="shared" si="78"/>
        <v>0</v>
      </c>
      <c r="L53" s="588">
        <f t="shared" si="79"/>
        <v>0</v>
      </c>
      <c r="M53" s="587"/>
      <c r="N53" s="588">
        <f t="shared" si="80"/>
        <v>0</v>
      </c>
      <c r="O53" s="588">
        <f t="shared" si="81"/>
        <v>0</v>
      </c>
      <c r="P53" s="587"/>
      <c r="Q53" s="588">
        <f t="shared" si="6"/>
        <v>0</v>
      </c>
      <c r="R53" s="588">
        <f t="shared" si="7"/>
        <v>0</v>
      </c>
      <c r="S53" s="587"/>
      <c r="T53" s="588">
        <f t="shared" si="82"/>
        <v>0</v>
      </c>
      <c r="U53" s="588">
        <f t="shared" si="83"/>
        <v>0</v>
      </c>
      <c r="V53" s="587"/>
      <c r="W53" s="588">
        <f t="shared" si="84"/>
        <v>0</v>
      </c>
      <c r="X53" s="588">
        <f t="shared" si="85"/>
        <v>0</v>
      </c>
      <c r="Y53" s="587"/>
      <c r="Z53" s="588">
        <f t="shared" si="126"/>
        <v>0</v>
      </c>
      <c r="AA53" s="588">
        <f t="shared" si="9"/>
        <v>0</v>
      </c>
      <c r="AB53" s="587"/>
      <c r="AC53" s="588">
        <f t="shared" si="86"/>
        <v>0</v>
      </c>
      <c r="AD53" s="588">
        <f t="shared" si="87"/>
        <v>0</v>
      </c>
      <c r="AE53" s="587"/>
      <c r="AF53" s="588">
        <f t="shared" si="88"/>
        <v>0</v>
      </c>
      <c r="AG53" s="588">
        <f t="shared" si="89"/>
        <v>0</v>
      </c>
      <c r="AH53" s="587"/>
      <c r="AI53" s="588">
        <f t="shared" si="10"/>
        <v>0</v>
      </c>
      <c r="AJ53" s="588">
        <f t="shared" si="77"/>
        <v>0</v>
      </c>
      <c r="AK53" s="587"/>
      <c r="AL53" s="588">
        <f t="shared" si="107"/>
        <v>0</v>
      </c>
      <c r="AM53" s="588">
        <f t="shared" si="108"/>
        <v>0</v>
      </c>
      <c r="AN53" s="587"/>
      <c r="AO53" s="588">
        <f t="shared" si="109"/>
        <v>0</v>
      </c>
      <c r="AP53" s="588">
        <f t="shared" si="110"/>
        <v>0</v>
      </c>
      <c r="AQ53" s="587">
        <v>-65000</v>
      </c>
      <c r="AR53" s="588">
        <f t="shared" si="12"/>
        <v>0</v>
      </c>
      <c r="AS53" s="588">
        <f t="shared" si="13"/>
        <v>-65000</v>
      </c>
      <c r="AT53" s="587">
        <v>-214865</v>
      </c>
      <c r="AU53" s="588">
        <f t="shared" si="14"/>
        <v>0</v>
      </c>
      <c r="AV53" s="588">
        <f t="shared" si="15"/>
        <v>-214865</v>
      </c>
      <c r="AW53" s="587"/>
      <c r="AX53" s="652"/>
      <c r="AY53" s="706"/>
      <c r="AZ53" s="652"/>
      <c r="BB53" s="149"/>
      <c r="BC53" s="30">
        <f t="shared" si="111"/>
        <v>0</v>
      </c>
      <c r="BD53" s="30">
        <f t="shared" si="112"/>
        <v>0</v>
      </c>
      <c r="BE53" s="704">
        <f t="shared" si="113"/>
        <v>0</v>
      </c>
      <c r="BF53" s="30">
        <f t="shared" si="114"/>
        <v>0</v>
      </c>
      <c r="BG53" s="30">
        <f t="shared" si="115"/>
        <v>0</v>
      </c>
      <c r="BH53" s="775">
        <f t="shared" si="116"/>
        <v>0</v>
      </c>
      <c r="BI53" s="712">
        <f t="shared" si="117"/>
        <v>0</v>
      </c>
      <c r="BJ53" s="30">
        <f t="shared" si="118"/>
        <v>0</v>
      </c>
      <c r="BK53" s="704">
        <f t="shared" si="119"/>
        <v>0</v>
      </c>
      <c r="BL53" s="30">
        <f t="shared" si="120"/>
        <v>0</v>
      </c>
      <c r="BM53" s="30">
        <f t="shared" si="121"/>
        <v>0</v>
      </c>
      <c r="BN53" s="704">
        <f t="shared" si="105"/>
        <v>-65000</v>
      </c>
    </row>
    <row r="54" spans="1:68" ht="13.5" customHeight="1" x14ac:dyDescent="0.25">
      <c r="A54" s="49" t="s">
        <v>439</v>
      </c>
      <c r="B54" s="50">
        <v>30006</v>
      </c>
      <c r="C54" s="699" t="s">
        <v>1060</v>
      </c>
      <c r="D54" s="50" t="s">
        <v>180</v>
      </c>
      <c r="E54" s="62" t="str">
        <f t="shared" si="122"/>
        <v>BS</v>
      </c>
      <c r="F54" s="664">
        <f t="shared" si="123"/>
        <v>3930</v>
      </c>
      <c r="G54" s="587"/>
      <c r="H54" s="588">
        <f t="shared" si="124"/>
        <v>0</v>
      </c>
      <c r="I54" s="588">
        <f t="shared" si="125"/>
        <v>0</v>
      </c>
      <c r="J54" s="587"/>
      <c r="K54" s="588">
        <f t="shared" si="78"/>
        <v>0</v>
      </c>
      <c r="L54" s="588">
        <f t="shared" si="79"/>
        <v>0</v>
      </c>
      <c r="M54" s="587"/>
      <c r="N54" s="588">
        <f t="shared" si="80"/>
        <v>0</v>
      </c>
      <c r="O54" s="588">
        <f t="shared" si="81"/>
        <v>0</v>
      </c>
      <c r="P54" s="587"/>
      <c r="Q54" s="588">
        <f t="shared" si="6"/>
        <v>0</v>
      </c>
      <c r="R54" s="588">
        <f t="shared" si="7"/>
        <v>0</v>
      </c>
      <c r="S54" s="587"/>
      <c r="T54" s="588">
        <f t="shared" si="82"/>
        <v>0</v>
      </c>
      <c r="U54" s="588">
        <f t="shared" si="83"/>
        <v>0</v>
      </c>
      <c r="V54" s="587"/>
      <c r="W54" s="588">
        <f t="shared" si="84"/>
        <v>0</v>
      </c>
      <c r="X54" s="588">
        <f t="shared" si="85"/>
        <v>0</v>
      </c>
      <c r="Y54" s="587"/>
      <c r="Z54" s="588">
        <f t="shared" si="126"/>
        <v>0</v>
      </c>
      <c r="AA54" s="588">
        <f t="shared" si="9"/>
        <v>0</v>
      </c>
      <c r="AB54" s="587"/>
      <c r="AC54" s="588">
        <f t="shared" si="86"/>
        <v>0</v>
      </c>
      <c r="AD54" s="588">
        <f t="shared" si="87"/>
        <v>0</v>
      </c>
      <c r="AE54" s="587"/>
      <c r="AF54" s="588">
        <f t="shared" si="88"/>
        <v>0</v>
      </c>
      <c r="AG54" s="588">
        <f t="shared" si="89"/>
        <v>0</v>
      </c>
      <c r="AH54" s="587"/>
      <c r="AI54" s="588">
        <f t="shared" si="10"/>
        <v>0</v>
      </c>
      <c r="AJ54" s="588">
        <f t="shared" si="77"/>
        <v>0</v>
      </c>
      <c r="AK54" s="587"/>
      <c r="AL54" s="588">
        <f t="shared" si="107"/>
        <v>0</v>
      </c>
      <c r="AM54" s="588">
        <f t="shared" si="108"/>
        <v>0</v>
      </c>
      <c r="AN54" s="587"/>
      <c r="AO54" s="588">
        <f t="shared" si="109"/>
        <v>0</v>
      </c>
      <c r="AP54" s="588">
        <f t="shared" si="110"/>
        <v>0</v>
      </c>
      <c r="AQ54" s="587">
        <v>-5000000</v>
      </c>
      <c r="AR54" s="588">
        <f t="shared" si="12"/>
        <v>0</v>
      </c>
      <c r="AS54" s="588">
        <f t="shared" si="13"/>
        <v>-5000000</v>
      </c>
      <c r="AT54" s="587">
        <v>-16325000</v>
      </c>
      <c r="AU54" s="588">
        <f t="shared" si="14"/>
        <v>0</v>
      </c>
      <c r="AV54" s="588">
        <f t="shared" si="15"/>
        <v>-16325000</v>
      </c>
      <c r="AW54" s="587"/>
      <c r="AX54" s="652"/>
      <c r="AY54" s="706"/>
      <c r="AZ54" s="652"/>
      <c r="BC54" s="30">
        <f t="shared" si="111"/>
        <v>0</v>
      </c>
      <c r="BD54" s="30">
        <f t="shared" si="112"/>
        <v>0</v>
      </c>
      <c r="BE54" s="704">
        <f t="shared" si="113"/>
        <v>0</v>
      </c>
      <c r="BF54" s="30">
        <f t="shared" si="114"/>
        <v>0</v>
      </c>
      <c r="BG54" s="30">
        <f t="shared" si="115"/>
        <v>0</v>
      </c>
      <c r="BH54" s="775">
        <f t="shared" si="116"/>
        <v>0</v>
      </c>
      <c r="BI54" s="704">
        <f t="shared" si="117"/>
        <v>0</v>
      </c>
      <c r="BJ54" s="30">
        <f t="shared" si="118"/>
        <v>0</v>
      </c>
      <c r="BK54" s="704">
        <f t="shared" si="119"/>
        <v>0</v>
      </c>
      <c r="BL54" s="30">
        <f t="shared" si="120"/>
        <v>0</v>
      </c>
      <c r="BM54" s="30">
        <f t="shared" si="121"/>
        <v>0</v>
      </c>
      <c r="BN54" s="704">
        <f t="shared" si="105"/>
        <v>-5000000</v>
      </c>
    </row>
    <row r="55" spans="1:68" x14ac:dyDescent="0.25">
      <c r="A55" s="49" t="s">
        <v>439</v>
      </c>
      <c r="B55" s="50">
        <v>30007</v>
      </c>
      <c r="C55" s="699" t="s">
        <v>1061</v>
      </c>
      <c r="D55" s="50" t="s">
        <v>180</v>
      </c>
      <c r="E55" s="62" t="str">
        <f t="shared" si="122"/>
        <v>BS</v>
      </c>
      <c r="F55" s="664">
        <f t="shared" si="123"/>
        <v>3930</v>
      </c>
      <c r="G55" s="587"/>
      <c r="H55" s="588">
        <f t="shared" si="124"/>
        <v>0</v>
      </c>
      <c r="I55" s="588">
        <f t="shared" si="125"/>
        <v>0</v>
      </c>
      <c r="J55" s="587"/>
      <c r="K55" s="588">
        <f t="shared" si="78"/>
        <v>0</v>
      </c>
      <c r="L55" s="588">
        <f t="shared" si="79"/>
        <v>0</v>
      </c>
      <c r="M55" s="587"/>
      <c r="N55" s="588">
        <f t="shared" si="80"/>
        <v>0</v>
      </c>
      <c r="O55" s="588">
        <f t="shared" si="81"/>
        <v>0</v>
      </c>
      <c r="P55" s="587"/>
      <c r="Q55" s="588">
        <f t="shared" si="6"/>
        <v>0</v>
      </c>
      <c r="R55" s="588">
        <f t="shared" si="7"/>
        <v>0</v>
      </c>
      <c r="S55" s="587"/>
      <c r="T55" s="588">
        <f t="shared" si="82"/>
        <v>0</v>
      </c>
      <c r="U55" s="588">
        <f t="shared" si="83"/>
        <v>0</v>
      </c>
      <c r="V55" s="587"/>
      <c r="W55" s="588">
        <f t="shared" si="84"/>
        <v>0</v>
      </c>
      <c r="X55" s="588">
        <f t="shared" si="85"/>
        <v>0</v>
      </c>
      <c r="Y55" s="587"/>
      <c r="Z55" s="588">
        <f t="shared" si="126"/>
        <v>0</v>
      </c>
      <c r="AA55" s="588">
        <f t="shared" si="9"/>
        <v>0</v>
      </c>
      <c r="AB55" s="587"/>
      <c r="AC55" s="588">
        <f t="shared" si="86"/>
        <v>0</v>
      </c>
      <c r="AD55" s="588">
        <f t="shared" si="87"/>
        <v>0</v>
      </c>
      <c r="AE55" s="587"/>
      <c r="AF55" s="588">
        <f t="shared" si="88"/>
        <v>0</v>
      </c>
      <c r="AG55" s="588">
        <f t="shared" si="89"/>
        <v>0</v>
      </c>
      <c r="AH55" s="587"/>
      <c r="AI55" s="588">
        <f t="shared" si="10"/>
        <v>0</v>
      </c>
      <c r="AJ55" s="588">
        <f t="shared" si="77"/>
        <v>0</v>
      </c>
      <c r="AK55" s="587"/>
      <c r="AL55" s="588">
        <f t="shared" si="107"/>
        <v>0</v>
      </c>
      <c r="AM55" s="588">
        <f t="shared" si="108"/>
        <v>0</v>
      </c>
      <c r="AN55" s="587"/>
      <c r="AO55" s="588">
        <f t="shared" si="109"/>
        <v>0</v>
      </c>
      <c r="AP55" s="588">
        <f t="shared" si="110"/>
        <v>0</v>
      </c>
      <c r="AQ55" s="587">
        <v>-10109</v>
      </c>
      <c r="AR55" s="588">
        <f t="shared" si="12"/>
        <v>0</v>
      </c>
      <c r="AS55" s="588">
        <f t="shared" si="13"/>
        <v>-10109</v>
      </c>
      <c r="AT55" s="587">
        <v>-32965.449999999997</v>
      </c>
      <c r="AU55" s="588">
        <f t="shared" si="14"/>
        <v>0</v>
      </c>
      <c r="AV55" s="588">
        <f t="shared" si="15"/>
        <v>-32965.449999999997</v>
      </c>
      <c r="AW55" s="587"/>
      <c r="AX55" s="652"/>
      <c r="AY55" s="706"/>
      <c r="AZ55" s="652"/>
      <c r="BC55" s="30">
        <f t="shared" si="111"/>
        <v>0</v>
      </c>
      <c r="BD55" s="30">
        <f t="shared" si="112"/>
        <v>0</v>
      </c>
      <c r="BE55" s="704">
        <f t="shared" si="113"/>
        <v>0</v>
      </c>
      <c r="BF55" s="30">
        <f t="shared" si="114"/>
        <v>0</v>
      </c>
      <c r="BG55" s="30">
        <f t="shared" si="115"/>
        <v>0</v>
      </c>
      <c r="BH55" s="775">
        <f t="shared" si="116"/>
        <v>0</v>
      </c>
      <c r="BI55" s="704">
        <f t="shared" si="117"/>
        <v>0</v>
      </c>
      <c r="BJ55" s="30">
        <f t="shared" si="118"/>
        <v>0</v>
      </c>
      <c r="BK55" s="704">
        <f t="shared" si="119"/>
        <v>0</v>
      </c>
      <c r="BL55" s="30">
        <f t="shared" si="120"/>
        <v>0</v>
      </c>
      <c r="BM55" s="30">
        <f t="shared" si="121"/>
        <v>0</v>
      </c>
      <c r="BN55" s="704">
        <f t="shared" si="105"/>
        <v>-10109</v>
      </c>
    </row>
    <row r="56" spans="1:68" x14ac:dyDescent="0.25">
      <c r="A56" s="49" t="s">
        <v>439</v>
      </c>
      <c r="B56" s="50">
        <v>30010</v>
      </c>
      <c r="C56" s="699" t="s">
        <v>837</v>
      </c>
      <c r="D56" s="50" t="s">
        <v>611</v>
      </c>
      <c r="E56" s="62" t="str">
        <f t="shared" si="122"/>
        <v>BS</v>
      </c>
      <c r="F56" s="664">
        <f t="shared" si="123"/>
        <v>3931</v>
      </c>
      <c r="G56" s="587"/>
      <c r="H56" s="588">
        <f t="shared" si="124"/>
        <v>0</v>
      </c>
      <c r="I56" s="588">
        <f t="shared" si="125"/>
        <v>0</v>
      </c>
      <c r="J56" s="587"/>
      <c r="K56" s="588">
        <f t="shared" si="78"/>
        <v>0</v>
      </c>
      <c r="L56" s="588">
        <f t="shared" si="79"/>
        <v>0</v>
      </c>
      <c r="M56" s="587"/>
      <c r="N56" s="588">
        <f t="shared" si="80"/>
        <v>0</v>
      </c>
      <c r="O56" s="588">
        <f t="shared" si="81"/>
        <v>0</v>
      </c>
      <c r="P56" s="587"/>
      <c r="Q56" s="588">
        <f t="shared" si="6"/>
        <v>0</v>
      </c>
      <c r="R56" s="588">
        <f t="shared" si="7"/>
        <v>0</v>
      </c>
      <c r="S56" s="587"/>
      <c r="T56" s="588">
        <f t="shared" si="82"/>
        <v>0</v>
      </c>
      <c r="U56" s="588">
        <f t="shared" si="83"/>
        <v>0</v>
      </c>
      <c r="V56" s="587"/>
      <c r="W56" s="588">
        <f t="shared" si="84"/>
        <v>0</v>
      </c>
      <c r="X56" s="588">
        <f t="shared" si="85"/>
        <v>0</v>
      </c>
      <c r="Y56" s="587"/>
      <c r="Z56" s="588">
        <f t="shared" si="126"/>
        <v>0</v>
      </c>
      <c r="AA56" s="588">
        <f t="shared" si="9"/>
        <v>0</v>
      </c>
      <c r="AB56" s="587"/>
      <c r="AC56" s="588">
        <f t="shared" si="86"/>
        <v>0</v>
      </c>
      <c r="AD56" s="588">
        <f t="shared" si="87"/>
        <v>0</v>
      </c>
      <c r="AE56" s="587"/>
      <c r="AF56" s="588">
        <f t="shared" si="88"/>
        <v>0</v>
      </c>
      <c r="AG56" s="588">
        <f t="shared" si="89"/>
        <v>0</v>
      </c>
      <c r="AH56" s="587"/>
      <c r="AI56" s="588">
        <f t="shared" si="10"/>
        <v>0</v>
      </c>
      <c r="AJ56" s="588">
        <f t="shared" si="77"/>
        <v>0</v>
      </c>
      <c r="AK56" s="587"/>
      <c r="AL56" s="588">
        <f t="shared" si="107"/>
        <v>0</v>
      </c>
      <c r="AM56" s="588">
        <f t="shared" si="108"/>
        <v>0</v>
      </c>
      <c r="AN56" s="587"/>
      <c r="AO56" s="588">
        <f t="shared" si="109"/>
        <v>0</v>
      </c>
      <c r="AP56" s="588">
        <f t="shared" si="110"/>
        <v>0</v>
      </c>
      <c r="AQ56" s="587">
        <v>89666.69</v>
      </c>
      <c r="AR56" s="588">
        <f t="shared" si="12"/>
        <v>0</v>
      </c>
      <c r="AS56" s="588">
        <f t="shared" si="13"/>
        <v>89666.69</v>
      </c>
      <c r="AT56" s="587">
        <v>297722.21999999997</v>
      </c>
      <c r="AU56" s="588">
        <f t="shared" si="14"/>
        <v>0</v>
      </c>
      <c r="AV56" s="588">
        <f t="shared" si="15"/>
        <v>297722.21999999997</v>
      </c>
      <c r="AW56" s="587"/>
      <c r="AX56" s="652"/>
      <c r="AY56" s="706"/>
      <c r="AZ56" s="652"/>
      <c r="BB56" s="149"/>
      <c r="BC56" s="30">
        <f t="shared" si="111"/>
        <v>0</v>
      </c>
      <c r="BD56" s="30">
        <f t="shared" si="112"/>
        <v>0</v>
      </c>
      <c r="BE56" s="704">
        <f t="shared" si="113"/>
        <v>0</v>
      </c>
      <c r="BF56" s="30">
        <f t="shared" si="114"/>
        <v>0</v>
      </c>
      <c r="BG56" s="30">
        <f t="shared" si="115"/>
        <v>0</v>
      </c>
      <c r="BH56" s="704">
        <f t="shared" si="116"/>
        <v>0</v>
      </c>
      <c r="BI56" s="704">
        <f t="shared" si="117"/>
        <v>0</v>
      </c>
      <c r="BJ56" s="30">
        <f t="shared" si="118"/>
        <v>0</v>
      </c>
      <c r="BK56" s="704">
        <f t="shared" si="119"/>
        <v>0</v>
      </c>
      <c r="BL56" s="30">
        <f t="shared" si="120"/>
        <v>0</v>
      </c>
      <c r="BM56" s="30">
        <f t="shared" si="121"/>
        <v>0</v>
      </c>
      <c r="BN56" s="704">
        <f t="shared" si="105"/>
        <v>89666.69</v>
      </c>
    </row>
    <row r="57" spans="1:68" x14ac:dyDescent="0.25">
      <c r="A57" s="49" t="s">
        <v>439</v>
      </c>
      <c r="B57" s="50">
        <v>30020</v>
      </c>
      <c r="C57" s="699" t="s">
        <v>931</v>
      </c>
      <c r="D57" s="50" t="s">
        <v>187</v>
      </c>
      <c r="E57" s="62" t="str">
        <f t="shared" si="122"/>
        <v>BS</v>
      </c>
      <c r="F57" s="664">
        <f t="shared" si="123"/>
        <v>3925</v>
      </c>
      <c r="G57" s="587"/>
      <c r="H57" s="588">
        <f t="shared" si="124"/>
        <v>0</v>
      </c>
      <c r="I57" s="588">
        <f t="shared" si="125"/>
        <v>0</v>
      </c>
      <c r="J57" s="587"/>
      <c r="K57" s="588">
        <f t="shared" si="78"/>
        <v>0</v>
      </c>
      <c r="L57" s="588">
        <f t="shared" si="79"/>
        <v>0</v>
      </c>
      <c r="M57" s="587"/>
      <c r="N57" s="588">
        <f t="shared" si="80"/>
        <v>0</v>
      </c>
      <c r="O57" s="588">
        <f t="shared" si="81"/>
        <v>0</v>
      </c>
      <c r="P57" s="587"/>
      <c r="Q57" s="588">
        <f t="shared" si="6"/>
        <v>0</v>
      </c>
      <c r="R57" s="588">
        <f t="shared" si="7"/>
        <v>0</v>
      </c>
      <c r="S57" s="587"/>
      <c r="T57" s="588">
        <f t="shared" si="82"/>
        <v>0</v>
      </c>
      <c r="U57" s="588">
        <f t="shared" si="83"/>
        <v>0</v>
      </c>
      <c r="V57" s="587"/>
      <c r="W57" s="588">
        <f t="shared" si="84"/>
        <v>0</v>
      </c>
      <c r="X57" s="588">
        <f t="shared" si="85"/>
        <v>0</v>
      </c>
      <c r="Y57" s="587"/>
      <c r="Z57" s="588">
        <f t="shared" si="126"/>
        <v>0</v>
      </c>
      <c r="AA57" s="588">
        <f t="shared" si="9"/>
        <v>0</v>
      </c>
      <c r="AB57" s="587"/>
      <c r="AC57" s="588">
        <f t="shared" si="86"/>
        <v>0</v>
      </c>
      <c r="AD57" s="588">
        <f t="shared" si="87"/>
        <v>0</v>
      </c>
      <c r="AE57" s="587"/>
      <c r="AF57" s="588">
        <f t="shared" si="88"/>
        <v>0</v>
      </c>
      <c r="AG57" s="588">
        <f t="shared" si="89"/>
        <v>0</v>
      </c>
      <c r="AH57" s="587"/>
      <c r="AI57" s="588">
        <f t="shared" si="10"/>
        <v>0</v>
      </c>
      <c r="AJ57" s="588">
        <f t="shared" si="77"/>
        <v>0</v>
      </c>
      <c r="AK57" s="587"/>
      <c r="AL57" s="588">
        <f t="shared" si="107"/>
        <v>0</v>
      </c>
      <c r="AM57" s="588">
        <f t="shared" si="108"/>
        <v>0</v>
      </c>
      <c r="AN57" s="587"/>
      <c r="AO57" s="588">
        <f t="shared" si="109"/>
        <v>0</v>
      </c>
      <c r="AP57" s="588">
        <f t="shared" si="110"/>
        <v>0</v>
      </c>
      <c r="AQ57" s="587">
        <v>0</v>
      </c>
      <c r="AR57" s="588">
        <f t="shared" si="12"/>
        <v>0</v>
      </c>
      <c r="AS57" s="588">
        <f t="shared" si="13"/>
        <v>0</v>
      </c>
      <c r="AT57" s="587">
        <v>-195</v>
      </c>
      <c r="AU57" s="588">
        <f t="shared" si="14"/>
        <v>0</v>
      </c>
      <c r="AV57" s="588">
        <f t="shared" si="15"/>
        <v>-195</v>
      </c>
      <c r="AW57" s="587"/>
      <c r="AX57" s="652"/>
      <c r="AY57" s="706"/>
      <c r="AZ57" s="652"/>
      <c r="BB57" s="149"/>
      <c r="BC57" s="30">
        <f t="shared" si="111"/>
        <v>0</v>
      </c>
      <c r="BD57" s="30">
        <f t="shared" si="112"/>
        <v>0</v>
      </c>
      <c r="BE57" s="704">
        <f t="shared" si="113"/>
        <v>0</v>
      </c>
      <c r="BF57" s="30">
        <f t="shared" si="114"/>
        <v>0</v>
      </c>
      <c r="BG57" s="30">
        <f t="shared" si="115"/>
        <v>0</v>
      </c>
      <c r="BH57" s="704">
        <f t="shared" si="116"/>
        <v>0</v>
      </c>
      <c r="BI57" s="704">
        <f t="shared" si="117"/>
        <v>0</v>
      </c>
      <c r="BJ57" s="30">
        <f t="shared" si="118"/>
        <v>0</v>
      </c>
      <c r="BK57" s="704">
        <f t="shared" si="119"/>
        <v>0</v>
      </c>
      <c r="BL57" s="30">
        <f t="shared" si="120"/>
        <v>0</v>
      </c>
      <c r="BM57" s="30">
        <f t="shared" si="121"/>
        <v>0</v>
      </c>
      <c r="BN57" s="704">
        <f t="shared" si="105"/>
        <v>0</v>
      </c>
    </row>
    <row r="58" spans="1:68" x14ac:dyDescent="0.25">
      <c r="A58" s="49" t="s">
        <v>439</v>
      </c>
      <c r="B58" s="51">
        <v>39001</v>
      </c>
      <c r="C58" s="699" t="s">
        <v>958</v>
      </c>
      <c r="D58" s="50" t="s">
        <v>178</v>
      </c>
      <c r="E58" s="62" t="str">
        <f t="shared" si="122"/>
        <v>BS</v>
      </c>
      <c r="F58" s="664">
        <f t="shared" si="123"/>
        <v>3932</v>
      </c>
      <c r="G58" s="587"/>
      <c r="H58" s="588">
        <f t="shared" si="124"/>
        <v>0</v>
      </c>
      <c r="I58" s="588">
        <f t="shared" si="125"/>
        <v>0</v>
      </c>
      <c r="J58" s="587"/>
      <c r="K58" s="588">
        <f t="shared" si="78"/>
        <v>0</v>
      </c>
      <c r="L58" s="588">
        <f t="shared" si="79"/>
        <v>0</v>
      </c>
      <c r="M58" s="587"/>
      <c r="N58" s="588">
        <f t="shared" si="80"/>
        <v>0</v>
      </c>
      <c r="O58" s="588">
        <f t="shared" si="81"/>
        <v>0</v>
      </c>
      <c r="P58" s="587"/>
      <c r="Q58" s="588">
        <f t="shared" si="6"/>
        <v>0</v>
      </c>
      <c r="R58" s="588">
        <f t="shared" si="7"/>
        <v>0</v>
      </c>
      <c r="S58" s="587"/>
      <c r="T58" s="588">
        <f t="shared" si="82"/>
        <v>0</v>
      </c>
      <c r="U58" s="588">
        <f t="shared" si="83"/>
        <v>0</v>
      </c>
      <c r="V58" s="587"/>
      <c r="W58" s="588">
        <f t="shared" si="84"/>
        <v>0</v>
      </c>
      <c r="X58" s="588">
        <f t="shared" si="85"/>
        <v>0</v>
      </c>
      <c r="Y58" s="587"/>
      <c r="Z58" s="588">
        <f t="shared" si="126"/>
        <v>0</v>
      </c>
      <c r="AA58" s="588">
        <f t="shared" si="9"/>
        <v>0</v>
      </c>
      <c r="AB58" s="587"/>
      <c r="AC58" s="588">
        <f t="shared" si="86"/>
        <v>0</v>
      </c>
      <c r="AD58" s="588">
        <f t="shared" si="87"/>
        <v>0</v>
      </c>
      <c r="AE58" s="587"/>
      <c r="AF58" s="588">
        <f t="shared" si="88"/>
        <v>0</v>
      </c>
      <c r="AG58" s="588">
        <f t="shared" si="89"/>
        <v>0</v>
      </c>
      <c r="AH58" s="587"/>
      <c r="AI58" s="588">
        <f t="shared" si="10"/>
        <v>0</v>
      </c>
      <c r="AJ58" s="588">
        <f t="shared" si="77"/>
        <v>0</v>
      </c>
      <c r="AK58" s="587"/>
      <c r="AL58" s="588">
        <f t="shared" si="107"/>
        <v>0</v>
      </c>
      <c r="AM58" s="588">
        <f t="shared" si="108"/>
        <v>0</v>
      </c>
      <c r="AN58" s="587"/>
      <c r="AO58" s="588">
        <f t="shared" si="109"/>
        <v>0</v>
      </c>
      <c r="AP58" s="588">
        <f t="shared" si="110"/>
        <v>0</v>
      </c>
      <c r="AQ58" s="587">
        <v>197391.02</v>
      </c>
      <c r="AR58" s="588">
        <f t="shared" si="12"/>
        <v>0</v>
      </c>
      <c r="AS58" s="588">
        <f t="shared" si="13"/>
        <v>197391.02</v>
      </c>
      <c r="AT58" s="587">
        <v>1077710.47</v>
      </c>
      <c r="AU58" s="588">
        <f t="shared" si="14"/>
        <v>0</v>
      </c>
      <c r="AV58" s="588">
        <f t="shared" si="15"/>
        <v>1077710.47</v>
      </c>
      <c r="AW58" s="587"/>
      <c r="AX58" s="652"/>
      <c r="AY58" s="706"/>
      <c r="AZ58" s="652"/>
      <c r="BC58" s="30">
        <f t="shared" si="111"/>
        <v>0</v>
      </c>
      <c r="BD58" s="30">
        <f t="shared" si="112"/>
        <v>0</v>
      </c>
      <c r="BE58" s="704">
        <f t="shared" si="113"/>
        <v>0</v>
      </c>
      <c r="BF58" s="30">
        <f t="shared" si="114"/>
        <v>0</v>
      </c>
      <c r="BG58" s="30">
        <f t="shared" si="115"/>
        <v>0</v>
      </c>
      <c r="BH58" s="704">
        <f t="shared" si="116"/>
        <v>0</v>
      </c>
      <c r="BI58" s="704">
        <f t="shared" si="117"/>
        <v>0</v>
      </c>
      <c r="BJ58" s="30">
        <f t="shared" si="118"/>
        <v>0</v>
      </c>
      <c r="BK58" s="704">
        <f t="shared" si="119"/>
        <v>0</v>
      </c>
      <c r="BL58" s="30">
        <f t="shared" si="120"/>
        <v>0</v>
      </c>
      <c r="BM58" s="30">
        <f t="shared" si="121"/>
        <v>0</v>
      </c>
      <c r="BN58" s="704">
        <f t="shared" si="105"/>
        <v>197391.02</v>
      </c>
    </row>
    <row r="59" spans="1:68" x14ac:dyDescent="0.25">
      <c r="A59" s="49" t="s">
        <v>439</v>
      </c>
      <c r="B59" s="50">
        <v>40005</v>
      </c>
      <c r="C59" s="699" t="s">
        <v>744</v>
      </c>
      <c r="D59" s="50" t="s">
        <v>671</v>
      </c>
      <c r="E59" s="62" t="str">
        <f t="shared" si="122"/>
        <v>P&amp;L</v>
      </c>
      <c r="F59" s="664">
        <f t="shared" si="123"/>
        <v>111</v>
      </c>
      <c r="G59" s="587"/>
      <c r="H59" s="588">
        <f t="shared" si="124"/>
        <v>0</v>
      </c>
      <c r="I59" s="588">
        <f t="shared" si="125"/>
        <v>0</v>
      </c>
      <c r="J59" s="587"/>
      <c r="K59" s="588">
        <f t="shared" ref="K59:K99" si="127">SUMIFS(JE_amount,JE_Month,K$3,JE_Entity,$A59,JE_Ledger_number,$B59)</f>
        <v>0</v>
      </c>
      <c r="L59" s="588">
        <f t="shared" ref="L59:L96" si="128">SUM(J59:K59)</f>
        <v>0</v>
      </c>
      <c r="M59" s="587"/>
      <c r="N59" s="588">
        <f t="shared" ref="N59:N99" si="129">SUMIFS(JE_amount,JE_Month,N$3,JE_Entity,$A59,JE_Ledger_number,$B59)</f>
        <v>0</v>
      </c>
      <c r="O59" s="588">
        <f t="shared" ref="O59:O96" si="130">SUM(M59:N59)</f>
        <v>0</v>
      </c>
      <c r="P59" s="587"/>
      <c r="Q59" s="588">
        <f t="shared" si="6"/>
        <v>0</v>
      </c>
      <c r="R59" s="588">
        <f t="shared" si="7"/>
        <v>0</v>
      </c>
      <c r="S59" s="587"/>
      <c r="T59" s="588">
        <f t="shared" ref="T59:T99" si="131">SUMIFS(JE_amount,JE_Month,T$3,JE_Entity,$A59,JE_Ledger_number,$B59)</f>
        <v>0</v>
      </c>
      <c r="U59" s="588">
        <f t="shared" ref="U59:U96" si="132">SUM(S59:T59)</f>
        <v>0</v>
      </c>
      <c r="V59" s="587"/>
      <c r="W59" s="588">
        <f t="shared" ref="W59:W99" si="133">SUMIFS(JE_amount,JE_Month,W$3,JE_Entity,$A59,JE_Ledger_number,$B59)</f>
        <v>0</v>
      </c>
      <c r="X59" s="588">
        <f t="shared" ref="X59:X96" si="134">SUM(V59:W59)</f>
        <v>0</v>
      </c>
      <c r="Y59" s="587"/>
      <c r="Z59" s="588">
        <f t="shared" si="126"/>
        <v>0</v>
      </c>
      <c r="AA59" s="588">
        <f t="shared" si="9"/>
        <v>0</v>
      </c>
      <c r="AB59" s="587"/>
      <c r="AC59" s="588">
        <f t="shared" ref="AC59:AC99" si="135">SUMIFS(JE_amount,JE_Month,AC$3,JE_Entity,$A59,JE_Ledger_number,$B59)</f>
        <v>0</v>
      </c>
      <c r="AD59" s="588">
        <f t="shared" ref="AD59:AD96" si="136">SUM(AB59:AC59)</f>
        <v>0</v>
      </c>
      <c r="AE59" s="587"/>
      <c r="AF59" s="588">
        <f t="shared" ref="AF59:AF99" si="137">SUMIFS(JE_amount,JE_Month,AF$3,JE_Entity,$A59,JE_Ledger_number,$B59)</f>
        <v>0</v>
      </c>
      <c r="AG59" s="588">
        <f t="shared" ref="AG59:AG96" si="138">SUM(AE59:AF59)</f>
        <v>0</v>
      </c>
      <c r="AH59" s="587"/>
      <c r="AI59" s="588">
        <f t="shared" si="10"/>
        <v>0</v>
      </c>
      <c r="AJ59" s="588">
        <f t="shared" si="77"/>
        <v>0</v>
      </c>
      <c r="AK59" s="587"/>
      <c r="AL59" s="588">
        <f t="shared" si="107"/>
        <v>0</v>
      </c>
      <c r="AM59" s="588">
        <f t="shared" si="108"/>
        <v>0</v>
      </c>
      <c r="AN59" s="587"/>
      <c r="AO59" s="588">
        <f t="shared" si="109"/>
        <v>0</v>
      </c>
      <c r="AP59" s="588">
        <f t="shared" si="110"/>
        <v>0</v>
      </c>
      <c r="AQ59" s="587">
        <v>-84731.32</v>
      </c>
      <c r="AR59" s="588">
        <f t="shared" si="12"/>
        <v>0</v>
      </c>
      <c r="AS59" s="588">
        <f t="shared" si="13"/>
        <v>-84731.32</v>
      </c>
      <c r="AT59" s="587">
        <v>-267606</v>
      </c>
      <c r="AU59" s="588">
        <f t="shared" si="14"/>
        <v>0</v>
      </c>
      <c r="AV59" s="588">
        <f t="shared" si="15"/>
        <v>-267606</v>
      </c>
      <c r="AW59" s="587"/>
      <c r="AX59" s="652"/>
      <c r="AY59" s="706"/>
      <c r="AZ59" s="652"/>
      <c r="BB59" s="149"/>
      <c r="BC59" s="30">
        <f t="shared" si="111"/>
        <v>0</v>
      </c>
      <c r="BD59" s="30">
        <f t="shared" si="112"/>
        <v>0</v>
      </c>
      <c r="BE59" s="704">
        <f t="shared" si="113"/>
        <v>0</v>
      </c>
      <c r="BF59" s="30">
        <f t="shared" si="114"/>
        <v>0</v>
      </c>
      <c r="BG59" s="30">
        <f t="shared" si="115"/>
        <v>0</v>
      </c>
      <c r="BH59" s="704">
        <f t="shared" si="116"/>
        <v>0</v>
      </c>
      <c r="BI59" s="713">
        <f t="shared" si="117"/>
        <v>0</v>
      </c>
      <c r="BJ59" s="30">
        <f t="shared" si="118"/>
        <v>0</v>
      </c>
      <c r="BK59" s="704">
        <f t="shared" si="119"/>
        <v>0</v>
      </c>
      <c r="BL59" s="30">
        <f t="shared" si="120"/>
        <v>0</v>
      </c>
      <c r="BM59" s="30">
        <f t="shared" si="121"/>
        <v>0</v>
      </c>
      <c r="BN59" s="704">
        <f t="shared" si="105"/>
        <v>-84731.32</v>
      </c>
    </row>
    <row r="60" spans="1:68" x14ac:dyDescent="0.25">
      <c r="A60" s="49" t="s">
        <v>439</v>
      </c>
      <c r="B60" s="50">
        <v>40006</v>
      </c>
      <c r="C60" s="699" t="s">
        <v>745</v>
      </c>
      <c r="D60" s="50" t="s">
        <v>671</v>
      </c>
      <c r="E60" s="62" t="str">
        <f t="shared" si="122"/>
        <v>P&amp;L</v>
      </c>
      <c r="F60" s="664">
        <f t="shared" si="123"/>
        <v>111</v>
      </c>
      <c r="G60" s="587"/>
      <c r="H60" s="588">
        <f t="shared" si="124"/>
        <v>0</v>
      </c>
      <c r="I60" s="588">
        <f t="shared" si="125"/>
        <v>0</v>
      </c>
      <c r="J60" s="587"/>
      <c r="K60" s="588">
        <f t="shared" si="127"/>
        <v>0</v>
      </c>
      <c r="L60" s="588">
        <f t="shared" si="128"/>
        <v>0</v>
      </c>
      <c r="M60" s="587"/>
      <c r="N60" s="588">
        <f t="shared" si="129"/>
        <v>0</v>
      </c>
      <c r="O60" s="588">
        <f t="shared" si="130"/>
        <v>0</v>
      </c>
      <c r="P60" s="587"/>
      <c r="Q60" s="588">
        <f t="shared" si="6"/>
        <v>0</v>
      </c>
      <c r="R60" s="588">
        <f t="shared" si="7"/>
        <v>0</v>
      </c>
      <c r="S60" s="587"/>
      <c r="T60" s="588">
        <f t="shared" si="131"/>
        <v>0</v>
      </c>
      <c r="U60" s="588">
        <f t="shared" si="132"/>
        <v>0</v>
      </c>
      <c r="V60" s="587"/>
      <c r="W60" s="588">
        <f t="shared" si="133"/>
        <v>0</v>
      </c>
      <c r="X60" s="588">
        <f t="shared" si="134"/>
        <v>0</v>
      </c>
      <c r="Y60" s="587"/>
      <c r="Z60" s="588">
        <f t="shared" si="126"/>
        <v>0</v>
      </c>
      <c r="AA60" s="588">
        <f t="shared" si="9"/>
        <v>0</v>
      </c>
      <c r="AB60" s="587"/>
      <c r="AC60" s="588">
        <f t="shared" si="135"/>
        <v>0</v>
      </c>
      <c r="AD60" s="588">
        <f t="shared" si="136"/>
        <v>0</v>
      </c>
      <c r="AE60" s="587"/>
      <c r="AF60" s="588">
        <f t="shared" si="137"/>
        <v>0</v>
      </c>
      <c r="AG60" s="588">
        <f t="shared" si="138"/>
        <v>0</v>
      </c>
      <c r="AH60" s="587"/>
      <c r="AI60" s="588">
        <f t="shared" si="10"/>
        <v>0</v>
      </c>
      <c r="AJ60" s="588">
        <f t="shared" si="77"/>
        <v>0</v>
      </c>
      <c r="AK60" s="587"/>
      <c r="AL60" s="588">
        <f t="shared" si="107"/>
        <v>0</v>
      </c>
      <c r="AM60" s="588">
        <f t="shared" si="108"/>
        <v>0</v>
      </c>
      <c r="AN60" s="587"/>
      <c r="AO60" s="588">
        <f t="shared" si="109"/>
        <v>0</v>
      </c>
      <c r="AP60" s="588">
        <f t="shared" si="110"/>
        <v>0</v>
      </c>
      <c r="AQ60" s="587">
        <v>84731.32</v>
      </c>
      <c r="AR60" s="588">
        <f t="shared" si="12"/>
        <v>0</v>
      </c>
      <c r="AS60" s="588">
        <f t="shared" si="13"/>
        <v>84731.32</v>
      </c>
      <c r="AT60" s="587">
        <v>267606</v>
      </c>
      <c r="AU60" s="588">
        <f t="shared" si="14"/>
        <v>0</v>
      </c>
      <c r="AV60" s="588">
        <f t="shared" si="15"/>
        <v>267606</v>
      </c>
      <c r="AW60" s="587"/>
      <c r="AX60" s="652"/>
      <c r="AY60" s="706"/>
      <c r="AZ60" s="652"/>
      <c r="BB60" s="149"/>
      <c r="BC60" s="30">
        <f t="shared" si="111"/>
        <v>0</v>
      </c>
      <c r="BD60" s="30">
        <f t="shared" si="112"/>
        <v>0</v>
      </c>
      <c r="BE60" s="704">
        <f t="shared" si="113"/>
        <v>0</v>
      </c>
      <c r="BF60" s="30">
        <f t="shared" si="114"/>
        <v>0</v>
      </c>
      <c r="BG60" s="30">
        <f t="shared" si="115"/>
        <v>0</v>
      </c>
      <c r="BH60" s="704">
        <f t="shared" si="116"/>
        <v>0</v>
      </c>
      <c r="BI60" s="704">
        <f t="shared" si="117"/>
        <v>0</v>
      </c>
      <c r="BJ60" s="30">
        <f t="shared" si="118"/>
        <v>0</v>
      </c>
      <c r="BK60" s="704">
        <f t="shared" si="119"/>
        <v>0</v>
      </c>
      <c r="BL60" s="30">
        <f t="shared" si="120"/>
        <v>0</v>
      </c>
      <c r="BM60" s="30">
        <f t="shared" si="121"/>
        <v>0</v>
      </c>
      <c r="BN60" s="704">
        <f t="shared" si="105"/>
        <v>84731.32</v>
      </c>
    </row>
    <row r="61" spans="1:68" x14ac:dyDescent="0.25">
      <c r="A61" s="49" t="s">
        <v>439</v>
      </c>
      <c r="B61" s="50">
        <v>50101</v>
      </c>
      <c r="C61" s="699" t="s">
        <v>1005</v>
      </c>
      <c r="D61" s="50" t="s">
        <v>566</v>
      </c>
      <c r="E61" s="62" t="str">
        <f t="shared" si="122"/>
        <v>P&amp;L</v>
      </c>
      <c r="F61" s="664">
        <f t="shared" si="123"/>
        <v>13203001201</v>
      </c>
      <c r="G61" s="587"/>
      <c r="H61" s="588">
        <f t="shared" si="124"/>
        <v>0</v>
      </c>
      <c r="I61" s="588">
        <f t="shared" si="125"/>
        <v>0</v>
      </c>
      <c r="J61" s="587"/>
      <c r="K61" s="588">
        <f t="shared" si="127"/>
        <v>0</v>
      </c>
      <c r="L61" s="588">
        <f t="shared" si="128"/>
        <v>0</v>
      </c>
      <c r="M61" s="587"/>
      <c r="N61" s="588">
        <f t="shared" si="129"/>
        <v>0</v>
      </c>
      <c r="O61" s="588">
        <f t="shared" si="130"/>
        <v>0</v>
      </c>
      <c r="P61" s="587"/>
      <c r="Q61" s="588">
        <f t="shared" si="6"/>
        <v>0</v>
      </c>
      <c r="R61" s="588">
        <f t="shared" si="7"/>
        <v>0</v>
      </c>
      <c r="S61" s="587"/>
      <c r="T61" s="588">
        <f t="shared" si="131"/>
        <v>0</v>
      </c>
      <c r="U61" s="588">
        <f t="shared" si="132"/>
        <v>0</v>
      </c>
      <c r="V61" s="587"/>
      <c r="W61" s="588">
        <f t="shared" si="133"/>
        <v>0</v>
      </c>
      <c r="X61" s="588">
        <f t="shared" si="134"/>
        <v>0</v>
      </c>
      <c r="Y61" s="587"/>
      <c r="Z61" s="588">
        <f t="shared" si="126"/>
        <v>0</v>
      </c>
      <c r="AA61" s="588">
        <f t="shared" si="9"/>
        <v>0</v>
      </c>
      <c r="AB61" s="587"/>
      <c r="AC61" s="588">
        <f t="shared" si="135"/>
        <v>0</v>
      </c>
      <c r="AD61" s="588">
        <f t="shared" si="136"/>
        <v>0</v>
      </c>
      <c r="AE61" s="587"/>
      <c r="AF61" s="588">
        <f t="shared" si="137"/>
        <v>0</v>
      </c>
      <c r="AG61" s="588">
        <f t="shared" si="138"/>
        <v>0</v>
      </c>
      <c r="AH61" s="587"/>
      <c r="AI61" s="588">
        <f t="shared" si="10"/>
        <v>0</v>
      </c>
      <c r="AJ61" s="588">
        <f t="shared" si="77"/>
        <v>0</v>
      </c>
      <c r="AK61" s="587"/>
      <c r="AL61" s="588">
        <f t="shared" si="107"/>
        <v>0</v>
      </c>
      <c r="AM61" s="588">
        <f t="shared" si="108"/>
        <v>0</v>
      </c>
      <c r="AN61" s="587"/>
      <c r="AO61" s="588">
        <f t="shared" si="109"/>
        <v>0</v>
      </c>
      <c r="AP61" s="588">
        <f t="shared" si="110"/>
        <v>0</v>
      </c>
      <c r="AQ61" s="587">
        <v>726.88</v>
      </c>
      <c r="AR61" s="588">
        <f t="shared" si="12"/>
        <v>0</v>
      </c>
      <c r="AS61" s="588">
        <f t="shared" si="13"/>
        <v>726.88</v>
      </c>
      <c r="AT61" s="587">
        <v>2360</v>
      </c>
      <c r="AU61" s="588">
        <f t="shared" si="14"/>
        <v>0</v>
      </c>
      <c r="AV61" s="588">
        <f t="shared" si="15"/>
        <v>2360</v>
      </c>
      <c r="AW61" s="587"/>
      <c r="AX61" s="652"/>
      <c r="AY61" s="706"/>
      <c r="AZ61" s="652"/>
      <c r="BC61" s="30">
        <f t="shared" si="111"/>
        <v>0</v>
      </c>
      <c r="BD61" s="30">
        <f t="shared" si="112"/>
        <v>0</v>
      </c>
      <c r="BE61" s="772">
        <f t="shared" si="113"/>
        <v>0</v>
      </c>
      <c r="BF61" s="30">
        <f t="shared" si="114"/>
        <v>0</v>
      </c>
      <c r="BG61" s="30">
        <f t="shared" si="115"/>
        <v>0</v>
      </c>
      <c r="BH61" s="704">
        <f t="shared" si="116"/>
        <v>0</v>
      </c>
      <c r="BI61" s="816">
        <f t="shared" si="117"/>
        <v>0</v>
      </c>
      <c r="BJ61" s="30">
        <f t="shared" si="118"/>
        <v>0</v>
      </c>
      <c r="BK61" s="704">
        <f t="shared" si="119"/>
        <v>0</v>
      </c>
      <c r="BL61" s="30">
        <f t="shared" si="120"/>
        <v>0</v>
      </c>
      <c r="BM61" s="30">
        <f t="shared" si="121"/>
        <v>0</v>
      </c>
      <c r="BN61" s="704">
        <f t="shared" si="105"/>
        <v>726.88</v>
      </c>
    </row>
    <row r="62" spans="1:68" x14ac:dyDescent="0.25">
      <c r="A62" s="49" t="s">
        <v>439</v>
      </c>
      <c r="B62" s="804">
        <v>50100</v>
      </c>
      <c r="C62" s="804" t="str">
        <f>"ארוחות מו""פ"</f>
        <v>ארוחות מו"פ</v>
      </c>
      <c r="D62" s="50" t="s">
        <v>566</v>
      </c>
      <c r="E62" s="62" t="str">
        <f t="shared" si="122"/>
        <v>P&amp;L</v>
      </c>
      <c r="F62" s="664">
        <f t="shared" si="123"/>
        <v>13203001201</v>
      </c>
      <c r="G62" s="587"/>
      <c r="H62" s="588"/>
      <c r="I62" s="588"/>
      <c r="J62" s="587"/>
      <c r="K62" s="588"/>
      <c r="L62" s="588"/>
      <c r="M62" s="587"/>
      <c r="N62" s="588"/>
      <c r="O62" s="588"/>
      <c r="P62" s="587"/>
      <c r="Q62" s="588">
        <f t="shared" si="6"/>
        <v>0</v>
      </c>
      <c r="R62" s="588">
        <f t="shared" si="7"/>
        <v>0</v>
      </c>
      <c r="S62" s="587"/>
      <c r="T62" s="588"/>
      <c r="U62" s="588"/>
      <c r="V62" s="587"/>
      <c r="W62" s="588"/>
      <c r="X62" s="588"/>
      <c r="Y62" s="587"/>
      <c r="Z62" s="588">
        <f t="shared" si="126"/>
        <v>0</v>
      </c>
      <c r="AA62" s="588">
        <f t="shared" ref="AA62:AA63" si="139">SUM(Y62:Z62)</f>
        <v>0</v>
      </c>
      <c r="AB62" s="587"/>
      <c r="AC62" s="588"/>
      <c r="AD62" s="588"/>
      <c r="AE62" s="587"/>
      <c r="AF62" s="588"/>
      <c r="AG62" s="588"/>
      <c r="AH62" s="587"/>
      <c r="AI62" s="588">
        <f t="shared" si="10"/>
        <v>0</v>
      </c>
      <c r="AJ62" s="588">
        <f t="shared" si="77"/>
        <v>0</v>
      </c>
      <c r="AK62" s="587"/>
      <c r="AL62" s="588"/>
      <c r="AM62" s="588"/>
      <c r="AN62" s="587"/>
      <c r="AO62" s="588"/>
      <c r="AP62" s="588"/>
      <c r="AQ62" s="587">
        <v>11198.47</v>
      </c>
      <c r="AR62" s="588">
        <f t="shared" si="12"/>
        <v>0</v>
      </c>
      <c r="AS62" s="588">
        <f t="shared" si="13"/>
        <v>11198.47</v>
      </c>
      <c r="AT62" s="587">
        <v>35610.5</v>
      </c>
      <c r="AU62" s="588">
        <f t="shared" si="14"/>
        <v>0</v>
      </c>
      <c r="AV62" s="588">
        <f t="shared" si="15"/>
        <v>35610.5</v>
      </c>
      <c r="AW62" s="587"/>
      <c r="AX62" s="652"/>
      <c r="AY62" s="706"/>
      <c r="AZ62" s="652"/>
      <c r="BC62" s="30"/>
      <c r="BD62" s="30"/>
      <c r="BE62" s="772"/>
      <c r="BF62" s="30"/>
      <c r="BG62" s="30"/>
      <c r="BH62" s="704"/>
      <c r="BI62" s="816">
        <f t="shared" si="117"/>
        <v>0</v>
      </c>
      <c r="BJ62" s="30"/>
      <c r="BK62" s="704"/>
      <c r="BL62" s="30"/>
      <c r="BM62" s="30"/>
      <c r="BN62" s="704">
        <f t="shared" si="105"/>
        <v>11198.47</v>
      </c>
    </row>
    <row r="63" spans="1:68" x14ac:dyDescent="0.25">
      <c r="A63" s="49" t="s">
        <v>439</v>
      </c>
      <c r="B63" s="51">
        <v>50107</v>
      </c>
      <c r="C63" s="699" t="s">
        <v>720</v>
      </c>
      <c r="D63" s="50" t="s">
        <v>762</v>
      </c>
      <c r="E63" s="62" t="str">
        <f t="shared" si="122"/>
        <v>P&amp;L</v>
      </c>
      <c r="F63" s="664">
        <f t="shared" si="123"/>
        <v>13203029204</v>
      </c>
      <c r="G63" s="587"/>
      <c r="H63" s="588">
        <f t="shared" si="124"/>
        <v>0</v>
      </c>
      <c r="I63" s="588">
        <f t="shared" si="125"/>
        <v>0</v>
      </c>
      <c r="J63" s="587"/>
      <c r="K63" s="588">
        <f t="shared" si="127"/>
        <v>0</v>
      </c>
      <c r="L63" s="588">
        <f t="shared" si="128"/>
        <v>0</v>
      </c>
      <c r="M63" s="587"/>
      <c r="N63" s="588">
        <f t="shared" si="129"/>
        <v>0</v>
      </c>
      <c r="O63" s="588">
        <f t="shared" si="130"/>
        <v>0</v>
      </c>
      <c r="P63" s="587"/>
      <c r="Q63" s="588">
        <f t="shared" si="6"/>
        <v>0</v>
      </c>
      <c r="R63" s="588">
        <f t="shared" si="7"/>
        <v>0</v>
      </c>
      <c r="S63" s="587"/>
      <c r="T63" s="588">
        <f t="shared" si="131"/>
        <v>0</v>
      </c>
      <c r="U63" s="588">
        <f t="shared" si="132"/>
        <v>0</v>
      </c>
      <c r="V63" s="587"/>
      <c r="W63" s="588">
        <f t="shared" si="133"/>
        <v>0</v>
      </c>
      <c r="X63" s="588">
        <f t="shared" si="134"/>
        <v>0</v>
      </c>
      <c r="Y63" s="587"/>
      <c r="Z63" s="588">
        <f t="shared" si="126"/>
        <v>0</v>
      </c>
      <c r="AA63" s="588">
        <f t="shared" si="139"/>
        <v>0</v>
      </c>
      <c r="AB63" s="587"/>
      <c r="AC63" s="588">
        <f t="shared" si="135"/>
        <v>0</v>
      </c>
      <c r="AD63" s="588">
        <f t="shared" si="136"/>
        <v>0</v>
      </c>
      <c r="AE63" s="587"/>
      <c r="AF63" s="588">
        <f t="shared" si="137"/>
        <v>0</v>
      </c>
      <c r="AG63" s="588">
        <f t="shared" si="138"/>
        <v>0</v>
      </c>
      <c r="AH63" s="587"/>
      <c r="AI63" s="588">
        <f t="shared" si="10"/>
        <v>0</v>
      </c>
      <c r="AJ63" s="588">
        <f t="shared" si="77"/>
        <v>0</v>
      </c>
      <c r="AK63" s="587"/>
      <c r="AL63" s="588">
        <f t="shared" si="107"/>
        <v>0</v>
      </c>
      <c r="AM63" s="588">
        <f t="shared" si="108"/>
        <v>0</v>
      </c>
      <c r="AN63" s="587"/>
      <c r="AO63" s="588">
        <f t="shared" si="109"/>
        <v>0</v>
      </c>
      <c r="AP63" s="588">
        <f t="shared" si="110"/>
        <v>0</v>
      </c>
      <c r="AQ63" s="587">
        <v>88.59</v>
      </c>
      <c r="AR63" s="588">
        <f t="shared" si="12"/>
        <v>0</v>
      </c>
      <c r="AS63" s="588">
        <f t="shared" si="13"/>
        <v>88.59</v>
      </c>
      <c r="AT63" s="587">
        <v>278.29000000000002</v>
      </c>
      <c r="AU63" s="588">
        <f t="shared" si="14"/>
        <v>0</v>
      </c>
      <c r="AV63" s="588">
        <f t="shared" si="15"/>
        <v>278.29000000000002</v>
      </c>
      <c r="AW63" s="587"/>
      <c r="AX63" s="652"/>
      <c r="AY63" s="706"/>
      <c r="AZ63" s="652"/>
      <c r="BB63" s="149"/>
      <c r="BC63" s="30">
        <f t="shared" ref="BC63:BC69" si="140">L63-I63</f>
        <v>0</v>
      </c>
      <c r="BD63" s="30">
        <f t="shared" ref="BD63:BD69" si="141">O63-L63</f>
        <v>0</v>
      </c>
      <c r="BE63" s="704">
        <f t="shared" ref="BE63:BE69" si="142">R63-I63</f>
        <v>0</v>
      </c>
      <c r="BF63" s="30">
        <f t="shared" ref="BF63:BF69" si="143">U63-R63</f>
        <v>0</v>
      </c>
      <c r="BG63" s="30">
        <f t="shared" ref="BG63:BG69" si="144">X63-U63</f>
        <v>0</v>
      </c>
      <c r="BH63" s="704">
        <f t="shared" ref="BH63:BH69" si="145">AA63-R63</f>
        <v>0</v>
      </c>
      <c r="BI63" s="704">
        <f t="shared" si="117"/>
        <v>0</v>
      </c>
      <c r="BJ63" s="30">
        <f t="shared" ref="BJ63:BJ69" si="146">AG63-AD63</f>
        <v>0</v>
      </c>
      <c r="BK63" s="704">
        <f t="shared" ref="BK63:BK69" si="147">AJ63-AG63</f>
        <v>0</v>
      </c>
      <c r="BL63" s="30">
        <f t="shared" ref="BL63:BL69" si="148">AM63-AJ63</f>
        <v>0</v>
      </c>
      <c r="BM63" s="30">
        <f t="shared" ref="BM63:BM69" si="149">AP63-AM63</f>
        <v>0</v>
      </c>
      <c r="BN63" s="704">
        <f t="shared" si="105"/>
        <v>88.59</v>
      </c>
    </row>
    <row r="64" spans="1:68" x14ac:dyDescent="0.25">
      <c r="A64" s="49" t="s">
        <v>439</v>
      </c>
      <c r="B64" s="50">
        <v>50109</v>
      </c>
      <c r="C64" s="699" t="s">
        <v>1034</v>
      </c>
      <c r="D64" s="50" t="s">
        <v>763</v>
      </c>
      <c r="E64" s="62" t="str">
        <f t="shared" si="122"/>
        <v>P&amp;L</v>
      </c>
      <c r="F64" s="664">
        <f t="shared" si="123"/>
        <v>13203031206</v>
      </c>
      <c r="G64" s="587"/>
      <c r="H64" s="588">
        <f t="shared" si="124"/>
        <v>0</v>
      </c>
      <c r="I64" s="588">
        <f t="shared" si="125"/>
        <v>0</v>
      </c>
      <c r="J64" s="587"/>
      <c r="K64" s="588">
        <f t="shared" si="127"/>
        <v>0</v>
      </c>
      <c r="L64" s="588">
        <f t="shared" si="128"/>
        <v>0</v>
      </c>
      <c r="M64" s="587"/>
      <c r="N64" s="588">
        <f t="shared" si="129"/>
        <v>0</v>
      </c>
      <c r="O64" s="588">
        <f t="shared" si="130"/>
        <v>0</v>
      </c>
      <c r="P64" s="587"/>
      <c r="Q64" s="588">
        <f t="shared" si="6"/>
        <v>0</v>
      </c>
      <c r="R64" s="588">
        <f t="shared" si="7"/>
        <v>0</v>
      </c>
      <c r="S64" s="587"/>
      <c r="T64" s="588">
        <f t="shared" si="131"/>
        <v>0</v>
      </c>
      <c r="U64" s="588">
        <f t="shared" si="132"/>
        <v>0</v>
      </c>
      <c r="V64" s="587"/>
      <c r="W64" s="588">
        <f t="shared" si="133"/>
        <v>0</v>
      </c>
      <c r="X64" s="588">
        <f t="shared" si="134"/>
        <v>0</v>
      </c>
      <c r="Y64" s="587"/>
      <c r="Z64" s="588">
        <f t="shared" si="126"/>
        <v>0</v>
      </c>
      <c r="AA64" s="588">
        <f t="shared" si="9"/>
        <v>0</v>
      </c>
      <c r="AB64" s="587"/>
      <c r="AC64" s="588">
        <f t="shared" si="135"/>
        <v>0</v>
      </c>
      <c r="AD64" s="588">
        <f t="shared" si="136"/>
        <v>0</v>
      </c>
      <c r="AE64" s="587"/>
      <c r="AF64" s="588">
        <f t="shared" si="137"/>
        <v>0</v>
      </c>
      <c r="AG64" s="588">
        <f t="shared" si="138"/>
        <v>0</v>
      </c>
      <c r="AH64" s="587"/>
      <c r="AI64" s="588">
        <f t="shared" si="10"/>
        <v>0</v>
      </c>
      <c r="AJ64" s="588">
        <f t="shared" si="77"/>
        <v>0</v>
      </c>
      <c r="AK64" s="587"/>
      <c r="AL64" s="588">
        <f t="shared" si="107"/>
        <v>0</v>
      </c>
      <c r="AM64" s="588">
        <f t="shared" si="108"/>
        <v>0</v>
      </c>
      <c r="AN64" s="587"/>
      <c r="AO64" s="588">
        <f t="shared" si="109"/>
        <v>0</v>
      </c>
      <c r="AP64" s="588">
        <f t="shared" si="110"/>
        <v>0</v>
      </c>
      <c r="AQ64" s="587">
        <v>37944.370000000003</v>
      </c>
      <c r="AR64" s="588">
        <f t="shared" si="12"/>
        <v>0</v>
      </c>
      <c r="AS64" s="588">
        <f t="shared" si="13"/>
        <v>37944.370000000003</v>
      </c>
      <c r="AT64" s="587">
        <v>123134.59</v>
      </c>
      <c r="AU64" s="588">
        <f t="shared" si="14"/>
        <v>0</v>
      </c>
      <c r="AV64" s="588">
        <f t="shared" si="15"/>
        <v>123134.59</v>
      </c>
      <c r="AW64" s="587"/>
      <c r="AX64" s="652"/>
      <c r="AY64" s="706"/>
      <c r="AZ64" s="652"/>
      <c r="BB64" s="149"/>
      <c r="BC64" s="30">
        <f t="shared" si="140"/>
        <v>0</v>
      </c>
      <c r="BD64" s="30">
        <f t="shared" si="141"/>
        <v>0</v>
      </c>
      <c r="BE64" s="704">
        <f t="shared" si="142"/>
        <v>0</v>
      </c>
      <c r="BF64" s="30">
        <f t="shared" si="143"/>
        <v>0</v>
      </c>
      <c r="BG64" s="30">
        <f t="shared" si="144"/>
        <v>0</v>
      </c>
      <c r="BH64" s="704">
        <f t="shared" si="145"/>
        <v>0</v>
      </c>
      <c r="BI64" s="704">
        <f t="shared" si="117"/>
        <v>0</v>
      </c>
      <c r="BJ64" s="30">
        <f t="shared" si="146"/>
        <v>0</v>
      </c>
      <c r="BK64" s="704">
        <f t="shared" si="147"/>
        <v>0</v>
      </c>
      <c r="BL64" s="30">
        <f t="shared" si="148"/>
        <v>0</v>
      </c>
      <c r="BM64" s="30">
        <f t="shared" si="149"/>
        <v>0</v>
      </c>
      <c r="BN64" s="704">
        <f t="shared" si="105"/>
        <v>37944.370000000003</v>
      </c>
    </row>
    <row r="65" spans="1:66" x14ac:dyDescent="0.25">
      <c r="A65" s="49" t="s">
        <v>439</v>
      </c>
      <c r="B65" s="50">
        <v>50111</v>
      </c>
      <c r="C65" s="699" t="s">
        <v>1062</v>
      </c>
      <c r="D65" s="50" t="s">
        <v>971</v>
      </c>
      <c r="E65" s="62" t="str">
        <f t="shared" si="122"/>
        <v>P&amp;L</v>
      </c>
      <c r="F65" s="664">
        <f t="shared" si="123"/>
        <v>13203026205</v>
      </c>
      <c r="G65" s="587"/>
      <c r="H65" s="588">
        <f t="shared" si="124"/>
        <v>0</v>
      </c>
      <c r="I65" s="588">
        <f t="shared" si="125"/>
        <v>0</v>
      </c>
      <c r="J65" s="587"/>
      <c r="K65" s="588">
        <f t="shared" si="127"/>
        <v>0</v>
      </c>
      <c r="L65" s="588">
        <f t="shared" si="128"/>
        <v>0</v>
      </c>
      <c r="M65" s="587"/>
      <c r="N65" s="588">
        <f t="shared" si="129"/>
        <v>0</v>
      </c>
      <c r="O65" s="588">
        <f t="shared" si="130"/>
        <v>0</v>
      </c>
      <c r="P65" s="587"/>
      <c r="Q65" s="588">
        <f t="shared" si="6"/>
        <v>0</v>
      </c>
      <c r="R65" s="588">
        <f t="shared" si="7"/>
        <v>0</v>
      </c>
      <c r="S65" s="587"/>
      <c r="T65" s="588">
        <f t="shared" si="131"/>
        <v>0</v>
      </c>
      <c r="U65" s="588">
        <f t="shared" si="132"/>
        <v>0</v>
      </c>
      <c r="V65" s="587"/>
      <c r="W65" s="588">
        <f t="shared" si="133"/>
        <v>0</v>
      </c>
      <c r="X65" s="588">
        <f t="shared" si="134"/>
        <v>0</v>
      </c>
      <c r="Y65" s="587"/>
      <c r="Z65" s="588">
        <f t="shared" si="126"/>
        <v>0</v>
      </c>
      <c r="AA65" s="588">
        <f t="shared" si="9"/>
        <v>0</v>
      </c>
      <c r="AB65" s="587"/>
      <c r="AC65" s="588">
        <f t="shared" si="135"/>
        <v>0</v>
      </c>
      <c r="AD65" s="588">
        <f t="shared" si="136"/>
        <v>0</v>
      </c>
      <c r="AE65" s="587"/>
      <c r="AF65" s="588">
        <f t="shared" si="137"/>
        <v>0</v>
      </c>
      <c r="AG65" s="588">
        <f t="shared" si="138"/>
        <v>0</v>
      </c>
      <c r="AH65" s="587"/>
      <c r="AI65" s="588">
        <f t="shared" si="10"/>
        <v>0</v>
      </c>
      <c r="AJ65" s="588">
        <f t="shared" si="77"/>
        <v>0</v>
      </c>
      <c r="AK65" s="587"/>
      <c r="AL65" s="588">
        <f t="shared" si="107"/>
        <v>0</v>
      </c>
      <c r="AM65" s="588">
        <f t="shared" si="108"/>
        <v>0</v>
      </c>
      <c r="AN65" s="587"/>
      <c r="AO65" s="588">
        <f t="shared" si="109"/>
        <v>0</v>
      </c>
      <c r="AP65" s="588">
        <f t="shared" si="110"/>
        <v>0</v>
      </c>
      <c r="AQ65" s="587">
        <v>10290.959999999999</v>
      </c>
      <c r="AR65" s="588">
        <f t="shared" si="12"/>
        <v>0</v>
      </c>
      <c r="AS65" s="588">
        <f t="shared" si="13"/>
        <v>10290.959999999999</v>
      </c>
      <c r="AT65" s="587">
        <v>33600</v>
      </c>
      <c r="AU65" s="588">
        <f t="shared" si="14"/>
        <v>0</v>
      </c>
      <c r="AV65" s="588">
        <f t="shared" si="15"/>
        <v>33600</v>
      </c>
      <c r="AW65" s="587"/>
      <c r="AX65" s="652"/>
      <c r="AY65" s="706"/>
      <c r="AZ65" s="652"/>
      <c r="BC65" s="30">
        <f t="shared" si="140"/>
        <v>0</v>
      </c>
      <c r="BD65" s="30">
        <f t="shared" si="141"/>
        <v>0</v>
      </c>
      <c r="BE65" s="704">
        <f t="shared" si="142"/>
        <v>0</v>
      </c>
      <c r="BF65" s="30">
        <f t="shared" si="143"/>
        <v>0</v>
      </c>
      <c r="BG65" s="30">
        <f t="shared" si="144"/>
        <v>0</v>
      </c>
      <c r="BH65" s="704">
        <f t="shared" si="145"/>
        <v>0</v>
      </c>
      <c r="BI65" s="704">
        <f t="shared" si="117"/>
        <v>0</v>
      </c>
      <c r="BJ65" s="30">
        <f t="shared" si="146"/>
        <v>0</v>
      </c>
      <c r="BK65" s="704">
        <f t="shared" si="147"/>
        <v>0</v>
      </c>
      <c r="BL65" s="30">
        <f t="shared" si="148"/>
        <v>0</v>
      </c>
      <c r="BM65" s="30">
        <f t="shared" si="149"/>
        <v>0</v>
      </c>
      <c r="BN65" s="704">
        <f t="shared" si="105"/>
        <v>10290.959999999999</v>
      </c>
    </row>
    <row r="66" spans="1:66" x14ac:dyDescent="0.25">
      <c r="A66" s="49" t="s">
        <v>439</v>
      </c>
      <c r="B66" s="695">
        <v>51000</v>
      </c>
      <c r="C66" s="733" t="s">
        <v>684</v>
      </c>
      <c r="D66" s="50" t="s">
        <v>566</v>
      </c>
      <c r="E66" s="62" t="str">
        <f t="shared" si="122"/>
        <v>P&amp;L</v>
      </c>
      <c r="F66" s="664">
        <f t="shared" si="123"/>
        <v>13203001201</v>
      </c>
      <c r="G66" s="587"/>
      <c r="H66" s="588">
        <f t="shared" si="124"/>
        <v>0</v>
      </c>
      <c r="I66" s="588">
        <f t="shared" si="125"/>
        <v>0</v>
      </c>
      <c r="J66" s="587"/>
      <c r="K66" s="588">
        <f t="shared" si="127"/>
        <v>0</v>
      </c>
      <c r="L66" s="588">
        <f t="shared" si="128"/>
        <v>0</v>
      </c>
      <c r="M66" s="587"/>
      <c r="N66" s="588">
        <f t="shared" si="129"/>
        <v>0</v>
      </c>
      <c r="O66" s="588">
        <f t="shared" si="130"/>
        <v>0</v>
      </c>
      <c r="P66" s="587"/>
      <c r="Q66" s="588">
        <f t="shared" si="6"/>
        <v>0</v>
      </c>
      <c r="R66" s="588">
        <f t="shared" si="7"/>
        <v>0</v>
      </c>
      <c r="S66" s="587"/>
      <c r="T66" s="588">
        <f t="shared" si="131"/>
        <v>0</v>
      </c>
      <c r="U66" s="588">
        <f t="shared" si="132"/>
        <v>0</v>
      </c>
      <c r="V66" s="587"/>
      <c r="W66" s="588">
        <f t="shared" si="133"/>
        <v>0</v>
      </c>
      <c r="X66" s="588">
        <f t="shared" si="134"/>
        <v>0</v>
      </c>
      <c r="Y66" s="587"/>
      <c r="Z66" s="588">
        <f t="shared" si="126"/>
        <v>0</v>
      </c>
      <c r="AA66" s="588">
        <f t="shared" si="9"/>
        <v>0</v>
      </c>
      <c r="AB66" s="587"/>
      <c r="AC66" s="588">
        <f t="shared" si="135"/>
        <v>0</v>
      </c>
      <c r="AD66" s="588">
        <f t="shared" si="136"/>
        <v>0</v>
      </c>
      <c r="AE66" s="587"/>
      <c r="AF66" s="588">
        <f t="shared" si="137"/>
        <v>0</v>
      </c>
      <c r="AG66" s="588">
        <f t="shared" si="138"/>
        <v>0</v>
      </c>
      <c r="AH66" s="587"/>
      <c r="AI66" s="588">
        <f t="shared" si="10"/>
        <v>0</v>
      </c>
      <c r="AJ66" s="588">
        <f t="shared" si="77"/>
        <v>0</v>
      </c>
      <c r="AK66" s="587"/>
      <c r="AL66" s="588">
        <f t="shared" si="107"/>
        <v>0</v>
      </c>
      <c r="AM66" s="588">
        <f t="shared" si="108"/>
        <v>0</v>
      </c>
      <c r="AN66" s="587"/>
      <c r="AO66" s="588">
        <f t="shared" si="109"/>
        <v>0</v>
      </c>
      <c r="AP66" s="588">
        <f t="shared" si="110"/>
        <v>0</v>
      </c>
      <c r="AQ66" s="587">
        <v>389505.09</v>
      </c>
      <c r="AR66" s="588">
        <f t="shared" si="12"/>
        <v>0</v>
      </c>
      <c r="AS66" s="588">
        <f t="shared" si="13"/>
        <v>389505.09</v>
      </c>
      <c r="AT66" s="587">
        <v>1250851</v>
      </c>
      <c r="AU66" s="588">
        <f t="shared" si="14"/>
        <v>0</v>
      </c>
      <c r="AV66" s="588">
        <f t="shared" si="15"/>
        <v>1250851</v>
      </c>
      <c r="AW66" s="587"/>
      <c r="AX66" s="652"/>
      <c r="AY66" s="706"/>
      <c r="AZ66" s="652"/>
      <c r="BB66" s="149"/>
      <c r="BC66" s="30">
        <f t="shared" si="140"/>
        <v>0</v>
      </c>
      <c r="BD66" s="30">
        <f t="shared" si="141"/>
        <v>0</v>
      </c>
      <c r="BE66" s="704">
        <f t="shared" si="142"/>
        <v>0</v>
      </c>
      <c r="BF66" s="30">
        <f t="shared" si="143"/>
        <v>0</v>
      </c>
      <c r="BG66" s="30">
        <f t="shared" si="144"/>
        <v>0</v>
      </c>
      <c r="BH66" s="704">
        <f t="shared" si="145"/>
        <v>0</v>
      </c>
      <c r="BI66" s="704">
        <f t="shared" si="117"/>
        <v>0</v>
      </c>
      <c r="BJ66" s="30">
        <f t="shared" si="146"/>
        <v>0</v>
      </c>
      <c r="BK66" s="704">
        <f t="shared" si="147"/>
        <v>0</v>
      </c>
      <c r="BL66" s="30">
        <f t="shared" si="148"/>
        <v>0</v>
      </c>
      <c r="BM66" s="30">
        <f t="shared" si="149"/>
        <v>0</v>
      </c>
      <c r="BN66" s="704">
        <f t="shared" si="105"/>
        <v>389505.09</v>
      </c>
    </row>
    <row r="67" spans="1:66" x14ac:dyDescent="0.25">
      <c r="A67" s="49" t="s">
        <v>439</v>
      </c>
      <c r="B67" s="50">
        <v>51001</v>
      </c>
      <c r="C67" s="733" t="s">
        <v>685</v>
      </c>
      <c r="D67" s="50" t="s">
        <v>566</v>
      </c>
      <c r="E67" s="62" t="str">
        <f t="shared" si="122"/>
        <v>P&amp;L</v>
      </c>
      <c r="F67" s="664">
        <f t="shared" si="123"/>
        <v>13203001201</v>
      </c>
      <c r="G67" s="587"/>
      <c r="H67" s="588">
        <f t="shared" si="124"/>
        <v>0</v>
      </c>
      <c r="I67" s="588">
        <f t="shared" si="125"/>
        <v>0</v>
      </c>
      <c r="J67" s="587"/>
      <c r="K67" s="588">
        <f t="shared" si="127"/>
        <v>0</v>
      </c>
      <c r="L67" s="588">
        <f t="shared" si="128"/>
        <v>0</v>
      </c>
      <c r="M67" s="587"/>
      <c r="N67" s="588">
        <f t="shared" si="129"/>
        <v>0</v>
      </c>
      <c r="O67" s="588">
        <f t="shared" si="130"/>
        <v>0</v>
      </c>
      <c r="P67" s="587"/>
      <c r="Q67" s="588">
        <f t="shared" si="6"/>
        <v>0</v>
      </c>
      <c r="R67" s="588">
        <f t="shared" si="7"/>
        <v>0</v>
      </c>
      <c r="S67" s="587"/>
      <c r="T67" s="588">
        <f t="shared" si="131"/>
        <v>0</v>
      </c>
      <c r="U67" s="588">
        <f t="shared" si="132"/>
        <v>0</v>
      </c>
      <c r="V67" s="587"/>
      <c r="W67" s="588">
        <f t="shared" si="133"/>
        <v>0</v>
      </c>
      <c r="X67" s="588">
        <f t="shared" si="134"/>
        <v>0</v>
      </c>
      <c r="Y67" s="587"/>
      <c r="Z67" s="588">
        <f t="shared" si="126"/>
        <v>0</v>
      </c>
      <c r="AA67" s="588">
        <f t="shared" si="9"/>
        <v>0</v>
      </c>
      <c r="AB67" s="587"/>
      <c r="AC67" s="588">
        <f t="shared" si="135"/>
        <v>0</v>
      </c>
      <c r="AD67" s="588">
        <f t="shared" si="136"/>
        <v>0</v>
      </c>
      <c r="AE67" s="587"/>
      <c r="AF67" s="588">
        <f t="shared" si="137"/>
        <v>0</v>
      </c>
      <c r="AG67" s="588">
        <f t="shared" si="138"/>
        <v>0</v>
      </c>
      <c r="AH67" s="587"/>
      <c r="AI67" s="588">
        <f t="shared" si="10"/>
        <v>0</v>
      </c>
      <c r="AJ67" s="588">
        <f t="shared" si="77"/>
        <v>0</v>
      </c>
      <c r="AK67" s="587"/>
      <c r="AL67" s="588">
        <f t="shared" si="107"/>
        <v>0</v>
      </c>
      <c r="AM67" s="588">
        <f t="shared" si="108"/>
        <v>0</v>
      </c>
      <c r="AN67" s="587"/>
      <c r="AO67" s="588">
        <f t="shared" si="109"/>
        <v>0</v>
      </c>
      <c r="AP67" s="588">
        <f t="shared" si="110"/>
        <v>0</v>
      </c>
      <c r="AQ67" s="587">
        <v>24764.28</v>
      </c>
      <c r="AR67" s="588">
        <f t="shared" si="12"/>
        <v>0</v>
      </c>
      <c r="AS67" s="588">
        <f t="shared" si="13"/>
        <v>24764.28</v>
      </c>
      <c r="AT67" s="587">
        <v>79481</v>
      </c>
      <c r="AU67" s="588">
        <f t="shared" si="14"/>
        <v>0</v>
      </c>
      <c r="AV67" s="588">
        <f t="shared" si="15"/>
        <v>79481</v>
      </c>
      <c r="AW67" s="587"/>
      <c r="AX67" s="652"/>
      <c r="AY67" s="706"/>
      <c r="AZ67" s="652"/>
      <c r="BB67" s="149"/>
      <c r="BC67" s="30">
        <f t="shared" si="140"/>
        <v>0</v>
      </c>
      <c r="BD67" s="30">
        <f t="shared" si="141"/>
        <v>0</v>
      </c>
      <c r="BE67" s="704">
        <f t="shared" si="142"/>
        <v>0</v>
      </c>
      <c r="BF67" s="30">
        <f t="shared" si="143"/>
        <v>0</v>
      </c>
      <c r="BG67" s="30">
        <f t="shared" si="144"/>
        <v>0</v>
      </c>
      <c r="BH67" s="704">
        <f t="shared" si="145"/>
        <v>0</v>
      </c>
      <c r="BI67" s="704">
        <f t="shared" si="117"/>
        <v>0</v>
      </c>
      <c r="BJ67" s="30">
        <f t="shared" si="146"/>
        <v>0</v>
      </c>
      <c r="BK67" s="704">
        <f t="shared" si="147"/>
        <v>0</v>
      </c>
      <c r="BL67" s="30">
        <f t="shared" si="148"/>
        <v>0</v>
      </c>
      <c r="BM67" s="30">
        <f t="shared" si="149"/>
        <v>0</v>
      </c>
      <c r="BN67" s="704">
        <f t="shared" si="105"/>
        <v>24764.28</v>
      </c>
    </row>
    <row r="68" spans="1:66" x14ac:dyDescent="0.25">
      <c r="A68" s="49" t="s">
        <v>439</v>
      </c>
      <c r="B68" s="50">
        <v>51002</v>
      </c>
      <c r="C68" s="733" t="s">
        <v>686</v>
      </c>
      <c r="D68" s="50" t="s">
        <v>566</v>
      </c>
      <c r="E68" s="62" t="str">
        <f t="shared" si="122"/>
        <v>P&amp;L</v>
      </c>
      <c r="F68" s="664">
        <f t="shared" si="123"/>
        <v>13203001201</v>
      </c>
      <c r="G68" s="587"/>
      <c r="H68" s="588">
        <f t="shared" si="124"/>
        <v>0</v>
      </c>
      <c r="I68" s="588">
        <f t="shared" si="125"/>
        <v>0</v>
      </c>
      <c r="J68" s="587"/>
      <c r="K68" s="588">
        <f t="shared" si="127"/>
        <v>0</v>
      </c>
      <c r="L68" s="588">
        <f t="shared" si="128"/>
        <v>0</v>
      </c>
      <c r="M68" s="587"/>
      <c r="N68" s="588">
        <f t="shared" si="129"/>
        <v>0</v>
      </c>
      <c r="O68" s="588">
        <f t="shared" si="130"/>
        <v>0</v>
      </c>
      <c r="P68" s="587"/>
      <c r="Q68" s="588">
        <f t="shared" si="6"/>
        <v>0</v>
      </c>
      <c r="R68" s="588">
        <f t="shared" si="7"/>
        <v>0</v>
      </c>
      <c r="S68" s="587"/>
      <c r="T68" s="588">
        <f t="shared" si="131"/>
        <v>0</v>
      </c>
      <c r="U68" s="588">
        <f t="shared" si="132"/>
        <v>0</v>
      </c>
      <c r="V68" s="587"/>
      <c r="W68" s="588">
        <f t="shared" si="133"/>
        <v>0</v>
      </c>
      <c r="X68" s="588">
        <f t="shared" si="134"/>
        <v>0</v>
      </c>
      <c r="Y68" s="587"/>
      <c r="Z68" s="588">
        <f t="shared" si="126"/>
        <v>0</v>
      </c>
      <c r="AA68" s="588">
        <f t="shared" si="9"/>
        <v>0</v>
      </c>
      <c r="AB68" s="587"/>
      <c r="AC68" s="588">
        <f t="shared" si="135"/>
        <v>0</v>
      </c>
      <c r="AD68" s="588">
        <f t="shared" si="136"/>
        <v>0</v>
      </c>
      <c r="AE68" s="587"/>
      <c r="AF68" s="588">
        <f t="shared" si="137"/>
        <v>0</v>
      </c>
      <c r="AG68" s="588">
        <f t="shared" si="138"/>
        <v>0</v>
      </c>
      <c r="AH68" s="587"/>
      <c r="AI68" s="588">
        <f t="shared" si="10"/>
        <v>0</v>
      </c>
      <c r="AJ68" s="588">
        <f t="shared" si="77"/>
        <v>0</v>
      </c>
      <c r="AK68" s="587"/>
      <c r="AL68" s="588">
        <f t="shared" si="107"/>
        <v>0</v>
      </c>
      <c r="AM68" s="588">
        <f t="shared" si="108"/>
        <v>0</v>
      </c>
      <c r="AN68" s="587"/>
      <c r="AO68" s="588">
        <f t="shared" si="109"/>
        <v>0</v>
      </c>
      <c r="AP68" s="588">
        <f t="shared" si="110"/>
        <v>0</v>
      </c>
      <c r="AQ68" s="587">
        <v>24628.57</v>
      </c>
      <c r="AR68" s="588">
        <f t="shared" si="12"/>
        <v>0</v>
      </c>
      <c r="AS68" s="588">
        <f t="shared" si="13"/>
        <v>24628.57</v>
      </c>
      <c r="AT68" s="587">
        <v>79031</v>
      </c>
      <c r="AU68" s="588">
        <f t="shared" si="14"/>
        <v>0</v>
      </c>
      <c r="AV68" s="588">
        <f t="shared" si="15"/>
        <v>79031</v>
      </c>
      <c r="AW68" s="587"/>
      <c r="AX68" s="652"/>
      <c r="AY68" s="706"/>
      <c r="AZ68" s="652"/>
      <c r="BB68" s="149"/>
      <c r="BC68" s="30">
        <f t="shared" si="140"/>
        <v>0</v>
      </c>
      <c r="BD68" s="30">
        <f t="shared" si="141"/>
        <v>0</v>
      </c>
      <c r="BE68" s="704">
        <f t="shared" si="142"/>
        <v>0</v>
      </c>
      <c r="BF68" s="30">
        <f t="shared" si="143"/>
        <v>0</v>
      </c>
      <c r="BG68" s="30">
        <f t="shared" si="144"/>
        <v>0</v>
      </c>
      <c r="BH68" s="704">
        <f t="shared" si="145"/>
        <v>0</v>
      </c>
      <c r="BI68" s="704">
        <f t="shared" si="117"/>
        <v>0</v>
      </c>
      <c r="BJ68" s="30">
        <f t="shared" si="146"/>
        <v>0</v>
      </c>
      <c r="BK68" s="704">
        <f t="shared" si="147"/>
        <v>0</v>
      </c>
      <c r="BL68" s="30">
        <f t="shared" si="148"/>
        <v>0</v>
      </c>
      <c r="BM68" s="30">
        <f t="shared" si="149"/>
        <v>0</v>
      </c>
      <c r="BN68" s="704">
        <f t="shared" si="105"/>
        <v>24628.57</v>
      </c>
    </row>
    <row r="69" spans="1:66" x14ac:dyDescent="0.25">
      <c r="A69" s="49" t="s">
        <v>439</v>
      </c>
      <c r="B69" s="50">
        <v>51003</v>
      </c>
      <c r="C69" s="733" t="s">
        <v>687</v>
      </c>
      <c r="D69" s="50" t="s">
        <v>566</v>
      </c>
      <c r="E69" s="62" t="str">
        <f t="shared" si="122"/>
        <v>P&amp;L</v>
      </c>
      <c r="F69" s="664">
        <f t="shared" si="123"/>
        <v>13203001201</v>
      </c>
      <c r="G69" s="587"/>
      <c r="H69" s="588">
        <f t="shared" si="124"/>
        <v>0</v>
      </c>
      <c r="I69" s="588">
        <f t="shared" si="125"/>
        <v>0</v>
      </c>
      <c r="J69" s="587"/>
      <c r="K69" s="588">
        <f t="shared" si="127"/>
        <v>0</v>
      </c>
      <c r="L69" s="588">
        <f t="shared" si="128"/>
        <v>0</v>
      </c>
      <c r="M69" s="587"/>
      <c r="N69" s="588">
        <f t="shared" si="129"/>
        <v>0</v>
      </c>
      <c r="O69" s="588">
        <f t="shared" si="130"/>
        <v>0</v>
      </c>
      <c r="P69" s="587"/>
      <c r="Q69" s="588">
        <f t="shared" ref="Q69:Q132" si="150">SUMIFS(JE_amount,JE_Month,Q$3,JE_Entity,$A69,JE_Ledger_number,$B69)</f>
        <v>0</v>
      </c>
      <c r="R69" s="588">
        <f t="shared" ref="R69:R132" si="151">SUM(P69:Q69)</f>
        <v>0</v>
      </c>
      <c r="S69" s="587"/>
      <c r="T69" s="588">
        <f t="shared" si="131"/>
        <v>0</v>
      </c>
      <c r="U69" s="588">
        <f t="shared" si="132"/>
        <v>0</v>
      </c>
      <c r="V69" s="587"/>
      <c r="W69" s="588">
        <f t="shared" si="133"/>
        <v>0</v>
      </c>
      <c r="X69" s="588">
        <f t="shared" si="134"/>
        <v>0</v>
      </c>
      <c r="Y69" s="587"/>
      <c r="Z69" s="588">
        <f t="shared" si="126"/>
        <v>0</v>
      </c>
      <c r="AA69" s="588">
        <f t="shared" si="9"/>
        <v>0</v>
      </c>
      <c r="AB69" s="587"/>
      <c r="AC69" s="588">
        <f t="shared" si="135"/>
        <v>0</v>
      </c>
      <c r="AD69" s="588">
        <f t="shared" si="136"/>
        <v>0</v>
      </c>
      <c r="AE69" s="587"/>
      <c r="AF69" s="588">
        <f t="shared" si="137"/>
        <v>0</v>
      </c>
      <c r="AG69" s="588">
        <f t="shared" si="138"/>
        <v>0</v>
      </c>
      <c r="AH69" s="587"/>
      <c r="AI69" s="588">
        <f t="shared" ref="AI69:AI132" si="152">SUMIFS(JE_amount,JE_Month,AI$3,JE_Entity,$A69,JE_Ledger_number,$B69)</f>
        <v>0</v>
      </c>
      <c r="AJ69" s="588">
        <f t="shared" si="77"/>
        <v>0</v>
      </c>
      <c r="AK69" s="587"/>
      <c r="AL69" s="588">
        <f t="shared" si="107"/>
        <v>0</v>
      </c>
      <c r="AM69" s="588">
        <f t="shared" si="108"/>
        <v>0</v>
      </c>
      <c r="AN69" s="587"/>
      <c r="AO69" s="588">
        <f t="shared" si="109"/>
        <v>0</v>
      </c>
      <c r="AP69" s="588">
        <f t="shared" si="110"/>
        <v>0</v>
      </c>
      <c r="AQ69" s="587">
        <v>31794.14</v>
      </c>
      <c r="AR69" s="588">
        <f t="shared" ref="AR69:AR132" si="153">SUMIFS(JE_amount,JE_Month,AR$3,JE_Entity,$A69,JE_Ledger_number,$B69)</f>
        <v>0</v>
      </c>
      <c r="AS69" s="588">
        <f t="shared" ref="AS69:AS132" si="154">SUM(AQ69:AR69)</f>
        <v>31794.14</v>
      </c>
      <c r="AT69" s="587">
        <v>102002</v>
      </c>
      <c r="AU69" s="588">
        <f t="shared" ref="AU69:AU132" si="155">SUMIFS(JE_amount_NIS,JE_Month,AU$3,JE_Entity,$A69,JE_Ledger_number,$B69)</f>
        <v>0</v>
      </c>
      <c r="AV69" s="588">
        <f t="shared" ref="AV69:AV132" si="156">SUM(AT69:AU69)</f>
        <v>102002</v>
      </c>
      <c r="AW69" s="587"/>
      <c r="AX69" s="652"/>
      <c r="AY69" s="706"/>
      <c r="AZ69" s="652"/>
      <c r="BB69" s="149"/>
      <c r="BC69" s="30">
        <f t="shared" si="140"/>
        <v>0</v>
      </c>
      <c r="BD69" s="30">
        <f t="shared" si="141"/>
        <v>0</v>
      </c>
      <c r="BE69" s="704">
        <f t="shared" si="142"/>
        <v>0</v>
      </c>
      <c r="BF69" s="30">
        <f t="shared" si="143"/>
        <v>0</v>
      </c>
      <c r="BG69" s="30">
        <f t="shared" si="144"/>
        <v>0</v>
      </c>
      <c r="BH69" s="704">
        <f t="shared" si="145"/>
        <v>0</v>
      </c>
      <c r="BI69" s="704">
        <f t="shared" si="117"/>
        <v>0</v>
      </c>
      <c r="BJ69" s="30">
        <f t="shared" si="146"/>
        <v>0</v>
      </c>
      <c r="BK69" s="704">
        <f t="shared" si="147"/>
        <v>0</v>
      </c>
      <c r="BL69" s="30">
        <f t="shared" si="148"/>
        <v>0</v>
      </c>
      <c r="BM69" s="30">
        <f t="shared" si="149"/>
        <v>0</v>
      </c>
      <c r="BN69" s="704">
        <f t="shared" ref="BN69:BN100" si="157">AS69-AJ69</f>
        <v>31794.14</v>
      </c>
    </row>
    <row r="70" spans="1:66" x14ac:dyDescent="0.25">
      <c r="A70" s="49" t="s">
        <v>439</v>
      </c>
      <c r="B70">
        <v>51004</v>
      </c>
      <c r="C70" t="s">
        <v>1111</v>
      </c>
      <c r="D70" s="50" t="s">
        <v>566</v>
      </c>
      <c r="E70" s="62" t="str">
        <f t="shared" si="122"/>
        <v>P&amp;L</v>
      </c>
      <c r="F70" s="664">
        <f t="shared" si="123"/>
        <v>13203001201</v>
      </c>
      <c r="G70" s="587"/>
      <c r="H70" s="588"/>
      <c r="I70" s="588"/>
      <c r="J70" s="587"/>
      <c r="K70" s="588"/>
      <c r="L70" s="588"/>
      <c r="M70" s="587"/>
      <c r="N70" s="588"/>
      <c r="O70" s="588"/>
      <c r="P70" s="587"/>
      <c r="Q70" s="588">
        <f t="shared" si="150"/>
        <v>0</v>
      </c>
      <c r="R70" s="588">
        <f t="shared" si="151"/>
        <v>0</v>
      </c>
      <c r="S70" s="587"/>
      <c r="T70" s="588"/>
      <c r="U70" s="588"/>
      <c r="V70" s="587"/>
      <c r="W70" s="588"/>
      <c r="X70" s="588"/>
      <c r="Y70" s="587"/>
      <c r="Z70" s="588"/>
      <c r="AA70" s="588"/>
      <c r="AB70" s="587"/>
      <c r="AC70" s="588"/>
      <c r="AD70" s="588"/>
      <c r="AE70" s="587"/>
      <c r="AF70" s="588"/>
      <c r="AG70" s="588"/>
      <c r="AH70" s="587"/>
      <c r="AI70" s="588">
        <f t="shared" si="152"/>
        <v>0</v>
      </c>
      <c r="AJ70" s="588"/>
      <c r="AK70" s="587"/>
      <c r="AL70" s="588"/>
      <c r="AM70" s="588"/>
      <c r="AN70" s="587"/>
      <c r="AO70" s="588"/>
      <c r="AP70" s="588"/>
      <c r="AQ70" s="587">
        <v>179.1</v>
      </c>
      <c r="AR70" s="588">
        <f t="shared" si="153"/>
        <v>0</v>
      </c>
      <c r="AS70" s="588">
        <f t="shared" si="154"/>
        <v>179.1</v>
      </c>
      <c r="AT70" s="587">
        <v>557</v>
      </c>
      <c r="AU70" s="588">
        <f t="shared" si="155"/>
        <v>0</v>
      </c>
      <c r="AV70" s="588">
        <f t="shared" si="156"/>
        <v>557</v>
      </c>
      <c r="AW70" s="587"/>
      <c r="AX70" s="652"/>
      <c r="AY70" s="706"/>
      <c r="AZ70" s="652"/>
      <c r="BB70" s="149"/>
      <c r="BC70" s="30"/>
      <c r="BD70" s="30"/>
      <c r="BE70" s="704"/>
      <c r="BF70" s="30"/>
      <c r="BG70" s="30"/>
      <c r="BH70" s="704"/>
      <c r="BI70" s="704"/>
      <c r="BJ70" s="30"/>
      <c r="BK70" s="704"/>
      <c r="BL70" s="30"/>
      <c r="BM70" s="30"/>
      <c r="BN70" s="704">
        <f t="shared" si="157"/>
        <v>179.1</v>
      </c>
    </row>
    <row r="71" spans="1:66" x14ac:dyDescent="0.25">
      <c r="A71" s="49" t="s">
        <v>439</v>
      </c>
      <c r="B71" s="50">
        <v>51005</v>
      </c>
      <c r="C71" s="733" t="s">
        <v>688</v>
      </c>
      <c r="D71" s="50" t="s">
        <v>566</v>
      </c>
      <c r="E71" s="62" t="str">
        <f t="shared" si="122"/>
        <v>P&amp;L</v>
      </c>
      <c r="F71" s="664">
        <f t="shared" si="123"/>
        <v>13203001201</v>
      </c>
      <c r="G71" s="587"/>
      <c r="H71" s="588">
        <f t="shared" ref="H71" si="158">SUMIFS(JE_amount,JE_Month,H$3,JE_Entity,$A71,JE_Ledger_number,$B71)</f>
        <v>0</v>
      </c>
      <c r="I71" s="588">
        <f t="shared" ref="I71" si="159">SUM(G71:H71)</f>
        <v>0</v>
      </c>
      <c r="J71" s="587"/>
      <c r="K71" s="588">
        <f t="shared" ref="K71" si="160">SUMIFS(JE_amount,JE_Month,K$3,JE_Entity,$A71,JE_Ledger_number,$B71)</f>
        <v>0</v>
      </c>
      <c r="L71" s="588">
        <f t="shared" ref="L71" si="161">SUM(J71:K71)</f>
        <v>0</v>
      </c>
      <c r="M71" s="587"/>
      <c r="N71" s="588">
        <f t="shared" ref="N71" si="162">SUMIFS(JE_amount,JE_Month,N$3,JE_Entity,$A71,JE_Ledger_number,$B71)</f>
        <v>0</v>
      </c>
      <c r="O71" s="588">
        <f t="shared" ref="O71" si="163">SUM(M71:N71)</f>
        <v>0</v>
      </c>
      <c r="P71" s="587"/>
      <c r="Q71" s="588">
        <f t="shared" si="150"/>
        <v>0</v>
      </c>
      <c r="R71" s="588">
        <f t="shared" si="151"/>
        <v>0</v>
      </c>
      <c r="S71" s="587"/>
      <c r="T71" s="588">
        <f t="shared" ref="T71" si="164">SUMIFS(JE_amount,JE_Month,T$3,JE_Entity,$A71,JE_Ledger_number,$B71)</f>
        <v>0</v>
      </c>
      <c r="U71" s="588">
        <f t="shared" ref="U71" si="165">SUM(S71:T71)</f>
        <v>0</v>
      </c>
      <c r="V71" s="587"/>
      <c r="W71" s="588">
        <f t="shared" ref="W71" si="166">SUMIFS(JE_amount,JE_Month,W$3,JE_Entity,$A71,JE_Ledger_number,$B71)</f>
        <v>0</v>
      </c>
      <c r="X71" s="588">
        <f t="shared" ref="X71" si="167">SUM(V71:W71)</f>
        <v>0</v>
      </c>
      <c r="Y71" s="587"/>
      <c r="Z71" s="588">
        <f t="shared" ref="Z71" si="168">SUMIFS(JE_amount,JE_Month,Z$3,JE_Entity,$A71,JE_Ledger_number,$B71)</f>
        <v>0</v>
      </c>
      <c r="AA71" s="588">
        <f t="shared" ref="AA71" si="169">SUM(Y71:Z71)</f>
        <v>0</v>
      </c>
      <c r="AB71" s="587"/>
      <c r="AC71" s="588">
        <f t="shared" ref="AC71" si="170">SUMIFS(JE_amount,JE_Month,AC$3,JE_Entity,$A71,JE_Ledger_number,$B71)</f>
        <v>0</v>
      </c>
      <c r="AD71" s="588">
        <f t="shared" ref="AD71" si="171">SUM(AB71:AC71)</f>
        <v>0</v>
      </c>
      <c r="AE71" s="587"/>
      <c r="AF71" s="588">
        <f t="shared" ref="AF71" si="172">SUMIFS(JE_amount,JE_Month,AF$3,JE_Entity,$A71,JE_Ledger_number,$B71)</f>
        <v>0</v>
      </c>
      <c r="AG71" s="588">
        <f t="shared" ref="AG71" si="173">SUM(AE71:AF71)</f>
        <v>0</v>
      </c>
      <c r="AH71" s="587"/>
      <c r="AI71" s="588">
        <f t="shared" si="152"/>
        <v>0</v>
      </c>
      <c r="AJ71" s="588">
        <f t="shared" ref="AJ71" si="174">SUM(AH71:AI71)</f>
        <v>0</v>
      </c>
      <c r="AK71" s="587"/>
      <c r="AL71" s="588">
        <f t="shared" si="107"/>
        <v>0</v>
      </c>
      <c r="AM71" s="588">
        <f t="shared" si="108"/>
        <v>0</v>
      </c>
      <c r="AN71" s="587"/>
      <c r="AO71" s="588">
        <f t="shared" si="109"/>
        <v>0</v>
      </c>
      <c r="AP71" s="588">
        <f t="shared" si="110"/>
        <v>0</v>
      </c>
      <c r="AQ71" s="587">
        <v>14617.22</v>
      </c>
      <c r="AR71" s="588">
        <f t="shared" si="153"/>
        <v>0</v>
      </c>
      <c r="AS71" s="588">
        <f t="shared" si="154"/>
        <v>14617.22</v>
      </c>
      <c r="AT71" s="587">
        <v>46883</v>
      </c>
      <c r="AU71" s="588">
        <f t="shared" si="155"/>
        <v>0</v>
      </c>
      <c r="AV71" s="588">
        <f t="shared" si="156"/>
        <v>46883</v>
      </c>
      <c r="AW71" s="587"/>
      <c r="AX71" s="652"/>
      <c r="AY71" s="706"/>
      <c r="AZ71" s="652"/>
      <c r="BB71" s="149"/>
      <c r="BC71" s="30">
        <f>L71-I71</f>
        <v>0</v>
      </c>
      <c r="BD71" s="30">
        <f>O71-L71</f>
        <v>0</v>
      </c>
      <c r="BE71" s="704">
        <f>R71-I71</f>
        <v>0</v>
      </c>
      <c r="BF71" s="30">
        <f>U71-R71</f>
        <v>0</v>
      </c>
      <c r="BG71" s="30">
        <f>X71-U71</f>
        <v>0</v>
      </c>
      <c r="BH71" s="704">
        <f>AA71-R71</f>
        <v>0</v>
      </c>
      <c r="BI71" s="704">
        <f>AJ71-AA71</f>
        <v>0</v>
      </c>
      <c r="BJ71" s="30">
        <f>AG71-AD71</f>
        <v>0</v>
      </c>
      <c r="BK71" s="704">
        <f>AJ71-AG71</f>
        <v>0</v>
      </c>
      <c r="BL71" s="30">
        <f>AM71-AJ71</f>
        <v>0</v>
      </c>
      <c r="BM71" s="30">
        <f>AP71-AM71</f>
        <v>0</v>
      </c>
      <c r="BN71" s="704">
        <f t="shared" si="157"/>
        <v>14617.22</v>
      </c>
    </row>
    <row r="72" spans="1:66" x14ac:dyDescent="0.25">
      <c r="A72" s="49" t="s">
        <v>439</v>
      </c>
      <c r="B72">
        <v>51097</v>
      </c>
      <c r="C72" t="s">
        <v>1112</v>
      </c>
      <c r="D72" s="50" t="s">
        <v>566</v>
      </c>
      <c r="E72" s="62" t="str">
        <f t="shared" si="122"/>
        <v>P&amp;L</v>
      </c>
      <c r="F72" s="664">
        <f t="shared" si="123"/>
        <v>13203001201</v>
      </c>
      <c r="G72" s="587"/>
      <c r="H72" s="588"/>
      <c r="I72" s="588"/>
      <c r="J72" s="587"/>
      <c r="K72" s="588"/>
      <c r="L72" s="588"/>
      <c r="M72" s="587"/>
      <c r="N72" s="588"/>
      <c r="O72" s="588"/>
      <c r="P72" s="587"/>
      <c r="Q72" s="588">
        <f t="shared" si="150"/>
        <v>0</v>
      </c>
      <c r="R72" s="588">
        <f t="shared" si="151"/>
        <v>0</v>
      </c>
      <c r="S72" s="587"/>
      <c r="T72" s="588"/>
      <c r="U72" s="588"/>
      <c r="V72" s="587"/>
      <c r="W72" s="588"/>
      <c r="X72" s="588"/>
      <c r="Y72" s="587"/>
      <c r="Z72" s="588"/>
      <c r="AA72" s="588"/>
      <c r="AB72" s="587"/>
      <c r="AC72" s="588"/>
      <c r="AD72" s="588"/>
      <c r="AE72" s="587"/>
      <c r="AF72" s="588"/>
      <c r="AG72" s="588"/>
      <c r="AH72" s="587"/>
      <c r="AI72" s="588">
        <f t="shared" si="152"/>
        <v>0</v>
      </c>
      <c r="AJ72" s="588"/>
      <c r="AK72" s="587"/>
      <c r="AL72" s="588"/>
      <c r="AM72" s="588"/>
      <c r="AN72" s="587"/>
      <c r="AO72" s="588"/>
      <c r="AP72" s="588"/>
      <c r="AQ72" s="587">
        <v>1490.71</v>
      </c>
      <c r="AR72" s="588">
        <f t="shared" si="153"/>
        <v>0</v>
      </c>
      <c r="AS72" s="588">
        <f t="shared" si="154"/>
        <v>1490.71</v>
      </c>
      <c r="AT72" s="587">
        <v>4636.17</v>
      </c>
      <c r="AU72" s="588">
        <f t="shared" si="155"/>
        <v>0</v>
      </c>
      <c r="AV72" s="588">
        <f t="shared" si="156"/>
        <v>4636.17</v>
      </c>
      <c r="AW72" s="587"/>
      <c r="AX72" s="652"/>
      <c r="AY72" s="706"/>
      <c r="AZ72" s="652"/>
      <c r="BB72" s="149"/>
      <c r="BC72" s="30"/>
      <c r="BD72" s="30"/>
      <c r="BE72" s="704"/>
      <c r="BF72" s="30"/>
      <c r="BG72" s="30"/>
      <c r="BH72" s="704"/>
      <c r="BI72" s="704"/>
      <c r="BJ72" s="30"/>
      <c r="BK72" s="704"/>
      <c r="BL72" s="30"/>
      <c r="BM72" s="30"/>
      <c r="BN72" s="704">
        <f t="shared" si="157"/>
        <v>1490.71</v>
      </c>
    </row>
    <row r="73" spans="1:66" x14ac:dyDescent="0.25">
      <c r="A73" s="49" t="s">
        <v>439</v>
      </c>
      <c r="B73" s="50">
        <v>51099</v>
      </c>
      <c r="C73" s="699" t="s">
        <v>689</v>
      </c>
      <c r="D73" s="50" t="s">
        <v>566</v>
      </c>
      <c r="E73" s="62" t="str">
        <f t="shared" si="122"/>
        <v>P&amp;L</v>
      </c>
      <c r="F73" s="664">
        <f t="shared" si="123"/>
        <v>13203001201</v>
      </c>
      <c r="G73" s="587"/>
      <c r="H73" s="588">
        <f t="shared" si="124"/>
        <v>0</v>
      </c>
      <c r="I73" s="588">
        <f t="shared" si="125"/>
        <v>0</v>
      </c>
      <c r="J73" s="587"/>
      <c r="K73" s="588">
        <f t="shared" si="127"/>
        <v>0</v>
      </c>
      <c r="L73" s="588">
        <f t="shared" si="128"/>
        <v>0</v>
      </c>
      <c r="M73" s="587"/>
      <c r="N73" s="588">
        <f t="shared" si="129"/>
        <v>0</v>
      </c>
      <c r="O73" s="588">
        <f t="shared" si="130"/>
        <v>0</v>
      </c>
      <c r="P73" s="587"/>
      <c r="Q73" s="588">
        <f t="shared" si="150"/>
        <v>0</v>
      </c>
      <c r="R73" s="588">
        <f t="shared" si="151"/>
        <v>0</v>
      </c>
      <c r="S73" s="587"/>
      <c r="T73" s="588">
        <f t="shared" si="131"/>
        <v>0</v>
      </c>
      <c r="U73" s="588">
        <f t="shared" si="132"/>
        <v>0</v>
      </c>
      <c r="V73" s="587"/>
      <c r="W73" s="588">
        <f t="shared" si="133"/>
        <v>0</v>
      </c>
      <c r="X73" s="588">
        <f t="shared" si="134"/>
        <v>0</v>
      </c>
      <c r="Y73" s="587"/>
      <c r="Z73" s="588">
        <f t="shared" si="126"/>
        <v>0</v>
      </c>
      <c r="AA73" s="588">
        <f t="shared" si="9"/>
        <v>0</v>
      </c>
      <c r="AB73" s="587"/>
      <c r="AC73" s="588">
        <f t="shared" si="135"/>
        <v>0</v>
      </c>
      <c r="AD73" s="588">
        <f t="shared" si="136"/>
        <v>0</v>
      </c>
      <c r="AE73" s="587"/>
      <c r="AF73" s="588">
        <f t="shared" si="137"/>
        <v>0</v>
      </c>
      <c r="AG73" s="588">
        <f t="shared" si="138"/>
        <v>0</v>
      </c>
      <c r="AH73" s="587"/>
      <c r="AI73" s="588">
        <f t="shared" si="152"/>
        <v>0</v>
      </c>
      <c r="AJ73" s="588">
        <f t="shared" si="77"/>
        <v>0</v>
      </c>
      <c r="AK73" s="587"/>
      <c r="AL73" s="588">
        <f t="shared" si="107"/>
        <v>0</v>
      </c>
      <c r="AM73" s="588">
        <f t="shared" si="108"/>
        <v>0</v>
      </c>
      <c r="AN73" s="587"/>
      <c r="AO73" s="588">
        <f t="shared" si="109"/>
        <v>0</v>
      </c>
      <c r="AP73" s="588">
        <f t="shared" si="110"/>
        <v>0</v>
      </c>
      <c r="AQ73" s="587">
        <v>23083.13</v>
      </c>
      <c r="AR73" s="588">
        <f t="shared" si="153"/>
        <v>0</v>
      </c>
      <c r="AS73" s="588">
        <f t="shared" si="154"/>
        <v>23083.13</v>
      </c>
      <c r="AT73" s="587">
        <v>71428.75</v>
      </c>
      <c r="AU73" s="588">
        <f t="shared" si="155"/>
        <v>0</v>
      </c>
      <c r="AV73" s="588">
        <f t="shared" si="156"/>
        <v>71428.75</v>
      </c>
      <c r="AW73" s="587"/>
      <c r="AX73" s="652"/>
      <c r="AY73" s="706"/>
      <c r="AZ73" s="652"/>
      <c r="BB73" s="149"/>
      <c r="BC73" s="30">
        <f>L73-I73</f>
        <v>0</v>
      </c>
      <c r="BD73" s="30">
        <f>O73-L73</f>
        <v>0</v>
      </c>
      <c r="BE73" s="772">
        <f>R73-I73</f>
        <v>0</v>
      </c>
      <c r="BF73" s="30">
        <f>U73-R73</f>
        <v>0</v>
      </c>
      <c r="BG73" s="30">
        <f>X73-U73</f>
        <v>0</v>
      </c>
      <c r="BH73" s="775">
        <f>AA73-R73</f>
        <v>0</v>
      </c>
      <c r="BI73" s="775">
        <f t="shared" ref="BI73:BI78" si="175">AJ73-AA73</f>
        <v>0</v>
      </c>
      <c r="BJ73" s="30">
        <f>AG73-AD73</f>
        <v>0</v>
      </c>
      <c r="BK73" s="704">
        <f>AJ73-AG73</f>
        <v>0</v>
      </c>
      <c r="BL73" s="30">
        <f>AM73-AJ73</f>
        <v>0</v>
      </c>
      <c r="BM73" s="30">
        <f>AP73-AM73</f>
        <v>0</v>
      </c>
      <c r="BN73" s="704">
        <f t="shared" si="157"/>
        <v>23083.13</v>
      </c>
    </row>
    <row r="74" spans="1:66" x14ac:dyDescent="0.25">
      <c r="A74" s="49" t="s">
        <v>439</v>
      </c>
      <c r="B74" s="50">
        <v>51106</v>
      </c>
      <c r="C74" s="699" t="s">
        <v>1006</v>
      </c>
      <c r="D74" s="50" t="s">
        <v>566</v>
      </c>
      <c r="E74" s="62" t="str">
        <f t="shared" si="122"/>
        <v>P&amp;L</v>
      </c>
      <c r="F74" s="664">
        <f t="shared" si="123"/>
        <v>13203001201</v>
      </c>
      <c r="G74" s="587"/>
      <c r="H74" s="588">
        <f t="shared" si="124"/>
        <v>0</v>
      </c>
      <c r="I74" s="588">
        <f t="shared" si="125"/>
        <v>0</v>
      </c>
      <c r="J74" s="587"/>
      <c r="K74" s="588">
        <f t="shared" si="127"/>
        <v>0</v>
      </c>
      <c r="L74" s="588">
        <f t="shared" si="128"/>
        <v>0</v>
      </c>
      <c r="M74" s="587"/>
      <c r="N74" s="588">
        <f t="shared" si="129"/>
        <v>0</v>
      </c>
      <c r="O74" s="588">
        <f t="shared" si="130"/>
        <v>0</v>
      </c>
      <c r="P74" s="587"/>
      <c r="Q74" s="588">
        <f t="shared" si="150"/>
        <v>0</v>
      </c>
      <c r="R74" s="588">
        <f t="shared" si="151"/>
        <v>0</v>
      </c>
      <c r="S74" s="587"/>
      <c r="T74" s="588">
        <f t="shared" si="131"/>
        <v>0</v>
      </c>
      <c r="U74" s="588">
        <f t="shared" si="132"/>
        <v>0</v>
      </c>
      <c r="V74" s="587"/>
      <c r="W74" s="588">
        <f t="shared" si="133"/>
        <v>0</v>
      </c>
      <c r="X74" s="588">
        <f t="shared" si="134"/>
        <v>0</v>
      </c>
      <c r="Y74" s="587"/>
      <c r="Z74" s="588">
        <f t="shared" si="126"/>
        <v>0</v>
      </c>
      <c r="AA74" s="588">
        <f t="shared" si="9"/>
        <v>0</v>
      </c>
      <c r="AB74" s="587"/>
      <c r="AC74" s="588">
        <f t="shared" si="135"/>
        <v>0</v>
      </c>
      <c r="AD74" s="588">
        <f t="shared" si="136"/>
        <v>0</v>
      </c>
      <c r="AE74" s="587"/>
      <c r="AF74" s="588">
        <f t="shared" si="137"/>
        <v>0</v>
      </c>
      <c r="AG74" s="588">
        <f t="shared" si="138"/>
        <v>0</v>
      </c>
      <c r="AH74" s="587"/>
      <c r="AI74" s="588">
        <f t="shared" si="152"/>
        <v>0</v>
      </c>
      <c r="AJ74" s="588">
        <f t="shared" si="77"/>
        <v>0</v>
      </c>
      <c r="AK74" s="587"/>
      <c r="AL74" s="588">
        <f t="shared" si="107"/>
        <v>0</v>
      </c>
      <c r="AM74" s="588">
        <f t="shared" si="108"/>
        <v>0</v>
      </c>
      <c r="AN74" s="587"/>
      <c r="AO74" s="588">
        <f t="shared" si="109"/>
        <v>0</v>
      </c>
      <c r="AP74" s="588">
        <f t="shared" si="110"/>
        <v>0</v>
      </c>
      <c r="AQ74" s="587">
        <v>2333.4299999999998</v>
      </c>
      <c r="AR74" s="588">
        <f t="shared" si="153"/>
        <v>0</v>
      </c>
      <c r="AS74" s="588">
        <f t="shared" si="154"/>
        <v>2333.4299999999998</v>
      </c>
      <c r="AT74" s="587">
        <v>7560</v>
      </c>
      <c r="AU74" s="588">
        <f t="shared" si="155"/>
        <v>0</v>
      </c>
      <c r="AV74" s="588">
        <f t="shared" si="156"/>
        <v>7560</v>
      </c>
      <c r="AW74" s="587"/>
      <c r="AX74" s="652"/>
      <c r="AY74" s="706"/>
      <c r="AZ74" s="652"/>
      <c r="BC74" s="30">
        <f>L74-I74</f>
        <v>0</v>
      </c>
      <c r="BD74" s="30">
        <f>O74-L74</f>
        <v>0</v>
      </c>
      <c r="BE74" s="704">
        <f>R74-I74</f>
        <v>0</v>
      </c>
      <c r="BF74" s="30">
        <f>U74-R74</f>
        <v>0</v>
      </c>
      <c r="BG74" s="30">
        <f>X74-U74</f>
        <v>0</v>
      </c>
      <c r="BH74" s="704">
        <f>AA74-R74</f>
        <v>0</v>
      </c>
      <c r="BI74" s="812">
        <f t="shared" si="175"/>
        <v>0</v>
      </c>
      <c r="BJ74" s="30">
        <f>AG74-AD74</f>
        <v>0</v>
      </c>
      <c r="BK74" s="704">
        <f>AJ74-AG74</f>
        <v>0</v>
      </c>
      <c r="BL74" s="30">
        <f>AM74-AJ74</f>
        <v>0</v>
      </c>
      <c r="BM74" s="30">
        <f>AP74-AM74</f>
        <v>0</v>
      </c>
      <c r="BN74" s="704">
        <f t="shared" si="157"/>
        <v>2333.4299999999998</v>
      </c>
    </row>
    <row r="75" spans="1:66" x14ac:dyDescent="0.25">
      <c r="A75" s="49" t="s">
        <v>439</v>
      </c>
      <c r="B75" s="804">
        <v>51103</v>
      </c>
      <c r="C75" s="699" t="str">
        <f>"שווי ארוחות מו""פ"</f>
        <v>שווי ארוחות מו"פ</v>
      </c>
      <c r="D75" s="50" t="s">
        <v>566</v>
      </c>
      <c r="E75" s="62" t="str">
        <f t="shared" si="122"/>
        <v>P&amp;L</v>
      </c>
      <c r="F75" s="664">
        <f t="shared" si="123"/>
        <v>13203001201</v>
      </c>
      <c r="G75" s="587"/>
      <c r="H75" s="588"/>
      <c r="I75" s="588"/>
      <c r="J75" s="587"/>
      <c r="K75" s="588"/>
      <c r="L75" s="588"/>
      <c r="M75" s="587"/>
      <c r="N75" s="588"/>
      <c r="O75" s="588"/>
      <c r="P75" s="587"/>
      <c r="Q75" s="588">
        <f t="shared" si="150"/>
        <v>0</v>
      </c>
      <c r="R75" s="588">
        <f t="shared" si="151"/>
        <v>0</v>
      </c>
      <c r="S75" s="587"/>
      <c r="T75" s="588"/>
      <c r="U75" s="588"/>
      <c r="V75" s="587"/>
      <c r="W75" s="588"/>
      <c r="X75" s="588"/>
      <c r="Y75" s="587"/>
      <c r="Z75" s="588"/>
      <c r="AA75" s="588"/>
      <c r="AB75" s="587"/>
      <c r="AC75" s="588"/>
      <c r="AD75" s="588"/>
      <c r="AE75" s="587"/>
      <c r="AF75" s="588"/>
      <c r="AG75" s="588"/>
      <c r="AH75" s="587"/>
      <c r="AI75" s="588">
        <f t="shared" si="152"/>
        <v>0</v>
      </c>
      <c r="AJ75" s="588">
        <f t="shared" si="77"/>
        <v>0</v>
      </c>
      <c r="AK75" s="587"/>
      <c r="AL75" s="588"/>
      <c r="AM75" s="588"/>
      <c r="AN75" s="587"/>
      <c r="AO75" s="588"/>
      <c r="AP75" s="588"/>
      <c r="AQ75" s="587">
        <v>11197.24</v>
      </c>
      <c r="AR75" s="588">
        <f t="shared" si="153"/>
        <v>0</v>
      </c>
      <c r="AS75" s="588">
        <f t="shared" si="154"/>
        <v>11197.24</v>
      </c>
      <c r="AT75" s="587">
        <v>35608</v>
      </c>
      <c r="AU75" s="588">
        <f t="shared" si="155"/>
        <v>0</v>
      </c>
      <c r="AV75" s="588">
        <f t="shared" si="156"/>
        <v>35608</v>
      </c>
      <c r="AW75" s="587"/>
      <c r="AX75" s="652"/>
      <c r="AY75" s="706"/>
      <c r="AZ75" s="652"/>
      <c r="BC75" s="30"/>
      <c r="BD75" s="30"/>
      <c r="BE75" s="704"/>
      <c r="BF75" s="30"/>
      <c r="BG75" s="30"/>
      <c r="BH75" s="704"/>
      <c r="BI75" s="812">
        <f t="shared" si="175"/>
        <v>0</v>
      </c>
      <c r="BJ75" s="30"/>
      <c r="BK75" s="704"/>
      <c r="BL75" s="30"/>
      <c r="BM75" s="30"/>
      <c r="BN75" s="704">
        <f t="shared" si="157"/>
        <v>11197.24</v>
      </c>
    </row>
    <row r="76" spans="1:66" ht="14.25" customHeight="1" x14ac:dyDescent="0.25">
      <c r="A76" s="49" t="s">
        <v>439</v>
      </c>
      <c r="B76" s="50">
        <v>51199</v>
      </c>
      <c r="C76" s="699" t="s">
        <v>1007</v>
      </c>
      <c r="D76" s="50" t="s">
        <v>566</v>
      </c>
      <c r="E76" s="62" t="str">
        <f t="shared" si="122"/>
        <v>P&amp;L</v>
      </c>
      <c r="F76" s="664">
        <f t="shared" si="123"/>
        <v>13203001201</v>
      </c>
      <c r="G76" s="587"/>
      <c r="H76" s="588">
        <f t="shared" si="124"/>
        <v>0</v>
      </c>
      <c r="I76" s="588">
        <f t="shared" si="125"/>
        <v>0</v>
      </c>
      <c r="J76" s="587"/>
      <c r="K76" s="588">
        <f t="shared" si="127"/>
        <v>0</v>
      </c>
      <c r="L76" s="588">
        <f t="shared" si="128"/>
        <v>0</v>
      </c>
      <c r="M76" s="587"/>
      <c r="N76" s="588">
        <f t="shared" si="129"/>
        <v>0</v>
      </c>
      <c r="O76" s="588">
        <f t="shared" si="130"/>
        <v>0</v>
      </c>
      <c r="P76" s="587"/>
      <c r="Q76" s="588">
        <f t="shared" si="150"/>
        <v>0</v>
      </c>
      <c r="R76" s="588">
        <f t="shared" si="151"/>
        <v>0</v>
      </c>
      <c r="S76" s="587"/>
      <c r="T76" s="588">
        <f t="shared" si="131"/>
        <v>0</v>
      </c>
      <c r="U76" s="588">
        <f t="shared" si="132"/>
        <v>0</v>
      </c>
      <c r="V76" s="587"/>
      <c r="W76" s="588">
        <f t="shared" si="133"/>
        <v>0</v>
      </c>
      <c r="X76" s="588">
        <f t="shared" si="134"/>
        <v>0</v>
      </c>
      <c r="Y76" s="587"/>
      <c r="Z76" s="588">
        <f t="shared" si="126"/>
        <v>0</v>
      </c>
      <c r="AA76" s="588">
        <f t="shared" si="9"/>
        <v>0</v>
      </c>
      <c r="AB76" s="587"/>
      <c r="AC76" s="588">
        <f t="shared" si="135"/>
        <v>0</v>
      </c>
      <c r="AD76" s="588">
        <f t="shared" si="136"/>
        <v>0</v>
      </c>
      <c r="AE76" s="587"/>
      <c r="AF76" s="588">
        <f t="shared" si="137"/>
        <v>0</v>
      </c>
      <c r="AG76" s="588">
        <f t="shared" si="138"/>
        <v>0</v>
      </c>
      <c r="AH76" s="587"/>
      <c r="AI76" s="588">
        <f t="shared" si="152"/>
        <v>0</v>
      </c>
      <c r="AJ76" s="588">
        <f t="shared" si="77"/>
        <v>0</v>
      </c>
      <c r="AK76" s="587"/>
      <c r="AL76" s="588">
        <f t="shared" si="107"/>
        <v>0</v>
      </c>
      <c r="AM76" s="588">
        <f t="shared" si="108"/>
        <v>0</v>
      </c>
      <c r="AN76" s="587"/>
      <c r="AO76" s="588">
        <f t="shared" si="109"/>
        <v>0</v>
      </c>
      <c r="AP76" s="588">
        <f t="shared" si="110"/>
        <v>0</v>
      </c>
      <c r="AQ76" s="587">
        <v>-13530.67</v>
      </c>
      <c r="AR76" s="588">
        <f t="shared" si="153"/>
        <v>0</v>
      </c>
      <c r="AS76" s="588">
        <f t="shared" si="154"/>
        <v>-13530.67</v>
      </c>
      <c r="AT76" s="587">
        <v>-43168</v>
      </c>
      <c r="AU76" s="588">
        <f t="shared" si="155"/>
        <v>0</v>
      </c>
      <c r="AV76" s="588">
        <f t="shared" si="156"/>
        <v>-43168</v>
      </c>
      <c r="AW76" s="587"/>
      <c r="AX76" s="652"/>
      <c r="AY76" s="706"/>
      <c r="AZ76" s="652"/>
      <c r="BB76" s="149"/>
      <c r="BC76" s="30">
        <f>L76-I76</f>
        <v>0</v>
      </c>
      <c r="BD76" s="30">
        <f>O76-L76</f>
        <v>0</v>
      </c>
      <c r="BE76" s="704">
        <f>R76-I76</f>
        <v>0</v>
      </c>
      <c r="BF76" s="30">
        <f>U76-R76</f>
        <v>0</v>
      </c>
      <c r="BG76" s="30">
        <f>X76-U76</f>
        <v>0</v>
      </c>
      <c r="BH76" s="704">
        <f>AA76-R76</f>
        <v>0</v>
      </c>
      <c r="BI76" s="812">
        <f t="shared" si="175"/>
        <v>0</v>
      </c>
      <c r="BJ76" s="30">
        <f>AG76-AD76</f>
        <v>0</v>
      </c>
      <c r="BK76" s="704">
        <f>AJ76-AG76</f>
        <v>0</v>
      </c>
      <c r="BL76" s="30">
        <f>AM76-AJ76</f>
        <v>0</v>
      </c>
      <c r="BM76" s="30">
        <f>AP76-AM76</f>
        <v>0</v>
      </c>
      <c r="BN76" s="704">
        <f t="shared" si="157"/>
        <v>-13530.67</v>
      </c>
    </row>
    <row r="77" spans="1:66" ht="14.25" customHeight="1" x14ac:dyDescent="0.25">
      <c r="A77" s="49" t="s">
        <v>439</v>
      </c>
      <c r="B77" s="50">
        <v>60002</v>
      </c>
      <c r="C77" s="699" t="s">
        <v>1008</v>
      </c>
      <c r="D77" s="50" t="s">
        <v>727</v>
      </c>
      <c r="E77" s="62" t="str">
        <f t="shared" si="122"/>
        <v>P&amp;L</v>
      </c>
      <c r="F77" s="664">
        <f t="shared" si="123"/>
        <v>14207011508</v>
      </c>
      <c r="G77" s="587"/>
      <c r="H77" s="588">
        <v>0</v>
      </c>
      <c r="I77" s="588">
        <v>0</v>
      </c>
      <c r="J77" s="587"/>
      <c r="K77" s="588">
        <v>0</v>
      </c>
      <c r="L77" s="588">
        <v>0</v>
      </c>
      <c r="M77" s="587"/>
      <c r="N77" s="588">
        <v>0</v>
      </c>
      <c r="O77" s="588">
        <v>0</v>
      </c>
      <c r="P77" s="587"/>
      <c r="Q77" s="588">
        <f t="shared" si="150"/>
        <v>0</v>
      </c>
      <c r="R77" s="588">
        <f t="shared" si="151"/>
        <v>0</v>
      </c>
      <c r="S77" s="587"/>
      <c r="T77" s="588">
        <v>0</v>
      </c>
      <c r="U77" s="588">
        <v>0</v>
      </c>
      <c r="V77" s="587"/>
      <c r="W77" s="588">
        <v>0</v>
      </c>
      <c r="X77" s="588">
        <v>0</v>
      </c>
      <c r="Y77" s="587"/>
      <c r="Z77" s="588">
        <v>0</v>
      </c>
      <c r="AA77" s="588"/>
      <c r="AB77" s="587"/>
      <c r="AC77" s="588">
        <v>0</v>
      </c>
      <c r="AD77" s="588">
        <v>0</v>
      </c>
      <c r="AE77" s="587"/>
      <c r="AF77" s="588">
        <v>0</v>
      </c>
      <c r="AG77" s="588">
        <v>0</v>
      </c>
      <c r="AH77" s="587"/>
      <c r="AI77" s="588">
        <f t="shared" si="152"/>
        <v>0</v>
      </c>
      <c r="AJ77" s="588"/>
      <c r="AK77" s="587"/>
      <c r="AL77" s="588">
        <f t="shared" si="107"/>
        <v>0</v>
      </c>
      <c r="AM77" s="588">
        <f t="shared" si="108"/>
        <v>0</v>
      </c>
      <c r="AN77" s="587"/>
      <c r="AO77" s="588">
        <f t="shared" si="109"/>
        <v>0</v>
      </c>
      <c r="AP77" s="588">
        <f t="shared" si="110"/>
        <v>0</v>
      </c>
      <c r="AQ77" s="587">
        <v>6018.67</v>
      </c>
      <c r="AR77" s="588">
        <f t="shared" si="153"/>
        <v>0</v>
      </c>
      <c r="AS77" s="588">
        <f t="shared" si="154"/>
        <v>6018.67</v>
      </c>
      <c r="AT77" s="587">
        <v>19937.21</v>
      </c>
      <c r="AU77" s="588">
        <f t="shared" si="155"/>
        <v>0</v>
      </c>
      <c r="AV77" s="588">
        <f t="shared" si="156"/>
        <v>19937.21</v>
      </c>
      <c r="AW77" s="587"/>
      <c r="AX77" s="652"/>
      <c r="AY77" s="706"/>
      <c r="AZ77" s="652"/>
      <c r="BB77" s="149"/>
      <c r="BC77" s="30">
        <f>L77-I77</f>
        <v>0</v>
      </c>
      <c r="BD77" s="30">
        <f>O77-L77</f>
        <v>0</v>
      </c>
      <c r="BE77" s="704">
        <f>R77-I77</f>
        <v>0</v>
      </c>
      <c r="BF77" s="30">
        <f>U77-R77</f>
        <v>0</v>
      </c>
      <c r="BG77" s="30">
        <f>X77-U77</f>
        <v>0</v>
      </c>
      <c r="BH77" s="704">
        <f>AA77-R77</f>
        <v>0</v>
      </c>
      <c r="BI77" s="704">
        <f t="shared" si="175"/>
        <v>0</v>
      </c>
      <c r="BJ77" s="30">
        <f>AG77-AD77</f>
        <v>0</v>
      </c>
      <c r="BK77" s="704">
        <f>AJ77-AG77</f>
        <v>0</v>
      </c>
      <c r="BL77" s="30">
        <f>AM77-AJ77</f>
        <v>0</v>
      </c>
      <c r="BM77" s="30">
        <f>AP77-AM77</f>
        <v>0</v>
      </c>
      <c r="BN77" s="704">
        <f t="shared" si="157"/>
        <v>6018.67</v>
      </c>
    </row>
    <row r="78" spans="1:66" ht="13.5" customHeight="1" x14ac:dyDescent="0.25">
      <c r="A78" s="49" t="s">
        <v>439</v>
      </c>
      <c r="B78" s="50">
        <v>60003</v>
      </c>
      <c r="C78" s="699" t="s">
        <v>1113</v>
      </c>
      <c r="D78" s="50" t="s">
        <v>575</v>
      </c>
      <c r="E78" s="62" t="str">
        <f t="shared" si="122"/>
        <v>P&amp;L</v>
      </c>
      <c r="F78" s="664">
        <f t="shared" si="123"/>
        <v>15205002602</v>
      </c>
      <c r="G78" s="587"/>
      <c r="H78" s="588">
        <f t="shared" si="124"/>
        <v>0</v>
      </c>
      <c r="I78" s="588">
        <f t="shared" si="125"/>
        <v>0</v>
      </c>
      <c r="J78" s="587"/>
      <c r="K78" s="588">
        <f t="shared" si="127"/>
        <v>0</v>
      </c>
      <c r="L78" s="588">
        <f t="shared" si="128"/>
        <v>0</v>
      </c>
      <c r="M78" s="587"/>
      <c r="N78" s="588">
        <f t="shared" si="129"/>
        <v>0</v>
      </c>
      <c r="O78" s="588">
        <f t="shared" si="130"/>
        <v>0</v>
      </c>
      <c r="P78" s="587"/>
      <c r="Q78" s="588">
        <f t="shared" si="150"/>
        <v>0</v>
      </c>
      <c r="R78" s="588">
        <f t="shared" si="151"/>
        <v>0</v>
      </c>
      <c r="S78" s="587"/>
      <c r="T78" s="588">
        <f t="shared" si="131"/>
        <v>0</v>
      </c>
      <c r="U78" s="588">
        <f t="shared" si="132"/>
        <v>0</v>
      </c>
      <c r="V78" s="587"/>
      <c r="W78" s="588">
        <f t="shared" si="133"/>
        <v>0</v>
      </c>
      <c r="X78" s="588">
        <f t="shared" si="134"/>
        <v>0</v>
      </c>
      <c r="Y78" s="587"/>
      <c r="Z78" s="588">
        <f t="shared" si="126"/>
        <v>0</v>
      </c>
      <c r="AA78" s="588">
        <f t="shared" si="9"/>
        <v>0</v>
      </c>
      <c r="AB78" s="587"/>
      <c r="AC78" s="588">
        <f t="shared" si="135"/>
        <v>0</v>
      </c>
      <c r="AD78" s="588">
        <f t="shared" si="136"/>
        <v>0</v>
      </c>
      <c r="AE78" s="587"/>
      <c r="AF78" s="588">
        <f t="shared" si="137"/>
        <v>0</v>
      </c>
      <c r="AG78" s="588">
        <f t="shared" si="138"/>
        <v>0</v>
      </c>
      <c r="AH78" s="587"/>
      <c r="AI78" s="588">
        <f t="shared" si="152"/>
        <v>0</v>
      </c>
      <c r="AJ78" s="588">
        <f t="shared" si="77"/>
        <v>0</v>
      </c>
      <c r="AK78" s="587"/>
      <c r="AL78" s="588">
        <f t="shared" si="107"/>
        <v>0</v>
      </c>
      <c r="AM78" s="588">
        <f t="shared" si="108"/>
        <v>0</v>
      </c>
      <c r="AN78" s="587"/>
      <c r="AO78" s="588">
        <f t="shared" si="109"/>
        <v>0</v>
      </c>
      <c r="AP78" s="588">
        <f t="shared" si="110"/>
        <v>0</v>
      </c>
      <c r="AQ78" s="587">
        <v>1089.9000000000001</v>
      </c>
      <c r="AR78" s="588">
        <f t="shared" si="153"/>
        <v>0</v>
      </c>
      <c r="AS78" s="588">
        <f t="shared" si="154"/>
        <v>1089.9000000000001</v>
      </c>
      <c r="AT78" s="587">
        <v>3523.96</v>
      </c>
      <c r="AU78" s="588">
        <f t="shared" si="155"/>
        <v>0</v>
      </c>
      <c r="AV78" s="588">
        <f t="shared" si="156"/>
        <v>3523.96</v>
      </c>
      <c r="AW78" s="587"/>
      <c r="AX78" s="652"/>
      <c r="AY78" s="706"/>
      <c r="AZ78" s="652"/>
      <c r="BC78" s="30">
        <f>L78-I78</f>
        <v>0</v>
      </c>
      <c r="BD78" s="30">
        <f>O78-L78</f>
        <v>0</v>
      </c>
      <c r="BE78" s="704">
        <f>R78-I78</f>
        <v>0</v>
      </c>
      <c r="BF78" s="30">
        <f>U78-R78</f>
        <v>0</v>
      </c>
      <c r="BG78" s="30">
        <f>X78-U78</f>
        <v>0</v>
      </c>
      <c r="BH78" s="704">
        <f>AA78-R78</f>
        <v>0</v>
      </c>
      <c r="BI78" s="704">
        <f t="shared" si="175"/>
        <v>0</v>
      </c>
      <c r="BJ78" s="30">
        <f>AG78-AD78</f>
        <v>0</v>
      </c>
      <c r="BK78" s="704">
        <f>AJ78-AG78</f>
        <v>0</v>
      </c>
      <c r="BL78" s="30">
        <f>AM78-AJ78</f>
        <v>0</v>
      </c>
      <c r="BM78" s="30">
        <f>AP78-AM78</f>
        <v>0</v>
      </c>
      <c r="BN78" s="704">
        <f t="shared" si="157"/>
        <v>1089.9000000000001</v>
      </c>
    </row>
    <row r="79" spans="1:66" ht="13.5" customHeight="1" x14ac:dyDescent="0.25">
      <c r="A79" s="49" t="s">
        <v>439</v>
      </c>
      <c r="B79">
        <v>60004</v>
      </c>
      <c r="C79" s="699" t="s">
        <v>1114</v>
      </c>
      <c r="D79" s="50" t="s">
        <v>727</v>
      </c>
      <c r="E79" s="62" t="str">
        <f t="shared" si="122"/>
        <v>P&amp;L</v>
      </c>
      <c r="F79" s="664">
        <f t="shared" si="123"/>
        <v>14207011508</v>
      </c>
      <c r="G79" s="587"/>
      <c r="H79" s="588"/>
      <c r="I79" s="588"/>
      <c r="J79" s="587"/>
      <c r="K79" s="588"/>
      <c r="L79" s="588"/>
      <c r="M79" s="587"/>
      <c r="N79" s="588"/>
      <c r="O79" s="588"/>
      <c r="P79" s="587"/>
      <c r="Q79" s="588">
        <f t="shared" si="150"/>
        <v>0</v>
      </c>
      <c r="R79" s="588">
        <f t="shared" si="151"/>
        <v>0</v>
      </c>
      <c r="S79" s="587"/>
      <c r="T79" s="588"/>
      <c r="U79" s="588"/>
      <c r="V79" s="587"/>
      <c r="W79" s="588"/>
      <c r="X79" s="588"/>
      <c r="Y79" s="587"/>
      <c r="Z79" s="588"/>
      <c r="AA79" s="588"/>
      <c r="AB79" s="587"/>
      <c r="AC79" s="588"/>
      <c r="AD79" s="588"/>
      <c r="AE79" s="587"/>
      <c r="AF79" s="588"/>
      <c r="AG79" s="588"/>
      <c r="AH79" s="587"/>
      <c r="AI79" s="588">
        <f t="shared" si="152"/>
        <v>0</v>
      </c>
      <c r="AJ79" s="588"/>
      <c r="AK79" s="587"/>
      <c r="AL79" s="588"/>
      <c r="AM79" s="588"/>
      <c r="AN79" s="587"/>
      <c r="AO79" s="588"/>
      <c r="AP79" s="588"/>
      <c r="AQ79" s="587">
        <v>0.27</v>
      </c>
      <c r="AR79" s="588">
        <f t="shared" si="153"/>
        <v>0</v>
      </c>
      <c r="AS79" s="588">
        <f t="shared" si="154"/>
        <v>0.27</v>
      </c>
      <c r="AT79" s="587">
        <v>-24.53</v>
      </c>
      <c r="AU79" s="588">
        <f t="shared" si="155"/>
        <v>0</v>
      </c>
      <c r="AV79" s="588">
        <f t="shared" si="156"/>
        <v>-24.53</v>
      </c>
      <c r="AW79" s="587"/>
      <c r="AX79" s="652"/>
      <c r="AY79" s="706"/>
      <c r="AZ79" s="652"/>
      <c r="BC79" s="30"/>
      <c r="BD79" s="30"/>
      <c r="BE79" s="704"/>
      <c r="BF79" s="30"/>
      <c r="BG79" s="30"/>
      <c r="BH79" s="704"/>
      <c r="BI79" s="704"/>
      <c r="BJ79" s="30"/>
      <c r="BK79" s="704"/>
      <c r="BL79" s="30"/>
      <c r="BM79" s="30"/>
      <c r="BN79" s="704">
        <f t="shared" si="157"/>
        <v>0.27</v>
      </c>
    </row>
    <row r="80" spans="1:66" ht="13.5" customHeight="1" x14ac:dyDescent="0.25">
      <c r="A80" s="49" t="s">
        <v>439</v>
      </c>
      <c r="B80" s="804">
        <v>70001</v>
      </c>
      <c r="C80" s="699" t="str">
        <f>"ארוחות הנהלה"</f>
        <v>ארוחות הנהלה</v>
      </c>
      <c r="D80" s="50" t="s">
        <v>568</v>
      </c>
      <c r="E80" s="62" t="str">
        <f t="shared" si="122"/>
        <v>P&amp;L</v>
      </c>
      <c r="F80" s="664">
        <f t="shared" si="123"/>
        <v>15205001601</v>
      </c>
      <c r="G80" s="587"/>
      <c r="H80" s="588"/>
      <c r="I80" s="588"/>
      <c r="J80" s="587"/>
      <c r="K80" s="588"/>
      <c r="L80" s="588"/>
      <c r="M80" s="587"/>
      <c r="N80" s="588"/>
      <c r="O80" s="588"/>
      <c r="P80" s="587"/>
      <c r="Q80" s="588">
        <f t="shared" si="150"/>
        <v>0</v>
      </c>
      <c r="R80" s="588">
        <f t="shared" si="151"/>
        <v>0</v>
      </c>
      <c r="S80" s="587"/>
      <c r="T80" s="588"/>
      <c r="U80" s="588"/>
      <c r="V80" s="587"/>
      <c r="W80" s="588"/>
      <c r="X80" s="588"/>
      <c r="Y80" s="587"/>
      <c r="Z80" s="588"/>
      <c r="AA80" s="588"/>
      <c r="AB80" s="587"/>
      <c r="AC80" s="588"/>
      <c r="AD80" s="588"/>
      <c r="AE80" s="587"/>
      <c r="AF80" s="588"/>
      <c r="AG80" s="588"/>
      <c r="AH80" s="587"/>
      <c r="AI80" s="588">
        <f t="shared" si="152"/>
        <v>0</v>
      </c>
      <c r="AJ80" s="588">
        <f t="shared" si="77"/>
        <v>0</v>
      </c>
      <c r="AK80" s="587"/>
      <c r="AL80" s="588"/>
      <c r="AM80" s="588"/>
      <c r="AN80" s="587"/>
      <c r="AO80" s="588"/>
      <c r="AP80" s="588"/>
      <c r="AQ80" s="587">
        <v>1678.03</v>
      </c>
      <c r="AR80" s="588">
        <f t="shared" si="153"/>
        <v>0</v>
      </c>
      <c r="AS80" s="588">
        <f t="shared" si="154"/>
        <v>1678.03</v>
      </c>
      <c r="AT80" s="587">
        <v>5318.93</v>
      </c>
      <c r="AU80" s="588">
        <f t="shared" si="155"/>
        <v>0</v>
      </c>
      <c r="AV80" s="588">
        <f t="shared" si="156"/>
        <v>5318.93</v>
      </c>
      <c r="AW80" s="587"/>
      <c r="AX80" s="652"/>
      <c r="AY80" s="706"/>
      <c r="AZ80" s="652"/>
      <c r="BC80" s="30"/>
      <c r="BD80" s="30"/>
      <c r="BE80" s="704"/>
      <c r="BF80" s="30"/>
      <c r="BG80" s="30"/>
      <c r="BH80" s="704"/>
      <c r="BI80" s="704"/>
      <c r="BJ80" s="30"/>
      <c r="BK80" s="704"/>
      <c r="BL80" s="30"/>
      <c r="BM80" s="30"/>
      <c r="BN80" s="704">
        <f t="shared" si="157"/>
        <v>1678.03</v>
      </c>
    </row>
    <row r="81" spans="1:66" ht="14.25" customHeight="1" x14ac:dyDescent="0.25">
      <c r="A81" s="49" t="s">
        <v>439</v>
      </c>
      <c r="B81" s="50">
        <v>70002</v>
      </c>
      <c r="C81" s="699" t="s">
        <v>1041</v>
      </c>
      <c r="D81" s="50" t="s">
        <v>768</v>
      </c>
      <c r="E81" s="62" t="str">
        <f t="shared" si="122"/>
        <v>P&amp;L</v>
      </c>
      <c r="F81" s="664">
        <f t="shared" si="123"/>
        <v>15205027606</v>
      </c>
      <c r="G81" s="587"/>
      <c r="H81" s="588">
        <f t="shared" si="124"/>
        <v>0</v>
      </c>
      <c r="I81" s="588">
        <f t="shared" si="125"/>
        <v>0</v>
      </c>
      <c r="J81" s="587"/>
      <c r="K81" s="588">
        <f t="shared" si="127"/>
        <v>0</v>
      </c>
      <c r="L81" s="588">
        <f t="shared" si="128"/>
        <v>0</v>
      </c>
      <c r="M81" s="587"/>
      <c r="N81" s="588">
        <f t="shared" si="129"/>
        <v>0</v>
      </c>
      <c r="O81" s="588">
        <f t="shared" si="130"/>
        <v>0</v>
      </c>
      <c r="P81" s="587"/>
      <c r="Q81" s="588">
        <f t="shared" si="150"/>
        <v>0</v>
      </c>
      <c r="R81" s="588">
        <f t="shared" si="151"/>
        <v>0</v>
      </c>
      <c r="S81" s="587"/>
      <c r="T81" s="588">
        <f t="shared" si="131"/>
        <v>0</v>
      </c>
      <c r="U81" s="588">
        <f t="shared" si="132"/>
        <v>0</v>
      </c>
      <c r="V81" s="587"/>
      <c r="W81" s="588">
        <f t="shared" si="133"/>
        <v>0</v>
      </c>
      <c r="X81" s="588">
        <f t="shared" si="134"/>
        <v>0</v>
      </c>
      <c r="Y81" s="587"/>
      <c r="Z81" s="588">
        <f t="shared" si="126"/>
        <v>0</v>
      </c>
      <c r="AA81" s="588">
        <f t="shared" si="9"/>
        <v>0</v>
      </c>
      <c r="AB81" s="587"/>
      <c r="AC81" s="588">
        <f t="shared" si="135"/>
        <v>0</v>
      </c>
      <c r="AD81" s="588">
        <f t="shared" si="136"/>
        <v>0</v>
      </c>
      <c r="AE81" s="587"/>
      <c r="AF81" s="588">
        <f t="shared" si="137"/>
        <v>0</v>
      </c>
      <c r="AG81" s="588">
        <f t="shared" si="138"/>
        <v>0</v>
      </c>
      <c r="AH81" s="587"/>
      <c r="AI81" s="588">
        <f t="shared" si="152"/>
        <v>0</v>
      </c>
      <c r="AJ81" s="588">
        <f t="shared" si="77"/>
        <v>0</v>
      </c>
      <c r="AK81" s="587"/>
      <c r="AL81" s="588">
        <f t="shared" si="107"/>
        <v>0</v>
      </c>
      <c r="AM81" s="588">
        <f t="shared" si="108"/>
        <v>0</v>
      </c>
      <c r="AN81" s="587"/>
      <c r="AO81" s="588">
        <f t="shared" si="109"/>
        <v>0</v>
      </c>
      <c r="AP81" s="588">
        <f t="shared" si="110"/>
        <v>0</v>
      </c>
      <c r="AQ81" s="587">
        <v>515.15</v>
      </c>
      <c r="AR81" s="588">
        <f t="shared" si="153"/>
        <v>0</v>
      </c>
      <c r="AS81" s="588">
        <f t="shared" si="154"/>
        <v>515.15</v>
      </c>
      <c r="AT81" s="587">
        <v>1700</v>
      </c>
      <c r="AU81" s="588">
        <f t="shared" si="155"/>
        <v>0</v>
      </c>
      <c r="AV81" s="588">
        <f t="shared" si="156"/>
        <v>1700</v>
      </c>
      <c r="AW81" s="587"/>
      <c r="AX81" s="652"/>
      <c r="AY81" s="706"/>
      <c r="AZ81" s="652"/>
      <c r="BB81" s="149"/>
      <c r="BC81" s="30">
        <f t="shared" ref="BC81:BC99" si="176">L81-I81</f>
        <v>0</v>
      </c>
      <c r="BD81" s="30">
        <f t="shared" ref="BD81:BD99" si="177">O81-L81</f>
        <v>0</v>
      </c>
      <c r="BE81" s="704">
        <f t="shared" ref="BE81:BE99" si="178">R81-I81</f>
        <v>0</v>
      </c>
      <c r="BF81" s="30">
        <f t="shared" ref="BF81:BF99" si="179">U81-R81</f>
        <v>0</v>
      </c>
      <c r="BG81" s="30">
        <f t="shared" ref="BG81:BG99" si="180">X81-U81</f>
        <v>0</v>
      </c>
      <c r="BH81" s="704">
        <f t="shared" ref="BH81:BH99" si="181">AA81-R81</f>
        <v>0</v>
      </c>
      <c r="BI81" s="704">
        <f t="shared" ref="BI81:BI112" si="182">AJ81-AA81</f>
        <v>0</v>
      </c>
      <c r="BJ81" s="30">
        <f t="shared" ref="BJ81:BJ99" si="183">AG81-AD81</f>
        <v>0</v>
      </c>
      <c r="BK81" s="704">
        <f t="shared" ref="BK81:BK99" si="184">AJ81-AG81</f>
        <v>0</v>
      </c>
      <c r="BL81" s="30">
        <f t="shared" ref="BL81:BL99" si="185">AM81-AJ81</f>
        <v>0</v>
      </c>
      <c r="BM81" s="30">
        <f t="shared" ref="BM81:BM99" si="186">AP81-AM81</f>
        <v>0</v>
      </c>
      <c r="BN81" s="704">
        <f t="shared" si="157"/>
        <v>515.15</v>
      </c>
    </row>
    <row r="82" spans="1:66" ht="13.5" customHeight="1" x14ac:dyDescent="0.25">
      <c r="A82" s="49" t="s">
        <v>439</v>
      </c>
      <c r="B82" s="50">
        <v>70005</v>
      </c>
      <c r="C82" s="699" t="s">
        <v>1009</v>
      </c>
      <c r="D82" s="50" t="s">
        <v>769</v>
      </c>
      <c r="E82" s="62" t="str">
        <f t="shared" si="122"/>
        <v>P&amp;L</v>
      </c>
      <c r="F82" s="664">
        <f t="shared" si="123"/>
        <v>15205028607</v>
      </c>
      <c r="G82" s="587"/>
      <c r="H82" s="588">
        <f t="shared" si="124"/>
        <v>0</v>
      </c>
      <c r="I82" s="588">
        <f t="shared" si="125"/>
        <v>0</v>
      </c>
      <c r="J82" s="587"/>
      <c r="K82" s="588">
        <f t="shared" si="127"/>
        <v>0</v>
      </c>
      <c r="L82" s="588">
        <f t="shared" si="128"/>
        <v>0</v>
      </c>
      <c r="M82" s="587"/>
      <c r="N82" s="588">
        <f t="shared" si="129"/>
        <v>0</v>
      </c>
      <c r="O82" s="588">
        <f t="shared" si="130"/>
        <v>0</v>
      </c>
      <c r="P82" s="587"/>
      <c r="Q82" s="588">
        <f t="shared" si="150"/>
        <v>0</v>
      </c>
      <c r="R82" s="588">
        <f t="shared" si="151"/>
        <v>0</v>
      </c>
      <c r="S82" s="587"/>
      <c r="T82" s="588">
        <f t="shared" si="131"/>
        <v>0</v>
      </c>
      <c r="U82" s="588">
        <f t="shared" si="132"/>
        <v>0</v>
      </c>
      <c r="V82" s="587"/>
      <c r="W82" s="588">
        <f t="shared" si="133"/>
        <v>0</v>
      </c>
      <c r="X82" s="588">
        <f t="shared" si="134"/>
        <v>0</v>
      </c>
      <c r="Y82" s="587"/>
      <c r="Z82" s="588">
        <f t="shared" si="126"/>
        <v>0</v>
      </c>
      <c r="AA82" s="588">
        <f t="shared" ref="AA82:AA162" si="187">SUM(Y82:Z82)</f>
        <v>0</v>
      </c>
      <c r="AB82" s="587"/>
      <c r="AC82" s="588">
        <f t="shared" si="135"/>
        <v>0</v>
      </c>
      <c r="AD82" s="588">
        <f t="shared" si="136"/>
        <v>0</v>
      </c>
      <c r="AE82" s="587"/>
      <c r="AF82" s="588">
        <f t="shared" si="137"/>
        <v>0</v>
      </c>
      <c r="AG82" s="588">
        <f t="shared" si="138"/>
        <v>0</v>
      </c>
      <c r="AH82" s="587"/>
      <c r="AI82" s="588">
        <f t="shared" si="152"/>
        <v>0</v>
      </c>
      <c r="AJ82" s="588">
        <f t="shared" si="77"/>
        <v>0</v>
      </c>
      <c r="AK82" s="587"/>
      <c r="AL82" s="588">
        <f t="shared" si="107"/>
        <v>0</v>
      </c>
      <c r="AM82" s="588">
        <f t="shared" si="108"/>
        <v>0</v>
      </c>
      <c r="AN82" s="587"/>
      <c r="AO82" s="588">
        <f t="shared" si="109"/>
        <v>0</v>
      </c>
      <c r="AP82" s="588">
        <f t="shared" si="110"/>
        <v>0</v>
      </c>
      <c r="AQ82" s="587">
        <v>1727.66</v>
      </c>
      <c r="AR82" s="588">
        <f t="shared" si="153"/>
        <v>0</v>
      </c>
      <c r="AS82" s="588">
        <f t="shared" si="154"/>
        <v>1727.66</v>
      </c>
      <c r="AT82" s="587">
        <v>5565.7</v>
      </c>
      <c r="AU82" s="588">
        <f t="shared" si="155"/>
        <v>0</v>
      </c>
      <c r="AV82" s="588">
        <f t="shared" si="156"/>
        <v>5565.7</v>
      </c>
      <c r="AW82" s="587"/>
      <c r="AX82" s="652"/>
      <c r="AY82" s="706"/>
      <c r="AZ82" s="652"/>
      <c r="BB82" s="149"/>
      <c r="BC82" s="30">
        <f t="shared" si="176"/>
        <v>0</v>
      </c>
      <c r="BD82" s="30">
        <f t="shared" si="177"/>
        <v>0</v>
      </c>
      <c r="BE82" s="704">
        <f t="shared" si="178"/>
        <v>0</v>
      </c>
      <c r="BF82" s="30">
        <f t="shared" si="179"/>
        <v>0</v>
      </c>
      <c r="BG82" s="30">
        <f t="shared" si="180"/>
        <v>0</v>
      </c>
      <c r="BH82" s="704">
        <f t="shared" si="181"/>
        <v>0</v>
      </c>
      <c r="BI82" s="704">
        <f t="shared" si="182"/>
        <v>0</v>
      </c>
      <c r="BJ82" s="30">
        <f t="shared" si="183"/>
        <v>0</v>
      </c>
      <c r="BK82" s="704">
        <f t="shared" si="184"/>
        <v>0</v>
      </c>
      <c r="BL82" s="30">
        <f t="shared" si="185"/>
        <v>0</v>
      </c>
      <c r="BM82" s="30">
        <f t="shared" si="186"/>
        <v>0</v>
      </c>
      <c r="BN82" s="704">
        <f t="shared" si="157"/>
        <v>1727.66</v>
      </c>
    </row>
    <row r="83" spans="1:66" ht="13.5" customHeight="1" x14ac:dyDescent="0.25">
      <c r="A83" s="49" t="s">
        <v>439</v>
      </c>
      <c r="B83" s="50">
        <v>70007</v>
      </c>
      <c r="C83" s="699" t="s">
        <v>839</v>
      </c>
      <c r="D83" s="50" t="s">
        <v>569</v>
      </c>
      <c r="E83" s="62" t="str">
        <f t="shared" si="122"/>
        <v>P&amp;L</v>
      </c>
      <c r="F83" s="664">
        <f t="shared" si="123"/>
        <v>15205007610</v>
      </c>
      <c r="G83" s="587"/>
      <c r="H83" s="588">
        <f t="shared" si="124"/>
        <v>0</v>
      </c>
      <c r="I83" s="588">
        <f t="shared" si="125"/>
        <v>0</v>
      </c>
      <c r="J83" s="587"/>
      <c r="K83" s="588">
        <f t="shared" si="127"/>
        <v>0</v>
      </c>
      <c r="L83" s="588">
        <f t="shared" si="128"/>
        <v>0</v>
      </c>
      <c r="M83" s="587"/>
      <c r="N83" s="588">
        <f t="shared" si="129"/>
        <v>0</v>
      </c>
      <c r="O83" s="588">
        <f t="shared" si="130"/>
        <v>0</v>
      </c>
      <c r="P83" s="587"/>
      <c r="Q83" s="588">
        <f t="shared" si="150"/>
        <v>0</v>
      </c>
      <c r="R83" s="588">
        <f t="shared" si="151"/>
        <v>0</v>
      </c>
      <c r="S83" s="587"/>
      <c r="T83" s="588">
        <f t="shared" si="131"/>
        <v>0</v>
      </c>
      <c r="U83" s="588">
        <f t="shared" si="132"/>
        <v>0</v>
      </c>
      <c r="V83" s="587"/>
      <c r="W83" s="588">
        <f t="shared" si="133"/>
        <v>0</v>
      </c>
      <c r="X83" s="588">
        <f t="shared" si="134"/>
        <v>0</v>
      </c>
      <c r="Y83" s="587"/>
      <c r="Z83" s="588">
        <f t="shared" si="126"/>
        <v>0</v>
      </c>
      <c r="AA83" s="588">
        <f t="shared" si="187"/>
        <v>0</v>
      </c>
      <c r="AB83" s="587"/>
      <c r="AC83" s="588">
        <f t="shared" si="135"/>
        <v>0</v>
      </c>
      <c r="AD83" s="588">
        <f t="shared" si="136"/>
        <v>0</v>
      </c>
      <c r="AE83" s="587"/>
      <c r="AF83" s="588">
        <f t="shared" si="137"/>
        <v>0</v>
      </c>
      <c r="AG83" s="588">
        <f t="shared" si="138"/>
        <v>0</v>
      </c>
      <c r="AH83" s="587"/>
      <c r="AI83" s="588">
        <f t="shared" si="152"/>
        <v>0</v>
      </c>
      <c r="AJ83" s="588">
        <f t="shared" ref="AJ83:AJ151" si="188">SUM(AH83:AI83)</f>
        <v>0</v>
      </c>
      <c r="AK83" s="587"/>
      <c r="AL83" s="588">
        <f t="shared" si="107"/>
        <v>0</v>
      </c>
      <c r="AM83" s="588">
        <f t="shared" si="108"/>
        <v>0</v>
      </c>
      <c r="AN83" s="587"/>
      <c r="AO83" s="588">
        <f t="shared" si="109"/>
        <v>0</v>
      </c>
      <c r="AP83" s="588">
        <f t="shared" si="110"/>
        <v>0</v>
      </c>
      <c r="AQ83" s="587">
        <v>250.84</v>
      </c>
      <c r="AR83" s="588">
        <f t="shared" si="153"/>
        <v>0</v>
      </c>
      <c r="AS83" s="588">
        <f t="shared" si="154"/>
        <v>250.84</v>
      </c>
      <c r="AT83" s="587">
        <v>805.25</v>
      </c>
      <c r="AU83" s="588">
        <f t="shared" si="155"/>
        <v>0</v>
      </c>
      <c r="AV83" s="588">
        <f t="shared" si="156"/>
        <v>805.25</v>
      </c>
      <c r="AW83" s="587"/>
      <c r="AX83" s="652"/>
      <c r="AY83" s="706"/>
      <c r="AZ83" s="652"/>
      <c r="BB83" s="149"/>
      <c r="BC83" s="30">
        <f t="shared" si="176"/>
        <v>0</v>
      </c>
      <c r="BD83" s="30">
        <f t="shared" si="177"/>
        <v>0</v>
      </c>
      <c r="BE83" s="704">
        <f t="shared" si="178"/>
        <v>0</v>
      </c>
      <c r="BF83" s="30">
        <f t="shared" si="179"/>
        <v>0</v>
      </c>
      <c r="BG83" s="30">
        <f t="shared" si="180"/>
        <v>0</v>
      </c>
      <c r="BH83" s="704">
        <f t="shared" si="181"/>
        <v>0</v>
      </c>
      <c r="BI83" s="704">
        <f t="shared" si="182"/>
        <v>0</v>
      </c>
      <c r="BJ83" s="30">
        <f t="shared" si="183"/>
        <v>0</v>
      </c>
      <c r="BK83" s="704">
        <f t="shared" si="184"/>
        <v>0</v>
      </c>
      <c r="BL83" s="30">
        <f t="shared" si="185"/>
        <v>0</v>
      </c>
      <c r="BM83" s="30">
        <f t="shared" si="186"/>
        <v>0</v>
      </c>
      <c r="BN83" s="704">
        <f t="shared" si="157"/>
        <v>250.84</v>
      </c>
    </row>
    <row r="84" spans="1:66" ht="13.5" customHeight="1" x14ac:dyDescent="0.25">
      <c r="A84" s="49" t="s">
        <v>439</v>
      </c>
      <c r="B84" s="50">
        <v>70008</v>
      </c>
      <c r="C84" s="699" t="s">
        <v>841</v>
      </c>
      <c r="D84" s="50" t="s">
        <v>569</v>
      </c>
      <c r="E84" s="62" t="str">
        <f t="shared" si="122"/>
        <v>P&amp;L</v>
      </c>
      <c r="F84" s="664">
        <f t="shared" si="123"/>
        <v>15205007610</v>
      </c>
      <c r="G84" s="587"/>
      <c r="H84" s="588">
        <f t="shared" si="124"/>
        <v>0</v>
      </c>
      <c r="I84" s="588">
        <f t="shared" si="125"/>
        <v>0</v>
      </c>
      <c r="J84" s="587"/>
      <c r="K84" s="588">
        <f t="shared" si="127"/>
        <v>0</v>
      </c>
      <c r="L84" s="588">
        <f t="shared" si="128"/>
        <v>0</v>
      </c>
      <c r="M84" s="587"/>
      <c r="N84" s="588">
        <f t="shared" si="129"/>
        <v>0</v>
      </c>
      <c r="O84" s="588">
        <f t="shared" si="130"/>
        <v>0</v>
      </c>
      <c r="P84" s="587"/>
      <c r="Q84" s="588">
        <f t="shared" si="150"/>
        <v>0</v>
      </c>
      <c r="R84" s="588">
        <f t="shared" si="151"/>
        <v>0</v>
      </c>
      <c r="S84" s="587"/>
      <c r="T84" s="588">
        <f t="shared" si="131"/>
        <v>0</v>
      </c>
      <c r="U84" s="588">
        <f t="shared" si="132"/>
        <v>0</v>
      </c>
      <c r="V84" s="587"/>
      <c r="W84" s="588">
        <f t="shared" si="133"/>
        <v>0</v>
      </c>
      <c r="X84" s="588">
        <f t="shared" si="134"/>
        <v>0</v>
      </c>
      <c r="Y84" s="587"/>
      <c r="Z84" s="588">
        <f t="shared" si="126"/>
        <v>0</v>
      </c>
      <c r="AA84" s="588">
        <f t="shared" si="187"/>
        <v>0</v>
      </c>
      <c r="AB84" s="587"/>
      <c r="AC84" s="588">
        <f t="shared" si="135"/>
        <v>0</v>
      </c>
      <c r="AD84" s="588">
        <f t="shared" si="136"/>
        <v>0</v>
      </c>
      <c r="AE84" s="587"/>
      <c r="AF84" s="588">
        <f t="shared" si="137"/>
        <v>0</v>
      </c>
      <c r="AG84" s="588">
        <f t="shared" si="138"/>
        <v>0</v>
      </c>
      <c r="AH84" s="587"/>
      <c r="AI84" s="588">
        <f t="shared" si="152"/>
        <v>0</v>
      </c>
      <c r="AJ84" s="588">
        <f t="shared" si="188"/>
        <v>0</v>
      </c>
      <c r="AK84" s="587"/>
      <c r="AL84" s="588">
        <f t="shared" si="107"/>
        <v>0</v>
      </c>
      <c r="AM84" s="588">
        <f t="shared" si="108"/>
        <v>0</v>
      </c>
      <c r="AN84" s="587"/>
      <c r="AO84" s="588">
        <f t="shared" si="109"/>
        <v>0</v>
      </c>
      <c r="AP84" s="588">
        <f t="shared" si="110"/>
        <v>0</v>
      </c>
      <c r="AQ84" s="587">
        <v>3924.96</v>
      </c>
      <c r="AR84" s="588">
        <f t="shared" si="153"/>
        <v>0</v>
      </c>
      <c r="AS84" s="588">
        <f t="shared" si="154"/>
        <v>3924.96</v>
      </c>
      <c r="AT84" s="587">
        <v>13062.5</v>
      </c>
      <c r="AU84" s="588">
        <f t="shared" si="155"/>
        <v>0</v>
      </c>
      <c r="AV84" s="588">
        <f t="shared" si="156"/>
        <v>13062.5</v>
      </c>
      <c r="AW84" s="587"/>
      <c r="AX84" s="652"/>
      <c r="AY84" s="706"/>
      <c r="AZ84" s="652"/>
      <c r="BB84" s="149"/>
      <c r="BC84" s="30">
        <f t="shared" si="176"/>
        <v>0</v>
      </c>
      <c r="BD84" s="30">
        <f t="shared" si="177"/>
        <v>0</v>
      </c>
      <c r="BE84" s="704">
        <f t="shared" si="178"/>
        <v>0</v>
      </c>
      <c r="BF84" s="30">
        <f t="shared" si="179"/>
        <v>0</v>
      </c>
      <c r="BG84" s="30">
        <f t="shared" si="180"/>
        <v>0</v>
      </c>
      <c r="BH84" s="704">
        <f t="shared" si="181"/>
        <v>0</v>
      </c>
      <c r="BI84" s="704">
        <f t="shared" si="182"/>
        <v>0</v>
      </c>
      <c r="BJ84" s="30">
        <f t="shared" si="183"/>
        <v>0</v>
      </c>
      <c r="BK84" s="704">
        <f t="shared" si="184"/>
        <v>0</v>
      </c>
      <c r="BL84" s="30">
        <f t="shared" si="185"/>
        <v>0</v>
      </c>
      <c r="BM84" s="30">
        <f t="shared" si="186"/>
        <v>0</v>
      </c>
      <c r="BN84" s="704">
        <f t="shared" si="157"/>
        <v>3924.96</v>
      </c>
    </row>
    <row r="85" spans="1:66" ht="13.5" customHeight="1" x14ac:dyDescent="0.25">
      <c r="A85" s="49" t="s">
        <v>439</v>
      </c>
      <c r="B85" s="50">
        <v>70010</v>
      </c>
      <c r="C85" s="699" t="s">
        <v>1010</v>
      </c>
      <c r="D85" s="50" t="s">
        <v>769</v>
      </c>
      <c r="E85" s="62" t="str">
        <f t="shared" si="122"/>
        <v>P&amp;L</v>
      </c>
      <c r="F85" s="664">
        <f t="shared" si="123"/>
        <v>15205028607</v>
      </c>
      <c r="G85" s="587"/>
      <c r="H85" s="588">
        <f t="shared" si="124"/>
        <v>0</v>
      </c>
      <c r="I85" s="588">
        <f t="shared" si="125"/>
        <v>0</v>
      </c>
      <c r="J85" s="587"/>
      <c r="K85" s="588">
        <f t="shared" si="127"/>
        <v>0</v>
      </c>
      <c r="L85" s="588">
        <f t="shared" si="128"/>
        <v>0</v>
      </c>
      <c r="M85" s="587"/>
      <c r="N85" s="588">
        <f t="shared" si="129"/>
        <v>0</v>
      </c>
      <c r="O85" s="588">
        <f t="shared" si="130"/>
        <v>0</v>
      </c>
      <c r="P85" s="587"/>
      <c r="Q85" s="588">
        <f t="shared" si="150"/>
        <v>0</v>
      </c>
      <c r="R85" s="588">
        <f t="shared" si="151"/>
        <v>0</v>
      </c>
      <c r="S85" s="587"/>
      <c r="T85" s="588">
        <f t="shared" si="131"/>
        <v>0</v>
      </c>
      <c r="U85" s="588">
        <f t="shared" si="132"/>
        <v>0</v>
      </c>
      <c r="V85" s="587"/>
      <c r="W85" s="588">
        <f t="shared" si="133"/>
        <v>0</v>
      </c>
      <c r="X85" s="588">
        <f t="shared" si="134"/>
        <v>0</v>
      </c>
      <c r="Y85" s="587"/>
      <c r="Z85" s="588">
        <f t="shared" si="126"/>
        <v>0</v>
      </c>
      <c r="AA85" s="588">
        <f t="shared" si="187"/>
        <v>0</v>
      </c>
      <c r="AB85" s="587"/>
      <c r="AC85" s="588">
        <f t="shared" si="135"/>
        <v>0</v>
      </c>
      <c r="AD85" s="588">
        <f t="shared" si="136"/>
        <v>0</v>
      </c>
      <c r="AE85" s="587"/>
      <c r="AF85" s="588">
        <f t="shared" si="137"/>
        <v>0</v>
      </c>
      <c r="AG85" s="588">
        <f t="shared" si="138"/>
        <v>0</v>
      </c>
      <c r="AH85" s="587"/>
      <c r="AI85" s="588">
        <f t="shared" si="152"/>
        <v>0</v>
      </c>
      <c r="AJ85" s="588">
        <f t="shared" si="188"/>
        <v>0</v>
      </c>
      <c r="AK85" s="587"/>
      <c r="AL85" s="588">
        <f t="shared" si="107"/>
        <v>0</v>
      </c>
      <c r="AM85" s="588">
        <f t="shared" si="108"/>
        <v>0</v>
      </c>
      <c r="AN85" s="587"/>
      <c r="AO85" s="588">
        <f t="shared" si="109"/>
        <v>0</v>
      </c>
      <c r="AP85" s="588">
        <f t="shared" si="110"/>
        <v>0</v>
      </c>
      <c r="AQ85" s="587">
        <v>2158.9499999999998</v>
      </c>
      <c r="AR85" s="588">
        <f t="shared" si="153"/>
        <v>0</v>
      </c>
      <c r="AS85" s="588">
        <f t="shared" si="154"/>
        <v>2158.9499999999998</v>
      </c>
      <c r="AT85" s="587">
        <v>6974.05</v>
      </c>
      <c r="AU85" s="588">
        <f t="shared" si="155"/>
        <v>0</v>
      </c>
      <c r="AV85" s="588">
        <f t="shared" si="156"/>
        <v>6974.05</v>
      </c>
      <c r="AW85" s="587"/>
      <c r="AX85" s="652"/>
      <c r="AY85" s="706"/>
      <c r="AZ85" s="652"/>
      <c r="BB85" s="149"/>
      <c r="BC85" s="30">
        <f t="shared" si="176"/>
        <v>0</v>
      </c>
      <c r="BD85" s="30">
        <f t="shared" si="177"/>
        <v>0</v>
      </c>
      <c r="BE85" s="704">
        <f t="shared" si="178"/>
        <v>0</v>
      </c>
      <c r="BF85" s="30">
        <f t="shared" si="179"/>
        <v>0</v>
      </c>
      <c r="BG85" s="30">
        <f t="shared" si="180"/>
        <v>0</v>
      </c>
      <c r="BH85" s="704">
        <f t="shared" si="181"/>
        <v>0</v>
      </c>
      <c r="BI85" s="704">
        <f t="shared" si="182"/>
        <v>0</v>
      </c>
      <c r="BJ85" s="30">
        <f t="shared" si="183"/>
        <v>0</v>
      </c>
      <c r="BK85" s="704">
        <f t="shared" si="184"/>
        <v>0</v>
      </c>
      <c r="BL85" s="30">
        <f t="shared" si="185"/>
        <v>0</v>
      </c>
      <c r="BM85" s="30">
        <f t="shared" si="186"/>
        <v>0</v>
      </c>
      <c r="BN85" s="704">
        <f t="shared" si="157"/>
        <v>2158.9499999999998</v>
      </c>
    </row>
    <row r="86" spans="1:66" ht="13.5" customHeight="1" x14ac:dyDescent="0.25">
      <c r="A86" s="49" t="s">
        <v>439</v>
      </c>
      <c r="B86" s="50">
        <v>70011</v>
      </c>
      <c r="C86" s="699" t="s">
        <v>690</v>
      </c>
      <c r="D86" s="50" t="s">
        <v>767</v>
      </c>
      <c r="E86" s="62" t="str">
        <f t="shared" si="122"/>
        <v>P&amp;L</v>
      </c>
      <c r="F86" s="664">
        <f t="shared" si="123"/>
        <v>15205009605</v>
      </c>
      <c r="G86" s="587"/>
      <c r="H86" s="588">
        <f t="shared" si="124"/>
        <v>0</v>
      </c>
      <c r="I86" s="588">
        <f t="shared" si="125"/>
        <v>0</v>
      </c>
      <c r="J86" s="587"/>
      <c r="K86" s="588">
        <f t="shared" si="127"/>
        <v>0</v>
      </c>
      <c r="L86" s="588">
        <f t="shared" si="128"/>
        <v>0</v>
      </c>
      <c r="M86" s="587"/>
      <c r="N86" s="588">
        <f t="shared" si="129"/>
        <v>0</v>
      </c>
      <c r="O86" s="588">
        <f t="shared" si="130"/>
        <v>0</v>
      </c>
      <c r="P86" s="587"/>
      <c r="Q86" s="588">
        <f t="shared" si="150"/>
        <v>0</v>
      </c>
      <c r="R86" s="588">
        <f t="shared" si="151"/>
        <v>0</v>
      </c>
      <c r="S86" s="587"/>
      <c r="T86" s="588">
        <f t="shared" si="131"/>
        <v>0</v>
      </c>
      <c r="U86" s="588">
        <f t="shared" si="132"/>
        <v>0</v>
      </c>
      <c r="V86" s="587"/>
      <c r="W86" s="588">
        <f t="shared" si="133"/>
        <v>0</v>
      </c>
      <c r="X86" s="588">
        <f t="shared" si="134"/>
        <v>0</v>
      </c>
      <c r="Y86" s="587"/>
      <c r="Z86" s="588">
        <f t="shared" si="126"/>
        <v>0</v>
      </c>
      <c r="AA86" s="588">
        <f t="shared" si="187"/>
        <v>0</v>
      </c>
      <c r="AB86" s="587"/>
      <c r="AC86" s="588">
        <f t="shared" si="135"/>
        <v>0</v>
      </c>
      <c r="AD86" s="588">
        <f t="shared" si="136"/>
        <v>0</v>
      </c>
      <c r="AE86" s="587"/>
      <c r="AF86" s="588">
        <f t="shared" si="137"/>
        <v>0</v>
      </c>
      <c r="AG86" s="588">
        <f t="shared" si="138"/>
        <v>0</v>
      </c>
      <c r="AH86" s="587"/>
      <c r="AI86" s="588">
        <f t="shared" si="152"/>
        <v>0</v>
      </c>
      <c r="AJ86" s="588">
        <f t="shared" si="188"/>
        <v>0</v>
      </c>
      <c r="AK86" s="587"/>
      <c r="AL86" s="588">
        <f t="shared" si="107"/>
        <v>0</v>
      </c>
      <c r="AM86" s="588">
        <f t="shared" si="108"/>
        <v>0</v>
      </c>
      <c r="AN86" s="587"/>
      <c r="AO86" s="588">
        <f t="shared" si="109"/>
        <v>0</v>
      </c>
      <c r="AP86" s="588">
        <f t="shared" si="110"/>
        <v>0</v>
      </c>
      <c r="AQ86" s="587">
        <v>39739.440000000002</v>
      </c>
      <c r="AR86" s="588">
        <f t="shared" si="153"/>
        <v>0</v>
      </c>
      <c r="AS86" s="588">
        <f t="shared" si="154"/>
        <v>39739.440000000002</v>
      </c>
      <c r="AT86" s="587">
        <v>127943.51</v>
      </c>
      <c r="AU86" s="588">
        <f t="shared" si="155"/>
        <v>0</v>
      </c>
      <c r="AV86" s="588">
        <f t="shared" si="156"/>
        <v>127943.51</v>
      </c>
      <c r="AW86" s="587"/>
      <c r="AX86" s="652"/>
      <c r="AY86" s="706"/>
      <c r="AZ86" s="652"/>
      <c r="BB86" s="149"/>
      <c r="BC86" s="30">
        <f t="shared" si="176"/>
        <v>0</v>
      </c>
      <c r="BD86" s="30">
        <f t="shared" si="177"/>
        <v>0</v>
      </c>
      <c r="BE86" s="704">
        <f t="shared" si="178"/>
        <v>0</v>
      </c>
      <c r="BF86" s="30">
        <f t="shared" si="179"/>
        <v>0</v>
      </c>
      <c r="BG86" s="30">
        <f t="shared" si="180"/>
        <v>0</v>
      </c>
      <c r="BH86" s="704">
        <f t="shared" si="181"/>
        <v>0</v>
      </c>
      <c r="BI86" s="704">
        <f t="shared" si="182"/>
        <v>0</v>
      </c>
      <c r="BJ86" s="30">
        <f t="shared" si="183"/>
        <v>0</v>
      </c>
      <c r="BK86" s="704">
        <f t="shared" si="184"/>
        <v>0</v>
      </c>
      <c r="BL86" s="30">
        <f t="shared" si="185"/>
        <v>0</v>
      </c>
      <c r="BM86" s="30">
        <f t="shared" si="186"/>
        <v>0</v>
      </c>
      <c r="BN86" s="704">
        <f t="shared" si="157"/>
        <v>39739.440000000002</v>
      </c>
    </row>
    <row r="87" spans="1:66" ht="13.5" customHeight="1" x14ac:dyDescent="0.25">
      <c r="A87" s="49" t="s">
        <v>439</v>
      </c>
      <c r="B87" s="50">
        <v>70012</v>
      </c>
      <c r="C87" s="699" t="s">
        <v>747</v>
      </c>
      <c r="D87" s="50" t="s">
        <v>770</v>
      </c>
      <c r="E87" s="62" t="str">
        <f t="shared" si="122"/>
        <v>P&amp;L</v>
      </c>
      <c r="F87" s="664">
        <f t="shared" si="123"/>
        <v>15205044608</v>
      </c>
      <c r="G87" s="587"/>
      <c r="H87" s="588">
        <f t="shared" si="124"/>
        <v>0</v>
      </c>
      <c r="I87" s="588">
        <f t="shared" si="125"/>
        <v>0</v>
      </c>
      <c r="J87" s="587"/>
      <c r="K87" s="588">
        <f t="shared" si="127"/>
        <v>0</v>
      </c>
      <c r="L87" s="588">
        <f t="shared" si="128"/>
        <v>0</v>
      </c>
      <c r="M87" s="587"/>
      <c r="N87" s="588">
        <f t="shared" si="129"/>
        <v>0</v>
      </c>
      <c r="O87" s="588">
        <f t="shared" si="130"/>
        <v>0</v>
      </c>
      <c r="P87" s="587"/>
      <c r="Q87" s="588">
        <f t="shared" si="150"/>
        <v>0</v>
      </c>
      <c r="R87" s="588">
        <f t="shared" si="151"/>
        <v>0</v>
      </c>
      <c r="S87" s="587"/>
      <c r="T87" s="588">
        <f t="shared" si="131"/>
        <v>0</v>
      </c>
      <c r="U87" s="588">
        <f t="shared" si="132"/>
        <v>0</v>
      </c>
      <c r="V87" s="587"/>
      <c r="W87" s="588">
        <f t="shared" si="133"/>
        <v>0</v>
      </c>
      <c r="X87" s="588">
        <f t="shared" si="134"/>
        <v>0</v>
      </c>
      <c r="Y87" s="587"/>
      <c r="Z87" s="588">
        <f t="shared" si="126"/>
        <v>0</v>
      </c>
      <c r="AA87" s="588">
        <f t="shared" si="187"/>
        <v>0</v>
      </c>
      <c r="AB87" s="587"/>
      <c r="AC87" s="588">
        <f t="shared" si="135"/>
        <v>0</v>
      </c>
      <c r="AD87" s="588">
        <f t="shared" si="136"/>
        <v>0</v>
      </c>
      <c r="AE87" s="587"/>
      <c r="AF87" s="588">
        <f t="shared" si="137"/>
        <v>0</v>
      </c>
      <c r="AG87" s="588">
        <f t="shared" si="138"/>
        <v>0</v>
      </c>
      <c r="AH87" s="587"/>
      <c r="AI87" s="588">
        <f t="shared" si="152"/>
        <v>0</v>
      </c>
      <c r="AJ87" s="588">
        <f t="shared" si="188"/>
        <v>0</v>
      </c>
      <c r="AK87" s="587"/>
      <c r="AL87" s="588">
        <f t="shared" si="107"/>
        <v>0</v>
      </c>
      <c r="AM87" s="588">
        <f t="shared" si="108"/>
        <v>0</v>
      </c>
      <c r="AN87" s="587"/>
      <c r="AO87" s="588">
        <f t="shared" si="109"/>
        <v>0</v>
      </c>
      <c r="AP87" s="588">
        <f t="shared" si="110"/>
        <v>0</v>
      </c>
      <c r="AQ87" s="587">
        <v>892.56</v>
      </c>
      <c r="AR87" s="588">
        <f t="shared" si="153"/>
        <v>0</v>
      </c>
      <c r="AS87" s="588">
        <f t="shared" si="154"/>
        <v>892.56</v>
      </c>
      <c r="AT87" s="587">
        <v>2865.73</v>
      </c>
      <c r="AU87" s="588">
        <f t="shared" si="155"/>
        <v>0</v>
      </c>
      <c r="AV87" s="588">
        <f t="shared" si="156"/>
        <v>2865.73</v>
      </c>
      <c r="AW87" s="587"/>
      <c r="AX87" s="652"/>
      <c r="AY87" s="706"/>
      <c r="AZ87" s="652"/>
      <c r="BB87" s="149"/>
      <c r="BC87" s="30">
        <f t="shared" si="176"/>
        <v>0</v>
      </c>
      <c r="BD87" s="30">
        <f t="shared" si="177"/>
        <v>0</v>
      </c>
      <c r="BE87" s="704">
        <f t="shared" si="178"/>
        <v>0</v>
      </c>
      <c r="BF87" s="30">
        <f t="shared" si="179"/>
        <v>0</v>
      </c>
      <c r="BG87" s="30">
        <f t="shared" si="180"/>
        <v>0</v>
      </c>
      <c r="BH87" s="704">
        <f t="shared" si="181"/>
        <v>0</v>
      </c>
      <c r="BI87" s="704">
        <f t="shared" si="182"/>
        <v>0</v>
      </c>
      <c r="BJ87" s="30">
        <f t="shared" si="183"/>
        <v>0</v>
      </c>
      <c r="BK87" s="704">
        <f t="shared" si="184"/>
        <v>0</v>
      </c>
      <c r="BL87" s="30">
        <f t="shared" si="185"/>
        <v>0</v>
      </c>
      <c r="BM87" s="30">
        <f t="shared" si="186"/>
        <v>0</v>
      </c>
      <c r="BN87" s="704">
        <f t="shared" si="157"/>
        <v>892.56</v>
      </c>
    </row>
    <row r="88" spans="1:66" x14ac:dyDescent="0.25">
      <c r="A88" s="49" t="s">
        <v>439</v>
      </c>
      <c r="B88" s="50">
        <v>70013</v>
      </c>
      <c r="C88" s="699" t="s">
        <v>1011</v>
      </c>
      <c r="D88" s="50" t="s">
        <v>979</v>
      </c>
      <c r="E88" s="62" t="str">
        <f t="shared" ref="E88:E125" si="189">INDEX(Index_TB_Card_Type,MATCH($D88,Index_Card_name,0))</f>
        <v>P&amp;L</v>
      </c>
      <c r="F88" s="664">
        <f t="shared" ref="F88:F125" si="190">IFERROR(INDEX(Index_card_code,MATCH($D88,Index_Card_name,0)),"")</f>
        <v>15205044613</v>
      </c>
      <c r="G88" s="587"/>
      <c r="H88" s="588">
        <f t="shared" ref="H88:H125" si="191">SUMIFS(JE_amount,JE_Month,H$3,JE_Entity,$A88,JE_Ledger_number,$B88)</f>
        <v>0</v>
      </c>
      <c r="I88" s="588">
        <f t="shared" ref="I88:I125" si="192">SUM(G88:H88)</f>
        <v>0</v>
      </c>
      <c r="J88" s="587"/>
      <c r="K88" s="588">
        <f t="shared" si="127"/>
        <v>0</v>
      </c>
      <c r="L88" s="588">
        <f t="shared" si="128"/>
        <v>0</v>
      </c>
      <c r="M88" s="587"/>
      <c r="N88" s="588">
        <f t="shared" si="129"/>
        <v>0</v>
      </c>
      <c r="O88" s="588">
        <f t="shared" si="130"/>
        <v>0</v>
      </c>
      <c r="P88" s="587"/>
      <c r="Q88" s="588">
        <f t="shared" si="150"/>
        <v>0</v>
      </c>
      <c r="R88" s="588">
        <f t="shared" si="151"/>
        <v>0</v>
      </c>
      <c r="S88" s="587"/>
      <c r="T88" s="588">
        <f t="shared" si="131"/>
        <v>0</v>
      </c>
      <c r="U88" s="588">
        <f t="shared" si="132"/>
        <v>0</v>
      </c>
      <c r="V88" s="587"/>
      <c r="W88" s="588">
        <f t="shared" si="133"/>
        <v>0</v>
      </c>
      <c r="X88" s="588">
        <f t="shared" si="134"/>
        <v>0</v>
      </c>
      <c r="Y88" s="587"/>
      <c r="Z88" s="588">
        <f t="shared" ref="Z88:Z99" si="193">SUMIFS(JE_amount,JE_Month,Z$3,JE_Entity,$A88,JE_Ledger_number,$B88)</f>
        <v>0</v>
      </c>
      <c r="AA88" s="588">
        <f t="shared" si="187"/>
        <v>0</v>
      </c>
      <c r="AB88" s="587"/>
      <c r="AC88" s="588">
        <f t="shared" si="135"/>
        <v>0</v>
      </c>
      <c r="AD88" s="588">
        <f t="shared" si="136"/>
        <v>0</v>
      </c>
      <c r="AE88" s="587"/>
      <c r="AF88" s="588">
        <f t="shared" si="137"/>
        <v>0</v>
      </c>
      <c r="AG88" s="588">
        <f t="shared" si="138"/>
        <v>0</v>
      </c>
      <c r="AH88" s="587"/>
      <c r="AI88" s="588">
        <f t="shared" si="152"/>
        <v>0</v>
      </c>
      <c r="AJ88" s="588">
        <f t="shared" si="188"/>
        <v>0</v>
      </c>
      <c r="AK88" s="587"/>
      <c r="AL88" s="588">
        <f t="shared" si="107"/>
        <v>0</v>
      </c>
      <c r="AM88" s="588">
        <f t="shared" si="108"/>
        <v>0</v>
      </c>
      <c r="AN88" s="587"/>
      <c r="AO88" s="588">
        <f t="shared" si="109"/>
        <v>0</v>
      </c>
      <c r="AP88" s="588">
        <f t="shared" si="110"/>
        <v>0</v>
      </c>
      <c r="AQ88" s="587">
        <v>5165.1000000000004</v>
      </c>
      <c r="AR88" s="588">
        <f t="shared" si="153"/>
        <v>0</v>
      </c>
      <c r="AS88" s="588">
        <f t="shared" si="154"/>
        <v>5165.1000000000004</v>
      </c>
      <c r="AT88" s="587">
        <v>15398.54</v>
      </c>
      <c r="AU88" s="588">
        <f t="shared" si="155"/>
        <v>0</v>
      </c>
      <c r="AV88" s="588">
        <f t="shared" si="156"/>
        <v>15398.54</v>
      </c>
      <c r="AW88" s="587"/>
      <c r="AX88" s="652"/>
      <c r="AY88" s="706"/>
      <c r="AZ88" s="652"/>
      <c r="BB88" s="149"/>
      <c r="BC88" s="30">
        <f t="shared" si="176"/>
        <v>0</v>
      </c>
      <c r="BD88" s="30">
        <f t="shared" si="177"/>
        <v>0</v>
      </c>
      <c r="BE88" s="704">
        <f t="shared" si="178"/>
        <v>0</v>
      </c>
      <c r="BF88" s="30">
        <f t="shared" si="179"/>
        <v>0</v>
      </c>
      <c r="BG88" s="30">
        <f t="shared" si="180"/>
        <v>0</v>
      </c>
      <c r="BH88" s="704">
        <f t="shared" si="181"/>
        <v>0</v>
      </c>
      <c r="BI88" s="704">
        <f t="shared" si="182"/>
        <v>0</v>
      </c>
      <c r="BJ88" s="30">
        <f t="shared" si="183"/>
        <v>0</v>
      </c>
      <c r="BK88" s="704">
        <f t="shared" si="184"/>
        <v>0</v>
      </c>
      <c r="BL88" s="30">
        <f t="shared" si="185"/>
        <v>0</v>
      </c>
      <c r="BM88" s="30">
        <f t="shared" si="186"/>
        <v>0</v>
      </c>
      <c r="BN88" s="704">
        <f t="shared" si="157"/>
        <v>5165.1000000000004</v>
      </c>
    </row>
    <row r="89" spans="1:66" ht="14.25" customHeight="1" x14ac:dyDescent="0.25">
      <c r="A89" s="49" t="s">
        <v>439</v>
      </c>
      <c r="B89" s="50">
        <v>70016</v>
      </c>
      <c r="C89" s="699" t="s">
        <v>738</v>
      </c>
      <c r="D89" s="50" t="s">
        <v>769</v>
      </c>
      <c r="E89" s="62" t="str">
        <f t="shared" si="189"/>
        <v>P&amp;L</v>
      </c>
      <c r="F89" s="664">
        <f t="shared" si="190"/>
        <v>15205028607</v>
      </c>
      <c r="G89" s="587"/>
      <c r="H89" s="588">
        <f t="shared" si="191"/>
        <v>0</v>
      </c>
      <c r="I89" s="588">
        <f t="shared" si="192"/>
        <v>0</v>
      </c>
      <c r="J89" s="587"/>
      <c r="K89" s="588">
        <f t="shared" si="127"/>
        <v>0</v>
      </c>
      <c r="L89" s="588">
        <f t="shared" si="128"/>
        <v>0</v>
      </c>
      <c r="M89" s="587"/>
      <c r="N89" s="588">
        <f t="shared" si="129"/>
        <v>0</v>
      </c>
      <c r="O89" s="588">
        <f t="shared" si="130"/>
        <v>0</v>
      </c>
      <c r="P89" s="587"/>
      <c r="Q89" s="588">
        <f t="shared" si="150"/>
        <v>0</v>
      </c>
      <c r="R89" s="588">
        <f t="shared" si="151"/>
        <v>0</v>
      </c>
      <c r="S89" s="587"/>
      <c r="T89" s="588">
        <f t="shared" si="131"/>
        <v>0</v>
      </c>
      <c r="U89" s="588">
        <f t="shared" si="132"/>
        <v>0</v>
      </c>
      <c r="V89" s="587"/>
      <c r="W89" s="588">
        <f t="shared" si="133"/>
        <v>0</v>
      </c>
      <c r="X89" s="588">
        <f t="shared" si="134"/>
        <v>0</v>
      </c>
      <c r="Y89" s="587"/>
      <c r="Z89" s="588">
        <f t="shared" si="193"/>
        <v>0</v>
      </c>
      <c r="AA89" s="588">
        <f t="shared" si="187"/>
        <v>0</v>
      </c>
      <c r="AB89" s="587"/>
      <c r="AC89" s="588">
        <f t="shared" si="135"/>
        <v>0</v>
      </c>
      <c r="AD89" s="588">
        <f t="shared" si="136"/>
        <v>0</v>
      </c>
      <c r="AE89" s="587"/>
      <c r="AF89" s="588">
        <f t="shared" si="137"/>
        <v>0</v>
      </c>
      <c r="AG89" s="588">
        <f t="shared" si="138"/>
        <v>0</v>
      </c>
      <c r="AH89" s="587"/>
      <c r="AI89" s="588">
        <f t="shared" si="152"/>
        <v>0</v>
      </c>
      <c r="AJ89" s="588">
        <f t="shared" si="188"/>
        <v>0</v>
      </c>
      <c r="AK89" s="587"/>
      <c r="AL89" s="588">
        <f t="shared" si="107"/>
        <v>0</v>
      </c>
      <c r="AM89" s="588">
        <f t="shared" si="108"/>
        <v>0</v>
      </c>
      <c r="AN89" s="587"/>
      <c r="AO89" s="588">
        <f t="shared" si="109"/>
        <v>0</v>
      </c>
      <c r="AP89" s="588">
        <f t="shared" si="110"/>
        <v>0</v>
      </c>
      <c r="AQ89" s="587">
        <v>18193.91</v>
      </c>
      <c r="AR89" s="588">
        <f t="shared" si="153"/>
        <v>0</v>
      </c>
      <c r="AS89" s="588">
        <f t="shared" si="154"/>
        <v>18193.91</v>
      </c>
      <c r="AT89" s="587">
        <v>58543.02</v>
      </c>
      <c r="AU89" s="588">
        <f t="shared" si="155"/>
        <v>0</v>
      </c>
      <c r="AV89" s="588">
        <f t="shared" si="156"/>
        <v>58543.02</v>
      </c>
      <c r="AW89" s="587"/>
      <c r="AX89" s="652"/>
      <c r="AY89" s="706"/>
      <c r="AZ89" s="652"/>
      <c r="BB89" s="149"/>
      <c r="BC89" s="30">
        <f t="shared" si="176"/>
        <v>0</v>
      </c>
      <c r="BD89" s="30">
        <f t="shared" si="177"/>
        <v>0</v>
      </c>
      <c r="BE89" s="704">
        <f t="shared" si="178"/>
        <v>0</v>
      </c>
      <c r="BF89" s="30">
        <f t="shared" si="179"/>
        <v>0</v>
      </c>
      <c r="BG89" s="30">
        <f t="shared" si="180"/>
        <v>0</v>
      </c>
      <c r="BH89" s="704">
        <f t="shared" si="181"/>
        <v>0</v>
      </c>
      <c r="BI89" s="704">
        <f t="shared" si="182"/>
        <v>0</v>
      </c>
      <c r="BJ89" s="30">
        <f t="shared" si="183"/>
        <v>0</v>
      </c>
      <c r="BK89" s="704">
        <f t="shared" si="184"/>
        <v>0</v>
      </c>
      <c r="BL89" s="30">
        <f t="shared" si="185"/>
        <v>0</v>
      </c>
      <c r="BM89" s="30">
        <f t="shared" si="186"/>
        <v>0</v>
      </c>
      <c r="BN89" s="704">
        <f t="shared" si="157"/>
        <v>18193.91</v>
      </c>
    </row>
    <row r="90" spans="1:66" x14ac:dyDescent="0.25">
      <c r="A90" s="49" t="s">
        <v>439</v>
      </c>
      <c r="B90" s="50">
        <v>70017</v>
      </c>
      <c r="C90" s="699" t="s">
        <v>736</v>
      </c>
      <c r="D90" s="50" t="s">
        <v>770</v>
      </c>
      <c r="E90" s="62" t="str">
        <f t="shared" si="189"/>
        <v>P&amp;L</v>
      </c>
      <c r="F90" s="664">
        <f t="shared" si="190"/>
        <v>15205044608</v>
      </c>
      <c r="G90" s="587"/>
      <c r="H90" s="588">
        <f t="shared" si="191"/>
        <v>0</v>
      </c>
      <c r="I90" s="588">
        <f t="shared" si="192"/>
        <v>0</v>
      </c>
      <c r="J90" s="587"/>
      <c r="K90" s="588">
        <f t="shared" si="127"/>
        <v>0</v>
      </c>
      <c r="L90" s="588">
        <f t="shared" si="128"/>
        <v>0</v>
      </c>
      <c r="M90" s="587"/>
      <c r="N90" s="588">
        <f t="shared" si="129"/>
        <v>0</v>
      </c>
      <c r="O90" s="588">
        <f t="shared" si="130"/>
        <v>0</v>
      </c>
      <c r="P90" s="587"/>
      <c r="Q90" s="588">
        <f t="shared" si="150"/>
        <v>0</v>
      </c>
      <c r="R90" s="588">
        <f t="shared" si="151"/>
        <v>0</v>
      </c>
      <c r="S90" s="587"/>
      <c r="T90" s="588">
        <f t="shared" si="131"/>
        <v>0</v>
      </c>
      <c r="U90" s="588">
        <f t="shared" si="132"/>
        <v>0</v>
      </c>
      <c r="V90" s="587"/>
      <c r="W90" s="588">
        <f t="shared" si="133"/>
        <v>0</v>
      </c>
      <c r="X90" s="588">
        <f t="shared" si="134"/>
        <v>0</v>
      </c>
      <c r="Y90" s="587"/>
      <c r="Z90" s="588">
        <f t="shared" si="193"/>
        <v>0</v>
      </c>
      <c r="AA90" s="588">
        <f t="shared" si="187"/>
        <v>0</v>
      </c>
      <c r="AB90" s="587"/>
      <c r="AC90" s="588">
        <f t="shared" si="135"/>
        <v>0</v>
      </c>
      <c r="AD90" s="588">
        <f t="shared" si="136"/>
        <v>0</v>
      </c>
      <c r="AE90" s="587"/>
      <c r="AF90" s="588">
        <f t="shared" si="137"/>
        <v>0</v>
      </c>
      <c r="AG90" s="588">
        <f t="shared" si="138"/>
        <v>0</v>
      </c>
      <c r="AH90" s="587"/>
      <c r="AI90" s="588">
        <f t="shared" si="152"/>
        <v>0</v>
      </c>
      <c r="AJ90" s="588">
        <f t="shared" si="188"/>
        <v>0</v>
      </c>
      <c r="AK90" s="587"/>
      <c r="AL90" s="588">
        <f t="shared" si="107"/>
        <v>0</v>
      </c>
      <c r="AM90" s="588">
        <f t="shared" si="108"/>
        <v>0</v>
      </c>
      <c r="AN90" s="587"/>
      <c r="AO90" s="588">
        <f t="shared" si="109"/>
        <v>0</v>
      </c>
      <c r="AP90" s="588">
        <f t="shared" si="110"/>
        <v>0</v>
      </c>
      <c r="AQ90" s="587">
        <v>7627.96</v>
      </c>
      <c r="AR90" s="588">
        <f t="shared" si="153"/>
        <v>0</v>
      </c>
      <c r="AS90" s="588">
        <f t="shared" si="154"/>
        <v>7627.96</v>
      </c>
      <c r="AT90" s="587">
        <v>24553.18</v>
      </c>
      <c r="AU90" s="588">
        <f t="shared" si="155"/>
        <v>0</v>
      </c>
      <c r="AV90" s="588">
        <f t="shared" si="156"/>
        <v>24553.18</v>
      </c>
      <c r="AW90" s="587"/>
      <c r="AX90" s="652"/>
      <c r="AY90" s="706"/>
      <c r="AZ90" s="652"/>
      <c r="BB90" s="149"/>
      <c r="BC90" s="30">
        <f t="shared" si="176"/>
        <v>0</v>
      </c>
      <c r="BD90" s="30">
        <f t="shared" si="177"/>
        <v>0</v>
      </c>
      <c r="BE90" s="704">
        <f t="shared" si="178"/>
        <v>0</v>
      </c>
      <c r="BF90" s="30">
        <f t="shared" si="179"/>
        <v>0</v>
      </c>
      <c r="BG90" s="30">
        <f t="shared" si="180"/>
        <v>0</v>
      </c>
      <c r="BH90" s="704">
        <f t="shared" si="181"/>
        <v>0</v>
      </c>
      <c r="BI90" s="704">
        <f t="shared" si="182"/>
        <v>0</v>
      </c>
      <c r="BJ90" s="30">
        <f t="shared" si="183"/>
        <v>0</v>
      </c>
      <c r="BK90" s="704">
        <f t="shared" si="184"/>
        <v>0</v>
      </c>
      <c r="BL90" s="30">
        <f t="shared" si="185"/>
        <v>0</v>
      </c>
      <c r="BM90" s="30">
        <f t="shared" si="186"/>
        <v>0</v>
      </c>
      <c r="BN90" s="704">
        <f t="shared" si="157"/>
        <v>7627.96</v>
      </c>
    </row>
    <row r="91" spans="1:66" ht="13.5" customHeight="1" x14ac:dyDescent="0.25">
      <c r="A91" s="49" t="s">
        <v>439</v>
      </c>
      <c r="B91" s="50">
        <v>70018</v>
      </c>
      <c r="C91" s="699" t="s">
        <v>1063</v>
      </c>
      <c r="D91" s="50" t="s">
        <v>767</v>
      </c>
      <c r="E91" s="62" t="str">
        <f t="shared" si="189"/>
        <v>P&amp;L</v>
      </c>
      <c r="F91" s="664">
        <f t="shared" si="190"/>
        <v>15205009605</v>
      </c>
      <c r="G91" s="587"/>
      <c r="H91" s="588">
        <f t="shared" si="191"/>
        <v>0</v>
      </c>
      <c r="I91" s="588">
        <f t="shared" si="192"/>
        <v>0</v>
      </c>
      <c r="J91" s="587"/>
      <c r="K91" s="588">
        <f t="shared" si="127"/>
        <v>0</v>
      </c>
      <c r="L91" s="588">
        <f t="shared" si="128"/>
        <v>0</v>
      </c>
      <c r="M91" s="587"/>
      <c r="N91" s="588">
        <f t="shared" si="129"/>
        <v>0</v>
      </c>
      <c r="O91" s="588">
        <f t="shared" si="130"/>
        <v>0</v>
      </c>
      <c r="P91" s="587"/>
      <c r="Q91" s="588">
        <f t="shared" si="150"/>
        <v>0</v>
      </c>
      <c r="R91" s="588">
        <f t="shared" si="151"/>
        <v>0</v>
      </c>
      <c r="S91" s="587"/>
      <c r="T91" s="588">
        <f t="shared" si="131"/>
        <v>0</v>
      </c>
      <c r="U91" s="588">
        <f t="shared" si="132"/>
        <v>0</v>
      </c>
      <c r="V91" s="587"/>
      <c r="W91" s="588">
        <f t="shared" si="133"/>
        <v>0</v>
      </c>
      <c r="X91" s="588">
        <f t="shared" si="134"/>
        <v>0</v>
      </c>
      <c r="Y91" s="587"/>
      <c r="Z91" s="588">
        <f t="shared" si="193"/>
        <v>0</v>
      </c>
      <c r="AA91" s="588">
        <f t="shared" si="187"/>
        <v>0</v>
      </c>
      <c r="AB91" s="587"/>
      <c r="AC91" s="588">
        <f t="shared" si="135"/>
        <v>0</v>
      </c>
      <c r="AD91" s="588">
        <f t="shared" si="136"/>
        <v>0</v>
      </c>
      <c r="AE91" s="587"/>
      <c r="AF91" s="588">
        <f t="shared" si="137"/>
        <v>0</v>
      </c>
      <c r="AG91" s="588">
        <f t="shared" si="138"/>
        <v>0</v>
      </c>
      <c r="AH91" s="587"/>
      <c r="AI91" s="588">
        <f t="shared" si="152"/>
        <v>0</v>
      </c>
      <c r="AJ91" s="588">
        <f t="shared" si="188"/>
        <v>0</v>
      </c>
      <c r="AK91" s="587"/>
      <c r="AL91" s="588">
        <f t="shared" si="107"/>
        <v>0</v>
      </c>
      <c r="AM91" s="588">
        <f t="shared" si="108"/>
        <v>0</v>
      </c>
      <c r="AN91" s="587"/>
      <c r="AO91" s="588">
        <f t="shared" si="109"/>
        <v>0</v>
      </c>
      <c r="AP91" s="588">
        <f t="shared" si="110"/>
        <v>0</v>
      </c>
      <c r="AQ91" s="587">
        <v>8760.83</v>
      </c>
      <c r="AR91" s="588">
        <f t="shared" si="153"/>
        <v>0</v>
      </c>
      <c r="AS91" s="588">
        <f t="shared" si="154"/>
        <v>8760.83</v>
      </c>
      <c r="AT91" s="587">
        <v>26074.9</v>
      </c>
      <c r="AU91" s="588">
        <f t="shared" si="155"/>
        <v>0</v>
      </c>
      <c r="AV91" s="588">
        <f t="shared" si="156"/>
        <v>26074.9</v>
      </c>
      <c r="AW91" s="587"/>
      <c r="AX91" s="652"/>
      <c r="AY91" s="706"/>
      <c r="AZ91" s="652"/>
      <c r="BC91" s="30">
        <f t="shared" si="176"/>
        <v>0</v>
      </c>
      <c r="BD91" s="30">
        <f t="shared" si="177"/>
        <v>0</v>
      </c>
      <c r="BE91" s="704">
        <f t="shared" si="178"/>
        <v>0</v>
      </c>
      <c r="BF91" s="30">
        <f t="shared" si="179"/>
        <v>0</v>
      </c>
      <c r="BG91" s="30">
        <f t="shared" si="180"/>
        <v>0</v>
      </c>
      <c r="BH91" s="704">
        <f t="shared" si="181"/>
        <v>0</v>
      </c>
      <c r="BI91" s="704">
        <f t="shared" si="182"/>
        <v>0</v>
      </c>
      <c r="BJ91" s="30">
        <f t="shared" si="183"/>
        <v>0</v>
      </c>
      <c r="BK91" s="704">
        <f t="shared" si="184"/>
        <v>0</v>
      </c>
      <c r="BL91" s="30">
        <f t="shared" si="185"/>
        <v>0</v>
      </c>
      <c r="BM91" s="30">
        <f t="shared" si="186"/>
        <v>0</v>
      </c>
      <c r="BN91" s="704">
        <f t="shared" si="157"/>
        <v>8760.83</v>
      </c>
    </row>
    <row r="92" spans="1:66" ht="13.5" customHeight="1" x14ac:dyDescent="0.25">
      <c r="A92" s="49" t="s">
        <v>439</v>
      </c>
      <c r="B92" s="50">
        <v>70019</v>
      </c>
      <c r="C92" s="699" t="s">
        <v>739</v>
      </c>
      <c r="D92" s="50" t="s">
        <v>770</v>
      </c>
      <c r="E92" s="62" t="str">
        <f t="shared" si="189"/>
        <v>P&amp;L</v>
      </c>
      <c r="F92" s="664">
        <f t="shared" si="190"/>
        <v>15205044608</v>
      </c>
      <c r="G92" s="587"/>
      <c r="H92" s="588">
        <f t="shared" si="191"/>
        <v>0</v>
      </c>
      <c r="I92" s="588">
        <f t="shared" si="192"/>
        <v>0</v>
      </c>
      <c r="J92" s="587"/>
      <c r="K92" s="588">
        <f t="shared" si="127"/>
        <v>0</v>
      </c>
      <c r="L92" s="588">
        <f t="shared" si="128"/>
        <v>0</v>
      </c>
      <c r="M92" s="587"/>
      <c r="N92" s="588">
        <f t="shared" si="129"/>
        <v>0</v>
      </c>
      <c r="O92" s="588">
        <f t="shared" si="130"/>
        <v>0</v>
      </c>
      <c r="P92" s="587"/>
      <c r="Q92" s="588">
        <f t="shared" si="150"/>
        <v>0</v>
      </c>
      <c r="R92" s="588">
        <f t="shared" si="151"/>
        <v>0</v>
      </c>
      <c r="S92" s="587"/>
      <c r="T92" s="588">
        <f t="shared" si="131"/>
        <v>0</v>
      </c>
      <c r="U92" s="588">
        <f t="shared" si="132"/>
        <v>0</v>
      </c>
      <c r="V92" s="587"/>
      <c r="W92" s="588">
        <f t="shared" si="133"/>
        <v>0</v>
      </c>
      <c r="X92" s="588">
        <f t="shared" si="134"/>
        <v>0</v>
      </c>
      <c r="Y92" s="587"/>
      <c r="Z92" s="588">
        <f t="shared" si="193"/>
        <v>0</v>
      </c>
      <c r="AA92" s="588">
        <f t="shared" si="187"/>
        <v>0</v>
      </c>
      <c r="AB92" s="587"/>
      <c r="AC92" s="588">
        <f t="shared" si="135"/>
        <v>0</v>
      </c>
      <c r="AD92" s="588">
        <f t="shared" si="136"/>
        <v>0</v>
      </c>
      <c r="AE92" s="587"/>
      <c r="AF92" s="588">
        <f t="shared" si="137"/>
        <v>0</v>
      </c>
      <c r="AG92" s="588">
        <f t="shared" si="138"/>
        <v>0</v>
      </c>
      <c r="AH92" s="587"/>
      <c r="AI92" s="588">
        <f t="shared" si="152"/>
        <v>0</v>
      </c>
      <c r="AJ92" s="588">
        <f t="shared" si="188"/>
        <v>0</v>
      </c>
      <c r="AK92" s="587"/>
      <c r="AL92" s="588">
        <f t="shared" si="107"/>
        <v>0</v>
      </c>
      <c r="AM92" s="588">
        <f t="shared" si="108"/>
        <v>0</v>
      </c>
      <c r="AN92" s="587"/>
      <c r="AO92" s="588">
        <f t="shared" si="109"/>
        <v>0</v>
      </c>
      <c r="AP92" s="588">
        <f t="shared" si="110"/>
        <v>0</v>
      </c>
      <c r="AQ92" s="587">
        <v>12024.11</v>
      </c>
      <c r="AR92" s="588">
        <f t="shared" si="153"/>
        <v>0</v>
      </c>
      <c r="AS92" s="588">
        <f t="shared" si="154"/>
        <v>12024.11</v>
      </c>
      <c r="AT92" s="587">
        <v>38484.870000000003</v>
      </c>
      <c r="AU92" s="588">
        <f t="shared" si="155"/>
        <v>0</v>
      </c>
      <c r="AV92" s="588">
        <f t="shared" si="156"/>
        <v>38484.870000000003</v>
      </c>
      <c r="AW92" s="587"/>
      <c r="AX92" s="652"/>
      <c r="AY92" s="706"/>
      <c r="AZ92" s="652"/>
      <c r="BB92" s="149"/>
      <c r="BC92" s="30">
        <f t="shared" si="176"/>
        <v>0</v>
      </c>
      <c r="BD92" s="30">
        <f t="shared" si="177"/>
        <v>0</v>
      </c>
      <c r="BE92" s="704">
        <f t="shared" si="178"/>
        <v>0</v>
      </c>
      <c r="BF92" s="30">
        <f t="shared" si="179"/>
        <v>0</v>
      </c>
      <c r="BG92" s="30">
        <f t="shared" si="180"/>
        <v>0</v>
      </c>
      <c r="BH92" s="704">
        <f t="shared" si="181"/>
        <v>0</v>
      </c>
      <c r="BI92" s="704">
        <f t="shared" si="182"/>
        <v>0</v>
      </c>
      <c r="BJ92" s="30">
        <f t="shared" si="183"/>
        <v>0</v>
      </c>
      <c r="BK92" s="704">
        <f t="shared" si="184"/>
        <v>0</v>
      </c>
      <c r="BL92" s="30">
        <f t="shared" si="185"/>
        <v>0</v>
      </c>
      <c r="BM92" s="30">
        <f t="shared" si="186"/>
        <v>0</v>
      </c>
      <c r="BN92" s="704">
        <f t="shared" si="157"/>
        <v>12024.11</v>
      </c>
    </row>
    <row r="93" spans="1:66" ht="13.5" customHeight="1" x14ac:dyDescent="0.25">
      <c r="A93" s="49" t="s">
        <v>439</v>
      </c>
      <c r="B93" s="50">
        <v>70020</v>
      </c>
      <c r="C93" s="708" t="s">
        <v>1012</v>
      </c>
      <c r="D93" s="50" t="s">
        <v>978</v>
      </c>
      <c r="E93" s="62" t="str">
        <f t="shared" si="189"/>
        <v>P&amp;L</v>
      </c>
      <c r="F93" s="664">
        <f t="shared" si="190"/>
        <v>15205044612</v>
      </c>
      <c r="G93" s="587"/>
      <c r="H93" s="588">
        <f t="shared" si="191"/>
        <v>0</v>
      </c>
      <c r="I93" s="588">
        <f t="shared" si="192"/>
        <v>0</v>
      </c>
      <c r="J93" s="587"/>
      <c r="K93" s="588">
        <f t="shared" si="127"/>
        <v>0</v>
      </c>
      <c r="L93" s="588">
        <f t="shared" si="128"/>
        <v>0</v>
      </c>
      <c r="M93" s="587"/>
      <c r="N93" s="588">
        <f t="shared" si="129"/>
        <v>0</v>
      </c>
      <c r="O93" s="588">
        <f t="shared" si="130"/>
        <v>0</v>
      </c>
      <c r="P93" s="587"/>
      <c r="Q93" s="588">
        <f t="shared" si="150"/>
        <v>0</v>
      </c>
      <c r="R93" s="588">
        <f t="shared" si="151"/>
        <v>0</v>
      </c>
      <c r="S93" s="587"/>
      <c r="T93" s="588">
        <f t="shared" si="131"/>
        <v>0</v>
      </c>
      <c r="U93" s="588">
        <f t="shared" si="132"/>
        <v>0</v>
      </c>
      <c r="V93" s="587"/>
      <c r="W93" s="588">
        <f t="shared" si="133"/>
        <v>0</v>
      </c>
      <c r="X93" s="588">
        <f t="shared" si="134"/>
        <v>0</v>
      </c>
      <c r="Y93" s="587"/>
      <c r="Z93" s="588">
        <f t="shared" si="193"/>
        <v>0</v>
      </c>
      <c r="AA93" s="588">
        <f t="shared" si="187"/>
        <v>0</v>
      </c>
      <c r="AB93" s="587"/>
      <c r="AC93" s="588">
        <f t="shared" si="135"/>
        <v>0</v>
      </c>
      <c r="AD93" s="588">
        <f t="shared" si="136"/>
        <v>0</v>
      </c>
      <c r="AE93" s="587"/>
      <c r="AF93" s="588">
        <f t="shared" si="137"/>
        <v>0</v>
      </c>
      <c r="AG93" s="588">
        <f t="shared" si="138"/>
        <v>0</v>
      </c>
      <c r="AH93" s="587"/>
      <c r="AI93" s="588">
        <f t="shared" si="152"/>
        <v>0</v>
      </c>
      <c r="AJ93" s="588">
        <f t="shared" si="188"/>
        <v>0</v>
      </c>
      <c r="AK93" s="587"/>
      <c r="AL93" s="588">
        <f t="shared" si="107"/>
        <v>0</v>
      </c>
      <c r="AM93" s="588">
        <f t="shared" si="108"/>
        <v>0</v>
      </c>
      <c r="AN93" s="587"/>
      <c r="AO93" s="588">
        <f t="shared" si="109"/>
        <v>0</v>
      </c>
      <c r="AP93" s="588">
        <f t="shared" si="110"/>
        <v>0</v>
      </c>
      <c r="AQ93" s="587">
        <v>3947.41</v>
      </c>
      <c r="AR93" s="588">
        <f t="shared" si="153"/>
        <v>0</v>
      </c>
      <c r="AS93" s="588">
        <f t="shared" si="154"/>
        <v>3947.41</v>
      </c>
      <c r="AT93" s="587">
        <v>12439.79</v>
      </c>
      <c r="AU93" s="588">
        <f t="shared" si="155"/>
        <v>0</v>
      </c>
      <c r="AV93" s="588">
        <f t="shared" si="156"/>
        <v>12439.79</v>
      </c>
      <c r="AW93" s="587"/>
      <c r="AX93" s="652"/>
      <c r="AY93" s="706"/>
      <c r="AZ93" s="652"/>
      <c r="BB93" s="149"/>
      <c r="BC93" s="30">
        <f t="shared" si="176"/>
        <v>0</v>
      </c>
      <c r="BD93" s="30">
        <f t="shared" si="177"/>
        <v>0</v>
      </c>
      <c r="BE93" s="704">
        <f t="shared" si="178"/>
        <v>0</v>
      </c>
      <c r="BF93" s="30">
        <f t="shared" si="179"/>
        <v>0</v>
      </c>
      <c r="BG93" s="30">
        <f t="shared" si="180"/>
        <v>0</v>
      </c>
      <c r="BH93" s="704">
        <f t="shared" si="181"/>
        <v>0</v>
      </c>
      <c r="BI93" s="704">
        <f t="shared" si="182"/>
        <v>0</v>
      </c>
      <c r="BJ93" s="30">
        <f t="shared" si="183"/>
        <v>0</v>
      </c>
      <c r="BK93" s="704">
        <f t="shared" si="184"/>
        <v>0</v>
      </c>
      <c r="BL93" s="30">
        <f t="shared" si="185"/>
        <v>0</v>
      </c>
      <c r="BM93" s="30">
        <f t="shared" si="186"/>
        <v>0</v>
      </c>
      <c r="BN93" s="704">
        <f t="shared" si="157"/>
        <v>3947.41</v>
      </c>
    </row>
    <row r="94" spans="1:66" ht="14.25" customHeight="1" x14ac:dyDescent="0.25">
      <c r="A94" s="49" t="s">
        <v>439</v>
      </c>
      <c r="B94" s="23">
        <v>70021</v>
      </c>
      <c r="C94" s="699" t="s">
        <v>721</v>
      </c>
      <c r="D94" s="50" t="s">
        <v>768</v>
      </c>
      <c r="E94" s="62" t="str">
        <f t="shared" si="189"/>
        <v>P&amp;L</v>
      </c>
      <c r="F94" s="664">
        <f t="shared" si="190"/>
        <v>15205027606</v>
      </c>
      <c r="G94" s="587"/>
      <c r="H94" s="588">
        <f t="shared" si="191"/>
        <v>0</v>
      </c>
      <c r="I94" s="588">
        <f t="shared" si="192"/>
        <v>0</v>
      </c>
      <c r="J94" s="587"/>
      <c r="K94" s="588">
        <f t="shared" si="127"/>
        <v>0</v>
      </c>
      <c r="L94" s="588">
        <f t="shared" si="128"/>
        <v>0</v>
      </c>
      <c r="M94" s="587"/>
      <c r="N94" s="588">
        <f t="shared" si="129"/>
        <v>0</v>
      </c>
      <c r="O94" s="588">
        <f t="shared" si="130"/>
        <v>0</v>
      </c>
      <c r="P94" s="587"/>
      <c r="Q94" s="588">
        <f t="shared" si="150"/>
        <v>0</v>
      </c>
      <c r="R94" s="588">
        <f t="shared" si="151"/>
        <v>0</v>
      </c>
      <c r="S94" s="587"/>
      <c r="T94" s="588">
        <f t="shared" si="131"/>
        <v>0</v>
      </c>
      <c r="U94" s="588">
        <f t="shared" si="132"/>
        <v>0</v>
      </c>
      <c r="V94" s="587"/>
      <c r="W94" s="588">
        <f t="shared" si="133"/>
        <v>0</v>
      </c>
      <c r="X94" s="588">
        <f t="shared" si="134"/>
        <v>0</v>
      </c>
      <c r="Y94" s="587"/>
      <c r="Z94" s="588">
        <f t="shared" si="193"/>
        <v>0</v>
      </c>
      <c r="AA94" s="588">
        <f t="shared" si="187"/>
        <v>0</v>
      </c>
      <c r="AB94" s="587"/>
      <c r="AC94" s="588">
        <f t="shared" si="135"/>
        <v>0</v>
      </c>
      <c r="AD94" s="588">
        <f t="shared" si="136"/>
        <v>0</v>
      </c>
      <c r="AE94" s="587"/>
      <c r="AF94" s="588">
        <f t="shared" si="137"/>
        <v>0</v>
      </c>
      <c r="AG94" s="588">
        <f t="shared" si="138"/>
        <v>0</v>
      </c>
      <c r="AH94" s="587"/>
      <c r="AI94" s="588">
        <f t="shared" si="152"/>
        <v>0</v>
      </c>
      <c r="AJ94" s="588">
        <f t="shared" si="188"/>
        <v>0</v>
      </c>
      <c r="AK94" s="587"/>
      <c r="AL94" s="588">
        <f t="shared" si="107"/>
        <v>0</v>
      </c>
      <c r="AM94" s="588">
        <f t="shared" si="108"/>
        <v>0</v>
      </c>
      <c r="AN94" s="587"/>
      <c r="AO94" s="588">
        <f t="shared" si="109"/>
        <v>0</v>
      </c>
      <c r="AP94" s="588">
        <f t="shared" si="110"/>
        <v>0</v>
      </c>
      <c r="AQ94" s="587">
        <v>13294.45</v>
      </c>
      <c r="AR94" s="588">
        <f t="shared" si="153"/>
        <v>0</v>
      </c>
      <c r="AS94" s="588">
        <f t="shared" si="154"/>
        <v>13294.45</v>
      </c>
      <c r="AT94" s="587">
        <v>42631.06</v>
      </c>
      <c r="AU94" s="588">
        <f t="shared" si="155"/>
        <v>0</v>
      </c>
      <c r="AV94" s="588">
        <f t="shared" si="156"/>
        <v>42631.06</v>
      </c>
      <c r="AW94" s="587"/>
      <c r="AX94" s="652"/>
      <c r="AY94" s="706"/>
      <c r="AZ94" s="652"/>
      <c r="BB94" s="149"/>
      <c r="BC94" s="30">
        <f t="shared" si="176"/>
        <v>0</v>
      </c>
      <c r="BD94" s="30">
        <f t="shared" si="177"/>
        <v>0</v>
      </c>
      <c r="BE94" s="704">
        <f t="shared" si="178"/>
        <v>0</v>
      </c>
      <c r="BF94" s="30">
        <f t="shared" si="179"/>
        <v>0</v>
      </c>
      <c r="BG94" s="30">
        <f t="shared" si="180"/>
        <v>0</v>
      </c>
      <c r="BH94" s="704">
        <f t="shared" si="181"/>
        <v>0</v>
      </c>
      <c r="BI94" s="704">
        <f t="shared" si="182"/>
        <v>0</v>
      </c>
      <c r="BJ94" s="30">
        <f t="shared" si="183"/>
        <v>0</v>
      </c>
      <c r="BK94" s="704">
        <f t="shared" si="184"/>
        <v>0</v>
      </c>
      <c r="BL94" s="30">
        <f t="shared" si="185"/>
        <v>0</v>
      </c>
      <c r="BM94" s="30">
        <f t="shared" si="186"/>
        <v>0</v>
      </c>
      <c r="BN94" s="704">
        <f t="shared" si="157"/>
        <v>13294.45</v>
      </c>
    </row>
    <row r="95" spans="1:66" ht="14.25" customHeight="1" x14ac:dyDescent="0.25">
      <c r="A95" s="49" t="s">
        <v>439</v>
      </c>
      <c r="B95" s="50">
        <v>70022</v>
      </c>
      <c r="C95" s="699" t="s">
        <v>746</v>
      </c>
      <c r="D95" s="50" t="s">
        <v>770</v>
      </c>
      <c r="E95" s="62" t="str">
        <f t="shared" si="189"/>
        <v>P&amp;L</v>
      </c>
      <c r="F95" s="664">
        <f t="shared" si="190"/>
        <v>15205044608</v>
      </c>
      <c r="G95" s="587"/>
      <c r="H95" s="588">
        <f t="shared" si="191"/>
        <v>0</v>
      </c>
      <c r="I95" s="588">
        <f t="shared" si="192"/>
        <v>0</v>
      </c>
      <c r="J95" s="587"/>
      <c r="K95" s="588">
        <f t="shared" si="127"/>
        <v>0</v>
      </c>
      <c r="L95" s="588">
        <f t="shared" si="128"/>
        <v>0</v>
      </c>
      <c r="M95" s="587"/>
      <c r="N95" s="588">
        <f t="shared" si="129"/>
        <v>0</v>
      </c>
      <c r="O95" s="588">
        <f t="shared" si="130"/>
        <v>0</v>
      </c>
      <c r="P95" s="587"/>
      <c r="Q95" s="588">
        <f t="shared" si="150"/>
        <v>0</v>
      </c>
      <c r="R95" s="588">
        <f t="shared" si="151"/>
        <v>0</v>
      </c>
      <c r="S95" s="587"/>
      <c r="T95" s="588">
        <f t="shared" si="131"/>
        <v>0</v>
      </c>
      <c r="U95" s="588">
        <f t="shared" si="132"/>
        <v>0</v>
      </c>
      <c r="V95" s="587"/>
      <c r="W95" s="588">
        <f t="shared" si="133"/>
        <v>0</v>
      </c>
      <c r="X95" s="588">
        <f t="shared" si="134"/>
        <v>0</v>
      </c>
      <c r="Y95" s="587"/>
      <c r="Z95" s="588">
        <f t="shared" si="193"/>
        <v>0</v>
      </c>
      <c r="AA95" s="588">
        <f t="shared" si="187"/>
        <v>0</v>
      </c>
      <c r="AB95" s="587"/>
      <c r="AC95" s="588">
        <f t="shared" si="135"/>
        <v>0</v>
      </c>
      <c r="AD95" s="588">
        <f t="shared" si="136"/>
        <v>0</v>
      </c>
      <c r="AE95" s="587"/>
      <c r="AF95" s="588">
        <f t="shared" si="137"/>
        <v>0</v>
      </c>
      <c r="AG95" s="588">
        <f t="shared" si="138"/>
        <v>0</v>
      </c>
      <c r="AH95" s="587"/>
      <c r="AI95" s="588">
        <f t="shared" si="152"/>
        <v>0</v>
      </c>
      <c r="AJ95" s="588">
        <f t="shared" si="188"/>
        <v>0</v>
      </c>
      <c r="AK95" s="587"/>
      <c r="AL95" s="588">
        <f t="shared" si="107"/>
        <v>0</v>
      </c>
      <c r="AM95" s="588">
        <f t="shared" si="108"/>
        <v>0</v>
      </c>
      <c r="AN95" s="587"/>
      <c r="AO95" s="588">
        <f t="shared" si="109"/>
        <v>0</v>
      </c>
      <c r="AP95" s="588">
        <f t="shared" si="110"/>
        <v>0</v>
      </c>
      <c r="AQ95" s="587">
        <v>16020.68</v>
      </c>
      <c r="AR95" s="588">
        <f t="shared" si="153"/>
        <v>0</v>
      </c>
      <c r="AS95" s="588">
        <f t="shared" si="154"/>
        <v>16020.68</v>
      </c>
      <c r="AT95" s="587">
        <v>51803.040000000001</v>
      </c>
      <c r="AU95" s="588">
        <f t="shared" si="155"/>
        <v>0</v>
      </c>
      <c r="AV95" s="588">
        <f t="shared" si="156"/>
        <v>51803.040000000001</v>
      </c>
      <c r="AW95" s="587"/>
      <c r="AX95" s="652"/>
      <c r="AY95" s="706"/>
      <c r="AZ95" s="652"/>
      <c r="BB95" s="149"/>
      <c r="BC95" s="30">
        <f t="shared" si="176"/>
        <v>0</v>
      </c>
      <c r="BD95" s="30">
        <f t="shared" si="177"/>
        <v>0</v>
      </c>
      <c r="BE95" s="704">
        <f t="shared" si="178"/>
        <v>0</v>
      </c>
      <c r="BF95" s="30">
        <f t="shared" si="179"/>
        <v>0</v>
      </c>
      <c r="BG95" s="30">
        <f t="shared" si="180"/>
        <v>0</v>
      </c>
      <c r="BH95" s="704">
        <f t="shared" si="181"/>
        <v>0</v>
      </c>
      <c r="BI95" s="704">
        <f t="shared" si="182"/>
        <v>0</v>
      </c>
      <c r="BJ95" s="30">
        <f t="shared" si="183"/>
        <v>0</v>
      </c>
      <c r="BK95" s="704">
        <f t="shared" si="184"/>
        <v>0</v>
      </c>
      <c r="BL95" s="30">
        <f t="shared" si="185"/>
        <v>0</v>
      </c>
      <c r="BM95" s="30">
        <f t="shared" si="186"/>
        <v>0</v>
      </c>
      <c r="BN95" s="704">
        <f t="shared" si="157"/>
        <v>16020.68</v>
      </c>
    </row>
    <row r="96" spans="1:66" ht="14.25" customHeight="1" x14ac:dyDescent="0.25">
      <c r="A96" s="49" t="s">
        <v>439</v>
      </c>
      <c r="B96" s="50">
        <v>70023</v>
      </c>
      <c r="C96" s="699" t="s">
        <v>1013</v>
      </c>
      <c r="D96" s="50" t="s">
        <v>769</v>
      </c>
      <c r="E96" s="62" t="str">
        <f t="shared" si="189"/>
        <v>P&amp;L</v>
      </c>
      <c r="F96" s="664">
        <f t="shared" si="190"/>
        <v>15205028607</v>
      </c>
      <c r="G96" s="587"/>
      <c r="H96" s="588">
        <f t="shared" si="191"/>
        <v>0</v>
      </c>
      <c r="I96" s="588">
        <f t="shared" si="192"/>
        <v>0</v>
      </c>
      <c r="J96" s="587"/>
      <c r="K96" s="588">
        <f t="shared" si="127"/>
        <v>0</v>
      </c>
      <c r="L96" s="588">
        <f t="shared" si="128"/>
        <v>0</v>
      </c>
      <c r="M96" s="587"/>
      <c r="N96" s="588">
        <f t="shared" si="129"/>
        <v>0</v>
      </c>
      <c r="O96" s="588">
        <f t="shared" si="130"/>
        <v>0</v>
      </c>
      <c r="P96" s="587"/>
      <c r="Q96" s="588">
        <f t="shared" si="150"/>
        <v>0</v>
      </c>
      <c r="R96" s="588">
        <f t="shared" si="151"/>
        <v>0</v>
      </c>
      <c r="S96" s="587"/>
      <c r="T96" s="588">
        <f t="shared" si="131"/>
        <v>0</v>
      </c>
      <c r="U96" s="588">
        <f t="shared" si="132"/>
        <v>0</v>
      </c>
      <c r="V96" s="587"/>
      <c r="W96" s="588">
        <f t="shared" si="133"/>
        <v>0</v>
      </c>
      <c r="X96" s="588">
        <f t="shared" si="134"/>
        <v>0</v>
      </c>
      <c r="Y96" s="587"/>
      <c r="Z96" s="588">
        <f t="shared" si="193"/>
        <v>0</v>
      </c>
      <c r="AA96" s="588">
        <f t="shared" si="187"/>
        <v>0</v>
      </c>
      <c r="AB96" s="587"/>
      <c r="AC96" s="588">
        <f t="shared" si="135"/>
        <v>0</v>
      </c>
      <c r="AD96" s="588">
        <f t="shared" si="136"/>
        <v>0</v>
      </c>
      <c r="AE96" s="587"/>
      <c r="AF96" s="588">
        <f t="shared" si="137"/>
        <v>0</v>
      </c>
      <c r="AG96" s="588">
        <f t="shared" si="138"/>
        <v>0</v>
      </c>
      <c r="AH96" s="587"/>
      <c r="AI96" s="588">
        <f t="shared" si="152"/>
        <v>0</v>
      </c>
      <c r="AJ96" s="588">
        <f t="shared" si="188"/>
        <v>0</v>
      </c>
      <c r="AK96" s="587"/>
      <c r="AL96" s="588">
        <f t="shared" si="107"/>
        <v>0</v>
      </c>
      <c r="AM96" s="588">
        <f t="shared" si="108"/>
        <v>0</v>
      </c>
      <c r="AN96" s="587"/>
      <c r="AO96" s="588">
        <f t="shared" si="109"/>
        <v>0</v>
      </c>
      <c r="AP96" s="588">
        <f t="shared" si="110"/>
        <v>0</v>
      </c>
      <c r="AQ96" s="587">
        <v>3322.19</v>
      </c>
      <c r="AR96" s="588">
        <f t="shared" si="153"/>
        <v>0</v>
      </c>
      <c r="AS96" s="588">
        <f t="shared" si="154"/>
        <v>3322.19</v>
      </c>
      <c r="AT96" s="587">
        <v>10780</v>
      </c>
      <c r="AU96" s="588">
        <f t="shared" si="155"/>
        <v>0</v>
      </c>
      <c r="AV96" s="588">
        <f t="shared" si="156"/>
        <v>10780</v>
      </c>
      <c r="AW96" s="587"/>
      <c r="AX96" s="652"/>
      <c r="AY96" s="706"/>
      <c r="AZ96" s="652"/>
      <c r="BC96" s="30">
        <f t="shared" si="176"/>
        <v>0</v>
      </c>
      <c r="BD96" s="30">
        <f t="shared" si="177"/>
        <v>0</v>
      </c>
      <c r="BE96" s="704">
        <f t="shared" si="178"/>
        <v>0</v>
      </c>
      <c r="BF96" s="30">
        <f t="shared" si="179"/>
        <v>0</v>
      </c>
      <c r="BG96" s="30">
        <f t="shared" si="180"/>
        <v>0</v>
      </c>
      <c r="BH96" s="704">
        <f t="shared" si="181"/>
        <v>0</v>
      </c>
      <c r="BI96" s="704">
        <f t="shared" si="182"/>
        <v>0</v>
      </c>
      <c r="BJ96" s="30">
        <f t="shared" si="183"/>
        <v>0</v>
      </c>
      <c r="BK96" s="704">
        <f t="shared" si="184"/>
        <v>0</v>
      </c>
      <c r="BL96" s="30">
        <f t="shared" si="185"/>
        <v>0</v>
      </c>
      <c r="BM96" s="30">
        <f t="shared" si="186"/>
        <v>0</v>
      </c>
      <c r="BN96" s="704">
        <f t="shared" si="157"/>
        <v>3322.19</v>
      </c>
    </row>
    <row r="97" spans="1:66" ht="13.5" customHeight="1" x14ac:dyDescent="0.25">
      <c r="A97" s="49" t="s">
        <v>439</v>
      </c>
      <c r="B97" s="50">
        <v>70024</v>
      </c>
      <c r="C97" s="699" t="s">
        <v>691</v>
      </c>
      <c r="D97" s="50" t="s">
        <v>771</v>
      </c>
      <c r="E97" s="62" t="str">
        <f t="shared" si="189"/>
        <v>P&amp;L</v>
      </c>
      <c r="F97" s="664">
        <f t="shared" si="190"/>
        <v>15205027609</v>
      </c>
      <c r="G97" s="587"/>
      <c r="H97" s="588">
        <f t="shared" si="191"/>
        <v>0</v>
      </c>
      <c r="I97" s="588">
        <f t="shared" si="192"/>
        <v>0</v>
      </c>
      <c r="J97" s="587"/>
      <c r="K97" s="588">
        <f t="shared" si="127"/>
        <v>0</v>
      </c>
      <c r="L97" s="588">
        <f t="shared" ref="L97:L99" si="194">SUM(J97:K97)</f>
        <v>0</v>
      </c>
      <c r="M97" s="587"/>
      <c r="N97" s="588">
        <f t="shared" si="129"/>
        <v>0</v>
      </c>
      <c r="O97" s="588">
        <f t="shared" ref="O97:O99" si="195">SUM(M97:N97)</f>
        <v>0</v>
      </c>
      <c r="P97" s="587"/>
      <c r="Q97" s="588">
        <f t="shared" si="150"/>
        <v>0</v>
      </c>
      <c r="R97" s="588">
        <f t="shared" si="151"/>
        <v>0</v>
      </c>
      <c r="S97" s="587"/>
      <c r="T97" s="588">
        <f t="shared" si="131"/>
        <v>0</v>
      </c>
      <c r="U97" s="588">
        <f t="shared" ref="U97:U99" si="196">SUM(S97:T97)</f>
        <v>0</v>
      </c>
      <c r="V97" s="587"/>
      <c r="W97" s="588">
        <f t="shared" si="133"/>
        <v>0</v>
      </c>
      <c r="X97" s="588">
        <f t="shared" ref="X97:X99" si="197">SUM(V97:W97)</f>
        <v>0</v>
      </c>
      <c r="Y97" s="587"/>
      <c r="Z97" s="588">
        <f t="shared" si="193"/>
        <v>0</v>
      </c>
      <c r="AA97" s="588">
        <f t="shared" si="187"/>
        <v>0</v>
      </c>
      <c r="AB97" s="587"/>
      <c r="AC97" s="588">
        <f t="shared" si="135"/>
        <v>0</v>
      </c>
      <c r="AD97" s="588">
        <f t="shared" ref="AD97:AD99" si="198">SUM(AB97:AC97)</f>
        <v>0</v>
      </c>
      <c r="AE97" s="587"/>
      <c r="AF97" s="588">
        <f t="shared" si="137"/>
        <v>0</v>
      </c>
      <c r="AG97" s="588">
        <f t="shared" ref="AG97:AG99" si="199">SUM(AE97:AF97)</f>
        <v>0</v>
      </c>
      <c r="AH97" s="587"/>
      <c r="AI97" s="588">
        <f t="shared" si="152"/>
        <v>0</v>
      </c>
      <c r="AJ97" s="588">
        <f t="shared" si="188"/>
        <v>0</v>
      </c>
      <c r="AK97" s="587"/>
      <c r="AL97" s="588">
        <f t="shared" si="107"/>
        <v>0</v>
      </c>
      <c r="AM97" s="588">
        <f t="shared" si="108"/>
        <v>0</v>
      </c>
      <c r="AN97" s="587"/>
      <c r="AO97" s="588">
        <f t="shared" si="109"/>
        <v>0</v>
      </c>
      <c r="AP97" s="588">
        <f t="shared" si="110"/>
        <v>0</v>
      </c>
      <c r="AQ97" s="587">
        <v>30585.57</v>
      </c>
      <c r="AR97" s="588">
        <f t="shared" si="153"/>
        <v>0</v>
      </c>
      <c r="AS97" s="588">
        <f t="shared" si="154"/>
        <v>30585.57</v>
      </c>
      <c r="AT97" s="587">
        <v>97799.51</v>
      </c>
      <c r="AU97" s="588">
        <f t="shared" si="155"/>
        <v>0</v>
      </c>
      <c r="AV97" s="588">
        <f t="shared" si="156"/>
        <v>97799.51</v>
      </c>
      <c r="AW97" s="587"/>
      <c r="AX97" s="652"/>
      <c r="AY97" s="706"/>
      <c r="AZ97" s="652"/>
      <c r="BB97" s="149"/>
      <c r="BC97" s="30">
        <f t="shared" si="176"/>
        <v>0</v>
      </c>
      <c r="BD97" s="30">
        <f t="shared" si="177"/>
        <v>0</v>
      </c>
      <c r="BE97" s="704">
        <f t="shared" si="178"/>
        <v>0</v>
      </c>
      <c r="BF97" s="30">
        <f t="shared" si="179"/>
        <v>0</v>
      </c>
      <c r="BG97" s="30">
        <f t="shared" si="180"/>
        <v>0</v>
      </c>
      <c r="BH97" s="704">
        <f t="shared" si="181"/>
        <v>0</v>
      </c>
      <c r="BI97" s="704">
        <f t="shared" si="182"/>
        <v>0</v>
      </c>
      <c r="BJ97" s="30">
        <f t="shared" si="183"/>
        <v>0</v>
      </c>
      <c r="BK97" s="704">
        <f t="shared" si="184"/>
        <v>0</v>
      </c>
      <c r="BL97" s="30">
        <f t="shared" si="185"/>
        <v>0</v>
      </c>
      <c r="BM97" s="30">
        <f t="shared" si="186"/>
        <v>0</v>
      </c>
      <c r="BN97" s="704">
        <f t="shared" si="157"/>
        <v>30585.57</v>
      </c>
    </row>
    <row r="98" spans="1:66" ht="14.25" customHeight="1" x14ac:dyDescent="0.25">
      <c r="A98" s="49" t="s">
        <v>439</v>
      </c>
      <c r="B98" s="50">
        <v>70025</v>
      </c>
      <c r="C98" s="699" t="s">
        <v>1064</v>
      </c>
      <c r="D98" s="50" t="s">
        <v>1028</v>
      </c>
      <c r="E98" s="62" t="str">
        <f t="shared" si="189"/>
        <v>P&amp;L</v>
      </c>
      <c r="F98" s="664">
        <f t="shared" si="190"/>
        <v>15205015616</v>
      </c>
      <c r="G98" s="587"/>
      <c r="H98" s="588">
        <f t="shared" si="191"/>
        <v>0</v>
      </c>
      <c r="I98" s="588">
        <f t="shared" si="192"/>
        <v>0</v>
      </c>
      <c r="J98" s="587"/>
      <c r="K98" s="588">
        <f t="shared" si="127"/>
        <v>0</v>
      </c>
      <c r="L98" s="588">
        <f t="shared" si="194"/>
        <v>0</v>
      </c>
      <c r="M98" s="587"/>
      <c r="N98" s="588">
        <f t="shared" si="129"/>
        <v>0</v>
      </c>
      <c r="O98" s="588">
        <f t="shared" si="195"/>
        <v>0</v>
      </c>
      <c r="P98" s="587"/>
      <c r="Q98" s="588">
        <f t="shared" si="150"/>
        <v>0</v>
      </c>
      <c r="R98" s="588">
        <f t="shared" si="151"/>
        <v>0</v>
      </c>
      <c r="S98" s="587"/>
      <c r="T98" s="588">
        <f t="shared" si="131"/>
        <v>0</v>
      </c>
      <c r="U98" s="588">
        <f t="shared" si="196"/>
        <v>0</v>
      </c>
      <c r="V98" s="587"/>
      <c r="W98" s="588">
        <f t="shared" si="133"/>
        <v>0</v>
      </c>
      <c r="X98" s="588">
        <f t="shared" si="197"/>
        <v>0</v>
      </c>
      <c r="Y98" s="587"/>
      <c r="Z98" s="588">
        <f t="shared" si="193"/>
        <v>0</v>
      </c>
      <c r="AA98" s="588">
        <f t="shared" si="187"/>
        <v>0</v>
      </c>
      <c r="AB98" s="587"/>
      <c r="AC98" s="588">
        <f t="shared" si="135"/>
        <v>0</v>
      </c>
      <c r="AD98" s="588">
        <f t="shared" si="198"/>
        <v>0</v>
      </c>
      <c r="AE98" s="587"/>
      <c r="AF98" s="588">
        <f t="shared" si="137"/>
        <v>0</v>
      </c>
      <c r="AG98" s="588">
        <f t="shared" si="199"/>
        <v>0</v>
      </c>
      <c r="AH98" s="587"/>
      <c r="AI98" s="588">
        <f t="shared" si="152"/>
        <v>0</v>
      </c>
      <c r="AJ98" s="588">
        <f t="shared" si="188"/>
        <v>0</v>
      </c>
      <c r="AK98" s="587"/>
      <c r="AL98" s="588">
        <f t="shared" si="107"/>
        <v>0</v>
      </c>
      <c r="AM98" s="588">
        <f t="shared" si="108"/>
        <v>0</v>
      </c>
      <c r="AN98" s="587"/>
      <c r="AO98" s="588">
        <f t="shared" si="109"/>
        <v>0</v>
      </c>
      <c r="AP98" s="588">
        <f t="shared" si="110"/>
        <v>0</v>
      </c>
      <c r="AQ98" s="587">
        <v>223.81</v>
      </c>
      <c r="AR98" s="588">
        <f t="shared" si="153"/>
        <v>0</v>
      </c>
      <c r="AS98" s="588">
        <f t="shared" si="154"/>
        <v>223.81</v>
      </c>
      <c r="AT98" s="587">
        <v>732.75</v>
      </c>
      <c r="AU98" s="588">
        <f t="shared" si="155"/>
        <v>0</v>
      </c>
      <c r="AV98" s="588">
        <f t="shared" si="156"/>
        <v>732.75</v>
      </c>
      <c r="AW98" s="587"/>
      <c r="AX98" s="652"/>
      <c r="AY98" s="706"/>
      <c r="AZ98" s="652"/>
      <c r="BC98" s="30">
        <f t="shared" si="176"/>
        <v>0</v>
      </c>
      <c r="BD98" s="30">
        <f t="shared" si="177"/>
        <v>0</v>
      </c>
      <c r="BE98" s="704">
        <f t="shared" si="178"/>
        <v>0</v>
      </c>
      <c r="BF98" s="30">
        <f t="shared" si="179"/>
        <v>0</v>
      </c>
      <c r="BG98" s="30">
        <f t="shared" si="180"/>
        <v>0</v>
      </c>
      <c r="BH98" s="704">
        <f t="shared" si="181"/>
        <v>0</v>
      </c>
      <c r="BI98" s="704">
        <f t="shared" si="182"/>
        <v>0</v>
      </c>
      <c r="BJ98" s="30">
        <f t="shared" si="183"/>
        <v>0</v>
      </c>
      <c r="BK98" s="704">
        <f t="shared" si="184"/>
        <v>0</v>
      </c>
      <c r="BL98" s="30">
        <f t="shared" si="185"/>
        <v>0</v>
      </c>
      <c r="BM98" s="30">
        <f t="shared" si="186"/>
        <v>0</v>
      </c>
      <c r="BN98" s="704">
        <f t="shared" si="157"/>
        <v>223.81</v>
      </c>
    </row>
    <row r="99" spans="1:66" ht="14.25" customHeight="1" x14ac:dyDescent="0.25">
      <c r="A99" s="49" t="s">
        <v>439</v>
      </c>
      <c r="B99" s="50">
        <v>70026</v>
      </c>
      <c r="C99" s="699" t="s">
        <v>917</v>
      </c>
      <c r="D99" s="50" t="s">
        <v>771</v>
      </c>
      <c r="E99" s="62" t="str">
        <f t="shared" si="189"/>
        <v>P&amp;L</v>
      </c>
      <c r="F99" s="664">
        <f t="shared" si="190"/>
        <v>15205027609</v>
      </c>
      <c r="G99" s="587"/>
      <c r="H99" s="588">
        <f t="shared" si="191"/>
        <v>0</v>
      </c>
      <c r="I99" s="588">
        <f t="shared" si="192"/>
        <v>0</v>
      </c>
      <c r="J99" s="587"/>
      <c r="K99" s="588">
        <f t="shared" si="127"/>
        <v>0</v>
      </c>
      <c r="L99" s="588">
        <f t="shared" si="194"/>
        <v>0</v>
      </c>
      <c r="M99" s="587"/>
      <c r="N99" s="588">
        <f t="shared" si="129"/>
        <v>0</v>
      </c>
      <c r="O99" s="588">
        <f t="shared" si="195"/>
        <v>0</v>
      </c>
      <c r="P99" s="587"/>
      <c r="Q99" s="588">
        <f t="shared" si="150"/>
        <v>0</v>
      </c>
      <c r="R99" s="588">
        <f t="shared" si="151"/>
        <v>0</v>
      </c>
      <c r="S99" s="587"/>
      <c r="T99" s="588">
        <f t="shared" si="131"/>
        <v>0</v>
      </c>
      <c r="U99" s="588">
        <f t="shared" si="196"/>
        <v>0</v>
      </c>
      <c r="V99" s="587"/>
      <c r="W99" s="588">
        <f t="shared" si="133"/>
        <v>0</v>
      </c>
      <c r="X99" s="588">
        <f t="shared" si="197"/>
        <v>0</v>
      </c>
      <c r="Y99" s="587"/>
      <c r="Z99" s="588">
        <f t="shared" si="193"/>
        <v>0</v>
      </c>
      <c r="AA99" s="588">
        <f t="shared" si="187"/>
        <v>0</v>
      </c>
      <c r="AB99" s="587"/>
      <c r="AC99" s="588">
        <f t="shared" si="135"/>
        <v>0</v>
      </c>
      <c r="AD99" s="588">
        <f t="shared" si="198"/>
        <v>0</v>
      </c>
      <c r="AE99" s="587"/>
      <c r="AF99" s="588">
        <f t="shared" si="137"/>
        <v>0</v>
      </c>
      <c r="AG99" s="588">
        <f t="shared" si="199"/>
        <v>0</v>
      </c>
      <c r="AH99" s="587"/>
      <c r="AI99" s="588">
        <f t="shared" si="152"/>
        <v>0</v>
      </c>
      <c r="AJ99" s="588">
        <f t="shared" si="188"/>
        <v>0</v>
      </c>
      <c r="AK99" s="587"/>
      <c r="AL99" s="588">
        <f t="shared" si="107"/>
        <v>0</v>
      </c>
      <c r="AM99" s="588">
        <f t="shared" si="108"/>
        <v>0</v>
      </c>
      <c r="AN99" s="587"/>
      <c r="AO99" s="588">
        <f t="shared" si="109"/>
        <v>0</v>
      </c>
      <c r="AP99" s="588">
        <f t="shared" si="110"/>
        <v>0</v>
      </c>
      <c r="AQ99" s="587"/>
      <c r="AR99" s="588">
        <f t="shared" si="153"/>
        <v>0</v>
      </c>
      <c r="AS99" s="588">
        <f t="shared" si="154"/>
        <v>0</v>
      </c>
      <c r="AT99" s="587"/>
      <c r="AU99" s="588">
        <f t="shared" si="155"/>
        <v>0</v>
      </c>
      <c r="AV99" s="588">
        <f t="shared" si="156"/>
        <v>0</v>
      </c>
      <c r="AW99" s="587"/>
      <c r="AX99" s="652"/>
      <c r="AY99" s="706"/>
      <c r="AZ99" s="652"/>
      <c r="BB99" s="149"/>
      <c r="BC99" s="30">
        <f t="shared" si="176"/>
        <v>0</v>
      </c>
      <c r="BD99" s="30">
        <f t="shared" si="177"/>
        <v>0</v>
      </c>
      <c r="BE99" s="704">
        <f t="shared" si="178"/>
        <v>0</v>
      </c>
      <c r="BF99" s="30">
        <f t="shared" si="179"/>
        <v>0</v>
      </c>
      <c r="BG99" s="30">
        <f t="shared" si="180"/>
        <v>0</v>
      </c>
      <c r="BH99" s="704">
        <f t="shared" si="181"/>
        <v>0</v>
      </c>
      <c r="BI99" s="704">
        <f t="shared" si="182"/>
        <v>0</v>
      </c>
      <c r="BJ99" s="30">
        <f t="shared" si="183"/>
        <v>0</v>
      </c>
      <c r="BK99" s="704">
        <f t="shared" si="184"/>
        <v>0</v>
      </c>
      <c r="BL99" s="30">
        <f t="shared" si="185"/>
        <v>0</v>
      </c>
      <c r="BM99" s="30">
        <f t="shared" si="186"/>
        <v>0</v>
      </c>
      <c r="BN99" s="704">
        <f t="shared" si="157"/>
        <v>0</v>
      </c>
    </row>
    <row r="100" spans="1:66" ht="14.25" customHeight="1" x14ac:dyDescent="0.25">
      <c r="A100" s="49" t="s">
        <v>439</v>
      </c>
      <c r="B100" s="808">
        <v>70028</v>
      </c>
      <c r="C100" s="733" t="str">
        <f>"חניה"</f>
        <v>חניה</v>
      </c>
      <c r="D100" s="809" t="s">
        <v>767</v>
      </c>
      <c r="E100" s="810" t="str">
        <f t="shared" si="189"/>
        <v>P&amp;L</v>
      </c>
      <c r="F100" s="811">
        <f t="shared" si="190"/>
        <v>15205009605</v>
      </c>
      <c r="G100" s="587"/>
      <c r="H100" s="588"/>
      <c r="I100" s="588"/>
      <c r="J100" s="587"/>
      <c r="K100" s="588"/>
      <c r="L100" s="588"/>
      <c r="M100" s="587"/>
      <c r="N100" s="588"/>
      <c r="O100" s="588"/>
      <c r="P100" s="587"/>
      <c r="Q100" s="588">
        <f t="shared" si="150"/>
        <v>0</v>
      </c>
      <c r="R100" s="588">
        <f t="shared" si="151"/>
        <v>0</v>
      </c>
      <c r="S100" s="587"/>
      <c r="T100" s="588"/>
      <c r="U100" s="588"/>
      <c r="V100" s="587"/>
      <c r="W100" s="588"/>
      <c r="X100" s="588"/>
      <c r="Y100" s="587"/>
      <c r="Z100" s="588"/>
      <c r="AA100" s="588"/>
      <c r="AB100" s="587"/>
      <c r="AC100" s="588"/>
      <c r="AD100" s="588"/>
      <c r="AE100" s="587"/>
      <c r="AF100" s="588"/>
      <c r="AG100" s="588"/>
      <c r="AH100" s="587"/>
      <c r="AI100" s="588">
        <f t="shared" si="152"/>
        <v>0</v>
      </c>
      <c r="AJ100" s="588">
        <f t="shared" si="188"/>
        <v>0</v>
      </c>
      <c r="AK100" s="587"/>
      <c r="AL100" s="588"/>
      <c r="AM100" s="588"/>
      <c r="AN100" s="587"/>
      <c r="AO100" s="588"/>
      <c r="AP100" s="588"/>
      <c r="AQ100" s="587">
        <v>1965.84</v>
      </c>
      <c r="AR100" s="588">
        <f t="shared" si="153"/>
        <v>0</v>
      </c>
      <c r="AS100" s="588">
        <f t="shared" si="154"/>
        <v>1965.84</v>
      </c>
      <c r="AT100" s="587">
        <v>6275.73</v>
      </c>
      <c r="AU100" s="588">
        <f t="shared" si="155"/>
        <v>0</v>
      </c>
      <c r="AV100" s="588">
        <f t="shared" si="156"/>
        <v>6275.73</v>
      </c>
      <c r="AW100" s="587"/>
      <c r="AX100" s="652"/>
      <c r="AY100" s="706"/>
      <c r="AZ100" s="652"/>
      <c r="BB100" s="149"/>
      <c r="BC100" s="30"/>
      <c r="BD100" s="30"/>
      <c r="BE100" s="704"/>
      <c r="BF100" s="30"/>
      <c r="BG100" s="30"/>
      <c r="BH100" s="704"/>
      <c r="BI100" s="704">
        <f t="shared" si="182"/>
        <v>0</v>
      </c>
      <c r="BJ100" s="30"/>
      <c r="BK100" s="704"/>
      <c r="BL100" s="30"/>
      <c r="BM100" s="30"/>
      <c r="BN100" s="704">
        <f t="shared" si="157"/>
        <v>1965.84</v>
      </c>
    </row>
    <row r="101" spans="1:66" ht="14.25" customHeight="1" x14ac:dyDescent="0.25">
      <c r="A101" s="49" t="s">
        <v>439</v>
      </c>
      <c r="B101" s="50">
        <v>70029</v>
      </c>
      <c r="C101" s="699" t="str">
        <f>"שירותי אדמינסטרציה"</f>
        <v>שירותי אדמינסטרציה</v>
      </c>
      <c r="D101" s="50" t="s">
        <v>770</v>
      </c>
      <c r="E101" s="62" t="str">
        <f t="shared" si="189"/>
        <v>P&amp;L</v>
      </c>
      <c r="F101" s="664">
        <f t="shared" si="190"/>
        <v>15205044608</v>
      </c>
      <c r="G101" s="587"/>
      <c r="H101" s="588"/>
      <c r="I101" s="588"/>
      <c r="J101" s="587"/>
      <c r="K101" s="588"/>
      <c r="L101" s="588"/>
      <c r="M101" s="587"/>
      <c r="N101" s="588"/>
      <c r="O101" s="588"/>
      <c r="P101" s="587"/>
      <c r="Q101" s="588">
        <f t="shared" si="150"/>
        <v>0</v>
      </c>
      <c r="R101" s="588">
        <f t="shared" si="151"/>
        <v>0</v>
      </c>
      <c r="S101" s="587"/>
      <c r="T101" s="588"/>
      <c r="U101" s="588"/>
      <c r="V101" s="587"/>
      <c r="W101" s="588"/>
      <c r="X101" s="588"/>
      <c r="Y101" s="587"/>
      <c r="Z101" s="588"/>
      <c r="AA101" s="588"/>
      <c r="AB101" s="587"/>
      <c r="AC101" s="588"/>
      <c r="AD101" s="588"/>
      <c r="AE101" s="587"/>
      <c r="AF101" s="588"/>
      <c r="AG101" s="588"/>
      <c r="AH101" s="587"/>
      <c r="AI101" s="588">
        <f t="shared" si="152"/>
        <v>0</v>
      </c>
      <c r="AJ101" s="588">
        <f t="shared" si="188"/>
        <v>0</v>
      </c>
      <c r="AK101" s="587"/>
      <c r="AL101" s="588"/>
      <c r="AM101" s="588"/>
      <c r="AN101" s="587"/>
      <c r="AO101" s="588"/>
      <c r="AP101" s="588"/>
      <c r="AQ101" s="587">
        <v>6677.07</v>
      </c>
      <c r="AR101" s="588">
        <f t="shared" si="153"/>
        <v>0</v>
      </c>
      <c r="AS101" s="588">
        <f t="shared" si="154"/>
        <v>6677.07</v>
      </c>
      <c r="AT101" s="587">
        <v>21000</v>
      </c>
      <c r="AU101" s="588">
        <f t="shared" si="155"/>
        <v>0</v>
      </c>
      <c r="AV101" s="588">
        <f t="shared" si="156"/>
        <v>21000</v>
      </c>
      <c r="AW101" s="587"/>
      <c r="AX101" s="652"/>
      <c r="AY101" s="706"/>
      <c r="AZ101" s="652"/>
      <c r="BB101" s="149"/>
      <c r="BC101" s="30"/>
      <c r="BD101" s="30"/>
      <c r="BE101" s="704"/>
      <c r="BF101" s="30"/>
      <c r="BG101" s="30"/>
      <c r="BH101" s="704"/>
      <c r="BI101" s="704">
        <f t="shared" si="182"/>
        <v>0</v>
      </c>
      <c r="BJ101" s="30"/>
      <c r="BK101" s="704"/>
      <c r="BL101" s="30"/>
      <c r="BM101" s="30"/>
      <c r="BN101" s="718">
        <f t="shared" ref="BN101:BN130" si="200">AS101-AJ101</f>
        <v>6677.07</v>
      </c>
    </row>
    <row r="102" spans="1:66" ht="14.25" customHeight="1" x14ac:dyDescent="0.25">
      <c r="A102" s="49" t="s">
        <v>439</v>
      </c>
      <c r="B102" s="50">
        <v>70031</v>
      </c>
      <c r="C102" s="699" t="s">
        <v>737</v>
      </c>
      <c r="D102" s="50" t="s">
        <v>770</v>
      </c>
      <c r="E102" s="62" t="str">
        <f t="shared" si="189"/>
        <v>P&amp;L</v>
      </c>
      <c r="F102" s="664">
        <f t="shared" si="190"/>
        <v>15205044608</v>
      </c>
      <c r="G102" s="587"/>
      <c r="H102" s="588">
        <f t="shared" si="191"/>
        <v>0</v>
      </c>
      <c r="I102" s="588">
        <f t="shared" si="192"/>
        <v>0</v>
      </c>
      <c r="J102" s="587"/>
      <c r="K102" s="588">
        <v>0</v>
      </c>
      <c r="L102" s="588">
        <v>0</v>
      </c>
      <c r="M102" s="587"/>
      <c r="N102" s="588">
        <v>0</v>
      </c>
      <c r="O102" s="588">
        <v>0</v>
      </c>
      <c r="P102" s="587"/>
      <c r="Q102" s="588">
        <f t="shared" si="150"/>
        <v>0</v>
      </c>
      <c r="R102" s="588">
        <f t="shared" si="151"/>
        <v>0</v>
      </c>
      <c r="S102" s="587"/>
      <c r="T102" s="588">
        <v>0</v>
      </c>
      <c r="U102" s="588">
        <v>0</v>
      </c>
      <c r="V102" s="587"/>
      <c r="W102" s="588">
        <v>0</v>
      </c>
      <c r="X102" s="588">
        <v>0</v>
      </c>
      <c r="Y102" s="587"/>
      <c r="Z102" s="588">
        <v>0</v>
      </c>
      <c r="AA102" s="588">
        <f t="shared" si="187"/>
        <v>0</v>
      </c>
      <c r="AB102" s="587"/>
      <c r="AC102" s="588">
        <v>0</v>
      </c>
      <c r="AD102" s="588">
        <v>0</v>
      </c>
      <c r="AE102" s="587"/>
      <c r="AF102" s="588">
        <v>0</v>
      </c>
      <c r="AG102" s="588">
        <v>0</v>
      </c>
      <c r="AH102" s="587"/>
      <c r="AI102" s="588">
        <f t="shared" si="152"/>
        <v>0</v>
      </c>
      <c r="AJ102" s="588">
        <f t="shared" si="188"/>
        <v>0</v>
      </c>
      <c r="AK102" s="587"/>
      <c r="AL102" s="588">
        <v>0</v>
      </c>
      <c r="AM102" s="588">
        <v>0</v>
      </c>
      <c r="AN102" s="587"/>
      <c r="AO102" s="588">
        <v>0</v>
      </c>
      <c r="AP102" s="588">
        <v>0</v>
      </c>
      <c r="AQ102" s="587">
        <v>2663.96</v>
      </c>
      <c r="AR102" s="588">
        <f t="shared" si="153"/>
        <v>0</v>
      </c>
      <c r="AS102" s="588">
        <f t="shared" si="154"/>
        <v>2663.96</v>
      </c>
      <c r="AT102" s="587">
        <v>8538.65</v>
      </c>
      <c r="AU102" s="588">
        <f t="shared" si="155"/>
        <v>0</v>
      </c>
      <c r="AV102" s="588">
        <f t="shared" si="156"/>
        <v>8538.65</v>
      </c>
      <c r="AW102" s="587"/>
      <c r="AX102" s="652"/>
      <c r="AY102" s="706"/>
      <c r="AZ102" s="652"/>
      <c r="BB102" s="149"/>
      <c r="BC102" s="30">
        <v>0</v>
      </c>
      <c r="BD102" s="30">
        <v>0</v>
      </c>
      <c r="BE102" s="704">
        <f t="shared" ref="BE102:BE112" si="201">R102-I102</f>
        <v>0</v>
      </c>
      <c r="BF102" s="30">
        <v>0</v>
      </c>
      <c r="BG102" s="30">
        <v>0</v>
      </c>
      <c r="BH102" s="704">
        <f t="shared" ref="BH102:BH112" si="202">AA102-R102</f>
        <v>0</v>
      </c>
      <c r="BI102" s="704">
        <f t="shared" si="182"/>
        <v>0</v>
      </c>
      <c r="BJ102" s="30">
        <v>0</v>
      </c>
      <c r="BK102" s="704">
        <f t="shared" ref="BK102:BK112" si="203">AJ102-AG102</f>
        <v>0</v>
      </c>
      <c r="BL102" s="30">
        <v>-3151.1</v>
      </c>
      <c r="BM102" s="30">
        <v>0</v>
      </c>
      <c r="BN102" s="704">
        <f t="shared" si="200"/>
        <v>2663.96</v>
      </c>
    </row>
    <row r="103" spans="1:66" ht="14.25" customHeight="1" x14ac:dyDescent="0.25">
      <c r="A103" s="49" t="s">
        <v>439</v>
      </c>
      <c r="B103" s="695">
        <v>70033</v>
      </c>
      <c r="C103" s="699" t="s">
        <v>1014</v>
      </c>
      <c r="D103" s="50" t="s">
        <v>980</v>
      </c>
      <c r="E103" s="62" t="str">
        <f t="shared" si="189"/>
        <v>P&amp;L</v>
      </c>
      <c r="F103" s="664">
        <f t="shared" si="190"/>
        <v>15205044614</v>
      </c>
      <c r="G103" s="587"/>
      <c r="H103" s="588">
        <f t="shared" si="191"/>
        <v>0</v>
      </c>
      <c r="I103" s="588">
        <f t="shared" si="192"/>
        <v>0</v>
      </c>
      <c r="J103" s="587"/>
      <c r="K103" s="588">
        <f t="shared" ref="K103:K144" si="204">SUMIFS(JE_amount,JE_Month,K$3,JE_Entity,$A103,JE_Ledger_number,$B103)</f>
        <v>0</v>
      </c>
      <c r="L103" s="588">
        <f t="shared" ref="L103:L144" si="205">SUM(J103:K103)</f>
        <v>0</v>
      </c>
      <c r="M103" s="587"/>
      <c r="N103" s="588">
        <f t="shared" ref="N103:N144" si="206">SUMIFS(JE_amount,JE_Month,N$3,JE_Entity,$A103,JE_Ledger_number,$B103)</f>
        <v>0</v>
      </c>
      <c r="O103" s="588">
        <f t="shared" ref="O103:O144" si="207">SUM(M103:N103)</f>
        <v>0</v>
      </c>
      <c r="P103" s="587"/>
      <c r="Q103" s="588">
        <f t="shared" si="150"/>
        <v>0</v>
      </c>
      <c r="R103" s="588">
        <f t="shared" si="151"/>
        <v>0</v>
      </c>
      <c r="S103" s="587"/>
      <c r="T103" s="588">
        <f t="shared" ref="T103:T144" si="208">SUMIFS(JE_amount,JE_Month,T$3,JE_Entity,$A103,JE_Ledger_number,$B103)</f>
        <v>0</v>
      </c>
      <c r="U103" s="588">
        <f t="shared" ref="U103:U144" si="209">SUM(S103:T103)</f>
        <v>0</v>
      </c>
      <c r="V103" s="587"/>
      <c r="W103" s="588">
        <f t="shared" ref="W103:W144" si="210">SUMIFS(JE_amount,JE_Month,W$3,JE_Entity,$A103,JE_Ledger_number,$B103)</f>
        <v>0</v>
      </c>
      <c r="X103" s="588">
        <f t="shared" ref="X103:X144" si="211">SUM(V103:W103)</f>
        <v>0</v>
      </c>
      <c r="Y103" s="587"/>
      <c r="Z103" s="588">
        <f t="shared" ref="Z103:Z144" si="212">SUMIFS(JE_amount,JE_Month,Z$3,JE_Entity,$A103,JE_Ledger_number,$B103)</f>
        <v>0</v>
      </c>
      <c r="AA103" s="588">
        <f t="shared" si="187"/>
        <v>0</v>
      </c>
      <c r="AB103" s="587"/>
      <c r="AC103" s="588">
        <f t="shared" ref="AC103:AC144" si="213">SUMIFS(JE_amount,JE_Month,AC$3,JE_Entity,$A103,JE_Ledger_number,$B103)</f>
        <v>0</v>
      </c>
      <c r="AD103" s="588">
        <f t="shared" ref="AD103:AD144" si="214">SUM(AB103:AC103)</f>
        <v>0</v>
      </c>
      <c r="AE103" s="587"/>
      <c r="AF103" s="588">
        <f t="shared" ref="AF103:AF144" si="215">SUMIFS(JE_amount,JE_Month,AF$3,JE_Entity,$A103,JE_Ledger_number,$B103)</f>
        <v>0</v>
      </c>
      <c r="AG103" s="588">
        <f t="shared" ref="AG103:AG144" si="216">SUM(AE103:AF103)</f>
        <v>0</v>
      </c>
      <c r="AH103" s="587"/>
      <c r="AI103" s="588">
        <f t="shared" si="152"/>
        <v>0</v>
      </c>
      <c r="AJ103" s="588">
        <f t="shared" si="188"/>
        <v>0</v>
      </c>
      <c r="AK103" s="587"/>
      <c r="AL103" s="588">
        <f t="shared" ref="AL103:AL144" si="217">SUMIFS(JE_amount,JE_Month,AL$3,JE_Entity,$A103,JE_Ledger_number,$B103)</f>
        <v>0</v>
      </c>
      <c r="AM103" s="588">
        <f t="shared" ref="AM103:AM144" si="218">SUM(AK103:AL103)</f>
        <v>0</v>
      </c>
      <c r="AN103" s="587"/>
      <c r="AO103" s="588">
        <f t="shared" ref="AO103:AO144" si="219">SUMIFS(JE_amount,JE_Month,AO$3,JE_Entity,$A103,JE_Ledger_number,$B103)</f>
        <v>0</v>
      </c>
      <c r="AP103" s="588">
        <f t="shared" ref="AP103:AP144" si="220">SUM(AN103:AO103)</f>
        <v>0</v>
      </c>
      <c r="AQ103" s="587">
        <v>10484.33</v>
      </c>
      <c r="AR103" s="588">
        <f t="shared" si="153"/>
        <v>0</v>
      </c>
      <c r="AS103" s="588">
        <f t="shared" si="154"/>
        <v>10484.33</v>
      </c>
      <c r="AT103" s="587">
        <v>33486.99</v>
      </c>
      <c r="AU103" s="588">
        <f t="shared" si="155"/>
        <v>0</v>
      </c>
      <c r="AV103" s="588">
        <f t="shared" si="156"/>
        <v>33486.99</v>
      </c>
      <c r="AW103" s="587"/>
      <c r="AX103" s="652"/>
      <c r="AY103" s="706"/>
      <c r="AZ103" s="652"/>
      <c r="BB103" s="149"/>
      <c r="BC103" s="30">
        <f t="shared" ref="BC103:BC112" si="221">L103-I103</f>
        <v>0</v>
      </c>
      <c r="BD103" s="30">
        <f t="shared" ref="BD103:BD112" si="222">O103-L103</f>
        <v>0</v>
      </c>
      <c r="BE103" s="704">
        <f t="shared" si="201"/>
        <v>0</v>
      </c>
      <c r="BF103" s="30">
        <f t="shared" ref="BF103:BF112" si="223">U103-R103</f>
        <v>0</v>
      </c>
      <c r="BG103" s="30">
        <f t="shared" ref="BG103:BG112" si="224">X103-U103</f>
        <v>0</v>
      </c>
      <c r="BH103" s="704">
        <f t="shared" si="202"/>
        <v>0</v>
      </c>
      <c r="BI103" s="704">
        <f t="shared" si="182"/>
        <v>0</v>
      </c>
      <c r="BJ103" s="30">
        <f t="shared" ref="BJ103:BJ112" si="225">AG103-AD103</f>
        <v>0</v>
      </c>
      <c r="BK103" s="704">
        <f t="shared" si="203"/>
        <v>0</v>
      </c>
      <c r="BL103" s="30">
        <f t="shared" ref="BL103:BL112" si="226">AM103-AJ103</f>
        <v>0</v>
      </c>
      <c r="BM103" s="30">
        <f t="shared" ref="BM103:BM112" si="227">AP103-AM103</f>
        <v>0</v>
      </c>
      <c r="BN103" s="704">
        <f t="shared" si="200"/>
        <v>10484.33</v>
      </c>
    </row>
    <row r="104" spans="1:66" ht="13.5" customHeight="1" x14ac:dyDescent="0.25">
      <c r="A104" s="49" t="s">
        <v>439</v>
      </c>
      <c r="B104" s="50">
        <v>70034</v>
      </c>
      <c r="C104" s="699" t="s">
        <v>819</v>
      </c>
      <c r="D104" s="50" t="s">
        <v>770</v>
      </c>
      <c r="E104" s="62" t="str">
        <f t="shared" si="189"/>
        <v>P&amp;L</v>
      </c>
      <c r="F104" s="664">
        <f t="shared" si="190"/>
        <v>15205044608</v>
      </c>
      <c r="G104" s="587"/>
      <c r="H104" s="588">
        <f t="shared" si="191"/>
        <v>0</v>
      </c>
      <c r="I104" s="588">
        <f t="shared" si="192"/>
        <v>0</v>
      </c>
      <c r="J104" s="587"/>
      <c r="K104" s="588">
        <f t="shared" si="204"/>
        <v>0</v>
      </c>
      <c r="L104" s="588">
        <f t="shared" si="205"/>
        <v>0</v>
      </c>
      <c r="M104" s="587"/>
      <c r="N104" s="588">
        <f t="shared" si="206"/>
        <v>0</v>
      </c>
      <c r="O104" s="588">
        <f t="shared" si="207"/>
        <v>0</v>
      </c>
      <c r="P104" s="587"/>
      <c r="Q104" s="588">
        <f t="shared" si="150"/>
        <v>0</v>
      </c>
      <c r="R104" s="588">
        <f t="shared" si="151"/>
        <v>0</v>
      </c>
      <c r="S104" s="587"/>
      <c r="T104" s="588">
        <f t="shared" si="208"/>
        <v>0</v>
      </c>
      <c r="U104" s="588">
        <f t="shared" si="209"/>
        <v>0</v>
      </c>
      <c r="V104" s="587"/>
      <c r="W104" s="588">
        <f t="shared" si="210"/>
        <v>0</v>
      </c>
      <c r="X104" s="588">
        <f t="shared" si="211"/>
        <v>0</v>
      </c>
      <c r="Y104" s="587"/>
      <c r="Z104" s="588">
        <f t="shared" si="212"/>
        <v>0</v>
      </c>
      <c r="AA104" s="588">
        <f t="shared" si="187"/>
        <v>0</v>
      </c>
      <c r="AB104" s="587"/>
      <c r="AC104" s="588">
        <f t="shared" si="213"/>
        <v>0</v>
      </c>
      <c r="AD104" s="588">
        <f t="shared" si="214"/>
        <v>0</v>
      </c>
      <c r="AE104" s="587"/>
      <c r="AF104" s="588">
        <f t="shared" si="215"/>
        <v>0</v>
      </c>
      <c r="AG104" s="588">
        <f t="shared" si="216"/>
        <v>0</v>
      </c>
      <c r="AH104" s="587"/>
      <c r="AI104" s="588">
        <f t="shared" si="152"/>
        <v>0</v>
      </c>
      <c r="AJ104" s="588">
        <f t="shared" si="188"/>
        <v>0</v>
      </c>
      <c r="AK104" s="587"/>
      <c r="AL104" s="588">
        <f t="shared" si="217"/>
        <v>0</v>
      </c>
      <c r="AM104" s="588">
        <f t="shared" si="218"/>
        <v>0</v>
      </c>
      <c r="AN104" s="587"/>
      <c r="AO104" s="588">
        <f t="shared" si="219"/>
        <v>0</v>
      </c>
      <c r="AP104" s="588">
        <f t="shared" si="220"/>
        <v>0</v>
      </c>
      <c r="AQ104" s="587">
        <v>2654.96</v>
      </c>
      <c r="AR104" s="588">
        <f t="shared" si="153"/>
        <v>0</v>
      </c>
      <c r="AS104" s="588">
        <f t="shared" si="154"/>
        <v>2654.96</v>
      </c>
      <c r="AT104" s="587">
        <v>8475.09</v>
      </c>
      <c r="AU104" s="588">
        <f t="shared" si="155"/>
        <v>0</v>
      </c>
      <c r="AV104" s="588">
        <f t="shared" si="156"/>
        <v>8475.09</v>
      </c>
      <c r="AW104" s="587"/>
      <c r="AX104" s="652"/>
      <c r="AY104" s="706"/>
      <c r="AZ104" s="652"/>
      <c r="BB104" s="149"/>
      <c r="BC104" s="30">
        <f t="shared" si="221"/>
        <v>0</v>
      </c>
      <c r="BD104" s="30">
        <f t="shared" si="222"/>
        <v>0</v>
      </c>
      <c r="BE104" s="704">
        <f t="shared" si="201"/>
        <v>0</v>
      </c>
      <c r="BF104" s="30">
        <f t="shared" si="223"/>
        <v>0</v>
      </c>
      <c r="BG104" s="30">
        <f t="shared" si="224"/>
        <v>0</v>
      </c>
      <c r="BH104" s="704">
        <f t="shared" si="202"/>
        <v>0</v>
      </c>
      <c r="BI104" s="704">
        <f t="shared" si="182"/>
        <v>0</v>
      </c>
      <c r="BJ104" s="30">
        <f t="shared" si="225"/>
        <v>0</v>
      </c>
      <c r="BK104" s="704">
        <f t="shared" si="203"/>
        <v>0</v>
      </c>
      <c r="BL104" s="30">
        <f t="shared" si="226"/>
        <v>0</v>
      </c>
      <c r="BM104" s="30">
        <f t="shared" si="227"/>
        <v>0</v>
      </c>
      <c r="BN104" s="704">
        <f t="shared" si="200"/>
        <v>2654.96</v>
      </c>
    </row>
    <row r="105" spans="1:66" ht="13.5" customHeight="1" x14ac:dyDescent="0.25">
      <c r="A105" s="49" t="s">
        <v>439</v>
      </c>
      <c r="B105" s="50">
        <v>70035</v>
      </c>
      <c r="C105" s="699" t="s">
        <v>820</v>
      </c>
      <c r="D105" s="50" t="s">
        <v>770</v>
      </c>
      <c r="E105" s="62" t="str">
        <f t="shared" si="189"/>
        <v>P&amp;L</v>
      </c>
      <c r="F105" s="664">
        <f t="shared" si="190"/>
        <v>15205044608</v>
      </c>
      <c r="G105" s="587"/>
      <c r="H105" s="588">
        <f t="shared" si="191"/>
        <v>0</v>
      </c>
      <c r="I105" s="588">
        <f t="shared" si="192"/>
        <v>0</v>
      </c>
      <c r="J105" s="587"/>
      <c r="K105" s="588">
        <f t="shared" si="204"/>
        <v>0</v>
      </c>
      <c r="L105" s="588">
        <f t="shared" si="205"/>
        <v>0</v>
      </c>
      <c r="M105" s="587"/>
      <c r="N105" s="588">
        <f t="shared" si="206"/>
        <v>0</v>
      </c>
      <c r="O105" s="588">
        <f t="shared" si="207"/>
        <v>0</v>
      </c>
      <c r="P105" s="587"/>
      <c r="Q105" s="588">
        <f t="shared" si="150"/>
        <v>0</v>
      </c>
      <c r="R105" s="588">
        <f t="shared" si="151"/>
        <v>0</v>
      </c>
      <c r="S105" s="587"/>
      <c r="T105" s="588">
        <f t="shared" si="208"/>
        <v>0</v>
      </c>
      <c r="U105" s="588">
        <f t="shared" si="209"/>
        <v>0</v>
      </c>
      <c r="V105" s="587"/>
      <c r="W105" s="588">
        <f t="shared" si="210"/>
        <v>0</v>
      </c>
      <c r="X105" s="588">
        <f t="shared" si="211"/>
        <v>0</v>
      </c>
      <c r="Y105" s="587"/>
      <c r="Z105" s="588">
        <f t="shared" si="212"/>
        <v>0</v>
      </c>
      <c r="AA105" s="588">
        <f t="shared" si="187"/>
        <v>0</v>
      </c>
      <c r="AB105" s="587"/>
      <c r="AC105" s="588">
        <f t="shared" si="213"/>
        <v>0</v>
      </c>
      <c r="AD105" s="588">
        <f t="shared" si="214"/>
        <v>0</v>
      </c>
      <c r="AE105" s="587"/>
      <c r="AF105" s="588">
        <f t="shared" si="215"/>
        <v>0</v>
      </c>
      <c r="AG105" s="588">
        <f t="shared" si="216"/>
        <v>0</v>
      </c>
      <c r="AH105" s="587"/>
      <c r="AI105" s="588">
        <f t="shared" si="152"/>
        <v>0</v>
      </c>
      <c r="AJ105" s="588">
        <f t="shared" si="188"/>
        <v>0</v>
      </c>
      <c r="AK105" s="587"/>
      <c r="AL105" s="588">
        <f t="shared" si="217"/>
        <v>0</v>
      </c>
      <c r="AM105" s="588">
        <f t="shared" si="218"/>
        <v>0</v>
      </c>
      <c r="AN105" s="587"/>
      <c r="AO105" s="588">
        <f t="shared" si="219"/>
        <v>0</v>
      </c>
      <c r="AP105" s="588">
        <f t="shared" si="220"/>
        <v>0</v>
      </c>
      <c r="AQ105" s="587">
        <v>2168.2600000000002</v>
      </c>
      <c r="AR105" s="588">
        <f t="shared" si="153"/>
        <v>0</v>
      </c>
      <c r="AS105" s="588">
        <f t="shared" si="154"/>
        <v>2168.2600000000002</v>
      </c>
      <c r="AT105" s="587">
        <v>6900.54</v>
      </c>
      <c r="AU105" s="588">
        <f t="shared" si="155"/>
        <v>0</v>
      </c>
      <c r="AV105" s="588">
        <f t="shared" si="156"/>
        <v>6900.54</v>
      </c>
      <c r="AW105" s="587"/>
      <c r="AX105" s="652"/>
      <c r="AY105" s="706"/>
      <c r="AZ105" s="652"/>
      <c r="BB105" s="149"/>
      <c r="BC105" s="30">
        <f t="shared" si="221"/>
        <v>0</v>
      </c>
      <c r="BD105" s="30">
        <f t="shared" si="222"/>
        <v>0</v>
      </c>
      <c r="BE105" s="704">
        <f t="shared" si="201"/>
        <v>0</v>
      </c>
      <c r="BF105" s="30">
        <f t="shared" si="223"/>
        <v>0</v>
      </c>
      <c r="BG105" s="30">
        <f t="shared" si="224"/>
        <v>0</v>
      </c>
      <c r="BH105" s="704">
        <f t="shared" si="202"/>
        <v>0</v>
      </c>
      <c r="BI105" s="704">
        <f t="shared" si="182"/>
        <v>0</v>
      </c>
      <c r="BJ105" s="30">
        <f t="shared" si="225"/>
        <v>0</v>
      </c>
      <c r="BK105" s="704">
        <f t="shared" si="203"/>
        <v>0</v>
      </c>
      <c r="BL105" s="30">
        <f t="shared" si="226"/>
        <v>0</v>
      </c>
      <c r="BM105" s="30">
        <f t="shared" si="227"/>
        <v>0</v>
      </c>
      <c r="BN105" s="704">
        <f t="shared" si="200"/>
        <v>2168.2600000000002</v>
      </c>
    </row>
    <row r="106" spans="1:66" ht="13.5" customHeight="1" x14ac:dyDescent="0.25">
      <c r="A106" s="49" t="s">
        <v>439</v>
      </c>
      <c r="B106" s="50">
        <v>70036</v>
      </c>
      <c r="C106" s="699" t="s">
        <v>821</v>
      </c>
      <c r="D106" s="50" t="s">
        <v>769</v>
      </c>
      <c r="E106" s="62" t="str">
        <f t="shared" si="189"/>
        <v>P&amp;L</v>
      </c>
      <c r="F106" s="664">
        <f t="shared" si="190"/>
        <v>15205028607</v>
      </c>
      <c r="G106" s="587"/>
      <c r="H106" s="588">
        <f t="shared" si="191"/>
        <v>0</v>
      </c>
      <c r="I106" s="588">
        <f t="shared" si="192"/>
        <v>0</v>
      </c>
      <c r="J106" s="587"/>
      <c r="K106" s="588">
        <f t="shared" si="204"/>
        <v>0</v>
      </c>
      <c r="L106" s="588">
        <f t="shared" si="205"/>
        <v>0</v>
      </c>
      <c r="M106" s="587"/>
      <c r="N106" s="588">
        <f t="shared" si="206"/>
        <v>0</v>
      </c>
      <c r="O106" s="588">
        <f t="shared" si="207"/>
        <v>0</v>
      </c>
      <c r="P106" s="587"/>
      <c r="Q106" s="588">
        <f t="shared" si="150"/>
        <v>0</v>
      </c>
      <c r="R106" s="588">
        <f t="shared" si="151"/>
        <v>0</v>
      </c>
      <c r="S106" s="587"/>
      <c r="T106" s="588">
        <f t="shared" si="208"/>
        <v>0</v>
      </c>
      <c r="U106" s="588">
        <f t="shared" si="209"/>
        <v>0</v>
      </c>
      <c r="V106" s="587"/>
      <c r="W106" s="588">
        <f t="shared" si="210"/>
        <v>0</v>
      </c>
      <c r="X106" s="588">
        <f t="shared" si="211"/>
        <v>0</v>
      </c>
      <c r="Y106" s="587"/>
      <c r="Z106" s="588">
        <f t="shared" si="212"/>
        <v>0</v>
      </c>
      <c r="AA106" s="588">
        <f t="shared" si="187"/>
        <v>0</v>
      </c>
      <c r="AB106" s="587"/>
      <c r="AC106" s="588">
        <f t="shared" si="213"/>
        <v>0</v>
      </c>
      <c r="AD106" s="588">
        <f t="shared" si="214"/>
        <v>0</v>
      </c>
      <c r="AE106" s="587"/>
      <c r="AF106" s="588">
        <f t="shared" si="215"/>
        <v>0</v>
      </c>
      <c r="AG106" s="588">
        <f t="shared" si="216"/>
        <v>0</v>
      </c>
      <c r="AH106" s="587"/>
      <c r="AI106" s="588">
        <f t="shared" si="152"/>
        <v>0</v>
      </c>
      <c r="AJ106" s="588">
        <f t="shared" si="188"/>
        <v>0</v>
      </c>
      <c r="AK106" s="587"/>
      <c r="AL106" s="588">
        <f t="shared" si="217"/>
        <v>0</v>
      </c>
      <c r="AM106" s="588">
        <f t="shared" si="218"/>
        <v>0</v>
      </c>
      <c r="AN106" s="587"/>
      <c r="AO106" s="588">
        <f t="shared" si="219"/>
        <v>0</v>
      </c>
      <c r="AP106" s="588">
        <f t="shared" si="220"/>
        <v>0</v>
      </c>
      <c r="AQ106" s="587">
        <v>6230.61</v>
      </c>
      <c r="AR106" s="588">
        <f t="shared" si="153"/>
        <v>0</v>
      </c>
      <c r="AS106" s="588">
        <f t="shared" si="154"/>
        <v>6230.61</v>
      </c>
      <c r="AT106" s="587">
        <v>19834.8</v>
      </c>
      <c r="AU106" s="588">
        <f t="shared" si="155"/>
        <v>0</v>
      </c>
      <c r="AV106" s="588">
        <f t="shared" si="156"/>
        <v>19834.8</v>
      </c>
      <c r="AW106" s="587"/>
      <c r="AX106" s="652"/>
      <c r="AY106" s="706"/>
      <c r="AZ106" s="652"/>
      <c r="BB106" s="149"/>
      <c r="BC106" s="30">
        <f t="shared" si="221"/>
        <v>0</v>
      </c>
      <c r="BD106" s="30">
        <f t="shared" si="222"/>
        <v>0</v>
      </c>
      <c r="BE106" s="704">
        <f t="shared" si="201"/>
        <v>0</v>
      </c>
      <c r="BF106" s="30">
        <f t="shared" si="223"/>
        <v>0</v>
      </c>
      <c r="BG106" s="30">
        <f t="shared" si="224"/>
        <v>0</v>
      </c>
      <c r="BH106" s="704">
        <f t="shared" si="202"/>
        <v>0</v>
      </c>
      <c r="BI106" s="704">
        <f t="shared" si="182"/>
        <v>0</v>
      </c>
      <c r="BJ106" s="30">
        <f t="shared" si="225"/>
        <v>0</v>
      </c>
      <c r="BK106" s="704">
        <f t="shared" si="203"/>
        <v>0</v>
      </c>
      <c r="BL106" s="30">
        <f t="shared" si="226"/>
        <v>0</v>
      </c>
      <c r="BM106" s="30">
        <f t="shared" si="227"/>
        <v>0</v>
      </c>
      <c r="BN106" s="704">
        <f t="shared" si="200"/>
        <v>6230.61</v>
      </c>
    </row>
    <row r="107" spans="1:66" x14ac:dyDescent="0.25">
      <c r="A107" s="49" t="s">
        <v>439</v>
      </c>
      <c r="B107" s="50">
        <v>70037</v>
      </c>
      <c r="C107" s="699" t="s">
        <v>934</v>
      </c>
      <c r="D107" s="50" t="s">
        <v>771</v>
      </c>
      <c r="E107" s="62" t="str">
        <f t="shared" si="189"/>
        <v>P&amp;L</v>
      </c>
      <c r="F107" s="664">
        <f t="shared" si="190"/>
        <v>15205027609</v>
      </c>
      <c r="G107" s="587"/>
      <c r="H107" s="588">
        <f t="shared" si="191"/>
        <v>0</v>
      </c>
      <c r="I107" s="588">
        <f t="shared" si="192"/>
        <v>0</v>
      </c>
      <c r="J107" s="587"/>
      <c r="K107" s="588">
        <f t="shared" si="204"/>
        <v>0</v>
      </c>
      <c r="L107" s="588">
        <f t="shared" si="205"/>
        <v>0</v>
      </c>
      <c r="M107" s="587"/>
      <c r="N107" s="588">
        <f t="shared" si="206"/>
        <v>0</v>
      </c>
      <c r="O107" s="588">
        <f t="shared" si="207"/>
        <v>0</v>
      </c>
      <c r="P107" s="587"/>
      <c r="Q107" s="588">
        <f t="shared" si="150"/>
        <v>0</v>
      </c>
      <c r="R107" s="588">
        <f t="shared" si="151"/>
        <v>0</v>
      </c>
      <c r="S107" s="587"/>
      <c r="T107" s="588">
        <f t="shared" si="208"/>
        <v>0</v>
      </c>
      <c r="U107" s="588">
        <f t="shared" si="209"/>
        <v>0</v>
      </c>
      <c r="V107" s="587"/>
      <c r="W107" s="588">
        <f t="shared" si="210"/>
        <v>0</v>
      </c>
      <c r="X107" s="588">
        <f t="shared" si="211"/>
        <v>0</v>
      </c>
      <c r="Y107" s="587"/>
      <c r="Z107" s="588">
        <f t="shared" si="212"/>
        <v>0</v>
      </c>
      <c r="AA107" s="588">
        <f t="shared" si="187"/>
        <v>0</v>
      </c>
      <c r="AB107" s="587"/>
      <c r="AC107" s="588">
        <f t="shared" si="213"/>
        <v>0</v>
      </c>
      <c r="AD107" s="588">
        <f t="shared" si="214"/>
        <v>0</v>
      </c>
      <c r="AE107" s="587"/>
      <c r="AF107" s="588">
        <f t="shared" si="215"/>
        <v>0</v>
      </c>
      <c r="AG107" s="588">
        <f t="shared" si="216"/>
        <v>0</v>
      </c>
      <c r="AH107" s="587"/>
      <c r="AI107" s="588">
        <f t="shared" si="152"/>
        <v>0</v>
      </c>
      <c r="AJ107" s="588">
        <f t="shared" si="188"/>
        <v>0</v>
      </c>
      <c r="AK107" s="587"/>
      <c r="AL107" s="588">
        <f t="shared" si="217"/>
        <v>0</v>
      </c>
      <c r="AM107" s="588">
        <f t="shared" si="218"/>
        <v>0</v>
      </c>
      <c r="AN107" s="587"/>
      <c r="AO107" s="588">
        <f t="shared" si="219"/>
        <v>0</v>
      </c>
      <c r="AP107" s="588">
        <f t="shared" si="220"/>
        <v>0</v>
      </c>
      <c r="AQ107" s="587"/>
      <c r="AR107" s="588">
        <f t="shared" si="153"/>
        <v>0</v>
      </c>
      <c r="AS107" s="588">
        <f t="shared" si="154"/>
        <v>0</v>
      </c>
      <c r="AT107" s="587"/>
      <c r="AU107" s="588">
        <f t="shared" si="155"/>
        <v>0</v>
      </c>
      <c r="AV107" s="588">
        <f t="shared" si="156"/>
        <v>0</v>
      </c>
      <c r="AW107" s="587"/>
      <c r="AX107" s="652"/>
      <c r="AY107" s="706"/>
      <c r="AZ107" s="652"/>
      <c r="BB107" s="149"/>
      <c r="BC107" s="30">
        <f t="shared" si="221"/>
        <v>0</v>
      </c>
      <c r="BD107" s="30">
        <f t="shared" si="222"/>
        <v>0</v>
      </c>
      <c r="BE107" s="704">
        <f t="shared" si="201"/>
        <v>0</v>
      </c>
      <c r="BF107" s="30">
        <f t="shared" si="223"/>
        <v>0</v>
      </c>
      <c r="BG107" s="30">
        <f t="shared" si="224"/>
        <v>0</v>
      </c>
      <c r="BH107" s="704">
        <f t="shared" si="202"/>
        <v>0</v>
      </c>
      <c r="BI107" s="704">
        <f t="shared" si="182"/>
        <v>0</v>
      </c>
      <c r="BJ107" s="30">
        <f t="shared" si="225"/>
        <v>0</v>
      </c>
      <c r="BK107" s="704">
        <f t="shared" si="203"/>
        <v>0</v>
      </c>
      <c r="BL107" s="30">
        <f t="shared" si="226"/>
        <v>0</v>
      </c>
      <c r="BM107" s="30">
        <f t="shared" si="227"/>
        <v>0</v>
      </c>
      <c r="BN107" s="704">
        <f t="shared" si="200"/>
        <v>0</v>
      </c>
    </row>
    <row r="108" spans="1:66" x14ac:dyDescent="0.25">
      <c r="A108" s="49" t="s">
        <v>439</v>
      </c>
      <c r="B108" s="50">
        <v>70038</v>
      </c>
      <c r="C108" s="699" t="s">
        <v>840</v>
      </c>
      <c r="D108" s="50" t="s">
        <v>569</v>
      </c>
      <c r="E108" s="62" t="str">
        <f t="shared" si="189"/>
        <v>P&amp;L</v>
      </c>
      <c r="F108" s="664">
        <f t="shared" si="190"/>
        <v>15205007610</v>
      </c>
      <c r="G108" s="587"/>
      <c r="H108" s="588">
        <f t="shared" si="191"/>
        <v>0</v>
      </c>
      <c r="I108" s="588">
        <f t="shared" si="192"/>
        <v>0</v>
      </c>
      <c r="J108" s="587"/>
      <c r="K108" s="588">
        <f t="shared" si="204"/>
        <v>0</v>
      </c>
      <c r="L108" s="588">
        <f t="shared" si="205"/>
        <v>0</v>
      </c>
      <c r="M108" s="587"/>
      <c r="N108" s="588">
        <f t="shared" si="206"/>
        <v>0</v>
      </c>
      <c r="O108" s="588">
        <f t="shared" si="207"/>
        <v>0</v>
      </c>
      <c r="P108" s="587"/>
      <c r="Q108" s="588">
        <f t="shared" si="150"/>
        <v>0</v>
      </c>
      <c r="R108" s="588">
        <f t="shared" si="151"/>
        <v>0</v>
      </c>
      <c r="S108" s="587"/>
      <c r="T108" s="588">
        <f t="shared" si="208"/>
        <v>0</v>
      </c>
      <c r="U108" s="588">
        <f t="shared" si="209"/>
        <v>0</v>
      </c>
      <c r="V108" s="587"/>
      <c r="W108" s="588">
        <f t="shared" si="210"/>
        <v>0</v>
      </c>
      <c r="X108" s="588">
        <f t="shared" si="211"/>
        <v>0</v>
      </c>
      <c r="Y108" s="587"/>
      <c r="Z108" s="588">
        <f t="shared" si="212"/>
        <v>0</v>
      </c>
      <c r="AA108" s="588">
        <f t="shared" si="187"/>
        <v>0</v>
      </c>
      <c r="AB108" s="587"/>
      <c r="AC108" s="588">
        <f t="shared" si="213"/>
        <v>0</v>
      </c>
      <c r="AD108" s="588">
        <f t="shared" si="214"/>
        <v>0</v>
      </c>
      <c r="AE108" s="587"/>
      <c r="AF108" s="588">
        <f t="shared" si="215"/>
        <v>0</v>
      </c>
      <c r="AG108" s="588">
        <f t="shared" si="216"/>
        <v>0</v>
      </c>
      <c r="AH108" s="587"/>
      <c r="AI108" s="588">
        <f t="shared" si="152"/>
        <v>0</v>
      </c>
      <c r="AJ108" s="588">
        <f t="shared" si="188"/>
        <v>0</v>
      </c>
      <c r="AK108" s="587"/>
      <c r="AL108" s="588">
        <f t="shared" si="217"/>
        <v>0</v>
      </c>
      <c r="AM108" s="588">
        <f t="shared" si="218"/>
        <v>0</v>
      </c>
      <c r="AN108" s="587"/>
      <c r="AO108" s="588">
        <f t="shared" si="219"/>
        <v>0</v>
      </c>
      <c r="AP108" s="588">
        <f t="shared" si="220"/>
        <v>0</v>
      </c>
      <c r="AQ108" s="587">
        <v>3540</v>
      </c>
      <c r="AR108" s="588">
        <f t="shared" si="153"/>
        <v>0</v>
      </c>
      <c r="AS108" s="588">
        <f t="shared" si="154"/>
        <v>3540</v>
      </c>
      <c r="AT108" s="587">
        <v>11817.75</v>
      </c>
      <c r="AU108" s="588">
        <f t="shared" si="155"/>
        <v>0</v>
      </c>
      <c r="AV108" s="588">
        <f t="shared" si="156"/>
        <v>11817.75</v>
      </c>
      <c r="AW108" s="587"/>
      <c r="AX108" s="652"/>
      <c r="AY108" s="706"/>
      <c r="AZ108" s="652"/>
      <c r="BB108" s="149"/>
      <c r="BC108" s="30">
        <f t="shared" si="221"/>
        <v>0</v>
      </c>
      <c r="BD108" s="30">
        <f t="shared" si="222"/>
        <v>0</v>
      </c>
      <c r="BE108" s="704">
        <f t="shared" si="201"/>
        <v>0</v>
      </c>
      <c r="BF108" s="30">
        <f t="shared" si="223"/>
        <v>0</v>
      </c>
      <c r="BG108" s="30">
        <f t="shared" si="224"/>
        <v>0</v>
      </c>
      <c r="BH108" s="704">
        <f t="shared" si="202"/>
        <v>0</v>
      </c>
      <c r="BI108" s="704">
        <f t="shared" si="182"/>
        <v>0</v>
      </c>
      <c r="BJ108" s="30">
        <f t="shared" si="225"/>
        <v>0</v>
      </c>
      <c r="BK108" s="704">
        <f t="shared" si="203"/>
        <v>0</v>
      </c>
      <c r="BL108" s="30">
        <f t="shared" si="226"/>
        <v>0</v>
      </c>
      <c r="BM108" s="30">
        <f t="shared" si="227"/>
        <v>0</v>
      </c>
      <c r="BN108" s="704">
        <f t="shared" si="200"/>
        <v>3540</v>
      </c>
    </row>
    <row r="109" spans="1:66" x14ac:dyDescent="0.25">
      <c r="A109" s="49" t="s">
        <v>439</v>
      </c>
      <c r="B109" s="50">
        <v>70039</v>
      </c>
      <c r="C109" s="699" t="s">
        <v>1015</v>
      </c>
      <c r="D109" s="50" t="s">
        <v>772</v>
      </c>
      <c r="E109" s="62" t="str">
        <f t="shared" si="189"/>
        <v>P&amp;L</v>
      </c>
      <c r="F109" s="664">
        <f t="shared" si="190"/>
        <v>15205031611</v>
      </c>
      <c r="G109" s="587"/>
      <c r="H109" s="588">
        <f t="shared" si="191"/>
        <v>0</v>
      </c>
      <c r="I109" s="588">
        <f t="shared" si="192"/>
        <v>0</v>
      </c>
      <c r="J109" s="587"/>
      <c r="K109" s="588">
        <f t="shared" si="204"/>
        <v>0</v>
      </c>
      <c r="L109" s="588">
        <f t="shared" si="205"/>
        <v>0</v>
      </c>
      <c r="M109" s="587"/>
      <c r="N109" s="588">
        <f t="shared" si="206"/>
        <v>0</v>
      </c>
      <c r="O109" s="588">
        <f t="shared" si="207"/>
        <v>0</v>
      </c>
      <c r="P109" s="587"/>
      <c r="Q109" s="588">
        <f t="shared" si="150"/>
        <v>0</v>
      </c>
      <c r="R109" s="588">
        <f t="shared" si="151"/>
        <v>0</v>
      </c>
      <c r="S109" s="587"/>
      <c r="T109" s="588">
        <f t="shared" si="208"/>
        <v>0</v>
      </c>
      <c r="U109" s="588">
        <f t="shared" si="209"/>
        <v>0</v>
      </c>
      <c r="V109" s="587"/>
      <c r="W109" s="588">
        <f t="shared" si="210"/>
        <v>0</v>
      </c>
      <c r="X109" s="588">
        <f t="shared" si="211"/>
        <v>0</v>
      </c>
      <c r="Y109" s="587"/>
      <c r="Z109" s="588">
        <f t="shared" si="212"/>
        <v>0</v>
      </c>
      <c r="AA109" s="588">
        <f t="shared" si="187"/>
        <v>0</v>
      </c>
      <c r="AB109" s="587"/>
      <c r="AC109" s="588">
        <f t="shared" si="213"/>
        <v>0</v>
      </c>
      <c r="AD109" s="588">
        <f t="shared" si="214"/>
        <v>0</v>
      </c>
      <c r="AE109" s="587"/>
      <c r="AF109" s="588">
        <f t="shared" si="215"/>
        <v>0</v>
      </c>
      <c r="AG109" s="588">
        <f t="shared" si="216"/>
        <v>0</v>
      </c>
      <c r="AH109" s="587"/>
      <c r="AI109" s="588">
        <f t="shared" si="152"/>
        <v>0</v>
      </c>
      <c r="AJ109" s="588">
        <f t="shared" si="188"/>
        <v>0</v>
      </c>
      <c r="AK109" s="587"/>
      <c r="AL109" s="588">
        <f t="shared" si="217"/>
        <v>0</v>
      </c>
      <c r="AM109" s="588">
        <f t="shared" si="218"/>
        <v>0</v>
      </c>
      <c r="AN109" s="587"/>
      <c r="AO109" s="588">
        <f t="shared" si="219"/>
        <v>0</v>
      </c>
      <c r="AP109" s="588">
        <f t="shared" si="220"/>
        <v>0</v>
      </c>
      <c r="AQ109" s="587">
        <v>600.05999999999995</v>
      </c>
      <c r="AR109" s="588">
        <f t="shared" si="153"/>
        <v>0</v>
      </c>
      <c r="AS109" s="588">
        <f t="shared" si="154"/>
        <v>600.05999999999995</v>
      </c>
      <c r="AT109" s="587">
        <v>1912.81</v>
      </c>
      <c r="AU109" s="588">
        <f t="shared" si="155"/>
        <v>0</v>
      </c>
      <c r="AV109" s="588">
        <f t="shared" si="156"/>
        <v>1912.81</v>
      </c>
      <c r="AW109" s="587"/>
      <c r="AX109" s="652"/>
      <c r="AY109" s="706"/>
      <c r="AZ109" s="652"/>
      <c r="BC109" s="30">
        <f t="shared" si="221"/>
        <v>0</v>
      </c>
      <c r="BD109" s="30">
        <f t="shared" si="222"/>
        <v>0</v>
      </c>
      <c r="BE109" s="704">
        <f t="shared" si="201"/>
        <v>0</v>
      </c>
      <c r="BF109" s="30">
        <f t="shared" si="223"/>
        <v>0</v>
      </c>
      <c r="BG109" s="30">
        <f t="shared" si="224"/>
        <v>0</v>
      </c>
      <c r="BH109" s="704">
        <f t="shared" si="202"/>
        <v>0</v>
      </c>
      <c r="BI109" s="704">
        <f t="shared" si="182"/>
        <v>0</v>
      </c>
      <c r="BJ109" s="30">
        <f t="shared" si="225"/>
        <v>0</v>
      </c>
      <c r="BK109" s="704">
        <f t="shared" si="203"/>
        <v>0</v>
      </c>
      <c r="BL109" s="30">
        <f t="shared" si="226"/>
        <v>0</v>
      </c>
      <c r="BM109" s="30">
        <f t="shared" si="227"/>
        <v>0</v>
      </c>
      <c r="BN109" s="704">
        <f t="shared" si="200"/>
        <v>600.05999999999995</v>
      </c>
    </row>
    <row r="110" spans="1:66" x14ac:dyDescent="0.25">
      <c r="A110" s="49" t="s">
        <v>439</v>
      </c>
      <c r="B110" s="50">
        <v>70040</v>
      </c>
      <c r="C110" s="699" t="s">
        <v>1065</v>
      </c>
      <c r="D110" s="50" t="s">
        <v>769</v>
      </c>
      <c r="E110" s="62" t="str">
        <f t="shared" si="189"/>
        <v>P&amp;L</v>
      </c>
      <c r="F110" s="664">
        <f t="shared" si="190"/>
        <v>15205028607</v>
      </c>
      <c r="G110" s="587"/>
      <c r="H110" s="588">
        <f t="shared" si="191"/>
        <v>0</v>
      </c>
      <c r="I110" s="588">
        <f t="shared" si="192"/>
        <v>0</v>
      </c>
      <c r="J110" s="587"/>
      <c r="K110" s="588">
        <f t="shared" si="204"/>
        <v>0</v>
      </c>
      <c r="L110" s="588">
        <f t="shared" si="205"/>
        <v>0</v>
      </c>
      <c r="M110" s="587"/>
      <c r="N110" s="588">
        <f t="shared" si="206"/>
        <v>0</v>
      </c>
      <c r="O110" s="588">
        <f t="shared" si="207"/>
        <v>0</v>
      </c>
      <c r="P110" s="587"/>
      <c r="Q110" s="588">
        <f t="shared" si="150"/>
        <v>0</v>
      </c>
      <c r="R110" s="588">
        <f t="shared" si="151"/>
        <v>0</v>
      </c>
      <c r="S110" s="587"/>
      <c r="T110" s="588">
        <f t="shared" si="208"/>
        <v>0</v>
      </c>
      <c r="U110" s="588">
        <f t="shared" si="209"/>
        <v>0</v>
      </c>
      <c r="V110" s="587"/>
      <c r="W110" s="588">
        <f t="shared" si="210"/>
        <v>0</v>
      </c>
      <c r="X110" s="588">
        <f t="shared" si="211"/>
        <v>0</v>
      </c>
      <c r="Y110" s="587"/>
      <c r="Z110" s="588">
        <f t="shared" si="212"/>
        <v>0</v>
      </c>
      <c r="AA110" s="588">
        <f t="shared" si="187"/>
        <v>0</v>
      </c>
      <c r="AB110" s="587"/>
      <c r="AC110" s="588">
        <f t="shared" si="213"/>
        <v>0</v>
      </c>
      <c r="AD110" s="588">
        <f t="shared" si="214"/>
        <v>0</v>
      </c>
      <c r="AE110" s="587"/>
      <c r="AF110" s="588">
        <f t="shared" si="215"/>
        <v>0</v>
      </c>
      <c r="AG110" s="588">
        <f t="shared" si="216"/>
        <v>0</v>
      </c>
      <c r="AH110" s="587"/>
      <c r="AI110" s="588">
        <f t="shared" si="152"/>
        <v>0</v>
      </c>
      <c r="AJ110" s="588">
        <f t="shared" si="188"/>
        <v>0</v>
      </c>
      <c r="AK110" s="587"/>
      <c r="AL110" s="588">
        <f t="shared" si="217"/>
        <v>0</v>
      </c>
      <c r="AM110" s="588">
        <f t="shared" si="218"/>
        <v>0</v>
      </c>
      <c r="AN110" s="587"/>
      <c r="AO110" s="588">
        <f t="shared" si="219"/>
        <v>0</v>
      </c>
      <c r="AP110" s="588">
        <f t="shared" si="220"/>
        <v>0</v>
      </c>
      <c r="AQ110" s="587">
        <v>3936.12</v>
      </c>
      <c r="AR110" s="588">
        <f t="shared" si="153"/>
        <v>0</v>
      </c>
      <c r="AS110" s="588">
        <f t="shared" si="154"/>
        <v>3936.12</v>
      </c>
      <c r="AT110" s="587">
        <v>12415.98</v>
      </c>
      <c r="AU110" s="588">
        <f t="shared" si="155"/>
        <v>0</v>
      </c>
      <c r="AV110" s="588">
        <f t="shared" si="156"/>
        <v>12415.98</v>
      </c>
      <c r="AW110" s="587"/>
      <c r="AX110" s="652"/>
      <c r="AY110" s="706"/>
      <c r="AZ110" s="652"/>
      <c r="BC110" s="30">
        <f t="shared" si="221"/>
        <v>0</v>
      </c>
      <c r="BD110" s="30">
        <f t="shared" si="222"/>
        <v>0</v>
      </c>
      <c r="BE110" s="704">
        <f t="shared" si="201"/>
        <v>0</v>
      </c>
      <c r="BF110" s="30">
        <f t="shared" si="223"/>
        <v>0</v>
      </c>
      <c r="BG110" s="30">
        <f t="shared" si="224"/>
        <v>0</v>
      </c>
      <c r="BH110" s="704">
        <f t="shared" si="202"/>
        <v>0</v>
      </c>
      <c r="BI110" s="704">
        <f t="shared" si="182"/>
        <v>0</v>
      </c>
      <c r="BJ110" s="30">
        <f t="shared" si="225"/>
        <v>0</v>
      </c>
      <c r="BK110" s="704">
        <f t="shared" si="203"/>
        <v>0</v>
      </c>
      <c r="BL110" s="30">
        <f t="shared" si="226"/>
        <v>0</v>
      </c>
      <c r="BM110" s="30">
        <f t="shared" si="227"/>
        <v>0</v>
      </c>
      <c r="BN110" s="704">
        <f t="shared" si="200"/>
        <v>3936.12</v>
      </c>
    </row>
    <row r="111" spans="1:66" x14ac:dyDescent="0.25">
      <c r="A111" s="49" t="s">
        <v>439</v>
      </c>
      <c r="B111" s="50">
        <v>70041</v>
      </c>
      <c r="C111" s="699" t="s">
        <v>1066</v>
      </c>
      <c r="D111" s="50" t="s">
        <v>978</v>
      </c>
      <c r="E111" s="62" t="str">
        <f t="shared" si="189"/>
        <v>P&amp;L</v>
      </c>
      <c r="F111" s="664">
        <f t="shared" si="190"/>
        <v>15205044612</v>
      </c>
      <c r="G111" s="587"/>
      <c r="H111" s="588">
        <f t="shared" si="191"/>
        <v>0</v>
      </c>
      <c r="I111" s="588">
        <f t="shared" si="192"/>
        <v>0</v>
      </c>
      <c r="J111" s="587"/>
      <c r="K111" s="588">
        <f t="shared" si="204"/>
        <v>0</v>
      </c>
      <c r="L111" s="588">
        <f t="shared" si="205"/>
        <v>0</v>
      </c>
      <c r="M111" s="587"/>
      <c r="N111" s="588">
        <f t="shared" si="206"/>
        <v>0</v>
      </c>
      <c r="O111" s="588">
        <f t="shared" si="207"/>
        <v>0</v>
      </c>
      <c r="P111" s="587"/>
      <c r="Q111" s="588">
        <f t="shared" si="150"/>
        <v>0</v>
      </c>
      <c r="R111" s="588">
        <f t="shared" si="151"/>
        <v>0</v>
      </c>
      <c r="S111" s="587"/>
      <c r="T111" s="588">
        <f t="shared" si="208"/>
        <v>0</v>
      </c>
      <c r="U111" s="588">
        <f t="shared" si="209"/>
        <v>0</v>
      </c>
      <c r="V111" s="587"/>
      <c r="W111" s="588">
        <f t="shared" si="210"/>
        <v>0</v>
      </c>
      <c r="X111" s="588">
        <f t="shared" si="211"/>
        <v>0</v>
      </c>
      <c r="Y111" s="587"/>
      <c r="Z111" s="588">
        <f t="shared" si="212"/>
        <v>0</v>
      </c>
      <c r="AA111" s="588">
        <f t="shared" si="187"/>
        <v>0</v>
      </c>
      <c r="AB111" s="587"/>
      <c r="AC111" s="588">
        <f t="shared" si="213"/>
        <v>0</v>
      </c>
      <c r="AD111" s="588">
        <f t="shared" si="214"/>
        <v>0</v>
      </c>
      <c r="AE111" s="587"/>
      <c r="AF111" s="588">
        <f t="shared" si="215"/>
        <v>0</v>
      </c>
      <c r="AG111" s="588">
        <f t="shared" si="216"/>
        <v>0</v>
      </c>
      <c r="AH111" s="587"/>
      <c r="AI111" s="588">
        <f t="shared" si="152"/>
        <v>0</v>
      </c>
      <c r="AJ111" s="588">
        <f t="shared" si="188"/>
        <v>0</v>
      </c>
      <c r="AK111" s="587"/>
      <c r="AL111" s="588">
        <f t="shared" si="217"/>
        <v>0</v>
      </c>
      <c r="AM111" s="588">
        <f t="shared" si="218"/>
        <v>0</v>
      </c>
      <c r="AN111" s="587"/>
      <c r="AO111" s="588">
        <f t="shared" si="219"/>
        <v>0</v>
      </c>
      <c r="AP111" s="588">
        <f t="shared" si="220"/>
        <v>0</v>
      </c>
      <c r="AQ111" s="587">
        <v>178.64</v>
      </c>
      <c r="AR111" s="588">
        <f t="shared" si="153"/>
        <v>0</v>
      </c>
      <c r="AS111" s="588">
        <f t="shared" si="154"/>
        <v>178.64</v>
      </c>
      <c r="AT111" s="587">
        <v>565.38</v>
      </c>
      <c r="AU111" s="588">
        <f t="shared" si="155"/>
        <v>0</v>
      </c>
      <c r="AV111" s="588">
        <f t="shared" si="156"/>
        <v>565.38</v>
      </c>
      <c r="AW111" s="587"/>
      <c r="AX111" s="652"/>
      <c r="AY111" s="706"/>
      <c r="AZ111" s="652"/>
      <c r="BC111" s="30">
        <f t="shared" si="221"/>
        <v>0</v>
      </c>
      <c r="BD111" s="30">
        <f t="shared" si="222"/>
        <v>0</v>
      </c>
      <c r="BE111" s="704">
        <f t="shared" si="201"/>
        <v>0</v>
      </c>
      <c r="BF111" s="30">
        <f t="shared" si="223"/>
        <v>0</v>
      </c>
      <c r="BG111" s="30">
        <f t="shared" si="224"/>
        <v>0</v>
      </c>
      <c r="BH111" s="704">
        <f t="shared" si="202"/>
        <v>0</v>
      </c>
      <c r="BI111" s="704">
        <f t="shared" si="182"/>
        <v>0</v>
      </c>
      <c r="BJ111" s="30">
        <f t="shared" si="225"/>
        <v>0</v>
      </c>
      <c r="BK111" s="704">
        <f t="shared" si="203"/>
        <v>0</v>
      </c>
      <c r="BL111" s="30">
        <f t="shared" si="226"/>
        <v>0</v>
      </c>
      <c r="BM111" s="30">
        <f t="shared" si="227"/>
        <v>0</v>
      </c>
      <c r="BN111" s="704">
        <f t="shared" si="200"/>
        <v>178.64</v>
      </c>
    </row>
    <row r="112" spans="1:66" x14ac:dyDescent="0.25">
      <c r="A112" s="49" t="s">
        <v>439</v>
      </c>
      <c r="B112" s="50">
        <v>70042</v>
      </c>
      <c r="C112" s="699" t="s">
        <v>1067</v>
      </c>
      <c r="D112" s="50" t="s">
        <v>1028</v>
      </c>
      <c r="E112" s="62" t="str">
        <f t="shared" si="189"/>
        <v>P&amp;L</v>
      </c>
      <c r="F112" s="664">
        <f t="shared" si="190"/>
        <v>15205015616</v>
      </c>
      <c r="G112" s="587"/>
      <c r="H112" s="588">
        <f t="shared" si="191"/>
        <v>0</v>
      </c>
      <c r="I112" s="588">
        <f t="shared" si="192"/>
        <v>0</v>
      </c>
      <c r="J112" s="587"/>
      <c r="K112" s="588">
        <f t="shared" si="204"/>
        <v>0</v>
      </c>
      <c r="L112" s="588">
        <f t="shared" si="205"/>
        <v>0</v>
      </c>
      <c r="M112" s="587"/>
      <c r="N112" s="588">
        <f t="shared" si="206"/>
        <v>0</v>
      </c>
      <c r="O112" s="588">
        <f t="shared" si="207"/>
        <v>0</v>
      </c>
      <c r="P112" s="587"/>
      <c r="Q112" s="588">
        <f t="shared" si="150"/>
        <v>0</v>
      </c>
      <c r="R112" s="588">
        <f t="shared" si="151"/>
        <v>0</v>
      </c>
      <c r="S112" s="587"/>
      <c r="T112" s="588">
        <f t="shared" si="208"/>
        <v>0</v>
      </c>
      <c r="U112" s="588">
        <f t="shared" si="209"/>
        <v>0</v>
      </c>
      <c r="V112" s="587"/>
      <c r="W112" s="588">
        <f t="shared" si="210"/>
        <v>0</v>
      </c>
      <c r="X112" s="588">
        <f t="shared" si="211"/>
        <v>0</v>
      </c>
      <c r="Y112" s="587"/>
      <c r="Z112" s="588">
        <f t="shared" si="212"/>
        <v>0</v>
      </c>
      <c r="AA112" s="588">
        <f t="shared" si="187"/>
        <v>0</v>
      </c>
      <c r="AB112" s="587"/>
      <c r="AC112" s="588">
        <f t="shared" si="213"/>
        <v>0</v>
      </c>
      <c r="AD112" s="588">
        <f t="shared" si="214"/>
        <v>0</v>
      </c>
      <c r="AE112" s="587"/>
      <c r="AF112" s="588">
        <f t="shared" si="215"/>
        <v>0</v>
      </c>
      <c r="AG112" s="588">
        <f t="shared" si="216"/>
        <v>0</v>
      </c>
      <c r="AH112" s="587"/>
      <c r="AI112" s="588">
        <f t="shared" si="152"/>
        <v>0</v>
      </c>
      <c r="AJ112" s="588">
        <f t="shared" si="188"/>
        <v>0</v>
      </c>
      <c r="AK112" s="587"/>
      <c r="AL112" s="588">
        <f t="shared" si="217"/>
        <v>0</v>
      </c>
      <c r="AM112" s="588">
        <f t="shared" si="218"/>
        <v>0</v>
      </c>
      <c r="AN112" s="587"/>
      <c r="AO112" s="588">
        <f t="shared" si="219"/>
        <v>0</v>
      </c>
      <c r="AP112" s="588">
        <f t="shared" si="220"/>
        <v>0</v>
      </c>
      <c r="AQ112" s="587">
        <v>1793.9</v>
      </c>
      <c r="AR112" s="588">
        <f t="shared" si="153"/>
        <v>0</v>
      </c>
      <c r="AS112" s="588">
        <f t="shared" si="154"/>
        <v>1793.9</v>
      </c>
      <c r="AT112" s="587">
        <v>5820.35</v>
      </c>
      <c r="AU112" s="588">
        <f t="shared" si="155"/>
        <v>0</v>
      </c>
      <c r="AV112" s="588">
        <f t="shared" si="156"/>
        <v>5820.35</v>
      </c>
      <c r="AW112" s="587"/>
      <c r="AX112" s="652"/>
      <c r="AY112" s="706"/>
      <c r="AZ112" s="652"/>
      <c r="BC112" s="30">
        <f t="shared" si="221"/>
        <v>0</v>
      </c>
      <c r="BD112" s="30">
        <f t="shared" si="222"/>
        <v>0</v>
      </c>
      <c r="BE112" s="704">
        <f t="shared" si="201"/>
        <v>0</v>
      </c>
      <c r="BF112" s="30">
        <f t="shared" si="223"/>
        <v>0</v>
      </c>
      <c r="BG112" s="30">
        <f t="shared" si="224"/>
        <v>0</v>
      </c>
      <c r="BH112" s="704">
        <f t="shared" si="202"/>
        <v>0</v>
      </c>
      <c r="BI112" s="704">
        <f t="shared" si="182"/>
        <v>0</v>
      </c>
      <c r="BJ112" s="30">
        <f t="shared" si="225"/>
        <v>0</v>
      </c>
      <c r="BK112" s="704">
        <f t="shared" si="203"/>
        <v>0</v>
      </c>
      <c r="BL112" s="30">
        <f t="shared" si="226"/>
        <v>0</v>
      </c>
      <c r="BM112" s="30">
        <f t="shared" si="227"/>
        <v>0</v>
      </c>
      <c r="BN112" s="704">
        <f t="shared" si="200"/>
        <v>1793.9</v>
      </c>
    </row>
    <row r="113" spans="1:66" x14ac:dyDescent="0.25">
      <c r="A113" s="49" t="s">
        <v>439</v>
      </c>
      <c r="B113" s="804">
        <v>70043</v>
      </c>
      <c r="C113" s="804" t="str">
        <f>"מתנות עובדים (הנהלה)"</f>
        <v>מתנות עובדים (הנהלה)</v>
      </c>
      <c r="D113" s="50" t="s">
        <v>568</v>
      </c>
      <c r="E113" s="62" t="str">
        <f t="shared" si="189"/>
        <v>P&amp;L</v>
      </c>
      <c r="F113" s="664">
        <f t="shared" si="190"/>
        <v>15205001601</v>
      </c>
      <c r="G113" s="587"/>
      <c r="H113" s="588"/>
      <c r="I113" s="588"/>
      <c r="J113" s="587"/>
      <c r="K113" s="588"/>
      <c r="L113" s="588"/>
      <c r="M113" s="587"/>
      <c r="N113" s="588"/>
      <c r="O113" s="588"/>
      <c r="P113" s="587"/>
      <c r="Q113" s="588">
        <f t="shared" si="150"/>
        <v>0</v>
      </c>
      <c r="R113" s="588">
        <f t="shared" si="151"/>
        <v>0</v>
      </c>
      <c r="S113" s="587"/>
      <c r="T113" s="588"/>
      <c r="U113" s="588"/>
      <c r="V113" s="587"/>
      <c r="W113" s="588"/>
      <c r="X113" s="588"/>
      <c r="Y113" s="587"/>
      <c r="Z113" s="588"/>
      <c r="AA113" s="588"/>
      <c r="AB113" s="587"/>
      <c r="AC113" s="588"/>
      <c r="AD113" s="588"/>
      <c r="AE113" s="587"/>
      <c r="AF113" s="588"/>
      <c r="AG113" s="588"/>
      <c r="AH113" s="587"/>
      <c r="AI113" s="588">
        <f t="shared" si="152"/>
        <v>0</v>
      </c>
      <c r="AJ113" s="588">
        <f t="shared" si="188"/>
        <v>0</v>
      </c>
      <c r="AK113" s="587"/>
      <c r="AL113" s="588"/>
      <c r="AM113" s="588"/>
      <c r="AN113" s="587"/>
      <c r="AO113" s="588"/>
      <c r="AP113" s="588"/>
      <c r="AQ113" s="587">
        <v>68.36</v>
      </c>
      <c r="AR113" s="588">
        <f t="shared" si="153"/>
        <v>0</v>
      </c>
      <c r="AS113" s="588">
        <f t="shared" si="154"/>
        <v>68.36</v>
      </c>
      <c r="AT113" s="587">
        <v>220</v>
      </c>
      <c r="AU113" s="588">
        <f t="shared" si="155"/>
        <v>0</v>
      </c>
      <c r="AV113" s="588">
        <f t="shared" si="156"/>
        <v>220</v>
      </c>
      <c r="AW113" s="587"/>
      <c r="AX113" s="652"/>
      <c r="AY113" s="706"/>
      <c r="AZ113" s="652"/>
      <c r="BC113" s="30"/>
      <c r="BD113" s="30"/>
      <c r="BE113" s="704"/>
      <c r="BF113" s="30"/>
      <c r="BG113" s="30"/>
      <c r="BH113" s="704"/>
      <c r="BI113" s="704"/>
      <c r="BJ113" s="30"/>
      <c r="BK113" s="704"/>
      <c r="BL113" s="30"/>
      <c r="BM113" s="30"/>
      <c r="BN113" s="704">
        <f t="shared" si="200"/>
        <v>68.36</v>
      </c>
    </row>
    <row r="114" spans="1:66" x14ac:dyDescent="0.25">
      <c r="A114" s="49" t="s">
        <v>439</v>
      </c>
      <c r="B114" s="808">
        <v>70044</v>
      </c>
      <c r="C114" s="733" t="str">
        <f>"יעוץ הנהלה"</f>
        <v>יעוץ הנהלה</v>
      </c>
      <c r="D114" s="809" t="s">
        <v>1028</v>
      </c>
      <c r="E114" s="810" t="str">
        <f t="shared" si="189"/>
        <v>P&amp;L</v>
      </c>
      <c r="F114" s="811">
        <f t="shared" si="190"/>
        <v>15205015616</v>
      </c>
      <c r="G114" s="587"/>
      <c r="H114" s="588"/>
      <c r="I114" s="588"/>
      <c r="J114" s="587"/>
      <c r="K114" s="588"/>
      <c r="L114" s="588"/>
      <c r="M114" s="587"/>
      <c r="N114" s="588"/>
      <c r="O114" s="588"/>
      <c r="P114" s="587"/>
      <c r="Q114" s="588">
        <f t="shared" si="150"/>
        <v>0</v>
      </c>
      <c r="R114" s="588">
        <f t="shared" si="151"/>
        <v>0</v>
      </c>
      <c r="S114" s="587"/>
      <c r="T114" s="588"/>
      <c r="U114" s="588"/>
      <c r="V114" s="587"/>
      <c r="W114" s="588"/>
      <c r="X114" s="588"/>
      <c r="Y114" s="587"/>
      <c r="Z114" s="588"/>
      <c r="AA114" s="588"/>
      <c r="AB114" s="587"/>
      <c r="AC114" s="588"/>
      <c r="AD114" s="588"/>
      <c r="AE114" s="587"/>
      <c r="AF114" s="588"/>
      <c r="AG114" s="588"/>
      <c r="AH114" s="587"/>
      <c r="AI114" s="588">
        <f t="shared" si="152"/>
        <v>0</v>
      </c>
      <c r="AJ114" s="588">
        <f t="shared" si="188"/>
        <v>0</v>
      </c>
      <c r="AK114" s="587"/>
      <c r="AL114" s="588"/>
      <c r="AM114" s="588"/>
      <c r="AN114" s="587"/>
      <c r="AO114" s="588"/>
      <c r="AP114" s="588"/>
      <c r="AQ114" s="587">
        <v>6456.34</v>
      </c>
      <c r="AR114" s="588">
        <f t="shared" si="153"/>
        <v>0</v>
      </c>
      <c r="AS114" s="588">
        <f t="shared" si="154"/>
        <v>6456.34</v>
      </c>
      <c r="AT114" s="587">
        <v>20199</v>
      </c>
      <c r="AU114" s="588">
        <f t="shared" si="155"/>
        <v>0</v>
      </c>
      <c r="AV114" s="588">
        <f t="shared" si="156"/>
        <v>20199</v>
      </c>
      <c r="AW114" s="587"/>
      <c r="AX114" s="652"/>
      <c r="AY114" s="706"/>
      <c r="AZ114" s="652"/>
      <c r="BC114" s="30"/>
      <c r="BD114" s="30"/>
      <c r="BE114" s="704"/>
      <c r="BF114" s="30"/>
      <c r="BG114" s="30"/>
      <c r="BH114" s="704"/>
      <c r="BI114" s="704">
        <f t="shared" ref="BI114:BI119" si="228">AJ114-AA114</f>
        <v>0</v>
      </c>
      <c r="BJ114" s="30"/>
      <c r="BK114" s="704"/>
      <c r="BL114" s="30"/>
      <c r="BM114" s="30"/>
      <c r="BN114" s="704">
        <f t="shared" si="200"/>
        <v>6456.34</v>
      </c>
    </row>
    <row r="115" spans="1:66" ht="14.25" customHeight="1" x14ac:dyDescent="0.25">
      <c r="A115" s="49" t="s">
        <v>439</v>
      </c>
      <c r="B115" s="50">
        <v>71000</v>
      </c>
      <c r="C115" s="733" t="s">
        <v>750</v>
      </c>
      <c r="D115" s="50" t="s">
        <v>568</v>
      </c>
      <c r="E115" s="62" t="str">
        <f t="shared" si="189"/>
        <v>P&amp;L</v>
      </c>
      <c r="F115" s="664">
        <f t="shared" si="190"/>
        <v>15205001601</v>
      </c>
      <c r="G115" s="587"/>
      <c r="H115" s="588">
        <f t="shared" si="191"/>
        <v>0</v>
      </c>
      <c r="I115" s="588">
        <f t="shared" si="192"/>
        <v>0</v>
      </c>
      <c r="J115" s="587"/>
      <c r="K115" s="588">
        <f t="shared" si="204"/>
        <v>0</v>
      </c>
      <c r="L115" s="588">
        <f t="shared" si="205"/>
        <v>0</v>
      </c>
      <c r="M115" s="587"/>
      <c r="N115" s="588">
        <f t="shared" si="206"/>
        <v>0</v>
      </c>
      <c r="O115" s="588">
        <f t="shared" si="207"/>
        <v>0</v>
      </c>
      <c r="P115" s="587"/>
      <c r="Q115" s="588">
        <f t="shared" si="150"/>
        <v>0</v>
      </c>
      <c r="R115" s="588">
        <f t="shared" si="151"/>
        <v>0</v>
      </c>
      <c r="S115" s="587"/>
      <c r="T115" s="588">
        <f t="shared" si="208"/>
        <v>0</v>
      </c>
      <c r="U115" s="588">
        <f t="shared" si="209"/>
        <v>0</v>
      </c>
      <c r="V115" s="587"/>
      <c r="W115" s="588">
        <f t="shared" si="210"/>
        <v>0</v>
      </c>
      <c r="X115" s="588">
        <f t="shared" si="211"/>
        <v>0</v>
      </c>
      <c r="Y115" s="587"/>
      <c r="Z115" s="588">
        <f t="shared" si="212"/>
        <v>0</v>
      </c>
      <c r="AA115" s="588">
        <f t="shared" si="187"/>
        <v>0</v>
      </c>
      <c r="AB115" s="587"/>
      <c r="AC115" s="588">
        <f t="shared" si="213"/>
        <v>0</v>
      </c>
      <c r="AD115" s="588">
        <f t="shared" si="214"/>
        <v>0</v>
      </c>
      <c r="AE115" s="587"/>
      <c r="AF115" s="588">
        <f t="shared" si="215"/>
        <v>0</v>
      </c>
      <c r="AG115" s="588">
        <f t="shared" si="216"/>
        <v>0</v>
      </c>
      <c r="AH115" s="587"/>
      <c r="AI115" s="588">
        <f t="shared" si="152"/>
        <v>0</v>
      </c>
      <c r="AJ115" s="588">
        <f t="shared" si="188"/>
        <v>0</v>
      </c>
      <c r="AK115" s="587"/>
      <c r="AL115" s="588">
        <f t="shared" si="217"/>
        <v>0</v>
      </c>
      <c r="AM115" s="588">
        <f t="shared" si="218"/>
        <v>0</v>
      </c>
      <c r="AN115" s="587"/>
      <c r="AO115" s="588">
        <f t="shared" si="219"/>
        <v>0</v>
      </c>
      <c r="AP115" s="588">
        <f t="shared" si="220"/>
        <v>0</v>
      </c>
      <c r="AQ115" s="587">
        <v>100798.53</v>
      </c>
      <c r="AR115" s="588">
        <f t="shared" si="153"/>
        <v>0</v>
      </c>
      <c r="AS115" s="588">
        <f t="shared" si="154"/>
        <v>100798.53</v>
      </c>
      <c r="AT115" s="587">
        <v>324792</v>
      </c>
      <c r="AU115" s="588">
        <f t="shared" si="155"/>
        <v>0</v>
      </c>
      <c r="AV115" s="588">
        <f t="shared" si="156"/>
        <v>324792</v>
      </c>
      <c r="AW115" s="587"/>
      <c r="AX115" s="652"/>
      <c r="AY115" s="706"/>
      <c r="AZ115" s="652"/>
      <c r="BB115" s="149"/>
      <c r="BC115" s="30">
        <f>L115-I115</f>
        <v>0</v>
      </c>
      <c r="BD115" s="30">
        <f>O115-L115</f>
        <v>0</v>
      </c>
      <c r="BE115" s="704">
        <f>R115-I115</f>
        <v>0</v>
      </c>
      <c r="BF115" s="30">
        <f>U115-R115</f>
        <v>0</v>
      </c>
      <c r="BG115" s="30">
        <f>X115-U115</f>
        <v>0</v>
      </c>
      <c r="BH115" s="704">
        <f>AA115-R115</f>
        <v>0</v>
      </c>
      <c r="BI115" s="704">
        <f t="shared" si="228"/>
        <v>0</v>
      </c>
      <c r="BJ115" s="30">
        <f>AG115-AD115</f>
        <v>0</v>
      </c>
      <c r="BK115" s="704">
        <f>AJ115-AG115</f>
        <v>0</v>
      </c>
      <c r="BL115" s="30">
        <f>AM115-AJ115</f>
        <v>0</v>
      </c>
      <c r="BM115" s="30">
        <f>AP115-AM115</f>
        <v>0</v>
      </c>
      <c r="BN115" s="704">
        <f t="shared" si="200"/>
        <v>100798.53</v>
      </c>
    </row>
    <row r="116" spans="1:66" x14ac:dyDescent="0.25">
      <c r="A116" s="49" t="s">
        <v>439</v>
      </c>
      <c r="B116" s="50">
        <v>71001</v>
      </c>
      <c r="C116" s="733" t="s">
        <v>751</v>
      </c>
      <c r="D116" s="50" t="s">
        <v>568</v>
      </c>
      <c r="E116" s="62" t="str">
        <f t="shared" si="189"/>
        <v>P&amp;L</v>
      </c>
      <c r="F116" s="664">
        <f t="shared" si="190"/>
        <v>15205001601</v>
      </c>
      <c r="G116" s="587"/>
      <c r="H116" s="588">
        <f t="shared" si="191"/>
        <v>0</v>
      </c>
      <c r="I116" s="588">
        <f t="shared" si="192"/>
        <v>0</v>
      </c>
      <c r="J116" s="587"/>
      <c r="K116" s="588">
        <f t="shared" si="204"/>
        <v>0</v>
      </c>
      <c r="L116" s="588">
        <f t="shared" si="205"/>
        <v>0</v>
      </c>
      <c r="M116" s="587"/>
      <c r="N116" s="588">
        <f t="shared" si="206"/>
        <v>0</v>
      </c>
      <c r="O116" s="588">
        <f t="shared" si="207"/>
        <v>0</v>
      </c>
      <c r="P116" s="587"/>
      <c r="Q116" s="588">
        <f t="shared" si="150"/>
        <v>0</v>
      </c>
      <c r="R116" s="588">
        <f t="shared" si="151"/>
        <v>0</v>
      </c>
      <c r="S116" s="587"/>
      <c r="T116" s="588">
        <f t="shared" si="208"/>
        <v>0</v>
      </c>
      <c r="U116" s="588">
        <f t="shared" si="209"/>
        <v>0</v>
      </c>
      <c r="V116" s="587"/>
      <c r="W116" s="588">
        <f t="shared" si="210"/>
        <v>0</v>
      </c>
      <c r="X116" s="588">
        <f t="shared" si="211"/>
        <v>0</v>
      </c>
      <c r="Y116" s="587"/>
      <c r="Z116" s="588">
        <f t="shared" si="212"/>
        <v>0</v>
      </c>
      <c r="AA116" s="588">
        <f t="shared" si="187"/>
        <v>0</v>
      </c>
      <c r="AB116" s="587"/>
      <c r="AC116" s="588">
        <f t="shared" si="213"/>
        <v>0</v>
      </c>
      <c r="AD116" s="588">
        <f t="shared" si="214"/>
        <v>0</v>
      </c>
      <c r="AE116" s="587"/>
      <c r="AF116" s="588">
        <f t="shared" si="215"/>
        <v>0</v>
      </c>
      <c r="AG116" s="588">
        <f t="shared" si="216"/>
        <v>0</v>
      </c>
      <c r="AH116" s="587"/>
      <c r="AI116" s="588">
        <f t="shared" si="152"/>
        <v>0</v>
      </c>
      <c r="AJ116" s="588">
        <f t="shared" si="188"/>
        <v>0</v>
      </c>
      <c r="AK116" s="587"/>
      <c r="AL116" s="588">
        <f t="shared" si="217"/>
        <v>0</v>
      </c>
      <c r="AM116" s="588">
        <f t="shared" si="218"/>
        <v>0</v>
      </c>
      <c r="AN116" s="587"/>
      <c r="AO116" s="588">
        <f t="shared" si="219"/>
        <v>0</v>
      </c>
      <c r="AP116" s="588">
        <f t="shared" si="220"/>
        <v>0</v>
      </c>
      <c r="AQ116" s="587">
        <v>6642.69</v>
      </c>
      <c r="AR116" s="588">
        <f t="shared" si="153"/>
        <v>0</v>
      </c>
      <c r="AS116" s="588">
        <f t="shared" si="154"/>
        <v>6642.69</v>
      </c>
      <c r="AT116" s="587">
        <v>21394</v>
      </c>
      <c r="AU116" s="588">
        <f t="shared" si="155"/>
        <v>0</v>
      </c>
      <c r="AV116" s="588">
        <f t="shared" si="156"/>
        <v>21394</v>
      </c>
      <c r="AW116" s="587"/>
      <c r="AX116" s="652"/>
      <c r="AY116" s="706"/>
      <c r="AZ116" s="652"/>
      <c r="BB116" s="149"/>
      <c r="BC116" s="30">
        <f>L116-I116</f>
        <v>0</v>
      </c>
      <c r="BD116" s="30">
        <f>O116-L116</f>
        <v>0</v>
      </c>
      <c r="BE116" s="704">
        <f>R116-I116</f>
        <v>0</v>
      </c>
      <c r="BF116" s="30">
        <f>U116-R116</f>
        <v>0</v>
      </c>
      <c r="BG116" s="30">
        <f>X116-U116</f>
        <v>0</v>
      </c>
      <c r="BH116" s="704">
        <f>AA116-R116</f>
        <v>0</v>
      </c>
      <c r="BI116" s="704">
        <f t="shared" si="228"/>
        <v>0</v>
      </c>
      <c r="BJ116" s="30">
        <f>AG116-AD116</f>
        <v>0</v>
      </c>
      <c r="BK116" s="704">
        <f>AJ116-AG116</f>
        <v>0</v>
      </c>
      <c r="BL116" s="30">
        <f>AM116-AJ116</f>
        <v>0</v>
      </c>
      <c r="BM116" s="30">
        <f>AP116-AM116</f>
        <v>0</v>
      </c>
      <c r="BN116" s="704">
        <f t="shared" si="200"/>
        <v>6642.69</v>
      </c>
    </row>
    <row r="117" spans="1:66" x14ac:dyDescent="0.25">
      <c r="A117" s="49" t="s">
        <v>439</v>
      </c>
      <c r="B117" s="50">
        <v>71002</v>
      </c>
      <c r="C117" s="733" t="s">
        <v>752</v>
      </c>
      <c r="D117" s="50" t="s">
        <v>568</v>
      </c>
      <c r="E117" s="62" t="str">
        <f t="shared" si="189"/>
        <v>P&amp;L</v>
      </c>
      <c r="F117" s="664">
        <f t="shared" si="190"/>
        <v>15205001601</v>
      </c>
      <c r="G117" s="587"/>
      <c r="H117" s="588">
        <f t="shared" si="191"/>
        <v>0</v>
      </c>
      <c r="I117" s="588">
        <f t="shared" si="192"/>
        <v>0</v>
      </c>
      <c r="J117" s="587"/>
      <c r="K117" s="588">
        <f t="shared" si="204"/>
        <v>0</v>
      </c>
      <c r="L117" s="588">
        <f t="shared" si="205"/>
        <v>0</v>
      </c>
      <c r="M117" s="587"/>
      <c r="N117" s="588">
        <f t="shared" si="206"/>
        <v>0</v>
      </c>
      <c r="O117" s="588">
        <f t="shared" si="207"/>
        <v>0</v>
      </c>
      <c r="P117" s="587"/>
      <c r="Q117" s="588">
        <f t="shared" si="150"/>
        <v>0</v>
      </c>
      <c r="R117" s="588">
        <f t="shared" si="151"/>
        <v>0</v>
      </c>
      <c r="S117" s="587"/>
      <c r="T117" s="588">
        <f t="shared" si="208"/>
        <v>0</v>
      </c>
      <c r="U117" s="588">
        <f t="shared" si="209"/>
        <v>0</v>
      </c>
      <c r="V117" s="587"/>
      <c r="W117" s="588">
        <f t="shared" si="210"/>
        <v>0</v>
      </c>
      <c r="X117" s="588">
        <f t="shared" si="211"/>
        <v>0</v>
      </c>
      <c r="Y117" s="587"/>
      <c r="Z117" s="588">
        <f t="shared" si="212"/>
        <v>0</v>
      </c>
      <c r="AA117" s="588">
        <f t="shared" si="187"/>
        <v>0</v>
      </c>
      <c r="AB117" s="587"/>
      <c r="AC117" s="588">
        <f t="shared" si="213"/>
        <v>0</v>
      </c>
      <c r="AD117" s="588">
        <f t="shared" si="214"/>
        <v>0</v>
      </c>
      <c r="AE117" s="587"/>
      <c r="AF117" s="588">
        <f t="shared" si="215"/>
        <v>0</v>
      </c>
      <c r="AG117" s="588">
        <f t="shared" si="216"/>
        <v>0</v>
      </c>
      <c r="AH117" s="587"/>
      <c r="AI117" s="588">
        <f t="shared" si="152"/>
        <v>0</v>
      </c>
      <c r="AJ117" s="588">
        <f t="shared" si="188"/>
        <v>0</v>
      </c>
      <c r="AK117" s="587"/>
      <c r="AL117" s="588">
        <f t="shared" si="217"/>
        <v>0</v>
      </c>
      <c r="AM117" s="588">
        <f t="shared" si="218"/>
        <v>0</v>
      </c>
      <c r="AN117" s="587"/>
      <c r="AO117" s="588">
        <f t="shared" si="219"/>
        <v>0</v>
      </c>
      <c r="AP117" s="588">
        <f t="shared" si="220"/>
        <v>0</v>
      </c>
      <c r="AQ117" s="587">
        <v>6455.52</v>
      </c>
      <c r="AR117" s="588">
        <f t="shared" si="153"/>
        <v>0</v>
      </c>
      <c r="AS117" s="588">
        <f t="shared" si="154"/>
        <v>6455.52</v>
      </c>
      <c r="AT117" s="587">
        <v>20800</v>
      </c>
      <c r="AU117" s="588">
        <f t="shared" si="155"/>
        <v>0</v>
      </c>
      <c r="AV117" s="588">
        <f t="shared" si="156"/>
        <v>20800</v>
      </c>
      <c r="AW117" s="587"/>
      <c r="AX117" s="652"/>
      <c r="AY117" s="706"/>
      <c r="AZ117" s="652"/>
      <c r="BB117" s="149"/>
      <c r="BC117" s="30">
        <f>L117-I117</f>
        <v>0</v>
      </c>
      <c r="BD117" s="30">
        <f>O117-L117</f>
        <v>0</v>
      </c>
      <c r="BE117" s="704">
        <f>R117-I117</f>
        <v>0</v>
      </c>
      <c r="BF117" s="30">
        <f>U117-R117</f>
        <v>0</v>
      </c>
      <c r="BG117" s="30">
        <f>X117-U117</f>
        <v>0</v>
      </c>
      <c r="BH117" s="704">
        <f>AA117-R117</f>
        <v>0</v>
      </c>
      <c r="BI117" s="704">
        <f t="shared" si="228"/>
        <v>0</v>
      </c>
      <c r="BJ117" s="30">
        <f>AG117-AD117</f>
        <v>0</v>
      </c>
      <c r="BK117" s="704">
        <f>AJ117-AG117</f>
        <v>0</v>
      </c>
      <c r="BL117" s="30">
        <f>AM117-AJ117</f>
        <v>0</v>
      </c>
      <c r="BM117" s="30">
        <f>AP117-AM117</f>
        <v>0</v>
      </c>
      <c r="BN117" s="704">
        <f t="shared" si="200"/>
        <v>6455.52</v>
      </c>
    </row>
    <row r="118" spans="1:66" x14ac:dyDescent="0.25">
      <c r="A118" s="49" t="s">
        <v>439</v>
      </c>
      <c r="B118" s="50">
        <v>71003</v>
      </c>
      <c r="C118" s="733" t="s">
        <v>753</v>
      </c>
      <c r="D118" s="50" t="s">
        <v>568</v>
      </c>
      <c r="E118" s="62" t="str">
        <f t="shared" si="189"/>
        <v>P&amp;L</v>
      </c>
      <c r="F118" s="664">
        <f t="shared" si="190"/>
        <v>15205001601</v>
      </c>
      <c r="G118" s="587"/>
      <c r="H118" s="588">
        <f t="shared" si="191"/>
        <v>0</v>
      </c>
      <c r="I118" s="588">
        <f t="shared" si="192"/>
        <v>0</v>
      </c>
      <c r="J118" s="587"/>
      <c r="K118" s="588">
        <f t="shared" si="204"/>
        <v>0</v>
      </c>
      <c r="L118" s="588">
        <f t="shared" si="205"/>
        <v>0</v>
      </c>
      <c r="M118" s="587"/>
      <c r="N118" s="588">
        <f t="shared" si="206"/>
        <v>0</v>
      </c>
      <c r="O118" s="588">
        <f t="shared" si="207"/>
        <v>0</v>
      </c>
      <c r="P118" s="587"/>
      <c r="Q118" s="588">
        <f t="shared" si="150"/>
        <v>0</v>
      </c>
      <c r="R118" s="588">
        <f t="shared" si="151"/>
        <v>0</v>
      </c>
      <c r="S118" s="587"/>
      <c r="T118" s="588">
        <f t="shared" si="208"/>
        <v>0</v>
      </c>
      <c r="U118" s="588">
        <f t="shared" si="209"/>
        <v>0</v>
      </c>
      <c r="V118" s="587"/>
      <c r="W118" s="588">
        <f t="shared" si="210"/>
        <v>0</v>
      </c>
      <c r="X118" s="588">
        <f t="shared" si="211"/>
        <v>0</v>
      </c>
      <c r="Y118" s="587"/>
      <c r="Z118" s="588">
        <f t="shared" si="212"/>
        <v>0</v>
      </c>
      <c r="AA118" s="588">
        <f t="shared" si="187"/>
        <v>0</v>
      </c>
      <c r="AB118" s="587"/>
      <c r="AC118" s="588">
        <f t="shared" si="213"/>
        <v>0</v>
      </c>
      <c r="AD118" s="588">
        <f t="shared" si="214"/>
        <v>0</v>
      </c>
      <c r="AE118" s="587"/>
      <c r="AF118" s="588">
        <f t="shared" si="215"/>
        <v>0</v>
      </c>
      <c r="AG118" s="588">
        <f t="shared" si="216"/>
        <v>0</v>
      </c>
      <c r="AH118" s="587"/>
      <c r="AI118" s="588">
        <f t="shared" si="152"/>
        <v>0</v>
      </c>
      <c r="AJ118" s="588">
        <f t="shared" si="188"/>
        <v>0</v>
      </c>
      <c r="AK118" s="587"/>
      <c r="AL118" s="588">
        <f t="shared" si="217"/>
        <v>0</v>
      </c>
      <c r="AM118" s="588">
        <f t="shared" si="218"/>
        <v>0</v>
      </c>
      <c r="AN118" s="587"/>
      <c r="AO118" s="588">
        <f t="shared" si="219"/>
        <v>0</v>
      </c>
      <c r="AP118" s="588">
        <f t="shared" si="220"/>
        <v>0</v>
      </c>
      <c r="AQ118" s="587">
        <v>8273</v>
      </c>
      <c r="AR118" s="588">
        <f t="shared" si="153"/>
        <v>0</v>
      </c>
      <c r="AS118" s="588">
        <f t="shared" si="154"/>
        <v>8273</v>
      </c>
      <c r="AT118" s="587">
        <v>26656</v>
      </c>
      <c r="AU118" s="588">
        <f t="shared" si="155"/>
        <v>0</v>
      </c>
      <c r="AV118" s="588">
        <f t="shared" si="156"/>
        <v>26656</v>
      </c>
      <c r="AW118" s="587"/>
      <c r="AX118" s="652"/>
      <c r="AY118" s="706"/>
      <c r="AZ118" s="652"/>
      <c r="BB118" s="149"/>
      <c r="BC118" s="30">
        <f>L118-I118</f>
        <v>0</v>
      </c>
      <c r="BD118" s="30">
        <f>O118-L118</f>
        <v>0</v>
      </c>
      <c r="BE118" s="704">
        <f>R118-I118</f>
        <v>0</v>
      </c>
      <c r="BF118" s="30">
        <f>U118-R118</f>
        <v>0</v>
      </c>
      <c r="BG118" s="30">
        <f>X118-U118</f>
        <v>0</v>
      </c>
      <c r="BH118" s="704">
        <f>AA118-R118</f>
        <v>0</v>
      </c>
      <c r="BI118" s="704">
        <f t="shared" si="228"/>
        <v>0</v>
      </c>
      <c r="BJ118" s="30">
        <f>AG118-AD118</f>
        <v>0</v>
      </c>
      <c r="BK118" s="704">
        <f>AJ118-AG118</f>
        <v>0</v>
      </c>
      <c r="BL118" s="30">
        <f>AM118-AJ118</f>
        <v>0</v>
      </c>
      <c r="BM118" s="30">
        <f>AP118-AM118</f>
        <v>0</v>
      </c>
      <c r="BN118" s="704">
        <f t="shared" si="200"/>
        <v>8273</v>
      </c>
    </row>
    <row r="119" spans="1:66" x14ac:dyDescent="0.25">
      <c r="A119" s="49" t="s">
        <v>439</v>
      </c>
      <c r="B119" s="50">
        <v>71005</v>
      </c>
      <c r="C119" s="733" t="s">
        <v>754</v>
      </c>
      <c r="D119" s="50" t="s">
        <v>568</v>
      </c>
      <c r="E119" s="62" t="str">
        <f t="shared" si="189"/>
        <v>P&amp;L</v>
      </c>
      <c r="F119" s="664">
        <f t="shared" si="190"/>
        <v>15205001601</v>
      </c>
      <c r="G119" s="587"/>
      <c r="H119" s="588">
        <f t="shared" si="191"/>
        <v>0</v>
      </c>
      <c r="I119" s="588">
        <f t="shared" si="192"/>
        <v>0</v>
      </c>
      <c r="J119" s="587"/>
      <c r="K119" s="588">
        <f t="shared" si="204"/>
        <v>0</v>
      </c>
      <c r="L119" s="588">
        <f t="shared" si="205"/>
        <v>0</v>
      </c>
      <c r="M119" s="587"/>
      <c r="N119" s="588">
        <f t="shared" si="206"/>
        <v>0</v>
      </c>
      <c r="O119" s="588">
        <f t="shared" si="207"/>
        <v>0</v>
      </c>
      <c r="P119" s="587"/>
      <c r="Q119" s="588">
        <f t="shared" si="150"/>
        <v>0</v>
      </c>
      <c r="R119" s="588">
        <f t="shared" si="151"/>
        <v>0</v>
      </c>
      <c r="S119" s="587"/>
      <c r="T119" s="588">
        <f t="shared" si="208"/>
        <v>0</v>
      </c>
      <c r="U119" s="588">
        <f t="shared" si="209"/>
        <v>0</v>
      </c>
      <c r="V119" s="587"/>
      <c r="W119" s="588">
        <f t="shared" si="210"/>
        <v>0</v>
      </c>
      <c r="X119" s="588">
        <f t="shared" si="211"/>
        <v>0</v>
      </c>
      <c r="Y119" s="587"/>
      <c r="Z119" s="588">
        <f t="shared" si="212"/>
        <v>0</v>
      </c>
      <c r="AA119" s="588">
        <f t="shared" si="187"/>
        <v>0</v>
      </c>
      <c r="AB119" s="587"/>
      <c r="AC119" s="588">
        <f t="shared" si="213"/>
        <v>0</v>
      </c>
      <c r="AD119" s="588">
        <f t="shared" si="214"/>
        <v>0</v>
      </c>
      <c r="AE119" s="587"/>
      <c r="AF119" s="588">
        <f t="shared" si="215"/>
        <v>0</v>
      </c>
      <c r="AG119" s="588">
        <f t="shared" si="216"/>
        <v>0</v>
      </c>
      <c r="AH119" s="587"/>
      <c r="AI119" s="588">
        <f t="shared" si="152"/>
        <v>0</v>
      </c>
      <c r="AJ119" s="588">
        <f t="shared" si="188"/>
        <v>0</v>
      </c>
      <c r="AK119" s="587"/>
      <c r="AL119" s="588">
        <f t="shared" si="217"/>
        <v>0</v>
      </c>
      <c r="AM119" s="588">
        <f t="shared" si="218"/>
        <v>0</v>
      </c>
      <c r="AN119" s="587"/>
      <c r="AO119" s="588">
        <f t="shared" si="219"/>
        <v>0</v>
      </c>
      <c r="AP119" s="588">
        <f t="shared" si="220"/>
        <v>0</v>
      </c>
      <c r="AQ119" s="587">
        <v>4377.5600000000004</v>
      </c>
      <c r="AR119" s="588">
        <f t="shared" si="153"/>
        <v>0</v>
      </c>
      <c r="AS119" s="588">
        <f t="shared" si="154"/>
        <v>4377.5600000000004</v>
      </c>
      <c r="AT119" s="587">
        <v>14136</v>
      </c>
      <c r="AU119" s="588">
        <f t="shared" si="155"/>
        <v>0</v>
      </c>
      <c r="AV119" s="588">
        <f t="shared" si="156"/>
        <v>14136</v>
      </c>
      <c r="AW119" s="587"/>
      <c r="AX119" s="652"/>
      <c r="AY119" s="706"/>
      <c r="AZ119" s="652"/>
      <c r="BB119" s="149"/>
      <c r="BC119" s="30">
        <f>L119-I119</f>
        <v>0</v>
      </c>
      <c r="BD119" s="30">
        <f>O119-L119</f>
        <v>0</v>
      </c>
      <c r="BE119" s="704">
        <f>R119-I119</f>
        <v>0</v>
      </c>
      <c r="BF119" s="30">
        <f>U119-R119</f>
        <v>0</v>
      </c>
      <c r="BG119" s="30">
        <f>X119-U119</f>
        <v>0</v>
      </c>
      <c r="BH119" s="704">
        <f>AA119-R119</f>
        <v>0</v>
      </c>
      <c r="BI119" s="704">
        <f t="shared" si="228"/>
        <v>0</v>
      </c>
      <c r="BJ119" s="30">
        <f>AG119-AD119</f>
        <v>0</v>
      </c>
      <c r="BK119" s="704">
        <f>AJ119-AG119</f>
        <v>0</v>
      </c>
      <c r="BL119" s="30">
        <f>AM119-AJ119</f>
        <v>0</v>
      </c>
      <c r="BM119" s="30">
        <f>AP119-AM119</f>
        <v>0</v>
      </c>
      <c r="BN119" s="704">
        <f t="shared" si="200"/>
        <v>4377.5600000000004</v>
      </c>
    </row>
    <row r="120" spans="1:66" x14ac:dyDescent="0.25">
      <c r="A120" s="49" t="s">
        <v>439</v>
      </c>
      <c r="B120" s="804">
        <v>71103</v>
      </c>
      <c r="C120" s="699" t="str">
        <f>"שווי ארוחות הנהלה"</f>
        <v>שווי ארוחות הנהלה</v>
      </c>
      <c r="D120" s="50" t="s">
        <v>568</v>
      </c>
      <c r="E120" s="62" t="str">
        <f t="shared" si="189"/>
        <v>P&amp;L</v>
      </c>
      <c r="F120" s="664">
        <f t="shared" si="190"/>
        <v>15205001601</v>
      </c>
      <c r="G120" s="587"/>
      <c r="H120" s="588"/>
      <c r="I120" s="588"/>
      <c r="J120" s="587"/>
      <c r="K120" s="588"/>
      <c r="L120" s="588"/>
      <c r="M120" s="587"/>
      <c r="N120" s="588"/>
      <c r="O120" s="588"/>
      <c r="P120" s="587"/>
      <c r="Q120" s="588">
        <f t="shared" si="150"/>
        <v>0</v>
      </c>
      <c r="R120" s="588">
        <f t="shared" si="151"/>
        <v>0</v>
      </c>
      <c r="S120" s="587"/>
      <c r="T120" s="588"/>
      <c r="U120" s="588"/>
      <c r="V120" s="587"/>
      <c r="W120" s="588"/>
      <c r="X120" s="588"/>
      <c r="Y120" s="587"/>
      <c r="Z120" s="588"/>
      <c r="AA120" s="588"/>
      <c r="AB120" s="587"/>
      <c r="AC120" s="588"/>
      <c r="AD120" s="588"/>
      <c r="AE120" s="587"/>
      <c r="AF120" s="588"/>
      <c r="AG120" s="588"/>
      <c r="AH120" s="587"/>
      <c r="AI120" s="588">
        <f t="shared" si="152"/>
        <v>0</v>
      </c>
      <c r="AJ120" s="588">
        <f t="shared" si="188"/>
        <v>0</v>
      </c>
      <c r="AK120" s="587"/>
      <c r="AL120" s="588"/>
      <c r="AM120" s="588"/>
      <c r="AN120" s="587"/>
      <c r="AO120" s="588"/>
      <c r="AP120" s="588"/>
      <c r="AQ120" s="587">
        <v>1426.95</v>
      </c>
      <c r="AR120" s="588">
        <f t="shared" si="153"/>
        <v>0</v>
      </c>
      <c r="AS120" s="588">
        <f t="shared" si="154"/>
        <v>1426.95</v>
      </c>
      <c r="AT120" s="587">
        <v>4544</v>
      </c>
      <c r="AU120" s="588">
        <f t="shared" si="155"/>
        <v>0</v>
      </c>
      <c r="AV120" s="588">
        <f t="shared" si="156"/>
        <v>4544</v>
      </c>
      <c r="AW120" s="587"/>
      <c r="AX120" s="652"/>
      <c r="AY120" s="706"/>
      <c r="AZ120" s="652"/>
      <c r="BB120" s="149"/>
      <c r="BC120" s="30"/>
      <c r="BD120" s="30"/>
      <c r="BE120" s="704"/>
      <c r="BF120" s="30"/>
      <c r="BG120" s="30"/>
      <c r="BH120" s="704"/>
      <c r="BI120" s="704"/>
      <c r="BJ120" s="30"/>
      <c r="BK120" s="704"/>
      <c r="BL120" s="30"/>
      <c r="BM120" s="30"/>
      <c r="BN120" s="718">
        <f t="shared" si="200"/>
        <v>1426.95</v>
      </c>
    </row>
    <row r="121" spans="1:66" x14ac:dyDescent="0.25">
      <c r="A121" s="49" t="s">
        <v>439</v>
      </c>
      <c r="B121">
        <v>71097</v>
      </c>
      <c r="C121" s="699" t="s">
        <v>1115</v>
      </c>
      <c r="D121" s="50" t="s">
        <v>568</v>
      </c>
      <c r="E121" s="62" t="str">
        <f t="shared" si="189"/>
        <v>P&amp;L</v>
      </c>
      <c r="F121" s="664">
        <f t="shared" si="190"/>
        <v>15205001601</v>
      </c>
      <c r="G121" s="587"/>
      <c r="H121" s="588"/>
      <c r="I121" s="588"/>
      <c r="J121" s="587"/>
      <c r="K121" s="588"/>
      <c r="L121" s="588"/>
      <c r="M121" s="587"/>
      <c r="N121" s="588"/>
      <c r="O121" s="588"/>
      <c r="P121" s="587"/>
      <c r="Q121" s="588">
        <f t="shared" si="150"/>
        <v>0</v>
      </c>
      <c r="R121" s="588">
        <f t="shared" si="151"/>
        <v>0</v>
      </c>
      <c r="S121" s="587"/>
      <c r="T121" s="588"/>
      <c r="U121" s="588"/>
      <c r="V121" s="587"/>
      <c r="W121" s="588"/>
      <c r="X121" s="588"/>
      <c r="Y121" s="587"/>
      <c r="Z121" s="588"/>
      <c r="AA121" s="588"/>
      <c r="AB121" s="587"/>
      <c r="AC121" s="588"/>
      <c r="AD121" s="588"/>
      <c r="AE121" s="587"/>
      <c r="AF121" s="588"/>
      <c r="AG121" s="588"/>
      <c r="AH121" s="587"/>
      <c r="AI121" s="588">
        <f t="shared" si="152"/>
        <v>0</v>
      </c>
      <c r="AJ121" s="588">
        <f t="shared" si="188"/>
        <v>0</v>
      </c>
      <c r="AK121" s="587"/>
      <c r="AL121" s="588"/>
      <c r="AM121" s="588"/>
      <c r="AN121" s="587"/>
      <c r="AO121" s="588"/>
      <c r="AP121" s="588"/>
      <c r="AQ121" s="587">
        <v>182.33</v>
      </c>
      <c r="AR121" s="588">
        <f t="shared" si="153"/>
        <v>0</v>
      </c>
      <c r="AS121" s="588">
        <f t="shared" si="154"/>
        <v>182.33</v>
      </c>
      <c r="AT121" s="587">
        <v>567</v>
      </c>
      <c r="AU121" s="588">
        <f t="shared" si="155"/>
        <v>0</v>
      </c>
      <c r="AV121" s="588">
        <f t="shared" si="156"/>
        <v>567</v>
      </c>
      <c r="AW121" s="587"/>
      <c r="AX121" s="652"/>
      <c r="AY121" s="706"/>
      <c r="AZ121" s="652"/>
      <c r="BB121" s="149"/>
      <c r="BC121" s="30"/>
      <c r="BD121" s="30"/>
      <c r="BE121" s="704"/>
      <c r="BF121" s="30"/>
      <c r="BG121" s="30"/>
      <c r="BH121" s="704"/>
      <c r="BI121" s="704"/>
      <c r="BJ121" s="30"/>
      <c r="BK121" s="704"/>
      <c r="BL121" s="30"/>
      <c r="BM121" s="30"/>
      <c r="BN121" s="704">
        <f t="shared" si="200"/>
        <v>182.33</v>
      </c>
    </row>
    <row r="122" spans="1:66" x14ac:dyDescent="0.25">
      <c r="A122" s="49" t="s">
        <v>439</v>
      </c>
      <c r="B122" s="50">
        <v>71099</v>
      </c>
      <c r="C122" s="699" t="s">
        <v>755</v>
      </c>
      <c r="D122" s="50" t="s">
        <v>568</v>
      </c>
      <c r="E122" s="62" t="str">
        <f t="shared" si="189"/>
        <v>P&amp;L</v>
      </c>
      <c r="F122" s="664">
        <f t="shared" si="190"/>
        <v>15205001601</v>
      </c>
      <c r="G122" s="587"/>
      <c r="H122" s="588">
        <f t="shared" si="191"/>
        <v>0</v>
      </c>
      <c r="I122" s="588">
        <f t="shared" si="192"/>
        <v>0</v>
      </c>
      <c r="J122" s="587"/>
      <c r="K122" s="588">
        <f t="shared" si="204"/>
        <v>0</v>
      </c>
      <c r="L122" s="588">
        <f t="shared" si="205"/>
        <v>0</v>
      </c>
      <c r="M122" s="587"/>
      <c r="N122" s="588">
        <f t="shared" si="206"/>
        <v>0</v>
      </c>
      <c r="O122" s="588">
        <f t="shared" si="207"/>
        <v>0</v>
      </c>
      <c r="P122" s="587"/>
      <c r="Q122" s="588">
        <f t="shared" si="150"/>
        <v>0</v>
      </c>
      <c r="R122" s="588">
        <f t="shared" si="151"/>
        <v>0</v>
      </c>
      <c r="S122" s="587"/>
      <c r="T122" s="588">
        <f t="shared" si="208"/>
        <v>0</v>
      </c>
      <c r="U122" s="588">
        <f t="shared" si="209"/>
        <v>0</v>
      </c>
      <c r="V122" s="587"/>
      <c r="W122" s="588">
        <f t="shared" si="210"/>
        <v>0</v>
      </c>
      <c r="X122" s="588">
        <f t="shared" si="211"/>
        <v>0</v>
      </c>
      <c r="Y122" s="587"/>
      <c r="Z122" s="588">
        <f t="shared" si="212"/>
        <v>0</v>
      </c>
      <c r="AA122" s="588">
        <f t="shared" si="187"/>
        <v>0</v>
      </c>
      <c r="AB122" s="587"/>
      <c r="AC122" s="588">
        <f t="shared" si="213"/>
        <v>0</v>
      </c>
      <c r="AD122" s="588">
        <f t="shared" si="214"/>
        <v>0</v>
      </c>
      <c r="AE122" s="587"/>
      <c r="AF122" s="588">
        <f t="shared" si="215"/>
        <v>0</v>
      </c>
      <c r="AG122" s="588">
        <f t="shared" si="216"/>
        <v>0</v>
      </c>
      <c r="AH122" s="587"/>
      <c r="AI122" s="588">
        <f t="shared" si="152"/>
        <v>0</v>
      </c>
      <c r="AJ122" s="588">
        <f t="shared" si="188"/>
        <v>0</v>
      </c>
      <c r="AK122" s="587"/>
      <c r="AL122" s="588">
        <f t="shared" si="217"/>
        <v>0</v>
      </c>
      <c r="AM122" s="588">
        <f t="shared" si="218"/>
        <v>0</v>
      </c>
      <c r="AN122" s="587"/>
      <c r="AO122" s="588">
        <f t="shared" si="219"/>
        <v>0</v>
      </c>
      <c r="AP122" s="588">
        <f t="shared" si="220"/>
        <v>0</v>
      </c>
      <c r="AQ122" s="587">
        <v>12118.88</v>
      </c>
      <c r="AR122" s="588">
        <f t="shared" si="153"/>
        <v>0</v>
      </c>
      <c r="AS122" s="588">
        <f t="shared" si="154"/>
        <v>12118.88</v>
      </c>
      <c r="AT122" s="587">
        <v>37501.25</v>
      </c>
      <c r="AU122" s="588">
        <f t="shared" si="155"/>
        <v>0</v>
      </c>
      <c r="AV122" s="588">
        <f t="shared" si="156"/>
        <v>37501.25</v>
      </c>
      <c r="AW122" s="587"/>
      <c r="AX122" s="652"/>
      <c r="AY122" s="706"/>
      <c r="AZ122" s="652"/>
      <c r="BB122" s="149"/>
      <c r="BC122" s="30">
        <f t="shared" ref="BC122:BC127" si="229">L122-I122</f>
        <v>0</v>
      </c>
      <c r="BD122" s="30">
        <f t="shared" ref="BD122:BD127" si="230">O122-L122</f>
        <v>0</v>
      </c>
      <c r="BE122" s="704">
        <f t="shared" ref="BE122:BE127" si="231">R122-I122</f>
        <v>0</v>
      </c>
      <c r="BF122" s="30">
        <f t="shared" ref="BF122:BF127" si="232">U122-R122</f>
        <v>0</v>
      </c>
      <c r="BG122" s="30">
        <f t="shared" ref="BG122:BG127" si="233">X122-U122</f>
        <v>0</v>
      </c>
      <c r="BH122" s="776">
        <f t="shared" ref="BH122:BH127" si="234">AA122-R122</f>
        <v>0</v>
      </c>
      <c r="BI122" s="704">
        <f t="shared" ref="BI122:BI127" si="235">AJ122-AA122</f>
        <v>0</v>
      </c>
      <c r="BJ122" s="30">
        <f t="shared" ref="BJ122:BJ127" si="236">AG122-AD122</f>
        <v>0</v>
      </c>
      <c r="BK122" s="704">
        <f t="shared" ref="BK122:BK127" si="237">AJ122-AG122</f>
        <v>0</v>
      </c>
      <c r="BL122" s="30">
        <f t="shared" ref="BL122:BL127" si="238">AM122-AJ122</f>
        <v>0</v>
      </c>
      <c r="BM122" s="30">
        <f t="shared" ref="BM122:BM127" si="239">AP122-AM122</f>
        <v>0</v>
      </c>
      <c r="BN122" s="704">
        <f t="shared" si="200"/>
        <v>12118.88</v>
      </c>
    </row>
    <row r="123" spans="1:66" ht="13.5" customHeight="1" x14ac:dyDescent="0.25">
      <c r="A123" s="49" t="s">
        <v>439</v>
      </c>
      <c r="B123" s="50">
        <v>71106</v>
      </c>
      <c r="C123" s="699" t="s">
        <v>1016</v>
      </c>
      <c r="D123" s="50" t="s">
        <v>568</v>
      </c>
      <c r="E123" s="62" t="str">
        <f t="shared" si="189"/>
        <v>P&amp;L</v>
      </c>
      <c r="F123" s="664">
        <f t="shared" si="190"/>
        <v>15205001601</v>
      </c>
      <c r="G123" s="587"/>
      <c r="H123" s="588">
        <f t="shared" si="191"/>
        <v>0</v>
      </c>
      <c r="I123" s="588">
        <f t="shared" si="192"/>
        <v>0</v>
      </c>
      <c r="J123" s="587"/>
      <c r="K123" s="588">
        <f t="shared" si="204"/>
        <v>0</v>
      </c>
      <c r="L123" s="588">
        <f t="shared" si="205"/>
        <v>0</v>
      </c>
      <c r="M123" s="587"/>
      <c r="N123" s="588">
        <f t="shared" si="206"/>
        <v>0</v>
      </c>
      <c r="O123" s="588">
        <f t="shared" si="207"/>
        <v>0</v>
      </c>
      <c r="P123" s="587"/>
      <c r="Q123" s="588">
        <f t="shared" si="150"/>
        <v>0</v>
      </c>
      <c r="R123" s="588">
        <f t="shared" si="151"/>
        <v>0</v>
      </c>
      <c r="S123" s="587"/>
      <c r="T123" s="588">
        <f t="shared" si="208"/>
        <v>0</v>
      </c>
      <c r="U123" s="588">
        <f t="shared" si="209"/>
        <v>0</v>
      </c>
      <c r="V123" s="587"/>
      <c r="W123" s="588">
        <f t="shared" si="210"/>
        <v>0</v>
      </c>
      <c r="X123" s="588">
        <f t="shared" si="211"/>
        <v>0</v>
      </c>
      <c r="Y123" s="587"/>
      <c r="Z123" s="588">
        <f t="shared" si="212"/>
        <v>0</v>
      </c>
      <c r="AA123" s="588">
        <f t="shared" si="187"/>
        <v>0</v>
      </c>
      <c r="AB123" s="587"/>
      <c r="AC123" s="588">
        <f t="shared" si="213"/>
        <v>0</v>
      </c>
      <c r="AD123" s="588">
        <f t="shared" si="214"/>
        <v>0</v>
      </c>
      <c r="AE123" s="587"/>
      <c r="AF123" s="588">
        <f t="shared" si="215"/>
        <v>0</v>
      </c>
      <c r="AG123" s="588">
        <f t="shared" si="216"/>
        <v>0</v>
      </c>
      <c r="AH123" s="587"/>
      <c r="AI123" s="588">
        <f t="shared" si="152"/>
        <v>0</v>
      </c>
      <c r="AJ123" s="588">
        <f t="shared" si="188"/>
        <v>0</v>
      </c>
      <c r="AK123" s="587"/>
      <c r="AL123" s="588">
        <f t="shared" si="217"/>
        <v>0</v>
      </c>
      <c r="AM123" s="588">
        <f t="shared" si="218"/>
        <v>0</v>
      </c>
      <c r="AN123" s="587"/>
      <c r="AO123" s="588">
        <f t="shared" si="219"/>
        <v>0</v>
      </c>
      <c r="AP123" s="588">
        <f t="shared" si="220"/>
        <v>0</v>
      </c>
      <c r="AQ123" s="587">
        <v>113.12</v>
      </c>
      <c r="AR123" s="588">
        <f t="shared" si="153"/>
        <v>0</v>
      </c>
      <c r="AS123" s="588">
        <f t="shared" si="154"/>
        <v>113.12</v>
      </c>
      <c r="AT123" s="587">
        <v>370</v>
      </c>
      <c r="AU123" s="588">
        <f t="shared" si="155"/>
        <v>0</v>
      </c>
      <c r="AV123" s="588">
        <f t="shared" si="156"/>
        <v>370</v>
      </c>
      <c r="AW123" s="587"/>
      <c r="AX123" s="652"/>
      <c r="AY123" s="706"/>
      <c r="AZ123" s="652"/>
      <c r="BC123" s="30">
        <f t="shared" si="229"/>
        <v>0</v>
      </c>
      <c r="BD123" s="30">
        <f t="shared" si="230"/>
        <v>0</v>
      </c>
      <c r="BE123" s="704">
        <f t="shared" si="231"/>
        <v>0</v>
      </c>
      <c r="BF123" s="30">
        <f t="shared" si="232"/>
        <v>0</v>
      </c>
      <c r="BG123" s="30">
        <f t="shared" si="233"/>
        <v>0</v>
      </c>
      <c r="BH123" s="704">
        <f t="shared" si="234"/>
        <v>0</v>
      </c>
      <c r="BI123" s="704">
        <f t="shared" si="235"/>
        <v>0</v>
      </c>
      <c r="BJ123" s="30">
        <f t="shared" si="236"/>
        <v>0</v>
      </c>
      <c r="BK123" s="704">
        <f t="shared" si="237"/>
        <v>0</v>
      </c>
      <c r="BL123" s="30">
        <f t="shared" si="238"/>
        <v>0</v>
      </c>
      <c r="BM123" s="30">
        <f t="shared" si="239"/>
        <v>0</v>
      </c>
      <c r="BN123" s="704">
        <f t="shared" si="200"/>
        <v>113.12</v>
      </c>
    </row>
    <row r="124" spans="1:66" ht="13.5" customHeight="1" x14ac:dyDescent="0.25">
      <c r="A124" s="49" t="s">
        <v>439</v>
      </c>
      <c r="B124" s="50">
        <v>71199</v>
      </c>
      <c r="C124" s="699" t="s">
        <v>1017</v>
      </c>
      <c r="D124" s="50" t="s">
        <v>568</v>
      </c>
      <c r="E124" s="62" t="str">
        <f t="shared" si="189"/>
        <v>P&amp;L</v>
      </c>
      <c r="F124" s="664">
        <f t="shared" si="190"/>
        <v>15205001601</v>
      </c>
      <c r="G124" s="587"/>
      <c r="H124" s="588">
        <f t="shared" si="191"/>
        <v>0</v>
      </c>
      <c r="I124" s="588">
        <f t="shared" si="192"/>
        <v>0</v>
      </c>
      <c r="J124" s="587"/>
      <c r="K124" s="588">
        <f t="shared" si="204"/>
        <v>0</v>
      </c>
      <c r="L124" s="588">
        <f t="shared" si="205"/>
        <v>0</v>
      </c>
      <c r="M124" s="587"/>
      <c r="N124" s="588">
        <f t="shared" si="206"/>
        <v>0</v>
      </c>
      <c r="O124" s="588">
        <f t="shared" si="207"/>
        <v>0</v>
      </c>
      <c r="P124" s="587"/>
      <c r="Q124" s="588">
        <f t="shared" si="150"/>
        <v>0</v>
      </c>
      <c r="R124" s="588">
        <f t="shared" si="151"/>
        <v>0</v>
      </c>
      <c r="S124" s="587"/>
      <c r="T124" s="588">
        <f t="shared" si="208"/>
        <v>0</v>
      </c>
      <c r="U124" s="588">
        <f t="shared" si="209"/>
        <v>0</v>
      </c>
      <c r="V124" s="587"/>
      <c r="W124" s="588">
        <f t="shared" si="210"/>
        <v>0</v>
      </c>
      <c r="X124" s="588">
        <f t="shared" si="211"/>
        <v>0</v>
      </c>
      <c r="Y124" s="587"/>
      <c r="Z124" s="588">
        <f t="shared" si="212"/>
        <v>0</v>
      </c>
      <c r="AA124" s="588">
        <f t="shared" si="187"/>
        <v>0</v>
      </c>
      <c r="AB124" s="587"/>
      <c r="AC124" s="588">
        <f t="shared" si="213"/>
        <v>0</v>
      </c>
      <c r="AD124" s="588">
        <f t="shared" si="214"/>
        <v>0</v>
      </c>
      <c r="AE124" s="587"/>
      <c r="AF124" s="588">
        <f t="shared" si="215"/>
        <v>0</v>
      </c>
      <c r="AG124" s="588">
        <f t="shared" si="216"/>
        <v>0</v>
      </c>
      <c r="AH124" s="587"/>
      <c r="AI124" s="588">
        <f t="shared" si="152"/>
        <v>0</v>
      </c>
      <c r="AJ124" s="588">
        <f t="shared" si="188"/>
        <v>0</v>
      </c>
      <c r="AK124" s="587"/>
      <c r="AL124" s="588">
        <f t="shared" si="217"/>
        <v>0</v>
      </c>
      <c r="AM124" s="588">
        <f t="shared" si="218"/>
        <v>0</v>
      </c>
      <c r="AN124" s="587"/>
      <c r="AO124" s="588">
        <f t="shared" si="219"/>
        <v>0</v>
      </c>
      <c r="AP124" s="588">
        <f t="shared" si="220"/>
        <v>0</v>
      </c>
      <c r="AQ124" s="587">
        <v>-1540.08</v>
      </c>
      <c r="AR124" s="588">
        <f t="shared" si="153"/>
        <v>0</v>
      </c>
      <c r="AS124" s="588">
        <f t="shared" si="154"/>
        <v>-1540.08</v>
      </c>
      <c r="AT124" s="587">
        <v>-4914</v>
      </c>
      <c r="AU124" s="588">
        <f t="shared" si="155"/>
        <v>0</v>
      </c>
      <c r="AV124" s="588">
        <f t="shared" si="156"/>
        <v>-4914</v>
      </c>
      <c r="AW124" s="587"/>
      <c r="AX124" s="652"/>
      <c r="AY124" s="706"/>
      <c r="AZ124" s="652"/>
      <c r="BC124" s="30">
        <f t="shared" si="229"/>
        <v>0</v>
      </c>
      <c r="BD124" s="30">
        <f t="shared" si="230"/>
        <v>0</v>
      </c>
      <c r="BE124" s="704">
        <f t="shared" si="231"/>
        <v>0</v>
      </c>
      <c r="BF124" s="30">
        <f t="shared" si="232"/>
        <v>0</v>
      </c>
      <c r="BG124" s="30">
        <f t="shared" si="233"/>
        <v>0</v>
      </c>
      <c r="BH124" s="704">
        <f t="shared" si="234"/>
        <v>0</v>
      </c>
      <c r="BI124" s="704">
        <f t="shared" si="235"/>
        <v>0</v>
      </c>
      <c r="BJ124" s="30">
        <f t="shared" si="236"/>
        <v>0</v>
      </c>
      <c r="BK124" s="704">
        <f t="shared" si="237"/>
        <v>0</v>
      </c>
      <c r="BL124" s="30">
        <f t="shared" si="238"/>
        <v>0</v>
      </c>
      <c r="BM124" s="30">
        <f t="shared" si="239"/>
        <v>0</v>
      </c>
      <c r="BN124" s="718">
        <f t="shared" si="200"/>
        <v>-1540.08</v>
      </c>
    </row>
    <row r="125" spans="1:66" x14ac:dyDescent="0.25">
      <c r="A125" s="49" t="s">
        <v>439</v>
      </c>
      <c r="B125" s="50">
        <v>74000</v>
      </c>
      <c r="C125" s="699" t="s">
        <v>692</v>
      </c>
      <c r="D125" s="50" t="s">
        <v>1028</v>
      </c>
      <c r="E125" s="62" t="str">
        <f t="shared" si="189"/>
        <v>P&amp;L</v>
      </c>
      <c r="F125" s="664">
        <f t="shared" si="190"/>
        <v>15205015616</v>
      </c>
      <c r="G125" s="587"/>
      <c r="H125" s="588">
        <f t="shared" si="191"/>
        <v>0</v>
      </c>
      <c r="I125" s="588">
        <f t="shared" si="192"/>
        <v>0</v>
      </c>
      <c r="J125" s="587"/>
      <c r="K125" s="588">
        <f t="shared" si="204"/>
        <v>0</v>
      </c>
      <c r="L125" s="588">
        <f t="shared" si="205"/>
        <v>0</v>
      </c>
      <c r="M125" s="587"/>
      <c r="N125" s="588">
        <f t="shared" si="206"/>
        <v>0</v>
      </c>
      <c r="O125" s="588">
        <f t="shared" si="207"/>
        <v>0</v>
      </c>
      <c r="P125" s="587"/>
      <c r="Q125" s="588">
        <f t="shared" si="150"/>
        <v>0</v>
      </c>
      <c r="R125" s="588">
        <f t="shared" si="151"/>
        <v>0</v>
      </c>
      <c r="S125" s="587"/>
      <c r="T125" s="588">
        <f t="shared" si="208"/>
        <v>0</v>
      </c>
      <c r="U125" s="588">
        <f t="shared" si="209"/>
        <v>0</v>
      </c>
      <c r="V125" s="587"/>
      <c r="W125" s="588">
        <f t="shared" si="210"/>
        <v>0</v>
      </c>
      <c r="X125" s="588">
        <f t="shared" si="211"/>
        <v>0</v>
      </c>
      <c r="Y125" s="587"/>
      <c r="Z125" s="588">
        <f t="shared" si="212"/>
        <v>0</v>
      </c>
      <c r="AA125" s="588">
        <f t="shared" si="187"/>
        <v>0</v>
      </c>
      <c r="AB125" s="587"/>
      <c r="AC125" s="588">
        <f t="shared" si="213"/>
        <v>0</v>
      </c>
      <c r="AD125" s="588">
        <f t="shared" si="214"/>
        <v>0</v>
      </c>
      <c r="AE125" s="587"/>
      <c r="AF125" s="588">
        <f t="shared" si="215"/>
        <v>0</v>
      </c>
      <c r="AG125" s="588">
        <f t="shared" si="216"/>
        <v>0</v>
      </c>
      <c r="AH125" s="587"/>
      <c r="AI125" s="588">
        <f t="shared" si="152"/>
        <v>0</v>
      </c>
      <c r="AJ125" s="588">
        <f t="shared" si="188"/>
        <v>0</v>
      </c>
      <c r="AK125" s="587"/>
      <c r="AL125" s="588">
        <f t="shared" si="217"/>
        <v>0</v>
      </c>
      <c r="AM125" s="588">
        <f t="shared" si="218"/>
        <v>0</v>
      </c>
      <c r="AN125" s="587"/>
      <c r="AO125" s="588">
        <f t="shared" si="219"/>
        <v>0</v>
      </c>
      <c r="AP125" s="588">
        <f t="shared" si="220"/>
        <v>0</v>
      </c>
      <c r="AQ125" s="587">
        <v>19875.95</v>
      </c>
      <c r="AR125" s="588">
        <f t="shared" si="153"/>
        <v>0</v>
      </c>
      <c r="AS125" s="588">
        <f t="shared" si="154"/>
        <v>19875.95</v>
      </c>
      <c r="AT125" s="587">
        <v>65846.23</v>
      </c>
      <c r="AU125" s="588">
        <f t="shared" si="155"/>
        <v>0</v>
      </c>
      <c r="AV125" s="588">
        <f t="shared" si="156"/>
        <v>65846.23</v>
      </c>
      <c r="AW125" s="587"/>
      <c r="AX125" s="652"/>
      <c r="AY125" s="706"/>
      <c r="AZ125" s="652"/>
      <c r="BB125" s="149"/>
      <c r="BC125" s="30">
        <f t="shared" si="229"/>
        <v>0</v>
      </c>
      <c r="BD125" s="30">
        <f t="shared" si="230"/>
        <v>0</v>
      </c>
      <c r="BE125" s="704">
        <f t="shared" si="231"/>
        <v>0</v>
      </c>
      <c r="BF125" s="30">
        <f t="shared" si="232"/>
        <v>0</v>
      </c>
      <c r="BG125" s="30">
        <f t="shared" si="233"/>
        <v>0</v>
      </c>
      <c r="BH125" s="704">
        <f t="shared" si="234"/>
        <v>0</v>
      </c>
      <c r="BI125" s="713">
        <f t="shared" si="235"/>
        <v>0</v>
      </c>
      <c r="BJ125" s="30">
        <f t="shared" si="236"/>
        <v>0</v>
      </c>
      <c r="BK125" s="704">
        <f t="shared" si="237"/>
        <v>0</v>
      </c>
      <c r="BL125" s="30">
        <f t="shared" si="238"/>
        <v>0</v>
      </c>
      <c r="BM125" s="30">
        <f t="shared" si="239"/>
        <v>0</v>
      </c>
      <c r="BN125" s="704">
        <f t="shared" si="200"/>
        <v>19875.95</v>
      </c>
    </row>
    <row r="126" spans="1:66" x14ac:dyDescent="0.25">
      <c r="A126" s="49" t="s">
        <v>439</v>
      </c>
      <c r="B126" s="50">
        <v>74001</v>
      </c>
      <c r="C126" s="699" t="s">
        <v>822</v>
      </c>
      <c r="D126" s="50" t="s">
        <v>1028</v>
      </c>
      <c r="E126" s="62" t="str">
        <f t="shared" ref="E126:E169" si="240">INDEX(Index_TB_Card_Type,MATCH($D126,Index_Card_name,0))</f>
        <v>P&amp;L</v>
      </c>
      <c r="F126" s="664">
        <f t="shared" ref="F126:F169" si="241">IFERROR(INDEX(Index_card_code,MATCH($D126,Index_Card_name,0)),"")</f>
        <v>15205015616</v>
      </c>
      <c r="G126" s="587"/>
      <c r="H126" s="588">
        <f t="shared" ref="H126:H169" si="242">SUMIFS(JE_amount,JE_Month,H$3,JE_Entity,$A126,JE_Ledger_number,$B126)</f>
        <v>0</v>
      </c>
      <c r="I126" s="588">
        <f t="shared" ref="I126:I169" si="243">SUM(G126:H126)</f>
        <v>0</v>
      </c>
      <c r="J126" s="587"/>
      <c r="K126" s="588">
        <f t="shared" si="204"/>
        <v>0</v>
      </c>
      <c r="L126" s="588">
        <f t="shared" si="205"/>
        <v>0</v>
      </c>
      <c r="M126" s="587"/>
      <c r="N126" s="588">
        <f t="shared" si="206"/>
        <v>0</v>
      </c>
      <c r="O126" s="588">
        <f t="shared" si="207"/>
        <v>0</v>
      </c>
      <c r="P126" s="587"/>
      <c r="Q126" s="588">
        <f t="shared" si="150"/>
        <v>0</v>
      </c>
      <c r="R126" s="588">
        <f t="shared" si="151"/>
        <v>0</v>
      </c>
      <c r="S126" s="587"/>
      <c r="T126" s="588">
        <f t="shared" si="208"/>
        <v>0</v>
      </c>
      <c r="U126" s="588">
        <f t="shared" si="209"/>
        <v>0</v>
      </c>
      <c r="V126" s="587"/>
      <c r="W126" s="588">
        <f t="shared" si="210"/>
        <v>0</v>
      </c>
      <c r="X126" s="588">
        <f t="shared" si="211"/>
        <v>0</v>
      </c>
      <c r="Y126" s="587"/>
      <c r="Z126" s="588">
        <f t="shared" si="212"/>
        <v>0</v>
      </c>
      <c r="AA126" s="588">
        <f t="shared" si="187"/>
        <v>0</v>
      </c>
      <c r="AB126" s="587"/>
      <c r="AC126" s="588">
        <f t="shared" si="213"/>
        <v>0</v>
      </c>
      <c r="AD126" s="588">
        <f t="shared" si="214"/>
        <v>0</v>
      </c>
      <c r="AE126" s="587"/>
      <c r="AF126" s="588">
        <f t="shared" si="215"/>
        <v>0</v>
      </c>
      <c r="AG126" s="588">
        <f t="shared" si="216"/>
        <v>0</v>
      </c>
      <c r="AH126" s="587"/>
      <c r="AI126" s="588">
        <f t="shared" si="152"/>
        <v>0</v>
      </c>
      <c r="AJ126" s="588">
        <f t="shared" si="188"/>
        <v>0</v>
      </c>
      <c r="AK126" s="587"/>
      <c r="AL126" s="588">
        <f t="shared" si="217"/>
        <v>0</v>
      </c>
      <c r="AM126" s="588">
        <f t="shared" si="218"/>
        <v>0</v>
      </c>
      <c r="AN126" s="587"/>
      <c r="AO126" s="588">
        <f t="shared" si="219"/>
        <v>0</v>
      </c>
      <c r="AP126" s="588">
        <f t="shared" si="220"/>
        <v>0</v>
      </c>
      <c r="AQ126" s="587">
        <v>693.61</v>
      </c>
      <c r="AR126" s="588">
        <f t="shared" si="153"/>
        <v>0</v>
      </c>
      <c r="AS126" s="588">
        <f t="shared" si="154"/>
        <v>693.61</v>
      </c>
      <c r="AT126" s="587">
        <v>2284.9299999999998</v>
      </c>
      <c r="AU126" s="588">
        <f t="shared" si="155"/>
        <v>0</v>
      </c>
      <c r="AV126" s="588">
        <f t="shared" si="156"/>
        <v>2284.9299999999998</v>
      </c>
      <c r="AW126" s="587"/>
      <c r="AX126" s="652"/>
      <c r="AY126" s="706"/>
      <c r="AZ126" s="652"/>
      <c r="BB126" s="149"/>
      <c r="BC126" s="30">
        <f t="shared" si="229"/>
        <v>0</v>
      </c>
      <c r="BD126" s="30">
        <f t="shared" si="230"/>
        <v>0</v>
      </c>
      <c r="BE126" s="704">
        <f t="shared" si="231"/>
        <v>0</v>
      </c>
      <c r="BF126" s="30">
        <f t="shared" si="232"/>
        <v>0</v>
      </c>
      <c r="BG126" s="30">
        <f t="shared" si="233"/>
        <v>0</v>
      </c>
      <c r="BH126" s="704">
        <f t="shared" si="234"/>
        <v>0</v>
      </c>
      <c r="BI126" s="713">
        <f t="shared" si="235"/>
        <v>0</v>
      </c>
      <c r="BJ126" s="30">
        <f t="shared" si="236"/>
        <v>0</v>
      </c>
      <c r="BK126" s="704">
        <f t="shared" si="237"/>
        <v>0</v>
      </c>
      <c r="BL126" s="30">
        <f t="shared" si="238"/>
        <v>0</v>
      </c>
      <c r="BM126" s="30">
        <f t="shared" si="239"/>
        <v>0</v>
      </c>
      <c r="BN126" s="704">
        <f t="shared" si="200"/>
        <v>693.61</v>
      </c>
    </row>
    <row r="127" spans="1:66" ht="13.5" customHeight="1" x14ac:dyDescent="0.25">
      <c r="A127" s="49" t="s">
        <v>439</v>
      </c>
      <c r="B127" s="50">
        <v>74002</v>
      </c>
      <c r="C127" s="699" t="s">
        <v>1018</v>
      </c>
      <c r="D127" s="50" t="s">
        <v>1028</v>
      </c>
      <c r="E127" s="62" t="str">
        <f t="shared" si="240"/>
        <v>P&amp;L</v>
      </c>
      <c r="F127" s="664">
        <f t="shared" si="241"/>
        <v>15205015616</v>
      </c>
      <c r="G127" s="587"/>
      <c r="H127" s="588">
        <f t="shared" si="242"/>
        <v>0</v>
      </c>
      <c r="I127" s="588">
        <f t="shared" si="243"/>
        <v>0</v>
      </c>
      <c r="J127" s="587"/>
      <c r="K127" s="588">
        <f t="shared" si="204"/>
        <v>0</v>
      </c>
      <c r="L127" s="588">
        <f t="shared" si="205"/>
        <v>0</v>
      </c>
      <c r="M127" s="587"/>
      <c r="N127" s="588">
        <f t="shared" si="206"/>
        <v>0</v>
      </c>
      <c r="O127" s="588">
        <f t="shared" si="207"/>
        <v>0</v>
      </c>
      <c r="P127" s="587"/>
      <c r="Q127" s="588">
        <f t="shared" si="150"/>
        <v>0</v>
      </c>
      <c r="R127" s="588">
        <f t="shared" si="151"/>
        <v>0</v>
      </c>
      <c r="S127" s="587"/>
      <c r="T127" s="588">
        <f t="shared" si="208"/>
        <v>0</v>
      </c>
      <c r="U127" s="588">
        <f t="shared" si="209"/>
        <v>0</v>
      </c>
      <c r="V127" s="587"/>
      <c r="W127" s="588">
        <f t="shared" si="210"/>
        <v>0</v>
      </c>
      <c r="X127" s="588">
        <f t="shared" si="211"/>
        <v>0</v>
      </c>
      <c r="Y127" s="587"/>
      <c r="Z127" s="588">
        <f t="shared" si="212"/>
        <v>0</v>
      </c>
      <c r="AA127" s="588">
        <f t="shared" si="187"/>
        <v>0</v>
      </c>
      <c r="AB127" s="587"/>
      <c r="AC127" s="588">
        <f t="shared" si="213"/>
        <v>0</v>
      </c>
      <c r="AD127" s="588">
        <f t="shared" si="214"/>
        <v>0</v>
      </c>
      <c r="AE127" s="587"/>
      <c r="AF127" s="588">
        <f t="shared" si="215"/>
        <v>0</v>
      </c>
      <c r="AG127" s="588">
        <f t="shared" si="216"/>
        <v>0</v>
      </c>
      <c r="AH127" s="587"/>
      <c r="AI127" s="588">
        <f t="shared" si="152"/>
        <v>0</v>
      </c>
      <c r="AJ127" s="588">
        <f t="shared" si="188"/>
        <v>0</v>
      </c>
      <c r="AK127" s="587"/>
      <c r="AL127" s="588">
        <f t="shared" si="217"/>
        <v>0</v>
      </c>
      <c r="AM127" s="588">
        <f t="shared" si="218"/>
        <v>0</v>
      </c>
      <c r="AN127" s="587"/>
      <c r="AO127" s="588">
        <f t="shared" si="219"/>
        <v>0</v>
      </c>
      <c r="AP127" s="588">
        <f t="shared" si="220"/>
        <v>0</v>
      </c>
      <c r="AQ127" s="587">
        <v>239.35</v>
      </c>
      <c r="AR127" s="588">
        <f t="shared" si="153"/>
        <v>0</v>
      </c>
      <c r="AS127" s="588">
        <f t="shared" si="154"/>
        <v>239.35</v>
      </c>
      <c r="AT127" s="587">
        <v>768.22</v>
      </c>
      <c r="AU127" s="588">
        <f t="shared" si="155"/>
        <v>0</v>
      </c>
      <c r="AV127" s="588">
        <f t="shared" si="156"/>
        <v>768.22</v>
      </c>
      <c r="AW127" s="587"/>
      <c r="AX127" s="652"/>
      <c r="AY127" s="706"/>
      <c r="AZ127" s="652"/>
      <c r="BC127" s="30">
        <f t="shared" si="229"/>
        <v>0</v>
      </c>
      <c r="BD127" s="30">
        <f t="shared" si="230"/>
        <v>0</v>
      </c>
      <c r="BE127" s="704">
        <f t="shared" si="231"/>
        <v>0</v>
      </c>
      <c r="BF127" s="30">
        <f t="shared" si="232"/>
        <v>0</v>
      </c>
      <c r="BG127" s="30">
        <f t="shared" si="233"/>
        <v>0</v>
      </c>
      <c r="BH127" s="704">
        <f t="shared" si="234"/>
        <v>0</v>
      </c>
      <c r="BI127" s="704">
        <f t="shared" si="235"/>
        <v>0</v>
      </c>
      <c r="BJ127" s="30">
        <f t="shared" si="236"/>
        <v>0</v>
      </c>
      <c r="BK127" s="704">
        <f t="shared" si="237"/>
        <v>0</v>
      </c>
      <c r="BL127" s="30">
        <f t="shared" si="238"/>
        <v>0</v>
      </c>
      <c r="BM127" s="30">
        <f t="shared" si="239"/>
        <v>0</v>
      </c>
      <c r="BN127" s="704">
        <f t="shared" si="200"/>
        <v>239.35</v>
      </c>
    </row>
    <row r="128" spans="1:66" ht="13.5" customHeight="1" x14ac:dyDescent="0.25">
      <c r="A128" s="49" t="s">
        <v>439</v>
      </c>
      <c r="B128">
        <v>74003</v>
      </c>
      <c r="C128" t="s">
        <v>1116</v>
      </c>
      <c r="D128" s="50" t="s">
        <v>1028</v>
      </c>
      <c r="E128" s="62" t="str">
        <f t="shared" si="240"/>
        <v>P&amp;L</v>
      </c>
      <c r="F128" s="664">
        <f t="shared" si="241"/>
        <v>15205015616</v>
      </c>
      <c r="G128" s="587"/>
      <c r="H128" s="588"/>
      <c r="I128" s="588"/>
      <c r="J128" s="587"/>
      <c r="K128" s="588"/>
      <c r="L128" s="588"/>
      <c r="M128" s="587"/>
      <c r="N128" s="588"/>
      <c r="O128" s="588"/>
      <c r="P128" s="587"/>
      <c r="Q128" s="588">
        <f t="shared" si="150"/>
        <v>0</v>
      </c>
      <c r="R128" s="588">
        <f t="shared" si="151"/>
        <v>0</v>
      </c>
      <c r="S128" s="587"/>
      <c r="T128" s="588"/>
      <c r="U128" s="588"/>
      <c r="V128" s="587"/>
      <c r="W128" s="588"/>
      <c r="X128" s="588"/>
      <c r="Y128" s="587"/>
      <c r="Z128" s="588"/>
      <c r="AA128" s="588"/>
      <c r="AB128" s="587"/>
      <c r="AC128" s="588"/>
      <c r="AD128" s="588"/>
      <c r="AE128" s="587"/>
      <c r="AF128" s="588"/>
      <c r="AG128" s="588"/>
      <c r="AH128" s="587"/>
      <c r="AI128" s="588">
        <f t="shared" si="152"/>
        <v>0</v>
      </c>
      <c r="AJ128" s="588">
        <f t="shared" si="188"/>
        <v>0</v>
      </c>
      <c r="AK128" s="587"/>
      <c r="AL128" s="588"/>
      <c r="AM128" s="588"/>
      <c r="AN128" s="587"/>
      <c r="AO128" s="588"/>
      <c r="AP128" s="588"/>
      <c r="AQ128" s="587">
        <v>149.5</v>
      </c>
      <c r="AR128" s="588">
        <f t="shared" si="153"/>
        <v>0</v>
      </c>
      <c r="AS128" s="588">
        <f t="shared" si="154"/>
        <v>149.5</v>
      </c>
      <c r="AT128" s="587">
        <v>480.57</v>
      </c>
      <c r="AU128" s="588">
        <f t="shared" si="155"/>
        <v>0</v>
      </c>
      <c r="AV128" s="588">
        <f t="shared" si="156"/>
        <v>480.57</v>
      </c>
      <c r="AW128" s="587"/>
      <c r="AX128" s="652"/>
      <c r="AY128" s="706"/>
      <c r="AZ128" s="652"/>
      <c r="BC128" s="30"/>
      <c r="BD128" s="30"/>
      <c r="BE128" s="704"/>
      <c r="BF128" s="30"/>
      <c r="BG128" s="30"/>
      <c r="BH128" s="704"/>
      <c r="BI128" s="704"/>
      <c r="BJ128" s="30"/>
      <c r="BK128" s="704"/>
      <c r="BL128" s="30"/>
      <c r="BM128" s="30"/>
      <c r="BN128" s="704">
        <f t="shared" si="200"/>
        <v>149.5</v>
      </c>
    </row>
    <row r="129" spans="1:66" ht="13.5" customHeight="1" x14ac:dyDescent="0.25">
      <c r="A129" s="49" t="s">
        <v>439</v>
      </c>
      <c r="B129" s="50">
        <v>80100</v>
      </c>
      <c r="C129" s="699" t="s">
        <v>1019</v>
      </c>
      <c r="D129" s="50" t="s">
        <v>764</v>
      </c>
      <c r="E129" s="62" t="str">
        <f t="shared" si="240"/>
        <v>P&amp;L</v>
      </c>
      <c r="F129" s="664">
        <f t="shared" si="241"/>
        <v>13208031304</v>
      </c>
      <c r="G129" s="587"/>
      <c r="H129" s="588">
        <f t="shared" si="242"/>
        <v>0</v>
      </c>
      <c r="I129" s="588">
        <f t="shared" si="243"/>
        <v>0</v>
      </c>
      <c r="J129" s="587"/>
      <c r="K129" s="588">
        <f t="shared" si="204"/>
        <v>0</v>
      </c>
      <c r="L129" s="588">
        <f t="shared" si="205"/>
        <v>0</v>
      </c>
      <c r="M129" s="587"/>
      <c r="N129" s="588">
        <f t="shared" si="206"/>
        <v>0</v>
      </c>
      <c r="O129" s="588">
        <f t="shared" si="207"/>
        <v>0</v>
      </c>
      <c r="P129" s="587"/>
      <c r="Q129" s="588">
        <f t="shared" si="150"/>
        <v>0</v>
      </c>
      <c r="R129" s="588">
        <f t="shared" si="151"/>
        <v>0</v>
      </c>
      <c r="S129" s="587"/>
      <c r="T129" s="588">
        <f t="shared" si="208"/>
        <v>0</v>
      </c>
      <c r="U129" s="588">
        <f t="shared" si="209"/>
        <v>0</v>
      </c>
      <c r="V129" s="587"/>
      <c r="W129" s="588">
        <f t="shared" si="210"/>
        <v>0</v>
      </c>
      <c r="X129" s="588">
        <f t="shared" si="211"/>
        <v>0</v>
      </c>
      <c r="Y129" s="587"/>
      <c r="Z129" s="588">
        <f t="shared" si="212"/>
        <v>0</v>
      </c>
      <c r="AA129" s="588">
        <f t="shared" si="187"/>
        <v>0</v>
      </c>
      <c r="AB129" s="587"/>
      <c r="AC129" s="588">
        <f t="shared" si="213"/>
        <v>0</v>
      </c>
      <c r="AD129" s="588">
        <f t="shared" si="214"/>
        <v>0</v>
      </c>
      <c r="AE129" s="587"/>
      <c r="AF129" s="588">
        <f t="shared" si="215"/>
        <v>0</v>
      </c>
      <c r="AG129" s="588">
        <f t="shared" si="216"/>
        <v>0</v>
      </c>
      <c r="AH129" s="587"/>
      <c r="AI129" s="588">
        <f t="shared" si="152"/>
        <v>0</v>
      </c>
      <c r="AJ129" s="588">
        <f t="shared" si="188"/>
        <v>0</v>
      </c>
      <c r="AK129" s="587"/>
      <c r="AL129" s="588">
        <f t="shared" si="217"/>
        <v>0</v>
      </c>
      <c r="AM129" s="588">
        <f t="shared" si="218"/>
        <v>0</v>
      </c>
      <c r="AN129" s="587"/>
      <c r="AO129" s="588">
        <f t="shared" si="219"/>
        <v>0</v>
      </c>
      <c r="AP129" s="588">
        <f t="shared" si="220"/>
        <v>0</v>
      </c>
      <c r="AQ129" s="587">
        <v>861.13</v>
      </c>
      <c r="AR129" s="588">
        <f t="shared" si="153"/>
        <v>0</v>
      </c>
      <c r="AS129" s="588">
        <f t="shared" si="154"/>
        <v>861.13</v>
      </c>
      <c r="AT129" s="587">
        <v>2820.55</v>
      </c>
      <c r="AU129" s="588">
        <f t="shared" si="155"/>
        <v>0</v>
      </c>
      <c r="AV129" s="588">
        <f t="shared" si="156"/>
        <v>2820.55</v>
      </c>
      <c r="AW129" s="587"/>
      <c r="AX129" s="652"/>
      <c r="AY129" s="706"/>
      <c r="AZ129" s="652"/>
      <c r="BC129" s="30">
        <f t="shared" ref="BC129:BC135" si="244">L129-I129</f>
        <v>0</v>
      </c>
      <c r="BD129" s="30">
        <f t="shared" ref="BD129:BD135" si="245">O129-L129</f>
        <v>0</v>
      </c>
      <c r="BE129" s="704">
        <f t="shared" ref="BE129:BE135" si="246">R129-I129</f>
        <v>0</v>
      </c>
      <c r="BF129" s="30">
        <f t="shared" ref="BF129:BF135" si="247">U129-R129</f>
        <v>0</v>
      </c>
      <c r="BG129" s="30">
        <f t="shared" ref="BG129:BG135" si="248">X129-U129</f>
        <v>0</v>
      </c>
      <c r="BH129" s="704">
        <f t="shared" ref="BH129:BH135" si="249">AA129-R129</f>
        <v>0</v>
      </c>
      <c r="BI129" s="704">
        <f t="shared" ref="BI129:BI138" si="250">AJ129-AA129</f>
        <v>0</v>
      </c>
      <c r="BJ129" s="30">
        <f t="shared" ref="BJ129:BJ135" si="251">AG129-AD129</f>
        <v>0</v>
      </c>
      <c r="BK129" s="704">
        <f t="shared" ref="BK129:BK135" si="252">AJ129-AG129</f>
        <v>0</v>
      </c>
      <c r="BL129" s="30">
        <f t="shared" ref="BL129:BL135" si="253">AM129-AJ129</f>
        <v>0</v>
      </c>
      <c r="BM129" s="30">
        <f t="shared" ref="BM129:BM135" si="254">AP129-AM129</f>
        <v>0</v>
      </c>
      <c r="BN129" s="704">
        <f t="shared" si="200"/>
        <v>861.13</v>
      </c>
    </row>
    <row r="130" spans="1:66" ht="13.5" customHeight="1" x14ac:dyDescent="0.25">
      <c r="A130" s="49" t="s">
        <v>439</v>
      </c>
      <c r="B130" s="50">
        <v>80101</v>
      </c>
      <c r="C130" s="699" t="s">
        <v>1020</v>
      </c>
      <c r="D130" s="50" t="s">
        <v>703</v>
      </c>
      <c r="E130" s="62" t="str">
        <f t="shared" si="240"/>
        <v>P&amp;L</v>
      </c>
      <c r="F130" s="664">
        <f t="shared" si="241"/>
        <v>13208001301</v>
      </c>
      <c r="G130" s="587"/>
      <c r="H130" s="588">
        <f t="shared" si="242"/>
        <v>0</v>
      </c>
      <c r="I130" s="588">
        <f t="shared" si="243"/>
        <v>0</v>
      </c>
      <c r="J130" s="587"/>
      <c r="K130" s="588">
        <f t="shared" si="204"/>
        <v>0</v>
      </c>
      <c r="L130" s="588">
        <f t="shared" si="205"/>
        <v>0</v>
      </c>
      <c r="M130" s="587"/>
      <c r="N130" s="588">
        <f t="shared" si="206"/>
        <v>0</v>
      </c>
      <c r="O130" s="588">
        <f t="shared" si="207"/>
        <v>0</v>
      </c>
      <c r="P130" s="587"/>
      <c r="Q130" s="588">
        <f t="shared" si="150"/>
        <v>0</v>
      </c>
      <c r="R130" s="588">
        <f t="shared" si="151"/>
        <v>0</v>
      </c>
      <c r="S130" s="587"/>
      <c r="T130" s="588">
        <f t="shared" si="208"/>
        <v>0</v>
      </c>
      <c r="U130" s="588">
        <f t="shared" si="209"/>
        <v>0</v>
      </c>
      <c r="V130" s="587"/>
      <c r="W130" s="588">
        <f t="shared" si="210"/>
        <v>0</v>
      </c>
      <c r="X130" s="588">
        <f t="shared" si="211"/>
        <v>0</v>
      </c>
      <c r="Y130" s="587"/>
      <c r="Z130" s="588">
        <f t="shared" si="212"/>
        <v>0</v>
      </c>
      <c r="AA130" s="588">
        <f t="shared" si="187"/>
        <v>0</v>
      </c>
      <c r="AB130" s="587"/>
      <c r="AC130" s="588">
        <f t="shared" si="213"/>
        <v>0</v>
      </c>
      <c r="AD130" s="588">
        <f t="shared" si="214"/>
        <v>0</v>
      </c>
      <c r="AE130" s="587"/>
      <c r="AF130" s="588">
        <f t="shared" si="215"/>
        <v>0</v>
      </c>
      <c r="AG130" s="588">
        <f t="shared" si="216"/>
        <v>0</v>
      </c>
      <c r="AH130" s="587"/>
      <c r="AI130" s="588">
        <f t="shared" si="152"/>
        <v>0</v>
      </c>
      <c r="AJ130" s="588">
        <f t="shared" si="188"/>
        <v>0</v>
      </c>
      <c r="AK130" s="587"/>
      <c r="AL130" s="588">
        <f t="shared" si="217"/>
        <v>0</v>
      </c>
      <c r="AM130" s="588">
        <f t="shared" si="218"/>
        <v>0</v>
      </c>
      <c r="AN130" s="587"/>
      <c r="AO130" s="588">
        <f t="shared" si="219"/>
        <v>0</v>
      </c>
      <c r="AP130" s="588">
        <f t="shared" si="220"/>
        <v>0</v>
      </c>
      <c r="AQ130" s="587">
        <v>295.08</v>
      </c>
      <c r="AR130" s="588">
        <f t="shared" si="153"/>
        <v>0</v>
      </c>
      <c r="AS130" s="588">
        <f t="shared" si="154"/>
        <v>295.08</v>
      </c>
      <c r="AT130" s="587">
        <v>960</v>
      </c>
      <c r="AU130" s="588">
        <f t="shared" si="155"/>
        <v>0</v>
      </c>
      <c r="AV130" s="588">
        <f t="shared" si="156"/>
        <v>960</v>
      </c>
      <c r="AW130" s="587"/>
      <c r="AX130" s="652"/>
      <c r="AY130" s="706"/>
      <c r="AZ130" s="652"/>
      <c r="BC130" s="30">
        <f t="shared" si="244"/>
        <v>0</v>
      </c>
      <c r="BD130" s="30">
        <f t="shared" si="245"/>
        <v>0</v>
      </c>
      <c r="BE130" s="773">
        <f t="shared" si="246"/>
        <v>0</v>
      </c>
      <c r="BF130" s="30">
        <f t="shared" si="247"/>
        <v>0</v>
      </c>
      <c r="BG130" s="30">
        <f t="shared" si="248"/>
        <v>0</v>
      </c>
      <c r="BH130" s="704">
        <f t="shared" si="249"/>
        <v>0</v>
      </c>
      <c r="BI130" s="704">
        <f t="shared" si="250"/>
        <v>0</v>
      </c>
      <c r="BJ130" s="30">
        <f t="shared" si="251"/>
        <v>0</v>
      </c>
      <c r="BK130" s="704">
        <f t="shared" si="252"/>
        <v>0</v>
      </c>
      <c r="BL130" s="30">
        <f t="shared" si="253"/>
        <v>0</v>
      </c>
      <c r="BM130" s="30">
        <f t="shared" si="254"/>
        <v>0</v>
      </c>
      <c r="BN130" s="704">
        <f t="shared" si="200"/>
        <v>295.08</v>
      </c>
    </row>
    <row r="131" spans="1:66" ht="13.5" customHeight="1" x14ac:dyDescent="0.25">
      <c r="A131" s="49" t="s">
        <v>439</v>
      </c>
      <c r="B131" s="50">
        <v>81000</v>
      </c>
      <c r="C131" s="733" t="s">
        <v>823</v>
      </c>
      <c r="D131" s="50" t="s">
        <v>703</v>
      </c>
      <c r="E131" s="62" t="str">
        <f t="shared" si="240"/>
        <v>P&amp;L</v>
      </c>
      <c r="F131" s="664">
        <f t="shared" si="241"/>
        <v>13208001301</v>
      </c>
      <c r="G131" s="587"/>
      <c r="H131" s="588">
        <f t="shared" si="242"/>
        <v>0</v>
      </c>
      <c r="I131" s="588">
        <f t="shared" si="243"/>
        <v>0</v>
      </c>
      <c r="J131" s="587"/>
      <c r="K131" s="588">
        <f t="shared" si="204"/>
        <v>0</v>
      </c>
      <c r="L131" s="588">
        <f t="shared" si="205"/>
        <v>0</v>
      </c>
      <c r="M131" s="587"/>
      <c r="N131" s="588">
        <f t="shared" si="206"/>
        <v>0</v>
      </c>
      <c r="O131" s="588">
        <f t="shared" si="207"/>
        <v>0</v>
      </c>
      <c r="P131" s="587"/>
      <c r="Q131" s="588">
        <f t="shared" si="150"/>
        <v>0</v>
      </c>
      <c r="R131" s="588">
        <f t="shared" si="151"/>
        <v>0</v>
      </c>
      <c r="S131" s="587"/>
      <c r="T131" s="588">
        <f t="shared" si="208"/>
        <v>0</v>
      </c>
      <c r="U131" s="588">
        <f t="shared" si="209"/>
        <v>0</v>
      </c>
      <c r="V131" s="587"/>
      <c r="W131" s="588">
        <f t="shared" si="210"/>
        <v>0</v>
      </c>
      <c r="X131" s="588">
        <f t="shared" si="211"/>
        <v>0</v>
      </c>
      <c r="Y131" s="587"/>
      <c r="Z131" s="588">
        <f t="shared" si="212"/>
        <v>0</v>
      </c>
      <c r="AA131" s="588">
        <f t="shared" si="187"/>
        <v>0</v>
      </c>
      <c r="AB131" s="587"/>
      <c r="AC131" s="588">
        <f t="shared" si="213"/>
        <v>0</v>
      </c>
      <c r="AD131" s="588">
        <f t="shared" si="214"/>
        <v>0</v>
      </c>
      <c r="AE131" s="587"/>
      <c r="AF131" s="588">
        <f t="shared" si="215"/>
        <v>0</v>
      </c>
      <c r="AG131" s="588">
        <f t="shared" si="216"/>
        <v>0</v>
      </c>
      <c r="AH131" s="587"/>
      <c r="AI131" s="588">
        <f t="shared" si="152"/>
        <v>0</v>
      </c>
      <c r="AJ131" s="588">
        <f t="shared" si="188"/>
        <v>0</v>
      </c>
      <c r="AK131" s="587"/>
      <c r="AL131" s="588">
        <f t="shared" si="217"/>
        <v>0</v>
      </c>
      <c r="AM131" s="588">
        <f t="shared" si="218"/>
        <v>0</v>
      </c>
      <c r="AN131" s="587"/>
      <c r="AO131" s="588">
        <f t="shared" si="219"/>
        <v>0</v>
      </c>
      <c r="AP131" s="588">
        <f t="shared" si="220"/>
        <v>0</v>
      </c>
      <c r="AQ131" s="587">
        <v>224047.16</v>
      </c>
      <c r="AR131" s="588">
        <f t="shared" si="153"/>
        <v>0</v>
      </c>
      <c r="AS131" s="588">
        <f t="shared" si="154"/>
        <v>224047.16</v>
      </c>
      <c r="AT131" s="587">
        <v>721130</v>
      </c>
      <c r="AU131" s="588">
        <f t="shared" si="155"/>
        <v>0</v>
      </c>
      <c r="AV131" s="588">
        <f t="shared" si="156"/>
        <v>721130</v>
      </c>
      <c r="AW131" s="587"/>
      <c r="AX131" s="652"/>
      <c r="AY131" s="706"/>
      <c r="AZ131" s="652"/>
      <c r="BB131" s="149"/>
      <c r="BC131" s="30">
        <f t="shared" si="244"/>
        <v>0</v>
      </c>
      <c r="BD131" s="30">
        <f t="shared" si="245"/>
        <v>0</v>
      </c>
      <c r="BE131" s="704">
        <f t="shared" si="246"/>
        <v>0</v>
      </c>
      <c r="BF131" s="30">
        <f t="shared" si="247"/>
        <v>0</v>
      </c>
      <c r="BG131" s="30">
        <f t="shared" si="248"/>
        <v>0</v>
      </c>
      <c r="BH131" s="704">
        <f t="shared" si="249"/>
        <v>0</v>
      </c>
      <c r="BI131" s="704">
        <f t="shared" si="250"/>
        <v>0</v>
      </c>
      <c r="BJ131" s="30">
        <f t="shared" si="251"/>
        <v>0</v>
      </c>
      <c r="BK131" s="704">
        <f t="shared" si="252"/>
        <v>0</v>
      </c>
      <c r="BL131" s="30">
        <f t="shared" si="253"/>
        <v>0</v>
      </c>
      <c r="BM131" s="30">
        <f t="shared" si="254"/>
        <v>0</v>
      </c>
      <c r="BN131" s="775">
        <f t="shared" ref="BN131:BN143" si="255">AS131-AJ131</f>
        <v>224047.16</v>
      </c>
    </row>
    <row r="132" spans="1:66" x14ac:dyDescent="0.25">
      <c r="A132" s="49" t="s">
        <v>439</v>
      </c>
      <c r="B132" s="50">
        <v>81001</v>
      </c>
      <c r="C132" s="733" t="s">
        <v>824</v>
      </c>
      <c r="D132" s="50" t="s">
        <v>703</v>
      </c>
      <c r="E132" s="62" t="str">
        <f t="shared" si="240"/>
        <v>P&amp;L</v>
      </c>
      <c r="F132" s="664">
        <f t="shared" si="241"/>
        <v>13208001301</v>
      </c>
      <c r="G132" s="587"/>
      <c r="H132" s="588">
        <f t="shared" si="242"/>
        <v>0</v>
      </c>
      <c r="I132" s="588">
        <f t="shared" si="243"/>
        <v>0</v>
      </c>
      <c r="J132" s="587"/>
      <c r="K132" s="588">
        <f t="shared" si="204"/>
        <v>0</v>
      </c>
      <c r="L132" s="588">
        <f t="shared" si="205"/>
        <v>0</v>
      </c>
      <c r="M132" s="587"/>
      <c r="N132" s="588">
        <f t="shared" si="206"/>
        <v>0</v>
      </c>
      <c r="O132" s="588">
        <f t="shared" si="207"/>
        <v>0</v>
      </c>
      <c r="P132" s="587"/>
      <c r="Q132" s="588">
        <f t="shared" si="150"/>
        <v>0</v>
      </c>
      <c r="R132" s="588">
        <f t="shared" si="151"/>
        <v>0</v>
      </c>
      <c r="S132" s="587"/>
      <c r="T132" s="588">
        <f t="shared" si="208"/>
        <v>0</v>
      </c>
      <c r="U132" s="588">
        <f t="shared" si="209"/>
        <v>0</v>
      </c>
      <c r="V132" s="587"/>
      <c r="W132" s="588">
        <f t="shared" si="210"/>
        <v>0</v>
      </c>
      <c r="X132" s="588">
        <f t="shared" si="211"/>
        <v>0</v>
      </c>
      <c r="Y132" s="587"/>
      <c r="Z132" s="588">
        <f t="shared" si="212"/>
        <v>0</v>
      </c>
      <c r="AA132" s="588">
        <f t="shared" si="187"/>
        <v>0</v>
      </c>
      <c r="AB132" s="587"/>
      <c r="AC132" s="588">
        <f t="shared" si="213"/>
        <v>0</v>
      </c>
      <c r="AD132" s="588">
        <f t="shared" si="214"/>
        <v>0</v>
      </c>
      <c r="AE132" s="587"/>
      <c r="AF132" s="588">
        <f t="shared" si="215"/>
        <v>0</v>
      </c>
      <c r="AG132" s="588">
        <f t="shared" si="216"/>
        <v>0</v>
      </c>
      <c r="AH132" s="587"/>
      <c r="AI132" s="588">
        <f t="shared" si="152"/>
        <v>0</v>
      </c>
      <c r="AJ132" s="588">
        <f t="shared" si="188"/>
        <v>0</v>
      </c>
      <c r="AK132" s="587"/>
      <c r="AL132" s="588">
        <f t="shared" si="217"/>
        <v>0</v>
      </c>
      <c r="AM132" s="588">
        <f t="shared" si="218"/>
        <v>0</v>
      </c>
      <c r="AN132" s="587"/>
      <c r="AO132" s="588">
        <f t="shared" si="219"/>
        <v>0</v>
      </c>
      <c r="AP132" s="588">
        <f t="shared" si="220"/>
        <v>0</v>
      </c>
      <c r="AQ132" s="587">
        <v>14716.12</v>
      </c>
      <c r="AR132" s="588">
        <f t="shared" si="153"/>
        <v>0</v>
      </c>
      <c r="AS132" s="588">
        <f t="shared" si="154"/>
        <v>14716.12</v>
      </c>
      <c r="AT132" s="587">
        <v>47348</v>
      </c>
      <c r="AU132" s="588">
        <f t="shared" si="155"/>
        <v>0</v>
      </c>
      <c r="AV132" s="588">
        <f t="shared" si="156"/>
        <v>47348</v>
      </c>
      <c r="AW132" s="587"/>
      <c r="AX132" s="652"/>
      <c r="AY132" s="706"/>
      <c r="AZ132" s="652"/>
      <c r="BB132" s="149"/>
      <c r="BC132" s="30">
        <f t="shared" si="244"/>
        <v>0</v>
      </c>
      <c r="BD132" s="30">
        <f t="shared" si="245"/>
        <v>0</v>
      </c>
      <c r="BE132" s="704">
        <f t="shared" si="246"/>
        <v>0</v>
      </c>
      <c r="BF132" s="30">
        <f t="shared" si="247"/>
        <v>0</v>
      </c>
      <c r="BG132" s="30">
        <f t="shared" si="248"/>
        <v>0</v>
      </c>
      <c r="BH132" s="704">
        <f t="shared" si="249"/>
        <v>0</v>
      </c>
      <c r="BI132" s="704">
        <f t="shared" si="250"/>
        <v>0</v>
      </c>
      <c r="BJ132" s="30">
        <f t="shared" si="251"/>
        <v>0</v>
      </c>
      <c r="BK132" s="704">
        <f t="shared" si="252"/>
        <v>0</v>
      </c>
      <c r="BL132" s="30">
        <f t="shared" si="253"/>
        <v>0</v>
      </c>
      <c r="BM132" s="30">
        <f t="shared" si="254"/>
        <v>0</v>
      </c>
      <c r="BN132" s="775">
        <f t="shared" si="255"/>
        <v>14716.12</v>
      </c>
    </row>
    <row r="133" spans="1:66" ht="13.5" customHeight="1" x14ac:dyDescent="0.25">
      <c r="A133" s="49" t="s">
        <v>439</v>
      </c>
      <c r="B133" s="50">
        <v>81002</v>
      </c>
      <c r="C133" s="733" t="s">
        <v>825</v>
      </c>
      <c r="D133" s="50" t="s">
        <v>703</v>
      </c>
      <c r="E133" s="62" t="str">
        <f t="shared" si="240"/>
        <v>P&amp;L</v>
      </c>
      <c r="F133" s="664">
        <f t="shared" si="241"/>
        <v>13208001301</v>
      </c>
      <c r="G133" s="587"/>
      <c r="H133" s="588">
        <f t="shared" si="242"/>
        <v>0</v>
      </c>
      <c r="I133" s="588">
        <f t="shared" si="243"/>
        <v>0</v>
      </c>
      <c r="J133" s="587"/>
      <c r="K133" s="588">
        <f t="shared" si="204"/>
        <v>0</v>
      </c>
      <c r="L133" s="588">
        <f t="shared" si="205"/>
        <v>0</v>
      </c>
      <c r="M133" s="587"/>
      <c r="N133" s="588">
        <f t="shared" si="206"/>
        <v>0</v>
      </c>
      <c r="O133" s="588">
        <f t="shared" si="207"/>
        <v>0</v>
      </c>
      <c r="P133" s="587"/>
      <c r="Q133" s="588">
        <f t="shared" ref="Q133:Q197" si="256">SUMIFS(JE_amount,JE_Month,Q$3,JE_Entity,$A133,JE_Ledger_number,$B133)</f>
        <v>0</v>
      </c>
      <c r="R133" s="588">
        <f t="shared" ref="R133:R197" si="257">SUM(P133:Q133)</f>
        <v>0</v>
      </c>
      <c r="S133" s="587"/>
      <c r="T133" s="588">
        <f t="shared" si="208"/>
        <v>0</v>
      </c>
      <c r="U133" s="588">
        <f t="shared" si="209"/>
        <v>0</v>
      </c>
      <c r="V133" s="587"/>
      <c r="W133" s="588">
        <f t="shared" si="210"/>
        <v>0</v>
      </c>
      <c r="X133" s="588">
        <f t="shared" si="211"/>
        <v>0</v>
      </c>
      <c r="Y133" s="587"/>
      <c r="Z133" s="588">
        <f t="shared" si="212"/>
        <v>0</v>
      </c>
      <c r="AA133" s="588">
        <f t="shared" si="187"/>
        <v>0</v>
      </c>
      <c r="AB133" s="587"/>
      <c r="AC133" s="588">
        <f t="shared" si="213"/>
        <v>0</v>
      </c>
      <c r="AD133" s="588">
        <f t="shared" si="214"/>
        <v>0</v>
      </c>
      <c r="AE133" s="587"/>
      <c r="AF133" s="588">
        <f t="shared" si="215"/>
        <v>0</v>
      </c>
      <c r="AG133" s="588">
        <f t="shared" si="216"/>
        <v>0</v>
      </c>
      <c r="AH133" s="587"/>
      <c r="AI133" s="588">
        <f t="shared" ref="AI133:AI197" si="258">SUMIFS(JE_amount,JE_Month,AI$3,JE_Entity,$A133,JE_Ledger_number,$B133)</f>
        <v>0</v>
      </c>
      <c r="AJ133" s="588">
        <f t="shared" si="188"/>
        <v>0</v>
      </c>
      <c r="AK133" s="587"/>
      <c r="AL133" s="588">
        <f t="shared" si="217"/>
        <v>0</v>
      </c>
      <c r="AM133" s="588">
        <f t="shared" si="218"/>
        <v>0</v>
      </c>
      <c r="AN133" s="587"/>
      <c r="AO133" s="588">
        <f t="shared" si="219"/>
        <v>0</v>
      </c>
      <c r="AP133" s="588">
        <f t="shared" si="220"/>
        <v>0</v>
      </c>
      <c r="AQ133" s="587">
        <v>14322.24</v>
      </c>
      <c r="AR133" s="588">
        <f t="shared" ref="AR133:AR197" si="259">SUMIFS(JE_amount,JE_Month,AR$3,JE_Entity,$A133,JE_Ledger_number,$B133)</f>
        <v>0</v>
      </c>
      <c r="AS133" s="588">
        <f t="shared" ref="AS133:AS197" si="260">SUM(AQ133:AR133)</f>
        <v>14322.24</v>
      </c>
      <c r="AT133" s="587">
        <v>46058</v>
      </c>
      <c r="AU133" s="588">
        <f t="shared" ref="AU133:AU197" si="261">SUMIFS(JE_amount_NIS,JE_Month,AU$3,JE_Entity,$A133,JE_Ledger_number,$B133)</f>
        <v>0</v>
      </c>
      <c r="AV133" s="588">
        <f t="shared" ref="AV133:AV196" si="262">SUM(AT133:AU133)</f>
        <v>46058</v>
      </c>
      <c r="AW133" s="587"/>
      <c r="AX133" s="652"/>
      <c r="AY133" s="706"/>
      <c r="AZ133" s="652"/>
      <c r="BB133" s="149"/>
      <c r="BC133" s="30">
        <f t="shared" si="244"/>
        <v>0</v>
      </c>
      <c r="BD133" s="30">
        <f t="shared" si="245"/>
        <v>0</v>
      </c>
      <c r="BE133" s="704">
        <f t="shared" si="246"/>
        <v>0</v>
      </c>
      <c r="BF133" s="30">
        <f t="shared" si="247"/>
        <v>0</v>
      </c>
      <c r="BG133" s="30">
        <f t="shared" si="248"/>
        <v>0</v>
      </c>
      <c r="BH133" s="704">
        <f t="shared" si="249"/>
        <v>0</v>
      </c>
      <c r="BI133" s="704">
        <f t="shared" si="250"/>
        <v>0</v>
      </c>
      <c r="BJ133" s="30">
        <f t="shared" si="251"/>
        <v>0</v>
      </c>
      <c r="BK133" s="704">
        <f t="shared" si="252"/>
        <v>0</v>
      </c>
      <c r="BL133" s="30">
        <f t="shared" si="253"/>
        <v>0</v>
      </c>
      <c r="BM133" s="30">
        <f t="shared" si="254"/>
        <v>0</v>
      </c>
      <c r="BN133" s="775">
        <f t="shared" si="255"/>
        <v>14322.24</v>
      </c>
    </row>
    <row r="134" spans="1:66" x14ac:dyDescent="0.25">
      <c r="A134" s="49" t="s">
        <v>439</v>
      </c>
      <c r="B134" s="50">
        <v>81003</v>
      </c>
      <c r="C134" s="733" t="s">
        <v>826</v>
      </c>
      <c r="D134" s="50" t="s">
        <v>703</v>
      </c>
      <c r="E134" s="62" t="str">
        <f t="shared" si="240"/>
        <v>P&amp;L</v>
      </c>
      <c r="F134" s="664">
        <f t="shared" si="241"/>
        <v>13208001301</v>
      </c>
      <c r="G134" s="587"/>
      <c r="H134" s="588">
        <f t="shared" si="242"/>
        <v>0</v>
      </c>
      <c r="I134" s="588">
        <f t="shared" si="243"/>
        <v>0</v>
      </c>
      <c r="J134" s="587"/>
      <c r="K134" s="588">
        <f t="shared" si="204"/>
        <v>0</v>
      </c>
      <c r="L134" s="588">
        <f t="shared" si="205"/>
        <v>0</v>
      </c>
      <c r="M134" s="587"/>
      <c r="N134" s="588">
        <f t="shared" si="206"/>
        <v>0</v>
      </c>
      <c r="O134" s="588">
        <f t="shared" si="207"/>
        <v>0</v>
      </c>
      <c r="P134" s="587"/>
      <c r="Q134" s="588">
        <f t="shared" si="256"/>
        <v>0</v>
      </c>
      <c r="R134" s="588">
        <f t="shared" si="257"/>
        <v>0</v>
      </c>
      <c r="S134" s="587"/>
      <c r="T134" s="588">
        <f t="shared" si="208"/>
        <v>0</v>
      </c>
      <c r="U134" s="588">
        <f t="shared" si="209"/>
        <v>0</v>
      </c>
      <c r="V134" s="587"/>
      <c r="W134" s="588">
        <f t="shared" si="210"/>
        <v>0</v>
      </c>
      <c r="X134" s="588">
        <f t="shared" si="211"/>
        <v>0</v>
      </c>
      <c r="Y134" s="587"/>
      <c r="Z134" s="588">
        <f t="shared" si="212"/>
        <v>0</v>
      </c>
      <c r="AA134" s="588">
        <f t="shared" si="187"/>
        <v>0</v>
      </c>
      <c r="AB134" s="587"/>
      <c r="AC134" s="588">
        <f t="shared" si="213"/>
        <v>0</v>
      </c>
      <c r="AD134" s="588">
        <f t="shared" si="214"/>
        <v>0</v>
      </c>
      <c r="AE134" s="587"/>
      <c r="AF134" s="588">
        <f t="shared" si="215"/>
        <v>0</v>
      </c>
      <c r="AG134" s="588">
        <f t="shared" si="216"/>
        <v>0</v>
      </c>
      <c r="AH134" s="587"/>
      <c r="AI134" s="588">
        <f t="shared" si="258"/>
        <v>0</v>
      </c>
      <c r="AJ134" s="588">
        <f t="shared" si="188"/>
        <v>0</v>
      </c>
      <c r="AK134" s="587"/>
      <c r="AL134" s="588">
        <f t="shared" si="217"/>
        <v>0</v>
      </c>
      <c r="AM134" s="588">
        <f t="shared" si="218"/>
        <v>0</v>
      </c>
      <c r="AN134" s="587"/>
      <c r="AO134" s="588">
        <f t="shared" si="219"/>
        <v>0</v>
      </c>
      <c r="AP134" s="588">
        <f t="shared" si="220"/>
        <v>0</v>
      </c>
      <c r="AQ134" s="587">
        <v>18354.5</v>
      </c>
      <c r="AR134" s="588">
        <f t="shared" si="259"/>
        <v>0</v>
      </c>
      <c r="AS134" s="588">
        <f t="shared" si="260"/>
        <v>18354.5</v>
      </c>
      <c r="AT134" s="587">
        <v>59025</v>
      </c>
      <c r="AU134" s="588">
        <f t="shared" si="261"/>
        <v>0</v>
      </c>
      <c r="AV134" s="588">
        <f t="shared" si="262"/>
        <v>59025</v>
      </c>
      <c r="AW134" s="587"/>
      <c r="AX134" s="652"/>
      <c r="AY134" s="706"/>
      <c r="AZ134" s="652"/>
      <c r="BB134" s="149"/>
      <c r="BC134" s="30">
        <f t="shared" si="244"/>
        <v>0</v>
      </c>
      <c r="BD134" s="30">
        <f t="shared" si="245"/>
        <v>0</v>
      </c>
      <c r="BE134" s="704">
        <f t="shared" si="246"/>
        <v>0</v>
      </c>
      <c r="BF134" s="30">
        <f t="shared" si="247"/>
        <v>0</v>
      </c>
      <c r="BG134" s="30">
        <f t="shared" si="248"/>
        <v>0</v>
      </c>
      <c r="BH134" s="704">
        <f t="shared" si="249"/>
        <v>0</v>
      </c>
      <c r="BI134" s="704">
        <f t="shared" si="250"/>
        <v>0</v>
      </c>
      <c r="BJ134" s="30">
        <f t="shared" si="251"/>
        <v>0</v>
      </c>
      <c r="BK134" s="704">
        <f t="shared" si="252"/>
        <v>0</v>
      </c>
      <c r="BL134" s="30">
        <f t="shared" si="253"/>
        <v>0</v>
      </c>
      <c r="BM134" s="30">
        <f t="shared" si="254"/>
        <v>0</v>
      </c>
      <c r="BN134" s="775">
        <f t="shared" si="255"/>
        <v>18354.5</v>
      </c>
    </row>
    <row r="135" spans="1:66" x14ac:dyDescent="0.25">
      <c r="A135" s="49" t="s">
        <v>439</v>
      </c>
      <c r="B135" s="50">
        <v>81005</v>
      </c>
      <c r="C135" s="733" t="s">
        <v>827</v>
      </c>
      <c r="D135" s="50" t="s">
        <v>703</v>
      </c>
      <c r="E135" s="62" t="str">
        <f t="shared" si="240"/>
        <v>P&amp;L</v>
      </c>
      <c r="F135" s="664">
        <f t="shared" si="241"/>
        <v>13208001301</v>
      </c>
      <c r="G135" s="587"/>
      <c r="H135" s="588">
        <f t="shared" si="242"/>
        <v>0</v>
      </c>
      <c r="I135" s="588">
        <f t="shared" si="243"/>
        <v>0</v>
      </c>
      <c r="J135" s="587"/>
      <c r="K135" s="588">
        <f t="shared" si="204"/>
        <v>0</v>
      </c>
      <c r="L135" s="588">
        <f t="shared" si="205"/>
        <v>0</v>
      </c>
      <c r="M135" s="587"/>
      <c r="N135" s="588">
        <f t="shared" si="206"/>
        <v>0</v>
      </c>
      <c r="O135" s="588">
        <f t="shared" si="207"/>
        <v>0</v>
      </c>
      <c r="P135" s="587"/>
      <c r="Q135" s="588">
        <f t="shared" si="256"/>
        <v>0</v>
      </c>
      <c r="R135" s="588">
        <f t="shared" si="257"/>
        <v>0</v>
      </c>
      <c r="S135" s="587"/>
      <c r="T135" s="588">
        <f t="shared" si="208"/>
        <v>0</v>
      </c>
      <c r="U135" s="588">
        <f t="shared" si="209"/>
        <v>0</v>
      </c>
      <c r="V135" s="587"/>
      <c r="W135" s="588">
        <f t="shared" si="210"/>
        <v>0</v>
      </c>
      <c r="X135" s="588">
        <f t="shared" si="211"/>
        <v>0</v>
      </c>
      <c r="Y135" s="587"/>
      <c r="Z135" s="588">
        <f t="shared" si="212"/>
        <v>0</v>
      </c>
      <c r="AA135" s="588">
        <f t="shared" si="187"/>
        <v>0</v>
      </c>
      <c r="AB135" s="587"/>
      <c r="AC135" s="588">
        <f t="shared" si="213"/>
        <v>0</v>
      </c>
      <c r="AD135" s="588">
        <f t="shared" si="214"/>
        <v>0</v>
      </c>
      <c r="AE135" s="587"/>
      <c r="AF135" s="588">
        <f t="shared" si="215"/>
        <v>0</v>
      </c>
      <c r="AG135" s="588">
        <f t="shared" si="216"/>
        <v>0</v>
      </c>
      <c r="AH135" s="587"/>
      <c r="AI135" s="588">
        <f t="shared" si="258"/>
        <v>0</v>
      </c>
      <c r="AJ135" s="588">
        <f t="shared" si="188"/>
        <v>0</v>
      </c>
      <c r="AK135" s="587"/>
      <c r="AL135" s="588">
        <f t="shared" si="217"/>
        <v>0</v>
      </c>
      <c r="AM135" s="588">
        <f t="shared" si="218"/>
        <v>0</v>
      </c>
      <c r="AN135" s="587"/>
      <c r="AO135" s="588">
        <f t="shared" si="219"/>
        <v>0</v>
      </c>
      <c r="AP135" s="588">
        <f t="shared" si="220"/>
        <v>0</v>
      </c>
      <c r="AQ135" s="587">
        <v>10142.19</v>
      </c>
      <c r="AR135" s="588">
        <f t="shared" si="259"/>
        <v>0</v>
      </c>
      <c r="AS135" s="588">
        <f t="shared" si="260"/>
        <v>10142.19</v>
      </c>
      <c r="AT135" s="587">
        <v>32654</v>
      </c>
      <c r="AU135" s="588">
        <f t="shared" si="261"/>
        <v>0</v>
      </c>
      <c r="AV135" s="588">
        <f t="shared" si="262"/>
        <v>32654</v>
      </c>
      <c r="AW135" s="587"/>
      <c r="AX135" s="652"/>
      <c r="AY135" s="706"/>
      <c r="AZ135" s="652"/>
      <c r="BB135" s="149"/>
      <c r="BC135" s="30">
        <f t="shared" si="244"/>
        <v>0</v>
      </c>
      <c r="BD135" s="30">
        <f t="shared" si="245"/>
        <v>0</v>
      </c>
      <c r="BE135" s="704">
        <f t="shared" si="246"/>
        <v>0</v>
      </c>
      <c r="BF135" s="30">
        <f t="shared" si="247"/>
        <v>0</v>
      </c>
      <c r="BG135" s="30">
        <f t="shared" si="248"/>
        <v>0</v>
      </c>
      <c r="BH135" s="704">
        <f t="shared" si="249"/>
        <v>0</v>
      </c>
      <c r="BI135" s="704">
        <f t="shared" si="250"/>
        <v>0</v>
      </c>
      <c r="BJ135" s="30">
        <f t="shared" si="251"/>
        <v>0</v>
      </c>
      <c r="BK135" s="704">
        <f t="shared" si="252"/>
        <v>0</v>
      </c>
      <c r="BL135" s="30">
        <f t="shared" si="253"/>
        <v>0</v>
      </c>
      <c r="BM135" s="30">
        <f t="shared" si="254"/>
        <v>0</v>
      </c>
      <c r="BN135" s="775">
        <f t="shared" si="255"/>
        <v>10142.19</v>
      </c>
    </row>
    <row r="136" spans="1:66" x14ac:dyDescent="0.25">
      <c r="A136" s="49" t="s">
        <v>439</v>
      </c>
      <c r="B136" s="50">
        <v>80102</v>
      </c>
      <c r="C136" s="699" t="s">
        <v>1078</v>
      </c>
      <c r="D136" s="50" t="s">
        <v>703</v>
      </c>
      <c r="E136" s="62" t="str">
        <f t="shared" si="240"/>
        <v>P&amp;L</v>
      </c>
      <c r="F136" s="664">
        <f t="shared" si="241"/>
        <v>13208001301</v>
      </c>
      <c r="G136" s="587"/>
      <c r="H136" s="588"/>
      <c r="I136" s="588"/>
      <c r="J136" s="587"/>
      <c r="K136" s="588"/>
      <c r="L136" s="588"/>
      <c r="M136" s="587"/>
      <c r="N136" s="588"/>
      <c r="O136" s="588"/>
      <c r="P136" s="587"/>
      <c r="Q136" s="588">
        <f t="shared" si="256"/>
        <v>0</v>
      </c>
      <c r="R136" s="588">
        <f t="shared" si="257"/>
        <v>0</v>
      </c>
      <c r="S136" s="587"/>
      <c r="T136" s="588"/>
      <c r="U136" s="588"/>
      <c r="V136" s="587"/>
      <c r="W136" s="588"/>
      <c r="X136" s="588"/>
      <c r="Y136" s="587"/>
      <c r="Z136" s="588"/>
      <c r="AA136" s="588"/>
      <c r="AB136" s="587"/>
      <c r="AC136" s="588"/>
      <c r="AD136" s="588"/>
      <c r="AE136" s="587"/>
      <c r="AF136" s="588"/>
      <c r="AG136" s="588"/>
      <c r="AH136" s="587"/>
      <c r="AI136" s="588">
        <f t="shared" si="258"/>
        <v>0</v>
      </c>
      <c r="AJ136" s="588">
        <f t="shared" si="188"/>
        <v>0</v>
      </c>
      <c r="AK136" s="587"/>
      <c r="AL136" s="588"/>
      <c r="AM136" s="588"/>
      <c r="AN136" s="587"/>
      <c r="AO136" s="588"/>
      <c r="AP136" s="588"/>
      <c r="AQ136" s="587">
        <v>4005.27</v>
      </c>
      <c r="AR136" s="588">
        <f t="shared" si="259"/>
        <v>0</v>
      </c>
      <c r="AS136" s="588">
        <f t="shared" si="260"/>
        <v>4005.27</v>
      </c>
      <c r="AT136" s="587">
        <v>12738.85</v>
      </c>
      <c r="AU136" s="588">
        <f t="shared" si="261"/>
        <v>0</v>
      </c>
      <c r="AV136" s="588">
        <f t="shared" si="262"/>
        <v>12738.85</v>
      </c>
      <c r="AW136" s="587"/>
      <c r="AX136" s="652"/>
      <c r="AY136" s="706"/>
      <c r="AZ136" s="652"/>
      <c r="BB136" s="149"/>
      <c r="BC136" s="30"/>
      <c r="BD136" s="30"/>
      <c r="BE136" s="704"/>
      <c r="BF136" s="30"/>
      <c r="BG136" s="30"/>
      <c r="BH136" s="704"/>
      <c r="BI136" s="704">
        <f t="shared" si="250"/>
        <v>0</v>
      </c>
      <c r="BJ136" s="30"/>
      <c r="BK136" s="704"/>
      <c r="BL136" s="30"/>
      <c r="BM136" s="30"/>
      <c r="BN136" s="710">
        <f t="shared" si="255"/>
        <v>4005.27</v>
      </c>
    </row>
    <row r="137" spans="1:66" x14ac:dyDescent="0.25">
      <c r="A137" s="49" t="s">
        <v>439</v>
      </c>
      <c r="B137" s="663">
        <v>80103</v>
      </c>
      <c r="C137" s="804" t="s">
        <v>1132</v>
      </c>
      <c r="D137" s="50" t="s">
        <v>706</v>
      </c>
      <c r="E137" s="62" t="str">
        <f t="shared" si="240"/>
        <v>P&amp;L</v>
      </c>
      <c r="F137" s="664">
        <f t="shared" si="241"/>
        <v>13208015305</v>
      </c>
      <c r="G137" s="587"/>
      <c r="H137" s="588"/>
      <c r="I137" s="588"/>
      <c r="J137" s="587"/>
      <c r="K137" s="588"/>
      <c r="L137" s="588"/>
      <c r="M137" s="587"/>
      <c r="N137" s="588"/>
      <c r="O137" s="588"/>
      <c r="P137" s="587"/>
      <c r="Q137" s="588"/>
      <c r="R137" s="588"/>
      <c r="S137" s="587"/>
      <c r="T137" s="588"/>
      <c r="U137" s="588"/>
      <c r="V137" s="587"/>
      <c r="W137" s="588"/>
      <c r="X137" s="588"/>
      <c r="Y137" s="587"/>
      <c r="Z137" s="588"/>
      <c r="AA137" s="588"/>
      <c r="AB137" s="587"/>
      <c r="AC137" s="588"/>
      <c r="AD137" s="588"/>
      <c r="AE137" s="587"/>
      <c r="AF137" s="588"/>
      <c r="AG137" s="588"/>
      <c r="AH137" s="587"/>
      <c r="AI137" s="588"/>
      <c r="AJ137" s="588"/>
      <c r="AK137" s="587"/>
      <c r="AL137" s="588"/>
      <c r="AM137" s="588"/>
      <c r="AN137" s="587"/>
      <c r="AO137" s="588"/>
      <c r="AP137" s="588"/>
      <c r="AQ137" s="587">
        <v>86.2</v>
      </c>
      <c r="AR137" s="588">
        <f t="shared" si="259"/>
        <v>0</v>
      </c>
      <c r="AS137" s="588">
        <f t="shared" ref="AS137" si="263">SUM(AQ137:AR137)</f>
        <v>86.2</v>
      </c>
      <c r="AT137" s="587">
        <v>274.66000000000003</v>
      </c>
      <c r="AU137" s="588"/>
      <c r="AV137" s="588">
        <f t="shared" si="262"/>
        <v>274.66000000000003</v>
      </c>
      <c r="AW137" s="587"/>
      <c r="AX137" s="652"/>
      <c r="AY137" s="706"/>
      <c r="AZ137" s="652"/>
      <c r="BB137" s="149"/>
      <c r="BC137" s="30"/>
      <c r="BD137" s="30"/>
      <c r="BE137" s="704"/>
      <c r="BF137" s="30"/>
      <c r="BG137" s="30"/>
      <c r="BH137" s="704"/>
      <c r="BI137" s="704"/>
      <c r="BJ137" s="30"/>
      <c r="BK137" s="704"/>
      <c r="BL137" s="30"/>
      <c r="BM137" s="30"/>
      <c r="BN137" s="710"/>
    </row>
    <row r="138" spans="1:66" x14ac:dyDescent="0.25">
      <c r="A138" s="49" t="s">
        <v>439</v>
      </c>
      <c r="B138" s="50">
        <v>81105</v>
      </c>
      <c r="C138" s="699" t="s">
        <v>1079</v>
      </c>
      <c r="D138" s="50" t="s">
        <v>703</v>
      </c>
      <c r="E138" s="62" t="str">
        <f t="shared" si="240"/>
        <v>P&amp;L</v>
      </c>
      <c r="F138" s="664">
        <f t="shared" si="241"/>
        <v>13208001301</v>
      </c>
      <c r="G138" s="587"/>
      <c r="H138" s="588"/>
      <c r="I138" s="588"/>
      <c r="J138" s="587"/>
      <c r="K138" s="588"/>
      <c r="L138" s="588"/>
      <c r="M138" s="587"/>
      <c r="N138" s="588"/>
      <c r="O138" s="588"/>
      <c r="P138" s="587"/>
      <c r="Q138" s="588">
        <f t="shared" si="256"/>
        <v>0</v>
      </c>
      <c r="R138" s="588">
        <f t="shared" si="257"/>
        <v>0</v>
      </c>
      <c r="S138" s="587"/>
      <c r="T138" s="588"/>
      <c r="U138" s="588"/>
      <c r="V138" s="587"/>
      <c r="W138" s="588"/>
      <c r="X138" s="588"/>
      <c r="Y138" s="587"/>
      <c r="Z138" s="588"/>
      <c r="AA138" s="588"/>
      <c r="AB138" s="587"/>
      <c r="AC138" s="588"/>
      <c r="AD138" s="588"/>
      <c r="AE138" s="587"/>
      <c r="AF138" s="588"/>
      <c r="AG138" s="588"/>
      <c r="AH138" s="587"/>
      <c r="AI138" s="588">
        <f t="shared" si="258"/>
        <v>0</v>
      </c>
      <c r="AJ138" s="588">
        <f t="shared" si="188"/>
        <v>0</v>
      </c>
      <c r="AK138" s="587"/>
      <c r="AL138" s="588"/>
      <c r="AM138" s="588"/>
      <c r="AN138" s="587"/>
      <c r="AO138" s="588"/>
      <c r="AP138" s="588"/>
      <c r="AQ138" s="587">
        <v>4009.75</v>
      </c>
      <c r="AR138" s="588">
        <f t="shared" si="259"/>
        <v>0</v>
      </c>
      <c r="AS138" s="588">
        <f t="shared" si="260"/>
        <v>4009.75</v>
      </c>
      <c r="AT138" s="587">
        <v>12767</v>
      </c>
      <c r="AU138" s="588">
        <f t="shared" si="261"/>
        <v>0</v>
      </c>
      <c r="AV138" s="588">
        <f t="shared" si="262"/>
        <v>12767</v>
      </c>
      <c r="AW138" s="587"/>
      <c r="AX138" s="652"/>
      <c r="AY138" s="706"/>
      <c r="AZ138" s="652"/>
      <c r="BB138" s="149"/>
      <c r="BC138" s="30"/>
      <c r="BD138" s="30"/>
      <c r="BE138" s="704"/>
      <c r="BF138" s="30"/>
      <c r="BG138" s="30"/>
      <c r="BH138" s="704"/>
      <c r="BI138" s="836">
        <f t="shared" si="250"/>
        <v>0</v>
      </c>
      <c r="BJ138" s="30"/>
      <c r="BK138" s="704"/>
      <c r="BL138" s="30"/>
      <c r="BM138" s="30"/>
      <c r="BN138" s="816">
        <f t="shared" si="255"/>
        <v>4009.75</v>
      </c>
    </row>
    <row r="139" spans="1:66" x14ac:dyDescent="0.25">
      <c r="A139" s="49" t="s">
        <v>439</v>
      </c>
      <c r="B139" s="50">
        <v>81096</v>
      </c>
      <c r="C139" t="s">
        <v>1117</v>
      </c>
      <c r="D139" s="50" t="s">
        <v>703</v>
      </c>
      <c r="E139" s="62" t="str">
        <f t="shared" si="240"/>
        <v>P&amp;L</v>
      </c>
      <c r="F139" s="664">
        <f t="shared" si="241"/>
        <v>13208001301</v>
      </c>
      <c r="G139" s="587"/>
      <c r="H139" s="588"/>
      <c r="I139" s="588"/>
      <c r="J139" s="587"/>
      <c r="K139" s="588"/>
      <c r="L139" s="588"/>
      <c r="M139" s="587"/>
      <c r="N139" s="588"/>
      <c r="O139" s="588"/>
      <c r="P139" s="587"/>
      <c r="Q139" s="588">
        <f t="shared" si="256"/>
        <v>0</v>
      </c>
      <c r="R139" s="588">
        <f t="shared" si="257"/>
        <v>0</v>
      </c>
      <c r="S139" s="587"/>
      <c r="T139" s="588"/>
      <c r="U139" s="588"/>
      <c r="V139" s="587"/>
      <c r="W139" s="588"/>
      <c r="X139" s="588"/>
      <c r="Y139" s="587"/>
      <c r="Z139" s="588"/>
      <c r="AA139" s="588"/>
      <c r="AB139" s="587"/>
      <c r="AC139" s="588"/>
      <c r="AD139" s="588"/>
      <c r="AE139" s="587"/>
      <c r="AF139" s="588"/>
      <c r="AG139" s="588"/>
      <c r="AH139" s="587"/>
      <c r="AI139" s="588">
        <f t="shared" si="258"/>
        <v>0</v>
      </c>
      <c r="AJ139" s="588"/>
      <c r="AK139" s="587"/>
      <c r="AL139" s="588"/>
      <c r="AM139" s="588"/>
      <c r="AN139" s="587"/>
      <c r="AO139" s="588"/>
      <c r="AP139" s="588"/>
      <c r="AQ139" s="587">
        <v>364.63</v>
      </c>
      <c r="AR139" s="588">
        <f t="shared" si="259"/>
        <v>0</v>
      </c>
      <c r="AS139" s="588">
        <f t="shared" si="260"/>
        <v>364.63</v>
      </c>
      <c r="AT139" s="587">
        <v>1134</v>
      </c>
      <c r="AU139" s="588">
        <f t="shared" si="261"/>
        <v>0</v>
      </c>
      <c r="AV139" s="588">
        <f t="shared" si="262"/>
        <v>1134</v>
      </c>
      <c r="AW139" s="587"/>
      <c r="AX139" s="652"/>
      <c r="AY139" s="706"/>
      <c r="AZ139" s="652"/>
      <c r="BB139" s="149"/>
      <c r="BC139" s="30"/>
      <c r="BD139" s="30"/>
      <c r="BE139" s="704"/>
      <c r="BF139" s="30"/>
      <c r="BG139" s="30"/>
      <c r="BH139" s="704"/>
      <c r="BI139" s="836"/>
      <c r="BJ139" s="30"/>
      <c r="BK139" s="704"/>
      <c r="BL139" s="30"/>
      <c r="BM139" s="30"/>
      <c r="BN139" s="704">
        <f t="shared" si="255"/>
        <v>364.63</v>
      </c>
    </row>
    <row r="140" spans="1:66" x14ac:dyDescent="0.25">
      <c r="A140" s="49" t="s">
        <v>439</v>
      </c>
      <c r="B140" s="50">
        <v>81099</v>
      </c>
      <c r="C140" s="699" t="s">
        <v>828</v>
      </c>
      <c r="D140" s="50" t="s">
        <v>703</v>
      </c>
      <c r="E140" s="62" t="str">
        <f t="shared" si="240"/>
        <v>P&amp;L</v>
      </c>
      <c r="F140" s="664">
        <f t="shared" si="241"/>
        <v>13208001301</v>
      </c>
      <c r="G140" s="587"/>
      <c r="H140" s="588">
        <f t="shared" si="242"/>
        <v>0</v>
      </c>
      <c r="I140" s="588">
        <f t="shared" si="243"/>
        <v>0</v>
      </c>
      <c r="J140" s="587"/>
      <c r="K140" s="588">
        <f t="shared" si="204"/>
        <v>0</v>
      </c>
      <c r="L140" s="588">
        <f t="shared" si="205"/>
        <v>0</v>
      </c>
      <c r="M140" s="587"/>
      <c r="N140" s="588">
        <f t="shared" si="206"/>
        <v>0</v>
      </c>
      <c r="O140" s="588">
        <f t="shared" si="207"/>
        <v>0</v>
      </c>
      <c r="P140" s="587"/>
      <c r="Q140" s="588">
        <f t="shared" si="256"/>
        <v>0</v>
      </c>
      <c r="R140" s="588">
        <f t="shared" si="257"/>
        <v>0</v>
      </c>
      <c r="S140" s="587"/>
      <c r="T140" s="588">
        <f t="shared" si="208"/>
        <v>0</v>
      </c>
      <c r="U140" s="588">
        <f t="shared" si="209"/>
        <v>0</v>
      </c>
      <c r="V140" s="587"/>
      <c r="W140" s="588">
        <f t="shared" si="210"/>
        <v>0</v>
      </c>
      <c r="X140" s="588">
        <f t="shared" si="211"/>
        <v>0</v>
      </c>
      <c r="Y140" s="587"/>
      <c r="Z140" s="588">
        <f t="shared" si="212"/>
        <v>0</v>
      </c>
      <c r="AA140" s="588">
        <f t="shared" si="187"/>
        <v>0</v>
      </c>
      <c r="AB140" s="587"/>
      <c r="AC140" s="588">
        <f t="shared" si="213"/>
        <v>0</v>
      </c>
      <c r="AD140" s="588">
        <f t="shared" si="214"/>
        <v>0</v>
      </c>
      <c r="AE140" s="587"/>
      <c r="AF140" s="588">
        <f t="shared" si="215"/>
        <v>0</v>
      </c>
      <c r="AG140" s="588">
        <f t="shared" si="216"/>
        <v>0</v>
      </c>
      <c r="AH140" s="587"/>
      <c r="AI140" s="588">
        <f t="shared" si="258"/>
        <v>0</v>
      </c>
      <c r="AJ140" s="588">
        <f t="shared" si="188"/>
        <v>0</v>
      </c>
      <c r="AK140" s="587"/>
      <c r="AL140" s="588">
        <f t="shared" si="217"/>
        <v>0</v>
      </c>
      <c r="AM140" s="588">
        <f t="shared" si="218"/>
        <v>0</v>
      </c>
      <c r="AN140" s="587"/>
      <c r="AO140" s="588">
        <f t="shared" si="219"/>
        <v>0</v>
      </c>
      <c r="AP140" s="588">
        <f t="shared" si="220"/>
        <v>0</v>
      </c>
      <c r="AQ140" s="587">
        <v>24237.75</v>
      </c>
      <c r="AR140" s="588">
        <f t="shared" si="259"/>
        <v>0</v>
      </c>
      <c r="AS140" s="588">
        <f t="shared" si="260"/>
        <v>24237.75</v>
      </c>
      <c r="AT140" s="587">
        <v>75002.5</v>
      </c>
      <c r="AU140" s="588">
        <f t="shared" si="261"/>
        <v>0</v>
      </c>
      <c r="AV140" s="588">
        <f t="shared" si="262"/>
        <v>75002.5</v>
      </c>
      <c r="AW140" s="587"/>
      <c r="AX140" s="652"/>
      <c r="AY140" s="706"/>
      <c r="AZ140" s="652"/>
      <c r="BB140" s="149"/>
      <c r="BC140" s="30">
        <f>L140-I140</f>
        <v>0</v>
      </c>
      <c r="BD140" s="30">
        <f>O140-L140</f>
        <v>0</v>
      </c>
      <c r="BE140" s="773">
        <f>R140-I140</f>
        <v>0</v>
      </c>
      <c r="BF140" s="30">
        <f>U140-R140</f>
        <v>0</v>
      </c>
      <c r="BG140" s="30">
        <f>X140-U140</f>
        <v>0</v>
      </c>
      <c r="BH140" s="776">
        <f>AA140-R140</f>
        <v>0</v>
      </c>
      <c r="BI140" s="775">
        <f>AJ140-AA140</f>
        <v>0</v>
      </c>
      <c r="BJ140" s="30">
        <f>AG140-AD140</f>
        <v>0</v>
      </c>
      <c r="BK140" s="704">
        <f>AJ140-AG140</f>
        <v>0</v>
      </c>
      <c r="BL140" s="30">
        <f>AM140-AJ140</f>
        <v>0</v>
      </c>
      <c r="BM140" s="30">
        <f>AP140-AM140</f>
        <v>0</v>
      </c>
      <c r="BN140" s="704">
        <f t="shared" si="255"/>
        <v>24237.75</v>
      </c>
    </row>
    <row r="141" spans="1:66" x14ac:dyDescent="0.25">
      <c r="A141" s="49" t="s">
        <v>439</v>
      </c>
      <c r="B141">
        <v>81100</v>
      </c>
      <c r="C141" t="s">
        <v>1118</v>
      </c>
      <c r="D141" s="50" t="s">
        <v>703</v>
      </c>
      <c r="E141" s="62" t="str">
        <f t="shared" si="240"/>
        <v>P&amp;L</v>
      </c>
      <c r="F141" s="664">
        <f t="shared" si="241"/>
        <v>13208001301</v>
      </c>
      <c r="G141" s="587"/>
      <c r="H141" s="588"/>
      <c r="I141" s="588"/>
      <c r="J141" s="587"/>
      <c r="K141" s="588"/>
      <c r="L141" s="588"/>
      <c r="M141" s="587"/>
      <c r="N141" s="588"/>
      <c r="O141" s="588"/>
      <c r="P141" s="587"/>
      <c r="Q141" s="588">
        <f t="shared" si="256"/>
        <v>0</v>
      </c>
      <c r="R141" s="588">
        <f t="shared" si="257"/>
        <v>0</v>
      </c>
      <c r="S141" s="587"/>
      <c r="T141" s="588"/>
      <c r="U141" s="588"/>
      <c r="V141" s="587"/>
      <c r="W141" s="588"/>
      <c r="X141" s="588"/>
      <c r="Y141" s="587"/>
      <c r="Z141" s="588"/>
      <c r="AA141" s="588"/>
      <c r="AB141" s="587"/>
      <c r="AC141" s="588"/>
      <c r="AD141" s="588"/>
      <c r="AE141" s="587"/>
      <c r="AF141" s="588"/>
      <c r="AG141" s="588"/>
      <c r="AH141" s="587"/>
      <c r="AI141" s="588">
        <f t="shared" si="258"/>
        <v>0</v>
      </c>
      <c r="AJ141" s="588"/>
      <c r="AK141" s="587"/>
      <c r="AL141" s="588"/>
      <c r="AM141" s="588"/>
      <c r="AN141" s="587"/>
      <c r="AO141" s="588"/>
      <c r="AP141" s="588"/>
      <c r="AQ141" s="587">
        <v>44.33</v>
      </c>
      <c r="AR141" s="588">
        <f t="shared" si="259"/>
        <v>0</v>
      </c>
      <c r="AS141" s="588">
        <f t="shared" si="260"/>
        <v>44.33</v>
      </c>
      <c r="AT141" s="587">
        <v>140</v>
      </c>
      <c r="AU141" s="588">
        <f t="shared" si="261"/>
        <v>0</v>
      </c>
      <c r="AV141" s="588">
        <f t="shared" si="262"/>
        <v>140</v>
      </c>
      <c r="AW141" s="587"/>
      <c r="AX141" s="652"/>
      <c r="AY141" s="706"/>
      <c r="AZ141" s="652"/>
      <c r="BB141" s="149"/>
      <c r="BC141" s="30"/>
      <c r="BD141" s="30"/>
      <c r="BE141" s="773"/>
      <c r="BF141" s="30"/>
      <c r="BG141" s="30"/>
      <c r="BH141" s="776"/>
      <c r="BI141" s="775"/>
      <c r="BJ141" s="30"/>
      <c r="BK141" s="704"/>
      <c r="BL141" s="30"/>
      <c r="BM141" s="30"/>
      <c r="BN141" s="816">
        <f t="shared" si="255"/>
        <v>44.33</v>
      </c>
    </row>
    <row r="142" spans="1:66" ht="14.25" customHeight="1" x14ac:dyDescent="0.25">
      <c r="A142" s="49" t="s">
        <v>439</v>
      </c>
      <c r="B142" s="50">
        <v>81104</v>
      </c>
      <c r="C142" s="699" t="s">
        <v>1021</v>
      </c>
      <c r="D142" s="50" t="s">
        <v>703</v>
      </c>
      <c r="E142" s="62" t="str">
        <f t="shared" si="240"/>
        <v>P&amp;L</v>
      </c>
      <c r="F142" s="664">
        <f t="shared" si="241"/>
        <v>13208001301</v>
      </c>
      <c r="G142" s="587"/>
      <c r="H142" s="588">
        <f t="shared" si="242"/>
        <v>0</v>
      </c>
      <c r="I142" s="588">
        <f t="shared" si="243"/>
        <v>0</v>
      </c>
      <c r="J142" s="587"/>
      <c r="K142" s="588">
        <f t="shared" si="204"/>
        <v>0</v>
      </c>
      <c r="L142" s="588">
        <f t="shared" si="205"/>
        <v>0</v>
      </c>
      <c r="M142" s="587"/>
      <c r="N142" s="588">
        <f t="shared" si="206"/>
        <v>0</v>
      </c>
      <c r="O142" s="588">
        <f t="shared" si="207"/>
        <v>0</v>
      </c>
      <c r="P142" s="587"/>
      <c r="Q142" s="588">
        <f t="shared" si="256"/>
        <v>0</v>
      </c>
      <c r="R142" s="588">
        <f t="shared" si="257"/>
        <v>0</v>
      </c>
      <c r="S142" s="587"/>
      <c r="T142" s="588">
        <f t="shared" si="208"/>
        <v>0</v>
      </c>
      <c r="U142" s="588">
        <f t="shared" si="209"/>
        <v>0</v>
      </c>
      <c r="V142" s="587"/>
      <c r="W142" s="588">
        <f t="shared" si="210"/>
        <v>0</v>
      </c>
      <c r="X142" s="588">
        <f t="shared" si="211"/>
        <v>0</v>
      </c>
      <c r="Y142" s="587"/>
      <c r="Z142" s="588">
        <f t="shared" si="212"/>
        <v>0</v>
      </c>
      <c r="AA142" s="588">
        <f t="shared" si="187"/>
        <v>0</v>
      </c>
      <c r="AB142" s="587"/>
      <c r="AC142" s="588">
        <f t="shared" si="213"/>
        <v>0</v>
      </c>
      <c r="AD142" s="588">
        <f t="shared" si="214"/>
        <v>0</v>
      </c>
      <c r="AE142" s="587"/>
      <c r="AF142" s="588">
        <f t="shared" si="215"/>
        <v>0</v>
      </c>
      <c r="AG142" s="588">
        <f t="shared" si="216"/>
        <v>0</v>
      </c>
      <c r="AH142" s="587"/>
      <c r="AI142" s="588">
        <f t="shared" si="258"/>
        <v>0</v>
      </c>
      <c r="AJ142" s="588">
        <f t="shared" si="188"/>
        <v>0</v>
      </c>
      <c r="AK142" s="587"/>
      <c r="AL142" s="588">
        <f t="shared" si="217"/>
        <v>0</v>
      </c>
      <c r="AM142" s="588">
        <f t="shared" si="218"/>
        <v>0</v>
      </c>
      <c r="AN142" s="587"/>
      <c r="AO142" s="588">
        <f t="shared" si="219"/>
        <v>0</v>
      </c>
      <c r="AP142" s="588">
        <f t="shared" si="220"/>
        <v>0</v>
      </c>
      <c r="AQ142" s="587">
        <v>294.38</v>
      </c>
      <c r="AR142" s="588">
        <f t="shared" si="259"/>
        <v>0</v>
      </c>
      <c r="AS142" s="588">
        <f t="shared" si="260"/>
        <v>294.38</v>
      </c>
      <c r="AT142" s="587">
        <v>960</v>
      </c>
      <c r="AU142" s="588">
        <f t="shared" si="261"/>
        <v>0</v>
      </c>
      <c r="AV142" s="588">
        <f t="shared" si="262"/>
        <v>960</v>
      </c>
      <c r="AW142" s="587"/>
      <c r="AX142" s="652"/>
      <c r="AY142" s="706"/>
      <c r="AZ142" s="652"/>
      <c r="BC142" s="30">
        <f t="shared" ref="BC142:BC153" si="264">L142-I142</f>
        <v>0</v>
      </c>
      <c r="BD142" s="30">
        <f t="shared" ref="BD142:BD153" si="265">O142-L142</f>
        <v>0</v>
      </c>
      <c r="BE142" s="704">
        <f t="shared" ref="BE142:BE153" si="266">R142-I142</f>
        <v>0</v>
      </c>
      <c r="BF142" s="30">
        <f t="shared" ref="BF142:BF153" si="267">U142-R142</f>
        <v>0</v>
      </c>
      <c r="BG142" s="30">
        <f t="shared" ref="BG142:BG153" si="268">X142-U142</f>
        <v>0</v>
      </c>
      <c r="BH142" s="704">
        <f t="shared" ref="BH142:BH153" si="269">AA142-R142</f>
        <v>0</v>
      </c>
      <c r="BI142" s="836">
        <f t="shared" ref="BI142:BI155" si="270">AJ142-AA142</f>
        <v>0</v>
      </c>
      <c r="BJ142" s="30">
        <f t="shared" ref="BJ142:BJ153" si="271">AG142-AD142</f>
        <v>0</v>
      </c>
      <c r="BK142" s="704">
        <f t="shared" ref="BK142:BK153" si="272">AJ142-AG142</f>
        <v>0</v>
      </c>
      <c r="BL142" s="30">
        <f t="shared" ref="BL142:BL153" si="273">AM142-AJ142</f>
        <v>0</v>
      </c>
      <c r="BM142" s="30">
        <f t="shared" ref="BM142:BM153" si="274">AP142-AM142</f>
        <v>0</v>
      </c>
      <c r="BN142" s="816">
        <f t="shared" si="255"/>
        <v>294.38</v>
      </c>
    </row>
    <row r="143" spans="1:66" x14ac:dyDescent="0.25">
      <c r="A143" s="49" t="s">
        <v>439</v>
      </c>
      <c r="B143" s="50">
        <v>81199</v>
      </c>
      <c r="C143" s="699" t="s">
        <v>1022</v>
      </c>
      <c r="D143" s="50" t="s">
        <v>703</v>
      </c>
      <c r="E143" s="62" t="str">
        <f t="shared" si="240"/>
        <v>P&amp;L</v>
      </c>
      <c r="F143" s="664">
        <f t="shared" si="241"/>
        <v>13208001301</v>
      </c>
      <c r="G143" s="587"/>
      <c r="H143" s="588">
        <f t="shared" si="242"/>
        <v>0</v>
      </c>
      <c r="I143" s="588">
        <f t="shared" si="243"/>
        <v>0</v>
      </c>
      <c r="J143" s="587"/>
      <c r="K143" s="588">
        <f t="shared" si="204"/>
        <v>0</v>
      </c>
      <c r="L143" s="588">
        <f t="shared" si="205"/>
        <v>0</v>
      </c>
      <c r="M143" s="587"/>
      <c r="N143" s="588">
        <f t="shared" si="206"/>
        <v>0</v>
      </c>
      <c r="O143" s="588">
        <f t="shared" si="207"/>
        <v>0</v>
      </c>
      <c r="P143" s="587"/>
      <c r="Q143" s="588">
        <f t="shared" si="256"/>
        <v>0</v>
      </c>
      <c r="R143" s="588">
        <f t="shared" si="257"/>
        <v>0</v>
      </c>
      <c r="S143" s="587"/>
      <c r="T143" s="588">
        <f t="shared" si="208"/>
        <v>0</v>
      </c>
      <c r="U143" s="588">
        <f t="shared" si="209"/>
        <v>0</v>
      </c>
      <c r="V143" s="587"/>
      <c r="W143" s="588">
        <f t="shared" si="210"/>
        <v>0</v>
      </c>
      <c r="X143" s="588">
        <f t="shared" si="211"/>
        <v>0</v>
      </c>
      <c r="Y143" s="587"/>
      <c r="Z143" s="588">
        <f t="shared" si="212"/>
        <v>0</v>
      </c>
      <c r="AA143" s="588">
        <f t="shared" si="187"/>
        <v>0</v>
      </c>
      <c r="AB143" s="587"/>
      <c r="AC143" s="588">
        <f t="shared" si="213"/>
        <v>0</v>
      </c>
      <c r="AD143" s="588">
        <f t="shared" si="214"/>
        <v>0</v>
      </c>
      <c r="AE143" s="587"/>
      <c r="AF143" s="588">
        <f t="shared" si="215"/>
        <v>0</v>
      </c>
      <c r="AG143" s="588">
        <f t="shared" si="216"/>
        <v>0</v>
      </c>
      <c r="AH143" s="587"/>
      <c r="AI143" s="588">
        <f t="shared" si="258"/>
        <v>0</v>
      </c>
      <c r="AJ143" s="588">
        <f t="shared" si="188"/>
        <v>0</v>
      </c>
      <c r="AK143" s="587"/>
      <c r="AL143" s="588">
        <f t="shared" si="217"/>
        <v>0</v>
      </c>
      <c r="AM143" s="588">
        <f t="shared" si="218"/>
        <v>0</v>
      </c>
      <c r="AN143" s="587"/>
      <c r="AO143" s="588">
        <f t="shared" si="219"/>
        <v>0</v>
      </c>
      <c r="AP143" s="588">
        <f t="shared" si="220"/>
        <v>0</v>
      </c>
      <c r="AQ143" s="587">
        <v>-4348.47</v>
      </c>
      <c r="AR143" s="588">
        <f t="shared" si="259"/>
        <v>0</v>
      </c>
      <c r="AS143" s="588">
        <f t="shared" si="260"/>
        <v>-4348.47</v>
      </c>
      <c r="AT143" s="587">
        <v>-13867</v>
      </c>
      <c r="AU143" s="588">
        <f t="shared" si="261"/>
        <v>0</v>
      </c>
      <c r="AV143" s="588">
        <f t="shared" si="262"/>
        <v>-13867</v>
      </c>
      <c r="AW143" s="587"/>
      <c r="AX143" s="652"/>
      <c r="AY143" s="706"/>
      <c r="AZ143" s="652"/>
      <c r="BC143" s="30">
        <f t="shared" si="264"/>
        <v>0</v>
      </c>
      <c r="BD143" s="30">
        <f t="shared" si="265"/>
        <v>0</v>
      </c>
      <c r="BE143" s="704">
        <f t="shared" si="266"/>
        <v>0</v>
      </c>
      <c r="BF143" s="30">
        <f t="shared" si="267"/>
        <v>0</v>
      </c>
      <c r="BG143" s="30">
        <f t="shared" si="268"/>
        <v>0</v>
      </c>
      <c r="BH143" s="704">
        <f t="shared" si="269"/>
        <v>0</v>
      </c>
      <c r="BI143" s="836">
        <f t="shared" si="270"/>
        <v>0</v>
      </c>
      <c r="BJ143" s="30">
        <f t="shared" si="271"/>
        <v>0</v>
      </c>
      <c r="BK143" s="704">
        <f t="shared" si="272"/>
        <v>0</v>
      </c>
      <c r="BL143" s="30">
        <f t="shared" si="273"/>
        <v>0</v>
      </c>
      <c r="BM143" s="30">
        <f t="shared" si="274"/>
        <v>0</v>
      </c>
      <c r="BN143" s="816">
        <f t="shared" si="255"/>
        <v>-4348.47</v>
      </c>
    </row>
    <row r="144" spans="1:66" ht="13.5" customHeight="1" x14ac:dyDescent="0.25">
      <c r="A144" s="49" t="s">
        <v>439</v>
      </c>
      <c r="B144" s="23">
        <v>85001</v>
      </c>
      <c r="C144" s="699" t="s">
        <v>1023</v>
      </c>
      <c r="D144" s="50" t="s">
        <v>976</v>
      </c>
      <c r="E144" s="62" t="str">
        <f t="shared" si="240"/>
        <v>P&amp;L</v>
      </c>
      <c r="F144" s="664">
        <f t="shared" si="241"/>
        <v>13217031706</v>
      </c>
      <c r="G144" s="587"/>
      <c r="H144" s="588">
        <f t="shared" si="242"/>
        <v>0</v>
      </c>
      <c r="I144" s="588">
        <f t="shared" si="243"/>
        <v>0</v>
      </c>
      <c r="J144" s="587"/>
      <c r="K144" s="588">
        <f t="shared" si="204"/>
        <v>0</v>
      </c>
      <c r="L144" s="588">
        <f t="shared" si="205"/>
        <v>0</v>
      </c>
      <c r="M144" s="587"/>
      <c r="N144" s="588">
        <f t="shared" si="206"/>
        <v>0</v>
      </c>
      <c r="O144" s="588">
        <f t="shared" si="207"/>
        <v>0</v>
      </c>
      <c r="P144" s="587"/>
      <c r="Q144" s="588">
        <f t="shared" si="256"/>
        <v>0</v>
      </c>
      <c r="R144" s="588">
        <f t="shared" si="257"/>
        <v>0</v>
      </c>
      <c r="S144" s="587"/>
      <c r="T144" s="588">
        <f t="shared" si="208"/>
        <v>0</v>
      </c>
      <c r="U144" s="588">
        <f t="shared" si="209"/>
        <v>0</v>
      </c>
      <c r="V144" s="587"/>
      <c r="W144" s="588">
        <f t="shared" si="210"/>
        <v>0</v>
      </c>
      <c r="X144" s="588">
        <f t="shared" si="211"/>
        <v>0</v>
      </c>
      <c r="Y144" s="587"/>
      <c r="Z144" s="588">
        <f t="shared" si="212"/>
        <v>0</v>
      </c>
      <c r="AA144" s="588">
        <f t="shared" si="187"/>
        <v>0</v>
      </c>
      <c r="AB144" s="587"/>
      <c r="AC144" s="588">
        <f t="shared" si="213"/>
        <v>0</v>
      </c>
      <c r="AD144" s="588">
        <f t="shared" si="214"/>
        <v>0</v>
      </c>
      <c r="AE144" s="587"/>
      <c r="AF144" s="588">
        <f t="shared" si="215"/>
        <v>0</v>
      </c>
      <c r="AG144" s="588">
        <f t="shared" si="216"/>
        <v>0</v>
      </c>
      <c r="AH144" s="587"/>
      <c r="AI144" s="588">
        <f t="shared" si="258"/>
        <v>0</v>
      </c>
      <c r="AJ144" s="588">
        <f t="shared" si="188"/>
        <v>0</v>
      </c>
      <c r="AK144" s="587"/>
      <c r="AL144" s="588">
        <f t="shared" si="217"/>
        <v>0</v>
      </c>
      <c r="AM144" s="588">
        <f t="shared" si="218"/>
        <v>0</v>
      </c>
      <c r="AN144" s="587"/>
      <c r="AO144" s="588">
        <f t="shared" si="219"/>
        <v>0</v>
      </c>
      <c r="AP144" s="588">
        <f t="shared" si="220"/>
        <v>0</v>
      </c>
      <c r="AQ144" s="587">
        <v>1328.49</v>
      </c>
      <c r="AR144" s="588">
        <f t="shared" si="259"/>
        <v>0</v>
      </c>
      <c r="AS144" s="588">
        <f t="shared" si="260"/>
        <v>1328.49</v>
      </c>
      <c r="AT144" s="587">
        <v>4346.51</v>
      </c>
      <c r="AU144" s="588">
        <f t="shared" si="261"/>
        <v>0</v>
      </c>
      <c r="AV144" s="588">
        <f t="shared" si="262"/>
        <v>4346.51</v>
      </c>
      <c r="AW144" s="587"/>
      <c r="AX144" s="652"/>
      <c r="AY144" s="706"/>
      <c r="AZ144" s="652"/>
      <c r="BC144" s="30">
        <f t="shared" si="264"/>
        <v>0</v>
      </c>
      <c r="BD144" s="30">
        <f t="shared" si="265"/>
        <v>0</v>
      </c>
      <c r="BE144" s="704">
        <f t="shared" si="266"/>
        <v>0</v>
      </c>
      <c r="BF144" s="30">
        <f t="shared" si="267"/>
        <v>0</v>
      </c>
      <c r="BG144" s="30">
        <f t="shared" si="268"/>
        <v>0</v>
      </c>
      <c r="BH144" s="704">
        <f t="shared" si="269"/>
        <v>0</v>
      </c>
      <c r="BI144" s="704">
        <f t="shared" si="270"/>
        <v>0</v>
      </c>
      <c r="BJ144" s="30">
        <f t="shared" si="271"/>
        <v>0</v>
      </c>
      <c r="BK144" s="704">
        <f t="shared" si="272"/>
        <v>0</v>
      </c>
      <c r="BL144" s="30">
        <f t="shared" si="273"/>
        <v>0</v>
      </c>
      <c r="BM144" s="30">
        <f t="shared" si="274"/>
        <v>0</v>
      </c>
      <c r="BN144" s="704">
        <f t="shared" ref="BN144:BN182" si="275">AS144-AJ144</f>
        <v>1328.49</v>
      </c>
    </row>
    <row r="145" spans="1:66" ht="14.25" customHeight="1" x14ac:dyDescent="0.25">
      <c r="A145" s="49" t="s">
        <v>439</v>
      </c>
      <c r="B145" s="50">
        <v>85002</v>
      </c>
      <c r="C145" s="699" t="s">
        <v>1024</v>
      </c>
      <c r="D145" s="50" t="s">
        <v>776</v>
      </c>
      <c r="E145" s="62" t="str">
        <f t="shared" si="240"/>
        <v>P&amp;L</v>
      </c>
      <c r="F145" s="664">
        <f t="shared" si="241"/>
        <v>13217001701</v>
      </c>
      <c r="G145" s="587"/>
      <c r="H145" s="588">
        <f t="shared" si="242"/>
        <v>0</v>
      </c>
      <c r="I145" s="588">
        <f t="shared" si="243"/>
        <v>0</v>
      </c>
      <c r="J145" s="587"/>
      <c r="K145" s="588">
        <f t="shared" ref="K145:K182" si="276">SUMIFS(JE_amount,JE_Month,K$3,JE_Entity,$A145,JE_Ledger_number,$B145)</f>
        <v>0</v>
      </c>
      <c r="L145" s="588">
        <f t="shared" ref="L145:L182" si="277">SUM(J145:K145)</f>
        <v>0</v>
      </c>
      <c r="M145" s="587"/>
      <c r="N145" s="588">
        <f t="shared" ref="N145:N182" si="278">SUMIFS(JE_amount,JE_Month,N$3,JE_Entity,$A145,JE_Ledger_number,$B145)</f>
        <v>0</v>
      </c>
      <c r="O145" s="588">
        <f t="shared" ref="O145:O182" si="279">SUM(M145:N145)</f>
        <v>0</v>
      </c>
      <c r="P145" s="587"/>
      <c r="Q145" s="588">
        <f t="shared" si="256"/>
        <v>0</v>
      </c>
      <c r="R145" s="588">
        <f t="shared" si="257"/>
        <v>0</v>
      </c>
      <c r="S145" s="587"/>
      <c r="T145" s="588">
        <f t="shared" ref="T145:T182" si="280">SUMIFS(JE_amount,JE_Month,T$3,JE_Entity,$A145,JE_Ledger_number,$B145)</f>
        <v>0</v>
      </c>
      <c r="U145" s="588">
        <f t="shared" ref="U145:U182" si="281">SUM(S145:T145)</f>
        <v>0</v>
      </c>
      <c r="V145" s="587"/>
      <c r="W145" s="588">
        <f t="shared" ref="W145:W182" si="282">SUMIFS(JE_amount,JE_Month,W$3,JE_Entity,$A145,JE_Ledger_number,$B145)</f>
        <v>0</v>
      </c>
      <c r="X145" s="588">
        <f t="shared" ref="X145:X182" si="283">SUM(V145:W145)</f>
        <v>0</v>
      </c>
      <c r="Y145" s="587"/>
      <c r="Z145" s="588">
        <f t="shared" ref="Z145:Z183" si="284">SUMIFS(JE_amount,JE_Month,Z$3,JE_Entity,$A145,JE_Ledger_number,$B145)</f>
        <v>0</v>
      </c>
      <c r="AA145" s="588">
        <f t="shared" si="187"/>
        <v>0</v>
      </c>
      <c r="AB145" s="587"/>
      <c r="AC145" s="588">
        <f t="shared" ref="AC145:AC182" si="285">SUMIFS(JE_amount,JE_Month,AC$3,JE_Entity,$A145,JE_Ledger_number,$B145)</f>
        <v>0</v>
      </c>
      <c r="AD145" s="588">
        <f t="shared" ref="AD145:AD182" si="286">SUM(AB145:AC145)</f>
        <v>0</v>
      </c>
      <c r="AE145" s="587"/>
      <c r="AF145" s="588">
        <f t="shared" ref="AF145:AF182" si="287">SUMIFS(JE_amount,JE_Month,AF$3,JE_Entity,$A145,JE_Ledger_number,$B145)</f>
        <v>0</v>
      </c>
      <c r="AG145" s="588">
        <f t="shared" ref="AG145:AG182" si="288">SUM(AE145:AF145)</f>
        <v>0</v>
      </c>
      <c r="AH145" s="587"/>
      <c r="AI145" s="588">
        <f t="shared" si="258"/>
        <v>0</v>
      </c>
      <c r="AJ145" s="588">
        <f t="shared" si="188"/>
        <v>0</v>
      </c>
      <c r="AK145" s="587"/>
      <c r="AL145" s="588">
        <f t="shared" ref="AL145:AL182" si="289">SUMIFS(JE_amount,JE_Month,AL$3,JE_Entity,$A145,JE_Ledger_number,$B145)</f>
        <v>0</v>
      </c>
      <c r="AM145" s="588">
        <f t="shared" ref="AM145:AM182" si="290">SUM(AK145:AL145)</f>
        <v>0</v>
      </c>
      <c r="AN145" s="587"/>
      <c r="AO145" s="588">
        <f t="shared" ref="AO145:AO182" si="291">SUMIFS(JE_amount,JE_Month,AO$3,JE_Entity,$A145,JE_Ledger_number,$B145)</f>
        <v>0</v>
      </c>
      <c r="AP145" s="588">
        <f t="shared" ref="AP145:AP182" si="292">SUM(AN145:AO145)</f>
        <v>0</v>
      </c>
      <c r="AQ145" s="587">
        <v>476.8</v>
      </c>
      <c r="AR145" s="588">
        <f t="shared" si="259"/>
        <v>0</v>
      </c>
      <c r="AS145" s="588">
        <f t="shared" si="260"/>
        <v>476.8</v>
      </c>
      <c r="AT145" s="587">
        <v>1550</v>
      </c>
      <c r="AU145" s="588">
        <f t="shared" si="261"/>
        <v>0</v>
      </c>
      <c r="AV145" s="588">
        <f t="shared" si="262"/>
        <v>1550</v>
      </c>
      <c r="AW145" s="587"/>
      <c r="AX145" s="652"/>
      <c r="AY145" s="706"/>
      <c r="AZ145" s="652"/>
      <c r="BC145" s="30">
        <f t="shared" si="264"/>
        <v>0</v>
      </c>
      <c r="BD145" s="30">
        <f t="shared" si="265"/>
        <v>0</v>
      </c>
      <c r="BE145" s="773">
        <f t="shared" si="266"/>
        <v>0</v>
      </c>
      <c r="BF145" s="30">
        <f t="shared" si="267"/>
        <v>0</v>
      </c>
      <c r="BG145" s="30">
        <f t="shared" si="268"/>
        <v>0</v>
      </c>
      <c r="BH145" s="704">
        <f t="shared" si="269"/>
        <v>0</v>
      </c>
      <c r="BI145" s="704">
        <f t="shared" si="270"/>
        <v>0</v>
      </c>
      <c r="BJ145" s="30">
        <f t="shared" si="271"/>
        <v>0</v>
      </c>
      <c r="BK145" s="704">
        <f t="shared" si="272"/>
        <v>0</v>
      </c>
      <c r="BL145" s="30">
        <f t="shared" si="273"/>
        <v>0</v>
      </c>
      <c r="BM145" s="30">
        <f t="shared" si="274"/>
        <v>0</v>
      </c>
      <c r="BN145" s="704">
        <f t="shared" si="275"/>
        <v>476.8</v>
      </c>
    </row>
    <row r="146" spans="1:66" ht="14.25" customHeight="1" x14ac:dyDescent="0.25">
      <c r="A146" s="49" t="s">
        <v>439</v>
      </c>
      <c r="B146" s="50">
        <v>85003</v>
      </c>
      <c r="C146" s="699" t="s">
        <v>1068</v>
      </c>
      <c r="D146" s="50" t="s">
        <v>1039</v>
      </c>
      <c r="E146" s="62" t="str">
        <f t="shared" si="240"/>
        <v>P&amp;L</v>
      </c>
      <c r="F146" s="664">
        <f t="shared" si="241"/>
        <v>13217048704</v>
      </c>
      <c r="G146" s="587"/>
      <c r="H146" s="588">
        <f t="shared" si="242"/>
        <v>0</v>
      </c>
      <c r="I146" s="588">
        <f t="shared" si="243"/>
        <v>0</v>
      </c>
      <c r="J146" s="587"/>
      <c r="K146" s="588">
        <f t="shared" si="276"/>
        <v>0</v>
      </c>
      <c r="L146" s="588">
        <f t="shared" si="277"/>
        <v>0</v>
      </c>
      <c r="M146" s="587"/>
      <c r="N146" s="588">
        <f t="shared" si="278"/>
        <v>0</v>
      </c>
      <c r="O146" s="588">
        <f t="shared" si="279"/>
        <v>0</v>
      </c>
      <c r="P146" s="587"/>
      <c r="Q146" s="588">
        <f t="shared" si="256"/>
        <v>0</v>
      </c>
      <c r="R146" s="588">
        <f t="shared" si="257"/>
        <v>0</v>
      </c>
      <c r="S146" s="587"/>
      <c r="T146" s="588">
        <f t="shared" si="280"/>
        <v>0</v>
      </c>
      <c r="U146" s="588">
        <f t="shared" si="281"/>
        <v>0</v>
      </c>
      <c r="V146" s="587"/>
      <c r="W146" s="588">
        <f t="shared" si="282"/>
        <v>0</v>
      </c>
      <c r="X146" s="588">
        <f t="shared" si="283"/>
        <v>0</v>
      </c>
      <c r="Y146" s="587"/>
      <c r="Z146" s="588">
        <f t="shared" si="284"/>
        <v>0</v>
      </c>
      <c r="AA146" s="588">
        <f t="shared" si="187"/>
        <v>0</v>
      </c>
      <c r="AB146" s="587"/>
      <c r="AC146" s="588">
        <f t="shared" si="285"/>
        <v>0</v>
      </c>
      <c r="AD146" s="588">
        <f t="shared" si="286"/>
        <v>0</v>
      </c>
      <c r="AE146" s="587"/>
      <c r="AF146" s="588">
        <f t="shared" si="287"/>
        <v>0</v>
      </c>
      <c r="AG146" s="588">
        <f t="shared" si="288"/>
        <v>0</v>
      </c>
      <c r="AH146" s="587"/>
      <c r="AI146" s="588">
        <f t="shared" si="258"/>
        <v>0</v>
      </c>
      <c r="AJ146" s="588">
        <f t="shared" si="188"/>
        <v>0</v>
      </c>
      <c r="AK146" s="587"/>
      <c r="AL146" s="588">
        <f t="shared" si="289"/>
        <v>0</v>
      </c>
      <c r="AM146" s="588">
        <f t="shared" si="290"/>
        <v>0</v>
      </c>
      <c r="AN146" s="587"/>
      <c r="AO146" s="588">
        <f t="shared" si="291"/>
        <v>0</v>
      </c>
      <c r="AP146" s="588">
        <f t="shared" si="292"/>
        <v>0</v>
      </c>
      <c r="AQ146" s="587">
        <v>15800.67</v>
      </c>
      <c r="AR146" s="588">
        <f t="shared" si="259"/>
        <v>0</v>
      </c>
      <c r="AS146" s="588">
        <f t="shared" si="260"/>
        <v>15800.67</v>
      </c>
      <c r="AT146" s="587">
        <v>52000</v>
      </c>
      <c r="AU146" s="588">
        <f t="shared" si="261"/>
        <v>0</v>
      </c>
      <c r="AV146" s="588">
        <f t="shared" si="262"/>
        <v>52000</v>
      </c>
      <c r="AW146" s="587"/>
      <c r="AX146" s="652"/>
      <c r="AY146" s="706"/>
      <c r="AZ146" s="652"/>
      <c r="BC146" s="30">
        <f t="shared" si="264"/>
        <v>0</v>
      </c>
      <c r="BD146" s="30">
        <f t="shared" si="265"/>
        <v>0</v>
      </c>
      <c r="BE146" s="704">
        <f t="shared" si="266"/>
        <v>0</v>
      </c>
      <c r="BF146" s="30">
        <f t="shared" si="267"/>
        <v>0</v>
      </c>
      <c r="BG146" s="30">
        <f t="shared" si="268"/>
        <v>0</v>
      </c>
      <c r="BH146" s="704">
        <f t="shared" si="269"/>
        <v>0</v>
      </c>
      <c r="BI146" s="704">
        <f t="shared" si="270"/>
        <v>0</v>
      </c>
      <c r="BJ146" s="30">
        <f t="shared" si="271"/>
        <v>0</v>
      </c>
      <c r="BK146" s="704">
        <f t="shared" si="272"/>
        <v>0</v>
      </c>
      <c r="BL146" s="30">
        <f t="shared" si="273"/>
        <v>0</v>
      </c>
      <c r="BM146" s="30">
        <f t="shared" si="274"/>
        <v>0</v>
      </c>
      <c r="BN146" s="704">
        <f t="shared" si="275"/>
        <v>15800.67</v>
      </c>
    </row>
    <row r="147" spans="1:66" ht="13.5" customHeight="1" x14ac:dyDescent="0.25">
      <c r="A147" s="49" t="s">
        <v>439</v>
      </c>
      <c r="B147" s="50">
        <v>85004</v>
      </c>
      <c r="C147" s="699" t="s">
        <v>1069</v>
      </c>
      <c r="D147" s="50" t="s">
        <v>776</v>
      </c>
      <c r="E147" s="62" t="str">
        <f t="shared" si="240"/>
        <v>P&amp;L</v>
      </c>
      <c r="F147" s="664">
        <f t="shared" si="241"/>
        <v>13217001701</v>
      </c>
      <c r="G147" s="587"/>
      <c r="H147" s="588">
        <f t="shared" si="242"/>
        <v>0</v>
      </c>
      <c r="I147" s="588">
        <f t="shared" si="243"/>
        <v>0</v>
      </c>
      <c r="J147" s="587"/>
      <c r="K147" s="588">
        <f t="shared" si="276"/>
        <v>0</v>
      </c>
      <c r="L147" s="588">
        <f t="shared" si="277"/>
        <v>0</v>
      </c>
      <c r="M147" s="587"/>
      <c r="N147" s="588">
        <f t="shared" si="278"/>
        <v>0</v>
      </c>
      <c r="O147" s="588">
        <f t="shared" si="279"/>
        <v>0</v>
      </c>
      <c r="P147" s="587"/>
      <c r="Q147" s="588">
        <f t="shared" si="256"/>
        <v>0</v>
      </c>
      <c r="R147" s="588">
        <f t="shared" si="257"/>
        <v>0</v>
      </c>
      <c r="S147" s="587"/>
      <c r="T147" s="588">
        <f t="shared" si="280"/>
        <v>0</v>
      </c>
      <c r="U147" s="588">
        <f t="shared" si="281"/>
        <v>0</v>
      </c>
      <c r="V147" s="587"/>
      <c r="W147" s="588">
        <f t="shared" si="282"/>
        <v>0</v>
      </c>
      <c r="X147" s="588">
        <f t="shared" si="283"/>
        <v>0</v>
      </c>
      <c r="Y147" s="587"/>
      <c r="Z147" s="588">
        <f t="shared" si="284"/>
        <v>0</v>
      </c>
      <c r="AA147" s="588">
        <f t="shared" si="187"/>
        <v>0</v>
      </c>
      <c r="AB147" s="587"/>
      <c r="AC147" s="588">
        <f t="shared" si="285"/>
        <v>0</v>
      </c>
      <c r="AD147" s="588">
        <f t="shared" si="286"/>
        <v>0</v>
      </c>
      <c r="AE147" s="587"/>
      <c r="AF147" s="588">
        <f t="shared" si="287"/>
        <v>0</v>
      </c>
      <c r="AG147" s="588">
        <f t="shared" si="288"/>
        <v>0</v>
      </c>
      <c r="AH147" s="587"/>
      <c r="AI147" s="588">
        <f t="shared" si="258"/>
        <v>0</v>
      </c>
      <c r="AJ147" s="588">
        <f t="shared" si="188"/>
        <v>0</v>
      </c>
      <c r="AK147" s="587"/>
      <c r="AL147" s="588">
        <f t="shared" si="289"/>
        <v>0</v>
      </c>
      <c r="AM147" s="588">
        <f t="shared" si="290"/>
        <v>0</v>
      </c>
      <c r="AN147" s="587"/>
      <c r="AO147" s="588">
        <f t="shared" si="291"/>
        <v>0</v>
      </c>
      <c r="AP147" s="588">
        <f t="shared" si="292"/>
        <v>0</v>
      </c>
      <c r="AQ147" s="587">
        <v>-15800.67</v>
      </c>
      <c r="AR147" s="588">
        <f t="shared" si="259"/>
        <v>0</v>
      </c>
      <c r="AS147" s="588">
        <f t="shared" si="260"/>
        <v>-15800.67</v>
      </c>
      <c r="AT147" s="587">
        <v>-52000</v>
      </c>
      <c r="AU147" s="588">
        <f t="shared" si="261"/>
        <v>0</v>
      </c>
      <c r="AV147" s="588">
        <f t="shared" si="262"/>
        <v>-52000</v>
      </c>
      <c r="AW147" s="587"/>
      <c r="AX147" s="652"/>
      <c r="AY147" s="706"/>
      <c r="AZ147" s="652"/>
      <c r="BC147" s="30">
        <f t="shared" si="264"/>
        <v>0</v>
      </c>
      <c r="BD147" s="30">
        <f t="shared" si="265"/>
        <v>0</v>
      </c>
      <c r="BE147" s="704">
        <f t="shared" si="266"/>
        <v>0</v>
      </c>
      <c r="BF147" s="30">
        <f t="shared" si="267"/>
        <v>0</v>
      </c>
      <c r="BG147" s="30">
        <f t="shared" si="268"/>
        <v>0</v>
      </c>
      <c r="BH147" s="704">
        <f t="shared" si="269"/>
        <v>0</v>
      </c>
      <c r="BI147" s="704">
        <f t="shared" si="270"/>
        <v>0</v>
      </c>
      <c r="BJ147" s="30">
        <f t="shared" si="271"/>
        <v>0</v>
      </c>
      <c r="BK147" s="704">
        <f t="shared" si="272"/>
        <v>0</v>
      </c>
      <c r="BL147" s="30">
        <f t="shared" si="273"/>
        <v>0</v>
      </c>
      <c r="BM147" s="30">
        <f t="shared" si="274"/>
        <v>0</v>
      </c>
      <c r="BN147" s="704">
        <f t="shared" si="275"/>
        <v>-15800.67</v>
      </c>
    </row>
    <row r="148" spans="1:66" x14ac:dyDescent="0.25">
      <c r="A148" s="49" t="s">
        <v>439</v>
      </c>
      <c r="B148" s="50">
        <v>85100</v>
      </c>
      <c r="C148" s="733" t="s">
        <v>830</v>
      </c>
      <c r="D148" s="50" t="s">
        <v>776</v>
      </c>
      <c r="E148" s="62" t="str">
        <f t="shared" si="240"/>
        <v>P&amp;L</v>
      </c>
      <c r="F148" s="664">
        <f t="shared" si="241"/>
        <v>13217001701</v>
      </c>
      <c r="G148" s="587"/>
      <c r="H148" s="588">
        <f t="shared" si="242"/>
        <v>0</v>
      </c>
      <c r="I148" s="588">
        <f t="shared" si="243"/>
        <v>0</v>
      </c>
      <c r="J148" s="587"/>
      <c r="K148" s="588">
        <f t="shared" si="276"/>
        <v>0</v>
      </c>
      <c r="L148" s="588">
        <f t="shared" si="277"/>
        <v>0</v>
      </c>
      <c r="M148" s="587"/>
      <c r="N148" s="588">
        <f t="shared" si="278"/>
        <v>0</v>
      </c>
      <c r="O148" s="588">
        <f t="shared" si="279"/>
        <v>0</v>
      </c>
      <c r="P148" s="587"/>
      <c r="Q148" s="588">
        <f t="shared" si="256"/>
        <v>0</v>
      </c>
      <c r="R148" s="588">
        <f t="shared" si="257"/>
        <v>0</v>
      </c>
      <c r="S148" s="587"/>
      <c r="T148" s="588">
        <f t="shared" si="280"/>
        <v>0</v>
      </c>
      <c r="U148" s="588">
        <f t="shared" si="281"/>
        <v>0</v>
      </c>
      <c r="V148" s="587"/>
      <c r="W148" s="588">
        <f t="shared" si="282"/>
        <v>0</v>
      </c>
      <c r="X148" s="588">
        <f t="shared" si="283"/>
        <v>0</v>
      </c>
      <c r="Y148" s="587"/>
      <c r="Z148" s="588">
        <f t="shared" si="284"/>
        <v>0</v>
      </c>
      <c r="AA148" s="588">
        <f t="shared" si="187"/>
        <v>0</v>
      </c>
      <c r="AB148" s="587"/>
      <c r="AC148" s="588">
        <f t="shared" si="285"/>
        <v>0</v>
      </c>
      <c r="AD148" s="588">
        <f t="shared" si="286"/>
        <v>0</v>
      </c>
      <c r="AE148" s="587"/>
      <c r="AF148" s="588">
        <f t="shared" si="287"/>
        <v>0</v>
      </c>
      <c r="AG148" s="588">
        <f t="shared" si="288"/>
        <v>0</v>
      </c>
      <c r="AH148" s="587"/>
      <c r="AI148" s="588">
        <f t="shared" si="258"/>
        <v>0</v>
      </c>
      <c r="AJ148" s="588">
        <f t="shared" si="188"/>
        <v>0</v>
      </c>
      <c r="AK148" s="587"/>
      <c r="AL148" s="588">
        <f t="shared" si="289"/>
        <v>0</v>
      </c>
      <c r="AM148" s="588">
        <f t="shared" si="290"/>
        <v>0</v>
      </c>
      <c r="AN148" s="587"/>
      <c r="AO148" s="588">
        <f t="shared" si="291"/>
        <v>0</v>
      </c>
      <c r="AP148" s="588">
        <f t="shared" si="292"/>
        <v>0</v>
      </c>
      <c r="AQ148" s="587">
        <v>383364.63</v>
      </c>
      <c r="AR148" s="588">
        <f t="shared" si="259"/>
        <v>0</v>
      </c>
      <c r="AS148" s="588">
        <f t="shared" si="260"/>
        <v>383364.63</v>
      </c>
      <c r="AT148" s="587">
        <v>1233111</v>
      </c>
      <c r="AU148" s="588">
        <f t="shared" si="261"/>
        <v>0</v>
      </c>
      <c r="AV148" s="588">
        <f t="shared" si="262"/>
        <v>1233111</v>
      </c>
      <c r="AW148" s="587"/>
      <c r="AX148" s="652"/>
      <c r="AY148" s="706"/>
      <c r="AZ148" s="652"/>
      <c r="BC148" s="30">
        <f t="shared" si="264"/>
        <v>0</v>
      </c>
      <c r="BD148" s="30">
        <f t="shared" si="265"/>
        <v>0</v>
      </c>
      <c r="BE148" s="704">
        <f t="shared" si="266"/>
        <v>0</v>
      </c>
      <c r="BF148" s="30">
        <f t="shared" si="267"/>
        <v>0</v>
      </c>
      <c r="BG148" s="30">
        <f t="shared" si="268"/>
        <v>0</v>
      </c>
      <c r="BH148" s="704">
        <f t="shared" si="269"/>
        <v>0</v>
      </c>
      <c r="BI148" s="713">
        <f t="shared" si="270"/>
        <v>0</v>
      </c>
      <c r="BJ148" s="30">
        <f t="shared" si="271"/>
        <v>0</v>
      </c>
      <c r="BK148" s="704">
        <f t="shared" si="272"/>
        <v>0</v>
      </c>
      <c r="BL148" s="30">
        <f t="shared" si="273"/>
        <v>0</v>
      </c>
      <c r="BM148" s="30">
        <f t="shared" si="274"/>
        <v>0</v>
      </c>
      <c r="BN148" s="704">
        <f t="shared" si="275"/>
        <v>383364.63</v>
      </c>
    </row>
    <row r="149" spans="1:66" x14ac:dyDescent="0.25">
      <c r="A149" s="49" t="s">
        <v>439</v>
      </c>
      <c r="B149" s="50">
        <v>85101</v>
      </c>
      <c r="C149" s="733" t="s">
        <v>831</v>
      </c>
      <c r="D149" s="50" t="s">
        <v>776</v>
      </c>
      <c r="E149" s="62" t="str">
        <f t="shared" si="240"/>
        <v>P&amp;L</v>
      </c>
      <c r="F149" s="664">
        <f t="shared" si="241"/>
        <v>13217001701</v>
      </c>
      <c r="G149" s="587"/>
      <c r="H149" s="588">
        <f t="shared" si="242"/>
        <v>0</v>
      </c>
      <c r="I149" s="588">
        <f t="shared" si="243"/>
        <v>0</v>
      </c>
      <c r="J149" s="587"/>
      <c r="K149" s="588">
        <f t="shared" si="276"/>
        <v>0</v>
      </c>
      <c r="L149" s="588">
        <f t="shared" si="277"/>
        <v>0</v>
      </c>
      <c r="M149" s="587"/>
      <c r="N149" s="588">
        <f t="shared" si="278"/>
        <v>0</v>
      </c>
      <c r="O149" s="588">
        <f t="shared" si="279"/>
        <v>0</v>
      </c>
      <c r="P149" s="587"/>
      <c r="Q149" s="588">
        <f t="shared" si="256"/>
        <v>0</v>
      </c>
      <c r="R149" s="588">
        <f t="shared" si="257"/>
        <v>0</v>
      </c>
      <c r="S149" s="587"/>
      <c r="T149" s="588">
        <f t="shared" si="280"/>
        <v>0</v>
      </c>
      <c r="U149" s="588">
        <f t="shared" si="281"/>
        <v>0</v>
      </c>
      <c r="V149" s="587"/>
      <c r="W149" s="588">
        <f t="shared" si="282"/>
        <v>0</v>
      </c>
      <c r="X149" s="588">
        <f t="shared" si="283"/>
        <v>0</v>
      </c>
      <c r="Y149" s="587"/>
      <c r="Z149" s="588">
        <f t="shared" si="284"/>
        <v>0</v>
      </c>
      <c r="AA149" s="588">
        <f t="shared" si="187"/>
        <v>0</v>
      </c>
      <c r="AB149" s="587"/>
      <c r="AC149" s="588">
        <f t="shared" si="285"/>
        <v>0</v>
      </c>
      <c r="AD149" s="588">
        <f t="shared" si="286"/>
        <v>0</v>
      </c>
      <c r="AE149" s="587"/>
      <c r="AF149" s="588">
        <f t="shared" si="287"/>
        <v>0</v>
      </c>
      <c r="AG149" s="588">
        <f t="shared" si="288"/>
        <v>0</v>
      </c>
      <c r="AH149" s="587"/>
      <c r="AI149" s="588">
        <f t="shared" si="258"/>
        <v>0</v>
      </c>
      <c r="AJ149" s="588">
        <f t="shared" si="188"/>
        <v>0</v>
      </c>
      <c r="AK149" s="587"/>
      <c r="AL149" s="588">
        <f t="shared" si="289"/>
        <v>0</v>
      </c>
      <c r="AM149" s="588">
        <f t="shared" si="290"/>
        <v>0</v>
      </c>
      <c r="AN149" s="587"/>
      <c r="AO149" s="588">
        <f t="shared" si="291"/>
        <v>0</v>
      </c>
      <c r="AP149" s="588">
        <f t="shared" si="292"/>
        <v>0</v>
      </c>
      <c r="AQ149" s="587">
        <v>25109.23</v>
      </c>
      <c r="AR149" s="588">
        <f t="shared" si="259"/>
        <v>0</v>
      </c>
      <c r="AS149" s="588">
        <f t="shared" si="260"/>
        <v>25109.23</v>
      </c>
      <c r="AT149" s="587">
        <v>80706</v>
      </c>
      <c r="AU149" s="588">
        <f t="shared" si="261"/>
        <v>0</v>
      </c>
      <c r="AV149" s="588">
        <f t="shared" si="262"/>
        <v>80706</v>
      </c>
      <c r="AW149" s="587"/>
      <c r="AX149" s="652"/>
      <c r="AY149" s="706"/>
      <c r="AZ149" s="652"/>
      <c r="BC149" s="30">
        <f t="shared" si="264"/>
        <v>0</v>
      </c>
      <c r="BD149" s="30">
        <f t="shared" si="265"/>
        <v>0</v>
      </c>
      <c r="BE149" s="704">
        <f t="shared" si="266"/>
        <v>0</v>
      </c>
      <c r="BF149" s="30">
        <f t="shared" si="267"/>
        <v>0</v>
      </c>
      <c r="BG149" s="30">
        <f t="shared" si="268"/>
        <v>0</v>
      </c>
      <c r="BH149" s="704">
        <f t="shared" si="269"/>
        <v>0</v>
      </c>
      <c r="BI149" s="713">
        <f t="shared" si="270"/>
        <v>0</v>
      </c>
      <c r="BJ149" s="30">
        <f t="shared" si="271"/>
        <v>0</v>
      </c>
      <c r="BK149" s="704">
        <f t="shared" si="272"/>
        <v>0</v>
      </c>
      <c r="BL149" s="30">
        <f t="shared" si="273"/>
        <v>0</v>
      </c>
      <c r="BM149" s="30">
        <f t="shared" si="274"/>
        <v>0</v>
      </c>
      <c r="BN149" s="704">
        <f t="shared" si="275"/>
        <v>25109.23</v>
      </c>
    </row>
    <row r="150" spans="1:66" ht="14.25" customHeight="1" x14ac:dyDescent="0.25">
      <c r="A150" s="49" t="s">
        <v>439</v>
      </c>
      <c r="B150" s="50">
        <v>85102</v>
      </c>
      <c r="C150" s="733" t="s">
        <v>832</v>
      </c>
      <c r="D150" s="50" t="s">
        <v>776</v>
      </c>
      <c r="E150" s="62" t="str">
        <f t="shared" si="240"/>
        <v>P&amp;L</v>
      </c>
      <c r="F150" s="664">
        <f t="shared" si="241"/>
        <v>13217001701</v>
      </c>
      <c r="G150" s="587"/>
      <c r="H150" s="588">
        <f t="shared" si="242"/>
        <v>0</v>
      </c>
      <c r="I150" s="588">
        <f t="shared" si="243"/>
        <v>0</v>
      </c>
      <c r="J150" s="587"/>
      <c r="K150" s="588">
        <f t="shared" si="276"/>
        <v>0</v>
      </c>
      <c r="L150" s="588">
        <f t="shared" si="277"/>
        <v>0</v>
      </c>
      <c r="M150" s="587"/>
      <c r="N150" s="588">
        <f t="shared" si="278"/>
        <v>0</v>
      </c>
      <c r="O150" s="588">
        <f t="shared" si="279"/>
        <v>0</v>
      </c>
      <c r="P150" s="587"/>
      <c r="Q150" s="588">
        <f t="shared" si="256"/>
        <v>0</v>
      </c>
      <c r="R150" s="588">
        <f t="shared" si="257"/>
        <v>0</v>
      </c>
      <c r="S150" s="587"/>
      <c r="T150" s="588">
        <f t="shared" si="280"/>
        <v>0</v>
      </c>
      <c r="U150" s="588">
        <f t="shared" si="281"/>
        <v>0</v>
      </c>
      <c r="V150" s="587"/>
      <c r="W150" s="588">
        <f t="shared" si="282"/>
        <v>0</v>
      </c>
      <c r="X150" s="588">
        <f t="shared" si="283"/>
        <v>0</v>
      </c>
      <c r="Y150" s="587"/>
      <c r="Z150" s="588">
        <f t="shared" si="284"/>
        <v>0</v>
      </c>
      <c r="AA150" s="588">
        <f t="shared" si="187"/>
        <v>0</v>
      </c>
      <c r="AB150" s="587"/>
      <c r="AC150" s="588">
        <f t="shared" si="285"/>
        <v>0</v>
      </c>
      <c r="AD150" s="588">
        <f t="shared" si="286"/>
        <v>0</v>
      </c>
      <c r="AE150" s="587"/>
      <c r="AF150" s="588">
        <f t="shared" si="287"/>
        <v>0</v>
      </c>
      <c r="AG150" s="588">
        <f t="shared" si="288"/>
        <v>0</v>
      </c>
      <c r="AH150" s="587"/>
      <c r="AI150" s="588">
        <f t="shared" si="258"/>
        <v>0</v>
      </c>
      <c r="AJ150" s="588">
        <f t="shared" si="188"/>
        <v>0</v>
      </c>
      <c r="AK150" s="587"/>
      <c r="AL150" s="588">
        <f t="shared" si="289"/>
        <v>0</v>
      </c>
      <c r="AM150" s="588">
        <f t="shared" si="290"/>
        <v>0</v>
      </c>
      <c r="AN150" s="587"/>
      <c r="AO150" s="588">
        <f t="shared" si="291"/>
        <v>0</v>
      </c>
      <c r="AP150" s="588">
        <f t="shared" si="292"/>
        <v>0</v>
      </c>
      <c r="AQ150" s="587">
        <v>21728.79</v>
      </c>
      <c r="AR150" s="588">
        <f t="shared" si="259"/>
        <v>0</v>
      </c>
      <c r="AS150" s="588">
        <f t="shared" si="260"/>
        <v>21728.79</v>
      </c>
      <c r="AT150" s="587">
        <v>69779</v>
      </c>
      <c r="AU150" s="588">
        <f t="shared" si="261"/>
        <v>0</v>
      </c>
      <c r="AV150" s="588">
        <f t="shared" si="262"/>
        <v>69779</v>
      </c>
      <c r="AW150" s="587"/>
      <c r="AX150" s="652"/>
      <c r="AY150" s="706"/>
      <c r="AZ150" s="652"/>
      <c r="BC150" s="30">
        <f t="shared" si="264"/>
        <v>0</v>
      </c>
      <c r="BD150" s="30">
        <f t="shared" si="265"/>
        <v>0</v>
      </c>
      <c r="BE150" s="704">
        <f t="shared" si="266"/>
        <v>0</v>
      </c>
      <c r="BF150" s="30">
        <f t="shared" si="267"/>
        <v>0</v>
      </c>
      <c r="BG150" s="30">
        <f t="shared" si="268"/>
        <v>0</v>
      </c>
      <c r="BH150" s="704">
        <f t="shared" si="269"/>
        <v>0</v>
      </c>
      <c r="BI150" s="713">
        <f t="shared" si="270"/>
        <v>0</v>
      </c>
      <c r="BJ150" s="30">
        <f t="shared" si="271"/>
        <v>0</v>
      </c>
      <c r="BK150" s="704">
        <f t="shared" si="272"/>
        <v>0</v>
      </c>
      <c r="BL150" s="30">
        <f t="shared" si="273"/>
        <v>0</v>
      </c>
      <c r="BM150" s="30">
        <f t="shared" si="274"/>
        <v>0</v>
      </c>
      <c r="BN150" s="704">
        <f t="shared" si="275"/>
        <v>21728.79</v>
      </c>
    </row>
    <row r="151" spans="1:66" ht="14.25" customHeight="1" x14ac:dyDescent="0.25">
      <c r="A151" s="49" t="s">
        <v>439</v>
      </c>
      <c r="B151" s="50">
        <v>85103</v>
      </c>
      <c r="C151" s="733" t="s">
        <v>833</v>
      </c>
      <c r="D151" s="50" t="s">
        <v>776</v>
      </c>
      <c r="E151" s="62" t="str">
        <f t="shared" si="240"/>
        <v>P&amp;L</v>
      </c>
      <c r="F151" s="664">
        <f t="shared" si="241"/>
        <v>13217001701</v>
      </c>
      <c r="G151" s="587"/>
      <c r="H151" s="588">
        <f t="shared" si="242"/>
        <v>0</v>
      </c>
      <c r="I151" s="588">
        <f t="shared" si="243"/>
        <v>0</v>
      </c>
      <c r="J151" s="587"/>
      <c r="K151" s="588">
        <f t="shared" si="276"/>
        <v>0</v>
      </c>
      <c r="L151" s="588">
        <f t="shared" si="277"/>
        <v>0</v>
      </c>
      <c r="M151" s="587"/>
      <c r="N151" s="588">
        <f t="shared" si="278"/>
        <v>0</v>
      </c>
      <c r="O151" s="588">
        <f t="shared" si="279"/>
        <v>0</v>
      </c>
      <c r="P151" s="587"/>
      <c r="Q151" s="588">
        <f t="shared" si="256"/>
        <v>0</v>
      </c>
      <c r="R151" s="588">
        <f t="shared" si="257"/>
        <v>0</v>
      </c>
      <c r="S151" s="587"/>
      <c r="T151" s="588">
        <f t="shared" si="280"/>
        <v>0</v>
      </c>
      <c r="U151" s="588">
        <f t="shared" si="281"/>
        <v>0</v>
      </c>
      <c r="V151" s="587"/>
      <c r="W151" s="588">
        <f t="shared" si="282"/>
        <v>0</v>
      </c>
      <c r="X151" s="588">
        <f t="shared" si="283"/>
        <v>0</v>
      </c>
      <c r="Y151" s="587"/>
      <c r="Z151" s="588">
        <f t="shared" si="284"/>
        <v>0</v>
      </c>
      <c r="AA151" s="588">
        <f t="shared" si="187"/>
        <v>0</v>
      </c>
      <c r="AB151" s="587"/>
      <c r="AC151" s="588">
        <f t="shared" si="285"/>
        <v>0</v>
      </c>
      <c r="AD151" s="588">
        <f t="shared" si="286"/>
        <v>0</v>
      </c>
      <c r="AE151" s="587"/>
      <c r="AF151" s="588">
        <f t="shared" si="287"/>
        <v>0</v>
      </c>
      <c r="AG151" s="588">
        <f t="shared" si="288"/>
        <v>0</v>
      </c>
      <c r="AH151" s="587"/>
      <c r="AI151" s="588">
        <f t="shared" si="258"/>
        <v>0</v>
      </c>
      <c r="AJ151" s="588">
        <f t="shared" si="188"/>
        <v>0</v>
      </c>
      <c r="AK151" s="587"/>
      <c r="AL151" s="588">
        <f t="shared" si="289"/>
        <v>0</v>
      </c>
      <c r="AM151" s="588">
        <f t="shared" si="290"/>
        <v>0</v>
      </c>
      <c r="AN151" s="587"/>
      <c r="AO151" s="588">
        <f t="shared" si="291"/>
        <v>0</v>
      </c>
      <c r="AP151" s="588">
        <f t="shared" si="292"/>
        <v>0</v>
      </c>
      <c r="AQ151" s="587">
        <v>30239.31</v>
      </c>
      <c r="AR151" s="588">
        <f t="shared" si="259"/>
        <v>0</v>
      </c>
      <c r="AS151" s="588">
        <f t="shared" si="260"/>
        <v>30239.31</v>
      </c>
      <c r="AT151" s="587">
        <v>97095</v>
      </c>
      <c r="AU151" s="588">
        <f t="shared" si="261"/>
        <v>0</v>
      </c>
      <c r="AV151" s="588">
        <f t="shared" si="262"/>
        <v>97095</v>
      </c>
      <c r="AW151" s="587"/>
      <c r="AX151" s="652"/>
      <c r="AY151" s="706"/>
      <c r="AZ151" s="652"/>
      <c r="BC151" s="30">
        <f t="shared" si="264"/>
        <v>0</v>
      </c>
      <c r="BD151" s="30">
        <f t="shared" si="265"/>
        <v>0</v>
      </c>
      <c r="BE151" s="704">
        <f t="shared" si="266"/>
        <v>0</v>
      </c>
      <c r="BF151" s="30">
        <f t="shared" si="267"/>
        <v>0</v>
      </c>
      <c r="BG151" s="30">
        <f t="shared" si="268"/>
        <v>0</v>
      </c>
      <c r="BH151" s="704">
        <f t="shared" si="269"/>
        <v>0</v>
      </c>
      <c r="BI151" s="713">
        <f t="shared" si="270"/>
        <v>0</v>
      </c>
      <c r="BJ151" s="30">
        <f t="shared" si="271"/>
        <v>0</v>
      </c>
      <c r="BK151" s="704">
        <f t="shared" si="272"/>
        <v>0</v>
      </c>
      <c r="BL151" s="30">
        <f t="shared" si="273"/>
        <v>0</v>
      </c>
      <c r="BM151" s="30">
        <f t="shared" si="274"/>
        <v>0</v>
      </c>
      <c r="BN151" s="704">
        <f t="shared" si="275"/>
        <v>30239.31</v>
      </c>
    </row>
    <row r="152" spans="1:66" x14ac:dyDescent="0.25">
      <c r="A152" s="49" t="s">
        <v>439</v>
      </c>
      <c r="B152" s="50">
        <v>85104</v>
      </c>
      <c r="C152" s="733" t="s">
        <v>834</v>
      </c>
      <c r="D152" s="50" t="s">
        <v>776</v>
      </c>
      <c r="E152" s="62" t="str">
        <f t="shared" si="240"/>
        <v>P&amp;L</v>
      </c>
      <c r="F152" s="664">
        <f t="shared" si="241"/>
        <v>13217001701</v>
      </c>
      <c r="G152" s="587"/>
      <c r="H152" s="588">
        <f t="shared" si="242"/>
        <v>0</v>
      </c>
      <c r="I152" s="588">
        <f t="shared" si="243"/>
        <v>0</v>
      </c>
      <c r="J152" s="587"/>
      <c r="K152" s="588">
        <f t="shared" si="276"/>
        <v>0</v>
      </c>
      <c r="L152" s="588">
        <f t="shared" si="277"/>
        <v>0</v>
      </c>
      <c r="M152" s="587"/>
      <c r="N152" s="588">
        <f t="shared" si="278"/>
        <v>0</v>
      </c>
      <c r="O152" s="588">
        <f t="shared" si="279"/>
        <v>0</v>
      </c>
      <c r="P152" s="587"/>
      <c r="Q152" s="588">
        <f t="shared" si="256"/>
        <v>0</v>
      </c>
      <c r="R152" s="588">
        <f t="shared" si="257"/>
        <v>0</v>
      </c>
      <c r="S152" s="587"/>
      <c r="T152" s="588">
        <f t="shared" si="280"/>
        <v>0</v>
      </c>
      <c r="U152" s="588">
        <f t="shared" si="281"/>
        <v>0</v>
      </c>
      <c r="V152" s="587"/>
      <c r="W152" s="588">
        <f t="shared" si="282"/>
        <v>0</v>
      </c>
      <c r="X152" s="588">
        <f t="shared" si="283"/>
        <v>0</v>
      </c>
      <c r="Y152" s="587"/>
      <c r="Z152" s="588">
        <f t="shared" si="284"/>
        <v>0</v>
      </c>
      <c r="AA152" s="588">
        <f t="shared" si="187"/>
        <v>0</v>
      </c>
      <c r="AB152" s="587"/>
      <c r="AC152" s="588">
        <f t="shared" si="285"/>
        <v>0</v>
      </c>
      <c r="AD152" s="588">
        <f t="shared" si="286"/>
        <v>0</v>
      </c>
      <c r="AE152" s="587"/>
      <c r="AF152" s="588">
        <f t="shared" si="287"/>
        <v>0</v>
      </c>
      <c r="AG152" s="588">
        <f t="shared" si="288"/>
        <v>0</v>
      </c>
      <c r="AH152" s="587"/>
      <c r="AI152" s="588">
        <f t="shared" si="258"/>
        <v>0</v>
      </c>
      <c r="AJ152" s="588">
        <f t="shared" ref="AJ152:AJ219" si="293">SUM(AH152:AI152)</f>
        <v>0</v>
      </c>
      <c r="AK152" s="587"/>
      <c r="AL152" s="588">
        <f t="shared" si="289"/>
        <v>0</v>
      </c>
      <c r="AM152" s="588">
        <f t="shared" si="290"/>
        <v>0</v>
      </c>
      <c r="AN152" s="587"/>
      <c r="AO152" s="588">
        <f t="shared" si="291"/>
        <v>0</v>
      </c>
      <c r="AP152" s="588">
        <f t="shared" si="292"/>
        <v>0</v>
      </c>
      <c r="AQ152" s="587">
        <v>2268.13</v>
      </c>
      <c r="AR152" s="588">
        <f t="shared" si="259"/>
        <v>0</v>
      </c>
      <c r="AS152" s="588">
        <f t="shared" si="260"/>
        <v>2268.13</v>
      </c>
      <c r="AT152" s="587">
        <v>7265</v>
      </c>
      <c r="AU152" s="588">
        <f t="shared" si="261"/>
        <v>0</v>
      </c>
      <c r="AV152" s="588">
        <f t="shared" si="262"/>
        <v>7265</v>
      </c>
      <c r="AW152" s="587"/>
      <c r="AX152" s="652"/>
      <c r="AY152" s="706"/>
      <c r="AZ152" s="652"/>
      <c r="BC152" s="30">
        <f t="shared" si="264"/>
        <v>0</v>
      </c>
      <c r="BD152" s="30">
        <f t="shared" si="265"/>
        <v>0</v>
      </c>
      <c r="BE152" s="704">
        <f t="shared" si="266"/>
        <v>0</v>
      </c>
      <c r="BF152" s="30">
        <f t="shared" si="267"/>
        <v>0</v>
      </c>
      <c r="BG152" s="30">
        <f t="shared" si="268"/>
        <v>0</v>
      </c>
      <c r="BH152" s="704">
        <f t="shared" si="269"/>
        <v>0</v>
      </c>
      <c r="BI152" s="713">
        <f t="shared" si="270"/>
        <v>0</v>
      </c>
      <c r="BJ152" s="30">
        <f t="shared" si="271"/>
        <v>0</v>
      </c>
      <c r="BK152" s="704">
        <f t="shared" si="272"/>
        <v>0</v>
      </c>
      <c r="BL152" s="30">
        <f t="shared" si="273"/>
        <v>0</v>
      </c>
      <c r="BM152" s="30">
        <f t="shared" si="274"/>
        <v>0</v>
      </c>
      <c r="BN152" s="704">
        <f t="shared" si="275"/>
        <v>2268.13</v>
      </c>
    </row>
    <row r="153" spans="1:66" ht="13.5" customHeight="1" x14ac:dyDescent="0.25">
      <c r="A153" s="49" t="s">
        <v>439</v>
      </c>
      <c r="B153" s="50">
        <v>85105</v>
      </c>
      <c r="C153" s="733" t="s">
        <v>835</v>
      </c>
      <c r="D153" s="50" t="s">
        <v>776</v>
      </c>
      <c r="E153" s="62" t="str">
        <f t="shared" si="240"/>
        <v>P&amp;L</v>
      </c>
      <c r="F153" s="664">
        <f t="shared" si="241"/>
        <v>13217001701</v>
      </c>
      <c r="G153" s="587"/>
      <c r="H153" s="588">
        <f t="shared" si="242"/>
        <v>0</v>
      </c>
      <c r="I153" s="588">
        <f t="shared" si="243"/>
        <v>0</v>
      </c>
      <c r="J153" s="587"/>
      <c r="K153" s="588">
        <f t="shared" si="276"/>
        <v>0</v>
      </c>
      <c r="L153" s="588">
        <f t="shared" si="277"/>
        <v>0</v>
      </c>
      <c r="M153" s="587"/>
      <c r="N153" s="588">
        <f t="shared" si="278"/>
        <v>0</v>
      </c>
      <c r="O153" s="588">
        <f t="shared" si="279"/>
        <v>0</v>
      </c>
      <c r="P153" s="587"/>
      <c r="Q153" s="588">
        <f t="shared" si="256"/>
        <v>0</v>
      </c>
      <c r="R153" s="588">
        <f t="shared" si="257"/>
        <v>0</v>
      </c>
      <c r="S153" s="587"/>
      <c r="T153" s="588">
        <f t="shared" si="280"/>
        <v>0</v>
      </c>
      <c r="U153" s="588">
        <f t="shared" si="281"/>
        <v>0</v>
      </c>
      <c r="V153" s="587"/>
      <c r="W153" s="588">
        <f t="shared" si="282"/>
        <v>0</v>
      </c>
      <c r="X153" s="588">
        <f t="shared" si="283"/>
        <v>0</v>
      </c>
      <c r="Y153" s="587"/>
      <c r="Z153" s="588">
        <f t="shared" si="284"/>
        <v>0</v>
      </c>
      <c r="AA153" s="588">
        <f t="shared" si="187"/>
        <v>0</v>
      </c>
      <c r="AB153" s="587"/>
      <c r="AC153" s="588">
        <f t="shared" si="285"/>
        <v>0</v>
      </c>
      <c r="AD153" s="588">
        <f t="shared" si="286"/>
        <v>0</v>
      </c>
      <c r="AE153" s="587"/>
      <c r="AF153" s="588">
        <f t="shared" si="287"/>
        <v>0</v>
      </c>
      <c r="AG153" s="588">
        <f t="shared" si="288"/>
        <v>0</v>
      </c>
      <c r="AH153" s="587"/>
      <c r="AI153" s="588">
        <f t="shared" si="258"/>
        <v>0</v>
      </c>
      <c r="AJ153" s="588">
        <f t="shared" si="293"/>
        <v>0</v>
      </c>
      <c r="AK153" s="587"/>
      <c r="AL153" s="588">
        <f t="shared" si="289"/>
        <v>0</v>
      </c>
      <c r="AM153" s="588">
        <f t="shared" si="290"/>
        <v>0</v>
      </c>
      <c r="AN153" s="587"/>
      <c r="AO153" s="588">
        <f t="shared" si="291"/>
        <v>0</v>
      </c>
      <c r="AP153" s="588">
        <f t="shared" si="292"/>
        <v>0</v>
      </c>
      <c r="AQ153" s="587">
        <v>17385.3</v>
      </c>
      <c r="AR153" s="588">
        <f t="shared" si="259"/>
        <v>0</v>
      </c>
      <c r="AS153" s="588">
        <f t="shared" si="260"/>
        <v>17385.3</v>
      </c>
      <c r="AT153" s="587">
        <v>55919</v>
      </c>
      <c r="AU153" s="588">
        <f t="shared" si="261"/>
        <v>0</v>
      </c>
      <c r="AV153" s="588">
        <f t="shared" si="262"/>
        <v>55919</v>
      </c>
      <c r="AW153" s="587"/>
      <c r="AX153" s="652"/>
      <c r="AY153" s="706"/>
      <c r="AZ153" s="652"/>
      <c r="BB153" s="149"/>
      <c r="BC153" s="30">
        <f t="shared" si="264"/>
        <v>0</v>
      </c>
      <c r="BD153" s="30">
        <f t="shared" si="265"/>
        <v>0</v>
      </c>
      <c r="BE153" s="704">
        <f t="shared" si="266"/>
        <v>0</v>
      </c>
      <c r="BF153" s="30">
        <f t="shared" si="267"/>
        <v>0</v>
      </c>
      <c r="BG153" s="30">
        <f t="shared" si="268"/>
        <v>0</v>
      </c>
      <c r="BH153" s="704">
        <f t="shared" si="269"/>
        <v>0</v>
      </c>
      <c r="BI153" s="713">
        <f t="shared" si="270"/>
        <v>0</v>
      </c>
      <c r="BJ153" s="30">
        <f t="shared" si="271"/>
        <v>0</v>
      </c>
      <c r="BK153" s="704">
        <f t="shared" si="272"/>
        <v>0</v>
      </c>
      <c r="BL153" s="30">
        <f t="shared" si="273"/>
        <v>0</v>
      </c>
      <c r="BM153" s="30">
        <f t="shared" si="274"/>
        <v>0</v>
      </c>
      <c r="BN153" s="704">
        <f t="shared" si="275"/>
        <v>17385.3</v>
      </c>
    </row>
    <row r="154" spans="1:66" ht="13.5" customHeight="1" x14ac:dyDescent="0.25">
      <c r="A154" s="49" t="s">
        <v>439</v>
      </c>
      <c r="B154" s="804">
        <v>85005</v>
      </c>
      <c r="C154" s="699" t="s">
        <v>1080</v>
      </c>
      <c r="D154" s="50" t="s">
        <v>776</v>
      </c>
      <c r="E154" s="62" t="str">
        <f t="shared" si="240"/>
        <v>P&amp;L</v>
      </c>
      <c r="F154" s="664">
        <f t="shared" si="241"/>
        <v>13217001701</v>
      </c>
      <c r="G154" s="587"/>
      <c r="H154" s="588"/>
      <c r="I154" s="588"/>
      <c r="J154" s="587"/>
      <c r="K154" s="588"/>
      <c r="L154" s="588"/>
      <c r="M154" s="587"/>
      <c r="N154" s="588"/>
      <c r="O154" s="588"/>
      <c r="P154" s="587"/>
      <c r="Q154" s="588">
        <f t="shared" si="256"/>
        <v>0</v>
      </c>
      <c r="R154" s="588">
        <f t="shared" si="257"/>
        <v>0</v>
      </c>
      <c r="S154" s="587"/>
      <c r="T154" s="588"/>
      <c r="U154" s="588"/>
      <c r="V154" s="587"/>
      <c r="W154" s="588"/>
      <c r="X154" s="588"/>
      <c r="Y154" s="587"/>
      <c r="Z154" s="588"/>
      <c r="AA154" s="588"/>
      <c r="AB154" s="587"/>
      <c r="AC154" s="588"/>
      <c r="AD154" s="588"/>
      <c r="AE154" s="587"/>
      <c r="AF154" s="588"/>
      <c r="AG154" s="588"/>
      <c r="AH154" s="587"/>
      <c r="AI154" s="588">
        <f t="shared" si="258"/>
        <v>0</v>
      </c>
      <c r="AJ154" s="588">
        <f t="shared" si="293"/>
        <v>0</v>
      </c>
      <c r="AK154" s="587"/>
      <c r="AL154" s="588"/>
      <c r="AM154" s="588"/>
      <c r="AN154" s="587"/>
      <c r="AO154" s="588"/>
      <c r="AP154" s="588"/>
      <c r="AQ154" s="587">
        <v>7403.33</v>
      </c>
      <c r="AR154" s="588">
        <f t="shared" si="259"/>
        <v>0</v>
      </c>
      <c r="AS154" s="588">
        <f t="shared" si="260"/>
        <v>7403.33</v>
      </c>
      <c r="AT154" s="587">
        <v>23537.72</v>
      </c>
      <c r="AU154" s="588">
        <f t="shared" si="261"/>
        <v>0</v>
      </c>
      <c r="AV154" s="588">
        <f t="shared" si="262"/>
        <v>23537.72</v>
      </c>
      <c r="AW154" s="587"/>
      <c r="AX154" s="652"/>
      <c r="AY154" s="706"/>
      <c r="AZ154" s="652"/>
      <c r="BB154" s="149"/>
      <c r="BC154" s="30"/>
      <c r="BD154" s="30"/>
      <c r="BE154" s="704"/>
      <c r="BF154" s="30"/>
      <c r="BG154" s="30"/>
      <c r="BH154" s="704"/>
      <c r="BI154" s="704">
        <f t="shared" si="270"/>
        <v>0</v>
      </c>
      <c r="BJ154" s="30"/>
      <c r="BK154" s="704"/>
      <c r="BL154" s="30"/>
      <c r="BM154" s="30"/>
      <c r="BN154" s="704">
        <f t="shared" si="275"/>
        <v>7403.33</v>
      </c>
    </row>
    <row r="155" spans="1:66" ht="13.5" customHeight="1" x14ac:dyDescent="0.25">
      <c r="A155" s="49" t="s">
        <v>439</v>
      </c>
      <c r="B155" s="804">
        <v>85206</v>
      </c>
      <c r="C155" s="699" t="s">
        <v>1081</v>
      </c>
      <c r="D155" s="50" t="s">
        <v>776</v>
      </c>
      <c r="E155" s="62" t="str">
        <f t="shared" si="240"/>
        <v>P&amp;L</v>
      </c>
      <c r="F155" s="664">
        <f t="shared" si="241"/>
        <v>13217001701</v>
      </c>
      <c r="G155" s="587"/>
      <c r="H155" s="588"/>
      <c r="I155" s="588"/>
      <c r="J155" s="587"/>
      <c r="K155" s="588"/>
      <c r="L155" s="588"/>
      <c r="M155" s="587"/>
      <c r="N155" s="588"/>
      <c r="O155" s="588"/>
      <c r="P155" s="587"/>
      <c r="Q155" s="588">
        <f t="shared" si="256"/>
        <v>0</v>
      </c>
      <c r="R155" s="588">
        <f t="shared" si="257"/>
        <v>0</v>
      </c>
      <c r="S155" s="587"/>
      <c r="T155" s="588"/>
      <c r="U155" s="588"/>
      <c r="V155" s="587"/>
      <c r="W155" s="588"/>
      <c r="X155" s="588"/>
      <c r="Y155" s="587"/>
      <c r="Z155" s="588"/>
      <c r="AA155" s="588"/>
      <c r="AB155" s="587"/>
      <c r="AC155" s="588"/>
      <c r="AD155" s="588"/>
      <c r="AE155" s="587"/>
      <c r="AF155" s="588"/>
      <c r="AG155" s="588"/>
      <c r="AH155" s="587"/>
      <c r="AI155" s="588">
        <f t="shared" si="258"/>
        <v>0</v>
      </c>
      <c r="AJ155" s="588">
        <f t="shared" si="293"/>
        <v>0</v>
      </c>
      <c r="AK155" s="587"/>
      <c r="AL155" s="588"/>
      <c r="AM155" s="588"/>
      <c r="AN155" s="587"/>
      <c r="AO155" s="588"/>
      <c r="AP155" s="588"/>
      <c r="AQ155" s="587">
        <v>7406.01</v>
      </c>
      <c r="AR155" s="588">
        <f t="shared" si="259"/>
        <v>0</v>
      </c>
      <c r="AS155" s="588">
        <f t="shared" si="260"/>
        <v>7406.01</v>
      </c>
      <c r="AT155" s="587">
        <v>23541</v>
      </c>
      <c r="AU155" s="588">
        <f t="shared" si="261"/>
        <v>0</v>
      </c>
      <c r="AV155" s="588">
        <f t="shared" si="262"/>
        <v>23541</v>
      </c>
      <c r="AW155" s="587"/>
      <c r="AX155" s="652"/>
      <c r="AY155" s="706"/>
      <c r="AZ155" s="652"/>
      <c r="BB155" s="149"/>
      <c r="BC155" s="30"/>
      <c r="BD155" s="30"/>
      <c r="BE155" s="704"/>
      <c r="BF155" s="30"/>
      <c r="BG155" s="30"/>
      <c r="BH155" s="704"/>
      <c r="BI155" s="836">
        <f t="shared" si="270"/>
        <v>0</v>
      </c>
      <c r="BJ155" s="30"/>
      <c r="BK155" s="704"/>
      <c r="BL155" s="30"/>
      <c r="BM155" s="30"/>
      <c r="BN155" s="718">
        <f t="shared" si="275"/>
        <v>7406.01</v>
      </c>
    </row>
    <row r="156" spans="1:66" ht="13.5" customHeight="1" x14ac:dyDescent="0.25">
      <c r="A156" s="49" t="s">
        <v>439</v>
      </c>
      <c r="B156">
        <v>85106</v>
      </c>
      <c r="C156" s="699" t="s">
        <v>1119</v>
      </c>
      <c r="D156" s="50" t="s">
        <v>776</v>
      </c>
      <c r="E156" s="62" t="str">
        <f t="shared" si="240"/>
        <v>P&amp;L</v>
      </c>
      <c r="F156" s="664">
        <f t="shared" si="241"/>
        <v>13217001701</v>
      </c>
      <c r="G156" s="587"/>
      <c r="H156" s="588"/>
      <c r="I156" s="588"/>
      <c r="J156" s="587"/>
      <c r="K156" s="588"/>
      <c r="L156" s="588"/>
      <c r="M156" s="587"/>
      <c r="N156" s="588"/>
      <c r="O156" s="588"/>
      <c r="P156" s="587"/>
      <c r="Q156" s="588">
        <f t="shared" si="256"/>
        <v>0</v>
      </c>
      <c r="R156" s="588">
        <f t="shared" si="257"/>
        <v>0</v>
      </c>
      <c r="S156" s="587"/>
      <c r="T156" s="588"/>
      <c r="U156" s="588"/>
      <c r="V156" s="587"/>
      <c r="W156" s="588"/>
      <c r="X156" s="588"/>
      <c r="Y156" s="587"/>
      <c r="Z156" s="588"/>
      <c r="AA156" s="588"/>
      <c r="AB156" s="587"/>
      <c r="AC156" s="588"/>
      <c r="AD156" s="588"/>
      <c r="AE156" s="587"/>
      <c r="AF156" s="588"/>
      <c r="AG156" s="588"/>
      <c r="AH156" s="587"/>
      <c r="AI156" s="588">
        <f t="shared" si="258"/>
        <v>0</v>
      </c>
      <c r="AJ156" s="588"/>
      <c r="AK156" s="587"/>
      <c r="AL156" s="588"/>
      <c r="AM156" s="588"/>
      <c r="AN156" s="587"/>
      <c r="AO156" s="588"/>
      <c r="AP156" s="588"/>
      <c r="AQ156" s="587">
        <v>685.63</v>
      </c>
      <c r="AR156" s="588">
        <f t="shared" si="259"/>
        <v>0</v>
      </c>
      <c r="AS156" s="588">
        <f t="shared" si="260"/>
        <v>685.63</v>
      </c>
      <c r="AT156" s="587">
        <v>2132.3000000000002</v>
      </c>
      <c r="AU156" s="588">
        <f t="shared" si="261"/>
        <v>0</v>
      </c>
      <c r="AV156" s="588">
        <f t="shared" si="262"/>
        <v>2132.3000000000002</v>
      </c>
      <c r="AW156" s="587"/>
      <c r="AX156" s="652"/>
      <c r="AY156" s="706"/>
      <c r="AZ156" s="652"/>
      <c r="BB156" s="149"/>
      <c r="BC156" s="30"/>
      <c r="BD156" s="30"/>
      <c r="BE156" s="704"/>
      <c r="BF156" s="30"/>
      <c r="BG156" s="30"/>
      <c r="BH156" s="704"/>
      <c r="BI156" s="836"/>
      <c r="BJ156" s="30"/>
      <c r="BK156" s="704"/>
      <c r="BL156" s="30"/>
      <c r="BM156" s="30"/>
      <c r="BN156" s="704">
        <f t="shared" si="275"/>
        <v>685.63</v>
      </c>
    </row>
    <row r="157" spans="1:66" ht="14.25" customHeight="1" x14ac:dyDescent="0.25">
      <c r="A157" s="49" t="s">
        <v>439</v>
      </c>
      <c r="B157">
        <v>85107</v>
      </c>
      <c r="C157" s="699" t="s">
        <v>836</v>
      </c>
      <c r="D157" s="50" t="s">
        <v>776</v>
      </c>
      <c r="E157" s="62" t="str">
        <f t="shared" si="240"/>
        <v>P&amp;L</v>
      </c>
      <c r="F157" s="664">
        <f t="shared" si="241"/>
        <v>13217001701</v>
      </c>
      <c r="G157" s="587"/>
      <c r="H157" s="588">
        <f t="shared" si="242"/>
        <v>0</v>
      </c>
      <c r="I157" s="588">
        <f t="shared" si="243"/>
        <v>0</v>
      </c>
      <c r="J157" s="587"/>
      <c r="K157" s="588">
        <f t="shared" si="276"/>
        <v>0</v>
      </c>
      <c r="L157" s="588">
        <f t="shared" si="277"/>
        <v>0</v>
      </c>
      <c r="M157" s="587"/>
      <c r="N157" s="588">
        <f t="shared" si="278"/>
        <v>0</v>
      </c>
      <c r="O157" s="588">
        <f t="shared" si="279"/>
        <v>0</v>
      </c>
      <c r="P157" s="587"/>
      <c r="Q157" s="588">
        <f t="shared" si="256"/>
        <v>0</v>
      </c>
      <c r="R157" s="588">
        <f t="shared" si="257"/>
        <v>0</v>
      </c>
      <c r="S157" s="587"/>
      <c r="T157" s="588">
        <f t="shared" si="280"/>
        <v>0</v>
      </c>
      <c r="U157" s="588">
        <f t="shared" si="281"/>
        <v>0</v>
      </c>
      <c r="V157" s="587"/>
      <c r="W157" s="588">
        <f t="shared" si="282"/>
        <v>0</v>
      </c>
      <c r="X157" s="588">
        <f t="shared" si="283"/>
        <v>0</v>
      </c>
      <c r="Y157" s="587"/>
      <c r="Z157" s="588">
        <f t="shared" si="284"/>
        <v>0</v>
      </c>
      <c r="AA157" s="588">
        <f t="shared" si="187"/>
        <v>0</v>
      </c>
      <c r="AB157" s="587"/>
      <c r="AC157" s="588">
        <f t="shared" si="285"/>
        <v>0</v>
      </c>
      <c r="AD157" s="588">
        <f t="shared" si="286"/>
        <v>0</v>
      </c>
      <c r="AE157" s="587"/>
      <c r="AF157" s="588">
        <f t="shared" si="287"/>
        <v>0</v>
      </c>
      <c r="AG157" s="588">
        <f t="shared" si="288"/>
        <v>0</v>
      </c>
      <c r="AH157" s="587"/>
      <c r="AI157" s="588">
        <f t="shared" si="258"/>
        <v>0</v>
      </c>
      <c r="AJ157" s="588">
        <f t="shared" si="293"/>
        <v>0</v>
      </c>
      <c r="AK157" s="587"/>
      <c r="AL157" s="588">
        <f t="shared" si="289"/>
        <v>0</v>
      </c>
      <c r="AM157" s="588">
        <f t="shared" si="290"/>
        <v>0</v>
      </c>
      <c r="AN157" s="587"/>
      <c r="AO157" s="588">
        <f t="shared" si="291"/>
        <v>0</v>
      </c>
      <c r="AP157" s="588">
        <f t="shared" si="292"/>
        <v>0</v>
      </c>
      <c r="AQ157" s="587">
        <v>29456.86</v>
      </c>
      <c r="AR157" s="588">
        <f t="shared" si="259"/>
        <v>0</v>
      </c>
      <c r="AS157" s="588">
        <f t="shared" si="260"/>
        <v>29456.86</v>
      </c>
      <c r="AT157" s="587">
        <v>91526.25</v>
      </c>
      <c r="AU157" s="588">
        <f t="shared" si="261"/>
        <v>0</v>
      </c>
      <c r="AV157" s="588">
        <f t="shared" si="262"/>
        <v>91526.25</v>
      </c>
      <c r="AW157" s="587"/>
      <c r="AX157" s="652"/>
      <c r="AY157" s="706"/>
      <c r="AZ157" s="652"/>
      <c r="BC157" s="30">
        <f>L157-I157</f>
        <v>0</v>
      </c>
      <c r="BD157" s="30">
        <f>O157-L157</f>
        <v>0</v>
      </c>
      <c r="BE157" s="773">
        <f>R157-I157</f>
        <v>0</v>
      </c>
      <c r="BF157" s="30">
        <f>U157-R157</f>
        <v>0</v>
      </c>
      <c r="BG157" s="30">
        <f>X157-U157</f>
        <v>0</v>
      </c>
      <c r="BH157" s="776">
        <f>AA157-R157</f>
        <v>0</v>
      </c>
      <c r="BI157" s="775">
        <f>AJ157-AA157</f>
        <v>0</v>
      </c>
      <c r="BJ157" s="30">
        <f>AG157-AD157</f>
        <v>0</v>
      </c>
      <c r="BK157" s="704">
        <f>AJ157-AG157</f>
        <v>0</v>
      </c>
      <c r="BL157" s="30">
        <f>AM157-AJ157</f>
        <v>0</v>
      </c>
      <c r="BM157" s="30">
        <f>AP157-AM157</f>
        <v>0</v>
      </c>
      <c r="BN157" s="704">
        <f t="shared" si="275"/>
        <v>29456.86</v>
      </c>
    </row>
    <row r="158" spans="1:66" ht="14.25" customHeight="1" x14ac:dyDescent="0.25">
      <c r="A158" s="49" t="s">
        <v>439</v>
      </c>
      <c r="B158">
        <v>85203</v>
      </c>
      <c r="C158" s="699" t="s">
        <v>1120</v>
      </c>
      <c r="D158" s="50" t="s">
        <v>776</v>
      </c>
      <c r="E158" s="62" t="str">
        <f t="shared" si="240"/>
        <v>P&amp;L</v>
      </c>
      <c r="F158" s="664">
        <f t="shared" si="241"/>
        <v>13217001701</v>
      </c>
      <c r="G158" s="587"/>
      <c r="H158" s="588"/>
      <c r="I158" s="588"/>
      <c r="J158" s="587"/>
      <c r="K158" s="588"/>
      <c r="L158" s="588"/>
      <c r="M158" s="587"/>
      <c r="N158" s="588"/>
      <c r="O158" s="588"/>
      <c r="P158" s="587"/>
      <c r="Q158" s="588">
        <f t="shared" si="256"/>
        <v>0</v>
      </c>
      <c r="R158" s="588">
        <f t="shared" si="257"/>
        <v>0</v>
      </c>
      <c r="S158" s="587"/>
      <c r="T158" s="588"/>
      <c r="U158" s="588"/>
      <c r="V158" s="587"/>
      <c r="W158" s="588"/>
      <c r="X158" s="588"/>
      <c r="Y158" s="587"/>
      <c r="Z158" s="588"/>
      <c r="AA158" s="588"/>
      <c r="AB158" s="587"/>
      <c r="AC158" s="588"/>
      <c r="AD158" s="588"/>
      <c r="AE158" s="587"/>
      <c r="AF158" s="588"/>
      <c r="AG158" s="588"/>
      <c r="AH158" s="587"/>
      <c r="AI158" s="588">
        <f t="shared" si="258"/>
        <v>0</v>
      </c>
      <c r="AJ158" s="588"/>
      <c r="AK158" s="587"/>
      <c r="AL158" s="588"/>
      <c r="AM158" s="588"/>
      <c r="AN158" s="587"/>
      <c r="AO158" s="588"/>
      <c r="AP158" s="588"/>
      <c r="AQ158" s="587">
        <v>50.8</v>
      </c>
      <c r="AR158" s="588">
        <f t="shared" si="259"/>
        <v>0</v>
      </c>
      <c r="AS158" s="588">
        <f t="shared" si="260"/>
        <v>50.8</v>
      </c>
      <c r="AT158" s="587">
        <v>158</v>
      </c>
      <c r="AU158" s="588">
        <f t="shared" si="261"/>
        <v>0</v>
      </c>
      <c r="AV158" s="588">
        <f t="shared" si="262"/>
        <v>158</v>
      </c>
      <c r="AW158" s="587"/>
      <c r="AX158" s="652"/>
      <c r="AY158" s="706"/>
      <c r="AZ158" s="652"/>
      <c r="BC158" s="30"/>
      <c r="BD158" s="30"/>
      <c r="BE158" s="773"/>
      <c r="BF158" s="30"/>
      <c r="BG158" s="30"/>
      <c r="BH158" s="776"/>
      <c r="BI158" s="775"/>
      <c r="BJ158" s="30"/>
      <c r="BK158" s="704"/>
      <c r="BL158" s="30"/>
      <c r="BM158" s="30"/>
      <c r="BN158" s="718">
        <f t="shared" si="275"/>
        <v>50.8</v>
      </c>
    </row>
    <row r="159" spans="1:66" x14ac:dyDescent="0.25">
      <c r="A159" s="49" t="s">
        <v>439</v>
      </c>
      <c r="B159" s="50">
        <v>85205</v>
      </c>
      <c r="C159" s="699" t="s">
        <v>1025</v>
      </c>
      <c r="D159" s="50" t="s">
        <v>776</v>
      </c>
      <c r="E159" s="62" t="str">
        <f t="shared" si="240"/>
        <v>P&amp;L</v>
      </c>
      <c r="F159" s="664">
        <f t="shared" si="241"/>
        <v>13217001701</v>
      </c>
      <c r="G159" s="587"/>
      <c r="H159" s="588">
        <f t="shared" si="242"/>
        <v>0</v>
      </c>
      <c r="I159" s="588">
        <f t="shared" si="243"/>
        <v>0</v>
      </c>
      <c r="J159" s="587"/>
      <c r="K159" s="588">
        <f t="shared" si="276"/>
        <v>0</v>
      </c>
      <c r="L159" s="588">
        <f t="shared" si="277"/>
        <v>0</v>
      </c>
      <c r="M159" s="587"/>
      <c r="N159" s="588">
        <f t="shared" si="278"/>
        <v>0</v>
      </c>
      <c r="O159" s="588">
        <f t="shared" si="279"/>
        <v>0</v>
      </c>
      <c r="P159" s="587"/>
      <c r="Q159" s="588">
        <f t="shared" si="256"/>
        <v>0</v>
      </c>
      <c r="R159" s="588">
        <f t="shared" si="257"/>
        <v>0</v>
      </c>
      <c r="S159" s="587"/>
      <c r="T159" s="588">
        <f t="shared" si="280"/>
        <v>0</v>
      </c>
      <c r="U159" s="588">
        <f t="shared" si="281"/>
        <v>0</v>
      </c>
      <c r="V159" s="587"/>
      <c r="W159" s="588">
        <f t="shared" si="282"/>
        <v>0</v>
      </c>
      <c r="X159" s="588">
        <f t="shared" si="283"/>
        <v>0</v>
      </c>
      <c r="Y159" s="587"/>
      <c r="Z159" s="588">
        <f t="shared" si="284"/>
        <v>0</v>
      </c>
      <c r="AA159" s="588">
        <f t="shared" si="187"/>
        <v>0</v>
      </c>
      <c r="AB159" s="587"/>
      <c r="AC159" s="588">
        <f t="shared" si="285"/>
        <v>0</v>
      </c>
      <c r="AD159" s="588">
        <f t="shared" si="286"/>
        <v>0</v>
      </c>
      <c r="AE159" s="587"/>
      <c r="AF159" s="588">
        <f t="shared" si="287"/>
        <v>0</v>
      </c>
      <c r="AG159" s="588">
        <f t="shared" si="288"/>
        <v>0</v>
      </c>
      <c r="AH159" s="587"/>
      <c r="AI159" s="588">
        <f t="shared" si="258"/>
        <v>0</v>
      </c>
      <c r="AJ159" s="588">
        <f t="shared" si="293"/>
        <v>0</v>
      </c>
      <c r="AK159" s="587"/>
      <c r="AL159" s="588">
        <f t="shared" si="289"/>
        <v>0</v>
      </c>
      <c r="AM159" s="588">
        <f t="shared" si="290"/>
        <v>0</v>
      </c>
      <c r="AN159" s="587"/>
      <c r="AO159" s="588">
        <f t="shared" si="291"/>
        <v>0</v>
      </c>
      <c r="AP159" s="588">
        <f t="shared" si="292"/>
        <v>0</v>
      </c>
      <c r="AQ159" s="587">
        <v>475.63</v>
      </c>
      <c r="AR159" s="588">
        <f t="shared" si="259"/>
        <v>0</v>
      </c>
      <c r="AS159" s="588">
        <f t="shared" si="260"/>
        <v>475.63</v>
      </c>
      <c r="AT159" s="587">
        <v>1550</v>
      </c>
      <c r="AU159" s="588">
        <f t="shared" si="261"/>
        <v>0</v>
      </c>
      <c r="AV159" s="588">
        <f t="shared" si="262"/>
        <v>1550</v>
      </c>
      <c r="AW159" s="587"/>
      <c r="AX159" s="652"/>
      <c r="AY159" s="706"/>
      <c r="AZ159" s="652"/>
      <c r="BC159" s="30">
        <f>L159-I159</f>
        <v>0</v>
      </c>
      <c r="BD159" s="30">
        <f>O159-L159</f>
        <v>0</v>
      </c>
      <c r="BE159" s="704">
        <f>R159-I159</f>
        <v>0</v>
      </c>
      <c r="BF159" s="30">
        <f>U159-R159</f>
        <v>0</v>
      </c>
      <c r="BG159" s="30">
        <f>X159-U159</f>
        <v>0</v>
      </c>
      <c r="BH159" s="704">
        <f>AA159-R159</f>
        <v>0</v>
      </c>
      <c r="BI159" s="836">
        <f>AJ159-AA159</f>
        <v>0</v>
      </c>
      <c r="BJ159" s="30">
        <f>AG159-AD159</f>
        <v>0</v>
      </c>
      <c r="BK159" s="704">
        <f>AJ159-AG159</f>
        <v>0</v>
      </c>
      <c r="BL159" s="30">
        <f>AM159-AJ159</f>
        <v>0</v>
      </c>
      <c r="BM159" s="30">
        <f>AP159-AM159</f>
        <v>0</v>
      </c>
      <c r="BN159" s="718">
        <f t="shared" si="275"/>
        <v>475.63</v>
      </c>
    </row>
    <row r="160" spans="1:66" x14ac:dyDescent="0.25">
      <c r="A160" s="49" t="s">
        <v>439</v>
      </c>
      <c r="B160" s="50">
        <v>85207</v>
      </c>
      <c r="C160" s="699" t="s">
        <v>1026</v>
      </c>
      <c r="D160" s="50" t="s">
        <v>776</v>
      </c>
      <c r="E160" s="62" t="str">
        <f t="shared" si="240"/>
        <v>P&amp;L</v>
      </c>
      <c r="F160" s="664">
        <f t="shared" si="241"/>
        <v>13217001701</v>
      </c>
      <c r="G160" s="587"/>
      <c r="H160" s="588">
        <f t="shared" si="242"/>
        <v>0</v>
      </c>
      <c r="I160" s="588">
        <f t="shared" si="243"/>
        <v>0</v>
      </c>
      <c r="J160" s="587"/>
      <c r="K160" s="588">
        <f t="shared" si="276"/>
        <v>0</v>
      </c>
      <c r="L160" s="588">
        <f t="shared" si="277"/>
        <v>0</v>
      </c>
      <c r="M160" s="587"/>
      <c r="N160" s="588">
        <f t="shared" si="278"/>
        <v>0</v>
      </c>
      <c r="O160" s="588">
        <f t="shared" si="279"/>
        <v>0</v>
      </c>
      <c r="P160" s="587"/>
      <c r="Q160" s="588">
        <f t="shared" si="256"/>
        <v>0</v>
      </c>
      <c r="R160" s="588">
        <f t="shared" si="257"/>
        <v>0</v>
      </c>
      <c r="S160" s="587"/>
      <c r="T160" s="588">
        <f t="shared" si="280"/>
        <v>0</v>
      </c>
      <c r="U160" s="588">
        <f t="shared" si="281"/>
        <v>0</v>
      </c>
      <c r="V160" s="587"/>
      <c r="W160" s="588">
        <f t="shared" si="282"/>
        <v>0</v>
      </c>
      <c r="X160" s="588">
        <f t="shared" si="283"/>
        <v>0</v>
      </c>
      <c r="Y160" s="587"/>
      <c r="Z160" s="588">
        <f t="shared" si="284"/>
        <v>0</v>
      </c>
      <c r="AA160" s="588">
        <f t="shared" si="187"/>
        <v>0</v>
      </c>
      <c r="AB160" s="587"/>
      <c r="AC160" s="588">
        <f t="shared" si="285"/>
        <v>0</v>
      </c>
      <c r="AD160" s="588">
        <f t="shared" si="286"/>
        <v>0</v>
      </c>
      <c r="AE160" s="587"/>
      <c r="AF160" s="588">
        <f t="shared" si="287"/>
        <v>0</v>
      </c>
      <c r="AG160" s="588">
        <f t="shared" si="288"/>
        <v>0</v>
      </c>
      <c r="AH160" s="587"/>
      <c r="AI160" s="588">
        <f t="shared" si="258"/>
        <v>0</v>
      </c>
      <c r="AJ160" s="588">
        <f t="shared" si="293"/>
        <v>0</v>
      </c>
      <c r="AK160" s="587"/>
      <c r="AL160" s="588">
        <f t="shared" si="289"/>
        <v>0</v>
      </c>
      <c r="AM160" s="588">
        <f t="shared" si="290"/>
        <v>0</v>
      </c>
      <c r="AN160" s="587"/>
      <c r="AO160" s="588">
        <f t="shared" si="291"/>
        <v>0</v>
      </c>
      <c r="AP160" s="588">
        <f t="shared" si="292"/>
        <v>0</v>
      </c>
      <c r="AQ160" s="587">
        <v>-7932.45</v>
      </c>
      <c r="AR160" s="588">
        <f t="shared" si="259"/>
        <v>0</v>
      </c>
      <c r="AS160" s="588">
        <f t="shared" si="260"/>
        <v>-7932.45</v>
      </c>
      <c r="AT160" s="587">
        <v>-25249</v>
      </c>
      <c r="AU160" s="588">
        <f t="shared" si="261"/>
        <v>0</v>
      </c>
      <c r="AV160" s="588">
        <f t="shared" si="262"/>
        <v>-25249</v>
      </c>
      <c r="AW160" s="587"/>
      <c r="AX160" s="652"/>
      <c r="AY160" s="706"/>
      <c r="AZ160" s="652"/>
      <c r="BC160" s="30">
        <f>L160-I160</f>
        <v>0</v>
      </c>
      <c r="BD160" s="30">
        <f>O160-L160</f>
        <v>0</v>
      </c>
      <c r="BE160" s="704">
        <f>R160-I160</f>
        <v>0</v>
      </c>
      <c r="BF160" s="30">
        <f>U160-R160</f>
        <v>0</v>
      </c>
      <c r="BG160" s="30">
        <f>X160-U160</f>
        <v>0</v>
      </c>
      <c r="BH160" s="704">
        <f>AA160-R160</f>
        <v>0</v>
      </c>
      <c r="BI160" s="836">
        <f>AJ160-AA160</f>
        <v>0</v>
      </c>
      <c r="BJ160" s="30">
        <f>AG160-AD160</f>
        <v>0</v>
      </c>
      <c r="BK160" s="704">
        <f>AJ160-AG160</f>
        <v>0</v>
      </c>
      <c r="BL160" s="30">
        <f>AM160-AJ160</f>
        <v>0</v>
      </c>
      <c r="BM160" s="30">
        <f>AP160-AM160</f>
        <v>0</v>
      </c>
      <c r="BN160" s="718">
        <f t="shared" si="275"/>
        <v>-7932.45</v>
      </c>
    </row>
    <row r="161" spans="1:69" x14ac:dyDescent="0.25">
      <c r="A161" s="864" t="s">
        <v>439</v>
      </c>
      <c r="B161" s="865">
        <v>85006</v>
      </c>
      <c r="C161" s="865" t="str">
        <f>"הוצאות עיצוב ואנימציה"</f>
        <v>הוצאות עיצוב ואנימציה</v>
      </c>
      <c r="D161" s="866" t="s">
        <v>977</v>
      </c>
      <c r="E161" s="868" t="str">
        <f t="shared" si="240"/>
        <v>P&amp;L</v>
      </c>
      <c r="F161" s="869">
        <f t="shared" si="241"/>
        <v>13217026707</v>
      </c>
      <c r="G161" s="587"/>
      <c r="H161" s="588"/>
      <c r="I161" s="588"/>
      <c r="J161" s="587"/>
      <c r="K161" s="588"/>
      <c r="L161" s="588"/>
      <c r="M161" s="587"/>
      <c r="N161" s="588"/>
      <c r="O161" s="588"/>
      <c r="P161" s="587"/>
      <c r="Q161" s="588">
        <f t="shared" si="256"/>
        <v>0</v>
      </c>
      <c r="R161" s="588">
        <f t="shared" si="257"/>
        <v>0</v>
      </c>
      <c r="S161" s="587"/>
      <c r="T161" s="588"/>
      <c r="U161" s="588"/>
      <c r="V161" s="587"/>
      <c r="W161" s="588"/>
      <c r="X161" s="588"/>
      <c r="Y161" s="587"/>
      <c r="Z161" s="588"/>
      <c r="AA161" s="588"/>
      <c r="AB161" s="587"/>
      <c r="AC161" s="588"/>
      <c r="AD161" s="588"/>
      <c r="AE161" s="587"/>
      <c r="AF161" s="588"/>
      <c r="AG161" s="588"/>
      <c r="AH161" s="587"/>
      <c r="AI161" s="588">
        <f t="shared" si="258"/>
        <v>0</v>
      </c>
      <c r="AJ161" s="588">
        <f t="shared" si="293"/>
        <v>0</v>
      </c>
      <c r="AK161" s="587"/>
      <c r="AL161" s="588"/>
      <c r="AM161" s="588"/>
      <c r="AN161" s="587"/>
      <c r="AO161" s="588"/>
      <c r="AP161" s="588"/>
      <c r="AQ161" s="587">
        <v>42580.25</v>
      </c>
      <c r="AR161" s="588">
        <f t="shared" si="259"/>
        <v>0</v>
      </c>
      <c r="AS161" s="588">
        <f t="shared" si="260"/>
        <v>42580.25</v>
      </c>
      <c r="AT161" s="587">
        <v>135020.95000000001</v>
      </c>
      <c r="AU161" s="588">
        <f t="shared" si="261"/>
        <v>0</v>
      </c>
      <c r="AV161" s="588">
        <f t="shared" si="262"/>
        <v>135020.95000000001</v>
      </c>
      <c r="AW161" s="587"/>
      <c r="AX161" s="652"/>
      <c r="AY161" s="706"/>
      <c r="AZ161" s="652"/>
      <c r="BC161" s="30"/>
      <c r="BD161" s="30"/>
      <c r="BE161" s="704"/>
      <c r="BF161" s="30"/>
      <c r="BG161" s="30"/>
      <c r="BH161" s="704"/>
      <c r="BI161" s="704"/>
      <c r="BJ161" s="30"/>
      <c r="BK161" s="704"/>
      <c r="BL161" s="30"/>
      <c r="BM161" s="30"/>
      <c r="BN161" s="704">
        <f t="shared" si="275"/>
        <v>42580.25</v>
      </c>
    </row>
    <row r="162" spans="1:69" x14ac:dyDescent="0.25">
      <c r="A162" s="49" t="s">
        <v>439</v>
      </c>
      <c r="B162" s="50">
        <v>90000</v>
      </c>
      <c r="C162" s="699" t="s">
        <v>693</v>
      </c>
      <c r="D162" s="50" t="s">
        <v>432</v>
      </c>
      <c r="E162" s="62" t="str">
        <f t="shared" si="240"/>
        <v>P&amp;L</v>
      </c>
      <c r="F162" s="664">
        <f t="shared" si="241"/>
        <v>16210019804</v>
      </c>
      <c r="G162" s="587"/>
      <c r="H162" s="588">
        <f t="shared" si="242"/>
        <v>0</v>
      </c>
      <c r="I162" s="588">
        <f t="shared" si="243"/>
        <v>0</v>
      </c>
      <c r="J162" s="587"/>
      <c r="K162" s="588">
        <f t="shared" si="276"/>
        <v>0</v>
      </c>
      <c r="L162" s="588">
        <f t="shared" si="277"/>
        <v>0</v>
      </c>
      <c r="M162" s="587"/>
      <c r="N162" s="588">
        <f t="shared" si="278"/>
        <v>0</v>
      </c>
      <c r="O162" s="588">
        <f t="shared" si="279"/>
        <v>0</v>
      </c>
      <c r="P162" s="587"/>
      <c r="Q162" s="588">
        <f t="shared" si="256"/>
        <v>0</v>
      </c>
      <c r="R162" s="588">
        <f t="shared" si="257"/>
        <v>0</v>
      </c>
      <c r="S162" s="587"/>
      <c r="T162" s="588">
        <f t="shared" si="280"/>
        <v>0</v>
      </c>
      <c r="U162" s="588">
        <f t="shared" si="281"/>
        <v>0</v>
      </c>
      <c r="V162" s="587"/>
      <c r="W162" s="588">
        <f t="shared" si="282"/>
        <v>0</v>
      </c>
      <c r="X162" s="588">
        <f t="shared" si="283"/>
        <v>0</v>
      </c>
      <c r="Y162" s="587"/>
      <c r="Z162" s="588">
        <f t="shared" si="284"/>
        <v>0</v>
      </c>
      <c r="AA162" s="588">
        <f t="shared" si="187"/>
        <v>0</v>
      </c>
      <c r="AB162" s="587"/>
      <c r="AC162" s="588">
        <f t="shared" si="285"/>
        <v>0</v>
      </c>
      <c r="AD162" s="588">
        <f t="shared" si="286"/>
        <v>0</v>
      </c>
      <c r="AE162" s="587"/>
      <c r="AF162" s="588">
        <f t="shared" si="287"/>
        <v>0</v>
      </c>
      <c r="AG162" s="588">
        <f t="shared" si="288"/>
        <v>0</v>
      </c>
      <c r="AH162" s="587"/>
      <c r="AI162" s="588">
        <f t="shared" si="258"/>
        <v>0</v>
      </c>
      <c r="AJ162" s="588">
        <f t="shared" si="293"/>
        <v>0</v>
      </c>
      <c r="AK162" s="587"/>
      <c r="AL162" s="588">
        <f t="shared" si="289"/>
        <v>0</v>
      </c>
      <c r="AM162" s="588">
        <f t="shared" si="290"/>
        <v>0</v>
      </c>
      <c r="AN162" s="587"/>
      <c r="AO162" s="588">
        <f t="shared" si="291"/>
        <v>0</v>
      </c>
      <c r="AP162" s="588">
        <f t="shared" si="292"/>
        <v>0</v>
      </c>
      <c r="AQ162" s="587">
        <v>1064.3</v>
      </c>
      <c r="AR162" s="588">
        <f t="shared" si="259"/>
        <v>0</v>
      </c>
      <c r="AS162" s="588">
        <f t="shared" si="260"/>
        <v>1064.3</v>
      </c>
      <c r="AT162" s="587">
        <v>3403.06</v>
      </c>
      <c r="AU162" s="588">
        <f t="shared" si="261"/>
        <v>0</v>
      </c>
      <c r="AV162" s="588">
        <f t="shared" si="262"/>
        <v>3403.06</v>
      </c>
      <c r="AW162" s="587"/>
      <c r="AX162" s="652"/>
      <c r="AY162" s="706"/>
      <c r="AZ162" s="652"/>
      <c r="BB162" s="149"/>
      <c r="BC162" s="30">
        <f>L162-I162</f>
        <v>0</v>
      </c>
      <c r="BD162" s="30">
        <f>O162-L162</f>
        <v>0</v>
      </c>
      <c r="BE162" s="704">
        <f>R162-I162</f>
        <v>0</v>
      </c>
      <c r="BF162" s="30">
        <f>U162-R162</f>
        <v>0</v>
      </c>
      <c r="BG162" s="30">
        <f>X162-U162</f>
        <v>0</v>
      </c>
      <c r="BH162" s="704">
        <f>AA162-R162</f>
        <v>0</v>
      </c>
      <c r="BI162" s="704">
        <f>AJ162-AA162</f>
        <v>0</v>
      </c>
      <c r="BJ162" s="30">
        <f>AG162-AD162</f>
        <v>0</v>
      </c>
      <c r="BK162" s="704">
        <f>AJ162-AG162</f>
        <v>0</v>
      </c>
      <c r="BL162" s="30">
        <f>AM162-AJ162</f>
        <v>0</v>
      </c>
      <c r="BM162" s="30">
        <f>AP162-AM162</f>
        <v>0</v>
      </c>
      <c r="BN162" s="704">
        <f t="shared" si="275"/>
        <v>1064.3</v>
      </c>
    </row>
    <row r="163" spans="1:69" x14ac:dyDescent="0.25">
      <c r="A163" s="49" t="s">
        <v>439</v>
      </c>
      <c r="B163" s="50">
        <v>90002</v>
      </c>
      <c r="C163" s="699" t="s">
        <v>694</v>
      </c>
      <c r="D163" s="50" t="s">
        <v>433</v>
      </c>
      <c r="E163" s="62" t="str">
        <f t="shared" si="240"/>
        <v>P&amp;L</v>
      </c>
      <c r="F163" s="664">
        <f t="shared" si="241"/>
        <v>16210019805</v>
      </c>
      <c r="G163" s="587"/>
      <c r="H163" s="588">
        <f t="shared" si="242"/>
        <v>0</v>
      </c>
      <c r="I163" s="588">
        <f t="shared" si="243"/>
        <v>0</v>
      </c>
      <c r="J163" s="587"/>
      <c r="K163" s="588">
        <f t="shared" si="276"/>
        <v>0</v>
      </c>
      <c r="L163" s="588">
        <f t="shared" si="277"/>
        <v>0</v>
      </c>
      <c r="M163" s="587"/>
      <c r="N163" s="588">
        <f t="shared" si="278"/>
        <v>0</v>
      </c>
      <c r="O163" s="588">
        <f t="shared" si="279"/>
        <v>0</v>
      </c>
      <c r="P163" s="587"/>
      <c r="Q163" s="588">
        <f t="shared" si="256"/>
        <v>0</v>
      </c>
      <c r="R163" s="588">
        <f t="shared" si="257"/>
        <v>0</v>
      </c>
      <c r="S163" s="587"/>
      <c r="T163" s="588">
        <f t="shared" si="280"/>
        <v>0</v>
      </c>
      <c r="U163" s="588">
        <f t="shared" si="281"/>
        <v>0</v>
      </c>
      <c r="V163" s="587"/>
      <c r="W163" s="588">
        <f t="shared" si="282"/>
        <v>0</v>
      </c>
      <c r="X163" s="588">
        <f t="shared" si="283"/>
        <v>0</v>
      </c>
      <c r="Y163" s="587"/>
      <c r="Z163" s="588">
        <f t="shared" si="284"/>
        <v>0</v>
      </c>
      <c r="AA163" s="588">
        <f t="shared" ref="AA163:AA254" si="294">SUM(Y163:Z163)</f>
        <v>0</v>
      </c>
      <c r="AB163" s="587"/>
      <c r="AC163" s="588">
        <f t="shared" si="285"/>
        <v>0</v>
      </c>
      <c r="AD163" s="588">
        <f t="shared" si="286"/>
        <v>0</v>
      </c>
      <c r="AE163" s="587"/>
      <c r="AF163" s="588">
        <f t="shared" si="287"/>
        <v>0</v>
      </c>
      <c r="AG163" s="588">
        <f t="shared" si="288"/>
        <v>0</v>
      </c>
      <c r="AH163" s="587"/>
      <c r="AI163" s="588">
        <f t="shared" si="258"/>
        <v>0</v>
      </c>
      <c r="AJ163" s="588">
        <f t="shared" si="293"/>
        <v>0</v>
      </c>
      <c r="AK163" s="587"/>
      <c r="AL163" s="588">
        <f t="shared" si="289"/>
        <v>0</v>
      </c>
      <c r="AM163" s="588">
        <f t="shared" si="290"/>
        <v>0</v>
      </c>
      <c r="AN163" s="587"/>
      <c r="AO163" s="588">
        <f t="shared" si="291"/>
        <v>0</v>
      </c>
      <c r="AP163" s="588">
        <f t="shared" si="292"/>
        <v>0</v>
      </c>
      <c r="AQ163" s="587">
        <v>-110473.78</v>
      </c>
      <c r="AR163" s="588">
        <f t="shared" si="259"/>
        <v>0</v>
      </c>
      <c r="AS163" s="588">
        <f t="shared" si="260"/>
        <v>-110473.78</v>
      </c>
      <c r="AT163" s="587">
        <v>668087.9</v>
      </c>
      <c r="AU163" s="588">
        <f t="shared" si="261"/>
        <v>0</v>
      </c>
      <c r="AV163" s="588">
        <f t="shared" si="262"/>
        <v>668087.9</v>
      </c>
      <c r="AW163" s="587"/>
      <c r="AX163" s="652"/>
      <c r="AY163" s="706"/>
      <c r="AZ163" s="652"/>
      <c r="BB163" s="149"/>
      <c r="BC163" s="30">
        <f>L163-I163</f>
        <v>0</v>
      </c>
      <c r="BD163" s="30">
        <f>O163-L163</f>
        <v>0</v>
      </c>
      <c r="BE163" s="704">
        <f>R163-I163</f>
        <v>0</v>
      </c>
      <c r="BF163" s="30">
        <f>U163-R163</f>
        <v>0</v>
      </c>
      <c r="BG163" s="30">
        <f>X163-U163</f>
        <v>0</v>
      </c>
      <c r="BH163" s="704">
        <f>AA163-R163</f>
        <v>0</v>
      </c>
      <c r="BI163" s="704">
        <f>AJ163-AA163</f>
        <v>0</v>
      </c>
      <c r="BJ163" s="30">
        <f>AG163-AD163</f>
        <v>0</v>
      </c>
      <c r="BK163" s="704">
        <f>AJ163-AG163</f>
        <v>0</v>
      </c>
      <c r="BL163" s="30">
        <f>AM163-AJ163</f>
        <v>0</v>
      </c>
      <c r="BM163" s="30">
        <f>AP163-AM163</f>
        <v>0</v>
      </c>
      <c r="BN163" s="704">
        <f t="shared" si="275"/>
        <v>-110473.78</v>
      </c>
    </row>
    <row r="164" spans="1:69" ht="13.5" customHeight="1" x14ac:dyDescent="0.25">
      <c r="A164" s="49" t="s">
        <v>439</v>
      </c>
      <c r="B164" s="50">
        <v>90003</v>
      </c>
      <c r="C164" s="699" t="s">
        <v>829</v>
      </c>
      <c r="D164" s="50" t="s">
        <v>432</v>
      </c>
      <c r="E164" s="62" t="str">
        <f t="shared" si="240"/>
        <v>P&amp;L</v>
      </c>
      <c r="F164" s="664">
        <f t="shared" si="241"/>
        <v>16210019804</v>
      </c>
      <c r="G164" s="587"/>
      <c r="H164" s="588">
        <f t="shared" si="242"/>
        <v>0</v>
      </c>
      <c r="I164" s="588">
        <f t="shared" si="243"/>
        <v>0</v>
      </c>
      <c r="J164" s="587"/>
      <c r="K164" s="588">
        <f t="shared" si="276"/>
        <v>0</v>
      </c>
      <c r="L164" s="588">
        <f t="shared" si="277"/>
        <v>0</v>
      </c>
      <c r="M164" s="587"/>
      <c r="N164" s="588">
        <f t="shared" si="278"/>
        <v>0</v>
      </c>
      <c r="O164" s="588">
        <f t="shared" si="279"/>
        <v>0</v>
      </c>
      <c r="P164" s="587"/>
      <c r="Q164" s="588">
        <f t="shared" si="256"/>
        <v>0</v>
      </c>
      <c r="R164" s="588">
        <f t="shared" si="257"/>
        <v>0</v>
      </c>
      <c r="S164" s="587"/>
      <c r="T164" s="588">
        <f t="shared" si="280"/>
        <v>0</v>
      </c>
      <c r="U164" s="588">
        <f t="shared" si="281"/>
        <v>0</v>
      </c>
      <c r="V164" s="587"/>
      <c r="W164" s="588">
        <f t="shared" si="282"/>
        <v>0</v>
      </c>
      <c r="X164" s="588">
        <f t="shared" si="283"/>
        <v>0</v>
      </c>
      <c r="Y164" s="587"/>
      <c r="Z164" s="588">
        <f t="shared" si="284"/>
        <v>0</v>
      </c>
      <c r="AA164" s="588">
        <f t="shared" si="294"/>
        <v>0</v>
      </c>
      <c r="AB164" s="587"/>
      <c r="AC164" s="588">
        <f t="shared" si="285"/>
        <v>0</v>
      </c>
      <c r="AD164" s="588">
        <f t="shared" si="286"/>
        <v>0</v>
      </c>
      <c r="AE164" s="587"/>
      <c r="AF164" s="588">
        <f t="shared" si="287"/>
        <v>0</v>
      </c>
      <c r="AG164" s="588">
        <f t="shared" si="288"/>
        <v>0</v>
      </c>
      <c r="AH164" s="587"/>
      <c r="AI164" s="588">
        <f t="shared" si="258"/>
        <v>0</v>
      </c>
      <c r="AJ164" s="588">
        <f t="shared" si="293"/>
        <v>0</v>
      </c>
      <c r="AK164" s="587"/>
      <c r="AL164" s="588">
        <f t="shared" si="289"/>
        <v>0</v>
      </c>
      <c r="AM164" s="588">
        <f t="shared" si="290"/>
        <v>0</v>
      </c>
      <c r="AN164" s="587"/>
      <c r="AO164" s="588">
        <f t="shared" si="291"/>
        <v>0</v>
      </c>
      <c r="AP164" s="588">
        <f t="shared" si="292"/>
        <v>0</v>
      </c>
      <c r="AQ164" s="587">
        <v>-107.22</v>
      </c>
      <c r="AR164" s="588">
        <f t="shared" si="259"/>
        <v>0</v>
      </c>
      <c r="AS164" s="588">
        <f t="shared" si="260"/>
        <v>-107.22</v>
      </c>
      <c r="AT164" s="587">
        <v>-0.03</v>
      </c>
      <c r="AU164" s="588">
        <f t="shared" si="261"/>
        <v>0</v>
      </c>
      <c r="AV164" s="588">
        <f t="shared" si="262"/>
        <v>-0.03</v>
      </c>
      <c r="AW164" s="587"/>
      <c r="AX164" s="652"/>
      <c r="AY164" s="706"/>
      <c r="AZ164" s="652"/>
      <c r="BB164" s="149"/>
      <c r="BC164" s="30">
        <f>L164-I164</f>
        <v>0</v>
      </c>
      <c r="BD164" s="30">
        <f>O164-L164</f>
        <v>0</v>
      </c>
      <c r="BE164" s="704">
        <f>R164-I164</f>
        <v>0</v>
      </c>
      <c r="BF164" s="30">
        <f>U164-R164</f>
        <v>0</v>
      </c>
      <c r="BG164" s="30">
        <f>X164-U164</f>
        <v>0</v>
      </c>
      <c r="BH164" s="704">
        <f>AA164-R164</f>
        <v>0</v>
      </c>
      <c r="BI164" s="704">
        <f>AJ164-AA164</f>
        <v>0</v>
      </c>
      <c r="BJ164" s="30">
        <f>AG164-AD164</f>
        <v>0</v>
      </c>
      <c r="BK164" s="704">
        <f>AJ164-AG164</f>
        <v>0</v>
      </c>
      <c r="BL164" s="30">
        <f>AM164-AJ164</f>
        <v>0</v>
      </c>
      <c r="BM164" s="30">
        <f>AP164-AM164</f>
        <v>0</v>
      </c>
      <c r="BN164" s="704">
        <f t="shared" si="275"/>
        <v>-107.22</v>
      </c>
    </row>
    <row r="165" spans="1:69" ht="13.5" customHeight="1" x14ac:dyDescent="0.25">
      <c r="A165" s="49" t="s">
        <v>439</v>
      </c>
      <c r="B165" s="50">
        <v>90006</v>
      </c>
      <c r="C165" s="699" t="s">
        <v>1070</v>
      </c>
      <c r="D165" s="50" t="s">
        <v>432</v>
      </c>
      <c r="E165" s="62" t="str">
        <f t="shared" si="240"/>
        <v>P&amp;L</v>
      </c>
      <c r="F165" s="664">
        <f t="shared" si="241"/>
        <v>16210019804</v>
      </c>
      <c r="G165" s="587"/>
      <c r="H165" s="588">
        <f t="shared" si="242"/>
        <v>0</v>
      </c>
      <c r="I165" s="588">
        <f t="shared" si="243"/>
        <v>0</v>
      </c>
      <c r="J165" s="587"/>
      <c r="K165" s="588">
        <f t="shared" si="276"/>
        <v>0</v>
      </c>
      <c r="L165" s="588">
        <f t="shared" si="277"/>
        <v>0</v>
      </c>
      <c r="M165" s="587"/>
      <c r="N165" s="588">
        <f t="shared" si="278"/>
        <v>0</v>
      </c>
      <c r="O165" s="588">
        <f t="shared" si="279"/>
        <v>0</v>
      </c>
      <c r="P165" s="587"/>
      <c r="Q165" s="588">
        <f t="shared" si="256"/>
        <v>0</v>
      </c>
      <c r="R165" s="588">
        <f t="shared" si="257"/>
        <v>0</v>
      </c>
      <c r="S165" s="587"/>
      <c r="T165" s="588">
        <f t="shared" si="280"/>
        <v>0</v>
      </c>
      <c r="U165" s="588">
        <f t="shared" si="281"/>
        <v>0</v>
      </c>
      <c r="V165" s="587"/>
      <c r="W165" s="588">
        <f t="shared" si="282"/>
        <v>0</v>
      </c>
      <c r="X165" s="588">
        <f t="shared" si="283"/>
        <v>0</v>
      </c>
      <c r="Y165" s="587"/>
      <c r="Z165" s="588">
        <f t="shared" si="284"/>
        <v>0</v>
      </c>
      <c r="AA165" s="588">
        <f t="shared" si="294"/>
        <v>0</v>
      </c>
      <c r="AB165" s="587"/>
      <c r="AC165" s="588">
        <f t="shared" si="285"/>
        <v>0</v>
      </c>
      <c r="AD165" s="588">
        <f t="shared" si="286"/>
        <v>0</v>
      </c>
      <c r="AE165" s="587"/>
      <c r="AF165" s="588">
        <f t="shared" si="287"/>
        <v>0</v>
      </c>
      <c r="AG165" s="588">
        <f t="shared" si="288"/>
        <v>0</v>
      </c>
      <c r="AH165" s="587"/>
      <c r="AI165" s="588">
        <f t="shared" si="258"/>
        <v>0</v>
      </c>
      <c r="AJ165" s="588">
        <f t="shared" si="293"/>
        <v>0</v>
      </c>
      <c r="AK165" s="587"/>
      <c r="AL165" s="588">
        <f t="shared" si="289"/>
        <v>0</v>
      </c>
      <c r="AM165" s="588">
        <f t="shared" si="290"/>
        <v>0</v>
      </c>
      <c r="AN165" s="587"/>
      <c r="AO165" s="588">
        <f t="shared" si="291"/>
        <v>0</v>
      </c>
      <c r="AP165" s="588">
        <f t="shared" si="292"/>
        <v>0</v>
      </c>
      <c r="AQ165" s="587">
        <v>41.35</v>
      </c>
      <c r="AR165" s="588">
        <f t="shared" si="259"/>
        <v>0</v>
      </c>
      <c r="AS165" s="588">
        <f t="shared" si="260"/>
        <v>41.35</v>
      </c>
      <c r="AT165" s="587">
        <v>132.36000000000001</v>
      </c>
      <c r="AU165" s="588">
        <f t="shared" si="261"/>
        <v>0</v>
      </c>
      <c r="AV165" s="588">
        <f t="shared" si="262"/>
        <v>132.36000000000001</v>
      </c>
      <c r="AW165" s="587"/>
      <c r="AX165" s="652"/>
      <c r="AY165" s="706"/>
      <c r="AZ165" s="652"/>
      <c r="BC165" s="30">
        <f>L165-I165</f>
        <v>0</v>
      </c>
      <c r="BD165" s="30">
        <f>O165-L165</f>
        <v>0</v>
      </c>
      <c r="BE165" s="704">
        <f>R165-I165</f>
        <v>0</v>
      </c>
      <c r="BF165" s="30">
        <f>U165-R165</f>
        <v>0</v>
      </c>
      <c r="BG165" s="30">
        <f>X165-U165</f>
        <v>0</v>
      </c>
      <c r="BH165" s="704">
        <f>AA165-R165</f>
        <v>0</v>
      </c>
      <c r="BI165" s="704">
        <f>AJ165-AA165</f>
        <v>0</v>
      </c>
      <c r="BJ165" s="30">
        <f>AG165-AD165</f>
        <v>0</v>
      </c>
      <c r="BK165" s="704">
        <f>AJ165-AG165</f>
        <v>0</v>
      </c>
      <c r="BL165" s="30">
        <f>AM165-AJ165</f>
        <v>0</v>
      </c>
      <c r="BM165" s="30">
        <f>AP165-AM165</f>
        <v>0</v>
      </c>
      <c r="BN165" s="704">
        <f t="shared" si="275"/>
        <v>41.35</v>
      </c>
    </row>
    <row r="166" spans="1:69" ht="13.5" customHeight="1" x14ac:dyDescent="0.25">
      <c r="A166" s="49" t="s">
        <v>439</v>
      </c>
      <c r="B166" s="804">
        <v>90007</v>
      </c>
      <c r="C166" s="804" t="str">
        <f>"ריבית מס הכנסה"</f>
        <v>ריבית מס הכנסה</v>
      </c>
      <c r="D166" s="50" t="s">
        <v>432</v>
      </c>
      <c r="E166" s="62" t="str">
        <f t="shared" si="240"/>
        <v>P&amp;L</v>
      </c>
      <c r="F166" s="664">
        <f t="shared" si="241"/>
        <v>16210019804</v>
      </c>
      <c r="G166" s="587"/>
      <c r="H166" s="588"/>
      <c r="I166" s="588"/>
      <c r="J166" s="587"/>
      <c r="K166" s="588"/>
      <c r="L166" s="588"/>
      <c r="M166" s="587"/>
      <c r="N166" s="588"/>
      <c r="O166" s="588"/>
      <c r="P166" s="587"/>
      <c r="Q166" s="588">
        <f t="shared" si="256"/>
        <v>0</v>
      </c>
      <c r="R166" s="588">
        <f t="shared" si="257"/>
        <v>0</v>
      </c>
      <c r="S166" s="587"/>
      <c r="T166" s="588"/>
      <c r="U166" s="588"/>
      <c r="V166" s="587"/>
      <c r="W166" s="588"/>
      <c r="X166" s="588"/>
      <c r="Y166" s="587"/>
      <c r="Z166" s="588"/>
      <c r="AA166" s="588"/>
      <c r="AB166" s="587"/>
      <c r="AC166" s="588"/>
      <c r="AD166" s="588"/>
      <c r="AE166" s="587"/>
      <c r="AF166" s="588"/>
      <c r="AG166" s="588"/>
      <c r="AH166" s="587"/>
      <c r="AI166" s="588">
        <f t="shared" si="258"/>
        <v>0</v>
      </c>
      <c r="AJ166" s="588">
        <f t="shared" si="293"/>
        <v>0</v>
      </c>
      <c r="AK166" s="587"/>
      <c r="AL166" s="588"/>
      <c r="AM166" s="588"/>
      <c r="AN166" s="587"/>
      <c r="AO166" s="588"/>
      <c r="AP166" s="588"/>
      <c r="AQ166" s="587">
        <v>8.42</v>
      </c>
      <c r="AR166" s="588">
        <f t="shared" si="259"/>
        <v>0</v>
      </c>
      <c r="AS166" s="588">
        <f t="shared" si="260"/>
        <v>8.42</v>
      </c>
      <c r="AT166" s="587">
        <v>27</v>
      </c>
      <c r="AU166" s="588">
        <f t="shared" si="261"/>
        <v>0</v>
      </c>
      <c r="AV166" s="588">
        <f t="shared" si="262"/>
        <v>27</v>
      </c>
      <c r="AW166" s="587"/>
      <c r="AX166" s="652"/>
      <c r="AY166" s="706"/>
      <c r="AZ166" s="652"/>
      <c r="BC166" s="30"/>
      <c r="BD166" s="30"/>
      <c r="BE166" s="704"/>
      <c r="BF166" s="30"/>
      <c r="BG166" s="30"/>
      <c r="BH166" s="704"/>
      <c r="BI166" s="704"/>
      <c r="BJ166" s="30"/>
      <c r="BK166" s="704"/>
      <c r="BL166" s="30"/>
      <c r="BM166" s="30"/>
      <c r="BN166" s="704">
        <f t="shared" si="275"/>
        <v>8.42</v>
      </c>
    </row>
    <row r="167" spans="1:69" x14ac:dyDescent="0.25">
      <c r="A167" s="49" t="s">
        <v>439</v>
      </c>
      <c r="B167" s="50">
        <v>90010</v>
      </c>
      <c r="C167" s="699" t="s">
        <v>1027</v>
      </c>
      <c r="D167" s="50" t="s">
        <v>568</v>
      </c>
      <c r="E167" s="62" t="str">
        <f t="shared" si="240"/>
        <v>P&amp;L</v>
      </c>
      <c r="F167" s="664">
        <f t="shared" si="241"/>
        <v>15205001601</v>
      </c>
      <c r="G167" s="587"/>
      <c r="H167" s="588">
        <f t="shared" si="242"/>
        <v>0</v>
      </c>
      <c r="I167" s="588">
        <f t="shared" si="243"/>
        <v>0</v>
      </c>
      <c r="J167" s="587"/>
      <c r="K167" s="588">
        <f t="shared" si="276"/>
        <v>0</v>
      </c>
      <c r="L167" s="588">
        <f t="shared" si="277"/>
        <v>0</v>
      </c>
      <c r="M167" s="587"/>
      <c r="N167" s="588">
        <f t="shared" si="278"/>
        <v>0</v>
      </c>
      <c r="O167" s="588">
        <f t="shared" si="279"/>
        <v>0</v>
      </c>
      <c r="P167" s="587"/>
      <c r="Q167" s="588">
        <f t="shared" si="256"/>
        <v>0</v>
      </c>
      <c r="R167" s="588">
        <f t="shared" si="257"/>
        <v>0</v>
      </c>
      <c r="S167" s="587"/>
      <c r="T167" s="588">
        <f t="shared" si="280"/>
        <v>0</v>
      </c>
      <c r="U167" s="588">
        <f t="shared" si="281"/>
        <v>0</v>
      </c>
      <c r="V167" s="587"/>
      <c r="W167" s="588">
        <f t="shared" si="282"/>
        <v>0</v>
      </c>
      <c r="X167" s="588">
        <f t="shared" si="283"/>
        <v>0</v>
      </c>
      <c r="Y167" s="587"/>
      <c r="Z167" s="588">
        <f t="shared" si="284"/>
        <v>0</v>
      </c>
      <c r="AA167" s="588">
        <f t="shared" si="294"/>
        <v>0</v>
      </c>
      <c r="AB167" s="587"/>
      <c r="AC167" s="588">
        <f t="shared" si="285"/>
        <v>0</v>
      </c>
      <c r="AD167" s="588">
        <f t="shared" si="286"/>
        <v>0</v>
      </c>
      <c r="AE167" s="587"/>
      <c r="AF167" s="588">
        <f t="shared" si="287"/>
        <v>0</v>
      </c>
      <c r="AG167" s="588">
        <f t="shared" si="288"/>
        <v>0</v>
      </c>
      <c r="AH167" s="587"/>
      <c r="AI167" s="588">
        <f t="shared" si="258"/>
        <v>0</v>
      </c>
      <c r="AJ167" s="588">
        <f t="shared" si="293"/>
        <v>0</v>
      </c>
      <c r="AK167" s="587"/>
      <c r="AL167" s="588">
        <f t="shared" si="289"/>
        <v>0</v>
      </c>
      <c r="AM167" s="588">
        <f t="shared" si="290"/>
        <v>0</v>
      </c>
      <c r="AN167" s="587"/>
      <c r="AO167" s="588">
        <f t="shared" si="291"/>
        <v>0</v>
      </c>
      <c r="AP167" s="588">
        <f t="shared" si="292"/>
        <v>0</v>
      </c>
      <c r="AQ167" s="587">
        <v>2031.94</v>
      </c>
      <c r="AR167" s="588">
        <f t="shared" si="259"/>
        <v>0</v>
      </c>
      <c r="AS167" s="588">
        <f t="shared" si="260"/>
        <v>2031.94</v>
      </c>
      <c r="AT167" s="587">
        <v>6477.17</v>
      </c>
      <c r="AU167" s="588">
        <f t="shared" si="261"/>
        <v>0</v>
      </c>
      <c r="AV167" s="588">
        <f t="shared" si="262"/>
        <v>6477.17</v>
      </c>
      <c r="AW167" s="587"/>
      <c r="AX167" s="652"/>
      <c r="AY167" s="706"/>
      <c r="AZ167" s="652"/>
      <c r="BC167" s="30">
        <f t="shared" ref="BC167:BC182" si="295">L167-I167</f>
        <v>0</v>
      </c>
      <c r="BD167" s="30">
        <f t="shared" ref="BD167:BD182" si="296">O167-L167</f>
        <v>0</v>
      </c>
      <c r="BE167" s="704">
        <f t="shared" ref="BE167:BE182" si="297">R167-I167</f>
        <v>0</v>
      </c>
      <c r="BF167" s="30">
        <f t="shared" ref="BF167:BF182" si="298">U167-R167</f>
        <v>0</v>
      </c>
      <c r="BG167" s="30">
        <f t="shared" ref="BG167:BG182" si="299">X167-U167</f>
        <v>0</v>
      </c>
      <c r="BH167" s="776">
        <f t="shared" ref="BH167:BH182" si="300">AA167-R167</f>
        <v>0</v>
      </c>
      <c r="BI167" s="704">
        <f t="shared" ref="BI167:BI182" si="301">AJ167-AA167</f>
        <v>0</v>
      </c>
      <c r="BJ167" s="30">
        <f t="shared" ref="BJ167:BJ182" si="302">AG167-AD167</f>
        <v>0</v>
      </c>
      <c r="BK167" s="704">
        <f t="shared" ref="BK167:BK182" si="303">AJ167-AG167</f>
        <v>0</v>
      </c>
      <c r="BL167" s="30">
        <f t="shared" ref="BL167:BL182" si="304">AM167-AJ167</f>
        <v>0</v>
      </c>
      <c r="BM167" s="30">
        <f t="shared" ref="BM167:BM182" si="305">AP167-AM167</f>
        <v>0</v>
      </c>
      <c r="BN167" s="704">
        <f t="shared" si="275"/>
        <v>2031.94</v>
      </c>
    </row>
    <row r="168" spans="1:69" ht="13.5" customHeight="1" x14ac:dyDescent="0.25">
      <c r="A168" s="49" t="s">
        <v>439</v>
      </c>
      <c r="B168" s="50">
        <v>99999</v>
      </c>
      <c r="C168" s="699" t="s">
        <v>695</v>
      </c>
      <c r="D168" s="50" t="s">
        <v>432</v>
      </c>
      <c r="E168" s="62" t="str">
        <f t="shared" si="240"/>
        <v>P&amp;L</v>
      </c>
      <c r="F168" s="664">
        <f t="shared" si="241"/>
        <v>16210019804</v>
      </c>
      <c r="G168" s="587"/>
      <c r="H168" s="588">
        <f t="shared" si="242"/>
        <v>0</v>
      </c>
      <c r="I168" s="588">
        <f t="shared" si="243"/>
        <v>0</v>
      </c>
      <c r="J168" s="587"/>
      <c r="K168" s="588">
        <f t="shared" si="276"/>
        <v>0</v>
      </c>
      <c r="L168" s="588">
        <f t="shared" si="277"/>
        <v>0</v>
      </c>
      <c r="M168" s="587"/>
      <c r="N168" s="588">
        <f t="shared" si="278"/>
        <v>0</v>
      </c>
      <c r="O168" s="588">
        <f t="shared" si="279"/>
        <v>0</v>
      </c>
      <c r="P168" s="587"/>
      <c r="Q168" s="588">
        <f t="shared" si="256"/>
        <v>0</v>
      </c>
      <c r="R168" s="588">
        <f t="shared" si="257"/>
        <v>0</v>
      </c>
      <c r="S168" s="587"/>
      <c r="T168" s="588">
        <f t="shared" si="280"/>
        <v>0</v>
      </c>
      <c r="U168" s="588">
        <f t="shared" si="281"/>
        <v>0</v>
      </c>
      <c r="V168" s="587"/>
      <c r="W168" s="588">
        <f t="shared" si="282"/>
        <v>0</v>
      </c>
      <c r="X168" s="588">
        <f t="shared" si="283"/>
        <v>0</v>
      </c>
      <c r="Y168" s="587"/>
      <c r="Z168" s="588">
        <f t="shared" si="284"/>
        <v>0</v>
      </c>
      <c r="AA168" s="588">
        <f t="shared" si="294"/>
        <v>0</v>
      </c>
      <c r="AB168" s="587"/>
      <c r="AC168" s="588">
        <f t="shared" si="285"/>
        <v>0</v>
      </c>
      <c r="AD168" s="588">
        <f t="shared" si="286"/>
        <v>0</v>
      </c>
      <c r="AE168" s="587"/>
      <c r="AF168" s="588">
        <f t="shared" si="287"/>
        <v>0</v>
      </c>
      <c r="AG168" s="588">
        <f t="shared" si="288"/>
        <v>0</v>
      </c>
      <c r="AH168" s="587"/>
      <c r="AI168" s="588">
        <f t="shared" si="258"/>
        <v>0</v>
      </c>
      <c r="AJ168" s="588">
        <f t="shared" si="293"/>
        <v>0</v>
      </c>
      <c r="AK168" s="587"/>
      <c r="AL168" s="588">
        <f t="shared" si="289"/>
        <v>0</v>
      </c>
      <c r="AM168" s="588">
        <f t="shared" si="290"/>
        <v>0</v>
      </c>
      <c r="AN168" s="587"/>
      <c r="AO168" s="588">
        <f t="shared" si="291"/>
        <v>0</v>
      </c>
      <c r="AP168" s="588">
        <f t="shared" si="292"/>
        <v>0</v>
      </c>
      <c r="AQ168" s="587">
        <v>8.7799999999999994</v>
      </c>
      <c r="AR168" s="588">
        <f t="shared" si="259"/>
        <v>0</v>
      </c>
      <c r="AS168" s="588">
        <f t="shared" si="260"/>
        <v>8.7799999999999994</v>
      </c>
      <c r="AT168" s="587">
        <v>27.99</v>
      </c>
      <c r="AU168" s="588">
        <f t="shared" si="261"/>
        <v>0</v>
      </c>
      <c r="AV168" s="588">
        <f t="shared" si="262"/>
        <v>27.99</v>
      </c>
      <c r="AW168" s="587"/>
      <c r="AX168" s="652"/>
      <c r="AY168" s="706"/>
      <c r="AZ168" s="652"/>
      <c r="BB168" s="149"/>
      <c r="BC168" s="30">
        <f t="shared" si="295"/>
        <v>0</v>
      </c>
      <c r="BD168" s="30">
        <f t="shared" si="296"/>
        <v>0</v>
      </c>
      <c r="BE168" s="704">
        <f t="shared" si="297"/>
        <v>0</v>
      </c>
      <c r="BF168" s="30">
        <f t="shared" si="298"/>
        <v>0</v>
      </c>
      <c r="BG168" s="30">
        <f t="shared" si="299"/>
        <v>0</v>
      </c>
      <c r="BH168" s="704">
        <f t="shared" si="300"/>
        <v>0</v>
      </c>
      <c r="BI168" s="704">
        <f t="shared" si="301"/>
        <v>0</v>
      </c>
      <c r="BJ168" s="30">
        <f t="shared" si="302"/>
        <v>0</v>
      </c>
      <c r="BK168" s="704">
        <f t="shared" si="303"/>
        <v>0</v>
      </c>
      <c r="BL168" s="30">
        <f t="shared" si="304"/>
        <v>0</v>
      </c>
      <c r="BM168" s="30">
        <f t="shared" si="305"/>
        <v>0</v>
      </c>
      <c r="BN168" s="704">
        <f t="shared" si="275"/>
        <v>8.7799999999999994</v>
      </c>
    </row>
    <row r="169" spans="1:69" ht="14.25" customHeight="1" x14ac:dyDescent="0.25">
      <c r="A169" s="49" t="s">
        <v>439</v>
      </c>
      <c r="B169" s="50">
        <v>200004</v>
      </c>
      <c r="C169" s="699" t="s">
        <v>983</v>
      </c>
      <c r="D169" s="50" t="s">
        <v>194</v>
      </c>
      <c r="E169" s="62" t="str">
        <f t="shared" si="240"/>
        <v>BS</v>
      </c>
      <c r="F169" s="664">
        <f t="shared" si="241"/>
        <v>3918</v>
      </c>
      <c r="G169" s="587"/>
      <c r="H169" s="588">
        <f t="shared" si="242"/>
        <v>0</v>
      </c>
      <c r="I169" s="588">
        <f t="shared" si="243"/>
        <v>0</v>
      </c>
      <c r="J169" s="587"/>
      <c r="K169" s="588">
        <f t="shared" si="276"/>
        <v>0</v>
      </c>
      <c r="L169" s="588">
        <f t="shared" si="277"/>
        <v>0</v>
      </c>
      <c r="M169" s="587"/>
      <c r="N169" s="588">
        <f t="shared" si="278"/>
        <v>0</v>
      </c>
      <c r="O169" s="588">
        <f t="shared" si="279"/>
        <v>0</v>
      </c>
      <c r="P169" s="770"/>
      <c r="Q169" s="588">
        <f t="shared" si="256"/>
        <v>0</v>
      </c>
      <c r="R169" s="588">
        <f t="shared" si="257"/>
        <v>0</v>
      </c>
      <c r="S169" s="587"/>
      <c r="T169" s="588">
        <f t="shared" si="280"/>
        <v>0</v>
      </c>
      <c r="U169" s="588">
        <f t="shared" si="281"/>
        <v>0</v>
      </c>
      <c r="V169" s="587"/>
      <c r="W169" s="588">
        <f t="shared" si="282"/>
        <v>0</v>
      </c>
      <c r="X169" s="588">
        <f t="shared" si="283"/>
        <v>0</v>
      </c>
      <c r="Y169" s="587"/>
      <c r="Z169" s="588">
        <f t="shared" si="284"/>
        <v>0</v>
      </c>
      <c r="AA169" s="588">
        <f t="shared" si="294"/>
        <v>0</v>
      </c>
      <c r="AB169" s="587"/>
      <c r="AC169" s="588">
        <f t="shared" si="285"/>
        <v>0</v>
      </c>
      <c r="AD169" s="588">
        <f t="shared" si="286"/>
        <v>0</v>
      </c>
      <c r="AE169" s="587"/>
      <c r="AF169" s="588">
        <f t="shared" si="287"/>
        <v>0</v>
      </c>
      <c r="AG169" s="588">
        <f t="shared" si="288"/>
        <v>0</v>
      </c>
      <c r="AH169" s="587"/>
      <c r="AI169" s="588">
        <f t="shared" si="258"/>
        <v>0</v>
      </c>
      <c r="AJ169" s="588">
        <f t="shared" si="293"/>
        <v>0</v>
      </c>
      <c r="AK169" s="587"/>
      <c r="AL169" s="588">
        <f t="shared" si="289"/>
        <v>0</v>
      </c>
      <c r="AM169" s="588">
        <f t="shared" si="290"/>
        <v>0</v>
      </c>
      <c r="AN169" s="587"/>
      <c r="AO169" s="588">
        <f t="shared" si="291"/>
        <v>0</v>
      </c>
      <c r="AP169" s="588">
        <f t="shared" si="292"/>
        <v>0</v>
      </c>
      <c r="AQ169" s="587">
        <v>4747.72</v>
      </c>
      <c r="AR169" s="588">
        <f t="shared" si="259"/>
        <v>0</v>
      </c>
      <c r="AS169" s="588">
        <f t="shared" si="260"/>
        <v>4747.72</v>
      </c>
      <c r="AT169" s="587">
        <v>14765.4</v>
      </c>
      <c r="AU169" s="588">
        <f t="shared" si="261"/>
        <v>0</v>
      </c>
      <c r="AV169" s="588">
        <f t="shared" si="262"/>
        <v>14765.4</v>
      </c>
      <c r="AW169" s="587"/>
      <c r="AX169" s="652"/>
      <c r="AY169" s="706"/>
      <c r="AZ169" s="652"/>
      <c r="BC169" s="30">
        <f t="shared" si="295"/>
        <v>0</v>
      </c>
      <c r="BD169" s="30">
        <f t="shared" si="296"/>
        <v>0</v>
      </c>
      <c r="BE169" s="704">
        <f t="shared" si="297"/>
        <v>0</v>
      </c>
      <c r="BF169" s="30">
        <f t="shared" si="298"/>
        <v>0</v>
      </c>
      <c r="BG169" s="30">
        <f t="shared" si="299"/>
        <v>0</v>
      </c>
      <c r="BH169" s="704">
        <f t="shared" si="300"/>
        <v>0</v>
      </c>
      <c r="BI169" s="704">
        <f t="shared" si="301"/>
        <v>0</v>
      </c>
      <c r="BJ169" s="30">
        <f t="shared" si="302"/>
        <v>0</v>
      </c>
      <c r="BK169" s="704">
        <f t="shared" si="303"/>
        <v>0</v>
      </c>
      <c r="BL169" s="30">
        <f t="shared" si="304"/>
        <v>0</v>
      </c>
      <c r="BM169" s="30">
        <f t="shared" si="305"/>
        <v>0</v>
      </c>
      <c r="BN169" s="704">
        <f t="shared" si="275"/>
        <v>4747.72</v>
      </c>
      <c r="BO169" s="652"/>
      <c r="BP169" s="476"/>
      <c r="BQ169" s="476"/>
    </row>
    <row r="170" spans="1:69" ht="13.5" customHeight="1" x14ac:dyDescent="0.25">
      <c r="A170" s="49" t="s">
        <v>439</v>
      </c>
      <c r="B170" s="50">
        <v>200005</v>
      </c>
      <c r="C170" s="699" t="s">
        <v>805</v>
      </c>
      <c r="D170" s="50" t="s">
        <v>194</v>
      </c>
      <c r="E170" s="62" t="str">
        <f t="shared" ref="E170:E205" si="306">INDEX(Index_TB_Card_Type,MATCH($D170,Index_Card_name,0))</f>
        <v>BS</v>
      </c>
      <c r="F170" s="664">
        <f t="shared" ref="F170:F205" si="307">IFERROR(INDEX(Index_card_code,MATCH($D170,Index_Card_name,0)),"")</f>
        <v>3918</v>
      </c>
      <c r="G170" s="587"/>
      <c r="H170" s="588">
        <f t="shared" ref="H170:H205" si="308">SUMIFS(JE_amount,JE_Month,H$3,JE_Entity,$A170,JE_Ledger_number,$B170)</f>
        <v>0</v>
      </c>
      <c r="I170" s="588">
        <f t="shared" ref="I170:I205" si="309">SUM(G170:H170)</f>
        <v>0</v>
      </c>
      <c r="J170" s="587"/>
      <c r="K170" s="588">
        <f t="shared" si="276"/>
        <v>0</v>
      </c>
      <c r="L170" s="588">
        <f t="shared" si="277"/>
        <v>0</v>
      </c>
      <c r="M170" s="587"/>
      <c r="N170" s="588">
        <f t="shared" si="278"/>
        <v>0</v>
      </c>
      <c r="O170" s="588">
        <f t="shared" si="279"/>
        <v>0</v>
      </c>
      <c r="P170" s="587"/>
      <c r="Q170" s="588">
        <f t="shared" si="256"/>
        <v>0</v>
      </c>
      <c r="R170" s="588">
        <f t="shared" si="257"/>
        <v>0</v>
      </c>
      <c r="S170" s="587"/>
      <c r="T170" s="588">
        <f t="shared" si="280"/>
        <v>0</v>
      </c>
      <c r="U170" s="588">
        <f t="shared" si="281"/>
        <v>0</v>
      </c>
      <c r="V170" s="587"/>
      <c r="W170" s="588">
        <f t="shared" si="282"/>
        <v>0</v>
      </c>
      <c r="X170" s="588">
        <f t="shared" si="283"/>
        <v>0</v>
      </c>
      <c r="Y170" s="587"/>
      <c r="Z170" s="588">
        <f t="shared" si="284"/>
        <v>0</v>
      </c>
      <c r="AA170" s="588">
        <f t="shared" si="294"/>
        <v>0</v>
      </c>
      <c r="AB170" s="587"/>
      <c r="AC170" s="588">
        <f t="shared" si="285"/>
        <v>0</v>
      </c>
      <c r="AD170" s="588">
        <f t="shared" si="286"/>
        <v>0</v>
      </c>
      <c r="AE170" s="587"/>
      <c r="AF170" s="588">
        <f t="shared" si="287"/>
        <v>0</v>
      </c>
      <c r="AG170" s="588">
        <f t="shared" si="288"/>
        <v>0</v>
      </c>
      <c r="AH170" s="587"/>
      <c r="AI170" s="588">
        <f t="shared" si="258"/>
        <v>0</v>
      </c>
      <c r="AJ170" s="588">
        <f t="shared" si="293"/>
        <v>0</v>
      </c>
      <c r="AK170" s="587"/>
      <c r="AL170" s="588">
        <f t="shared" si="289"/>
        <v>0</v>
      </c>
      <c r="AM170" s="588">
        <f t="shared" si="290"/>
        <v>0</v>
      </c>
      <c r="AN170" s="587"/>
      <c r="AO170" s="588">
        <f t="shared" si="291"/>
        <v>0</v>
      </c>
      <c r="AP170" s="588">
        <f t="shared" si="292"/>
        <v>0</v>
      </c>
      <c r="AQ170" s="587">
        <v>-13.9</v>
      </c>
      <c r="AR170" s="588">
        <f t="shared" si="259"/>
        <v>0</v>
      </c>
      <c r="AS170" s="588">
        <f t="shared" si="260"/>
        <v>-13.9</v>
      </c>
      <c r="AT170" s="587">
        <v>-43.79</v>
      </c>
      <c r="AU170" s="588">
        <f t="shared" si="261"/>
        <v>0</v>
      </c>
      <c r="AV170" s="588">
        <f t="shared" si="262"/>
        <v>-43.79</v>
      </c>
      <c r="AW170" s="587"/>
      <c r="AX170" s="652"/>
      <c r="AY170" s="706"/>
      <c r="AZ170" s="652"/>
      <c r="BB170" s="149"/>
      <c r="BC170" s="30">
        <f t="shared" si="295"/>
        <v>0</v>
      </c>
      <c r="BD170" s="30">
        <f t="shared" si="296"/>
        <v>0</v>
      </c>
      <c r="BE170" s="704">
        <f t="shared" si="297"/>
        <v>0</v>
      </c>
      <c r="BF170" s="30">
        <f t="shared" si="298"/>
        <v>0</v>
      </c>
      <c r="BG170" s="30">
        <f t="shared" si="299"/>
        <v>0</v>
      </c>
      <c r="BH170" s="704">
        <f t="shared" si="300"/>
        <v>0</v>
      </c>
      <c r="BI170" s="704">
        <f t="shared" si="301"/>
        <v>0</v>
      </c>
      <c r="BJ170" s="30">
        <f t="shared" si="302"/>
        <v>0</v>
      </c>
      <c r="BK170" s="704">
        <f t="shared" si="303"/>
        <v>0</v>
      </c>
      <c r="BL170" s="30">
        <f t="shared" si="304"/>
        <v>0</v>
      </c>
      <c r="BM170" s="30">
        <f t="shared" si="305"/>
        <v>0</v>
      </c>
      <c r="BN170" s="704">
        <f t="shared" si="275"/>
        <v>-13.9</v>
      </c>
      <c r="BO170" s="652"/>
      <c r="BP170" s="476"/>
      <c r="BQ170" s="476"/>
    </row>
    <row r="171" spans="1:69" ht="14.25" customHeight="1" x14ac:dyDescent="0.25">
      <c r="A171" s="49" t="s">
        <v>439</v>
      </c>
      <c r="B171" s="50">
        <v>200007</v>
      </c>
      <c r="C171" s="699" t="s">
        <v>806</v>
      </c>
      <c r="D171" s="50" t="s">
        <v>194</v>
      </c>
      <c r="E171" s="62" t="str">
        <f t="shared" si="306"/>
        <v>BS</v>
      </c>
      <c r="F171" s="664">
        <f t="shared" si="307"/>
        <v>3918</v>
      </c>
      <c r="G171" s="587"/>
      <c r="H171" s="588">
        <f t="shared" si="308"/>
        <v>0</v>
      </c>
      <c r="I171" s="588">
        <f t="shared" si="309"/>
        <v>0</v>
      </c>
      <c r="J171" s="587"/>
      <c r="K171" s="588">
        <f t="shared" si="276"/>
        <v>0</v>
      </c>
      <c r="L171" s="588">
        <f t="shared" si="277"/>
        <v>0</v>
      </c>
      <c r="M171" s="587"/>
      <c r="N171" s="588">
        <f t="shared" si="278"/>
        <v>0</v>
      </c>
      <c r="O171" s="588">
        <f t="shared" si="279"/>
        <v>0</v>
      </c>
      <c r="P171" s="587"/>
      <c r="Q171" s="588">
        <f t="shared" si="256"/>
        <v>0</v>
      </c>
      <c r="R171" s="588">
        <f t="shared" si="257"/>
        <v>0</v>
      </c>
      <c r="S171" s="587"/>
      <c r="T171" s="588">
        <f t="shared" si="280"/>
        <v>0</v>
      </c>
      <c r="U171" s="588">
        <f t="shared" si="281"/>
        <v>0</v>
      </c>
      <c r="V171" s="587"/>
      <c r="W171" s="588">
        <f t="shared" si="282"/>
        <v>0</v>
      </c>
      <c r="X171" s="588">
        <f t="shared" si="283"/>
        <v>0</v>
      </c>
      <c r="Y171" s="587"/>
      <c r="Z171" s="588">
        <f t="shared" si="284"/>
        <v>0</v>
      </c>
      <c r="AA171" s="588">
        <f t="shared" si="294"/>
        <v>0</v>
      </c>
      <c r="AB171" s="587"/>
      <c r="AC171" s="588">
        <f t="shared" si="285"/>
        <v>0</v>
      </c>
      <c r="AD171" s="588">
        <f t="shared" si="286"/>
        <v>0</v>
      </c>
      <c r="AE171" s="587"/>
      <c r="AF171" s="588">
        <f t="shared" si="287"/>
        <v>0</v>
      </c>
      <c r="AG171" s="588">
        <f t="shared" si="288"/>
        <v>0</v>
      </c>
      <c r="AH171" s="587"/>
      <c r="AI171" s="588">
        <f t="shared" si="258"/>
        <v>0</v>
      </c>
      <c r="AJ171" s="588">
        <f t="shared" si="293"/>
        <v>0</v>
      </c>
      <c r="AK171" s="587"/>
      <c r="AL171" s="588">
        <f t="shared" si="289"/>
        <v>0</v>
      </c>
      <c r="AM171" s="588">
        <f t="shared" si="290"/>
        <v>0</v>
      </c>
      <c r="AN171" s="587"/>
      <c r="AO171" s="588">
        <f t="shared" si="291"/>
        <v>0</v>
      </c>
      <c r="AP171" s="588">
        <f t="shared" si="292"/>
        <v>0</v>
      </c>
      <c r="AQ171" s="587"/>
      <c r="AR171" s="588">
        <f t="shared" si="259"/>
        <v>0</v>
      </c>
      <c r="AS171" s="588">
        <f t="shared" si="260"/>
        <v>0</v>
      </c>
      <c r="AT171" s="587"/>
      <c r="AU171" s="588">
        <f t="shared" si="261"/>
        <v>0</v>
      </c>
      <c r="AV171" s="588">
        <f t="shared" si="262"/>
        <v>0</v>
      </c>
      <c r="AW171" s="587"/>
      <c r="AX171" s="652"/>
      <c r="AY171" s="706"/>
      <c r="AZ171" s="652"/>
      <c r="BB171" s="149"/>
      <c r="BC171" s="30">
        <f t="shared" si="295"/>
        <v>0</v>
      </c>
      <c r="BD171" s="30">
        <f t="shared" si="296"/>
        <v>0</v>
      </c>
      <c r="BE171" s="704">
        <f t="shared" si="297"/>
        <v>0</v>
      </c>
      <c r="BF171" s="30">
        <f t="shared" si="298"/>
        <v>0</v>
      </c>
      <c r="BG171" s="30">
        <f t="shared" si="299"/>
        <v>0</v>
      </c>
      <c r="BH171" s="704">
        <f t="shared" si="300"/>
        <v>0</v>
      </c>
      <c r="BI171" s="704">
        <f t="shared" si="301"/>
        <v>0</v>
      </c>
      <c r="BJ171" s="30">
        <f t="shared" si="302"/>
        <v>0</v>
      </c>
      <c r="BK171" s="704">
        <f t="shared" si="303"/>
        <v>0</v>
      </c>
      <c r="BL171" s="30">
        <f t="shared" si="304"/>
        <v>0</v>
      </c>
      <c r="BM171" s="30">
        <f t="shared" si="305"/>
        <v>0</v>
      </c>
      <c r="BN171" s="704">
        <f t="shared" si="275"/>
        <v>0</v>
      </c>
      <c r="BO171" s="652"/>
      <c r="BP171" s="476"/>
      <c r="BQ171" s="476"/>
    </row>
    <row r="172" spans="1:69" ht="13.5" customHeight="1" x14ac:dyDescent="0.25">
      <c r="A172" s="49" t="s">
        <v>439</v>
      </c>
      <c r="B172" s="50">
        <v>200010</v>
      </c>
      <c r="C172" s="699" t="s">
        <v>807</v>
      </c>
      <c r="D172" s="50" t="s">
        <v>194</v>
      </c>
      <c r="E172" s="62" t="str">
        <f t="shared" si="306"/>
        <v>BS</v>
      </c>
      <c r="F172" s="664">
        <f t="shared" si="307"/>
        <v>3918</v>
      </c>
      <c r="G172" s="587"/>
      <c r="H172" s="588">
        <f t="shared" si="308"/>
        <v>0</v>
      </c>
      <c r="I172" s="588">
        <f t="shared" si="309"/>
        <v>0</v>
      </c>
      <c r="J172" s="587"/>
      <c r="K172" s="588">
        <f t="shared" si="276"/>
        <v>0</v>
      </c>
      <c r="L172" s="588">
        <f t="shared" si="277"/>
        <v>0</v>
      </c>
      <c r="M172" s="587"/>
      <c r="N172" s="588">
        <f t="shared" si="278"/>
        <v>0</v>
      </c>
      <c r="O172" s="588">
        <f t="shared" si="279"/>
        <v>0</v>
      </c>
      <c r="P172" s="587"/>
      <c r="Q172" s="588">
        <f t="shared" si="256"/>
        <v>0</v>
      </c>
      <c r="R172" s="588">
        <f t="shared" si="257"/>
        <v>0</v>
      </c>
      <c r="S172" s="587"/>
      <c r="T172" s="588">
        <f t="shared" si="280"/>
        <v>0</v>
      </c>
      <c r="U172" s="588">
        <f t="shared" si="281"/>
        <v>0</v>
      </c>
      <c r="V172" s="587"/>
      <c r="W172" s="588">
        <f t="shared" si="282"/>
        <v>0</v>
      </c>
      <c r="X172" s="588">
        <f t="shared" si="283"/>
        <v>0</v>
      </c>
      <c r="Y172" s="587"/>
      <c r="Z172" s="588">
        <f t="shared" si="284"/>
        <v>0</v>
      </c>
      <c r="AA172" s="588">
        <f t="shared" si="294"/>
        <v>0</v>
      </c>
      <c r="AB172" s="587"/>
      <c r="AC172" s="588">
        <f t="shared" si="285"/>
        <v>0</v>
      </c>
      <c r="AD172" s="588">
        <f t="shared" si="286"/>
        <v>0</v>
      </c>
      <c r="AE172" s="587"/>
      <c r="AF172" s="588">
        <f t="shared" si="287"/>
        <v>0</v>
      </c>
      <c r="AG172" s="588">
        <f t="shared" si="288"/>
        <v>0</v>
      </c>
      <c r="AH172" s="587"/>
      <c r="AI172" s="588">
        <f t="shared" si="258"/>
        <v>0</v>
      </c>
      <c r="AJ172" s="588">
        <f t="shared" si="293"/>
        <v>0</v>
      </c>
      <c r="AK172" s="587"/>
      <c r="AL172" s="588">
        <f t="shared" si="289"/>
        <v>0</v>
      </c>
      <c r="AM172" s="588">
        <f t="shared" si="290"/>
        <v>0</v>
      </c>
      <c r="AN172" s="587"/>
      <c r="AO172" s="588">
        <f t="shared" si="291"/>
        <v>0</v>
      </c>
      <c r="AP172" s="588">
        <f t="shared" si="292"/>
        <v>0</v>
      </c>
      <c r="AQ172" s="587"/>
      <c r="AR172" s="588">
        <f t="shared" si="259"/>
        <v>0</v>
      </c>
      <c r="AS172" s="588">
        <f t="shared" si="260"/>
        <v>0</v>
      </c>
      <c r="AT172" s="587"/>
      <c r="AU172" s="588">
        <f t="shared" si="261"/>
        <v>0</v>
      </c>
      <c r="AV172" s="588">
        <f t="shared" si="262"/>
        <v>0</v>
      </c>
      <c r="AW172" s="587"/>
      <c r="AX172" s="652"/>
      <c r="AY172" s="706"/>
      <c r="AZ172" s="652"/>
      <c r="BB172" s="149"/>
      <c r="BC172" s="30">
        <f t="shared" si="295"/>
        <v>0</v>
      </c>
      <c r="BD172" s="30">
        <f t="shared" si="296"/>
        <v>0</v>
      </c>
      <c r="BE172" s="704">
        <f t="shared" si="297"/>
        <v>0</v>
      </c>
      <c r="BF172" s="30">
        <f t="shared" si="298"/>
        <v>0</v>
      </c>
      <c r="BG172" s="30">
        <f t="shared" si="299"/>
        <v>0</v>
      </c>
      <c r="BH172" s="704">
        <f t="shared" si="300"/>
        <v>0</v>
      </c>
      <c r="BI172" s="704">
        <f t="shared" si="301"/>
        <v>0</v>
      </c>
      <c r="BJ172" s="30">
        <f t="shared" si="302"/>
        <v>0</v>
      </c>
      <c r="BK172" s="704">
        <f t="shared" si="303"/>
        <v>0</v>
      </c>
      <c r="BL172" s="30">
        <f t="shared" si="304"/>
        <v>0</v>
      </c>
      <c r="BM172" s="30">
        <f t="shared" si="305"/>
        <v>0</v>
      </c>
      <c r="BN172" s="704">
        <f t="shared" si="275"/>
        <v>0</v>
      </c>
      <c r="BO172" s="652"/>
      <c r="BP172" s="476"/>
      <c r="BQ172" s="476"/>
    </row>
    <row r="173" spans="1:69" ht="15" customHeight="1" x14ac:dyDescent="0.25">
      <c r="A173" s="49" t="s">
        <v>439</v>
      </c>
      <c r="B173" s="50">
        <v>200011</v>
      </c>
      <c r="C173" s="699" t="s">
        <v>796</v>
      </c>
      <c r="D173" s="50" t="s">
        <v>194</v>
      </c>
      <c r="E173" s="62" t="str">
        <f t="shared" si="306"/>
        <v>BS</v>
      </c>
      <c r="F173" s="664">
        <f t="shared" si="307"/>
        <v>3918</v>
      </c>
      <c r="G173" s="587"/>
      <c r="H173" s="588">
        <f t="shared" si="308"/>
        <v>0</v>
      </c>
      <c r="I173" s="588">
        <f t="shared" si="309"/>
        <v>0</v>
      </c>
      <c r="J173" s="587"/>
      <c r="K173" s="588">
        <f t="shared" si="276"/>
        <v>0</v>
      </c>
      <c r="L173" s="588">
        <f t="shared" si="277"/>
        <v>0</v>
      </c>
      <c r="M173" s="587"/>
      <c r="N173" s="588">
        <f t="shared" si="278"/>
        <v>0</v>
      </c>
      <c r="O173" s="588">
        <f t="shared" si="279"/>
        <v>0</v>
      </c>
      <c r="P173" s="587"/>
      <c r="Q173" s="588">
        <f t="shared" si="256"/>
        <v>0</v>
      </c>
      <c r="R173" s="588">
        <f t="shared" si="257"/>
        <v>0</v>
      </c>
      <c r="S173" s="587"/>
      <c r="T173" s="588">
        <f t="shared" si="280"/>
        <v>0</v>
      </c>
      <c r="U173" s="588">
        <f t="shared" si="281"/>
        <v>0</v>
      </c>
      <c r="V173" s="587"/>
      <c r="W173" s="588">
        <f t="shared" si="282"/>
        <v>0</v>
      </c>
      <c r="X173" s="588">
        <f t="shared" si="283"/>
        <v>0</v>
      </c>
      <c r="Y173" s="587"/>
      <c r="Z173" s="588">
        <f t="shared" si="284"/>
        <v>0</v>
      </c>
      <c r="AA173" s="588">
        <f t="shared" si="294"/>
        <v>0</v>
      </c>
      <c r="AB173" s="587"/>
      <c r="AC173" s="588">
        <f t="shared" si="285"/>
        <v>0</v>
      </c>
      <c r="AD173" s="588">
        <f t="shared" si="286"/>
        <v>0</v>
      </c>
      <c r="AE173" s="587"/>
      <c r="AF173" s="588">
        <f t="shared" si="287"/>
        <v>0</v>
      </c>
      <c r="AG173" s="588">
        <f t="shared" si="288"/>
        <v>0</v>
      </c>
      <c r="AH173" s="587"/>
      <c r="AI173" s="588">
        <f t="shared" si="258"/>
        <v>0</v>
      </c>
      <c r="AJ173" s="588">
        <f t="shared" si="293"/>
        <v>0</v>
      </c>
      <c r="AK173" s="587"/>
      <c r="AL173" s="588">
        <f t="shared" si="289"/>
        <v>0</v>
      </c>
      <c r="AM173" s="588">
        <f t="shared" si="290"/>
        <v>0</v>
      </c>
      <c r="AN173" s="587"/>
      <c r="AO173" s="588">
        <f t="shared" si="291"/>
        <v>0</v>
      </c>
      <c r="AP173" s="588">
        <f t="shared" si="292"/>
        <v>0</v>
      </c>
      <c r="AQ173" s="587">
        <v>7667.59</v>
      </c>
      <c r="AR173" s="588">
        <f t="shared" si="259"/>
        <v>0</v>
      </c>
      <c r="AS173" s="588">
        <f t="shared" si="260"/>
        <v>7667.59</v>
      </c>
      <c r="AT173" s="587">
        <v>23846.22</v>
      </c>
      <c r="AU173" s="588">
        <f t="shared" si="261"/>
        <v>0</v>
      </c>
      <c r="AV173" s="588">
        <f t="shared" si="262"/>
        <v>23846.22</v>
      </c>
      <c r="AW173" s="587"/>
      <c r="AX173" s="652"/>
      <c r="AY173" s="706"/>
      <c r="AZ173" s="652"/>
      <c r="BB173" s="149"/>
      <c r="BC173" s="30">
        <f t="shared" si="295"/>
        <v>0</v>
      </c>
      <c r="BD173" s="30">
        <f t="shared" si="296"/>
        <v>0</v>
      </c>
      <c r="BE173" s="704">
        <f t="shared" si="297"/>
        <v>0</v>
      </c>
      <c r="BF173" s="30">
        <f t="shared" si="298"/>
        <v>0</v>
      </c>
      <c r="BG173" s="30">
        <f t="shared" si="299"/>
        <v>0</v>
      </c>
      <c r="BH173" s="704">
        <f t="shared" si="300"/>
        <v>0</v>
      </c>
      <c r="BI173" s="704">
        <f t="shared" si="301"/>
        <v>0</v>
      </c>
      <c r="BJ173" s="30">
        <f t="shared" si="302"/>
        <v>0</v>
      </c>
      <c r="BK173" s="704">
        <f t="shared" si="303"/>
        <v>0</v>
      </c>
      <c r="BL173" s="30">
        <f t="shared" si="304"/>
        <v>0</v>
      </c>
      <c r="BM173" s="30">
        <f t="shared" si="305"/>
        <v>0</v>
      </c>
      <c r="BN173" s="704">
        <f t="shared" si="275"/>
        <v>7667.59</v>
      </c>
      <c r="BO173" s="652"/>
      <c r="BP173" s="476"/>
      <c r="BQ173" s="476"/>
    </row>
    <row r="174" spans="1:69" ht="13.5" customHeight="1" x14ac:dyDescent="0.25">
      <c r="A174" s="49" t="s">
        <v>439</v>
      </c>
      <c r="B174" s="50">
        <v>200013</v>
      </c>
      <c r="C174" s="699" t="s">
        <v>797</v>
      </c>
      <c r="D174" s="50" t="s">
        <v>194</v>
      </c>
      <c r="E174" s="62" t="str">
        <f t="shared" si="306"/>
        <v>BS</v>
      </c>
      <c r="F174" s="664">
        <f t="shared" si="307"/>
        <v>3918</v>
      </c>
      <c r="G174" s="587"/>
      <c r="H174" s="588">
        <f t="shared" si="308"/>
        <v>0</v>
      </c>
      <c r="I174" s="588">
        <f t="shared" si="309"/>
        <v>0</v>
      </c>
      <c r="J174" s="587"/>
      <c r="K174" s="588">
        <f t="shared" si="276"/>
        <v>0</v>
      </c>
      <c r="L174" s="588">
        <f t="shared" si="277"/>
        <v>0</v>
      </c>
      <c r="M174" s="587"/>
      <c r="N174" s="588">
        <f t="shared" si="278"/>
        <v>0</v>
      </c>
      <c r="O174" s="588">
        <f t="shared" si="279"/>
        <v>0</v>
      </c>
      <c r="P174" s="771"/>
      <c r="Q174" s="588">
        <f t="shared" si="256"/>
        <v>0</v>
      </c>
      <c r="R174" s="588">
        <f t="shared" si="257"/>
        <v>0</v>
      </c>
      <c r="S174" s="587"/>
      <c r="T174" s="588">
        <f t="shared" si="280"/>
        <v>0</v>
      </c>
      <c r="U174" s="588">
        <f t="shared" si="281"/>
        <v>0</v>
      </c>
      <c r="V174" s="587"/>
      <c r="W174" s="588">
        <f t="shared" si="282"/>
        <v>0</v>
      </c>
      <c r="X174" s="588">
        <f t="shared" si="283"/>
        <v>0</v>
      </c>
      <c r="Y174" s="587"/>
      <c r="Z174" s="588">
        <f t="shared" si="284"/>
        <v>0</v>
      </c>
      <c r="AA174" s="588">
        <f t="shared" si="294"/>
        <v>0</v>
      </c>
      <c r="AB174" s="587"/>
      <c r="AC174" s="588">
        <f t="shared" si="285"/>
        <v>0</v>
      </c>
      <c r="AD174" s="588">
        <f t="shared" si="286"/>
        <v>0</v>
      </c>
      <c r="AE174" s="587"/>
      <c r="AF174" s="588">
        <f t="shared" si="287"/>
        <v>0</v>
      </c>
      <c r="AG174" s="588">
        <f t="shared" si="288"/>
        <v>0</v>
      </c>
      <c r="AH174" s="587"/>
      <c r="AI174" s="588">
        <f t="shared" si="258"/>
        <v>0</v>
      </c>
      <c r="AJ174" s="588">
        <f t="shared" si="293"/>
        <v>0</v>
      </c>
      <c r="AK174" s="587"/>
      <c r="AL174" s="588">
        <f t="shared" si="289"/>
        <v>0</v>
      </c>
      <c r="AM174" s="588">
        <f t="shared" si="290"/>
        <v>0</v>
      </c>
      <c r="AN174" s="587"/>
      <c r="AO174" s="588">
        <f t="shared" si="291"/>
        <v>0</v>
      </c>
      <c r="AP174" s="588">
        <f t="shared" si="292"/>
        <v>0</v>
      </c>
      <c r="AQ174" s="587">
        <v>6604.29</v>
      </c>
      <c r="AR174" s="588">
        <f t="shared" si="259"/>
        <v>0</v>
      </c>
      <c r="AS174" s="588">
        <f t="shared" si="260"/>
        <v>6604.29</v>
      </c>
      <c r="AT174" s="587">
        <v>20539.349999999999</v>
      </c>
      <c r="AU174" s="588">
        <f t="shared" si="261"/>
        <v>0</v>
      </c>
      <c r="AV174" s="588">
        <f t="shared" si="262"/>
        <v>20539.349999999999</v>
      </c>
      <c r="AW174" s="587"/>
      <c r="AX174" s="652"/>
      <c r="AY174" s="706"/>
      <c r="AZ174" s="652"/>
      <c r="BB174" s="149"/>
      <c r="BC174" s="30">
        <f t="shared" si="295"/>
        <v>0</v>
      </c>
      <c r="BD174" s="30">
        <f t="shared" si="296"/>
        <v>0</v>
      </c>
      <c r="BE174" s="704">
        <f t="shared" si="297"/>
        <v>0</v>
      </c>
      <c r="BF174" s="30">
        <f t="shared" si="298"/>
        <v>0</v>
      </c>
      <c r="BG174" s="30">
        <f t="shared" si="299"/>
        <v>0</v>
      </c>
      <c r="BH174" s="704">
        <f t="shared" si="300"/>
        <v>0</v>
      </c>
      <c r="BI174" s="704">
        <f t="shared" si="301"/>
        <v>0</v>
      </c>
      <c r="BJ174" s="30">
        <f t="shared" si="302"/>
        <v>0</v>
      </c>
      <c r="BK174" s="704">
        <f t="shared" si="303"/>
        <v>0</v>
      </c>
      <c r="BL174" s="30">
        <f t="shared" si="304"/>
        <v>0</v>
      </c>
      <c r="BM174" s="30">
        <f t="shared" si="305"/>
        <v>0</v>
      </c>
      <c r="BN174" s="704">
        <f t="shared" si="275"/>
        <v>6604.29</v>
      </c>
      <c r="BO174" s="652"/>
      <c r="BP174" s="476"/>
      <c r="BQ174" s="476"/>
    </row>
    <row r="175" spans="1:69" ht="14.25" customHeight="1" x14ac:dyDescent="0.25">
      <c r="A175" s="49" t="s">
        <v>439</v>
      </c>
      <c r="B175" s="50">
        <v>200020</v>
      </c>
      <c r="C175" s="699" t="s">
        <v>984</v>
      </c>
      <c r="D175" s="50" t="s">
        <v>194</v>
      </c>
      <c r="E175" s="62" t="str">
        <f t="shared" si="306"/>
        <v>BS</v>
      </c>
      <c r="F175" s="664">
        <f t="shared" si="307"/>
        <v>3918</v>
      </c>
      <c r="G175" s="587"/>
      <c r="H175" s="588">
        <f t="shared" si="308"/>
        <v>0</v>
      </c>
      <c r="I175" s="588">
        <f t="shared" si="309"/>
        <v>0</v>
      </c>
      <c r="J175" s="587"/>
      <c r="K175" s="588">
        <f t="shared" si="276"/>
        <v>0</v>
      </c>
      <c r="L175" s="588">
        <f t="shared" si="277"/>
        <v>0</v>
      </c>
      <c r="M175" s="587"/>
      <c r="N175" s="588">
        <f t="shared" si="278"/>
        <v>0</v>
      </c>
      <c r="O175" s="588">
        <f t="shared" si="279"/>
        <v>0</v>
      </c>
      <c r="P175" s="587"/>
      <c r="Q175" s="588">
        <f t="shared" si="256"/>
        <v>0</v>
      </c>
      <c r="R175" s="588">
        <f t="shared" si="257"/>
        <v>0</v>
      </c>
      <c r="S175" s="587"/>
      <c r="T175" s="588">
        <f t="shared" si="280"/>
        <v>0</v>
      </c>
      <c r="U175" s="588">
        <f t="shared" si="281"/>
        <v>0</v>
      </c>
      <c r="V175" s="587"/>
      <c r="W175" s="588">
        <f t="shared" si="282"/>
        <v>0</v>
      </c>
      <c r="X175" s="588">
        <f t="shared" si="283"/>
        <v>0</v>
      </c>
      <c r="Y175" s="587"/>
      <c r="Z175" s="588">
        <f t="shared" si="284"/>
        <v>0</v>
      </c>
      <c r="AA175" s="588">
        <f t="shared" si="294"/>
        <v>0</v>
      </c>
      <c r="AB175" s="587"/>
      <c r="AC175" s="588">
        <f t="shared" si="285"/>
        <v>0</v>
      </c>
      <c r="AD175" s="588">
        <f t="shared" si="286"/>
        <v>0</v>
      </c>
      <c r="AE175" s="587"/>
      <c r="AF175" s="588">
        <f t="shared" si="287"/>
        <v>0</v>
      </c>
      <c r="AG175" s="588">
        <f t="shared" si="288"/>
        <v>0</v>
      </c>
      <c r="AH175" s="587"/>
      <c r="AI175" s="588">
        <f t="shared" si="258"/>
        <v>0</v>
      </c>
      <c r="AJ175" s="588">
        <f t="shared" si="293"/>
        <v>0</v>
      </c>
      <c r="AK175" s="587"/>
      <c r="AL175" s="588">
        <f t="shared" si="289"/>
        <v>0</v>
      </c>
      <c r="AM175" s="588">
        <f t="shared" si="290"/>
        <v>0</v>
      </c>
      <c r="AN175" s="587"/>
      <c r="AO175" s="588">
        <f t="shared" si="291"/>
        <v>0</v>
      </c>
      <c r="AP175" s="588">
        <f t="shared" si="292"/>
        <v>0</v>
      </c>
      <c r="AQ175" s="587"/>
      <c r="AR175" s="588">
        <f t="shared" si="259"/>
        <v>0</v>
      </c>
      <c r="AS175" s="588">
        <f t="shared" si="260"/>
        <v>0</v>
      </c>
      <c r="AT175" s="587"/>
      <c r="AU175" s="588">
        <f t="shared" si="261"/>
        <v>0</v>
      </c>
      <c r="AV175" s="588">
        <f t="shared" si="262"/>
        <v>0</v>
      </c>
      <c r="AW175" s="587"/>
      <c r="AX175" s="652"/>
      <c r="AY175" s="706"/>
      <c r="AZ175" s="652"/>
      <c r="BC175" s="30">
        <f t="shared" si="295"/>
        <v>0</v>
      </c>
      <c r="BD175" s="30">
        <f t="shared" si="296"/>
        <v>0</v>
      </c>
      <c r="BE175" s="704">
        <f t="shared" si="297"/>
        <v>0</v>
      </c>
      <c r="BF175" s="30">
        <f t="shared" si="298"/>
        <v>0</v>
      </c>
      <c r="BG175" s="30">
        <f t="shared" si="299"/>
        <v>0</v>
      </c>
      <c r="BH175" s="704">
        <f t="shared" si="300"/>
        <v>0</v>
      </c>
      <c r="BI175" s="704">
        <f t="shared" si="301"/>
        <v>0</v>
      </c>
      <c r="BJ175" s="30">
        <f t="shared" si="302"/>
        <v>0</v>
      </c>
      <c r="BK175" s="704">
        <f t="shared" si="303"/>
        <v>0</v>
      </c>
      <c r="BL175" s="30">
        <f t="shared" si="304"/>
        <v>0</v>
      </c>
      <c r="BM175" s="30">
        <f t="shared" si="305"/>
        <v>0</v>
      </c>
      <c r="BN175" s="704">
        <f t="shared" si="275"/>
        <v>0</v>
      </c>
      <c r="BO175" s="652"/>
      <c r="BP175" s="476"/>
      <c r="BQ175" s="476"/>
    </row>
    <row r="176" spans="1:69" ht="13.5" customHeight="1" x14ac:dyDescent="0.25">
      <c r="A176" s="49" t="s">
        <v>439</v>
      </c>
      <c r="B176" s="50">
        <v>200021</v>
      </c>
      <c r="C176" s="699" t="s">
        <v>760</v>
      </c>
      <c r="D176" s="50" t="s">
        <v>194</v>
      </c>
      <c r="E176" s="62" t="str">
        <f t="shared" si="306"/>
        <v>BS</v>
      </c>
      <c r="F176" s="664">
        <f t="shared" si="307"/>
        <v>3918</v>
      </c>
      <c r="G176" s="587"/>
      <c r="H176" s="588">
        <f t="shared" si="308"/>
        <v>0</v>
      </c>
      <c r="I176" s="588">
        <f t="shared" si="309"/>
        <v>0</v>
      </c>
      <c r="J176" s="587"/>
      <c r="K176" s="588">
        <f t="shared" si="276"/>
        <v>0</v>
      </c>
      <c r="L176" s="588">
        <f t="shared" si="277"/>
        <v>0</v>
      </c>
      <c r="M176" s="587"/>
      <c r="N176" s="588">
        <f t="shared" si="278"/>
        <v>0</v>
      </c>
      <c r="O176" s="588">
        <f t="shared" si="279"/>
        <v>0</v>
      </c>
      <c r="P176" s="587"/>
      <c r="Q176" s="588">
        <f t="shared" si="256"/>
        <v>0</v>
      </c>
      <c r="R176" s="588">
        <f t="shared" si="257"/>
        <v>0</v>
      </c>
      <c r="S176" s="587"/>
      <c r="T176" s="588">
        <f t="shared" si="280"/>
        <v>0</v>
      </c>
      <c r="U176" s="588">
        <f t="shared" si="281"/>
        <v>0</v>
      </c>
      <c r="V176" s="587"/>
      <c r="W176" s="588">
        <f t="shared" si="282"/>
        <v>0</v>
      </c>
      <c r="X176" s="588">
        <f t="shared" si="283"/>
        <v>0</v>
      </c>
      <c r="Y176" s="587"/>
      <c r="Z176" s="588">
        <f t="shared" si="284"/>
        <v>0</v>
      </c>
      <c r="AA176" s="588">
        <f t="shared" si="294"/>
        <v>0</v>
      </c>
      <c r="AB176" s="587"/>
      <c r="AC176" s="588">
        <f t="shared" si="285"/>
        <v>0</v>
      </c>
      <c r="AD176" s="588">
        <f t="shared" si="286"/>
        <v>0</v>
      </c>
      <c r="AE176" s="587"/>
      <c r="AF176" s="588">
        <f t="shared" si="287"/>
        <v>0</v>
      </c>
      <c r="AG176" s="588">
        <f t="shared" si="288"/>
        <v>0</v>
      </c>
      <c r="AH176" s="587"/>
      <c r="AI176" s="588">
        <f t="shared" si="258"/>
        <v>0</v>
      </c>
      <c r="AJ176" s="588">
        <f t="shared" si="293"/>
        <v>0</v>
      </c>
      <c r="AK176" s="587"/>
      <c r="AL176" s="588">
        <f t="shared" si="289"/>
        <v>0</v>
      </c>
      <c r="AM176" s="588">
        <f t="shared" si="290"/>
        <v>0</v>
      </c>
      <c r="AN176" s="587"/>
      <c r="AO176" s="588">
        <f t="shared" si="291"/>
        <v>0</v>
      </c>
      <c r="AP176" s="588">
        <f t="shared" si="292"/>
        <v>0</v>
      </c>
      <c r="AQ176" s="587"/>
      <c r="AR176" s="588">
        <f t="shared" si="259"/>
        <v>0</v>
      </c>
      <c r="AS176" s="588">
        <f t="shared" si="260"/>
        <v>0</v>
      </c>
      <c r="AT176" s="587"/>
      <c r="AU176" s="588">
        <f t="shared" si="261"/>
        <v>0</v>
      </c>
      <c r="AV176" s="588">
        <f t="shared" si="262"/>
        <v>0</v>
      </c>
      <c r="AW176" s="587"/>
      <c r="AX176" s="652"/>
      <c r="AY176" s="706"/>
      <c r="AZ176" s="652"/>
      <c r="BB176" s="149"/>
      <c r="BC176" s="30">
        <f t="shared" si="295"/>
        <v>0</v>
      </c>
      <c r="BD176" s="30">
        <f t="shared" si="296"/>
        <v>0</v>
      </c>
      <c r="BE176" s="704">
        <f t="shared" si="297"/>
        <v>0</v>
      </c>
      <c r="BF176" s="30">
        <f t="shared" si="298"/>
        <v>0</v>
      </c>
      <c r="BG176" s="30">
        <f t="shared" si="299"/>
        <v>0</v>
      </c>
      <c r="BH176" s="704">
        <f t="shared" si="300"/>
        <v>0</v>
      </c>
      <c r="BI176" s="704">
        <f t="shared" si="301"/>
        <v>0</v>
      </c>
      <c r="BJ176" s="30">
        <f t="shared" si="302"/>
        <v>0</v>
      </c>
      <c r="BK176" s="704">
        <f t="shared" si="303"/>
        <v>0</v>
      </c>
      <c r="BL176" s="30">
        <f t="shared" si="304"/>
        <v>0</v>
      </c>
      <c r="BM176" s="30">
        <f t="shared" si="305"/>
        <v>0</v>
      </c>
      <c r="BN176" s="704">
        <f t="shared" si="275"/>
        <v>0</v>
      </c>
      <c r="BO176" s="652"/>
      <c r="BP176" s="476"/>
      <c r="BQ176" s="476"/>
    </row>
    <row r="177" spans="1:69" ht="14.25" customHeight="1" x14ac:dyDescent="0.25">
      <c r="A177" s="49" t="s">
        <v>439</v>
      </c>
      <c r="B177" s="50">
        <v>200022</v>
      </c>
      <c r="C177" s="699" t="s">
        <v>914</v>
      </c>
      <c r="D177" s="50" t="s">
        <v>194</v>
      </c>
      <c r="E177" s="62" t="str">
        <f t="shared" si="306"/>
        <v>BS</v>
      </c>
      <c r="F177" s="664">
        <f t="shared" si="307"/>
        <v>3918</v>
      </c>
      <c r="G177" s="587"/>
      <c r="H177" s="588">
        <f t="shared" si="308"/>
        <v>0</v>
      </c>
      <c r="I177" s="588">
        <f t="shared" si="309"/>
        <v>0</v>
      </c>
      <c r="J177" s="587"/>
      <c r="K177" s="588">
        <f t="shared" si="276"/>
        <v>0</v>
      </c>
      <c r="L177" s="588">
        <f t="shared" si="277"/>
        <v>0</v>
      </c>
      <c r="M177" s="587"/>
      <c r="N177" s="588">
        <f t="shared" si="278"/>
        <v>0</v>
      </c>
      <c r="O177" s="588">
        <f t="shared" si="279"/>
        <v>0</v>
      </c>
      <c r="P177" s="770"/>
      <c r="Q177" s="588">
        <f t="shared" si="256"/>
        <v>0</v>
      </c>
      <c r="R177" s="588">
        <f t="shared" si="257"/>
        <v>0</v>
      </c>
      <c r="S177" s="587"/>
      <c r="T177" s="588">
        <f t="shared" si="280"/>
        <v>0</v>
      </c>
      <c r="U177" s="588">
        <f t="shared" si="281"/>
        <v>0</v>
      </c>
      <c r="V177" s="587"/>
      <c r="W177" s="588">
        <f t="shared" si="282"/>
        <v>0</v>
      </c>
      <c r="X177" s="588">
        <f t="shared" si="283"/>
        <v>0</v>
      </c>
      <c r="Y177" s="587"/>
      <c r="Z177" s="588">
        <f t="shared" si="284"/>
        <v>0</v>
      </c>
      <c r="AA177" s="588">
        <f t="shared" si="294"/>
        <v>0</v>
      </c>
      <c r="AB177" s="587"/>
      <c r="AC177" s="588">
        <f t="shared" si="285"/>
        <v>0</v>
      </c>
      <c r="AD177" s="588">
        <f t="shared" si="286"/>
        <v>0</v>
      </c>
      <c r="AE177" s="587"/>
      <c r="AF177" s="588">
        <f t="shared" si="287"/>
        <v>0</v>
      </c>
      <c r="AG177" s="588">
        <f t="shared" si="288"/>
        <v>0</v>
      </c>
      <c r="AH177" s="587"/>
      <c r="AI177" s="588">
        <f t="shared" si="258"/>
        <v>0</v>
      </c>
      <c r="AJ177" s="588">
        <f t="shared" si="293"/>
        <v>0</v>
      </c>
      <c r="AK177" s="587"/>
      <c r="AL177" s="588">
        <f t="shared" si="289"/>
        <v>0</v>
      </c>
      <c r="AM177" s="588">
        <f t="shared" si="290"/>
        <v>0</v>
      </c>
      <c r="AN177" s="587"/>
      <c r="AO177" s="588">
        <f t="shared" si="291"/>
        <v>0</v>
      </c>
      <c r="AP177" s="588">
        <f t="shared" si="292"/>
        <v>0</v>
      </c>
      <c r="AQ177" s="587">
        <v>1500</v>
      </c>
      <c r="AR177" s="588">
        <f t="shared" si="259"/>
        <v>0</v>
      </c>
      <c r="AS177" s="588">
        <f t="shared" si="260"/>
        <v>1500</v>
      </c>
      <c r="AT177" s="587">
        <v>4665</v>
      </c>
      <c r="AU177" s="588">
        <f t="shared" si="261"/>
        <v>0</v>
      </c>
      <c r="AV177" s="588">
        <f t="shared" si="262"/>
        <v>4665</v>
      </c>
      <c r="AW177" s="587"/>
      <c r="AX177" s="652"/>
      <c r="AY177" s="706"/>
      <c r="AZ177" s="652"/>
      <c r="BC177" s="30">
        <f t="shared" si="295"/>
        <v>0</v>
      </c>
      <c r="BD177" s="30">
        <f t="shared" si="296"/>
        <v>0</v>
      </c>
      <c r="BE177" s="704">
        <f t="shared" si="297"/>
        <v>0</v>
      </c>
      <c r="BF177" s="30">
        <f t="shared" si="298"/>
        <v>0</v>
      </c>
      <c r="BG177" s="30">
        <f t="shared" si="299"/>
        <v>0</v>
      </c>
      <c r="BH177" s="704">
        <f t="shared" si="300"/>
        <v>0</v>
      </c>
      <c r="BI177" s="704">
        <f t="shared" si="301"/>
        <v>0</v>
      </c>
      <c r="BJ177" s="30">
        <f t="shared" si="302"/>
        <v>0</v>
      </c>
      <c r="BK177" s="704">
        <f t="shared" si="303"/>
        <v>0</v>
      </c>
      <c r="BL177" s="30">
        <f t="shared" si="304"/>
        <v>0</v>
      </c>
      <c r="BM177" s="30">
        <f t="shared" si="305"/>
        <v>0</v>
      </c>
      <c r="BN177" s="704">
        <f t="shared" si="275"/>
        <v>1500</v>
      </c>
      <c r="BO177" s="652"/>
      <c r="BP177" s="476"/>
      <c r="BQ177" s="476"/>
    </row>
    <row r="178" spans="1:69" ht="13.5" customHeight="1" x14ac:dyDescent="0.25">
      <c r="A178" s="49" t="s">
        <v>439</v>
      </c>
      <c r="B178" s="50">
        <v>200025</v>
      </c>
      <c r="C178" s="699" t="s">
        <v>985</v>
      </c>
      <c r="D178" s="50" t="s">
        <v>194</v>
      </c>
      <c r="E178" s="62" t="str">
        <f t="shared" si="306"/>
        <v>BS</v>
      </c>
      <c r="F178" s="664">
        <f t="shared" si="307"/>
        <v>3918</v>
      </c>
      <c r="G178" s="587"/>
      <c r="H178" s="588">
        <f t="shared" si="308"/>
        <v>0</v>
      </c>
      <c r="I178" s="588">
        <f t="shared" si="309"/>
        <v>0</v>
      </c>
      <c r="J178" s="587"/>
      <c r="K178" s="588">
        <f t="shared" si="276"/>
        <v>0</v>
      </c>
      <c r="L178" s="588">
        <f t="shared" si="277"/>
        <v>0</v>
      </c>
      <c r="M178" s="587"/>
      <c r="N178" s="588">
        <f t="shared" si="278"/>
        <v>0</v>
      </c>
      <c r="O178" s="588">
        <f t="shared" si="279"/>
        <v>0</v>
      </c>
      <c r="P178" s="587"/>
      <c r="Q178" s="588">
        <f t="shared" si="256"/>
        <v>0</v>
      </c>
      <c r="R178" s="588">
        <f t="shared" si="257"/>
        <v>0</v>
      </c>
      <c r="S178" s="587"/>
      <c r="T178" s="588">
        <f t="shared" si="280"/>
        <v>0</v>
      </c>
      <c r="U178" s="588">
        <f t="shared" si="281"/>
        <v>0</v>
      </c>
      <c r="V178" s="587"/>
      <c r="W178" s="588">
        <f t="shared" si="282"/>
        <v>0</v>
      </c>
      <c r="X178" s="588">
        <f t="shared" si="283"/>
        <v>0</v>
      </c>
      <c r="Y178" s="587"/>
      <c r="Z178" s="588">
        <f t="shared" si="284"/>
        <v>0</v>
      </c>
      <c r="AA178" s="588">
        <f t="shared" si="294"/>
        <v>0</v>
      </c>
      <c r="AB178" s="587"/>
      <c r="AC178" s="588">
        <f t="shared" si="285"/>
        <v>0</v>
      </c>
      <c r="AD178" s="588">
        <f t="shared" si="286"/>
        <v>0</v>
      </c>
      <c r="AE178" s="587"/>
      <c r="AF178" s="588">
        <f t="shared" si="287"/>
        <v>0</v>
      </c>
      <c r="AG178" s="588">
        <f t="shared" si="288"/>
        <v>0</v>
      </c>
      <c r="AH178" s="587"/>
      <c r="AI178" s="588">
        <f t="shared" si="258"/>
        <v>0</v>
      </c>
      <c r="AJ178" s="588">
        <f t="shared" si="293"/>
        <v>0</v>
      </c>
      <c r="AK178" s="587"/>
      <c r="AL178" s="588">
        <f t="shared" si="289"/>
        <v>0</v>
      </c>
      <c r="AM178" s="588">
        <f t="shared" si="290"/>
        <v>0</v>
      </c>
      <c r="AN178" s="587"/>
      <c r="AO178" s="588">
        <f t="shared" si="291"/>
        <v>0</v>
      </c>
      <c r="AP178" s="588">
        <f t="shared" si="292"/>
        <v>0</v>
      </c>
      <c r="AQ178" s="587"/>
      <c r="AR178" s="588">
        <f t="shared" si="259"/>
        <v>0</v>
      </c>
      <c r="AS178" s="588">
        <f t="shared" si="260"/>
        <v>0</v>
      </c>
      <c r="AT178" s="587"/>
      <c r="AU178" s="588">
        <f t="shared" si="261"/>
        <v>0</v>
      </c>
      <c r="AV178" s="588">
        <f t="shared" si="262"/>
        <v>0</v>
      </c>
      <c r="AW178" s="587"/>
      <c r="AX178" s="652"/>
      <c r="AY178" s="706"/>
      <c r="AZ178" s="652"/>
      <c r="BB178" s="149"/>
      <c r="BC178" s="30">
        <f t="shared" si="295"/>
        <v>0</v>
      </c>
      <c r="BD178" s="30">
        <f t="shared" si="296"/>
        <v>0</v>
      </c>
      <c r="BE178" s="704">
        <f t="shared" si="297"/>
        <v>0</v>
      </c>
      <c r="BF178" s="30">
        <f t="shared" si="298"/>
        <v>0</v>
      </c>
      <c r="BG178" s="30">
        <f t="shared" si="299"/>
        <v>0</v>
      </c>
      <c r="BH178" s="704">
        <f t="shared" si="300"/>
        <v>0</v>
      </c>
      <c r="BI178" s="704">
        <f t="shared" si="301"/>
        <v>0</v>
      </c>
      <c r="BJ178" s="30">
        <f t="shared" si="302"/>
        <v>0</v>
      </c>
      <c r="BK178" s="704">
        <f t="shared" si="303"/>
        <v>0</v>
      </c>
      <c r="BL178" s="30">
        <f t="shared" si="304"/>
        <v>0</v>
      </c>
      <c r="BM178" s="30">
        <f t="shared" si="305"/>
        <v>0</v>
      </c>
      <c r="BN178" s="704">
        <f t="shared" si="275"/>
        <v>0</v>
      </c>
      <c r="BO178" s="652"/>
      <c r="BP178" s="476"/>
      <c r="BQ178" s="476"/>
    </row>
    <row r="179" spans="1:69" ht="13.5" customHeight="1" x14ac:dyDescent="0.25">
      <c r="A179" s="49" t="s">
        <v>439</v>
      </c>
      <c r="B179" s="50">
        <v>200026</v>
      </c>
      <c r="C179" s="699" t="s">
        <v>798</v>
      </c>
      <c r="D179" s="50" t="s">
        <v>194</v>
      </c>
      <c r="E179" s="62" t="str">
        <f t="shared" si="306"/>
        <v>BS</v>
      </c>
      <c r="F179" s="664">
        <f t="shared" si="307"/>
        <v>3918</v>
      </c>
      <c r="G179" s="587"/>
      <c r="H179" s="588">
        <f t="shared" si="308"/>
        <v>0</v>
      </c>
      <c r="I179" s="588">
        <f t="shared" si="309"/>
        <v>0</v>
      </c>
      <c r="J179" s="587"/>
      <c r="K179" s="588">
        <f t="shared" si="276"/>
        <v>0</v>
      </c>
      <c r="L179" s="588">
        <f t="shared" si="277"/>
        <v>0</v>
      </c>
      <c r="M179" s="587"/>
      <c r="N179" s="588">
        <f t="shared" si="278"/>
        <v>0</v>
      </c>
      <c r="O179" s="588">
        <f t="shared" si="279"/>
        <v>0</v>
      </c>
      <c r="P179" s="587"/>
      <c r="Q179" s="588">
        <f t="shared" si="256"/>
        <v>0</v>
      </c>
      <c r="R179" s="588">
        <f t="shared" si="257"/>
        <v>0</v>
      </c>
      <c r="S179" s="587"/>
      <c r="T179" s="588">
        <f t="shared" si="280"/>
        <v>0</v>
      </c>
      <c r="U179" s="588">
        <f t="shared" si="281"/>
        <v>0</v>
      </c>
      <c r="V179" s="587"/>
      <c r="W179" s="588">
        <f t="shared" si="282"/>
        <v>0</v>
      </c>
      <c r="X179" s="588">
        <f t="shared" si="283"/>
        <v>0</v>
      </c>
      <c r="Y179" s="587"/>
      <c r="Z179" s="588">
        <f t="shared" si="284"/>
        <v>0</v>
      </c>
      <c r="AA179" s="588">
        <f t="shared" si="294"/>
        <v>0</v>
      </c>
      <c r="AB179" s="587"/>
      <c r="AC179" s="588">
        <f t="shared" si="285"/>
        <v>0</v>
      </c>
      <c r="AD179" s="588">
        <f t="shared" si="286"/>
        <v>0</v>
      </c>
      <c r="AE179" s="587"/>
      <c r="AF179" s="588">
        <f t="shared" si="287"/>
        <v>0</v>
      </c>
      <c r="AG179" s="588">
        <f t="shared" si="288"/>
        <v>0</v>
      </c>
      <c r="AH179" s="587"/>
      <c r="AI179" s="588">
        <f t="shared" si="258"/>
        <v>0</v>
      </c>
      <c r="AJ179" s="588">
        <f t="shared" si="293"/>
        <v>0</v>
      </c>
      <c r="AK179" s="587"/>
      <c r="AL179" s="588">
        <f t="shared" si="289"/>
        <v>0</v>
      </c>
      <c r="AM179" s="588">
        <f t="shared" si="290"/>
        <v>0</v>
      </c>
      <c r="AN179" s="587"/>
      <c r="AO179" s="588">
        <f t="shared" si="291"/>
        <v>0</v>
      </c>
      <c r="AP179" s="588">
        <f t="shared" si="292"/>
        <v>0</v>
      </c>
      <c r="AQ179" s="587">
        <v>326.05</v>
      </c>
      <c r="AR179" s="588">
        <f t="shared" si="259"/>
        <v>0</v>
      </c>
      <c r="AS179" s="588">
        <f t="shared" si="260"/>
        <v>326.05</v>
      </c>
      <c r="AT179" s="587">
        <v>1014</v>
      </c>
      <c r="AU179" s="588">
        <f t="shared" si="261"/>
        <v>0</v>
      </c>
      <c r="AV179" s="588">
        <f t="shared" si="262"/>
        <v>1014</v>
      </c>
      <c r="AW179" s="587"/>
      <c r="AX179" s="652"/>
      <c r="AY179" s="706"/>
      <c r="AZ179" s="652"/>
      <c r="BB179" s="149"/>
      <c r="BC179" s="30">
        <f t="shared" si="295"/>
        <v>0</v>
      </c>
      <c r="BD179" s="30">
        <f t="shared" si="296"/>
        <v>0</v>
      </c>
      <c r="BE179" s="704">
        <f t="shared" si="297"/>
        <v>0</v>
      </c>
      <c r="BF179" s="30">
        <f t="shared" si="298"/>
        <v>0</v>
      </c>
      <c r="BG179" s="30">
        <f t="shared" si="299"/>
        <v>0</v>
      </c>
      <c r="BH179" s="704">
        <f t="shared" si="300"/>
        <v>0</v>
      </c>
      <c r="BI179" s="704">
        <f t="shared" si="301"/>
        <v>0</v>
      </c>
      <c r="BJ179" s="30">
        <f t="shared" si="302"/>
        <v>0</v>
      </c>
      <c r="BK179" s="704">
        <f t="shared" si="303"/>
        <v>0</v>
      </c>
      <c r="BL179" s="30">
        <f t="shared" si="304"/>
        <v>0</v>
      </c>
      <c r="BM179" s="30">
        <f t="shared" si="305"/>
        <v>0</v>
      </c>
      <c r="BN179" s="704">
        <f t="shared" si="275"/>
        <v>326.05</v>
      </c>
      <c r="BO179" s="652"/>
      <c r="BP179" s="476"/>
      <c r="BQ179" s="476"/>
    </row>
    <row r="180" spans="1:69" ht="13.5" customHeight="1" x14ac:dyDescent="0.25">
      <c r="A180" s="49" t="s">
        <v>439</v>
      </c>
      <c r="B180" s="50">
        <v>200027</v>
      </c>
      <c r="C180" s="699" t="s">
        <v>735</v>
      </c>
      <c r="D180" s="50" t="s">
        <v>194</v>
      </c>
      <c r="E180" s="62" t="str">
        <f t="shared" si="306"/>
        <v>BS</v>
      </c>
      <c r="F180" s="664">
        <f t="shared" si="307"/>
        <v>3918</v>
      </c>
      <c r="G180" s="587"/>
      <c r="H180" s="588">
        <f t="shared" si="308"/>
        <v>0</v>
      </c>
      <c r="I180" s="588">
        <f t="shared" si="309"/>
        <v>0</v>
      </c>
      <c r="J180" s="587"/>
      <c r="K180" s="588">
        <f t="shared" si="276"/>
        <v>0</v>
      </c>
      <c r="L180" s="588">
        <f t="shared" si="277"/>
        <v>0</v>
      </c>
      <c r="M180" s="587"/>
      <c r="N180" s="588">
        <f t="shared" si="278"/>
        <v>0</v>
      </c>
      <c r="O180" s="588">
        <f t="shared" si="279"/>
        <v>0</v>
      </c>
      <c r="P180" s="587"/>
      <c r="Q180" s="588">
        <f t="shared" si="256"/>
        <v>0</v>
      </c>
      <c r="R180" s="588">
        <f t="shared" si="257"/>
        <v>0</v>
      </c>
      <c r="S180" s="587"/>
      <c r="T180" s="588">
        <f t="shared" si="280"/>
        <v>0</v>
      </c>
      <c r="U180" s="588">
        <f t="shared" si="281"/>
        <v>0</v>
      </c>
      <c r="V180" s="587"/>
      <c r="W180" s="588">
        <f t="shared" si="282"/>
        <v>0</v>
      </c>
      <c r="X180" s="588">
        <f t="shared" si="283"/>
        <v>0</v>
      </c>
      <c r="Y180" s="587"/>
      <c r="Z180" s="588">
        <f t="shared" si="284"/>
        <v>0</v>
      </c>
      <c r="AA180" s="588">
        <f t="shared" si="294"/>
        <v>0</v>
      </c>
      <c r="AB180" s="587"/>
      <c r="AC180" s="588">
        <f t="shared" si="285"/>
        <v>0</v>
      </c>
      <c r="AD180" s="588">
        <f t="shared" si="286"/>
        <v>0</v>
      </c>
      <c r="AE180" s="587"/>
      <c r="AF180" s="588">
        <f t="shared" si="287"/>
        <v>0</v>
      </c>
      <c r="AG180" s="588">
        <f t="shared" si="288"/>
        <v>0</v>
      </c>
      <c r="AH180" s="587"/>
      <c r="AI180" s="588">
        <f t="shared" si="258"/>
        <v>0</v>
      </c>
      <c r="AJ180" s="588">
        <f t="shared" si="293"/>
        <v>0</v>
      </c>
      <c r="AK180" s="587"/>
      <c r="AL180" s="588">
        <f t="shared" si="289"/>
        <v>0</v>
      </c>
      <c r="AM180" s="588">
        <f t="shared" si="290"/>
        <v>0</v>
      </c>
      <c r="AN180" s="587"/>
      <c r="AO180" s="588">
        <f t="shared" si="291"/>
        <v>0</v>
      </c>
      <c r="AP180" s="588">
        <f t="shared" si="292"/>
        <v>0</v>
      </c>
      <c r="AQ180" s="587">
        <v>2535.41</v>
      </c>
      <c r="AR180" s="588">
        <f t="shared" si="259"/>
        <v>0</v>
      </c>
      <c r="AS180" s="588">
        <f t="shared" si="260"/>
        <v>2535.41</v>
      </c>
      <c r="AT180" s="587">
        <v>7885.13</v>
      </c>
      <c r="AU180" s="588">
        <f t="shared" si="261"/>
        <v>0</v>
      </c>
      <c r="AV180" s="588">
        <f t="shared" si="262"/>
        <v>7885.13</v>
      </c>
      <c r="AW180" s="587"/>
      <c r="AX180" s="652"/>
      <c r="AY180" s="706"/>
      <c r="AZ180" s="652"/>
      <c r="BB180" s="149"/>
      <c r="BC180" s="30">
        <f t="shared" si="295"/>
        <v>0</v>
      </c>
      <c r="BD180" s="30">
        <f t="shared" si="296"/>
        <v>0</v>
      </c>
      <c r="BE180" s="704">
        <f t="shared" si="297"/>
        <v>0</v>
      </c>
      <c r="BF180" s="30">
        <f t="shared" si="298"/>
        <v>0</v>
      </c>
      <c r="BG180" s="30">
        <f t="shared" si="299"/>
        <v>0</v>
      </c>
      <c r="BH180" s="704">
        <f t="shared" si="300"/>
        <v>0</v>
      </c>
      <c r="BI180" s="704">
        <f t="shared" si="301"/>
        <v>0</v>
      </c>
      <c r="BJ180" s="30">
        <f t="shared" si="302"/>
        <v>0</v>
      </c>
      <c r="BK180" s="704">
        <f t="shared" si="303"/>
        <v>0</v>
      </c>
      <c r="BL180" s="30">
        <f t="shared" si="304"/>
        <v>0</v>
      </c>
      <c r="BM180" s="30">
        <f t="shared" si="305"/>
        <v>0</v>
      </c>
      <c r="BN180" s="704">
        <f t="shared" si="275"/>
        <v>2535.41</v>
      </c>
      <c r="BO180" s="652"/>
      <c r="BP180" s="476"/>
      <c r="BQ180" s="476"/>
    </row>
    <row r="181" spans="1:69" ht="13.5" customHeight="1" x14ac:dyDescent="0.25">
      <c r="A181" s="49" t="s">
        <v>439</v>
      </c>
      <c r="B181" s="50">
        <v>200028</v>
      </c>
      <c r="C181" s="699" t="s">
        <v>808</v>
      </c>
      <c r="D181" s="50" t="s">
        <v>194</v>
      </c>
      <c r="E181" s="62" t="str">
        <f t="shared" si="306"/>
        <v>BS</v>
      </c>
      <c r="F181" s="664">
        <f t="shared" si="307"/>
        <v>3918</v>
      </c>
      <c r="G181" s="587"/>
      <c r="H181" s="588">
        <f t="shared" si="308"/>
        <v>0</v>
      </c>
      <c r="I181" s="588">
        <f t="shared" si="309"/>
        <v>0</v>
      </c>
      <c r="J181" s="587"/>
      <c r="K181" s="588">
        <f t="shared" si="276"/>
        <v>0</v>
      </c>
      <c r="L181" s="588">
        <f t="shared" si="277"/>
        <v>0</v>
      </c>
      <c r="M181" s="587"/>
      <c r="N181" s="588">
        <f t="shared" si="278"/>
        <v>0</v>
      </c>
      <c r="O181" s="588">
        <f t="shared" si="279"/>
        <v>0</v>
      </c>
      <c r="P181" s="587"/>
      <c r="Q181" s="588">
        <f t="shared" si="256"/>
        <v>0</v>
      </c>
      <c r="R181" s="588">
        <f t="shared" si="257"/>
        <v>0</v>
      </c>
      <c r="S181" s="587"/>
      <c r="T181" s="588">
        <f t="shared" si="280"/>
        <v>0</v>
      </c>
      <c r="U181" s="588">
        <f t="shared" si="281"/>
        <v>0</v>
      </c>
      <c r="V181" s="587"/>
      <c r="W181" s="588">
        <f t="shared" si="282"/>
        <v>0</v>
      </c>
      <c r="X181" s="588">
        <f t="shared" si="283"/>
        <v>0</v>
      </c>
      <c r="Y181" s="587"/>
      <c r="Z181" s="588">
        <f t="shared" si="284"/>
        <v>0</v>
      </c>
      <c r="AA181" s="588">
        <f t="shared" si="294"/>
        <v>0</v>
      </c>
      <c r="AB181" s="587"/>
      <c r="AC181" s="588">
        <f t="shared" si="285"/>
        <v>0</v>
      </c>
      <c r="AD181" s="588">
        <f t="shared" si="286"/>
        <v>0</v>
      </c>
      <c r="AE181" s="587"/>
      <c r="AF181" s="588">
        <f t="shared" si="287"/>
        <v>0</v>
      </c>
      <c r="AG181" s="588">
        <f t="shared" si="288"/>
        <v>0</v>
      </c>
      <c r="AH181" s="587"/>
      <c r="AI181" s="588">
        <f t="shared" si="258"/>
        <v>0</v>
      </c>
      <c r="AJ181" s="588">
        <f t="shared" si="293"/>
        <v>0</v>
      </c>
      <c r="AK181" s="587"/>
      <c r="AL181" s="588">
        <f t="shared" si="289"/>
        <v>0</v>
      </c>
      <c r="AM181" s="588">
        <f t="shared" si="290"/>
        <v>0</v>
      </c>
      <c r="AN181" s="587"/>
      <c r="AO181" s="588">
        <f t="shared" si="291"/>
        <v>0</v>
      </c>
      <c r="AP181" s="588">
        <f t="shared" si="292"/>
        <v>0</v>
      </c>
      <c r="AQ181" s="587">
        <v>478.77</v>
      </c>
      <c r="AR181" s="588">
        <f t="shared" si="259"/>
        <v>0</v>
      </c>
      <c r="AS181" s="588">
        <f t="shared" si="260"/>
        <v>478.77</v>
      </c>
      <c r="AT181" s="587">
        <v>1488.97</v>
      </c>
      <c r="AU181" s="588">
        <f t="shared" si="261"/>
        <v>0</v>
      </c>
      <c r="AV181" s="588">
        <f t="shared" si="262"/>
        <v>1488.97</v>
      </c>
      <c r="AW181" s="587"/>
      <c r="AX181" s="652"/>
      <c r="AY181" s="706"/>
      <c r="AZ181" s="652"/>
      <c r="BB181" s="149"/>
      <c r="BC181" s="30">
        <f t="shared" si="295"/>
        <v>0</v>
      </c>
      <c r="BD181" s="30">
        <f t="shared" si="296"/>
        <v>0</v>
      </c>
      <c r="BE181" s="704">
        <f t="shared" si="297"/>
        <v>0</v>
      </c>
      <c r="BF181" s="30">
        <f t="shared" si="298"/>
        <v>0</v>
      </c>
      <c r="BG181" s="30">
        <f t="shared" si="299"/>
        <v>0</v>
      </c>
      <c r="BH181" s="704">
        <f t="shared" si="300"/>
        <v>0</v>
      </c>
      <c r="BI181" s="704">
        <f t="shared" si="301"/>
        <v>0</v>
      </c>
      <c r="BJ181" s="30">
        <f t="shared" si="302"/>
        <v>0</v>
      </c>
      <c r="BK181" s="704">
        <f t="shared" si="303"/>
        <v>0</v>
      </c>
      <c r="BL181" s="30">
        <f t="shared" si="304"/>
        <v>0</v>
      </c>
      <c r="BM181" s="30">
        <f t="shared" si="305"/>
        <v>0</v>
      </c>
      <c r="BN181" s="704">
        <f t="shared" si="275"/>
        <v>478.77</v>
      </c>
      <c r="BO181" s="652"/>
      <c r="BP181" s="476"/>
      <c r="BQ181" s="476"/>
    </row>
    <row r="182" spans="1:69" ht="12.75" customHeight="1" x14ac:dyDescent="0.25">
      <c r="A182" s="49" t="s">
        <v>439</v>
      </c>
      <c r="B182" s="50">
        <v>200029</v>
      </c>
      <c r="C182" s="699" t="s">
        <v>799</v>
      </c>
      <c r="D182" s="50" t="s">
        <v>194</v>
      </c>
      <c r="E182" s="62" t="str">
        <f t="shared" si="306"/>
        <v>BS</v>
      </c>
      <c r="F182" s="664">
        <f t="shared" si="307"/>
        <v>3918</v>
      </c>
      <c r="G182" s="587"/>
      <c r="H182" s="588">
        <f t="shared" si="308"/>
        <v>0</v>
      </c>
      <c r="I182" s="588">
        <f t="shared" si="309"/>
        <v>0</v>
      </c>
      <c r="J182" s="587"/>
      <c r="K182" s="588">
        <f t="shared" si="276"/>
        <v>0</v>
      </c>
      <c r="L182" s="588">
        <f t="shared" si="277"/>
        <v>0</v>
      </c>
      <c r="M182" s="587"/>
      <c r="N182" s="588">
        <f t="shared" si="278"/>
        <v>0</v>
      </c>
      <c r="O182" s="588">
        <f t="shared" si="279"/>
        <v>0</v>
      </c>
      <c r="P182" s="770"/>
      <c r="Q182" s="588">
        <f t="shared" si="256"/>
        <v>0</v>
      </c>
      <c r="R182" s="588">
        <f t="shared" si="257"/>
        <v>0</v>
      </c>
      <c r="S182" s="587"/>
      <c r="T182" s="588">
        <f t="shared" si="280"/>
        <v>0</v>
      </c>
      <c r="U182" s="588">
        <f t="shared" si="281"/>
        <v>0</v>
      </c>
      <c r="V182" s="587"/>
      <c r="W182" s="588">
        <f t="shared" si="282"/>
        <v>0</v>
      </c>
      <c r="X182" s="588">
        <f t="shared" si="283"/>
        <v>0</v>
      </c>
      <c r="Y182" s="587"/>
      <c r="Z182" s="588">
        <f t="shared" si="284"/>
        <v>0</v>
      </c>
      <c r="AA182" s="588">
        <f t="shared" si="294"/>
        <v>0</v>
      </c>
      <c r="AB182" s="587"/>
      <c r="AC182" s="588">
        <f t="shared" si="285"/>
        <v>0</v>
      </c>
      <c r="AD182" s="588">
        <f t="shared" si="286"/>
        <v>0</v>
      </c>
      <c r="AE182" s="587"/>
      <c r="AF182" s="588">
        <f t="shared" si="287"/>
        <v>0</v>
      </c>
      <c r="AG182" s="588">
        <f t="shared" si="288"/>
        <v>0</v>
      </c>
      <c r="AH182" s="587"/>
      <c r="AI182" s="588">
        <f t="shared" si="258"/>
        <v>0</v>
      </c>
      <c r="AJ182" s="588">
        <f t="shared" si="293"/>
        <v>0</v>
      </c>
      <c r="AK182" s="587"/>
      <c r="AL182" s="588">
        <f t="shared" si="289"/>
        <v>0</v>
      </c>
      <c r="AM182" s="588">
        <f t="shared" si="290"/>
        <v>0</v>
      </c>
      <c r="AN182" s="587"/>
      <c r="AO182" s="588">
        <f t="shared" si="291"/>
        <v>0</v>
      </c>
      <c r="AP182" s="588">
        <f t="shared" si="292"/>
        <v>0</v>
      </c>
      <c r="AQ182" s="587">
        <v>6839.16</v>
      </c>
      <c r="AR182" s="588">
        <f t="shared" si="259"/>
        <v>0</v>
      </c>
      <c r="AS182" s="588">
        <f t="shared" si="260"/>
        <v>6839.16</v>
      </c>
      <c r="AT182" s="587">
        <v>21269.8</v>
      </c>
      <c r="AU182" s="588">
        <f t="shared" si="261"/>
        <v>0</v>
      </c>
      <c r="AV182" s="588">
        <f t="shared" si="262"/>
        <v>21269.8</v>
      </c>
      <c r="AW182" s="587"/>
      <c r="AX182" s="652"/>
      <c r="AY182" s="706"/>
      <c r="AZ182" s="652"/>
      <c r="BB182" s="149"/>
      <c r="BC182" s="30">
        <f t="shared" si="295"/>
        <v>0</v>
      </c>
      <c r="BD182" s="30">
        <f t="shared" si="296"/>
        <v>0</v>
      </c>
      <c r="BE182" s="704">
        <f t="shared" si="297"/>
        <v>0</v>
      </c>
      <c r="BF182" s="30">
        <f t="shared" si="298"/>
        <v>0</v>
      </c>
      <c r="BG182" s="30">
        <f t="shared" si="299"/>
        <v>0</v>
      </c>
      <c r="BH182" s="704">
        <f t="shared" si="300"/>
        <v>0</v>
      </c>
      <c r="BI182" s="704">
        <f t="shared" si="301"/>
        <v>0</v>
      </c>
      <c r="BJ182" s="30">
        <f t="shared" si="302"/>
        <v>0</v>
      </c>
      <c r="BK182" s="704">
        <f t="shared" si="303"/>
        <v>0</v>
      </c>
      <c r="BL182" s="30">
        <f t="shared" si="304"/>
        <v>0</v>
      </c>
      <c r="BM182" s="30">
        <f t="shared" si="305"/>
        <v>0</v>
      </c>
      <c r="BN182" s="704">
        <f t="shared" si="275"/>
        <v>6839.16</v>
      </c>
      <c r="BO182" s="652"/>
      <c r="BP182" s="476"/>
      <c r="BQ182" s="476"/>
    </row>
    <row r="183" spans="1:69" ht="12.75" customHeight="1" x14ac:dyDescent="0.25">
      <c r="A183" s="49" t="s">
        <v>439</v>
      </c>
      <c r="B183" s="804">
        <v>20003</v>
      </c>
      <c r="C183" s="699" t="str">
        <f>"עיריית תל אביב"</f>
        <v>עיריית תל אביב</v>
      </c>
      <c r="D183" s="50" t="s">
        <v>194</v>
      </c>
      <c r="E183" s="62" t="str">
        <f t="shared" si="306"/>
        <v>BS</v>
      </c>
      <c r="F183" s="664">
        <f t="shared" si="307"/>
        <v>3918</v>
      </c>
      <c r="G183" s="587"/>
      <c r="H183" s="588"/>
      <c r="I183" s="588"/>
      <c r="J183" s="587"/>
      <c r="K183" s="588"/>
      <c r="L183" s="588"/>
      <c r="M183" s="587"/>
      <c r="N183" s="588"/>
      <c r="O183" s="588"/>
      <c r="P183" s="770"/>
      <c r="Q183" s="588">
        <f t="shared" si="256"/>
        <v>0</v>
      </c>
      <c r="R183" s="588">
        <f t="shared" si="257"/>
        <v>0</v>
      </c>
      <c r="S183" s="587"/>
      <c r="T183" s="588"/>
      <c r="U183" s="588"/>
      <c r="V183" s="587"/>
      <c r="W183" s="588"/>
      <c r="X183" s="588"/>
      <c r="Y183" s="587"/>
      <c r="Z183" s="588">
        <f t="shared" si="284"/>
        <v>0</v>
      </c>
      <c r="AA183" s="588">
        <f t="shared" ref="AA183" si="310">SUM(Y183:Z183)</f>
        <v>0</v>
      </c>
      <c r="AB183" s="587"/>
      <c r="AC183" s="588"/>
      <c r="AD183" s="588"/>
      <c r="AE183" s="587"/>
      <c r="AF183" s="588"/>
      <c r="AG183" s="588"/>
      <c r="AH183" s="587"/>
      <c r="AI183" s="588">
        <f t="shared" si="258"/>
        <v>0</v>
      </c>
      <c r="AJ183" s="588">
        <f t="shared" si="293"/>
        <v>0</v>
      </c>
      <c r="AK183" s="587"/>
      <c r="AL183" s="588"/>
      <c r="AM183" s="588"/>
      <c r="AN183" s="587"/>
      <c r="AO183" s="588"/>
      <c r="AP183" s="588"/>
      <c r="AQ183" s="587">
        <v>3027.77</v>
      </c>
      <c r="AR183" s="588">
        <f t="shared" si="259"/>
        <v>0</v>
      </c>
      <c r="AS183" s="588">
        <f t="shared" si="260"/>
        <v>3027.77</v>
      </c>
      <c r="AT183" s="587">
        <v>9416.3700000000008</v>
      </c>
      <c r="AU183" s="588">
        <f t="shared" si="261"/>
        <v>0</v>
      </c>
      <c r="AV183" s="588">
        <f t="shared" si="262"/>
        <v>9416.3700000000008</v>
      </c>
      <c r="AW183" s="587"/>
      <c r="AX183" s="652"/>
      <c r="AY183" s="706"/>
      <c r="AZ183" s="652"/>
      <c r="BB183" s="149"/>
      <c r="BC183" s="30"/>
      <c r="BD183" s="30"/>
      <c r="BE183" s="704"/>
      <c r="BF183" s="30"/>
      <c r="BG183" s="30"/>
      <c r="BH183" s="704"/>
      <c r="BI183" s="704"/>
      <c r="BJ183" s="30"/>
      <c r="BK183" s="704"/>
      <c r="BL183" s="30"/>
      <c r="BM183" s="30"/>
      <c r="BN183" s="704"/>
      <c r="BO183" s="652"/>
      <c r="BP183" s="476"/>
      <c r="BQ183" s="476"/>
    </row>
    <row r="184" spans="1:69" ht="12.75" customHeight="1" x14ac:dyDescent="0.25">
      <c r="A184" s="49" t="s">
        <v>439</v>
      </c>
      <c r="B184">
        <v>200031</v>
      </c>
      <c r="C184" s="699" t="s">
        <v>1096</v>
      </c>
      <c r="D184" s="50" t="s">
        <v>194</v>
      </c>
      <c r="E184" s="62" t="str">
        <f t="shared" si="306"/>
        <v>BS</v>
      </c>
      <c r="F184" s="664">
        <f t="shared" si="307"/>
        <v>3918</v>
      </c>
      <c r="G184" s="587"/>
      <c r="H184" s="588"/>
      <c r="I184" s="588"/>
      <c r="J184" s="587"/>
      <c r="K184" s="588"/>
      <c r="L184" s="588"/>
      <c r="M184" s="587"/>
      <c r="N184" s="588"/>
      <c r="O184" s="588"/>
      <c r="P184" s="770"/>
      <c r="Q184" s="588">
        <f t="shared" si="256"/>
        <v>0</v>
      </c>
      <c r="R184" s="588">
        <f t="shared" si="257"/>
        <v>0</v>
      </c>
      <c r="S184" s="587"/>
      <c r="T184" s="588"/>
      <c r="U184" s="588"/>
      <c r="V184" s="587"/>
      <c r="W184" s="588"/>
      <c r="X184" s="588"/>
      <c r="Y184" s="587"/>
      <c r="Z184" s="588"/>
      <c r="AA184" s="588"/>
      <c r="AB184" s="587"/>
      <c r="AC184" s="588"/>
      <c r="AD184" s="588"/>
      <c r="AE184" s="587"/>
      <c r="AF184" s="588"/>
      <c r="AG184" s="588"/>
      <c r="AH184" s="587"/>
      <c r="AI184" s="588">
        <f t="shared" si="258"/>
        <v>0</v>
      </c>
      <c r="AJ184" s="588"/>
      <c r="AK184" s="587"/>
      <c r="AL184" s="588"/>
      <c r="AM184" s="588"/>
      <c r="AN184" s="587"/>
      <c r="AO184" s="588"/>
      <c r="AP184" s="588"/>
      <c r="AQ184" s="587">
        <v>3027.94</v>
      </c>
      <c r="AR184" s="588">
        <f t="shared" si="259"/>
        <v>0</v>
      </c>
      <c r="AS184" s="588">
        <f t="shared" si="260"/>
        <v>3027.94</v>
      </c>
      <c r="AT184" s="587">
        <v>9416.8799999999992</v>
      </c>
      <c r="AU184" s="588">
        <f t="shared" si="261"/>
        <v>0</v>
      </c>
      <c r="AV184" s="588">
        <f t="shared" si="262"/>
        <v>9416.8799999999992</v>
      </c>
      <c r="AW184" s="587"/>
      <c r="AX184" s="652"/>
      <c r="AY184" s="706"/>
      <c r="AZ184" s="652"/>
      <c r="BB184" s="149"/>
      <c r="BC184" s="30"/>
      <c r="BD184" s="30"/>
      <c r="BE184" s="704"/>
      <c r="BF184" s="30"/>
      <c r="BG184" s="30"/>
      <c r="BH184" s="704"/>
      <c r="BI184" s="704"/>
      <c r="BJ184" s="30"/>
      <c r="BK184" s="704"/>
      <c r="BL184" s="30"/>
      <c r="BM184" s="30"/>
      <c r="BN184" s="704"/>
      <c r="BO184" s="652"/>
      <c r="BP184" s="476"/>
      <c r="BQ184" s="476"/>
    </row>
    <row r="185" spans="1:69" ht="13.5" customHeight="1" x14ac:dyDescent="0.25">
      <c r="A185" s="49" t="s">
        <v>439</v>
      </c>
      <c r="B185" s="50">
        <v>200033</v>
      </c>
      <c r="C185" s="699" t="s">
        <v>800</v>
      </c>
      <c r="D185" s="50" t="s">
        <v>194</v>
      </c>
      <c r="E185" s="62" t="str">
        <f t="shared" si="306"/>
        <v>BS</v>
      </c>
      <c r="F185" s="664">
        <f t="shared" si="307"/>
        <v>3918</v>
      </c>
      <c r="G185" s="587"/>
      <c r="H185" s="588">
        <f t="shared" si="308"/>
        <v>0</v>
      </c>
      <c r="I185" s="588">
        <f t="shared" si="309"/>
        <v>0</v>
      </c>
      <c r="J185" s="587"/>
      <c r="K185" s="588">
        <f t="shared" ref="K185:K219" si="311">SUMIFS(JE_amount,JE_Month,K$3,JE_Entity,$A185,JE_Ledger_number,$B185)</f>
        <v>0</v>
      </c>
      <c r="L185" s="588">
        <f t="shared" ref="L185:L219" si="312">SUM(J185:K185)</f>
        <v>0</v>
      </c>
      <c r="M185" s="587"/>
      <c r="N185" s="588">
        <f t="shared" ref="N185:N219" si="313">SUMIFS(JE_amount,JE_Month,N$3,JE_Entity,$A185,JE_Ledger_number,$B185)</f>
        <v>0</v>
      </c>
      <c r="O185" s="588">
        <f t="shared" ref="O185:O219" si="314">SUM(M185:N185)</f>
        <v>0</v>
      </c>
      <c r="P185" s="587"/>
      <c r="Q185" s="588">
        <f t="shared" si="256"/>
        <v>0</v>
      </c>
      <c r="R185" s="588">
        <f t="shared" si="257"/>
        <v>0</v>
      </c>
      <c r="S185" s="587"/>
      <c r="T185" s="588">
        <f t="shared" ref="T185:T219" si="315">SUMIFS(JE_amount,JE_Month,T$3,JE_Entity,$A185,JE_Ledger_number,$B185)</f>
        <v>0</v>
      </c>
      <c r="U185" s="588">
        <f t="shared" ref="U185:U219" si="316">SUM(S185:T185)</f>
        <v>0</v>
      </c>
      <c r="V185" s="587"/>
      <c r="W185" s="588">
        <f t="shared" ref="W185:W219" si="317">SUMIFS(JE_amount,JE_Month,W$3,JE_Entity,$A185,JE_Ledger_number,$B185)</f>
        <v>0</v>
      </c>
      <c r="X185" s="588">
        <f t="shared" ref="X185:X219" si="318">SUM(V185:W185)</f>
        <v>0</v>
      </c>
      <c r="Y185" s="587"/>
      <c r="Z185" s="588">
        <f t="shared" ref="Z185:Z219" si="319">SUMIFS(JE_amount,JE_Month,Z$3,JE_Entity,$A185,JE_Ledger_number,$B185)</f>
        <v>0</v>
      </c>
      <c r="AA185" s="588">
        <f t="shared" si="294"/>
        <v>0</v>
      </c>
      <c r="AB185" s="587"/>
      <c r="AC185" s="588">
        <f t="shared" ref="AC185:AC219" si="320">SUMIFS(JE_amount,JE_Month,AC$3,JE_Entity,$A185,JE_Ledger_number,$B185)</f>
        <v>0</v>
      </c>
      <c r="AD185" s="588">
        <f t="shared" ref="AD185:AD219" si="321">SUM(AB185:AC185)</f>
        <v>0</v>
      </c>
      <c r="AE185" s="587"/>
      <c r="AF185" s="588">
        <f t="shared" ref="AF185:AF219" si="322">SUMIFS(JE_amount,JE_Month,AF$3,JE_Entity,$A185,JE_Ledger_number,$B185)</f>
        <v>0</v>
      </c>
      <c r="AG185" s="588">
        <f t="shared" ref="AG185:AG219" si="323">SUM(AE185:AF185)</f>
        <v>0</v>
      </c>
      <c r="AH185" s="587"/>
      <c r="AI185" s="588">
        <f t="shared" si="258"/>
        <v>0</v>
      </c>
      <c r="AJ185" s="588">
        <f t="shared" si="293"/>
        <v>0</v>
      </c>
      <c r="AK185" s="587"/>
      <c r="AL185" s="588">
        <f t="shared" ref="AL185:AL219" si="324">SUMIFS(JE_amount,JE_Month,AL$3,JE_Entity,$A185,JE_Ledger_number,$B185)</f>
        <v>0</v>
      </c>
      <c r="AM185" s="588">
        <f t="shared" ref="AM185:AM219" si="325">SUM(AK185:AL185)</f>
        <v>0</v>
      </c>
      <c r="AN185" s="587"/>
      <c r="AO185" s="588">
        <f t="shared" ref="AO185:AO219" si="326">SUMIFS(JE_amount,JE_Month,AO$3,JE_Entity,$A185,JE_Ledger_number,$B185)</f>
        <v>0</v>
      </c>
      <c r="AP185" s="588">
        <f t="shared" ref="AP185:AP219" si="327">SUM(AN185:AO185)</f>
        <v>0</v>
      </c>
      <c r="AQ185" s="587"/>
      <c r="AR185" s="588">
        <f t="shared" si="259"/>
        <v>0</v>
      </c>
      <c r="AS185" s="588">
        <f t="shared" si="260"/>
        <v>0</v>
      </c>
      <c r="AT185" s="587"/>
      <c r="AU185" s="588">
        <f t="shared" si="261"/>
        <v>0</v>
      </c>
      <c r="AV185" s="588">
        <f t="shared" si="262"/>
        <v>0</v>
      </c>
      <c r="AW185" s="587"/>
      <c r="AX185" s="652"/>
      <c r="AY185" s="706"/>
      <c r="AZ185" s="652"/>
      <c r="BB185" s="149"/>
      <c r="BC185" s="30">
        <f t="shared" ref="BC185:BC196" si="328">L185-I185</f>
        <v>0</v>
      </c>
      <c r="BD185" s="30">
        <f t="shared" ref="BD185:BD196" si="329">O185-L185</f>
        <v>0</v>
      </c>
      <c r="BE185" s="704">
        <f t="shared" ref="BE185:BE196" si="330">R185-I185</f>
        <v>0</v>
      </c>
      <c r="BF185" s="30">
        <f t="shared" ref="BF185:BF196" si="331">U185-R185</f>
        <v>0</v>
      </c>
      <c r="BG185" s="30">
        <f t="shared" ref="BG185:BG196" si="332">X185-U185</f>
        <v>0</v>
      </c>
      <c r="BH185" s="704">
        <f t="shared" ref="BH185:BH196" si="333">AA185-R185</f>
        <v>0</v>
      </c>
      <c r="BI185" s="704">
        <f t="shared" ref="BI185:BI196" si="334">AJ185-AA185</f>
        <v>0</v>
      </c>
      <c r="BJ185" s="30">
        <f t="shared" ref="BJ185:BJ196" si="335">AG185-AD185</f>
        <v>0</v>
      </c>
      <c r="BK185" s="704">
        <f t="shared" ref="BK185:BK196" si="336">AJ185-AG185</f>
        <v>0</v>
      </c>
      <c r="BL185" s="30">
        <f t="shared" ref="BL185:BL196" si="337">AM185-AJ185</f>
        <v>0</v>
      </c>
      <c r="BM185" s="30">
        <f t="shared" ref="BM185:BM196" si="338">AP185-AM185</f>
        <v>0</v>
      </c>
      <c r="BN185" s="704">
        <f t="shared" ref="BN185:BN196" si="339">AS185-AJ185</f>
        <v>0</v>
      </c>
      <c r="BO185" s="652"/>
      <c r="BP185" s="476"/>
      <c r="BQ185" s="476"/>
    </row>
    <row r="186" spans="1:69" ht="13.5" customHeight="1" x14ac:dyDescent="0.25">
      <c r="A186" s="49" t="s">
        <v>439</v>
      </c>
      <c r="B186" s="50">
        <v>200034</v>
      </c>
      <c r="C186" s="699" t="s">
        <v>801</v>
      </c>
      <c r="D186" s="50" t="s">
        <v>194</v>
      </c>
      <c r="E186" s="62" t="str">
        <f t="shared" si="306"/>
        <v>BS</v>
      </c>
      <c r="F186" s="664">
        <f t="shared" si="307"/>
        <v>3918</v>
      </c>
      <c r="G186" s="587"/>
      <c r="H186" s="588">
        <f t="shared" si="308"/>
        <v>0</v>
      </c>
      <c r="I186" s="588">
        <f t="shared" si="309"/>
        <v>0</v>
      </c>
      <c r="J186" s="587"/>
      <c r="K186" s="588">
        <f t="shared" si="311"/>
        <v>0</v>
      </c>
      <c r="L186" s="588">
        <f t="shared" si="312"/>
        <v>0</v>
      </c>
      <c r="M186" s="587"/>
      <c r="N186" s="588">
        <f t="shared" si="313"/>
        <v>0</v>
      </c>
      <c r="O186" s="588">
        <f t="shared" si="314"/>
        <v>0</v>
      </c>
      <c r="P186" s="587"/>
      <c r="Q186" s="588">
        <f t="shared" si="256"/>
        <v>0</v>
      </c>
      <c r="R186" s="588">
        <f t="shared" si="257"/>
        <v>0</v>
      </c>
      <c r="S186" s="587"/>
      <c r="T186" s="588">
        <f t="shared" si="315"/>
        <v>0</v>
      </c>
      <c r="U186" s="588">
        <f t="shared" si="316"/>
        <v>0</v>
      </c>
      <c r="V186" s="587"/>
      <c r="W186" s="588">
        <f t="shared" si="317"/>
        <v>0</v>
      </c>
      <c r="X186" s="588">
        <f t="shared" si="318"/>
        <v>0</v>
      </c>
      <c r="Y186" s="587"/>
      <c r="Z186" s="588">
        <f t="shared" si="319"/>
        <v>0</v>
      </c>
      <c r="AA186" s="588">
        <f t="shared" si="294"/>
        <v>0</v>
      </c>
      <c r="AB186" s="587"/>
      <c r="AC186" s="588">
        <f t="shared" si="320"/>
        <v>0</v>
      </c>
      <c r="AD186" s="588">
        <f t="shared" si="321"/>
        <v>0</v>
      </c>
      <c r="AE186" s="587"/>
      <c r="AF186" s="588">
        <f t="shared" si="322"/>
        <v>0</v>
      </c>
      <c r="AG186" s="588">
        <f t="shared" si="323"/>
        <v>0</v>
      </c>
      <c r="AH186" s="587"/>
      <c r="AI186" s="588">
        <f t="shared" si="258"/>
        <v>0</v>
      </c>
      <c r="AJ186" s="588">
        <f t="shared" si="293"/>
        <v>0</v>
      </c>
      <c r="AK186" s="587"/>
      <c r="AL186" s="588">
        <f t="shared" si="324"/>
        <v>0</v>
      </c>
      <c r="AM186" s="588">
        <f t="shared" si="325"/>
        <v>0</v>
      </c>
      <c r="AN186" s="587"/>
      <c r="AO186" s="588">
        <f t="shared" si="326"/>
        <v>0</v>
      </c>
      <c r="AP186" s="588">
        <f t="shared" si="327"/>
        <v>0</v>
      </c>
      <c r="AQ186" s="587">
        <v>919.29</v>
      </c>
      <c r="AR186" s="588">
        <f t="shared" si="259"/>
        <v>0</v>
      </c>
      <c r="AS186" s="588">
        <f t="shared" si="260"/>
        <v>919.29</v>
      </c>
      <c r="AT186" s="587">
        <v>2859</v>
      </c>
      <c r="AU186" s="588">
        <f t="shared" si="261"/>
        <v>0</v>
      </c>
      <c r="AV186" s="588">
        <f t="shared" si="262"/>
        <v>2859</v>
      </c>
      <c r="AW186" s="587"/>
      <c r="AX186" s="652"/>
      <c r="AY186" s="706"/>
      <c r="AZ186" s="652"/>
      <c r="BB186" s="149"/>
      <c r="BC186" s="30">
        <f t="shared" si="328"/>
        <v>0</v>
      </c>
      <c r="BD186" s="30">
        <f t="shared" si="329"/>
        <v>0</v>
      </c>
      <c r="BE186" s="704">
        <f t="shared" si="330"/>
        <v>0</v>
      </c>
      <c r="BF186" s="30">
        <f t="shared" si="331"/>
        <v>0</v>
      </c>
      <c r="BG186" s="30">
        <f t="shared" si="332"/>
        <v>0</v>
      </c>
      <c r="BH186" s="704">
        <f t="shared" si="333"/>
        <v>0</v>
      </c>
      <c r="BI186" s="704">
        <f t="shared" si="334"/>
        <v>0</v>
      </c>
      <c r="BJ186" s="30">
        <f t="shared" si="335"/>
        <v>0</v>
      </c>
      <c r="BK186" s="704">
        <f t="shared" si="336"/>
        <v>0</v>
      </c>
      <c r="BL186" s="30">
        <f t="shared" si="337"/>
        <v>0</v>
      </c>
      <c r="BM186" s="30">
        <f t="shared" si="338"/>
        <v>0</v>
      </c>
      <c r="BN186" s="704">
        <f t="shared" si="339"/>
        <v>919.29</v>
      </c>
      <c r="BO186" s="652"/>
      <c r="BP186" s="476"/>
      <c r="BQ186" s="476"/>
    </row>
    <row r="187" spans="1:69" ht="13.5" customHeight="1" x14ac:dyDescent="0.25">
      <c r="A187" s="49" t="s">
        <v>439</v>
      </c>
      <c r="B187" s="50">
        <v>200039</v>
      </c>
      <c r="C187" s="699" t="s">
        <v>802</v>
      </c>
      <c r="D187" s="50" t="s">
        <v>194</v>
      </c>
      <c r="E187" s="62" t="str">
        <f t="shared" si="306"/>
        <v>BS</v>
      </c>
      <c r="F187" s="664">
        <f t="shared" si="307"/>
        <v>3918</v>
      </c>
      <c r="G187" s="587"/>
      <c r="H187" s="588">
        <f t="shared" si="308"/>
        <v>0</v>
      </c>
      <c r="I187" s="588">
        <f t="shared" si="309"/>
        <v>0</v>
      </c>
      <c r="J187" s="587"/>
      <c r="K187" s="588">
        <f t="shared" si="311"/>
        <v>0</v>
      </c>
      <c r="L187" s="588">
        <f t="shared" si="312"/>
        <v>0</v>
      </c>
      <c r="M187" s="587"/>
      <c r="N187" s="588">
        <f t="shared" si="313"/>
        <v>0</v>
      </c>
      <c r="O187" s="588">
        <f t="shared" si="314"/>
        <v>0</v>
      </c>
      <c r="P187" s="587"/>
      <c r="Q187" s="588">
        <f t="shared" si="256"/>
        <v>0</v>
      </c>
      <c r="R187" s="588">
        <f t="shared" si="257"/>
        <v>0</v>
      </c>
      <c r="S187" s="587"/>
      <c r="T187" s="588">
        <f t="shared" si="315"/>
        <v>0</v>
      </c>
      <c r="U187" s="588">
        <f t="shared" si="316"/>
        <v>0</v>
      </c>
      <c r="V187" s="587"/>
      <c r="W187" s="588">
        <f t="shared" si="317"/>
        <v>0</v>
      </c>
      <c r="X187" s="588">
        <f t="shared" si="318"/>
        <v>0</v>
      </c>
      <c r="Y187" s="587"/>
      <c r="Z187" s="588">
        <f t="shared" si="319"/>
        <v>0</v>
      </c>
      <c r="AA187" s="588">
        <f t="shared" si="294"/>
        <v>0</v>
      </c>
      <c r="AB187" s="587"/>
      <c r="AC187" s="588">
        <f t="shared" si="320"/>
        <v>0</v>
      </c>
      <c r="AD187" s="588">
        <f t="shared" si="321"/>
        <v>0</v>
      </c>
      <c r="AE187" s="587"/>
      <c r="AF187" s="588">
        <f t="shared" si="322"/>
        <v>0</v>
      </c>
      <c r="AG187" s="588">
        <f t="shared" si="323"/>
        <v>0</v>
      </c>
      <c r="AH187" s="587"/>
      <c r="AI187" s="588">
        <f t="shared" si="258"/>
        <v>0</v>
      </c>
      <c r="AJ187" s="588">
        <f t="shared" si="293"/>
        <v>0</v>
      </c>
      <c r="AK187" s="587"/>
      <c r="AL187" s="588">
        <f t="shared" si="324"/>
        <v>0</v>
      </c>
      <c r="AM187" s="588">
        <f t="shared" si="325"/>
        <v>0</v>
      </c>
      <c r="AN187" s="587"/>
      <c r="AO187" s="588">
        <f t="shared" si="326"/>
        <v>0</v>
      </c>
      <c r="AP187" s="588">
        <f t="shared" si="327"/>
        <v>0</v>
      </c>
      <c r="AQ187" s="587">
        <v>294.52999999999997</v>
      </c>
      <c r="AR187" s="588">
        <f t="shared" si="259"/>
        <v>0</v>
      </c>
      <c r="AS187" s="588">
        <f t="shared" si="260"/>
        <v>294.52999999999997</v>
      </c>
      <c r="AT187" s="587">
        <v>916</v>
      </c>
      <c r="AU187" s="588">
        <f t="shared" si="261"/>
        <v>0</v>
      </c>
      <c r="AV187" s="588">
        <f t="shared" si="262"/>
        <v>916</v>
      </c>
      <c r="AW187" s="587"/>
      <c r="AX187" s="652"/>
      <c r="AY187" s="706"/>
      <c r="AZ187" s="652"/>
      <c r="BB187" s="149"/>
      <c r="BC187" s="30">
        <f t="shared" si="328"/>
        <v>0</v>
      </c>
      <c r="BD187" s="30">
        <f t="shared" si="329"/>
        <v>0</v>
      </c>
      <c r="BE187" s="704">
        <f t="shared" si="330"/>
        <v>0</v>
      </c>
      <c r="BF187" s="30">
        <f t="shared" si="331"/>
        <v>0</v>
      </c>
      <c r="BG187" s="30">
        <f t="shared" si="332"/>
        <v>0</v>
      </c>
      <c r="BH187" s="704">
        <f t="shared" si="333"/>
        <v>0</v>
      </c>
      <c r="BI187" s="704">
        <f t="shared" si="334"/>
        <v>0</v>
      </c>
      <c r="BJ187" s="30">
        <f t="shared" si="335"/>
        <v>0</v>
      </c>
      <c r="BK187" s="704">
        <f t="shared" si="336"/>
        <v>0</v>
      </c>
      <c r="BL187" s="30">
        <f t="shared" si="337"/>
        <v>0</v>
      </c>
      <c r="BM187" s="30">
        <f t="shared" si="338"/>
        <v>0</v>
      </c>
      <c r="BN187" s="704">
        <f t="shared" si="339"/>
        <v>294.52999999999997</v>
      </c>
      <c r="BO187" s="652"/>
      <c r="BP187" s="476"/>
      <c r="BQ187" s="476"/>
    </row>
    <row r="188" spans="1:69" ht="13.5" customHeight="1" x14ac:dyDescent="0.25">
      <c r="A188" s="49" t="s">
        <v>439</v>
      </c>
      <c r="B188" s="50">
        <v>200041</v>
      </c>
      <c r="C188" s="699" t="s">
        <v>803</v>
      </c>
      <c r="D188" s="50" t="s">
        <v>194</v>
      </c>
      <c r="E188" s="62" t="str">
        <f t="shared" si="306"/>
        <v>BS</v>
      </c>
      <c r="F188" s="664">
        <f t="shared" si="307"/>
        <v>3918</v>
      </c>
      <c r="G188" s="587"/>
      <c r="H188" s="588">
        <f t="shared" si="308"/>
        <v>0</v>
      </c>
      <c r="I188" s="588">
        <f t="shared" si="309"/>
        <v>0</v>
      </c>
      <c r="J188" s="587"/>
      <c r="K188" s="588">
        <f t="shared" si="311"/>
        <v>0</v>
      </c>
      <c r="L188" s="588">
        <f t="shared" si="312"/>
        <v>0</v>
      </c>
      <c r="M188" s="587"/>
      <c r="N188" s="588">
        <f t="shared" si="313"/>
        <v>0</v>
      </c>
      <c r="O188" s="588">
        <f t="shared" si="314"/>
        <v>0</v>
      </c>
      <c r="P188" s="587"/>
      <c r="Q188" s="588">
        <f t="shared" si="256"/>
        <v>0</v>
      </c>
      <c r="R188" s="588">
        <f t="shared" si="257"/>
        <v>0</v>
      </c>
      <c r="S188" s="587"/>
      <c r="T188" s="588">
        <f t="shared" si="315"/>
        <v>0</v>
      </c>
      <c r="U188" s="588">
        <f t="shared" si="316"/>
        <v>0</v>
      </c>
      <c r="V188" s="587"/>
      <c r="W188" s="588">
        <f t="shared" si="317"/>
        <v>0</v>
      </c>
      <c r="X188" s="588">
        <f t="shared" si="318"/>
        <v>0</v>
      </c>
      <c r="Y188" s="587"/>
      <c r="Z188" s="588">
        <f t="shared" si="319"/>
        <v>0</v>
      </c>
      <c r="AA188" s="588">
        <f t="shared" si="294"/>
        <v>0</v>
      </c>
      <c r="AB188" s="587"/>
      <c r="AC188" s="588">
        <f t="shared" si="320"/>
        <v>0</v>
      </c>
      <c r="AD188" s="588">
        <f t="shared" si="321"/>
        <v>0</v>
      </c>
      <c r="AE188" s="587"/>
      <c r="AF188" s="588">
        <f t="shared" si="322"/>
        <v>0</v>
      </c>
      <c r="AG188" s="588">
        <f t="shared" si="323"/>
        <v>0</v>
      </c>
      <c r="AH188" s="587"/>
      <c r="AI188" s="588">
        <f t="shared" si="258"/>
        <v>0</v>
      </c>
      <c r="AJ188" s="588">
        <f t="shared" si="293"/>
        <v>0</v>
      </c>
      <c r="AK188" s="587"/>
      <c r="AL188" s="588">
        <f t="shared" si="324"/>
        <v>0</v>
      </c>
      <c r="AM188" s="588">
        <f t="shared" si="325"/>
        <v>0</v>
      </c>
      <c r="AN188" s="587"/>
      <c r="AO188" s="588">
        <f t="shared" si="326"/>
        <v>0</v>
      </c>
      <c r="AP188" s="588">
        <f t="shared" si="327"/>
        <v>0</v>
      </c>
      <c r="AQ188" s="587"/>
      <c r="AR188" s="588">
        <f t="shared" si="259"/>
        <v>0</v>
      </c>
      <c r="AS188" s="588">
        <f t="shared" si="260"/>
        <v>0</v>
      </c>
      <c r="AT188" s="587"/>
      <c r="AU188" s="588">
        <f t="shared" si="261"/>
        <v>0</v>
      </c>
      <c r="AV188" s="588">
        <f t="shared" si="262"/>
        <v>0</v>
      </c>
      <c r="AW188" s="587"/>
      <c r="AX188" s="652"/>
      <c r="AY188" s="706"/>
      <c r="AZ188" s="652"/>
      <c r="BB188" s="149"/>
      <c r="BC188" s="30">
        <f t="shared" si="328"/>
        <v>0</v>
      </c>
      <c r="BD188" s="30">
        <f t="shared" si="329"/>
        <v>0</v>
      </c>
      <c r="BE188" s="704">
        <f t="shared" si="330"/>
        <v>0</v>
      </c>
      <c r="BF188" s="30">
        <f t="shared" si="331"/>
        <v>0</v>
      </c>
      <c r="BG188" s="30">
        <f t="shared" si="332"/>
        <v>0</v>
      </c>
      <c r="BH188" s="704">
        <f t="shared" si="333"/>
        <v>0</v>
      </c>
      <c r="BI188" s="704">
        <f t="shared" si="334"/>
        <v>0</v>
      </c>
      <c r="BJ188" s="30">
        <f t="shared" si="335"/>
        <v>0</v>
      </c>
      <c r="BK188" s="704">
        <f t="shared" si="336"/>
        <v>0</v>
      </c>
      <c r="BL188" s="30">
        <f t="shared" si="337"/>
        <v>0</v>
      </c>
      <c r="BM188" s="30">
        <f t="shared" si="338"/>
        <v>0</v>
      </c>
      <c r="BN188" s="704">
        <f t="shared" si="339"/>
        <v>0</v>
      </c>
      <c r="BO188" s="652"/>
      <c r="BP188" s="476"/>
      <c r="BQ188" s="476"/>
    </row>
    <row r="189" spans="1:69" ht="13.5" customHeight="1" x14ac:dyDescent="0.25">
      <c r="A189" s="49" t="s">
        <v>439</v>
      </c>
      <c r="B189" s="50">
        <v>200042</v>
      </c>
      <c r="C189" s="699" t="s">
        <v>804</v>
      </c>
      <c r="D189" s="50" t="s">
        <v>194</v>
      </c>
      <c r="E189" s="62" t="str">
        <f t="shared" si="306"/>
        <v>BS</v>
      </c>
      <c r="F189" s="664">
        <f t="shared" si="307"/>
        <v>3918</v>
      </c>
      <c r="G189" s="587"/>
      <c r="H189" s="588">
        <f t="shared" si="308"/>
        <v>0</v>
      </c>
      <c r="I189" s="588">
        <f t="shared" si="309"/>
        <v>0</v>
      </c>
      <c r="J189" s="587"/>
      <c r="K189" s="588">
        <f t="shared" si="311"/>
        <v>0</v>
      </c>
      <c r="L189" s="588">
        <f t="shared" si="312"/>
        <v>0</v>
      </c>
      <c r="M189" s="587"/>
      <c r="N189" s="588">
        <f t="shared" si="313"/>
        <v>0</v>
      </c>
      <c r="O189" s="588">
        <f t="shared" si="314"/>
        <v>0</v>
      </c>
      <c r="P189" s="587"/>
      <c r="Q189" s="588">
        <f t="shared" si="256"/>
        <v>0</v>
      </c>
      <c r="R189" s="588">
        <f t="shared" si="257"/>
        <v>0</v>
      </c>
      <c r="S189" s="587"/>
      <c r="T189" s="588">
        <f t="shared" si="315"/>
        <v>0</v>
      </c>
      <c r="U189" s="588">
        <f t="shared" si="316"/>
        <v>0</v>
      </c>
      <c r="V189" s="587"/>
      <c r="W189" s="588">
        <f t="shared" si="317"/>
        <v>0</v>
      </c>
      <c r="X189" s="588">
        <f t="shared" si="318"/>
        <v>0</v>
      </c>
      <c r="Y189" s="587"/>
      <c r="Z189" s="588">
        <f t="shared" si="319"/>
        <v>0</v>
      </c>
      <c r="AA189" s="588">
        <f t="shared" si="294"/>
        <v>0</v>
      </c>
      <c r="AB189" s="587"/>
      <c r="AC189" s="588">
        <f t="shared" si="320"/>
        <v>0</v>
      </c>
      <c r="AD189" s="588">
        <f t="shared" si="321"/>
        <v>0</v>
      </c>
      <c r="AE189" s="587"/>
      <c r="AF189" s="588">
        <f t="shared" si="322"/>
        <v>0</v>
      </c>
      <c r="AG189" s="588">
        <f t="shared" si="323"/>
        <v>0</v>
      </c>
      <c r="AH189" s="587"/>
      <c r="AI189" s="588">
        <f t="shared" si="258"/>
        <v>0</v>
      </c>
      <c r="AJ189" s="588">
        <f t="shared" si="293"/>
        <v>0</v>
      </c>
      <c r="AK189" s="587"/>
      <c r="AL189" s="588">
        <f t="shared" si="324"/>
        <v>0</v>
      </c>
      <c r="AM189" s="588">
        <f t="shared" si="325"/>
        <v>0</v>
      </c>
      <c r="AN189" s="587"/>
      <c r="AO189" s="588">
        <f t="shared" si="326"/>
        <v>0</v>
      </c>
      <c r="AP189" s="588">
        <f t="shared" si="327"/>
        <v>0</v>
      </c>
      <c r="AQ189" s="587"/>
      <c r="AR189" s="588">
        <f t="shared" si="259"/>
        <v>0</v>
      </c>
      <c r="AS189" s="588">
        <f t="shared" si="260"/>
        <v>0</v>
      </c>
      <c r="AT189" s="587"/>
      <c r="AU189" s="588">
        <f t="shared" si="261"/>
        <v>0</v>
      </c>
      <c r="AV189" s="588">
        <f t="shared" si="262"/>
        <v>0</v>
      </c>
      <c r="AW189" s="587"/>
      <c r="AX189" s="652"/>
      <c r="AY189" s="706"/>
      <c r="AZ189" s="652"/>
      <c r="BB189" s="149"/>
      <c r="BC189" s="30">
        <f t="shared" si="328"/>
        <v>0</v>
      </c>
      <c r="BD189" s="30">
        <f t="shared" si="329"/>
        <v>0</v>
      </c>
      <c r="BE189" s="704">
        <f t="shared" si="330"/>
        <v>0</v>
      </c>
      <c r="BF189" s="30">
        <f t="shared" si="331"/>
        <v>0</v>
      </c>
      <c r="BG189" s="30">
        <f t="shared" si="332"/>
        <v>0</v>
      </c>
      <c r="BH189" s="704">
        <f t="shared" si="333"/>
        <v>0</v>
      </c>
      <c r="BI189" s="704">
        <f t="shared" si="334"/>
        <v>0</v>
      </c>
      <c r="BJ189" s="30">
        <f t="shared" si="335"/>
        <v>0</v>
      </c>
      <c r="BK189" s="704">
        <f t="shared" si="336"/>
        <v>0</v>
      </c>
      <c r="BL189" s="30">
        <f t="shared" si="337"/>
        <v>0</v>
      </c>
      <c r="BM189" s="30">
        <f t="shared" si="338"/>
        <v>0</v>
      </c>
      <c r="BN189" s="704">
        <f t="shared" si="339"/>
        <v>0</v>
      </c>
      <c r="BO189" s="652"/>
      <c r="BP189" s="476"/>
      <c r="BQ189" s="476"/>
    </row>
    <row r="190" spans="1:69" ht="14.25" customHeight="1" x14ac:dyDescent="0.25">
      <c r="A190" s="49" t="s">
        <v>439</v>
      </c>
      <c r="B190" s="50">
        <v>200045</v>
      </c>
      <c r="C190" s="699" t="s">
        <v>986</v>
      </c>
      <c r="D190" s="50" t="s">
        <v>194</v>
      </c>
      <c r="E190" s="62" t="str">
        <f t="shared" si="306"/>
        <v>BS</v>
      </c>
      <c r="F190" s="664">
        <f t="shared" si="307"/>
        <v>3918</v>
      </c>
      <c r="G190" s="587"/>
      <c r="H190" s="588">
        <f t="shared" si="308"/>
        <v>0</v>
      </c>
      <c r="I190" s="588">
        <f t="shared" si="309"/>
        <v>0</v>
      </c>
      <c r="J190" s="587"/>
      <c r="K190" s="588">
        <f t="shared" si="311"/>
        <v>0</v>
      </c>
      <c r="L190" s="588">
        <f t="shared" si="312"/>
        <v>0</v>
      </c>
      <c r="M190" s="587"/>
      <c r="N190" s="588">
        <f t="shared" si="313"/>
        <v>0</v>
      </c>
      <c r="O190" s="588">
        <f t="shared" si="314"/>
        <v>0</v>
      </c>
      <c r="P190" s="587"/>
      <c r="Q190" s="588">
        <f t="shared" si="256"/>
        <v>0</v>
      </c>
      <c r="R190" s="588">
        <f t="shared" si="257"/>
        <v>0</v>
      </c>
      <c r="S190" s="587"/>
      <c r="T190" s="588">
        <f t="shared" si="315"/>
        <v>0</v>
      </c>
      <c r="U190" s="588">
        <f t="shared" si="316"/>
        <v>0</v>
      </c>
      <c r="V190" s="587"/>
      <c r="W190" s="588">
        <f t="shared" si="317"/>
        <v>0</v>
      </c>
      <c r="X190" s="588">
        <f t="shared" si="318"/>
        <v>0</v>
      </c>
      <c r="Y190" s="587"/>
      <c r="Z190" s="588">
        <f t="shared" si="319"/>
        <v>0</v>
      </c>
      <c r="AA190" s="588">
        <f t="shared" si="294"/>
        <v>0</v>
      </c>
      <c r="AB190" s="587"/>
      <c r="AC190" s="588">
        <f t="shared" si="320"/>
        <v>0</v>
      </c>
      <c r="AD190" s="588">
        <f t="shared" si="321"/>
        <v>0</v>
      </c>
      <c r="AE190" s="587"/>
      <c r="AF190" s="588">
        <f t="shared" si="322"/>
        <v>0</v>
      </c>
      <c r="AG190" s="588">
        <f t="shared" si="323"/>
        <v>0</v>
      </c>
      <c r="AH190" s="587"/>
      <c r="AI190" s="588">
        <f t="shared" si="258"/>
        <v>0</v>
      </c>
      <c r="AJ190" s="588">
        <f t="shared" si="293"/>
        <v>0</v>
      </c>
      <c r="AK190" s="587"/>
      <c r="AL190" s="588">
        <f t="shared" si="324"/>
        <v>0</v>
      </c>
      <c r="AM190" s="588">
        <f t="shared" si="325"/>
        <v>0</v>
      </c>
      <c r="AN190" s="587"/>
      <c r="AO190" s="588">
        <f t="shared" si="326"/>
        <v>0</v>
      </c>
      <c r="AP190" s="588">
        <f t="shared" si="327"/>
        <v>0</v>
      </c>
      <c r="AQ190" s="587"/>
      <c r="AR190" s="588">
        <f t="shared" si="259"/>
        <v>0</v>
      </c>
      <c r="AS190" s="588">
        <f t="shared" si="260"/>
        <v>0</v>
      </c>
      <c r="AT190" s="587"/>
      <c r="AU190" s="588">
        <f t="shared" si="261"/>
        <v>0</v>
      </c>
      <c r="AV190" s="588">
        <f t="shared" si="262"/>
        <v>0</v>
      </c>
      <c r="AW190" s="587"/>
      <c r="AX190" s="652"/>
      <c r="AY190" s="706"/>
      <c r="AZ190" s="652"/>
      <c r="BC190" s="30">
        <f t="shared" si="328"/>
        <v>0</v>
      </c>
      <c r="BD190" s="30">
        <f t="shared" si="329"/>
        <v>0</v>
      </c>
      <c r="BE190" s="704">
        <f t="shared" si="330"/>
        <v>0</v>
      </c>
      <c r="BF190" s="30">
        <f t="shared" si="331"/>
        <v>0</v>
      </c>
      <c r="BG190" s="30">
        <f t="shared" si="332"/>
        <v>0</v>
      </c>
      <c r="BH190" s="704">
        <f t="shared" si="333"/>
        <v>0</v>
      </c>
      <c r="BI190" s="704">
        <f t="shared" si="334"/>
        <v>0</v>
      </c>
      <c r="BJ190" s="30">
        <f t="shared" si="335"/>
        <v>0</v>
      </c>
      <c r="BK190" s="704">
        <f t="shared" si="336"/>
        <v>0</v>
      </c>
      <c r="BL190" s="30">
        <f t="shared" si="337"/>
        <v>0</v>
      </c>
      <c r="BM190" s="30">
        <f t="shared" si="338"/>
        <v>0</v>
      </c>
      <c r="BN190" s="704">
        <f t="shared" si="339"/>
        <v>0</v>
      </c>
      <c r="BO190" s="652"/>
      <c r="BP190" s="476"/>
      <c r="BQ190" s="476"/>
    </row>
    <row r="191" spans="1:69" ht="13.5" customHeight="1" x14ac:dyDescent="0.25">
      <c r="A191" s="49" t="s">
        <v>439</v>
      </c>
      <c r="B191" s="50">
        <v>200051</v>
      </c>
      <c r="C191" s="699" t="s">
        <v>987</v>
      </c>
      <c r="D191" s="50" t="s">
        <v>194</v>
      </c>
      <c r="E191" s="62" t="str">
        <f t="shared" si="306"/>
        <v>BS</v>
      </c>
      <c r="F191" s="664">
        <f t="shared" si="307"/>
        <v>3918</v>
      </c>
      <c r="G191" s="587"/>
      <c r="H191" s="588">
        <f t="shared" si="308"/>
        <v>0</v>
      </c>
      <c r="I191" s="588">
        <f t="shared" si="309"/>
        <v>0</v>
      </c>
      <c r="J191" s="587"/>
      <c r="K191" s="588">
        <f t="shared" si="311"/>
        <v>0</v>
      </c>
      <c r="L191" s="588">
        <f t="shared" si="312"/>
        <v>0</v>
      </c>
      <c r="M191" s="587"/>
      <c r="N191" s="588">
        <f t="shared" si="313"/>
        <v>0</v>
      </c>
      <c r="O191" s="588">
        <f t="shared" si="314"/>
        <v>0</v>
      </c>
      <c r="P191" s="587"/>
      <c r="Q191" s="588">
        <f t="shared" si="256"/>
        <v>0</v>
      </c>
      <c r="R191" s="588">
        <f t="shared" si="257"/>
        <v>0</v>
      </c>
      <c r="S191" s="587"/>
      <c r="T191" s="588">
        <f t="shared" si="315"/>
        <v>0</v>
      </c>
      <c r="U191" s="588">
        <f t="shared" si="316"/>
        <v>0</v>
      </c>
      <c r="V191" s="587"/>
      <c r="W191" s="588">
        <f t="shared" si="317"/>
        <v>0</v>
      </c>
      <c r="X191" s="588">
        <f t="shared" si="318"/>
        <v>0</v>
      </c>
      <c r="Y191" s="587"/>
      <c r="Z191" s="588">
        <f t="shared" si="319"/>
        <v>0</v>
      </c>
      <c r="AA191" s="588">
        <f t="shared" si="294"/>
        <v>0</v>
      </c>
      <c r="AB191" s="587"/>
      <c r="AC191" s="588">
        <f t="shared" si="320"/>
        <v>0</v>
      </c>
      <c r="AD191" s="588">
        <f t="shared" si="321"/>
        <v>0</v>
      </c>
      <c r="AE191" s="587"/>
      <c r="AF191" s="588">
        <f t="shared" si="322"/>
        <v>0</v>
      </c>
      <c r="AG191" s="588">
        <f t="shared" si="323"/>
        <v>0</v>
      </c>
      <c r="AH191" s="587"/>
      <c r="AI191" s="588">
        <f t="shared" si="258"/>
        <v>0</v>
      </c>
      <c r="AJ191" s="588">
        <f t="shared" si="293"/>
        <v>0</v>
      </c>
      <c r="AK191" s="587"/>
      <c r="AL191" s="588">
        <f t="shared" si="324"/>
        <v>0</v>
      </c>
      <c r="AM191" s="588">
        <f t="shared" si="325"/>
        <v>0</v>
      </c>
      <c r="AN191" s="587"/>
      <c r="AO191" s="588">
        <f t="shared" si="326"/>
        <v>0</v>
      </c>
      <c r="AP191" s="588">
        <f t="shared" si="327"/>
        <v>0</v>
      </c>
      <c r="AQ191" s="587">
        <v>343.34</v>
      </c>
      <c r="AR191" s="588">
        <f t="shared" si="259"/>
        <v>0</v>
      </c>
      <c r="AS191" s="588">
        <f t="shared" si="260"/>
        <v>343.34</v>
      </c>
      <c r="AT191" s="587">
        <v>1067.8</v>
      </c>
      <c r="AU191" s="588">
        <f t="shared" si="261"/>
        <v>0</v>
      </c>
      <c r="AV191" s="588">
        <f t="shared" si="262"/>
        <v>1067.8</v>
      </c>
      <c r="AW191" s="587"/>
      <c r="AX191" s="652"/>
      <c r="AY191" s="706"/>
      <c r="AZ191" s="652"/>
      <c r="BB191" s="149"/>
      <c r="BC191" s="30">
        <f t="shared" si="328"/>
        <v>0</v>
      </c>
      <c r="BD191" s="30">
        <f t="shared" si="329"/>
        <v>0</v>
      </c>
      <c r="BE191" s="704">
        <f t="shared" si="330"/>
        <v>0</v>
      </c>
      <c r="BF191" s="30">
        <f t="shared" si="331"/>
        <v>0</v>
      </c>
      <c r="BG191" s="30">
        <f t="shared" si="332"/>
        <v>0</v>
      </c>
      <c r="BH191" s="704">
        <f t="shared" si="333"/>
        <v>0</v>
      </c>
      <c r="BI191" s="704">
        <f t="shared" si="334"/>
        <v>0</v>
      </c>
      <c r="BJ191" s="30">
        <f t="shared" si="335"/>
        <v>0</v>
      </c>
      <c r="BK191" s="704">
        <f t="shared" si="336"/>
        <v>0</v>
      </c>
      <c r="BL191" s="30">
        <f t="shared" si="337"/>
        <v>0</v>
      </c>
      <c r="BM191" s="30">
        <f t="shared" si="338"/>
        <v>0</v>
      </c>
      <c r="BN191" s="704">
        <f t="shared" si="339"/>
        <v>343.34</v>
      </c>
      <c r="BO191" s="652"/>
      <c r="BP191" s="476"/>
      <c r="BQ191" s="476"/>
    </row>
    <row r="192" spans="1:69" ht="14.25" customHeight="1" x14ac:dyDescent="0.25">
      <c r="A192" s="49" t="s">
        <v>439</v>
      </c>
      <c r="B192" s="50">
        <v>200053</v>
      </c>
      <c r="C192" s="699" t="s">
        <v>988</v>
      </c>
      <c r="D192" s="50" t="s">
        <v>194</v>
      </c>
      <c r="E192" s="62" t="str">
        <f t="shared" si="306"/>
        <v>BS</v>
      </c>
      <c r="F192" s="664">
        <f t="shared" si="307"/>
        <v>3918</v>
      </c>
      <c r="G192" s="587"/>
      <c r="H192" s="588">
        <f t="shared" si="308"/>
        <v>0</v>
      </c>
      <c r="I192" s="588">
        <f t="shared" si="309"/>
        <v>0</v>
      </c>
      <c r="J192" s="587"/>
      <c r="K192" s="588">
        <f t="shared" si="311"/>
        <v>0</v>
      </c>
      <c r="L192" s="588">
        <f t="shared" si="312"/>
        <v>0</v>
      </c>
      <c r="M192" s="587"/>
      <c r="N192" s="588">
        <f t="shared" si="313"/>
        <v>0</v>
      </c>
      <c r="O192" s="588">
        <f t="shared" si="314"/>
        <v>0</v>
      </c>
      <c r="P192" s="587"/>
      <c r="Q192" s="588">
        <f t="shared" si="256"/>
        <v>0</v>
      </c>
      <c r="R192" s="588">
        <f t="shared" si="257"/>
        <v>0</v>
      </c>
      <c r="S192" s="587"/>
      <c r="T192" s="588">
        <f t="shared" si="315"/>
        <v>0</v>
      </c>
      <c r="U192" s="588">
        <f t="shared" si="316"/>
        <v>0</v>
      </c>
      <c r="V192" s="587"/>
      <c r="W192" s="588">
        <f t="shared" si="317"/>
        <v>0</v>
      </c>
      <c r="X192" s="588">
        <f t="shared" si="318"/>
        <v>0</v>
      </c>
      <c r="Y192" s="587"/>
      <c r="Z192" s="588">
        <f t="shared" si="319"/>
        <v>0</v>
      </c>
      <c r="AA192" s="588">
        <f t="shared" si="294"/>
        <v>0</v>
      </c>
      <c r="AB192" s="587"/>
      <c r="AC192" s="588">
        <f t="shared" si="320"/>
        <v>0</v>
      </c>
      <c r="AD192" s="588">
        <f t="shared" si="321"/>
        <v>0</v>
      </c>
      <c r="AE192" s="587"/>
      <c r="AF192" s="588">
        <f t="shared" si="322"/>
        <v>0</v>
      </c>
      <c r="AG192" s="588">
        <f t="shared" si="323"/>
        <v>0</v>
      </c>
      <c r="AH192" s="587"/>
      <c r="AI192" s="588">
        <f t="shared" si="258"/>
        <v>0</v>
      </c>
      <c r="AJ192" s="588">
        <f t="shared" si="293"/>
        <v>0</v>
      </c>
      <c r="AK192" s="587"/>
      <c r="AL192" s="588">
        <f t="shared" si="324"/>
        <v>0</v>
      </c>
      <c r="AM192" s="588">
        <f t="shared" si="325"/>
        <v>0</v>
      </c>
      <c r="AN192" s="587"/>
      <c r="AO192" s="588">
        <f t="shared" si="326"/>
        <v>0</v>
      </c>
      <c r="AP192" s="588">
        <f t="shared" si="327"/>
        <v>0</v>
      </c>
      <c r="AQ192" s="587">
        <v>830.23</v>
      </c>
      <c r="AR192" s="588">
        <f t="shared" si="259"/>
        <v>0</v>
      </c>
      <c r="AS192" s="588">
        <f t="shared" si="260"/>
        <v>830.23</v>
      </c>
      <c r="AT192" s="587">
        <v>2582</v>
      </c>
      <c r="AU192" s="588">
        <f t="shared" si="261"/>
        <v>0</v>
      </c>
      <c r="AV192" s="588">
        <f t="shared" si="262"/>
        <v>2582</v>
      </c>
      <c r="AW192" s="587"/>
      <c r="AX192" s="652"/>
      <c r="AY192" s="706"/>
      <c r="AZ192" s="652"/>
      <c r="BC192" s="30">
        <f t="shared" si="328"/>
        <v>0</v>
      </c>
      <c r="BD192" s="30">
        <f t="shared" si="329"/>
        <v>0</v>
      </c>
      <c r="BE192" s="704">
        <f t="shared" si="330"/>
        <v>0</v>
      </c>
      <c r="BF192" s="30">
        <f t="shared" si="331"/>
        <v>0</v>
      </c>
      <c r="BG192" s="30">
        <f t="shared" si="332"/>
        <v>0</v>
      </c>
      <c r="BH192" s="704">
        <f t="shared" si="333"/>
        <v>0</v>
      </c>
      <c r="BI192" s="704">
        <f t="shared" si="334"/>
        <v>0</v>
      </c>
      <c r="BJ192" s="30">
        <f t="shared" si="335"/>
        <v>0</v>
      </c>
      <c r="BK192" s="704">
        <f t="shared" si="336"/>
        <v>0</v>
      </c>
      <c r="BL192" s="30">
        <f t="shared" si="337"/>
        <v>0</v>
      </c>
      <c r="BM192" s="30">
        <f t="shared" si="338"/>
        <v>0</v>
      </c>
      <c r="BN192" s="704">
        <f t="shared" si="339"/>
        <v>830.23</v>
      </c>
      <c r="BO192" s="652"/>
      <c r="BP192" s="476"/>
      <c r="BQ192" s="476"/>
    </row>
    <row r="193" spans="1:69" ht="13.5" customHeight="1" x14ac:dyDescent="0.25">
      <c r="A193" s="49" t="s">
        <v>439</v>
      </c>
      <c r="B193" s="50">
        <v>200054</v>
      </c>
      <c r="C193" s="699" t="s">
        <v>989</v>
      </c>
      <c r="D193" s="50" t="s">
        <v>194</v>
      </c>
      <c r="E193" s="62" t="str">
        <f t="shared" si="306"/>
        <v>BS</v>
      </c>
      <c r="F193" s="664">
        <f t="shared" si="307"/>
        <v>3918</v>
      </c>
      <c r="G193" s="587"/>
      <c r="H193" s="588">
        <f t="shared" si="308"/>
        <v>0</v>
      </c>
      <c r="I193" s="588">
        <f t="shared" si="309"/>
        <v>0</v>
      </c>
      <c r="J193" s="587"/>
      <c r="K193" s="588">
        <f t="shared" si="311"/>
        <v>0</v>
      </c>
      <c r="L193" s="588">
        <f t="shared" si="312"/>
        <v>0</v>
      </c>
      <c r="M193" s="587"/>
      <c r="N193" s="588">
        <f t="shared" si="313"/>
        <v>0</v>
      </c>
      <c r="O193" s="588">
        <f t="shared" si="314"/>
        <v>0</v>
      </c>
      <c r="P193" s="587"/>
      <c r="Q193" s="588">
        <f t="shared" si="256"/>
        <v>0</v>
      </c>
      <c r="R193" s="588">
        <f t="shared" si="257"/>
        <v>0</v>
      </c>
      <c r="S193" s="587"/>
      <c r="T193" s="588">
        <f t="shared" si="315"/>
        <v>0</v>
      </c>
      <c r="U193" s="588">
        <f t="shared" si="316"/>
        <v>0</v>
      </c>
      <c r="V193" s="587"/>
      <c r="W193" s="588">
        <f t="shared" si="317"/>
        <v>0</v>
      </c>
      <c r="X193" s="588">
        <f t="shared" si="318"/>
        <v>0</v>
      </c>
      <c r="Y193" s="587"/>
      <c r="Z193" s="588">
        <f t="shared" si="319"/>
        <v>0</v>
      </c>
      <c r="AA193" s="588">
        <f t="shared" si="294"/>
        <v>0</v>
      </c>
      <c r="AB193" s="587"/>
      <c r="AC193" s="588">
        <f t="shared" si="320"/>
        <v>0</v>
      </c>
      <c r="AD193" s="588">
        <f t="shared" si="321"/>
        <v>0</v>
      </c>
      <c r="AE193" s="587"/>
      <c r="AF193" s="588">
        <f t="shared" si="322"/>
        <v>0</v>
      </c>
      <c r="AG193" s="588">
        <f t="shared" si="323"/>
        <v>0</v>
      </c>
      <c r="AH193" s="587"/>
      <c r="AI193" s="588">
        <f t="shared" si="258"/>
        <v>0</v>
      </c>
      <c r="AJ193" s="588">
        <f t="shared" si="293"/>
        <v>0</v>
      </c>
      <c r="AK193" s="587"/>
      <c r="AL193" s="588">
        <f t="shared" si="324"/>
        <v>0</v>
      </c>
      <c r="AM193" s="588">
        <f t="shared" si="325"/>
        <v>0</v>
      </c>
      <c r="AN193" s="587"/>
      <c r="AO193" s="588">
        <f t="shared" si="326"/>
        <v>0</v>
      </c>
      <c r="AP193" s="588">
        <f t="shared" si="327"/>
        <v>0</v>
      </c>
      <c r="AQ193" s="587">
        <v>417.36</v>
      </c>
      <c r="AR193" s="588">
        <f t="shared" si="259"/>
        <v>0</v>
      </c>
      <c r="AS193" s="588">
        <f t="shared" si="260"/>
        <v>417.36</v>
      </c>
      <c r="AT193" s="587">
        <v>1298</v>
      </c>
      <c r="AU193" s="588">
        <f t="shared" si="261"/>
        <v>0</v>
      </c>
      <c r="AV193" s="588">
        <f t="shared" si="262"/>
        <v>1298</v>
      </c>
      <c r="AW193" s="587"/>
      <c r="AX193" s="652"/>
      <c r="AY193" s="706"/>
      <c r="AZ193" s="652"/>
      <c r="BC193" s="30">
        <f t="shared" si="328"/>
        <v>0</v>
      </c>
      <c r="BD193" s="30">
        <f t="shared" si="329"/>
        <v>0</v>
      </c>
      <c r="BE193" s="704">
        <f t="shared" si="330"/>
        <v>0</v>
      </c>
      <c r="BF193" s="30">
        <f t="shared" si="331"/>
        <v>0</v>
      </c>
      <c r="BG193" s="30">
        <f t="shared" si="332"/>
        <v>0</v>
      </c>
      <c r="BH193" s="704">
        <f t="shared" si="333"/>
        <v>0</v>
      </c>
      <c r="BI193" s="704">
        <f t="shared" si="334"/>
        <v>0</v>
      </c>
      <c r="BJ193" s="30">
        <f t="shared" si="335"/>
        <v>0</v>
      </c>
      <c r="BK193" s="704">
        <f t="shared" si="336"/>
        <v>0</v>
      </c>
      <c r="BL193" s="30">
        <f t="shared" si="337"/>
        <v>0</v>
      </c>
      <c r="BM193" s="30">
        <f t="shared" si="338"/>
        <v>0</v>
      </c>
      <c r="BN193" s="704">
        <f t="shared" si="339"/>
        <v>417.36</v>
      </c>
      <c r="BO193" s="652"/>
      <c r="BP193" s="476"/>
      <c r="BQ193" s="476"/>
    </row>
    <row r="194" spans="1:69" x14ac:dyDescent="0.25">
      <c r="A194" s="49" t="s">
        <v>439</v>
      </c>
      <c r="B194" s="50">
        <v>200057</v>
      </c>
      <c r="C194" s="699" t="s">
        <v>990</v>
      </c>
      <c r="D194" s="50" t="s">
        <v>194</v>
      </c>
      <c r="E194" s="62" t="str">
        <f t="shared" si="306"/>
        <v>BS</v>
      </c>
      <c r="F194" s="664">
        <f t="shared" si="307"/>
        <v>3918</v>
      </c>
      <c r="G194" s="587"/>
      <c r="H194" s="588">
        <f t="shared" si="308"/>
        <v>0</v>
      </c>
      <c r="I194" s="588">
        <f t="shared" si="309"/>
        <v>0</v>
      </c>
      <c r="J194" s="587"/>
      <c r="K194" s="588">
        <f t="shared" si="311"/>
        <v>0</v>
      </c>
      <c r="L194" s="588">
        <f t="shared" si="312"/>
        <v>0</v>
      </c>
      <c r="M194" s="587"/>
      <c r="N194" s="588">
        <f t="shared" si="313"/>
        <v>0</v>
      </c>
      <c r="O194" s="588">
        <f t="shared" si="314"/>
        <v>0</v>
      </c>
      <c r="P194" s="587"/>
      <c r="Q194" s="588">
        <f t="shared" si="256"/>
        <v>0</v>
      </c>
      <c r="R194" s="588">
        <f t="shared" si="257"/>
        <v>0</v>
      </c>
      <c r="S194" s="587"/>
      <c r="T194" s="588">
        <f t="shared" si="315"/>
        <v>0</v>
      </c>
      <c r="U194" s="588">
        <f t="shared" si="316"/>
        <v>0</v>
      </c>
      <c r="V194" s="587"/>
      <c r="W194" s="588">
        <f t="shared" si="317"/>
        <v>0</v>
      </c>
      <c r="X194" s="588">
        <f t="shared" si="318"/>
        <v>0</v>
      </c>
      <c r="Y194" s="587"/>
      <c r="Z194" s="588">
        <f t="shared" si="319"/>
        <v>0</v>
      </c>
      <c r="AA194" s="588">
        <f t="shared" si="294"/>
        <v>0</v>
      </c>
      <c r="AB194" s="587"/>
      <c r="AC194" s="588">
        <f t="shared" si="320"/>
        <v>0</v>
      </c>
      <c r="AD194" s="588">
        <f t="shared" si="321"/>
        <v>0</v>
      </c>
      <c r="AE194" s="587"/>
      <c r="AF194" s="588">
        <f t="shared" si="322"/>
        <v>0</v>
      </c>
      <c r="AG194" s="588">
        <f t="shared" si="323"/>
        <v>0</v>
      </c>
      <c r="AH194" s="587"/>
      <c r="AI194" s="588">
        <f t="shared" si="258"/>
        <v>0</v>
      </c>
      <c r="AJ194" s="588">
        <f t="shared" si="293"/>
        <v>0</v>
      </c>
      <c r="AK194" s="587"/>
      <c r="AL194" s="588">
        <f t="shared" si="324"/>
        <v>0</v>
      </c>
      <c r="AM194" s="588">
        <f t="shared" si="325"/>
        <v>0</v>
      </c>
      <c r="AN194" s="587"/>
      <c r="AO194" s="588">
        <f t="shared" si="326"/>
        <v>0</v>
      </c>
      <c r="AP194" s="588">
        <f t="shared" si="327"/>
        <v>0</v>
      </c>
      <c r="AQ194" s="587">
        <v>1440.51</v>
      </c>
      <c r="AR194" s="588">
        <f t="shared" si="259"/>
        <v>0</v>
      </c>
      <c r="AS194" s="588">
        <f t="shared" si="260"/>
        <v>1440.51</v>
      </c>
      <c r="AT194" s="587">
        <v>4480</v>
      </c>
      <c r="AU194" s="588">
        <f t="shared" si="261"/>
        <v>0</v>
      </c>
      <c r="AV194" s="588">
        <f t="shared" si="262"/>
        <v>4480</v>
      </c>
      <c r="AW194" s="587"/>
      <c r="AX194" s="652"/>
      <c r="AY194" s="706"/>
      <c r="AZ194" s="652"/>
      <c r="BC194" s="30">
        <f t="shared" si="328"/>
        <v>0</v>
      </c>
      <c r="BD194" s="30">
        <f t="shared" si="329"/>
        <v>0</v>
      </c>
      <c r="BE194" s="704">
        <f t="shared" si="330"/>
        <v>0</v>
      </c>
      <c r="BF194" s="30">
        <f t="shared" si="331"/>
        <v>0</v>
      </c>
      <c r="BG194" s="30">
        <f t="shared" si="332"/>
        <v>0</v>
      </c>
      <c r="BH194" s="704">
        <f t="shared" si="333"/>
        <v>0</v>
      </c>
      <c r="BI194" s="704">
        <f t="shared" si="334"/>
        <v>0</v>
      </c>
      <c r="BJ194" s="30">
        <f t="shared" si="335"/>
        <v>0</v>
      </c>
      <c r="BK194" s="704">
        <f t="shared" si="336"/>
        <v>0</v>
      </c>
      <c r="BL194" s="30">
        <f t="shared" si="337"/>
        <v>0</v>
      </c>
      <c r="BM194" s="30">
        <f t="shared" si="338"/>
        <v>0</v>
      </c>
      <c r="BN194" s="704">
        <f t="shared" si="339"/>
        <v>1440.51</v>
      </c>
      <c r="BO194" s="652"/>
      <c r="BP194" s="476"/>
      <c r="BQ194" s="476"/>
    </row>
    <row r="195" spans="1:69" x14ac:dyDescent="0.25">
      <c r="A195" s="49" t="s">
        <v>439</v>
      </c>
      <c r="B195" s="50">
        <v>200060</v>
      </c>
      <c r="C195" s="699" t="s">
        <v>991</v>
      </c>
      <c r="D195" s="50" t="s">
        <v>194</v>
      </c>
      <c r="E195" s="62" t="str">
        <f t="shared" si="306"/>
        <v>BS</v>
      </c>
      <c r="F195" s="664">
        <f t="shared" si="307"/>
        <v>3918</v>
      </c>
      <c r="G195" s="587"/>
      <c r="H195" s="588">
        <f t="shared" si="308"/>
        <v>0</v>
      </c>
      <c r="I195" s="588">
        <f t="shared" si="309"/>
        <v>0</v>
      </c>
      <c r="J195" s="587"/>
      <c r="K195" s="588">
        <f t="shared" si="311"/>
        <v>0</v>
      </c>
      <c r="L195" s="588">
        <f t="shared" si="312"/>
        <v>0</v>
      </c>
      <c r="M195" s="587"/>
      <c r="N195" s="588">
        <f t="shared" si="313"/>
        <v>0</v>
      </c>
      <c r="O195" s="588">
        <f t="shared" si="314"/>
        <v>0</v>
      </c>
      <c r="P195" s="587"/>
      <c r="Q195" s="588">
        <f t="shared" si="256"/>
        <v>0</v>
      </c>
      <c r="R195" s="588">
        <f t="shared" si="257"/>
        <v>0</v>
      </c>
      <c r="S195" s="587"/>
      <c r="T195" s="588">
        <f t="shared" si="315"/>
        <v>0</v>
      </c>
      <c r="U195" s="588">
        <f t="shared" si="316"/>
        <v>0</v>
      </c>
      <c r="V195" s="587"/>
      <c r="W195" s="588">
        <f t="shared" si="317"/>
        <v>0</v>
      </c>
      <c r="X195" s="588">
        <f t="shared" si="318"/>
        <v>0</v>
      </c>
      <c r="Y195" s="587"/>
      <c r="Z195" s="588">
        <f t="shared" si="319"/>
        <v>0</v>
      </c>
      <c r="AA195" s="588">
        <f t="shared" si="294"/>
        <v>0</v>
      </c>
      <c r="AB195" s="587"/>
      <c r="AC195" s="588">
        <f t="shared" si="320"/>
        <v>0</v>
      </c>
      <c r="AD195" s="588">
        <f t="shared" si="321"/>
        <v>0</v>
      </c>
      <c r="AE195" s="587"/>
      <c r="AF195" s="588">
        <f t="shared" si="322"/>
        <v>0</v>
      </c>
      <c r="AG195" s="588">
        <f t="shared" si="323"/>
        <v>0</v>
      </c>
      <c r="AH195" s="587"/>
      <c r="AI195" s="588">
        <f t="shared" si="258"/>
        <v>0</v>
      </c>
      <c r="AJ195" s="588">
        <f t="shared" si="293"/>
        <v>0</v>
      </c>
      <c r="AK195" s="587"/>
      <c r="AL195" s="588">
        <f t="shared" si="324"/>
        <v>0</v>
      </c>
      <c r="AM195" s="588">
        <f t="shared" si="325"/>
        <v>0</v>
      </c>
      <c r="AN195" s="587"/>
      <c r="AO195" s="588">
        <f t="shared" si="326"/>
        <v>0</v>
      </c>
      <c r="AP195" s="588">
        <f t="shared" si="327"/>
        <v>0</v>
      </c>
      <c r="AQ195" s="587"/>
      <c r="AR195" s="588">
        <f t="shared" si="259"/>
        <v>0</v>
      </c>
      <c r="AS195" s="588">
        <f t="shared" si="260"/>
        <v>0</v>
      </c>
      <c r="AT195" s="587"/>
      <c r="AU195" s="588">
        <f t="shared" si="261"/>
        <v>0</v>
      </c>
      <c r="AV195" s="588">
        <f t="shared" si="262"/>
        <v>0</v>
      </c>
      <c r="AW195" s="587"/>
      <c r="AX195" s="652"/>
      <c r="AY195" s="706"/>
      <c r="AZ195" s="652"/>
      <c r="BC195" s="30">
        <f t="shared" si="328"/>
        <v>0</v>
      </c>
      <c r="BD195" s="30">
        <f t="shared" si="329"/>
        <v>0</v>
      </c>
      <c r="BE195" s="704">
        <f t="shared" si="330"/>
        <v>0</v>
      </c>
      <c r="BF195" s="30">
        <f t="shared" si="331"/>
        <v>0</v>
      </c>
      <c r="BG195" s="30">
        <f t="shared" si="332"/>
        <v>0</v>
      </c>
      <c r="BH195" s="704">
        <f t="shared" si="333"/>
        <v>0</v>
      </c>
      <c r="BI195" s="704">
        <f t="shared" si="334"/>
        <v>0</v>
      </c>
      <c r="BJ195" s="30">
        <f t="shared" si="335"/>
        <v>0</v>
      </c>
      <c r="BK195" s="704">
        <f t="shared" si="336"/>
        <v>0</v>
      </c>
      <c r="BL195" s="30">
        <f t="shared" si="337"/>
        <v>0</v>
      </c>
      <c r="BM195" s="30">
        <f t="shared" si="338"/>
        <v>0</v>
      </c>
      <c r="BN195" s="704">
        <f t="shared" si="339"/>
        <v>0</v>
      </c>
      <c r="BO195" s="652"/>
      <c r="BP195" s="476"/>
      <c r="BQ195" s="476"/>
    </row>
    <row r="196" spans="1:69" x14ac:dyDescent="0.25">
      <c r="A196" s="49" t="s">
        <v>439</v>
      </c>
      <c r="B196" s="50">
        <v>200061</v>
      </c>
      <c r="C196" s="699" t="s">
        <v>992</v>
      </c>
      <c r="D196" s="50" t="s">
        <v>194</v>
      </c>
      <c r="E196" s="62" t="str">
        <f t="shared" si="306"/>
        <v>BS</v>
      </c>
      <c r="F196" s="664">
        <f t="shared" si="307"/>
        <v>3918</v>
      </c>
      <c r="G196" s="587"/>
      <c r="H196" s="588">
        <f t="shared" si="308"/>
        <v>0</v>
      </c>
      <c r="I196" s="588">
        <f t="shared" si="309"/>
        <v>0</v>
      </c>
      <c r="J196" s="587"/>
      <c r="K196" s="588">
        <f t="shared" si="311"/>
        <v>0</v>
      </c>
      <c r="L196" s="588">
        <f t="shared" si="312"/>
        <v>0</v>
      </c>
      <c r="M196" s="587"/>
      <c r="N196" s="588">
        <f t="shared" si="313"/>
        <v>0</v>
      </c>
      <c r="O196" s="588">
        <f t="shared" si="314"/>
        <v>0</v>
      </c>
      <c r="P196" s="771"/>
      <c r="Q196" s="588">
        <f t="shared" si="256"/>
        <v>0</v>
      </c>
      <c r="R196" s="588">
        <f t="shared" si="257"/>
        <v>0</v>
      </c>
      <c r="S196" s="587"/>
      <c r="T196" s="588">
        <f t="shared" si="315"/>
        <v>0</v>
      </c>
      <c r="U196" s="588">
        <f t="shared" si="316"/>
        <v>0</v>
      </c>
      <c r="V196" s="587"/>
      <c r="W196" s="588">
        <f t="shared" si="317"/>
        <v>0</v>
      </c>
      <c r="X196" s="588">
        <f t="shared" si="318"/>
        <v>0</v>
      </c>
      <c r="Y196" s="587"/>
      <c r="Z196" s="588">
        <f t="shared" si="319"/>
        <v>0</v>
      </c>
      <c r="AA196" s="588">
        <f t="shared" si="294"/>
        <v>0</v>
      </c>
      <c r="AB196" s="587"/>
      <c r="AC196" s="588">
        <f t="shared" si="320"/>
        <v>0</v>
      </c>
      <c r="AD196" s="588">
        <f t="shared" si="321"/>
        <v>0</v>
      </c>
      <c r="AE196" s="587"/>
      <c r="AF196" s="588">
        <f t="shared" si="322"/>
        <v>0</v>
      </c>
      <c r="AG196" s="588">
        <f t="shared" si="323"/>
        <v>0</v>
      </c>
      <c r="AH196" s="587"/>
      <c r="AI196" s="588">
        <f t="shared" si="258"/>
        <v>0</v>
      </c>
      <c r="AJ196" s="588">
        <f t="shared" si="293"/>
        <v>0</v>
      </c>
      <c r="AK196" s="587"/>
      <c r="AL196" s="588">
        <f t="shared" si="324"/>
        <v>0</v>
      </c>
      <c r="AM196" s="588">
        <f t="shared" si="325"/>
        <v>0</v>
      </c>
      <c r="AN196" s="587"/>
      <c r="AO196" s="588">
        <f t="shared" si="326"/>
        <v>0</v>
      </c>
      <c r="AP196" s="588">
        <f t="shared" si="327"/>
        <v>0</v>
      </c>
      <c r="AQ196" s="587">
        <v>-909</v>
      </c>
      <c r="AR196" s="588">
        <f t="shared" si="259"/>
        <v>0</v>
      </c>
      <c r="AS196" s="588">
        <f t="shared" si="260"/>
        <v>-909</v>
      </c>
      <c r="AT196" s="587">
        <v>-2827</v>
      </c>
      <c r="AU196" s="588">
        <f t="shared" si="261"/>
        <v>0</v>
      </c>
      <c r="AV196" s="588">
        <f t="shared" si="262"/>
        <v>-2827</v>
      </c>
      <c r="AW196" s="587"/>
      <c r="AX196" s="652"/>
      <c r="AY196" s="706"/>
      <c r="AZ196" s="652"/>
      <c r="BC196" s="30">
        <f t="shared" si="328"/>
        <v>0</v>
      </c>
      <c r="BD196" s="30">
        <f t="shared" si="329"/>
        <v>0</v>
      </c>
      <c r="BE196" s="704">
        <f t="shared" si="330"/>
        <v>0</v>
      </c>
      <c r="BF196" s="30">
        <f t="shared" si="331"/>
        <v>0</v>
      </c>
      <c r="BG196" s="30">
        <f t="shared" si="332"/>
        <v>0</v>
      </c>
      <c r="BH196" s="704">
        <f t="shared" si="333"/>
        <v>0</v>
      </c>
      <c r="BI196" s="704">
        <f t="shared" si="334"/>
        <v>0</v>
      </c>
      <c r="BJ196" s="30">
        <f t="shared" si="335"/>
        <v>0</v>
      </c>
      <c r="BK196" s="704">
        <f t="shared" si="336"/>
        <v>0</v>
      </c>
      <c r="BL196" s="30">
        <f t="shared" si="337"/>
        <v>0</v>
      </c>
      <c r="BM196" s="30">
        <f t="shared" si="338"/>
        <v>0</v>
      </c>
      <c r="BN196" s="704">
        <f t="shared" si="339"/>
        <v>-909</v>
      </c>
      <c r="BO196" s="652"/>
      <c r="BP196" s="476"/>
      <c r="BQ196" s="476"/>
    </row>
    <row r="197" spans="1:69" x14ac:dyDescent="0.25">
      <c r="A197" s="49" t="s">
        <v>439</v>
      </c>
      <c r="B197">
        <v>200063</v>
      </c>
      <c r="C197" t="s">
        <v>1107</v>
      </c>
      <c r="D197" s="50" t="s">
        <v>194</v>
      </c>
      <c r="E197" s="62" t="str">
        <f t="shared" si="306"/>
        <v>BS</v>
      </c>
      <c r="F197" s="664">
        <f t="shared" si="307"/>
        <v>3918</v>
      </c>
      <c r="G197" s="587"/>
      <c r="H197" s="588"/>
      <c r="I197" s="588"/>
      <c r="J197" s="587"/>
      <c r="K197" s="588"/>
      <c r="L197" s="588"/>
      <c r="M197" s="587"/>
      <c r="N197" s="588"/>
      <c r="O197" s="588"/>
      <c r="P197" s="771"/>
      <c r="Q197" s="588">
        <f t="shared" si="256"/>
        <v>0</v>
      </c>
      <c r="R197" s="588">
        <f t="shared" si="257"/>
        <v>0</v>
      </c>
      <c r="S197" s="587"/>
      <c r="T197" s="588"/>
      <c r="U197" s="588"/>
      <c r="V197" s="587"/>
      <c r="W197" s="588"/>
      <c r="X197" s="588"/>
      <c r="Y197" s="587"/>
      <c r="Z197" s="588"/>
      <c r="AA197" s="588"/>
      <c r="AB197" s="587"/>
      <c r="AC197" s="588"/>
      <c r="AD197" s="588"/>
      <c r="AE197" s="587"/>
      <c r="AF197" s="588"/>
      <c r="AG197" s="588"/>
      <c r="AH197" s="587"/>
      <c r="AI197" s="588">
        <f t="shared" si="258"/>
        <v>0</v>
      </c>
      <c r="AJ197" s="588"/>
      <c r="AK197" s="587"/>
      <c r="AL197" s="588"/>
      <c r="AM197" s="588"/>
      <c r="AN197" s="587"/>
      <c r="AO197" s="588"/>
      <c r="AP197" s="588"/>
      <c r="AQ197" s="587">
        <v>1010.68</v>
      </c>
      <c r="AR197" s="588">
        <f t="shared" si="259"/>
        <v>0</v>
      </c>
      <c r="AS197" s="588">
        <f t="shared" si="260"/>
        <v>1010.68</v>
      </c>
      <c r="AT197" s="587">
        <v>3143.21</v>
      </c>
      <c r="AU197" s="588">
        <f t="shared" si="261"/>
        <v>0</v>
      </c>
      <c r="AV197" s="588">
        <f t="shared" ref="AV197:AV260" si="340">SUM(AT197:AU197)</f>
        <v>3143.21</v>
      </c>
      <c r="AW197" s="587"/>
      <c r="AX197" s="652"/>
      <c r="AY197" s="706"/>
      <c r="AZ197" s="652"/>
      <c r="BC197" s="30"/>
      <c r="BD197" s="30"/>
      <c r="BE197" s="704"/>
      <c r="BF197" s="30"/>
      <c r="BG197" s="30"/>
      <c r="BH197" s="704"/>
      <c r="BI197" s="704"/>
      <c r="BJ197" s="30"/>
      <c r="BK197" s="704"/>
      <c r="BL197" s="30"/>
      <c r="BM197" s="30"/>
      <c r="BN197" s="704"/>
      <c r="BO197" s="652"/>
      <c r="BP197" s="476"/>
      <c r="BQ197" s="476"/>
    </row>
    <row r="198" spans="1:69" ht="14.25" customHeight="1" x14ac:dyDescent="0.25">
      <c r="A198" s="49" t="s">
        <v>439</v>
      </c>
      <c r="B198" s="50">
        <v>200064</v>
      </c>
      <c r="C198" s="699" t="s">
        <v>993</v>
      </c>
      <c r="D198" s="50" t="s">
        <v>194</v>
      </c>
      <c r="E198" s="62" t="str">
        <f t="shared" si="306"/>
        <v>BS</v>
      </c>
      <c r="F198" s="664">
        <f t="shared" si="307"/>
        <v>3918</v>
      </c>
      <c r="G198" s="587"/>
      <c r="H198" s="588">
        <f t="shared" si="308"/>
        <v>0</v>
      </c>
      <c r="I198" s="588">
        <f t="shared" si="309"/>
        <v>0</v>
      </c>
      <c r="J198" s="587"/>
      <c r="K198" s="588">
        <f t="shared" si="311"/>
        <v>0</v>
      </c>
      <c r="L198" s="588">
        <f t="shared" si="312"/>
        <v>0</v>
      </c>
      <c r="M198" s="587"/>
      <c r="N198" s="588">
        <f t="shared" si="313"/>
        <v>0</v>
      </c>
      <c r="O198" s="588">
        <f t="shared" si="314"/>
        <v>0</v>
      </c>
      <c r="P198" s="587"/>
      <c r="Q198" s="588">
        <f t="shared" ref="Q198:Q244" si="341">SUMIFS(JE_amount,JE_Month,Q$3,JE_Entity,$A198,JE_Ledger_number,$B198)</f>
        <v>0</v>
      </c>
      <c r="R198" s="588">
        <f t="shared" ref="R198:R244" si="342">SUM(P198:Q198)</f>
        <v>0</v>
      </c>
      <c r="S198" s="587"/>
      <c r="T198" s="588">
        <f t="shared" si="315"/>
        <v>0</v>
      </c>
      <c r="U198" s="588">
        <f t="shared" si="316"/>
        <v>0</v>
      </c>
      <c r="V198" s="587"/>
      <c r="W198" s="588">
        <f t="shared" si="317"/>
        <v>0</v>
      </c>
      <c r="X198" s="588">
        <f t="shared" si="318"/>
        <v>0</v>
      </c>
      <c r="Y198" s="587"/>
      <c r="Z198" s="588">
        <f t="shared" si="319"/>
        <v>0</v>
      </c>
      <c r="AA198" s="588">
        <f t="shared" si="294"/>
        <v>0</v>
      </c>
      <c r="AB198" s="587"/>
      <c r="AC198" s="588">
        <f t="shared" si="320"/>
        <v>0</v>
      </c>
      <c r="AD198" s="588">
        <f t="shared" si="321"/>
        <v>0</v>
      </c>
      <c r="AE198" s="587"/>
      <c r="AF198" s="588">
        <f t="shared" si="322"/>
        <v>0</v>
      </c>
      <c r="AG198" s="588">
        <f t="shared" si="323"/>
        <v>0</v>
      </c>
      <c r="AH198" s="587"/>
      <c r="AI198" s="588">
        <f t="shared" ref="AI198:AI261" si="343">SUMIFS(JE_amount,JE_Month,AI$3,JE_Entity,$A198,JE_Ledger_number,$B198)</f>
        <v>0</v>
      </c>
      <c r="AJ198" s="588">
        <f t="shared" si="293"/>
        <v>0</v>
      </c>
      <c r="AK198" s="587"/>
      <c r="AL198" s="588">
        <f t="shared" si="324"/>
        <v>0</v>
      </c>
      <c r="AM198" s="588">
        <f t="shared" si="325"/>
        <v>0</v>
      </c>
      <c r="AN198" s="587"/>
      <c r="AO198" s="588">
        <f t="shared" si="326"/>
        <v>0</v>
      </c>
      <c r="AP198" s="588">
        <f t="shared" si="327"/>
        <v>0</v>
      </c>
      <c r="AQ198" s="587">
        <v>3701.56</v>
      </c>
      <c r="AR198" s="588">
        <f t="shared" ref="AR198:AR261" si="344">SUMIFS(JE_amount,JE_Month,AR$3,JE_Entity,$A198,JE_Ledger_number,$B198)</f>
        <v>0</v>
      </c>
      <c r="AS198" s="588">
        <f t="shared" ref="AS198:AS261" si="345">SUM(AQ198:AR198)</f>
        <v>3701.56</v>
      </c>
      <c r="AT198" s="587">
        <v>11511.84</v>
      </c>
      <c r="AU198" s="588">
        <f t="shared" ref="AU198:AU244" si="346">SUMIFS(JE_amount_NIS,JE_Month,AU$3,JE_Entity,$A198,JE_Ledger_number,$B198)</f>
        <v>0</v>
      </c>
      <c r="AV198" s="588">
        <f t="shared" si="340"/>
        <v>11511.84</v>
      </c>
      <c r="AW198" s="587"/>
      <c r="AX198" s="652"/>
      <c r="AY198" s="706"/>
      <c r="AZ198" s="652"/>
      <c r="BC198" s="30">
        <f>L198-I198</f>
        <v>0</v>
      </c>
      <c r="BD198" s="30">
        <f>O198-L198</f>
        <v>0</v>
      </c>
      <c r="BE198" s="704">
        <f>R198-I198</f>
        <v>0</v>
      </c>
      <c r="BF198" s="30">
        <f>U198-R198</f>
        <v>0</v>
      </c>
      <c r="BG198" s="30">
        <f>X198-U198</f>
        <v>0</v>
      </c>
      <c r="BH198" s="704">
        <f>AA198-R198</f>
        <v>0</v>
      </c>
      <c r="BI198" s="704">
        <f>AJ198-AA198</f>
        <v>0</v>
      </c>
      <c r="BJ198" s="30">
        <f>AG198-AD198</f>
        <v>0</v>
      </c>
      <c r="BK198" s="704">
        <f>AJ198-AG198</f>
        <v>0</v>
      </c>
      <c r="BL198" s="30">
        <f>AM198-AJ198</f>
        <v>0</v>
      </c>
      <c r="BM198" s="30">
        <f>AP198-AM198</f>
        <v>0</v>
      </c>
      <c r="BN198" s="704">
        <f>AS198-AJ198</f>
        <v>3701.56</v>
      </c>
      <c r="BO198" s="652"/>
      <c r="BP198" s="476"/>
      <c r="BQ198" s="476"/>
    </row>
    <row r="199" spans="1:69" ht="14.25" customHeight="1" x14ac:dyDescent="0.25">
      <c r="A199" s="49" t="s">
        <v>439</v>
      </c>
      <c r="B199" s="804">
        <v>200065</v>
      </c>
      <c r="C199" s="804" t="str">
        <f>"עולם המוזיקה שיווק כלי נגינה ואודיו בע""מ"</f>
        <v>עולם המוזיקה שיווק כלי נגינה ואודיו בע"מ</v>
      </c>
      <c r="D199" s="50" t="s">
        <v>194</v>
      </c>
      <c r="E199" s="62" t="str">
        <f t="shared" si="306"/>
        <v>BS</v>
      </c>
      <c r="F199" s="664">
        <f t="shared" si="307"/>
        <v>3918</v>
      </c>
      <c r="G199" s="587"/>
      <c r="H199" s="588"/>
      <c r="I199" s="588"/>
      <c r="J199" s="587"/>
      <c r="K199" s="588"/>
      <c r="L199" s="588"/>
      <c r="M199" s="587"/>
      <c r="N199" s="588"/>
      <c r="O199" s="588"/>
      <c r="P199" s="587"/>
      <c r="Q199" s="588">
        <f t="shared" si="341"/>
        <v>0</v>
      </c>
      <c r="R199" s="588">
        <f t="shared" si="342"/>
        <v>0</v>
      </c>
      <c r="S199" s="587"/>
      <c r="T199" s="588"/>
      <c r="U199" s="588"/>
      <c r="V199" s="587"/>
      <c r="W199" s="588"/>
      <c r="X199" s="588"/>
      <c r="Y199" s="587"/>
      <c r="Z199" s="588"/>
      <c r="AA199" s="588"/>
      <c r="AB199" s="587"/>
      <c r="AC199" s="588"/>
      <c r="AD199" s="588"/>
      <c r="AE199" s="587"/>
      <c r="AF199" s="588"/>
      <c r="AG199" s="588"/>
      <c r="AH199" s="587"/>
      <c r="AI199" s="588">
        <f t="shared" si="343"/>
        <v>0</v>
      </c>
      <c r="AJ199" s="588">
        <f t="shared" si="293"/>
        <v>0</v>
      </c>
      <c r="AK199" s="587"/>
      <c r="AL199" s="588"/>
      <c r="AM199" s="588"/>
      <c r="AN199" s="587"/>
      <c r="AO199" s="588"/>
      <c r="AP199" s="588"/>
      <c r="AQ199" s="587">
        <v>99.68</v>
      </c>
      <c r="AR199" s="588">
        <f t="shared" si="344"/>
        <v>0</v>
      </c>
      <c r="AS199" s="588">
        <f t="shared" si="345"/>
        <v>99.68</v>
      </c>
      <c r="AT199" s="587">
        <v>310</v>
      </c>
      <c r="AU199" s="588">
        <f t="shared" si="346"/>
        <v>0</v>
      </c>
      <c r="AV199" s="588">
        <f t="shared" si="340"/>
        <v>310</v>
      </c>
      <c r="AW199" s="587"/>
      <c r="AX199" s="652"/>
      <c r="AY199" s="706"/>
      <c r="AZ199" s="652"/>
      <c r="BC199" s="30"/>
      <c r="BD199" s="30"/>
      <c r="BE199" s="704"/>
      <c r="BF199" s="30"/>
      <c r="BG199" s="30"/>
      <c r="BH199" s="704"/>
      <c r="BI199" s="704"/>
      <c r="BJ199" s="30"/>
      <c r="BK199" s="704"/>
      <c r="BL199" s="30"/>
      <c r="BM199" s="30"/>
      <c r="BN199" s="704"/>
      <c r="BO199" s="652"/>
      <c r="BP199" s="476"/>
      <c r="BQ199" s="476"/>
    </row>
    <row r="200" spans="1:69" ht="14.1" customHeight="1" x14ac:dyDescent="0.25">
      <c r="A200" s="49" t="s">
        <v>439</v>
      </c>
      <c r="B200" s="50">
        <v>200066</v>
      </c>
      <c r="C200" s="699" t="s">
        <v>1047</v>
      </c>
      <c r="D200" s="50" t="s">
        <v>194</v>
      </c>
      <c r="E200" s="62" t="str">
        <f t="shared" si="306"/>
        <v>BS</v>
      </c>
      <c r="F200" s="664">
        <f t="shared" si="307"/>
        <v>3918</v>
      </c>
      <c r="G200" s="587"/>
      <c r="H200" s="588">
        <f t="shared" si="308"/>
        <v>0</v>
      </c>
      <c r="I200" s="588">
        <f t="shared" si="309"/>
        <v>0</v>
      </c>
      <c r="J200" s="587"/>
      <c r="K200" s="588">
        <f t="shared" si="311"/>
        <v>0</v>
      </c>
      <c r="L200" s="588">
        <f t="shared" si="312"/>
        <v>0</v>
      </c>
      <c r="M200" s="587"/>
      <c r="N200" s="588">
        <f t="shared" si="313"/>
        <v>0</v>
      </c>
      <c r="O200" s="588">
        <f t="shared" si="314"/>
        <v>0</v>
      </c>
      <c r="P200" s="587"/>
      <c r="Q200" s="588">
        <f t="shared" si="341"/>
        <v>0</v>
      </c>
      <c r="R200" s="588">
        <f t="shared" si="342"/>
        <v>0</v>
      </c>
      <c r="S200" s="587"/>
      <c r="T200" s="588">
        <f t="shared" si="315"/>
        <v>0</v>
      </c>
      <c r="U200" s="588">
        <f t="shared" si="316"/>
        <v>0</v>
      </c>
      <c r="V200" s="587"/>
      <c r="W200" s="588">
        <f t="shared" si="317"/>
        <v>0</v>
      </c>
      <c r="X200" s="588">
        <f t="shared" si="318"/>
        <v>0</v>
      </c>
      <c r="Y200" s="587"/>
      <c r="Z200" s="588">
        <f t="shared" si="319"/>
        <v>0</v>
      </c>
      <c r="AA200" s="588">
        <f t="shared" si="294"/>
        <v>0</v>
      </c>
      <c r="AB200" s="587"/>
      <c r="AC200" s="588">
        <f t="shared" si="320"/>
        <v>0</v>
      </c>
      <c r="AD200" s="588">
        <f t="shared" si="321"/>
        <v>0</v>
      </c>
      <c r="AE200" s="587"/>
      <c r="AF200" s="588">
        <f t="shared" si="322"/>
        <v>0</v>
      </c>
      <c r="AG200" s="588">
        <f t="shared" si="323"/>
        <v>0</v>
      </c>
      <c r="AH200" s="587"/>
      <c r="AI200" s="588">
        <f t="shared" si="343"/>
        <v>0</v>
      </c>
      <c r="AJ200" s="588">
        <f t="shared" si="293"/>
        <v>0</v>
      </c>
      <c r="AK200" s="587"/>
      <c r="AL200" s="588">
        <f t="shared" si="324"/>
        <v>0</v>
      </c>
      <c r="AM200" s="588">
        <f t="shared" si="325"/>
        <v>0</v>
      </c>
      <c r="AN200" s="587"/>
      <c r="AO200" s="588">
        <f t="shared" si="326"/>
        <v>0</v>
      </c>
      <c r="AP200" s="588">
        <f t="shared" si="327"/>
        <v>0</v>
      </c>
      <c r="AQ200" s="587">
        <v>174.6</v>
      </c>
      <c r="AR200" s="588">
        <f t="shared" si="344"/>
        <v>0</v>
      </c>
      <c r="AS200" s="588">
        <f t="shared" si="345"/>
        <v>174.6</v>
      </c>
      <c r="AT200" s="587">
        <v>543</v>
      </c>
      <c r="AU200" s="588">
        <f t="shared" si="346"/>
        <v>0</v>
      </c>
      <c r="AV200" s="588">
        <f t="shared" si="340"/>
        <v>543</v>
      </c>
      <c r="AW200" s="587"/>
      <c r="AX200" s="652"/>
      <c r="AY200" s="706"/>
      <c r="AZ200" s="652"/>
      <c r="BC200" s="30">
        <f t="shared" ref="BC200:BC215" si="347">L200-I200</f>
        <v>0</v>
      </c>
      <c r="BD200" s="30">
        <f t="shared" ref="BD200:BD215" si="348">O200-L200</f>
        <v>0</v>
      </c>
      <c r="BE200" s="704">
        <f t="shared" ref="BE200:BE263" si="349">R200-I200</f>
        <v>0</v>
      </c>
      <c r="BF200" s="30">
        <f t="shared" ref="BF200:BF231" si="350">U200-R200</f>
        <v>0</v>
      </c>
      <c r="BG200" s="30">
        <f t="shared" ref="BG200:BG231" si="351">X200-U200</f>
        <v>0</v>
      </c>
      <c r="BH200" s="704">
        <f t="shared" ref="BH200:BH263" si="352">AA200-R200</f>
        <v>0</v>
      </c>
      <c r="BI200" s="704">
        <f t="shared" ref="BI200:BI263" si="353">AJ200-AA200</f>
        <v>0</v>
      </c>
      <c r="BJ200" s="30">
        <f t="shared" ref="BJ200:BJ231" si="354">AG200-AD200</f>
        <v>0</v>
      </c>
      <c r="BK200" s="704">
        <f t="shared" ref="BK200:BK231" si="355">AJ200-AG200</f>
        <v>0</v>
      </c>
      <c r="BL200" s="30">
        <f t="shared" ref="BL200:BL231" si="356">AM200-AJ200</f>
        <v>0</v>
      </c>
      <c r="BM200" s="30">
        <f t="shared" ref="BM200:BM231" si="357">AP200-AM200</f>
        <v>0</v>
      </c>
      <c r="BN200" s="704">
        <f t="shared" ref="BN200:BN263" si="358">AS200-AJ200</f>
        <v>174.6</v>
      </c>
      <c r="BO200" s="652"/>
      <c r="BP200" s="476"/>
      <c r="BQ200" s="476"/>
    </row>
    <row r="201" spans="1:69" ht="14.1" customHeight="1" x14ac:dyDescent="0.25">
      <c r="A201" s="49" t="s">
        <v>439</v>
      </c>
      <c r="B201" s="50">
        <v>200069</v>
      </c>
      <c r="C201" s="699" t="s">
        <v>994</v>
      </c>
      <c r="D201" s="50" t="s">
        <v>194</v>
      </c>
      <c r="E201" s="62" t="str">
        <f t="shared" si="306"/>
        <v>BS</v>
      </c>
      <c r="F201" s="664">
        <f t="shared" si="307"/>
        <v>3918</v>
      </c>
      <c r="G201" s="587"/>
      <c r="H201" s="588">
        <f t="shared" si="308"/>
        <v>0</v>
      </c>
      <c r="I201" s="588">
        <f t="shared" si="309"/>
        <v>0</v>
      </c>
      <c r="J201" s="587"/>
      <c r="K201" s="588">
        <f t="shared" si="311"/>
        <v>0</v>
      </c>
      <c r="L201" s="588">
        <f t="shared" si="312"/>
        <v>0</v>
      </c>
      <c r="M201" s="587"/>
      <c r="N201" s="588">
        <f t="shared" si="313"/>
        <v>0</v>
      </c>
      <c r="O201" s="588">
        <f t="shared" si="314"/>
        <v>0</v>
      </c>
      <c r="P201" s="587"/>
      <c r="Q201" s="588">
        <f t="shared" si="341"/>
        <v>0</v>
      </c>
      <c r="R201" s="588">
        <f t="shared" si="342"/>
        <v>0</v>
      </c>
      <c r="S201" s="587"/>
      <c r="T201" s="588">
        <f t="shared" si="315"/>
        <v>0</v>
      </c>
      <c r="U201" s="588">
        <f t="shared" si="316"/>
        <v>0</v>
      </c>
      <c r="V201" s="587"/>
      <c r="W201" s="588">
        <f t="shared" si="317"/>
        <v>0</v>
      </c>
      <c r="X201" s="588">
        <f t="shared" si="318"/>
        <v>0</v>
      </c>
      <c r="Y201" s="587"/>
      <c r="Z201" s="588">
        <f t="shared" si="319"/>
        <v>0</v>
      </c>
      <c r="AA201" s="588">
        <f t="shared" si="294"/>
        <v>0</v>
      </c>
      <c r="AB201" s="587"/>
      <c r="AC201" s="588">
        <f t="shared" si="320"/>
        <v>0</v>
      </c>
      <c r="AD201" s="588">
        <f t="shared" si="321"/>
        <v>0</v>
      </c>
      <c r="AE201" s="587"/>
      <c r="AF201" s="588">
        <f t="shared" si="322"/>
        <v>0</v>
      </c>
      <c r="AG201" s="588">
        <f t="shared" si="323"/>
        <v>0</v>
      </c>
      <c r="AH201" s="587"/>
      <c r="AI201" s="588">
        <f t="shared" si="343"/>
        <v>0</v>
      </c>
      <c r="AJ201" s="588">
        <f t="shared" si="293"/>
        <v>0</v>
      </c>
      <c r="AK201" s="587"/>
      <c r="AL201" s="588">
        <f t="shared" si="324"/>
        <v>0</v>
      </c>
      <c r="AM201" s="588">
        <f t="shared" si="325"/>
        <v>0</v>
      </c>
      <c r="AN201" s="587"/>
      <c r="AO201" s="588">
        <f t="shared" si="326"/>
        <v>0</v>
      </c>
      <c r="AP201" s="588">
        <f t="shared" si="327"/>
        <v>0</v>
      </c>
      <c r="AQ201" s="587"/>
      <c r="AR201" s="588">
        <f t="shared" si="344"/>
        <v>0</v>
      </c>
      <c r="AS201" s="588">
        <f t="shared" si="345"/>
        <v>0</v>
      </c>
      <c r="AT201" s="587"/>
      <c r="AU201" s="588">
        <f t="shared" si="346"/>
        <v>0</v>
      </c>
      <c r="AV201" s="588">
        <f t="shared" si="340"/>
        <v>0</v>
      </c>
      <c r="AW201" s="587"/>
      <c r="AX201" s="652"/>
      <c r="AY201" s="706"/>
      <c r="AZ201" s="652"/>
      <c r="BC201" s="30">
        <f t="shared" si="347"/>
        <v>0</v>
      </c>
      <c r="BD201" s="30">
        <f t="shared" si="348"/>
        <v>0</v>
      </c>
      <c r="BE201" s="704">
        <f t="shared" si="349"/>
        <v>0</v>
      </c>
      <c r="BF201" s="30">
        <f t="shared" si="350"/>
        <v>0</v>
      </c>
      <c r="BG201" s="30">
        <f t="shared" si="351"/>
        <v>0</v>
      </c>
      <c r="BH201" s="704">
        <f t="shared" si="352"/>
        <v>0</v>
      </c>
      <c r="BI201" s="704">
        <f t="shared" si="353"/>
        <v>0</v>
      </c>
      <c r="BJ201" s="30">
        <f t="shared" si="354"/>
        <v>0</v>
      </c>
      <c r="BK201" s="704">
        <f t="shared" si="355"/>
        <v>0</v>
      </c>
      <c r="BL201" s="30">
        <f t="shared" si="356"/>
        <v>0</v>
      </c>
      <c r="BM201" s="30">
        <f t="shared" si="357"/>
        <v>0</v>
      </c>
      <c r="BN201" s="704">
        <f t="shared" si="358"/>
        <v>0</v>
      </c>
      <c r="BO201" s="652"/>
      <c r="BP201" s="476"/>
      <c r="BQ201" s="476"/>
    </row>
    <row r="202" spans="1:69" x14ac:dyDescent="0.25">
      <c r="A202" s="49" t="s">
        <v>439</v>
      </c>
      <c r="B202" s="50">
        <v>200070</v>
      </c>
      <c r="C202" s="699" t="s">
        <v>1048</v>
      </c>
      <c r="D202" s="50" t="s">
        <v>194</v>
      </c>
      <c r="E202" s="62" t="str">
        <f t="shared" si="306"/>
        <v>BS</v>
      </c>
      <c r="F202" s="664">
        <f t="shared" si="307"/>
        <v>3918</v>
      </c>
      <c r="G202" s="587"/>
      <c r="H202" s="588">
        <f t="shared" si="308"/>
        <v>0</v>
      </c>
      <c r="I202" s="588">
        <f t="shared" si="309"/>
        <v>0</v>
      </c>
      <c r="J202" s="587"/>
      <c r="K202" s="588">
        <f t="shared" si="311"/>
        <v>0</v>
      </c>
      <c r="L202" s="588">
        <f t="shared" si="312"/>
        <v>0</v>
      </c>
      <c r="M202" s="587"/>
      <c r="N202" s="588">
        <f t="shared" si="313"/>
        <v>0</v>
      </c>
      <c r="O202" s="588">
        <f t="shared" si="314"/>
        <v>0</v>
      </c>
      <c r="P202" s="587"/>
      <c r="Q202" s="588">
        <f t="shared" si="341"/>
        <v>0</v>
      </c>
      <c r="R202" s="588">
        <f t="shared" si="342"/>
        <v>0</v>
      </c>
      <c r="S202" s="587"/>
      <c r="T202" s="588">
        <f t="shared" si="315"/>
        <v>0</v>
      </c>
      <c r="U202" s="588">
        <f t="shared" si="316"/>
        <v>0</v>
      </c>
      <c r="V202" s="587"/>
      <c r="W202" s="588">
        <f t="shared" si="317"/>
        <v>0</v>
      </c>
      <c r="X202" s="588">
        <f t="shared" si="318"/>
        <v>0</v>
      </c>
      <c r="Y202" s="587"/>
      <c r="Z202" s="588">
        <f t="shared" si="319"/>
        <v>0</v>
      </c>
      <c r="AA202" s="588">
        <f t="shared" si="294"/>
        <v>0</v>
      </c>
      <c r="AB202" s="587"/>
      <c r="AC202" s="588">
        <f t="shared" si="320"/>
        <v>0</v>
      </c>
      <c r="AD202" s="588">
        <f t="shared" si="321"/>
        <v>0</v>
      </c>
      <c r="AE202" s="587"/>
      <c r="AF202" s="588">
        <f t="shared" si="322"/>
        <v>0</v>
      </c>
      <c r="AG202" s="588">
        <f t="shared" si="323"/>
        <v>0</v>
      </c>
      <c r="AH202" s="587"/>
      <c r="AI202" s="588">
        <f t="shared" si="343"/>
        <v>0</v>
      </c>
      <c r="AJ202" s="588">
        <f t="shared" si="293"/>
        <v>0</v>
      </c>
      <c r="AK202" s="587"/>
      <c r="AL202" s="588">
        <f t="shared" si="324"/>
        <v>0</v>
      </c>
      <c r="AM202" s="588">
        <f t="shared" si="325"/>
        <v>0</v>
      </c>
      <c r="AN202" s="587"/>
      <c r="AO202" s="588">
        <f t="shared" si="326"/>
        <v>0</v>
      </c>
      <c r="AP202" s="588">
        <f t="shared" si="327"/>
        <v>0</v>
      </c>
      <c r="AQ202" s="587">
        <v>155.69</v>
      </c>
      <c r="AR202" s="588">
        <f t="shared" si="344"/>
        <v>0</v>
      </c>
      <c r="AS202" s="588">
        <f t="shared" si="345"/>
        <v>155.69</v>
      </c>
      <c r="AT202" s="587">
        <v>484.2</v>
      </c>
      <c r="AU202" s="588">
        <f t="shared" si="346"/>
        <v>0</v>
      </c>
      <c r="AV202" s="588">
        <f t="shared" si="340"/>
        <v>484.2</v>
      </c>
      <c r="AW202" s="587"/>
      <c r="AX202" s="652"/>
      <c r="AY202" s="706"/>
      <c r="AZ202" s="652"/>
      <c r="BC202" s="30">
        <f t="shared" si="347"/>
        <v>0</v>
      </c>
      <c r="BD202" s="30">
        <f t="shared" si="348"/>
        <v>0</v>
      </c>
      <c r="BE202" s="704">
        <f t="shared" si="349"/>
        <v>0</v>
      </c>
      <c r="BF202" s="30">
        <f t="shared" si="350"/>
        <v>0</v>
      </c>
      <c r="BG202" s="30">
        <f t="shared" si="351"/>
        <v>0</v>
      </c>
      <c r="BH202" s="704">
        <f t="shared" si="352"/>
        <v>0</v>
      </c>
      <c r="BI202" s="704">
        <f t="shared" si="353"/>
        <v>0</v>
      </c>
      <c r="BJ202" s="30">
        <f t="shared" si="354"/>
        <v>0</v>
      </c>
      <c r="BK202" s="704">
        <f t="shared" si="355"/>
        <v>0</v>
      </c>
      <c r="BL202" s="30">
        <f t="shared" si="356"/>
        <v>0</v>
      </c>
      <c r="BM202" s="30">
        <f t="shared" si="357"/>
        <v>0</v>
      </c>
      <c r="BN202" s="704">
        <f t="shared" si="358"/>
        <v>155.69</v>
      </c>
      <c r="BO202" s="652"/>
      <c r="BP202" s="476"/>
      <c r="BQ202" s="476"/>
    </row>
    <row r="203" spans="1:69" ht="14.25" customHeight="1" x14ac:dyDescent="0.25">
      <c r="A203" s="49" t="s">
        <v>439</v>
      </c>
      <c r="B203" s="50">
        <v>200071</v>
      </c>
      <c r="C203" s="699" t="s">
        <v>1002</v>
      </c>
      <c r="D203" s="50" t="s">
        <v>194</v>
      </c>
      <c r="E203" s="62" t="str">
        <f t="shared" si="306"/>
        <v>BS</v>
      </c>
      <c r="F203" s="664">
        <f t="shared" si="307"/>
        <v>3918</v>
      </c>
      <c r="G203" s="587"/>
      <c r="H203" s="588">
        <f t="shared" si="308"/>
        <v>0</v>
      </c>
      <c r="I203" s="588">
        <f t="shared" si="309"/>
        <v>0</v>
      </c>
      <c r="J203" s="587"/>
      <c r="K203" s="588">
        <f t="shared" si="311"/>
        <v>0</v>
      </c>
      <c r="L203" s="588">
        <f t="shared" si="312"/>
        <v>0</v>
      </c>
      <c r="M203" s="587"/>
      <c r="N203" s="588">
        <f t="shared" si="313"/>
        <v>0</v>
      </c>
      <c r="O203" s="588">
        <f t="shared" si="314"/>
        <v>0</v>
      </c>
      <c r="P203" s="771"/>
      <c r="Q203" s="588">
        <f t="shared" si="341"/>
        <v>0</v>
      </c>
      <c r="R203" s="588">
        <f t="shared" si="342"/>
        <v>0</v>
      </c>
      <c r="S203" s="587"/>
      <c r="T203" s="588">
        <f t="shared" si="315"/>
        <v>0</v>
      </c>
      <c r="U203" s="588">
        <f t="shared" si="316"/>
        <v>0</v>
      </c>
      <c r="V203" s="587"/>
      <c r="W203" s="588">
        <f t="shared" si="317"/>
        <v>0</v>
      </c>
      <c r="X203" s="588">
        <f t="shared" si="318"/>
        <v>0</v>
      </c>
      <c r="Y203" s="587"/>
      <c r="Z203" s="588">
        <f t="shared" si="319"/>
        <v>0</v>
      </c>
      <c r="AA203" s="588">
        <f t="shared" si="294"/>
        <v>0</v>
      </c>
      <c r="AB203" s="587"/>
      <c r="AC203" s="588">
        <f t="shared" si="320"/>
        <v>0</v>
      </c>
      <c r="AD203" s="588">
        <f t="shared" si="321"/>
        <v>0</v>
      </c>
      <c r="AE203" s="587"/>
      <c r="AF203" s="588">
        <f t="shared" si="322"/>
        <v>0</v>
      </c>
      <c r="AG203" s="588">
        <f t="shared" si="323"/>
        <v>0</v>
      </c>
      <c r="AH203" s="587"/>
      <c r="AI203" s="588">
        <f t="shared" si="343"/>
        <v>0</v>
      </c>
      <c r="AJ203" s="588">
        <f t="shared" si="293"/>
        <v>0</v>
      </c>
      <c r="AK203" s="587"/>
      <c r="AL203" s="588">
        <f t="shared" si="324"/>
        <v>0</v>
      </c>
      <c r="AM203" s="588">
        <f t="shared" si="325"/>
        <v>0</v>
      </c>
      <c r="AN203" s="587"/>
      <c r="AO203" s="588">
        <f t="shared" si="326"/>
        <v>0</v>
      </c>
      <c r="AP203" s="588">
        <f t="shared" si="327"/>
        <v>0</v>
      </c>
      <c r="AQ203" s="587">
        <v>936.22</v>
      </c>
      <c r="AR203" s="588">
        <f t="shared" si="344"/>
        <v>0</v>
      </c>
      <c r="AS203" s="588">
        <f t="shared" si="345"/>
        <v>936.22</v>
      </c>
      <c r="AT203" s="587">
        <v>2911.64</v>
      </c>
      <c r="AU203" s="588">
        <f t="shared" si="346"/>
        <v>0</v>
      </c>
      <c r="AV203" s="588">
        <f t="shared" si="340"/>
        <v>2911.64</v>
      </c>
      <c r="AW203" s="587"/>
      <c r="AX203" s="652"/>
      <c r="AY203" s="706"/>
      <c r="AZ203" s="652"/>
      <c r="BC203" s="30">
        <f t="shared" si="347"/>
        <v>0</v>
      </c>
      <c r="BD203" s="30">
        <f t="shared" si="348"/>
        <v>0</v>
      </c>
      <c r="BE203" s="704">
        <f t="shared" si="349"/>
        <v>0</v>
      </c>
      <c r="BF203" s="30">
        <f t="shared" si="350"/>
        <v>0</v>
      </c>
      <c r="BG203" s="30">
        <f t="shared" si="351"/>
        <v>0</v>
      </c>
      <c r="BH203" s="704">
        <f t="shared" si="352"/>
        <v>0</v>
      </c>
      <c r="BI203" s="704">
        <f t="shared" si="353"/>
        <v>0</v>
      </c>
      <c r="BJ203" s="30">
        <f t="shared" si="354"/>
        <v>0</v>
      </c>
      <c r="BK203" s="704">
        <f t="shared" si="355"/>
        <v>0</v>
      </c>
      <c r="BL203" s="30">
        <f t="shared" si="356"/>
        <v>0</v>
      </c>
      <c r="BM203" s="30">
        <f t="shared" si="357"/>
        <v>0</v>
      </c>
      <c r="BN203" s="704">
        <f t="shared" si="358"/>
        <v>936.22</v>
      </c>
      <c r="BO203" s="652"/>
      <c r="BP203" s="476"/>
      <c r="BQ203" s="476"/>
    </row>
    <row r="204" spans="1:69" x14ac:dyDescent="0.25">
      <c r="A204" s="49" t="s">
        <v>439</v>
      </c>
      <c r="B204" s="50">
        <v>200073</v>
      </c>
      <c r="C204" s="699" t="s">
        <v>1003</v>
      </c>
      <c r="D204" s="50" t="s">
        <v>194</v>
      </c>
      <c r="E204" s="62" t="str">
        <f t="shared" si="306"/>
        <v>BS</v>
      </c>
      <c r="F204" s="664">
        <f t="shared" si="307"/>
        <v>3918</v>
      </c>
      <c r="G204" s="587"/>
      <c r="H204" s="588">
        <f t="shared" si="308"/>
        <v>0</v>
      </c>
      <c r="I204" s="588">
        <f t="shared" si="309"/>
        <v>0</v>
      </c>
      <c r="J204" s="587"/>
      <c r="K204" s="588">
        <f t="shared" si="311"/>
        <v>0</v>
      </c>
      <c r="L204" s="588">
        <f t="shared" si="312"/>
        <v>0</v>
      </c>
      <c r="M204" s="587"/>
      <c r="N204" s="588">
        <f t="shared" si="313"/>
        <v>0</v>
      </c>
      <c r="O204" s="588">
        <f t="shared" si="314"/>
        <v>0</v>
      </c>
      <c r="P204" s="587"/>
      <c r="Q204" s="588">
        <f t="shared" si="341"/>
        <v>0</v>
      </c>
      <c r="R204" s="588">
        <f t="shared" si="342"/>
        <v>0</v>
      </c>
      <c r="S204" s="587"/>
      <c r="T204" s="588">
        <f t="shared" si="315"/>
        <v>0</v>
      </c>
      <c r="U204" s="588">
        <f t="shared" si="316"/>
        <v>0</v>
      </c>
      <c r="V204" s="587"/>
      <c r="W204" s="588">
        <f t="shared" si="317"/>
        <v>0</v>
      </c>
      <c r="X204" s="588">
        <f t="shared" si="318"/>
        <v>0</v>
      </c>
      <c r="Y204" s="587"/>
      <c r="Z204" s="588">
        <f t="shared" si="319"/>
        <v>0</v>
      </c>
      <c r="AA204" s="588">
        <f t="shared" si="294"/>
        <v>0</v>
      </c>
      <c r="AB204" s="587"/>
      <c r="AC204" s="588">
        <f t="shared" si="320"/>
        <v>0</v>
      </c>
      <c r="AD204" s="588">
        <f t="shared" si="321"/>
        <v>0</v>
      </c>
      <c r="AE204" s="587"/>
      <c r="AF204" s="588">
        <f t="shared" si="322"/>
        <v>0</v>
      </c>
      <c r="AG204" s="588">
        <f t="shared" si="323"/>
        <v>0</v>
      </c>
      <c r="AH204" s="587"/>
      <c r="AI204" s="588">
        <f t="shared" si="343"/>
        <v>0</v>
      </c>
      <c r="AJ204" s="588">
        <f t="shared" si="293"/>
        <v>0</v>
      </c>
      <c r="AK204" s="587"/>
      <c r="AL204" s="588">
        <f t="shared" si="324"/>
        <v>0</v>
      </c>
      <c r="AM204" s="588">
        <f t="shared" si="325"/>
        <v>0</v>
      </c>
      <c r="AN204" s="587"/>
      <c r="AO204" s="588">
        <f t="shared" si="326"/>
        <v>0</v>
      </c>
      <c r="AP204" s="588">
        <f t="shared" si="327"/>
        <v>0</v>
      </c>
      <c r="AQ204" s="587">
        <v>14.99</v>
      </c>
      <c r="AR204" s="588">
        <f t="shared" si="344"/>
        <v>0</v>
      </c>
      <c r="AS204" s="588">
        <f t="shared" si="345"/>
        <v>14.99</v>
      </c>
      <c r="AT204" s="587">
        <v>46.62</v>
      </c>
      <c r="AU204" s="588">
        <f t="shared" si="346"/>
        <v>0</v>
      </c>
      <c r="AV204" s="588">
        <f t="shared" si="340"/>
        <v>46.62</v>
      </c>
      <c r="AW204" s="587"/>
      <c r="AX204" s="652"/>
      <c r="AY204" s="706"/>
      <c r="AZ204" s="652"/>
      <c r="BC204" s="30">
        <f t="shared" si="347"/>
        <v>0</v>
      </c>
      <c r="BD204" s="30">
        <f t="shared" si="348"/>
        <v>0</v>
      </c>
      <c r="BE204" s="704">
        <f t="shared" si="349"/>
        <v>0</v>
      </c>
      <c r="BF204" s="30">
        <f t="shared" si="350"/>
        <v>0</v>
      </c>
      <c r="BG204" s="30">
        <f t="shared" si="351"/>
        <v>0</v>
      </c>
      <c r="BH204" s="704">
        <f t="shared" si="352"/>
        <v>0</v>
      </c>
      <c r="BI204" s="704">
        <f t="shared" si="353"/>
        <v>0</v>
      </c>
      <c r="BJ204" s="30">
        <f t="shared" si="354"/>
        <v>0</v>
      </c>
      <c r="BK204" s="704">
        <f t="shared" si="355"/>
        <v>0</v>
      </c>
      <c r="BL204" s="30">
        <f t="shared" si="356"/>
        <v>0</v>
      </c>
      <c r="BM204" s="30">
        <f t="shared" si="357"/>
        <v>0</v>
      </c>
      <c r="BN204" s="704">
        <f t="shared" si="358"/>
        <v>14.99</v>
      </c>
      <c r="BO204" s="652"/>
      <c r="BP204" s="476"/>
      <c r="BQ204" s="476"/>
    </row>
    <row r="205" spans="1:69" x14ac:dyDescent="0.25">
      <c r="A205" s="49" t="s">
        <v>439</v>
      </c>
      <c r="B205" s="50">
        <v>200075</v>
      </c>
      <c r="C205" s="699" t="s">
        <v>995</v>
      </c>
      <c r="D205" s="50" t="s">
        <v>194</v>
      </c>
      <c r="E205" s="62" t="str">
        <f t="shared" si="306"/>
        <v>BS</v>
      </c>
      <c r="F205" s="664">
        <f t="shared" si="307"/>
        <v>3918</v>
      </c>
      <c r="G205" s="587"/>
      <c r="H205" s="588">
        <f t="shared" si="308"/>
        <v>0</v>
      </c>
      <c r="I205" s="588">
        <f t="shared" si="309"/>
        <v>0</v>
      </c>
      <c r="J205" s="587"/>
      <c r="K205" s="588">
        <f t="shared" si="311"/>
        <v>0</v>
      </c>
      <c r="L205" s="588">
        <f t="shared" si="312"/>
        <v>0</v>
      </c>
      <c r="M205" s="587"/>
      <c r="N205" s="588">
        <f t="shared" si="313"/>
        <v>0</v>
      </c>
      <c r="O205" s="588">
        <f t="shared" si="314"/>
        <v>0</v>
      </c>
      <c r="P205" s="587"/>
      <c r="Q205" s="588">
        <f t="shared" si="341"/>
        <v>0</v>
      </c>
      <c r="R205" s="588">
        <f t="shared" si="342"/>
        <v>0</v>
      </c>
      <c r="S205" s="587"/>
      <c r="T205" s="588">
        <f t="shared" si="315"/>
        <v>0</v>
      </c>
      <c r="U205" s="588">
        <f t="shared" si="316"/>
        <v>0</v>
      </c>
      <c r="V205" s="587"/>
      <c r="W205" s="588">
        <f t="shared" si="317"/>
        <v>0</v>
      </c>
      <c r="X205" s="588">
        <f t="shared" si="318"/>
        <v>0</v>
      </c>
      <c r="Y205" s="587"/>
      <c r="Z205" s="588">
        <f t="shared" si="319"/>
        <v>0</v>
      </c>
      <c r="AA205" s="588">
        <f t="shared" si="294"/>
        <v>0</v>
      </c>
      <c r="AB205" s="587"/>
      <c r="AC205" s="588">
        <f t="shared" si="320"/>
        <v>0</v>
      </c>
      <c r="AD205" s="588">
        <f t="shared" si="321"/>
        <v>0</v>
      </c>
      <c r="AE205" s="587"/>
      <c r="AF205" s="588">
        <f t="shared" si="322"/>
        <v>0</v>
      </c>
      <c r="AG205" s="588">
        <f t="shared" si="323"/>
        <v>0</v>
      </c>
      <c r="AH205" s="587"/>
      <c r="AI205" s="588">
        <f t="shared" si="343"/>
        <v>0</v>
      </c>
      <c r="AJ205" s="588">
        <f t="shared" si="293"/>
        <v>0</v>
      </c>
      <c r="AK205" s="587"/>
      <c r="AL205" s="588">
        <f t="shared" si="324"/>
        <v>0</v>
      </c>
      <c r="AM205" s="588">
        <f t="shared" si="325"/>
        <v>0</v>
      </c>
      <c r="AN205" s="587"/>
      <c r="AO205" s="588">
        <f t="shared" si="326"/>
        <v>0</v>
      </c>
      <c r="AP205" s="588">
        <f t="shared" si="327"/>
        <v>0</v>
      </c>
      <c r="AQ205" s="587"/>
      <c r="AR205" s="588">
        <f t="shared" si="344"/>
        <v>0</v>
      </c>
      <c r="AS205" s="588">
        <f t="shared" si="345"/>
        <v>0</v>
      </c>
      <c r="AT205" s="587"/>
      <c r="AU205" s="588">
        <f t="shared" si="346"/>
        <v>0</v>
      </c>
      <c r="AV205" s="588">
        <f t="shared" si="340"/>
        <v>0</v>
      </c>
      <c r="AW205" s="587"/>
      <c r="AX205" s="652"/>
      <c r="AY205" s="706"/>
      <c r="AZ205" s="652"/>
      <c r="BC205" s="30">
        <f t="shared" si="347"/>
        <v>0</v>
      </c>
      <c r="BD205" s="30">
        <f t="shared" si="348"/>
        <v>0</v>
      </c>
      <c r="BE205" s="704">
        <f t="shared" si="349"/>
        <v>0</v>
      </c>
      <c r="BF205" s="30">
        <f t="shared" si="350"/>
        <v>0</v>
      </c>
      <c r="BG205" s="30">
        <f t="shared" si="351"/>
        <v>0</v>
      </c>
      <c r="BH205" s="704">
        <f t="shared" si="352"/>
        <v>0</v>
      </c>
      <c r="BI205" s="704">
        <f t="shared" si="353"/>
        <v>0</v>
      </c>
      <c r="BJ205" s="30">
        <f t="shared" si="354"/>
        <v>0</v>
      </c>
      <c r="BK205" s="704">
        <f t="shared" si="355"/>
        <v>0</v>
      </c>
      <c r="BL205" s="30">
        <f t="shared" si="356"/>
        <v>0</v>
      </c>
      <c r="BM205" s="30">
        <f t="shared" si="357"/>
        <v>0</v>
      </c>
      <c r="BN205" s="704">
        <f t="shared" si="358"/>
        <v>0</v>
      </c>
      <c r="BO205" s="652"/>
      <c r="BP205" s="476"/>
      <c r="BQ205" s="476"/>
    </row>
    <row r="206" spans="1:69" x14ac:dyDescent="0.25">
      <c r="A206" s="49" t="s">
        <v>439</v>
      </c>
      <c r="B206" s="50">
        <v>200076</v>
      </c>
      <c r="C206" s="699" t="s">
        <v>1049</v>
      </c>
      <c r="D206" s="50" t="s">
        <v>194</v>
      </c>
      <c r="E206" s="62" t="str">
        <f t="shared" ref="E206:E252" si="359">INDEX(Index_TB_Card_Type,MATCH($D206,Index_Card_name,0))</f>
        <v>BS</v>
      </c>
      <c r="F206" s="664">
        <f t="shared" ref="F206:F252" si="360">IFERROR(INDEX(Index_card_code,MATCH($D206,Index_Card_name,0)),"")</f>
        <v>3918</v>
      </c>
      <c r="G206" s="587"/>
      <c r="H206" s="588">
        <f t="shared" ref="H206:H247" si="361">SUMIFS(JE_amount,JE_Month,H$3,JE_Entity,$A206,JE_Ledger_number,$B206)</f>
        <v>0</v>
      </c>
      <c r="I206" s="588">
        <f t="shared" ref="I206:I247" si="362">SUM(G206:H206)</f>
        <v>0</v>
      </c>
      <c r="J206" s="587"/>
      <c r="K206" s="588">
        <f t="shared" si="311"/>
        <v>0</v>
      </c>
      <c r="L206" s="588">
        <f t="shared" si="312"/>
        <v>0</v>
      </c>
      <c r="M206" s="587"/>
      <c r="N206" s="588">
        <f t="shared" si="313"/>
        <v>0</v>
      </c>
      <c r="O206" s="588">
        <f t="shared" si="314"/>
        <v>0</v>
      </c>
      <c r="P206" s="587"/>
      <c r="Q206" s="588">
        <f t="shared" si="341"/>
        <v>0</v>
      </c>
      <c r="R206" s="588">
        <f t="shared" si="342"/>
        <v>0</v>
      </c>
      <c r="S206" s="587"/>
      <c r="T206" s="588">
        <f t="shared" si="315"/>
        <v>0</v>
      </c>
      <c r="U206" s="588">
        <f t="shared" si="316"/>
        <v>0</v>
      </c>
      <c r="V206" s="587"/>
      <c r="W206" s="588">
        <f t="shared" si="317"/>
        <v>0</v>
      </c>
      <c r="X206" s="588">
        <f t="shared" si="318"/>
        <v>0</v>
      </c>
      <c r="Y206" s="587"/>
      <c r="Z206" s="588">
        <f t="shared" si="319"/>
        <v>0</v>
      </c>
      <c r="AA206" s="588">
        <f t="shared" si="294"/>
        <v>0</v>
      </c>
      <c r="AB206" s="587"/>
      <c r="AC206" s="588">
        <f t="shared" si="320"/>
        <v>0</v>
      </c>
      <c r="AD206" s="588">
        <f t="shared" si="321"/>
        <v>0</v>
      </c>
      <c r="AE206" s="587"/>
      <c r="AF206" s="588">
        <f t="shared" si="322"/>
        <v>0</v>
      </c>
      <c r="AG206" s="588">
        <f t="shared" si="323"/>
        <v>0</v>
      </c>
      <c r="AH206" s="587"/>
      <c r="AI206" s="588">
        <f t="shared" si="343"/>
        <v>0</v>
      </c>
      <c r="AJ206" s="588">
        <f t="shared" si="293"/>
        <v>0</v>
      </c>
      <c r="AK206" s="587"/>
      <c r="AL206" s="588">
        <f t="shared" si="324"/>
        <v>0</v>
      </c>
      <c r="AM206" s="588">
        <f t="shared" si="325"/>
        <v>0</v>
      </c>
      <c r="AN206" s="587"/>
      <c r="AO206" s="588">
        <f t="shared" si="326"/>
        <v>0</v>
      </c>
      <c r="AP206" s="588">
        <f t="shared" si="327"/>
        <v>0</v>
      </c>
      <c r="AQ206" s="587"/>
      <c r="AR206" s="588">
        <f t="shared" si="344"/>
        <v>0</v>
      </c>
      <c r="AS206" s="588">
        <f t="shared" si="345"/>
        <v>0</v>
      </c>
      <c r="AT206" s="587"/>
      <c r="AU206" s="588">
        <f t="shared" si="346"/>
        <v>0</v>
      </c>
      <c r="AV206" s="588">
        <f t="shared" si="340"/>
        <v>0</v>
      </c>
      <c r="AW206" s="587"/>
      <c r="AX206" s="652"/>
      <c r="AY206" s="706"/>
      <c r="AZ206" s="652"/>
      <c r="BC206" s="30">
        <f t="shared" si="347"/>
        <v>0</v>
      </c>
      <c r="BD206" s="30">
        <f t="shared" si="348"/>
        <v>0</v>
      </c>
      <c r="BE206" s="704">
        <f t="shared" si="349"/>
        <v>0</v>
      </c>
      <c r="BF206" s="30">
        <f t="shared" si="350"/>
        <v>0</v>
      </c>
      <c r="BG206" s="30">
        <f t="shared" si="351"/>
        <v>0</v>
      </c>
      <c r="BH206" s="704">
        <f t="shared" si="352"/>
        <v>0</v>
      </c>
      <c r="BI206" s="704">
        <f t="shared" si="353"/>
        <v>0</v>
      </c>
      <c r="BJ206" s="30">
        <f t="shared" si="354"/>
        <v>0</v>
      </c>
      <c r="BK206" s="704">
        <f t="shared" si="355"/>
        <v>0</v>
      </c>
      <c r="BL206" s="30">
        <f t="shared" si="356"/>
        <v>0</v>
      </c>
      <c r="BM206" s="30">
        <f t="shared" si="357"/>
        <v>0</v>
      </c>
      <c r="BN206" s="704">
        <f t="shared" si="358"/>
        <v>0</v>
      </c>
      <c r="BO206" s="652"/>
      <c r="BP206" s="476"/>
      <c r="BQ206" s="476"/>
    </row>
    <row r="207" spans="1:69" x14ac:dyDescent="0.25">
      <c r="A207" s="49" t="s">
        <v>439</v>
      </c>
      <c r="B207" s="50">
        <v>200078</v>
      </c>
      <c r="C207" s="699" t="s">
        <v>996</v>
      </c>
      <c r="D207" s="50" t="s">
        <v>194</v>
      </c>
      <c r="E207" s="62" t="str">
        <f t="shared" si="359"/>
        <v>BS</v>
      </c>
      <c r="F207" s="664">
        <f t="shared" si="360"/>
        <v>3918</v>
      </c>
      <c r="G207" s="587"/>
      <c r="H207" s="588">
        <f t="shared" si="361"/>
        <v>0</v>
      </c>
      <c r="I207" s="588">
        <f t="shared" si="362"/>
        <v>0</v>
      </c>
      <c r="J207" s="587"/>
      <c r="K207" s="588">
        <f t="shared" si="311"/>
        <v>0</v>
      </c>
      <c r="L207" s="588">
        <f t="shared" si="312"/>
        <v>0</v>
      </c>
      <c r="M207" s="587"/>
      <c r="N207" s="588">
        <f t="shared" si="313"/>
        <v>0</v>
      </c>
      <c r="O207" s="588">
        <f t="shared" si="314"/>
        <v>0</v>
      </c>
      <c r="P207" s="587"/>
      <c r="Q207" s="588">
        <f t="shared" si="341"/>
        <v>0</v>
      </c>
      <c r="R207" s="588">
        <f t="shared" si="342"/>
        <v>0</v>
      </c>
      <c r="S207" s="587"/>
      <c r="T207" s="588">
        <f t="shared" si="315"/>
        <v>0</v>
      </c>
      <c r="U207" s="588">
        <f t="shared" si="316"/>
        <v>0</v>
      </c>
      <c r="V207" s="587"/>
      <c r="W207" s="588">
        <f t="shared" si="317"/>
        <v>0</v>
      </c>
      <c r="X207" s="588">
        <f t="shared" si="318"/>
        <v>0</v>
      </c>
      <c r="Y207" s="587"/>
      <c r="Z207" s="588">
        <f t="shared" si="319"/>
        <v>0</v>
      </c>
      <c r="AA207" s="588">
        <f t="shared" si="294"/>
        <v>0</v>
      </c>
      <c r="AB207" s="587"/>
      <c r="AC207" s="588">
        <f t="shared" si="320"/>
        <v>0</v>
      </c>
      <c r="AD207" s="588">
        <f t="shared" si="321"/>
        <v>0</v>
      </c>
      <c r="AE207" s="587"/>
      <c r="AF207" s="588">
        <f t="shared" si="322"/>
        <v>0</v>
      </c>
      <c r="AG207" s="588">
        <f t="shared" si="323"/>
        <v>0</v>
      </c>
      <c r="AH207" s="587"/>
      <c r="AI207" s="588">
        <f t="shared" si="343"/>
        <v>0</v>
      </c>
      <c r="AJ207" s="588">
        <f t="shared" si="293"/>
        <v>0</v>
      </c>
      <c r="AK207" s="587"/>
      <c r="AL207" s="588">
        <f t="shared" si="324"/>
        <v>0</v>
      </c>
      <c r="AM207" s="588">
        <f t="shared" si="325"/>
        <v>0</v>
      </c>
      <c r="AN207" s="587"/>
      <c r="AO207" s="588">
        <f t="shared" si="326"/>
        <v>0</v>
      </c>
      <c r="AP207" s="588">
        <f t="shared" si="327"/>
        <v>0</v>
      </c>
      <c r="AQ207" s="587"/>
      <c r="AR207" s="588">
        <f t="shared" si="344"/>
        <v>0</v>
      </c>
      <c r="AS207" s="588">
        <f t="shared" si="345"/>
        <v>0</v>
      </c>
      <c r="AT207" s="587"/>
      <c r="AU207" s="588">
        <f t="shared" si="346"/>
        <v>0</v>
      </c>
      <c r="AV207" s="588">
        <f t="shared" si="340"/>
        <v>0</v>
      </c>
      <c r="AW207" s="587"/>
      <c r="AX207" s="652"/>
      <c r="AY207" s="706"/>
      <c r="AZ207" s="652"/>
      <c r="BC207" s="30">
        <f t="shared" si="347"/>
        <v>0</v>
      </c>
      <c r="BD207" s="30">
        <f t="shared" si="348"/>
        <v>0</v>
      </c>
      <c r="BE207" s="704">
        <f t="shared" si="349"/>
        <v>0</v>
      </c>
      <c r="BF207" s="30">
        <f t="shared" si="350"/>
        <v>0</v>
      </c>
      <c r="BG207" s="30">
        <f t="shared" si="351"/>
        <v>0</v>
      </c>
      <c r="BH207" s="704">
        <f t="shared" si="352"/>
        <v>0</v>
      </c>
      <c r="BI207" s="704">
        <f t="shared" si="353"/>
        <v>0</v>
      </c>
      <c r="BJ207" s="30">
        <f t="shared" si="354"/>
        <v>0</v>
      </c>
      <c r="BK207" s="704">
        <f t="shared" si="355"/>
        <v>0</v>
      </c>
      <c r="BL207" s="30">
        <f t="shared" si="356"/>
        <v>0</v>
      </c>
      <c r="BM207" s="30">
        <f t="shared" si="357"/>
        <v>0</v>
      </c>
      <c r="BN207" s="704">
        <f t="shared" si="358"/>
        <v>0</v>
      </c>
      <c r="BO207" s="652"/>
      <c r="BP207" s="476"/>
      <c r="BQ207" s="476"/>
    </row>
    <row r="208" spans="1:69" ht="14.25" customHeight="1" x14ac:dyDescent="0.25">
      <c r="A208" s="49" t="s">
        <v>439</v>
      </c>
      <c r="B208" s="50">
        <v>200079</v>
      </c>
      <c r="C208" s="699" t="s">
        <v>997</v>
      </c>
      <c r="D208" s="50" t="s">
        <v>194</v>
      </c>
      <c r="E208" s="62" t="str">
        <f t="shared" si="359"/>
        <v>BS</v>
      </c>
      <c r="F208" s="664">
        <f t="shared" si="360"/>
        <v>3918</v>
      </c>
      <c r="G208" s="587"/>
      <c r="H208" s="588">
        <f t="shared" si="361"/>
        <v>0</v>
      </c>
      <c r="I208" s="588">
        <f t="shared" si="362"/>
        <v>0</v>
      </c>
      <c r="J208" s="587"/>
      <c r="K208" s="588">
        <f t="shared" si="311"/>
        <v>0</v>
      </c>
      <c r="L208" s="588">
        <f t="shared" si="312"/>
        <v>0</v>
      </c>
      <c r="M208" s="587"/>
      <c r="N208" s="588">
        <f t="shared" si="313"/>
        <v>0</v>
      </c>
      <c r="O208" s="588">
        <f t="shared" si="314"/>
        <v>0</v>
      </c>
      <c r="P208" s="587"/>
      <c r="Q208" s="588">
        <f t="shared" si="341"/>
        <v>0</v>
      </c>
      <c r="R208" s="588">
        <f t="shared" si="342"/>
        <v>0</v>
      </c>
      <c r="S208" s="587"/>
      <c r="T208" s="588">
        <f t="shared" si="315"/>
        <v>0</v>
      </c>
      <c r="U208" s="588">
        <f t="shared" si="316"/>
        <v>0</v>
      </c>
      <c r="V208" s="587"/>
      <c r="W208" s="588">
        <f t="shared" si="317"/>
        <v>0</v>
      </c>
      <c r="X208" s="588">
        <f t="shared" si="318"/>
        <v>0</v>
      </c>
      <c r="Y208" s="587"/>
      <c r="Z208" s="588">
        <f t="shared" si="319"/>
        <v>0</v>
      </c>
      <c r="AA208" s="588">
        <f t="shared" si="294"/>
        <v>0</v>
      </c>
      <c r="AB208" s="587"/>
      <c r="AC208" s="588">
        <f t="shared" si="320"/>
        <v>0</v>
      </c>
      <c r="AD208" s="588">
        <f t="shared" si="321"/>
        <v>0</v>
      </c>
      <c r="AE208" s="587"/>
      <c r="AF208" s="588">
        <f t="shared" si="322"/>
        <v>0</v>
      </c>
      <c r="AG208" s="588">
        <f t="shared" si="323"/>
        <v>0</v>
      </c>
      <c r="AH208" s="587"/>
      <c r="AI208" s="588">
        <f t="shared" si="343"/>
        <v>0</v>
      </c>
      <c r="AJ208" s="588">
        <f t="shared" si="293"/>
        <v>0</v>
      </c>
      <c r="AK208" s="587"/>
      <c r="AL208" s="588">
        <f t="shared" si="324"/>
        <v>0</v>
      </c>
      <c r="AM208" s="588">
        <f t="shared" si="325"/>
        <v>0</v>
      </c>
      <c r="AN208" s="587"/>
      <c r="AO208" s="588">
        <f t="shared" si="326"/>
        <v>0</v>
      </c>
      <c r="AP208" s="588">
        <f t="shared" si="327"/>
        <v>0</v>
      </c>
      <c r="AQ208" s="587">
        <v>192.6</v>
      </c>
      <c r="AR208" s="588">
        <f t="shared" si="344"/>
        <v>0</v>
      </c>
      <c r="AS208" s="588">
        <f t="shared" si="345"/>
        <v>192.6</v>
      </c>
      <c r="AT208" s="587">
        <v>599</v>
      </c>
      <c r="AU208" s="588">
        <f t="shared" si="346"/>
        <v>0</v>
      </c>
      <c r="AV208" s="588">
        <f t="shared" si="340"/>
        <v>599</v>
      </c>
      <c r="AW208" s="587"/>
      <c r="AX208" s="652"/>
      <c r="AY208" s="706"/>
      <c r="AZ208" s="652"/>
      <c r="BC208" s="30">
        <f t="shared" si="347"/>
        <v>0</v>
      </c>
      <c r="BD208" s="30">
        <f t="shared" si="348"/>
        <v>0</v>
      </c>
      <c r="BE208" s="704">
        <f t="shared" si="349"/>
        <v>0</v>
      </c>
      <c r="BF208" s="30">
        <f t="shared" si="350"/>
        <v>0</v>
      </c>
      <c r="BG208" s="30">
        <f t="shared" si="351"/>
        <v>0</v>
      </c>
      <c r="BH208" s="704">
        <f t="shared" si="352"/>
        <v>0</v>
      </c>
      <c r="BI208" s="718">
        <f t="shared" si="353"/>
        <v>0</v>
      </c>
      <c r="BJ208" s="30">
        <f t="shared" si="354"/>
        <v>0</v>
      </c>
      <c r="BK208" s="704">
        <f t="shared" si="355"/>
        <v>0</v>
      </c>
      <c r="BL208" s="30">
        <f t="shared" si="356"/>
        <v>0</v>
      </c>
      <c r="BM208" s="30">
        <f t="shared" si="357"/>
        <v>0</v>
      </c>
      <c r="BN208" s="704">
        <f t="shared" si="358"/>
        <v>192.6</v>
      </c>
      <c r="BO208" s="652"/>
      <c r="BP208" s="476"/>
      <c r="BQ208" s="476"/>
    </row>
    <row r="209" spans="1:69" ht="14.25" customHeight="1" x14ac:dyDescent="0.25">
      <c r="A209" s="49" t="s">
        <v>439</v>
      </c>
      <c r="B209" s="50">
        <v>200080</v>
      </c>
      <c r="C209" s="699" t="s">
        <v>998</v>
      </c>
      <c r="D209" s="50" t="s">
        <v>194</v>
      </c>
      <c r="E209" s="62" t="str">
        <f t="shared" si="359"/>
        <v>BS</v>
      </c>
      <c r="F209" s="664">
        <f t="shared" si="360"/>
        <v>3918</v>
      </c>
      <c r="G209" s="587"/>
      <c r="H209" s="588">
        <f t="shared" si="361"/>
        <v>0</v>
      </c>
      <c r="I209" s="588">
        <f t="shared" si="362"/>
        <v>0</v>
      </c>
      <c r="J209" s="587"/>
      <c r="K209" s="588">
        <f t="shared" si="311"/>
        <v>0</v>
      </c>
      <c r="L209" s="588">
        <f t="shared" si="312"/>
        <v>0</v>
      </c>
      <c r="M209" s="587"/>
      <c r="N209" s="588">
        <f t="shared" si="313"/>
        <v>0</v>
      </c>
      <c r="O209" s="588">
        <f t="shared" si="314"/>
        <v>0</v>
      </c>
      <c r="P209" s="587"/>
      <c r="Q209" s="588">
        <f t="shared" si="341"/>
        <v>0</v>
      </c>
      <c r="R209" s="588">
        <f t="shared" si="342"/>
        <v>0</v>
      </c>
      <c r="S209" s="587"/>
      <c r="T209" s="588">
        <f t="shared" si="315"/>
        <v>0</v>
      </c>
      <c r="U209" s="588">
        <f t="shared" si="316"/>
        <v>0</v>
      </c>
      <c r="V209" s="587"/>
      <c r="W209" s="588">
        <f t="shared" si="317"/>
        <v>0</v>
      </c>
      <c r="X209" s="588">
        <f t="shared" si="318"/>
        <v>0</v>
      </c>
      <c r="Y209" s="587"/>
      <c r="Z209" s="588">
        <f t="shared" si="319"/>
        <v>0</v>
      </c>
      <c r="AA209" s="588">
        <f t="shared" si="294"/>
        <v>0</v>
      </c>
      <c r="AB209" s="587"/>
      <c r="AC209" s="588">
        <f t="shared" si="320"/>
        <v>0</v>
      </c>
      <c r="AD209" s="588">
        <f t="shared" si="321"/>
        <v>0</v>
      </c>
      <c r="AE209" s="587"/>
      <c r="AF209" s="588">
        <f t="shared" si="322"/>
        <v>0</v>
      </c>
      <c r="AG209" s="588">
        <f t="shared" si="323"/>
        <v>0</v>
      </c>
      <c r="AH209" s="587"/>
      <c r="AI209" s="588">
        <f t="shared" si="343"/>
        <v>0</v>
      </c>
      <c r="AJ209" s="588">
        <f t="shared" si="293"/>
        <v>0</v>
      </c>
      <c r="AK209" s="587"/>
      <c r="AL209" s="588">
        <f t="shared" si="324"/>
        <v>0</v>
      </c>
      <c r="AM209" s="588">
        <f t="shared" si="325"/>
        <v>0</v>
      </c>
      <c r="AN209" s="587"/>
      <c r="AO209" s="588">
        <f t="shared" si="326"/>
        <v>0</v>
      </c>
      <c r="AP209" s="588">
        <f t="shared" si="327"/>
        <v>0</v>
      </c>
      <c r="AQ209" s="587">
        <v>262.35000000000002</v>
      </c>
      <c r="AR209" s="588">
        <f t="shared" si="344"/>
        <v>0</v>
      </c>
      <c r="AS209" s="588">
        <f t="shared" si="345"/>
        <v>262.35000000000002</v>
      </c>
      <c r="AT209" s="587">
        <v>815.9</v>
      </c>
      <c r="AU209" s="588">
        <f t="shared" si="346"/>
        <v>0</v>
      </c>
      <c r="AV209" s="588">
        <f t="shared" si="340"/>
        <v>815.9</v>
      </c>
      <c r="AW209" s="587"/>
      <c r="AX209" s="652"/>
      <c r="AY209" s="706"/>
      <c r="AZ209" s="652"/>
      <c r="BC209" s="30">
        <f t="shared" si="347"/>
        <v>0</v>
      </c>
      <c r="BD209" s="30">
        <f t="shared" si="348"/>
        <v>0</v>
      </c>
      <c r="BE209" s="704">
        <f t="shared" si="349"/>
        <v>0</v>
      </c>
      <c r="BF209" s="30">
        <f t="shared" si="350"/>
        <v>0</v>
      </c>
      <c r="BG209" s="30">
        <f t="shared" si="351"/>
        <v>0</v>
      </c>
      <c r="BH209" s="704">
        <f t="shared" si="352"/>
        <v>0</v>
      </c>
      <c r="BI209" s="704">
        <f t="shared" si="353"/>
        <v>0</v>
      </c>
      <c r="BJ209" s="30">
        <f t="shared" si="354"/>
        <v>0</v>
      </c>
      <c r="BK209" s="704">
        <f t="shared" si="355"/>
        <v>0</v>
      </c>
      <c r="BL209" s="30">
        <f t="shared" si="356"/>
        <v>0</v>
      </c>
      <c r="BM209" s="30">
        <f t="shared" si="357"/>
        <v>0</v>
      </c>
      <c r="BN209" s="704">
        <f t="shared" si="358"/>
        <v>262.35000000000002</v>
      </c>
      <c r="BO209" s="652"/>
      <c r="BP209" s="476"/>
      <c r="BQ209" s="476"/>
    </row>
    <row r="210" spans="1:69" ht="14.25" customHeight="1" x14ac:dyDescent="0.25">
      <c r="A210" s="49" t="s">
        <v>439</v>
      </c>
      <c r="B210" s="50">
        <v>200081</v>
      </c>
      <c r="C210" s="699" t="s">
        <v>999</v>
      </c>
      <c r="D210" s="50" t="s">
        <v>194</v>
      </c>
      <c r="E210" s="62" t="str">
        <f t="shared" si="359"/>
        <v>BS</v>
      </c>
      <c r="F210" s="664">
        <f t="shared" si="360"/>
        <v>3918</v>
      </c>
      <c r="G210" s="587"/>
      <c r="H210" s="588">
        <f t="shared" si="361"/>
        <v>0</v>
      </c>
      <c r="I210" s="588">
        <f t="shared" si="362"/>
        <v>0</v>
      </c>
      <c r="J210" s="587"/>
      <c r="K210" s="588">
        <f t="shared" si="311"/>
        <v>0</v>
      </c>
      <c r="L210" s="588">
        <f t="shared" si="312"/>
        <v>0</v>
      </c>
      <c r="M210" s="587"/>
      <c r="N210" s="588">
        <f t="shared" si="313"/>
        <v>0</v>
      </c>
      <c r="O210" s="588">
        <f t="shared" si="314"/>
        <v>0</v>
      </c>
      <c r="P210" s="587"/>
      <c r="Q210" s="588">
        <f t="shared" si="341"/>
        <v>0</v>
      </c>
      <c r="R210" s="588">
        <f t="shared" si="342"/>
        <v>0</v>
      </c>
      <c r="S210" s="587"/>
      <c r="T210" s="588">
        <f t="shared" si="315"/>
        <v>0</v>
      </c>
      <c r="U210" s="588">
        <f t="shared" si="316"/>
        <v>0</v>
      </c>
      <c r="V210" s="587"/>
      <c r="W210" s="588">
        <f t="shared" si="317"/>
        <v>0</v>
      </c>
      <c r="X210" s="588">
        <f t="shared" si="318"/>
        <v>0</v>
      </c>
      <c r="Y210" s="587"/>
      <c r="Z210" s="588">
        <f t="shared" si="319"/>
        <v>0</v>
      </c>
      <c r="AA210" s="588">
        <f t="shared" si="294"/>
        <v>0</v>
      </c>
      <c r="AB210" s="587"/>
      <c r="AC210" s="588">
        <f t="shared" si="320"/>
        <v>0</v>
      </c>
      <c r="AD210" s="588">
        <f t="shared" si="321"/>
        <v>0</v>
      </c>
      <c r="AE210" s="587"/>
      <c r="AF210" s="588">
        <f t="shared" si="322"/>
        <v>0</v>
      </c>
      <c r="AG210" s="588">
        <f t="shared" si="323"/>
        <v>0</v>
      </c>
      <c r="AH210" s="587"/>
      <c r="AI210" s="588">
        <f t="shared" si="343"/>
        <v>0</v>
      </c>
      <c r="AJ210" s="588">
        <f t="shared" si="293"/>
        <v>0</v>
      </c>
      <c r="AK210" s="587"/>
      <c r="AL210" s="588">
        <f t="shared" si="324"/>
        <v>0</v>
      </c>
      <c r="AM210" s="588">
        <f t="shared" si="325"/>
        <v>0</v>
      </c>
      <c r="AN210" s="587"/>
      <c r="AO210" s="588">
        <f t="shared" si="326"/>
        <v>0</v>
      </c>
      <c r="AP210" s="588">
        <f t="shared" si="327"/>
        <v>0</v>
      </c>
      <c r="AQ210" s="587"/>
      <c r="AR210" s="588">
        <f t="shared" si="344"/>
        <v>0</v>
      </c>
      <c r="AS210" s="588">
        <f t="shared" si="345"/>
        <v>0</v>
      </c>
      <c r="AT210" s="587"/>
      <c r="AU210" s="588">
        <f t="shared" si="346"/>
        <v>0</v>
      </c>
      <c r="AV210" s="588">
        <f t="shared" si="340"/>
        <v>0</v>
      </c>
      <c r="AW210" s="587"/>
      <c r="AX210" s="652"/>
      <c r="AY210" s="706"/>
      <c r="AZ210" s="652"/>
      <c r="BC210" s="30">
        <f t="shared" si="347"/>
        <v>0</v>
      </c>
      <c r="BD210" s="30">
        <f t="shared" si="348"/>
        <v>0</v>
      </c>
      <c r="BE210" s="704">
        <f t="shared" si="349"/>
        <v>0</v>
      </c>
      <c r="BF210" s="30">
        <f t="shared" si="350"/>
        <v>0</v>
      </c>
      <c r="BG210" s="30">
        <f t="shared" si="351"/>
        <v>0</v>
      </c>
      <c r="BH210" s="704">
        <f t="shared" si="352"/>
        <v>0</v>
      </c>
      <c r="BI210" s="704">
        <f t="shared" si="353"/>
        <v>0</v>
      </c>
      <c r="BJ210" s="30">
        <f t="shared" si="354"/>
        <v>0</v>
      </c>
      <c r="BK210" s="704">
        <f t="shared" si="355"/>
        <v>0</v>
      </c>
      <c r="BL210" s="30">
        <f t="shared" si="356"/>
        <v>0</v>
      </c>
      <c r="BM210" s="30">
        <f t="shared" si="357"/>
        <v>0</v>
      </c>
      <c r="BN210" s="704">
        <f t="shared" si="358"/>
        <v>0</v>
      </c>
      <c r="BO210" s="652"/>
      <c r="BP210" s="476"/>
      <c r="BQ210" s="476"/>
    </row>
    <row r="211" spans="1:69" ht="14.25" customHeight="1" x14ac:dyDescent="0.25">
      <c r="A211" s="49" t="s">
        <v>439</v>
      </c>
      <c r="B211" s="50">
        <v>200082</v>
      </c>
      <c r="C211" s="699" t="s">
        <v>1000</v>
      </c>
      <c r="D211" s="50" t="s">
        <v>194</v>
      </c>
      <c r="E211" s="62" t="str">
        <f t="shared" si="359"/>
        <v>BS</v>
      </c>
      <c r="F211" s="664">
        <f t="shared" si="360"/>
        <v>3918</v>
      </c>
      <c r="G211" s="587"/>
      <c r="H211" s="588">
        <f t="shared" si="361"/>
        <v>0</v>
      </c>
      <c r="I211" s="588">
        <f t="shared" si="362"/>
        <v>0</v>
      </c>
      <c r="J211" s="587"/>
      <c r="K211" s="588">
        <f t="shared" si="311"/>
        <v>0</v>
      </c>
      <c r="L211" s="588">
        <f t="shared" si="312"/>
        <v>0</v>
      </c>
      <c r="M211" s="587"/>
      <c r="N211" s="588">
        <f t="shared" si="313"/>
        <v>0</v>
      </c>
      <c r="O211" s="588">
        <f t="shared" si="314"/>
        <v>0</v>
      </c>
      <c r="P211" s="587"/>
      <c r="Q211" s="588">
        <f t="shared" si="341"/>
        <v>0</v>
      </c>
      <c r="R211" s="588">
        <f t="shared" si="342"/>
        <v>0</v>
      </c>
      <c r="S211" s="587"/>
      <c r="T211" s="588">
        <f t="shared" si="315"/>
        <v>0</v>
      </c>
      <c r="U211" s="588">
        <f t="shared" si="316"/>
        <v>0</v>
      </c>
      <c r="V211" s="587"/>
      <c r="W211" s="588">
        <f t="shared" si="317"/>
        <v>0</v>
      </c>
      <c r="X211" s="588">
        <f t="shared" si="318"/>
        <v>0</v>
      </c>
      <c r="Y211" s="587"/>
      <c r="Z211" s="588">
        <f t="shared" si="319"/>
        <v>0</v>
      </c>
      <c r="AA211" s="588">
        <f t="shared" si="294"/>
        <v>0</v>
      </c>
      <c r="AB211" s="587"/>
      <c r="AC211" s="588">
        <f t="shared" si="320"/>
        <v>0</v>
      </c>
      <c r="AD211" s="588">
        <f t="shared" si="321"/>
        <v>0</v>
      </c>
      <c r="AE211" s="587"/>
      <c r="AF211" s="588">
        <f t="shared" si="322"/>
        <v>0</v>
      </c>
      <c r="AG211" s="588">
        <f t="shared" si="323"/>
        <v>0</v>
      </c>
      <c r="AH211" s="587"/>
      <c r="AI211" s="588">
        <f t="shared" si="343"/>
        <v>0</v>
      </c>
      <c r="AJ211" s="588">
        <f t="shared" si="293"/>
        <v>0</v>
      </c>
      <c r="AK211" s="587"/>
      <c r="AL211" s="588">
        <f t="shared" si="324"/>
        <v>0</v>
      </c>
      <c r="AM211" s="588">
        <f t="shared" si="325"/>
        <v>0</v>
      </c>
      <c r="AN211" s="587"/>
      <c r="AO211" s="588">
        <f t="shared" si="326"/>
        <v>0</v>
      </c>
      <c r="AP211" s="588">
        <f t="shared" si="327"/>
        <v>0</v>
      </c>
      <c r="AQ211" s="587">
        <v>513.83000000000004</v>
      </c>
      <c r="AR211" s="588">
        <f t="shared" si="344"/>
        <v>0</v>
      </c>
      <c r="AS211" s="588">
        <f t="shared" si="345"/>
        <v>513.83000000000004</v>
      </c>
      <c r="AT211" s="587">
        <v>1598</v>
      </c>
      <c r="AU211" s="588">
        <f t="shared" si="346"/>
        <v>0</v>
      </c>
      <c r="AV211" s="588">
        <f t="shared" si="340"/>
        <v>1598</v>
      </c>
      <c r="AW211" s="587"/>
      <c r="AX211" s="652"/>
      <c r="AY211" s="706"/>
      <c r="AZ211" s="652"/>
      <c r="BC211" s="30">
        <f t="shared" si="347"/>
        <v>0</v>
      </c>
      <c r="BD211" s="30">
        <f t="shared" si="348"/>
        <v>0</v>
      </c>
      <c r="BE211" s="704">
        <f t="shared" si="349"/>
        <v>0</v>
      </c>
      <c r="BF211" s="30">
        <f t="shared" si="350"/>
        <v>0</v>
      </c>
      <c r="BG211" s="30">
        <f t="shared" si="351"/>
        <v>0</v>
      </c>
      <c r="BH211" s="704">
        <f t="shared" si="352"/>
        <v>0</v>
      </c>
      <c r="BI211" s="704">
        <f t="shared" si="353"/>
        <v>0</v>
      </c>
      <c r="BJ211" s="30">
        <f t="shared" si="354"/>
        <v>0</v>
      </c>
      <c r="BK211" s="704">
        <f t="shared" si="355"/>
        <v>0</v>
      </c>
      <c r="BL211" s="30">
        <f t="shared" si="356"/>
        <v>0</v>
      </c>
      <c r="BM211" s="30">
        <f t="shared" si="357"/>
        <v>0</v>
      </c>
      <c r="BN211" s="704">
        <f t="shared" si="358"/>
        <v>513.83000000000004</v>
      </c>
      <c r="BO211" s="652"/>
      <c r="BP211" s="476"/>
      <c r="BQ211" s="476"/>
    </row>
    <row r="212" spans="1:69" x14ac:dyDescent="0.25">
      <c r="A212" s="49" t="s">
        <v>439</v>
      </c>
      <c r="B212" s="50">
        <v>200083</v>
      </c>
      <c r="C212" s="699" t="s">
        <v>1001</v>
      </c>
      <c r="D212" s="50" t="s">
        <v>194</v>
      </c>
      <c r="E212" s="62" t="str">
        <f t="shared" si="359"/>
        <v>BS</v>
      </c>
      <c r="F212" s="664">
        <f t="shared" si="360"/>
        <v>3918</v>
      </c>
      <c r="G212" s="587"/>
      <c r="H212" s="588">
        <f t="shared" si="361"/>
        <v>0</v>
      </c>
      <c r="I212" s="588">
        <f t="shared" si="362"/>
        <v>0</v>
      </c>
      <c r="J212" s="587"/>
      <c r="K212" s="588">
        <f t="shared" si="311"/>
        <v>0</v>
      </c>
      <c r="L212" s="588">
        <f t="shared" si="312"/>
        <v>0</v>
      </c>
      <c r="M212" s="587"/>
      <c r="N212" s="588">
        <f t="shared" si="313"/>
        <v>0</v>
      </c>
      <c r="O212" s="588">
        <f t="shared" si="314"/>
        <v>0</v>
      </c>
      <c r="P212" s="587"/>
      <c r="Q212" s="588">
        <f t="shared" si="341"/>
        <v>0</v>
      </c>
      <c r="R212" s="588">
        <f t="shared" si="342"/>
        <v>0</v>
      </c>
      <c r="S212" s="587"/>
      <c r="T212" s="588">
        <f t="shared" si="315"/>
        <v>0</v>
      </c>
      <c r="U212" s="588">
        <f t="shared" si="316"/>
        <v>0</v>
      </c>
      <c r="V212" s="587"/>
      <c r="W212" s="588">
        <f t="shared" si="317"/>
        <v>0</v>
      </c>
      <c r="X212" s="588">
        <f t="shared" si="318"/>
        <v>0</v>
      </c>
      <c r="Y212" s="587"/>
      <c r="Z212" s="588">
        <f t="shared" si="319"/>
        <v>0</v>
      </c>
      <c r="AA212" s="588">
        <f t="shared" si="294"/>
        <v>0</v>
      </c>
      <c r="AB212" s="587"/>
      <c r="AC212" s="588">
        <f t="shared" si="320"/>
        <v>0</v>
      </c>
      <c r="AD212" s="588">
        <f t="shared" si="321"/>
        <v>0</v>
      </c>
      <c r="AE212" s="587"/>
      <c r="AF212" s="588">
        <f t="shared" si="322"/>
        <v>0</v>
      </c>
      <c r="AG212" s="588">
        <f t="shared" si="323"/>
        <v>0</v>
      </c>
      <c r="AH212" s="587"/>
      <c r="AI212" s="588">
        <f t="shared" si="343"/>
        <v>0</v>
      </c>
      <c r="AJ212" s="588">
        <f t="shared" si="293"/>
        <v>0</v>
      </c>
      <c r="AK212" s="587"/>
      <c r="AL212" s="588">
        <f t="shared" si="324"/>
        <v>0</v>
      </c>
      <c r="AM212" s="588">
        <f t="shared" si="325"/>
        <v>0</v>
      </c>
      <c r="AN212" s="587"/>
      <c r="AO212" s="588">
        <f t="shared" si="326"/>
        <v>0</v>
      </c>
      <c r="AP212" s="588">
        <f t="shared" si="327"/>
        <v>0</v>
      </c>
      <c r="AQ212" s="587">
        <v>530.54999999999995</v>
      </c>
      <c r="AR212" s="588">
        <f t="shared" si="344"/>
        <v>0</v>
      </c>
      <c r="AS212" s="588">
        <f t="shared" si="345"/>
        <v>530.54999999999995</v>
      </c>
      <c r="AT212" s="587">
        <v>1650</v>
      </c>
      <c r="AU212" s="588">
        <f t="shared" si="346"/>
        <v>0</v>
      </c>
      <c r="AV212" s="588">
        <f t="shared" si="340"/>
        <v>1650</v>
      </c>
      <c r="AW212" s="587"/>
      <c r="AX212" s="652"/>
      <c r="AY212" s="706"/>
      <c r="AZ212" s="652"/>
      <c r="BC212" s="30">
        <f t="shared" si="347"/>
        <v>0</v>
      </c>
      <c r="BD212" s="30">
        <f t="shared" si="348"/>
        <v>0</v>
      </c>
      <c r="BE212" s="704">
        <f t="shared" si="349"/>
        <v>0</v>
      </c>
      <c r="BF212" s="30">
        <f t="shared" si="350"/>
        <v>0</v>
      </c>
      <c r="BG212" s="30">
        <f t="shared" si="351"/>
        <v>0</v>
      </c>
      <c r="BH212" s="704">
        <f t="shared" si="352"/>
        <v>0</v>
      </c>
      <c r="BI212" s="704">
        <f t="shared" si="353"/>
        <v>0</v>
      </c>
      <c r="BJ212" s="30">
        <f t="shared" si="354"/>
        <v>0</v>
      </c>
      <c r="BK212" s="704">
        <f t="shared" si="355"/>
        <v>0</v>
      </c>
      <c r="BL212" s="30">
        <f t="shared" si="356"/>
        <v>0</v>
      </c>
      <c r="BM212" s="30">
        <f t="shared" si="357"/>
        <v>0</v>
      </c>
      <c r="BN212" s="704">
        <f t="shared" si="358"/>
        <v>530.54999999999995</v>
      </c>
      <c r="BO212" s="652"/>
      <c r="BP212" s="476"/>
      <c r="BQ212" s="476"/>
    </row>
    <row r="213" spans="1:69" ht="14.25" customHeight="1" x14ac:dyDescent="0.25">
      <c r="A213" s="49" t="s">
        <v>439</v>
      </c>
      <c r="B213" s="50">
        <v>200084</v>
      </c>
      <c r="C213" s="699" t="s">
        <v>1056</v>
      </c>
      <c r="D213" s="50" t="s">
        <v>194</v>
      </c>
      <c r="E213" s="62" t="str">
        <f t="shared" si="359"/>
        <v>BS</v>
      </c>
      <c r="F213" s="664">
        <f t="shared" si="360"/>
        <v>3918</v>
      </c>
      <c r="G213" s="587"/>
      <c r="H213" s="588">
        <f t="shared" si="361"/>
        <v>0</v>
      </c>
      <c r="I213" s="588">
        <f t="shared" si="362"/>
        <v>0</v>
      </c>
      <c r="J213" s="587"/>
      <c r="K213" s="588">
        <f t="shared" si="311"/>
        <v>0</v>
      </c>
      <c r="L213" s="588">
        <f t="shared" si="312"/>
        <v>0</v>
      </c>
      <c r="M213" s="587"/>
      <c r="N213" s="588">
        <f t="shared" si="313"/>
        <v>0</v>
      </c>
      <c r="O213" s="588">
        <f t="shared" si="314"/>
        <v>0</v>
      </c>
      <c r="P213" s="587"/>
      <c r="Q213" s="588">
        <f t="shared" si="341"/>
        <v>0</v>
      </c>
      <c r="R213" s="588">
        <f t="shared" si="342"/>
        <v>0</v>
      </c>
      <c r="S213" s="587"/>
      <c r="T213" s="588">
        <f t="shared" si="315"/>
        <v>0</v>
      </c>
      <c r="U213" s="588">
        <f t="shared" si="316"/>
        <v>0</v>
      </c>
      <c r="V213" s="587"/>
      <c r="W213" s="588">
        <f t="shared" si="317"/>
        <v>0</v>
      </c>
      <c r="X213" s="588">
        <f t="shared" si="318"/>
        <v>0</v>
      </c>
      <c r="Y213" s="587"/>
      <c r="Z213" s="588">
        <f t="shared" si="319"/>
        <v>0</v>
      </c>
      <c r="AA213" s="588">
        <f t="shared" si="294"/>
        <v>0</v>
      </c>
      <c r="AB213" s="587"/>
      <c r="AC213" s="588">
        <f t="shared" si="320"/>
        <v>0</v>
      </c>
      <c r="AD213" s="588">
        <f t="shared" si="321"/>
        <v>0</v>
      </c>
      <c r="AE213" s="587"/>
      <c r="AF213" s="588">
        <f t="shared" si="322"/>
        <v>0</v>
      </c>
      <c r="AG213" s="588">
        <f t="shared" si="323"/>
        <v>0</v>
      </c>
      <c r="AH213" s="587"/>
      <c r="AI213" s="588">
        <f t="shared" si="343"/>
        <v>0</v>
      </c>
      <c r="AJ213" s="588">
        <f t="shared" si="293"/>
        <v>0</v>
      </c>
      <c r="AK213" s="587"/>
      <c r="AL213" s="588">
        <f t="shared" si="324"/>
        <v>0</v>
      </c>
      <c r="AM213" s="588">
        <f t="shared" si="325"/>
        <v>0</v>
      </c>
      <c r="AN213" s="587"/>
      <c r="AO213" s="588">
        <f t="shared" si="326"/>
        <v>0</v>
      </c>
      <c r="AP213" s="588">
        <f t="shared" si="327"/>
        <v>0</v>
      </c>
      <c r="AQ213" s="587">
        <v>568.11</v>
      </c>
      <c r="AR213" s="588">
        <f t="shared" si="344"/>
        <v>0</v>
      </c>
      <c r="AS213" s="588">
        <f t="shared" si="345"/>
        <v>568.11</v>
      </c>
      <c r="AT213" s="587">
        <v>1766.82</v>
      </c>
      <c r="AU213" s="588">
        <f t="shared" si="346"/>
        <v>0</v>
      </c>
      <c r="AV213" s="588">
        <f t="shared" si="340"/>
        <v>1766.82</v>
      </c>
      <c r="AW213" s="587"/>
      <c r="AX213" s="652"/>
      <c r="AY213" s="706"/>
      <c r="AZ213" s="652"/>
      <c r="BC213" s="30">
        <f t="shared" si="347"/>
        <v>0</v>
      </c>
      <c r="BD213" s="30">
        <f t="shared" si="348"/>
        <v>0</v>
      </c>
      <c r="BE213" s="704">
        <f t="shared" si="349"/>
        <v>0</v>
      </c>
      <c r="BF213" s="30">
        <f t="shared" si="350"/>
        <v>0</v>
      </c>
      <c r="BG213" s="30">
        <f t="shared" si="351"/>
        <v>0</v>
      </c>
      <c r="BH213" s="704">
        <f t="shared" si="352"/>
        <v>0</v>
      </c>
      <c r="BI213" s="704">
        <f t="shared" si="353"/>
        <v>0</v>
      </c>
      <c r="BJ213" s="30">
        <f t="shared" si="354"/>
        <v>0</v>
      </c>
      <c r="BK213" s="704">
        <f t="shared" si="355"/>
        <v>0</v>
      </c>
      <c r="BL213" s="30">
        <f t="shared" si="356"/>
        <v>0</v>
      </c>
      <c r="BM213" s="30">
        <f t="shared" si="357"/>
        <v>0</v>
      </c>
      <c r="BN213" s="704">
        <f t="shared" si="358"/>
        <v>568.11</v>
      </c>
      <c r="BO213" s="652"/>
      <c r="BP213" s="476"/>
      <c r="BQ213" s="476"/>
    </row>
    <row r="214" spans="1:69" ht="14.25" customHeight="1" x14ac:dyDescent="0.25">
      <c r="A214" s="49" t="s">
        <v>439</v>
      </c>
      <c r="B214" s="50">
        <v>200087</v>
      </c>
      <c r="C214" s="699" t="s">
        <v>1050</v>
      </c>
      <c r="D214" s="50" t="s">
        <v>194</v>
      </c>
      <c r="E214" s="62" t="str">
        <f t="shared" si="359"/>
        <v>BS</v>
      </c>
      <c r="F214" s="664">
        <f t="shared" si="360"/>
        <v>3918</v>
      </c>
      <c r="G214" s="587"/>
      <c r="H214" s="588">
        <f t="shared" si="361"/>
        <v>0</v>
      </c>
      <c r="I214" s="588">
        <f t="shared" si="362"/>
        <v>0</v>
      </c>
      <c r="J214" s="587"/>
      <c r="K214" s="588">
        <f t="shared" si="311"/>
        <v>0</v>
      </c>
      <c r="L214" s="588">
        <f t="shared" si="312"/>
        <v>0</v>
      </c>
      <c r="M214" s="587"/>
      <c r="N214" s="588">
        <f t="shared" si="313"/>
        <v>0</v>
      </c>
      <c r="O214" s="588">
        <f t="shared" si="314"/>
        <v>0</v>
      </c>
      <c r="P214" s="587"/>
      <c r="Q214" s="588">
        <f t="shared" si="341"/>
        <v>0</v>
      </c>
      <c r="R214" s="588">
        <f t="shared" si="342"/>
        <v>0</v>
      </c>
      <c r="S214" s="587"/>
      <c r="T214" s="588">
        <f t="shared" si="315"/>
        <v>0</v>
      </c>
      <c r="U214" s="588">
        <f t="shared" si="316"/>
        <v>0</v>
      </c>
      <c r="V214" s="587"/>
      <c r="W214" s="588">
        <f t="shared" si="317"/>
        <v>0</v>
      </c>
      <c r="X214" s="588">
        <f t="shared" si="318"/>
        <v>0</v>
      </c>
      <c r="Y214" s="587"/>
      <c r="Z214" s="588">
        <f t="shared" si="319"/>
        <v>0</v>
      </c>
      <c r="AA214" s="588">
        <f t="shared" si="294"/>
        <v>0</v>
      </c>
      <c r="AB214" s="587"/>
      <c r="AC214" s="588">
        <f t="shared" si="320"/>
        <v>0</v>
      </c>
      <c r="AD214" s="588">
        <f t="shared" si="321"/>
        <v>0</v>
      </c>
      <c r="AE214" s="587"/>
      <c r="AF214" s="588">
        <f t="shared" si="322"/>
        <v>0</v>
      </c>
      <c r="AG214" s="588">
        <f t="shared" si="323"/>
        <v>0</v>
      </c>
      <c r="AH214" s="587"/>
      <c r="AI214" s="588">
        <f t="shared" si="343"/>
        <v>0</v>
      </c>
      <c r="AJ214" s="588">
        <f t="shared" si="293"/>
        <v>0</v>
      </c>
      <c r="AK214" s="587"/>
      <c r="AL214" s="588">
        <f t="shared" si="324"/>
        <v>0</v>
      </c>
      <c r="AM214" s="588">
        <f t="shared" si="325"/>
        <v>0</v>
      </c>
      <c r="AN214" s="587"/>
      <c r="AO214" s="588">
        <f t="shared" si="326"/>
        <v>0</v>
      </c>
      <c r="AP214" s="588">
        <f t="shared" si="327"/>
        <v>0</v>
      </c>
      <c r="AQ214" s="587"/>
      <c r="AR214" s="588">
        <f t="shared" si="344"/>
        <v>0</v>
      </c>
      <c r="AS214" s="588">
        <f t="shared" si="345"/>
        <v>0</v>
      </c>
      <c r="AT214" s="587"/>
      <c r="AU214" s="588">
        <f t="shared" si="346"/>
        <v>0</v>
      </c>
      <c r="AV214" s="588">
        <f t="shared" si="340"/>
        <v>0</v>
      </c>
      <c r="AW214" s="587"/>
      <c r="AX214" s="652"/>
      <c r="AY214" s="706"/>
      <c r="AZ214" s="652"/>
      <c r="BC214" s="30">
        <f t="shared" si="347"/>
        <v>0</v>
      </c>
      <c r="BD214" s="30">
        <f t="shared" si="348"/>
        <v>0</v>
      </c>
      <c r="BE214" s="704">
        <f t="shared" si="349"/>
        <v>0</v>
      </c>
      <c r="BF214" s="30">
        <f t="shared" si="350"/>
        <v>0</v>
      </c>
      <c r="BG214" s="30">
        <f t="shared" si="351"/>
        <v>0</v>
      </c>
      <c r="BH214" s="704">
        <f t="shared" si="352"/>
        <v>0</v>
      </c>
      <c r="BI214" s="704">
        <f t="shared" si="353"/>
        <v>0</v>
      </c>
      <c r="BJ214" s="30">
        <f t="shared" si="354"/>
        <v>0</v>
      </c>
      <c r="BK214" s="704">
        <f t="shared" si="355"/>
        <v>0</v>
      </c>
      <c r="BL214" s="30">
        <f t="shared" si="356"/>
        <v>0</v>
      </c>
      <c r="BM214" s="30">
        <f t="shared" si="357"/>
        <v>0</v>
      </c>
      <c r="BN214" s="704">
        <f t="shared" si="358"/>
        <v>0</v>
      </c>
      <c r="BO214" s="652"/>
      <c r="BP214" s="476"/>
      <c r="BQ214" s="476"/>
    </row>
    <row r="215" spans="1:69" ht="14.25" customHeight="1" x14ac:dyDescent="0.25">
      <c r="A215" s="49" t="s">
        <v>439</v>
      </c>
      <c r="B215" s="50">
        <v>200089</v>
      </c>
      <c r="C215" s="699" t="s">
        <v>1051</v>
      </c>
      <c r="D215" s="50" t="s">
        <v>194</v>
      </c>
      <c r="E215" s="62" t="str">
        <f t="shared" si="359"/>
        <v>BS</v>
      </c>
      <c r="F215" s="664">
        <f t="shared" si="360"/>
        <v>3918</v>
      </c>
      <c r="G215" s="587"/>
      <c r="H215" s="588">
        <f t="shared" si="361"/>
        <v>0</v>
      </c>
      <c r="I215" s="588">
        <f t="shared" si="362"/>
        <v>0</v>
      </c>
      <c r="J215" s="587"/>
      <c r="K215" s="588">
        <f t="shared" si="311"/>
        <v>0</v>
      </c>
      <c r="L215" s="588">
        <f t="shared" si="312"/>
        <v>0</v>
      </c>
      <c r="M215" s="587"/>
      <c r="N215" s="588">
        <f t="shared" si="313"/>
        <v>0</v>
      </c>
      <c r="O215" s="588">
        <f t="shared" si="314"/>
        <v>0</v>
      </c>
      <c r="P215" s="587"/>
      <c r="Q215" s="588">
        <f t="shared" si="341"/>
        <v>0</v>
      </c>
      <c r="R215" s="588">
        <f t="shared" si="342"/>
        <v>0</v>
      </c>
      <c r="S215" s="587"/>
      <c r="T215" s="588">
        <f t="shared" si="315"/>
        <v>0</v>
      </c>
      <c r="U215" s="588">
        <f t="shared" si="316"/>
        <v>0</v>
      </c>
      <c r="V215" s="587"/>
      <c r="W215" s="588">
        <f t="shared" si="317"/>
        <v>0</v>
      </c>
      <c r="X215" s="588">
        <f t="shared" si="318"/>
        <v>0</v>
      </c>
      <c r="Y215" s="587"/>
      <c r="Z215" s="588">
        <f t="shared" si="319"/>
        <v>0</v>
      </c>
      <c r="AA215" s="588">
        <f t="shared" si="294"/>
        <v>0</v>
      </c>
      <c r="AB215" s="587"/>
      <c r="AC215" s="588">
        <f t="shared" si="320"/>
        <v>0</v>
      </c>
      <c r="AD215" s="588">
        <f t="shared" si="321"/>
        <v>0</v>
      </c>
      <c r="AE215" s="587"/>
      <c r="AF215" s="588">
        <f t="shared" si="322"/>
        <v>0</v>
      </c>
      <c r="AG215" s="588">
        <f t="shared" si="323"/>
        <v>0</v>
      </c>
      <c r="AH215" s="587"/>
      <c r="AI215" s="588">
        <f t="shared" si="343"/>
        <v>0</v>
      </c>
      <c r="AJ215" s="588">
        <f t="shared" si="293"/>
        <v>0</v>
      </c>
      <c r="AK215" s="587"/>
      <c r="AL215" s="588">
        <f t="shared" si="324"/>
        <v>0</v>
      </c>
      <c r="AM215" s="588">
        <f t="shared" si="325"/>
        <v>0</v>
      </c>
      <c r="AN215" s="587"/>
      <c r="AO215" s="588">
        <f t="shared" si="326"/>
        <v>0</v>
      </c>
      <c r="AP215" s="588">
        <f t="shared" si="327"/>
        <v>0</v>
      </c>
      <c r="AQ215" s="587"/>
      <c r="AR215" s="588">
        <f t="shared" si="344"/>
        <v>0</v>
      </c>
      <c r="AS215" s="588">
        <f t="shared" si="345"/>
        <v>0</v>
      </c>
      <c r="AT215" s="587"/>
      <c r="AU215" s="588">
        <f t="shared" si="346"/>
        <v>0</v>
      </c>
      <c r="AV215" s="588">
        <f t="shared" si="340"/>
        <v>0</v>
      </c>
      <c r="AW215" s="587"/>
      <c r="AX215" s="652"/>
      <c r="AY215" s="706"/>
      <c r="AZ215" s="652"/>
      <c r="BC215" s="30">
        <f t="shared" si="347"/>
        <v>0</v>
      </c>
      <c r="BD215" s="30">
        <f t="shared" si="348"/>
        <v>0</v>
      </c>
      <c r="BE215" s="704">
        <f t="shared" si="349"/>
        <v>0</v>
      </c>
      <c r="BF215" s="30">
        <f t="shared" si="350"/>
        <v>0</v>
      </c>
      <c r="BG215" s="30">
        <f t="shared" si="351"/>
        <v>0</v>
      </c>
      <c r="BH215" s="704">
        <f t="shared" si="352"/>
        <v>0</v>
      </c>
      <c r="BI215" s="704">
        <f t="shared" si="353"/>
        <v>0</v>
      </c>
      <c r="BJ215" s="30">
        <f t="shared" si="354"/>
        <v>0</v>
      </c>
      <c r="BK215" s="704">
        <f t="shared" si="355"/>
        <v>0</v>
      </c>
      <c r="BL215" s="30">
        <f t="shared" si="356"/>
        <v>0</v>
      </c>
      <c r="BM215" s="30">
        <f t="shared" si="357"/>
        <v>0</v>
      </c>
      <c r="BN215" s="704">
        <f t="shared" si="358"/>
        <v>0</v>
      </c>
      <c r="BO215" s="652"/>
      <c r="BP215" s="476"/>
      <c r="BQ215" s="476"/>
    </row>
    <row r="216" spans="1:69" ht="14.25" customHeight="1" x14ac:dyDescent="0.25">
      <c r="A216" s="49" t="s">
        <v>439</v>
      </c>
      <c r="B216" s="804">
        <v>200090</v>
      </c>
      <c r="C216" s="804" t="str">
        <f>"קיי אס פי אקספרס בע""מ"</f>
        <v>קיי אס פי אקספרס בע"מ</v>
      </c>
      <c r="D216" s="50" t="s">
        <v>194</v>
      </c>
      <c r="E216" s="62" t="str">
        <f t="shared" si="359"/>
        <v>BS</v>
      </c>
      <c r="F216" s="664">
        <f t="shared" si="360"/>
        <v>3918</v>
      </c>
      <c r="G216" s="587"/>
      <c r="H216" s="588"/>
      <c r="I216" s="588"/>
      <c r="J216" s="587"/>
      <c r="K216" s="588"/>
      <c r="L216" s="588"/>
      <c r="M216" s="587"/>
      <c r="N216" s="588"/>
      <c r="O216" s="588"/>
      <c r="P216" s="587"/>
      <c r="Q216" s="588">
        <f t="shared" si="341"/>
        <v>0</v>
      </c>
      <c r="R216" s="588">
        <f t="shared" si="342"/>
        <v>0</v>
      </c>
      <c r="S216" s="587"/>
      <c r="T216" s="588"/>
      <c r="U216" s="588"/>
      <c r="V216" s="587"/>
      <c r="W216" s="588"/>
      <c r="X216" s="588"/>
      <c r="Y216" s="587"/>
      <c r="Z216" s="588"/>
      <c r="AA216" s="588"/>
      <c r="AB216" s="587"/>
      <c r="AC216" s="588"/>
      <c r="AD216" s="588"/>
      <c r="AE216" s="587"/>
      <c r="AF216" s="588"/>
      <c r="AG216" s="588"/>
      <c r="AH216" s="587"/>
      <c r="AI216" s="588">
        <f t="shared" si="343"/>
        <v>0</v>
      </c>
      <c r="AJ216" s="588">
        <f t="shared" si="293"/>
        <v>0</v>
      </c>
      <c r="AK216" s="587"/>
      <c r="AL216" s="588"/>
      <c r="AM216" s="588"/>
      <c r="AN216" s="587"/>
      <c r="AO216" s="588"/>
      <c r="AP216" s="588"/>
      <c r="AQ216" s="587"/>
      <c r="AR216" s="588">
        <f t="shared" si="344"/>
        <v>0</v>
      </c>
      <c r="AS216" s="588">
        <f t="shared" si="345"/>
        <v>0</v>
      </c>
      <c r="AT216" s="587"/>
      <c r="AU216" s="588">
        <f t="shared" si="346"/>
        <v>0</v>
      </c>
      <c r="AV216" s="588">
        <f t="shared" si="340"/>
        <v>0</v>
      </c>
      <c r="AW216" s="587"/>
      <c r="AX216" s="652"/>
      <c r="AY216" s="706"/>
      <c r="AZ216" s="652"/>
      <c r="BC216" s="30"/>
      <c r="BD216" s="30"/>
      <c r="BE216" s="704">
        <f t="shared" si="349"/>
        <v>0</v>
      </c>
      <c r="BF216" s="30">
        <f t="shared" si="350"/>
        <v>0</v>
      </c>
      <c r="BG216" s="30">
        <f t="shared" si="351"/>
        <v>0</v>
      </c>
      <c r="BH216" s="704">
        <f t="shared" si="352"/>
        <v>0</v>
      </c>
      <c r="BI216" s="704">
        <f t="shared" si="353"/>
        <v>0</v>
      </c>
      <c r="BJ216" s="30">
        <f t="shared" si="354"/>
        <v>0</v>
      </c>
      <c r="BK216" s="704">
        <f t="shared" si="355"/>
        <v>0</v>
      </c>
      <c r="BL216" s="30">
        <f t="shared" si="356"/>
        <v>0</v>
      </c>
      <c r="BM216" s="30">
        <f t="shared" si="357"/>
        <v>0</v>
      </c>
      <c r="BN216" s="704">
        <f t="shared" si="358"/>
        <v>0</v>
      </c>
      <c r="BO216" s="652"/>
      <c r="BP216" s="476"/>
      <c r="BQ216" s="476"/>
    </row>
    <row r="217" spans="1:69" ht="14.25" customHeight="1" x14ac:dyDescent="0.25">
      <c r="A217" s="49" t="s">
        <v>439</v>
      </c>
      <c r="B217" s="50">
        <v>200093</v>
      </c>
      <c r="C217" s="699" t="s">
        <v>1052</v>
      </c>
      <c r="D217" s="50" t="s">
        <v>194</v>
      </c>
      <c r="E217" s="62" t="str">
        <f t="shared" si="359"/>
        <v>BS</v>
      </c>
      <c r="F217" s="664">
        <f t="shared" si="360"/>
        <v>3918</v>
      </c>
      <c r="G217" s="587"/>
      <c r="H217" s="588">
        <f t="shared" si="361"/>
        <v>0</v>
      </c>
      <c r="I217" s="588">
        <f t="shared" si="362"/>
        <v>0</v>
      </c>
      <c r="J217" s="587"/>
      <c r="K217" s="588">
        <f t="shared" si="311"/>
        <v>0</v>
      </c>
      <c r="L217" s="588">
        <f t="shared" si="312"/>
        <v>0</v>
      </c>
      <c r="M217" s="587"/>
      <c r="N217" s="588">
        <f t="shared" si="313"/>
        <v>0</v>
      </c>
      <c r="O217" s="588">
        <f t="shared" si="314"/>
        <v>0</v>
      </c>
      <c r="P217" s="587"/>
      <c r="Q217" s="588">
        <f t="shared" si="341"/>
        <v>0</v>
      </c>
      <c r="R217" s="588">
        <f t="shared" si="342"/>
        <v>0</v>
      </c>
      <c r="S217" s="587"/>
      <c r="T217" s="588">
        <f t="shared" si="315"/>
        <v>0</v>
      </c>
      <c r="U217" s="588">
        <f t="shared" si="316"/>
        <v>0</v>
      </c>
      <c r="V217" s="587"/>
      <c r="W217" s="588">
        <f t="shared" si="317"/>
        <v>0</v>
      </c>
      <c r="X217" s="588">
        <f t="shared" si="318"/>
        <v>0</v>
      </c>
      <c r="Y217" s="587"/>
      <c r="Z217" s="588">
        <f t="shared" si="319"/>
        <v>0</v>
      </c>
      <c r="AA217" s="588">
        <f t="shared" si="294"/>
        <v>0</v>
      </c>
      <c r="AB217" s="587"/>
      <c r="AC217" s="588">
        <f t="shared" si="320"/>
        <v>0</v>
      </c>
      <c r="AD217" s="588">
        <f t="shared" si="321"/>
        <v>0</v>
      </c>
      <c r="AE217" s="587"/>
      <c r="AF217" s="588">
        <f t="shared" si="322"/>
        <v>0</v>
      </c>
      <c r="AG217" s="588">
        <f t="shared" si="323"/>
        <v>0</v>
      </c>
      <c r="AH217" s="587"/>
      <c r="AI217" s="588">
        <f t="shared" si="343"/>
        <v>0</v>
      </c>
      <c r="AJ217" s="588">
        <f t="shared" si="293"/>
        <v>0</v>
      </c>
      <c r="AK217" s="587"/>
      <c r="AL217" s="588">
        <f t="shared" si="324"/>
        <v>0</v>
      </c>
      <c r="AM217" s="588">
        <f t="shared" si="325"/>
        <v>0</v>
      </c>
      <c r="AN217" s="587"/>
      <c r="AO217" s="588">
        <f t="shared" si="326"/>
        <v>0</v>
      </c>
      <c r="AP217" s="588">
        <f t="shared" si="327"/>
        <v>0</v>
      </c>
      <c r="AQ217" s="587">
        <v>321.22000000000003</v>
      </c>
      <c r="AR217" s="588">
        <f t="shared" si="344"/>
        <v>0</v>
      </c>
      <c r="AS217" s="588">
        <f t="shared" si="345"/>
        <v>321.22000000000003</v>
      </c>
      <c r="AT217" s="587">
        <v>999</v>
      </c>
      <c r="AU217" s="588">
        <f t="shared" si="346"/>
        <v>0</v>
      </c>
      <c r="AV217" s="588">
        <f t="shared" si="340"/>
        <v>999</v>
      </c>
      <c r="AW217" s="587"/>
      <c r="AX217" s="652"/>
      <c r="AY217" s="706"/>
      <c r="AZ217" s="652"/>
      <c r="BC217" s="30">
        <f t="shared" ref="BC217:BC222" si="363">L217-I217</f>
        <v>0</v>
      </c>
      <c r="BD217" s="30">
        <f t="shared" ref="BD217:BD222" si="364">O217-L217</f>
        <v>0</v>
      </c>
      <c r="BE217" s="704">
        <f t="shared" si="349"/>
        <v>0</v>
      </c>
      <c r="BF217" s="30">
        <f t="shared" si="350"/>
        <v>0</v>
      </c>
      <c r="BG217" s="30">
        <f t="shared" si="351"/>
        <v>0</v>
      </c>
      <c r="BH217" s="704">
        <f t="shared" si="352"/>
        <v>0</v>
      </c>
      <c r="BI217" s="704">
        <f t="shared" si="353"/>
        <v>0</v>
      </c>
      <c r="BJ217" s="30">
        <f t="shared" si="354"/>
        <v>0</v>
      </c>
      <c r="BK217" s="704">
        <f t="shared" si="355"/>
        <v>0</v>
      </c>
      <c r="BL217" s="30">
        <f t="shared" si="356"/>
        <v>0</v>
      </c>
      <c r="BM217" s="30">
        <f t="shared" si="357"/>
        <v>0</v>
      </c>
      <c r="BN217" s="704">
        <f t="shared" si="358"/>
        <v>321.22000000000003</v>
      </c>
      <c r="BO217" s="652"/>
      <c r="BP217" s="476"/>
      <c r="BQ217" s="476"/>
    </row>
    <row r="218" spans="1:69" ht="14.25" customHeight="1" x14ac:dyDescent="0.25">
      <c r="A218" s="49" t="s">
        <v>439</v>
      </c>
      <c r="B218" s="50">
        <v>200095</v>
      </c>
      <c r="C218" s="699" t="s">
        <v>1057</v>
      </c>
      <c r="D218" s="50" t="s">
        <v>194</v>
      </c>
      <c r="E218" s="62" t="str">
        <f t="shared" si="359"/>
        <v>BS</v>
      </c>
      <c r="F218" s="664">
        <f t="shared" si="360"/>
        <v>3918</v>
      </c>
      <c r="G218" s="587"/>
      <c r="H218" s="588">
        <f t="shared" si="361"/>
        <v>0</v>
      </c>
      <c r="I218" s="588">
        <f t="shared" si="362"/>
        <v>0</v>
      </c>
      <c r="J218" s="587"/>
      <c r="K218" s="588">
        <f t="shared" si="311"/>
        <v>0</v>
      </c>
      <c r="L218" s="588">
        <f t="shared" si="312"/>
        <v>0</v>
      </c>
      <c r="M218" s="587"/>
      <c r="N218" s="588">
        <f t="shared" si="313"/>
        <v>0</v>
      </c>
      <c r="O218" s="588">
        <f t="shared" si="314"/>
        <v>0</v>
      </c>
      <c r="P218" s="587"/>
      <c r="Q218" s="588">
        <f t="shared" si="341"/>
        <v>0</v>
      </c>
      <c r="R218" s="588">
        <f t="shared" si="342"/>
        <v>0</v>
      </c>
      <c r="S218" s="587"/>
      <c r="T218" s="588">
        <f t="shared" si="315"/>
        <v>0</v>
      </c>
      <c r="U218" s="588">
        <f t="shared" si="316"/>
        <v>0</v>
      </c>
      <c r="V218" s="587"/>
      <c r="W218" s="588">
        <f t="shared" si="317"/>
        <v>0</v>
      </c>
      <c r="X218" s="588">
        <f t="shared" si="318"/>
        <v>0</v>
      </c>
      <c r="Y218" s="587"/>
      <c r="Z218" s="588">
        <f t="shared" si="319"/>
        <v>0</v>
      </c>
      <c r="AA218" s="588">
        <f t="shared" si="294"/>
        <v>0</v>
      </c>
      <c r="AB218" s="587"/>
      <c r="AC218" s="588">
        <f t="shared" si="320"/>
        <v>0</v>
      </c>
      <c r="AD218" s="588">
        <f t="shared" si="321"/>
        <v>0</v>
      </c>
      <c r="AE218" s="587"/>
      <c r="AF218" s="588">
        <f t="shared" si="322"/>
        <v>0</v>
      </c>
      <c r="AG218" s="588">
        <f t="shared" si="323"/>
        <v>0</v>
      </c>
      <c r="AH218" s="587"/>
      <c r="AI218" s="588">
        <f t="shared" si="343"/>
        <v>0</v>
      </c>
      <c r="AJ218" s="588">
        <f t="shared" si="293"/>
        <v>0</v>
      </c>
      <c r="AK218" s="587"/>
      <c r="AL218" s="588">
        <f t="shared" si="324"/>
        <v>0</v>
      </c>
      <c r="AM218" s="588">
        <f t="shared" si="325"/>
        <v>0</v>
      </c>
      <c r="AN218" s="587"/>
      <c r="AO218" s="588">
        <f t="shared" si="326"/>
        <v>0</v>
      </c>
      <c r="AP218" s="588">
        <f t="shared" si="327"/>
        <v>0</v>
      </c>
      <c r="AQ218" s="587">
        <v>125.91</v>
      </c>
      <c r="AR218" s="588">
        <f t="shared" si="344"/>
        <v>0</v>
      </c>
      <c r="AS218" s="588">
        <f t="shared" si="345"/>
        <v>125.91</v>
      </c>
      <c r="AT218" s="587">
        <v>391.58</v>
      </c>
      <c r="AU218" s="588">
        <f t="shared" si="346"/>
        <v>0</v>
      </c>
      <c r="AV218" s="588">
        <f t="shared" si="340"/>
        <v>391.58</v>
      </c>
      <c r="AW218" s="587"/>
      <c r="AX218" s="652"/>
      <c r="AY218" s="706"/>
      <c r="AZ218" s="652"/>
      <c r="BC218" s="30">
        <f t="shared" si="363"/>
        <v>0</v>
      </c>
      <c r="BD218" s="30">
        <f t="shared" si="364"/>
        <v>0</v>
      </c>
      <c r="BE218" s="704">
        <f t="shared" si="349"/>
        <v>0</v>
      </c>
      <c r="BF218" s="30">
        <f t="shared" si="350"/>
        <v>0</v>
      </c>
      <c r="BG218" s="30">
        <f t="shared" si="351"/>
        <v>0</v>
      </c>
      <c r="BH218" s="704">
        <f t="shared" si="352"/>
        <v>0</v>
      </c>
      <c r="BI218" s="704">
        <f t="shared" si="353"/>
        <v>0</v>
      </c>
      <c r="BJ218" s="30">
        <f t="shared" si="354"/>
        <v>0</v>
      </c>
      <c r="BK218" s="704">
        <f t="shared" si="355"/>
        <v>0</v>
      </c>
      <c r="BL218" s="30">
        <f t="shared" si="356"/>
        <v>0</v>
      </c>
      <c r="BM218" s="30">
        <f t="shared" si="357"/>
        <v>0</v>
      </c>
      <c r="BN218" s="704">
        <f t="shared" si="358"/>
        <v>125.91</v>
      </c>
      <c r="BO218" s="652"/>
      <c r="BP218" s="476"/>
      <c r="BQ218" s="476"/>
    </row>
    <row r="219" spans="1:69" ht="14.25" customHeight="1" x14ac:dyDescent="0.25">
      <c r="A219" s="49" t="s">
        <v>439</v>
      </c>
      <c r="B219" s="50">
        <v>200097</v>
      </c>
      <c r="C219" s="699" t="s">
        <v>1058</v>
      </c>
      <c r="D219" s="50" t="s">
        <v>194</v>
      </c>
      <c r="E219" s="62" t="str">
        <f t="shared" si="359"/>
        <v>BS</v>
      </c>
      <c r="F219" s="664">
        <f t="shared" si="360"/>
        <v>3918</v>
      </c>
      <c r="G219" s="587"/>
      <c r="H219" s="588">
        <f t="shared" si="361"/>
        <v>0</v>
      </c>
      <c r="I219" s="588">
        <f t="shared" si="362"/>
        <v>0</v>
      </c>
      <c r="J219" s="587"/>
      <c r="K219" s="588">
        <f t="shared" si="311"/>
        <v>0</v>
      </c>
      <c r="L219" s="588">
        <f t="shared" si="312"/>
        <v>0</v>
      </c>
      <c r="M219" s="587"/>
      <c r="N219" s="588">
        <f t="shared" si="313"/>
        <v>0</v>
      </c>
      <c r="O219" s="588">
        <f t="shared" si="314"/>
        <v>0</v>
      </c>
      <c r="P219" s="587"/>
      <c r="Q219" s="588">
        <f t="shared" si="341"/>
        <v>0</v>
      </c>
      <c r="R219" s="588">
        <f t="shared" si="342"/>
        <v>0</v>
      </c>
      <c r="S219" s="587"/>
      <c r="T219" s="588">
        <f t="shared" si="315"/>
        <v>0</v>
      </c>
      <c r="U219" s="588">
        <f t="shared" si="316"/>
        <v>0</v>
      </c>
      <c r="V219" s="587"/>
      <c r="W219" s="588">
        <f t="shared" si="317"/>
        <v>0</v>
      </c>
      <c r="X219" s="588">
        <f t="shared" si="318"/>
        <v>0</v>
      </c>
      <c r="Y219" s="587"/>
      <c r="Z219" s="588">
        <f t="shared" si="319"/>
        <v>0</v>
      </c>
      <c r="AA219" s="588">
        <f t="shared" si="294"/>
        <v>0</v>
      </c>
      <c r="AB219" s="587"/>
      <c r="AC219" s="588">
        <f t="shared" si="320"/>
        <v>0</v>
      </c>
      <c r="AD219" s="588">
        <f t="shared" si="321"/>
        <v>0</v>
      </c>
      <c r="AE219" s="587"/>
      <c r="AF219" s="588">
        <f t="shared" si="322"/>
        <v>0</v>
      </c>
      <c r="AG219" s="588">
        <f t="shared" si="323"/>
        <v>0</v>
      </c>
      <c r="AH219" s="587"/>
      <c r="AI219" s="588">
        <f t="shared" si="343"/>
        <v>0</v>
      </c>
      <c r="AJ219" s="588">
        <f t="shared" si="293"/>
        <v>0</v>
      </c>
      <c r="AK219" s="587"/>
      <c r="AL219" s="588">
        <f t="shared" si="324"/>
        <v>0</v>
      </c>
      <c r="AM219" s="588">
        <f t="shared" si="325"/>
        <v>0</v>
      </c>
      <c r="AN219" s="587"/>
      <c r="AO219" s="588">
        <f t="shared" si="326"/>
        <v>0</v>
      </c>
      <c r="AP219" s="588">
        <f t="shared" si="327"/>
        <v>0</v>
      </c>
      <c r="AQ219" s="587">
        <v>1440</v>
      </c>
      <c r="AR219" s="588">
        <f t="shared" si="344"/>
        <v>0</v>
      </c>
      <c r="AS219" s="588">
        <f t="shared" si="345"/>
        <v>1440</v>
      </c>
      <c r="AT219" s="587">
        <v>4478.3999999999996</v>
      </c>
      <c r="AU219" s="588">
        <f t="shared" si="346"/>
        <v>0</v>
      </c>
      <c r="AV219" s="588">
        <f t="shared" si="340"/>
        <v>4478.3999999999996</v>
      </c>
      <c r="AW219" s="587"/>
      <c r="AX219" s="652"/>
      <c r="AY219" s="706"/>
      <c r="AZ219" s="652"/>
      <c r="BC219" s="30">
        <f t="shared" si="363"/>
        <v>0</v>
      </c>
      <c r="BD219" s="30">
        <f t="shared" si="364"/>
        <v>0</v>
      </c>
      <c r="BE219" s="704">
        <f t="shared" si="349"/>
        <v>0</v>
      </c>
      <c r="BF219" s="30">
        <f t="shared" si="350"/>
        <v>0</v>
      </c>
      <c r="BG219" s="30">
        <f t="shared" si="351"/>
        <v>0</v>
      </c>
      <c r="BH219" s="704">
        <f t="shared" si="352"/>
        <v>0</v>
      </c>
      <c r="BI219" s="704">
        <f t="shared" si="353"/>
        <v>0</v>
      </c>
      <c r="BJ219" s="30">
        <f t="shared" si="354"/>
        <v>0</v>
      </c>
      <c r="BK219" s="704">
        <f t="shared" si="355"/>
        <v>0</v>
      </c>
      <c r="BL219" s="30">
        <f t="shared" si="356"/>
        <v>0</v>
      </c>
      <c r="BM219" s="30">
        <f t="shared" si="357"/>
        <v>0</v>
      </c>
      <c r="BN219" s="704">
        <f t="shared" si="358"/>
        <v>1440</v>
      </c>
      <c r="BO219" s="652"/>
      <c r="BP219" s="476"/>
      <c r="BQ219" s="476"/>
    </row>
    <row r="220" spans="1:69" ht="14.25" customHeight="1" x14ac:dyDescent="0.25">
      <c r="A220" s="49" t="s">
        <v>439</v>
      </c>
      <c r="B220" s="50">
        <v>200098</v>
      </c>
      <c r="C220" s="699" t="s">
        <v>1053</v>
      </c>
      <c r="D220" s="50" t="s">
        <v>194</v>
      </c>
      <c r="E220" s="62" t="str">
        <f t="shared" si="359"/>
        <v>BS</v>
      </c>
      <c r="F220" s="664">
        <f t="shared" si="360"/>
        <v>3918</v>
      </c>
      <c r="G220" s="587"/>
      <c r="H220" s="588">
        <f t="shared" si="361"/>
        <v>0</v>
      </c>
      <c r="I220" s="588">
        <f t="shared" si="362"/>
        <v>0</v>
      </c>
      <c r="J220" s="587"/>
      <c r="K220" s="588">
        <f t="shared" ref="K220:K247" si="365">SUMIFS(JE_amount,JE_Month,K$3,JE_Entity,$A220,JE_Ledger_number,$B220)</f>
        <v>0</v>
      </c>
      <c r="L220" s="588">
        <f t="shared" ref="L220:L247" si="366">SUM(J220:K220)</f>
        <v>0</v>
      </c>
      <c r="M220" s="587"/>
      <c r="N220" s="588">
        <f t="shared" ref="N220:N247" si="367">SUMIFS(JE_amount,JE_Month,N$3,JE_Entity,$A220,JE_Ledger_number,$B220)</f>
        <v>0</v>
      </c>
      <c r="O220" s="588">
        <f t="shared" ref="O220:O247" si="368">SUM(M220:N220)</f>
        <v>0</v>
      </c>
      <c r="P220" s="587"/>
      <c r="Q220" s="588">
        <f t="shared" si="341"/>
        <v>0</v>
      </c>
      <c r="R220" s="588">
        <f t="shared" si="342"/>
        <v>0</v>
      </c>
      <c r="S220" s="587"/>
      <c r="T220" s="588">
        <f t="shared" ref="T220:T247" si="369">SUMIFS(JE_amount,JE_Month,T$3,JE_Entity,$A220,JE_Ledger_number,$B220)</f>
        <v>0</v>
      </c>
      <c r="U220" s="588">
        <f t="shared" ref="U220:U247" si="370">SUM(S220:T220)</f>
        <v>0</v>
      </c>
      <c r="V220" s="587"/>
      <c r="W220" s="588">
        <f t="shared" ref="W220:W247" si="371">SUMIFS(JE_amount,JE_Month,W$3,JE_Entity,$A220,JE_Ledger_number,$B220)</f>
        <v>0</v>
      </c>
      <c r="X220" s="588">
        <f t="shared" ref="X220:X247" si="372">SUM(V220:W220)</f>
        <v>0</v>
      </c>
      <c r="Y220" s="587"/>
      <c r="Z220" s="588">
        <f t="shared" ref="Z220:Z247" si="373">SUMIFS(JE_amount,JE_Month,Z$3,JE_Entity,$A220,JE_Ledger_number,$B220)</f>
        <v>0</v>
      </c>
      <c r="AA220" s="588">
        <f t="shared" si="294"/>
        <v>0</v>
      </c>
      <c r="AB220" s="587"/>
      <c r="AC220" s="588">
        <f t="shared" ref="AC220:AC247" si="374">SUMIFS(JE_amount,JE_Month,AC$3,JE_Entity,$A220,JE_Ledger_number,$B220)</f>
        <v>0</v>
      </c>
      <c r="AD220" s="588">
        <f t="shared" ref="AD220:AD247" si="375">SUM(AB220:AC220)</f>
        <v>0</v>
      </c>
      <c r="AE220" s="587"/>
      <c r="AF220" s="588">
        <f t="shared" ref="AF220:AF247" si="376">SUMIFS(JE_amount,JE_Month,AF$3,JE_Entity,$A220,JE_Ledger_number,$B220)</f>
        <v>0</v>
      </c>
      <c r="AG220" s="588">
        <f t="shared" ref="AG220:AG247" si="377">SUM(AE220:AF220)</f>
        <v>0</v>
      </c>
      <c r="AH220" s="587"/>
      <c r="AI220" s="588">
        <f t="shared" si="343"/>
        <v>0</v>
      </c>
      <c r="AJ220" s="588">
        <f t="shared" ref="AJ220:AJ294" si="378">SUM(AH220:AI220)</f>
        <v>0</v>
      </c>
      <c r="AK220" s="587"/>
      <c r="AL220" s="588">
        <f t="shared" ref="AL220:AL247" si="379">SUMIFS(JE_amount,JE_Month,AL$3,JE_Entity,$A220,JE_Ledger_number,$B220)</f>
        <v>0</v>
      </c>
      <c r="AM220" s="588">
        <f t="shared" ref="AM220:AM247" si="380">SUM(AK220:AL220)</f>
        <v>0</v>
      </c>
      <c r="AN220" s="587"/>
      <c r="AO220" s="588">
        <f t="shared" ref="AO220:AO247" si="381">SUMIFS(JE_amount,JE_Month,AO$3,JE_Entity,$A220,JE_Ledger_number,$B220)</f>
        <v>0</v>
      </c>
      <c r="AP220" s="588">
        <f t="shared" ref="AP220:AP247" si="382">SUM(AN220:AO220)</f>
        <v>0</v>
      </c>
      <c r="AQ220" s="587"/>
      <c r="AR220" s="588">
        <f t="shared" si="344"/>
        <v>0</v>
      </c>
      <c r="AS220" s="588">
        <f t="shared" si="345"/>
        <v>0</v>
      </c>
      <c r="AT220" s="587"/>
      <c r="AU220" s="588">
        <f t="shared" si="346"/>
        <v>0</v>
      </c>
      <c r="AV220" s="588">
        <f t="shared" si="340"/>
        <v>0</v>
      </c>
      <c r="AW220" s="587"/>
      <c r="AX220" s="652"/>
      <c r="AY220" s="706"/>
      <c r="AZ220" s="652"/>
      <c r="BC220" s="30">
        <f t="shared" si="363"/>
        <v>0</v>
      </c>
      <c r="BD220" s="30">
        <f t="shared" si="364"/>
        <v>0</v>
      </c>
      <c r="BE220" s="704">
        <f t="shared" si="349"/>
        <v>0</v>
      </c>
      <c r="BF220" s="30">
        <f t="shared" si="350"/>
        <v>0</v>
      </c>
      <c r="BG220" s="30">
        <f t="shared" si="351"/>
        <v>0</v>
      </c>
      <c r="BH220" s="704">
        <f t="shared" si="352"/>
        <v>0</v>
      </c>
      <c r="BI220" s="704">
        <f t="shared" si="353"/>
        <v>0</v>
      </c>
      <c r="BJ220" s="30">
        <f t="shared" si="354"/>
        <v>0</v>
      </c>
      <c r="BK220" s="704">
        <f t="shared" si="355"/>
        <v>0</v>
      </c>
      <c r="BL220" s="30">
        <f t="shared" si="356"/>
        <v>0</v>
      </c>
      <c r="BM220" s="30">
        <f t="shared" si="357"/>
        <v>0</v>
      </c>
      <c r="BN220" s="704">
        <f t="shared" si="358"/>
        <v>0</v>
      </c>
      <c r="BO220" s="652"/>
      <c r="BP220" s="476"/>
      <c r="BQ220" s="476"/>
    </row>
    <row r="221" spans="1:69" ht="14.25" customHeight="1" x14ac:dyDescent="0.25">
      <c r="A221" s="49" t="s">
        <v>439</v>
      </c>
      <c r="B221" s="50">
        <v>200099</v>
      </c>
      <c r="C221" s="699" t="s">
        <v>1054</v>
      </c>
      <c r="D221" s="50" t="s">
        <v>194</v>
      </c>
      <c r="E221" s="62" t="str">
        <f t="shared" si="359"/>
        <v>BS</v>
      </c>
      <c r="F221" s="664">
        <f t="shared" si="360"/>
        <v>3918</v>
      </c>
      <c r="G221" s="587"/>
      <c r="H221" s="588">
        <f t="shared" si="361"/>
        <v>0</v>
      </c>
      <c r="I221" s="588">
        <f t="shared" si="362"/>
        <v>0</v>
      </c>
      <c r="J221" s="587"/>
      <c r="K221" s="588">
        <f t="shared" si="365"/>
        <v>0</v>
      </c>
      <c r="L221" s="588">
        <f t="shared" si="366"/>
        <v>0</v>
      </c>
      <c r="M221" s="587"/>
      <c r="N221" s="588">
        <f t="shared" si="367"/>
        <v>0</v>
      </c>
      <c r="O221" s="588">
        <f t="shared" si="368"/>
        <v>0</v>
      </c>
      <c r="P221" s="587"/>
      <c r="Q221" s="588">
        <f t="shared" si="341"/>
        <v>0</v>
      </c>
      <c r="R221" s="588">
        <f t="shared" si="342"/>
        <v>0</v>
      </c>
      <c r="S221" s="587"/>
      <c r="T221" s="588">
        <f t="shared" si="369"/>
        <v>0</v>
      </c>
      <c r="U221" s="588">
        <f t="shared" si="370"/>
        <v>0</v>
      </c>
      <c r="V221" s="587"/>
      <c r="W221" s="588">
        <f t="shared" si="371"/>
        <v>0</v>
      </c>
      <c r="X221" s="588">
        <f t="shared" si="372"/>
        <v>0</v>
      </c>
      <c r="Y221" s="587"/>
      <c r="Z221" s="588">
        <f t="shared" si="373"/>
        <v>0</v>
      </c>
      <c r="AA221" s="588">
        <f t="shared" si="294"/>
        <v>0</v>
      </c>
      <c r="AB221" s="587"/>
      <c r="AC221" s="588">
        <f t="shared" si="374"/>
        <v>0</v>
      </c>
      <c r="AD221" s="588">
        <f t="shared" si="375"/>
        <v>0</v>
      </c>
      <c r="AE221" s="587"/>
      <c r="AF221" s="588">
        <f t="shared" si="376"/>
        <v>0</v>
      </c>
      <c r="AG221" s="588">
        <f t="shared" si="377"/>
        <v>0</v>
      </c>
      <c r="AH221" s="587"/>
      <c r="AI221" s="588">
        <f t="shared" si="343"/>
        <v>0</v>
      </c>
      <c r="AJ221" s="588">
        <f t="shared" si="378"/>
        <v>0</v>
      </c>
      <c r="AK221" s="587"/>
      <c r="AL221" s="588">
        <f t="shared" si="379"/>
        <v>0</v>
      </c>
      <c r="AM221" s="588">
        <f t="shared" si="380"/>
        <v>0</v>
      </c>
      <c r="AN221" s="587"/>
      <c r="AO221" s="588">
        <f t="shared" si="381"/>
        <v>0</v>
      </c>
      <c r="AP221" s="588">
        <f t="shared" si="382"/>
        <v>0</v>
      </c>
      <c r="AQ221" s="587"/>
      <c r="AR221" s="588">
        <f t="shared" si="344"/>
        <v>0</v>
      </c>
      <c r="AS221" s="588">
        <f t="shared" si="345"/>
        <v>0</v>
      </c>
      <c r="AT221" s="587"/>
      <c r="AU221" s="588">
        <f t="shared" si="346"/>
        <v>0</v>
      </c>
      <c r="AV221" s="588">
        <f t="shared" si="340"/>
        <v>0</v>
      </c>
      <c r="AW221" s="587"/>
      <c r="AX221" s="652"/>
      <c r="AY221" s="706"/>
      <c r="AZ221" s="652"/>
      <c r="BC221" s="30">
        <f t="shared" si="363"/>
        <v>0</v>
      </c>
      <c r="BD221" s="30">
        <f t="shared" si="364"/>
        <v>0</v>
      </c>
      <c r="BE221" s="704">
        <f t="shared" si="349"/>
        <v>0</v>
      </c>
      <c r="BF221" s="30">
        <f t="shared" si="350"/>
        <v>0</v>
      </c>
      <c r="BG221" s="30">
        <f t="shared" si="351"/>
        <v>0</v>
      </c>
      <c r="BH221" s="704">
        <f t="shared" si="352"/>
        <v>0</v>
      </c>
      <c r="BI221" s="704">
        <f t="shared" si="353"/>
        <v>0</v>
      </c>
      <c r="BJ221" s="30">
        <f t="shared" si="354"/>
        <v>0</v>
      </c>
      <c r="BK221" s="704">
        <f t="shared" si="355"/>
        <v>0</v>
      </c>
      <c r="BL221" s="30">
        <f t="shared" si="356"/>
        <v>0</v>
      </c>
      <c r="BM221" s="30">
        <f t="shared" si="357"/>
        <v>0</v>
      </c>
      <c r="BN221" s="704">
        <f t="shared" si="358"/>
        <v>0</v>
      </c>
      <c r="BO221" s="652"/>
      <c r="BP221" s="476"/>
      <c r="BQ221" s="476"/>
    </row>
    <row r="222" spans="1:69" ht="14.25" customHeight="1" x14ac:dyDescent="0.25">
      <c r="A222" s="49" t="s">
        <v>439</v>
      </c>
      <c r="B222" s="50">
        <v>200100</v>
      </c>
      <c r="C222" s="699" t="s">
        <v>1055</v>
      </c>
      <c r="D222" s="50" t="s">
        <v>194</v>
      </c>
      <c r="E222" s="62" t="str">
        <f t="shared" si="359"/>
        <v>BS</v>
      </c>
      <c r="F222" s="664">
        <f t="shared" si="360"/>
        <v>3918</v>
      </c>
      <c r="G222" s="587"/>
      <c r="H222" s="588">
        <f t="shared" si="361"/>
        <v>0</v>
      </c>
      <c r="I222" s="588">
        <f t="shared" si="362"/>
        <v>0</v>
      </c>
      <c r="J222" s="587"/>
      <c r="K222" s="588">
        <f t="shared" si="365"/>
        <v>0</v>
      </c>
      <c r="L222" s="588">
        <f t="shared" si="366"/>
        <v>0</v>
      </c>
      <c r="M222" s="587"/>
      <c r="N222" s="588">
        <f t="shared" si="367"/>
        <v>0</v>
      </c>
      <c r="O222" s="588">
        <f t="shared" si="368"/>
        <v>0</v>
      </c>
      <c r="P222" s="587"/>
      <c r="Q222" s="588">
        <f t="shared" si="341"/>
        <v>0</v>
      </c>
      <c r="R222" s="588">
        <f t="shared" si="342"/>
        <v>0</v>
      </c>
      <c r="S222" s="587"/>
      <c r="T222" s="588">
        <f t="shared" si="369"/>
        <v>0</v>
      </c>
      <c r="U222" s="588">
        <f t="shared" si="370"/>
        <v>0</v>
      </c>
      <c r="V222" s="587"/>
      <c r="W222" s="588">
        <f t="shared" si="371"/>
        <v>0</v>
      </c>
      <c r="X222" s="588">
        <f t="shared" si="372"/>
        <v>0</v>
      </c>
      <c r="Y222" s="587"/>
      <c r="Z222" s="588">
        <f t="shared" si="373"/>
        <v>0</v>
      </c>
      <c r="AA222" s="588">
        <f t="shared" si="294"/>
        <v>0</v>
      </c>
      <c r="AB222" s="587"/>
      <c r="AC222" s="588">
        <f t="shared" si="374"/>
        <v>0</v>
      </c>
      <c r="AD222" s="588">
        <f t="shared" si="375"/>
        <v>0</v>
      </c>
      <c r="AE222" s="587"/>
      <c r="AF222" s="588">
        <f t="shared" si="376"/>
        <v>0</v>
      </c>
      <c r="AG222" s="588">
        <f t="shared" si="377"/>
        <v>0</v>
      </c>
      <c r="AH222" s="587"/>
      <c r="AI222" s="588">
        <f t="shared" si="343"/>
        <v>0</v>
      </c>
      <c r="AJ222" s="588">
        <f t="shared" si="378"/>
        <v>0</v>
      </c>
      <c r="AK222" s="587"/>
      <c r="AL222" s="588">
        <f t="shared" si="379"/>
        <v>0</v>
      </c>
      <c r="AM222" s="588">
        <f t="shared" si="380"/>
        <v>0</v>
      </c>
      <c r="AN222" s="587"/>
      <c r="AO222" s="588">
        <f t="shared" si="381"/>
        <v>0</v>
      </c>
      <c r="AP222" s="588">
        <f t="shared" si="382"/>
        <v>0</v>
      </c>
      <c r="AQ222" s="587">
        <v>1041.74</v>
      </c>
      <c r="AR222" s="588">
        <f t="shared" si="344"/>
        <v>0</v>
      </c>
      <c r="AS222" s="588">
        <f t="shared" si="345"/>
        <v>1041.74</v>
      </c>
      <c r="AT222" s="587">
        <v>3239.82</v>
      </c>
      <c r="AU222" s="588">
        <f t="shared" si="346"/>
        <v>0</v>
      </c>
      <c r="AV222" s="588">
        <f t="shared" si="340"/>
        <v>3239.82</v>
      </c>
      <c r="AW222" s="587"/>
      <c r="AX222" s="652"/>
      <c r="AY222" s="706"/>
      <c r="AZ222" s="652"/>
      <c r="BC222" s="30">
        <f t="shared" si="363"/>
        <v>0</v>
      </c>
      <c r="BD222" s="30">
        <f t="shared" si="364"/>
        <v>0</v>
      </c>
      <c r="BE222" s="704">
        <f t="shared" si="349"/>
        <v>0</v>
      </c>
      <c r="BF222" s="30">
        <f t="shared" si="350"/>
        <v>0</v>
      </c>
      <c r="BG222" s="30">
        <f t="shared" si="351"/>
        <v>0</v>
      </c>
      <c r="BH222" s="704">
        <f t="shared" si="352"/>
        <v>0</v>
      </c>
      <c r="BI222" s="704">
        <f t="shared" si="353"/>
        <v>0</v>
      </c>
      <c r="BJ222" s="30">
        <f t="shared" si="354"/>
        <v>0</v>
      </c>
      <c r="BK222" s="704">
        <f t="shared" si="355"/>
        <v>0</v>
      </c>
      <c r="BL222" s="30">
        <f t="shared" si="356"/>
        <v>0</v>
      </c>
      <c r="BM222" s="30">
        <f t="shared" si="357"/>
        <v>0</v>
      </c>
      <c r="BN222" s="704">
        <f t="shared" si="358"/>
        <v>1041.74</v>
      </c>
      <c r="BO222" s="652"/>
      <c r="BP222" s="476"/>
      <c r="BQ222" s="476"/>
    </row>
    <row r="223" spans="1:69" ht="14.25" customHeight="1" x14ac:dyDescent="0.25">
      <c r="A223" s="49" t="s">
        <v>439</v>
      </c>
      <c r="B223" s="50">
        <v>200102</v>
      </c>
      <c r="C223" s="699" t="str">
        <f>"גי אל גי מולטימדיה בע""מ GLG"</f>
        <v>גי אל גי מולטימדיה בע"מ GLG</v>
      </c>
      <c r="D223" s="50" t="s">
        <v>194</v>
      </c>
      <c r="E223" s="62" t="str">
        <f t="shared" si="359"/>
        <v>BS</v>
      </c>
      <c r="F223" s="664">
        <f t="shared" si="360"/>
        <v>3918</v>
      </c>
      <c r="G223" s="587"/>
      <c r="H223" s="588"/>
      <c r="I223" s="588"/>
      <c r="J223" s="587"/>
      <c r="K223" s="588"/>
      <c r="L223" s="588"/>
      <c r="M223" s="587"/>
      <c r="N223" s="588"/>
      <c r="O223" s="588"/>
      <c r="P223" s="587"/>
      <c r="Q223" s="588">
        <f t="shared" si="341"/>
        <v>0</v>
      </c>
      <c r="R223" s="588">
        <f t="shared" si="342"/>
        <v>0</v>
      </c>
      <c r="S223" s="587"/>
      <c r="T223" s="588"/>
      <c r="U223" s="588"/>
      <c r="V223" s="587"/>
      <c r="W223" s="588"/>
      <c r="X223" s="588"/>
      <c r="Y223" s="587"/>
      <c r="Z223" s="588"/>
      <c r="AA223" s="588"/>
      <c r="AB223" s="587"/>
      <c r="AC223" s="588"/>
      <c r="AD223" s="588"/>
      <c r="AE223" s="587"/>
      <c r="AF223" s="588"/>
      <c r="AG223" s="588"/>
      <c r="AH223" s="587"/>
      <c r="AI223" s="588">
        <f t="shared" si="343"/>
        <v>0</v>
      </c>
      <c r="AJ223" s="588">
        <f t="shared" si="378"/>
        <v>0</v>
      </c>
      <c r="AK223" s="587"/>
      <c r="AL223" s="588"/>
      <c r="AM223" s="588"/>
      <c r="AN223" s="587"/>
      <c r="AO223" s="588"/>
      <c r="AP223" s="588"/>
      <c r="AQ223" s="587">
        <v>-673.31</v>
      </c>
      <c r="AR223" s="588">
        <f t="shared" si="344"/>
        <v>0</v>
      </c>
      <c r="AS223" s="588">
        <f t="shared" si="345"/>
        <v>-673.31</v>
      </c>
      <c r="AT223" s="587">
        <v>-2094</v>
      </c>
      <c r="AU223" s="588">
        <f t="shared" si="346"/>
        <v>0</v>
      </c>
      <c r="AV223" s="588">
        <f t="shared" si="340"/>
        <v>-2094</v>
      </c>
      <c r="AW223" s="587"/>
      <c r="AX223" s="652"/>
      <c r="AY223" s="706"/>
      <c r="AZ223" s="652"/>
      <c r="BC223" s="30"/>
      <c r="BD223" s="30"/>
      <c r="BE223" s="704">
        <f t="shared" si="349"/>
        <v>0</v>
      </c>
      <c r="BF223" s="30">
        <f t="shared" si="350"/>
        <v>0</v>
      </c>
      <c r="BG223" s="30">
        <f t="shared" si="351"/>
        <v>0</v>
      </c>
      <c r="BH223" s="704">
        <f t="shared" si="352"/>
        <v>0</v>
      </c>
      <c r="BI223" s="704">
        <f t="shared" si="353"/>
        <v>0</v>
      </c>
      <c r="BJ223" s="30">
        <f t="shared" si="354"/>
        <v>0</v>
      </c>
      <c r="BK223" s="704">
        <f t="shared" si="355"/>
        <v>0</v>
      </c>
      <c r="BL223" s="30">
        <f t="shared" si="356"/>
        <v>0</v>
      </c>
      <c r="BM223" s="30">
        <f t="shared" si="357"/>
        <v>0</v>
      </c>
      <c r="BN223" s="704">
        <f t="shared" si="358"/>
        <v>-673.31</v>
      </c>
      <c r="BO223" s="652"/>
      <c r="BP223" s="476"/>
      <c r="BQ223" s="476"/>
    </row>
    <row r="224" spans="1:69" ht="14.25" customHeight="1" x14ac:dyDescent="0.25">
      <c r="A224" s="49" t="s">
        <v>439</v>
      </c>
      <c r="B224" s="50">
        <v>200103</v>
      </c>
      <c r="C224" s="699" t="str">
        <f>"סודקסו פאס ישראל בע""מ"</f>
        <v>סודקסו פאס ישראל בע"מ</v>
      </c>
      <c r="D224" s="50" t="s">
        <v>194</v>
      </c>
      <c r="E224" s="62" t="str">
        <f t="shared" si="359"/>
        <v>BS</v>
      </c>
      <c r="F224" s="664">
        <f t="shared" si="360"/>
        <v>3918</v>
      </c>
      <c r="G224" s="587"/>
      <c r="H224" s="588"/>
      <c r="I224" s="588"/>
      <c r="J224" s="587"/>
      <c r="K224" s="588"/>
      <c r="L224" s="588"/>
      <c r="M224" s="587"/>
      <c r="N224" s="588"/>
      <c r="O224" s="588"/>
      <c r="P224" s="587"/>
      <c r="Q224" s="588">
        <f t="shared" si="341"/>
        <v>0</v>
      </c>
      <c r="R224" s="588">
        <f t="shared" si="342"/>
        <v>0</v>
      </c>
      <c r="S224" s="587"/>
      <c r="T224" s="588"/>
      <c r="U224" s="588"/>
      <c r="V224" s="587"/>
      <c r="W224" s="588"/>
      <c r="X224" s="588"/>
      <c r="Y224" s="587"/>
      <c r="Z224" s="588"/>
      <c r="AA224" s="588"/>
      <c r="AB224" s="587"/>
      <c r="AC224" s="588"/>
      <c r="AD224" s="588"/>
      <c r="AE224" s="587"/>
      <c r="AF224" s="588"/>
      <c r="AG224" s="588"/>
      <c r="AH224" s="587"/>
      <c r="AI224" s="588">
        <f t="shared" si="343"/>
        <v>0</v>
      </c>
      <c r="AJ224" s="588">
        <f t="shared" si="378"/>
        <v>0</v>
      </c>
      <c r="AK224" s="587"/>
      <c r="AL224" s="588"/>
      <c r="AM224" s="588"/>
      <c r="AN224" s="587"/>
      <c r="AO224" s="588"/>
      <c r="AP224" s="588"/>
      <c r="AQ224" s="587">
        <v>-4283.92</v>
      </c>
      <c r="AR224" s="588">
        <f t="shared" si="344"/>
        <v>0</v>
      </c>
      <c r="AS224" s="588">
        <f t="shared" si="345"/>
        <v>-4283.92</v>
      </c>
      <c r="AT224" s="587">
        <v>-13323</v>
      </c>
      <c r="AU224" s="588">
        <f t="shared" si="346"/>
        <v>0</v>
      </c>
      <c r="AV224" s="588">
        <f t="shared" si="340"/>
        <v>-13323</v>
      </c>
      <c r="AW224" s="587"/>
      <c r="AX224" s="652"/>
      <c r="AY224" s="706"/>
      <c r="AZ224" s="652"/>
      <c r="BC224" s="30"/>
      <c r="BD224" s="30"/>
      <c r="BE224" s="704">
        <f t="shared" si="349"/>
        <v>0</v>
      </c>
      <c r="BF224" s="30">
        <f t="shared" si="350"/>
        <v>0</v>
      </c>
      <c r="BG224" s="30">
        <f t="shared" si="351"/>
        <v>0</v>
      </c>
      <c r="BH224" s="704">
        <f t="shared" si="352"/>
        <v>0</v>
      </c>
      <c r="BI224" s="704">
        <f t="shared" si="353"/>
        <v>0</v>
      </c>
      <c r="BJ224" s="30">
        <f t="shared" si="354"/>
        <v>0</v>
      </c>
      <c r="BK224" s="704">
        <f t="shared" si="355"/>
        <v>0</v>
      </c>
      <c r="BL224" s="30">
        <f t="shared" si="356"/>
        <v>0</v>
      </c>
      <c r="BM224" s="30">
        <f t="shared" si="357"/>
        <v>0</v>
      </c>
      <c r="BN224" s="704">
        <f t="shared" si="358"/>
        <v>-4283.92</v>
      </c>
      <c r="BO224" s="652"/>
      <c r="BP224" s="476"/>
      <c r="BQ224" s="476"/>
    </row>
    <row r="225" spans="1:69" ht="14.25" customHeight="1" x14ac:dyDescent="0.25">
      <c r="A225" s="49" t="s">
        <v>439</v>
      </c>
      <c r="B225" s="50">
        <v>200104</v>
      </c>
      <c r="C225" s="699" t="str">
        <f>"סנטרל פארק בע""מ"</f>
        <v>סנטרל פארק בע"מ</v>
      </c>
      <c r="D225" s="50" t="s">
        <v>194</v>
      </c>
      <c r="E225" s="62" t="str">
        <f t="shared" si="359"/>
        <v>BS</v>
      </c>
      <c r="F225" s="664">
        <f t="shared" si="360"/>
        <v>3918</v>
      </c>
      <c r="G225" s="587"/>
      <c r="H225" s="588"/>
      <c r="I225" s="588"/>
      <c r="J225" s="587"/>
      <c r="K225" s="588"/>
      <c r="L225" s="588"/>
      <c r="M225" s="587"/>
      <c r="N225" s="588"/>
      <c r="O225" s="588"/>
      <c r="P225" s="587"/>
      <c r="Q225" s="588">
        <f t="shared" si="341"/>
        <v>0</v>
      </c>
      <c r="R225" s="588">
        <f t="shared" si="342"/>
        <v>0</v>
      </c>
      <c r="S225" s="587"/>
      <c r="T225" s="588"/>
      <c r="U225" s="588"/>
      <c r="V225" s="587"/>
      <c r="W225" s="588"/>
      <c r="X225" s="588"/>
      <c r="Y225" s="587"/>
      <c r="Z225" s="588"/>
      <c r="AA225" s="588"/>
      <c r="AB225" s="587"/>
      <c r="AC225" s="588"/>
      <c r="AD225" s="588"/>
      <c r="AE225" s="587"/>
      <c r="AF225" s="588"/>
      <c r="AG225" s="588"/>
      <c r="AH225" s="587"/>
      <c r="AI225" s="588">
        <f t="shared" si="343"/>
        <v>0</v>
      </c>
      <c r="AJ225" s="588">
        <f t="shared" si="378"/>
        <v>0</v>
      </c>
      <c r="AK225" s="587"/>
      <c r="AL225" s="588"/>
      <c r="AM225" s="588"/>
      <c r="AN225" s="587"/>
      <c r="AO225" s="588"/>
      <c r="AP225" s="588"/>
      <c r="AQ225" s="587">
        <v>451.45</v>
      </c>
      <c r="AR225" s="588">
        <f t="shared" si="344"/>
        <v>0</v>
      </c>
      <c r="AS225" s="588">
        <f t="shared" si="345"/>
        <v>451.45</v>
      </c>
      <c r="AT225" s="587">
        <v>1404</v>
      </c>
      <c r="AU225" s="588">
        <f t="shared" si="346"/>
        <v>0</v>
      </c>
      <c r="AV225" s="588">
        <f t="shared" si="340"/>
        <v>1404</v>
      </c>
      <c r="AW225" s="587"/>
      <c r="AX225" s="652"/>
      <c r="AY225" s="706"/>
      <c r="AZ225" s="652"/>
      <c r="BC225" s="30"/>
      <c r="BD225" s="30"/>
      <c r="BE225" s="704">
        <f t="shared" si="349"/>
        <v>0</v>
      </c>
      <c r="BF225" s="30">
        <f t="shared" si="350"/>
        <v>0</v>
      </c>
      <c r="BG225" s="30">
        <f t="shared" si="351"/>
        <v>0</v>
      </c>
      <c r="BH225" s="704">
        <f t="shared" si="352"/>
        <v>0</v>
      </c>
      <c r="BI225" s="704">
        <f t="shared" si="353"/>
        <v>0</v>
      </c>
      <c r="BJ225" s="30">
        <f t="shared" si="354"/>
        <v>0</v>
      </c>
      <c r="BK225" s="704">
        <f t="shared" si="355"/>
        <v>0</v>
      </c>
      <c r="BL225" s="30">
        <f t="shared" si="356"/>
        <v>0</v>
      </c>
      <c r="BM225" s="30">
        <f t="shared" si="357"/>
        <v>0</v>
      </c>
      <c r="BN225" s="704">
        <f t="shared" si="358"/>
        <v>451.45</v>
      </c>
      <c r="BO225" s="652"/>
      <c r="BP225" s="476"/>
      <c r="BQ225" s="476"/>
    </row>
    <row r="226" spans="1:69" ht="14.25" customHeight="1" x14ac:dyDescent="0.25">
      <c r="A226" s="49" t="s">
        <v>439</v>
      </c>
      <c r="B226" s="50">
        <v>200105</v>
      </c>
      <c r="C226" s="699" t="str">
        <f>"מי אביבים 2010 בע""מ"</f>
        <v>מי אביבים 2010 בע"מ</v>
      </c>
      <c r="D226" s="50" t="s">
        <v>194</v>
      </c>
      <c r="E226" s="62" t="str">
        <f t="shared" si="359"/>
        <v>BS</v>
      </c>
      <c r="F226" s="664">
        <f t="shared" si="360"/>
        <v>3918</v>
      </c>
      <c r="G226" s="587"/>
      <c r="H226" s="588"/>
      <c r="I226" s="588"/>
      <c r="J226" s="587"/>
      <c r="K226" s="588"/>
      <c r="L226" s="588"/>
      <c r="M226" s="587"/>
      <c r="N226" s="588"/>
      <c r="O226" s="588"/>
      <c r="P226" s="587"/>
      <c r="Q226" s="588">
        <f t="shared" si="341"/>
        <v>0</v>
      </c>
      <c r="R226" s="588">
        <f t="shared" si="342"/>
        <v>0</v>
      </c>
      <c r="S226" s="587"/>
      <c r="T226" s="588"/>
      <c r="U226" s="588"/>
      <c r="V226" s="587"/>
      <c r="W226" s="588"/>
      <c r="X226" s="588"/>
      <c r="Y226" s="587"/>
      <c r="Z226" s="588"/>
      <c r="AA226" s="588"/>
      <c r="AB226" s="587"/>
      <c r="AC226" s="588"/>
      <c r="AD226" s="588"/>
      <c r="AE226" s="587"/>
      <c r="AF226" s="588"/>
      <c r="AG226" s="588"/>
      <c r="AH226" s="587"/>
      <c r="AI226" s="588">
        <f t="shared" si="343"/>
        <v>0</v>
      </c>
      <c r="AJ226" s="588">
        <f t="shared" si="378"/>
        <v>0</v>
      </c>
      <c r="AK226" s="587"/>
      <c r="AL226" s="588"/>
      <c r="AM226" s="588"/>
      <c r="AN226" s="587"/>
      <c r="AO226" s="588"/>
      <c r="AP226" s="588"/>
      <c r="AQ226" s="587">
        <v>-80.709999999999994</v>
      </c>
      <c r="AR226" s="588">
        <f t="shared" si="344"/>
        <v>0</v>
      </c>
      <c r="AS226" s="588">
        <f t="shared" si="345"/>
        <v>-80.709999999999994</v>
      </c>
      <c r="AT226" s="587">
        <v>-251.02</v>
      </c>
      <c r="AU226" s="588">
        <f t="shared" si="346"/>
        <v>0</v>
      </c>
      <c r="AV226" s="588">
        <f t="shared" si="340"/>
        <v>-251.02</v>
      </c>
      <c r="AW226" s="587"/>
      <c r="AX226" s="652"/>
      <c r="AY226" s="706"/>
      <c r="AZ226" s="652"/>
      <c r="BC226" s="30"/>
      <c r="BD226" s="30"/>
      <c r="BE226" s="704">
        <f t="shared" si="349"/>
        <v>0</v>
      </c>
      <c r="BF226" s="30">
        <f t="shared" si="350"/>
        <v>0</v>
      </c>
      <c r="BG226" s="30">
        <f t="shared" si="351"/>
        <v>0</v>
      </c>
      <c r="BH226" s="704">
        <f t="shared" si="352"/>
        <v>0</v>
      </c>
      <c r="BI226" s="704">
        <f t="shared" si="353"/>
        <v>0</v>
      </c>
      <c r="BJ226" s="30">
        <f t="shared" si="354"/>
        <v>0</v>
      </c>
      <c r="BK226" s="704">
        <f t="shared" si="355"/>
        <v>0</v>
      </c>
      <c r="BL226" s="30">
        <f t="shared" si="356"/>
        <v>0</v>
      </c>
      <c r="BM226" s="30">
        <f t="shared" si="357"/>
        <v>0</v>
      </c>
      <c r="BN226" s="704">
        <f t="shared" si="358"/>
        <v>-80.709999999999994</v>
      </c>
      <c r="BO226" s="652"/>
      <c r="BP226" s="476"/>
      <c r="BQ226" s="476"/>
    </row>
    <row r="227" spans="1:69" ht="14.25" customHeight="1" x14ac:dyDescent="0.25">
      <c r="A227" s="49" t="s">
        <v>439</v>
      </c>
      <c r="B227" s="50">
        <v>200106</v>
      </c>
      <c r="C227" s="699" t="str">
        <f>"Inkarnate Entertainment LLC"</f>
        <v>Inkarnate Entertainment LLC</v>
      </c>
      <c r="D227" s="50" t="s">
        <v>194</v>
      </c>
      <c r="E227" s="62" t="str">
        <f t="shared" si="359"/>
        <v>BS</v>
      </c>
      <c r="F227" s="664">
        <f t="shared" si="360"/>
        <v>3918</v>
      </c>
      <c r="G227" s="587"/>
      <c r="H227" s="588"/>
      <c r="I227" s="588"/>
      <c r="J227" s="587"/>
      <c r="K227" s="588"/>
      <c r="L227" s="588"/>
      <c r="M227" s="587"/>
      <c r="N227" s="588"/>
      <c r="O227" s="588"/>
      <c r="P227" s="587"/>
      <c r="Q227" s="588">
        <f t="shared" si="341"/>
        <v>0</v>
      </c>
      <c r="R227" s="588">
        <f t="shared" si="342"/>
        <v>0</v>
      </c>
      <c r="S227" s="587"/>
      <c r="T227" s="588"/>
      <c r="U227" s="588"/>
      <c r="V227" s="587"/>
      <c r="W227" s="588"/>
      <c r="X227" s="588"/>
      <c r="Y227" s="587"/>
      <c r="Z227" s="588"/>
      <c r="AA227" s="588"/>
      <c r="AB227" s="587"/>
      <c r="AC227" s="588"/>
      <c r="AD227" s="588"/>
      <c r="AE227" s="587"/>
      <c r="AF227" s="588"/>
      <c r="AG227" s="588"/>
      <c r="AH227" s="587"/>
      <c r="AI227" s="588">
        <f t="shared" si="343"/>
        <v>0</v>
      </c>
      <c r="AJ227" s="588">
        <f t="shared" si="378"/>
        <v>0</v>
      </c>
      <c r="AK227" s="587"/>
      <c r="AL227" s="588"/>
      <c r="AM227" s="588"/>
      <c r="AN227" s="587"/>
      <c r="AO227" s="588"/>
      <c r="AP227" s="588"/>
      <c r="AQ227" s="587">
        <v>-25</v>
      </c>
      <c r="AR227" s="588">
        <f t="shared" si="344"/>
        <v>0</v>
      </c>
      <c r="AS227" s="588">
        <f t="shared" si="345"/>
        <v>-25</v>
      </c>
      <c r="AT227" s="587">
        <v>-77.75</v>
      </c>
      <c r="AU227" s="588">
        <f t="shared" si="346"/>
        <v>0</v>
      </c>
      <c r="AV227" s="588">
        <f t="shared" si="340"/>
        <v>-77.75</v>
      </c>
      <c r="AW227" s="587"/>
      <c r="AX227" s="652"/>
      <c r="AY227" s="706"/>
      <c r="AZ227" s="652"/>
      <c r="BC227" s="30"/>
      <c r="BD227" s="30"/>
      <c r="BE227" s="704">
        <f t="shared" si="349"/>
        <v>0</v>
      </c>
      <c r="BF227" s="30">
        <f t="shared" si="350"/>
        <v>0</v>
      </c>
      <c r="BG227" s="30">
        <f t="shared" si="351"/>
        <v>0</v>
      </c>
      <c r="BH227" s="704">
        <f t="shared" si="352"/>
        <v>0</v>
      </c>
      <c r="BI227" s="704">
        <f t="shared" si="353"/>
        <v>0</v>
      </c>
      <c r="BJ227" s="30">
        <f t="shared" si="354"/>
        <v>0</v>
      </c>
      <c r="BK227" s="704">
        <f t="shared" si="355"/>
        <v>0</v>
      </c>
      <c r="BL227" s="30">
        <f t="shared" si="356"/>
        <v>0</v>
      </c>
      <c r="BM227" s="30">
        <f t="shared" si="357"/>
        <v>0</v>
      </c>
      <c r="BN227" s="704">
        <f t="shared" si="358"/>
        <v>-25</v>
      </c>
      <c r="BO227" s="652"/>
      <c r="BP227" s="476"/>
      <c r="BQ227" s="476"/>
    </row>
    <row r="228" spans="1:69" ht="14.25" customHeight="1" x14ac:dyDescent="0.25">
      <c r="A228" s="49" t="s">
        <v>439</v>
      </c>
      <c r="B228">
        <v>200108</v>
      </c>
      <c r="C228" s="699" t="s">
        <v>1097</v>
      </c>
      <c r="D228" s="50" t="s">
        <v>194</v>
      </c>
      <c r="E228" s="62" t="str">
        <f t="shared" si="359"/>
        <v>BS</v>
      </c>
      <c r="F228" s="664">
        <f t="shared" si="360"/>
        <v>3918</v>
      </c>
      <c r="G228" s="587"/>
      <c r="H228" s="588"/>
      <c r="I228" s="588"/>
      <c r="J228" s="587"/>
      <c r="K228" s="588"/>
      <c r="L228" s="588"/>
      <c r="M228" s="587"/>
      <c r="N228" s="588"/>
      <c r="O228" s="588"/>
      <c r="P228" s="587"/>
      <c r="Q228" s="588">
        <f t="shared" si="341"/>
        <v>0</v>
      </c>
      <c r="R228" s="588">
        <f t="shared" si="342"/>
        <v>0</v>
      </c>
      <c r="S228" s="587"/>
      <c r="T228" s="588"/>
      <c r="U228" s="588"/>
      <c r="V228" s="587"/>
      <c r="W228" s="588"/>
      <c r="X228" s="588"/>
      <c r="Y228" s="587"/>
      <c r="Z228" s="588"/>
      <c r="AA228" s="588"/>
      <c r="AB228" s="587"/>
      <c r="AC228" s="588"/>
      <c r="AD228" s="588"/>
      <c r="AE228" s="587"/>
      <c r="AF228" s="588"/>
      <c r="AG228" s="588"/>
      <c r="AH228" s="587"/>
      <c r="AI228" s="588">
        <f t="shared" si="343"/>
        <v>0</v>
      </c>
      <c r="AJ228" s="588"/>
      <c r="AK228" s="587"/>
      <c r="AL228" s="588"/>
      <c r="AM228" s="588"/>
      <c r="AN228" s="587"/>
      <c r="AO228" s="588"/>
      <c r="AP228" s="588"/>
      <c r="AQ228" s="587">
        <v>1128.6199999999999</v>
      </c>
      <c r="AR228" s="588">
        <f t="shared" si="344"/>
        <v>0</v>
      </c>
      <c r="AS228" s="588">
        <f t="shared" si="345"/>
        <v>1128.6199999999999</v>
      </c>
      <c r="AT228" s="587">
        <v>3510</v>
      </c>
      <c r="AU228" s="588">
        <f t="shared" si="346"/>
        <v>0</v>
      </c>
      <c r="AV228" s="588">
        <f t="shared" si="340"/>
        <v>3510</v>
      </c>
      <c r="AW228" s="587"/>
      <c r="AX228" s="652"/>
      <c r="AY228" s="706"/>
      <c r="AZ228" s="652"/>
      <c r="BC228" s="30"/>
      <c r="BD228" s="30"/>
      <c r="BE228" s="704">
        <f t="shared" si="349"/>
        <v>0</v>
      </c>
      <c r="BF228" s="30">
        <f t="shared" si="350"/>
        <v>0</v>
      </c>
      <c r="BG228" s="30">
        <f t="shared" si="351"/>
        <v>0</v>
      </c>
      <c r="BH228" s="704">
        <f t="shared" si="352"/>
        <v>0</v>
      </c>
      <c r="BI228" s="704">
        <f t="shared" si="353"/>
        <v>0</v>
      </c>
      <c r="BJ228" s="30">
        <f t="shared" si="354"/>
        <v>0</v>
      </c>
      <c r="BK228" s="704">
        <f t="shared" si="355"/>
        <v>0</v>
      </c>
      <c r="BL228" s="30">
        <f t="shared" si="356"/>
        <v>0</v>
      </c>
      <c r="BM228" s="30">
        <f t="shared" si="357"/>
        <v>0</v>
      </c>
      <c r="BN228" s="704">
        <f t="shared" si="358"/>
        <v>1128.6199999999999</v>
      </c>
      <c r="BO228" s="652"/>
      <c r="BP228" s="476"/>
      <c r="BQ228" s="476"/>
    </row>
    <row r="229" spans="1:69" ht="14.25" customHeight="1" x14ac:dyDescent="0.25">
      <c r="A229" s="49" t="s">
        <v>439</v>
      </c>
      <c r="B229" s="50">
        <v>200109</v>
      </c>
      <c r="C229" s="699" t="str">
        <f>"מיט אין פלייס בע""מ"</f>
        <v>מיט אין פלייס בע"מ</v>
      </c>
      <c r="D229" s="50" t="s">
        <v>194</v>
      </c>
      <c r="E229" s="62" t="str">
        <f t="shared" si="359"/>
        <v>BS</v>
      </c>
      <c r="F229" s="664">
        <f t="shared" si="360"/>
        <v>3918</v>
      </c>
      <c r="G229" s="587"/>
      <c r="H229" s="588"/>
      <c r="I229" s="588"/>
      <c r="J229" s="587"/>
      <c r="K229" s="588"/>
      <c r="L229" s="588"/>
      <c r="M229" s="587"/>
      <c r="N229" s="588"/>
      <c r="O229" s="588"/>
      <c r="P229" s="587"/>
      <c r="Q229" s="588">
        <f t="shared" si="341"/>
        <v>0</v>
      </c>
      <c r="R229" s="588">
        <f t="shared" si="342"/>
        <v>0</v>
      </c>
      <c r="S229" s="587"/>
      <c r="T229" s="588"/>
      <c r="U229" s="588"/>
      <c r="V229" s="587"/>
      <c r="W229" s="588"/>
      <c r="X229" s="588"/>
      <c r="Y229" s="587"/>
      <c r="Z229" s="588"/>
      <c r="AA229" s="588"/>
      <c r="AB229" s="587"/>
      <c r="AC229" s="588"/>
      <c r="AD229" s="588"/>
      <c r="AE229" s="587"/>
      <c r="AF229" s="588"/>
      <c r="AG229" s="588"/>
      <c r="AH229" s="587"/>
      <c r="AI229" s="588">
        <f t="shared" si="343"/>
        <v>0</v>
      </c>
      <c r="AJ229" s="588">
        <f t="shared" si="378"/>
        <v>0</v>
      </c>
      <c r="AK229" s="587"/>
      <c r="AL229" s="588"/>
      <c r="AM229" s="588"/>
      <c r="AN229" s="587"/>
      <c r="AO229" s="588"/>
      <c r="AP229" s="588"/>
      <c r="AQ229" s="587">
        <v>22.57</v>
      </c>
      <c r="AR229" s="588">
        <f t="shared" si="344"/>
        <v>0</v>
      </c>
      <c r="AS229" s="588">
        <f t="shared" si="345"/>
        <v>22.57</v>
      </c>
      <c r="AT229" s="587">
        <v>70.2</v>
      </c>
      <c r="AU229" s="588">
        <f t="shared" si="346"/>
        <v>0</v>
      </c>
      <c r="AV229" s="588">
        <f t="shared" si="340"/>
        <v>70.2</v>
      </c>
      <c r="AW229" s="587"/>
      <c r="AX229" s="652"/>
      <c r="AY229" s="706"/>
      <c r="AZ229" s="652"/>
      <c r="BC229" s="30"/>
      <c r="BD229" s="30"/>
      <c r="BE229" s="704">
        <f t="shared" si="349"/>
        <v>0</v>
      </c>
      <c r="BF229" s="30">
        <f t="shared" si="350"/>
        <v>0</v>
      </c>
      <c r="BG229" s="30">
        <f t="shared" si="351"/>
        <v>0</v>
      </c>
      <c r="BH229" s="704">
        <f t="shared" si="352"/>
        <v>0</v>
      </c>
      <c r="BI229" s="704">
        <f t="shared" si="353"/>
        <v>0</v>
      </c>
      <c r="BJ229" s="30">
        <f t="shared" si="354"/>
        <v>0</v>
      </c>
      <c r="BK229" s="704">
        <f t="shared" si="355"/>
        <v>0</v>
      </c>
      <c r="BL229" s="30">
        <f t="shared" si="356"/>
        <v>0</v>
      </c>
      <c r="BM229" s="30">
        <f t="shared" si="357"/>
        <v>0</v>
      </c>
      <c r="BN229" s="704">
        <f t="shared" si="358"/>
        <v>22.57</v>
      </c>
      <c r="BO229" s="652"/>
      <c r="BP229" s="476"/>
      <c r="BQ229" s="476"/>
    </row>
    <row r="230" spans="1:69" ht="14.25" customHeight="1" x14ac:dyDescent="0.25">
      <c r="A230" s="49" t="s">
        <v>439</v>
      </c>
      <c r="B230">
        <v>200110</v>
      </c>
      <c r="C230" s="699" t="s">
        <v>1108</v>
      </c>
      <c r="D230" s="50" t="s">
        <v>194</v>
      </c>
      <c r="E230" s="62" t="str">
        <f t="shared" si="359"/>
        <v>BS</v>
      </c>
      <c r="F230" s="664">
        <f t="shared" si="360"/>
        <v>3918</v>
      </c>
      <c r="G230" s="587"/>
      <c r="H230" s="588"/>
      <c r="I230" s="588"/>
      <c r="J230" s="587"/>
      <c r="K230" s="588"/>
      <c r="L230" s="588"/>
      <c r="M230" s="587"/>
      <c r="N230" s="588"/>
      <c r="O230" s="588"/>
      <c r="P230" s="587"/>
      <c r="Q230" s="588">
        <f t="shared" si="341"/>
        <v>0</v>
      </c>
      <c r="R230" s="588">
        <f t="shared" si="342"/>
        <v>0</v>
      </c>
      <c r="S230" s="587"/>
      <c r="T230" s="588"/>
      <c r="U230" s="588"/>
      <c r="V230" s="587"/>
      <c r="W230" s="588"/>
      <c r="X230" s="588"/>
      <c r="Y230" s="587"/>
      <c r="Z230" s="588"/>
      <c r="AA230" s="588"/>
      <c r="AB230" s="587"/>
      <c r="AC230" s="588"/>
      <c r="AD230" s="588"/>
      <c r="AE230" s="587"/>
      <c r="AF230" s="588"/>
      <c r="AG230" s="588"/>
      <c r="AH230" s="587"/>
      <c r="AI230" s="588">
        <f t="shared" si="343"/>
        <v>0</v>
      </c>
      <c r="AJ230" s="588"/>
      <c r="AK230" s="587"/>
      <c r="AL230" s="588"/>
      <c r="AM230" s="588"/>
      <c r="AN230" s="587"/>
      <c r="AO230" s="588"/>
      <c r="AP230" s="588"/>
      <c r="AQ230" s="587">
        <v>-3000</v>
      </c>
      <c r="AR230" s="588">
        <f t="shared" si="344"/>
        <v>0</v>
      </c>
      <c r="AS230" s="588">
        <f t="shared" si="345"/>
        <v>-3000</v>
      </c>
      <c r="AT230" s="587">
        <v>-9330</v>
      </c>
      <c r="AU230" s="588">
        <f t="shared" si="346"/>
        <v>0</v>
      </c>
      <c r="AV230" s="588">
        <f t="shared" si="340"/>
        <v>-9330</v>
      </c>
      <c r="AW230" s="587"/>
      <c r="AX230" s="652"/>
      <c r="AY230" s="706"/>
      <c r="AZ230" s="652"/>
      <c r="BC230" s="30"/>
      <c r="BD230" s="30"/>
      <c r="BE230" s="704">
        <f t="shared" si="349"/>
        <v>0</v>
      </c>
      <c r="BF230" s="30">
        <f t="shared" si="350"/>
        <v>0</v>
      </c>
      <c r="BG230" s="30">
        <f t="shared" si="351"/>
        <v>0</v>
      </c>
      <c r="BH230" s="704">
        <f t="shared" si="352"/>
        <v>0</v>
      </c>
      <c r="BI230" s="704">
        <f t="shared" si="353"/>
        <v>0</v>
      </c>
      <c r="BJ230" s="30">
        <f t="shared" si="354"/>
        <v>0</v>
      </c>
      <c r="BK230" s="704">
        <f t="shared" si="355"/>
        <v>0</v>
      </c>
      <c r="BL230" s="30">
        <f t="shared" si="356"/>
        <v>0</v>
      </c>
      <c r="BM230" s="30">
        <f t="shared" si="357"/>
        <v>0</v>
      </c>
      <c r="BN230" s="704">
        <f t="shared" si="358"/>
        <v>-3000</v>
      </c>
      <c r="BO230" s="652"/>
      <c r="BP230" s="476"/>
      <c r="BQ230" s="476"/>
    </row>
    <row r="231" spans="1:69" ht="14.25" customHeight="1" x14ac:dyDescent="0.25">
      <c r="A231" s="49" t="s">
        <v>439</v>
      </c>
      <c r="B231">
        <v>200111</v>
      </c>
      <c r="C231" s="699" t="s">
        <v>1098</v>
      </c>
      <c r="D231" s="50" t="s">
        <v>194</v>
      </c>
      <c r="E231" s="62" t="str">
        <f t="shared" si="359"/>
        <v>BS</v>
      </c>
      <c r="F231" s="664">
        <f t="shared" si="360"/>
        <v>3918</v>
      </c>
      <c r="G231" s="587"/>
      <c r="H231" s="588"/>
      <c r="I231" s="588"/>
      <c r="J231" s="587"/>
      <c r="K231" s="588"/>
      <c r="L231" s="588"/>
      <c r="M231" s="587"/>
      <c r="N231" s="588"/>
      <c r="O231" s="588"/>
      <c r="P231" s="587"/>
      <c r="Q231" s="588">
        <f t="shared" si="341"/>
        <v>0</v>
      </c>
      <c r="R231" s="588">
        <f t="shared" si="342"/>
        <v>0</v>
      </c>
      <c r="S231" s="587"/>
      <c r="T231" s="588"/>
      <c r="U231" s="588"/>
      <c r="V231" s="587"/>
      <c r="W231" s="588"/>
      <c r="X231" s="588"/>
      <c r="Y231" s="587"/>
      <c r="Z231" s="588"/>
      <c r="AA231" s="588"/>
      <c r="AB231" s="587"/>
      <c r="AC231" s="588"/>
      <c r="AD231" s="588"/>
      <c r="AE231" s="587"/>
      <c r="AF231" s="588"/>
      <c r="AG231" s="588"/>
      <c r="AH231" s="587"/>
      <c r="AI231" s="588">
        <f t="shared" si="343"/>
        <v>0</v>
      </c>
      <c r="AJ231" s="588"/>
      <c r="AK231" s="587"/>
      <c r="AL231" s="588"/>
      <c r="AM231" s="588"/>
      <c r="AN231" s="587"/>
      <c r="AO231" s="588"/>
      <c r="AP231" s="588"/>
      <c r="AQ231" s="587">
        <v>5121.7</v>
      </c>
      <c r="AR231" s="588">
        <f t="shared" si="344"/>
        <v>0</v>
      </c>
      <c r="AS231" s="588">
        <f t="shared" si="345"/>
        <v>5121.7</v>
      </c>
      <c r="AT231" s="587">
        <v>15928.5</v>
      </c>
      <c r="AU231" s="588">
        <f t="shared" si="346"/>
        <v>0</v>
      </c>
      <c r="AV231" s="588">
        <f t="shared" si="340"/>
        <v>15928.5</v>
      </c>
      <c r="AW231" s="587"/>
      <c r="AX231" s="652"/>
      <c r="AY231" s="706"/>
      <c r="AZ231" s="652"/>
      <c r="BC231" s="30"/>
      <c r="BD231" s="30"/>
      <c r="BE231" s="704">
        <f t="shared" si="349"/>
        <v>0</v>
      </c>
      <c r="BF231" s="30">
        <f t="shared" si="350"/>
        <v>0</v>
      </c>
      <c r="BG231" s="30">
        <f t="shared" si="351"/>
        <v>0</v>
      </c>
      <c r="BH231" s="704">
        <f t="shared" si="352"/>
        <v>0</v>
      </c>
      <c r="BI231" s="704">
        <f t="shared" si="353"/>
        <v>0</v>
      </c>
      <c r="BJ231" s="30">
        <f t="shared" si="354"/>
        <v>0</v>
      </c>
      <c r="BK231" s="704">
        <f t="shared" si="355"/>
        <v>0</v>
      </c>
      <c r="BL231" s="30">
        <f t="shared" si="356"/>
        <v>0</v>
      </c>
      <c r="BM231" s="30">
        <f t="shared" si="357"/>
        <v>0</v>
      </c>
      <c r="BN231" s="704">
        <f t="shared" si="358"/>
        <v>5121.7</v>
      </c>
      <c r="BO231" s="652"/>
      <c r="BP231" s="476"/>
      <c r="BQ231" s="476"/>
    </row>
    <row r="232" spans="1:69" ht="14.25" customHeight="1" x14ac:dyDescent="0.25">
      <c r="A232" s="49" t="s">
        <v>439</v>
      </c>
      <c r="B232" s="50">
        <v>200113</v>
      </c>
      <c r="C232" s="699" t="str">
        <f>"מפגש- פיתוח אישי צוותי וארגוני בע""מ"</f>
        <v>מפגש- פיתוח אישי צוותי וארגוני בע"מ</v>
      </c>
      <c r="D232" s="50" t="s">
        <v>194</v>
      </c>
      <c r="E232" s="62" t="str">
        <f t="shared" si="359"/>
        <v>BS</v>
      </c>
      <c r="F232" s="664">
        <f t="shared" si="360"/>
        <v>3918</v>
      </c>
      <c r="G232" s="587"/>
      <c r="H232" s="588"/>
      <c r="I232" s="588"/>
      <c r="J232" s="587"/>
      <c r="K232" s="588"/>
      <c r="L232" s="588"/>
      <c r="M232" s="587"/>
      <c r="N232" s="588"/>
      <c r="O232" s="588"/>
      <c r="P232" s="587"/>
      <c r="Q232" s="588">
        <f t="shared" si="341"/>
        <v>0</v>
      </c>
      <c r="R232" s="588">
        <f t="shared" si="342"/>
        <v>0</v>
      </c>
      <c r="S232" s="587"/>
      <c r="T232" s="588"/>
      <c r="U232" s="588"/>
      <c r="V232" s="587"/>
      <c r="W232" s="588"/>
      <c r="X232" s="588"/>
      <c r="Y232" s="587"/>
      <c r="Z232" s="588"/>
      <c r="AA232" s="588"/>
      <c r="AB232" s="587"/>
      <c r="AC232" s="588"/>
      <c r="AD232" s="588"/>
      <c r="AE232" s="587"/>
      <c r="AF232" s="588"/>
      <c r="AG232" s="588"/>
      <c r="AH232" s="587"/>
      <c r="AI232" s="588">
        <f t="shared" si="343"/>
        <v>0</v>
      </c>
      <c r="AJ232" s="588">
        <f t="shared" si="378"/>
        <v>0</v>
      </c>
      <c r="AK232" s="587"/>
      <c r="AL232" s="588"/>
      <c r="AM232" s="588"/>
      <c r="AN232" s="587"/>
      <c r="AO232" s="588"/>
      <c r="AP232" s="588"/>
      <c r="AQ232" s="587">
        <v>3282.4</v>
      </c>
      <c r="AR232" s="588">
        <f t="shared" si="344"/>
        <v>0</v>
      </c>
      <c r="AS232" s="588">
        <f t="shared" si="345"/>
        <v>3282.4</v>
      </c>
      <c r="AT232" s="587">
        <v>10208.25</v>
      </c>
      <c r="AU232" s="588">
        <f t="shared" si="346"/>
        <v>0</v>
      </c>
      <c r="AV232" s="588">
        <f t="shared" si="340"/>
        <v>10208.25</v>
      </c>
      <c r="AW232" s="587"/>
      <c r="AX232" s="652"/>
      <c r="AY232" s="706"/>
      <c r="AZ232" s="652"/>
      <c r="BC232" s="30"/>
      <c r="BD232" s="30"/>
      <c r="BE232" s="704">
        <f t="shared" si="349"/>
        <v>0</v>
      </c>
      <c r="BF232" s="30">
        <f t="shared" ref="BF232:BF263" si="383">U232-R232</f>
        <v>0</v>
      </c>
      <c r="BG232" s="30">
        <f t="shared" ref="BG232:BG263" si="384">X232-U232</f>
        <v>0</v>
      </c>
      <c r="BH232" s="704">
        <f t="shared" si="352"/>
        <v>0</v>
      </c>
      <c r="BI232" s="704">
        <f t="shared" si="353"/>
        <v>0</v>
      </c>
      <c r="BJ232" s="30">
        <f t="shared" ref="BJ232:BJ263" si="385">AG232-AD232</f>
        <v>0</v>
      </c>
      <c r="BK232" s="704">
        <f t="shared" ref="BK232:BK263" si="386">AJ232-AG232</f>
        <v>0</v>
      </c>
      <c r="BL232" s="30">
        <f t="shared" ref="BL232:BL263" si="387">AM232-AJ232</f>
        <v>0</v>
      </c>
      <c r="BM232" s="30">
        <f t="shared" ref="BM232:BM263" si="388">AP232-AM232</f>
        <v>0</v>
      </c>
      <c r="BN232" s="704">
        <f t="shared" si="358"/>
        <v>3282.4</v>
      </c>
      <c r="BO232" s="652"/>
      <c r="BP232" s="476"/>
      <c r="BQ232" s="476"/>
    </row>
    <row r="233" spans="1:69" ht="14.25" customHeight="1" x14ac:dyDescent="0.25">
      <c r="A233" s="49" t="s">
        <v>439</v>
      </c>
      <c r="B233" s="50">
        <v>200116</v>
      </c>
      <c r="C233" s="699" t="str">
        <f>"בזק חברה לתקשורת"</f>
        <v>בזק חברה לתקשורת</v>
      </c>
      <c r="D233" s="50" t="s">
        <v>194</v>
      </c>
      <c r="E233" s="62" t="str">
        <f t="shared" si="359"/>
        <v>BS</v>
      </c>
      <c r="F233" s="664">
        <f t="shared" si="360"/>
        <v>3918</v>
      </c>
      <c r="G233" s="587"/>
      <c r="H233" s="588"/>
      <c r="I233" s="588"/>
      <c r="J233" s="587"/>
      <c r="K233" s="588"/>
      <c r="L233" s="588"/>
      <c r="M233" s="587"/>
      <c r="N233" s="588"/>
      <c r="O233" s="588"/>
      <c r="P233" s="587"/>
      <c r="Q233" s="588">
        <f t="shared" si="341"/>
        <v>0</v>
      </c>
      <c r="R233" s="588">
        <f t="shared" si="342"/>
        <v>0</v>
      </c>
      <c r="S233" s="587"/>
      <c r="T233" s="588"/>
      <c r="U233" s="588"/>
      <c r="V233" s="587"/>
      <c r="W233" s="588"/>
      <c r="X233" s="588"/>
      <c r="Y233" s="587"/>
      <c r="Z233" s="588"/>
      <c r="AA233" s="588"/>
      <c r="AB233" s="587"/>
      <c r="AC233" s="588"/>
      <c r="AD233" s="588"/>
      <c r="AE233" s="587"/>
      <c r="AF233" s="588"/>
      <c r="AG233" s="588"/>
      <c r="AH233" s="587"/>
      <c r="AI233" s="588">
        <f t="shared" si="343"/>
        <v>0</v>
      </c>
      <c r="AJ233" s="588">
        <f t="shared" si="378"/>
        <v>0</v>
      </c>
      <c r="AK233" s="587"/>
      <c r="AL233" s="588"/>
      <c r="AM233" s="588"/>
      <c r="AN233" s="587"/>
      <c r="AO233" s="588"/>
      <c r="AP233" s="588"/>
      <c r="AQ233" s="587"/>
      <c r="AR233" s="588">
        <f t="shared" si="344"/>
        <v>0</v>
      </c>
      <c r="AS233" s="588">
        <f t="shared" si="345"/>
        <v>0</v>
      </c>
      <c r="AT233" s="587"/>
      <c r="AU233" s="588">
        <f t="shared" si="346"/>
        <v>0</v>
      </c>
      <c r="AV233" s="588">
        <f t="shared" si="340"/>
        <v>0</v>
      </c>
      <c r="AW233" s="587"/>
      <c r="AX233" s="652"/>
      <c r="AY233" s="706"/>
      <c r="AZ233" s="652"/>
      <c r="BC233" s="30"/>
      <c r="BD233" s="30"/>
      <c r="BE233" s="704">
        <f t="shared" si="349"/>
        <v>0</v>
      </c>
      <c r="BF233" s="30">
        <f t="shared" si="383"/>
        <v>0</v>
      </c>
      <c r="BG233" s="30">
        <f t="shared" si="384"/>
        <v>0</v>
      </c>
      <c r="BH233" s="704">
        <f t="shared" si="352"/>
        <v>0</v>
      </c>
      <c r="BI233" s="704">
        <f t="shared" si="353"/>
        <v>0</v>
      </c>
      <c r="BJ233" s="30">
        <f t="shared" si="385"/>
        <v>0</v>
      </c>
      <c r="BK233" s="704">
        <f t="shared" si="386"/>
        <v>0</v>
      </c>
      <c r="BL233" s="30">
        <f t="shared" si="387"/>
        <v>0</v>
      </c>
      <c r="BM233" s="30">
        <f t="shared" si="388"/>
        <v>0</v>
      </c>
      <c r="BN233" s="704">
        <f t="shared" si="358"/>
        <v>0</v>
      </c>
      <c r="BO233" s="652"/>
      <c r="BP233" s="476"/>
      <c r="BQ233" s="476"/>
    </row>
    <row r="234" spans="1:69" ht="14.25" customHeight="1" x14ac:dyDescent="0.25">
      <c r="A234" s="49" t="s">
        <v>439</v>
      </c>
      <c r="B234" s="50">
        <v>200117</v>
      </c>
      <c r="C234" s="699" t="s">
        <v>1075</v>
      </c>
      <c r="D234" s="50" t="s">
        <v>194</v>
      </c>
      <c r="E234" s="62" t="str">
        <f t="shared" si="359"/>
        <v>BS</v>
      </c>
      <c r="F234" s="664">
        <f t="shared" si="360"/>
        <v>3918</v>
      </c>
      <c r="G234" s="587"/>
      <c r="H234" s="588"/>
      <c r="I234" s="588"/>
      <c r="J234" s="587"/>
      <c r="K234" s="588"/>
      <c r="L234" s="588"/>
      <c r="M234" s="587"/>
      <c r="N234" s="588"/>
      <c r="O234" s="588"/>
      <c r="P234" s="587"/>
      <c r="Q234" s="588">
        <f t="shared" si="341"/>
        <v>0</v>
      </c>
      <c r="R234" s="588">
        <f t="shared" si="342"/>
        <v>0</v>
      </c>
      <c r="S234" s="587"/>
      <c r="T234" s="588"/>
      <c r="U234" s="588"/>
      <c r="V234" s="587"/>
      <c r="W234" s="588"/>
      <c r="X234" s="588"/>
      <c r="Y234" s="587"/>
      <c r="Z234" s="588"/>
      <c r="AA234" s="588"/>
      <c r="AB234" s="587"/>
      <c r="AC234" s="588"/>
      <c r="AD234" s="588"/>
      <c r="AE234" s="587"/>
      <c r="AF234" s="588"/>
      <c r="AG234" s="588"/>
      <c r="AH234" s="587"/>
      <c r="AI234" s="588">
        <f t="shared" si="343"/>
        <v>0</v>
      </c>
      <c r="AJ234" s="588">
        <f t="shared" si="378"/>
        <v>0</v>
      </c>
      <c r="AK234" s="587"/>
      <c r="AL234" s="588"/>
      <c r="AM234" s="588"/>
      <c r="AN234" s="587"/>
      <c r="AO234" s="588"/>
      <c r="AP234" s="588"/>
      <c r="AQ234" s="587">
        <v>987</v>
      </c>
      <c r="AR234" s="588">
        <f t="shared" si="344"/>
        <v>0</v>
      </c>
      <c r="AS234" s="588">
        <f t="shared" si="345"/>
        <v>987</v>
      </c>
      <c r="AT234" s="587">
        <v>3069.57</v>
      </c>
      <c r="AU234" s="588">
        <f t="shared" si="346"/>
        <v>0</v>
      </c>
      <c r="AV234" s="588">
        <f t="shared" si="340"/>
        <v>3069.57</v>
      </c>
      <c r="AW234" s="587"/>
      <c r="AX234" s="652"/>
      <c r="AY234" s="706"/>
      <c r="AZ234" s="652"/>
      <c r="BC234" s="30"/>
      <c r="BD234" s="30"/>
      <c r="BE234" s="704">
        <f t="shared" si="349"/>
        <v>0</v>
      </c>
      <c r="BF234" s="30">
        <f t="shared" si="383"/>
        <v>0</v>
      </c>
      <c r="BG234" s="30">
        <f t="shared" si="384"/>
        <v>0</v>
      </c>
      <c r="BH234" s="704">
        <f t="shared" si="352"/>
        <v>0</v>
      </c>
      <c r="BI234" s="704">
        <f t="shared" si="353"/>
        <v>0</v>
      </c>
      <c r="BJ234" s="30">
        <f t="shared" si="385"/>
        <v>0</v>
      </c>
      <c r="BK234" s="704">
        <f t="shared" si="386"/>
        <v>0</v>
      </c>
      <c r="BL234" s="30">
        <f t="shared" si="387"/>
        <v>0</v>
      </c>
      <c r="BM234" s="30">
        <f t="shared" si="388"/>
        <v>0</v>
      </c>
      <c r="BN234" s="704">
        <f t="shared" si="358"/>
        <v>987</v>
      </c>
      <c r="BO234" s="652"/>
      <c r="BP234" s="476"/>
      <c r="BQ234" s="476"/>
    </row>
    <row r="235" spans="1:69" ht="14.25" customHeight="1" x14ac:dyDescent="0.25">
      <c r="A235" s="49" t="s">
        <v>439</v>
      </c>
      <c r="B235" s="50">
        <v>200118</v>
      </c>
      <c r="C235" s="699" t="s">
        <v>1076</v>
      </c>
      <c r="D235" s="50" t="s">
        <v>194</v>
      </c>
      <c r="E235" s="62" t="str">
        <f t="shared" si="359"/>
        <v>BS</v>
      </c>
      <c r="F235" s="664">
        <f t="shared" si="360"/>
        <v>3918</v>
      </c>
      <c r="G235" s="587"/>
      <c r="H235" s="588"/>
      <c r="I235" s="588"/>
      <c r="J235" s="587"/>
      <c r="K235" s="588"/>
      <c r="L235" s="588"/>
      <c r="M235" s="587"/>
      <c r="N235" s="588"/>
      <c r="O235" s="588"/>
      <c r="P235" s="587"/>
      <c r="Q235" s="588">
        <f t="shared" si="341"/>
        <v>0</v>
      </c>
      <c r="R235" s="588">
        <f t="shared" si="342"/>
        <v>0</v>
      </c>
      <c r="S235" s="587"/>
      <c r="T235" s="588"/>
      <c r="U235" s="588"/>
      <c r="V235" s="587"/>
      <c r="W235" s="588"/>
      <c r="X235" s="588"/>
      <c r="Y235" s="587"/>
      <c r="Z235" s="588"/>
      <c r="AA235" s="588"/>
      <c r="AB235" s="587"/>
      <c r="AC235" s="588"/>
      <c r="AD235" s="588"/>
      <c r="AE235" s="587"/>
      <c r="AF235" s="588"/>
      <c r="AG235" s="588"/>
      <c r="AH235" s="587"/>
      <c r="AI235" s="588">
        <f t="shared" si="343"/>
        <v>0</v>
      </c>
      <c r="AJ235" s="588">
        <f t="shared" si="378"/>
        <v>0</v>
      </c>
      <c r="AK235" s="587"/>
      <c r="AL235" s="588"/>
      <c r="AM235" s="588"/>
      <c r="AN235" s="587"/>
      <c r="AO235" s="588"/>
      <c r="AP235" s="588"/>
      <c r="AQ235" s="587">
        <v>50</v>
      </c>
      <c r="AR235" s="588">
        <f t="shared" si="344"/>
        <v>0</v>
      </c>
      <c r="AS235" s="588">
        <f t="shared" si="345"/>
        <v>50</v>
      </c>
      <c r="AT235" s="587">
        <v>155.5</v>
      </c>
      <c r="AU235" s="588">
        <f t="shared" si="346"/>
        <v>0</v>
      </c>
      <c r="AV235" s="588">
        <f t="shared" si="340"/>
        <v>155.5</v>
      </c>
      <c r="AW235" s="587"/>
      <c r="AX235" s="652"/>
      <c r="AY235" s="706"/>
      <c r="AZ235" s="652"/>
      <c r="BC235" s="30"/>
      <c r="BD235" s="30"/>
      <c r="BE235" s="704">
        <f t="shared" si="349"/>
        <v>0</v>
      </c>
      <c r="BF235" s="30">
        <f t="shared" si="383"/>
        <v>0</v>
      </c>
      <c r="BG235" s="30">
        <f t="shared" si="384"/>
        <v>0</v>
      </c>
      <c r="BH235" s="704">
        <f t="shared" si="352"/>
        <v>0</v>
      </c>
      <c r="BI235" s="704">
        <f t="shared" si="353"/>
        <v>0</v>
      </c>
      <c r="BJ235" s="30">
        <f t="shared" si="385"/>
        <v>0</v>
      </c>
      <c r="BK235" s="704">
        <f t="shared" si="386"/>
        <v>0</v>
      </c>
      <c r="BL235" s="30">
        <f t="shared" si="387"/>
        <v>0</v>
      </c>
      <c r="BM235" s="30">
        <f t="shared" si="388"/>
        <v>0</v>
      </c>
      <c r="BN235" s="704">
        <f t="shared" si="358"/>
        <v>50</v>
      </c>
      <c r="BO235" s="652"/>
      <c r="BP235" s="476"/>
      <c r="BQ235" s="476"/>
    </row>
    <row r="236" spans="1:69" ht="14.25" customHeight="1" x14ac:dyDescent="0.25">
      <c r="A236" s="49" t="s">
        <v>439</v>
      </c>
      <c r="B236" s="50">
        <v>200119</v>
      </c>
      <c r="C236" s="699" t="str">
        <f>"רהיטי פיטרו  2003 בע""מ(לעדכן)"</f>
        <v>רהיטי פיטרו  2003 בע"מ(לעדכן)</v>
      </c>
      <c r="D236" s="50" t="s">
        <v>194</v>
      </c>
      <c r="E236" s="62" t="str">
        <f t="shared" si="359"/>
        <v>BS</v>
      </c>
      <c r="F236" s="664">
        <f t="shared" si="360"/>
        <v>3918</v>
      </c>
      <c r="G236" s="587"/>
      <c r="H236" s="588"/>
      <c r="I236" s="588"/>
      <c r="J236" s="587"/>
      <c r="K236" s="588"/>
      <c r="L236" s="588"/>
      <c r="M236" s="587"/>
      <c r="N236" s="588"/>
      <c r="O236" s="588"/>
      <c r="P236" s="587"/>
      <c r="Q236" s="588">
        <f t="shared" si="341"/>
        <v>0</v>
      </c>
      <c r="R236" s="588">
        <f t="shared" si="342"/>
        <v>0</v>
      </c>
      <c r="S236" s="587"/>
      <c r="T236" s="588"/>
      <c r="U236" s="588"/>
      <c r="V236" s="587"/>
      <c r="W236" s="588"/>
      <c r="X236" s="588"/>
      <c r="Y236" s="587"/>
      <c r="Z236" s="588"/>
      <c r="AA236" s="588"/>
      <c r="AB236" s="587"/>
      <c r="AC236" s="588"/>
      <c r="AD236" s="588"/>
      <c r="AE236" s="587"/>
      <c r="AF236" s="588"/>
      <c r="AG236" s="588"/>
      <c r="AH236" s="587"/>
      <c r="AI236" s="588">
        <f t="shared" si="343"/>
        <v>0</v>
      </c>
      <c r="AJ236" s="588">
        <f t="shared" si="378"/>
        <v>0</v>
      </c>
      <c r="AK236" s="587"/>
      <c r="AL236" s="588"/>
      <c r="AM236" s="588"/>
      <c r="AN236" s="587"/>
      <c r="AO236" s="588"/>
      <c r="AP236" s="588"/>
      <c r="AQ236" s="587">
        <v>1731.83</v>
      </c>
      <c r="AR236" s="588">
        <f t="shared" si="344"/>
        <v>0</v>
      </c>
      <c r="AS236" s="588">
        <f t="shared" si="345"/>
        <v>1731.83</v>
      </c>
      <c r="AT236" s="587">
        <v>5386</v>
      </c>
      <c r="AU236" s="588">
        <f t="shared" si="346"/>
        <v>0</v>
      </c>
      <c r="AV236" s="588">
        <f t="shared" si="340"/>
        <v>5386</v>
      </c>
      <c r="AW236" s="587"/>
      <c r="AX236" s="652"/>
      <c r="AY236" s="706"/>
      <c r="AZ236" s="652"/>
      <c r="BC236" s="30"/>
      <c r="BD236" s="30"/>
      <c r="BE236" s="704">
        <f t="shared" si="349"/>
        <v>0</v>
      </c>
      <c r="BF236" s="30">
        <f t="shared" si="383"/>
        <v>0</v>
      </c>
      <c r="BG236" s="30">
        <f t="shared" si="384"/>
        <v>0</v>
      </c>
      <c r="BH236" s="704">
        <f t="shared" si="352"/>
        <v>0</v>
      </c>
      <c r="BI236" s="704">
        <f t="shared" si="353"/>
        <v>0</v>
      </c>
      <c r="BJ236" s="30">
        <f t="shared" si="385"/>
        <v>0</v>
      </c>
      <c r="BK236" s="704">
        <f t="shared" si="386"/>
        <v>0</v>
      </c>
      <c r="BL236" s="30">
        <f t="shared" si="387"/>
        <v>0</v>
      </c>
      <c r="BM236" s="30">
        <f t="shared" si="388"/>
        <v>0</v>
      </c>
      <c r="BN236" s="704">
        <f t="shared" si="358"/>
        <v>1731.83</v>
      </c>
      <c r="BO236" s="652"/>
      <c r="BP236" s="476"/>
      <c r="BQ236" s="476"/>
    </row>
    <row r="237" spans="1:69" ht="14.25" customHeight="1" x14ac:dyDescent="0.25">
      <c r="A237" s="49" t="s">
        <v>439</v>
      </c>
      <c r="B237" s="50">
        <v>200122</v>
      </c>
      <c r="C237" s="699" t="s">
        <v>1099</v>
      </c>
      <c r="D237" s="50" t="s">
        <v>194</v>
      </c>
      <c r="E237" s="62" t="str">
        <f t="shared" si="359"/>
        <v>BS</v>
      </c>
      <c r="F237" s="664">
        <f t="shared" si="360"/>
        <v>3918</v>
      </c>
      <c r="G237" s="587"/>
      <c r="H237" s="588"/>
      <c r="I237" s="588"/>
      <c r="J237" s="587"/>
      <c r="K237" s="588"/>
      <c r="L237" s="588"/>
      <c r="M237" s="587"/>
      <c r="N237" s="588"/>
      <c r="O237" s="588"/>
      <c r="P237" s="587"/>
      <c r="Q237" s="588">
        <f t="shared" si="341"/>
        <v>0</v>
      </c>
      <c r="R237" s="588">
        <f t="shared" si="342"/>
        <v>0</v>
      </c>
      <c r="S237" s="587"/>
      <c r="T237" s="588"/>
      <c r="U237" s="588"/>
      <c r="V237" s="587"/>
      <c r="W237" s="588"/>
      <c r="X237" s="588"/>
      <c r="Y237" s="587"/>
      <c r="Z237" s="588"/>
      <c r="AA237" s="588"/>
      <c r="AB237" s="587"/>
      <c r="AC237" s="588"/>
      <c r="AD237" s="588"/>
      <c r="AE237" s="587"/>
      <c r="AF237" s="588"/>
      <c r="AG237" s="588"/>
      <c r="AH237" s="587"/>
      <c r="AI237" s="588">
        <f t="shared" si="343"/>
        <v>0</v>
      </c>
      <c r="AJ237" s="588"/>
      <c r="AK237" s="587"/>
      <c r="AL237" s="588"/>
      <c r="AM237" s="588"/>
      <c r="AN237" s="587"/>
      <c r="AO237" s="588"/>
      <c r="AP237" s="588"/>
      <c r="AQ237" s="587">
        <v>-112.86</v>
      </c>
      <c r="AR237" s="588">
        <f t="shared" si="344"/>
        <v>0</v>
      </c>
      <c r="AS237" s="588">
        <f t="shared" si="345"/>
        <v>-112.86</v>
      </c>
      <c r="AT237" s="587">
        <v>-351</v>
      </c>
      <c r="AU237" s="588">
        <f t="shared" si="346"/>
        <v>0</v>
      </c>
      <c r="AV237" s="588">
        <f t="shared" si="340"/>
        <v>-351</v>
      </c>
      <c r="AW237" s="587"/>
      <c r="AX237" s="652"/>
      <c r="AY237" s="706"/>
      <c r="AZ237" s="652"/>
      <c r="BC237" s="30"/>
      <c r="BD237" s="30"/>
      <c r="BE237" s="704">
        <f t="shared" si="349"/>
        <v>0</v>
      </c>
      <c r="BF237" s="30">
        <f t="shared" si="383"/>
        <v>0</v>
      </c>
      <c r="BG237" s="30">
        <f t="shared" si="384"/>
        <v>0</v>
      </c>
      <c r="BH237" s="704">
        <f t="shared" si="352"/>
        <v>0</v>
      </c>
      <c r="BI237" s="704">
        <f t="shared" si="353"/>
        <v>0</v>
      </c>
      <c r="BJ237" s="30">
        <f t="shared" si="385"/>
        <v>0</v>
      </c>
      <c r="BK237" s="704">
        <f t="shared" si="386"/>
        <v>0</v>
      </c>
      <c r="BL237" s="30">
        <f t="shared" si="387"/>
        <v>0</v>
      </c>
      <c r="BM237" s="30">
        <f t="shared" si="388"/>
        <v>0</v>
      </c>
      <c r="BN237" s="704">
        <f t="shared" si="358"/>
        <v>-112.86</v>
      </c>
      <c r="BO237" s="652"/>
      <c r="BP237" s="476"/>
      <c r="BQ237" s="476"/>
    </row>
    <row r="238" spans="1:69" ht="14.25" customHeight="1" x14ac:dyDescent="0.25">
      <c r="A238" s="49" t="s">
        <v>439</v>
      </c>
      <c r="B238" s="50">
        <v>200129</v>
      </c>
      <c r="C238" s="699" t="s">
        <v>1100</v>
      </c>
      <c r="D238" s="50" t="s">
        <v>194</v>
      </c>
      <c r="E238" s="62" t="str">
        <f t="shared" si="359"/>
        <v>BS</v>
      </c>
      <c r="F238" s="664">
        <f t="shared" si="360"/>
        <v>3918</v>
      </c>
      <c r="G238" s="587"/>
      <c r="H238" s="588"/>
      <c r="I238" s="588"/>
      <c r="J238" s="587"/>
      <c r="K238" s="588"/>
      <c r="L238" s="588"/>
      <c r="M238" s="587"/>
      <c r="N238" s="588"/>
      <c r="O238" s="588"/>
      <c r="P238" s="587"/>
      <c r="Q238" s="588">
        <f t="shared" si="341"/>
        <v>0</v>
      </c>
      <c r="R238" s="588">
        <f t="shared" si="342"/>
        <v>0</v>
      </c>
      <c r="S238" s="587"/>
      <c r="T238" s="588"/>
      <c r="U238" s="588"/>
      <c r="V238" s="587"/>
      <c r="W238" s="588"/>
      <c r="X238" s="588"/>
      <c r="Y238" s="587"/>
      <c r="Z238" s="588"/>
      <c r="AA238" s="588"/>
      <c r="AB238" s="587"/>
      <c r="AC238" s="588"/>
      <c r="AD238" s="588"/>
      <c r="AE238" s="587"/>
      <c r="AF238" s="588"/>
      <c r="AG238" s="588"/>
      <c r="AH238" s="587"/>
      <c r="AI238" s="588">
        <f t="shared" si="343"/>
        <v>0</v>
      </c>
      <c r="AJ238" s="588"/>
      <c r="AK238" s="587"/>
      <c r="AL238" s="588"/>
      <c r="AM238" s="588"/>
      <c r="AN238" s="587"/>
      <c r="AO238" s="588"/>
      <c r="AP238" s="588"/>
      <c r="AQ238" s="587">
        <v>653.04999999999995</v>
      </c>
      <c r="AR238" s="588">
        <f t="shared" si="344"/>
        <v>0</v>
      </c>
      <c r="AS238" s="588">
        <f t="shared" si="345"/>
        <v>653.04999999999995</v>
      </c>
      <c r="AT238" s="587">
        <v>2031</v>
      </c>
      <c r="AU238" s="588">
        <f t="shared" si="346"/>
        <v>0</v>
      </c>
      <c r="AV238" s="588">
        <f t="shared" si="340"/>
        <v>2031</v>
      </c>
      <c r="AW238" s="587"/>
      <c r="AX238" s="652"/>
      <c r="AY238" s="706"/>
      <c r="AZ238" s="652"/>
      <c r="BC238" s="30"/>
      <c r="BD238" s="30"/>
      <c r="BE238" s="704">
        <f t="shared" si="349"/>
        <v>0</v>
      </c>
      <c r="BF238" s="30">
        <f t="shared" si="383"/>
        <v>0</v>
      </c>
      <c r="BG238" s="30">
        <f t="shared" si="384"/>
        <v>0</v>
      </c>
      <c r="BH238" s="704">
        <f t="shared" si="352"/>
        <v>0</v>
      </c>
      <c r="BI238" s="704">
        <f t="shared" si="353"/>
        <v>0</v>
      </c>
      <c r="BJ238" s="30">
        <f t="shared" si="385"/>
        <v>0</v>
      </c>
      <c r="BK238" s="704">
        <f t="shared" si="386"/>
        <v>0</v>
      </c>
      <c r="BL238" s="30">
        <f t="shared" si="387"/>
        <v>0</v>
      </c>
      <c r="BM238" s="30">
        <f t="shared" si="388"/>
        <v>0</v>
      </c>
      <c r="BN238" s="704">
        <f t="shared" si="358"/>
        <v>653.04999999999995</v>
      </c>
      <c r="BO238" s="652"/>
      <c r="BP238" s="476"/>
      <c r="BQ238" s="476"/>
    </row>
    <row r="239" spans="1:69" ht="14.25" customHeight="1" x14ac:dyDescent="0.25">
      <c r="A239" s="49" t="s">
        <v>439</v>
      </c>
      <c r="B239" s="50">
        <v>200134</v>
      </c>
      <c r="C239" s="699" t="s">
        <v>1101</v>
      </c>
      <c r="D239" s="50" t="s">
        <v>194</v>
      </c>
      <c r="E239" s="62" t="str">
        <f t="shared" si="359"/>
        <v>BS</v>
      </c>
      <c r="F239" s="664">
        <f t="shared" si="360"/>
        <v>3918</v>
      </c>
      <c r="G239" s="587"/>
      <c r="H239" s="588"/>
      <c r="I239" s="588"/>
      <c r="J239" s="587"/>
      <c r="K239" s="588"/>
      <c r="L239" s="588"/>
      <c r="M239" s="587"/>
      <c r="N239" s="588"/>
      <c r="O239" s="588"/>
      <c r="P239" s="587"/>
      <c r="Q239" s="588">
        <f t="shared" si="341"/>
        <v>0</v>
      </c>
      <c r="R239" s="588">
        <f t="shared" si="342"/>
        <v>0</v>
      </c>
      <c r="S239" s="587"/>
      <c r="T239" s="588"/>
      <c r="U239" s="588"/>
      <c r="V239" s="587"/>
      <c r="W239" s="588"/>
      <c r="X239" s="588"/>
      <c r="Y239" s="587"/>
      <c r="Z239" s="588"/>
      <c r="AA239" s="588"/>
      <c r="AB239" s="587"/>
      <c r="AC239" s="588"/>
      <c r="AD239" s="588"/>
      <c r="AE239" s="587"/>
      <c r="AF239" s="588"/>
      <c r="AG239" s="588"/>
      <c r="AH239" s="587"/>
      <c r="AI239" s="588">
        <f t="shared" si="343"/>
        <v>0</v>
      </c>
      <c r="AJ239" s="588"/>
      <c r="AK239" s="587"/>
      <c r="AL239" s="588"/>
      <c r="AM239" s="588"/>
      <c r="AN239" s="587"/>
      <c r="AO239" s="588"/>
      <c r="AP239" s="588"/>
      <c r="AQ239" s="587">
        <v>1157.56</v>
      </c>
      <c r="AR239" s="588">
        <f t="shared" si="344"/>
        <v>0</v>
      </c>
      <c r="AS239" s="588">
        <f t="shared" si="345"/>
        <v>1157.56</v>
      </c>
      <c r="AT239" s="587">
        <v>3600</v>
      </c>
      <c r="AU239" s="588">
        <f t="shared" si="346"/>
        <v>0</v>
      </c>
      <c r="AV239" s="588">
        <f t="shared" si="340"/>
        <v>3600</v>
      </c>
      <c r="AW239" s="587"/>
      <c r="AX239" s="652"/>
      <c r="AY239" s="706"/>
      <c r="AZ239" s="652"/>
      <c r="BC239" s="30"/>
      <c r="BD239" s="30"/>
      <c r="BE239" s="704">
        <f t="shared" si="349"/>
        <v>0</v>
      </c>
      <c r="BF239" s="30">
        <f t="shared" si="383"/>
        <v>0</v>
      </c>
      <c r="BG239" s="30">
        <f t="shared" si="384"/>
        <v>0</v>
      </c>
      <c r="BH239" s="704">
        <f t="shared" si="352"/>
        <v>0</v>
      </c>
      <c r="BI239" s="704">
        <f t="shared" si="353"/>
        <v>0</v>
      </c>
      <c r="BJ239" s="30">
        <f t="shared" si="385"/>
        <v>0</v>
      </c>
      <c r="BK239" s="704">
        <f t="shared" si="386"/>
        <v>0</v>
      </c>
      <c r="BL239" s="30">
        <f t="shared" si="387"/>
        <v>0</v>
      </c>
      <c r="BM239" s="30">
        <f t="shared" si="388"/>
        <v>0</v>
      </c>
      <c r="BN239" s="704">
        <f t="shared" si="358"/>
        <v>1157.56</v>
      </c>
      <c r="BO239" s="652"/>
      <c r="BP239" s="476"/>
      <c r="BQ239" s="476"/>
    </row>
    <row r="240" spans="1:69" ht="14.25" customHeight="1" x14ac:dyDescent="0.25">
      <c r="A240" s="49" t="s">
        <v>439</v>
      </c>
      <c r="B240" s="50">
        <v>200142</v>
      </c>
      <c r="C240" s="699" t="s">
        <v>1102</v>
      </c>
      <c r="D240" s="50" t="s">
        <v>194</v>
      </c>
      <c r="E240" s="62" t="str">
        <f t="shared" si="359"/>
        <v>BS</v>
      </c>
      <c r="F240" s="664">
        <f t="shared" si="360"/>
        <v>3918</v>
      </c>
      <c r="G240" s="587"/>
      <c r="H240" s="588"/>
      <c r="I240" s="588"/>
      <c r="J240" s="587"/>
      <c r="K240" s="588"/>
      <c r="L240" s="588"/>
      <c r="M240" s="587"/>
      <c r="N240" s="588"/>
      <c r="O240" s="588"/>
      <c r="P240" s="587"/>
      <c r="Q240" s="588">
        <f t="shared" si="341"/>
        <v>0</v>
      </c>
      <c r="R240" s="588">
        <f t="shared" si="342"/>
        <v>0</v>
      </c>
      <c r="S240" s="587"/>
      <c r="T240" s="588"/>
      <c r="U240" s="588"/>
      <c r="V240" s="587"/>
      <c r="W240" s="588"/>
      <c r="X240" s="588"/>
      <c r="Y240" s="587"/>
      <c r="Z240" s="588"/>
      <c r="AA240" s="588"/>
      <c r="AB240" s="587"/>
      <c r="AC240" s="588"/>
      <c r="AD240" s="588"/>
      <c r="AE240" s="587"/>
      <c r="AF240" s="588"/>
      <c r="AG240" s="588"/>
      <c r="AH240" s="587"/>
      <c r="AI240" s="588">
        <f t="shared" si="343"/>
        <v>0</v>
      </c>
      <c r="AJ240" s="588"/>
      <c r="AK240" s="587"/>
      <c r="AL240" s="588"/>
      <c r="AM240" s="588"/>
      <c r="AN240" s="587"/>
      <c r="AO240" s="588"/>
      <c r="AP240" s="588"/>
      <c r="AQ240" s="587">
        <v>-879.42</v>
      </c>
      <c r="AR240" s="588">
        <f t="shared" si="344"/>
        <v>0</v>
      </c>
      <c r="AS240" s="588">
        <f t="shared" si="345"/>
        <v>-879.42</v>
      </c>
      <c r="AT240" s="587">
        <v>-2735</v>
      </c>
      <c r="AU240" s="588">
        <f t="shared" si="346"/>
        <v>0</v>
      </c>
      <c r="AV240" s="588">
        <f t="shared" si="340"/>
        <v>-2735</v>
      </c>
      <c r="AW240" s="587"/>
      <c r="AX240" s="652"/>
      <c r="AY240" s="706"/>
      <c r="AZ240" s="652"/>
      <c r="BC240" s="30"/>
      <c r="BD240" s="30"/>
      <c r="BE240" s="704">
        <f t="shared" si="349"/>
        <v>0</v>
      </c>
      <c r="BF240" s="30">
        <f t="shared" si="383"/>
        <v>0</v>
      </c>
      <c r="BG240" s="30">
        <f t="shared" si="384"/>
        <v>0</v>
      </c>
      <c r="BH240" s="704">
        <f t="shared" si="352"/>
        <v>0</v>
      </c>
      <c r="BI240" s="704">
        <f t="shared" si="353"/>
        <v>0</v>
      </c>
      <c r="BJ240" s="30">
        <f t="shared" si="385"/>
        <v>0</v>
      </c>
      <c r="BK240" s="704">
        <f t="shared" si="386"/>
        <v>0</v>
      </c>
      <c r="BL240" s="30">
        <f t="shared" si="387"/>
        <v>0</v>
      </c>
      <c r="BM240" s="30">
        <f t="shared" si="388"/>
        <v>0</v>
      </c>
      <c r="BN240" s="704">
        <f t="shared" si="358"/>
        <v>-879.42</v>
      </c>
      <c r="BO240" s="652"/>
      <c r="BP240" s="476"/>
      <c r="BQ240" s="476"/>
    </row>
    <row r="241" spans="1:69" ht="14.25" customHeight="1" x14ac:dyDescent="0.25">
      <c r="A241" s="49" t="s">
        <v>439</v>
      </c>
      <c r="B241" s="50">
        <v>200144</v>
      </c>
      <c r="C241" s="699" t="s">
        <v>1103</v>
      </c>
      <c r="D241" s="50" t="s">
        <v>194</v>
      </c>
      <c r="E241" s="62" t="str">
        <f t="shared" si="359"/>
        <v>BS</v>
      </c>
      <c r="F241" s="664">
        <f t="shared" si="360"/>
        <v>3918</v>
      </c>
      <c r="G241" s="587"/>
      <c r="H241" s="588"/>
      <c r="I241" s="588"/>
      <c r="J241" s="587"/>
      <c r="K241" s="588"/>
      <c r="L241" s="588"/>
      <c r="M241" s="587"/>
      <c r="N241" s="588"/>
      <c r="O241" s="588"/>
      <c r="P241" s="587"/>
      <c r="Q241" s="588">
        <f t="shared" si="341"/>
        <v>0</v>
      </c>
      <c r="R241" s="588">
        <f t="shared" si="342"/>
        <v>0</v>
      </c>
      <c r="S241" s="587"/>
      <c r="T241" s="588"/>
      <c r="U241" s="588"/>
      <c r="V241" s="587"/>
      <c r="W241" s="588"/>
      <c r="X241" s="588"/>
      <c r="Y241" s="587"/>
      <c r="Z241" s="588"/>
      <c r="AA241" s="588"/>
      <c r="AB241" s="587"/>
      <c r="AC241" s="588"/>
      <c r="AD241" s="588"/>
      <c r="AE241" s="587"/>
      <c r="AF241" s="588"/>
      <c r="AG241" s="588"/>
      <c r="AH241" s="587"/>
      <c r="AI241" s="588">
        <f t="shared" si="343"/>
        <v>0</v>
      </c>
      <c r="AJ241" s="588"/>
      <c r="AK241" s="587"/>
      <c r="AL241" s="588"/>
      <c r="AM241" s="588"/>
      <c r="AN241" s="587"/>
      <c r="AO241" s="588"/>
      <c r="AP241" s="588"/>
      <c r="AQ241" s="587">
        <v>-104.69</v>
      </c>
      <c r="AR241" s="588">
        <f t="shared" si="344"/>
        <v>0</v>
      </c>
      <c r="AS241" s="588">
        <f t="shared" si="345"/>
        <v>-104.69</v>
      </c>
      <c r="AT241" s="587">
        <v>-325.60000000000002</v>
      </c>
      <c r="AU241" s="588">
        <f t="shared" si="346"/>
        <v>0</v>
      </c>
      <c r="AV241" s="588">
        <f t="shared" si="340"/>
        <v>-325.60000000000002</v>
      </c>
      <c r="AW241" s="587"/>
      <c r="AX241" s="652"/>
      <c r="AY241" s="706"/>
      <c r="AZ241" s="652"/>
      <c r="BC241" s="30"/>
      <c r="BD241" s="30"/>
      <c r="BE241" s="704">
        <f t="shared" si="349"/>
        <v>0</v>
      </c>
      <c r="BF241" s="30">
        <f t="shared" si="383"/>
        <v>0</v>
      </c>
      <c r="BG241" s="30">
        <f t="shared" si="384"/>
        <v>0</v>
      </c>
      <c r="BH241" s="704">
        <f t="shared" si="352"/>
        <v>0</v>
      </c>
      <c r="BI241" s="704">
        <f t="shared" si="353"/>
        <v>0</v>
      </c>
      <c r="BJ241" s="30">
        <f t="shared" si="385"/>
        <v>0</v>
      </c>
      <c r="BK241" s="704">
        <f t="shared" si="386"/>
        <v>0</v>
      </c>
      <c r="BL241" s="30">
        <f t="shared" si="387"/>
        <v>0</v>
      </c>
      <c r="BM241" s="30">
        <f t="shared" si="388"/>
        <v>0</v>
      </c>
      <c r="BN241" s="704">
        <f t="shared" si="358"/>
        <v>-104.69</v>
      </c>
      <c r="BO241" s="652"/>
      <c r="BP241" s="476"/>
      <c r="BQ241" s="476"/>
    </row>
    <row r="242" spans="1:69" ht="14.25" customHeight="1" x14ac:dyDescent="0.25">
      <c r="A242" s="49" t="s">
        <v>439</v>
      </c>
      <c r="B242" s="50">
        <v>200146</v>
      </c>
      <c r="C242" s="699" t="s">
        <v>1104</v>
      </c>
      <c r="D242" s="50" t="s">
        <v>194</v>
      </c>
      <c r="E242" s="62" t="str">
        <f t="shared" si="359"/>
        <v>BS</v>
      </c>
      <c r="F242" s="664">
        <f t="shared" si="360"/>
        <v>3918</v>
      </c>
      <c r="G242" s="587"/>
      <c r="H242" s="588"/>
      <c r="I242" s="588"/>
      <c r="J242" s="587"/>
      <c r="K242" s="588"/>
      <c r="L242" s="588"/>
      <c r="M242" s="587"/>
      <c r="N242" s="588"/>
      <c r="O242" s="588"/>
      <c r="P242" s="587"/>
      <c r="Q242" s="588">
        <f t="shared" si="341"/>
        <v>0</v>
      </c>
      <c r="R242" s="588">
        <f t="shared" si="342"/>
        <v>0</v>
      </c>
      <c r="S242" s="587"/>
      <c r="T242" s="588"/>
      <c r="U242" s="588"/>
      <c r="V242" s="587"/>
      <c r="W242" s="588"/>
      <c r="X242" s="588"/>
      <c r="Y242" s="587"/>
      <c r="Z242" s="588"/>
      <c r="AA242" s="588"/>
      <c r="AB242" s="587"/>
      <c r="AC242" s="588"/>
      <c r="AD242" s="588"/>
      <c r="AE242" s="587"/>
      <c r="AF242" s="588"/>
      <c r="AG242" s="588"/>
      <c r="AH242" s="587"/>
      <c r="AI242" s="588">
        <f t="shared" si="343"/>
        <v>0</v>
      </c>
      <c r="AJ242" s="588"/>
      <c r="AK242" s="587"/>
      <c r="AL242" s="588"/>
      <c r="AM242" s="588"/>
      <c r="AN242" s="587"/>
      <c r="AO242" s="588"/>
      <c r="AP242" s="588"/>
      <c r="AQ242" s="587">
        <v>-87.14</v>
      </c>
      <c r="AR242" s="588">
        <f t="shared" si="344"/>
        <v>0</v>
      </c>
      <c r="AS242" s="588">
        <f t="shared" si="345"/>
        <v>-87.14</v>
      </c>
      <c r="AT242" s="587">
        <v>-271</v>
      </c>
      <c r="AU242" s="588">
        <f t="shared" si="346"/>
        <v>0</v>
      </c>
      <c r="AV242" s="588">
        <f t="shared" si="340"/>
        <v>-271</v>
      </c>
      <c r="AW242" s="587"/>
      <c r="AX242" s="652"/>
      <c r="AY242" s="706"/>
      <c r="AZ242" s="652"/>
      <c r="BC242" s="30"/>
      <c r="BD242" s="30"/>
      <c r="BE242" s="704">
        <f t="shared" si="349"/>
        <v>0</v>
      </c>
      <c r="BF242" s="30">
        <f t="shared" si="383"/>
        <v>0</v>
      </c>
      <c r="BG242" s="30">
        <f t="shared" si="384"/>
        <v>0</v>
      </c>
      <c r="BH242" s="704">
        <f t="shared" si="352"/>
        <v>0</v>
      </c>
      <c r="BI242" s="704">
        <f t="shared" si="353"/>
        <v>0</v>
      </c>
      <c r="BJ242" s="30">
        <f t="shared" si="385"/>
        <v>0</v>
      </c>
      <c r="BK242" s="704">
        <f t="shared" si="386"/>
        <v>0</v>
      </c>
      <c r="BL242" s="30">
        <f t="shared" si="387"/>
        <v>0</v>
      </c>
      <c r="BM242" s="30">
        <f t="shared" si="388"/>
        <v>0</v>
      </c>
      <c r="BN242" s="704">
        <f t="shared" si="358"/>
        <v>-87.14</v>
      </c>
      <c r="BO242" s="652"/>
      <c r="BP242" s="476"/>
      <c r="BQ242" s="476"/>
    </row>
    <row r="243" spans="1:69" ht="14.25" customHeight="1" x14ac:dyDescent="0.25">
      <c r="A243" s="49" t="s">
        <v>439</v>
      </c>
      <c r="B243" s="50">
        <v>200155</v>
      </c>
      <c r="C243" s="699" t="s">
        <v>1105</v>
      </c>
      <c r="D243" s="50" t="s">
        <v>194</v>
      </c>
      <c r="E243" s="62" t="str">
        <f t="shared" si="359"/>
        <v>BS</v>
      </c>
      <c r="F243" s="664">
        <f t="shared" si="360"/>
        <v>3918</v>
      </c>
      <c r="G243" s="587"/>
      <c r="H243" s="588"/>
      <c r="I243" s="588"/>
      <c r="J243" s="587"/>
      <c r="K243" s="588"/>
      <c r="L243" s="588"/>
      <c r="M243" s="587"/>
      <c r="N243" s="588"/>
      <c r="O243" s="588"/>
      <c r="P243" s="587"/>
      <c r="Q243" s="588">
        <f t="shared" si="341"/>
        <v>0</v>
      </c>
      <c r="R243" s="588">
        <f t="shared" si="342"/>
        <v>0</v>
      </c>
      <c r="S243" s="587"/>
      <c r="T243" s="588"/>
      <c r="U243" s="588"/>
      <c r="V243" s="587"/>
      <c r="W243" s="588"/>
      <c r="X243" s="588"/>
      <c r="Y243" s="587"/>
      <c r="Z243" s="588"/>
      <c r="AA243" s="588"/>
      <c r="AB243" s="587"/>
      <c r="AC243" s="588"/>
      <c r="AD243" s="588"/>
      <c r="AE243" s="587"/>
      <c r="AF243" s="588"/>
      <c r="AG243" s="588"/>
      <c r="AH243" s="587"/>
      <c r="AI243" s="588">
        <f t="shared" si="343"/>
        <v>0</v>
      </c>
      <c r="AJ243" s="588"/>
      <c r="AK243" s="587"/>
      <c r="AL243" s="588"/>
      <c r="AM243" s="588"/>
      <c r="AN243" s="587"/>
      <c r="AO243" s="588"/>
      <c r="AP243" s="588"/>
      <c r="AQ243" s="587">
        <v>2553.0500000000002</v>
      </c>
      <c r="AR243" s="588">
        <f t="shared" si="344"/>
        <v>0</v>
      </c>
      <c r="AS243" s="588">
        <f t="shared" si="345"/>
        <v>2553.0500000000002</v>
      </c>
      <c r="AT243" s="587">
        <v>7940</v>
      </c>
      <c r="AU243" s="588">
        <f t="shared" si="346"/>
        <v>0</v>
      </c>
      <c r="AV243" s="588">
        <f t="shared" si="340"/>
        <v>7940</v>
      </c>
      <c r="AW243" s="587"/>
      <c r="AX243" s="652"/>
      <c r="AY243" s="706"/>
      <c r="AZ243" s="652"/>
      <c r="BC243" s="30"/>
      <c r="BD243" s="30"/>
      <c r="BE243" s="704">
        <f t="shared" si="349"/>
        <v>0</v>
      </c>
      <c r="BF243" s="30">
        <f t="shared" si="383"/>
        <v>0</v>
      </c>
      <c r="BG243" s="30">
        <f t="shared" si="384"/>
        <v>0</v>
      </c>
      <c r="BH243" s="704">
        <f t="shared" si="352"/>
        <v>0</v>
      </c>
      <c r="BI243" s="704">
        <f t="shared" si="353"/>
        <v>0</v>
      </c>
      <c r="BJ243" s="30">
        <f t="shared" si="385"/>
        <v>0</v>
      </c>
      <c r="BK243" s="704">
        <f t="shared" si="386"/>
        <v>0</v>
      </c>
      <c r="BL243" s="30">
        <f t="shared" si="387"/>
        <v>0</v>
      </c>
      <c r="BM243" s="30">
        <f t="shared" si="388"/>
        <v>0</v>
      </c>
      <c r="BN243" s="704">
        <f t="shared" si="358"/>
        <v>2553.0500000000002</v>
      </c>
      <c r="BO243" s="652"/>
      <c r="BP243" s="476"/>
      <c r="BQ243" s="476"/>
    </row>
    <row r="244" spans="1:69" ht="14.25" customHeight="1" x14ac:dyDescent="0.25">
      <c r="A244" s="49" t="s">
        <v>439</v>
      </c>
      <c r="B244" s="50">
        <v>200156</v>
      </c>
      <c r="C244" s="699" t="s">
        <v>1106</v>
      </c>
      <c r="D244" s="50" t="s">
        <v>194</v>
      </c>
      <c r="E244" s="62" t="str">
        <f t="shared" si="359"/>
        <v>BS</v>
      </c>
      <c r="F244" s="664">
        <f t="shared" si="360"/>
        <v>3918</v>
      </c>
      <c r="G244" s="587"/>
      <c r="H244" s="588"/>
      <c r="I244" s="588"/>
      <c r="J244" s="587"/>
      <c r="K244" s="588"/>
      <c r="L244" s="588"/>
      <c r="M244" s="587"/>
      <c r="N244" s="588"/>
      <c r="O244" s="588"/>
      <c r="P244" s="587"/>
      <c r="Q244" s="588">
        <f t="shared" si="341"/>
        <v>0</v>
      </c>
      <c r="R244" s="588">
        <f t="shared" si="342"/>
        <v>0</v>
      </c>
      <c r="S244" s="587"/>
      <c r="T244" s="588"/>
      <c r="U244" s="588"/>
      <c r="V244" s="587"/>
      <c r="W244" s="588"/>
      <c r="X244" s="588"/>
      <c r="Y244" s="587"/>
      <c r="Z244" s="588"/>
      <c r="AA244" s="588"/>
      <c r="AB244" s="587"/>
      <c r="AC244" s="588"/>
      <c r="AD244" s="588"/>
      <c r="AE244" s="587"/>
      <c r="AF244" s="588"/>
      <c r="AG244" s="588"/>
      <c r="AH244" s="587"/>
      <c r="AI244" s="588">
        <f t="shared" si="343"/>
        <v>0</v>
      </c>
      <c r="AJ244" s="588"/>
      <c r="AK244" s="587"/>
      <c r="AL244" s="588"/>
      <c r="AM244" s="588"/>
      <c r="AN244" s="587"/>
      <c r="AO244" s="588"/>
      <c r="AP244" s="588"/>
      <c r="AQ244" s="587">
        <v>128.62</v>
      </c>
      <c r="AR244" s="588">
        <f t="shared" si="344"/>
        <v>0</v>
      </c>
      <c r="AS244" s="588">
        <f t="shared" si="345"/>
        <v>128.62</v>
      </c>
      <c r="AT244" s="587">
        <v>400</v>
      </c>
      <c r="AU244" s="588">
        <f t="shared" si="346"/>
        <v>0</v>
      </c>
      <c r="AV244" s="588">
        <f t="shared" si="340"/>
        <v>400</v>
      </c>
      <c r="AW244" s="587"/>
      <c r="AX244" s="652"/>
      <c r="AY244" s="706"/>
      <c r="AZ244" s="652"/>
      <c r="BC244" s="30"/>
      <c r="BD244" s="30"/>
      <c r="BE244" s="704">
        <f t="shared" si="349"/>
        <v>0</v>
      </c>
      <c r="BF244" s="30">
        <f t="shared" si="383"/>
        <v>0</v>
      </c>
      <c r="BG244" s="30">
        <f t="shared" si="384"/>
        <v>0</v>
      </c>
      <c r="BH244" s="704">
        <f t="shared" si="352"/>
        <v>0</v>
      </c>
      <c r="BI244" s="704">
        <f t="shared" si="353"/>
        <v>0</v>
      </c>
      <c r="BJ244" s="30">
        <f t="shared" si="385"/>
        <v>0</v>
      </c>
      <c r="BK244" s="704">
        <f t="shared" si="386"/>
        <v>0</v>
      </c>
      <c r="BL244" s="30">
        <f t="shared" si="387"/>
        <v>0</v>
      </c>
      <c r="BM244" s="30">
        <f t="shared" si="388"/>
        <v>0</v>
      </c>
      <c r="BN244" s="704">
        <f t="shared" si="358"/>
        <v>128.62</v>
      </c>
      <c r="BO244" s="652"/>
      <c r="BP244" s="476"/>
      <c r="BQ244" s="476"/>
    </row>
    <row r="245" spans="1:69" ht="14.25" customHeight="1" x14ac:dyDescent="0.25">
      <c r="A245" s="49" t="s">
        <v>439</v>
      </c>
      <c r="B245" s="50" t="s">
        <v>1035</v>
      </c>
      <c r="C245" s="699" t="s">
        <v>1038</v>
      </c>
      <c r="D245" s="50" t="s">
        <v>1039</v>
      </c>
      <c r="E245" s="62" t="str">
        <f t="shared" si="359"/>
        <v>P&amp;L</v>
      </c>
      <c r="F245" s="664">
        <f t="shared" si="360"/>
        <v>13217048704</v>
      </c>
      <c r="G245" s="587"/>
      <c r="H245" s="588">
        <f t="shared" si="361"/>
        <v>0</v>
      </c>
      <c r="I245" s="588">
        <f t="shared" si="362"/>
        <v>0</v>
      </c>
      <c r="J245" s="587"/>
      <c r="K245" s="588">
        <f t="shared" si="365"/>
        <v>0</v>
      </c>
      <c r="L245" s="588">
        <f t="shared" si="366"/>
        <v>0</v>
      </c>
      <c r="M245" s="587"/>
      <c r="N245" s="588">
        <f t="shared" si="367"/>
        <v>0</v>
      </c>
      <c r="O245" s="588">
        <f t="shared" si="368"/>
        <v>0</v>
      </c>
      <c r="P245" s="587"/>
      <c r="Q245" s="588">
        <f t="shared" ref="Q245:Q247" si="389">SUMIFS(JE_amount,JE_Month,Q$3,JE_Entity,$A245,JE_Ledger_number,$B245)</f>
        <v>0</v>
      </c>
      <c r="R245" s="588">
        <f t="shared" ref="R245:R247" si="390">SUM(P245:Q245)</f>
        <v>0</v>
      </c>
      <c r="S245" s="587"/>
      <c r="T245" s="588">
        <f t="shared" si="369"/>
        <v>0</v>
      </c>
      <c r="U245" s="588">
        <f t="shared" si="370"/>
        <v>0</v>
      </c>
      <c r="V245" s="587"/>
      <c r="W245" s="588">
        <f t="shared" si="371"/>
        <v>0</v>
      </c>
      <c r="X245" s="588">
        <f t="shared" si="372"/>
        <v>0</v>
      </c>
      <c r="Y245" s="587"/>
      <c r="Z245" s="588">
        <f t="shared" si="373"/>
        <v>0</v>
      </c>
      <c r="AA245" s="588">
        <f t="shared" si="294"/>
        <v>0</v>
      </c>
      <c r="AB245" s="587"/>
      <c r="AC245" s="588">
        <f t="shared" si="374"/>
        <v>0</v>
      </c>
      <c r="AD245" s="588">
        <f t="shared" si="375"/>
        <v>0</v>
      </c>
      <c r="AE245" s="587"/>
      <c r="AF245" s="588">
        <f t="shared" si="376"/>
        <v>0</v>
      </c>
      <c r="AG245" s="588">
        <f t="shared" si="377"/>
        <v>0</v>
      </c>
      <c r="AH245" s="587"/>
      <c r="AI245" s="588">
        <f t="shared" si="343"/>
        <v>0</v>
      </c>
      <c r="AJ245" s="588">
        <f t="shared" si="378"/>
        <v>0</v>
      </c>
      <c r="AK245" s="587"/>
      <c r="AL245" s="588">
        <f t="shared" si="379"/>
        <v>0</v>
      </c>
      <c r="AM245" s="588">
        <f t="shared" si="380"/>
        <v>0</v>
      </c>
      <c r="AN245" s="587"/>
      <c r="AO245" s="588">
        <f t="shared" si="381"/>
        <v>0</v>
      </c>
      <c r="AP245" s="588">
        <f t="shared" si="382"/>
        <v>0</v>
      </c>
      <c r="AQ245" s="587"/>
      <c r="AR245" s="588">
        <f t="shared" si="344"/>
        <v>0</v>
      </c>
      <c r="AS245" s="588">
        <f t="shared" si="345"/>
        <v>0</v>
      </c>
      <c r="AT245" s="587"/>
      <c r="AU245" s="588">
        <f t="shared" ref="AU245:AU247" si="391">SUMIFS(JE_amount_NIS,JE_Month,AU$3,JE_Entity,$A245,JE_Ledger_number,$B245)</f>
        <v>0</v>
      </c>
      <c r="AV245" s="588">
        <f t="shared" si="340"/>
        <v>0</v>
      </c>
      <c r="AW245" s="587"/>
      <c r="AX245" s="652"/>
      <c r="AY245" s="706"/>
      <c r="AZ245" s="652"/>
      <c r="BB245" s="149"/>
      <c r="BC245" s="30">
        <f t="shared" ref="BC245:BC286" si="392">L245-I245</f>
        <v>0</v>
      </c>
      <c r="BD245" s="30">
        <f t="shared" ref="BD245:BD286" si="393">O245-L245</f>
        <v>0</v>
      </c>
      <c r="BE245" s="704">
        <f t="shared" si="349"/>
        <v>0</v>
      </c>
      <c r="BF245" s="30">
        <f t="shared" si="383"/>
        <v>0</v>
      </c>
      <c r="BG245" s="30">
        <f t="shared" si="384"/>
        <v>0</v>
      </c>
      <c r="BH245" s="704">
        <f t="shared" si="352"/>
        <v>0</v>
      </c>
      <c r="BI245" s="704">
        <f t="shared" si="353"/>
        <v>0</v>
      </c>
      <c r="BJ245" s="30">
        <f t="shared" si="385"/>
        <v>0</v>
      </c>
      <c r="BK245" s="704">
        <f t="shared" si="386"/>
        <v>0</v>
      </c>
      <c r="BL245" s="30">
        <f t="shared" si="387"/>
        <v>0</v>
      </c>
      <c r="BM245" s="30">
        <f t="shared" si="388"/>
        <v>0</v>
      </c>
      <c r="BN245" s="704">
        <f t="shared" si="358"/>
        <v>0</v>
      </c>
    </row>
    <row r="246" spans="1:69" ht="14.1" customHeight="1" x14ac:dyDescent="0.25">
      <c r="A246" s="49" t="s">
        <v>439</v>
      </c>
      <c r="B246" s="50" t="s">
        <v>1036</v>
      </c>
      <c r="C246" s="699" t="s">
        <v>1037</v>
      </c>
      <c r="D246" s="50" t="s">
        <v>776</v>
      </c>
      <c r="E246" s="62" t="str">
        <f t="shared" si="359"/>
        <v>P&amp;L</v>
      </c>
      <c r="F246" s="664">
        <f t="shared" si="360"/>
        <v>13217001701</v>
      </c>
      <c r="G246" s="587"/>
      <c r="H246" s="588">
        <f t="shared" si="361"/>
        <v>0</v>
      </c>
      <c r="I246" s="588">
        <f t="shared" si="362"/>
        <v>0</v>
      </c>
      <c r="J246" s="587"/>
      <c r="K246" s="588">
        <f t="shared" si="365"/>
        <v>0</v>
      </c>
      <c r="L246" s="588">
        <f t="shared" si="366"/>
        <v>0</v>
      </c>
      <c r="M246" s="587"/>
      <c r="N246" s="588">
        <f t="shared" si="367"/>
        <v>0</v>
      </c>
      <c r="O246" s="588">
        <f t="shared" si="368"/>
        <v>0</v>
      </c>
      <c r="P246" s="587"/>
      <c r="Q246" s="588">
        <f t="shared" si="389"/>
        <v>0</v>
      </c>
      <c r="R246" s="588">
        <f t="shared" si="390"/>
        <v>0</v>
      </c>
      <c r="S246" s="587"/>
      <c r="T246" s="588">
        <f t="shared" si="369"/>
        <v>0</v>
      </c>
      <c r="U246" s="588">
        <f t="shared" si="370"/>
        <v>0</v>
      </c>
      <c r="V246" s="587"/>
      <c r="W246" s="588">
        <f t="shared" si="371"/>
        <v>0</v>
      </c>
      <c r="X246" s="588">
        <f t="shared" si="372"/>
        <v>0</v>
      </c>
      <c r="Y246" s="587"/>
      <c r="Z246" s="588">
        <f t="shared" si="373"/>
        <v>0</v>
      </c>
      <c r="AA246" s="588">
        <f t="shared" si="294"/>
        <v>0</v>
      </c>
      <c r="AB246" s="587"/>
      <c r="AC246" s="588">
        <f t="shared" si="374"/>
        <v>0</v>
      </c>
      <c r="AD246" s="588">
        <f t="shared" si="375"/>
        <v>0</v>
      </c>
      <c r="AE246" s="587"/>
      <c r="AF246" s="588">
        <f t="shared" si="376"/>
        <v>0</v>
      </c>
      <c r="AG246" s="588">
        <f t="shared" si="377"/>
        <v>0</v>
      </c>
      <c r="AH246" s="587"/>
      <c r="AI246" s="588">
        <f t="shared" si="343"/>
        <v>0</v>
      </c>
      <c r="AJ246" s="588">
        <f t="shared" si="378"/>
        <v>0</v>
      </c>
      <c r="AK246" s="587"/>
      <c r="AL246" s="588">
        <f t="shared" si="379"/>
        <v>0</v>
      </c>
      <c r="AM246" s="588">
        <f t="shared" si="380"/>
        <v>0</v>
      </c>
      <c r="AN246" s="587"/>
      <c r="AO246" s="588">
        <f t="shared" si="381"/>
        <v>0</v>
      </c>
      <c r="AP246" s="588">
        <f t="shared" si="382"/>
        <v>0</v>
      </c>
      <c r="AQ246" s="587"/>
      <c r="AR246" s="588">
        <f t="shared" si="344"/>
        <v>0</v>
      </c>
      <c r="AS246" s="588">
        <f t="shared" si="345"/>
        <v>0</v>
      </c>
      <c r="AT246" s="587"/>
      <c r="AU246" s="588">
        <f t="shared" si="391"/>
        <v>0</v>
      </c>
      <c r="AV246" s="588">
        <f t="shared" si="340"/>
        <v>0</v>
      </c>
      <c r="AW246" s="587"/>
      <c r="AX246" s="652"/>
      <c r="AY246" s="706"/>
      <c r="AZ246" s="652"/>
      <c r="BC246" s="30">
        <f t="shared" si="392"/>
        <v>0</v>
      </c>
      <c r="BD246" s="30">
        <f t="shared" si="393"/>
        <v>0</v>
      </c>
      <c r="BE246" s="704">
        <f t="shared" si="349"/>
        <v>0</v>
      </c>
      <c r="BF246" s="30">
        <f t="shared" si="383"/>
        <v>0</v>
      </c>
      <c r="BG246" s="30">
        <f t="shared" si="384"/>
        <v>0</v>
      </c>
      <c r="BH246" s="704">
        <f t="shared" si="352"/>
        <v>0</v>
      </c>
      <c r="BI246" s="704">
        <f t="shared" si="353"/>
        <v>0</v>
      </c>
      <c r="BJ246" s="30">
        <f t="shared" si="385"/>
        <v>0</v>
      </c>
      <c r="BK246" s="704">
        <f t="shared" si="386"/>
        <v>0</v>
      </c>
      <c r="BL246" s="30">
        <f t="shared" si="387"/>
        <v>0</v>
      </c>
      <c r="BM246" s="30">
        <f t="shared" si="388"/>
        <v>0</v>
      </c>
      <c r="BN246" s="704">
        <f t="shared" si="358"/>
        <v>0</v>
      </c>
    </row>
    <row r="247" spans="1:69" ht="14.25" customHeight="1" x14ac:dyDescent="0.25">
      <c r="A247" s="49" t="s">
        <v>439</v>
      </c>
      <c r="B247" s="50" t="s">
        <v>1042</v>
      </c>
      <c r="C247" s="699" t="s">
        <v>1043</v>
      </c>
      <c r="D247" s="50" t="s">
        <v>971</v>
      </c>
      <c r="E247" s="62" t="str">
        <f t="shared" si="359"/>
        <v>P&amp;L</v>
      </c>
      <c r="F247" s="664">
        <f t="shared" si="360"/>
        <v>13203026205</v>
      </c>
      <c r="G247" s="587"/>
      <c r="H247" s="588">
        <f t="shared" si="361"/>
        <v>0</v>
      </c>
      <c r="I247" s="588">
        <f t="shared" si="362"/>
        <v>0</v>
      </c>
      <c r="J247" s="587"/>
      <c r="K247" s="588">
        <f t="shared" si="365"/>
        <v>0</v>
      </c>
      <c r="L247" s="588">
        <f t="shared" si="366"/>
        <v>0</v>
      </c>
      <c r="M247" s="587"/>
      <c r="N247" s="588">
        <f t="shared" si="367"/>
        <v>0</v>
      </c>
      <c r="O247" s="588">
        <f t="shared" si="368"/>
        <v>0</v>
      </c>
      <c r="P247" s="587"/>
      <c r="Q247" s="588">
        <f t="shared" si="389"/>
        <v>0</v>
      </c>
      <c r="R247" s="588">
        <f t="shared" si="390"/>
        <v>0</v>
      </c>
      <c r="S247" s="587"/>
      <c r="T247" s="588">
        <f t="shared" si="369"/>
        <v>0</v>
      </c>
      <c r="U247" s="588">
        <f t="shared" si="370"/>
        <v>0</v>
      </c>
      <c r="V247" s="587"/>
      <c r="W247" s="588">
        <f t="shared" si="371"/>
        <v>0</v>
      </c>
      <c r="X247" s="588">
        <f t="shared" si="372"/>
        <v>0</v>
      </c>
      <c r="Y247" s="587"/>
      <c r="Z247" s="588">
        <f t="shared" si="373"/>
        <v>0</v>
      </c>
      <c r="AA247" s="588">
        <f t="shared" si="294"/>
        <v>0</v>
      </c>
      <c r="AB247" s="587"/>
      <c r="AC247" s="588">
        <f t="shared" si="374"/>
        <v>0</v>
      </c>
      <c r="AD247" s="588">
        <f t="shared" si="375"/>
        <v>0</v>
      </c>
      <c r="AE247" s="587"/>
      <c r="AF247" s="588">
        <f t="shared" si="376"/>
        <v>0</v>
      </c>
      <c r="AG247" s="588">
        <f t="shared" si="377"/>
        <v>0</v>
      </c>
      <c r="AH247" s="587"/>
      <c r="AI247" s="588">
        <f t="shared" si="343"/>
        <v>0</v>
      </c>
      <c r="AJ247" s="588">
        <f t="shared" si="378"/>
        <v>0</v>
      </c>
      <c r="AK247" s="587"/>
      <c r="AL247" s="588">
        <f t="shared" si="379"/>
        <v>0</v>
      </c>
      <c r="AM247" s="588">
        <f t="shared" si="380"/>
        <v>0</v>
      </c>
      <c r="AN247" s="587"/>
      <c r="AO247" s="588">
        <f t="shared" si="381"/>
        <v>0</v>
      </c>
      <c r="AP247" s="588">
        <f t="shared" si="382"/>
        <v>0</v>
      </c>
      <c r="AQ247" s="587"/>
      <c r="AR247" s="588">
        <f t="shared" si="344"/>
        <v>0</v>
      </c>
      <c r="AS247" s="588">
        <f t="shared" si="345"/>
        <v>0</v>
      </c>
      <c r="AT247" s="587"/>
      <c r="AU247" s="588">
        <f t="shared" si="391"/>
        <v>0</v>
      </c>
      <c r="AV247" s="588">
        <f t="shared" si="340"/>
        <v>0</v>
      </c>
      <c r="AW247" s="587"/>
      <c r="AX247" s="652"/>
      <c r="AY247" s="706"/>
      <c r="AZ247" s="652"/>
      <c r="BC247" s="30">
        <f t="shared" si="392"/>
        <v>0</v>
      </c>
      <c r="BD247" s="30">
        <f t="shared" si="393"/>
        <v>0</v>
      </c>
      <c r="BE247" s="704">
        <f t="shared" si="349"/>
        <v>0</v>
      </c>
      <c r="BF247" s="30">
        <f t="shared" si="383"/>
        <v>0</v>
      </c>
      <c r="BG247" s="30">
        <f t="shared" si="384"/>
        <v>0</v>
      </c>
      <c r="BH247" s="704">
        <f t="shared" si="352"/>
        <v>0</v>
      </c>
      <c r="BI247" s="704">
        <f t="shared" si="353"/>
        <v>0</v>
      </c>
      <c r="BJ247" s="30">
        <f t="shared" si="385"/>
        <v>0</v>
      </c>
      <c r="BK247" s="704">
        <f t="shared" si="386"/>
        <v>0</v>
      </c>
      <c r="BL247" s="30">
        <f t="shared" si="387"/>
        <v>0</v>
      </c>
      <c r="BM247" s="30">
        <f t="shared" si="388"/>
        <v>0</v>
      </c>
      <c r="BN247" s="704">
        <f t="shared" si="358"/>
        <v>0</v>
      </c>
    </row>
    <row r="248" spans="1:69" ht="14.25" customHeight="1" x14ac:dyDescent="0.25">
      <c r="A248" s="49" t="s">
        <v>439</v>
      </c>
      <c r="B248" s="50" t="s">
        <v>1122</v>
      </c>
      <c r="C248" s="870" t="s">
        <v>1123</v>
      </c>
      <c r="D248" s="50" t="s">
        <v>194</v>
      </c>
      <c r="E248" s="62" t="str">
        <f t="shared" si="359"/>
        <v>BS</v>
      </c>
      <c r="F248" s="664">
        <f t="shared" si="360"/>
        <v>3918</v>
      </c>
      <c r="G248" s="587"/>
      <c r="H248" s="588">
        <f t="shared" ref="H248:H305" si="394">SUMIFS(JE_amount,JE_Month,H$3,JE_Entity,$A248,JE_Ledger_number,$B248)</f>
        <v>0</v>
      </c>
      <c r="I248" s="588">
        <f t="shared" ref="I248:I314" si="395">SUM(G248:H248)</f>
        <v>0</v>
      </c>
      <c r="J248" s="587"/>
      <c r="K248" s="588">
        <f t="shared" ref="K248:K264" si="396">SUMIFS(JE_amount,JE_Month,K$3,JE_Entity,$A248,JE_Ledger_number,$B248)</f>
        <v>0</v>
      </c>
      <c r="L248" s="588">
        <f t="shared" ref="L248" si="397">SUM(J248:K248)</f>
        <v>0</v>
      </c>
      <c r="M248" s="587"/>
      <c r="N248" s="588">
        <f t="shared" ref="N248:N264" si="398">SUMIFS(JE_amount,JE_Month,N$3,JE_Entity,$A248,JE_Ledger_number,$B248)</f>
        <v>0</v>
      </c>
      <c r="O248" s="588">
        <f t="shared" ref="O248" si="399">SUM(M248:N248)</f>
        <v>0</v>
      </c>
      <c r="P248" s="587"/>
      <c r="Q248" s="588">
        <f t="shared" ref="Q248:Q264" si="400">SUMIFS(JE_amount,JE_Month,Q$3,JE_Entity,$A248,JE_Ledger_number,$B248)</f>
        <v>0</v>
      </c>
      <c r="R248" s="588">
        <f t="shared" ref="R248" si="401">SUM(P248:Q248)</f>
        <v>0</v>
      </c>
      <c r="S248" s="587"/>
      <c r="T248" s="588">
        <f t="shared" ref="T248:T264" si="402">SUMIFS(JE_amount,JE_Month,T$3,JE_Entity,$A248,JE_Ledger_number,$B248)</f>
        <v>0</v>
      </c>
      <c r="U248" s="588">
        <f t="shared" ref="U248:U324" si="403">SUM(S248:T248)</f>
        <v>0</v>
      </c>
      <c r="V248" s="587"/>
      <c r="W248" s="588">
        <f t="shared" ref="W248:W264" si="404">SUMIFS(JE_amount,JE_Month,W$3,JE_Entity,$A248,JE_Ledger_number,$B248)</f>
        <v>0</v>
      </c>
      <c r="X248" s="588">
        <f t="shared" ref="X248" si="405">SUM(V248:W248)</f>
        <v>0</v>
      </c>
      <c r="Y248" s="587"/>
      <c r="Z248" s="588">
        <f t="shared" ref="Z248:Z264" si="406">SUMIFS(JE_amount,JE_Month,Z$3,JE_Entity,$A248,JE_Ledger_number,$B248)</f>
        <v>0</v>
      </c>
      <c r="AA248" s="588">
        <f t="shared" si="294"/>
        <v>0</v>
      </c>
      <c r="AB248" s="587"/>
      <c r="AC248" s="588">
        <f t="shared" ref="AC248:AC264" si="407">SUMIFS(JE_amount,JE_Month,AC$3,JE_Entity,$A248,JE_Ledger_number,$B248)</f>
        <v>0</v>
      </c>
      <c r="AD248" s="588">
        <f t="shared" ref="AD248" si="408">SUM(AB248:AC248)</f>
        <v>0</v>
      </c>
      <c r="AE248" s="587"/>
      <c r="AF248" s="588">
        <f t="shared" ref="AF248:AF264" si="409">SUMIFS(JE_amount,JE_Month,AF$3,JE_Entity,$A248,JE_Ledger_number,$B248)</f>
        <v>0</v>
      </c>
      <c r="AG248" s="588">
        <f t="shared" ref="AG248:AG286" si="410">SUM(AE248:AF248)</f>
        <v>0</v>
      </c>
      <c r="AH248" s="587"/>
      <c r="AI248" s="588">
        <f t="shared" si="343"/>
        <v>0</v>
      </c>
      <c r="AJ248" s="588">
        <f t="shared" si="378"/>
        <v>0</v>
      </c>
      <c r="AK248" s="587"/>
      <c r="AL248" s="588">
        <f t="shared" ref="AL248:AL264" si="411">SUMIFS(JE_amount,JE_Month,AL$3,JE_Entity,$A248,JE_Ledger_number,$B248)</f>
        <v>0</v>
      </c>
      <c r="AM248" s="588">
        <f t="shared" ref="AM248" si="412">SUM(AK248:AL248)</f>
        <v>0</v>
      </c>
      <c r="AN248" s="587"/>
      <c r="AO248" s="588">
        <f t="shared" ref="AO248:AO264" si="413">SUMIFS(JE_amount,JE_Month,AO$3,JE_Entity,$A248,JE_Ledger_number,$B248)</f>
        <v>0</v>
      </c>
      <c r="AP248" s="588">
        <f t="shared" ref="AP248" si="414">SUM(AN248:AO248)</f>
        <v>0</v>
      </c>
      <c r="AQ248" s="587"/>
      <c r="AR248" s="588">
        <f t="shared" si="344"/>
        <v>0</v>
      </c>
      <c r="AS248" s="588">
        <f t="shared" si="345"/>
        <v>0</v>
      </c>
      <c r="AT248" s="587"/>
      <c r="AU248" s="588">
        <f t="shared" ref="AU248:AU264" si="415">SUMIFS(JE_amount_NIS,JE_Month,AU$3,JE_Entity,$A248,JE_Ledger_number,$B248)</f>
        <v>0</v>
      </c>
      <c r="AV248" s="588">
        <f t="shared" si="340"/>
        <v>0</v>
      </c>
      <c r="AW248" s="587"/>
      <c r="AX248" s="652"/>
      <c r="AY248" s="706"/>
      <c r="AZ248" s="652"/>
      <c r="BC248" s="30">
        <f t="shared" si="392"/>
        <v>0</v>
      </c>
      <c r="BD248" s="30">
        <f t="shared" si="393"/>
        <v>0</v>
      </c>
      <c r="BE248" s="704">
        <f t="shared" si="349"/>
        <v>0</v>
      </c>
      <c r="BF248" s="30">
        <f t="shared" si="383"/>
        <v>0</v>
      </c>
      <c r="BG248" s="30">
        <f t="shared" si="384"/>
        <v>0</v>
      </c>
      <c r="BH248" s="704">
        <f t="shared" si="352"/>
        <v>0</v>
      </c>
      <c r="BI248" s="704">
        <f t="shared" si="353"/>
        <v>0</v>
      </c>
      <c r="BJ248" s="30">
        <f t="shared" si="385"/>
        <v>0</v>
      </c>
      <c r="BK248" s="704">
        <f t="shared" si="386"/>
        <v>0</v>
      </c>
      <c r="BL248" s="30">
        <f t="shared" si="387"/>
        <v>0</v>
      </c>
      <c r="BM248" s="30">
        <f t="shared" si="388"/>
        <v>0</v>
      </c>
      <c r="BN248" s="704">
        <f t="shared" si="358"/>
        <v>0</v>
      </c>
    </row>
    <row r="249" spans="1:69" x14ac:dyDescent="0.25">
      <c r="A249" s="49" t="s">
        <v>439</v>
      </c>
      <c r="B249" s="50" t="s">
        <v>1124</v>
      </c>
      <c r="C249" s="699" t="s">
        <v>1125</v>
      </c>
      <c r="D249" s="50" t="s">
        <v>194</v>
      </c>
      <c r="E249" s="62" t="str">
        <f t="shared" si="359"/>
        <v>BS</v>
      </c>
      <c r="F249" s="664">
        <f t="shared" si="360"/>
        <v>3918</v>
      </c>
      <c r="G249" s="587"/>
      <c r="H249" s="588">
        <f t="shared" si="394"/>
        <v>0</v>
      </c>
      <c r="I249" s="588">
        <f t="shared" si="395"/>
        <v>0</v>
      </c>
      <c r="J249" s="587"/>
      <c r="K249" s="588">
        <f t="shared" ref="K249:K253" si="416">SUMIFS(JE_amount,JE_Month,K$3,JE_Entity,$A249,JE_Ledger_number,$B249)</f>
        <v>0</v>
      </c>
      <c r="L249" s="588">
        <f t="shared" ref="L249:L251" si="417">SUM(J249:K249)</f>
        <v>0</v>
      </c>
      <c r="M249" s="587"/>
      <c r="N249" s="588">
        <f t="shared" ref="N249:N253" si="418">SUMIFS(JE_amount,JE_Month,N$3,JE_Entity,$A249,JE_Ledger_number,$B249)</f>
        <v>0</v>
      </c>
      <c r="O249" s="588">
        <f t="shared" ref="O249:O251" si="419">SUM(M249:N249)</f>
        <v>0</v>
      </c>
      <c r="P249" s="587"/>
      <c r="Q249" s="588">
        <f t="shared" ref="Q249:Q253" si="420">SUMIFS(JE_amount,JE_Month,Q$3,JE_Entity,$A249,JE_Ledger_number,$B249)</f>
        <v>0</v>
      </c>
      <c r="R249" s="588">
        <f t="shared" ref="R249:R251" si="421">SUM(P249:Q249)</f>
        <v>0</v>
      </c>
      <c r="S249" s="587"/>
      <c r="T249" s="588">
        <f t="shared" si="402"/>
        <v>0</v>
      </c>
      <c r="U249" s="588">
        <f t="shared" si="403"/>
        <v>0</v>
      </c>
      <c r="V249" s="587"/>
      <c r="W249" s="588">
        <f t="shared" ref="W249:W253" si="422">SUMIFS(JE_amount,JE_Month,W$3,JE_Entity,$A249,JE_Ledger_number,$B249)</f>
        <v>0</v>
      </c>
      <c r="X249" s="588">
        <f t="shared" ref="X249:X251" si="423">SUM(V249:W249)</f>
        <v>0</v>
      </c>
      <c r="Y249" s="587"/>
      <c r="Z249" s="588">
        <f t="shared" ref="Z249:Z253" si="424">SUMIFS(JE_amount,JE_Month,Z$3,JE_Entity,$A249,JE_Ledger_number,$B249)</f>
        <v>0</v>
      </c>
      <c r="AA249" s="588">
        <f t="shared" si="294"/>
        <v>0</v>
      </c>
      <c r="AB249" s="587"/>
      <c r="AC249" s="588">
        <f t="shared" ref="AC249:AC253" si="425">SUMIFS(JE_amount,JE_Month,AC$3,JE_Entity,$A249,JE_Ledger_number,$B249)</f>
        <v>0</v>
      </c>
      <c r="AD249" s="588">
        <f t="shared" ref="AD249:AD251" si="426">SUM(AB249:AC249)</f>
        <v>0</v>
      </c>
      <c r="AE249" s="587"/>
      <c r="AF249" s="588">
        <f t="shared" ref="AF249:AF253" si="427">SUMIFS(JE_amount,JE_Month,AF$3,JE_Entity,$A249,JE_Ledger_number,$B249)</f>
        <v>0</v>
      </c>
      <c r="AG249" s="588">
        <f t="shared" si="410"/>
        <v>0</v>
      </c>
      <c r="AH249" s="587"/>
      <c r="AI249" s="588">
        <f t="shared" si="343"/>
        <v>0</v>
      </c>
      <c r="AJ249" s="588">
        <f t="shared" si="378"/>
        <v>0</v>
      </c>
      <c r="AK249" s="587"/>
      <c r="AL249" s="588">
        <f t="shared" ref="AL249:AL253" si="428">SUMIFS(JE_amount,JE_Month,AL$3,JE_Entity,$A249,JE_Ledger_number,$B249)</f>
        <v>0</v>
      </c>
      <c r="AM249" s="588">
        <f t="shared" ref="AM249:AM251" si="429">SUM(AK249:AL249)</f>
        <v>0</v>
      </c>
      <c r="AN249" s="587"/>
      <c r="AO249" s="588">
        <f t="shared" ref="AO249:AO253" si="430">SUMIFS(JE_amount,JE_Month,AO$3,JE_Entity,$A249,JE_Ledger_number,$B249)</f>
        <v>0</v>
      </c>
      <c r="AP249" s="588">
        <f t="shared" ref="AP249:AP251" si="431">SUM(AN249:AO249)</f>
        <v>0</v>
      </c>
      <c r="AQ249" s="587"/>
      <c r="AR249" s="588">
        <f t="shared" si="344"/>
        <v>0</v>
      </c>
      <c r="AS249" s="588">
        <f t="shared" si="345"/>
        <v>0</v>
      </c>
      <c r="AT249" s="587"/>
      <c r="AU249" s="588">
        <f t="shared" ref="AU249:AU253" si="432">SUMIFS(JE_amount_NIS,JE_Month,AU$3,JE_Entity,$A249,JE_Ledger_number,$B249)</f>
        <v>0</v>
      </c>
      <c r="AV249" s="588">
        <f t="shared" si="340"/>
        <v>0</v>
      </c>
      <c r="AW249" s="587"/>
      <c r="AX249" s="652"/>
      <c r="AY249" s="706"/>
      <c r="AZ249" s="652"/>
      <c r="BC249" s="30">
        <f t="shared" si="392"/>
        <v>0</v>
      </c>
      <c r="BD249" s="30">
        <f t="shared" si="393"/>
        <v>0</v>
      </c>
      <c r="BE249" s="704">
        <f t="shared" si="349"/>
        <v>0</v>
      </c>
      <c r="BF249" s="30">
        <f t="shared" si="383"/>
        <v>0</v>
      </c>
      <c r="BG249" s="30">
        <f t="shared" si="384"/>
        <v>0</v>
      </c>
      <c r="BH249" s="704">
        <f t="shared" si="352"/>
        <v>0</v>
      </c>
      <c r="BI249" s="704">
        <f t="shared" si="353"/>
        <v>0</v>
      </c>
      <c r="BJ249" s="30">
        <f t="shared" si="385"/>
        <v>0</v>
      </c>
      <c r="BK249" s="704">
        <f t="shared" si="386"/>
        <v>0</v>
      </c>
      <c r="BL249" s="30">
        <f t="shared" si="387"/>
        <v>0</v>
      </c>
      <c r="BM249" s="30">
        <f t="shared" si="388"/>
        <v>0</v>
      </c>
      <c r="BN249" s="704">
        <f t="shared" si="358"/>
        <v>0</v>
      </c>
    </row>
    <row r="250" spans="1:69" x14ac:dyDescent="0.25">
      <c r="A250" s="49" t="s">
        <v>439</v>
      </c>
      <c r="B250" s="50" t="s">
        <v>1130</v>
      </c>
      <c r="C250" s="699" t="s">
        <v>1131</v>
      </c>
      <c r="D250" s="50" t="s">
        <v>212</v>
      </c>
      <c r="E250" s="62" t="str">
        <f t="shared" ref="E250:E299" si="433">INDEX(Index_TB_Card_Type,MATCH($D250,Index_Card_name,0))</f>
        <v>BS</v>
      </c>
      <c r="F250" s="664">
        <f t="shared" ref="F250:F294" si="434">IFERROR(INDEX(Index_card_code,MATCH($D250,Index_Card_name,0)),"")</f>
        <v>3906</v>
      </c>
      <c r="G250" s="587"/>
      <c r="H250" s="588">
        <f t="shared" si="394"/>
        <v>0</v>
      </c>
      <c r="I250" s="588">
        <f t="shared" si="395"/>
        <v>0</v>
      </c>
      <c r="J250" s="587"/>
      <c r="K250" s="588">
        <f t="shared" si="416"/>
        <v>0</v>
      </c>
      <c r="L250" s="588">
        <f t="shared" si="417"/>
        <v>0</v>
      </c>
      <c r="M250" s="587"/>
      <c r="N250" s="588">
        <f t="shared" si="418"/>
        <v>0</v>
      </c>
      <c r="O250" s="588">
        <f t="shared" si="419"/>
        <v>0</v>
      </c>
      <c r="P250" s="587"/>
      <c r="Q250" s="588">
        <f t="shared" si="420"/>
        <v>0</v>
      </c>
      <c r="R250" s="588">
        <f t="shared" si="421"/>
        <v>0</v>
      </c>
      <c r="S250" s="587"/>
      <c r="T250" s="588">
        <f t="shared" si="402"/>
        <v>0</v>
      </c>
      <c r="U250" s="588">
        <f t="shared" si="403"/>
        <v>0</v>
      </c>
      <c r="V250" s="587"/>
      <c r="W250" s="588">
        <f t="shared" si="422"/>
        <v>0</v>
      </c>
      <c r="X250" s="588">
        <f t="shared" si="423"/>
        <v>0</v>
      </c>
      <c r="Y250" s="587"/>
      <c r="Z250" s="588">
        <f t="shared" si="424"/>
        <v>0</v>
      </c>
      <c r="AA250" s="588">
        <f t="shared" si="294"/>
        <v>0</v>
      </c>
      <c r="AB250" s="587"/>
      <c r="AC250" s="588">
        <f t="shared" si="425"/>
        <v>0</v>
      </c>
      <c r="AD250" s="588">
        <f t="shared" si="426"/>
        <v>0</v>
      </c>
      <c r="AE250" s="587"/>
      <c r="AF250" s="588">
        <f t="shared" si="427"/>
        <v>0</v>
      </c>
      <c r="AG250" s="588">
        <f t="shared" si="410"/>
        <v>0</v>
      </c>
      <c r="AH250" s="587"/>
      <c r="AI250" s="588">
        <f t="shared" si="343"/>
        <v>0</v>
      </c>
      <c r="AJ250" s="588">
        <f t="shared" si="378"/>
        <v>0</v>
      </c>
      <c r="AK250" s="587"/>
      <c r="AL250" s="588">
        <f t="shared" si="428"/>
        <v>0</v>
      </c>
      <c r="AM250" s="588">
        <f t="shared" si="429"/>
        <v>0</v>
      </c>
      <c r="AN250" s="587"/>
      <c r="AO250" s="588">
        <f t="shared" si="430"/>
        <v>0</v>
      </c>
      <c r="AP250" s="588">
        <f t="shared" si="431"/>
        <v>0</v>
      </c>
      <c r="AQ250" s="587"/>
      <c r="AR250" s="588">
        <f t="shared" si="344"/>
        <v>0</v>
      </c>
      <c r="AS250" s="588">
        <f t="shared" si="345"/>
        <v>0</v>
      </c>
      <c r="AT250" s="587"/>
      <c r="AU250" s="588">
        <f t="shared" si="432"/>
        <v>0</v>
      </c>
      <c r="AV250" s="588">
        <f t="shared" si="340"/>
        <v>0</v>
      </c>
      <c r="AW250" s="587"/>
      <c r="AX250" s="652"/>
      <c r="AY250" s="706"/>
      <c r="AZ250" s="652"/>
      <c r="BC250" s="30">
        <f t="shared" si="392"/>
        <v>0</v>
      </c>
      <c r="BD250" s="30">
        <f t="shared" si="393"/>
        <v>0</v>
      </c>
      <c r="BE250" s="704">
        <f t="shared" si="349"/>
        <v>0</v>
      </c>
      <c r="BF250" s="30">
        <f t="shared" si="383"/>
        <v>0</v>
      </c>
      <c r="BG250" s="30">
        <f t="shared" si="384"/>
        <v>0</v>
      </c>
      <c r="BH250" s="704">
        <f t="shared" si="352"/>
        <v>0</v>
      </c>
      <c r="BI250" s="704">
        <f t="shared" si="353"/>
        <v>0</v>
      </c>
      <c r="BJ250" s="30">
        <f t="shared" si="385"/>
        <v>0</v>
      </c>
      <c r="BK250" s="704">
        <f t="shared" si="386"/>
        <v>0</v>
      </c>
      <c r="BL250" s="30">
        <f t="shared" si="387"/>
        <v>0</v>
      </c>
      <c r="BM250" s="30">
        <f t="shared" si="388"/>
        <v>0</v>
      </c>
      <c r="BN250" s="704">
        <f t="shared" si="358"/>
        <v>0</v>
      </c>
    </row>
    <row r="251" spans="1:69" ht="14.25" customHeight="1" x14ac:dyDescent="0.25">
      <c r="A251" s="49" t="s">
        <v>439</v>
      </c>
      <c r="B251" s="50">
        <v>200159</v>
      </c>
      <c r="C251" s="699" t="s">
        <v>1133</v>
      </c>
      <c r="D251" s="50" t="s">
        <v>194</v>
      </c>
      <c r="E251" s="62" t="str">
        <f t="shared" si="359"/>
        <v>BS</v>
      </c>
      <c r="F251" s="664">
        <f t="shared" si="360"/>
        <v>3918</v>
      </c>
      <c r="G251" s="587"/>
      <c r="H251" s="588">
        <f t="shared" si="394"/>
        <v>0</v>
      </c>
      <c r="I251" s="588">
        <f t="shared" si="395"/>
        <v>0</v>
      </c>
      <c r="J251" s="587"/>
      <c r="K251" s="588">
        <f t="shared" si="416"/>
        <v>0</v>
      </c>
      <c r="L251" s="588">
        <f t="shared" si="417"/>
        <v>0</v>
      </c>
      <c r="M251" s="587"/>
      <c r="N251" s="588">
        <f t="shared" si="418"/>
        <v>0</v>
      </c>
      <c r="O251" s="588">
        <f t="shared" si="419"/>
        <v>0</v>
      </c>
      <c r="P251" s="587"/>
      <c r="Q251" s="588">
        <f t="shared" si="420"/>
        <v>0</v>
      </c>
      <c r="R251" s="588">
        <f t="shared" si="421"/>
        <v>0</v>
      </c>
      <c r="S251" s="587"/>
      <c r="T251" s="588">
        <f t="shared" si="402"/>
        <v>0</v>
      </c>
      <c r="U251" s="588">
        <f t="shared" si="403"/>
        <v>0</v>
      </c>
      <c r="V251" s="587"/>
      <c r="W251" s="588">
        <f t="shared" si="422"/>
        <v>0</v>
      </c>
      <c r="X251" s="588">
        <f t="shared" si="423"/>
        <v>0</v>
      </c>
      <c r="Y251" s="587"/>
      <c r="Z251" s="588">
        <f t="shared" si="424"/>
        <v>0</v>
      </c>
      <c r="AA251" s="588">
        <f t="shared" si="294"/>
        <v>0</v>
      </c>
      <c r="AB251" s="587"/>
      <c r="AC251" s="588">
        <f t="shared" si="425"/>
        <v>0</v>
      </c>
      <c r="AD251" s="588">
        <f t="shared" si="426"/>
        <v>0</v>
      </c>
      <c r="AE251" s="587"/>
      <c r="AF251" s="588">
        <f t="shared" si="427"/>
        <v>0</v>
      </c>
      <c r="AG251" s="588">
        <f t="shared" si="410"/>
        <v>0</v>
      </c>
      <c r="AH251" s="587"/>
      <c r="AI251" s="588">
        <f t="shared" si="343"/>
        <v>0</v>
      </c>
      <c r="AJ251" s="588">
        <f t="shared" si="378"/>
        <v>0</v>
      </c>
      <c r="AK251" s="587"/>
      <c r="AL251" s="588">
        <f t="shared" si="428"/>
        <v>0</v>
      </c>
      <c r="AM251" s="588">
        <f t="shared" si="429"/>
        <v>0</v>
      </c>
      <c r="AN251" s="587"/>
      <c r="AO251" s="588">
        <f t="shared" si="430"/>
        <v>0</v>
      </c>
      <c r="AP251" s="588">
        <f t="shared" si="431"/>
        <v>0</v>
      </c>
      <c r="AQ251" s="879">
        <v>2046.65</v>
      </c>
      <c r="AR251" s="588">
        <f t="shared" si="344"/>
        <v>0</v>
      </c>
      <c r="AS251" s="588">
        <f t="shared" si="345"/>
        <v>2046.65</v>
      </c>
      <c r="AT251" s="587">
        <v>6318</v>
      </c>
      <c r="AU251" s="588">
        <f t="shared" si="432"/>
        <v>0</v>
      </c>
      <c r="AV251" s="588">
        <f t="shared" si="340"/>
        <v>6318</v>
      </c>
      <c r="AW251" s="587"/>
      <c r="AX251" s="652"/>
      <c r="AY251" s="706"/>
      <c r="AZ251" s="652"/>
      <c r="BC251" s="30">
        <f t="shared" si="392"/>
        <v>0</v>
      </c>
      <c r="BD251" s="30">
        <f t="shared" si="393"/>
        <v>0</v>
      </c>
      <c r="BE251" s="704">
        <f t="shared" si="349"/>
        <v>0</v>
      </c>
      <c r="BF251" s="30">
        <f t="shared" si="383"/>
        <v>0</v>
      </c>
      <c r="BG251" s="30">
        <f t="shared" si="384"/>
        <v>0</v>
      </c>
      <c r="BH251" s="704">
        <f t="shared" si="352"/>
        <v>0</v>
      </c>
      <c r="BI251" s="704">
        <f t="shared" si="353"/>
        <v>0</v>
      </c>
      <c r="BJ251" s="30">
        <f t="shared" si="385"/>
        <v>0</v>
      </c>
      <c r="BK251" s="704">
        <f t="shared" si="386"/>
        <v>0</v>
      </c>
      <c r="BL251" s="30">
        <f t="shared" si="387"/>
        <v>0</v>
      </c>
      <c r="BM251" s="30">
        <f t="shared" si="388"/>
        <v>0</v>
      </c>
      <c r="BN251" s="704">
        <f t="shared" si="358"/>
        <v>2046.65</v>
      </c>
    </row>
    <row r="252" spans="1:69" ht="14.25" customHeight="1" x14ac:dyDescent="0.25">
      <c r="A252" s="49" t="s">
        <v>439</v>
      </c>
      <c r="B252" s="50">
        <v>200167</v>
      </c>
      <c r="C252" s="699" t="s">
        <v>1134</v>
      </c>
      <c r="D252" s="50" t="s">
        <v>194</v>
      </c>
      <c r="E252" s="62" t="str">
        <f t="shared" si="359"/>
        <v>BS</v>
      </c>
      <c r="F252" s="664">
        <f t="shared" si="360"/>
        <v>3918</v>
      </c>
      <c r="G252" s="587"/>
      <c r="H252" s="588">
        <f t="shared" si="394"/>
        <v>0</v>
      </c>
      <c r="I252" s="588">
        <f t="shared" si="395"/>
        <v>0</v>
      </c>
      <c r="J252" s="587"/>
      <c r="K252" s="588">
        <f t="shared" si="416"/>
        <v>0</v>
      </c>
      <c r="L252" s="588">
        <f t="shared" ref="L252" si="435">SUM(J252:K252)</f>
        <v>0</v>
      </c>
      <c r="M252" s="587"/>
      <c r="N252" s="588">
        <f t="shared" si="418"/>
        <v>0</v>
      </c>
      <c r="O252" s="588">
        <f t="shared" ref="O252" si="436">SUM(M252:N252)</f>
        <v>0</v>
      </c>
      <c r="P252" s="587"/>
      <c r="Q252" s="588">
        <f t="shared" si="420"/>
        <v>0</v>
      </c>
      <c r="R252" s="588">
        <f t="shared" ref="R252" si="437">SUM(P252:Q252)</f>
        <v>0</v>
      </c>
      <c r="S252" s="587"/>
      <c r="T252" s="588">
        <f t="shared" si="402"/>
        <v>0</v>
      </c>
      <c r="U252" s="588">
        <f t="shared" ref="U252" si="438">SUM(S252:T252)</f>
        <v>0</v>
      </c>
      <c r="V252" s="587"/>
      <c r="W252" s="588">
        <f t="shared" si="422"/>
        <v>0</v>
      </c>
      <c r="X252" s="588">
        <f t="shared" ref="X252" si="439">SUM(V252:W252)</f>
        <v>0</v>
      </c>
      <c r="Y252" s="587"/>
      <c r="Z252" s="588">
        <f t="shared" si="424"/>
        <v>0</v>
      </c>
      <c r="AA252" s="588">
        <f t="shared" si="294"/>
        <v>0</v>
      </c>
      <c r="AB252" s="587"/>
      <c r="AC252" s="588">
        <f t="shared" si="425"/>
        <v>0</v>
      </c>
      <c r="AD252" s="588">
        <f t="shared" ref="AD252" si="440">SUM(AB252:AC252)</f>
        <v>0</v>
      </c>
      <c r="AE252" s="587"/>
      <c r="AF252" s="588">
        <f t="shared" si="427"/>
        <v>0</v>
      </c>
      <c r="AG252" s="588">
        <f t="shared" si="410"/>
        <v>0</v>
      </c>
      <c r="AH252" s="587"/>
      <c r="AI252" s="588">
        <f t="shared" si="343"/>
        <v>0</v>
      </c>
      <c r="AJ252" s="588">
        <f t="shared" si="378"/>
        <v>0</v>
      </c>
      <c r="AK252" s="587"/>
      <c r="AL252" s="588">
        <f t="shared" si="428"/>
        <v>0</v>
      </c>
      <c r="AM252" s="588">
        <f t="shared" ref="AM252" si="441">SUM(AK252:AL252)</f>
        <v>0</v>
      </c>
      <c r="AN252" s="587"/>
      <c r="AO252" s="588">
        <f t="shared" si="430"/>
        <v>0</v>
      </c>
      <c r="AP252" s="588">
        <f t="shared" ref="AP252" si="442">SUM(AN252:AO252)</f>
        <v>0</v>
      </c>
      <c r="AQ252" s="879">
        <v>284.35000000000002</v>
      </c>
      <c r="AR252" s="588">
        <f t="shared" si="344"/>
        <v>0</v>
      </c>
      <c r="AS252" s="588">
        <f t="shared" si="345"/>
        <v>284.35000000000002</v>
      </c>
      <c r="AT252" s="587">
        <v>890</v>
      </c>
      <c r="AU252" s="588">
        <f t="shared" si="432"/>
        <v>0</v>
      </c>
      <c r="AV252" s="588">
        <f t="shared" si="340"/>
        <v>890</v>
      </c>
      <c r="AW252" s="587"/>
      <c r="AX252" s="652"/>
      <c r="AY252" s="706"/>
      <c r="AZ252" s="652"/>
      <c r="BC252" s="30">
        <f t="shared" si="392"/>
        <v>0</v>
      </c>
      <c r="BD252" s="30">
        <f t="shared" si="393"/>
        <v>0</v>
      </c>
      <c r="BE252" s="704">
        <f t="shared" si="349"/>
        <v>0</v>
      </c>
      <c r="BF252" s="30">
        <f t="shared" si="383"/>
        <v>0</v>
      </c>
      <c r="BG252" s="30">
        <f t="shared" si="384"/>
        <v>0</v>
      </c>
      <c r="BH252" s="704">
        <f t="shared" si="352"/>
        <v>0</v>
      </c>
      <c r="BI252" s="713">
        <f t="shared" si="353"/>
        <v>0</v>
      </c>
      <c r="BJ252" s="30">
        <f t="shared" si="385"/>
        <v>0</v>
      </c>
      <c r="BK252" s="704">
        <f t="shared" si="386"/>
        <v>0</v>
      </c>
      <c r="BL252" s="30">
        <f t="shared" si="387"/>
        <v>0</v>
      </c>
      <c r="BM252" s="30">
        <f t="shared" si="388"/>
        <v>0</v>
      </c>
      <c r="BN252" s="704">
        <f t="shared" si="358"/>
        <v>284.35000000000002</v>
      </c>
    </row>
    <row r="253" spans="1:69" ht="14.25" customHeight="1" x14ac:dyDescent="0.25">
      <c r="A253" s="49" t="s">
        <v>439</v>
      </c>
      <c r="B253" s="50" t="s">
        <v>1135</v>
      </c>
      <c r="C253" s="699" t="s">
        <v>1136</v>
      </c>
      <c r="D253" s="50" t="s">
        <v>194</v>
      </c>
      <c r="E253" s="62" t="str">
        <f t="shared" si="433"/>
        <v>BS</v>
      </c>
      <c r="F253" s="664">
        <f t="shared" si="434"/>
        <v>3918</v>
      </c>
      <c r="G253" s="587"/>
      <c r="H253" s="588">
        <f t="shared" si="394"/>
        <v>0</v>
      </c>
      <c r="I253" s="588">
        <f t="shared" ref="I253" si="443">SUM(G253:H253)</f>
        <v>0</v>
      </c>
      <c r="J253" s="587"/>
      <c r="K253" s="588">
        <f t="shared" si="416"/>
        <v>0</v>
      </c>
      <c r="L253" s="588">
        <f t="shared" ref="L253" si="444">SUM(J253:K253)</f>
        <v>0</v>
      </c>
      <c r="M253" s="587"/>
      <c r="N253" s="588">
        <f t="shared" si="418"/>
        <v>0</v>
      </c>
      <c r="O253" s="588">
        <f t="shared" ref="O253" si="445">SUM(M253:N253)</f>
        <v>0</v>
      </c>
      <c r="P253" s="587"/>
      <c r="Q253" s="588">
        <f t="shared" si="420"/>
        <v>0</v>
      </c>
      <c r="R253" s="588">
        <f t="shared" ref="R253" si="446">SUM(P253:Q253)</f>
        <v>0</v>
      </c>
      <c r="S253" s="587"/>
      <c r="T253" s="588">
        <f t="shared" si="402"/>
        <v>0</v>
      </c>
      <c r="U253" s="588">
        <f t="shared" ref="U253" si="447">SUM(S253:T253)</f>
        <v>0</v>
      </c>
      <c r="V253" s="587"/>
      <c r="W253" s="588">
        <f t="shared" si="422"/>
        <v>0</v>
      </c>
      <c r="X253" s="588">
        <f t="shared" ref="X253" si="448">SUM(V253:W253)</f>
        <v>0</v>
      </c>
      <c r="Y253" s="587"/>
      <c r="Z253" s="588">
        <f t="shared" si="424"/>
        <v>0</v>
      </c>
      <c r="AA253" s="588">
        <f t="shared" si="294"/>
        <v>0</v>
      </c>
      <c r="AB253" s="587"/>
      <c r="AC253" s="588">
        <f t="shared" si="425"/>
        <v>0</v>
      </c>
      <c r="AD253" s="588">
        <f t="shared" ref="AD253" si="449">SUM(AB253:AC253)</f>
        <v>0</v>
      </c>
      <c r="AE253" s="587"/>
      <c r="AF253" s="588">
        <f t="shared" si="427"/>
        <v>0</v>
      </c>
      <c r="AG253" s="588">
        <f t="shared" si="410"/>
        <v>0</v>
      </c>
      <c r="AH253" s="587"/>
      <c r="AI253" s="588">
        <f t="shared" si="343"/>
        <v>0</v>
      </c>
      <c r="AJ253" s="588">
        <f t="shared" si="378"/>
        <v>0</v>
      </c>
      <c r="AK253" s="587"/>
      <c r="AL253" s="588">
        <f t="shared" si="428"/>
        <v>0</v>
      </c>
      <c r="AM253" s="588">
        <f t="shared" ref="AM253" si="450">SUM(AK253:AL253)</f>
        <v>0</v>
      </c>
      <c r="AN253" s="587"/>
      <c r="AO253" s="588">
        <f t="shared" si="430"/>
        <v>0</v>
      </c>
      <c r="AP253" s="588">
        <f t="shared" ref="AP253" si="451">SUM(AN253:AO253)</f>
        <v>0</v>
      </c>
      <c r="AQ253" s="587"/>
      <c r="AR253" s="588">
        <f t="shared" si="344"/>
        <v>1281.3504823151127</v>
      </c>
      <c r="AS253" s="588">
        <f t="shared" si="345"/>
        <v>1281.3504823151127</v>
      </c>
      <c r="AT253" s="587"/>
      <c r="AU253" s="588">
        <f t="shared" si="432"/>
        <v>3985</v>
      </c>
      <c r="AV253" s="588">
        <f t="shared" si="340"/>
        <v>3985</v>
      </c>
      <c r="AW253" s="587"/>
      <c r="AX253" s="652"/>
      <c r="AY253" s="706"/>
      <c r="AZ253" s="652"/>
      <c r="BC253" s="30">
        <f t="shared" si="392"/>
        <v>0</v>
      </c>
      <c r="BD253" s="30">
        <f t="shared" si="393"/>
        <v>0</v>
      </c>
      <c r="BE253" s="704">
        <f t="shared" si="349"/>
        <v>0</v>
      </c>
      <c r="BF253" s="30">
        <f t="shared" si="383"/>
        <v>0</v>
      </c>
      <c r="BG253" s="30">
        <f t="shared" si="384"/>
        <v>0</v>
      </c>
      <c r="BH253" s="704">
        <f t="shared" si="352"/>
        <v>0</v>
      </c>
      <c r="BI253" s="704">
        <f t="shared" si="353"/>
        <v>0</v>
      </c>
      <c r="BJ253" s="30">
        <f t="shared" si="385"/>
        <v>0</v>
      </c>
      <c r="BK253" s="704">
        <f t="shared" si="386"/>
        <v>0</v>
      </c>
      <c r="BL253" s="30">
        <f t="shared" si="387"/>
        <v>0</v>
      </c>
      <c r="BM253" s="30">
        <f t="shared" si="388"/>
        <v>0</v>
      </c>
      <c r="BN253" s="704">
        <f t="shared" si="358"/>
        <v>1281.3504823151127</v>
      </c>
    </row>
    <row r="254" spans="1:69" ht="14.25" customHeight="1" x14ac:dyDescent="0.25">
      <c r="A254" s="49" t="s">
        <v>439</v>
      </c>
      <c r="B254" s="50" t="s">
        <v>1139</v>
      </c>
      <c r="C254" s="699" t="s">
        <v>1140</v>
      </c>
      <c r="D254" s="50" t="s">
        <v>194</v>
      </c>
      <c r="E254" s="62" t="str">
        <f t="shared" si="433"/>
        <v>BS</v>
      </c>
      <c r="F254" s="664">
        <f t="shared" si="434"/>
        <v>3918</v>
      </c>
      <c r="G254" s="587"/>
      <c r="H254" s="588">
        <f t="shared" si="394"/>
        <v>0</v>
      </c>
      <c r="I254" s="588">
        <f t="shared" si="395"/>
        <v>0</v>
      </c>
      <c r="J254" s="587"/>
      <c r="K254" s="588">
        <f t="shared" si="396"/>
        <v>0</v>
      </c>
      <c r="L254" s="588">
        <f t="shared" ref="L254" si="452">SUM(J254:K254)</f>
        <v>0</v>
      </c>
      <c r="M254" s="587"/>
      <c r="N254" s="588">
        <f t="shared" si="398"/>
        <v>0</v>
      </c>
      <c r="O254" s="588">
        <f t="shared" ref="O254" si="453">SUM(M254:N254)</f>
        <v>0</v>
      </c>
      <c r="P254" s="587"/>
      <c r="Q254" s="588">
        <f t="shared" si="400"/>
        <v>0</v>
      </c>
      <c r="R254" s="588">
        <f t="shared" ref="R254" si="454">SUM(P254:Q254)</f>
        <v>0</v>
      </c>
      <c r="S254" s="587"/>
      <c r="T254" s="588">
        <f t="shared" si="402"/>
        <v>0</v>
      </c>
      <c r="U254" s="588">
        <f t="shared" ref="U254" si="455">SUM(S254:T254)</f>
        <v>0</v>
      </c>
      <c r="V254" s="587"/>
      <c r="W254" s="588">
        <f t="shared" si="404"/>
        <v>0</v>
      </c>
      <c r="X254" s="588">
        <f t="shared" ref="X254" si="456">SUM(V254:W254)</f>
        <v>0</v>
      </c>
      <c r="Y254" s="587"/>
      <c r="Z254" s="588">
        <f t="shared" si="406"/>
        <v>0</v>
      </c>
      <c r="AA254" s="588">
        <f t="shared" si="294"/>
        <v>0</v>
      </c>
      <c r="AB254" s="587"/>
      <c r="AC254" s="588">
        <f t="shared" si="407"/>
        <v>0</v>
      </c>
      <c r="AD254" s="588">
        <f t="shared" ref="AD254" si="457">SUM(AB254:AC254)</f>
        <v>0</v>
      </c>
      <c r="AE254" s="587"/>
      <c r="AF254" s="588">
        <f t="shared" si="409"/>
        <v>0</v>
      </c>
      <c r="AG254" s="588">
        <f t="shared" ref="AG254" si="458">SUM(AE254:AF254)</f>
        <v>0</v>
      </c>
      <c r="AH254" s="587"/>
      <c r="AI254" s="588">
        <f t="shared" si="343"/>
        <v>0</v>
      </c>
      <c r="AJ254" s="588">
        <f t="shared" si="378"/>
        <v>0</v>
      </c>
      <c r="AK254" s="587"/>
      <c r="AL254" s="588">
        <f t="shared" si="411"/>
        <v>0</v>
      </c>
      <c r="AM254" s="588">
        <f t="shared" ref="AM254" si="459">SUM(AK254:AL254)</f>
        <v>0</v>
      </c>
      <c r="AN254" s="587"/>
      <c r="AO254" s="588">
        <f t="shared" si="413"/>
        <v>0</v>
      </c>
      <c r="AP254" s="588">
        <f t="shared" ref="AP254" si="460">SUM(AN254:AO254)</f>
        <v>0</v>
      </c>
      <c r="AQ254" s="587"/>
      <c r="AR254" s="588">
        <f t="shared" si="344"/>
        <v>496.46302250803859</v>
      </c>
      <c r="AS254" s="588">
        <f t="shared" si="345"/>
        <v>496.46302250803859</v>
      </c>
      <c r="AT254" s="587"/>
      <c r="AU254" s="588">
        <f t="shared" si="415"/>
        <v>1544</v>
      </c>
      <c r="AV254" s="588">
        <f t="shared" si="340"/>
        <v>1544</v>
      </c>
      <c r="AW254" s="587"/>
      <c r="AX254" s="652"/>
      <c r="AY254" s="706"/>
      <c r="AZ254" s="652"/>
      <c r="BC254" s="30">
        <f t="shared" si="392"/>
        <v>0</v>
      </c>
      <c r="BD254" s="30">
        <f t="shared" si="393"/>
        <v>0</v>
      </c>
      <c r="BE254" s="704">
        <f t="shared" si="349"/>
        <v>0</v>
      </c>
      <c r="BF254" s="30">
        <f t="shared" si="383"/>
        <v>0</v>
      </c>
      <c r="BG254" s="30">
        <f t="shared" si="384"/>
        <v>0</v>
      </c>
      <c r="BH254" s="704">
        <f t="shared" si="352"/>
        <v>0</v>
      </c>
      <c r="BI254" s="712">
        <f t="shared" si="353"/>
        <v>0</v>
      </c>
      <c r="BJ254" s="30">
        <f t="shared" si="385"/>
        <v>0</v>
      </c>
      <c r="BK254" s="704">
        <f t="shared" si="386"/>
        <v>0</v>
      </c>
      <c r="BL254" s="30">
        <f t="shared" si="387"/>
        <v>0</v>
      </c>
      <c r="BM254" s="30">
        <f t="shared" si="388"/>
        <v>0</v>
      </c>
      <c r="BN254" s="704">
        <f t="shared" si="358"/>
        <v>496.46302250803859</v>
      </c>
    </row>
    <row r="255" spans="1:69" ht="14.25" customHeight="1" x14ac:dyDescent="0.25">
      <c r="A255" s="49" t="s">
        <v>439</v>
      </c>
      <c r="B255" s="50" t="s">
        <v>1144</v>
      </c>
      <c r="C255" s="699" t="s">
        <v>1150</v>
      </c>
      <c r="D255" s="50" t="s">
        <v>1028</v>
      </c>
      <c r="E255" s="62" t="str">
        <f t="shared" si="433"/>
        <v>P&amp;L</v>
      </c>
      <c r="F255" s="664">
        <f t="shared" si="434"/>
        <v>15205015616</v>
      </c>
      <c r="G255" s="587"/>
      <c r="H255" s="588">
        <f t="shared" si="394"/>
        <v>0</v>
      </c>
      <c r="I255" s="588">
        <f t="shared" si="395"/>
        <v>0</v>
      </c>
      <c r="J255" s="587"/>
      <c r="K255" s="588">
        <f t="shared" si="396"/>
        <v>0</v>
      </c>
      <c r="L255" s="588">
        <f t="shared" ref="L255:L261" si="461">SUM(J255:K255)</f>
        <v>0</v>
      </c>
      <c r="M255" s="587"/>
      <c r="N255" s="588">
        <f t="shared" si="398"/>
        <v>0</v>
      </c>
      <c r="O255" s="588">
        <f t="shared" ref="O255:O261" si="462">SUM(M255:N255)</f>
        <v>0</v>
      </c>
      <c r="P255" s="587"/>
      <c r="Q255" s="588">
        <f t="shared" si="400"/>
        <v>0</v>
      </c>
      <c r="R255" s="588">
        <f t="shared" ref="R255:R261" si="463">SUM(P255:Q255)</f>
        <v>0</v>
      </c>
      <c r="S255" s="587"/>
      <c r="T255" s="588">
        <f t="shared" si="402"/>
        <v>0</v>
      </c>
      <c r="U255" s="588">
        <f t="shared" si="403"/>
        <v>0</v>
      </c>
      <c r="V255" s="587"/>
      <c r="W255" s="588">
        <f t="shared" si="404"/>
        <v>0</v>
      </c>
      <c r="X255" s="588">
        <f t="shared" ref="X255:X261" si="464">SUM(V255:W255)</f>
        <v>0</v>
      </c>
      <c r="Y255" s="587"/>
      <c r="Z255" s="588">
        <f t="shared" si="406"/>
        <v>0</v>
      </c>
      <c r="AA255" s="588">
        <f t="shared" ref="AA255:AA318" si="465">SUM(Y255:Z255)</f>
        <v>0</v>
      </c>
      <c r="AB255" s="587"/>
      <c r="AC255" s="588">
        <f t="shared" si="407"/>
        <v>0</v>
      </c>
      <c r="AD255" s="588">
        <f t="shared" ref="AD255:AD261" si="466">SUM(AB255:AC255)</f>
        <v>0</v>
      </c>
      <c r="AE255" s="587"/>
      <c r="AF255" s="588">
        <f t="shared" si="409"/>
        <v>0</v>
      </c>
      <c r="AG255" s="588">
        <f t="shared" si="410"/>
        <v>0</v>
      </c>
      <c r="AH255" s="587"/>
      <c r="AI255" s="588">
        <f t="shared" si="343"/>
        <v>0</v>
      </c>
      <c r="AJ255" s="588">
        <f t="shared" si="378"/>
        <v>0</v>
      </c>
      <c r="AK255" s="587"/>
      <c r="AL255" s="588">
        <f t="shared" si="411"/>
        <v>0</v>
      </c>
      <c r="AM255" s="588">
        <f t="shared" ref="AM255:AM261" si="467">SUM(AK255:AL255)</f>
        <v>0</v>
      </c>
      <c r="AN255" s="587"/>
      <c r="AO255" s="588">
        <f t="shared" si="413"/>
        <v>0</v>
      </c>
      <c r="AP255" s="588">
        <f t="shared" ref="AP255:AP261" si="468">SUM(AN255:AO255)</f>
        <v>0</v>
      </c>
      <c r="AQ255" s="587"/>
      <c r="AR255" s="588">
        <f t="shared" si="344"/>
        <v>5305.47</v>
      </c>
      <c r="AS255" s="588">
        <f t="shared" si="345"/>
        <v>5305.47</v>
      </c>
      <c r="AT255" s="587">
        <v>0</v>
      </c>
      <c r="AU255" s="588">
        <f t="shared" si="415"/>
        <v>16500.011699999999</v>
      </c>
      <c r="AV255" s="588">
        <f t="shared" si="340"/>
        <v>16500.011699999999</v>
      </c>
      <c r="AW255" s="587"/>
      <c r="AX255" s="652"/>
      <c r="AY255" s="706"/>
      <c r="AZ255" s="652"/>
      <c r="BB255" s="149"/>
      <c r="BC255" s="30">
        <f t="shared" si="392"/>
        <v>0</v>
      </c>
      <c r="BD255" s="30">
        <f t="shared" si="393"/>
        <v>0</v>
      </c>
      <c r="BE255" s="704">
        <f t="shared" si="349"/>
        <v>0</v>
      </c>
      <c r="BF255" s="30">
        <f t="shared" si="383"/>
        <v>0</v>
      </c>
      <c r="BG255" s="30">
        <f t="shared" si="384"/>
        <v>0</v>
      </c>
      <c r="BH255" s="704">
        <f t="shared" si="352"/>
        <v>0</v>
      </c>
      <c r="BI255" s="704">
        <f t="shared" si="353"/>
        <v>0</v>
      </c>
      <c r="BJ255" s="30">
        <f t="shared" si="385"/>
        <v>0</v>
      </c>
      <c r="BK255" s="704">
        <f t="shared" si="386"/>
        <v>0</v>
      </c>
      <c r="BL255" s="30">
        <f t="shared" si="387"/>
        <v>0</v>
      </c>
      <c r="BM255" s="30">
        <f t="shared" si="388"/>
        <v>0</v>
      </c>
      <c r="BN255" s="704">
        <f t="shared" si="358"/>
        <v>5305.47</v>
      </c>
    </row>
    <row r="256" spans="1:69" ht="14.25" customHeight="1" x14ac:dyDescent="0.25">
      <c r="A256" s="49" t="s">
        <v>439</v>
      </c>
      <c r="B256" s="50" t="s">
        <v>1145</v>
      </c>
      <c r="C256" s="699" t="s">
        <v>1151</v>
      </c>
      <c r="D256" s="50" t="s">
        <v>672</v>
      </c>
      <c r="E256" s="62" t="str">
        <f t="shared" si="433"/>
        <v>P&amp;L</v>
      </c>
      <c r="F256" s="664">
        <f t="shared" si="434"/>
        <v>13203015210</v>
      </c>
      <c r="G256" s="587"/>
      <c r="H256" s="588">
        <f t="shared" si="394"/>
        <v>0</v>
      </c>
      <c r="I256" s="588">
        <f t="shared" si="395"/>
        <v>0</v>
      </c>
      <c r="J256" s="587"/>
      <c r="K256" s="588">
        <f t="shared" si="396"/>
        <v>0</v>
      </c>
      <c r="L256" s="588">
        <f t="shared" si="461"/>
        <v>0</v>
      </c>
      <c r="M256" s="587"/>
      <c r="N256" s="588">
        <f t="shared" si="398"/>
        <v>0</v>
      </c>
      <c r="O256" s="588">
        <f t="shared" si="462"/>
        <v>0</v>
      </c>
      <c r="P256" s="587"/>
      <c r="Q256" s="588">
        <f t="shared" si="400"/>
        <v>0</v>
      </c>
      <c r="R256" s="588">
        <f t="shared" si="463"/>
        <v>0</v>
      </c>
      <c r="S256" s="587"/>
      <c r="T256" s="588">
        <f t="shared" si="402"/>
        <v>0</v>
      </c>
      <c r="U256" s="588">
        <f t="shared" ref="U256" si="469">SUM(S256:T256)</f>
        <v>0</v>
      </c>
      <c r="V256" s="587"/>
      <c r="W256" s="588">
        <f t="shared" si="404"/>
        <v>0</v>
      </c>
      <c r="X256" s="588">
        <f t="shared" si="464"/>
        <v>0</v>
      </c>
      <c r="Y256" s="587"/>
      <c r="Z256" s="588">
        <f t="shared" si="406"/>
        <v>0</v>
      </c>
      <c r="AA256" s="588">
        <f t="shared" si="465"/>
        <v>0</v>
      </c>
      <c r="AB256" s="587"/>
      <c r="AC256" s="588">
        <f t="shared" si="407"/>
        <v>0</v>
      </c>
      <c r="AD256" s="588">
        <f t="shared" si="466"/>
        <v>0</v>
      </c>
      <c r="AE256" s="587"/>
      <c r="AF256" s="588">
        <f t="shared" si="409"/>
        <v>0</v>
      </c>
      <c r="AG256" s="588">
        <f t="shared" si="410"/>
        <v>0</v>
      </c>
      <c r="AH256" s="587"/>
      <c r="AI256" s="588">
        <f t="shared" si="343"/>
        <v>0</v>
      </c>
      <c r="AJ256" s="588">
        <f t="shared" si="378"/>
        <v>0</v>
      </c>
      <c r="AK256" s="587"/>
      <c r="AL256" s="588">
        <f t="shared" si="411"/>
        <v>0</v>
      </c>
      <c r="AM256" s="588">
        <f t="shared" si="467"/>
        <v>0</v>
      </c>
      <c r="AN256" s="587"/>
      <c r="AO256" s="588">
        <f t="shared" si="413"/>
        <v>0</v>
      </c>
      <c r="AP256" s="588">
        <f t="shared" si="468"/>
        <v>0</v>
      </c>
      <c r="AQ256" s="587"/>
      <c r="AR256" s="588">
        <f t="shared" si="344"/>
        <v>61318.465882352946</v>
      </c>
      <c r="AS256" s="588">
        <f t="shared" si="345"/>
        <v>61318.465882352946</v>
      </c>
      <c r="AT256" s="587">
        <v>0</v>
      </c>
      <c r="AU256" s="588">
        <f t="shared" si="415"/>
        <v>190700.42889411765</v>
      </c>
      <c r="AV256" s="588">
        <f t="shared" si="340"/>
        <v>190700.42889411765</v>
      </c>
      <c r="AW256" s="587"/>
      <c r="AX256" s="652"/>
      <c r="AY256" s="706"/>
      <c r="AZ256" s="652"/>
      <c r="BC256" s="30">
        <f t="shared" si="392"/>
        <v>0</v>
      </c>
      <c r="BD256" s="30">
        <f t="shared" si="393"/>
        <v>0</v>
      </c>
      <c r="BE256" s="704">
        <f t="shared" si="349"/>
        <v>0</v>
      </c>
      <c r="BF256" s="30">
        <f t="shared" si="383"/>
        <v>0</v>
      </c>
      <c r="BG256" s="30">
        <f t="shared" si="384"/>
        <v>0</v>
      </c>
      <c r="BH256" s="704">
        <f t="shared" si="352"/>
        <v>0</v>
      </c>
      <c r="BI256" s="704">
        <f t="shared" si="353"/>
        <v>0</v>
      </c>
      <c r="BJ256" s="30">
        <f t="shared" si="385"/>
        <v>0</v>
      </c>
      <c r="BK256" s="704">
        <f t="shared" si="386"/>
        <v>0</v>
      </c>
      <c r="BL256" s="30">
        <f t="shared" si="387"/>
        <v>0</v>
      </c>
      <c r="BM256" s="30">
        <f t="shared" si="388"/>
        <v>0</v>
      </c>
      <c r="BN256" s="704">
        <f t="shared" si="358"/>
        <v>61318.465882352946</v>
      </c>
    </row>
    <row r="257" spans="1:66" x14ac:dyDescent="0.25">
      <c r="A257" s="49" t="s">
        <v>439</v>
      </c>
      <c r="B257" s="50" t="s">
        <v>1146</v>
      </c>
      <c r="C257" s="727" t="s">
        <v>1152</v>
      </c>
      <c r="D257" s="50" t="s">
        <v>706</v>
      </c>
      <c r="E257" s="62" t="str">
        <f t="shared" si="433"/>
        <v>P&amp;L</v>
      </c>
      <c r="F257" s="664">
        <f t="shared" si="434"/>
        <v>13208015305</v>
      </c>
      <c r="G257" s="587"/>
      <c r="H257" s="588">
        <f t="shared" si="394"/>
        <v>0</v>
      </c>
      <c r="I257" s="588">
        <f t="shared" si="395"/>
        <v>0</v>
      </c>
      <c r="J257" s="587"/>
      <c r="K257" s="588">
        <f t="shared" si="396"/>
        <v>0</v>
      </c>
      <c r="L257" s="588">
        <f t="shared" si="461"/>
        <v>0</v>
      </c>
      <c r="M257" s="587"/>
      <c r="N257" s="588">
        <f t="shared" si="398"/>
        <v>0</v>
      </c>
      <c r="O257" s="588">
        <f t="shared" si="462"/>
        <v>0</v>
      </c>
      <c r="P257" s="587"/>
      <c r="Q257" s="588">
        <f t="shared" si="400"/>
        <v>0</v>
      </c>
      <c r="R257" s="588">
        <f t="shared" si="463"/>
        <v>0</v>
      </c>
      <c r="S257" s="587"/>
      <c r="T257" s="588">
        <f t="shared" si="402"/>
        <v>0</v>
      </c>
      <c r="U257" s="588">
        <f t="shared" ref="U257" si="470">SUM(S257:T257)</f>
        <v>0</v>
      </c>
      <c r="V257" s="587"/>
      <c r="W257" s="588">
        <f t="shared" si="404"/>
        <v>0</v>
      </c>
      <c r="X257" s="588">
        <f t="shared" si="464"/>
        <v>0</v>
      </c>
      <c r="Y257" s="587"/>
      <c r="Z257" s="588">
        <f t="shared" si="406"/>
        <v>0</v>
      </c>
      <c r="AA257" s="588">
        <f t="shared" si="465"/>
        <v>0</v>
      </c>
      <c r="AB257" s="587"/>
      <c r="AC257" s="588">
        <f t="shared" si="407"/>
        <v>0</v>
      </c>
      <c r="AD257" s="588">
        <f t="shared" si="466"/>
        <v>0</v>
      </c>
      <c r="AE257" s="587"/>
      <c r="AF257" s="588">
        <f t="shared" si="409"/>
        <v>0</v>
      </c>
      <c r="AG257" s="588">
        <f t="shared" si="410"/>
        <v>0</v>
      </c>
      <c r="AH257" s="587"/>
      <c r="AI257" s="588">
        <f t="shared" si="343"/>
        <v>0</v>
      </c>
      <c r="AJ257" s="588">
        <f t="shared" si="378"/>
        <v>0</v>
      </c>
      <c r="AK257" s="587"/>
      <c r="AL257" s="588">
        <f t="shared" si="411"/>
        <v>0</v>
      </c>
      <c r="AM257" s="588">
        <f t="shared" si="467"/>
        <v>0</v>
      </c>
      <c r="AN257" s="587"/>
      <c r="AO257" s="588">
        <f t="shared" si="413"/>
        <v>0</v>
      </c>
      <c r="AP257" s="588">
        <f t="shared" si="468"/>
        <v>0</v>
      </c>
      <c r="AQ257" s="587"/>
      <c r="AR257" s="588">
        <f t="shared" si="344"/>
        <v>15329.616470588237</v>
      </c>
      <c r="AS257" s="588">
        <f t="shared" si="345"/>
        <v>15329.616470588237</v>
      </c>
      <c r="AT257" s="587">
        <v>0</v>
      </c>
      <c r="AU257" s="588">
        <f t="shared" si="415"/>
        <v>47675.107223529412</v>
      </c>
      <c r="AV257" s="588">
        <f t="shared" si="340"/>
        <v>47675.107223529412</v>
      </c>
      <c r="AW257" s="587"/>
      <c r="AX257" s="652"/>
      <c r="AY257" s="706"/>
      <c r="AZ257" s="652"/>
      <c r="BB257" s="149"/>
      <c r="BC257" s="30">
        <f t="shared" si="392"/>
        <v>0</v>
      </c>
      <c r="BD257" s="30">
        <f t="shared" si="393"/>
        <v>0</v>
      </c>
      <c r="BE257" s="704">
        <f t="shared" si="349"/>
        <v>0</v>
      </c>
      <c r="BF257" s="30">
        <f t="shared" si="383"/>
        <v>0</v>
      </c>
      <c r="BG257" s="30">
        <f t="shared" si="384"/>
        <v>0</v>
      </c>
      <c r="BH257" s="707">
        <f t="shared" si="352"/>
        <v>0</v>
      </c>
      <c r="BI257" s="710">
        <f t="shared" si="353"/>
        <v>0</v>
      </c>
      <c r="BJ257" s="30">
        <f t="shared" si="385"/>
        <v>0</v>
      </c>
      <c r="BK257" s="704">
        <f t="shared" si="386"/>
        <v>0</v>
      </c>
      <c r="BL257" s="30">
        <f t="shared" si="387"/>
        <v>0</v>
      </c>
      <c r="BM257" s="30">
        <f t="shared" si="388"/>
        <v>0</v>
      </c>
      <c r="BN257" s="710">
        <f t="shared" si="358"/>
        <v>15329.616470588237</v>
      </c>
    </row>
    <row r="258" spans="1:66" ht="14.25" customHeight="1" x14ac:dyDescent="0.25">
      <c r="A258" s="49" t="s">
        <v>439</v>
      </c>
      <c r="B258" s="50" t="s">
        <v>1147</v>
      </c>
      <c r="C258" s="699" t="s">
        <v>1153</v>
      </c>
      <c r="D258" s="50" t="s">
        <v>779</v>
      </c>
      <c r="E258" s="62" t="str">
        <f t="shared" si="433"/>
        <v>P&amp;L</v>
      </c>
      <c r="F258" s="664">
        <f t="shared" si="434"/>
        <v>13217015709</v>
      </c>
      <c r="G258" s="587"/>
      <c r="H258" s="588">
        <f t="shared" si="394"/>
        <v>0</v>
      </c>
      <c r="I258" s="588">
        <f t="shared" si="395"/>
        <v>0</v>
      </c>
      <c r="J258" s="587"/>
      <c r="K258" s="588">
        <f t="shared" si="396"/>
        <v>0</v>
      </c>
      <c r="L258" s="588">
        <f t="shared" si="461"/>
        <v>0</v>
      </c>
      <c r="M258" s="587"/>
      <c r="N258" s="588">
        <f t="shared" si="398"/>
        <v>0</v>
      </c>
      <c r="O258" s="588">
        <f t="shared" si="462"/>
        <v>0</v>
      </c>
      <c r="P258" s="587"/>
      <c r="Q258" s="588">
        <f t="shared" si="400"/>
        <v>0</v>
      </c>
      <c r="R258" s="588">
        <f t="shared" si="463"/>
        <v>0</v>
      </c>
      <c r="S258" s="587"/>
      <c r="T258" s="588">
        <f t="shared" si="402"/>
        <v>0</v>
      </c>
      <c r="U258" s="588">
        <f t="shared" si="403"/>
        <v>0</v>
      </c>
      <c r="V258" s="587"/>
      <c r="W258" s="588">
        <f t="shared" si="404"/>
        <v>0</v>
      </c>
      <c r="X258" s="588">
        <f t="shared" si="464"/>
        <v>0</v>
      </c>
      <c r="Y258" s="587"/>
      <c r="Z258" s="588">
        <f t="shared" si="406"/>
        <v>0</v>
      </c>
      <c r="AA258" s="588">
        <f t="shared" si="465"/>
        <v>0</v>
      </c>
      <c r="AB258" s="587"/>
      <c r="AC258" s="588">
        <f t="shared" si="407"/>
        <v>0</v>
      </c>
      <c r="AD258" s="588">
        <f t="shared" si="466"/>
        <v>0</v>
      </c>
      <c r="AE258" s="587"/>
      <c r="AF258" s="588">
        <f t="shared" si="409"/>
        <v>0</v>
      </c>
      <c r="AG258" s="588">
        <f t="shared" si="410"/>
        <v>0</v>
      </c>
      <c r="AH258" s="587"/>
      <c r="AI258" s="588">
        <f t="shared" si="343"/>
        <v>0</v>
      </c>
      <c r="AJ258" s="588">
        <f t="shared" si="378"/>
        <v>0</v>
      </c>
      <c r="AK258" s="587"/>
      <c r="AL258" s="588">
        <f t="shared" si="411"/>
        <v>0</v>
      </c>
      <c r="AM258" s="588">
        <f t="shared" si="467"/>
        <v>0</v>
      </c>
      <c r="AN258" s="587"/>
      <c r="AO258" s="588">
        <f t="shared" si="413"/>
        <v>0</v>
      </c>
      <c r="AP258" s="588">
        <f t="shared" si="468"/>
        <v>0</v>
      </c>
      <c r="AQ258" s="587"/>
      <c r="AR258" s="588">
        <f t="shared" si="344"/>
        <v>45988.849411764706</v>
      </c>
      <c r="AS258" s="588">
        <f t="shared" si="345"/>
        <v>45988.849411764706</v>
      </c>
      <c r="AT258" s="587">
        <v>0</v>
      </c>
      <c r="AU258" s="588">
        <f t="shared" si="415"/>
        <v>143025.32167058822</v>
      </c>
      <c r="AV258" s="588">
        <f t="shared" si="340"/>
        <v>143025.32167058822</v>
      </c>
      <c r="AW258" s="587"/>
      <c r="AX258" s="652"/>
      <c r="AY258" s="706"/>
      <c r="AZ258" s="652"/>
      <c r="BB258" s="149"/>
      <c r="BC258" s="30">
        <f t="shared" si="392"/>
        <v>0</v>
      </c>
      <c r="BD258" s="30">
        <f t="shared" si="393"/>
        <v>0</v>
      </c>
      <c r="BE258" s="704">
        <f t="shared" si="349"/>
        <v>0</v>
      </c>
      <c r="BF258" s="30">
        <f t="shared" si="383"/>
        <v>0</v>
      </c>
      <c r="BG258" s="30">
        <f t="shared" si="384"/>
        <v>0</v>
      </c>
      <c r="BH258" s="704">
        <f t="shared" si="352"/>
        <v>0</v>
      </c>
      <c r="BI258" s="704">
        <f t="shared" si="353"/>
        <v>0</v>
      </c>
      <c r="BJ258" s="30">
        <f t="shared" si="385"/>
        <v>0</v>
      </c>
      <c r="BK258" s="704">
        <f t="shared" si="386"/>
        <v>0</v>
      </c>
      <c r="BL258" s="30">
        <f t="shared" si="387"/>
        <v>0</v>
      </c>
      <c r="BM258" s="30">
        <f t="shared" si="388"/>
        <v>0</v>
      </c>
      <c r="BN258" s="704">
        <f t="shared" si="358"/>
        <v>45988.849411764706</v>
      </c>
    </row>
    <row r="259" spans="1:66" x14ac:dyDescent="0.25">
      <c r="A259" s="49" t="s">
        <v>439</v>
      </c>
      <c r="B259" s="50" t="s">
        <v>1148</v>
      </c>
      <c r="C259" s="699" t="s">
        <v>1154</v>
      </c>
      <c r="D259" s="50" t="s">
        <v>1028</v>
      </c>
      <c r="E259" s="62" t="str">
        <f t="shared" si="433"/>
        <v>P&amp;L</v>
      </c>
      <c r="F259" s="664">
        <f t="shared" si="434"/>
        <v>15205015616</v>
      </c>
      <c r="G259" s="587"/>
      <c r="H259" s="588">
        <f t="shared" si="394"/>
        <v>0</v>
      </c>
      <c r="I259" s="588">
        <f t="shared" si="395"/>
        <v>0</v>
      </c>
      <c r="J259" s="587"/>
      <c r="K259" s="588">
        <f t="shared" si="396"/>
        <v>0</v>
      </c>
      <c r="L259" s="588">
        <f t="shared" si="461"/>
        <v>0</v>
      </c>
      <c r="M259" s="587"/>
      <c r="N259" s="588">
        <f t="shared" si="398"/>
        <v>0</v>
      </c>
      <c r="O259" s="588">
        <f t="shared" si="462"/>
        <v>0</v>
      </c>
      <c r="P259" s="587"/>
      <c r="Q259" s="588">
        <f t="shared" si="400"/>
        <v>0</v>
      </c>
      <c r="R259" s="588">
        <f t="shared" si="463"/>
        <v>0</v>
      </c>
      <c r="S259" s="587"/>
      <c r="T259" s="588">
        <f t="shared" si="402"/>
        <v>0</v>
      </c>
      <c r="U259" s="588">
        <f t="shared" ref="U259" si="471">SUM(S259:T259)</f>
        <v>0</v>
      </c>
      <c r="V259" s="587"/>
      <c r="W259" s="588">
        <f t="shared" si="404"/>
        <v>0</v>
      </c>
      <c r="X259" s="588">
        <f t="shared" si="464"/>
        <v>0</v>
      </c>
      <c r="Y259" s="587"/>
      <c r="Z259" s="588">
        <f t="shared" si="406"/>
        <v>0</v>
      </c>
      <c r="AA259" s="588">
        <f t="shared" si="465"/>
        <v>0</v>
      </c>
      <c r="AB259" s="587"/>
      <c r="AC259" s="588">
        <f t="shared" si="407"/>
        <v>0</v>
      </c>
      <c r="AD259" s="588">
        <f t="shared" si="466"/>
        <v>0</v>
      </c>
      <c r="AE259" s="587"/>
      <c r="AF259" s="588">
        <f t="shared" si="409"/>
        <v>0</v>
      </c>
      <c r="AG259" s="588">
        <f t="shared" si="410"/>
        <v>0</v>
      </c>
      <c r="AH259" s="587"/>
      <c r="AI259" s="588">
        <f t="shared" si="343"/>
        <v>0</v>
      </c>
      <c r="AJ259" s="588">
        <f t="shared" si="378"/>
        <v>0</v>
      </c>
      <c r="AK259" s="587"/>
      <c r="AL259" s="588">
        <f t="shared" si="411"/>
        <v>0</v>
      </c>
      <c r="AM259" s="588">
        <f t="shared" si="467"/>
        <v>0</v>
      </c>
      <c r="AN259" s="587"/>
      <c r="AO259" s="588">
        <f t="shared" si="413"/>
        <v>0</v>
      </c>
      <c r="AP259" s="588">
        <f t="shared" si="468"/>
        <v>0</v>
      </c>
      <c r="AQ259" s="587"/>
      <c r="AR259" s="588">
        <f t="shared" si="344"/>
        <v>-122636.93176470589</v>
      </c>
      <c r="AS259" s="588">
        <f t="shared" si="345"/>
        <v>-122636.93176470589</v>
      </c>
      <c r="AT259" s="587">
        <v>0</v>
      </c>
      <c r="AU259" s="588">
        <f t="shared" si="415"/>
        <v>-381400.8577882353</v>
      </c>
      <c r="AV259" s="588">
        <f t="shared" si="340"/>
        <v>-381400.8577882353</v>
      </c>
      <c r="AW259" s="587"/>
      <c r="AX259" s="652"/>
      <c r="AY259" s="706"/>
      <c r="AZ259" s="652"/>
      <c r="BB259" s="149"/>
      <c r="BC259" s="30">
        <f t="shared" si="392"/>
        <v>0</v>
      </c>
      <c r="BD259" s="30">
        <f t="shared" si="393"/>
        <v>0</v>
      </c>
      <c r="BE259" s="704">
        <f t="shared" si="349"/>
        <v>0</v>
      </c>
      <c r="BF259" s="30">
        <f t="shared" si="383"/>
        <v>0</v>
      </c>
      <c r="BG259" s="30">
        <f t="shared" si="384"/>
        <v>0</v>
      </c>
      <c r="BH259" s="704">
        <f t="shared" si="352"/>
        <v>0</v>
      </c>
      <c r="BI259" s="704">
        <f t="shared" si="353"/>
        <v>0</v>
      </c>
      <c r="BJ259" s="30">
        <f t="shared" si="385"/>
        <v>0</v>
      </c>
      <c r="BK259" s="704">
        <f t="shared" si="386"/>
        <v>0</v>
      </c>
      <c r="BL259" s="30">
        <f t="shared" si="387"/>
        <v>0</v>
      </c>
      <c r="BM259" s="30">
        <f t="shared" si="388"/>
        <v>0</v>
      </c>
      <c r="BN259" s="704">
        <f t="shared" si="358"/>
        <v>-122636.93176470589</v>
      </c>
    </row>
    <row r="260" spans="1:66" ht="14.25" customHeight="1" x14ac:dyDescent="0.25">
      <c r="A260" s="49" t="s">
        <v>439</v>
      </c>
      <c r="B260" s="50" t="s">
        <v>1149</v>
      </c>
      <c r="C260" s="699" t="s">
        <v>1161</v>
      </c>
      <c r="D260" s="50" t="s">
        <v>566</v>
      </c>
      <c r="E260" s="62" t="str">
        <f t="shared" si="433"/>
        <v>P&amp;L</v>
      </c>
      <c r="F260" s="664">
        <f t="shared" si="434"/>
        <v>13203001201</v>
      </c>
      <c r="G260" s="587"/>
      <c r="H260" s="588">
        <f t="shared" si="394"/>
        <v>0</v>
      </c>
      <c r="I260" s="588">
        <f t="shared" si="395"/>
        <v>0</v>
      </c>
      <c r="J260" s="587"/>
      <c r="K260" s="588">
        <f t="shared" si="396"/>
        <v>0</v>
      </c>
      <c r="L260" s="588">
        <f t="shared" si="461"/>
        <v>0</v>
      </c>
      <c r="M260" s="587"/>
      <c r="N260" s="588">
        <f t="shared" si="398"/>
        <v>0</v>
      </c>
      <c r="O260" s="588">
        <f t="shared" si="462"/>
        <v>0</v>
      </c>
      <c r="P260" s="587"/>
      <c r="Q260" s="588">
        <f t="shared" si="400"/>
        <v>0</v>
      </c>
      <c r="R260" s="588">
        <f t="shared" si="463"/>
        <v>0</v>
      </c>
      <c r="S260" s="587"/>
      <c r="T260" s="588">
        <f t="shared" si="402"/>
        <v>0</v>
      </c>
      <c r="U260" s="588">
        <f t="shared" si="403"/>
        <v>0</v>
      </c>
      <c r="V260" s="587"/>
      <c r="W260" s="588">
        <f t="shared" si="404"/>
        <v>0</v>
      </c>
      <c r="X260" s="588">
        <f t="shared" si="464"/>
        <v>0</v>
      </c>
      <c r="Y260" s="587"/>
      <c r="Z260" s="588">
        <f t="shared" si="406"/>
        <v>0</v>
      </c>
      <c r="AA260" s="588">
        <f t="shared" si="465"/>
        <v>0</v>
      </c>
      <c r="AB260" s="587"/>
      <c r="AC260" s="588">
        <f t="shared" si="407"/>
        <v>0</v>
      </c>
      <c r="AD260" s="588">
        <f t="shared" si="466"/>
        <v>0</v>
      </c>
      <c r="AE260" s="587"/>
      <c r="AF260" s="588">
        <f t="shared" si="409"/>
        <v>0</v>
      </c>
      <c r="AG260" s="588">
        <f t="shared" si="410"/>
        <v>0</v>
      </c>
      <c r="AH260" s="587"/>
      <c r="AI260" s="588">
        <f t="shared" si="343"/>
        <v>0</v>
      </c>
      <c r="AJ260" s="588">
        <f t="shared" si="378"/>
        <v>0</v>
      </c>
      <c r="AK260" s="587"/>
      <c r="AL260" s="588">
        <f t="shared" si="411"/>
        <v>0</v>
      </c>
      <c r="AM260" s="588">
        <f t="shared" si="467"/>
        <v>0</v>
      </c>
      <c r="AN260" s="587"/>
      <c r="AO260" s="588">
        <f t="shared" si="413"/>
        <v>0</v>
      </c>
      <c r="AP260" s="588">
        <f t="shared" si="468"/>
        <v>0</v>
      </c>
      <c r="AQ260" s="587"/>
      <c r="AR260" s="588">
        <f t="shared" si="344"/>
        <v>38180.046840794334</v>
      </c>
      <c r="AS260" s="588">
        <f t="shared" si="345"/>
        <v>38180.046840794334</v>
      </c>
      <c r="AT260" s="587">
        <v>0</v>
      </c>
      <c r="AU260" s="588">
        <f t="shared" si="415"/>
        <v>118739.94567487037</v>
      </c>
      <c r="AV260" s="588">
        <f t="shared" si="340"/>
        <v>118739.94567487037</v>
      </c>
      <c r="AW260" s="587"/>
      <c r="AX260" s="652"/>
      <c r="AY260" s="706"/>
      <c r="AZ260" s="652"/>
      <c r="BB260" s="149"/>
      <c r="BC260" s="30">
        <f t="shared" si="392"/>
        <v>0</v>
      </c>
      <c r="BD260" s="30">
        <f t="shared" si="393"/>
        <v>0</v>
      </c>
      <c r="BE260" s="704">
        <f t="shared" si="349"/>
        <v>0</v>
      </c>
      <c r="BF260" s="30">
        <f t="shared" si="383"/>
        <v>0</v>
      </c>
      <c r="BG260" s="30">
        <f t="shared" si="384"/>
        <v>0</v>
      </c>
      <c r="BH260" s="704">
        <f t="shared" si="352"/>
        <v>0</v>
      </c>
      <c r="BI260" s="704">
        <f t="shared" si="353"/>
        <v>0</v>
      </c>
      <c r="BJ260" s="30">
        <f t="shared" si="385"/>
        <v>0</v>
      </c>
      <c r="BK260" s="704">
        <f t="shared" si="386"/>
        <v>0</v>
      </c>
      <c r="BL260" s="30">
        <f t="shared" si="387"/>
        <v>0</v>
      </c>
      <c r="BM260" s="30">
        <f t="shared" si="388"/>
        <v>0</v>
      </c>
      <c r="BN260" s="704">
        <f t="shared" si="358"/>
        <v>38180.046840794334</v>
      </c>
    </row>
    <row r="261" spans="1:66" ht="14.25" customHeight="1" x14ac:dyDescent="0.25">
      <c r="A261" s="49" t="s">
        <v>439</v>
      </c>
      <c r="B261" s="50" t="s">
        <v>1159</v>
      </c>
      <c r="C261" s="699" t="s">
        <v>1162</v>
      </c>
      <c r="D261" s="50" t="s">
        <v>776</v>
      </c>
      <c r="E261" s="62" t="str">
        <f t="shared" si="433"/>
        <v>P&amp;L</v>
      </c>
      <c r="F261" s="664">
        <f t="shared" si="434"/>
        <v>13217001701</v>
      </c>
      <c r="G261" s="587"/>
      <c r="H261" s="588">
        <f t="shared" si="394"/>
        <v>0</v>
      </c>
      <c r="I261" s="588">
        <f t="shared" si="395"/>
        <v>0</v>
      </c>
      <c r="J261" s="587"/>
      <c r="K261" s="588">
        <f t="shared" si="396"/>
        <v>0</v>
      </c>
      <c r="L261" s="588">
        <f t="shared" si="461"/>
        <v>0</v>
      </c>
      <c r="M261" s="587"/>
      <c r="N261" s="588">
        <f t="shared" si="398"/>
        <v>0</v>
      </c>
      <c r="O261" s="588">
        <f t="shared" si="462"/>
        <v>0</v>
      </c>
      <c r="P261" s="587"/>
      <c r="Q261" s="588">
        <f t="shared" si="400"/>
        <v>0</v>
      </c>
      <c r="R261" s="588">
        <f t="shared" si="463"/>
        <v>0</v>
      </c>
      <c r="S261" s="587"/>
      <c r="T261" s="588">
        <f t="shared" si="402"/>
        <v>0</v>
      </c>
      <c r="U261" s="588">
        <f t="shared" si="403"/>
        <v>0</v>
      </c>
      <c r="V261" s="587"/>
      <c r="W261" s="588">
        <f t="shared" si="404"/>
        <v>0</v>
      </c>
      <c r="X261" s="588">
        <f t="shared" si="464"/>
        <v>0</v>
      </c>
      <c r="Y261" s="587"/>
      <c r="Z261" s="588">
        <f t="shared" si="406"/>
        <v>0</v>
      </c>
      <c r="AA261" s="588">
        <f t="shared" si="465"/>
        <v>0</v>
      </c>
      <c r="AB261" s="587"/>
      <c r="AC261" s="588">
        <f t="shared" si="407"/>
        <v>0</v>
      </c>
      <c r="AD261" s="588">
        <f t="shared" si="466"/>
        <v>0</v>
      </c>
      <c r="AE261" s="587"/>
      <c r="AF261" s="588">
        <f t="shared" si="409"/>
        <v>0</v>
      </c>
      <c r="AG261" s="588">
        <f t="shared" si="410"/>
        <v>0</v>
      </c>
      <c r="AH261" s="587"/>
      <c r="AI261" s="588">
        <f t="shared" si="343"/>
        <v>0</v>
      </c>
      <c r="AJ261" s="588">
        <f t="shared" si="378"/>
        <v>0</v>
      </c>
      <c r="AK261" s="587"/>
      <c r="AL261" s="588">
        <f t="shared" si="411"/>
        <v>0</v>
      </c>
      <c r="AM261" s="588">
        <f t="shared" si="467"/>
        <v>0</v>
      </c>
      <c r="AN261" s="587"/>
      <c r="AO261" s="588">
        <f t="shared" si="413"/>
        <v>0</v>
      </c>
      <c r="AP261" s="588">
        <f t="shared" si="468"/>
        <v>0</v>
      </c>
      <c r="AQ261" s="587"/>
      <c r="AR261" s="588">
        <f t="shared" si="344"/>
        <v>56931.741910063931</v>
      </c>
      <c r="AS261" s="588">
        <f t="shared" si="345"/>
        <v>56931.741910063931</v>
      </c>
      <c r="AT261" s="587">
        <v>0</v>
      </c>
      <c r="AU261" s="588">
        <f t="shared" si="415"/>
        <v>177057.71734029881</v>
      </c>
      <c r="AV261" s="588">
        <f t="shared" ref="AV261:AV310" si="472">SUM(AT261:AU261)</f>
        <v>177057.71734029881</v>
      </c>
      <c r="AW261" s="587"/>
      <c r="AX261" s="652"/>
      <c r="AY261" s="706"/>
      <c r="AZ261" s="652"/>
      <c r="BB261" s="149"/>
      <c r="BC261" s="30">
        <f t="shared" si="392"/>
        <v>0</v>
      </c>
      <c r="BD261" s="30">
        <f t="shared" si="393"/>
        <v>0</v>
      </c>
      <c r="BE261" s="704">
        <f t="shared" si="349"/>
        <v>0</v>
      </c>
      <c r="BF261" s="30">
        <f t="shared" si="383"/>
        <v>0</v>
      </c>
      <c r="BG261" s="30">
        <f t="shared" si="384"/>
        <v>0</v>
      </c>
      <c r="BH261" s="704">
        <f t="shared" si="352"/>
        <v>0</v>
      </c>
      <c r="BI261" s="704">
        <f t="shared" si="353"/>
        <v>0</v>
      </c>
      <c r="BJ261" s="30">
        <f t="shared" si="385"/>
        <v>0</v>
      </c>
      <c r="BK261" s="704">
        <f t="shared" si="386"/>
        <v>0</v>
      </c>
      <c r="BL261" s="30">
        <f t="shared" si="387"/>
        <v>0</v>
      </c>
      <c r="BM261" s="30">
        <f t="shared" si="388"/>
        <v>0</v>
      </c>
      <c r="BN261" s="704">
        <f t="shared" si="358"/>
        <v>56931.741910063931</v>
      </c>
    </row>
    <row r="262" spans="1:66" ht="14.25" customHeight="1" x14ac:dyDescent="0.25">
      <c r="A262" s="49" t="s">
        <v>439</v>
      </c>
      <c r="B262" s="50" t="s">
        <v>1160</v>
      </c>
      <c r="C262" s="699" t="s">
        <v>1163</v>
      </c>
      <c r="D262" s="50" t="s">
        <v>180</v>
      </c>
      <c r="E262" s="62" t="str">
        <f t="shared" si="433"/>
        <v>BS</v>
      </c>
      <c r="F262" s="664">
        <f t="shared" si="434"/>
        <v>3930</v>
      </c>
      <c r="G262" s="587"/>
      <c r="H262" s="588">
        <f t="shared" si="394"/>
        <v>0</v>
      </c>
      <c r="I262" s="588">
        <f t="shared" ref="I262" si="473">SUM(G262:H262)</f>
        <v>0</v>
      </c>
      <c r="J262" s="587"/>
      <c r="K262" s="588">
        <f t="shared" si="396"/>
        <v>0</v>
      </c>
      <c r="L262" s="588">
        <f t="shared" ref="L262" si="474">SUM(J262:K262)</f>
        <v>0</v>
      </c>
      <c r="M262" s="587"/>
      <c r="N262" s="588">
        <f t="shared" si="398"/>
        <v>0</v>
      </c>
      <c r="O262" s="588">
        <f t="shared" ref="O262" si="475">SUM(M262:N262)</f>
        <v>0</v>
      </c>
      <c r="P262" s="587"/>
      <c r="Q262" s="588">
        <f t="shared" si="400"/>
        <v>0</v>
      </c>
      <c r="R262" s="588">
        <f t="shared" ref="R262" si="476">SUM(P262:Q262)</f>
        <v>0</v>
      </c>
      <c r="S262" s="587"/>
      <c r="T262" s="588">
        <f t="shared" si="402"/>
        <v>0</v>
      </c>
      <c r="U262" s="588">
        <f t="shared" ref="U262" si="477">SUM(S262:T262)</f>
        <v>0</v>
      </c>
      <c r="V262" s="587"/>
      <c r="W262" s="588">
        <f t="shared" si="404"/>
        <v>0</v>
      </c>
      <c r="X262" s="588">
        <f t="shared" ref="X262" si="478">SUM(V262:W262)</f>
        <v>0</v>
      </c>
      <c r="Y262" s="587"/>
      <c r="Z262" s="588">
        <f t="shared" si="406"/>
        <v>0</v>
      </c>
      <c r="AA262" s="588">
        <f t="shared" si="465"/>
        <v>0</v>
      </c>
      <c r="AB262" s="587"/>
      <c r="AC262" s="588">
        <f t="shared" si="407"/>
        <v>0</v>
      </c>
      <c r="AD262" s="588">
        <f t="shared" ref="AD262" si="479">SUM(AB262:AC262)</f>
        <v>0</v>
      </c>
      <c r="AE262" s="587"/>
      <c r="AF262" s="588">
        <f t="shared" si="409"/>
        <v>0</v>
      </c>
      <c r="AG262" s="588">
        <f t="shared" si="410"/>
        <v>0</v>
      </c>
      <c r="AH262" s="587"/>
      <c r="AI262" s="588">
        <f t="shared" ref="AI262:AI275" si="480">SUMIFS(JE_amount,JE_Month,AI$3,JE_Entity,$A262,JE_Ledger_number,$B262)</f>
        <v>0</v>
      </c>
      <c r="AJ262" s="588">
        <f t="shared" si="378"/>
        <v>0</v>
      </c>
      <c r="AK262" s="587"/>
      <c r="AL262" s="588">
        <f t="shared" si="411"/>
        <v>0</v>
      </c>
      <c r="AM262" s="588">
        <f t="shared" ref="AM262" si="481">SUM(AK262:AL262)</f>
        <v>0</v>
      </c>
      <c r="AN262" s="587"/>
      <c r="AO262" s="588">
        <f t="shared" si="413"/>
        <v>0</v>
      </c>
      <c r="AP262" s="588">
        <f t="shared" ref="AP262" si="482">SUM(AN262:AO262)</f>
        <v>0</v>
      </c>
      <c r="AQ262" s="587"/>
      <c r="AR262" s="588">
        <f t="shared" ref="AR262:AR298" si="483">SUMIFS(JE_amount,JE_Month,AR$3,JE_Entity,$A262,JE_Ledger_number,$B262)</f>
        <v>-95111.788750858293</v>
      </c>
      <c r="AS262" s="588">
        <f t="shared" ref="AS262:AS325" si="484">SUM(AQ262:AR262)</f>
        <v>-95111.788750858293</v>
      </c>
      <c r="AT262" s="587">
        <v>0</v>
      </c>
      <c r="AU262" s="588">
        <f t="shared" si="415"/>
        <v>-295797.66301516927</v>
      </c>
      <c r="AV262" s="588">
        <f t="shared" si="472"/>
        <v>-295797.66301516927</v>
      </c>
      <c r="AW262" s="587"/>
      <c r="AX262" s="652"/>
      <c r="AY262" s="706"/>
      <c r="AZ262" s="652"/>
      <c r="BC262" s="30">
        <f t="shared" si="392"/>
        <v>0</v>
      </c>
      <c r="BD262" s="30">
        <f t="shared" si="393"/>
        <v>0</v>
      </c>
      <c r="BE262" s="704">
        <f t="shared" si="349"/>
        <v>0</v>
      </c>
      <c r="BF262" s="30">
        <f t="shared" si="383"/>
        <v>0</v>
      </c>
      <c r="BG262" s="30">
        <f t="shared" si="384"/>
        <v>0</v>
      </c>
      <c r="BH262" s="704">
        <f t="shared" si="352"/>
        <v>0</v>
      </c>
      <c r="BI262" s="704">
        <f t="shared" si="353"/>
        <v>0</v>
      </c>
      <c r="BJ262" s="30">
        <f t="shared" si="385"/>
        <v>0</v>
      </c>
      <c r="BK262" s="704">
        <f t="shared" si="386"/>
        <v>0</v>
      </c>
      <c r="BL262" s="30">
        <f t="shared" si="387"/>
        <v>0</v>
      </c>
      <c r="BM262" s="30">
        <f t="shared" si="388"/>
        <v>0</v>
      </c>
      <c r="BN262" s="704">
        <f t="shared" si="358"/>
        <v>-95111.788750858293</v>
      </c>
    </row>
    <row r="263" spans="1:66" x14ac:dyDescent="0.25">
      <c r="A263" s="49" t="s">
        <v>439</v>
      </c>
      <c r="B263" s="50"/>
      <c r="C263" s="699"/>
      <c r="D263" s="50"/>
      <c r="E263" s="62" t="e">
        <f t="shared" si="433"/>
        <v>#N/A</v>
      </c>
      <c r="F263" s="664" t="str">
        <f t="shared" si="434"/>
        <v/>
      </c>
      <c r="G263" s="587"/>
      <c r="H263" s="588">
        <f t="shared" si="394"/>
        <v>0</v>
      </c>
      <c r="I263" s="588">
        <f t="shared" si="395"/>
        <v>0</v>
      </c>
      <c r="J263" s="587"/>
      <c r="K263" s="588">
        <f t="shared" si="396"/>
        <v>0</v>
      </c>
      <c r="L263" s="588">
        <f t="shared" ref="L263:L277" si="485">SUM(J263:K263)</f>
        <v>0</v>
      </c>
      <c r="M263" s="587"/>
      <c r="N263" s="588">
        <f t="shared" si="398"/>
        <v>0</v>
      </c>
      <c r="O263" s="588">
        <f t="shared" ref="O263:O277" si="486">SUM(M263:N263)</f>
        <v>0</v>
      </c>
      <c r="P263" s="587"/>
      <c r="Q263" s="588">
        <f t="shared" si="400"/>
        <v>0</v>
      </c>
      <c r="R263" s="588">
        <f t="shared" ref="R263:R277" si="487">SUM(P263:Q263)</f>
        <v>0</v>
      </c>
      <c r="S263" s="587"/>
      <c r="T263" s="588">
        <f t="shared" si="402"/>
        <v>0</v>
      </c>
      <c r="U263" s="588">
        <f t="shared" si="403"/>
        <v>0</v>
      </c>
      <c r="V263" s="587"/>
      <c r="W263" s="588">
        <f t="shared" si="404"/>
        <v>0</v>
      </c>
      <c r="X263" s="588">
        <f t="shared" ref="X263:X277" si="488">SUM(V263:W263)</f>
        <v>0</v>
      </c>
      <c r="Y263" s="587"/>
      <c r="Z263" s="588">
        <f t="shared" si="406"/>
        <v>0</v>
      </c>
      <c r="AA263" s="588">
        <f t="shared" si="465"/>
        <v>0</v>
      </c>
      <c r="AB263" s="587"/>
      <c r="AC263" s="588">
        <f t="shared" si="407"/>
        <v>0</v>
      </c>
      <c r="AD263" s="588">
        <f t="shared" ref="AD263:AD277" si="489">SUM(AB263:AC263)</f>
        <v>0</v>
      </c>
      <c r="AE263" s="587"/>
      <c r="AF263" s="588">
        <f t="shared" si="409"/>
        <v>0</v>
      </c>
      <c r="AG263" s="588">
        <f t="shared" si="410"/>
        <v>0</v>
      </c>
      <c r="AH263" s="587"/>
      <c r="AI263" s="588">
        <f t="shared" si="480"/>
        <v>0</v>
      </c>
      <c r="AJ263" s="588">
        <f t="shared" si="378"/>
        <v>0</v>
      </c>
      <c r="AK263" s="587"/>
      <c r="AL263" s="588">
        <f t="shared" si="411"/>
        <v>0</v>
      </c>
      <c r="AM263" s="588">
        <f t="shared" ref="AM263:AM277" si="490">SUM(AK263:AL263)</f>
        <v>0</v>
      </c>
      <c r="AN263" s="587"/>
      <c r="AO263" s="588">
        <f t="shared" si="413"/>
        <v>0</v>
      </c>
      <c r="AP263" s="588">
        <f t="shared" ref="AP263:AP277" si="491">SUM(AN263:AO263)</f>
        <v>0</v>
      </c>
      <c r="AQ263" s="587"/>
      <c r="AR263" s="588">
        <f t="shared" si="483"/>
        <v>0</v>
      </c>
      <c r="AS263" s="588">
        <f t="shared" si="484"/>
        <v>0</v>
      </c>
      <c r="AT263" s="587"/>
      <c r="AU263" s="588">
        <f t="shared" si="415"/>
        <v>0</v>
      </c>
      <c r="AV263" s="588">
        <f t="shared" si="472"/>
        <v>0</v>
      </c>
      <c r="AW263" s="587"/>
      <c r="AX263" s="652"/>
      <c r="AY263" s="706"/>
      <c r="AZ263" s="652"/>
      <c r="BC263" s="30">
        <f t="shared" si="392"/>
        <v>0</v>
      </c>
      <c r="BD263" s="30">
        <f t="shared" si="393"/>
        <v>0</v>
      </c>
      <c r="BE263" s="704">
        <f t="shared" si="349"/>
        <v>0</v>
      </c>
      <c r="BF263" s="30">
        <f t="shared" si="383"/>
        <v>0</v>
      </c>
      <c r="BG263" s="30">
        <f t="shared" si="384"/>
        <v>0</v>
      </c>
      <c r="BH263" s="704">
        <f t="shared" si="352"/>
        <v>0</v>
      </c>
      <c r="BI263" s="704">
        <f t="shared" si="353"/>
        <v>0</v>
      </c>
      <c r="BJ263" s="30">
        <f t="shared" si="385"/>
        <v>0</v>
      </c>
      <c r="BK263" s="704">
        <f t="shared" si="386"/>
        <v>0</v>
      </c>
      <c r="BL263" s="30">
        <f t="shared" si="387"/>
        <v>0</v>
      </c>
      <c r="BM263" s="30">
        <f t="shared" si="388"/>
        <v>0</v>
      </c>
      <c r="BN263" s="704">
        <f t="shared" si="358"/>
        <v>0</v>
      </c>
    </row>
    <row r="264" spans="1:66" x14ac:dyDescent="0.25">
      <c r="A264" s="49" t="s">
        <v>439</v>
      </c>
      <c r="B264" s="50"/>
      <c r="C264" s="699"/>
      <c r="D264" s="50"/>
      <c r="E264" s="62" t="e">
        <f t="shared" si="433"/>
        <v>#N/A</v>
      </c>
      <c r="F264" s="664" t="str">
        <f t="shared" si="434"/>
        <v/>
      </c>
      <c r="G264" s="587"/>
      <c r="H264" s="588">
        <f t="shared" si="394"/>
        <v>0</v>
      </c>
      <c r="I264" s="588">
        <f t="shared" si="395"/>
        <v>0</v>
      </c>
      <c r="J264" s="587"/>
      <c r="K264" s="588">
        <f t="shared" si="396"/>
        <v>0</v>
      </c>
      <c r="L264" s="588">
        <f t="shared" si="485"/>
        <v>0</v>
      </c>
      <c r="M264" s="587"/>
      <c r="N264" s="588">
        <f t="shared" si="398"/>
        <v>0</v>
      </c>
      <c r="O264" s="588">
        <f t="shared" si="486"/>
        <v>0</v>
      </c>
      <c r="P264" s="587"/>
      <c r="Q264" s="588">
        <f t="shared" si="400"/>
        <v>0</v>
      </c>
      <c r="R264" s="588">
        <f t="shared" si="487"/>
        <v>0</v>
      </c>
      <c r="S264" s="587"/>
      <c r="T264" s="588">
        <f t="shared" si="402"/>
        <v>0</v>
      </c>
      <c r="U264" s="588">
        <f t="shared" si="403"/>
        <v>0</v>
      </c>
      <c r="V264" s="587"/>
      <c r="W264" s="588">
        <f t="shared" si="404"/>
        <v>0</v>
      </c>
      <c r="X264" s="588">
        <f t="shared" si="488"/>
        <v>0</v>
      </c>
      <c r="Y264" s="587"/>
      <c r="Z264" s="588">
        <f t="shared" si="406"/>
        <v>0</v>
      </c>
      <c r="AA264" s="588">
        <f t="shared" si="465"/>
        <v>0</v>
      </c>
      <c r="AB264" s="587"/>
      <c r="AC264" s="588">
        <f t="shared" si="407"/>
        <v>0</v>
      </c>
      <c r="AD264" s="588">
        <f t="shared" si="489"/>
        <v>0</v>
      </c>
      <c r="AE264" s="587"/>
      <c r="AF264" s="588">
        <f t="shared" si="409"/>
        <v>0</v>
      </c>
      <c r="AG264" s="588">
        <f t="shared" si="410"/>
        <v>0</v>
      </c>
      <c r="AH264" s="587"/>
      <c r="AI264" s="588">
        <f t="shared" si="480"/>
        <v>0</v>
      </c>
      <c r="AJ264" s="588">
        <f t="shared" si="378"/>
        <v>0</v>
      </c>
      <c r="AK264" s="587"/>
      <c r="AL264" s="588">
        <f t="shared" si="411"/>
        <v>0</v>
      </c>
      <c r="AM264" s="588">
        <f t="shared" si="490"/>
        <v>0</v>
      </c>
      <c r="AN264" s="587"/>
      <c r="AO264" s="588">
        <f t="shared" si="413"/>
        <v>0</v>
      </c>
      <c r="AP264" s="588">
        <f t="shared" si="491"/>
        <v>0</v>
      </c>
      <c r="AQ264" s="587"/>
      <c r="AR264" s="588">
        <f t="shared" si="483"/>
        <v>0</v>
      </c>
      <c r="AS264" s="588">
        <f t="shared" si="484"/>
        <v>0</v>
      </c>
      <c r="AT264" s="587"/>
      <c r="AU264" s="588">
        <f t="shared" si="415"/>
        <v>0</v>
      </c>
      <c r="AV264" s="588">
        <f t="shared" si="472"/>
        <v>0</v>
      </c>
      <c r="AW264" s="587"/>
      <c r="AX264" s="652"/>
      <c r="AY264" s="706"/>
      <c r="AZ264" s="652"/>
      <c r="BC264" s="30">
        <f t="shared" si="392"/>
        <v>0</v>
      </c>
      <c r="BD264" s="30">
        <f t="shared" si="393"/>
        <v>0</v>
      </c>
      <c r="BE264" s="704">
        <f t="shared" ref="BE264:BE327" si="492">R264-I264</f>
        <v>0</v>
      </c>
      <c r="BF264" s="30">
        <f t="shared" ref="BF264:BF286" si="493">U264-R264</f>
        <v>0</v>
      </c>
      <c r="BG264" s="30">
        <f t="shared" ref="BG264:BG286" si="494">X264-U264</f>
        <v>0</v>
      </c>
      <c r="BH264" s="704">
        <f t="shared" ref="BH264:BH327" si="495">AA264-R264</f>
        <v>0</v>
      </c>
      <c r="BI264" s="704">
        <f t="shared" ref="BI264:BI327" si="496">AJ264-AA264</f>
        <v>0</v>
      </c>
      <c r="BJ264" s="30">
        <f t="shared" ref="BJ264:BJ286" si="497">AG264-AD264</f>
        <v>0</v>
      </c>
      <c r="BK264" s="704">
        <f t="shared" ref="BK264:BK295" si="498">AJ264-AG264</f>
        <v>0</v>
      </c>
      <c r="BL264" s="30">
        <f t="shared" ref="BL264:BL286" si="499">AM264-AJ264</f>
        <v>0</v>
      </c>
      <c r="BM264" s="30">
        <f t="shared" ref="BM264:BM286" si="500">AP264-AM264</f>
        <v>0</v>
      </c>
      <c r="BN264" s="704">
        <f t="shared" ref="BN264:BN327" si="501">AS264-AJ264</f>
        <v>0</v>
      </c>
    </row>
    <row r="265" spans="1:66" x14ac:dyDescent="0.25">
      <c r="A265" s="49" t="s">
        <v>439</v>
      </c>
      <c r="B265" s="50"/>
      <c r="C265" s="699"/>
      <c r="D265" s="50"/>
      <c r="E265" s="62" t="e">
        <f t="shared" si="433"/>
        <v>#N/A</v>
      </c>
      <c r="F265" s="664" t="str">
        <f t="shared" si="434"/>
        <v/>
      </c>
      <c r="G265" s="587"/>
      <c r="H265" s="588">
        <f t="shared" si="394"/>
        <v>0</v>
      </c>
      <c r="I265" s="588">
        <f t="shared" si="395"/>
        <v>0</v>
      </c>
      <c r="J265" s="587"/>
      <c r="K265" s="588">
        <f t="shared" ref="K265:K394" si="502">SUMIFS(JE_amount,JE_Month,K$3,JE_Entity,$A265,JE_Ledger_number,$B265)</f>
        <v>0</v>
      </c>
      <c r="L265" s="588">
        <f t="shared" si="485"/>
        <v>0</v>
      </c>
      <c r="M265" s="587"/>
      <c r="N265" s="588">
        <f t="shared" ref="N265:N394" si="503">SUMIFS(JE_amount,JE_Month,N$3,JE_Entity,$A265,JE_Ledger_number,$B265)</f>
        <v>0</v>
      </c>
      <c r="O265" s="588">
        <f t="shared" si="486"/>
        <v>0</v>
      </c>
      <c r="P265" s="587"/>
      <c r="Q265" s="588">
        <f t="shared" ref="Q265:Q394" si="504">SUMIFS(JE_amount,JE_Month,Q$3,JE_Entity,$A265,JE_Ledger_number,$B265)</f>
        <v>0</v>
      </c>
      <c r="R265" s="588">
        <f t="shared" ref="R265" si="505">SUM(P265:Q265)</f>
        <v>0</v>
      </c>
      <c r="S265" s="587"/>
      <c r="T265" s="588">
        <f t="shared" ref="T265:T324" si="506">SUMIFS(JE_amount,JE_Month,T$3,JE_Entity,$A265,JE_Ledger_number,$B265)</f>
        <v>0</v>
      </c>
      <c r="U265" s="588">
        <f t="shared" si="403"/>
        <v>0</v>
      </c>
      <c r="V265" s="587"/>
      <c r="W265" s="588">
        <f t="shared" ref="W265:W394" si="507">SUMIFS(JE_amount,JE_Month,W$3,JE_Entity,$A265,JE_Ledger_number,$B265)</f>
        <v>0</v>
      </c>
      <c r="X265" s="588">
        <f t="shared" ref="X265" si="508">SUM(V265:W265)</f>
        <v>0</v>
      </c>
      <c r="Y265" s="587"/>
      <c r="Z265" s="588">
        <f t="shared" ref="Z265:Z394" si="509">SUMIFS(JE_amount,JE_Month,Z$3,JE_Entity,$A265,JE_Ledger_number,$B265)</f>
        <v>0</v>
      </c>
      <c r="AA265" s="588">
        <f t="shared" si="465"/>
        <v>0</v>
      </c>
      <c r="AB265" s="587"/>
      <c r="AC265" s="588">
        <f t="shared" ref="AC265:AC394" si="510">SUMIFS(JE_amount,JE_Month,AC$3,JE_Entity,$A265,JE_Ledger_number,$B265)</f>
        <v>0</v>
      </c>
      <c r="AD265" s="588">
        <f t="shared" ref="AD265" si="511">SUM(AB265:AC265)</f>
        <v>0</v>
      </c>
      <c r="AE265" s="587"/>
      <c r="AF265" s="588">
        <f t="shared" ref="AF265:AF394" si="512">SUMIFS(JE_amount,JE_Month,AF$3,JE_Entity,$A265,JE_Ledger_number,$B265)</f>
        <v>0</v>
      </c>
      <c r="AG265" s="588">
        <f t="shared" si="410"/>
        <v>0</v>
      </c>
      <c r="AH265" s="587"/>
      <c r="AI265" s="588">
        <f t="shared" si="480"/>
        <v>0</v>
      </c>
      <c r="AJ265" s="588">
        <f t="shared" si="378"/>
        <v>0</v>
      </c>
      <c r="AK265" s="587"/>
      <c r="AL265" s="588">
        <f t="shared" ref="AL265:AL394" si="513">SUMIFS(JE_amount,JE_Month,AL$3,JE_Entity,$A265,JE_Ledger_number,$B265)</f>
        <v>0</v>
      </c>
      <c r="AM265" s="588">
        <f t="shared" ref="AM265" si="514">SUM(AK265:AL265)</f>
        <v>0</v>
      </c>
      <c r="AN265" s="587"/>
      <c r="AO265" s="588">
        <f t="shared" ref="AO265:AO394" si="515">SUMIFS(JE_amount,JE_Month,AO$3,JE_Entity,$A265,JE_Ledger_number,$B265)</f>
        <v>0</v>
      </c>
      <c r="AP265" s="588">
        <f t="shared" ref="AP265" si="516">SUM(AN265:AO265)</f>
        <v>0</v>
      </c>
      <c r="AQ265" s="587"/>
      <c r="AR265" s="588">
        <f t="shared" si="483"/>
        <v>0</v>
      </c>
      <c r="AS265" s="588">
        <f t="shared" si="484"/>
        <v>0</v>
      </c>
      <c r="AT265" s="587"/>
      <c r="AU265" s="588">
        <f t="shared" ref="AU265:AU394" si="517">SUMIFS(JE_amount_NIS,JE_Month,AU$3,JE_Entity,$A265,JE_Ledger_number,$B265)</f>
        <v>0</v>
      </c>
      <c r="AV265" s="588">
        <f t="shared" si="472"/>
        <v>0</v>
      </c>
      <c r="AW265" s="587"/>
      <c r="AX265" s="652"/>
      <c r="AY265" s="706"/>
      <c r="AZ265" s="652"/>
      <c r="BC265" s="30">
        <f t="shared" si="392"/>
        <v>0</v>
      </c>
      <c r="BD265" s="30">
        <f t="shared" si="393"/>
        <v>0</v>
      </c>
      <c r="BE265" s="704">
        <f t="shared" si="492"/>
        <v>0</v>
      </c>
      <c r="BF265" s="30">
        <f t="shared" si="493"/>
        <v>0</v>
      </c>
      <c r="BG265" s="30">
        <f t="shared" si="494"/>
        <v>0</v>
      </c>
      <c r="BH265" s="704">
        <f t="shared" si="495"/>
        <v>0</v>
      </c>
      <c r="BI265" s="704">
        <f t="shared" si="496"/>
        <v>0</v>
      </c>
      <c r="BJ265" s="30">
        <f t="shared" si="497"/>
        <v>0</v>
      </c>
      <c r="BK265" s="704">
        <f t="shared" si="498"/>
        <v>0</v>
      </c>
      <c r="BL265" s="30">
        <f t="shared" si="499"/>
        <v>0</v>
      </c>
      <c r="BM265" s="30">
        <f t="shared" si="500"/>
        <v>0</v>
      </c>
      <c r="BN265" s="704">
        <f t="shared" si="501"/>
        <v>0</v>
      </c>
    </row>
    <row r="266" spans="1:66" ht="14.25" customHeight="1" x14ac:dyDescent="0.25">
      <c r="A266" s="49" t="s">
        <v>439</v>
      </c>
      <c r="B266" s="50"/>
      <c r="C266" s="699"/>
      <c r="D266" s="50"/>
      <c r="E266" s="62" t="e">
        <f t="shared" si="433"/>
        <v>#N/A</v>
      </c>
      <c r="F266" s="664" t="str">
        <f t="shared" si="434"/>
        <v/>
      </c>
      <c r="G266" s="587"/>
      <c r="H266" s="588">
        <f t="shared" si="394"/>
        <v>0</v>
      </c>
      <c r="I266" s="588">
        <f t="shared" si="395"/>
        <v>0</v>
      </c>
      <c r="J266" s="587"/>
      <c r="K266" s="588">
        <f t="shared" si="502"/>
        <v>0</v>
      </c>
      <c r="L266" s="588">
        <f t="shared" ref="L266:L267" si="518">SUM(J266:K266)</f>
        <v>0</v>
      </c>
      <c r="M266" s="587"/>
      <c r="N266" s="588">
        <f t="shared" si="503"/>
        <v>0</v>
      </c>
      <c r="O266" s="588">
        <f t="shared" ref="O266:O267" si="519">SUM(M266:N266)</f>
        <v>0</v>
      </c>
      <c r="P266" s="587"/>
      <c r="Q266" s="588">
        <f t="shared" si="504"/>
        <v>0</v>
      </c>
      <c r="R266" s="588">
        <f t="shared" ref="R266:R267" si="520">SUM(P266:Q266)</f>
        <v>0</v>
      </c>
      <c r="S266" s="587"/>
      <c r="T266" s="588">
        <f t="shared" si="506"/>
        <v>0</v>
      </c>
      <c r="U266" s="588">
        <f t="shared" ref="U266:U267" si="521">SUM(S266:T266)</f>
        <v>0</v>
      </c>
      <c r="V266" s="587"/>
      <c r="W266" s="588">
        <f t="shared" si="507"/>
        <v>0</v>
      </c>
      <c r="X266" s="588">
        <f t="shared" ref="X266:X267" si="522">SUM(V266:W266)</f>
        <v>0</v>
      </c>
      <c r="Y266" s="587"/>
      <c r="Z266" s="588">
        <f t="shared" si="509"/>
        <v>0</v>
      </c>
      <c r="AA266" s="588">
        <f t="shared" si="465"/>
        <v>0</v>
      </c>
      <c r="AB266" s="587"/>
      <c r="AC266" s="588">
        <f t="shared" si="510"/>
        <v>0</v>
      </c>
      <c r="AD266" s="588">
        <f t="shared" ref="AD266:AD267" si="523">SUM(AB266:AC266)</f>
        <v>0</v>
      </c>
      <c r="AE266" s="587"/>
      <c r="AF266" s="588">
        <f t="shared" si="512"/>
        <v>0</v>
      </c>
      <c r="AG266" s="588">
        <f t="shared" si="410"/>
        <v>0</v>
      </c>
      <c r="AH266" s="587"/>
      <c r="AI266" s="588">
        <f t="shared" si="480"/>
        <v>0</v>
      </c>
      <c r="AJ266" s="588">
        <f t="shared" si="378"/>
        <v>0</v>
      </c>
      <c r="AK266" s="587"/>
      <c r="AL266" s="588">
        <f t="shared" si="513"/>
        <v>0</v>
      </c>
      <c r="AM266" s="588">
        <f t="shared" ref="AM266:AM267" si="524">SUM(AK266:AL266)</f>
        <v>0</v>
      </c>
      <c r="AN266" s="587"/>
      <c r="AO266" s="588">
        <f t="shared" si="515"/>
        <v>0</v>
      </c>
      <c r="AP266" s="588">
        <f t="shared" ref="AP266:AP267" si="525">SUM(AN266:AO266)</f>
        <v>0</v>
      </c>
      <c r="AQ266" s="587"/>
      <c r="AR266" s="588">
        <f t="shared" si="483"/>
        <v>0</v>
      </c>
      <c r="AS266" s="588">
        <f t="shared" si="484"/>
        <v>0</v>
      </c>
      <c r="AT266" s="587"/>
      <c r="AU266" s="588">
        <f t="shared" si="517"/>
        <v>0</v>
      </c>
      <c r="AV266" s="588">
        <f t="shared" si="472"/>
        <v>0</v>
      </c>
      <c r="AW266" s="587"/>
      <c r="AX266" s="652"/>
      <c r="AY266" s="706"/>
      <c r="AZ266" s="652"/>
      <c r="BC266" s="30">
        <f t="shared" si="392"/>
        <v>0</v>
      </c>
      <c r="BD266" s="30">
        <f t="shared" si="393"/>
        <v>0</v>
      </c>
      <c r="BE266" s="704">
        <f t="shared" si="492"/>
        <v>0</v>
      </c>
      <c r="BF266" s="30">
        <f t="shared" si="493"/>
        <v>0</v>
      </c>
      <c r="BG266" s="30">
        <f t="shared" si="494"/>
        <v>0</v>
      </c>
      <c r="BH266" s="704">
        <f t="shared" si="495"/>
        <v>0</v>
      </c>
      <c r="BI266" s="704">
        <f t="shared" si="496"/>
        <v>0</v>
      </c>
      <c r="BJ266" s="30">
        <f t="shared" si="497"/>
        <v>0</v>
      </c>
      <c r="BK266" s="704">
        <f t="shared" si="498"/>
        <v>0</v>
      </c>
      <c r="BL266" s="30">
        <f t="shared" si="499"/>
        <v>0</v>
      </c>
      <c r="BM266" s="30">
        <f t="shared" si="500"/>
        <v>0</v>
      </c>
      <c r="BN266" s="704">
        <f t="shared" si="501"/>
        <v>0</v>
      </c>
    </row>
    <row r="267" spans="1:66" ht="14.25" customHeight="1" x14ac:dyDescent="0.25">
      <c r="A267" s="49" t="s">
        <v>439</v>
      </c>
      <c r="B267" s="50"/>
      <c r="C267" s="699"/>
      <c r="D267" s="50"/>
      <c r="E267" s="62" t="e">
        <f t="shared" si="433"/>
        <v>#N/A</v>
      </c>
      <c r="F267" s="664" t="str">
        <f t="shared" si="434"/>
        <v/>
      </c>
      <c r="G267" s="587"/>
      <c r="H267" s="588">
        <f t="shared" si="394"/>
        <v>0</v>
      </c>
      <c r="I267" s="588">
        <f t="shared" ref="I267" si="526">SUM(G267:H267)</f>
        <v>0</v>
      </c>
      <c r="J267" s="587"/>
      <c r="K267" s="588">
        <f t="shared" si="502"/>
        <v>0</v>
      </c>
      <c r="L267" s="588">
        <f t="shared" si="518"/>
        <v>0</v>
      </c>
      <c r="M267" s="587"/>
      <c r="N267" s="588">
        <f t="shared" si="503"/>
        <v>0</v>
      </c>
      <c r="O267" s="588">
        <f t="shared" si="519"/>
        <v>0</v>
      </c>
      <c r="P267" s="587"/>
      <c r="Q267" s="588">
        <f t="shared" si="504"/>
        <v>0</v>
      </c>
      <c r="R267" s="588">
        <f t="shared" si="520"/>
        <v>0</v>
      </c>
      <c r="S267" s="587"/>
      <c r="T267" s="588">
        <f t="shared" si="506"/>
        <v>0</v>
      </c>
      <c r="U267" s="588">
        <f t="shared" si="521"/>
        <v>0</v>
      </c>
      <c r="V267" s="587"/>
      <c r="W267" s="588">
        <f t="shared" si="507"/>
        <v>0</v>
      </c>
      <c r="X267" s="588">
        <f t="shared" si="522"/>
        <v>0</v>
      </c>
      <c r="Y267" s="587"/>
      <c r="Z267" s="588">
        <f t="shared" si="509"/>
        <v>0</v>
      </c>
      <c r="AA267" s="588">
        <f t="shared" si="465"/>
        <v>0</v>
      </c>
      <c r="AB267" s="587"/>
      <c r="AC267" s="588">
        <f t="shared" si="510"/>
        <v>0</v>
      </c>
      <c r="AD267" s="588">
        <f t="shared" si="523"/>
        <v>0</v>
      </c>
      <c r="AE267" s="587"/>
      <c r="AF267" s="588">
        <f t="shared" si="512"/>
        <v>0</v>
      </c>
      <c r="AG267" s="588">
        <f t="shared" si="410"/>
        <v>0</v>
      </c>
      <c r="AH267" s="587"/>
      <c r="AI267" s="588">
        <f t="shared" si="480"/>
        <v>0</v>
      </c>
      <c r="AJ267" s="588">
        <f t="shared" si="378"/>
        <v>0</v>
      </c>
      <c r="AK267" s="587"/>
      <c r="AL267" s="588">
        <f t="shared" si="513"/>
        <v>0</v>
      </c>
      <c r="AM267" s="588">
        <f t="shared" si="524"/>
        <v>0</v>
      </c>
      <c r="AN267" s="587"/>
      <c r="AO267" s="588">
        <f t="shared" si="515"/>
        <v>0</v>
      </c>
      <c r="AP267" s="588">
        <f t="shared" si="525"/>
        <v>0</v>
      </c>
      <c r="AQ267" s="587"/>
      <c r="AR267" s="588">
        <f t="shared" si="483"/>
        <v>0</v>
      </c>
      <c r="AS267" s="588">
        <f t="shared" si="484"/>
        <v>0</v>
      </c>
      <c r="AT267" s="587"/>
      <c r="AU267" s="588">
        <f t="shared" si="517"/>
        <v>0</v>
      </c>
      <c r="AV267" s="588">
        <f t="shared" si="472"/>
        <v>0</v>
      </c>
      <c r="AW267" s="587"/>
      <c r="AX267" s="652"/>
      <c r="AY267" s="706"/>
      <c r="AZ267" s="652"/>
      <c r="BC267" s="30">
        <f t="shared" si="392"/>
        <v>0</v>
      </c>
      <c r="BD267" s="30">
        <f t="shared" si="393"/>
        <v>0</v>
      </c>
      <c r="BE267" s="704">
        <f t="shared" si="492"/>
        <v>0</v>
      </c>
      <c r="BF267" s="30">
        <f t="shared" si="493"/>
        <v>0</v>
      </c>
      <c r="BG267" s="30">
        <f t="shared" si="494"/>
        <v>0</v>
      </c>
      <c r="BH267" s="704">
        <f t="shared" si="495"/>
        <v>0</v>
      </c>
      <c r="BI267" s="704">
        <f t="shared" si="496"/>
        <v>0</v>
      </c>
      <c r="BJ267" s="30">
        <f t="shared" si="497"/>
        <v>0</v>
      </c>
      <c r="BK267" s="704">
        <f t="shared" si="498"/>
        <v>0</v>
      </c>
      <c r="BL267" s="30">
        <f t="shared" si="499"/>
        <v>0</v>
      </c>
      <c r="BM267" s="30">
        <f t="shared" si="500"/>
        <v>0</v>
      </c>
      <c r="BN267" s="704">
        <f t="shared" si="501"/>
        <v>0</v>
      </c>
    </row>
    <row r="268" spans="1:66" ht="14.25" customHeight="1" x14ac:dyDescent="0.25">
      <c r="A268" s="49" t="s">
        <v>439</v>
      </c>
      <c r="B268" s="50"/>
      <c r="C268" s="699"/>
      <c r="D268" s="50"/>
      <c r="E268" s="62" t="e">
        <f t="shared" si="433"/>
        <v>#N/A</v>
      </c>
      <c r="F268" s="664" t="str">
        <f t="shared" si="434"/>
        <v/>
      </c>
      <c r="G268" s="587"/>
      <c r="H268" s="588">
        <f t="shared" si="394"/>
        <v>0</v>
      </c>
      <c r="I268" s="588">
        <f t="shared" si="395"/>
        <v>0</v>
      </c>
      <c r="J268" s="587"/>
      <c r="K268" s="588">
        <f t="shared" si="502"/>
        <v>0</v>
      </c>
      <c r="L268" s="588">
        <f t="shared" ref="L268:L276" si="527">SUM(J268:K268)</f>
        <v>0</v>
      </c>
      <c r="M268" s="587"/>
      <c r="N268" s="588">
        <f t="shared" si="503"/>
        <v>0</v>
      </c>
      <c r="O268" s="588">
        <f t="shared" ref="O268:O276" si="528">SUM(M268:N268)</f>
        <v>0</v>
      </c>
      <c r="P268" s="587"/>
      <c r="Q268" s="588">
        <f t="shared" si="504"/>
        <v>0</v>
      </c>
      <c r="R268" s="588">
        <f t="shared" ref="R268:R276" si="529">SUM(P268:Q268)</f>
        <v>0</v>
      </c>
      <c r="S268" s="587"/>
      <c r="T268" s="588">
        <f t="shared" si="506"/>
        <v>0</v>
      </c>
      <c r="U268" s="588">
        <f t="shared" ref="U268:U276" si="530">SUM(S268:T268)</f>
        <v>0</v>
      </c>
      <c r="V268" s="587"/>
      <c r="W268" s="588">
        <f t="shared" si="507"/>
        <v>0</v>
      </c>
      <c r="X268" s="588">
        <f t="shared" ref="X268:X276" si="531">SUM(V268:W268)</f>
        <v>0</v>
      </c>
      <c r="Y268" s="587"/>
      <c r="Z268" s="588">
        <f t="shared" si="509"/>
        <v>0</v>
      </c>
      <c r="AA268" s="588">
        <f t="shared" si="465"/>
        <v>0</v>
      </c>
      <c r="AB268" s="587"/>
      <c r="AC268" s="588">
        <f t="shared" si="510"/>
        <v>0</v>
      </c>
      <c r="AD268" s="588">
        <f t="shared" ref="AD268:AD276" si="532">SUM(AB268:AC268)</f>
        <v>0</v>
      </c>
      <c r="AE268" s="587"/>
      <c r="AF268" s="588">
        <f t="shared" si="512"/>
        <v>0</v>
      </c>
      <c r="AG268" s="588">
        <f t="shared" si="410"/>
        <v>0</v>
      </c>
      <c r="AH268" s="587"/>
      <c r="AI268" s="588">
        <f t="shared" si="480"/>
        <v>0</v>
      </c>
      <c r="AJ268" s="588">
        <f t="shared" si="378"/>
        <v>0</v>
      </c>
      <c r="AK268" s="587"/>
      <c r="AL268" s="588">
        <f t="shared" si="513"/>
        <v>0</v>
      </c>
      <c r="AM268" s="588">
        <f t="shared" ref="AM268:AM276" si="533">SUM(AK268:AL268)</f>
        <v>0</v>
      </c>
      <c r="AN268" s="587"/>
      <c r="AO268" s="588">
        <f t="shared" si="515"/>
        <v>0</v>
      </c>
      <c r="AP268" s="588">
        <f t="shared" ref="AP268:AP276" si="534">SUM(AN268:AO268)</f>
        <v>0</v>
      </c>
      <c r="AQ268" s="587"/>
      <c r="AR268" s="588">
        <f t="shared" si="483"/>
        <v>0</v>
      </c>
      <c r="AS268" s="588">
        <f t="shared" si="484"/>
        <v>0</v>
      </c>
      <c r="AT268" s="587"/>
      <c r="AU268" s="588">
        <f t="shared" si="517"/>
        <v>0</v>
      </c>
      <c r="AV268" s="588">
        <f t="shared" si="472"/>
        <v>0</v>
      </c>
      <c r="AW268" s="587"/>
      <c r="AX268" s="652"/>
      <c r="AY268" s="706"/>
      <c r="AZ268" s="652"/>
      <c r="BC268" s="30">
        <f t="shared" si="392"/>
        <v>0</v>
      </c>
      <c r="BD268" s="30">
        <f t="shared" si="393"/>
        <v>0</v>
      </c>
      <c r="BE268" s="704">
        <f t="shared" si="492"/>
        <v>0</v>
      </c>
      <c r="BF268" s="30">
        <f t="shared" si="493"/>
        <v>0</v>
      </c>
      <c r="BG268" s="30">
        <f t="shared" si="494"/>
        <v>0</v>
      </c>
      <c r="BH268" s="704">
        <f t="shared" si="495"/>
        <v>0</v>
      </c>
      <c r="BI268" s="704">
        <f t="shared" si="496"/>
        <v>0</v>
      </c>
      <c r="BJ268" s="30">
        <f t="shared" si="497"/>
        <v>0</v>
      </c>
      <c r="BK268" s="704">
        <f t="shared" si="498"/>
        <v>0</v>
      </c>
      <c r="BL268" s="30">
        <f t="shared" si="499"/>
        <v>0</v>
      </c>
      <c r="BM268" s="30">
        <f t="shared" si="500"/>
        <v>0</v>
      </c>
      <c r="BN268" s="704">
        <f t="shared" si="501"/>
        <v>0</v>
      </c>
    </row>
    <row r="269" spans="1:66" ht="14.25" customHeight="1" x14ac:dyDescent="0.25">
      <c r="A269" s="49" t="s">
        <v>439</v>
      </c>
      <c r="B269" s="50"/>
      <c r="C269" s="699"/>
      <c r="D269" s="50"/>
      <c r="E269" s="62" t="e">
        <f t="shared" si="433"/>
        <v>#N/A</v>
      </c>
      <c r="F269" s="664" t="str">
        <f t="shared" si="434"/>
        <v/>
      </c>
      <c r="G269" s="587"/>
      <c r="H269" s="588">
        <f t="shared" si="394"/>
        <v>0</v>
      </c>
      <c r="I269" s="588">
        <f t="shared" si="395"/>
        <v>0</v>
      </c>
      <c r="J269" s="587"/>
      <c r="K269" s="588">
        <f t="shared" si="502"/>
        <v>0</v>
      </c>
      <c r="L269" s="588">
        <f t="shared" si="527"/>
        <v>0</v>
      </c>
      <c r="M269" s="587"/>
      <c r="N269" s="588">
        <f t="shared" si="503"/>
        <v>0</v>
      </c>
      <c r="O269" s="588">
        <f t="shared" si="528"/>
        <v>0</v>
      </c>
      <c r="P269" s="587"/>
      <c r="Q269" s="588">
        <f t="shared" si="504"/>
        <v>0</v>
      </c>
      <c r="R269" s="588">
        <f t="shared" si="529"/>
        <v>0</v>
      </c>
      <c r="S269" s="587"/>
      <c r="T269" s="588">
        <f t="shared" si="506"/>
        <v>0</v>
      </c>
      <c r="U269" s="588">
        <f t="shared" si="530"/>
        <v>0</v>
      </c>
      <c r="V269" s="587"/>
      <c r="W269" s="588">
        <f t="shared" si="507"/>
        <v>0</v>
      </c>
      <c r="X269" s="588">
        <f t="shared" si="531"/>
        <v>0</v>
      </c>
      <c r="Y269" s="587"/>
      <c r="Z269" s="588">
        <f t="shared" si="509"/>
        <v>0</v>
      </c>
      <c r="AA269" s="588">
        <f t="shared" si="465"/>
        <v>0</v>
      </c>
      <c r="AB269" s="587"/>
      <c r="AC269" s="588">
        <f t="shared" si="510"/>
        <v>0</v>
      </c>
      <c r="AD269" s="588">
        <f t="shared" si="532"/>
        <v>0</v>
      </c>
      <c r="AE269" s="587"/>
      <c r="AF269" s="588">
        <f t="shared" si="512"/>
        <v>0</v>
      </c>
      <c r="AG269" s="588">
        <f t="shared" si="410"/>
        <v>0</v>
      </c>
      <c r="AH269" s="587"/>
      <c r="AI269" s="588">
        <f t="shared" si="480"/>
        <v>0</v>
      </c>
      <c r="AJ269" s="588">
        <f t="shared" si="378"/>
        <v>0</v>
      </c>
      <c r="AK269" s="587"/>
      <c r="AL269" s="588">
        <f t="shared" si="513"/>
        <v>0</v>
      </c>
      <c r="AM269" s="588">
        <f t="shared" si="533"/>
        <v>0</v>
      </c>
      <c r="AN269" s="587"/>
      <c r="AO269" s="588">
        <f t="shared" si="515"/>
        <v>0</v>
      </c>
      <c r="AP269" s="588">
        <f t="shared" si="534"/>
        <v>0</v>
      </c>
      <c r="AQ269" s="587"/>
      <c r="AR269" s="588">
        <f t="shared" si="483"/>
        <v>0</v>
      </c>
      <c r="AS269" s="588">
        <f t="shared" si="484"/>
        <v>0</v>
      </c>
      <c r="AT269" s="587"/>
      <c r="AU269" s="588">
        <f t="shared" si="517"/>
        <v>0</v>
      </c>
      <c r="AV269" s="588">
        <f t="shared" si="472"/>
        <v>0</v>
      </c>
      <c r="AW269" s="587"/>
      <c r="AX269" s="652"/>
      <c r="AY269" s="706"/>
      <c r="AZ269" s="652"/>
      <c r="BC269" s="30">
        <f t="shared" si="392"/>
        <v>0</v>
      </c>
      <c r="BD269" s="30">
        <f t="shared" si="393"/>
        <v>0</v>
      </c>
      <c r="BE269" s="704">
        <f t="shared" si="492"/>
        <v>0</v>
      </c>
      <c r="BF269" s="30">
        <f t="shared" si="493"/>
        <v>0</v>
      </c>
      <c r="BG269" s="30">
        <f t="shared" si="494"/>
        <v>0</v>
      </c>
      <c r="BH269" s="704">
        <f t="shared" si="495"/>
        <v>0</v>
      </c>
      <c r="BI269" s="704">
        <f t="shared" si="496"/>
        <v>0</v>
      </c>
      <c r="BJ269" s="30">
        <f t="shared" si="497"/>
        <v>0</v>
      </c>
      <c r="BK269" s="704">
        <f t="shared" si="498"/>
        <v>0</v>
      </c>
      <c r="BL269" s="30">
        <f t="shared" si="499"/>
        <v>0</v>
      </c>
      <c r="BM269" s="30">
        <f t="shared" si="500"/>
        <v>0</v>
      </c>
      <c r="BN269" s="704">
        <f t="shared" si="501"/>
        <v>0</v>
      </c>
    </row>
    <row r="270" spans="1:66" ht="14.25" customHeight="1" x14ac:dyDescent="0.25">
      <c r="A270" s="49" t="s">
        <v>439</v>
      </c>
      <c r="B270" s="50"/>
      <c r="C270" s="699"/>
      <c r="D270" s="50"/>
      <c r="E270" s="62" t="e">
        <f t="shared" si="433"/>
        <v>#N/A</v>
      </c>
      <c r="F270" s="664" t="str">
        <f t="shared" si="434"/>
        <v/>
      </c>
      <c r="G270" s="587"/>
      <c r="H270" s="588">
        <f t="shared" si="394"/>
        <v>0</v>
      </c>
      <c r="I270" s="588">
        <f t="shared" si="395"/>
        <v>0</v>
      </c>
      <c r="J270" s="587"/>
      <c r="K270" s="588">
        <f t="shared" si="502"/>
        <v>0</v>
      </c>
      <c r="L270" s="588">
        <f t="shared" si="527"/>
        <v>0</v>
      </c>
      <c r="M270" s="587"/>
      <c r="N270" s="588">
        <f t="shared" si="503"/>
        <v>0</v>
      </c>
      <c r="O270" s="588">
        <f t="shared" si="528"/>
        <v>0</v>
      </c>
      <c r="P270" s="587"/>
      <c r="Q270" s="588">
        <f t="shared" si="504"/>
        <v>0</v>
      </c>
      <c r="R270" s="588">
        <f t="shared" si="529"/>
        <v>0</v>
      </c>
      <c r="S270" s="587"/>
      <c r="T270" s="588">
        <f t="shared" si="506"/>
        <v>0</v>
      </c>
      <c r="U270" s="588">
        <f t="shared" si="530"/>
        <v>0</v>
      </c>
      <c r="V270" s="587"/>
      <c r="W270" s="588">
        <f t="shared" si="507"/>
        <v>0</v>
      </c>
      <c r="X270" s="588">
        <f t="shared" si="531"/>
        <v>0</v>
      </c>
      <c r="Y270" s="587"/>
      <c r="Z270" s="588">
        <f t="shared" si="509"/>
        <v>0</v>
      </c>
      <c r="AA270" s="588">
        <f t="shared" si="465"/>
        <v>0</v>
      </c>
      <c r="AB270" s="587"/>
      <c r="AC270" s="588">
        <f t="shared" si="510"/>
        <v>0</v>
      </c>
      <c r="AD270" s="588">
        <f t="shared" si="532"/>
        <v>0</v>
      </c>
      <c r="AE270" s="587"/>
      <c r="AF270" s="588">
        <f t="shared" si="512"/>
        <v>0</v>
      </c>
      <c r="AG270" s="588">
        <f t="shared" si="410"/>
        <v>0</v>
      </c>
      <c r="AH270" s="587"/>
      <c r="AI270" s="588">
        <f t="shared" si="480"/>
        <v>0</v>
      </c>
      <c r="AJ270" s="588">
        <f t="shared" si="378"/>
        <v>0</v>
      </c>
      <c r="AK270" s="587"/>
      <c r="AL270" s="588">
        <f t="shared" si="513"/>
        <v>0</v>
      </c>
      <c r="AM270" s="588">
        <f t="shared" si="533"/>
        <v>0</v>
      </c>
      <c r="AN270" s="587"/>
      <c r="AO270" s="588">
        <f t="shared" si="515"/>
        <v>0</v>
      </c>
      <c r="AP270" s="588">
        <f t="shared" si="534"/>
        <v>0</v>
      </c>
      <c r="AQ270" s="587"/>
      <c r="AR270" s="588">
        <f t="shared" si="483"/>
        <v>0</v>
      </c>
      <c r="AS270" s="588">
        <f t="shared" si="484"/>
        <v>0</v>
      </c>
      <c r="AT270" s="587"/>
      <c r="AU270" s="588">
        <f t="shared" si="517"/>
        <v>0</v>
      </c>
      <c r="AV270" s="588">
        <f t="shared" si="472"/>
        <v>0</v>
      </c>
      <c r="AW270" s="587"/>
      <c r="AX270" s="652"/>
      <c r="AY270" s="706"/>
      <c r="AZ270" s="652"/>
      <c r="BC270" s="30">
        <f t="shared" si="392"/>
        <v>0</v>
      </c>
      <c r="BD270" s="30">
        <f t="shared" si="393"/>
        <v>0</v>
      </c>
      <c r="BE270" s="704">
        <f t="shared" si="492"/>
        <v>0</v>
      </c>
      <c r="BF270" s="30">
        <f t="shared" si="493"/>
        <v>0</v>
      </c>
      <c r="BG270" s="30">
        <f t="shared" si="494"/>
        <v>0</v>
      </c>
      <c r="BH270" s="704">
        <f t="shared" si="495"/>
        <v>0</v>
      </c>
      <c r="BI270" s="704">
        <f t="shared" si="496"/>
        <v>0</v>
      </c>
      <c r="BJ270" s="30">
        <f t="shared" si="497"/>
        <v>0</v>
      </c>
      <c r="BK270" s="704">
        <f t="shared" si="498"/>
        <v>0</v>
      </c>
      <c r="BL270" s="30">
        <f t="shared" si="499"/>
        <v>0</v>
      </c>
      <c r="BM270" s="30">
        <f t="shared" si="500"/>
        <v>0</v>
      </c>
      <c r="BN270" s="704">
        <f t="shared" si="501"/>
        <v>0</v>
      </c>
    </row>
    <row r="271" spans="1:66" ht="14.25" customHeight="1" x14ac:dyDescent="0.25">
      <c r="A271" s="49" t="s">
        <v>439</v>
      </c>
      <c r="B271" s="50"/>
      <c r="C271" s="699"/>
      <c r="D271" s="50"/>
      <c r="E271" s="62" t="e">
        <f t="shared" si="433"/>
        <v>#N/A</v>
      </c>
      <c r="F271" s="664" t="str">
        <f t="shared" si="434"/>
        <v/>
      </c>
      <c r="G271" s="587"/>
      <c r="H271" s="588">
        <f t="shared" si="394"/>
        <v>0</v>
      </c>
      <c r="I271" s="588">
        <f t="shared" si="395"/>
        <v>0</v>
      </c>
      <c r="J271" s="587"/>
      <c r="K271" s="588">
        <f t="shared" si="502"/>
        <v>0</v>
      </c>
      <c r="L271" s="588">
        <f t="shared" si="527"/>
        <v>0</v>
      </c>
      <c r="M271" s="587"/>
      <c r="N271" s="588">
        <f t="shared" si="503"/>
        <v>0</v>
      </c>
      <c r="O271" s="588">
        <f t="shared" si="528"/>
        <v>0</v>
      </c>
      <c r="P271" s="587"/>
      <c r="Q271" s="588">
        <f t="shared" si="504"/>
        <v>0</v>
      </c>
      <c r="R271" s="588">
        <f t="shared" si="529"/>
        <v>0</v>
      </c>
      <c r="S271" s="587"/>
      <c r="T271" s="588">
        <f t="shared" si="506"/>
        <v>0</v>
      </c>
      <c r="U271" s="588">
        <f t="shared" si="530"/>
        <v>0</v>
      </c>
      <c r="V271" s="587"/>
      <c r="W271" s="588">
        <f t="shared" si="507"/>
        <v>0</v>
      </c>
      <c r="X271" s="588">
        <f t="shared" si="531"/>
        <v>0</v>
      </c>
      <c r="Y271" s="587"/>
      <c r="Z271" s="588">
        <f t="shared" si="509"/>
        <v>0</v>
      </c>
      <c r="AA271" s="588">
        <f t="shared" si="465"/>
        <v>0</v>
      </c>
      <c r="AB271" s="587"/>
      <c r="AC271" s="588">
        <f t="shared" si="510"/>
        <v>0</v>
      </c>
      <c r="AD271" s="588">
        <f t="shared" si="532"/>
        <v>0</v>
      </c>
      <c r="AE271" s="587"/>
      <c r="AF271" s="588">
        <f t="shared" si="512"/>
        <v>0</v>
      </c>
      <c r="AG271" s="588">
        <f t="shared" si="410"/>
        <v>0</v>
      </c>
      <c r="AH271" s="587"/>
      <c r="AI271" s="588">
        <f t="shared" si="480"/>
        <v>0</v>
      </c>
      <c r="AJ271" s="588">
        <f t="shared" si="378"/>
        <v>0</v>
      </c>
      <c r="AK271" s="587"/>
      <c r="AL271" s="588">
        <f t="shared" si="513"/>
        <v>0</v>
      </c>
      <c r="AM271" s="588">
        <f t="shared" si="533"/>
        <v>0</v>
      </c>
      <c r="AN271" s="587"/>
      <c r="AO271" s="588">
        <f t="shared" si="515"/>
        <v>0</v>
      </c>
      <c r="AP271" s="588">
        <f t="shared" si="534"/>
        <v>0</v>
      </c>
      <c r="AQ271" s="587"/>
      <c r="AR271" s="588">
        <f t="shared" si="483"/>
        <v>0</v>
      </c>
      <c r="AS271" s="588">
        <f t="shared" si="484"/>
        <v>0</v>
      </c>
      <c r="AT271" s="587"/>
      <c r="AU271" s="588">
        <f t="shared" si="517"/>
        <v>0</v>
      </c>
      <c r="AV271" s="588">
        <f t="shared" si="472"/>
        <v>0</v>
      </c>
      <c r="AW271" s="587"/>
      <c r="AX271" s="652"/>
      <c r="AY271" s="706"/>
      <c r="AZ271" s="652"/>
      <c r="BC271" s="30">
        <f t="shared" si="392"/>
        <v>0</v>
      </c>
      <c r="BD271" s="30">
        <f t="shared" si="393"/>
        <v>0</v>
      </c>
      <c r="BE271" s="704">
        <f t="shared" si="492"/>
        <v>0</v>
      </c>
      <c r="BF271" s="30">
        <f t="shared" si="493"/>
        <v>0</v>
      </c>
      <c r="BG271" s="30">
        <f t="shared" si="494"/>
        <v>0</v>
      </c>
      <c r="BH271" s="704">
        <f t="shared" si="495"/>
        <v>0</v>
      </c>
      <c r="BI271" s="704">
        <f t="shared" si="496"/>
        <v>0</v>
      </c>
      <c r="BJ271" s="30">
        <f t="shared" si="497"/>
        <v>0</v>
      </c>
      <c r="BK271" s="704">
        <f t="shared" si="498"/>
        <v>0</v>
      </c>
      <c r="BL271" s="30">
        <f t="shared" si="499"/>
        <v>0</v>
      </c>
      <c r="BM271" s="30">
        <f t="shared" si="500"/>
        <v>0</v>
      </c>
      <c r="BN271" s="704">
        <f t="shared" si="501"/>
        <v>0</v>
      </c>
    </row>
    <row r="272" spans="1:66" ht="14.25" customHeight="1" x14ac:dyDescent="0.25">
      <c r="A272" s="49" t="s">
        <v>436</v>
      </c>
      <c r="B272" s="50"/>
      <c r="C272" s="699"/>
      <c r="D272" s="50"/>
      <c r="E272" s="62" t="e">
        <f t="shared" si="433"/>
        <v>#N/A</v>
      </c>
      <c r="F272" s="664" t="str">
        <f t="shared" si="434"/>
        <v/>
      </c>
      <c r="G272" s="587"/>
      <c r="H272" s="588">
        <f t="shared" si="394"/>
        <v>0</v>
      </c>
      <c r="I272" s="588">
        <f t="shared" si="395"/>
        <v>0</v>
      </c>
      <c r="J272" s="587"/>
      <c r="K272" s="588">
        <f t="shared" si="502"/>
        <v>0</v>
      </c>
      <c r="L272" s="588">
        <f t="shared" si="527"/>
        <v>0</v>
      </c>
      <c r="M272" s="587"/>
      <c r="N272" s="588">
        <f t="shared" si="503"/>
        <v>0</v>
      </c>
      <c r="O272" s="588">
        <f t="shared" si="528"/>
        <v>0</v>
      </c>
      <c r="P272" s="587"/>
      <c r="Q272" s="588">
        <f t="shared" si="504"/>
        <v>0</v>
      </c>
      <c r="R272" s="588">
        <f t="shared" si="529"/>
        <v>0</v>
      </c>
      <c r="S272" s="587"/>
      <c r="T272" s="588">
        <f t="shared" si="506"/>
        <v>0</v>
      </c>
      <c r="U272" s="588">
        <f t="shared" si="530"/>
        <v>0</v>
      </c>
      <c r="V272" s="587"/>
      <c r="W272" s="588">
        <f t="shared" si="507"/>
        <v>0</v>
      </c>
      <c r="X272" s="588">
        <f t="shared" si="531"/>
        <v>0</v>
      </c>
      <c r="Y272" s="587"/>
      <c r="Z272" s="588">
        <f t="shared" si="509"/>
        <v>0</v>
      </c>
      <c r="AA272" s="588">
        <f t="shared" si="465"/>
        <v>0</v>
      </c>
      <c r="AB272" s="587"/>
      <c r="AC272" s="588">
        <f t="shared" si="510"/>
        <v>0</v>
      </c>
      <c r="AD272" s="588">
        <f t="shared" si="532"/>
        <v>0</v>
      </c>
      <c r="AE272" s="587"/>
      <c r="AF272" s="588">
        <f t="shared" si="512"/>
        <v>0</v>
      </c>
      <c r="AG272" s="588">
        <f t="shared" si="410"/>
        <v>0</v>
      </c>
      <c r="AH272" s="587"/>
      <c r="AI272" s="588">
        <f t="shared" si="480"/>
        <v>0</v>
      </c>
      <c r="AJ272" s="588">
        <f t="shared" si="378"/>
        <v>0</v>
      </c>
      <c r="AK272" s="587"/>
      <c r="AL272" s="588">
        <f t="shared" si="513"/>
        <v>0</v>
      </c>
      <c r="AM272" s="588">
        <f t="shared" si="533"/>
        <v>0</v>
      </c>
      <c r="AN272" s="587"/>
      <c r="AO272" s="588">
        <f t="shared" si="515"/>
        <v>0</v>
      </c>
      <c r="AP272" s="588">
        <f t="shared" si="534"/>
        <v>0</v>
      </c>
      <c r="AQ272" s="587"/>
      <c r="AR272" s="588">
        <f t="shared" si="483"/>
        <v>0</v>
      </c>
      <c r="AS272" s="588">
        <f t="shared" si="484"/>
        <v>0</v>
      </c>
      <c r="AT272" s="587"/>
      <c r="AU272" s="588">
        <f t="shared" si="517"/>
        <v>0</v>
      </c>
      <c r="AV272" s="588">
        <f t="shared" si="472"/>
        <v>0</v>
      </c>
      <c r="AW272" s="587"/>
      <c r="AX272" s="652"/>
      <c r="AY272" s="706"/>
      <c r="AZ272" s="652"/>
      <c r="BC272" s="30">
        <f t="shared" si="392"/>
        <v>0</v>
      </c>
      <c r="BD272" s="30">
        <f t="shared" si="393"/>
        <v>0</v>
      </c>
      <c r="BE272" s="704">
        <f t="shared" si="492"/>
        <v>0</v>
      </c>
      <c r="BF272" s="30">
        <f t="shared" si="493"/>
        <v>0</v>
      </c>
      <c r="BG272" s="30">
        <f t="shared" si="494"/>
        <v>0</v>
      </c>
      <c r="BH272" s="704">
        <f t="shared" si="495"/>
        <v>0</v>
      </c>
      <c r="BI272" s="704">
        <f t="shared" si="496"/>
        <v>0</v>
      </c>
      <c r="BJ272" s="30">
        <f t="shared" si="497"/>
        <v>0</v>
      </c>
      <c r="BK272" s="704">
        <f t="shared" si="498"/>
        <v>0</v>
      </c>
      <c r="BL272" s="30">
        <f t="shared" si="499"/>
        <v>0</v>
      </c>
      <c r="BM272" s="30">
        <f t="shared" si="500"/>
        <v>0</v>
      </c>
      <c r="BN272" s="704">
        <f t="shared" si="501"/>
        <v>0</v>
      </c>
    </row>
    <row r="273" spans="1:66" ht="14.25" customHeight="1" x14ac:dyDescent="0.25">
      <c r="A273" s="49" t="s">
        <v>436</v>
      </c>
      <c r="B273" s="50"/>
      <c r="C273" s="699"/>
      <c r="D273" s="50"/>
      <c r="E273" s="62" t="e">
        <f t="shared" si="433"/>
        <v>#N/A</v>
      </c>
      <c r="F273" s="664" t="str">
        <f t="shared" si="434"/>
        <v/>
      </c>
      <c r="G273" s="587"/>
      <c r="H273" s="588">
        <f t="shared" si="394"/>
        <v>0</v>
      </c>
      <c r="I273" s="588">
        <f t="shared" si="395"/>
        <v>0</v>
      </c>
      <c r="J273" s="587"/>
      <c r="K273" s="588">
        <f t="shared" si="502"/>
        <v>0</v>
      </c>
      <c r="L273" s="588">
        <f t="shared" si="527"/>
        <v>0</v>
      </c>
      <c r="M273" s="587"/>
      <c r="N273" s="588">
        <f t="shared" si="503"/>
        <v>0</v>
      </c>
      <c r="O273" s="588">
        <f t="shared" si="528"/>
        <v>0</v>
      </c>
      <c r="P273" s="587"/>
      <c r="Q273" s="588">
        <f t="shared" si="504"/>
        <v>0</v>
      </c>
      <c r="R273" s="588">
        <f t="shared" si="529"/>
        <v>0</v>
      </c>
      <c r="S273" s="587"/>
      <c r="T273" s="588">
        <f t="shared" si="506"/>
        <v>0</v>
      </c>
      <c r="U273" s="588">
        <f t="shared" si="530"/>
        <v>0</v>
      </c>
      <c r="V273" s="587"/>
      <c r="W273" s="588">
        <f t="shared" si="507"/>
        <v>0</v>
      </c>
      <c r="X273" s="588">
        <f t="shared" si="531"/>
        <v>0</v>
      </c>
      <c r="Y273" s="587"/>
      <c r="Z273" s="588">
        <f t="shared" si="509"/>
        <v>0</v>
      </c>
      <c r="AA273" s="588">
        <f t="shared" si="465"/>
        <v>0</v>
      </c>
      <c r="AB273" s="587"/>
      <c r="AC273" s="588">
        <f t="shared" si="510"/>
        <v>0</v>
      </c>
      <c r="AD273" s="588">
        <f t="shared" si="532"/>
        <v>0</v>
      </c>
      <c r="AE273" s="587"/>
      <c r="AF273" s="588">
        <f t="shared" si="512"/>
        <v>0</v>
      </c>
      <c r="AG273" s="588">
        <f t="shared" si="410"/>
        <v>0</v>
      </c>
      <c r="AH273" s="587"/>
      <c r="AI273" s="588">
        <f t="shared" si="480"/>
        <v>0</v>
      </c>
      <c r="AJ273" s="588">
        <f t="shared" si="378"/>
        <v>0</v>
      </c>
      <c r="AK273" s="587"/>
      <c r="AL273" s="588">
        <f t="shared" si="513"/>
        <v>0</v>
      </c>
      <c r="AM273" s="588">
        <f t="shared" si="533"/>
        <v>0</v>
      </c>
      <c r="AN273" s="587"/>
      <c r="AO273" s="588">
        <f t="shared" si="515"/>
        <v>0</v>
      </c>
      <c r="AP273" s="588">
        <f t="shared" si="534"/>
        <v>0</v>
      </c>
      <c r="AQ273" s="587"/>
      <c r="AR273" s="588">
        <f t="shared" si="483"/>
        <v>0</v>
      </c>
      <c r="AS273" s="588">
        <f t="shared" si="484"/>
        <v>0</v>
      </c>
      <c r="AT273" s="587"/>
      <c r="AU273" s="588">
        <f t="shared" si="517"/>
        <v>0</v>
      </c>
      <c r="AV273" s="588">
        <f t="shared" si="472"/>
        <v>0</v>
      </c>
      <c r="AW273" s="587"/>
      <c r="AX273" s="652"/>
      <c r="AY273" s="706"/>
      <c r="AZ273" s="652"/>
      <c r="BC273" s="30">
        <f t="shared" si="392"/>
        <v>0</v>
      </c>
      <c r="BD273" s="30">
        <f t="shared" si="393"/>
        <v>0</v>
      </c>
      <c r="BE273" s="704">
        <f t="shared" si="492"/>
        <v>0</v>
      </c>
      <c r="BF273" s="30">
        <f t="shared" si="493"/>
        <v>0</v>
      </c>
      <c r="BG273" s="30">
        <f t="shared" si="494"/>
        <v>0</v>
      </c>
      <c r="BH273" s="704">
        <f t="shared" si="495"/>
        <v>0</v>
      </c>
      <c r="BI273" s="704">
        <f t="shared" si="496"/>
        <v>0</v>
      </c>
      <c r="BJ273" s="30">
        <f t="shared" si="497"/>
        <v>0</v>
      </c>
      <c r="BK273" s="704">
        <f t="shared" si="498"/>
        <v>0</v>
      </c>
      <c r="BL273" s="30">
        <f t="shared" si="499"/>
        <v>0</v>
      </c>
      <c r="BM273" s="30">
        <f t="shared" si="500"/>
        <v>0</v>
      </c>
      <c r="BN273" s="704">
        <f t="shared" si="501"/>
        <v>0</v>
      </c>
    </row>
    <row r="274" spans="1:66" ht="14.25" customHeight="1" x14ac:dyDescent="0.25">
      <c r="A274" s="49" t="s">
        <v>436</v>
      </c>
      <c r="B274" s="50"/>
      <c r="C274" s="699"/>
      <c r="D274" s="50"/>
      <c r="E274" s="62" t="e">
        <f t="shared" si="433"/>
        <v>#N/A</v>
      </c>
      <c r="F274" s="664" t="str">
        <f t="shared" si="434"/>
        <v/>
      </c>
      <c r="G274" s="587"/>
      <c r="H274" s="588">
        <f t="shared" si="394"/>
        <v>0</v>
      </c>
      <c r="I274" s="588">
        <f t="shared" si="395"/>
        <v>0</v>
      </c>
      <c r="J274" s="587"/>
      <c r="K274" s="588">
        <f t="shared" si="502"/>
        <v>0</v>
      </c>
      <c r="L274" s="588">
        <f t="shared" ref="L274:L275" si="535">SUM(J274:K274)</f>
        <v>0</v>
      </c>
      <c r="M274" s="587"/>
      <c r="N274" s="588">
        <f t="shared" si="503"/>
        <v>0</v>
      </c>
      <c r="O274" s="588">
        <f t="shared" ref="O274:O275" si="536">SUM(M274:N274)</f>
        <v>0</v>
      </c>
      <c r="P274" s="587"/>
      <c r="Q274" s="588">
        <f t="shared" si="504"/>
        <v>0</v>
      </c>
      <c r="R274" s="588">
        <f t="shared" ref="R274:R275" si="537">SUM(P274:Q274)</f>
        <v>0</v>
      </c>
      <c r="S274" s="587"/>
      <c r="T274" s="588">
        <f t="shared" si="506"/>
        <v>0</v>
      </c>
      <c r="U274" s="588">
        <f t="shared" ref="U274:U275" si="538">SUM(S274:T274)</f>
        <v>0</v>
      </c>
      <c r="V274" s="587"/>
      <c r="W274" s="588">
        <f t="shared" si="507"/>
        <v>0</v>
      </c>
      <c r="X274" s="588">
        <f t="shared" ref="X274:X275" si="539">SUM(V274:W274)</f>
        <v>0</v>
      </c>
      <c r="Y274" s="587"/>
      <c r="Z274" s="588">
        <f t="shared" si="509"/>
        <v>0</v>
      </c>
      <c r="AA274" s="588">
        <f t="shared" si="465"/>
        <v>0</v>
      </c>
      <c r="AB274" s="587"/>
      <c r="AC274" s="588">
        <f t="shared" si="510"/>
        <v>0</v>
      </c>
      <c r="AD274" s="588">
        <f t="shared" ref="AD274:AD275" si="540">SUM(AB274:AC274)</f>
        <v>0</v>
      </c>
      <c r="AE274" s="587"/>
      <c r="AF274" s="588">
        <f t="shared" si="512"/>
        <v>0</v>
      </c>
      <c r="AG274" s="588">
        <f t="shared" si="410"/>
        <v>0</v>
      </c>
      <c r="AH274" s="587"/>
      <c r="AI274" s="588">
        <f t="shared" si="480"/>
        <v>0</v>
      </c>
      <c r="AJ274" s="588">
        <f t="shared" si="378"/>
        <v>0</v>
      </c>
      <c r="AK274" s="587"/>
      <c r="AL274" s="588">
        <f t="shared" si="513"/>
        <v>0</v>
      </c>
      <c r="AM274" s="588">
        <f t="shared" si="533"/>
        <v>0</v>
      </c>
      <c r="AN274" s="587"/>
      <c r="AO274" s="588">
        <f t="shared" si="515"/>
        <v>0</v>
      </c>
      <c r="AP274" s="588">
        <f t="shared" si="534"/>
        <v>0</v>
      </c>
      <c r="AQ274" s="587"/>
      <c r="AR274" s="588">
        <f t="shared" si="483"/>
        <v>0</v>
      </c>
      <c r="AS274" s="588">
        <f t="shared" si="484"/>
        <v>0</v>
      </c>
      <c r="AT274" s="587"/>
      <c r="AU274" s="588">
        <f t="shared" si="517"/>
        <v>0</v>
      </c>
      <c r="AV274" s="588">
        <f t="shared" si="472"/>
        <v>0</v>
      </c>
      <c r="AW274" s="587"/>
      <c r="AX274" s="652"/>
      <c r="AY274" s="706"/>
      <c r="AZ274" s="652"/>
      <c r="BC274" s="30">
        <f t="shared" si="392"/>
        <v>0</v>
      </c>
      <c r="BD274" s="30">
        <f t="shared" si="393"/>
        <v>0</v>
      </c>
      <c r="BE274" s="704">
        <f t="shared" si="492"/>
        <v>0</v>
      </c>
      <c r="BF274" s="30">
        <f t="shared" si="493"/>
        <v>0</v>
      </c>
      <c r="BG274" s="30">
        <f t="shared" si="494"/>
        <v>0</v>
      </c>
      <c r="BH274" s="704">
        <f t="shared" si="495"/>
        <v>0</v>
      </c>
      <c r="BI274" s="704">
        <f t="shared" si="496"/>
        <v>0</v>
      </c>
      <c r="BJ274" s="30">
        <f t="shared" si="497"/>
        <v>0</v>
      </c>
      <c r="BK274" s="704">
        <f t="shared" si="498"/>
        <v>0</v>
      </c>
      <c r="BL274" s="30">
        <f t="shared" si="499"/>
        <v>0</v>
      </c>
      <c r="BM274" s="30">
        <f t="shared" si="500"/>
        <v>0</v>
      </c>
      <c r="BN274" s="704">
        <f t="shared" si="501"/>
        <v>0</v>
      </c>
    </row>
    <row r="275" spans="1:66" ht="14.25" customHeight="1" x14ac:dyDescent="0.25">
      <c r="A275" s="49" t="s">
        <v>436</v>
      </c>
      <c r="B275" s="50"/>
      <c r="C275" s="699"/>
      <c r="D275" s="50"/>
      <c r="E275" s="62" t="e">
        <f t="shared" si="433"/>
        <v>#N/A</v>
      </c>
      <c r="F275" s="664" t="str">
        <f t="shared" si="434"/>
        <v/>
      </c>
      <c r="G275" s="587"/>
      <c r="H275" s="588">
        <f t="shared" si="394"/>
        <v>0</v>
      </c>
      <c r="I275" s="588">
        <f t="shared" si="395"/>
        <v>0</v>
      </c>
      <c r="J275" s="587"/>
      <c r="K275" s="588">
        <f t="shared" si="502"/>
        <v>0</v>
      </c>
      <c r="L275" s="588">
        <f t="shared" si="535"/>
        <v>0</v>
      </c>
      <c r="M275" s="587"/>
      <c r="N275" s="588">
        <f t="shared" si="503"/>
        <v>0</v>
      </c>
      <c r="O275" s="588">
        <f t="shared" si="536"/>
        <v>0</v>
      </c>
      <c r="P275" s="587"/>
      <c r="Q275" s="588">
        <f t="shared" si="504"/>
        <v>0</v>
      </c>
      <c r="R275" s="588">
        <f t="shared" si="537"/>
        <v>0</v>
      </c>
      <c r="S275" s="587"/>
      <c r="T275" s="588">
        <f t="shared" si="506"/>
        <v>0</v>
      </c>
      <c r="U275" s="588">
        <f t="shared" si="538"/>
        <v>0</v>
      </c>
      <c r="V275" s="587"/>
      <c r="W275" s="588">
        <f t="shared" si="507"/>
        <v>0</v>
      </c>
      <c r="X275" s="588">
        <f t="shared" si="539"/>
        <v>0</v>
      </c>
      <c r="Y275" s="587"/>
      <c r="Z275" s="588">
        <f t="shared" si="509"/>
        <v>0</v>
      </c>
      <c r="AA275" s="588">
        <f t="shared" si="465"/>
        <v>0</v>
      </c>
      <c r="AB275" s="587"/>
      <c r="AC275" s="588">
        <f t="shared" si="510"/>
        <v>0</v>
      </c>
      <c r="AD275" s="588">
        <f t="shared" si="540"/>
        <v>0</v>
      </c>
      <c r="AE275" s="587"/>
      <c r="AF275" s="588">
        <f t="shared" si="512"/>
        <v>0</v>
      </c>
      <c r="AG275" s="588">
        <f t="shared" si="410"/>
        <v>0</v>
      </c>
      <c r="AH275" s="587"/>
      <c r="AI275" s="588">
        <f t="shared" si="480"/>
        <v>0</v>
      </c>
      <c r="AJ275" s="588">
        <f t="shared" si="378"/>
        <v>0</v>
      </c>
      <c r="AK275" s="587"/>
      <c r="AL275" s="588">
        <f t="shared" si="513"/>
        <v>0</v>
      </c>
      <c r="AM275" s="588">
        <f t="shared" si="533"/>
        <v>0</v>
      </c>
      <c r="AN275" s="587"/>
      <c r="AO275" s="588">
        <f t="shared" si="515"/>
        <v>0</v>
      </c>
      <c r="AP275" s="588">
        <f t="shared" si="534"/>
        <v>0</v>
      </c>
      <c r="AQ275" s="587"/>
      <c r="AR275" s="588">
        <f t="shared" si="483"/>
        <v>0</v>
      </c>
      <c r="AS275" s="588">
        <f t="shared" si="484"/>
        <v>0</v>
      </c>
      <c r="AT275" s="587"/>
      <c r="AU275" s="588">
        <f t="shared" si="517"/>
        <v>0</v>
      </c>
      <c r="AV275" s="588">
        <f t="shared" si="472"/>
        <v>0</v>
      </c>
      <c r="AW275" s="587"/>
      <c r="AX275" s="652"/>
      <c r="AY275" s="706"/>
      <c r="AZ275" s="652"/>
      <c r="BC275" s="30">
        <f t="shared" si="392"/>
        <v>0</v>
      </c>
      <c r="BD275" s="30">
        <f t="shared" si="393"/>
        <v>0</v>
      </c>
      <c r="BE275" s="704">
        <f t="shared" si="492"/>
        <v>0</v>
      </c>
      <c r="BF275" s="30">
        <f t="shared" si="493"/>
        <v>0</v>
      </c>
      <c r="BG275" s="30">
        <f t="shared" si="494"/>
        <v>0</v>
      </c>
      <c r="BH275" s="704">
        <f t="shared" si="495"/>
        <v>0</v>
      </c>
      <c r="BI275" s="704">
        <f t="shared" si="496"/>
        <v>0</v>
      </c>
      <c r="BJ275" s="30">
        <f t="shared" si="497"/>
        <v>0</v>
      </c>
      <c r="BK275" s="704">
        <f t="shared" si="498"/>
        <v>0</v>
      </c>
      <c r="BL275" s="30">
        <f t="shared" si="499"/>
        <v>0</v>
      </c>
      <c r="BM275" s="30">
        <f t="shared" si="500"/>
        <v>0</v>
      </c>
      <c r="BN275" s="704">
        <f t="shared" si="501"/>
        <v>0</v>
      </c>
    </row>
    <row r="276" spans="1:66" ht="14.25" customHeight="1" x14ac:dyDescent="0.25">
      <c r="A276" s="49" t="s">
        <v>436</v>
      </c>
      <c r="B276" s="50"/>
      <c r="C276" s="699"/>
      <c r="D276" s="50"/>
      <c r="E276" s="62" t="e">
        <f t="shared" si="433"/>
        <v>#N/A</v>
      </c>
      <c r="F276" s="664" t="str">
        <f t="shared" si="434"/>
        <v/>
      </c>
      <c r="G276" s="587"/>
      <c r="H276" s="588">
        <f t="shared" si="394"/>
        <v>0</v>
      </c>
      <c r="I276" s="588">
        <f t="shared" si="395"/>
        <v>0</v>
      </c>
      <c r="J276" s="587"/>
      <c r="K276" s="588">
        <f t="shared" si="502"/>
        <v>0</v>
      </c>
      <c r="L276" s="588">
        <f t="shared" si="527"/>
        <v>0</v>
      </c>
      <c r="M276" s="587"/>
      <c r="N276" s="588">
        <f t="shared" si="503"/>
        <v>0</v>
      </c>
      <c r="O276" s="588">
        <f t="shared" si="528"/>
        <v>0</v>
      </c>
      <c r="P276" s="587"/>
      <c r="Q276" s="588">
        <f t="shared" si="504"/>
        <v>0</v>
      </c>
      <c r="R276" s="588">
        <f t="shared" si="529"/>
        <v>0</v>
      </c>
      <c r="S276" s="587"/>
      <c r="T276" s="588">
        <f t="shared" si="506"/>
        <v>0</v>
      </c>
      <c r="U276" s="588">
        <f t="shared" si="530"/>
        <v>0</v>
      </c>
      <c r="V276" s="587"/>
      <c r="W276" s="588">
        <f t="shared" si="507"/>
        <v>0</v>
      </c>
      <c r="X276" s="588">
        <f t="shared" si="531"/>
        <v>0</v>
      </c>
      <c r="Y276" s="587"/>
      <c r="Z276" s="588">
        <f t="shared" si="509"/>
        <v>0</v>
      </c>
      <c r="AA276" s="588">
        <f t="shared" si="465"/>
        <v>0</v>
      </c>
      <c r="AB276" s="587"/>
      <c r="AC276" s="588">
        <f t="shared" si="510"/>
        <v>0</v>
      </c>
      <c r="AD276" s="588">
        <f t="shared" si="532"/>
        <v>0</v>
      </c>
      <c r="AE276" s="587"/>
      <c r="AF276" s="588">
        <f t="shared" si="512"/>
        <v>0</v>
      </c>
      <c r="AG276" s="588">
        <f t="shared" si="410"/>
        <v>0</v>
      </c>
      <c r="AH276" s="587"/>
      <c r="AI276" s="588">
        <f t="shared" ref="AI276:AI296" si="541">SUMIFS(JE_amount,JE_Month,AI$3,JE_Entity,$A276,JE_Ledger_number,$B276)</f>
        <v>0</v>
      </c>
      <c r="AJ276" s="588">
        <f t="shared" si="378"/>
        <v>0</v>
      </c>
      <c r="AK276" s="587"/>
      <c r="AL276" s="588">
        <f t="shared" si="513"/>
        <v>0</v>
      </c>
      <c r="AM276" s="588">
        <f t="shared" si="533"/>
        <v>0</v>
      </c>
      <c r="AN276" s="587"/>
      <c r="AO276" s="588">
        <f t="shared" si="515"/>
        <v>0</v>
      </c>
      <c r="AP276" s="588">
        <f t="shared" si="534"/>
        <v>0</v>
      </c>
      <c r="AQ276" s="587"/>
      <c r="AR276" s="588">
        <f t="shared" si="483"/>
        <v>0</v>
      </c>
      <c r="AS276" s="588">
        <f t="shared" si="484"/>
        <v>0</v>
      </c>
      <c r="AT276" s="587"/>
      <c r="AU276" s="588">
        <f t="shared" si="517"/>
        <v>0</v>
      </c>
      <c r="AV276" s="588">
        <f t="shared" si="472"/>
        <v>0</v>
      </c>
      <c r="AW276" s="587"/>
      <c r="AX276" s="652"/>
      <c r="AY276" s="706"/>
      <c r="AZ276" s="652"/>
      <c r="BB276" s="149"/>
      <c r="BC276" s="30">
        <f t="shared" si="392"/>
        <v>0</v>
      </c>
      <c r="BD276" s="30">
        <f t="shared" si="393"/>
        <v>0</v>
      </c>
      <c r="BE276" s="704">
        <f t="shared" si="492"/>
        <v>0</v>
      </c>
      <c r="BF276" s="30">
        <f t="shared" si="493"/>
        <v>0</v>
      </c>
      <c r="BG276" s="30">
        <f t="shared" si="494"/>
        <v>0</v>
      </c>
      <c r="BH276" s="704">
        <f t="shared" si="495"/>
        <v>0</v>
      </c>
      <c r="BI276" s="704">
        <f t="shared" si="496"/>
        <v>0</v>
      </c>
      <c r="BJ276" s="30">
        <f t="shared" si="497"/>
        <v>0</v>
      </c>
      <c r="BK276" s="704">
        <f t="shared" si="498"/>
        <v>0</v>
      </c>
      <c r="BL276" s="30">
        <f t="shared" si="499"/>
        <v>0</v>
      </c>
      <c r="BM276" s="30">
        <f t="shared" si="500"/>
        <v>0</v>
      </c>
      <c r="BN276" s="704">
        <f t="shared" si="501"/>
        <v>0</v>
      </c>
    </row>
    <row r="277" spans="1:66" x14ac:dyDescent="0.25">
      <c r="A277" s="49" t="s">
        <v>436</v>
      </c>
      <c r="B277" s="50"/>
      <c r="C277" s="699"/>
      <c r="D277" s="50"/>
      <c r="E277" s="62" t="e">
        <f t="shared" si="433"/>
        <v>#N/A</v>
      </c>
      <c r="F277" s="664" t="str">
        <f t="shared" si="434"/>
        <v/>
      </c>
      <c r="G277" s="587"/>
      <c r="H277" s="588">
        <f t="shared" si="394"/>
        <v>0</v>
      </c>
      <c r="I277" s="588">
        <f t="shared" si="395"/>
        <v>0</v>
      </c>
      <c r="J277" s="587"/>
      <c r="K277" s="588">
        <f t="shared" si="502"/>
        <v>0</v>
      </c>
      <c r="L277" s="588">
        <f t="shared" si="485"/>
        <v>0</v>
      </c>
      <c r="M277" s="587"/>
      <c r="N277" s="588">
        <f t="shared" si="503"/>
        <v>0</v>
      </c>
      <c r="O277" s="588">
        <f t="shared" si="486"/>
        <v>0</v>
      </c>
      <c r="P277" s="587"/>
      <c r="Q277" s="588">
        <f t="shared" si="504"/>
        <v>0</v>
      </c>
      <c r="R277" s="588">
        <f t="shared" si="487"/>
        <v>0</v>
      </c>
      <c r="S277" s="587"/>
      <c r="T277" s="588">
        <f t="shared" si="506"/>
        <v>0</v>
      </c>
      <c r="U277" s="588">
        <f t="shared" si="403"/>
        <v>0</v>
      </c>
      <c r="V277" s="587"/>
      <c r="W277" s="588">
        <f t="shared" si="507"/>
        <v>0</v>
      </c>
      <c r="X277" s="588">
        <f t="shared" si="488"/>
        <v>0</v>
      </c>
      <c r="Y277" s="587"/>
      <c r="Z277" s="588">
        <f t="shared" si="509"/>
        <v>0</v>
      </c>
      <c r="AA277" s="588">
        <f t="shared" si="465"/>
        <v>0</v>
      </c>
      <c r="AB277" s="587"/>
      <c r="AC277" s="588">
        <f t="shared" si="510"/>
        <v>0</v>
      </c>
      <c r="AD277" s="588">
        <f t="shared" si="489"/>
        <v>0</v>
      </c>
      <c r="AE277" s="587"/>
      <c r="AF277" s="588">
        <f t="shared" si="512"/>
        <v>0</v>
      </c>
      <c r="AG277" s="588">
        <f t="shared" si="410"/>
        <v>0</v>
      </c>
      <c r="AH277" s="587"/>
      <c r="AI277" s="588">
        <f t="shared" si="541"/>
        <v>0</v>
      </c>
      <c r="AJ277" s="588">
        <f t="shared" si="378"/>
        <v>0</v>
      </c>
      <c r="AK277" s="587"/>
      <c r="AL277" s="588">
        <f t="shared" si="513"/>
        <v>0</v>
      </c>
      <c r="AM277" s="588">
        <f t="shared" si="490"/>
        <v>0</v>
      </c>
      <c r="AN277" s="587"/>
      <c r="AO277" s="588">
        <f t="shared" si="515"/>
        <v>0</v>
      </c>
      <c r="AP277" s="588">
        <f t="shared" si="491"/>
        <v>0</v>
      </c>
      <c r="AQ277" s="587"/>
      <c r="AR277" s="588">
        <f t="shared" si="483"/>
        <v>0</v>
      </c>
      <c r="AS277" s="588">
        <f t="shared" si="484"/>
        <v>0</v>
      </c>
      <c r="AT277" s="587"/>
      <c r="AU277" s="588">
        <f t="shared" si="517"/>
        <v>0</v>
      </c>
      <c r="AV277" s="588">
        <f t="shared" si="472"/>
        <v>0</v>
      </c>
      <c r="AW277" s="587"/>
      <c r="AX277" s="652"/>
      <c r="AY277" s="706"/>
      <c r="AZ277" s="652"/>
      <c r="BB277" s="149"/>
      <c r="BC277" s="30">
        <f t="shared" si="392"/>
        <v>0</v>
      </c>
      <c r="BD277" s="30">
        <f t="shared" si="393"/>
        <v>0</v>
      </c>
      <c r="BE277" s="704">
        <f t="shared" si="492"/>
        <v>0</v>
      </c>
      <c r="BF277" s="30">
        <f t="shared" si="493"/>
        <v>0</v>
      </c>
      <c r="BG277" s="30">
        <f t="shared" si="494"/>
        <v>0</v>
      </c>
      <c r="BH277" s="704">
        <f t="shared" si="495"/>
        <v>0</v>
      </c>
      <c r="BI277" s="704">
        <f t="shared" si="496"/>
        <v>0</v>
      </c>
      <c r="BJ277" s="30">
        <f t="shared" si="497"/>
        <v>0</v>
      </c>
      <c r="BK277" s="704">
        <f t="shared" si="498"/>
        <v>0</v>
      </c>
      <c r="BL277" s="30">
        <f t="shared" si="499"/>
        <v>0</v>
      </c>
      <c r="BM277" s="30">
        <f t="shared" si="500"/>
        <v>0</v>
      </c>
      <c r="BN277" s="704">
        <f t="shared" si="501"/>
        <v>0</v>
      </c>
    </row>
    <row r="278" spans="1:66" ht="14.25" customHeight="1" x14ac:dyDescent="0.25">
      <c r="A278" s="49" t="s">
        <v>436</v>
      </c>
      <c r="B278" s="50"/>
      <c r="C278" s="699"/>
      <c r="D278" s="50"/>
      <c r="E278" s="62" t="e">
        <f t="shared" si="433"/>
        <v>#N/A</v>
      </c>
      <c r="F278" s="664" t="str">
        <f t="shared" si="434"/>
        <v/>
      </c>
      <c r="G278" s="587"/>
      <c r="H278" s="588">
        <f t="shared" si="394"/>
        <v>0</v>
      </c>
      <c r="I278" s="588">
        <f t="shared" si="395"/>
        <v>0</v>
      </c>
      <c r="J278" s="587"/>
      <c r="K278" s="588">
        <f t="shared" si="502"/>
        <v>0</v>
      </c>
      <c r="L278" s="588">
        <f t="shared" ref="L278" si="542">SUM(J278:K278)</f>
        <v>0</v>
      </c>
      <c r="M278" s="587"/>
      <c r="N278" s="588">
        <f t="shared" si="503"/>
        <v>0</v>
      </c>
      <c r="O278" s="588">
        <f t="shared" ref="O278" si="543">SUM(M278:N278)</f>
        <v>0</v>
      </c>
      <c r="P278" s="587"/>
      <c r="Q278" s="588">
        <f t="shared" si="504"/>
        <v>0</v>
      </c>
      <c r="R278" s="588">
        <f t="shared" ref="R278:R280" si="544">SUM(P278:Q278)</f>
        <v>0</v>
      </c>
      <c r="S278" s="587"/>
      <c r="T278" s="588">
        <f t="shared" si="506"/>
        <v>0</v>
      </c>
      <c r="U278" s="588">
        <f t="shared" si="403"/>
        <v>0</v>
      </c>
      <c r="V278" s="587"/>
      <c r="W278" s="588">
        <f t="shared" si="507"/>
        <v>0</v>
      </c>
      <c r="X278" s="588">
        <f t="shared" ref="X278:X280" si="545">SUM(V278:W278)</f>
        <v>0</v>
      </c>
      <c r="Y278" s="587"/>
      <c r="Z278" s="588">
        <f t="shared" si="509"/>
        <v>0</v>
      </c>
      <c r="AA278" s="588">
        <f t="shared" si="465"/>
        <v>0</v>
      </c>
      <c r="AB278" s="587"/>
      <c r="AC278" s="588">
        <f t="shared" si="510"/>
        <v>0</v>
      </c>
      <c r="AD278" s="588">
        <f t="shared" ref="AD278" si="546">SUM(AB278:AC278)</f>
        <v>0</v>
      </c>
      <c r="AE278" s="587"/>
      <c r="AF278" s="588">
        <f t="shared" si="512"/>
        <v>0</v>
      </c>
      <c r="AG278" s="588">
        <f t="shared" si="410"/>
        <v>0</v>
      </c>
      <c r="AH278" s="587"/>
      <c r="AI278" s="588">
        <f t="shared" si="541"/>
        <v>0</v>
      </c>
      <c r="AJ278" s="588">
        <f t="shared" si="378"/>
        <v>0</v>
      </c>
      <c r="AK278" s="587"/>
      <c r="AL278" s="588">
        <f t="shared" si="513"/>
        <v>0</v>
      </c>
      <c r="AM278" s="588">
        <f t="shared" ref="AM278:AM280" si="547">SUM(AK278:AL278)</f>
        <v>0</v>
      </c>
      <c r="AN278" s="587"/>
      <c r="AO278" s="588">
        <f t="shared" si="515"/>
        <v>0</v>
      </c>
      <c r="AP278" s="588">
        <f t="shared" ref="AP278:AP280" si="548">SUM(AN278:AO278)</f>
        <v>0</v>
      </c>
      <c r="AQ278" s="587"/>
      <c r="AR278" s="588">
        <f t="shared" si="483"/>
        <v>0</v>
      </c>
      <c r="AS278" s="588">
        <f t="shared" si="484"/>
        <v>0</v>
      </c>
      <c r="AT278" s="587"/>
      <c r="AU278" s="588">
        <f t="shared" si="517"/>
        <v>0</v>
      </c>
      <c r="AV278" s="588">
        <f t="shared" si="472"/>
        <v>0</v>
      </c>
      <c r="AW278" s="587"/>
      <c r="AX278" s="652"/>
      <c r="AY278" s="706"/>
      <c r="AZ278" s="652"/>
      <c r="BC278" s="30">
        <f t="shared" si="392"/>
        <v>0</v>
      </c>
      <c r="BD278" s="30">
        <f t="shared" si="393"/>
        <v>0</v>
      </c>
      <c r="BE278" s="704">
        <f t="shared" si="492"/>
        <v>0</v>
      </c>
      <c r="BF278" s="30">
        <f t="shared" si="493"/>
        <v>0</v>
      </c>
      <c r="BG278" s="30">
        <f t="shared" si="494"/>
        <v>0</v>
      </c>
      <c r="BH278" s="704">
        <f t="shared" si="495"/>
        <v>0</v>
      </c>
      <c r="BI278" s="704">
        <f t="shared" si="496"/>
        <v>0</v>
      </c>
      <c r="BJ278" s="30">
        <f t="shared" si="497"/>
        <v>0</v>
      </c>
      <c r="BK278" s="704">
        <f t="shared" si="498"/>
        <v>0</v>
      </c>
      <c r="BL278" s="30">
        <f t="shared" si="499"/>
        <v>0</v>
      </c>
      <c r="BM278" s="30">
        <f t="shared" si="500"/>
        <v>0</v>
      </c>
      <c r="BN278" s="704">
        <f t="shared" si="501"/>
        <v>0</v>
      </c>
    </row>
    <row r="279" spans="1:66" ht="14.25" customHeight="1" x14ac:dyDescent="0.25">
      <c r="A279" s="49" t="s">
        <v>436</v>
      </c>
      <c r="B279" s="50"/>
      <c r="C279" s="699"/>
      <c r="D279" s="50"/>
      <c r="E279" s="62" t="e">
        <f t="shared" si="433"/>
        <v>#N/A</v>
      </c>
      <c r="F279" s="664" t="str">
        <f t="shared" si="434"/>
        <v/>
      </c>
      <c r="G279" s="587"/>
      <c r="H279" s="588">
        <f t="shared" si="394"/>
        <v>0</v>
      </c>
      <c r="I279" s="588">
        <f t="shared" si="395"/>
        <v>0</v>
      </c>
      <c r="J279" s="587"/>
      <c r="K279" s="588">
        <f t="shared" si="502"/>
        <v>0</v>
      </c>
      <c r="L279" s="588">
        <f t="shared" ref="L279:L280" si="549">SUM(J279:K279)</f>
        <v>0</v>
      </c>
      <c r="M279" s="587"/>
      <c r="N279" s="588">
        <f t="shared" si="503"/>
        <v>0</v>
      </c>
      <c r="O279" s="588">
        <f t="shared" ref="O279:O280" si="550">SUM(M279:N279)</f>
        <v>0</v>
      </c>
      <c r="P279" s="587"/>
      <c r="Q279" s="588">
        <f t="shared" si="504"/>
        <v>0</v>
      </c>
      <c r="R279" s="588">
        <f t="shared" si="544"/>
        <v>0</v>
      </c>
      <c r="S279" s="587"/>
      <c r="T279" s="588">
        <f t="shared" si="506"/>
        <v>0</v>
      </c>
      <c r="U279" s="588">
        <f t="shared" ref="U279:U280" si="551">SUM(S279:T279)</f>
        <v>0</v>
      </c>
      <c r="V279" s="587"/>
      <c r="W279" s="588">
        <f t="shared" si="507"/>
        <v>0</v>
      </c>
      <c r="X279" s="588">
        <f t="shared" si="545"/>
        <v>0</v>
      </c>
      <c r="Y279" s="587"/>
      <c r="Z279" s="588">
        <f t="shared" si="509"/>
        <v>0</v>
      </c>
      <c r="AA279" s="588">
        <f t="shared" si="465"/>
        <v>0</v>
      </c>
      <c r="AB279" s="587"/>
      <c r="AC279" s="588">
        <f t="shared" si="510"/>
        <v>0</v>
      </c>
      <c r="AD279" s="588">
        <f t="shared" ref="AD279:AD280" si="552">SUM(AB279:AC279)</f>
        <v>0</v>
      </c>
      <c r="AE279" s="587"/>
      <c r="AF279" s="588">
        <f t="shared" si="512"/>
        <v>0</v>
      </c>
      <c r="AG279" s="588">
        <f t="shared" si="410"/>
        <v>0</v>
      </c>
      <c r="AH279" s="587"/>
      <c r="AI279" s="588">
        <f t="shared" si="541"/>
        <v>0</v>
      </c>
      <c r="AJ279" s="588">
        <f t="shared" si="378"/>
        <v>0</v>
      </c>
      <c r="AK279" s="587"/>
      <c r="AL279" s="588">
        <f t="shared" si="513"/>
        <v>0</v>
      </c>
      <c r="AM279" s="588">
        <f t="shared" si="547"/>
        <v>0</v>
      </c>
      <c r="AN279" s="587"/>
      <c r="AO279" s="588">
        <f t="shared" si="515"/>
        <v>0</v>
      </c>
      <c r="AP279" s="588">
        <f t="shared" si="548"/>
        <v>0</v>
      </c>
      <c r="AQ279" s="587"/>
      <c r="AR279" s="588">
        <f t="shared" si="483"/>
        <v>0</v>
      </c>
      <c r="AS279" s="588">
        <f t="shared" si="484"/>
        <v>0</v>
      </c>
      <c r="AT279" s="587"/>
      <c r="AU279" s="588">
        <f t="shared" si="517"/>
        <v>0</v>
      </c>
      <c r="AV279" s="588">
        <f t="shared" si="472"/>
        <v>0</v>
      </c>
      <c r="AW279" s="587"/>
      <c r="AX279" s="652"/>
      <c r="AY279" s="706"/>
      <c r="AZ279" s="652"/>
      <c r="BB279" s="149"/>
      <c r="BC279" s="30">
        <f t="shared" si="392"/>
        <v>0</v>
      </c>
      <c r="BD279" s="30">
        <f t="shared" si="393"/>
        <v>0</v>
      </c>
      <c r="BE279" s="704">
        <f t="shared" si="492"/>
        <v>0</v>
      </c>
      <c r="BF279" s="30">
        <f t="shared" si="493"/>
        <v>0</v>
      </c>
      <c r="BG279" s="30">
        <f t="shared" si="494"/>
        <v>0</v>
      </c>
      <c r="BH279" s="704">
        <f t="shared" si="495"/>
        <v>0</v>
      </c>
      <c r="BI279" s="704">
        <f t="shared" si="496"/>
        <v>0</v>
      </c>
      <c r="BJ279" s="30">
        <f t="shared" si="497"/>
        <v>0</v>
      </c>
      <c r="BK279" s="704">
        <f t="shared" si="498"/>
        <v>0</v>
      </c>
      <c r="BL279" s="30">
        <f t="shared" si="499"/>
        <v>0</v>
      </c>
      <c r="BM279" s="30">
        <f t="shared" si="500"/>
        <v>0</v>
      </c>
      <c r="BN279" s="704">
        <f t="shared" si="501"/>
        <v>0</v>
      </c>
    </row>
    <row r="280" spans="1:66" ht="14.25" customHeight="1" x14ac:dyDescent="0.25">
      <c r="A280" s="49" t="s">
        <v>436</v>
      </c>
      <c r="B280" s="50"/>
      <c r="C280" s="699"/>
      <c r="D280" s="50"/>
      <c r="E280" s="62" t="e">
        <f t="shared" si="433"/>
        <v>#N/A</v>
      </c>
      <c r="F280" s="664" t="str">
        <f t="shared" si="434"/>
        <v/>
      </c>
      <c r="G280" s="587"/>
      <c r="H280" s="588">
        <f t="shared" si="394"/>
        <v>0</v>
      </c>
      <c r="I280" s="588">
        <f t="shared" si="395"/>
        <v>0</v>
      </c>
      <c r="J280" s="587"/>
      <c r="K280" s="588">
        <f t="shared" si="502"/>
        <v>0</v>
      </c>
      <c r="L280" s="588">
        <f t="shared" si="549"/>
        <v>0</v>
      </c>
      <c r="M280" s="587"/>
      <c r="N280" s="588">
        <f t="shared" si="503"/>
        <v>0</v>
      </c>
      <c r="O280" s="588">
        <f t="shared" si="550"/>
        <v>0</v>
      </c>
      <c r="P280" s="587"/>
      <c r="Q280" s="588">
        <f t="shared" si="504"/>
        <v>0</v>
      </c>
      <c r="R280" s="588">
        <f t="shared" si="544"/>
        <v>0</v>
      </c>
      <c r="S280" s="587"/>
      <c r="T280" s="588">
        <f t="shared" si="506"/>
        <v>0</v>
      </c>
      <c r="U280" s="588">
        <f t="shared" si="551"/>
        <v>0</v>
      </c>
      <c r="V280" s="587"/>
      <c r="W280" s="588">
        <f t="shared" si="507"/>
        <v>0</v>
      </c>
      <c r="X280" s="588">
        <f t="shared" si="545"/>
        <v>0</v>
      </c>
      <c r="Y280" s="587"/>
      <c r="Z280" s="588">
        <f t="shared" si="509"/>
        <v>0</v>
      </c>
      <c r="AA280" s="588">
        <f t="shared" si="465"/>
        <v>0</v>
      </c>
      <c r="AB280" s="587"/>
      <c r="AC280" s="588">
        <f t="shared" si="510"/>
        <v>0</v>
      </c>
      <c r="AD280" s="588">
        <f t="shared" si="552"/>
        <v>0</v>
      </c>
      <c r="AE280" s="587"/>
      <c r="AF280" s="588">
        <f t="shared" si="512"/>
        <v>0</v>
      </c>
      <c r="AG280" s="588">
        <f t="shared" si="410"/>
        <v>0</v>
      </c>
      <c r="AH280" s="587"/>
      <c r="AI280" s="588">
        <f t="shared" si="541"/>
        <v>0</v>
      </c>
      <c r="AJ280" s="588">
        <f t="shared" si="378"/>
        <v>0</v>
      </c>
      <c r="AK280" s="587"/>
      <c r="AL280" s="588">
        <f t="shared" si="513"/>
        <v>0</v>
      </c>
      <c r="AM280" s="588">
        <f t="shared" si="547"/>
        <v>0</v>
      </c>
      <c r="AN280" s="587"/>
      <c r="AO280" s="588">
        <f t="shared" si="515"/>
        <v>0</v>
      </c>
      <c r="AP280" s="588">
        <f t="shared" si="548"/>
        <v>0</v>
      </c>
      <c r="AQ280" s="587"/>
      <c r="AR280" s="588">
        <f t="shared" si="483"/>
        <v>0</v>
      </c>
      <c r="AS280" s="588">
        <f t="shared" si="484"/>
        <v>0</v>
      </c>
      <c r="AT280" s="587"/>
      <c r="AU280" s="588">
        <f t="shared" si="517"/>
        <v>0</v>
      </c>
      <c r="AV280" s="588">
        <f t="shared" si="472"/>
        <v>0</v>
      </c>
      <c r="AW280" s="587"/>
      <c r="AX280" s="652"/>
      <c r="AY280" s="706"/>
      <c r="AZ280" s="652"/>
      <c r="BC280" s="30">
        <f t="shared" si="392"/>
        <v>0</v>
      </c>
      <c r="BD280" s="30">
        <f t="shared" si="393"/>
        <v>0</v>
      </c>
      <c r="BE280" s="704">
        <f t="shared" si="492"/>
        <v>0</v>
      </c>
      <c r="BF280" s="30">
        <f t="shared" si="493"/>
        <v>0</v>
      </c>
      <c r="BG280" s="30">
        <f t="shared" si="494"/>
        <v>0</v>
      </c>
      <c r="BH280" s="704">
        <f t="shared" si="495"/>
        <v>0</v>
      </c>
      <c r="BI280" s="704">
        <f t="shared" si="496"/>
        <v>0</v>
      </c>
      <c r="BJ280" s="30">
        <f t="shared" si="497"/>
        <v>0</v>
      </c>
      <c r="BK280" s="704">
        <f t="shared" si="498"/>
        <v>0</v>
      </c>
      <c r="BL280" s="30">
        <f t="shared" si="499"/>
        <v>0</v>
      </c>
      <c r="BM280" s="30">
        <f t="shared" si="500"/>
        <v>0</v>
      </c>
      <c r="BN280" s="704">
        <f t="shared" si="501"/>
        <v>0</v>
      </c>
    </row>
    <row r="281" spans="1:66" x14ac:dyDescent="0.25">
      <c r="A281" s="49" t="s">
        <v>436</v>
      </c>
      <c r="B281" s="50"/>
      <c r="C281" s="699"/>
      <c r="D281" s="50"/>
      <c r="E281" s="62" t="e">
        <f t="shared" si="433"/>
        <v>#N/A</v>
      </c>
      <c r="F281" s="664" t="str">
        <f t="shared" si="434"/>
        <v/>
      </c>
      <c r="G281" s="587"/>
      <c r="H281" s="588">
        <f t="shared" si="394"/>
        <v>0</v>
      </c>
      <c r="I281" s="588">
        <f t="shared" si="395"/>
        <v>0</v>
      </c>
      <c r="J281" s="587"/>
      <c r="K281" s="588">
        <f t="shared" si="502"/>
        <v>0</v>
      </c>
      <c r="L281" s="588">
        <f t="shared" ref="L281:L395" si="553">SUM(J281:K281)</f>
        <v>0</v>
      </c>
      <c r="M281" s="587"/>
      <c r="N281" s="588">
        <f t="shared" si="503"/>
        <v>0</v>
      </c>
      <c r="O281" s="588">
        <f t="shared" ref="O281:O395" si="554">SUM(M281:N281)</f>
        <v>0</v>
      </c>
      <c r="P281" s="587"/>
      <c r="Q281" s="588">
        <f t="shared" si="504"/>
        <v>0</v>
      </c>
      <c r="R281" s="588">
        <f t="shared" ref="R281:R395" si="555">SUM(P281:Q281)</f>
        <v>0</v>
      </c>
      <c r="S281" s="587"/>
      <c r="T281" s="588">
        <f t="shared" si="506"/>
        <v>0</v>
      </c>
      <c r="U281" s="588">
        <f t="shared" si="403"/>
        <v>0</v>
      </c>
      <c r="V281" s="587"/>
      <c r="W281" s="588">
        <f t="shared" si="507"/>
        <v>0</v>
      </c>
      <c r="X281" s="588">
        <f t="shared" ref="X281:X395" si="556">SUM(V281:W281)</f>
        <v>0</v>
      </c>
      <c r="Y281" s="587"/>
      <c r="Z281" s="588">
        <f t="shared" si="509"/>
        <v>0</v>
      </c>
      <c r="AA281" s="588">
        <f t="shared" si="465"/>
        <v>0</v>
      </c>
      <c r="AB281" s="587"/>
      <c r="AC281" s="588">
        <f t="shared" si="510"/>
        <v>0</v>
      </c>
      <c r="AD281" s="588">
        <f t="shared" ref="AD281:AD395" si="557">SUM(AB281:AC281)</f>
        <v>0</v>
      </c>
      <c r="AE281" s="587"/>
      <c r="AF281" s="588">
        <f t="shared" si="512"/>
        <v>0</v>
      </c>
      <c r="AG281" s="588">
        <f t="shared" si="410"/>
        <v>0</v>
      </c>
      <c r="AH281" s="587"/>
      <c r="AI281" s="588">
        <f t="shared" si="541"/>
        <v>0</v>
      </c>
      <c r="AJ281" s="588">
        <f t="shared" si="378"/>
        <v>0</v>
      </c>
      <c r="AK281" s="587"/>
      <c r="AL281" s="588">
        <f t="shared" si="513"/>
        <v>0</v>
      </c>
      <c r="AM281" s="588">
        <f t="shared" ref="AM281:AM395" si="558">SUM(AK281:AL281)</f>
        <v>0</v>
      </c>
      <c r="AN281" s="587"/>
      <c r="AO281" s="588">
        <f t="shared" si="515"/>
        <v>0</v>
      </c>
      <c r="AP281" s="588">
        <f t="shared" ref="AP281:AP395" si="559">SUM(AN281:AO281)</f>
        <v>0</v>
      </c>
      <c r="AQ281" s="587"/>
      <c r="AR281" s="588">
        <f t="shared" si="483"/>
        <v>0</v>
      </c>
      <c r="AS281" s="588">
        <f t="shared" si="484"/>
        <v>0</v>
      </c>
      <c r="AT281" s="587"/>
      <c r="AU281" s="588">
        <f t="shared" si="517"/>
        <v>0</v>
      </c>
      <c r="AV281" s="588">
        <f t="shared" si="472"/>
        <v>0</v>
      </c>
      <c r="AW281" s="587"/>
      <c r="AX281" s="652"/>
      <c r="AY281" s="706"/>
      <c r="AZ281" s="652"/>
      <c r="BC281" s="30">
        <f t="shared" si="392"/>
        <v>0</v>
      </c>
      <c r="BD281" s="30">
        <f t="shared" si="393"/>
        <v>0</v>
      </c>
      <c r="BE281" s="704">
        <f t="shared" si="492"/>
        <v>0</v>
      </c>
      <c r="BF281" s="30">
        <f t="shared" si="493"/>
        <v>0</v>
      </c>
      <c r="BG281" s="30">
        <f t="shared" si="494"/>
        <v>0</v>
      </c>
      <c r="BH281" s="704">
        <f t="shared" si="495"/>
        <v>0</v>
      </c>
      <c r="BI281" s="704">
        <f t="shared" si="496"/>
        <v>0</v>
      </c>
      <c r="BJ281" s="30">
        <f t="shared" si="497"/>
        <v>0</v>
      </c>
      <c r="BK281" s="704">
        <f t="shared" si="498"/>
        <v>0</v>
      </c>
      <c r="BL281" s="30">
        <f t="shared" si="499"/>
        <v>0</v>
      </c>
      <c r="BM281" s="30">
        <f t="shared" si="500"/>
        <v>0</v>
      </c>
      <c r="BN281" s="704">
        <f t="shared" si="501"/>
        <v>0</v>
      </c>
    </row>
    <row r="282" spans="1:66" ht="14.25" customHeight="1" x14ac:dyDescent="0.25">
      <c r="A282" s="49" t="s">
        <v>436</v>
      </c>
      <c r="B282" s="50"/>
      <c r="C282" s="699"/>
      <c r="D282" s="50"/>
      <c r="E282" s="62" t="e">
        <f t="shared" si="433"/>
        <v>#N/A</v>
      </c>
      <c r="F282" s="664" t="str">
        <f t="shared" si="434"/>
        <v/>
      </c>
      <c r="G282" s="587"/>
      <c r="H282" s="588">
        <f t="shared" si="394"/>
        <v>0</v>
      </c>
      <c r="I282" s="588">
        <f t="shared" si="395"/>
        <v>0</v>
      </c>
      <c r="J282" s="587"/>
      <c r="K282" s="588">
        <f t="shared" si="502"/>
        <v>0</v>
      </c>
      <c r="L282" s="588">
        <f t="shared" ref="L282" si="560">SUM(J282:K282)</f>
        <v>0</v>
      </c>
      <c r="M282" s="587"/>
      <c r="N282" s="588">
        <f t="shared" si="503"/>
        <v>0</v>
      </c>
      <c r="O282" s="588">
        <f t="shared" ref="O282" si="561">SUM(M282:N282)</f>
        <v>0</v>
      </c>
      <c r="P282" s="587"/>
      <c r="Q282" s="588">
        <f t="shared" si="504"/>
        <v>0</v>
      </c>
      <c r="R282" s="588">
        <f t="shared" ref="R282" si="562">SUM(P282:Q282)</f>
        <v>0</v>
      </c>
      <c r="S282" s="587"/>
      <c r="T282" s="588">
        <f t="shared" si="506"/>
        <v>0</v>
      </c>
      <c r="U282" s="588">
        <f t="shared" si="403"/>
        <v>0</v>
      </c>
      <c r="V282" s="587"/>
      <c r="W282" s="588">
        <f t="shared" si="507"/>
        <v>0</v>
      </c>
      <c r="X282" s="588">
        <f t="shared" ref="X282" si="563">SUM(V282:W282)</f>
        <v>0</v>
      </c>
      <c r="Y282" s="587"/>
      <c r="Z282" s="588">
        <f t="shared" si="509"/>
        <v>0</v>
      </c>
      <c r="AA282" s="588">
        <f t="shared" si="465"/>
        <v>0</v>
      </c>
      <c r="AB282" s="587"/>
      <c r="AC282" s="588">
        <f t="shared" si="510"/>
        <v>0</v>
      </c>
      <c r="AD282" s="588">
        <f t="shared" ref="AD282" si="564">SUM(AB282:AC282)</f>
        <v>0</v>
      </c>
      <c r="AE282" s="587"/>
      <c r="AF282" s="588">
        <f t="shared" si="512"/>
        <v>0</v>
      </c>
      <c r="AG282" s="588">
        <f t="shared" si="410"/>
        <v>0</v>
      </c>
      <c r="AH282" s="587"/>
      <c r="AI282" s="588">
        <f t="shared" si="541"/>
        <v>0</v>
      </c>
      <c r="AJ282" s="588">
        <f t="shared" si="378"/>
        <v>0</v>
      </c>
      <c r="AK282" s="587"/>
      <c r="AL282" s="588">
        <f t="shared" si="513"/>
        <v>0</v>
      </c>
      <c r="AM282" s="588">
        <f t="shared" ref="AM282" si="565">SUM(AK282:AL282)</f>
        <v>0</v>
      </c>
      <c r="AN282" s="587"/>
      <c r="AO282" s="588">
        <f t="shared" si="515"/>
        <v>0</v>
      </c>
      <c r="AP282" s="588">
        <f t="shared" ref="AP282" si="566">SUM(AN282:AO282)</f>
        <v>0</v>
      </c>
      <c r="AQ282" s="587"/>
      <c r="AR282" s="588">
        <f t="shared" si="483"/>
        <v>0</v>
      </c>
      <c r="AS282" s="588">
        <f t="shared" si="484"/>
        <v>0</v>
      </c>
      <c r="AT282" s="587"/>
      <c r="AU282" s="588">
        <f t="shared" si="517"/>
        <v>0</v>
      </c>
      <c r="AV282" s="588">
        <f t="shared" si="472"/>
        <v>0</v>
      </c>
      <c r="AW282" s="587"/>
      <c r="AX282" s="652"/>
      <c r="AY282" s="706"/>
      <c r="AZ282" s="652"/>
      <c r="BC282" s="30">
        <f t="shared" si="392"/>
        <v>0</v>
      </c>
      <c r="BD282" s="30">
        <f t="shared" si="393"/>
        <v>0</v>
      </c>
      <c r="BE282" s="704">
        <f t="shared" si="492"/>
        <v>0</v>
      </c>
      <c r="BF282" s="30">
        <f t="shared" si="493"/>
        <v>0</v>
      </c>
      <c r="BG282" s="30">
        <f t="shared" si="494"/>
        <v>0</v>
      </c>
      <c r="BH282" s="704">
        <f t="shared" si="495"/>
        <v>0</v>
      </c>
      <c r="BI282" s="704">
        <f t="shared" si="496"/>
        <v>0</v>
      </c>
      <c r="BJ282" s="30">
        <f t="shared" si="497"/>
        <v>0</v>
      </c>
      <c r="BK282" s="704">
        <f t="shared" si="498"/>
        <v>0</v>
      </c>
      <c r="BL282" s="30">
        <f t="shared" si="499"/>
        <v>0</v>
      </c>
      <c r="BM282" s="30">
        <f t="shared" si="500"/>
        <v>0</v>
      </c>
      <c r="BN282" s="704">
        <f t="shared" si="501"/>
        <v>0</v>
      </c>
    </row>
    <row r="283" spans="1:66" x14ac:dyDescent="0.25">
      <c r="A283" s="49" t="s">
        <v>436</v>
      </c>
      <c r="B283" s="50"/>
      <c r="C283" s="699"/>
      <c r="D283" s="50"/>
      <c r="E283" s="62" t="e">
        <f t="shared" si="433"/>
        <v>#N/A</v>
      </c>
      <c r="F283" s="664" t="str">
        <f t="shared" si="434"/>
        <v/>
      </c>
      <c r="G283" s="587"/>
      <c r="H283" s="588">
        <f t="shared" si="394"/>
        <v>0</v>
      </c>
      <c r="I283" s="588">
        <f t="shared" si="395"/>
        <v>0</v>
      </c>
      <c r="J283" s="587"/>
      <c r="K283" s="588">
        <f t="shared" si="502"/>
        <v>0</v>
      </c>
      <c r="L283" s="588">
        <f t="shared" si="553"/>
        <v>0</v>
      </c>
      <c r="M283" s="587"/>
      <c r="N283" s="588">
        <f t="shared" si="503"/>
        <v>0</v>
      </c>
      <c r="O283" s="588">
        <f t="shared" si="554"/>
        <v>0</v>
      </c>
      <c r="P283" s="587"/>
      <c r="Q283" s="588">
        <f t="shared" si="504"/>
        <v>0</v>
      </c>
      <c r="R283" s="588">
        <f t="shared" si="555"/>
        <v>0</v>
      </c>
      <c r="S283" s="587"/>
      <c r="T283" s="588">
        <f t="shared" si="506"/>
        <v>0</v>
      </c>
      <c r="U283" s="588">
        <f t="shared" si="403"/>
        <v>0</v>
      </c>
      <c r="V283" s="587"/>
      <c r="W283" s="588">
        <f t="shared" si="507"/>
        <v>0</v>
      </c>
      <c r="X283" s="588">
        <f t="shared" si="556"/>
        <v>0</v>
      </c>
      <c r="Y283" s="587"/>
      <c r="Z283" s="588">
        <f t="shared" si="509"/>
        <v>0</v>
      </c>
      <c r="AA283" s="588">
        <f t="shared" si="465"/>
        <v>0</v>
      </c>
      <c r="AB283" s="587"/>
      <c r="AC283" s="588">
        <f t="shared" si="510"/>
        <v>0</v>
      </c>
      <c r="AD283" s="588">
        <f t="shared" si="557"/>
        <v>0</v>
      </c>
      <c r="AE283" s="587"/>
      <c r="AF283" s="588">
        <f t="shared" si="512"/>
        <v>0</v>
      </c>
      <c r="AG283" s="588">
        <f t="shared" si="410"/>
        <v>0</v>
      </c>
      <c r="AH283" s="587"/>
      <c r="AI283" s="588">
        <f t="shared" si="541"/>
        <v>0</v>
      </c>
      <c r="AJ283" s="588">
        <f t="shared" si="378"/>
        <v>0</v>
      </c>
      <c r="AK283" s="587"/>
      <c r="AL283" s="588">
        <f t="shared" si="513"/>
        <v>0</v>
      </c>
      <c r="AM283" s="588">
        <f t="shared" si="558"/>
        <v>0</v>
      </c>
      <c r="AN283" s="587"/>
      <c r="AO283" s="588">
        <f t="shared" si="515"/>
        <v>0</v>
      </c>
      <c r="AP283" s="588">
        <f t="shared" si="559"/>
        <v>0</v>
      </c>
      <c r="AQ283" s="587"/>
      <c r="AR283" s="588">
        <f t="shared" si="483"/>
        <v>0</v>
      </c>
      <c r="AS283" s="588">
        <f t="shared" si="484"/>
        <v>0</v>
      </c>
      <c r="AT283" s="587"/>
      <c r="AU283" s="588">
        <f t="shared" si="517"/>
        <v>0</v>
      </c>
      <c r="AV283" s="588">
        <f t="shared" si="472"/>
        <v>0</v>
      </c>
      <c r="AW283" s="587"/>
      <c r="AX283" s="652"/>
      <c r="AY283" s="706"/>
      <c r="AZ283" s="652"/>
      <c r="BC283" s="30">
        <f t="shared" si="392"/>
        <v>0</v>
      </c>
      <c r="BD283" s="30">
        <f t="shared" si="393"/>
        <v>0</v>
      </c>
      <c r="BE283" s="704">
        <f t="shared" si="492"/>
        <v>0</v>
      </c>
      <c r="BF283" s="30">
        <f t="shared" si="493"/>
        <v>0</v>
      </c>
      <c r="BG283" s="30">
        <f t="shared" si="494"/>
        <v>0</v>
      </c>
      <c r="BH283" s="704">
        <f t="shared" si="495"/>
        <v>0</v>
      </c>
      <c r="BI283" s="704">
        <f t="shared" si="496"/>
        <v>0</v>
      </c>
      <c r="BJ283" s="30">
        <f t="shared" si="497"/>
        <v>0</v>
      </c>
      <c r="BK283" s="704">
        <f t="shared" si="498"/>
        <v>0</v>
      </c>
      <c r="BL283" s="30">
        <f t="shared" si="499"/>
        <v>0</v>
      </c>
      <c r="BM283" s="30">
        <f t="shared" si="500"/>
        <v>0</v>
      </c>
      <c r="BN283" s="704">
        <f t="shared" si="501"/>
        <v>0</v>
      </c>
    </row>
    <row r="284" spans="1:66" x14ac:dyDescent="0.25">
      <c r="A284" s="49" t="s">
        <v>436</v>
      </c>
      <c r="B284" s="50"/>
      <c r="C284" s="699"/>
      <c r="D284" s="50"/>
      <c r="E284" s="62" t="e">
        <f t="shared" si="433"/>
        <v>#N/A</v>
      </c>
      <c r="F284" s="664" t="str">
        <f t="shared" si="434"/>
        <v/>
      </c>
      <c r="G284" s="587"/>
      <c r="H284" s="588">
        <f t="shared" si="394"/>
        <v>0</v>
      </c>
      <c r="I284" s="588">
        <f t="shared" si="395"/>
        <v>0</v>
      </c>
      <c r="J284" s="587"/>
      <c r="K284" s="588">
        <f t="shared" si="502"/>
        <v>0</v>
      </c>
      <c r="L284" s="588">
        <f t="shared" si="553"/>
        <v>0</v>
      </c>
      <c r="M284" s="587"/>
      <c r="N284" s="588">
        <f t="shared" si="503"/>
        <v>0</v>
      </c>
      <c r="O284" s="588">
        <f t="shared" si="554"/>
        <v>0</v>
      </c>
      <c r="P284" s="587"/>
      <c r="Q284" s="588">
        <f t="shared" si="504"/>
        <v>0</v>
      </c>
      <c r="R284" s="588">
        <f t="shared" si="555"/>
        <v>0</v>
      </c>
      <c r="S284" s="587"/>
      <c r="T284" s="588">
        <f t="shared" si="506"/>
        <v>0</v>
      </c>
      <c r="U284" s="588">
        <f t="shared" si="403"/>
        <v>0</v>
      </c>
      <c r="V284" s="587"/>
      <c r="W284" s="588">
        <f t="shared" si="507"/>
        <v>0</v>
      </c>
      <c r="X284" s="588">
        <f t="shared" si="556"/>
        <v>0</v>
      </c>
      <c r="Y284" s="587"/>
      <c r="Z284" s="588">
        <f t="shared" si="509"/>
        <v>0</v>
      </c>
      <c r="AA284" s="588">
        <f t="shared" si="465"/>
        <v>0</v>
      </c>
      <c r="AB284" s="587"/>
      <c r="AC284" s="588">
        <f t="shared" si="510"/>
        <v>0</v>
      </c>
      <c r="AD284" s="588">
        <f t="shared" si="557"/>
        <v>0</v>
      </c>
      <c r="AE284" s="587"/>
      <c r="AF284" s="588">
        <f t="shared" si="512"/>
        <v>0</v>
      </c>
      <c r="AG284" s="588">
        <f t="shared" si="410"/>
        <v>0</v>
      </c>
      <c r="AH284" s="587"/>
      <c r="AI284" s="588">
        <f t="shared" si="541"/>
        <v>0</v>
      </c>
      <c r="AJ284" s="588">
        <f t="shared" si="378"/>
        <v>0</v>
      </c>
      <c r="AK284" s="587"/>
      <c r="AL284" s="588">
        <f t="shared" si="513"/>
        <v>0</v>
      </c>
      <c r="AM284" s="588">
        <f t="shared" si="558"/>
        <v>0</v>
      </c>
      <c r="AN284" s="587"/>
      <c r="AO284" s="588">
        <f t="shared" si="515"/>
        <v>0</v>
      </c>
      <c r="AP284" s="588">
        <f t="shared" si="559"/>
        <v>0</v>
      </c>
      <c r="AQ284" s="587"/>
      <c r="AR284" s="588">
        <f t="shared" si="483"/>
        <v>0</v>
      </c>
      <c r="AS284" s="588">
        <f t="shared" si="484"/>
        <v>0</v>
      </c>
      <c r="AT284" s="587"/>
      <c r="AU284" s="588">
        <f t="shared" si="517"/>
        <v>0</v>
      </c>
      <c r="AV284" s="588">
        <f t="shared" si="472"/>
        <v>0</v>
      </c>
      <c r="AW284" s="587"/>
      <c r="AX284" s="652"/>
      <c r="AY284" s="706"/>
      <c r="AZ284" s="652"/>
      <c r="BB284" s="149"/>
      <c r="BC284" s="30">
        <f t="shared" si="392"/>
        <v>0</v>
      </c>
      <c r="BD284" s="30">
        <f t="shared" si="393"/>
        <v>0</v>
      </c>
      <c r="BE284" s="704">
        <f t="shared" si="492"/>
        <v>0</v>
      </c>
      <c r="BF284" s="30">
        <f t="shared" si="493"/>
        <v>0</v>
      </c>
      <c r="BG284" s="30">
        <f t="shared" si="494"/>
        <v>0</v>
      </c>
      <c r="BH284" s="704">
        <f t="shared" si="495"/>
        <v>0</v>
      </c>
      <c r="BI284" s="704">
        <f t="shared" si="496"/>
        <v>0</v>
      </c>
      <c r="BJ284" s="30">
        <f t="shared" si="497"/>
        <v>0</v>
      </c>
      <c r="BK284" s="704">
        <f t="shared" si="498"/>
        <v>0</v>
      </c>
      <c r="BL284" s="30">
        <f t="shared" si="499"/>
        <v>0</v>
      </c>
      <c r="BM284" s="30">
        <f t="shared" si="500"/>
        <v>0</v>
      </c>
      <c r="BN284" s="704">
        <f t="shared" si="501"/>
        <v>0</v>
      </c>
    </row>
    <row r="285" spans="1:66" ht="14.25" customHeight="1" x14ac:dyDescent="0.25">
      <c r="A285" s="49" t="s">
        <v>436</v>
      </c>
      <c r="B285" s="50"/>
      <c r="C285" s="699"/>
      <c r="D285" s="50"/>
      <c r="E285" s="62" t="e">
        <f t="shared" si="433"/>
        <v>#N/A</v>
      </c>
      <c r="F285" s="664" t="str">
        <f t="shared" si="434"/>
        <v/>
      </c>
      <c r="G285" s="587"/>
      <c r="H285" s="588">
        <f t="shared" si="394"/>
        <v>0</v>
      </c>
      <c r="I285" s="588">
        <f t="shared" si="395"/>
        <v>0</v>
      </c>
      <c r="J285" s="587"/>
      <c r="K285" s="588">
        <f t="shared" si="502"/>
        <v>0</v>
      </c>
      <c r="L285" s="588">
        <f t="shared" si="553"/>
        <v>0</v>
      </c>
      <c r="M285" s="587"/>
      <c r="N285" s="588">
        <f t="shared" si="503"/>
        <v>0</v>
      </c>
      <c r="O285" s="588">
        <f t="shared" si="554"/>
        <v>0</v>
      </c>
      <c r="P285" s="587"/>
      <c r="Q285" s="588">
        <f t="shared" si="504"/>
        <v>0</v>
      </c>
      <c r="R285" s="588">
        <f t="shared" si="555"/>
        <v>0</v>
      </c>
      <c r="S285" s="587"/>
      <c r="T285" s="588">
        <f t="shared" si="506"/>
        <v>0</v>
      </c>
      <c r="U285" s="588">
        <f t="shared" ref="U285:U286" si="567">SUM(S285:T285)</f>
        <v>0</v>
      </c>
      <c r="V285" s="587"/>
      <c r="W285" s="588">
        <f t="shared" si="507"/>
        <v>0</v>
      </c>
      <c r="X285" s="588">
        <f t="shared" si="556"/>
        <v>0</v>
      </c>
      <c r="Y285" s="587"/>
      <c r="Z285" s="588">
        <f t="shared" si="509"/>
        <v>0</v>
      </c>
      <c r="AA285" s="588">
        <f t="shared" si="465"/>
        <v>0</v>
      </c>
      <c r="AB285" s="587"/>
      <c r="AC285" s="588">
        <f t="shared" si="510"/>
        <v>0</v>
      </c>
      <c r="AD285" s="588">
        <f t="shared" si="557"/>
        <v>0</v>
      </c>
      <c r="AE285" s="587"/>
      <c r="AF285" s="588">
        <f t="shared" si="512"/>
        <v>0</v>
      </c>
      <c r="AG285" s="588">
        <f t="shared" si="410"/>
        <v>0</v>
      </c>
      <c r="AH285" s="587"/>
      <c r="AI285" s="588">
        <f t="shared" si="541"/>
        <v>0</v>
      </c>
      <c r="AJ285" s="588">
        <f t="shared" si="378"/>
        <v>0</v>
      </c>
      <c r="AK285" s="587"/>
      <c r="AL285" s="588">
        <f t="shared" si="513"/>
        <v>0</v>
      </c>
      <c r="AM285" s="588">
        <f t="shared" si="558"/>
        <v>0</v>
      </c>
      <c r="AN285" s="587"/>
      <c r="AO285" s="588">
        <f t="shared" si="515"/>
        <v>0</v>
      </c>
      <c r="AP285" s="588">
        <f t="shared" si="559"/>
        <v>0</v>
      </c>
      <c r="AQ285" s="587"/>
      <c r="AR285" s="588">
        <f t="shared" si="483"/>
        <v>0</v>
      </c>
      <c r="AS285" s="588">
        <f t="shared" si="484"/>
        <v>0</v>
      </c>
      <c r="AT285" s="587"/>
      <c r="AU285" s="588">
        <f t="shared" si="517"/>
        <v>0</v>
      </c>
      <c r="AV285" s="588">
        <f t="shared" si="472"/>
        <v>0</v>
      </c>
      <c r="AW285" s="587"/>
      <c r="AX285" s="652"/>
      <c r="AY285" s="706"/>
      <c r="AZ285" s="652"/>
      <c r="BB285" s="149"/>
      <c r="BC285" s="30">
        <f t="shared" si="392"/>
        <v>0</v>
      </c>
      <c r="BD285" s="30">
        <f t="shared" si="393"/>
        <v>0</v>
      </c>
      <c r="BE285" s="704">
        <f t="shared" si="492"/>
        <v>0</v>
      </c>
      <c r="BF285" s="30">
        <f t="shared" si="493"/>
        <v>0</v>
      </c>
      <c r="BG285" s="30">
        <f t="shared" si="494"/>
        <v>0</v>
      </c>
      <c r="BH285" s="704">
        <f t="shared" si="495"/>
        <v>0</v>
      </c>
      <c r="BI285" s="704">
        <f t="shared" si="496"/>
        <v>0</v>
      </c>
      <c r="BJ285" s="30">
        <f t="shared" si="497"/>
        <v>0</v>
      </c>
      <c r="BK285" s="704">
        <f t="shared" si="498"/>
        <v>0</v>
      </c>
      <c r="BL285" s="30">
        <f t="shared" si="499"/>
        <v>0</v>
      </c>
      <c r="BM285" s="30">
        <f t="shared" si="500"/>
        <v>0</v>
      </c>
      <c r="BN285" s="704">
        <f t="shared" si="501"/>
        <v>0</v>
      </c>
    </row>
    <row r="286" spans="1:66" ht="14.25" customHeight="1" x14ac:dyDescent="0.25">
      <c r="A286" s="49" t="s">
        <v>436</v>
      </c>
      <c r="B286" s="50"/>
      <c r="C286" s="699"/>
      <c r="D286" s="50"/>
      <c r="E286" s="62" t="e">
        <f t="shared" si="433"/>
        <v>#N/A</v>
      </c>
      <c r="F286" s="664" t="str">
        <f t="shared" si="434"/>
        <v/>
      </c>
      <c r="G286" s="587"/>
      <c r="H286" s="588">
        <f t="shared" si="394"/>
        <v>0</v>
      </c>
      <c r="I286" s="588">
        <f t="shared" si="395"/>
        <v>0</v>
      </c>
      <c r="J286" s="587"/>
      <c r="K286" s="588">
        <f t="shared" si="502"/>
        <v>0</v>
      </c>
      <c r="L286" s="588">
        <f t="shared" si="553"/>
        <v>0</v>
      </c>
      <c r="M286" s="587"/>
      <c r="N286" s="588">
        <f t="shared" si="503"/>
        <v>0</v>
      </c>
      <c r="O286" s="588">
        <f t="shared" si="554"/>
        <v>0</v>
      </c>
      <c r="P286" s="587"/>
      <c r="Q286" s="588">
        <f t="shared" si="504"/>
        <v>0</v>
      </c>
      <c r="R286" s="588">
        <f t="shared" si="555"/>
        <v>0</v>
      </c>
      <c r="S286" s="587"/>
      <c r="T286" s="588">
        <f t="shared" si="506"/>
        <v>0</v>
      </c>
      <c r="U286" s="588">
        <f t="shared" si="567"/>
        <v>0</v>
      </c>
      <c r="V286" s="587"/>
      <c r="W286" s="588">
        <f t="shared" si="507"/>
        <v>0</v>
      </c>
      <c r="X286" s="588">
        <f t="shared" si="556"/>
        <v>0</v>
      </c>
      <c r="Y286" s="587"/>
      <c r="Z286" s="588">
        <f t="shared" si="509"/>
        <v>0</v>
      </c>
      <c r="AA286" s="588">
        <f t="shared" si="465"/>
        <v>0</v>
      </c>
      <c r="AB286" s="587"/>
      <c r="AC286" s="588">
        <f t="shared" si="510"/>
        <v>0</v>
      </c>
      <c r="AD286" s="588">
        <f t="shared" si="557"/>
        <v>0</v>
      </c>
      <c r="AE286" s="587"/>
      <c r="AF286" s="588">
        <f t="shared" si="512"/>
        <v>0</v>
      </c>
      <c r="AG286" s="588">
        <f t="shared" si="410"/>
        <v>0</v>
      </c>
      <c r="AH286" s="587"/>
      <c r="AI286" s="588">
        <f t="shared" si="541"/>
        <v>0</v>
      </c>
      <c r="AJ286" s="588">
        <f t="shared" si="378"/>
        <v>0</v>
      </c>
      <c r="AK286" s="587"/>
      <c r="AL286" s="588">
        <f t="shared" si="513"/>
        <v>0</v>
      </c>
      <c r="AM286" s="588">
        <f t="shared" si="558"/>
        <v>0</v>
      </c>
      <c r="AN286" s="587"/>
      <c r="AO286" s="588">
        <f t="shared" si="515"/>
        <v>0</v>
      </c>
      <c r="AP286" s="588">
        <f t="shared" si="559"/>
        <v>0</v>
      </c>
      <c r="AQ286" s="587"/>
      <c r="AR286" s="588">
        <f t="shared" si="483"/>
        <v>0</v>
      </c>
      <c r="AS286" s="588">
        <f t="shared" si="484"/>
        <v>0</v>
      </c>
      <c r="AT286" s="587"/>
      <c r="AU286" s="588">
        <f t="shared" si="517"/>
        <v>0</v>
      </c>
      <c r="AV286" s="588">
        <f t="shared" si="472"/>
        <v>0</v>
      </c>
      <c r="AW286" s="587"/>
      <c r="AX286" s="652"/>
      <c r="AY286" s="706"/>
      <c r="AZ286" s="652"/>
      <c r="BC286" s="30">
        <f t="shared" si="392"/>
        <v>0</v>
      </c>
      <c r="BD286" s="30">
        <f t="shared" si="393"/>
        <v>0</v>
      </c>
      <c r="BE286" s="704">
        <f t="shared" si="492"/>
        <v>0</v>
      </c>
      <c r="BF286" s="30">
        <f t="shared" si="493"/>
        <v>0</v>
      </c>
      <c r="BG286" s="30">
        <f t="shared" si="494"/>
        <v>0</v>
      </c>
      <c r="BH286" s="704">
        <f t="shared" si="495"/>
        <v>0</v>
      </c>
      <c r="BI286" s="704">
        <f t="shared" si="496"/>
        <v>0</v>
      </c>
      <c r="BJ286" s="30">
        <f t="shared" si="497"/>
        <v>0</v>
      </c>
      <c r="BK286" s="704">
        <f t="shared" si="498"/>
        <v>0</v>
      </c>
      <c r="BL286" s="30">
        <f t="shared" si="499"/>
        <v>0</v>
      </c>
      <c r="BM286" s="30">
        <f t="shared" si="500"/>
        <v>0</v>
      </c>
      <c r="BN286" s="704">
        <f t="shared" si="501"/>
        <v>0</v>
      </c>
    </row>
    <row r="287" spans="1:66" x14ac:dyDescent="0.25">
      <c r="A287" s="49" t="s">
        <v>436</v>
      </c>
      <c r="B287" s="50"/>
      <c r="C287" s="699"/>
      <c r="D287" s="50"/>
      <c r="E287" s="62" t="e">
        <f t="shared" si="433"/>
        <v>#N/A</v>
      </c>
      <c r="F287" s="664" t="str">
        <f t="shared" si="434"/>
        <v/>
      </c>
      <c r="G287" s="587"/>
      <c r="H287" s="588">
        <f t="shared" si="394"/>
        <v>0</v>
      </c>
      <c r="I287" s="588">
        <f t="shared" si="395"/>
        <v>0</v>
      </c>
      <c r="J287" s="587"/>
      <c r="K287" s="588"/>
      <c r="L287" s="588"/>
      <c r="M287" s="587"/>
      <c r="N287" s="588"/>
      <c r="O287" s="588"/>
      <c r="P287" s="587"/>
      <c r="Q287" s="588">
        <f t="shared" si="504"/>
        <v>0</v>
      </c>
      <c r="R287" s="588">
        <f t="shared" ref="R287:R306" si="568">SUM(P287:Q287)</f>
        <v>0</v>
      </c>
      <c r="S287" s="587"/>
      <c r="T287" s="588">
        <f t="shared" si="506"/>
        <v>0</v>
      </c>
      <c r="U287" s="588">
        <f t="shared" si="403"/>
        <v>0</v>
      </c>
      <c r="V287" s="587"/>
      <c r="W287" s="588"/>
      <c r="X287" s="588"/>
      <c r="Y287" s="587"/>
      <c r="Z287" s="588"/>
      <c r="AA287" s="588">
        <f t="shared" si="465"/>
        <v>0</v>
      </c>
      <c r="AB287" s="587"/>
      <c r="AC287" s="588"/>
      <c r="AD287" s="588"/>
      <c r="AE287" s="587"/>
      <c r="AF287" s="588"/>
      <c r="AG287" s="588"/>
      <c r="AH287" s="587"/>
      <c r="AI287" s="588">
        <f t="shared" si="541"/>
        <v>0</v>
      </c>
      <c r="AJ287" s="588">
        <f t="shared" si="378"/>
        <v>0</v>
      </c>
      <c r="AK287" s="587"/>
      <c r="AL287" s="588"/>
      <c r="AM287" s="588"/>
      <c r="AN287" s="587"/>
      <c r="AO287" s="588"/>
      <c r="AP287" s="588"/>
      <c r="AQ287" s="587"/>
      <c r="AR287" s="588">
        <f t="shared" si="483"/>
        <v>0</v>
      </c>
      <c r="AS287" s="588">
        <f t="shared" si="484"/>
        <v>0</v>
      </c>
      <c r="AT287" s="587"/>
      <c r="AU287" s="588"/>
      <c r="AV287" s="588">
        <f t="shared" si="472"/>
        <v>0</v>
      </c>
      <c r="AW287" s="587"/>
      <c r="AX287" s="652"/>
      <c r="AY287" s="706"/>
      <c r="AZ287" s="652"/>
      <c r="BB287" s="149"/>
      <c r="BC287" s="30"/>
      <c r="BD287" s="30"/>
      <c r="BE287" s="704">
        <f t="shared" si="492"/>
        <v>0</v>
      </c>
      <c r="BF287" s="30"/>
      <c r="BG287" s="30"/>
      <c r="BH287" s="704">
        <f t="shared" si="495"/>
        <v>0</v>
      </c>
      <c r="BI287" s="718">
        <f t="shared" si="496"/>
        <v>0</v>
      </c>
      <c r="BJ287" s="30"/>
      <c r="BK287" s="704">
        <f t="shared" si="498"/>
        <v>0</v>
      </c>
      <c r="BL287" s="30"/>
      <c r="BM287" s="30"/>
      <c r="BN287" s="704">
        <f t="shared" si="501"/>
        <v>0</v>
      </c>
    </row>
    <row r="288" spans="1:66" ht="14.25" customHeight="1" x14ac:dyDescent="0.25">
      <c r="A288" s="49" t="s">
        <v>436</v>
      </c>
      <c r="B288" s="50"/>
      <c r="C288" s="699"/>
      <c r="D288" s="50"/>
      <c r="E288" s="62" t="e">
        <f t="shared" si="433"/>
        <v>#N/A</v>
      </c>
      <c r="F288" s="664" t="str">
        <f t="shared" si="434"/>
        <v/>
      </c>
      <c r="G288" s="587"/>
      <c r="H288" s="588">
        <f t="shared" si="394"/>
        <v>0</v>
      </c>
      <c r="I288" s="588">
        <f t="shared" si="395"/>
        <v>0</v>
      </c>
      <c r="J288" s="587"/>
      <c r="K288" s="588">
        <f t="shared" si="502"/>
        <v>0</v>
      </c>
      <c r="L288" s="588">
        <f t="shared" ref="L288" si="569">SUM(J288:K288)</f>
        <v>0</v>
      </c>
      <c r="M288" s="587"/>
      <c r="N288" s="588">
        <f t="shared" si="503"/>
        <v>0</v>
      </c>
      <c r="O288" s="588">
        <f t="shared" ref="O288" si="570">SUM(M288:N288)</f>
        <v>0</v>
      </c>
      <c r="P288" s="587"/>
      <c r="Q288" s="588">
        <f t="shared" si="504"/>
        <v>0</v>
      </c>
      <c r="R288" s="588">
        <f t="shared" si="568"/>
        <v>0</v>
      </c>
      <c r="S288" s="587"/>
      <c r="T288" s="588">
        <f t="shared" si="506"/>
        <v>0</v>
      </c>
      <c r="U288" s="588">
        <f t="shared" ref="U288" si="571">SUM(S288:T288)</f>
        <v>0</v>
      </c>
      <c r="V288" s="587"/>
      <c r="W288" s="588">
        <f t="shared" si="507"/>
        <v>0</v>
      </c>
      <c r="X288" s="588">
        <f t="shared" ref="X288" si="572">SUM(V288:W288)</f>
        <v>0</v>
      </c>
      <c r="Y288" s="587"/>
      <c r="Z288" s="588">
        <f t="shared" si="509"/>
        <v>0</v>
      </c>
      <c r="AA288" s="588">
        <f t="shared" si="465"/>
        <v>0</v>
      </c>
      <c r="AB288" s="587"/>
      <c r="AC288" s="588">
        <f t="shared" si="510"/>
        <v>0</v>
      </c>
      <c r="AD288" s="588">
        <f t="shared" ref="AD288" si="573">SUM(AB288:AC288)</f>
        <v>0</v>
      </c>
      <c r="AE288" s="587"/>
      <c r="AF288" s="588">
        <f t="shared" si="512"/>
        <v>0</v>
      </c>
      <c r="AG288" s="588">
        <f t="shared" ref="AG288" si="574">SUM(AE288:AF288)</f>
        <v>0</v>
      </c>
      <c r="AH288" s="587"/>
      <c r="AI288" s="588">
        <f t="shared" si="541"/>
        <v>0</v>
      </c>
      <c r="AJ288" s="588">
        <f t="shared" si="378"/>
        <v>0</v>
      </c>
      <c r="AK288" s="587"/>
      <c r="AL288" s="588">
        <f t="shared" si="513"/>
        <v>0</v>
      </c>
      <c r="AM288" s="588">
        <f t="shared" ref="AM288" si="575">SUM(AK288:AL288)</f>
        <v>0</v>
      </c>
      <c r="AN288" s="587"/>
      <c r="AO288" s="588">
        <f t="shared" si="515"/>
        <v>0</v>
      </c>
      <c r="AP288" s="588">
        <f t="shared" ref="AP288" si="576">SUM(AN288:AO288)</f>
        <v>0</v>
      </c>
      <c r="AQ288" s="587"/>
      <c r="AR288" s="588">
        <f t="shared" si="483"/>
        <v>0</v>
      </c>
      <c r="AS288" s="588">
        <f t="shared" si="484"/>
        <v>0</v>
      </c>
      <c r="AT288" s="587"/>
      <c r="AU288" s="588">
        <f t="shared" si="517"/>
        <v>0</v>
      </c>
      <c r="AV288" s="588">
        <f t="shared" si="472"/>
        <v>0</v>
      </c>
      <c r="AW288" s="587"/>
      <c r="AX288" s="652"/>
      <c r="AY288" s="706"/>
      <c r="AZ288" s="652"/>
      <c r="BC288" s="30">
        <f t="shared" ref="BC288:BC323" si="577">L288-I288</f>
        <v>0</v>
      </c>
      <c r="BD288" s="30">
        <f t="shared" ref="BD288:BD323" si="578">O288-L288</f>
        <v>0</v>
      </c>
      <c r="BE288" s="704">
        <f t="shared" si="492"/>
        <v>0</v>
      </c>
      <c r="BF288" s="30">
        <f t="shared" ref="BF288:BF323" si="579">U288-R288</f>
        <v>0</v>
      </c>
      <c r="BG288" s="30">
        <f t="shared" ref="BG288:BG323" si="580">X288-U288</f>
        <v>0</v>
      </c>
      <c r="BH288" s="704">
        <f t="shared" si="495"/>
        <v>0</v>
      </c>
      <c r="BI288" s="704">
        <f t="shared" si="496"/>
        <v>0</v>
      </c>
      <c r="BJ288" s="30">
        <f t="shared" ref="BJ288:BJ323" si="581">AG288-AD288</f>
        <v>0</v>
      </c>
      <c r="BK288" s="704">
        <f t="shared" si="498"/>
        <v>0</v>
      </c>
      <c r="BL288" s="30">
        <f t="shared" ref="BL288:BL323" si="582">AM288-AJ288</f>
        <v>0</v>
      </c>
      <c r="BM288" s="30">
        <f t="shared" ref="BM288:BM323" si="583">AP288-AM288</f>
        <v>0</v>
      </c>
      <c r="BN288" s="704">
        <f t="shared" si="501"/>
        <v>0</v>
      </c>
    </row>
    <row r="289" spans="1:66" ht="14.25" customHeight="1" x14ac:dyDescent="0.25">
      <c r="A289" s="49" t="s">
        <v>436</v>
      </c>
      <c r="B289" s="50"/>
      <c r="C289" s="699"/>
      <c r="D289" s="50"/>
      <c r="E289" s="62" t="e">
        <f t="shared" si="433"/>
        <v>#N/A</v>
      </c>
      <c r="F289" s="664" t="str">
        <f t="shared" si="434"/>
        <v/>
      </c>
      <c r="G289" s="587"/>
      <c r="H289" s="588">
        <f t="shared" si="394"/>
        <v>0</v>
      </c>
      <c r="I289" s="588">
        <f t="shared" si="395"/>
        <v>0</v>
      </c>
      <c r="J289" s="587"/>
      <c r="K289" s="588">
        <f t="shared" si="502"/>
        <v>0</v>
      </c>
      <c r="L289" s="588">
        <f t="shared" ref="L289:L294" si="584">SUM(J289:K289)</f>
        <v>0</v>
      </c>
      <c r="M289" s="587"/>
      <c r="N289" s="588">
        <f t="shared" si="503"/>
        <v>0</v>
      </c>
      <c r="O289" s="588">
        <f t="shared" ref="O289:O294" si="585">SUM(M289:N289)</f>
        <v>0</v>
      </c>
      <c r="P289" s="587"/>
      <c r="Q289" s="588">
        <f t="shared" si="504"/>
        <v>0</v>
      </c>
      <c r="R289" s="588">
        <f t="shared" si="568"/>
        <v>0</v>
      </c>
      <c r="S289" s="587"/>
      <c r="T289" s="588">
        <f t="shared" si="506"/>
        <v>0</v>
      </c>
      <c r="U289" s="588">
        <f t="shared" ref="U289:U294" si="586">SUM(S289:T289)</f>
        <v>0</v>
      </c>
      <c r="V289" s="587"/>
      <c r="W289" s="588">
        <f t="shared" si="507"/>
        <v>0</v>
      </c>
      <c r="X289" s="588">
        <f t="shared" ref="X289:X294" si="587">SUM(V289:W289)</f>
        <v>0</v>
      </c>
      <c r="Y289" s="587"/>
      <c r="Z289" s="588">
        <f t="shared" si="509"/>
        <v>0</v>
      </c>
      <c r="AA289" s="588">
        <f t="shared" si="465"/>
        <v>0</v>
      </c>
      <c r="AB289" s="587"/>
      <c r="AC289" s="588">
        <f t="shared" si="510"/>
        <v>0</v>
      </c>
      <c r="AD289" s="588">
        <f t="shared" ref="AD289:AD294" si="588">SUM(AB289:AC289)</f>
        <v>0</v>
      </c>
      <c r="AE289" s="587"/>
      <c r="AF289" s="588">
        <f t="shared" si="512"/>
        <v>0</v>
      </c>
      <c r="AG289" s="588">
        <f t="shared" ref="AG289:AG294" si="589">SUM(AE289:AF289)</f>
        <v>0</v>
      </c>
      <c r="AH289" s="587"/>
      <c r="AI289" s="588">
        <f t="shared" si="541"/>
        <v>0</v>
      </c>
      <c r="AJ289" s="588">
        <f t="shared" si="378"/>
        <v>0</v>
      </c>
      <c r="AK289" s="587"/>
      <c r="AL289" s="588">
        <f t="shared" si="513"/>
        <v>0</v>
      </c>
      <c r="AM289" s="588">
        <f t="shared" ref="AM289:AM294" si="590">SUM(AK289:AL289)</f>
        <v>0</v>
      </c>
      <c r="AN289" s="587"/>
      <c r="AO289" s="588">
        <f t="shared" si="515"/>
        <v>0</v>
      </c>
      <c r="AP289" s="588">
        <f t="shared" ref="AP289:AP294" si="591">SUM(AN289:AO289)</f>
        <v>0</v>
      </c>
      <c r="AQ289" s="587"/>
      <c r="AR289" s="588">
        <f t="shared" si="483"/>
        <v>0</v>
      </c>
      <c r="AS289" s="588">
        <f t="shared" si="484"/>
        <v>0</v>
      </c>
      <c r="AT289" s="587"/>
      <c r="AU289" s="588">
        <f t="shared" si="517"/>
        <v>0</v>
      </c>
      <c r="AV289" s="588">
        <f t="shared" si="472"/>
        <v>0</v>
      </c>
      <c r="AW289" s="587"/>
      <c r="AX289" s="652"/>
      <c r="AY289" s="706"/>
      <c r="AZ289" s="652"/>
      <c r="BB289" s="149"/>
      <c r="BC289" s="30">
        <f t="shared" si="577"/>
        <v>0</v>
      </c>
      <c r="BD289" s="30">
        <f t="shared" si="578"/>
        <v>0</v>
      </c>
      <c r="BE289" s="704">
        <f t="shared" si="492"/>
        <v>0</v>
      </c>
      <c r="BF289" s="30">
        <f t="shared" si="579"/>
        <v>0</v>
      </c>
      <c r="BG289" s="30">
        <f t="shared" si="580"/>
        <v>0</v>
      </c>
      <c r="BH289" s="704">
        <f t="shared" si="495"/>
        <v>0</v>
      </c>
      <c r="BI289" s="704">
        <f t="shared" si="496"/>
        <v>0</v>
      </c>
      <c r="BJ289" s="30">
        <f t="shared" si="581"/>
        <v>0</v>
      </c>
      <c r="BK289" s="704">
        <f t="shared" si="498"/>
        <v>0</v>
      </c>
      <c r="BL289" s="30">
        <f t="shared" si="582"/>
        <v>0</v>
      </c>
      <c r="BM289" s="30">
        <f t="shared" si="583"/>
        <v>0</v>
      </c>
      <c r="BN289" s="704">
        <f t="shared" si="501"/>
        <v>0</v>
      </c>
    </row>
    <row r="290" spans="1:66" ht="14.25" customHeight="1" x14ac:dyDescent="0.25">
      <c r="A290" s="49" t="s">
        <v>436</v>
      </c>
      <c r="B290" s="50"/>
      <c r="C290" s="699"/>
      <c r="D290" s="50"/>
      <c r="E290" s="62" t="e">
        <f t="shared" si="433"/>
        <v>#N/A</v>
      </c>
      <c r="F290" s="664" t="str">
        <f t="shared" si="434"/>
        <v/>
      </c>
      <c r="G290" s="587"/>
      <c r="H290" s="588">
        <f t="shared" si="394"/>
        <v>0</v>
      </c>
      <c r="I290" s="588">
        <f t="shared" si="395"/>
        <v>0</v>
      </c>
      <c r="J290" s="587"/>
      <c r="K290" s="588">
        <f t="shared" si="502"/>
        <v>0</v>
      </c>
      <c r="L290" s="588">
        <f t="shared" si="584"/>
        <v>0</v>
      </c>
      <c r="M290" s="587"/>
      <c r="N290" s="588">
        <f t="shared" si="503"/>
        <v>0</v>
      </c>
      <c r="O290" s="588">
        <f t="shared" si="585"/>
        <v>0</v>
      </c>
      <c r="P290" s="587"/>
      <c r="Q290" s="588">
        <f t="shared" si="504"/>
        <v>0</v>
      </c>
      <c r="R290" s="588">
        <f t="shared" si="568"/>
        <v>0</v>
      </c>
      <c r="S290" s="587"/>
      <c r="T290" s="588">
        <f t="shared" si="506"/>
        <v>0</v>
      </c>
      <c r="U290" s="588">
        <f t="shared" si="586"/>
        <v>0</v>
      </c>
      <c r="V290" s="587"/>
      <c r="W290" s="588">
        <f t="shared" si="507"/>
        <v>0</v>
      </c>
      <c r="X290" s="588">
        <f t="shared" si="587"/>
        <v>0</v>
      </c>
      <c r="Y290" s="587"/>
      <c r="Z290" s="588">
        <f t="shared" si="509"/>
        <v>0</v>
      </c>
      <c r="AA290" s="588">
        <f t="shared" si="465"/>
        <v>0</v>
      </c>
      <c r="AB290" s="587"/>
      <c r="AC290" s="588">
        <f t="shared" si="510"/>
        <v>0</v>
      </c>
      <c r="AD290" s="588">
        <f t="shared" si="588"/>
        <v>0</v>
      </c>
      <c r="AE290" s="587"/>
      <c r="AF290" s="588">
        <f t="shared" si="512"/>
        <v>0</v>
      </c>
      <c r="AG290" s="588">
        <f t="shared" si="589"/>
        <v>0</v>
      </c>
      <c r="AH290" s="587"/>
      <c r="AI290" s="588">
        <f t="shared" si="541"/>
        <v>0</v>
      </c>
      <c r="AJ290" s="588">
        <f t="shared" si="378"/>
        <v>0</v>
      </c>
      <c r="AK290" s="587"/>
      <c r="AL290" s="588">
        <f t="shared" si="513"/>
        <v>0</v>
      </c>
      <c r="AM290" s="588">
        <f t="shared" si="590"/>
        <v>0</v>
      </c>
      <c r="AN290" s="587"/>
      <c r="AO290" s="588">
        <f t="shared" si="515"/>
        <v>0</v>
      </c>
      <c r="AP290" s="588">
        <f t="shared" si="591"/>
        <v>0</v>
      </c>
      <c r="AQ290" s="587"/>
      <c r="AR290" s="588">
        <f t="shared" si="483"/>
        <v>0</v>
      </c>
      <c r="AS290" s="588">
        <f t="shared" si="484"/>
        <v>0</v>
      </c>
      <c r="AT290" s="587"/>
      <c r="AU290" s="588">
        <f t="shared" si="517"/>
        <v>0</v>
      </c>
      <c r="AV290" s="588">
        <f t="shared" si="472"/>
        <v>0</v>
      </c>
      <c r="AW290" s="587"/>
      <c r="AX290" s="652"/>
      <c r="AY290" s="706"/>
      <c r="AZ290" s="652"/>
      <c r="BB290" s="149"/>
      <c r="BC290" s="30">
        <f t="shared" si="577"/>
        <v>0</v>
      </c>
      <c r="BD290" s="30">
        <f t="shared" si="578"/>
        <v>0</v>
      </c>
      <c r="BE290" s="704">
        <f t="shared" si="492"/>
        <v>0</v>
      </c>
      <c r="BF290" s="30">
        <f t="shared" si="579"/>
        <v>0</v>
      </c>
      <c r="BG290" s="30">
        <f t="shared" si="580"/>
        <v>0</v>
      </c>
      <c r="BH290" s="707">
        <f t="shared" si="495"/>
        <v>0</v>
      </c>
      <c r="BI290" s="704">
        <f t="shared" si="496"/>
        <v>0</v>
      </c>
      <c r="BJ290" s="30">
        <f t="shared" si="581"/>
        <v>0</v>
      </c>
      <c r="BK290" s="704">
        <f t="shared" si="498"/>
        <v>0</v>
      </c>
      <c r="BL290" s="30">
        <f t="shared" si="582"/>
        <v>0</v>
      </c>
      <c r="BM290" s="30">
        <f t="shared" si="583"/>
        <v>0</v>
      </c>
      <c r="BN290" s="704">
        <f t="shared" si="501"/>
        <v>0</v>
      </c>
    </row>
    <row r="291" spans="1:66" ht="14.1" customHeight="1" x14ac:dyDescent="0.25">
      <c r="A291" s="49" t="s">
        <v>436</v>
      </c>
      <c r="B291" s="50"/>
      <c r="C291" s="699"/>
      <c r="D291" s="50"/>
      <c r="E291" s="62" t="e">
        <f t="shared" si="433"/>
        <v>#N/A</v>
      </c>
      <c r="F291" s="664" t="str">
        <f t="shared" si="434"/>
        <v/>
      </c>
      <c r="G291" s="587"/>
      <c r="H291" s="588">
        <f t="shared" si="394"/>
        <v>0</v>
      </c>
      <c r="I291" s="588">
        <f t="shared" si="395"/>
        <v>0</v>
      </c>
      <c r="J291" s="587"/>
      <c r="K291" s="588">
        <f t="shared" si="502"/>
        <v>0</v>
      </c>
      <c r="L291" s="588">
        <f t="shared" si="584"/>
        <v>0</v>
      </c>
      <c r="M291" s="587"/>
      <c r="N291" s="588">
        <f t="shared" si="503"/>
        <v>0</v>
      </c>
      <c r="O291" s="588">
        <f t="shared" si="585"/>
        <v>0</v>
      </c>
      <c r="P291" s="587"/>
      <c r="Q291" s="588">
        <f t="shared" si="504"/>
        <v>0</v>
      </c>
      <c r="R291" s="588">
        <f t="shared" si="568"/>
        <v>0</v>
      </c>
      <c r="S291" s="587"/>
      <c r="T291" s="588">
        <f t="shared" si="506"/>
        <v>0</v>
      </c>
      <c r="U291" s="588">
        <f t="shared" si="586"/>
        <v>0</v>
      </c>
      <c r="V291" s="587"/>
      <c r="W291" s="588">
        <f t="shared" si="507"/>
        <v>0</v>
      </c>
      <c r="X291" s="588">
        <f t="shared" si="587"/>
        <v>0</v>
      </c>
      <c r="Y291" s="587"/>
      <c r="Z291" s="588">
        <f t="shared" si="509"/>
        <v>0</v>
      </c>
      <c r="AA291" s="588">
        <f t="shared" si="465"/>
        <v>0</v>
      </c>
      <c r="AB291" s="587"/>
      <c r="AC291" s="588">
        <f t="shared" si="510"/>
        <v>0</v>
      </c>
      <c r="AD291" s="588">
        <f t="shared" si="588"/>
        <v>0</v>
      </c>
      <c r="AE291" s="587"/>
      <c r="AF291" s="588">
        <f t="shared" si="512"/>
        <v>0</v>
      </c>
      <c r="AG291" s="588">
        <f t="shared" si="589"/>
        <v>0</v>
      </c>
      <c r="AH291" s="587"/>
      <c r="AI291" s="588">
        <f t="shared" si="541"/>
        <v>0</v>
      </c>
      <c r="AJ291" s="588">
        <f t="shared" si="378"/>
        <v>0</v>
      </c>
      <c r="AK291" s="587"/>
      <c r="AL291" s="588">
        <f t="shared" si="513"/>
        <v>0</v>
      </c>
      <c r="AM291" s="588">
        <f t="shared" si="590"/>
        <v>0</v>
      </c>
      <c r="AN291" s="587"/>
      <c r="AO291" s="588">
        <f t="shared" si="515"/>
        <v>0</v>
      </c>
      <c r="AP291" s="588">
        <f t="shared" si="591"/>
        <v>0</v>
      </c>
      <c r="AQ291" s="587"/>
      <c r="AR291" s="588">
        <f t="shared" si="483"/>
        <v>0</v>
      </c>
      <c r="AS291" s="588">
        <f t="shared" si="484"/>
        <v>0</v>
      </c>
      <c r="AT291" s="587"/>
      <c r="AU291" s="588">
        <f t="shared" si="517"/>
        <v>0</v>
      </c>
      <c r="AV291" s="588">
        <f t="shared" si="472"/>
        <v>0</v>
      </c>
      <c r="AW291" s="587"/>
      <c r="AX291" s="652"/>
      <c r="AY291" s="706"/>
      <c r="AZ291" s="652"/>
      <c r="BB291" s="149"/>
      <c r="BC291" s="30">
        <f t="shared" si="577"/>
        <v>0</v>
      </c>
      <c r="BD291" s="30">
        <f t="shared" si="578"/>
        <v>0</v>
      </c>
      <c r="BE291" s="704">
        <f t="shared" si="492"/>
        <v>0</v>
      </c>
      <c r="BF291" s="30">
        <f t="shared" si="579"/>
        <v>0</v>
      </c>
      <c r="BG291" s="30">
        <f t="shared" si="580"/>
        <v>0</v>
      </c>
      <c r="BH291" s="704">
        <f t="shared" si="495"/>
        <v>0</v>
      </c>
      <c r="BI291" s="704">
        <f t="shared" si="496"/>
        <v>0</v>
      </c>
      <c r="BJ291" s="30">
        <f t="shared" si="581"/>
        <v>0</v>
      </c>
      <c r="BK291" s="704">
        <f t="shared" si="498"/>
        <v>0</v>
      </c>
      <c r="BL291" s="30">
        <f t="shared" si="582"/>
        <v>0</v>
      </c>
      <c r="BM291" s="30">
        <f t="shared" si="583"/>
        <v>0</v>
      </c>
      <c r="BN291" s="704">
        <f t="shared" si="501"/>
        <v>0</v>
      </c>
    </row>
    <row r="292" spans="1:66" ht="14.25" customHeight="1" x14ac:dyDescent="0.25">
      <c r="A292" s="49" t="s">
        <v>436</v>
      </c>
      <c r="B292" s="50"/>
      <c r="C292" s="699"/>
      <c r="D292" s="50"/>
      <c r="E292" s="62" t="e">
        <f t="shared" si="433"/>
        <v>#N/A</v>
      </c>
      <c r="F292" s="664" t="str">
        <f t="shared" si="434"/>
        <v/>
      </c>
      <c r="G292" s="587"/>
      <c r="H292" s="588">
        <f t="shared" si="394"/>
        <v>0</v>
      </c>
      <c r="I292" s="588">
        <f t="shared" si="395"/>
        <v>0</v>
      </c>
      <c r="J292" s="587"/>
      <c r="K292" s="588">
        <f t="shared" si="502"/>
        <v>0</v>
      </c>
      <c r="L292" s="588">
        <f t="shared" si="584"/>
        <v>0</v>
      </c>
      <c r="M292" s="587"/>
      <c r="N292" s="588">
        <f t="shared" si="503"/>
        <v>0</v>
      </c>
      <c r="O292" s="588">
        <f t="shared" si="585"/>
        <v>0</v>
      </c>
      <c r="P292" s="587"/>
      <c r="Q292" s="588">
        <f t="shared" si="504"/>
        <v>0</v>
      </c>
      <c r="R292" s="588">
        <f t="shared" si="568"/>
        <v>0</v>
      </c>
      <c r="S292" s="587"/>
      <c r="T292" s="588">
        <f t="shared" si="506"/>
        <v>0</v>
      </c>
      <c r="U292" s="588">
        <f t="shared" si="586"/>
        <v>0</v>
      </c>
      <c r="V292" s="587"/>
      <c r="W292" s="588">
        <f t="shared" si="507"/>
        <v>0</v>
      </c>
      <c r="X292" s="588">
        <f t="shared" si="587"/>
        <v>0</v>
      </c>
      <c r="Y292" s="587"/>
      <c r="Z292" s="588">
        <f t="shared" si="509"/>
        <v>0</v>
      </c>
      <c r="AA292" s="588">
        <f t="shared" si="465"/>
        <v>0</v>
      </c>
      <c r="AB292" s="587"/>
      <c r="AC292" s="588">
        <f t="shared" si="510"/>
        <v>0</v>
      </c>
      <c r="AD292" s="588">
        <f t="shared" si="588"/>
        <v>0</v>
      </c>
      <c r="AE292" s="587"/>
      <c r="AF292" s="588">
        <f t="shared" si="512"/>
        <v>0</v>
      </c>
      <c r="AG292" s="588">
        <f t="shared" si="589"/>
        <v>0</v>
      </c>
      <c r="AH292" s="587"/>
      <c r="AI292" s="588">
        <f t="shared" si="541"/>
        <v>0</v>
      </c>
      <c r="AJ292" s="588">
        <f t="shared" si="378"/>
        <v>0</v>
      </c>
      <c r="AK292" s="587"/>
      <c r="AL292" s="588">
        <f t="shared" si="513"/>
        <v>0</v>
      </c>
      <c r="AM292" s="588">
        <f t="shared" si="590"/>
        <v>0</v>
      </c>
      <c r="AN292" s="587"/>
      <c r="AO292" s="588">
        <f t="shared" si="515"/>
        <v>0</v>
      </c>
      <c r="AP292" s="588">
        <f t="shared" si="591"/>
        <v>0</v>
      </c>
      <c r="AQ292" s="587"/>
      <c r="AR292" s="588">
        <f t="shared" si="483"/>
        <v>0</v>
      </c>
      <c r="AS292" s="588">
        <f t="shared" si="484"/>
        <v>0</v>
      </c>
      <c r="AT292" s="587"/>
      <c r="AU292" s="588">
        <f t="shared" si="517"/>
        <v>0</v>
      </c>
      <c r="AV292" s="588">
        <f t="shared" si="472"/>
        <v>0</v>
      </c>
      <c r="AW292" s="587"/>
      <c r="AX292" s="652"/>
      <c r="AY292" s="706"/>
      <c r="AZ292" s="652"/>
      <c r="BB292" s="149"/>
      <c r="BC292" s="30">
        <f t="shared" si="577"/>
        <v>0</v>
      </c>
      <c r="BD292" s="30">
        <f t="shared" si="578"/>
        <v>0</v>
      </c>
      <c r="BE292" s="704">
        <f t="shared" si="492"/>
        <v>0</v>
      </c>
      <c r="BF292" s="30">
        <f t="shared" si="579"/>
        <v>0</v>
      </c>
      <c r="BG292" s="30">
        <f t="shared" si="580"/>
        <v>0</v>
      </c>
      <c r="BH292" s="704">
        <f t="shared" si="495"/>
        <v>0</v>
      </c>
      <c r="BI292" s="704">
        <f t="shared" si="496"/>
        <v>0</v>
      </c>
      <c r="BJ292" s="30">
        <f t="shared" si="581"/>
        <v>0</v>
      </c>
      <c r="BK292" s="704">
        <f t="shared" si="498"/>
        <v>0</v>
      </c>
      <c r="BL292" s="30">
        <f t="shared" si="582"/>
        <v>0</v>
      </c>
      <c r="BM292" s="30">
        <f t="shared" si="583"/>
        <v>0</v>
      </c>
      <c r="BN292" s="704">
        <f t="shared" si="501"/>
        <v>0</v>
      </c>
    </row>
    <row r="293" spans="1:66" ht="14.25" customHeight="1" x14ac:dyDescent="0.25">
      <c r="A293" s="49" t="s">
        <v>436</v>
      </c>
      <c r="B293" s="50"/>
      <c r="C293" s="699"/>
      <c r="D293" s="50"/>
      <c r="E293" s="62" t="e">
        <f t="shared" si="433"/>
        <v>#N/A</v>
      </c>
      <c r="F293" s="664" t="str">
        <f t="shared" si="434"/>
        <v/>
      </c>
      <c r="G293" s="587"/>
      <c r="H293" s="588">
        <f t="shared" si="394"/>
        <v>0</v>
      </c>
      <c r="I293" s="588">
        <f t="shared" si="395"/>
        <v>0</v>
      </c>
      <c r="J293" s="587"/>
      <c r="K293" s="588">
        <f t="shared" si="502"/>
        <v>0</v>
      </c>
      <c r="L293" s="588">
        <f t="shared" si="584"/>
        <v>0</v>
      </c>
      <c r="M293" s="587"/>
      <c r="N293" s="588">
        <f t="shared" si="503"/>
        <v>0</v>
      </c>
      <c r="O293" s="588">
        <f t="shared" si="585"/>
        <v>0</v>
      </c>
      <c r="P293" s="587"/>
      <c r="Q293" s="588">
        <f t="shared" si="504"/>
        <v>0</v>
      </c>
      <c r="R293" s="588">
        <f t="shared" si="568"/>
        <v>0</v>
      </c>
      <c r="S293" s="587"/>
      <c r="T293" s="588">
        <f t="shared" si="506"/>
        <v>0</v>
      </c>
      <c r="U293" s="588">
        <f t="shared" si="586"/>
        <v>0</v>
      </c>
      <c r="V293" s="587"/>
      <c r="W293" s="588">
        <f t="shared" si="507"/>
        <v>0</v>
      </c>
      <c r="X293" s="588">
        <f t="shared" si="587"/>
        <v>0</v>
      </c>
      <c r="Y293" s="587"/>
      <c r="Z293" s="588">
        <f t="shared" si="509"/>
        <v>0</v>
      </c>
      <c r="AA293" s="588">
        <f t="shared" si="465"/>
        <v>0</v>
      </c>
      <c r="AB293" s="587"/>
      <c r="AC293" s="588">
        <f t="shared" si="510"/>
        <v>0</v>
      </c>
      <c r="AD293" s="588">
        <f t="shared" si="588"/>
        <v>0</v>
      </c>
      <c r="AE293" s="587"/>
      <c r="AF293" s="588">
        <f t="shared" si="512"/>
        <v>0</v>
      </c>
      <c r="AG293" s="588">
        <f t="shared" si="589"/>
        <v>0</v>
      </c>
      <c r="AH293" s="587"/>
      <c r="AI293" s="588">
        <f t="shared" si="541"/>
        <v>0</v>
      </c>
      <c r="AJ293" s="588">
        <f t="shared" si="378"/>
        <v>0</v>
      </c>
      <c r="AK293" s="587"/>
      <c r="AL293" s="588">
        <f t="shared" si="513"/>
        <v>0</v>
      </c>
      <c r="AM293" s="588">
        <f t="shared" si="590"/>
        <v>0</v>
      </c>
      <c r="AN293" s="587"/>
      <c r="AO293" s="588">
        <f t="shared" si="515"/>
        <v>0</v>
      </c>
      <c r="AP293" s="588">
        <f t="shared" si="591"/>
        <v>0</v>
      </c>
      <c r="AQ293" s="587"/>
      <c r="AR293" s="588">
        <f t="shared" si="483"/>
        <v>0</v>
      </c>
      <c r="AS293" s="588">
        <f t="shared" si="484"/>
        <v>0</v>
      </c>
      <c r="AT293" s="587"/>
      <c r="AU293" s="588">
        <f t="shared" si="517"/>
        <v>0</v>
      </c>
      <c r="AV293" s="588">
        <f t="shared" si="472"/>
        <v>0</v>
      </c>
      <c r="AW293" s="587"/>
      <c r="AX293" s="652"/>
      <c r="AY293" s="706"/>
      <c r="AZ293" s="652"/>
      <c r="BB293" s="149"/>
      <c r="BC293" s="30">
        <f t="shared" si="577"/>
        <v>0</v>
      </c>
      <c r="BD293" s="30">
        <f t="shared" si="578"/>
        <v>0</v>
      </c>
      <c r="BE293" s="704">
        <f t="shared" si="492"/>
        <v>0</v>
      </c>
      <c r="BF293" s="30">
        <f t="shared" si="579"/>
        <v>0</v>
      </c>
      <c r="BG293" s="30">
        <f t="shared" si="580"/>
        <v>0</v>
      </c>
      <c r="BH293" s="704">
        <f t="shared" si="495"/>
        <v>0</v>
      </c>
      <c r="BI293" s="704">
        <f t="shared" si="496"/>
        <v>0</v>
      </c>
      <c r="BJ293" s="30">
        <f t="shared" si="581"/>
        <v>0</v>
      </c>
      <c r="BK293" s="704">
        <f t="shared" si="498"/>
        <v>0</v>
      </c>
      <c r="BL293" s="30">
        <f t="shared" si="582"/>
        <v>0</v>
      </c>
      <c r="BM293" s="30">
        <f t="shared" si="583"/>
        <v>0</v>
      </c>
      <c r="BN293" s="704">
        <f t="shared" si="501"/>
        <v>0</v>
      </c>
    </row>
    <row r="294" spans="1:66" ht="14.25" customHeight="1" x14ac:dyDescent="0.25">
      <c r="A294" s="49" t="s">
        <v>436</v>
      </c>
      <c r="B294" s="50"/>
      <c r="C294" s="699"/>
      <c r="D294" s="50"/>
      <c r="E294" s="62" t="e">
        <f t="shared" si="433"/>
        <v>#N/A</v>
      </c>
      <c r="F294" s="664" t="str">
        <f t="shared" si="434"/>
        <v/>
      </c>
      <c r="G294" s="587"/>
      <c r="H294" s="588">
        <f t="shared" si="394"/>
        <v>0</v>
      </c>
      <c r="I294" s="588">
        <f t="shared" si="395"/>
        <v>0</v>
      </c>
      <c r="J294" s="587"/>
      <c r="K294" s="588">
        <f t="shared" si="502"/>
        <v>0</v>
      </c>
      <c r="L294" s="588">
        <f t="shared" si="584"/>
        <v>0</v>
      </c>
      <c r="M294" s="587"/>
      <c r="N294" s="588">
        <f t="shared" si="503"/>
        <v>0</v>
      </c>
      <c r="O294" s="588">
        <f t="shared" si="585"/>
        <v>0</v>
      </c>
      <c r="P294" s="587"/>
      <c r="Q294" s="588">
        <f t="shared" si="504"/>
        <v>0</v>
      </c>
      <c r="R294" s="588">
        <f t="shared" si="568"/>
        <v>0</v>
      </c>
      <c r="S294" s="587"/>
      <c r="T294" s="588">
        <f t="shared" si="506"/>
        <v>0</v>
      </c>
      <c r="U294" s="588">
        <f t="shared" si="586"/>
        <v>0</v>
      </c>
      <c r="V294" s="587"/>
      <c r="W294" s="588">
        <f t="shared" si="507"/>
        <v>0</v>
      </c>
      <c r="X294" s="588">
        <f t="shared" si="587"/>
        <v>0</v>
      </c>
      <c r="Y294" s="587"/>
      <c r="Z294" s="588">
        <f t="shared" si="509"/>
        <v>0</v>
      </c>
      <c r="AA294" s="588">
        <f t="shared" si="465"/>
        <v>0</v>
      </c>
      <c r="AB294" s="587"/>
      <c r="AC294" s="588">
        <f t="shared" si="510"/>
        <v>0</v>
      </c>
      <c r="AD294" s="588">
        <f t="shared" si="588"/>
        <v>0</v>
      </c>
      <c r="AE294" s="587"/>
      <c r="AF294" s="588">
        <f t="shared" si="512"/>
        <v>0</v>
      </c>
      <c r="AG294" s="588">
        <f t="shared" si="589"/>
        <v>0</v>
      </c>
      <c r="AH294" s="587"/>
      <c r="AI294" s="588">
        <f t="shared" si="541"/>
        <v>0</v>
      </c>
      <c r="AJ294" s="588">
        <f t="shared" si="378"/>
        <v>0</v>
      </c>
      <c r="AK294" s="587"/>
      <c r="AL294" s="588">
        <f t="shared" si="513"/>
        <v>0</v>
      </c>
      <c r="AM294" s="588">
        <f t="shared" si="590"/>
        <v>0</v>
      </c>
      <c r="AN294" s="587"/>
      <c r="AO294" s="588">
        <f t="shared" si="515"/>
        <v>0</v>
      </c>
      <c r="AP294" s="588">
        <f t="shared" si="591"/>
        <v>0</v>
      </c>
      <c r="AQ294" s="587"/>
      <c r="AR294" s="588">
        <f t="shared" si="483"/>
        <v>0</v>
      </c>
      <c r="AS294" s="588">
        <f t="shared" si="484"/>
        <v>0</v>
      </c>
      <c r="AT294" s="587"/>
      <c r="AU294" s="588">
        <f t="shared" si="517"/>
        <v>0</v>
      </c>
      <c r="AV294" s="588">
        <f t="shared" si="472"/>
        <v>0</v>
      </c>
      <c r="AW294" s="587"/>
      <c r="AX294" s="652"/>
      <c r="AY294" s="706"/>
      <c r="AZ294" s="652"/>
      <c r="BB294" s="149"/>
      <c r="BC294" s="30">
        <f t="shared" si="577"/>
        <v>0</v>
      </c>
      <c r="BD294" s="30">
        <f t="shared" si="578"/>
        <v>0</v>
      </c>
      <c r="BE294" s="704">
        <f t="shared" si="492"/>
        <v>0</v>
      </c>
      <c r="BF294" s="30">
        <f t="shared" si="579"/>
        <v>0</v>
      </c>
      <c r="BG294" s="30">
        <f t="shared" si="580"/>
        <v>0</v>
      </c>
      <c r="BH294" s="704">
        <f t="shared" si="495"/>
        <v>0</v>
      </c>
      <c r="BI294" s="704">
        <f t="shared" si="496"/>
        <v>0</v>
      </c>
      <c r="BJ294" s="30">
        <f t="shared" si="581"/>
        <v>0</v>
      </c>
      <c r="BK294" s="704">
        <f t="shared" si="498"/>
        <v>0</v>
      </c>
      <c r="BL294" s="30">
        <f t="shared" si="582"/>
        <v>0</v>
      </c>
      <c r="BM294" s="30">
        <f t="shared" si="583"/>
        <v>0</v>
      </c>
      <c r="BN294" s="704">
        <f t="shared" si="501"/>
        <v>0</v>
      </c>
    </row>
    <row r="295" spans="1:66" ht="14.25" customHeight="1" x14ac:dyDescent="0.25">
      <c r="A295" s="49" t="s">
        <v>436</v>
      </c>
      <c r="B295" s="50"/>
      <c r="C295" s="699"/>
      <c r="D295" s="50"/>
      <c r="E295" s="62" t="e">
        <f t="shared" si="433"/>
        <v>#N/A</v>
      </c>
      <c r="F295" s="664" t="str">
        <f t="shared" ref="F295:F354" si="592">IFERROR(INDEX(Index_card_code,MATCH($D295,Index_Card_name,0)),"")</f>
        <v/>
      </c>
      <c r="G295" s="587"/>
      <c r="H295" s="588">
        <f t="shared" si="394"/>
        <v>0</v>
      </c>
      <c r="I295" s="588">
        <f t="shared" si="395"/>
        <v>0</v>
      </c>
      <c r="J295" s="587"/>
      <c r="K295" s="588">
        <f t="shared" ref="K295:K302" si="593">SUMIFS(JE_amount,JE_Month,K$3,JE_Entity,$A295,JE_Ledger_number,$B295)</f>
        <v>0</v>
      </c>
      <c r="L295" s="588">
        <f t="shared" ref="L295:L302" si="594">SUM(J295:K295)</f>
        <v>0</v>
      </c>
      <c r="M295" s="587"/>
      <c r="N295" s="588">
        <f t="shared" ref="N295:N302" si="595">SUMIFS(JE_amount,JE_Month,N$3,JE_Entity,$A295,JE_Ledger_number,$B295)</f>
        <v>0</v>
      </c>
      <c r="O295" s="588">
        <f t="shared" ref="O295:O302" si="596">SUM(M295:N295)</f>
        <v>0</v>
      </c>
      <c r="P295" s="587"/>
      <c r="Q295" s="588">
        <f t="shared" si="504"/>
        <v>0</v>
      </c>
      <c r="R295" s="588">
        <f t="shared" ref="R295:R302" si="597">SUM(P295:Q295)</f>
        <v>0</v>
      </c>
      <c r="S295" s="587"/>
      <c r="T295" s="588">
        <f t="shared" si="506"/>
        <v>0</v>
      </c>
      <c r="U295" s="588">
        <f t="shared" si="403"/>
        <v>0</v>
      </c>
      <c r="V295" s="587"/>
      <c r="W295" s="588">
        <f t="shared" ref="W295:W302" si="598">SUMIFS(JE_amount,JE_Month,W$3,JE_Entity,$A295,JE_Ledger_number,$B295)</f>
        <v>0</v>
      </c>
      <c r="X295" s="588">
        <f t="shared" ref="X295:X301" si="599">SUM(V295:W295)</f>
        <v>0</v>
      </c>
      <c r="Y295" s="587"/>
      <c r="Z295" s="588">
        <f t="shared" ref="Z295:Z302" si="600">SUMIFS(JE_amount,JE_Month,Z$3,JE_Entity,$A295,JE_Ledger_number,$B295)</f>
        <v>0</v>
      </c>
      <c r="AA295" s="588">
        <f t="shared" si="465"/>
        <v>0</v>
      </c>
      <c r="AB295" s="587"/>
      <c r="AC295" s="588">
        <f t="shared" ref="AC295:AC302" si="601">SUMIFS(JE_amount,JE_Month,AC$3,JE_Entity,$A295,JE_Ledger_number,$B295)</f>
        <v>0</v>
      </c>
      <c r="AD295" s="588">
        <f t="shared" ref="AD295:AD301" si="602">SUM(AB295:AC295)</f>
        <v>0</v>
      </c>
      <c r="AE295" s="587"/>
      <c r="AF295" s="588">
        <f t="shared" ref="AF295:AF302" si="603">SUMIFS(JE_amount,JE_Month,AF$3,JE_Entity,$A295,JE_Ledger_number,$B295)</f>
        <v>0</v>
      </c>
      <c r="AG295" s="588">
        <f t="shared" ref="AG295:AG301" si="604">SUM(AE295:AF295)</f>
        <v>0</v>
      </c>
      <c r="AH295" s="587"/>
      <c r="AI295" s="588">
        <f t="shared" si="541"/>
        <v>0</v>
      </c>
      <c r="AJ295" s="588">
        <f t="shared" ref="AJ295:AJ354" si="605">SUM(AH295:AI295)</f>
        <v>0</v>
      </c>
      <c r="AK295" s="587"/>
      <c r="AL295" s="588">
        <f t="shared" ref="AL295:AL302" si="606">SUMIFS(JE_amount,JE_Month,AL$3,JE_Entity,$A295,JE_Ledger_number,$B295)</f>
        <v>0</v>
      </c>
      <c r="AM295" s="588">
        <f t="shared" ref="AM295:AM301" si="607">SUM(AK295:AL295)</f>
        <v>0</v>
      </c>
      <c r="AN295" s="587"/>
      <c r="AO295" s="588">
        <f t="shared" ref="AO295:AO302" si="608">SUMIFS(JE_amount,JE_Month,AO$3,JE_Entity,$A295,JE_Ledger_number,$B295)</f>
        <v>0</v>
      </c>
      <c r="AP295" s="588">
        <f t="shared" ref="AP295:AP301" si="609">SUM(AN295:AO295)</f>
        <v>0</v>
      </c>
      <c r="AQ295" s="587"/>
      <c r="AR295" s="588">
        <f t="shared" si="483"/>
        <v>0</v>
      </c>
      <c r="AS295" s="588">
        <f t="shared" si="484"/>
        <v>0</v>
      </c>
      <c r="AT295" s="587"/>
      <c r="AU295" s="588">
        <f t="shared" ref="AU295:AU302" si="610">SUMIFS(JE_amount_NIS,JE_Month,AU$3,JE_Entity,$A295,JE_Ledger_number,$B295)</f>
        <v>0</v>
      </c>
      <c r="AV295" s="588">
        <f t="shared" si="472"/>
        <v>0</v>
      </c>
      <c r="AW295" s="587"/>
      <c r="AX295" s="652"/>
      <c r="AY295" s="706"/>
      <c r="AZ295" s="652"/>
      <c r="BB295" s="149"/>
      <c r="BC295" s="30">
        <f t="shared" si="577"/>
        <v>0</v>
      </c>
      <c r="BD295" s="30">
        <f t="shared" si="578"/>
        <v>0</v>
      </c>
      <c r="BE295" s="704">
        <f t="shared" si="492"/>
        <v>0</v>
      </c>
      <c r="BF295" s="30">
        <f t="shared" si="579"/>
        <v>0</v>
      </c>
      <c r="BG295" s="30">
        <f t="shared" si="580"/>
        <v>0</v>
      </c>
      <c r="BH295" s="704">
        <f t="shared" si="495"/>
        <v>0</v>
      </c>
      <c r="BI295" s="712">
        <f t="shared" si="496"/>
        <v>0</v>
      </c>
      <c r="BJ295" s="30">
        <f t="shared" si="581"/>
        <v>0</v>
      </c>
      <c r="BK295" s="704">
        <f t="shared" si="498"/>
        <v>0</v>
      </c>
      <c r="BL295" s="30">
        <f t="shared" si="582"/>
        <v>0</v>
      </c>
      <c r="BM295" s="30">
        <f t="shared" si="583"/>
        <v>0</v>
      </c>
      <c r="BN295" s="704">
        <f t="shared" si="501"/>
        <v>0</v>
      </c>
    </row>
    <row r="296" spans="1:66" ht="14.25" customHeight="1" x14ac:dyDescent="0.25">
      <c r="A296" s="49" t="s">
        <v>436</v>
      </c>
      <c r="B296" s="50"/>
      <c r="C296" s="699"/>
      <c r="D296" s="50"/>
      <c r="E296" s="62" t="e">
        <f t="shared" si="433"/>
        <v>#N/A</v>
      </c>
      <c r="F296" s="664" t="str">
        <f t="shared" si="592"/>
        <v/>
      </c>
      <c r="G296" s="587"/>
      <c r="H296" s="588">
        <f t="shared" si="394"/>
        <v>0</v>
      </c>
      <c r="I296" s="588">
        <f t="shared" si="395"/>
        <v>0</v>
      </c>
      <c r="J296" s="587"/>
      <c r="K296" s="588">
        <f t="shared" si="502"/>
        <v>0</v>
      </c>
      <c r="L296" s="588">
        <f t="shared" ref="L296" si="611">SUM(J296:K296)</f>
        <v>0</v>
      </c>
      <c r="M296" s="587"/>
      <c r="N296" s="588">
        <f t="shared" si="503"/>
        <v>0</v>
      </c>
      <c r="O296" s="588">
        <f t="shared" ref="O296" si="612">SUM(M296:N296)</f>
        <v>0</v>
      </c>
      <c r="P296" s="587"/>
      <c r="Q296" s="588">
        <f t="shared" si="504"/>
        <v>0</v>
      </c>
      <c r="R296" s="588">
        <f t="shared" si="597"/>
        <v>0</v>
      </c>
      <c r="S296" s="587"/>
      <c r="T296" s="588">
        <f t="shared" si="506"/>
        <v>0</v>
      </c>
      <c r="U296" s="588">
        <f t="shared" ref="U296" si="613">SUM(S296:T296)</f>
        <v>0</v>
      </c>
      <c r="V296" s="587"/>
      <c r="W296" s="588">
        <f t="shared" si="507"/>
        <v>0</v>
      </c>
      <c r="X296" s="588">
        <f t="shared" ref="X296" si="614">SUM(V296:W296)</f>
        <v>0</v>
      </c>
      <c r="Y296" s="587"/>
      <c r="Z296" s="588">
        <f t="shared" si="509"/>
        <v>0</v>
      </c>
      <c r="AA296" s="588">
        <f t="shared" si="465"/>
        <v>0</v>
      </c>
      <c r="AB296" s="587"/>
      <c r="AC296" s="588">
        <f t="shared" si="510"/>
        <v>0</v>
      </c>
      <c r="AD296" s="588">
        <f t="shared" ref="AD296" si="615">SUM(AB296:AC296)</f>
        <v>0</v>
      </c>
      <c r="AE296" s="587"/>
      <c r="AF296" s="588">
        <f t="shared" si="512"/>
        <v>0</v>
      </c>
      <c r="AG296" s="588">
        <f t="shared" ref="AG296" si="616">SUM(AE296:AF296)</f>
        <v>0</v>
      </c>
      <c r="AH296" s="587"/>
      <c r="AI296" s="588">
        <f t="shared" si="541"/>
        <v>0</v>
      </c>
      <c r="AJ296" s="588">
        <f t="shared" si="605"/>
        <v>0</v>
      </c>
      <c r="AK296" s="587"/>
      <c r="AL296" s="588">
        <f t="shared" si="513"/>
        <v>0</v>
      </c>
      <c r="AM296" s="588">
        <f t="shared" ref="AM296" si="617">SUM(AK296:AL296)</f>
        <v>0</v>
      </c>
      <c r="AN296" s="587"/>
      <c r="AO296" s="588">
        <f t="shared" si="515"/>
        <v>0</v>
      </c>
      <c r="AP296" s="588">
        <f t="shared" ref="AP296" si="618">SUM(AN296:AO296)</f>
        <v>0</v>
      </c>
      <c r="AQ296" s="587"/>
      <c r="AR296" s="588">
        <f t="shared" si="483"/>
        <v>0</v>
      </c>
      <c r="AS296" s="588">
        <f t="shared" si="484"/>
        <v>0</v>
      </c>
      <c r="AT296" s="587"/>
      <c r="AU296" s="588">
        <f t="shared" si="517"/>
        <v>0</v>
      </c>
      <c r="AV296" s="588">
        <f t="shared" si="472"/>
        <v>0</v>
      </c>
      <c r="AW296" s="587"/>
      <c r="AX296" s="652"/>
      <c r="AY296" s="706"/>
      <c r="AZ296" s="652"/>
      <c r="BB296" s="149"/>
      <c r="BC296" s="30">
        <f t="shared" si="577"/>
        <v>0</v>
      </c>
      <c r="BD296" s="30">
        <f t="shared" si="578"/>
        <v>0</v>
      </c>
      <c r="BE296" s="704">
        <f t="shared" si="492"/>
        <v>0</v>
      </c>
      <c r="BF296" s="30">
        <f t="shared" si="579"/>
        <v>0</v>
      </c>
      <c r="BG296" s="30">
        <f t="shared" si="580"/>
        <v>0</v>
      </c>
      <c r="BH296" s="704">
        <f t="shared" si="495"/>
        <v>0</v>
      </c>
      <c r="BI296" s="712">
        <f t="shared" si="496"/>
        <v>0</v>
      </c>
      <c r="BJ296" s="30">
        <f t="shared" si="581"/>
        <v>0</v>
      </c>
      <c r="BK296" s="704">
        <f t="shared" ref="BK296:BK326" si="619">AJ296-AG296</f>
        <v>0</v>
      </c>
      <c r="BL296" s="30">
        <f t="shared" si="582"/>
        <v>0</v>
      </c>
      <c r="BM296" s="30">
        <f t="shared" si="583"/>
        <v>0</v>
      </c>
      <c r="BN296" s="704">
        <f t="shared" si="501"/>
        <v>0</v>
      </c>
    </row>
    <row r="297" spans="1:66" ht="14.25" customHeight="1" x14ac:dyDescent="0.25">
      <c r="A297" s="49" t="s">
        <v>436</v>
      </c>
      <c r="B297" s="50"/>
      <c r="C297" s="699"/>
      <c r="D297" s="50"/>
      <c r="E297" s="62" t="e">
        <f t="shared" si="433"/>
        <v>#N/A</v>
      </c>
      <c r="F297" s="664" t="str">
        <f t="shared" si="592"/>
        <v/>
      </c>
      <c r="G297" s="587"/>
      <c r="H297" s="588">
        <f t="shared" si="394"/>
        <v>0</v>
      </c>
      <c r="I297" s="588">
        <f t="shared" si="395"/>
        <v>0</v>
      </c>
      <c r="J297" s="587"/>
      <c r="K297" s="588">
        <f t="shared" si="593"/>
        <v>0</v>
      </c>
      <c r="L297" s="588">
        <f t="shared" si="594"/>
        <v>0</v>
      </c>
      <c r="M297" s="587"/>
      <c r="N297" s="588">
        <f t="shared" si="595"/>
        <v>0</v>
      </c>
      <c r="O297" s="588">
        <f t="shared" si="596"/>
        <v>0</v>
      </c>
      <c r="P297" s="587"/>
      <c r="Q297" s="588">
        <f t="shared" si="504"/>
        <v>0</v>
      </c>
      <c r="R297" s="588">
        <f t="shared" si="597"/>
        <v>0</v>
      </c>
      <c r="S297" s="587"/>
      <c r="T297" s="588">
        <f t="shared" si="506"/>
        <v>0</v>
      </c>
      <c r="U297" s="588">
        <f t="shared" si="403"/>
        <v>0</v>
      </c>
      <c r="V297" s="587"/>
      <c r="W297" s="588">
        <f t="shared" si="598"/>
        <v>0</v>
      </c>
      <c r="X297" s="588">
        <f t="shared" si="599"/>
        <v>0</v>
      </c>
      <c r="Y297" s="587"/>
      <c r="Z297" s="588">
        <f t="shared" si="600"/>
        <v>0</v>
      </c>
      <c r="AA297" s="588">
        <f t="shared" si="465"/>
        <v>0</v>
      </c>
      <c r="AB297" s="587"/>
      <c r="AC297" s="588">
        <f t="shared" si="601"/>
        <v>0</v>
      </c>
      <c r="AD297" s="588">
        <f t="shared" si="602"/>
        <v>0</v>
      </c>
      <c r="AE297" s="587"/>
      <c r="AF297" s="588">
        <f t="shared" si="603"/>
        <v>0</v>
      </c>
      <c r="AG297" s="588">
        <f t="shared" si="604"/>
        <v>0</v>
      </c>
      <c r="AH297" s="587"/>
      <c r="AI297" s="588">
        <f t="shared" ref="AI297:AI356" si="620">SUMIFS(JE_amount,JE_Month,AI$3,JE_Entity,$A297,JE_Ledger_number,$B297)</f>
        <v>0</v>
      </c>
      <c r="AJ297" s="588">
        <f t="shared" si="605"/>
        <v>0</v>
      </c>
      <c r="AK297" s="587"/>
      <c r="AL297" s="588">
        <f t="shared" si="606"/>
        <v>0</v>
      </c>
      <c r="AM297" s="588">
        <f t="shared" si="607"/>
        <v>0</v>
      </c>
      <c r="AN297" s="587"/>
      <c r="AO297" s="588">
        <f t="shared" si="608"/>
        <v>0</v>
      </c>
      <c r="AP297" s="588">
        <f t="shared" si="609"/>
        <v>0</v>
      </c>
      <c r="AQ297" s="587"/>
      <c r="AR297" s="588">
        <f t="shared" si="483"/>
        <v>0</v>
      </c>
      <c r="AS297" s="588">
        <f t="shared" si="484"/>
        <v>0</v>
      </c>
      <c r="AT297" s="587"/>
      <c r="AU297" s="588">
        <f t="shared" si="610"/>
        <v>0</v>
      </c>
      <c r="AV297" s="588">
        <f t="shared" si="472"/>
        <v>0</v>
      </c>
      <c r="AW297" s="587"/>
      <c r="AX297" s="652"/>
      <c r="AY297" s="706"/>
      <c r="AZ297" s="652"/>
      <c r="BB297" s="149"/>
      <c r="BC297" s="30">
        <f t="shared" si="577"/>
        <v>0</v>
      </c>
      <c r="BD297" s="30">
        <f t="shared" si="578"/>
        <v>0</v>
      </c>
      <c r="BE297" s="704">
        <f t="shared" si="492"/>
        <v>0</v>
      </c>
      <c r="BF297" s="30">
        <f t="shared" si="579"/>
        <v>0</v>
      </c>
      <c r="BG297" s="30">
        <f t="shared" si="580"/>
        <v>0</v>
      </c>
      <c r="BH297" s="704">
        <f t="shared" si="495"/>
        <v>0</v>
      </c>
      <c r="BI297" s="712">
        <f t="shared" si="496"/>
        <v>0</v>
      </c>
      <c r="BJ297" s="30">
        <f t="shared" si="581"/>
        <v>0</v>
      </c>
      <c r="BK297" s="704">
        <f t="shared" si="619"/>
        <v>0</v>
      </c>
      <c r="BL297" s="30">
        <f t="shared" si="582"/>
        <v>0</v>
      </c>
      <c r="BM297" s="30">
        <f t="shared" si="583"/>
        <v>0</v>
      </c>
      <c r="BN297" s="704">
        <f t="shared" si="501"/>
        <v>0</v>
      </c>
    </row>
    <row r="298" spans="1:66" ht="14.25" customHeight="1" x14ac:dyDescent="0.25">
      <c r="A298" s="49" t="s">
        <v>436</v>
      </c>
      <c r="B298" s="50"/>
      <c r="C298" s="699"/>
      <c r="D298" s="50"/>
      <c r="E298" s="62" t="e">
        <f t="shared" si="433"/>
        <v>#N/A</v>
      </c>
      <c r="F298" s="664" t="str">
        <f t="shared" si="592"/>
        <v/>
      </c>
      <c r="G298" s="587"/>
      <c r="H298" s="588">
        <f t="shared" si="394"/>
        <v>0</v>
      </c>
      <c r="I298" s="588">
        <f t="shared" si="395"/>
        <v>0</v>
      </c>
      <c r="J298" s="587"/>
      <c r="K298" s="588">
        <f t="shared" si="593"/>
        <v>0</v>
      </c>
      <c r="L298" s="588">
        <f t="shared" si="594"/>
        <v>0</v>
      </c>
      <c r="M298" s="587"/>
      <c r="N298" s="588">
        <f t="shared" si="595"/>
        <v>0</v>
      </c>
      <c r="O298" s="588">
        <f t="shared" si="596"/>
        <v>0</v>
      </c>
      <c r="P298" s="587"/>
      <c r="Q298" s="588">
        <f t="shared" si="504"/>
        <v>0</v>
      </c>
      <c r="R298" s="588">
        <f t="shared" si="597"/>
        <v>0</v>
      </c>
      <c r="S298" s="587"/>
      <c r="T298" s="588">
        <f t="shared" si="506"/>
        <v>0</v>
      </c>
      <c r="U298" s="588">
        <f t="shared" si="403"/>
        <v>0</v>
      </c>
      <c r="V298" s="587"/>
      <c r="W298" s="588">
        <f t="shared" si="598"/>
        <v>0</v>
      </c>
      <c r="X298" s="588">
        <f t="shared" si="599"/>
        <v>0</v>
      </c>
      <c r="Y298" s="587"/>
      <c r="Z298" s="588">
        <f t="shared" si="600"/>
        <v>0</v>
      </c>
      <c r="AA298" s="588">
        <f t="shared" si="465"/>
        <v>0</v>
      </c>
      <c r="AB298" s="587"/>
      <c r="AC298" s="588">
        <f t="shared" si="601"/>
        <v>0</v>
      </c>
      <c r="AD298" s="588">
        <f t="shared" si="602"/>
        <v>0</v>
      </c>
      <c r="AE298" s="587"/>
      <c r="AF298" s="588">
        <f t="shared" si="603"/>
        <v>0</v>
      </c>
      <c r="AG298" s="588">
        <f t="shared" si="604"/>
        <v>0</v>
      </c>
      <c r="AH298" s="587"/>
      <c r="AI298" s="588">
        <f t="shared" si="620"/>
        <v>0</v>
      </c>
      <c r="AJ298" s="588">
        <f t="shared" si="605"/>
        <v>0</v>
      </c>
      <c r="AK298" s="587"/>
      <c r="AL298" s="588">
        <f t="shared" si="606"/>
        <v>0</v>
      </c>
      <c r="AM298" s="588">
        <f t="shared" si="607"/>
        <v>0</v>
      </c>
      <c r="AN298" s="587"/>
      <c r="AO298" s="588">
        <f t="shared" si="608"/>
        <v>0</v>
      </c>
      <c r="AP298" s="588">
        <f t="shared" si="609"/>
        <v>0</v>
      </c>
      <c r="AQ298" s="587"/>
      <c r="AR298" s="588">
        <f t="shared" si="483"/>
        <v>0</v>
      </c>
      <c r="AS298" s="588">
        <f t="shared" si="484"/>
        <v>0</v>
      </c>
      <c r="AT298" s="587"/>
      <c r="AU298" s="588">
        <f t="shared" si="610"/>
        <v>0</v>
      </c>
      <c r="AV298" s="588">
        <f t="shared" si="472"/>
        <v>0</v>
      </c>
      <c r="AW298" s="587"/>
      <c r="AX298" s="652"/>
      <c r="AY298" s="706"/>
      <c r="AZ298" s="652"/>
      <c r="BB298" s="149"/>
      <c r="BC298" s="30">
        <f t="shared" si="577"/>
        <v>0</v>
      </c>
      <c r="BD298" s="30">
        <f t="shared" si="578"/>
        <v>0</v>
      </c>
      <c r="BE298" s="704">
        <f t="shared" si="492"/>
        <v>0</v>
      </c>
      <c r="BF298" s="30">
        <f t="shared" si="579"/>
        <v>0</v>
      </c>
      <c r="BG298" s="30">
        <f t="shared" si="580"/>
        <v>0</v>
      </c>
      <c r="BH298" s="704">
        <f t="shared" si="495"/>
        <v>0</v>
      </c>
      <c r="BI298" s="712">
        <f t="shared" si="496"/>
        <v>0</v>
      </c>
      <c r="BJ298" s="30">
        <f t="shared" si="581"/>
        <v>0</v>
      </c>
      <c r="BK298" s="704">
        <f t="shared" si="619"/>
        <v>0</v>
      </c>
      <c r="BL298" s="30">
        <f t="shared" si="582"/>
        <v>0</v>
      </c>
      <c r="BM298" s="30">
        <f t="shared" si="583"/>
        <v>0</v>
      </c>
      <c r="BN298" s="704">
        <f t="shared" si="501"/>
        <v>0</v>
      </c>
    </row>
    <row r="299" spans="1:66" ht="14.25" customHeight="1" x14ac:dyDescent="0.25">
      <c r="A299" s="49" t="s">
        <v>436</v>
      </c>
      <c r="B299" s="50"/>
      <c r="C299" s="699"/>
      <c r="D299" s="50"/>
      <c r="E299" s="62" t="e">
        <f t="shared" si="433"/>
        <v>#N/A</v>
      </c>
      <c r="F299" s="664" t="str">
        <f t="shared" si="592"/>
        <v/>
      </c>
      <c r="G299" s="587"/>
      <c r="H299" s="588">
        <f t="shared" si="394"/>
        <v>0</v>
      </c>
      <c r="I299" s="588">
        <f t="shared" si="395"/>
        <v>0</v>
      </c>
      <c r="J299" s="587"/>
      <c r="K299" s="588">
        <f t="shared" si="593"/>
        <v>0</v>
      </c>
      <c r="L299" s="588">
        <f t="shared" si="594"/>
        <v>0</v>
      </c>
      <c r="M299" s="587"/>
      <c r="N299" s="588">
        <f t="shared" si="595"/>
        <v>0</v>
      </c>
      <c r="O299" s="588">
        <f t="shared" si="596"/>
        <v>0</v>
      </c>
      <c r="P299" s="587"/>
      <c r="Q299" s="588">
        <f t="shared" si="504"/>
        <v>0</v>
      </c>
      <c r="R299" s="588">
        <f t="shared" si="597"/>
        <v>0</v>
      </c>
      <c r="S299" s="587"/>
      <c r="T299" s="588">
        <f t="shared" si="506"/>
        <v>0</v>
      </c>
      <c r="U299" s="588">
        <f t="shared" si="403"/>
        <v>0</v>
      </c>
      <c r="V299" s="587"/>
      <c r="W299" s="588">
        <f t="shared" si="598"/>
        <v>0</v>
      </c>
      <c r="X299" s="588">
        <f t="shared" si="599"/>
        <v>0</v>
      </c>
      <c r="Y299" s="587"/>
      <c r="Z299" s="588">
        <f t="shared" si="600"/>
        <v>0</v>
      </c>
      <c r="AA299" s="588">
        <f t="shared" si="465"/>
        <v>0</v>
      </c>
      <c r="AB299" s="587"/>
      <c r="AC299" s="588">
        <f t="shared" si="601"/>
        <v>0</v>
      </c>
      <c r="AD299" s="588">
        <f t="shared" si="602"/>
        <v>0</v>
      </c>
      <c r="AE299" s="587"/>
      <c r="AF299" s="588">
        <f t="shared" si="603"/>
        <v>0</v>
      </c>
      <c r="AG299" s="588">
        <f t="shared" si="604"/>
        <v>0</v>
      </c>
      <c r="AH299" s="587"/>
      <c r="AI299" s="588">
        <f t="shared" si="620"/>
        <v>0</v>
      </c>
      <c r="AJ299" s="588">
        <f t="shared" si="605"/>
        <v>0</v>
      </c>
      <c r="AK299" s="587"/>
      <c r="AL299" s="588">
        <f t="shared" si="606"/>
        <v>0</v>
      </c>
      <c r="AM299" s="588">
        <f t="shared" si="607"/>
        <v>0</v>
      </c>
      <c r="AN299" s="587"/>
      <c r="AO299" s="588">
        <f t="shared" si="608"/>
        <v>0</v>
      </c>
      <c r="AP299" s="588">
        <f t="shared" si="609"/>
        <v>0</v>
      </c>
      <c r="AQ299" s="587"/>
      <c r="AR299" s="588">
        <f t="shared" ref="AR299:AR325" si="621">SUMIFS(JE_amount,JE_Month,AR$3,JE_Entity,$A299,JE_Ledger_number,$B299)</f>
        <v>0</v>
      </c>
      <c r="AS299" s="588">
        <f t="shared" si="484"/>
        <v>0</v>
      </c>
      <c r="AT299" s="587"/>
      <c r="AU299" s="588">
        <f t="shared" si="610"/>
        <v>0</v>
      </c>
      <c r="AV299" s="588">
        <f t="shared" si="472"/>
        <v>0</v>
      </c>
      <c r="AW299" s="587"/>
      <c r="AX299" s="652"/>
      <c r="AY299" s="706"/>
      <c r="AZ299" s="652"/>
      <c r="BB299" s="149"/>
      <c r="BC299" s="30">
        <f t="shared" si="577"/>
        <v>0</v>
      </c>
      <c r="BD299" s="30">
        <f t="shared" si="578"/>
        <v>0</v>
      </c>
      <c r="BE299" s="704">
        <f t="shared" si="492"/>
        <v>0</v>
      </c>
      <c r="BF299" s="30">
        <f t="shared" si="579"/>
        <v>0</v>
      </c>
      <c r="BG299" s="30">
        <f t="shared" si="580"/>
        <v>0</v>
      </c>
      <c r="BH299" s="704">
        <f t="shared" si="495"/>
        <v>0</v>
      </c>
      <c r="BI299" s="712">
        <f t="shared" si="496"/>
        <v>0</v>
      </c>
      <c r="BJ299" s="30">
        <f t="shared" si="581"/>
        <v>0</v>
      </c>
      <c r="BK299" s="704">
        <f t="shared" si="619"/>
        <v>0</v>
      </c>
      <c r="BL299" s="30">
        <f t="shared" si="582"/>
        <v>0</v>
      </c>
      <c r="BM299" s="30">
        <f t="shared" si="583"/>
        <v>0</v>
      </c>
      <c r="BN299" s="704">
        <f t="shared" si="501"/>
        <v>0</v>
      </c>
    </row>
    <row r="300" spans="1:66" ht="14.25" customHeight="1" x14ac:dyDescent="0.25">
      <c r="A300" s="49" t="s">
        <v>436</v>
      </c>
      <c r="B300" s="50"/>
      <c r="C300" s="699"/>
      <c r="D300" s="50"/>
      <c r="E300" s="62" t="e">
        <f t="shared" ref="E300:E359" si="622">INDEX(Index_TB_Card_Type,MATCH($D300,Index_Card_name,0))</f>
        <v>#N/A</v>
      </c>
      <c r="F300" s="664" t="str">
        <f t="shared" si="592"/>
        <v/>
      </c>
      <c r="G300" s="587"/>
      <c r="H300" s="588">
        <f t="shared" si="394"/>
        <v>0</v>
      </c>
      <c r="I300" s="588">
        <f t="shared" si="395"/>
        <v>0</v>
      </c>
      <c r="J300" s="587"/>
      <c r="K300" s="588">
        <f t="shared" si="593"/>
        <v>0</v>
      </c>
      <c r="L300" s="588">
        <f t="shared" si="594"/>
        <v>0</v>
      </c>
      <c r="M300" s="587"/>
      <c r="N300" s="588">
        <f t="shared" si="595"/>
        <v>0</v>
      </c>
      <c r="O300" s="588">
        <f t="shared" si="596"/>
        <v>0</v>
      </c>
      <c r="P300" s="587"/>
      <c r="Q300" s="588">
        <f t="shared" si="504"/>
        <v>0</v>
      </c>
      <c r="R300" s="588">
        <f t="shared" si="597"/>
        <v>0</v>
      </c>
      <c r="S300" s="587"/>
      <c r="T300" s="588">
        <f t="shared" si="506"/>
        <v>0</v>
      </c>
      <c r="U300" s="588">
        <f t="shared" si="403"/>
        <v>0</v>
      </c>
      <c r="V300" s="587"/>
      <c r="W300" s="588">
        <f t="shared" si="598"/>
        <v>0</v>
      </c>
      <c r="X300" s="588">
        <f t="shared" si="599"/>
        <v>0</v>
      </c>
      <c r="Y300" s="587"/>
      <c r="Z300" s="588">
        <f t="shared" si="600"/>
        <v>0</v>
      </c>
      <c r="AA300" s="588">
        <f t="shared" si="465"/>
        <v>0</v>
      </c>
      <c r="AB300" s="587"/>
      <c r="AC300" s="588">
        <f t="shared" si="601"/>
        <v>0</v>
      </c>
      <c r="AD300" s="588">
        <f t="shared" si="602"/>
        <v>0</v>
      </c>
      <c r="AE300" s="587"/>
      <c r="AF300" s="588">
        <f t="shared" si="603"/>
        <v>0</v>
      </c>
      <c r="AG300" s="588">
        <f t="shared" si="604"/>
        <v>0</v>
      </c>
      <c r="AH300" s="587"/>
      <c r="AI300" s="588">
        <f t="shared" si="620"/>
        <v>0</v>
      </c>
      <c r="AJ300" s="588">
        <f t="shared" si="605"/>
        <v>0</v>
      </c>
      <c r="AK300" s="587"/>
      <c r="AL300" s="588">
        <f t="shared" si="606"/>
        <v>0</v>
      </c>
      <c r="AM300" s="588">
        <f t="shared" si="607"/>
        <v>0</v>
      </c>
      <c r="AN300" s="587"/>
      <c r="AO300" s="588">
        <f t="shared" si="608"/>
        <v>0</v>
      </c>
      <c r="AP300" s="588">
        <f t="shared" si="609"/>
        <v>0</v>
      </c>
      <c r="AQ300" s="587"/>
      <c r="AR300" s="588">
        <f t="shared" si="621"/>
        <v>0</v>
      </c>
      <c r="AS300" s="588">
        <f t="shared" si="484"/>
        <v>0</v>
      </c>
      <c r="AT300" s="587"/>
      <c r="AU300" s="588">
        <f t="shared" si="610"/>
        <v>0</v>
      </c>
      <c r="AV300" s="588">
        <f t="shared" si="472"/>
        <v>0</v>
      </c>
      <c r="AW300" s="587"/>
      <c r="AX300" s="652"/>
      <c r="AY300" s="706"/>
      <c r="AZ300" s="652"/>
      <c r="BB300" s="149"/>
      <c r="BC300" s="30">
        <f t="shared" si="577"/>
        <v>0</v>
      </c>
      <c r="BD300" s="30">
        <f t="shared" si="578"/>
        <v>0</v>
      </c>
      <c r="BE300" s="704">
        <f t="shared" si="492"/>
        <v>0</v>
      </c>
      <c r="BF300" s="30">
        <f t="shared" si="579"/>
        <v>0</v>
      </c>
      <c r="BG300" s="30">
        <f t="shared" si="580"/>
        <v>0</v>
      </c>
      <c r="BH300" s="704">
        <f t="shared" si="495"/>
        <v>0</v>
      </c>
      <c r="BI300" s="712">
        <f t="shared" si="496"/>
        <v>0</v>
      </c>
      <c r="BJ300" s="30">
        <f t="shared" si="581"/>
        <v>0</v>
      </c>
      <c r="BK300" s="704">
        <f t="shared" si="619"/>
        <v>0</v>
      </c>
      <c r="BL300" s="30">
        <f t="shared" si="582"/>
        <v>0</v>
      </c>
      <c r="BM300" s="30">
        <f t="shared" si="583"/>
        <v>0</v>
      </c>
      <c r="BN300" s="704">
        <f t="shared" si="501"/>
        <v>0</v>
      </c>
    </row>
    <row r="301" spans="1:66" ht="14.25" customHeight="1" x14ac:dyDescent="0.25">
      <c r="A301" s="49" t="s">
        <v>436</v>
      </c>
      <c r="B301" s="50"/>
      <c r="C301" s="699"/>
      <c r="D301" s="50"/>
      <c r="E301" s="62" t="e">
        <f t="shared" si="622"/>
        <v>#N/A</v>
      </c>
      <c r="F301" s="664" t="str">
        <f t="shared" si="592"/>
        <v/>
      </c>
      <c r="G301" s="587"/>
      <c r="H301" s="588">
        <f t="shared" si="394"/>
        <v>0</v>
      </c>
      <c r="I301" s="588">
        <f t="shared" ref="I301" si="623">SUM(G301:H301)</f>
        <v>0</v>
      </c>
      <c r="J301" s="587"/>
      <c r="K301" s="588">
        <f t="shared" si="593"/>
        <v>0</v>
      </c>
      <c r="L301" s="588">
        <f t="shared" si="594"/>
        <v>0</v>
      </c>
      <c r="M301" s="587"/>
      <c r="N301" s="588">
        <f t="shared" si="595"/>
        <v>0</v>
      </c>
      <c r="O301" s="588">
        <f t="shared" si="596"/>
        <v>0</v>
      </c>
      <c r="P301" s="587"/>
      <c r="Q301" s="588">
        <f t="shared" si="504"/>
        <v>0</v>
      </c>
      <c r="R301" s="588">
        <f t="shared" si="597"/>
        <v>0</v>
      </c>
      <c r="S301" s="587"/>
      <c r="T301" s="588">
        <f t="shared" si="506"/>
        <v>0</v>
      </c>
      <c r="U301" s="588">
        <f t="shared" ref="U301" si="624">SUM(S301:T301)</f>
        <v>0</v>
      </c>
      <c r="V301" s="587"/>
      <c r="W301" s="588">
        <f t="shared" si="598"/>
        <v>0</v>
      </c>
      <c r="X301" s="588">
        <f t="shared" si="599"/>
        <v>0</v>
      </c>
      <c r="Y301" s="587"/>
      <c r="Z301" s="588">
        <f t="shared" si="600"/>
        <v>0</v>
      </c>
      <c r="AA301" s="588">
        <f t="shared" si="465"/>
        <v>0</v>
      </c>
      <c r="AB301" s="587"/>
      <c r="AC301" s="588">
        <f t="shared" si="601"/>
        <v>0</v>
      </c>
      <c r="AD301" s="588">
        <f t="shared" si="602"/>
        <v>0</v>
      </c>
      <c r="AE301" s="587"/>
      <c r="AF301" s="588">
        <f t="shared" si="603"/>
        <v>0</v>
      </c>
      <c r="AG301" s="588">
        <f t="shared" si="604"/>
        <v>0</v>
      </c>
      <c r="AH301" s="587"/>
      <c r="AI301" s="588">
        <f t="shared" si="620"/>
        <v>0</v>
      </c>
      <c r="AJ301" s="588">
        <f t="shared" si="605"/>
        <v>0</v>
      </c>
      <c r="AK301" s="587"/>
      <c r="AL301" s="588">
        <f t="shared" si="606"/>
        <v>0</v>
      </c>
      <c r="AM301" s="588">
        <f t="shared" si="607"/>
        <v>0</v>
      </c>
      <c r="AN301" s="587"/>
      <c r="AO301" s="588">
        <f t="shared" si="608"/>
        <v>0</v>
      </c>
      <c r="AP301" s="588">
        <f t="shared" si="609"/>
        <v>0</v>
      </c>
      <c r="AQ301" s="587"/>
      <c r="AR301" s="588">
        <f t="shared" si="621"/>
        <v>0</v>
      </c>
      <c r="AS301" s="588">
        <f t="shared" si="484"/>
        <v>0</v>
      </c>
      <c r="AT301" s="587"/>
      <c r="AU301" s="588">
        <f t="shared" si="610"/>
        <v>0</v>
      </c>
      <c r="AV301" s="588">
        <f t="shared" si="472"/>
        <v>0</v>
      </c>
      <c r="AW301" s="587"/>
      <c r="AX301" s="652"/>
      <c r="AY301" s="706"/>
      <c r="AZ301" s="652"/>
      <c r="BB301" s="149"/>
      <c r="BC301" s="30">
        <f t="shared" si="577"/>
        <v>0</v>
      </c>
      <c r="BD301" s="30">
        <f t="shared" si="578"/>
        <v>0</v>
      </c>
      <c r="BE301" s="704">
        <f t="shared" si="492"/>
        <v>0</v>
      </c>
      <c r="BF301" s="30">
        <f t="shared" si="579"/>
        <v>0</v>
      </c>
      <c r="BG301" s="30">
        <f t="shared" si="580"/>
        <v>0</v>
      </c>
      <c r="BH301" s="704">
        <f t="shared" si="495"/>
        <v>0</v>
      </c>
      <c r="BI301" s="704">
        <f t="shared" si="496"/>
        <v>0</v>
      </c>
      <c r="BJ301" s="30">
        <f t="shared" si="581"/>
        <v>0</v>
      </c>
      <c r="BK301" s="704">
        <f t="shared" si="619"/>
        <v>0</v>
      </c>
      <c r="BL301" s="30">
        <f t="shared" si="582"/>
        <v>0</v>
      </c>
      <c r="BM301" s="30">
        <f t="shared" si="583"/>
        <v>0</v>
      </c>
      <c r="BN301" s="704">
        <f t="shared" si="501"/>
        <v>0</v>
      </c>
    </row>
    <row r="302" spans="1:66" ht="14.25" customHeight="1" x14ac:dyDescent="0.25">
      <c r="A302" s="49" t="s">
        <v>436</v>
      </c>
      <c r="B302" s="50"/>
      <c r="C302" s="699"/>
      <c r="D302" s="50"/>
      <c r="E302" s="62" t="e">
        <f t="shared" si="622"/>
        <v>#N/A</v>
      </c>
      <c r="F302" s="664" t="str">
        <f t="shared" si="592"/>
        <v/>
      </c>
      <c r="G302" s="587"/>
      <c r="H302" s="588">
        <f t="shared" si="394"/>
        <v>0</v>
      </c>
      <c r="I302" s="588">
        <f t="shared" si="395"/>
        <v>0</v>
      </c>
      <c r="J302" s="587"/>
      <c r="K302" s="588">
        <f t="shared" si="593"/>
        <v>0</v>
      </c>
      <c r="L302" s="588">
        <f t="shared" si="594"/>
        <v>0</v>
      </c>
      <c r="M302" s="587"/>
      <c r="N302" s="588">
        <f t="shared" si="595"/>
        <v>0</v>
      </c>
      <c r="O302" s="588">
        <f t="shared" si="596"/>
        <v>0</v>
      </c>
      <c r="P302" s="587"/>
      <c r="Q302" s="588">
        <f t="shared" si="504"/>
        <v>0</v>
      </c>
      <c r="R302" s="588">
        <f t="shared" si="597"/>
        <v>0</v>
      </c>
      <c r="S302" s="587"/>
      <c r="T302" s="588">
        <f t="shared" si="506"/>
        <v>0</v>
      </c>
      <c r="U302" s="588">
        <f t="shared" si="403"/>
        <v>0</v>
      </c>
      <c r="V302" s="587"/>
      <c r="W302" s="588">
        <f t="shared" si="598"/>
        <v>0</v>
      </c>
      <c r="X302" s="588">
        <f t="shared" ref="X302:X305" si="625">SUM(V302:W302)</f>
        <v>0</v>
      </c>
      <c r="Y302" s="587"/>
      <c r="Z302" s="588">
        <f t="shared" si="600"/>
        <v>0</v>
      </c>
      <c r="AA302" s="588">
        <f t="shared" si="465"/>
        <v>0</v>
      </c>
      <c r="AB302" s="587"/>
      <c r="AC302" s="588">
        <f t="shared" si="601"/>
        <v>0</v>
      </c>
      <c r="AD302" s="588">
        <f t="shared" ref="AD302:AD305" si="626">SUM(AB302:AC302)</f>
        <v>0</v>
      </c>
      <c r="AE302" s="587"/>
      <c r="AF302" s="588">
        <f t="shared" si="603"/>
        <v>0</v>
      </c>
      <c r="AG302" s="588">
        <f t="shared" ref="AG302:AG305" si="627">SUM(AE302:AF302)</f>
        <v>0</v>
      </c>
      <c r="AH302" s="587"/>
      <c r="AI302" s="588">
        <f t="shared" si="620"/>
        <v>0</v>
      </c>
      <c r="AJ302" s="588">
        <f t="shared" si="605"/>
        <v>0</v>
      </c>
      <c r="AK302" s="587"/>
      <c r="AL302" s="588">
        <f t="shared" si="606"/>
        <v>0</v>
      </c>
      <c r="AM302" s="588">
        <f t="shared" ref="AM302:AM305" si="628">SUM(AK302:AL302)</f>
        <v>0</v>
      </c>
      <c r="AN302" s="587"/>
      <c r="AO302" s="588">
        <f t="shared" si="608"/>
        <v>0</v>
      </c>
      <c r="AP302" s="588">
        <f t="shared" ref="AP302:AP305" si="629">SUM(AN302:AO302)</f>
        <v>0</v>
      </c>
      <c r="AQ302" s="587"/>
      <c r="AR302" s="588">
        <f t="shared" si="621"/>
        <v>0</v>
      </c>
      <c r="AS302" s="588">
        <f t="shared" si="484"/>
        <v>0</v>
      </c>
      <c r="AT302" s="587"/>
      <c r="AU302" s="588">
        <f t="shared" si="610"/>
        <v>0</v>
      </c>
      <c r="AV302" s="588">
        <f t="shared" si="472"/>
        <v>0</v>
      </c>
      <c r="AW302" s="587"/>
      <c r="AX302" s="652"/>
      <c r="AY302" s="706"/>
      <c r="AZ302" s="652"/>
      <c r="BC302" s="30">
        <f t="shared" si="577"/>
        <v>0</v>
      </c>
      <c r="BD302" s="30">
        <f t="shared" si="578"/>
        <v>0</v>
      </c>
      <c r="BE302" s="704">
        <f t="shared" si="492"/>
        <v>0</v>
      </c>
      <c r="BF302" s="30">
        <f t="shared" si="579"/>
        <v>0</v>
      </c>
      <c r="BG302" s="30">
        <f t="shared" si="580"/>
        <v>0</v>
      </c>
      <c r="BH302" s="704">
        <f t="shared" si="495"/>
        <v>0</v>
      </c>
      <c r="BI302" s="704">
        <f t="shared" si="496"/>
        <v>0</v>
      </c>
      <c r="BJ302" s="30">
        <f t="shared" si="581"/>
        <v>0</v>
      </c>
      <c r="BK302" s="704">
        <f t="shared" si="619"/>
        <v>0</v>
      </c>
      <c r="BL302" s="30">
        <f t="shared" si="582"/>
        <v>0</v>
      </c>
      <c r="BM302" s="30">
        <f t="shared" si="583"/>
        <v>0</v>
      </c>
      <c r="BN302" s="704">
        <f t="shared" si="501"/>
        <v>0</v>
      </c>
    </row>
    <row r="303" spans="1:66" ht="14.25" customHeight="1" x14ac:dyDescent="0.25">
      <c r="A303" s="49" t="s">
        <v>436</v>
      </c>
      <c r="B303" s="50"/>
      <c r="C303" s="699"/>
      <c r="D303" s="50"/>
      <c r="E303" s="62" t="e">
        <f t="shared" si="622"/>
        <v>#N/A</v>
      </c>
      <c r="F303" s="664" t="str">
        <f t="shared" si="592"/>
        <v/>
      </c>
      <c r="G303" s="587"/>
      <c r="H303" s="588">
        <f t="shared" si="394"/>
        <v>0</v>
      </c>
      <c r="I303" s="588">
        <f t="shared" si="395"/>
        <v>0</v>
      </c>
      <c r="J303" s="587"/>
      <c r="K303" s="588">
        <f t="shared" si="502"/>
        <v>0</v>
      </c>
      <c r="L303" s="588">
        <f t="shared" ref="L303:L305" si="630">SUM(J303:K303)</f>
        <v>0</v>
      </c>
      <c r="M303" s="587"/>
      <c r="N303" s="588">
        <f t="shared" si="503"/>
        <v>0</v>
      </c>
      <c r="O303" s="588">
        <f t="shared" ref="O303:O305" si="631">SUM(M303:N303)</f>
        <v>0</v>
      </c>
      <c r="P303" s="587"/>
      <c r="Q303" s="588">
        <f t="shared" si="504"/>
        <v>0</v>
      </c>
      <c r="R303" s="588">
        <f t="shared" ref="R303:R305" si="632">SUM(P303:Q303)</f>
        <v>0</v>
      </c>
      <c r="S303" s="587"/>
      <c r="T303" s="588">
        <f t="shared" si="506"/>
        <v>0</v>
      </c>
      <c r="U303" s="588">
        <f t="shared" si="403"/>
        <v>0</v>
      </c>
      <c r="V303" s="587"/>
      <c r="W303" s="588">
        <f t="shared" si="507"/>
        <v>0</v>
      </c>
      <c r="X303" s="588">
        <f t="shared" si="625"/>
        <v>0</v>
      </c>
      <c r="Y303" s="587"/>
      <c r="Z303" s="588">
        <f t="shared" si="509"/>
        <v>0</v>
      </c>
      <c r="AA303" s="588">
        <f t="shared" si="465"/>
        <v>0</v>
      </c>
      <c r="AB303" s="587"/>
      <c r="AC303" s="588">
        <f t="shared" si="510"/>
        <v>0</v>
      </c>
      <c r="AD303" s="588">
        <f t="shared" si="626"/>
        <v>0</v>
      </c>
      <c r="AE303" s="587"/>
      <c r="AF303" s="588">
        <f t="shared" si="512"/>
        <v>0</v>
      </c>
      <c r="AG303" s="588">
        <f t="shared" si="627"/>
        <v>0</v>
      </c>
      <c r="AH303" s="587"/>
      <c r="AI303" s="588">
        <f t="shared" si="620"/>
        <v>0</v>
      </c>
      <c r="AJ303" s="588">
        <f t="shared" si="605"/>
        <v>0</v>
      </c>
      <c r="AK303" s="587"/>
      <c r="AL303" s="588">
        <f t="shared" si="513"/>
        <v>0</v>
      </c>
      <c r="AM303" s="588">
        <f t="shared" si="628"/>
        <v>0</v>
      </c>
      <c r="AN303" s="587"/>
      <c r="AO303" s="588">
        <f t="shared" si="515"/>
        <v>0</v>
      </c>
      <c r="AP303" s="588">
        <f t="shared" si="629"/>
        <v>0</v>
      </c>
      <c r="AQ303" s="587"/>
      <c r="AR303" s="588">
        <f t="shared" si="621"/>
        <v>0</v>
      </c>
      <c r="AS303" s="588">
        <f t="shared" si="484"/>
        <v>0</v>
      </c>
      <c r="AT303" s="587"/>
      <c r="AU303" s="588">
        <f t="shared" si="517"/>
        <v>0</v>
      </c>
      <c r="AV303" s="588">
        <f t="shared" si="472"/>
        <v>0</v>
      </c>
      <c r="AW303" s="587"/>
      <c r="AX303" s="652"/>
      <c r="AY303" s="706"/>
      <c r="AZ303" s="652"/>
      <c r="BC303" s="30">
        <f t="shared" si="577"/>
        <v>0</v>
      </c>
      <c r="BD303" s="30">
        <f t="shared" si="578"/>
        <v>0</v>
      </c>
      <c r="BE303" s="704">
        <f t="shared" si="492"/>
        <v>0</v>
      </c>
      <c r="BF303" s="30">
        <f t="shared" si="579"/>
        <v>0</v>
      </c>
      <c r="BG303" s="30">
        <f t="shared" si="580"/>
        <v>0</v>
      </c>
      <c r="BH303" s="704">
        <f t="shared" si="495"/>
        <v>0</v>
      </c>
      <c r="BI303" s="704">
        <f t="shared" si="496"/>
        <v>0</v>
      </c>
      <c r="BJ303" s="30">
        <f t="shared" si="581"/>
        <v>0</v>
      </c>
      <c r="BK303" s="704">
        <f t="shared" si="619"/>
        <v>0</v>
      </c>
      <c r="BL303" s="30">
        <f t="shared" si="582"/>
        <v>0</v>
      </c>
      <c r="BM303" s="30">
        <f t="shared" si="583"/>
        <v>0</v>
      </c>
      <c r="BN303" s="704">
        <f t="shared" si="501"/>
        <v>0</v>
      </c>
    </row>
    <row r="304" spans="1:66" ht="14.25" customHeight="1" x14ac:dyDescent="0.25">
      <c r="A304" s="49" t="s">
        <v>436</v>
      </c>
      <c r="B304" s="50"/>
      <c r="C304" s="699"/>
      <c r="D304" s="50"/>
      <c r="E304" s="62" t="e">
        <f t="shared" si="622"/>
        <v>#N/A</v>
      </c>
      <c r="F304" s="664" t="str">
        <f t="shared" si="592"/>
        <v/>
      </c>
      <c r="G304" s="587"/>
      <c r="H304" s="588">
        <f t="shared" si="394"/>
        <v>0</v>
      </c>
      <c r="I304" s="588">
        <f t="shared" si="395"/>
        <v>0</v>
      </c>
      <c r="J304" s="587"/>
      <c r="K304" s="588">
        <f t="shared" si="502"/>
        <v>0</v>
      </c>
      <c r="L304" s="588">
        <f t="shared" si="630"/>
        <v>0</v>
      </c>
      <c r="M304" s="587"/>
      <c r="N304" s="588">
        <f t="shared" si="503"/>
        <v>0</v>
      </c>
      <c r="O304" s="588">
        <f t="shared" si="631"/>
        <v>0</v>
      </c>
      <c r="P304" s="587"/>
      <c r="Q304" s="588">
        <f t="shared" si="504"/>
        <v>0</v>
      </c>
      <c r="R304" s="588">
        <f t="shared" si="632"/>
        <v>0</v>
      </c>
      <c r="S304" s="587"/>
      <c r="T304" s="588">
        <f t="shared" si="506"/>
        <v>0</v>
      </c>
      <c r="U304" s="588">
        <f t="shared" si="403"/>
        <v>0</v>
      </c>
      <c r="V304" s="587"/>
      <c r="W304" s="588">
        <f t="shared" si="507"/>
        <v>0</v>
      </c>
      <c r="X304" s="588">
        <f t="shared" si="625"/>
        <v>0</v>
      </c>
      <c r="Y304" s="587"/>
      <c r="Z304" s="588">
        <f t="shared" si="509"/>
        <v>0</v>
      </c>
      <c r="AA304" s="588">
        <f t="shared" si="465"/>
        <v>0</v>
      </c>
      <c r="AB304" s="587"/>
      <c r="AC304" s="588">
        <f t="shared" si="510"/>
        <v>0</v>
      </c>
      <c r="AD304" s="588">
        <f t="shared" si="626"/>
        <v>0</v>
      </c>
      <c r="AE304" s="587"/>
      <c r="AF304" s="588">
        <f t="shared" si="512"/>
        <v>0</v>
      </c>
      <c r="AG304" s="588">
        <f t="shared" si="627"/>
        <v>0</v>
      </c>
      <c r="AH304" s="587"/>
      <c r="AI304" s="588">
        <f t="shared" si="620"/>
        <v>0</v>
      </c>
      <c r="AJ304" s="588">
        <f t="shared" si="605"/>
        <v>0</v>
      </c>
      <c r="AK304" s="587"/>
      <c r="AL304" s="588">
        <f t="shared" si="513"/>
        <v>0</v>
      </c>
      <c r="AM304" s="588">
        <f t="shared" si="628"/>
        <v>0</v>
      </c>
      <c r="AN304" s="587"/>
      <c r="AO304" s="588">
        <f t="shared" si="515"/>
        <v>0</v>
      </c>
      <c r="AP304" s="588">
        <f t="shared" si="629"/>
        <v>0</v>
      </c>
      <c r="AQ304" s="587"/>
      <c r="AR304" s="588">
        <f t="shared" si="621"/>
        <v>0</v>
      </c>
      <c r="AS304" s="588">
        <f t="shared" si="484"/>
        <v>0</v>
      </c>
      <c r="AT304" s="587"/>
      <c r="AU304" s="588">
        <f t="shared" si="517"/>
        <v>0</v>
      </c>
      <c r="AV304" s="588">
        <f t="shared" si="472"/>
        <v>0</v>
      </c>
      <c r="AW304" s="587"/>
      <c r="AX304" s="652"/>
      <c r="AY304" s="706"/>
      <c r="AZ304" s="652"/>
      <c r="BB304" s="149"/>
      <c r="BC304" s="30">
        <f t="shared" si="577"/>
        <v>0</v>
      </c>
      <c r="BD304" s="30">
        <f t="shared" si="578"/>
        <v>0</v>
      </c>
      <c r="BE304" s="704">
        <f t="shared" si="492"/>
        <v>0</v>
      </c>
      <c r="BF304" s="30">
        <f t="shared" si="579"/>
        <v>0</v>
      </c>
      <c r="BG304" s="30">
        <f t="shared" si="580"/>
        <v>0</v>
      </c>
      <c r="BH304" s="704">
        <f t="shared" si="495"/>
        <v>0</v>
      </c>
      <c r="BI304" s="704">
        <f t="shared" si="496"/>
        <v>0</v>
      </c>
      <c r="BJ304" s="30">
        <f t="shared" si="581"/>
        <v>0</v>
      </c>
      <c r="BK304" s="704">
        <f t="shared" si="619"/>
        <v>0</v>
      </c>
      <c r="BL304" s="30">
        <f t="shared" si="582"/>
        <v>0</v>
      </c>
      <c r="BM304" s="30">
        <f t="shared" si="583"/>
        <v>0</v>
      </c>
      <c r="BN304" s="704">
        <f t="shared" si="501"/>
        <v>0</v>
      </c>
    </row>
    <row r="305" spans="1:66" ht="14.25" customHeight="1" x14ac:dyDescent="0.25">
      <c r="A305" s="49" t="s">
        <v>436</v>
      </c>
      <c r="B305" s="50"/>
      <c r="C305" s="699"/>
      <c r="D305" s="50"/>
      <c r="E305" s="62" t="e">
        <f t="shared" si="622"/>
        <v>#N/A</v>
      </c>
      <c r="F305" s="664" t="str">
        <f t="shared" si="592"/>
        <v/>
      </c>
      <c r="G305" s="587"/>
      <c r="H305" s="588">
        <f t="shared" si="394"/>
        <v>0</v>
      </c>
      <c r="I305" s="588">
        <f t="shared" si="395"/>
        <v>0</v>
      </c>
      <c r="J305" s="587"/>
      <c r="K305" s="588">
        <f t="shared" si="502"/>
        <v>0</v>
      </c>
      <c r="L305" s="588">
        <f t="shared" si="630"/>
        <v>0</v>
      </c>
      <c r="M305" s="587"/>
      <c r="N305" s="588">
        <f t="shared" si="503"/>
        <v>0</v>
      </c>
      <c r="O305" s="588">
        <f t="shared" si="631"/>
        <v>0</v>
      </c>
      <c r="P305" s="587"/>
      <c r="Q305" s="588">
        <f t="shared" si="504"/>
        <v>0</v>
      </c>
      <c r="R305" s="588">
        <f t="shared" si="632"/>
        <v>0</v>
      </c>
      <c r="S305" s="587"/>
      <c r="T305" s="588">
        <f t="shared" si="506"/>
        <v>0</v>
      </c>
      <c r="U305" s="588">
        <f t="shared" si="403"/>
        <v>0</v>
      </c>
      <c r="V305" s="587"/>
      <c r="W305" s="588">
        <f t="shared" si="507"/>
        <v>0</v>
      </c>
      <c r="X305" s="588">
        <f t="shared" si="625"/>
        <v>0</v>
      </c>
      <c r="Y305" s="587"/>
      <c r="Z305" s="588">
        <f t="shared" si="509"/>
        <v>0</v>
      </c>
      <c r="AA305" s="588">
        <f t="shared" si="465"/>
        <v>0</v>
      </c>
      <c r="AB305" s="587"/>
      <c r="AC305" s="588">
        <f t="shared" si="510"/>
        <v>0</v>
      </c>
      <c r="AD305" s="588">
        <f t="shared" si="626"/>
        <v>0</v>
      </c>
      <c r="AE305" s="587"/>
      <c r="AF305" s="588">
        <f t="shared" si="512"/>
        <v>0</v>
      </c>
      <c r="AG305" s="588">
        <f t="shared" si="627"/>
        <v>0</v>
      </c>
      <c r="AH305" s="587"/>
      <c r="AI305" s="588">
        <f t="shared" si="620"/>
        <v>0</v>
      </c>
      <c r="AJ305" s="588">
        <f t="shared" si="605"/>
        <v>0</v>
      </c>
      <c r="AK305" s="587"/>
      <c r="AL305" s="588">
        <f t="shared" si="513"/>
        <v>0</v>
      </c>
      <c r="AM305" s="588">
        <f t="shared" si="628"/>
        <v>0</v>
      </c>
      <c r="AN305" s="587"/>
      <c r="AO305" s="588">
        <f t="shared" si="515"/>
        <v>0</v>
      </c>
      <c r="AP305" s="588">
        <f t="shared" si="629"/>
        <v>0</v>
      </c>
      <c r="AQ305" s="587"/>
      <c r="AR305" s="588">
        <f t="shared" si="621"/>
        <v>0</v>
      </c>
      <c r="AS305" s="588">
        <f t="shared" si="484"/>
        <v>0</v>
      </c>
      <c r="AT305" s="587"/>
      <c r="AU305" s="588">
        <f t="shared" si="517"/>
        <v>0</v>
      </c>
      <c r="AV305" s="588">
        <f t="shared" si="472"/>
        <v>0</v>
      </c>
      <c r="AW305" s="587"/>
      <c r="AX305" s="652"/>
      <c r="AY305" s="706"/>
      <c r="AZ305" s="652"/>
      <c r="BB305" s="149"/>
      <c r="BC305" s="30">
        <f t="shared" si="577"/>
        <v>0</v>
      </c>
      <c r="BD305" s="30">
        <f t="shared" si="578"/>
        <v>0</v>
      </c>
      <c r="BE305" s="704">
        <f t="shared" si="492"/>
        <v>0</v>
      </c>
      <c r="BF305" s="30">
        <f t="shared" si="579"/>
        <v>0</v>
      </c>
      <c r="BG305" s="30">
        <f t="shared" si="580"/>
        <v>0</v>
      </c>
      <c r="BH305" s="704">
        <f t="shared" si="495"/>
        <v>0</v>
      </c>
      <c r="BI305" s="704">
        <f t="shared" si="496"/>
        <v>0</v>
      </c>
      <c r="BJ305" s="30">
        <f t="shared" si="581"/>
        <v>0</v>
      </c>
      <c r="BK305" s="704">
        <f t="shared" si="619"/>
        <v>0</v>
      </c>
      <c r="BL305" s="30">
        <f t="shared" si="582"/>
        <v>0</v>
      </c>
      <c r="BM305" s="30">
        <f t="shared" si="583"/>
        <v>0</v>
      </c>
      <c r="BN305" s="704">
        <f t="shared" si="501"/>
        <v>0</v>
      </c>
    </row>
    <row r="306" spans="1:66" ht="14.25" customHeight="1" x14ac:dyDescent="0.25">
      <c r="A306" s="49" t="s">
        <v>436</v>
      </c>
      <c r="B306" s="50"/>
      <c r="C306" s="699"/>
      <c r="D306" s="50"/>
      <c r="E306" s="62" t="e">
        <f t="shared" si="622"/>
        <v>#N/A</v>
      </c>
      <c r="F306" s="664" t="str">
        <f t="shared" si="592"/>
        <v/>
      </c>
      <c r="G306" s="587"/>
      <c r="H306" s="588">
        <f t="shared" ref="H306:H373" si="633">SUMIFS(JE_amount,JE_Month,H$3,JE_Entity,$A306,JE_Ledger_number,$B306)</f>
        <v>0</v>
      </c>
      <c r="I306" s="588">
        <f t="shared" si="395"/>
        <v>0</v>
      </c>
      <c r="J306" s="587"/>
      <c r="K306" s="588">
        <f t="shared" si="502"/>
        <v>0</v>
      </c>
      <c r="L306" s="588">
        <f t="shared" ref="L306" si="634">SUM(J306:K306)</f>
        <v>0</v>
      </c>
      <c r="M306" s="587"/>
      <c r="N306" s="588">
        <f t="shared" si="503"/>
        <v>0</v>
      </c>
      <c r="O306" s="588">
        <f t="shared" ref="O306" si="635">SUM(M306:N306)</f>
        <v>0</v>
      </c>
      <c r="P306" s="587"/>
      <c r="Q306" s="588">
        <f t="shared" si="504"/>
        <v>0</v>
      </c>
      <c r="R306" s="588">
        <f t="shared" si="568"/>
        <v>0</v>
      </c>
      <c r="S306" s="587"/>
      <c r="T306" s="588">
        <f t="shared" si="506"/>
        <v>0</v>
      </c>
      <c r="U306" s="588">
        <f t="shared" si="403"/>
        <v>0</v>
      </c>
      <c r="V306" s="587"/>
      <c r="W306" s="588">
        <f t="shared" si="507"/>
        <v>0</v>
      </c>
      <c r="X306" s="588">
        <f t="shared" ref="X306:X307" si="636">SUM(V306:W306)</f>
        <v>0</v>
      </c>
      <c r="Y306" s="587"/>
      <c r="Z306" s="588">
        <f t="shared" si="509"/>
        <v>0</v>
      </c>
      <c r="AA306" s="588">
        <f t="shared" si="465"/>
        <v>0</v>
      </c>
      <c r="AB306" s="587"/>
      <c r="AC306" s="588">
        <f t="shared" si="510"/>
        <v>0</v>
      </c>
      <c r="AD306" s="588">
        <f t="shared" ref="AD306:AD307" si="637">SUM(AB306:AC306)</f>
        <v>0</v>
      </c>
      <c r="AE306" s="587"/>
      <c r="AF306" s="588">
        <f t="shared" si="512"/>
        <v>0</v>
      </c>
      <c r="AG306" s="588">
        <f t="shared" ref="AG306:AG307" si="638">SUM(AE306:AF306)</f>
        <v>0</v>
      </c>
      <c r="AH306" s="587"/>
      <c r="AI306" s="588">
        <f t="shared" si="620"/>
        <v>0</v>
      </c>
      <c r="AJ306" s="588">
        <f t="shared" si="605"/>
        <v>0</v>
      </c>
      <c r="AK306" s="587"/>
      <c r="AL306" s="588">
        <f t="shared" si="513"/>
        <v>0</v>
      </c>
      <c r="AM306" s="588">
        <f t="shared" ref="AM306:AM307" si="639">SUM(AK306:AL306)</f>
        <v>0</v>
      </c>
      <c r="AN306" s="587"/>
      <c r="AO306" s="588">
        <f t="shared" si="515"/>
        <v>0</v>
      </c>
      <c r="AP306" s="588">
        <f t="shared" ref="AP306:AP307" si="640">SUM(AN306:AO306)</f>
        <v>0</v>
      </c>
      <c r="AQ306" s="587"/>
      <c r="AR306" s="588">
        <f t="shared" si="621"/>
        <v>0</v>
      </c>
      <c r="AS306" s="588">
        <f t="shared" si="484"/>
        <v>0</v>
      </c>
      <c r="AT306" s="587"/>
      <c r="AU306" s="588">
        <f t="shared" si="517"/>
        <v>0</v>
      </c>
      <c r="AV306" s="588">
        <f t="shared" si="472"/>
        <v>0</v>
      </c>
      <c r="AW306" s="587"/>
      <c r="AX306" s="652"/>
      <c r="AY306" s="706"/>
      <c r="AZ306" s="652"/>
      <c r="BC306" s="30">
        <f t="shared" si="577"/>
        <v>0</v>
      </c>
      <c r="BD306" s="30">
        <f t="shared" si="578"/>
        <v>0</v>
      </c>
      <c r="BE306" s="704">
        <f t="shared" si="492"/>
        <v>0</v>
      </c>
      <c r="BF306" s="30">
        <f t="shared" si="579"/>
        <v>0</v>
      </c>
      <c r="BG306" s="30">
        <f t="shared" si="580"/>
        <v>0</v>
      </c>
      <c r="BH306" s="704">
        <f t="shared" si="495"/>
        <v>0</v>
      </c>
      <c r="BI306" s="704">
        <f t="shared" si="496"/>
        <v>0</v>
      </c>
      <c r="BJ306" s="30">
        <f t="shared" si="581"/>
        <v>0</v>
      </c>
      <c r="BK306" s="704">
        <f t="shared" si="619"/>
        <v>0</v>
      </c>
      <c r="BL306" s="30">
        <f t="shared" si="582"/>
        <v>0</v>
      </c>
      <c r="BM306" s="30">
        <f t="shared" si="583"/>
        <v>0</v>
      </c>
      <c r="BN306" s="704">
        <f t="shared" si="501"/>
        <v>0</v>
      </c>
    </row>
    <row r="307" spans="1:66" ht="14.25" customHeight="1" x14ac:dyDescent="0.25">
      <c r="A307" s="49" t="s">
        <v>436</v>
      </c>
      <c r="B307" s="50"/>
      <c r="C307" s="699"/>
      <c r="D307" s="50"/>
      <c r="E307" s="62" t="e">
        <f t="shared" si="622"/>
        <v>#N/A</v>
      </c>
      <c r="F307" s="664" t="str">
        <f t="shared" si="592"/>
        <v/>
      </c>
      <c r="G307" s="587"/>
      <c r="H307" s="588">
        <f t="shared" si="633"/>
        <v>0</v>
      </c>
      <c r="I307" s="588">
        <f t="shared" si="395"/>
        <v>0</v>
      </c>
      <c r="J307" s="587"/>
      <c r="K307" s="588">
        <f t="shared" si="502"/>
        <v>0</v>
      </c>
      <c r="L307" s="588">
        <f t="shared" ref="L307" si="641">SUM(J307:K307)</f>
        <v>0</v>
      </c>
      <c r="M307" s="587"/>
      <c r="N307" s="588">
        <f t="shared" si="503"/>
        <v>0</v>
      </c>
      <c r="O307" s="588">
        <f t="shared" ref="O307" si="642">SUM(M307:N307)</f>
        <v>0</v>
      </c>
      <c r="P307" s="587"/>
      <c r="Q307" s="588">
        <f t="shared" si="504"/>
        <v>0</v>
      </c>
      <c r="R307" s="588">
        <f t="shared" ref="R307" si="643">SUM(P307:Q307)</f>
        <v>0</v>
      </c>
      <c r="S307" s="587"/>
      <c r="T307" s="588">
        <f t="shared" si="506"/>
        <v>0</v>
      </c>
      <c r="U307" s="588">
        <f t="shared" si="403"/>
        <v>0</v>
      </c>
      <c r="V307" s="587"/>
      <c r="W307" s="588">
        <f t="shared" si="507"/>
        <v>0</v>
      </c>
      <c r="X307" s="588">
        <f t="shared" si="636"/>
        <v>0</v>
      </c>
      <c r="Y307" s="587"/>
      <c r="Z307" s="588">
        <f t="shared" si="509"/>
        <v>0</v>
      </c>
      <c r="AA307" s="588">
        <f t="shared" si="465"/>
        <v>0</v>
      </c>
      <c r="AB307" s="587"/>
      <c r="AC307" s="588">
        <f t="shared" si="510"/>
        <v>0</v>
      </c>
      <c r="AD307" s="588">
        <f t="shared" si="637"/>
        <v>0</v>
      </c>
      <c r="AE307" s="587"/>
      <c r="AF307" s="588">
        <f t="shared" si="512"/>
        <v>0</v>
      </c>
      <c r="AG307" s="588">
        <f t="shared" si="638"/>
        <v>0</v>
      </c>
      <c r="AH307" s="587"/>
      <c r="AI307" s="588">
        <f t="shared" si="620"/>
        <v>0</v>
      </c>
      <c r="AJ307" s="588">
        <f t="shared" si="605"/>
        <v>0</v>
      </c>
      <c r="AK307" s="587"/>
      <c r="AL307" s="588">
        <f t="shared" si="513"/>
        <v>0</v>
      </c>
      <c r="AM307" s="588">
        <f t="shared" si="639"/>
        <v>0</v>
      </c>
      <c r="AN307" s="587"/>
      <c r="AO307" s="588">
        <f t="shared" si="515"/>
        <v>0</v>
      </c>
      <c r="AP307" s="588">
        <f t="shared" si="640"/>
        <v>0</v>
      </c>
      <c r="AQ307" s="587"/>
      <c r="AR307" s="588">
        <f t="shared" si="621"/>
        <v>0</v>
      </c>
      <c r="AS307" s="588">
        <f t="shared" si="484"/>
        <v>0</v>
      </c>
      <c r="AT307" s="587"/>
      <c r="AU307" s="588">
        <f t="shared" si="517"/>
        <v>0</v>
      </c>
      <c r="AV307" s="588">
        <f t="shared" si="472"/>
        <v>0</v>
      </c>
      <c r="AW307" s="587"/>
      <c r="AX307" s="652"/>
      <c r="AY307" s="706"/>
      <c r="AZ307" s="652"/>
      <c r="BC307" s="30">
        <f t="shared" si="577"/>
        <v>0</v>
      </c>
      <c r="BD307" s="30">
        <f t="shared" si="578"/>
        <v>0</v>
      </c>
      <c r="BE307" s="704">
        <f t="shared" si="492"/>
        <v>0</v>
      </c>
      <c r="BF307" s="30">
        <f t="shared" si="579"/>
        <v>0</v>
      </c>
      <c r="BG307" s="30">
        <f t="shared" si="580"/>
        <v>0</v>
      </c>
      <c r="BH307" s="704">
        <f t="shared" si="495"/>
        <v>0</v>
      </c>
      <c r="BI307" s="704">
        <f t="shared" si="496"/>
        <v>0</v>
      </c>
      <c r="BJ307" s="30">
        <f t="shared" si="581"/>
        <v>0</v>
      </c>
      <c r="BK307" s="704">
        <f t="shared" si="619"/>
        <v>0</v>
      </c>
      <c r="BL307" s="30">
        <f t="shared" si="582"/>
        <v>0</v>
      </c>
      <c r="BM307" s="30">
        <f t="shared" si="583"/>
        <v>0</v>
      </c>
      <c r="BN307" s="704">
        <f t="shared" si="501"/>
        <v>0</v>
      </c>
    </row>
    <row r="308" spans="1:66" x14ac:dyDescent="0.25">
      <c r="A308" s="49" t="s">
        <v>436</v>
      </c>
      <c r="B308" s="50"/>
      <c r="C308" s="699"/>
      <c r="D308" s="50"/>
      <c r="E308" s="62" t="e">
        <f t="shared" si="622"/>
        <v>#N/A</v>
      </c>
      <c r="F308" s="664" t="str">
        <f t="shared" si="592"/>
        <v/>
      </c>
      <c r="G308" s="587"/>
      <c r="H308" s="588">
        <f t="shared" si="633"/>
        <v>0</v>
      </c>
      <c r="I308" s="588">
        <f t="shared" si="395"/>
        <v>0</v>
      </c>
      <c r="J308" s="587"/>
      <c r="K308" s="588">
        <f t="shared" si="502"/>
        <v>0</v>
      </c>
      <c r="L308" s="588">
        <f t="shared" si="553"/>
        <v>0</v>
      </c>
      <c r="M308" s="587"/>
      <c r="N308" s="588">
        <f t="shared" si="503"/>
        <v>0</v>
      </c>
      <c r="O308" s="588">
        <f t="shared" si="554"/>
        <v>0</v>
      </c>
      <c r="P308" s="587"/>
      <c r="Q308" s="588">
        <f t="shared" si="504"/>
        <v>0</v>
      </c>
      <c r="R308" s="588">
        <f t="shared" si="555"/>
        <v>0</v>
      </c>
      <c r="S308" s="587"/>
      <c r="T308" s="588">
        <f t="shared" si="506"/>
        <v>0</v>
      </c>
      <c r="U308" s="588">
        <f t="shared" si="403"/>
        <v>0</v>
      </c>
      <c r="V308" s="587"/>
      <c r="W308" s="588">
        <f t="shared" si="507"/>
        <v>0</v>
      </c>
      <c r="X308" s="588">
        <f t="shared" si="556"/>
        <v>0</v>
      </c>
      <c r="Y308" s="587"/>
      <c r="Z308" s="588">
        <f t="shared" si="509"/>
        <v>0</v>
      </c>
      <c r="AA308" s="588">
        <f t="shared" si="465"/>
        <v>0</v>
      </c>
      <c r="AB308" s="587"/>
      <c r="AC308" s="588">
        <f t="shared" si="510"/>
        <v>0</v>
      </c>
      <c r="AD308" s="588">
        <f t="shared" si="557"/>
        <v>0</v>
      </c>
      <c r="AE308" s="587"/>
      <c r="AF308" s="588">
        <f t="shared" si="512"/>
        <v>0</v>
      </c>
      <c r="AG308" s="588">
        <f t="shared" ref="AG308:AG395" si="644">SUM(AE308:AF308)</f>
        <v>0</v>
      </c>
      <c r="AH308" s="587"/>
      <c r="AI308" s="588">
        <f t="shared" si="620"/>
        <v>0</v>
      </c>
      <c r="AJ308" s="588">
        <f t="shared" si="605"/>
        <v>0</v>
      </c>
      <c r="AK308" s="587"/>
      <c r="AL308" s="588">
        <f t="shared" si="513"/>
        <v>0</v>
      </c>
      <c r="AM308" s="588">
        <f t="shared" si="558"/>
        <v>0</v>
      </c>
      <c r="AN308" s="587"/>
      <c r="AO308" s="588">
        <f t="shared" si="515"/>
        <v>0</v>
      </c>
      <c r="AP308" s="588">
        <f t="shared" si="559"/>
        <v>0</v>
      </c>
      <c r="AQ308" s="587"/>
      <c r="AR308" s="588">
        <f t="shared" si="621"/>
        <v>0</v>
      </c>
      <c r="AS308" s="588">
        <f t="shared" si="484"/>
        <v>0</v>
      </c>
      <c r="AT308" s="587"/>
      <c r="AU308" s="588">
        <f t="shared" si="517"/>
        <v>0</v>
      </c>
      <c r="AV308" s="588">
        <f t="shared" si="472"/>
        <v>0</v>
      </c>
      <c r="AW308" s="587"/>
      <c r="AX308" s="652"/>
      <c r="AY308" s="706"/>
      <c r="AZ308" s="652"/>
      <c r="BB308" s="149"/>
      <c r="BC308" s="30">
        <f t="shared" si="577"/>
        <v>0</v>
      </c>
      <c r="BD308" s="30">
        <f t="shared" si="578"/>
        <v>0</v>
      </c>
      <c r="BE308" s="704">
        <f t="shared" si="492"/>
        <v>0</v>
      </c>
      <c r="BF308" s="30">
        <f t="shared" si="579"/>
        <v>0</v>
      </c>
      <c r="BG308" s="30">
        <f t="shared" si="580"/>
        <v>0</v>
      </c>
      <c r="BH308" s="704">
        <f t="shared" si="495"/>
        <v>0</v>
      </c>
      <c r="BI308" s="704">
        <f t="shared" si="496"/>
        <v>0</v>
      </c>
      <c r="BJ308" s="30">
        <f t="shared" si="581"/>
        <v>0</v>
      </c>
      <c r="BK308" s="704">
        <f t="shared" si="619"/>
        <v>0</v>
      </c>
      <c r="BL308" s="30">
        <f t="shared" si="582"/>
        <v>0</v>
      </c>
      <c r="BM308" s="30">
        <f t="shared" si="583"/>
        <v>0</v>
      </c>
      <c r="BN308" s="704">
        <f t="shared" si="501"/>
        <v>0</v>
      </c>
    </row>
    <row r="309" spans="1:66" x14ac:dyDescent="0.25">
      <c r="A309" s="49" t="s">
        <v>436</v>
      </c>
      <c r="B309" s="50"/>
      <c r="C309" s="699"/>
      <c r="D309" s="50"/>
      <c r="E309" s="62" t="e">
        <f t="shared" si="622"/>
        <v>#N/A</v>
      </c>
      <c r="F309" s="664" t="str">
        <f t="shared" si="592"/>
        <v/>
      </c>
      <c r="G309" s="587"/>
      <c r="H309" s="588">
        <f t="shared" si="633"/>
        <v>0</v>
      </c>
      <c r="I309" s="588">
        <f t="shared" si="395"/>
        <v>0</v>
      </c>
      <c r="J309" s="587"/>
      <c r="K309" s="588">
        <f t="shared" si="502"/>
        <v>0</v>
      </c>
      <c r="L309" s="588">
        <f t="shared" ref="L309:L315" si="645">SUM(J309:K309)</f>
        <v>0</v>
      </c>
      <c r="M309" s="587"/>
      <c r="N309" s="588">
        <f t="shared" si="503"/>
        <v>0</v>
      </c>
      <c r="O309" s="588">
        <f t="shared" ref="O309:O315" si="646">SUM(M309:N309)</f>
        <v>0</v>
      </c>
      <c r="P309" s="587"/>
      <c r="Q309" s="588">
        <f t="shared" si="504"/>
        <v>0</v>
      </c>
      <c r="R309" s="588">
        <f t="shared" ref="R309:R324" si="647">SUM(P309:Q309)</f>
        <v>0</v>
      </c>
      <c r="S309" s="587"/>
      <c r="T309" s="588">
        <f t="shared" si="506"/>
        <v>0</v>
      </c>
      <c r="U309" s="588">
        <f t="shared" si="403"/>
        <v>0</v>
      </c>
      <c r="V309" s="587"/>
      <c r="W309" s="588">
        <f t="shared" si="507"/>
        <v>0</v>
      </c>
      <c r="X309" s="588">
        <f t="shared" ref="X309:X323" si="648">SUM(V309:W309)</f>
        <v>0</v>
      </c>
      <c r="Y309" s="587"/>
      <c r="Z309" s="588">
        <f t="shared" si="509"/>
        <v>0</v>
      </c>
      <c r="AA309" s="588">
        <f t="shared" si="465"/>
        <v>0</v>
      </c>
      <c r="AB309" s="587"/>
      <c r="AC309" s="588">
        <f t="shared" si="510"/>
        <v>0</v>
      </c>
      <c r="AD309" s="588">
        <f t="shared" ref="AD309:AD323" si="649">SUM(AB309:AC309)</f>
        <v>0</v>
      </c>
      <c r="AE309" s="587"/>
      <c r="AF309" s="588">
        <f t="shared" si="512"/>
        <v>0</v>
      </c>
      <c r="AG309" s="588">
        <f t="shared" ref="AG309:AG323" si="650">SUM(AE309:AF309)</f>
        <v>0</v>
      </c>
      <c r="AH309" s="587"/>
      <c r="AI309" s="588">
        <f t="shared" si="620"/>
        <v>0</v>
      </c>
      <c r="AJ309" s="588">
        <f t="shared" si="605"/>
        <v>0</v>
      </c>
      <c r="AK309" s="587"/>
      <c r="AL309" s="588">
        <f t="shared" si="513"/>
        <v>0</v>
      </c>
      <c r="AM309" s="588">
        <f t="shared" ref="AM309:AM323" si="651">SUM(AK309:AL309)</f>
        <v>0</v>
      </c>
      <c r="AN309" s="587"/>
      <c r="AO309" s="588">
        <f t="shared" si="515"/>
        <v>0</v>
      </c>
      <c r="AP309" s="588">
        <f t="shared" ref="AP309:AP323" si="652">SUM(AN309:AO309)</f>
        <v>0</v>
      </c>
      <c r="AQ309" s="587"/>
      <c r="AR309" s="588">
        <f t="shared" si="621"/>
        <v>0</v>
      </c>
      <c r="AS309" s="588">
        <f t="shared" si="484"/>
        <v>0</v>
      </c>
      <c r="AT309" s="587"/>
      <c r="AU309" s="588">
        <f t="shared" si="517"/>
        <v>0</v>
      </c>
      <c r="AV309" s="588">
        <f t="shared" si="472"/>
        <v>0</v>
      </c>
      <c r="AW309" s="587"/>
      <c r="AX309" s="652"/>
      <c r="AY309" s="706"/>
      <c r="AZ309" s="652"/>
      <c r="BC309" s="30">
        <f t="shared" si="577"/>
        <v>0</v>
      </c>
      <c r="BD309" s="30">
        <f t="shared" si="578"/>
        <v>0</v>
      </c>
      <c r="BE309" s="704">
        <f t="shared" si="492"/>
        <v>0</v>
      </c>
      <c r="BF309" s="30">
        <f t="shared" si="579"/>
        <v>0</v>
      </c>
      <c r="BG309" s="30">
        <f t="shared" si="580"/>
        <v>0</v>
      </c>
      <c r="BH309" s="704">
        <f t="shared" si="495"/>
        <v>0</v>
      </c>
      <c r="BI309" s="704">
        <f t="shared" si="496"/>
        <v>0</v>
      </c>
      <c r="BJ309" s="30">
        <f t="shared" si="581"/>
        <v>0</v>
      </c>
      <c r="BK309" s="704">
        <f t="shared" si="619"/>
        <v>0</v>
      </c>
      <c r="BL309" s="30">
        <f t="shared" si="582"/>
        <v>0</v>
      </c>
      <c r="BM309" s="30">
        <f t="shared" si="583"/>
        <v>0</v>
      </c>
      <c r="BN309" s="704">
        <f t="shared" si="501"/>
        <v>0</v>
      </c>
    </row>
    <row r="310" spans="1:66" ht="14.25" customHeight="1" x14ac:dyDescent="0.25">
      <c r="A310" s="49" t="s">
        <v>436</v>
      </c>
      <c r="B310" s="50"/>
      <c r="C310" s="699"/>
      <c r="D310" s="50"/>
      <c r="E310" s="62" t="e">
        <f t="shared" si="622"/>
        <v>#N/A</v>
      </c>
      <c r="F310" s="664" t="str">
        <f t="shared" si="592"/>
        <v/>
      </c>
      <c r="G310" s="587"/>
      <c r="H310" s="588">
        <f t="shared" si="633"/>
        <v>0</v>
      </c>
      <c r="I310" s="588">
        <f t="shared" si="395"/>
        <v>0</v>
      </c>
      <c r="J310" s="587"/>
      <c r="K310" s="588">
        <f t="shared" si="502"/>
        <v>0</v>
      </c>
      <c r="L310" s="588">
        <f t="shared" ref="L310" si="653">SUM(J310:K310)</f>
        <v>0</v>
      </c>
      <c r="M310" s="587"/>
      <c r="N310" s="588">
        <f t="shared" si="503"/>
        <v>0</v>
      </c>
      <c r="O310" s="588">
        <f t="shared" ref="O310" si="654">SUM(M310:N310)</f>
        <v>0</v>
      </c>
      <c r="P310" s="587"/>
      <c r="Q310" s="588">
        <f t="shared" si="504"/>
        <v>0</v>
      </c>
      <c r="R310" s="588">
        <f t="shared" ref="R310" si="655">SUM(P310:Q310)</f>
        <v>0</v>
      </c>
      <c r="S310" s="587"/>
      <c r="T310" s="588">
        <f t="shared" si="506"/>
        <v>0</v>
      </c>
      <c r="U310" s="588">
        <f t="shared" ref="U310" si="656">SUM(S310:T310)</f>
        <v>0</v>
      </c>
      <c r="V310" s="587"/>
      <c r="W310" s="588">
        <f t="shared" si="507"/>
        <v>0</v>
      </c>
      <c r="X310" s="588">
        <f t="shared" ref="X310" si="657">SUM(V310:W310)</f>
        <v>0</v>
      </c>
      <c r="Y310" s="587"/>
      <c r="Z310" s="588">
        <f t="shared" si="509"/>
        <v>0</v>
      </c>
      <c r="AA310" s="588">
        <f t="shared" si="465"/>
        <v>0</v>
      </c>
      <c r="AB310" s="587"/>
      <c r="AC310" s="588">
        <f t="shared" si="510"/>
        <v>0</v>
      </c>
      <c r="AD310" s="588">
        <f t="shared" ref="AD310" si="658">SUM(AB310:AC310)</f>
        <v>0</v>
      </c>
      <c r="AE310" s="587"/>
      <c r="AF310" s="588">
        <f t="shared" si="512"/>
        <v>0</v>
      </c>
      <c r="AG310" s="588">
        <f t="shared" ref="AG310" si="659">SUM(AE310:AF310)</f>
        <v>0</v>
      </c>
      <c r="AH310" s="587"/>
      <c r="AI310" s="588">
        <f t="shared" si="620"/>
        <v>0</v>
      </c>
      <c r="AJ310" s="588">
        <f t="shared" si="605"/>
        <v>0</v>
      </c>
      <c r="AK310" s="587"/>
      <c r="AL310" s="588">
        <f t="shared" si="513"/>
        <v>0</v>
      </c>
      <c r="AM310" s="588">
        <f t="shared" ref="AM310" si="660">SUM(AK310:AL310)</f>
        <v>0</v>
      </c>
      <c r="AN310" s="587"/>
      <c r="AO310" s="588">
        <f t="shared" si="515"/>
        <v>0</v>
      </c>
      <c r="AP310" s="588">
        <f t="shared" ref="AP310" si="661">SUM(AN310:AO310)</f>
        <v>0</v>
      </c>
      <c r="AQ310" s="587"/>
      <c r="AR310" s="588">
        <f t="shared" si="621"/>
        <v>0</v>
      </c>
      <c r="AS310" s="588">
        <f t="shared" si="484"/>
        <v>0</v>
      </c>
      <c r="AT310" s="587"/>
      <c r="AU310" s="588">
        <f t="shared" si="517"/>
        <v>0</v>
      </c>
      <c r="AV310" s="588">
        <f t="shared" si="472"/>
        <v>0</v>
      </c>
      <c r="AW310" s="587"/>
      <c r="AX310" s="652"/>
      <c r="AY310" s="706"/>
      <c r="AZ310" s="652"/>
      <c r="BB310" s="149"/>
      <c r="BC310" s="30">
        <f t="shared" si="577"/>
        <v>0</v>
      </c>
      <c r="BD310" s="30">
        <f t="shared" si="578"/>
        <v>0</v>
      </c>
      <c r="BE310" s="704">
        <f t="shared" si="492"/>
        <v>0</v>
      </c>
      <c r="BF310" s="30">
        <f t="shared" si="579"/>
        <v>0</v>
      </c>
      <c r="BG310" s="30">
        <f t="shared" si="580"/>
        <v>0</v>
      </c>
      <c r="BH310" s="704">
        <f t="shared" si="495"/>
        <v>0</v>
      </c>
      <c r="BI310" s="704">
        <f t="shared" si="496"/>
        <v>0</v>
      </c>
      <c r="BJ310" s="30">
        <f t="shared" si="581"/>
        <v>0</v>
      </c>
      <c r="BK310" s="704">
        <f t="shared" si="619"/>
        <v>0</v>
      </c>
      <c r="BL310" s="30">
        <f t="shared" si="582"/>
        <v>0</v>
      </c>
      <c r="BM310" s="30">
        <f t="shared" si="583"/>
        <v>0</v>
      </c>
      <c r="BN310" s="704">
        <f t="shared" si="501"/>
        <v>0</v>
      </c>
    </row>
    <row r="311" spans="1:66" ht="14.25" customHeight="1" x14ac:dyDescent="0.25">
      <c r="A311" s="49" t="s">
        <v>436</v>
      </c>
      <c r="B311" s="50"/>
      <c r="C311" s="699"/>
      <c r="D311" s="50"/>
      <c r="E311" s="62" t="e">
        <f t="shared" si="622"/>
        <v>#N/A</v>
      </c>
      <c r="F311" s="664" t="str">
        <f t="shared" si="592"/>
        <v/>
      </c>
      <c r="G311" s="587"/>
      <c r="H311" s="588">
        <f t="shared" si="633"/>
        <v>0</v>
      </c>
      <c r="I311" s="588">
        <f t="shared" si="395"/>
        <v>0</v>
      </c>
      <c r="J311" s="587"/>
      <c r="K311" s="588">
        <f t="shared" si="502"/>
        <v>0</v>
      </c>
      <c r="L311" s="588">
        <f t="shared" ref="L311" si="662">SUM(J311:K311)</f>
        <v>0</v>
      </c>
      <c r="M311" s="587"/>
      <c r="N311" s="588">
        <f t="shared" si="503"/>
        <v>0</v>
      </c>
      <c r="O311" s="588">
        <f t="shared" ref="O311" si="663">SUM(M311:N311)</f>
        <v>0</v>
      </c>
      <c r="P311" s="587"/>
      <c r="Q311" s="588">
        <f t="shared" si="504"/>
        <v>0</v>
      </c>
      <c r="R311" s="588">
        <f t="shared" ref="R311" si="664">SUM(P311:Q311)</f>
        <v>0</v>
      </c>
      <c r="S311" s="587"/>
      <c r="T311" s="588">
        <f t="shared" si="506"/>
        <v>0</v>
      </c>
      <c r="U311" s="588">
        <f t="shared" si="403"/>
        <v>0</v>
      </c>
      <c r="V311" s="587"/>
      <c r="W311" s="588">
        <f t="shared" si="507"/>
        <v>0</v>
      </c>
      <c r="X311" s="588">
        <f t="shared" ref="X311" si="665">SUM(V311:W311)</f>
        <v>0</v>
      </c>
      <c r="Y311" s="587"/>
      <c r="Z311" s="588">
        <f t="shared" si="509"/>
        <v>0</v>
      </c>
      <c r="AA311" s="588">
        <f t="shared" si="465"/>
        <v>0</v>
      </c>
      <c r="AB311" s="587"/>
      <c r="AC311" s="588">
        <f t="shared" si="510"/>
        <v>0</v>
      </c>
      <c r="AD311" s="588">
        <f t="shared" ref="AD311" si="666">SUM(AB311:AC311)</f>
        <v>0</v>
      </c>
      <c r="AE311" s="587"/>
      <c r="AF311" s="588">
        <f t="shared" si="512"/>
        <v>0</v>
      </c>
      <c r="AG311" s="588">
        <f t="shared" ref="AG311" si="667">SUM(AE311:AF311)</f>
        <v>0</v>
      </c>
      <c r="AH311" s="587"/>
      <c r="AI311" s="588">
        <f t="shared" si="620"/>
        <v>0</v>
      </c>
      <c r="AJ311" s="588">
        <f t="shared" si="605"/>
        <v>0</v>
      </c>
      <c r="AK311" s="587"/>
      <c r="AL311" s="588">
        <f t="shared" si="513"/>
        <v>0</v>
      </c>
      <c r="AM311" s="588">
        <f t="shared" ref="AM311" si="668">SUM(AK311:AL311)</f>
        <v>0</v>
      </c>
      <c r="AN311" s="587"/>
      <c r="AO311" s="588">
        <f t="shared" si="515"/>
        <v>0</v>
      </c>
      <c r="AP311" s="588">
        <f t="shared" ref="AP311" si="669">SUM(AN311:AO311)</f>
        <v>0</v>
      </c>
      <c r="AQ311" s="587"/>
      <c r="AR311" s="588">
        <f t="shared" si="621"/>
        <v>0</v>
      </c>
      <c r="AS311" s="588">
        <f t="shared" si="484"/>
        <v>0</v>
      </c>
      <c r="AT311" s="587"/>
      <c r="AU311" s="588">
        <f t="shared" si="517"/>
        <v>0</v>
      </c>
      <c r="AV311" s="588">
        <f t="shared" ref="AV311" si="670">SUM(AT311:AU311)</f>
        <v>0</v>
      </c>
      <c r="AW311" s="587"/>
      <c r="AX311" s="652"/>
      <c r="AY311" s="706"/>
      <c r="AZ311" s="652"/>
      <c r="BC311" s="30">
        <f t="shared" si="577"/>
        <v>0</v>
      </c>
      <c r="BD311" s="30">
        <f t="shared" si="578"/>
        <v>0</v>
      </c>
      <c r="BE311" s="704">
        <f t="shared" si="492"/>
        <v>0</v>
      </c>
      <c r="BF311" s="30">
        <f t="shared" si="579"/>
        <v>0</v>
      </c>
      <c r="BG311" s="30">
        <f t="shared" si="580"/>
        <v>0</v>
      </c>
      <c r="BH311" s="704">
        <f t="shared" si="495"/>
        <v>0</v>
      </c>
      <c r="BI311" s="704">
        <f t="shared" si="496"/>
        <v>0</v>
      </c>
      <c r="BJ311" s="30">
        <f t="shared" si="581"/>
        <v>0</v>
      </c>
      <c r="BK311" s="704">
        <f t="shared" si="619"/>
        <v>0</v>
      </c>
      <c r="BL311" s="30">
        <f t="shared" si="582"/>
        <v>0</v>
      </c>
      <c r="BM311" s="30">
        <f t="shared" si="583"/>
        <v>0</v>
      </c>
      <c r="BN311" s="704">
        <f t="shared" si="501"/>
        <v>0</v>
      </c>
    </row>
    <row r="312" spans="1:66" x14ac:dyDescent="0.25">
      <c r="A312" s="49" t="s">
        <v>436</v>
      </c>
      <c r="B312" s="50"/>
      <c r="C312" s="699"/>
      <c r="D312" s="50"/>
      <c r="E312" s="62" t="e">
        <f t="shared" si="622"/>
        <v>#N/A</v>
      </c>
      <c r="F312" s="664" t="str">
        <f t="shared" si="592"/>
        <v/>
      </c>
      <c r="G312" s="587"/>
      <c r="H312" s="588">
        <f t="shared" si="633"/>
        <v>0</v>
      </c>
      <c r="I312" s="588">
        <f t="shared" si="395"/>
        <v>0</v>
      </c>
      <c r="J312" s="587"/>
      <c r="K312" s="588">
        <f t="shared" si="502"/>
        <v>0</v>
      </c>
      <c r="L312" s="588">
        <f t="shared" si="645"/>
        <v>0</v>
      </c>
      <c r="M312" s="587"/>
      <c r="N312" s="588">
        <f t="shared" si="503"/>
        <v>0</v>
      </c>
      <c r="O312" s="588">
        <f t="shared" si="646"/>
        <v>0</v>
      </c>
      <c r="P312" s="587"/>
      <c r="Q312" s="588">
        <f t="shared" si="504"/>
        <v>0</v>
      </c>
      <c r="R312" s="588">
        <f t="shared" si="647"/>
        <v>0</v>
      </c>
      <c r="S312" s="587"/>
      <c r="T312" s="588">
        <f t="shared" si="506"/>
        <v>0</v>
      </c>
      <c r="U312" s="588">
        <f t="shared" si="403"/>
        <v>0</v>
      </c>
      <c r="V312" s="587"/>
      <c r="W312" s="588">
        <f t="shared" si="507"/>
        <v>0</v>
      </c>
      <c r="X312" s="588">
        <f t="shared" si="648"/>
        <v>0</v>
      </c>
      <c r="Y312" s="587"/>
      <c r="Z312" s="588">
        <f t="shared" si="509"/>
        <v>0</v>
      </c>
      <c r="AA312" s="588">
        <f t="shared" si="465"/>
        <v>0</v>
      </c>
      <c r="AB312" s="587"/>
      <c r="AC312" s="588">
        <f t="shared" si="510"/>
        <v>0</v>
      </c>
      <c r="AD312" s="588">
        <f t="shared" si="649"/>
        <v>0</v>
      </c>
      <c r="AE312" s="587"/>
      <c r="AF312" s="588">
        <f t="shared" si="512"/>
        <v>0</v>
      </c>
      <c r="AG312" s="588">
        <f t="shared" si="650"/>
        <v>0</v>
      </c>
      <c r="AH312" s="587"/>
      <c r="AI312" s="588">
        <f t="shared" si="620"/>
        <v>0</v>
      </c>
      <c r="AJ312" s="588">
        <f t="shared" si="605"/>
        <v>0</v>
      </c>
      <c r="AK312" s="587"/>
      <c r="AL312" s="588">
        <f t="shared" si="513"/>
        <v>0</v>
      </c>
      <c r="AM312" s="588">
        <f t="shared" si="651"/>
        <v>0</v>
      </c>
      <c r="AN312" s="587"/>
      <c r="AO312" s="588">
        <f t="shared" si="515"/>
        <v>0</v>
      </c>
      <c r="AP312" s="588">
        <f t="shared" si="652"/>
        <v>0</v>
      </c>
      <c r="AQ312" s="587"/>
      <c r="AR312" s="588">
        <f t="shared" si="621"/>
        <v>0</v>
      </c>
      <c r="AS312" s="588">
        <f t="shared" si="484"/>
        <v>0</v>
      </c>
      <c r="AT312" s="587"/>
      <c r="AU312" s="588">
        <f t="shared" si="517"/>
        <v>0</v>
      </c>
      <c r="AV312" s="588">
        <f t="shared" ref="AV312:AV323" si="671">SUM(AT312:AU312)</f>
        <v>0</v>
      </c>
      <c r="AW312" s="587"/>
      <c r="AX312" s="652"/>
      <c r="AY312" s="706"/>
      <c r="AZ312" s="652"/>
      <c r="BB312" s="149"/>
      <c r="BC312" s="30">
        <f t="shared" si="577"/>
        <v>0</v>
      </c>
      <c r="BD312" s="30">
        <f t="shared" si="578"/>
        <v>0</v>
      </c>
      <c r="BE312" s="704">
        <f t="shared" si="492"/>
        <v>0</v>
      </c>
      <c r="BF312" s="30">
        <f t="shared" si="579"/>
        <v>0</v>
      </c>
      <c r="BG312" s="30">
        <f t="shared" si="580"/>
        <v>0</v>
      </c>
      <c r="BH312" s="704">
        <f t="shared" si="495"/>
        <v>0</v>
      </c>
      <c r="BI312" s="704">
        <f t="shared" si="496"/>
        <v>0</v>
      </c>
      <c r="BJ312" s="30">
        <f t="shared" si="581"/>
        <v>0</v>
      </c>
      <c r="BK312" s="704">
        <f t="shared" si="619"/>
        <v>0</v>
      </c>
      <c r="BL312" s="30">
        <f t="shared" si="582"/>
        <v>0</v>
      </c>
      <c r="BM312" s="30">
        <f t="shared" si="583"/>
        <v>0</v>
      </c>
      <c r="BN312" s="704">
        <f t="shared" si="501"/>
        <v>0</v>
      </c>
    </row>
    <row r="313" spans="1:66" x14ac:dyDescent="0.25">
      <c r="A313" s="49" t="s">
        <v>436</v>
      </c>
      <c r="B313" s="50"/>
      <c r="C313" s="699"/>
      <c r="D313" s="50"/>
      <c r="E313" s="62" t="e">
        <f t="shared" si="622"/>
        <v>#N/A</v>
      </c>
      <c r="F313" s="664" t="str">
        <f t="shared" si="592"/>
        <v/>
      </c>
      <c r="G313" s="587"/>
      <c r="H313" s="588">
        <f t="shared" si="633"/>
        <v>0</v>
      </c>
      <c r="I313" s="588">
        <f t="shared" si="395"/>
        <v>0</v>
      </c>
      <c r="J313" s="587"/>
      <c r="K313" s="588">
        <f t="shared" si="502"/>
        <v>0</v>
      </c>
      <c r="L313" s="588">
        <f t="shared" si="645"/>
        <v>0</v>
      </c>
      <c r="M313" s="587"/>
      <c r="N313" s="588">
        <f t="shared" si="503"/>
        <v>0</v>
      </c>
      <c r="O313" s="588">
        <f t="shared" si="646"/>
        <v>0</v>
      </c>
      <c r="P313" s="587"/>
      <c r="Q313" s="588">
        <f t="shared" si="504"/>
        <v>0</v>
      </c>
      <c r="R313" s="588">
        <f t="shared" si="647"/>
        <v>0</v>
      </c>
      <c r="S313" s="587"/>
      <c r="T313" s="588">
        <f t="shared" si="506"/>
        <v>0</v>
      </c>
      <c r="U313" s="588">
        <f t="shared" si="403"/>
        <v>0</v>
      </c>
      <c r="V313" s="587"/>
      <c r="W313" s="588">
        <f t="shared" si="507"/>
        <v>0</v>
      </c>
      <c r="X313" s="588">
        <f t="shared" si="648"/>
        <v>0</v>
      </c>
      <c r="Y313" s="587"/>
      <c r="Z313" s="588">
        <f t="shared" si="509"/>
        <v>0</v>
      </c>
      <c r="AA313" s="588">
        <f t="shared" si="465"/>
        <v>0</v>
      </c>
      <c r="AB313" s="587"/>
      <c r="AC313" s="588">
        <f t="shared" si="510"/>
        <v>0</v>
      </c>
      <c r="AD313" s="588">
        <f t="shared" si="649"/>
        <v>0</v>
      </c>
      <c r="AE313" s="587"/>
      <c r="AF313" s="588">
        <f t="shared" si="512"/>
        <v>0</v>
      </c>
      <c r="AG313" s="588">
        <f t="shared" si="650"/>
        <v>0</v>
      </c>
      <c r="AH313" s="587"/>
      <c r="AI313" s="588">
        <f t="shared" si="620"/>
        <v>0</v>
      </c>
      <c r="AJ313" s="588">
        <f t="shared" si="605"/>
        <v>0</v>
      </c>
      <c r="AK313" s="587"/>
      <c r="AL313" s="588">
        <f t="shared" si="513"/>
        <v>0</v>
      </c>
      <c r="AM313" s="588">
        <f t="shared" si="651"/>
        <v>0</v>
      </c>
      <c r="AN313" s="587"/>
      <c r="AO313" s="588">
        <f t="shared" si="515"/>
        <v>0</v>
      </c>
      <c r="AP313" s="588">
        <f t="shared" si="652"/>
        <v>0</v>
      </c>
      <c r="AQ313" s="587"/>
      <c r="AR313" s="588">
        <f t="shared" si="621"/>
        <v>0</v>
      </c>
      <c r="AS313" s="588">
        <f t="shared" si="484"/>
        <v>0</v>
      </c>
      <c r="AT313" s="587"/>
      <c r="AU313" s="588">
        <f t="shared" si="517"/>
        <v>0</v>
      </c>
      <c r="AV313" s="588">
        <f t="shared" si="671"/>
        <v>0</v>
      </c>
      <c r="AW313" s="587"/>
      <c r="AX313" s="652"/>
      <c r="AY313" s="706"/>
      <c r="AZ313" s="652"/>
      <c r="BB313" s="149"/>
      <c r="BC313" s="30">
        <f t="shared" si="577"/>
        <v>0</v>
      </c>
      <c r="BD313" s="30">
        <f t="shared" si="578"/>
        <v>0</v>
      </c>
      <c r="BE313" s="704">
        <f t="shared" si="492"/>
        <v>0</v>
      </c>
      <c r="BF313" s="30">
        <f t="shared" si="579"/>
        <v>0</v>
      </c>
      <c r="BG313" s="30">
        <f t="shared" si="580"/>
        <v>0</v>
      </c>
      <c r="BH313" s="704">
        <f t="shared" si="495"/>
        <v>0</v>
      </c>
      <c r="BI313" s="704">
        <f t="shared" si="496"/>
        <v>0</v>
      </c>
      <c r="BJ313" s="30">
        <f t="shared" si="581"/>
        <v>0</v>
      </c>
      <c r="BK313" s="704">
        <f t="shared" si="619"/>
        <v>0</v>
      </c>
      <c r="BL313" s="30">
        <f t="shared" si="582"/>
        <v>0</v>
      </c>
      <c r="BM313" s="30">
        <f t="shared" si="583"/>
        <v>0</v>
      </c>
      <c r="BN313" s="704">
        <f t="shared" si="501"/>
        <v>0</v>
      </c>
    </row>
    <row r="314" spans="1:66" x14ac:dyDescent="0.25">
      <c r="A314" s="49" t="s">
        <v>436</v>
      </c>
      <c r="B314" s="50"/>
      <c r="C314" s="699"/>
      <c r="D314" s="50"/>
      <c r="E314" s="62" t="e">
        <f t="shared" si="622"/>
        <v>#N/A</v>
      </c>
      <c r="F314" s="664" t="str">
        <f t="shared" si="592"/>
        <v/>
      </c>
      <c r="G314" s="587"/>
      <c r="H314" s="588">
        <f t="shared" si="633"/>
        <v>0</v>
      </c>
      <c r="I314" s="588">
        <f t="shared" si="395"/>
        <v>0</v>
      </c>
      <c r="J314" s="587"/>
      <c r="K314" s="588">
        <f t="shared" si="502"/>
        <v>0</v>
      </c>
      <c r="L314" s="588">
        <f t="shared" si="645"/>
        <v>0</v>
      </c>
      <c r="M314" s="587"/>
      <c r="N314" s="588">
        <f t="shared" si="503"/>
        <v>0</v>
      </c>
      <c r="O314" s="588">
        <f t="shared" si="646"/>
        <v>0</v>
      </c>
      <c r="P314" s="587"/>
      <c r="Q314" s="588">
        <f t="shared" si="504"/>
        <v>0</v>
      </c>
      <c r="R314" s="588">
        <f t="shared" si="647"/>
        <v>0</v>
      </c>
      <c r="S314" s="587"/>
      <c r="T314" s="588">
        <f t="shared" si="506"/>
        <v>0</v>
      </c>
      <c r="U314" s="588">
        <f t="shared" si="403"/>
        <v>0</v>
      </c>
      <c r="V314" s="587"/>
      <c r="W314" s="588">
        <f t="shared" si="507"/>
        <v>0</v>
      </c>
      <c r="X314" s="588">
        <f t="shared" si="648"/>
        <v>0</v>
      </c>
      <c r="Y314" s="587"/>
      <c r="Z314" s="588">
        <f t="shared" si="509"/>
        <v>0</v>
      </c>
      <c r="AA314" s="588">
        <f t="shared" si="465"/>
        <v>0</v>
      </c>
      <c r="AB314" s="587"/>
      <c r="AC314" s="588">
        <f t="shared" si="510"/>
        <v>0</v>
      </c>
      <c r="AD314" s="588">
        <f t="shared" si="649"/>
        <v>0</v>
      </c>
      <c r="AE314" s="587"/>
      <c r="AF314" s="588">
        <f t="shared" si="512"/>
        <v>0</v>
      </c>
      <c r="AG314" s="588">
        <f t="shared" si="650"/>
        <v>0</v>
      </c>
      <c r="AH314" s="587"/>
      <c r="AI314" s="588">
        <f t="shared" si="620"/>
        <v>0</v>
      </c>
      <c r="AJ314" s="588">
        <f t="shared" si="605"/>
        <v>0</v>
      </c>
      <c r="AK314" s="587"/>
      <c r="AL314" s="588">
        <f t="shared" si="513"/>
        <v>0</v>
      </c>
      <c r="AM314" s="588">
        <f t="shared" si="651"/>
        <v>0</v>
      </c>
      <c r="AN314" s="587"/>
      <c r="AO314" s="588">
        <f t="shared" si="515"/>
        <v>0</v>
      </c>
      <c r="AP314" s="588">
        <f t="shared" si="652"/>
        <v>0</v>
      </c>
      <c r="AQ314" s="587"/>
      <c r="AR314" s="588">
        <f t="shared" si="621"/>
        <v>0</v>
      </c>
      <c r="AS314" s="588">
        <f t="shared" si="484"/>
        <v>0</v>
      </c>
      <c r="AT314" s="587"/>
      <c r="AU314" s="588">
        <f t="shared" si="517"/>
        <v>0</v>
      </c>
      <c r="AV314" s="588">
        <f t="shared" si="671"/>
        <v>0</v>
      </c>
      <c r="AW314" s="587"/>
      <c r="AX314" s="652"/>
      <c r="AY314" s="706"/>
      <c r="AZ314" s="652"/>
      <c r="BC314" s="30">
        <f t="shared" si="577"/>
        <v>0</v>
      </c>
      <c r="BD314" s="30">
        <f t="shared" si="578"/>
        <v>0</v>
      </c>
      <c r="BE314" s="704">
        <f t="shared" si="492"/>
        <v>0</v>
      </c>
      <c r="BF314" s="30">
        <f t="shared" si="579"/>
        <v>0</v>
      </c>
      <c r="BG314" s="30">
        <f t="shared" si="580"/>
        <v>0</v>
      </c>
      <c r="BH314" s="704">
        <f t="shared" si="495"/>
        <v>0</v>
      </c>
      <c r="BI314" s="704">
        <f t="shared" si="496"/>
        <v>0</v>
      </c>
      <c r="BJ314" s="30">
        <f t="shared" si="581"/>
        <v>0</v>
      </c>
      <c r="BK314" s="704">
        <f t="shared" si="619"/>
        <v>0</v>
      </c>
      <c r="BL314" s="30">
        <f t="shared" si="582"/>
        <v>0</v>
      </c>
      <c r="BM314" s="30">
        <f t="shared" si="583"/>
        <v>0</v>
      </c>
      <c r="BN314" s="704">
        <f t="shared" si="501"/>
        <v>0</v>
      </c>
    </row>
    <row r="315" spans="1:66" ht="14.25" customHeight="1" x14ac:dyDescent="0.25">
      <c r="A315" s="49" t="s">
        <v>436</v>
      </c>
      <c r="B315" s="50"/>
      <c r="C315" s="699"/>
      <c r="D315" s="50"/>
      <c r="E315" s="62" t="e">
        <f t="shared" si="622"/>
        <v>#N/A</v>
      </c>
      <c r="F315" s="664" t="str">
        <f t="shared" si="592"/>
        <v/>
      </c>
      <c r="G315" s="587"/>
      <c r="H315" s="588">
        <f t="shared" si="633"/>
        <v>0</v>
      </c>
      <c r="I315" s="588">
        <f t="shared" ref="I315:I382" si="672">SUM(G315:H315)</f>
        <v>0</v>
      </c>
      <c r="J315" s="587"/>
      <c r="K315" s="588">
        <f t="shared" si="502"/>
        <v>0</v>
      </c>
      <c r="L315" s="588">
        <f t="shared" si="645"/>
        <v>0</v>
      </c>
      <c r="M315" s="587"/>
      <c r="N315" s="588">
        <f t="shared" si="503"/>
        <v>0</v>
      </c>
      <c r="O315" s="588">
        <f t="shared" si="646"/>
        <v>0</v>
      </c>
      <c r="P315" s="587"/>
      <c r="Q315" s="588">
        <f t="shared" si="504"/>
        <v>0</v>
      </c>
      <c r="R315" s="588">
        <f t="shared" si="647"/>
        <v>0</v>
      </c>
      <c r="S315" s="587"/>
      <c r="T315" s="588">
        <f t="shared" si="506"/>
        <v>0</v>
      </c>
      <c r="U315" s="588">
        <f t="shared" ref="U315" si="673">SUM(S315:T315)</f>
        <v>0</v>
      </c>
      <c r="V315" s="587"/>
      <c r="W315" s="588">
        <f t="shared" si="507"/>
        <v>0</v>
      </c>
      <c r="X315" s="588">
        <f t="shared" si="648"/>
        <v>0</v>
      </c>
      <c r="Y315" s="587"/>
      <c r="Z315" s="588">
        <f t="shared" si="509"/>
        <v>0</v>
      </c>
      <c r="AA315" s="588">
        <f t="shared" si="465"/>
        <v>0</v>
      </c>
      <c r="AB315" s="587"/>
      <c r="AC315" s="588">
        <f t="shared" si="510"/>
        <v>0</v>
      </c>
      <c r="AD315" s="588">
        <f t="shared" si="649"/>
        <v>0</v>
      </c>
      <c r="AE315" s="587"/>
      <c r="AF315" s="588">
        <f t="shared" si="512"/>
        <v>0</v>
      </c>
      <c r="AG315" s="588">
        <f t="shared" si="650"/>
        <v>0</v>
      </c>
      <c r="AH315" s="587"/>
      <c r="AI315" s="588">
        <f t="shared" si="620"/>
        <v>0</v>
      </c>
      <c r="AJ315" s="588">
        <f t="shared" si="605"/>
        <v>0</v>
      </c>
      <c r="AK315" s="587"/>
      <c r="AL315" s="588">
        <f t="shared" si="513"/>
        <v>0</v>
      </c>
      <c r="AM315" s="588">
        <f t="shared" si="651"/>
        <v>0</v>
      </c>
      <c r="AN315" s="587"/>
      <c r="AO315" s="588">
        <f t="shared" si="515"/>
        <v>0</v>
      </c>
      <c r="AP315" s="588">
        <f t="shared" si="652"/>
        <v>0</v>
      </c>
      <c r="AQ315" s="587"/>
      <c r="AR315" s="588">
        <f t="shared" si="621"/>
        <v>0</v>
      </c>
      <c r="AS315" s="588">
        <f t="shared" si="484"/>
        <v>0</v>
      </c>
      <c r="AT315" s="587"/>
      <c r="AU315" s="588">
        <f t="shared" si="517"/>
        <v>0</v>
      </c>
      <c r="AV315" s="588">
        <f t="shared" si="671"/>
        <v>0</v>
      </c>
      <c r="AW315" s="587"/>
      <c r="AX315" s="652"/>
      <c r="AY315" s="706"/>
      <c r="AZ315" s="652"/>
      <c r="BC315" s="30">
        <f t="shared" si="577"/>
        <v>0</v>
      </c>
      <c r="BD315" s="30">
        <f t="shared" si="578"/>
        <v>0</v>
      </c>
      <c r="BE315" s="704">
        <f t="shared" si="492"/>
        <v>0</v>
      </c>
      <c r="BF315" s="30">
        <f t="shared" si="579"/>
        <v>0</v>
      </c>
      <c r="BG315" s="30">
        <f t="shared" si="580"/>
        <v>0</v>
      </c>
      <c r="BH315" s="704">
        <f t="shared" si="495"/>
        <v>0</v>
      </c>
      <c r="BI315" s="704">
        <f t="shared" si="496"/>
        <v>0</v>
      </c>
      <c r="BJ315" s="30">
        <f t="shared" si="581"/>
        <v>0</v>
      </c>
      <c r="BK315" s="704">
        <f t="shared" si="619"/>
        <v>0</v>
      </c>
      <c r="BL315" s="30">
        <f t="shared" si="582"/>
        <v>0</v>
      </c>
      <c r="BM315" s="30">
        <f t="shared" si="583"/>
        <v>0</v>
      </c>
      <c r="BN315" s="704">
        <f t="shared" si="501"/>
        <v>0</v>
      </c>
    </row>
    <row r="316" spans="1:66" ht="14.25" customHeight="1" x14ac:dyDescent="0.25">
      <c r="A316" s="49" t="s">
        <v>436</v>
      </c>
      <c r="B316" s="50"/>
      <c r="C316" s="699"/>
      <c r="D316" s="50"/>
      <c r="E316" s="62" t="e">
        <f t="shared" si="622"/>
        <v>#N/A</v>
      </c>
      <c r="F316" s="664" t="str">
        <f t="shared" si="592"/>
        <v/>
      </c>
      <c r="G316" s="587"/>
      <c r="H316" s="588">
        <f t="shared" si="633"/>
        <v>0</v>
      </c>
      <c r="I316" s="588">
        <f t="shared" si="672"/>
        <v>0</v>
      </c>
      <c r="J316" s="587"/>
      <c r="K316" s="588">
        <f t="shared" si="502"/>
        <v>0</v>
      </c>
      <c r="L316" s="588">
        <f t="shared" ref="L316:L323" si="674">SUM(J316:K316)</f>
        <v>0</v>
      </c>
      <c r="M316" s="587"/>
      <c r="N316" s="588">
        <f t="shared" si="503"/>
        <v>0</v>
      </c>
      <c r="O316" s="588">
        <f t="shared" ref="O316:O323" si="675">SUM(M316:N316)</f>
        <v>0</v>
      </c>
      <c r="P316" s="587"/>
      <c r="Q316" s="588">
        <f t="shared" si="504"/>
        <v>0</v>
      </c>
      <c r="R316" s="588">
        <f t="shared" ref="R316:R323" si="676">SUM(P316:Q316)</f>
        <v>0</v>
      </c>
      <c r="S316" s="587"/>
      <c r="T316" s="588">
        <f t="shared" si="506"/>
        <v>0</v>
      </c>
      <c r="U316" s="588">
        <f t="shared" si="403"/>
        <v>0</v>
      </c>
      <c r="V316" s="587"/>
      <c r="W316" s="588">
        <f t="shared" si="507"/>
        <v>0</v>
      </c>
      <c r="X316" s="588">
        <f t="shared" si="648"/>
        <v>0</v>
      </c>
      <c r="Y316" s="587"/>
      <c r="Z316" s="588">
        <f t="shared" si="509"/>
        <v>0</v>
      </c>
      <c r="AA316" s="588">
        <f t="shared" si="465"/>
        <v>0</v>
      </c>
      <c r="AB316" s="587"/>
      <c r="AC316" s="588">
        <f t="shared" si="510"/>
        <v>0</v>
      </c>
      <c r="AD316" s="588">
        <f t="shared" si="649"/>
        <v>0</v>
      </c>
      <c r="AE316" s="587"/>
      <c r="AF316" s="588">
        <f t="shared" si="512"/>
        <v>0</v>
      </c>
      <c r="AG316" s="588">
        <f t="shared" si="650"/>
        <v>0</v>
      </c>
      <c r="AH316" s="587"/>
      <c r="AI316" s="588">
        <f t="shared" si="620"/>
        <v>0</v>
      </c>
      <c r="AJ316" s="588">
        <f t="shared" si="605"/>
        <v>0</v>
      </c>
      <c r="AK316" s="587"/>
      <c r="AL316" s="588">
        <f t="shared" si="513"/>
        <v>0</v>
      </c>
      <c r="AM316" s="588">
        <f t="shared" si="651"/>
        <v>0</v>
      </c>
      <c r="AN316" s="587"/>
      <c r="AO316" s="588">
        <f t="shared" si="515"/>
        <v>0</v>
      </c>
      <c r="AP316" s="588">
        <f t="shared" si="652"/>
        <v>0</v>
      </c>
      <c r="AQ316" s="587"/>
      <c r="AR316" s="588">
        <f t="shared" si="621"/>
        <v>0</v>
      </c>
      <c r="AS316" s="588">
        <f t="shared" si="484"/>
        <v>0</v>
      </c>
      <c r="AT316" s="587"/>
      <c r="AU316" s="588">
        <f t="shared" si="517"/>
        <v>0</v>
      </c>
      <c r="AV316" s="588">
        <f t="shared" si="671"/>
        <v>0</v>
      </c>
      <c r="AW316" s="587"/>
      <c r="AX316" s="652"/>
      <c r="AY316" s="706"/>
      <c r="AZ316" s="652"/>
      <c r="BB316" s="149"/>
      <c r="BC316" s="30">
        <f t="shared" si="577"/>
        <v>0</v>
      </c>
      <c r="BD316" s="30">
        <f t="shared" si="578"/>
        <v>0</v>
      </c>
      <c r="BE316" s="704">
        <f t="shared" si="492"/>
        <v>0</v>
      </c>
      <c r="BF316" s="30">
        <f t="shared" si="579"/>
        <v>0</v>
      </c>
      <c r="BG316" s="30">
        <f t="shared" si="580"/>
        <v>0</v>
      </c>
      <c r="BH316" s="704">
        <f t="shared" si="495"/>
        <v>0</v>
      </c>
      <c r="BI316" s="704">
        <f t="shared" si="496"/>
        <v>0</v>
      </c>
      <c r="BJ316" s="30">
        <f t="shared" si="581"/>
        <v>0</v>
      </c>
      <c r="BK316" s="704">
        <f t="shared" si="619"/>
        <v>0</v>
      </c>
      <c r="BL316" s="30">
        <f t="shared" si="582"/>
        <v>0</v>
      </c>
      <c r="BM316" s="30">
        <f t="shared" si="583"/>
        <v>0</v>
      </c>
      <c r="BN316" s="704">
        <f t="shared" si="501"/>
        <v>0</v>
      </c>
    </row>
    <row r="317" spans="1:66" ht="14.25" customHeight="1" x14ac:dyDescent="0.25">
      <c r="A317" s="49" t="s">
        <v>436</v>
      </c>
      <c r="B317" s="50"/>
      <c r="C317" s="699"/>
      <c r="D317" s="50"/>
      <c r="E317" s="62" t="e">
        <f t="shared" si="622"/>
        <v>#N/A</v>
      </c>
      <c r="F317" s="664" t="str">
        <f t="shared" si="592"/>
        <v/>
      </c>
      <c r="G317" s="587"/>
      <c r="H317" s="588">
        <f t="shared" si="633"/>
        <v>0</v>
      </c>
      <c r="I317" s="588">
        <f t="shared" si="672"/>
        <v>0</v>
      </c>
      <c r="J317" s="587"/>
      <c r="K317" s="588">
        <f t="shared" si="502"/>
        <v>0</v>
      </c>
      <c r="L317" s="588">
        <f t="shared" si="674"/>
        <v>0</v>
      </c>
      <c r="M317" s="587"/>
      <c r="N317" s="588">
        <f t="shared" si="503"/>
        <v>0</v>
      </c>
      <c r="O317" s="588">
        <f t="shared" si="675"/>
        <v>0</v>
      </c>
      <c r="P317" s="587"/>
      <c r="Q317" s="588">
        <f t="shared" si="504"/>
        <v>0</v>
      </c>
      <c r="R317" s="588">
        <f t="shared" si="676"/>
        <v>0</v>
      </c>
      <c r="S317" s="587"/>
      <c r="T317" s="588">
        <f t="shared" si="506"/>
        <v>0</v>
      </c>
      <c r="U317" s="588">
        <f t="shared" ref="U317" si="677">SUM(S317:T317)</f>
        <v>0</v>
      </c>
      <c r="V317" s="587"/>
      <c r="W317" s="588">
        <f t="shared" si="507"/>
        <v>0</v>
      </c>
      <c r="X317" s="588">
        <f t="shared" si="648"/>
        <v>0</v>
      </c>
      <c r="Y317" s="587"/>
      <c r="Z317" s="588">
        <f t="shared" si="509"/>
        <v>0</v>
      </c>
      <c r="AA317" s="588">
        <f t="shared" si="465"/>
        <v>0</v>
      </c>
      <c r="AB317" s="587"/>
      <c r="AC317" s="588">
        <f t="shared" si="510"/>
        <v>0</v>
      </c>
      <c r="AD317" s="588">
        <f t="shared" si="649"/>
        <v>0</v>
      </c>
      <c r="AE317" s="587"/>
      <c r="AF317" s="588">
        <f t="shared" si="512"/>
        <v>0</v>
      </c>
      <c r="AG317" s="588">
        <f t="shared" si="650"/>
        <v>0</v>
      </c>
      <c r="AH317" s="587"/>
      <c r="AI317" s="588">
        <f t="shared" si="620"/>
        <v>0</v>
      </c>
      <c r="AJ317" s="588">
        <f t="shared" si="605"/>
        <v>0</v>
      </c>
      <c r="AK317" s="587"/>
      <c r="AL317" s="588">
        <f t="shared" si="513"/>
        <v>0</v>
      </c>
      <c r="AM317" s="588">
        <f t="shared" si="651"/>
        <v>0</v>
      </c>
      <c r="AN317" s="587"/>
      <c r="AO317" s="588">
        <f t="shared" si="515"/>
        <v>0</v>
      </c>
      <c r="AP317" s="588">
        <f t="shared" si="652"/>
        <v>0</v>
      </c>
      <c r="AQ317" s="587"/>
      <c r="AR317" s="588">
        <f t="shared" si="621"/>
        <v>0</v>
      </c>
      <c r="AS317" s="588">
        <f t="shared" si="484"/>
        <v>0</v>
      </c>
      <c r="AT317" s="587"/>
      <c r="AU317" s="588">
        <f t="shared" si="517"/>
        <v>0</v>
      </c>
      <c r="AV317" s="588">
        <f t="shared" si="671"/>
        <v>0</v>
      </c>
      <c r="AW317" s="587"/>
      <c r="AX317" s="652"/>
      <c r="AY317" s="706"/>
      <c r="AZ317" s="652"/>
      <c r="BB317" s="149"/>
      <c r="BC317" s="30">
        <f t="shared" si="577"/>
        <v>0</v>
      </c>
      <c r="BD317" s="30">
        <f t="shared" si="578"/>
        <v>0</v>
      </c>
      <c r="BE317" s="704">
        <f t="shared" si="492"/>
        <v>0</v>
      </c>
      <c r="BF317" s="30">
        <f t="shared" si="579"/>
        <v>0</v>
      </c>
      <c r="BG317" s="30">
        <f t="shared" si="580"/>
        <v>0</v>
      </c>
      <c r="BH317" s="704">
        <f t="shared" si="495"/>
        <v>0</v>
      </c>
      <c r="BI317" s="704">
        <f t="shared" si="496"/>
        <v>0</v>
      </c>
      <c r="BJ317" s="30">
        <f t="shared" si="581"/>
        <v>0</v>
      </c>
      <c r="BK317" s="704">
        <f t="shared" si="619"/>
        <v>0</v>
      </c>
      <c r="BL317" s="30">
        <f t="shared" si="582"/>
        <v>0</v>
      </c>
      <c r="BM317" s="30">
        <f t="shared" si="583"/>
        <v>0</v>
      </c>
      <c r="BN317" s="704">
        <f t="shared" si="501"/>
        <v>0</v>
      </c>
    </row>
    <row r="318" spans="1:66" ht="14.25" customHeight="1" x14ac:dyDescent="0.25">
      <c r="A318" s="49" t="s">
        <v>436</v>
      </c>
      <c r="B318" s="50"/>
      <c r="C318" s="699"/>
      <c r="D318" s="50"/>
      <c r="E318" s="62" t="e">
        <f t="shared" si="622"/>
        <v>#N/A</v>
      </c>
      <c r="F318" s="664" t="str">
        <f t="shared" si="592"/>
        <v/>
      </c>
      <c r="G318" s="587"/>
      <c r="H318" s="588">
        <f t="shared" si="633"/>
        <v>0</v>
      </c>
      <c r="I318" s="588">
        <f t="shared" ref="I318:I319" si="678">SUM(G318:H318)</f>
        <v>0</v>
      </c>
      <c r="J318" s="587"/>
      <c r="K318" s="588">
        <f t="shared" si="502"/>
        <v>0</v>
      </c>
      <c r="L318" s="588">
        <f t="shared" si="674"/>
        <v>0</v>
      </c>
      <c r="M318" s="587"/>
      <c r="N318" s="588">
        <f t="shared" si="503"/>
        <v>0</v>
      </c>
      <c r="O318" s="588">
        <f t="shared" si="675"/>
        <v>0</v>
      </c>
      <c r="P318" s="587"/>
      <c r="Q318" s="588">
        <f t="shared" si="504"/>
        <v>0</v>
      </c>
      <c r="R318" s="588">
        <f t="shared" si="676"/>
        <v>0</v>
      </c>
      <c r="S318" s="587"/>
      <c r="T318" s="588">
        <f t="shared" si="506"/>
        <v>0</v>
      </c>
      <c r="U318" s="588">
        <f t="shared" ref="U318:U319" si="679">SUM(S318:T318)</f>
        <v>0</v>
      </c>
      <c r="V318" s="587"/>
      <c r="W318" s="588">
        <f t="shared" si="507"/>
        <v>0</v>
      </c>
      <c r="X318" s="588">
        <f t="shared" si="648"/>
        <v>0</v>
      </c>
      <c r="Y318" s="587"/>
      <c r="Z318" s="588">
        <f t="shared" si="509"/>
        <v>0</v>
      </c>
      <c r="AA318" s="588">
        <f t="shared" si="465"/>
        <v>0</v>
      </c>
      <c r="AB318" s="587"/>
      <c r="AC318" s="588">
        <f t="shared" si="510"/>
        <v>0</v>
      </c>
      <c r="AD318" s="588">
        <f t="shared" si="649"/>
        <v>0</v>
      </c>
      <c r="AE318" s="587"/>
      <c r="AF318" s="588">
        <f t="shared" si="512"/>
        <v>0</v>
      </c>
      <c r="AG318" s="588">
        <f t="shared" si="650"/>
        <v>0</v>
      </c>
      <c r="AH318" s="587"/>
      <c r="AI318" s="588">
        <f t="shared" si="620"/>
        <v>0</v>
      </c>
      <c r="AJ318" s="588">
        <f t="shared" si="605"/>
        <v>0</v>
      </c>
      <c r="AK318" s="587"/>
      <c r="AL318" s="588">
        <f t="shared" si="513"/>
        <v>0</v>
      </c>
      <c r="AM318" s="588">
        <f t="shared" si="651"/>
        <v>0</v>
      </c>
      <c r="AN318" s="587"/>
      <c r="AO318" s="588">
        <f t="shared" si="515"/>
        <v>0</v>
      </c>
      <c r="AP318" s="588">
        <f t="shared" si="652"/>
        <v>0</v>
      </c>
      <c r="AQ318" s="587"/>
      <c r="AR318" s="588">
        <f t="shared" si="621"/>
        <v>0</v>
      </c>
      <c r="AS318" s="588">
        <f t="shared" si="484"/>
        <v>0</v>
      </c>
      <c r="AT318" s="587"/>
      <c r="AU318" s="588">
        <f t="shared" si="517"/>
        <v>0</v>
      </c>
      <c r="AV318" s="588">
        <f t="shared" si="671"/>
        <v>0</v>
      </c>
      <c r="AW318" s="587"/>
      <c r="AX318" s="652"/>
      <c r="AY318" s="706"/>
      <c r="AZ318" s="652"/>
      <c r="BC318" s="30">
        <f t="shared" si="577"/>
        <v>0</v>
      </c>
      <c r="BD318" s="30">
        <f t="shared" si="578"/>
        <v>0</v>
      </c>
      <c r="BE318" s="704">
        <f t="shared" si="492"/>
        <v>0</v>
      </c>
      <c r="BF318" s="30">
        <f t="shared" si="579"/>
        <v>0</v>
      </c>
      <c r="BG318" s="30">
        <f t="shared" si="580"/>
        <v>0</v>
      </c>
      <c r="BH318" s="704">
        <f t="shared" si="495"/>
        <v>0</v>
      </c>
      <c r="BI318" s="704">
        <f t="shared" si="496"/>
        <v>0</v>
      </c>
      <c r="BJ318" s="30">
        <f t="shared" si="581"/>
        <v>0</v>
      </c>
      <c r="BK318" s="704">
        <f t="shared" si="619"/>
        <v>0</v>
      </c>
      <c r="BL318" s="30">
        <f t="shared" si="582"/>
        <v>0</v>
      </c>
      <c r="BM318" s="30">
        <f t="shared" si="583"/>
        <v>0</v>
      </c>
      <c r="BN318" s="704">
        <f t="shared" si="501"/>
        <v>0</v>
      </c>
    </row>
    <row r="319" spans="1:66" ht="14.25" customHeight="1" x14ac:dyDescent="0.25">
      <c r="A319" s="49" t="s">
        <v>436</v>
      </c>
      <c r="B319" s="50"/>
      <c r="C319" s="699"/>
      <c r="D319" s="50"/>
      <c r="E319" s="62" t="e">
        <f t="shared" si="622"/>
        <v>#N/A</v>
      </c>
      <c r="F319" s="664" t="str">
        <f t="shared" si="592"/>
        <v/>
      </c>
      <c r="G319" s="587"/>
      <c r="H319" s="588">
        <f t="shared" si="633"/>
        <v>0</v>
      </c>
      <c r="I319" s="588">
        <f t="shared" si="678"/>
        <v>0</v>
      </c>
      <c r="J319" s="587"/>
      <c r="K319" s="588">
        <f t="shared" si="502"/>
        <v>0</v>
      </c>
      <c r="L319" s="588">
        <f t="shared" si="674"/>
        <v>0</v>
      </c>
      <c r="M319" s="587"/>
      <c r="N319" s="588">
        <f t="shared" si="503"/>
        <v>0</v>
      </c>
      <c r="O319" s="588">
        <f t="shared" si="675"/>
        <v>0</v>
      </c>
      <c r="P319" s="587"/>
      <c r="Q319" s="588">
        <f t="shared" si="504"/>
        <v>0</v>
      </c>
      <c r="R319" s="588">
        <f t="shared" si="676"/>
        <v>0</v>
      </c>
      <c r="S319" s="587"/>
      <c r="T319" s="588">
        <f t="shared" si="506"/>
        <v>0</v>
      </c>
      <c r="U319" s="588">
        <f t="shared" si="679"/>
        <v>0</v>
      </c>
      <c r="V319" s="587"/>
      <c r="W319" s="588">
        <f t="shared" si="507"/>
        <v>0</v>
      </c>
      <c r="X319" s="588">
        <f t="shared" si="648"/>
        <v>0</v>
      </c>
      <c r="Y319" s="587"/>
      <c r="Z319" s="588">
        <f t="shared" si="509"/>
        <v>0</v>
      </c>
      <c r="AA319" s="588">
        <f t="shared" ref="AA319:AA378" si="680">SUM(Y319:Z319)</f>
        <v>0</v>
      </c>
      <c r="AB319" s="587"/>
      <c r="AC319" s="588">
        <f t="shared" si="510"/>
        <v>0</v>
      </c>
      <c r="AD319" s="588">
        <f t="shared" si="649"/>
        <v>0</v>
      </c>
      <c r="AE319" s="587"/>
      <c r="AF319" s="588">
        <f t="shared" si="512"/>
        <v>0</v>
      </c>
      <c r="AG319" s="588">
        <f t="shared" si="650"/>
        <v>0</v>
      </c>
      <c r="AH319" s="587"/>
      <c r="AI319" s="588">
        <f t="shared" si="620"/>
        <v>0</v>
      </c>
      <c r="AJ319" s="588">
        <f t="shared" si="605"/>
        <v>0</v>
      </c>
      <c r="AK319" s="587"/>
      <c r="AL319" s="588">
        <f t="shared" si="513"/>
        <v>0</v>
      </c>
      <c r="AM319" s="588">
        <f t="shared" si="651"/>
        <v>0</v>
      </c>
      <c r="AN319" s="587"/>
      <c r="AO319" s="588">
        <f t="shared" si="515"/>
        <v>0</v>
      </c>
      <c r="AP319" s="588">
        <f t="shared" si="652"/>
        <v>0</v>
      </c>
      <c r="AQ319" s="587"/>
      <c r="AR319" s="588">
        <f t="shared" si="621"/>
        <v>0</v>
      </c>
      <c r="AS319" s="588">
        <f t="shared" si="484"/>
        <v>0</v>
      </c>
      <c r="AT319" s="587"/>
      <c r="AU319" s="588">
        <f t="shared" si="517"/>
        <v>0</v>
      </c>
      <c r="AV319" s="588">
        <f t="shared" si="671"/>
        <v>0</v>
      </c>
      <c r="AW319" s="587"/>
      <c r="AX319" s="652"/>
      <c r="AY319" s="706"/>
      <c r="AZ319" s="652"/>
      <c r="BC319" s="30">
        <f t="shared" si="577"/>
        <v>0</v>
      </c>
      <c r="BD319" s="30">
        <f t="shared" si="578"/>
        <v>0</v>
      </c>
      <c r="BE319" s="704">
        <f t="shared" si="492"/>
        <v>0</v>
      </c>
      <c r="BF319" s="30">
        <f t="shared" si="579"/>
        <v>0</v>
      </c>
      <c r="BG319" s="30">
        <f t="shared" si="580"/>
        <v>0</v>
      </c>
      <c r="BH319" s="704">
        <f t="shared" si="495"/>
        <v>0</v>
      </c>
      <c r="BI319" s="704">
        <f t="shared" si="496"/>
        <v>0</v>
      </c>
      <c r="BJ319" s="30">
        <f t="shared" si="581"/>
        <v>0</v>
      </c>
      <c r="BK319" s="704">
        <f t="shared" si="619"/>
        <v>0</v>
      </c>
      <c r="BL319" s="30">
        <f t="shared" si="582"/>
        <v>0</v>
      </c>
      <c r="BM319" s="30">
        <f t="shared" si="583"/>
        <v>0</v>
      </c>
      <c r="BN319" s="704">
        <f t="shared" si="501"/>
        <v>0</v>
      </c>
    </row>
    <row r="320" spans="1:66" ht="14.25" customHeight="1" x14ac:dyDescent="0.25">
      <c r="A320" s="49" t="s">
        <v>436</v>
      </c>
      <c r="B320" s="50"/>
      <c r="C320" s="699"/>
      <c r="D320" s="50"/>
      <c r="E320" s="62" t="e">
        <f t="shared" si="622"/>
        <v>#N/A</v>
      </c>
      <c r="F320" s="664" t="str">
        <f t="shared" si="592"/>
        <v/>
      </c>
      <c r="G320" s="587"/>
      <c r="H320" s="588">
        <f t="shared" si="633"/>
        <v>0</v>
      </c>
      <c r="I320" s="588">
        <f t="shared" si="672"/>
        <v>0</v>
      </c>
      <c r="J320" s="587"/>
      <c r="K320" s="588">
        <f t="shared" si="502"/>
        <v>0</v>
      </c>
      <c r="L320" s="588">
        <f t="shared" si="674"/>
        <v>0</v>
      </c>
      <c r="M320" s="587"/>
      <c r="N320" s="588">
        <f t="shared" si="503"/>
        <v>0</v>
      </c>
      <c r="O320" s="588">
        <f t="shared" si="675"/>
        <v>0</v>
      </c>
      <c r="P320" s="587"/>
      <c r="Q320" s="588">
        <f t="shared" si="504"/>
        <v>0</v>
      </c>
      <c r="R320" s="588">
        <f t="shared" si="676"/>
        <v>0</v>
      </c>
      <c r="S320" s="587"/>
      <c r="T320" s="588">
        <f t="shared" si="506"/>
        <v>0</v>
      </c>
      <c r="U320" s="588">
        <f t="shared" ref="U320" si="681">SUM(S320:T320)</f>
        <v>0</v>
      </c>
      <c r="V320" s="587"/>
      <c r="W320" s="588">
        <f t="shared" si="507"/>
        <v>0</v>
      </c>
      <c r="X320" s="588">
        <f t="shared" si="648"/>
        <v>0</v>
      </c>
      <c r="Y320" s="587"/>
      <c r="Z320" s="588">
        <f t="shared" si="509"/>
        <v>0</v>
      </c>
      <c r="AA320" s="588">
        <f t="shared" si="680"/>
        <v>0</v>
      </c>
      <c r="AB320" s="587"/>
      <c r="AC320" s="588">
        <f t="shared" si="510"/>
        <v>0</v>
      </c>
      <c r="AD320" s="588">
        <f t="shared" si="649"/>
        <v>0</v>
      </c>
      <c r="AE320" s="587"/>
      <c r="AF320" s="588">
        <f t="shared" si="512"/>
        <v>0</v>
      </c>
      <c r="AG320" s="588">
        <f t="shared" si="650"/>
        <v>0</v>
      </c>
      <c r="AH320" s="587"/>
      <c r="AI320" s="588">
        <f t="shared" si="620"/>
        <v>0</v>
      </c>
      <c r="AJ320" s="588">
        <f t="shared" si="605"/>
        <v>0</v>
      </c>
      <c r="AK320" s="587"/>
      <c r="AL320" s="588">
        <f t="shared" si="513"/>
        <v>0</v>
      </c>
      <c r="AM320" s="588">
        <f t="shared" si="651"/>
        <v>0</v>
      </c>
      <c r="AN320" s="587"/>
      <c r="AO320" s="588">
        <f t="shared" si="515"/>
        <v>0</v>
      </c>
      <c r="AP320" s="588">
        <f t="shared" si="652"/>
        <v>0</v>
      </c>
      <c r="AQ320" s="587"/>
      <c r="AR320" s="588">
        <f t="shared" si="621"/>
        <v>0</v>
      </c>
      <c r="AS320" s="588">
        <f t="shared" si="484"/>
        <v>0</v>
      </c>
      <c r="AT320" s="587"/>
      <c r="AU320" s="588">
        <f t="shared" si="517"/>
        <v>0</v>
      </c>
      <c r="AV320" s="588">
        <f t="shared" si="671"/>
        <v>0</v>
      </c>
      <c r="AW320" s="587"/>
      <c r="AX320" s="652"/>
      <c r="AY320" s="706"/>
      <c r="AZ320" s="652"/>
      <c r="BB320" s="149"/>
      <c r="BC320" s="30">
        <f t="shared" si="577"/>
        <v>0</v>
      </c>
      <c r="BD320" s="30">
        <f t="shared" si="578"/>
        <v>0</v>
      </c>
      <c r="BE320" s="704">
        <f t="shared" si="492"/>
        <v>0</v>
      </c>
      <c r="BF320" s="30">
        <f t="shared" si="579"/>
        <v>0</v>
      </c>
      <c r="BG320" s="30">
        <f t="shared" si="580"/>
        <v>0</v>
      </c>
      <c r="BH320" s="704">
        <f t="shared" si="495"/>
        <v>0</v>
      </c>
      <c r="BI320" s="704">
        <f t="shared" si="496"/>
        <v>0</v>
      </c>
      <c r="BJ320" s="30">
        <f t="shared" si="581"/>
        <v>0</v>
      </c>
      <c r="BK320" s="704">
        <f t="shared" si="619"/>
        <v>0</v>
      </c>
      <c r="BL320" s="30">
        <f t="shared" si="582"/>
        <v>0</v>
      </c>
      <c r="BM320" s="30">
        <f t="shared" si="583"/>
        <v>0</v>
      </c>
      <c r="BN320" s="704">
        <f t="shared" si="501"/>
        <v>0</v>
      </c>
    </row>
    <row r="321" spans="1:66" ht="14.25" customHeight="1" x14ac:dyDescent="0.25">
      <c r="A321" s="49" t="s">
        <v>436</v>
      </c>
      <c r="B321" s="50"/>
      <c r="C321" s="699"/>
      <c r="D321" s="50"/>
      <c r="E321" s="62" t="e">
        <f t="shared" si="622"/>
        <v>#N/A</v>
      </c>
      <c r="F321" s="664" t="str">
        <f t="shared" si="592"/>
        <v/>
      </c>
      <c r="G321" s="587"/>
      <c r="H321" s="588">
        <f t="shared" si="633"/>
        <v>0</v>
      </c>
      <c r="I321" s="588">
        <f t="shared" ref="I321" si="682">SUM(G321:H321)</f>
        <v>0</v>
      </c>
      <c r="J321" s="587"/>
      <c r="K321" s="588">
        <f t="shared" si="502"/>
        <v>0</v>
      </c>
      <c r="L321" s="588">
        <f t="shared" ref="L321" si="683">SUM(J321:K321)</f>
        <v>0</v>
      </c>
      <c r="M321" s="587"/>
      <c r="N321" s="588">
        <f t="shared" si="503"/>
        <v>0</v>
      </c>
      <c r="O321" s="588">
        <f t="shared" ref="O321" si="684">SUM(M321:N321)</f>
        <v>0</v>
      </c>
      <c r="P321" s="587"/>
      <c r="Q321" s="588">
        <f t="shared" si="504"/>
        <v>0</v>
      </c>
      <c r="R321" s="588">
        <f t="shared" ref="R321" si="685">SUM(P321:Q321)</f>
        <v>0</v>
      </c>
      <c r="S321" s="587"/>
      <c r="T321" s="588">
        <f t="shared" si="506"/>
        <v>0</v>
      </c>
      <c r="U321" s="588">
        <f t="shared" ref="U321" si="686">SUM(S321:T321)</f>
        <v>0</v>
      </c>
      <c r="V321" s="587"/>
      <c r="W321" s="588">
        <f t="shared" si="507"/>
        <v>0</v>
      </c>
      <c r="X321" s="588">
        <f t="shared" ref="X321" si="687">SUM(V321:W321)</f>
        <v>0</v>
      </c>
      <c r="Y321" s="587"/>
      <c r="Z321" s="588">
        <f t="shared" si="509"/>
        <v>0</v>
      </c>
      <c r="AA321" s="588">
        <f t="shared" si="680"/>
        <v>0</v>
      </c>
      <c r="AB321" s="587"/>
      <c r="AC321" s="588">
        <f t="shared" si="510"/>
        <v>0</v>
      </c>
      <c r="AD321" s="588">
        <f t="shared" ref="AD321" si="688">SUM(AB321:AC321)</f>
        <v>0</v>
      </c>
      <c r="AE321" s="587"/>
      <c r="AF321" s="588">
        <f t="shared" si="512"/>
        <v>0</v>
      </c>
      <c r="AG321" s="588">
        <f t="shared" ref="AG321" si="689">SUM(AE321:AF321)</f>
        <v>0</v>
      </c>
      <c r="AH321" s="587"/>
      <c r="AI321" s="588">
        <f t="shared" si="620"/>
        <v>0</v>
      </c>
      <c r="AJ321" s="588">
        <f t="shared" si="605"/>
        <v>0</v>
      </c>
      <c r="AK321" s="587"/>
      <c r="AL321" s="588">
        <f t="shared" si="513"/>
        <v>0</v>
      </c>
      <c r="AM321" s="588">
        <f t="shared" ref="AM321" si="690">SUM(AK321:AL321)</f>
        <v>0</v>
      </c>
      <c r="AN321" s="587"/>
      <c r="AO321" s="588">
        <f t="shared" si="515"/>
        <v>0</v>
      </c>
      <c r="AP321" s="588">
        <f t="shared" ref="AP321" si="691">SUM(AN321:AO321)</f>
        <v>0</v>
      </c>
      <c r="AQ321" s="587"/>
      <c r="AR321" s="588">
        <f t="shared" si="621"/>
        <v>0</v>
      </c>
      <c r="AS321" s="588">
        <f t="shared" si="484"/>
        <v>0</v>
      </c>
      <c r="AT321" s="587"/>
      <c r="AU321" s="588">
        <f t="shared" si="517"/>
        <v>0</v>
      </c>
      <c r="AV321" s="588">
        <f t="shared" ref="AV321" si="692">SUM(AT321:AU321)</f>
        <v>0</v>
      </c>
      <c r="AW321" s="587"/>
      <c r="AX321" s="652"/>
      <c r="AY321" s="706"/>
      <c r="AZ321" s="652"/>
      <c r="BB321" s="149"/>
      <c r="BC321" s="30">
        <f t="shared" si="577"/>
        <v>0</v>
      </c>
      <c r="BD321" s="30">
        <f t="shared" si="578"/>
        <v>0</v>
      </c>
      <c r="BE321" s="704">
        <f t="shared" si="492"/>
        <v>0</v>
      </c>
      <c r="BF321" s="30">
        <f t="shared" si="579"/>
        <v>0</v>
      </c>
      <c r="BG321" s="30">
        <f t="shared" si="580"/>
        <v>0</v>
      </c>
      <c r="BH321" s="704">
        <f t="shared" si="495"/>
        <v>0</v>
      </c>
      <c r="BI321" s="704">
        <f t="shared" si="496"/>
        <v>0</v>
      </c>
      <c r="BJ321" s="30">
        <f t="shared" si="581"/>
        <v>0</v>
      </c>
      <c r="BK321" s="704">
        <f t="shared" si="619"/>
        <v>0</v>
      </c>
      <c r="BL321" s="30">
        <f t="shared" si="582"/>
        <v>0</v>
      </c>
      <c r="BM321" s="30">
        <f t="shared" si="583"/>
        <v>0</v>
      </c>
      <c r="BN321" s="704">
        <f t="shared" si="501"/>
        <v>0</v>
      </c>
    </row>
    <row r="322" spans="1:66" ht="14.25" customHeight="1" x14ac:dyDescent="0.25">
      <c r="A322" s="49" t="s">
        <v>436</v>
      </c>
      <c r="B322" s="50"/>
      <c r="C322" s="699"/>
      <c r="D322" s="50"/>
      <c r="E322" s="62" t="e">
        <f t="shared" si="622"/>
        <v>#N/A</v>
      </c>
      <c r="F322" s="664" t="str">
        <f t="shared" si="592"/>
        <v/>
      </c>
      <c r="G322" s="587"/>
      <c r="H322" s="588">
        <f t="shared" si="633"/>
        <v>0</v>
      </c>
      <c r="I322" s="588">
        <f t="shared" ref="I322" si="693">SUM(G322:H322)</f>
        <v>0</v>
      </c>
      <c r="J322" s="587"/>
      <c r="K322" s="588">
        <f t="shared" si="502"/>
        <v>0</v>
      </c>
      <c r="L322" s="588">
        <f t="shared" si="674"/>
        <v>0</v>
      </c>
      <c r="M322" s="587"/>
      <c r="N322" s="588">
        <f t="shared" si="503"/>
        <v>0</v>
      </c>
      <c r="O322" s="588">
        <f t="shared" si="675"/>
        <v>0</v>
      </c>
      <c r="P322" s="587"/>
      <c r="Q322" s="588">
        <f t="shared" si="504"/>
        <v>0</v>
      </c>
      <c r="R322" s="588">
        <f t="shared" si="676"/>
        <v>0</v>
      </c>
      <c r="S322" s="587"/>
      <c r="T322" s="588">
        <f t="shared" si="506"/>
        <v>0</v>
      </c>
      <c r="U322" s="588">
        <f t="shared" ref="U322" si="694">SUM(S322:T322)</f>
        <v>0</v>
      </c>
      <c r="V322" s="587"/>
      <c r="W322" s="588">
        <f t="shared" si="507"/>
        <v>0</v>
      </c>
      <c r="X322" s="588">
        <f t="shared" si="648"/>
        <v>0</v>
      </c>
      <c r="Y322" s="587"/>
      <c r="Z322" s="588">
        <f t="shared" si="509"/>
        <v>0</v>
      </c>
      <c r="AA322" s="588">
        <f t="shared" si="680"/>
        <v>0</v>
      </c>
      <c r="AB322" s="587"/>
      <c r="AC322" s="588">
        <f t="shared" si="510"/>
        <v>0</v>
      </c>
      <c r="AD322" s="588">
        <f t="shared" si="649"/>
        <v>0</v>
      </c>
      <c r="AE322" s="587"/>
      <c r="AF322" s="588">
        <f t="shared" si="512"/>
        <v>0</v>
      </c>
      <c r="AG322" s="588">
        <f t="shared" si="650"/>
        <v>0</v>
      </c>
      <c r="AH322" s="587"/>
      <c r="AI322" s="588">
        <f t="shared" si="620"/>
        <v>0</v>
      </c>
      <c r="AJ322" s="588">
        <f t="shared" si="605"/>
        <v>0</v>
      </c>
      <c r="AK322" s="587"/>
      <c r="AL322" s="588">
        <f t="shared" si="513"/>
        <v>0</v>
      </c>
      <c r="AM322" s="588">
        <f t="shared" si="651"/>
        <v>0</v>
      </c>
      <c r="AN322" s="587"/>
      <c r="AO322" s="588">
        <f t="shared" si="515"/>
        <v>0</v>
      </c>
      <c r="AP322" s="588">
        <f t="shared" si="652"/>
        <v>0</v>
      </c>
      <c r="AQ322" s="587"/>
      <c r="AR322" s="588">
        <f t="shared" si="621"/>
        <v>0</v>
      </c>
      <c r="AS322" s="588">
        <f t="shared" si="484"/>
        <v>0</v>
      </c>
      <c r="AT322" s="587"/>
      <c r="AU322" s="588">
        <f t="shared" si="517"/>
        <v>0</v>
      </c>
      <c r="AV322" s="588">
        <f t="shared" ref="AV322" si="695">SUM(AT322:AU322)</f>
        <v>0</v>
      </c>
      <c r="AW322" s="587"/>
      <c r="AX322" s="652"/>
      <c r="AY322" s="706"/>
      <c r="AZ322" s="652"/>
      <c r="BC322" s="30">
        <f t="shared" si="577"/>
        <v>0</v>
      </c>
      <c r="BD322" s="30">
        <f t="shared" si="578"/>
        <v>0</v>
      </c>
      <c r="BE322" s="704">
        <f t="shared" si="492"/>
        <v>0</v>
      </c>
      <c r="BF322" s="30">
        <f t="shared" si="579"/>
        <v>0</v>
      </c>
      <c r="BG322" s="30">
        <f t="shared" si="580"/>
        <v>0</v>
      </c>
      <c r="BH322" s="704">
        <f t="shared" si="495"/>
        <v>0</v>
      </c>
      <c r="BI322" s="704">
        <f t="shared" si="496"/>
        <v>0</v>
      </c>
      <c r="BJ322" s="30">
        <f t="shared" si="581"/>
        <v>0</v>
      </c>
      <c r="BK322" s="704">
        <f t="shared" si="619"/>
        <v>0</v>
      </c>
      <c r="BL322" s="30">
        <f t="shared" si="582"/>
        <v>0</v>
      </c>
      <c r="BM322" s="30">
        <f t="shared" si="583"/>
        <v>0</v>
      </c>
      <c r="BN322" s="704">
        <f t="shared" si="501"/>
        <v>0</v>
      </c>
    </row>
    <row r="323" spans="1:66" ht="14.25" customHeight="1" x14ac:dyDescent="0.25">
      <c r="A323" s="49" t="s">
        <v>436</v>
      </c>
      <c r="B323" s="50"/>
      <c r="C323" s="699"/>
      <c r="D323" s="50"/>
      <c r="E323" s="62" t="e">
        <f t="shared" si="622"/>
        <v>#N/A</v>
      </c>
      <c r="F323" s="664" t="str">
        <f t="shared" si="592"/>
        <v/>
      </c>
      <c r="G323" s="587"/>
      <c r="H323" s="588">
        <f t="shared" si="633"/>
        <v>0</v>
      </c>
      <c r="I323" s="588">
        <f t="shared" si="672"/>
        <v>0</v>
      </c>
      <c r="J323" s="587"/>
      <c r="K323" s="588">
        <f t="shared" si="502"/>
        <v>0</v>
      </c>
      <c r="L323" s="588">
        <f t="shared" si="674"/>
        <v>0</v>
      </c>
      <c r="M323" s="587"/>
      <c r="N323" s="588">
        <f t="shared" si="503"/>
        <v>0</v>
      </c>
      <c r="O323" s="588">
        <f t="shared" si="675"/>
        <v>0</v>
      </c>
      <c r="P323" s="587"/>
      <c r="Q323" s="588">
        <f t="shared" si="504"/>
        <v>0</v>
      </c>
      <c r="R323" s="588">
        <f t="shared" si="676"/>
        <v>0</v>
      </c>
      <c r="S323" s="587"/>
      <c r="T323" s="588">
        <f t="shared" si="506"/>
        <v>0</v>
      </c>
      <c r="U323" s="588">
        <f t="shared" si="403"/>
        <v>0</v>
      </c>
      <c r="V323" s="587"/>
      <c r="W323" s="588">
        <f t="shared" si="507"/>
        <v>0</v>
      </c>
      <c r="X323" s="588">
        <f t="shared" si="648"/>
        <v>0</v>
      </c>
      <c r="Y323" s="587"/>
      <c r="Z323" s="588">
        <f t="shared" si="509"/>
        <v>0</v>
      </c>
      <c r="AA323" s="588">
        <f t="shared" si="680"/>
        <v>0</v>
      </c>
      <c r="AB323" s="587"/>
      <c r="AC323" s="588">
        <f t="shared" si="510"/>
        <v>0</v>
      </c>
      <c r="AD323" s="588">
        <f t="shared" si="649"/>
        <v>0</v>
      </c>
      <c r="AE323" s="587"/>
      <c r="AF323" s="588">
        <f t="shared" si="512"/>
        <v>0</v>
      </c>
      <c r="AG323" s="588">
        <f t="shared" si="650"/>
        <v>0</v>
      </c>
      <c r="AH323" s="587"/>
      <c r="AI323" s="588">
        <f t="shared" si="620"/>
        <v>0</v>
      </c>
      <c r="AJ323" s="588">
        <f t="shared" si="605"/>
        <v>0</v>
      </c>
      <c r="AK323" s="587"/>
      <c r="AL323" s="588">
        <f t="shared" si="513"/>
        <v>0</v>
      </c>
      <c r="AM323" s="588">
        <f t="shared" si="651"/>
        <v>0</v>
      </c>
      <c r="AN323" s="587"/>
      <c r="AO323" s="588">
        <f t="shared" si="515"/>
        <v>0</v>
      </c>
      <c r="AP323" s="588">
        <f t="shared" si="652"/>
        <v>0</v>
      </c>
      <c r="AQ323" s="587"/>
      <c r="AR323" s="588">
        <f t="shared" si="621"/>
        <v>0</v>
      </c>
      <c r="AS323" s="588">
        <f t="shared" si="484"/>
        <v>0</v>
      </c>
      <c r="AT323" s="587"/>
      <c r="AU323" s="588">
        <f t="shared" si="517"/>
        <v>0</v>
      </c>
      <c r="AV323" s="588">
        <f t="shared" si="671"/>
        <v>0</v>
      </c>
      <c r="AW323" s="587"/>
      <c r="AX323" s="652"/>
      <c r="AY323" s="706"/>
      <c r="AZ323" s="652"/>
      <c r="BC323" s="30">
        <f t="shared" si="577"/>
        <v>0</v>
      </c>
      <c r="BD323" s="30">
        <f t="shared" si="578"/>
        <v>0</v>
      </c>
      <c r="BE323" s="704">
        <f t="shared" si="492"/>
        <v>0</v>
      </c>
      <c r="BF323" s="30">
        <f t="shared" si="579"/>
        <v>0</v>
      </c>
      <c r="BG323" s="30">
        <f t="shared" si="580"/>
        <v>0</v>
      </c>
      <c r="BH323" s="704">
        <f t="shared" si="495"/>
        <v>0</v>
      </c>
      <c r="BI323" s="704">
        <f t="shared" si="496"/>
        <v>0</v>
      </c>
      <c r="BJ323" s="30">
        <f t="shared" si="581"/>
        <v>0</v>
      </c>
      <c r="BK323" s="704">
        <f t="shared" si="619"/>
        <v>0</v>
      </c>
      <c r="BL323" s="30">
        <f t="shared" si="582"/>
        <v>0</v>
      </c>
      <c r="BM323" s="30">
        <f t="shared" si="583"/>
        <v>0</v>
      </c>
      <c r="BN323" s="704">
        <f t="shared" si="501"/>
        <v>0</v>
      </c>
    </row>
    <row r="324" spans="1:66" x14ac:dyDescent="0.25">
      <c r="A324" s="49" t="s">
        <v>436</v>
      </c>
      <c r="B324" s="50"/>
      <c r="C324" s="699"/>
      <c r="D324" s="50"/>
      <c r="E324" s="62" t="e">
        <f t="shared" si="622"/>
        <v>#N/A</v>
      </c>
      <c r="F324" s="664" t="str">
        <f t="shared" si="592"/>
        <v/>
      </c>
      <c r="G324" s="587"/>
      <c r="H324" s="588">
        <f t="shared" si="633"/>
        <v>0</v>
      </c>
      <c r="I324" s="588">
        <f t="shared" si="672"/>
        <v>0</v>
      </c>
      <c r="J324" s="587"/>
      <c r="K324" s="588"/>
      <c r="L324" s="588"/>
      <c r="M324" s="587"/>
      <c r="N324" s="588"/>
      <c r="O324" s="588"/>
      <c r="P324" s="587"/>
      <c r="Q324" s="588">
        <f t="shared" si="504"/>
        <v>0</v>
      </c>
      <c r="R324" s="588">
        <f t="shared" si="647"/>
        <v>0</v>
      </c>
      <c r="S324" s="587"/>
      <c r="T324" s="588">
        <f t="shared" si="506"/>
        <v>0</v>
      </c>
      <c r="U324" s="588">
        <f t="shared" si="403"/>
        <v>0</v>
      </c>
      <c r="V324" s="587"/>
      <c r="W324" s="588"/>
      <c r="X324" s="588"/>
      <c r="Y324" s="587"/>
      <c r="Z324" s="588">
        <f t="shared" si="509"/>
        <v>0</v>
      </c>
      <c r="AA324" s="588">
        <f t="shared" si="680"/>
        <v>0</v>
      </c>
      <c r="AB324" s="587"/>
      <c r="AC324" s="588"/>
      <c r="AD324" s="588"/>
      <c r="AE324" s="587"/>
      <c r="AF324" s="588"/>
      <c r="AG324" s="588"/>
      <c r="AH324" s="587"/>
      <c r="AI324" s="588">
        <f t="shared" si="620"/>
        <v>0</v>
      </c>
      <c r="AJ324" s="588">
        <f t="shared" si="605"/>
        <v>0</v>
      </c>
      <c r="AK324" s="587"/>
      <c r="AL324" s="588"/>
      <c r="AM324" s="588"/>
      <c r="AN324" s="587"/>
      <c r="AO324" s="588"/>
      <c r="AP324" s="588"/>
      <c r="AQ324" s="587"/>
      <c r="AR324" s="588">
        <f t="shared" si="621"/>
        <v>0</v>
      </c>
      <c r="AS324" s="588">
        <f t="shared" si="484"/>
        <v>0</v>
      </c>
      <c r="AT324" s="587"/>
      <c r="AU324" s="588"/>
      <c r="AV324" s="588"/>
      <c r="AW324" s="587"/>
      <c r="AX324" s="652"/>
      <c r="AY324" s="706"/>
      <c r="AZ324" s="652"/>
      <c r="BB324" s="149"/>
      <c r="BC324" s="30"/>
      <c r="BD324" s="30"/>
      <c r="BE324" s="704">
        <f t="shared" si="492"/>
        <v>0</v>
      </c>
      <c r="BF324" s="30"/>
      <c r="BG324" s="30"/>
      <c r="BH324" s="704">
        <f t="shared" si="495"/>
        <v>0</v>
      </c>
      <c r="BI324" s="704">
        <f t="shared" si="496"/>
        <v>0</v>
      </c>
      <c r="BJ324" s="30"/>
      <c r="BK324" s="704">
        <f t="shared" si="619"/>
        <v>0</v>
      </c>
      <c r="BL324" s="30"/>
      <c r="BM324" s="30"/>
      <c r="BN324" s="704">
        <f t="shared" si="501"/>
        <v>0</v>
      </c>
    </row>
    <row r="325" spans="1:66" ht="14.25" customHeight="1" x14ac:dyDescent="0.25">
      <c r="A325" s="49" t="s">
        <v>436</v>
      </c>
      <c r="B325" s="50"/>
      <c r="C325" s="699"/>
      <c r="D325" s="50"/>
      <c r="E325" s="62" t="e">
        <f t="shared" si="622"/>
        <v>#N/A</v>
      </c>
      <c r="F325" s="664" t="str">
        <f t="shared" si="592"/>
        <v/>
      </c>
      <c r="G325" s="587"/>
      <c r="H325" s="588">
        <f t="shared" si="633"/>
        <v>0</v>
      </c>
      <c r="I325" s="588">
        <f t="shared" si="672"/>
        <v>0</v>
      </c>
      <c r="J325" s="587"/>
      <c r="K325" s="588">
        <f t="shared" si="502"/>
        <v>0</v>
      </c>
      <c r="L325" s="588">
        <f t="shared" ref="L325:L326" si="696">SUM(J325:K325)</f>
        <v>0</v>
      </c>
      <c r="M325" s="587"/>
      <c r="N325" s="588">
        <f t="shared" si="503"/>
        <v>0</v>
      </c>
      <c r="O325" s="588">
        <f t="shared" ref="O325:O326" si="697">SUM(M325:N325)</f>
        <v>0</v>
      </c>
      <c r="P325" s="587"/>
      <c r="Q325" s="588">
        <f t="shared" si="504"/>
        <v>0</v>
      </c>
      <c r="R325" s="588">
        <f t="shared" ref="R325:R342" si="698">SUM(P325:Q325)</f>
        <v>0</v>
      </c>
      <c r="S325" s="587"/>
      <c r="T325" s="588">
        <f t="shared" ref="T325:T394" si="699">SUMIFS(JE_amount,JE_Month,T$3,JE_Entity,$A325,JE_Ledger_number,$B325)</f>
        <v>0</v>
      </c>
      <c r="U325" s="588">
        <f t="shared" ref="U325:U326" si="700">SUM(S325:T325)</f>
        <v>0</v>
      </c>
      <c r="V325" s="587"/>
      <c r="W325" s="588">
        <f t="shared" si="507"/>
        <v>0</v>
      </c>
      <c r="X325" s="588">
        <f t="shared" ref="X325:X326" si="701">SUM(V325:W325)</f>
        <v>0</v>
      </c>
      <c r="Y325" s="587"/>
      <c r="Z325" s="588">
        <f t="shared" si="509"/>
        <v>0</v>
      </c>
      <c r="AA325" s="588">
        <f t="shared" si="680"/>
        <v>0</v>
      </c>
      <c r="AB325" s="587"/>
      <c r="AC325" s="588">
        <f t="shared" si="510"/>
        <v>0</v>
      </c>
      <c r="AD325" s="588">
        <f t="shared" ref="AD325:AD326" si="702">SUM(AB325:AC325)</f>
        <v>0</v>
      </c>
      <c r="AE325" s="587"/>
      <c r="AF325" s="588">
        <f t="shared" si="512"/>
        <v>0</v>
      </c>
      <c r="AG325" s="588">
        <f t="shared" ref="AG325:AG326" si="703">SUM(AE325:AF325)</f>
        <v>0</v>
      </c>
      <c r="AH325" s="587"/>
      <c r="AI325" s="588">
        <f t="shared" si="620"/>
        <v>0</v>
      </c>
      <c r="AJ325" s="588">
        <f t="shared" si="605"/>
        <v>0</v>
      </c>
      <c r="AK325" s="587"/>
      <c r="AL325" s="588">
        <f t="shared" si="513"/>
        <v>0</v>
      </c>
      <c r="AM325" s="588">
        <f t="shared" ref="AM325:AM326" si="704">SUM(AK325:AL325)</f>
        <v>0</v>
      </c>
      <c r="AN325" s="587"/>
      <c r="AO325" s="588">
        <f t="shared" si="515"/>
        <v>0</v>
      </c>
      <c r="AP325" s="588">
        <f t="shared" ref="AP325:AP326" si="705">SUM(AN325:AO325)</f>
        <v>0</v>
      </c>
      <c r="AQ325" s="587"/>
      <c r="AR325" s="588">
        <f t="shared" si="621"/>
        <v>0</v>
      </c>
      <c r="AS325" s="588">
        <f t="shared" si="484"/>
        <v>0</v>
      </c>
      <c r="AT325" s="587"/>
      <c r="AU325" s="588">
        <f t="shared" si="517"/>
        <v>0</v>
      </c>
      <c r="AV325" s="588">
        <f t="shared" ref="AV325:AV326" si="706">SUM(AT325:AU325)</f>
        <v>0</v>
      </c>
      <c r="AW325" s="587"/>
      <c r="AX325" s="652"/>
      <c r="AY325" s="706"/>
      <c r="AZ325" s="652"/>
      <c r="BC325" s="30">
        <f>L325-I325</f>
        <v>0</v>
      </c>
      <c r="BD325" s="30">
        <f>O325-L325</f>
        <v>0</v>
      </c>
      <c r="BE325" s="704">
        <f t="shared" si="492"/>
        <v>0</v>
      </c>
      <c r="BF325" s="30">
        <f>U325-R325</f>
        <v>0</v>
      </c>
      <c r="BG325" s="30">
        <f>X325-U325</f>
        <v>0</v>
      </c>
      <c r="BH325" s="704">
        <f t="shared" si="495"/>
        <v>0</v>
      </c>
      <c r="BI325" s="704">
        <f t="shared" si="496"/>
        <v>0</v>
      </c>
      <c r="BJ325" s="30">
        <f>AG325-AD325</f>
        <v>0</v>
      </c>
      <c r="BK325" s="704">
        <f t="shared" si="619"/>
        <v>0</v>
      </c>
      <c r="BL325" s="30">
        <f>AM325-AJ325</f>
        <v>0</v>
      </c>
      <c r="BM325" s="30">
        <f>AP325-AM325</f>
        <v>0</v>
      </c>
      <c r="BN325" s="704">
        <f t="shared" si="501"/>
        <v>0</v>
      </c>
    </row>
    <row r="326" spans="1:66" ht="14.25" customHeight="1" x14ac:dyDescent="0.25">
      <c r="A326" s="49" t="s">
        <v>436</v>
      </c>
      <c r="B326" s="50"/>
      <c r="C326" s="699"/>
      <c r="D326" s="50"/>
      <c r="E326" s="62" t="e">
        <f t="shared" si="622"/>
        <v>#N/A</v>
      </c>
      <c r="F326" s="664" t="str">
        <f t="shared" si="592"/>
        <v/>
      </c>
      <c r="G326" s="587"/>
      <c r="H326" s="588">
        <f t="shared" si="633"/>
        <v>0</v>
      </c>
      <c r="I326" s="588">
        <f t="shared" si="672"/>
        <v>0</v>
      </c>
      <c r="J326" s="587"/>
      <c r="K326" s="588">
        <f t="shared" si="502"/>
        <v>0</v>
      </c>
      <c r="L326" s="588">
        <f t="shared" si="696"/>
        <v>0</v>
      </c>
      <c r="M326" s="587"/>
      <c r="N326" s="588">
        <f t="shared" si="503"/>
        <v>0</v>
      </c>
      <c r="O326" s="588">
        <f t="shared" si="697"/>
        <v>0</v>
      </c>
      <c r="P326" s="587"/>
      <c r="Q326" s="588">
        <f t="shared" si="504"/>
        <v>0</v>
      </c>
      <c r="R326" s="588">
        <f t="shared" si="698"/>
        <v>0</v>
      </c>
      <c r="S326" s="587"/>
      <c r="T326" s="588">
        <f t="shared" si="699"/>
        <v>0</v>
      </c>
      <c r="U326" s="588">
        <f t="shared" si="700"/>
        <v>0</v>
      </c>
      <c r="V326" s="587"/>
      <c r="W326" s="588">
        <f t="shared" si="507"/>
        <v>0</v>
      </c>
      <c r="X326" s="588">
        <f t="shared" si="701"/>
        <v>0</v>
      </c>
      <c r="Y326" s="587"/>
      <c r="Z326" s="588">
        <f t="shared" si="509"/>
        <v>0</v>
      </c>
      <c r="AA326" s="588">
        <f t="shared" si="680"/>
        <v>0</v>
      </c>
      <c r="AB326" s="587"/>
      <c r="AC326" s="588">
        <f t="shared" si="510"/>
        <v>0</v>
      </c>
      <c r="AD326" s="588">
        <f t="shared" si="702"/>
        <v>0</v>
      </c>
      <c r="AE326" s="587"/>
      <c r="AF326" s="588">
        <f t="shared" si="512"/>
        <v>0</v>
      </c>
      <c r="AG326" s="588">
        <f t="shared" si="703"/>
        <v>0</v>
      </c>
      <c r="AH326" s="587"/>
      <c r="AI326" s="588">
        <f t="shared" si="620"/>
        <v>0</v>
      </c>
      <c r="AJ326" s="588">
        <f t="shared" si="605"/>
        <v>0</v>
      </c>
      <c r="AK326" s="587"/>
      <c r="AL326" s="588">
        <f t="shared" si="513"/>
        <v>0</v>
      </c>
      <c r="AM326" s="588">
        <f t="shared" si="704"/>
        <v>0</v>
      </c>
      <c r="AN326" s="587"/>
      <c r="AO326" s="588">
        <f t="shared" si="515"/>
        <v>0</v>
      </c>
      <c r="AP326" s="588">
        <f t="shared" si="705"/>
        <v>0</v>
      </c>
      <c r="AQ326" s="587"/>
      <c r="AR326" s="588">
        <f t="shared" ref="AR326:AR385" si="707">SUMIFS(JE_amount,JE_Month,AR$3,JE_Entity,$A326,JE_Ledger_number,$B326)</f>
        <v>0</v>
      </c>
      <c r="AS326" s="588">
        <f t="shared" ref="AS326:AS389" si="708">SUM(AQ326:AR326)</f>
        <v>0</v>
      </c>
      <c r="AT326" s="587"/>
      <c r="AU326" s="588">
        <f t="shared" si="517"/>
        <v>0</v>
      </c>
      <c r="AV326" s="588">
        <f t="shared" si="706"/>
        <v>0</v>
      </c>
      <c r="AW326" s="587"/>
      <c r="AX326" s="652"/>
      <c r="AY326" s="706"/>
      <c r="AZ326" s="652"/>
      <c r="BC326" s="30">
        <f>L326-I326</f>
        <v>0</v>
      </c>
      <c r="BD326" s="30">
        <f>O326-L326</f>
        <v>0</v>
      </c>
      <c r="BE326" s="704">
        <f t="shared" si="492"/>
        <v>0</v>
      </c>
      <c r="BF326" s="30">
        <f>U326-R326</f>
        <v>0</v>
      </c>
      <c r="BG326" s="30">
        <f>X326-U326</f>
        <v>0</v>
      </c>
      <c r="BH326" s="704">
        <f t="shared" si="495"/>
        <v>0</v>
      </c>
      <c r="BI326" s="704">
        <f t="shared" si="496"/>
        <v>0</v>
      </c>
      <c r="BJ326" s="30">
        <f>AG326-AD326</f>
        <v>0</v>
      </c>
      <c r="BK326" s="704">
        <f t="shared" si="619"/>
        <v>0</v>
      </c>
      <c r="BL326" s="30">
        <f>AM326-AJ326</f>
        <v>0</v>
      </c>
      <c r="BM326" s="30">
        <f>AP326-AM326</f>
        <v>0</v>
      </c>
      <c r="BN326" s="704">
        <f t="shared" si="501"/>
        <v>0</v>
      </c>
    </row>
    <row r="327" spans="1:66" ht="14.25" customHeight="1" x14ac:dyDescent="0.25">
      <c r="A327" s="49" t="s">
        <v>436</v>
      </c>
      <c r="B327" s="50"/>
      <c r="C327" s="699"/>
      <c r="D327" s="50"/>
      <c r="E327" s="62" t="e">
        <f t="shared" si="622"/>
        <v>#N/A</v>
      </c>
      <c r="F327" s="664" t="str">
        <f t="shared" si="592"/>
        <v/>
      </c>
      <c r="G327" s="587"/>
      <c r="H327" s="588">
        <v>0</v>
      </c>
      <c r="I327" s="588">
        <v>0</v>
      </c>
      <c r="J327" s="587"/>
      <c r="K327" s="588">
        <v>0</v>
      </c>
      <c r="L327" s="588">
        <v>0</v>
      </c>
      <c r="M327" s="587"/>
      <c r="N327" s="588">
        <v>0</v>
      </c>
      <c r="O327" s="588">
        <v>0</v>
      </c>
      <c r="P327" s="587"/>
      <c r="Q327" s="588">
        <f t="shared" si="504"/>
        <v>0</v>
      </c>
      <c r="R327" s="588">
        <f t="shared" si="698"/>
        <v>0</v>
      </c>
      <c r="S327" s="587"/>
      <c r="T327" s="588">
        <v>0</v>
      </c>
      <c r="U327" s="588">
        <v>0</v>
      </c>
      <c r="V327" s="587"/>
      <c r="W327" s="588">
        <v>0</v>
      </c>
      <c r="X327" s="588">
        <v>0</v>
      </c>
      <c r="Y327" s="587"/>
      <c r="Z327" s="588">
        <v>0</v>
      </c>
      <c r="AA327" s="588">
        <f t="shared" si="680"/>
        <v>0</v>
      </c>
      <c r="AB327" s="587"/>
      <c r="AC327" s="588">
        <v>0</v>
      </c>
      <c r="AD327" s="588">
        <v>0</v>
      </c>
      <c r="AE327" s="587"/>
      <c r="AF327" s="588">
        <v>0</v>
      </c>
      <c r="AG327" s="588">
        <v>0</v>
      </c>
      <c r="AH327" s="587"/>
      <c r="AI327" s="588">
        <f t="shared" si="620"/>
        <v>0</v>
      </c>
      <c r="AJ327" s="588">
        <f t="shared" si="605"/>
        <v>0</v>
      </c>
      <c r="AK327" s="587"/>
      <c r="AL327" s="588">
        <v>0</v>
      </c>
      <c r="AM327" s="588">
        <v>0</v>
      </c>
      <c r="AN327" s="587"/>
      <c r="AO327" s="588">
        <v>0</v>
      </c>
      <c r="AP327" s="588">
        <v>0</v>
      </c>
      <c r="AQ327" s="587"/>
      <c r="AR327" s="588">
        <f t="shared" si="707"/>
        <v>0</v>
      </c>
      <c r="AS327" s="588">
        <f t="shared" si="708"/>
        <v>0</v>
      </c>
      <c r="AT327" s="587"/>
      <c r="AU327" s="588">
        <v>0</v>
      </c>
      <c r="AV327" s="588">
        <v>0</v>
      </c>
      <c r="AW327" s="587"/>
      <c r="AX327" s="652"/>
      <c r="AY327" s="706"/>
      <c r="AZ327" s="652"/>
      <c r="BC327" s="30">
        <v>0</v>
      </c>
      <c r="BD327" s="30">
        <v>0</v>
      </c>
      <c r="BE327" s="704">
        <f t="shared" si="492"/>
        <v>0</v>
      </c>
      <c r="BF327" s="30">
        <v>0</v>
      </c>
      <c r="BG327" s="30">
        <v>0</v>
      </c>
      <c r="BH327" s="704">
        <f t="shared" si="495"/>
        <v>0</v>
      </c>
      <c r="BI327" s="704">
        <f t="shared" si="496"/>
        <v>0</v>
      </c>
      <c r="BJ327" s="30">
        <v>0</v>
      </c>
      <c r="BK327" s="704">
        <v>0</v>
      </c>
      <c r="BL327" s="30">
        <v>0</v>
      </c>
      <c r="BM327" s="30">
        <v>0</v>
      </c>
      <c r="BN327" s="704">
        <f t="shared" si="501"/>
        <v>0</v>
      </c>
    </row>
    <row r="328" spans="1:66" ht="14.25" customHeight="1" x14ac:dyDescent="0.25">
      <c r="A328" s="49" t="s">
        <v>436</v>
      </c>
      <c r="B328" s="50"/>
      <c r="C328" s="699"/>
      <c r="D328" s="50"/>
      <c r="E328" s="62" t="e">
        <f t="shared" si="622"/>
        <v>#N/A</v>
      </c>
      <c r="F328" s="664" t="str">
        <f t="shared" si="592"/>
        <v/>
      </c>
      <c r="G328" s="587"/>
      <c r="H328" s="588">
        <f t="shared" si="633"/>
        <v>0</v>
      </c>
      <c r="I328" s="588">
        <f t="shared" ref="I328:I332" si="709">SUM(G328:H328)</f>
        <v>0</v>
      </c>
      <c r="J328" s="587"/>
      <c r="K328" s="588">
        <f t="shared" si="502"/>
        <v>0</v>
      </c>
      <c r="L328" s="588">
        <f t="shared" ref="L328:L332" si="710">SUM(J328:K328)</f>
        <v>0</v>
      </c>
      <c r="M328" s="587"/>
      <c r="N328" s="588">
        <f t="shared" si="503"/>
        <v>0</v>
      </c>
      <c r="O328" s="588">
        <f t="shared" ref="O328:O339" si="711">SUM(M328:N328)</f>
        <v>0</v>
      </c>
      <c r="P328" s="587"/>
      <c r="Q328" s="588">
        <f t="shared" si="504"/>
        <v>0</v>
      </c>
      <c r="R328" s="588">
        <f t="shared" ref="R328:R339" si="712">SUM(P328:Q328)</f>
        <v>0</v>
      </c>
      <c r="S328" s="587"/>
      <c r="T328" s="588">
        <f t="shared" si="699"/>
        <v>0</v>
      </c>
      <c r="U328" s="588">
        <f t="shared" ref="U328:U332" si="713">SUM(S328:T328)</f>
        <v>0</v>
      </c>
      <c r="V328" s="587"/>
      <c r="W328" s="588">
        <f t="shared" si="507"/>
        <v>0</v>
      </c>
      <c r="X328" s="588">
        <f t="shared" ref="X328:X339" si="714">SUM(V328:W328)</f>
        <v>0</v>
      </c>
      <c r="Y328" s="587"/>
      <c r="Z328" s="588">
        <f t="shared" si="509"/>
        <v>0</v>
      </c>
      <c r="AA328" s="588">
        <f t="shared" si="680"/>
        <v>0</v>
      </c>
      <c r="AB328" s="587"/>
      <c r="AC328" s="588">
        <f t="shared" si="510"/>
        <v>0</v>
      </c>
      <c r="AD328" s="588">
        <f t="shared" ref="AD328:AD332" si="715">SUM(AB328:AC328)</f>
        <v>0</v>
      </c>
      <c r="AE328" s="587"/>
      <c r="AF328" s="588">
        <f t="shared" si="512"/>
        <v>0</v>
      </c>
      <c r="AG328" s="588">
        <f t="shared" ref="AG328:AG332" si="716">SUM(AE328:AF328)</f>
        <v>0</v>
      </c>
      <c r="AH328" s="587"/>
      <c r="AI328" s="588">
        <f t="shared" si="620"/>
        <v>0</v>
      </c>
      <c r="AJ328" s="588">
        <f t="shared" si="605"/>
        <v>0</v>
      </c>
      <c r="AK328" s="587"/>
      <c r="AL328" s="588">
        <f t="shared" si="513"/>
        <v>0</v>
      </c>
      <c r="AM328" s="588">
        <f t="shared" ref="AM328:AM339" si="717">SUM(AK328:AL328)</f>
        <v>0</v>
      </c>
      <c r="AN328" s="587"/>
      <c r="AO328" s="588">
        <f t="shared" si="515"/>
        <v>0</v>
      </c>
      <c r="AP328" s="588">
        <f t="shared" ref="AP328:AP339" si="718">SUM(AN328:AO328)</f>
        <v>0</v>
      </c>
      <c r="AQ328" s="587"/>
      <c r="AR328" s="588">
        <f t="shared" si="707"/>
        <v>0</v>
      </c>
      <c r="AS328" s="588">
        <f t="shared" si="708"/>
        <v>0</v>
      </c>
      <c r="AT328" s="587"/>
      <c r="AU328" s="588">
        <f t="shared" si="517"/>
        <v>0</v>
      </c>
      <c r="AV328" s="588">
        <f t="shared" ref="AV328:AV339" si="719">SUM(AT328:AU328)</f>
        <v>0</v>
      </c>
      <c r="AW328" s="587"/>
      <c r="AX328" s="652"/>
      <c r="AY328" s="706"/>
      <c r="AZ328" s="652"/>
      <c r="BC328" s="30">
        <f t="shared" ref="BC328:BC391" si="720">L328-I328</f>
        <v>0</v>
      </c>
      <c r="BD328" s="30">
        <f t="shared" ref="BD328:BD391" si="721">O328-L328</f>
        <v>0</v>
      </c>
      <c r="BE328" s="704">
        <f t="shared" ref="BE328:BE391" si="722">R328-I328</f>
        <v>0</v>
      </c>
      <c r="BF328" s="30">
        <f t="shared" ref="BF328:BF391" si="723">U328-R328</f>
        <v>0</v>
      </c>
      <c r="BG328" s="30">
        <f t="shared" ref="BG328:BG391" si="724">X328-U328</f>
        <v>0</v>
      </c>
      <c r="BH328" s="704">
        <f t="shared" ref="BH328:BH391" si="725">AA328-R328</f>
        <v>0</v>
      </c>
      <c r="BI328" s="704">
        <f t="shared" ref="BI328:BI391" si="726">AJ328-AA328</f>
        <v>0</v>
      </c>
      <c r="BJ328" s="30">
        <f t="shared" ref="BJ328:BJ391" si="727">AG328-AD328</f>
        <v>0</v>
      </c>
      <c r="BK328" s="704">
        <f t="shared" ref="BK328:BK391" si="728">AJ328-AG328</f>
        <v>0</v>
      </c>
      <c r="BL328" s="30">
        <f t="shared" ref="BL328:BL391" si="729">AM328-AJ328</f>
        <v>0</v>
      </c>
      <c r="BM328" s="30">
        <f t="shared" ref="BM328:BM391" si="730">AP328-AM328</f>
        <v>0</v>
      </c>
      <c r="BN328" s="704">
        <f t="shared" ref="BN328:BN391" si="731">AS328-AJ328</f>
        <v>0</v>
      </c>
    </row>
    <row r="329" spans="1:66" ht="14.25" customHeight="1" x14ac:dyDescent="0.25">
      <c r="A329" s="49" t="s">
        <v>436</v>
      </c>
      <c r="B329" s="50"/>
      <c r="C329" s="50"/>
      <c r="D329" s="50"/>
      <c r="E329" s="62" t="e">
        <f t="shared" si="622"/>
        <v>#N/A</v>
      </c>
      <c r="F329" s="664" t="str">
        <f t="shared" si="592"/>
        <v/>
      </c>
      <c r="G329" s="587"/>
      <c r="H329" s="588">
        <f t="shared" si="633"/>
        <v>0</v>
      </c>
      <c r="I329" s="588">
        <f t="shared" si="709"/>
        <v>0</v>
      </c>
      <c r="J329" s="587"/>
      <c r="K329" s="588">
        <f t="shared" si="502"/>
        <v>0</v>
      </c>
      <c r="L329" s="588">
        <f t="shared" si="710"/>
        <v>0</v>
      </c>
      <c r="M329" s="587"/>
      <c r="N329" s="588">
        <f t="shared" si="503"/>
        <v>0</v>
      </c>
      <c r="O329" s="588">
        <f t="shared" si="711"/>
        <v>0</v>
      </c>
      <c r="P329" s="587"/>
      <c r="Q329" s="588">
        <f t="shared" si="504"/>
        <v>0</v>
      </c>
      <c r="R329" s="588">
        <f t="shared" si="712"/>
        <v>0</v>
      </c>
      <c r="S329" s="587"/>
      <c r="T329" s="588">
        <f t="shared" si="699"/>
        <v>0</v>
      </c>
      <c r="U329" s="588">
        <f t="shared" si="713"/>
        <v>0</v>
      </c>
      <c r="V329" s="587"/>
      <c r="W329" s="588">
        <f t="shared" si="507"/>
        <v>0</v>
      </c>
      <c r="X329" s="588">
        <f t="shared" si="714"/>
        <v>0</v>
      </c>
      <c r="Y329" s="587"/>
      <c r="Z329" s="588">
        <f t="shared" si="509"/>
        <v>0</v>
      </c>
      <c r="AA329" s="588">
        <f t="shared" si="680"/>
        <v>0</v>
      </c>
      <c r="AB329" s="587"/>
      <c r="AC329" s="588">
        <f t="shared" si="510"/>
        <v>0</v>
      </c>
      <c r="AD329" s="588">
        <f t="shared" si="715"/>
        <v>0</v>
      </c>
      <c r="AE329" s="587"/>
      <c r="AF329" s="588">
        <f t="shared" si="512"/>
        <v>0</v>
      </c>
      <c r="AG329" s="588">
        <f t="shared" si="716"/>
        <v>0</v>
      </c>
      <c r="AH329" s="587"/>
      <c r="AI329" s="588">
        <f t="shared" si="620"/>
        <v>0</v>
      </c>
      <c r="AJ329" s="588">
        <f t="shared" si="605"/>
        <v>0</v>
      </c>
      <c r="AK329" s="587"/>
      <c r="AL329" s="588">
        <f t="shared" si="513"/>
        <v>0</v>
      </c>
      <c r="AM329" s="588">
        <f t="shared" si="717"/>
        <v>0</v>
      </c>
      <c r="AN329" s="587"/>
      <c r="AO329" s="588">
        <f t="shared" si="515"/>
        <v>0</v>
      </c>
      <c r="AP329" s="588">
        <f t="shared" si="718"/>
        <v>0</v>
      </c>
      <c r="AQ329" s="587"/>
      <c r="AR329" s="588">
        <f t="shared" si="707"/>
        <v>0</v>
      </c>
      <c r="AS329" s="588">
        <f t="shared" si="708"/>
        <v>0</v>
      </c>
      <c r="AT329" s="587"/>
      <c r="AU329" s="588">
        <f t="shared" si="517"/>
        <v>0</v>
      </c>
      <c r="AV329" s="588">
        <f t="shared" si="719"/>
        <v>0</v>
      </c>
      <c r="AW329" s="587"/>
      <c r="AX329" s="652"/>
      <c r="AY329" s="706"/>
      <c r="AZ329" s="652"/>
      <c r="BC329" s="30">
        <f t="shared" si="720"/>
        <v>0</v>
      </c>
      <c r="BD329" s="30">
        <f t="shared" si="721"/>
        <v>0</v>
      </c>
      <c r="BE329" s="704">
        <f t="shared" si="722"/>
        <v>0</v>
      </c>
      <c r="BF329" s="30">
        <f t="shared" si="723"/>
        <v>0</v>
      </c>
      <c r="BG329" s="30">
        <f t="shared" si="724"/>
        <v>0</v>
      </c>
      <c r="BH329" s="704">
        <f t="shared" si="725"/>
        <v>0</v>
      </c>
      <c r="BI329" s="704">
        <f t="shared" si="726"/>
        <v>0</v>
      </c>
      <c r="BJ329" s="30">
        <f t="shared" si="727"/>
        <v>0</v>
      </c>
      <c r="BK329" s="704">
        <f t="shared" si="728"/>
        <v>0</v>
      </c>
      <c r="BL329" s="30">
        <f t="shared" si="729"/>
        <v>0</v>
      </c>
      <c r="BM329" s="30">
        <f t="shared" si="730"/>
        <v>0</v>
      </c>
      <c r="BN329" s="704">
        <f t="shared" si="731"/>
        <v>0</v>
      </c>
    </row>
    <row r="330" spans="1:66" ht="14.25" customHeight="1" x14ac:dyDescent="0.25">
      <c r="A330" s="49" t="s">
        <v>436</v>
      </c>
      <c r="B330" s="50"/>
      <c r="C330" s="699"/>
      <c r="D330" s="50"/>
      <c r="E330" s="62" t="e">
        <f t="shared" si="622"/>
        <v>#N/A</v>
      </c>
      <c r="F330" s="664" t="str">
        <f t="shared" si="592"/>
        <v/>
      </c>
      <c r="G330" s="587"/>
      <c r="H330" s="588">
        <f t="shared" si="633"/>
        <v>0</v>
      </c>
      <c r="I330" s="588">
        <f t="shared" si="709"/>
        <v>0</v>
      </c>
      <c r="J330" s="587"/>
      <c r="K330" s="588">
        <f t="shared" si="502"/>
        <v>0</v>
      </c>
      <c r="L330" s="588">
        <f t="shared" si="710"/>
        <v>0</v>
      </c>
      <c r="M330" s="587"/>
      <c r="N330" s="588">
        <f t="shared" si="503"/>
        <v>0</v>
      </c>
      <c r="O330" s="588">
        <f t="shared" si="711"/>
        <v>0</v>
      </c>
      <c r="P330" s="587"/>
      <c r="Q330" s="588">
        <f t="shared" si="504"/>
        <v>0</v>
      </c>
      <c r="R330" s="588">
        <f t="shared" si="712"/>
        <v>0</v>
      </c>
      <c r="S330" s="587"/>
      <c r="T330" s="588">
        <f t="shared" si="699"/>
        <v>0</v>
      </c>
      <c r="U330" s="588">
        <f t="shared" si="713"/>
        <v>0</v>
      </c>
      <c r="V330" s="587"/>
      <c r="W330" s="588">
        <f t="shared" si="507"/>
        <v>0</v>
      </c>
      <c r="X330" s="588">
        <f t="shared" si="714"/>
        <v>0</v>
      </c>
      <c r="Y330" s="587"/>
      <c r="Z330" s="588">
        <f t="shared" si="509"/>
        <v>0</v>
      </c>
      <c r="AA330" s="588">
        <f t="shared" si="680"/>
        <v>0</v>
      </c>
      <c r="AB330" s="587"/>
      <c r="AC330" s="588">
        <f t="shared" si="510"/>
        <v>0</v>
      </c>
      <c r="AD330" s="588">
        <f t="shared" si="715"/>
        <v>0</v>
      </c>
      <c r="AE330" s="587"/>
      <c r="AF330" s="588">
        <f t="shared" si="512"/>
        <v>0</v>
      </c>
      <c r="AG330" s="588">
        <f t="shared" si="716"/>
        <v>0</v>
      </c>
      <c r="AH330" s="587"/>
      <c r="AI330" s="588">
        <f t="shared" si="620"/>
        <v>0</v>
      </c>
      <c r="AJ330" s="588">
        <f t="shared" si="605"/>
        <v>0</v>
      </c>
      <c r="AK330" s="587"/>
      <c r="AL330" s="588">
        <f t="shared" si="513"/>
        <v>0</v>
      </c>
      <c r="AM330" s="588">
        <f t="shared" si="717"/>
        <v>0</v>
      </c>
      <c r="AN330" s="587"/>
      <c r="AO330" s="588">
        <f t="shared" si="515"/>
        <v>0</v>
      </c>
      <c r="AP330" s="588">
        <f t="shared" si="718"/>
        <v>0</v>
      </c>
      <c r="AQ330" s="587"/>
      <c r="AR330" s="588">
        <f t="shared" si="707"/>
        <v>0</v>
      </c>
      <c r="AS330" s="588">
        <f t="shared" si="708"/>
        <v>0</v>
      </c>
      <c r="AT330" s="587"/>
      <c r="AU330" s="588">
        <f t="shared" si="517"/>
        <v>0</v>
      </c>
      <c r="AV330" s="588">
        <f t="shared" si="719"/>
        <v>0</v>
      </c>
      <c r="AW330" s="587"/>
      <c r="AX330" s="652"/>
      <c r="AY330" s="706"/>
      <c r="AZ330" s="652"/>
      <c r="BC330" s="30">
        <f t="shared" si="720"/>
        <v>0</v>
      </c>
      <c r="BD330" s="30">
        <f t="shared" si="721"/>
        <v>0</v>
      </c>
      <c r="BE330" s="704">
        <f t="shared" si="722"/>
        <v>0</v>
      </c>
      <c r="BF330" s="30">
        <f t="shared" si="723"/>
        <v>0</v>
      </c>
      <c r="BG330" s="30">
        <f t="shared" si="724"/>
        <v>0</v>
      </c>
      <c r="BH330" s="704">
        <f t="shared" si="725"/>
        <v>0</v>
      </c>
      <c r="BI330" s="704">
        <f t="shared" si="726"/>
        <v>0</v>
      </c>
      <c r="BJ330" s="30">
        <f t="shared" si="727"/>
        <v>0</v>
      </c>
      <c r="BK330" s="704">
        <f t="shared" si="728"/>
        <v>0</v>
      </c>
      <c r="BL330" s="30">
        <f t="shared" si="729"/>
        <v>0</v>
      </c>
      <c r="BM330" s="30">
        <f t="shared" si="730"/>
        <v>0</v>
      </c>
      <c r="BN330" s="704">
        <f t="shared" si="731"/>
        <v>0</v>
      </c>
    </row>
    <row r="331" spans="1:66" ht="14.25" customHeight="1" x14ac:dyDescent="0.25">
      <c r="A331" s="49" t="s">
        <v>436</v>
      </c>
      <c r="B331" s="50"/>
      <c r="C331" s="699"/>
      <c r="D331" s="50"/>
      <c r="E331" s="62" t="e">
        <f t="shared" si="622"/>
        <v>#N/A</v>
      </c>
      <c r="F331" s="664" t="str">
        <f t="shared" si="592"/>
        <v/>
      </c>
      <c r="G331" s="587"/>
      <c r="H331" s="588">
        <f t="shared" si="633"/>
        <v>0</v>
      </c>
      <c r="I331" s="588">
        <f t="shared" si="709"/>
        <v>0</v>
      </c>
      <c r="J331" s="587"/>
      <c r="K331" s="588">
        <f t="shared" si="502"/>
        <v>0</v>
      </c>
      <c r="L331" s="588">
        <f t="shared" si="710"/>
        <v>0</v>
      </c>
      <c r="M331" s="587"/>
      <c r="N331" s="588">
        <f t="shared" si="503"/>
        <v>0</v>
      </c>
      <c r="O331" s="588">
        <f t="shared" si="711"/>
        <v>0</v>
      </c>
      <c r="P331" s="587"/>
      <c r="Q331" s="588">
        <f t="shared" si="504"/>
        <v>0</v>
      </c>
      <c r="R331" s="588">
        <f t="shared" si="712"/>
        <v>0</v>
      </c>
      <c r="S331" s="587"/>
      <c r="T331" s="588">
        <f t="shared" si="699"/>
        <v>0</v>
      </c>
      <c r="U331" s="588">
        <f t="shared" si="713"/>
        <v>0</v>
      </c>
      <c r="V331" s="587"/>
      <c r="W331" s="588">
        <f t="shared" si="507"/>
        <v>0</v>
      </c>
      <c r="X331" s="588">
        <f t="shared" si="714"/>
        <v>0</v>
      </c>
      <c r="Y331" s="587"/>
      <c r="Z331" s="588">
        <f t="shared" si="509"/>
        <v>0</v>
      </c>
      <c r="AA331" s="588">
        <f t="shared" si="680"/>
        <v>0</v>
      </c>
      <c r="AB331" s="587"/>
      <c r="AC331" s="588">
        <f t="shared" si="510"/>
        <v>0</v>
      </c>
      <c r="AD331" s="588">
        <f t="shared" si="715"/>
        <v>0</v>
      </c>
      <c r="AE331" s="587"/>
      <c r="AF331" s="588">
        <f t="shared" si="512"/>
        <v>0</v>
      </c>
      <c r="AG331" s="588">
        <f t="shared" si="716"/>
        <v>0</v>
      </c>
      <c r="AH331" s="587"/>
      <c r="AI331" s="588">
        <f t="shared" si="620"/>
        <v>0</v>
      </c>
      <c r="AJ331" s="588">
        <f t="shared" si="605"/>
        <v>0</v>
      </c>
      <c r="AK331" s="587"/>
      <c r="AL331" s="588">
        <f t="shared" si="513"/>
        <v>0</v>
      </c>
      <c r="AM331" s="588">
        <f t="shared" si="717"/>
        <v>0</v>
      </c>
      <c r="AN331" s="587"/>
      <c r="AO331" s="588">
        <f t="shared" si="515"/>
        <v>0</v>
      </c>
      <c r="AP331" s="588">
        <f t="shared" si="718"/>
        <v>0</v>
      </c>
      <c r="AQ331" s="587"/>
      <c r="AR331" s="588">
        <f t="shared" si="707"/>
        <v>0</v>
      </c>
      <c r="AS331" s="588">
        <f t="shared" si="708"/>
        <v>0</v>
      </c>
      <c r="AT331" s="587"/>
      <c r="AU331" s="588">
        <f t="shared" si="517"/>
        <v>0</v>
      </c>
      <c r="AV331" s="588">
        <f t="shared" si="719"/>
        <v>0</v>
      </c>
      <c r="AW331" s="587"/>
      <c r="AX331" s="652"/>
      <c r="AY331" s="706"/>
      <c r="AZ331" s="652"/>
      <c r="BC331" s="30">
        <f t="shared" si="720"/>
        <v>0</v>
      </c>
      <c r="BD331" s="30">
        <f t="shared" si="721"/>
        <v>0</v>
      </c>
      <c r="BE331" s="704">
        <f t="shared" si="722"/>
        <v>0</v>
      </c>
      <c r="BF331" s="30">
        <f t="shared" si="723"/>
        <v>0</v>
      </c>
      <c r="BG331" s="30">
        <f t="shared" si="724"/>
        <v>0</v>
      </c>
      <c r="BH331" s="704">
        <f t="shared" si="725"/>
        <v>0</v>
      </c>
      <c r="BI331" s="704">
        <f t="shared" si="726"/>
        <v>0</v>
      </c>
      <c r="BJ331" s="30">
        <f t="shared" si="727"/>
        <v>0</v>
      </c>
      <c r="BK331" s="704">
        <f t="shared" si="728"/>
        <v>0</v>
      </c>
      <c r="BL331" s="30">
        <f t="shared" si="729"/>
        <v>0</v>
      </c>
      <c r="BM331" s="30">
        <f t="shared" si="730"/>
        <v>0</v>
      </c>
      <c r="BN331" s="704">
        <f t="shared" si="731"/>
        <v>0</v>
      </c>
    </row>
    <row r="332" spans="1:66" ht="14.25" customHeight="1" x14ac:dyDescent="0.25">
      <c r="A332" s="49" t="s">
        <v>436</v>
      </c>
      <c r="B332" s="50"/>
      <c r="C332" s="699"/>
      <c r="D332" s="50"/>
      <c r="E332" s="62" t="e">
        <f t="shared" si="622"/>
        <v>#N/A</v>
      </c>
      <c r="F332" s="664" t="str">
        <f t="shared" si="592"/>
        <v/>
      </c>
      <c r="G332" s="587"/>
      <c r="H332" s="588">
        <f t="shared" si="633"/>
        <v>0</v>
      </c>
      <c r="I332" s="588">
        <f t="shared" si="709"/>
        <v>0</v>
      </c>
      <c r="J332" s="587"/>
      <c r="K332" s="588">
        <f t="shared" si="502"/>
        <v>0</v>
      </c>
      <c r="L332" s="588">
        <f t="shared" si="710"/>
        <v>0</v>
      </c>
      <c r="M332" s="587"/>
      <c r="N332" s="588">
        <f t="shared" si="503"/>
        <v>0</v>
      </c>
      <c r="O332" s="588">
        <f t="shared" si="711"/>
        <v>0</v>
      </c>
      <c r="P332" s="587"/>
      <c r="Q332" s="588">
        <f t="shared" si="504"/>
        <v>0</v>
      </c>
      <c r="R332" s="588">
        <f t="shared" si="712"/>
        <v>0</v>
      </c>
      <c r="S332" s="587"/>
      <c r="T332" s="588">
        <f t="shared" si="699"/>
        <v>0</v>
      </c>
      <c r="U332" s="588">
        <f t="shared" si="713"/>
        <v>0</v>
      </c>
      <c r="V332" s="587"/>
      <c r="W332" s="588">
        <f t="shared" si="507"/>
        <v>0</v>
      </c>
      <c r="X332" s="588">
        <f t="shared" si="714"/>
        <v>0</v>
      </c>
      <c r="Y332" s="587"/>
      <c r="Z332" s="588">
        <f t="shared" si="509"/>
        <v>0</v>
      </c>
      <c r="AA332" s="588">
        <f t="shared" si="680"/>
        <v>0</v>
      </c>
      <c r="AB332" s="587"/>
      <c r="AC332" s="588">
        <f t="shared" si="510"/>
        <v>0</v>
      </c>
      <c r="AD332" s="588">
        <f t="shared" si="715"/>
        <v>0</v>
      </c>
      <c r="AE332" s="587"/>
      <c r="AF332" s="588">
        <f t="shared" si="512"/>
        <v>0</v>
      </c>
      <c r="AG332" s="588">
        <f t="shared" si="716"/>
        <v>0</v>
      </c>
      <c r="AH332" s="587"/>
      <c r="AI332" s="588">
        <f t="shared" si="620"/>
        <v>0</v>
      </c>
      <c r="AJ332" s="588">
        <f t="shared" si="605"/>
        <v>0</v>
      </c>
      <c r="AK332" s="587"/>
      <c r="AL332" s="588">
        <f t="shared" si="513"/>
        <v>0</v>
      </c>
      <c r="AM332" s="588">
        <f t="shared" si="717"/>
        <v>0</v>
      </c>
      <c r="AN332" s="587"/>
      <c r="AO332" s="588">
        <f t="shared" si="515"/>
        <v>0</v>
      </c>
      <c r="AP332" s="588">
        <f t="shared" si="718"/>
        <v>0</v>
      </c>
      <c r="AQ332" s="587"/>
      <c r="AR332" s="588">
        <f t="shared" si="707"/>
        <v>0</v>
      </c>
      <c r="AS332" s="588">
        <f t="shared" si="708"/>
        <v>0</v>
      </c>
      <c r="AT332" s="587"/>
      <c r="AU332" s="588">
        <f t="shared" si="517"/>
        <v>0</v>
      </c>
      <c r="AV332" s="588">
        <f t="shared" si="719"/>
        <v>0</v>
      </c>
      <c r="AW332" s="587"/>
      <c r="AX332" s="652"/>
      <c r="AY332" s="706"/>
      <c r="AZ332" s="652"/>
      <c r="BC332" s="30">
        <f t="shared" si="720"/>
        <v>0</v>
      </c>
      <c r="BD332" s="30">
        <f t="shared" si="721"/>
        <v>0</v>
      </c>
      <c r="BE332" s="704">
        <f t="shared" si="722"/>
        <v>0</v>
      </c>
      <c r="BF332" s="30">
        <f t="shared" si="723"/>
        <v>0</v>
      </c>
      <c r="BG332" s="30">
        <f t="shared" si="724"/>
        <v>0</v>
      </c>
      <c r="BH332" s="704">
        <f t="shared" si="725"/>
        <v>0</v>
      </c>
      <c r="BI332" s="704">
        <f t="shared" si="726"/>
        <v>0</v>
      </c>
      <c r="BJ332" s="30">
        <f t="shared" si="727"/>
        <v>0</v>
      </c>
      <c r="BK332" s="704">
        <f t="shared" si="728"/>
        <v>0</v>
      </c>
      <c r="BL332" s="30">
        <f t="shared" si="729"/>
        <v>0</v>
      </c>
      <c r="BM332" s="30">
        <f t="shared" si="730"/>
        <v>0</v>
      </c>
      <c r="BN332" s="704">
        <f t="shared" si="731"/>
        <v>0</v>
      </c>
    </row>
    <row r="333" spans="1:66" ht="14.25" customHeight="1" x14ac:dyDescent="0.25">
      <c r="A333" s="49" t="s">
        <v>436</v>
      </c>
      <c r="B333" s="50"/>
      <c r="C333" s="699"/>
      <c r="D333" s="50"/>
      <c r="E333" s="62" t="e">
        <f t="shared" si="622"/>
        <v>#N/A</v>
      </c>
      <c r="F333" s="664" t="str">
        <f t="shared" si="592"/>
        <v/>
      </c>
      <c r="G333" s="587"/>
      <c r="H333" s="588">
        <f t="shared" si="633"/>
        <v>0</v>
      </c>
      <c r="I333" s="588">
        <f t="shared" ref="I333:I334" si="732">SUM(G333:H333)</f>
        <v>0</v>
      </c>
      <c r="J333" s="587"/>
      <c r="K333" s="588">
        <f t="shared" si="502"/>
        <v>0</v>
      </c>
      <c r="L333" s="588">
        <f t="shared" ref="L333:L334" si="733">SUM(J333:K333)</f>
        <v>0</v>
      </c>
      <c r="M333" s="587"/>
      <c r="N333" s="588">
        <f t="shared" si="503"/>
        <v>0</v>
      </c>
      <c r="O333" s="588">
        <f t="shared" si="711"/>
        <v>0</v>
      </c>
      <c r="P333" s="587"/>
      <c r="Q333" s="588">
        <f t="shared" si="504"/>
        <v>0</v>
      </c>
      <c r="R333" s="588">
        <f t="shared" si="712"/>
        <v>0</v>
      </c>
      <c r="S333" s="587"/>
      <c r="T333" s="588">
        <f t="shared" si="699"/>
        <v>0</v>
      </c>
      <c r="U333" s="588">
        <f t="shared" ref="U333:U341" si="734">SUM(S333:T333)</f>
        <v>0</v>
      </c>
      <c r="V333" s="587"/>
      <c r="W333" s="588">
        <f t="shared" si="507"/>
        <v>0</v>
      </c>
      <c r="X333" s="588">
        <f t="shared" si="714"/>
        <v>0</v>
      </c>
      <c r="Y333" s="587"/>
      <c r="Z333" s="588">
        <f t="shared" si="509"/>
        <v>0</v>
      </c>
      <c r="AA333" s="588">
        <f t="shared" si="680"/>
        <v>0</v>
      </c>
      <c r="AB333" s="587"/>
      <c r="AC333" s="588">
        <f t="shared" si="510"/>
        <v>0</v>
      </c>
      <c r="AD333" s="588">
        <f t="shared" ref="AD333:AD334" si="735">SUM(AB333:AC333)</f>
        <v>0</v>
      </c>
      <c r="AE333" s="587"/>
      <c r="AF333" s="588">
        <f t="shared" si="512"/>
        <v>0</v>
      </c>
      <c r="AG333" s="588">
        <f t="shared" ref="AG333:AG334" si="736">SUM(AE333:AF333)</f>
        <v>0</v>
      </c>
      <c r="AH333" s="587"/>
      <c r="AI333" s="588">
        <f t="shared" si="620"/>
        <v>0</v>
      </c>
      <c r="AJ333" s="588">
        <f t="shared" si="605"/>
        <v>0</v>
      </c>
      <c r="AK333" s="587"/>
      <c r="AL333" s="588">
        <f t="shared" si="513"/>
        <v>0</v>
      </c>
      <c r="AM333" s="588">
        <f t="shared" si="717"/>
        <v>0</v>
      </c>
      <c r="AN333" s="587"/>
      <c r="AO333" s="588">
        <f t="shared" si="515"/>
        <v>0</v>
      </c>
      <c r="AP333" s="588">
        <f t="shared" si="718"/>
        <v>0</v>
      </c>
      <c r="AQ333" s="587"/>
      <c r="AR333" s="588">
        <f t="shared" si="707"/>
        <v>0</v>
      </c>
      <c r="AS333" s="588">
        <f t="shared" si="708"/>
        <v>0</v>
      </c>
      <c r="AT333" s="587"/>
      <c r="AU333" s="588">
        <f t="shared" si="517"/>
        <v>0</v>
      </c>
      <c r="AV333" s="588">
        <f t="shared" si="719"/>
        <v>0</v>
      </c>
      <c r="AW333" s="587"/>
      <c r="AX333" s="652"/>
      <c r="AY333" s="706"/>
      <c r="AZ333" s="652"/>
      <c r="BC333" s="30">
        <f t="shared" si="720"/>
        <v>0</v>
      </c>
      <c r="BD333" s="30">
        <f t="shared" si="721"/>
        <v>0</v>
      </c>
      <c r="BE333" s="704">
        <f t="shared" si="722"/>
        <v>0</v>
      </c>
      <c r="BF333" s="30">
        <f t="shared" si="723"/>
        <v>0</v>
      </c>
      <c r="BG333" s="30">
        <f t="shared" si="724"/>
        <v>0</v>
      </c>
      <c r="BH333" s="704">
        <f t="shared" si="725"/>
        <v>0</v>
      </c>
      <c r="BI333" s="704">
        <f t="shared" si="726"/>
        <v>0</v>
      </c>
      <c r="BJ333" s="30">
        <f t="shared" si="727"/>
        <v>0</v>
      </c>
      <c r="BK333" s="704">
        <f t="shared" si="728"/>
        <v>0</v>
      </c>
      <c r="BL333" s="30">
        <f t="shared" si="729"/>
        <v>0</v>
      </c>
      <c r="BM333" s="30">
        <f t="shared" si="730"/>
        <v>0</v>
      </c>
      <c r="BN333" s="704">
        <f t="shared" si="731"/>
        <v>0</v>
      </c>
    </row>
    <row r="334" spans="1:66" ht="14.25" customHeight="1" x14ac:dyDescent="0.25">
      <c r="A334" s="49" t="s">
        <v>436</v>
      </c>
      <c r="B334" s="50"/>
      <c r="C334" s="699"/>
      <c r="D334" s="50"/>
      <c r="E334" s="62" t="e">
        <f t="shared" si="622"/>
        <v>#N/A</v>
      </c>
      <c r="F334" s="664" t="str">
        <f t="shared" si="592"/>
        <v/>
      </c>
      <c r="G334" s="587"/>
      <c r="H334" s="588">
        <f t="shared" si="633"/>
        <v>0</v>
      </c>
      <c r="I334" s="588">
        <f t="shared" si="732"/>
        <v>0</v>
      </c>
      <c r="J334" s="587"/>
      <c r="K334" s="588">
        <f t="shared" si="502"/>
        <v>0</v>
      </c>
      <c r="L334" s="588">
        <f t="shared" si="733"/>
        <v>0</v>
      </c>
      <c r="M334" s="587"/>
      <c r="N334" s="588">
        <f t="shared" si="503"/>
        <v>0</v>
      </c>
      <c r="O334" s="588">
        <f t="shared" si="711"/>
        <v>0</v>
      </c>
      <c r="P334" s="587"/>
      <c r="Q334" s="588">
        <f t="shared" si="504"/>
        <v>0</v>
      </c>
      <c r="R334" s="588">
        <f t="shared" si="712"/>
        <v>0</v>
      </c>
      <c r="S334" s="587"/>
      <c r="T334" s="588">
        <f t="shared" si="699"/>
        <v>0</v>
      </c>
      <c r="U334" s="588">
        <f t="shared" si="734"/>
        <v>0</v>
      </c>
      <c r="V334" s="587"/>
      <c r="W334" s="588">
        <f t="shared" si="507"/>
        <v>0</v>
      </c>
      <c r="X334" s="588">
        <f t="shared" si="714"/>
        <v>0</v>
      </c>
      <c r="Y334" s="587"/>
      <c r="Z334" s="588">
        <f t="shared" si="509"/>
        <v>0</v>
      </c>
      <c r="AA334" s="588">
        <f t="shared" si="680"/>
        <v>0</v>
      </c>
      <c r="AB334" s="587"/>
      <c r="AC334" s="588">
        <f t="shared" si="510"/>
        <v>0</v>
      </c>
      <c r="AD334" s="588">
        <f t="shared" si="735"/>
        <v>0</v>
      </c>
      <c r="AE334" s="587"/>
      <c r="AF334" s="588">
        <f t="shared" si="512"/>
        <v>0</v>
      </c>
      <c r="AG334" s="588">
        <f t="shared" si="736"/>
        <v>0</v>
      </c>
      <c r="AH334" s="587"/>
      <c r="AI334" s="588">
        <f t="shared" si="620"/>
        <v>0</v>
      </c>
      <c r="AJ334" s="588">
        <f t="shared" si="605"/>
        <v>0</v>
      </c>
      <c r="AK334" s="587"/>
      <c r="AL334" s="588">
        <f t="shared" si="513"/>
        <v>0</v>
      </c>
      <c r="AM334" s="588">
        <f t="shared" si="717"/>
        <v>0</v>
      </c>
      <c r="AN334" s="587"/>
      <c r="AO334" s="588">
        <f t="shared" si="515"/>
        <v>0</v>
      </c>
      <c r="AP334" s="588">
        <f t="shared" si="718"/>
        <v>0</v>
      </c>
      <c r="AQ334" s="587"/>
      <c r="AR334" s="588">
        <f t="shared" si="707"/>
        <v>0</v>
      </c>
      <c r="AS334" s="588">
        <f t="shared" si="708"/>
        <v>0</v>
      </c>
      <c r="AT334" s="587"/>
      <c r="AU334" s="588">
        <f t="shared" si="517"/>
        <v>0</v>
      </c>
      <c r="AV334" s="588">
        <f t="shared" si="719"/>
        <v>0</v>
      </c>
      <c r="AW334" s="587"/>
      <c r="AX334" s="652"/>
      <c r="AY334" s="706"/>
      <c r="AZ334" s="652"/>
      <c r="BC334" s="30">
        <f t="shared" si="720"/>
        <v>0</v>
      </c>
      <c r="BD334" s="30">
        <f t="shared" si="721"/>
        <v>0</v>
      </c>
      <c r="BE334" s="704">
        <f t="shared" si="722"/>
        <v>0</v>
      </c>
      <c r="BF334" s="30">
        <f t="shared" si="723"/>
        <v>0</v>
      </c>
      <c r="BG334" s="30">
        <f t="shared" si="724"/>
        <v>0</v>
      </c>
      <c r="BH334" s="704">
        <f t="shared" si="725"/>
        <v>0</v>
      </c>
      <c r="BI334" s="704">
        <f t="shared" si="726"/>
        <v>0</v>
      </c>
      <c r="BJ334" s="30">
        <f t="shared" si="727"/>
        <v>0</v>
      </c>
      <c r="BK334" s="704">
        <f t="shared" si="728"/>
        <v>0</v>
      </c>
      <c r="BL334" s="30">
        <f t="shared" si="729"/>
        <v>0</v>
      </c>
      <c r="BM334" s="30">
        <f t="shared" si="730"/>
        <v>0</v>
      </c>
      <c r="BN334" s="704">
        <f t="shared" si="731"/>
        <v>0</v>
      </c>
    </row>
    <row r="335" spans="1:66" ht="14.25" customHeight="1" x14ac:dyDescent="0.25">
      <c r="A335" s="49" t="s">
        <v>436</v>
      </c>
      <c r="B335" s="50"/>
      <c r="C335" s="699"/>
      <c r="D335" s="50"/>
      <c r="E335" s="62" t="e">
        <f t="shared" si="622"/>
        <v>#N/A</v>
      </c>
      <c r="F335" s="664" t="str">
        <f t="shared" si="592"/>
        <v/>
      </c>
      <c r="G335" s="587"/>
      <c r="H335" s="588">
        <f t="shared" si="633"/>
        <v>0</v>
      </c>
      <c r="I335" s="588">
        <f t="shared" ref="I335:I336" si="737">SUM(G335:H335)</f>
        <v>0</v>
      </c>
      <c r="J335" s="587"/>
      <c r="K335" s="588">
        <f t="shared" si="502"/>
        <v>0</v>
      </c>
      <c r="L335" s="588">
        <f t="shared" ref="L335:L336" si="738">SUM(J335:K335)</f>
        <v>0</v>
      </c>
      <c r="M335" s="587"/>
      <c r="N335" s="588">
        <f t="shared" si="503"/>
        <v>0</v>
      </c>
      <c r="O335" s="588">
        <f t="shared" si="711"/>
        <v>0</v>
      </c>
      <c r="P335" s="587"/>
      <c r="Q335" s="588">
        <f t="shared" si="504"/>
        <v>0</v>
      </c>
      <c r="R335" s="588">
        <f t="shared" si="712"/>
        <v>0</v>
      </c>
      <c r="S335" s="587"/>
      <c r="T335" s="588">
        <f t="shared" si="699"/>
        <v>0</v>
      </c>
      <c r="U335" s="588">
        <f t="shared" si="734"/>
        <v>0</v>
      </c>
      <c r="V335" s="587"/>
      <c r="W335" s="588">
        <f t="shared" si="507"/>
        <v>0</v>
      </c>
      <c r="X335" s="588">
        <f t="shared" si="714"/>
        <v>0</v>
      </c>
      <c r="Y335" s="587"/>
      <c r="Z335" s="588">
        <f t="shared" si="509"/>
        <v>0</v>
      </c>
      <c r="AA335" s="588">
        <f t="shared" si="680"/>
        <v>0</v>
      </c>
      <c r="AB335" s="587"/>
      <c r="AC335" s="588">
        <f t="shared" si="510"/>
        <v>0</v>
      </c>
      <c r="AD335" s="588">
        <f t="shared" ref="AD335:AD336" si="739">SUM(AB335:AC335)</f>
        <v>0</v>
      </c>
      <c r="AE335" s="587"/>
      <c r="AF335" s="588">
        <f t="shared" si="512"/>
        <v>0</v>
      </c>
      <c r="AG335" s="588">
        <f t="shared" ref="AG335:AG336" si="740">SUM(AE335:AF335)</f>
        <v>0</v>
      </c>
      <c r="AH335" s="587"/>
      <c r="AI335" s="588">
        <f t="shared" si="620"/>
        <v>0</v>
      </c>
      <c r="AJ335" s="588">
        <f t="shared" si="605"/>
        <v>0</v>
      </c>
      <c r="AK335" s="587"/>
      <c r="AL335" s="588">
        <f t="shared" si="513"/>
        <v>0</v>
      </c>
      <c r="AM335" s="588">
        <f t="shared" si="717"/>
        <v>0</v>
      </c>
      <c r="AN335" s="587"/>
      <c r="AO335" s="588">
        <f t="shared" si="515"/>
        <v>0</v>
      </c>
      <c r="AP335" s="588">
        <f t="shared" si="718"/>
        <v>0</v>
      </c>
      <c r="AQ335" s="587"/>
      <c r="AR335" s="588">
        <f t="shared" si="707"/>
        <v>0</v>
      </c>
      <c r="AS335" s="588">
        <f t="shared" si="708"/>
        <v>0</v>
      </c>
      <c r="AT335" s="587"/>
      <c r="AU335" s="588">
        <f t="shared" si="517"/>
        <v>0</v>
      </c>
      <c r="AV335" s="588">
        <f t="shared" si="719"/>
        <v>0</v>
      </c>
      <c r="AW335" s="587"/>
      <c r="AX335" s="652"/>
      <c r="AY335" s="706"/>
      <c r="AZ335" s="652"/>
      <c r="BC335" s="30">
        <f t="shared" si="720"/>
        <v>0</v>
      </c>
      <c r="BD335" s="30">
        <f t="shared" si="721"/>
        <v>0</v>
      </c>
      <c r="BE335" s="704">
        <f t="shared" si="722"/>
        <v>0</v>
      </c>
      <c r="BF335" s="30">
        <f t="shared" si="723"/>
        <v>0</v>
      </c>
      <c r="BG335" s="30">
        <f t="shared" si="724"/>
        <v>0</v>
      </c>
      <c r="BH335" s="704">
        <f t="shared" si="725"/>
        <v>0</v>
      </c>
      <c r="BI335" s="704">
        <f t="shared" si="726"/>
        <v>0</v>
      </c>
      <c r="BJ335" s="30">
        <f t="shared" si="727"/>
        <v>0</v>
      </c>
      <c r="BK335" s="704">
        <f t="shared" si="728"/>
        <v>0</v>
      </c>
      <c r="BL335" s="30">
        <f t="shared" si="729"/>
        <v>0</v>
      </c>
      <c r="BM335" s="30">
        <f t="shared" si="730"/>
        <v>0</v>
      </c>
      <c r="BN335" s="704">
        <f t="shared" si="731"/>
        <v>0</v>
      </c>
    </row>
    <row r="336" spans="1:66" ht="14.25" customHeight="1" x14ac:dyDescent="0.25">
      <c r="A336" s="49" t="s">
        <v>436</v>
      </c>
      <c r="B336" s="50"/>
      <c r="C336" s="699"/>
      <c r="D336" s="50"/>
      <c r="E336" s="62" t="e">
        <f t="shared" si="622"/>
        <v>#N/A</v>
      </c>
      <c r="F336" s="664" t="str">
        <f t="shared" si="592"/>
        <v/>
      </c>
      <c r="G336" s="587"/>
      <c r="H336" s="588">
        <f t="shared" si="633"/>
        <v>0</v>
      </c>
      <c r="I336" s="588">
        <f t="shared" si="737"/>
        <v>0</v>
      </c>
      <c r="J336" s="587"/>
      <c r="K336" s="588">
        <f t="shared" si="502"/>
        <v>0</v>
      </c>
      <c r="L336" s="588">
        <f t="shared" si="738"/>
        <v>0</v>
      </c>
      <c r="M336" s="587"/>
      <c r="N336" s="588">
        <f t="shared" si="503"/>
        <v>0</v>
      </c>
      <c r="O336" s="588">
        <f t="shared" si="711"/>
        <v>0</v>
      </c>
      <c r="P336" s="587"/>
      <c r="Q336" s="588">
        <f t="shared" si="504"/>
        <v>0</v>
      </c>
      <c r="R336" s="588">
        <f t="shared" si="712"/>
        <v>0</v>
      </c>
      <c r="S336" s="587"/>
      <c r="T336" s="588">
        <f t="shared" si="699"/>
        <v>0</v>
      </c>
      <c r="U336" s="588">
        <f t="shared" si="734"/>
        <v>0</v>
      </c>
      <c r="V336" s="587"/>
      <c r="W336" s="588">
        <f t="shared" si="507"/>
        <v>0</v>
      </c>
      <c r="X336" s="588">
        <f t="shared" si="714"/>
        <v>0</v>
      </c>
      <c r="Y336" s="587"/>
      <c r="Z336" s="588">
        <f t="shared" si="509"/>
        <v>0</v>
      </c>
      <c r="AA336" s="588">
        <f t="shared" si="680"/>
        <v>0</v>
      </c>
      <c r="AB336" s="587"/>
      <c r="AC336" s="588">
        <f t="shared" si="510"/>
        <v>0</v>
      </c>
      <c r="AD336" s="588">
        <f t="shared" si="739"/>
        <v>0</v>
      </c>
      <c r="AE336" s="587"/>
      <c r="AF336" s="588">
        <f t="shared" si="512"/>
        <v>0</v>
      </c>
      <c r="AG336" s="588">
        <f t="shared" si="740"/>
        <v>0</v>
      </c>
      <c r="AH336" s="587"/>
      <c r="AI336" s="588">
        <f t="shared" si="620"/>
        <v>0</v>
      </c>
      <c r="AJ336" s="588">
        <f t="shared" si="605"/>
        <v>0</v>
      </c>
      <c r="AK336" s="587"/>
      <c r="AL336" s="588">
        <f t="shared" si="513"/>
        <v>0</v>
      </c>
      <c r="AM336" s="588">
        <f t="shared" si="717"/>
        <v>0</v>
      </c>
      <c r="AN336" s="587"/>
      <c r="AO336" s="588">
        <f t="shared" si="515"/>
        <v>0</v>
      </c>
      <c r="AP336" s="588">
        <f t="shared" si="718"/>
        <v>0</v>
      </c>
      <c r="AQ336" s="587"/>
      <c r="AR336" s="588">
        <f t="shared" si="707"/>
        <v>0</v>
      </c>
      <c r="AS336" s="588">
        <f t="shared" si="708"/>
        <v>0</v>
      </c>
      <c r="AT336" s="587"/>
      <c r="AU336" s="588">
        <f t="shared" si="517"/>
        <v>0</v>
      </c>
      <c r="AV336" s="588">
        <f t="shared" si="719"/>
        <v>0</v>
      </c>
      <c r="AW336" s="587"/>
      <c r="AX336" s="652"/>
      <c r="AY336" s="706"/>
      <c r="AZ336" s="652"/>
      <c r="BC336" s="30">
        <f t="shared" si="720"/>
        <v>0</v>
      </c>
      <c r="BD336" s="30">
        <f t="shared" si="721"/>
        <v>0</v>
      </c>
      <c r="BE336" s="704">
        <f t="shared" si="722"/>
        <v>0</v>
      </c>
      <c r="BF336" s="30">
        <f t="shared" si="723"/>
        <v>0</v>
      </c>
      <c r="BG336" s="30">
        <f t="shared" si="724"/>
        <v>0</v>
      </c>
      <c r="BH336" s="704">
        <f t="shared" si="725"/>
        <v>0</v>
      </c>
      <c r="BI336" s="704">
        <f t="shared" si="726"/>
        <v>0</v>
      </c>
      <c r="BJ336" s="30">
        <f t="shared" si="727"/>
        <v>0</v>
      </c>
      <c r="BK336" s="704">
        <f t="shared" si="728"/>
        <v>0</v>
      </c>
      <c r="BL336" s="30">
        <f t="shared" si="729"/>
        <v>0</v>
      </c>
      <c r="BM336" s="30">
        <f t="shared" si="730"/>
        <v>0</v>
      </c>
      <c r="BN336" s="704">
        <f t="shared" si="731"/>
        <v>0</v>
      </c>
    </row>
    <row r="337" spans="1:66" ht="14.25" customHeight="1" x14ac:dyDescent="0.25">
      <c r="A337" s="49" t="s">
        <v>436</v>
      </c>
      <c r="B337" s="50"/>
      <c r="C337" s="699"/>
      <c r="D337" s="50"/>
      <c r="E337" s="62" t="e">
        <f t="shared" si="622"/>
        <v>#N/A</v>
      </c>
      <c r="F337" s="664" t="str">
        <f t="shared" si="592"/>
        <v/>
      </c>
      <c r="G337" s="587"/>
      <c r="H337" s="588">
        <f t="shared" si="633"/>
        <v>0</v>
      </c>
      <c r="I337" s="588">
        <f t="shared" ref="I337:I338" si="741">SUM(G337:H337)</f>
        <v>0</v>
      </c>
      <c r="J337" s="587"/>
      <c r="K337" s="588">
        <f t="shared" si="502"/>
        <v>0</v>
      </c>
      <c r="L337" s="588">
        <f t="shared" ref="L337:L338" si="742">SUM(J337:K337)</f>
        <v>0</v>
      </c>
      <c r="M337" s="587"/>
      <c r="N337" s="588">
        <f t="shared" si="503"/>
        <v>0</v>
      </c>
      <c r="O337" s="588">
        <f t="shared" ref="O337:O338" si="743">SUM(M337:N337)</f>
        <v>0</v>
      </c>
      <c r="P337" s="587"/>
      <c r="Q337" s="588">
        <f t="shared" si="504"/>
        <v>0</v>
      </c>
      <c r="R337" s="588">
        <f t="shared" ref="R337:R338" si="744">SUM(P337:Q337)</f>
        <v>0</v>
      </c>
      <c r="S337" s="587"/>
      <c r="T337" s="588">
        <f t="shared" si="699"/>
        <v>0</v>
      </c>
      <c r="U337" s="588">
        <f t="shared" ref="U337:U338" si="745">SUM(S337:T337)</f>
        <v>0</v>
      </c>
      <c r="V337" s="587"/>
      <c r="W337" s="588">
        <f t="shared" si="507"/>
        <v>0</v>
      </c>
      <c r="X337" s="588">
        <f t="shared" ref="X337:X338" si="746">SUM(V337:W337)</f>
        <v>0</v>
      </c>
      <c r="Y337" s="587"/>
      <c r="Z337" s="588">
        <f t="shared" si="509"/>
        <v>0</v>
      </c>
      <c r="AA337" s="588">
        <f t="shared" si="680"/>
        <v>0</v>
      </c>
      <c r="AB337" s="587"/>
      <c r="AC337" s="588">
        <f t="shared" si="510"/>
        <v>0</v>
      </c>
      <c r="AD337" s="588">
        <f t="shared" ref="AD337:AD338" si="747">SUM(AB337:AC337)</f>
        <v>0</v>
      </c>
      <c r="AE337" s="587"/>
      <c r="AF337" s="588">
        <f t="shared" si="512"/>
        <v>0</v>
      </c>
      <c r="AG337" s="588">
        <f t="shared" ref="AG337:AG338" si="748">SUM(AE337:AF337)</f>
        <v>0</v>
      </c>
      <c r="AH337" s="587"/>
      <c r="AI337" s="588">
        <f t="shared" si="620"/>
        <v>0</v>
      </c>
      <c r="AJ337" s="588">
        <f t="shared" si="605"/>
        <v>0</v>
      </c>
      <c r="AK337" s="587"/>
      <c r="AL337" s="588">
        <f t="shared" si="513"/>
        <v>0</v>
      </c>
      <c r="AM337" s="588">
        <f t="shared" ref="AM337:AM338" si="749">SUM(AK337:AL337)</f>
        <v>0</v>
      </c>
      <c r="AN337" s="587"/>
      <c r="AO337" s="588">
        <f t="shared" si="515"/>
        <v>0</v>
      </c>
      <c r="AP337" s="588">
        <f t="shared" ref="AP337:AP338" si="750">SUM(AN337:AO337)</f>
        <v>0</v>
      </c>
      <c r="AQ337" s="587"/>
      <c r="AR337" s="588">
        <f t="shared" si="707"/>
        <v>0</v>
      </c>
      <c r="AS337" s="588">
        <f t="shared" si="708"/>
        <v>0</v>
      </c>
      <c r="AT337" s="587"/>
      <c r="AU337" s="588">
        <f t="shared" si="517"/>
        <v>0</v>
      </c>
      <c r="AV337" s="588">
        <f t="shared" ref="AV337:AV338" si="751">SUM(AT337:AU337)</f>
        <v>0</v>
      </c>
      <c r="AW337" s="587"/>
      <c r="AX337" s="652"/>
      <c r="AY337" s="706"/>
      <c r="AZ337" s="652"/>
      <c r="BC337" s="30">
        <f t="shared" si="720"/>
        <v>0</v>
      </c>
      <c r="BD337" s="30">
        <f t="shared" si="721"/>
        <v>0</v>
      </c>
      <c r="BE337" s="704">
        <f t="shared" si="722"/>
        <v>0</v>
      </c>
      <c r="BF337" s="30">
        <f t="shared" si="723"/>
        <v>0</v>
      </c>
      <c r="BG337" s="30">
        <f t="shared" si="724"/>
        <v>0</v>
      </c>
      <c r="BH337" s="704">
        <f t="shared" si="725"/>
        <v>0</v>
      </c>
      <c r="BI337" s="704">
        <f t="shared" si="726"/>
        <v>0</v>
      </c>
      <c r="BJ337" s="30">
        <f t="shared" si="727"/>
        <v>0</v>
      </c>
      <c r="BK337" s="704">
        <f t="shared" si="728"/>
        <v>0</v>
      </c>
      <c r="BL337" s="30">
        <f t="shared" si="729"/>
        <v>0</v>
      </c>
      <c r="BM337" s="30">
        <f t="shared" si="730"/>
        <v>0</v>
      </c>
      <c r="BN337" s="704">
        <f t="shared" si="731"/>
        <v>0</v>
      </c>
    </row>
    <row r="338" spans="1:66" ht="14.25" customHeight="1" x14ac:dyDescent="0.25">
      <c r="A338" s="49" t="s">
        <v>436</v>
      </c>
      <c r="B338" s="50"/>
      <c r="C338" s="699"/>
      <c r="D338" s="50"/>
      <c r="E338" s="62" t="e">
        <f t="shared" si="622"/>
        <v>#N/A</v>
      </c>
      <c r="F338" s="664" t="str">
        <f t="shared" si="592"/>
        <v/>
      </c>
      <c r="G338" s="587"/>
      <c r="H338" s="588">
        <f t="shared" si="633"/>
        <v>0</v>
      </c>
      <c r="I338" s="588">
        <f t="shared" si="741"/>
        <v>0</v>
      </c>
      <c r="J338" s="587"/>
      <c r="K338" s="588">
        <f t="shared" si="502"/>
        <v>0</v>
      </c>
      <c r="L338" s="588">
        <f t="shared" si="742"/>
        <v>0</v>
      </c>
      <c r="M338" s="587"/>
      <c r="N338" s="588">
        <f t="shared" si="503"/>
        <v>0</v>
      </c>
      <c r="O338" s="588">
        <f t="shared" si="743"/>
        <v>0</v>
      </c>
      <c r="P338" s="587"/>
      <c r="Q338" s="588">
        <f t="shared" si="504"/>
        <v>0</v>
      </c>
      <c r="R338" s="588">
        <f t="shared" si="744"/>
        <v>0</v>
      </c>
      <c r="S338" s="587"/>
      <c r="T338" s="588">
        <f t="shared" si="699"/>
        <v>0</v>
      </c>
      <c r="U338" s="588">
        <f t="shared" si="745"/>
        <v>0</v>
      </c>
      <c r="V338" s="587"/>
      <c r="W338" s="588">
        <f t="shared" si="507"/>
        <v>0</v>
      </c>
      <c r="X338" s="588">
        <f t="shared" si="746"/>
        <v>0</v>
      </c>
      <c r="Y338" s="587"/>
      <c r="Z338" s="588">
        <f t="shared" si="509"/>
        <v>0</v>
      </c>
      <c r="AA338" s="588">
        <f t="shared" si="680"/>
        <v>0</v>
      </c>
      <c r="AB338" s="587"/>
      <c r="AC338" s="588">
        <f t="shared" si="510"/>
        <v>0</v>
      </c>
      <c r="AD338" s="588">
        <f t="shared" si="747"/>
        <v>0</v>
      </c>
      <c r="AE338" s="587"/>
      <c r="AF338" s="588">
        <f t="shared" si="512"/>
        <v>0</v>
      </c>
      <c r="AG338" s="588">
        <f t="shared" si="748"/>
        <v>0</v>
      </c>
      <c r="AH338" s="587"/>
      <c r="AI338" s="588">
        <f t="shared" si="620"/>
        <v>0</v>
      </c>
      <c r="AJ338" s="588">
        <f t="shared" si="605"/>
        <v>0</v>
      </c>
      <c r="AK338" s="587"/>
      <c r="AL338" s="588">
        <f t="shared" si="513"/>
        <v>0</v>
      </c>
      <c r="AM338" s="588">
        <f t="shared" si="749"/>
        <v>0</v>
      </c>
      <c r="AN338" s="587"/>
      <c r="AO338" s="588">
        <f t="shared" si="515"/>
        <v>0</v>
      </c>
      <c r="AP338" s="588">
        <f t="shared" si="750"/>
        <v>0</v>
      </c>
      <c r="AQ338" s="587"/>
      <c r="AR338" s="588">
        <f t="shared" si="707"/>
        <v>0</v>
      </c>
      <c r="AS338" s="588">
        <f t="shared" si="708"/>
        <v>0</v>
      </c>
      <c r="AT338" s="587"/>
      <c r="AU338" s="588">
        <f t="shared" si="517"/>
        <v>0</v>
      </c>
      <c r="AV338" s="588">
        <f t="shared" si="751"/>
        <v>0</v>
      </c>
      <c r="AW338" s="587"/>
      <c r="AX338" s="652"/>
      <c r="AY338" s="706"/>
      <c r="AZ338" s="652"/>
      <c r="BC338" s="30">
        <f t="shared" si="720"/>
        <v>0</v>
      </c>
      <c r="BD338" s="30">
        <f t="shared" si="721"/>
        <v>0</v>
      </c>
      <c r="BE338" s="704">
        <f t="shared" si="722"/>
        <v>0</v>
      </c>
      <c r="BF338" s="30">
        <f t="shared" si="723"/>
        <v>0</v>
      </c>
      <c r="BG338" s="30">
        <f t="shared" si="724"/>
        <v>0</v>
      </c>
      <c r="BH338" s="704">
        <f t="shared" si="725"/>
        <v>0</v>
      </c>
      <c r="BI338" s="704">
        <f t="shared" si="726"/>
        <v>0</v>
      </c>
      <c r="BJ338" s="30">
        <f t="shared" si="727"/>
        <v>0</v>
      </c>
      <c r="BK338" s="704">
        <f t="shared" si="728"/>
        <v>0</v>
      </c>
      <c r="BL338" s="30">
        <f t="shared" si="729"/>
        <v>0</v>
      </c>
      <c r="BM338" s="30">
        <f t="shared" si="730"/>
        <v>0</v>
      </c>
      <c r="BN338" s="704">
        <f t="shared" si="731"/>
        <v>0</v>
      </c>
    </row>
    <row r="339" spans="1:66" ht="14.25" customHeight="1" x14ac:dyDescent="0.25">
      <c r="A339" s="49" t="s">
        <v>436</v>
      </c>
      <c r="B339" s="50"/>
      <c r="C339" s="699"/>
      <c r="D339" s="50"/>
      <c r="E339" s="62" t="e">
        <f t="shared" si="622"/>
        <v>#N/A</v>
      </c>
      <c r="F339" s="664" t="str">
        <f t="shared" si="592"/>
        <v/>
      </c>
      <c r="G339" s="587"/>
      <c r="H339" s="588">
        <f t="shared" si="633"/>
        <v>0</v>
      </c>
      <c r="I339" s="588">
        <f t="shared" ref="I339" si="752">SUM(G339:H339)</f>
        <v>0</v>
      </c>
      <c r="J339" s="587"/>
      <c r="K339" s="588">
        <f t="shared" si="502"/>
        <v>0</v>
      </c>
      <c r="L339" s="588">
        <f t="shared" ref="L339" si="753">SUM(J339:K339)</f>
        <v>0</v>
      </c>
      <c r="M339" s="587"/>
      <c r="N339" s="588">
        <f t="shared" si="503"/>
        <v>0</v>
      </c>
      <c r="O339" s="588">
        <f t="shared" si="711"/>
        <v>0</v>
      </c>
      <c r="P339" s="587"/>
      <c r="Q339" s="588">
        <f t="shared" si="504"/>
        <v>0</v>
      </c>
      <c r="R339" s="588">
        <f t="shared" si="712"/>
        <v>0</v>
      </c>
      <c r="S339" s="587"/>
      <c r="T339" s="588">
        <f t="shared" si="699"/>
        <v>0</v>
      </c>
      <c r="U339" s="588">
        <f t="shared" si="734"/>
        <v>0</v>
      </c>
      <c r="V339" s="587"/>
      <c r="W339" s="588">
        <f t="shared" si="507"/>
        <v>0</v>
      </c>
      <c r="X339" s="588">
        <f t="shared" si="714"/>
        <v>0</v>
      </c>
      <c r="Y339" s="587"/>
      <c r="Z339" s="588">
        <f t="shared" si="509"/>
        <v>0</v>
      </c>
      <c r="AA339" s="588">
        <f t="shared" si="680"/>
        <v>0</v>
      </c>
      <c r="AB339" s="587"/>
      <c r="AC339" s="588">
        <f t="shared" si="510"/>
        <v>0</v>
      </c>
      <c r="AD339" s="588">
        <f t="shared" ref="AD339" si="754">SUM(AB339:AC339)</f>
        <v>0</v>
      </c>
      <c r="AE339" s="587"/>
      <c r="AF339" s="588">
        <f t="shared" si="512"/>
        <v>0</v>
      </c>
      <c r="AG339" s="588">
        <f t="shared" ref="AG339" si="755">SUM(AE339:AF339)</f>
        <v>0</v>
      </c>
      <c r="AH339" s="587"/>
      <c r="AI339" s="588">
        <f t="shared" si="620"/>
        <v>0</v>
      </c>
      <c r="AJ339" s="588">
        <f t="shared" si="605"/>
        <v>0</v>
      </c>
      <c r="AK339" s="587"/>
      <c r="AL339" s="588">
        <f t="shared" si="513"/>
        <v>0</v>
      </c>
      <c r="AM339" s="588">
        <f t="shared" si="717"/>
        <v>0</v>
      </c>
      <c r="AN339" s="587"/>
      <c r="AO339" s="588">
        <f t="shared" si="515"/>
        <v>0</v>
      </c>
      <c r="AP339" s="588">
        <f t="shared" si="718"/>
        <v>0</v>
      </c>
      <c r="AQ339" s="587"/>
      <c r="AR339" s="588">
        <f t="shared" si="707"/>
        <v>0</v>
      </c>
      <c r="AS339" s="588">
        <f t="shared" si="708"/>
        <v>0</v>
      </c>
      <c r="AT339" s="587"/>
      <c r="AU339" s="588">
        <f t="shared" si="517"/>
        <v>0</v>
      </c>
      <c r="AV339" s="588">
        <f t="shared" si="719"/>
        <v>0</v>
      </c>
      <c r="AW339" s="587"/>
      <c r="AX339" s="652"/>
      <c r="AY339" s="706"/>
      <c r="AZ339" s="652"/>
      <c r="BC339" s="30">
        <f t="shared" si="720"/>
        <v>0</v>
      </c>
      <c r="BD339" s="30">
        <f t="shared" si="721"/>
        <v>0</v>
      </c>
      <c r="BE339" s="704">
        <f t="shared" si="722"/>
        <v>0</v>
      </c>
      <c r="BF339" s="30">
        <f t="shared" si="723"/>
        <v>0</v>
      </c>
      <c r="BG339" s="30">
        <f t="shared" si="724"/>
        <v>0</v>
      </c>
      <c r="BH339" s="704">
        <f t="shared" si="725"/>
        <v>0</v>
      </c>
      <c r="BI339" s="704">
        <f t="shared" si="726"/>
        <v>0</v>
      </c>
      <c r="BJ339" s="30">
        <f t="shared" si="727"/>
        <v>0</v>
      </c>
      <c r="BK339" s="704">
        <f t="shared" si="728"/>
        <v>0</v>
      </c>
      <c r="BL339" s="30">
        <f t="shared" si="729"/>
        <v>0</v>
      </c>
      <c r="BM339" s="30">
        <f t="shared" si="730"/>
        <v>0</v>
      </c>
      <c r="BN339" s="704">
        <f t="shared" si="731"/>
        <v>0</v>
      </c>
    </row>
    <row r="340" spans="1:66" ht="14.25" customHeight="1" x14ac:dyDescent="0.25">
      <c r="A340" s="49" t="s">
        <v>436</v>
      </c>
      <c r="B340" s="50"/>
      <c r="C340" s="699"/>
      <c r="D340" s="50"/>
      <c r="E340" s="62" t="e">
        <f t="shared" si="622"/>
        <v>#N/A</v>
      </c>
      <c r="F340" s="664" t="str">
        <f t="shared" si="592"/>
        <v/>
      </c>
      <c r="G340" s="587"/>
      <c r="H340" s="588">
        <f t="shared" si="633"/>
        <v>0</v>
      </c>
      <c r="I340" s="588">
        <f t="shared" ref="I340" si="756">SUM(G340:H340)</f>
        <v>0</v>
      </c>
      <c r="J340" s="587"/>
      <c r="K340" s="588">
        <f t="shared" si="502"/>
        <v>0</v>
      </c>
      <c r="L340" s="588">
        <f t="shared" ref="L340" si="757">SUM(J340:K340)</f>
        <v>0</v>
      </c>
      <c r="M340" s="587"/>
      <c r="N340" s="588">
        <f t="shared" si="503"/>
        <v>0</v>
      </c>
      <c r="O340" s="588">
        <f t="shared" ref="O340" si="758">SUM(M340:N340)</f>
        <v>0</v>
      </c>
      <c r="P340" s="587"/>
      <c r="Q340" s="588">
        <f t="shared" si="504"/>
        <v>0</v>
      </c>
      <c r="R340" s="588">
        <f t="shared" ref="R340" si="759">SUM(P340:Q340)</f>
        <v>0</v>
      </c>
      <c r="S340" s="587"/>
      <c r="T340" s="588">
        <f t="shared" si="699"/>
        <v>0</v>
      </c>
      <c r="U340" s="588">
        <f t="shared" si="734"/>
        <v>0</v>
      </c>
      <c r="V340" s="587"/>
      <c r="W340" s="588">
        <f t="shared" si="507"/>
        <v>0</v>
      </c>
      <c r="X340" s="588">
        <f t="shared" ref="X340" si="760">SUM(V340:W340)</f>
        <v>0</v>
      </c>
      <c r="Y340" s="587"/>
      <c r="Z340" s="588">
        <f t="shared" si="509"/>
        <v>0</v>
      </c>
      <c r="AA340" s="588">
        <f t="shared" si="680"/>
        <v>0</v>
      </c>
      <c r="AB340" s="587"/>
      <c r="AC340" s="588">
        <f t="shared" si="510"/>
        <v>0</v>
      </c>
      <c r="AD340" s="588">
        <f t="shared" ref="AD340" si="761">SUM(AB340:AC340)</f>
        <v>0</v>
      </c>
      <c r="AE340" s="587"/>
      <c r="AF340" s="588">
        <f t="shared" si="512"/>
        <v>0</v>
      </c>
      <c r="AG340" s="588">
        <f t="shared" ref="AG340" si="762">SUM(AE340:AF340)</f>
        <v>0</v>
      </c>
      <c r="AH340" s="587"/>
      <c r="AI340" s="588">
        <f t="shared" si="620"/>
        <v>0</v>
      </c>
      <c r="AJ340" s="588">
        <f t="shared" si="605"/>
        <v>0</v>
      </c>
      <c r="AK340" s="587"/>
      <c r="AL340" s="588">
        <f t="shared" si="513"/>
        <v>0</v>
      </c>
      <c r="AM340" s="588">
        <f t="shared" ref="AM340" si="763">SUM(AK340:AL340)</f>
        <v>0</v>
      </c>
      <c r="AN340" s="587"/>
      <c r="AO340" s="588">
        <f t="shared" si="515"/>
        <v>0</v>
      </c>
      <c r="AP340" s="588">
        <f t="shared" ref="AP340" si="764">SUM(AN340:AO340)</f>
        <v>0</v>
      </c>
      <c r="AQ340" s="587"/>
      <c r="AR340" s="588">
        <f t="shared" si="707"/>
        <v>0</v>
      </c>
      <c r="AS340" s="588">
        <f t="shared" si="708"/>
        <v>0</v>
      </c>
      <c r="AT340" s="587"/>
      <c r="AU340" s="588">
        <f t="shared" si="517"/>
        <v>0</v>
      </c>
      <c r="AV340" s="588">
        <f t="shared" ref="AV340" si="765">SUM(AT340:AU340)</f>
        <v>0</v>
      </c>
      <c r="AW340" s="587"/>
      <c r="AX340" s="652"/>
      <c r="AY340" s="706"/>
      <c r="AZ340" s="652"/>
      <c r="BC340" s="30">
        <f t="shared" si="720"/>
        <v>0</v>
      </c>
      <c r="BD340" s="30">
        <f t="shared" si="721"/>
        <v>0</v>
      </c>
      <c r="BE340" s="704">
        <f t="shared" si="722"/>
        <v>0</v>
      </c>
      <c r="BF340" s="30">
        <f t="shared" si="723"/>
        <v>0</v>
      </c>
      <c r="BG340" s="30">
        <f t="shared" si="724"/>
        <v>0</v>
      </c>
      <c r="BH340" s="704">
        <f t="shared" si="725"/>
        <v>0</v>
      </c>
      <c r="BI340" s="704">
        <f t="shared" si="726"/>
        <v>0</v>
      </c>
      <c r="BJ340" s="30">
        <f t="shared" si="727"/>
        <v>0</v>
      </c>
      <c r="BK340" s="704">
        <f t="shared" si="728"/>
        <v>0</v>
      </c>
      <c r="BL340" s="30">
        <f t="shared" si="729"/>
        <v>0</v>
      </c>
      <c r="BM340" s="30">
        <f t="shared" si="730"/>
        <v>0</v>
      </c>
      <c r="BN340" s="704">
        <f t="shared" si="731"/>
        <v>0</v>
      </c>
    </row>
    <row r="341" spans="1:66" ht="14.25" customHeight="1" x14ac:dyDescent="0.25">
      <c r="A341" s="49" t="s">
        <v>436</v>
      </c>
      <c r="B341" s="50"/>
      <c r="C341" s="699"/>
      <c r="D341" s="50"/>
      <c r="E341" s="62" t="e">
        <f t="shared" si="622"/>
        <v>#N/A</v>
      </c>
      <c r="F341" s="664" t="str">
        <f t="shared" si="592"/>
        <v/>
      </c>
      <c r="G341" s="587"/>
      <c r="H341" s="588">
        <f t="shared" si="633"/>
        <v>0</v>
      </c>
      <c r="I341" s="588">
        <f t="shared" ref="I341" si="766">SUM(G341:H341)</f>
        <v>0</v>
      </c>
      <c r="J341" s="587"/>
      <c r="K341" s="588">
        <f t="shared" si="502"/>
        <v>0</v>
      </c>
      <c r="L341" s="588">
        <f t="shared" ref="L341" si="767">SUM(J341:K341)</f>
        <v>0</v>
      </c>
      <c r="M341" s="587"/>
      <c r="N341" s="588">
        <f t="shared" si="503"/>
        <v>0</v>
      </c>
      <c r="O341" s="588">
        <f t="shared" ref="O341" si="768">SUM(M341:N341)</f>
        <v>0</v>
      </c>
      <c r="P341" s="587"/>
      <c r="Q341" s="588">
        <f t="shared" si="504"/>
        <v>0</v>
      </c>
      <c r="R341" s="588">
        <f t="shared" ref="R341" si="769">SUM(P341:Q341)</f>
        <v>0</v>
      </c>
      <c r="S341" s="587"/>
      <c r="T341" s="588">
        <f t="shared" si="699"/>
        <v>0</v>
      </c>
      <c r="U341" s="588">
        <f t="shared" si="734"/>
        <v>0</v>
      </c>
      <c r="V341" s="587"/>
      <c r="W341" s="588">
        <f t="shared" si="507"/>
        <v>0</v>
      </c>
      <c r="X341" s="588">
        <f t="shared" ref="X341" si="770">SUM(V341:W341)</f>
        <v>0</v>
      </c>
      <c r="Y341" s="587"/>
      <c r="Z341" s="588">
        <f t="shared" si="509"/>
        <v>0</v>
      </c>
      <c r="AA341" s="588">
        <f t="shared" si="680"/>
        <v>0</v>
      </c>
      <c r="AB341" s="587"/>
      <c r="AC341" s="588">
        <f t="shared" si="510"/>
        <v>0</v>
      </c>
      <c r="AD341" s="588">
        <f t="shared" ref="AD341" si="771">SUM(AB341:AC341)</f>
        <v>0</v>
      </c>
      <c r="AE341" s="587"/>
      <c r="AF341" s="588">
        <f t="shared" si="512"/>
        <v>0</v>
      </c>
      <c r="AG341" s="588">
        <f t="shared" ref="AG341" si="772">SUM(AE341:AF341)</f>
        <v>0</v>
      </c>
      <c r="AH341" s="587"/>
      <c r="AI341" s="588">
        <f t="shared" si="620"/>
        <v>0</v>
      </c>
      <c r="AJ341" s="588">
        <f t="shared" si="605"/>
        <v>0</v>
      </c>
      <c r="AK341" s="587"/>
      <c r="AL341" s="588">
        <f t="shared" si="513"/>
        <v>0</v>
      </c>
      <c r="AM341" s="588">
        <f t="shared" ref="AM341" si="773">SUM(AK341:AL341)</f>
        <v>0</v>
      </c>
      <c r="AN341" s="587"/>
      <c r="AO341" s="588">
        <f t="shared" si="515"/>
        <v>0</v>
      </c>
      <c r="AP341" s="588">
        <f t="shared" ref="AP341" si="774">SUM(AN341:AO341)</f>
        <v>0</v>
      </c>
      <c r="AQ341" s="587"/>
      <c r="AR341" s="588">
        <f t="shared" si="707"/>
        <v>0</v>
      </c>
      <c r="AS341" s="588">
        <f t="shared" si="708"/>
        <v>0</v>
      </c>
      <c r="AT341" s="587"/>
      <c r="AU341" s="588">
        <f t="shared" si="517"/>
        <v>0</v>
      </c>
      <c r="AV341" s="588">
        <f t="shared" ref="AV341" si="775">SUM(AT341:AU341)</f>
        <v>0</v>
      </c>
      <c r="AW341" s="587"/>
      <c r="AX341" s="652"/>
      <c r="AY341" s="706"/>
      <c r="AZ341" s="652"/>
      <c r="BC341" s="30">
        <f t="shared" si="720"/>
        <v>0</v>
      </c>
      <c r="BD341" s="30">
        <f t="shared" si="721"/>
        <v>0</v>
      </c>
      <c r="BE341" s="704">
        <f t="shared" si="722"/>
        <v>0</v>
      </c>
      <c r="BF341" s="30">
        <f t="shared" si="723"/>
        <v>0</v>
      </c>
      <c r="BG341" s="30">
        <f t="shared" si="724"/>
        <v>0</v>
      </c>
      <c r="BH341" s="704">
        <f t="shared" si="725"/>
        <v>0</v>
      </c>
      <c r="BI341" s="704">
        <f t="shared" si="726"/>
        <v>0</v>
      </c>
      <c r="BJ341" s="30">
        <f t="shared" si="727"/>
        <v>0</v>
      </c>
      <c r="BK341" s="704">
        <f t="shared" si="728"/>
        <v>0</v>
      </c>
      <c r="BL341" s="30">
        <f t="shared" si="729"/>
        <v>0</v>
      </c>
      <c r="BM341" s="30">
        <f t="shared" si="730"/>
        <v>0</v>
      </c>
      <c r="BN341" s="704">
        <f t="shared" si="731"/>
        <v>0</v>
      </c>
    </row>
    <row r="342" spans="1:66" ht="14.25" customHeight="1" x14ac:dyDescent="0.25">
      <c r="A342" s="49"/>
      <c r="B342" s="50"/>
      <c r="C342" s="699"/>
      <c r="D342" s="50"/>
      <c r="E342" s="62" t="e">
        <f t="shared" si="622"/>
        <v>#N/A</v>
      </c>
      <c r="F342" s="664" t="str">
        <f t="shared" si="592"/>
        <v/>
      </c>
      <c r="G342" s="587"/>
      <c r="H342" s="588">
        <f t="shared" si="633"/>
        <v>0</v>
      </c>
      <c r="I342" s="588">
        <f t="shared" si="672"/>
        <v>0</v>
      </c>
      <c r="J342" s="587"/>
      <c r="K342" s="588">
        <f t="shared" si="502"/>
        <v>0</v>
      </c>
      <c r="L342" s="588">
        <f t="shared" si="553"/>
        <v>0</v>
      </c>
      <c r="M342" s="587"/>
      <c r="N342" s="588">
        <f t="shared" si="503"/>
        <v>0</v>
      </c>
      <c r="O342" s="588">
        <f t="shared" si="554"/>
        <v>0</v>
      </c>
      <c r="P342" s="587"/>
      <c r="Q342" s="588">
        <f t="shared" si="504"/>
        <v>0</v>
      </c>
      <c r="R342" s="588">
        <f t="shared" si="698"/>
        <v>0</v>
      </c>
      <c r="S342" s="587"/>
      <c r="T342" s="588">
        <f t="shared" si="699"/>
        <v>0</v>
      </c>
      <c r="U342" s="588">
        <f t="shared" ref="U342:U395" si="776">SUM(S342:T342)</f>
        <v>0</v>
      </c>
      <c r="V342" s="587"/>
      <c r="W342" s="588">
        <f t="shared" si="507"/>
        <v>0</v>
      </c>
      <c r="X342" s="588">
        <f t="shared" si="556"/>
        <v>0</v>
      </c>
      <c r="Y342" s="587"/>
      <c r="Z342" s="588">
        <f t="shared" si="509"/>
        <v>0</v>
      </c>
      <c r="AA342" s="588">
        <f t="shared" si="680"/>
        <v>0</v>
      </c>
      <c r="AB342" s="587"/>
      <c r="AC342" s="588">
        <f t="shared" si="510"/>
        <v>0</v>
      </c>
      <c r="AD342" s="588">
        <f t="shared" si="557"/>
        <v>0</v>
      </c>
      <c r="AE342" s="587"/>
      <c r="AF342" s="588">
        <f t="shared" si="512"/>
        <v>0</v>
      </c>
      <c r="AG342" s="588">
        <f t="shared" si="644"/>
        <v>0</v>
      </c>
      <c r="AH342" s="587"/>
      <c r="AI342" s="588">
        <f t="shared" si="620"/>
        <v>0</v>
      </c>
      <c r="AJ342" s="588">
        <f t="shared" si="605"/>
        <v>0</v>
      </c>
      <c r="AK342" s="587"/>
      <c r="AL342" s="588">
        <f t="shared" si="513"/>
        <v>0</v>
      </c>
      <c r="AM342" s="588">
        <f t="shared" si="558"/>
        <v>0</v>
      </c>
      <c r="AN342" s="587"/>
      <c r="AO342" s="588">
        <f t="shared" si="515"/>
        <v>0</v>
      </c>
      <c r="AP342" s="588">
        <f t="shared" si="559"/>
        <v>0</v>
      </c>
      <c r="AQ342" s="587"/>
      <c r="AR342" s="588">
        <f t="shared" si="707"/>
        <v>0</v>
      </c>
      <c r="AS342" s="588">
        <f t="shared" si="708"/>
        <v>0</v>
      </c>
      <c r="AT342" s="587"/>
      <c r="AU342" s="588">
        <f t="shared" si="517"/>
        <v>0</v>
      </c>
      <c r="AV342" s="588">
        <f t="shared" ref="AV342:AV395" si="777">SUM(AT342:AU342)</f>
        <v>0</v>
      </c>
      <c r="AW342" s="587"/>
      <c r="AX342" s="652"/>
      <c r="AY342" s="706"/>
      <c r="AZ342" s="652"/>
      <c r="BC342" s="30">
        <f t="shared" si="720"/>
        <v>0</v>
      </c>
      <c r="BD342" s="30">
        <f t="shared" si="721"/>
        <v>0</v>
      </c>
      <c r="BE342" s="704">
        <f t="shared" si="722"/>
        <v>0</v>
      </c>
      <c r="BF342" s="30">
        <f t="shared" si="723"/>
        <v>0</v>
      </c>
      <c r="BG342" s="30">
        <f t="shared" si="724"/>
        <v>0</v>
      </c>
      <c r="BH342" s="704">
        <f t="shared" si="725"/>
        <v>0</v>
      </c>
      <c r="BI342" s="704">
        <f t="shared" si="726"/>
        <v>0</v>
      </c>
      <c r="BJ342" s="30">
        <f t="shared" si="727"/>
        <v>0</v>
      </c>
      <c r="BK342" s="704">
        <f t="shared" si="728"/>
        <v>0</v>
      </c>
      <c r="BL342" s="30">
        <f t="shared" si="729"/>
        <v>0</v>
      </c>
      <c r="BM342" s="30">
        <f t="shared" si="730"/>
        <v>0</v>
      </c>
      <c r="BN342" s="704">
        <f t="shared" si="731"/>
        <v>0</v>
      </c>
    </row>
    <row r="343" spans="1:66" x14ac:dyDescent="0.25">
      <c r="A343" s="49"/>
      <c r="B343" s="50"/>
      <c r="C343" s="699"/>
      <c r="D343" s="50"/>
      <c r="E343" s="62" t="e">
        <f t="shared" si="622"/>
        <v>#N/A</v>
      </c>
      <c r="F343" s="664" t="str">
        <f t="shared" si="592"/>
        <v/>
      </c>
      <c r="G343" s="587"/>
      <c r="H343" s="588">
        <f t="shared" si="633"/>
        <v>0</v>
      </c>
      <c r="I343" s="588">
        <f t="shared" si="672"/>
        <v>0</v>
      </c>
      <c r="J343" s="587"/>
      <c r="K343" s="588">
        <f t="shared" si="502"/>
        <v>0</v>
      </c>
      <c r="L343" s="588">
        <f t="shared" si="553"/>
        <v>0</v>
      </c>
      <c r="M343" s="587"/>
      <c r="N343" s="588">
        <f t="shared" si="503"/>
        <v>0</v>
      </c>
      <c r="O343" s="588">
        <f t="shared" si="554"/>
        <v>0</v>
      </c>
      <c r="P343" s="587"/>
      <c r="Q343" s="588">
        <f t="shared" si="504"/>
        <v>0</v>
      </c>
      <c r="R343" s="588">
        <f t="shared" si="555"/>
        <v>0</v>
      </c>
      <c r="S343" s="587"/>
      <c r="T343" s="588">
        <f t="shared" si="699"/>
        <v>0</v>
      </c>
      <c r="U343" s="588">
        <f t="shared" si="776"/>
        <v>0</v>
      </c>
      <c r="V343" s="587"/>
      <c r="W343" s="588">
        <f t="shared" si="507"/>
        <v>0</v>
      </c>
      <c r="X343" s="588">
        <f t="shared" si="556"/>
        <v>0</v>
      </c>
      <c r="Y343" s="587"/>
      <c r="Z343" s="588">
        <f t="shared" si="509"/>
        <v>0</v>
      </c>
      <c r="AA343" s="588">
        <f t="shared" si="680"/>
        <v>0</v>
      </c>
      <c r="AB343" s="587"/>
      <c r="AC343" s="588">
        <f t="shared" si="510"/>
        <v>0</v>
      </c>
      <c r="AD343" s="588">
        <f t="shared" si="557"/>
        <v>0</v>
      </c>
      <c r="AE343" s="587"/>
      <c r="AF343" s="588">
        <f t="shared" si="512"/>
        <v>0</v>
      </c>
      <c r="AG343" s="588">
        <f t="shared" si="644"/>
        <v>0</v>
      </c>
      <c r="AH343" s="587"/>
      <c r="AI343" s="588">
        <f t="shared" si="620"/>
        <v>0</v>
      </c>
      <c r="AJ343" s="588">
        <f t="shared" si="605"/>
        <v>0</v>
      </c>
      <c r="AK343" s="587"/>
      <c r="AL343" s="588">
        <f t="shared" si="513"/>
        <v>0</v>
      </c>
      <c r="AM343" s="588">
        <f t="shared" si="558"/>
        <v>0</v>
      </c>
      <c r="AN343" s="587"/>
      <c r="AO343" s="588">
        <f t="shared" si="515"/>
        <v>0</v>
      </c>
      <c r="AP343" s="588">
        <f t="shared" si="559"/>
        <v>0</v>
      </c>
      <c r="AQ343" s="587"/>
      <c r="AR343" s="588">
        <f t="shared" si="707"/>
        <v>0</v>
      </c>
      <c r="AS343" s="588">
        <f t="shared" si="708"/>
        <v>0</v>
      </c>
      <c r="AT343" s="587"/>
      <c r="AU343" s="588">
        <f t="shared" si="517"/>
        <v>0</v>
      </c>
      <c r="AV343" s="588">
        <f t="shared" si="777"/>
        <v>0</v>
      </c>
      <c r="AW343" s="587"/>
      <c r="AX343" s="652"/>
      <c r="AY343" s="706"/>
      <c r="AZ343" s="652"/>
      <c r="BC343" s="30">
        <f t="shared" si="720"/>
        <v>0</v>
      </c>
      <c r="BD343" s="30">
        <f t="shared" si="721"/>
        <v>0</v>
      </c>
      <c r="BE343" s="704">
        <f t="shared" si="722"/>
        <v>0</v>
      </c>
      <c r="BF343" s="30">
        <f t="shared" si="723"/>
        <v>0</v>
      </c>
      <c r="BG343" s="30">
        <f t="shared" si="724"/>
        <v>0</v>
      </c>
      <c r="BH343" s="704">
        <f t="shared" si="725"/>
        <v>0</v>
      </c>
      <c r="BI343" s="704">
        <f t="shared" si="726"/>
        <v>0</v>
      </c>
      <c r="BJ343" s="30">
        <f t="shared" si="727"/>
        <v>0</v>
      </c>
      <c r="BK343" s="704">
        <f t="shared" si="728"/>
        <v>0</v>
      </c>
      <c r="BL343" s="30">
        <f t="shared" si="729"/>
        <v>0</v>
      </c>
      <c r="BM343" s="30">
        <f t="shared" si="730"/>
        <v>0</v>
      </c>
      <c r="BN343" s="704">
        <f t="shared" si="731"/>
        <v>0</v>
      </c>
    </row>
    <row r="344" spans="1:66" x14ac:dyDescent="0.25">
      <c r="A344" s="49"/>
      <c r="B344" s="50"/>
      <c r="C344" s="699"/>
      <c r="D344" s="50"/>
      <c r="E344" s="62" t="e">
        <f t="shared" si="622"/>
        <v>#N/A</v>
      </c>
      <c r="F344" s="664" t="str">
        <f t="shared" si="592"/>
        <v/>
      </c>
      <c r="G344" s="587"/>
      <c r="H344" s="588">
        <f t="shared" si="633"/>
        <v>0</v>
      </c>
      <c r="I344" s="588">
        <f t="shared" si="672"/>
        <v>0</v>
      </c>
      <c r="J344" s="587"/>
      <c r="K344" s="588">
        <f t="shared" si="502"/>
        <v>0</v>
      </c>
      <c r="L344" s="588">
        <f t="shared" si="553"/>
        <v>0</v>
      </c>
      <c r="M344" s="587"/>
      <c r="N344" s="588">
        <f t="shared" si="503"/>
        <v>0</v>
      </c>
      <c r="O344" s="588">
        <f t="shared" si="554"/>
        <v>0</v>
      </c>
      <c r="P344" s="587"/>
      <c r="Q344" s="588">
        <f t="shared" si="504"/>
        <v>0</v>
      </c>
      <c r="R344" s="588">
        <f t="shared" si="555"/>
        <v>0</v>
      </c>
      <c r="S344" s="587"/>
      <c r="T344" s="588">
        <f t="shared" si="699"/>
        <v>0</v>
      </c>
      <c r="U344" s="588">
        <f t="shared" si="776"/>
        <v>0</v>
      </c>
      <c r="V344" s="587"/>
      <c r="W344" s="588">
        <f t="shared" si="507"/>
        <v>0</v>
      </c>
      <c r="X344" s="588">
        <f t="shared" si="556"/>
        <v>0</v>
      </c>
      <c r="Y344" s="587"/>
      <c r="Z344" s="588">
        <f t="shared" si="509"/>
        <v>0</v>
      </c>
      <c r="AA344" s="588">
        <f t="shared" si="680"/>
        <v>0</v>
      </c>
      <c r="AB344" s="587"/>
      <c r="AC344" s="588">
        <f t="shared" si="510"/>
        <v>0</v>
      </c>
      <c r="AD344" s="588">
        <f t="shared" si="557"/>
        <v>0</v>
      </c>
      <c r="AE344" s="587"/>
      <c r="AF344" s="588">
        <f t="shared" si="512"/>
        <v>0</v>
      </c>
      <c r="AG344" s="588">
        <f t="shared" si="644"/>
        <v>0</v>
      </c>
      <c r="AH344" s="587"/>
      <c r="AI344" s="588">
        <f t="shared" si="620"/>
        <v>0</v>
      </c>
      <c r="AJ344" s="588">
        <f t="shared" si="605"/>
        <v>0</v>
      </c>
      <c r="AK344" s="587"/>
      <c r="AL344" s="588">
        <f t="shared" si="513"/>
        <v>0</v>
      </c>
      <c r="AM344" s="588">
        <f t="shared" si="558"/>
        <v>0</v>
      </c>
      <c r="AN344" s="587"/>
      <c r="AO344" s="588">
        <f t="shared" si="515"/>
        <v>0</v>
      </c>
      <c r="AP344" s="588">
        <f t="shared" si="559"/>
        <v>0</v>
      </c>
      <c r="AQ344" s="587"/>
      <c r="AR344" s="588">
        <f t="shared" si="707"/>
        <v>0</v>
      </c>
      <c r="AS344" s="588">
        <f t="shared" si="708"/>
        <v>0</v>
      </c>
      <c r="AT344" s="587"/>
      <c r="AU344" s="588">
        <f t="shared" si="517"/>
        <v>0</v>
      </c>
      <c r="AV344" s="588">
        <f t="shared" si="777"/>
        <v>0</v>
      </c>
      <c r="AW344" s="587"/>
      <c r="AX344" s="652"/>
      <c r="AY344" s="706"/>
      <c r="AZ344" s="652"/>
      <c r="BC344" s="30">
        <f t="shared" si="720"/>
        <v>0</v>
      </c>
      <c r="BD344" s="30">
        <f t="shared" si="721"/>
        <v>0</v>
      </c>
      <c r="BE344" s="704">
        <f t="shared" si="722"/>
        <v>0</v>
      </c>
      <c r="BF344" s="30">
        <f t="shared" si="723"/>
        <v>0</v>
      </c>
      <c r="BG344" s="30">
        <f t="shared" si="724"/>
        <v>0</v>
      </c>
      <c r="BH344" s="704">
        <f t="shared" si="725"/>
        <v>0</v>
      </c>
      <c r="BI344" s="704">
        <f t="shared" si="726"/>
        <v>0</v>
      </c>
      <c r="BJ344" s="30">
        <f t="shared" si="727"/>
        <v>0</v>
      </c>
      <c r="BK344" s="704">
        <f t="shared" si="728"/>
        <v>0</v>
      </c>
      <c r="BL344" s="30">
        <f t="shared" si="729"/>
        <v>0</v>
      </c>
      <c r="BM344" s="30">
        <f t="shared" si="730"/>
        <v>0</v>
      </c>
      <c r="BN344" s="704">
        <f t="shared" si="731"/>
        <v>0</v>
      </c>
    </row>
    <row r="345" spans="1:66" x14ac:dyDescent="0.25">
      <c r="A345" s="49"/>
      <c r="B345" s="50"/>
      <c r="C345" s="699"/>
      <c r="D345" s="50"/>
      <c r="E345" s="62" t="e">
        <f t="shared" si="622"/>
        <v>#N/A</v>
      </c>
      <c r="F345" s="664" t="str">
        <f t="shared" si="592"/>
        <v/>
      </c>
      <c r="G345" s="587"/>
      <c r="H345" s="588">
        <f t="shared" si="633"/>
        <v>0</v>
      </c>
      <c r="I345" s="588">
        <f t="shared" si="672"/>
        <v>0</v>
      </c>
      <c r="J345" s="587"/>
      <c r="K345" s="588">
        <f t="shared" si="502"/>
        <v>0</v>
      </c>
      <c r="L345" s="588">
        <f t="shared" si="553"/>
        <v>0</v>
      </c>
      <c r="M345" s="587"/>
      <c r="N345" s="588">
        <f t="shared" si="503"/>
        <v>0</v>
      </c>
      <c r="O345" s="588">
        <f t="shared" si="554"/>
        <v>0</v>
      </c>
      <c r="P345" s="587"/>
      <c r="Q345" s="588">
        <f t="shared" si="504"/>
        <v>0</v>
      </c>
      <c r="R345" s="588">
        <f t="shared" si="555"/>
        <v>0</v>
      </c>
      <c r="S345" s="587"/>
      <c r="T345" s="588">
        <f t="shared" si="699"/>
        <v>0</v>
      </c>
      <c r="U345" s="588">
        <f t="shared" si="776"/>
        <v>0</v>
      </c>
      <c r="V345" s="587"/>
      <c r="W345" s="588">
        <f t="shared" si="507"/>
        <v>0</v>
      </c>
      <c r="X345" s="588">
        <f t="shared" si="556"/>
        <v>0</v>
      </c>
      <c r="Y345" s="587"/>
      <c r="Z345" s="588">
        <f t="shared" si="509"/>
        <v>0</v>
      </c>
      <c r="AA345" s="588">
        <f t="shared" si="680"/>
        <v>0</v>
      </c>
      <c r="AB345" s="587"/>
      <c r="AC345" s="588">
        <f t="shared" si="510"/>
        <v>0</v>
      </c>
      <c r="AD345" s="588">
        <f t="shared" si="557"/>
        <v>0</v>
      </c>
      <c r="AE345" s="587"/>
      <c r="AF345" s="588">
        <f t="shared" si="512"/>
        <v>0</v>
      </c>
      <c r="AG345" s="588">
        <f t="shared" si="644"/>
        <v>0</v>
      </c>
      <c r="AH345" s="587"/>
      <c r="AI345" s="588">
        <f t="shared" si="620"/>
        <v>0</v>
      </c>
      <c r="AJ345" s="588">
        <f t="shared" si="605"/>
        <v>0</v>
      </c>
      <c r="AK345" s="587"/>
      <c r="AL345" s="588">
        <f t="shared" si="513"/>
        <v>0</v>
      </c>
      <c r="AM345" s="588">
        <f t="shared" si="558"/>
        <v>0</v>
      </c>
      <c r="AN345" s="587"/>
      <c r="AO345" s="588">
        <f t="shared" si="515"/>
        <v>0</v>
      </c>
      <c r="AP345" s="588">
        <f t="shared" si="559"/>
        <v>0</v>
      </c>
      <c r="AQ345" s="587"/>
      <c r="AR345" s="588">
        <f t="shared" si="707"/>
        <v>0</v>
      </c>
      <c r="AS345" s="588">
        <f t="shared" si="708"/>
        <v>0</v>
      </c>
      <c r="AT345" s="587"/>
      <c r="AU345" s="588">
        <f t="shared" si="517"/>
        <v>0</v>
      </c>
      <c r="AV345" s="588">
        <f t="shared" si="777"/>
        <v>0</v>
      </c>
      <c r="AW345" s="587"/>
      <c r="AX345" s="652"/>
      <c r="AY345" s="706"/>
      <c r="AZ345" s="652"/>
      <c r="BC345" s="30">
        <f t="shared" si="720"/>
        <v>0</v>
      </c>
      <c r="BD345" s="30">
        <f t="shared" si="721"/>
        <v>0</v>
      </c>
      <c r="BE345" s="704">
        <f t="shared" si="722"/>
        <v>0</v>
      </c>
      <c r="BF345" s="30">
        <f t="shared" si="723"/>
        <v>0</v>
      </c>
      <c r="BG345" s="30">
        <f t="shared" si="724"/>
        <v>0</v>
      </c>
      <c r="BH345" s="704">
        <f t="shared" si="725"/>
        <v>0</v>
      </c>
      <c r="BI345" s="704">
        <f t="shared" si="726"/>
        <v>0</v>
      </c>
      <c r="BJ345" s="30">
        <f t="shared" si="727"/>
        <v>0</v>
      </c>
      <c r="BK345" s="704">
        <f t="shared" si="728"/>
        <v>0</v>
      </c>
      <c r="BL345" s="30">
        <f t="shared" si="729"/>
        <v>0</v>
      </c>
      <c r="BM345" s="30">
        <f t="shared" si="730"/>
        <v>0</v>
      </c>
      <c r="BN345" s="704">
        <f t="shared" si="731"/>
        <v>0</v>
      </c>
    </row>
    <row r="346" spans="1:66" x14ac:dyDescent="0.25">
      <c r="A346" s="49"/>
      <c r="B346" s="50"/>
      <c r="C346" s="699"/>
      <c r="D346" s="50"/>
      <c r="E346" s="62" t="e">
        <f t="shared" si="622"/>
        <v>#N/A</v>
      </c>
      <c r="F346" s="664" t="str">
        <f t="shared" si="592"/>
        <v/>
      </c>
      <c r="G346" s="587"/>
      <c r="H346" s="588">
        <f t="shared" si="633"/>
        <v>0</v>
      </c>
      <c r="I346" s="588">
        <f t="shared" si="672"/>
        <v>0</v>
      </c>
      <c r="J346" s="587"/>
      <c r="K346" s="588">
        <f t="shared" si="502"/>
        <v>0</v>
      </c>
      <c r="L346" s="588">
        <f t="shared" si="553"/>
        <v>0</v>
      </c>
      <c r="M346" s="587"/>
      <c r="N346" s="588">
        <f t="shared" si="503"/>
        <v>0</v>
      </c>
      <c r="O346" s="588">
        <f t="shared" si="554"/>
        <v>0</v>
      </c>
      <c r="P346" s="587"/>
      <c r="Q346" s="588">
        <f t="shared" si="504"/>
        <v>0</v>
      </c>
      <c r="R346" s="588">
        <f t="shared" si="555"/>
        <v>0</v>
      </c>
      <c r="S346" s="587"/>
      <c r="T346" s="588">
        <f t="shared" si="699"/>
        <v>0</v>
      </c>
      <c r="U346" s="588">
        <f t="shared" si="776"/>
        <v>0</v>
      </c>
      <c r="V346" s="587"/>
      <c r="W346" s="588">
        <f t="shared" si="507"/>
        <v>0</v>
      </c>
      <c r="X346" s="588">
        <f t="shared" si="556"/>
        <v>0</v>
      </c>
      <c r="Y346" s="587"/>
      <c r="Z346" s="588">
        <f t="shared" si="509"/>
        <v>0</v>
      </c>
      <c r="AA346" s="588">
        <f t="shared" si="680"/>
        <v>0</v>
      </c>
      <c r="AB346" s="587"/>
      <c r="AC346" s="588">
        <f t="shared" si="510"/>
        <v>0</v>
      </c>
      <c r="AD346" s="588">
        <f t="shared" si="557"/>
        <v>0</v>
      </c>
      <c r="AE346" s="587"/>
      <c r="AF346" s="588">
        <f t="shared" si="512"/>
        <v>0</v>
      </c>
      <c r="AG346" s="588">
        <f t="shared" si="644"/>
        <v>0</v>
      </c>
      <c r="AH346" s="587"/>
      <c r="AI346" s="588">
        <f t="shared" si="620"/>
        <v>0</v>
      </c>
      <c r="AJ346" s="588">
        <f t="shared" si="605"/>
        <v>0</v>
      </c>
      <c r="AK346" s="587"/>
      <c r="AL346" s="588">
        <f t="shared" si="513"/>
        <v>0</v>
      </c>
      <c r="AM346" s="588">
        <f t="shared" si="558"/>
        <v>0</v>
      </c>
      <c r="AN346" s="587"/>
      <c r="AO346" s="588">
        <f t="shared" si="515"/>
        <v>0</v>
      </c>
      <c r="AP346" s="588">
        <f t="shared" si="559"/>
        <v>0</v>
      </c>
      <c r="AQ346" s="587"/>
      <c r="AR346" s="588">
        <f t="shared" si="707"/>
        <v>0</v>
      </c>
      <c r="AS346" s="588">
        <f t="shared" si="708"/>
        <v>0</v>
      </c>
      <c r="AT346" s="587"/>
      <c r="AU346" s="588">
        <f t="shared" si="517"/>
        <v>0</v>
      </c>
      <c r="AV346" s="588">
        <f t="shared" si="777"/>
        <v>0</v>
      </c>
      <c r="AW346" s="587"/>
      <c r="AX346" s="652"/>
      <c r="AY346" s="706"/>
      <c r="AZ346" s="652"/>
      <c r="BC346" s="30">
        <f t="shared" si="720"/>
        <v>0</v>
      </c>
      <c r="BD346" s="30">
        <f t="shared" si="721"/>
        <v>0</v>
      </c>
      <c r="BE346" s="704">
        <f t="shared" si="722"/>
        <v>0</v>
      </c>
      <c r="BF346" s="30">
        <f t="shared" si="723"/>
        <v>0</v>
      </c>
      <c r="BG346" s="30">
        <f t="shared" si="724"/>
        <v>0</v>
      </c>
      <c r="BH346" s="704">
        <f t="shared" si="725"/>
        <v>0</v>
      </c>
      <c r="BI346" s="704">
        <f t="shared" si="726"/>
        <v>0</v>
      </c>
      <c r="BJ346" s="30">
        <f t="shared" si="727"/>
        <v>0</v>
      </c>
      <c r="BK346" s="704">
        <f t="shared" si="728"/>
        <v>0</v>
      </c>
      <c r="BL346" s="30">
        <f t="shared" si="729"/>
        <v>0</v>
      </c>
      <c r="BM346" s="30">
        <f t="shared" si="730"/>
        <v>0</v>
      </c>
      <c r="BN346" s="704">
        <f t="shared" si="731"/>
        <v>0</v>
      </c>
    </row>
    <row r="347" spans="1:66" x14ac:dyDescent="0.25">
      <c r="A347" s="49"/>
      <c r="B347" s="50"/>
      <c r="C347" s="699"/>
      <c r="D347" s="50"/>
      <c r="E347" s="62" t="e">
        <f t="shared" si="622"/>
        <v>#N/A</v>
      </c>
      <c r="F347" s="664" t="str">
        <f t="shared" si="592"/>
        <v/>
      </c>
      <c r="G347" s="587"/>
      <c r="H347" s="588">
        <f t="shared" si="633"/>
        <v>0</v>
      </c>
      <c r="I347" s="588">
        <f t="shared" si="672"/>
        <v>0</v>
      </c>
      <c r="J347" s="587"/>
      <c r="K347" s="588">
        <f t="shared" si="502"/>
        <v>0</v>
      </c>
      <c r="L347" s="588">
        <f t="shared" si="553"/>
        <v>0</v>
      </c>
      <c r="M347" s="587"/>
      <c r="N347" s="588">
        <f t="shared" si="503"/>
        <v>0</v>
      </c>
      <c r="O347" s="588">
        <f t="shared" si="554"/>
        <v>0</v>
      </c>
      <c r="P347" s="587"/>
      <c r="Q347" s="588">
        <f t="shared" si="504"/>
        <v>0</v>
      </c>
      <c r="R347" s="588">
        <f t="shared" si="555"/>
        <v>0</v>
      </c>
      <c r="S347" s="587"/>
      <c r="T347" s="588">
        <f t="shared" si="699"/>
        <v>0</v>
      </c>
      <c r="U347" s="588">
        <f t="shared" si="776"/>
        <v>0</v>
      </c>
      <c r="V347" s="587"/>
      <c r="W347" s="588">
        <f t="shared" si="507"/>
        <v>0</v>
      </c>
      <c r="X347" s="588">
        <f t="shared" si="556"/>
        <v>0</v>
      </c>
      <c r="Y347" s="587"/>
      <c r="Z347" s="588">
        <f t="shared" si="509"/>
        <v>0</v>
      </c>
      <c r="AA347" s="588">
        <f t="shared" si="680"/>
        <v>0</v>
      </c>
      <c r="AB347" s="587"/>
      <c r="AC347" s="588">
        <f t="shared" si="510"/>
        <v>0</v>
      </c>
      <c r="AD347" s="588">
        <f t="shared" si="557"/>
        <v>0</v>
      </c>
      <c r="AE347" s="587"/>
      <c r="AF347" s="588">
        <f t="shared" si="512"/>
        <v>0</v>
      </c>
      <c r="AG347" s="588">
        <f t="shared" si="644"/>
        <v>0</v>
      </c>
      <c r="AH347" s="587"/>
      <c r="AI347" s="588">
        <f t="shared" si="620"/>
        <v>0</v>
      </c>
      <c r="AJ347" s="588">
        <f t="shared" si="605"/>
        <v>0</v>
      </c>
      <c r="AK347" s="587"/>
      <c r="AL347" s="588">
        <f t="shared" si="513"/>
        <v>0</v>
      </c>
      <c r="AM347" s="588">
        <f t="shared" si="558"/>
        <v>0</v>
      </c>
      <c r="AN347" s="587"/>
      <c r="AO347" s="588">
        <f t="shared" si="515"/>
        <v>0</v>
      </c>
      <c r="AP347" s="588">
        <f t="shared" si="559"/>
        <v>0</v>
      </c>
      <c r="AQ347" s="587"/>
      <c r="AR347" s="588">
        <f t="shared" si="707"/>
        <v>0</v>
      </c>
      <c r="AS347" s="588">
        <f t="shared" si="708"/>
        <v>0</v>
      </c>
      <c r="AT347" s="587"/>
      <c r="AU347" s="588">
        <f t="shared" si="517"/>
        <v>0</v>
      </c>
      <c r="AV347" s="588">
        <f t="shared" si="777"/>
        <v>0</v>
      </c>
      <c r="AW347" s="587"/>
      <c r="AX347" s="652"/>
      <c r="AY347" s="706"/>
      <c r="AZ347" s="652"/>
      <c r="BC347" s="30">
        <f t="shared" si="720"/>
        <v>0</v>
      </c>
      <c r="BD347" s="30">
        <f t="shared" si="721"/>
        <v>0</v>
      </c>
      <c r="BE347" s="704">
        <f t="shared" si="722"/>
        <v>0</v>
      </c>
      <c r="BF347" s="30">
        <f t="shared" si="723"/>
        <v>0</v>
      </c>
      <c r="BG347" s="30">
        <f t="shared" si="724"/>
        <v>0</v>
      </c>
      <c r="BH347" s="704">
        <f t="shared" si="725"/>
        <v>0</v>
      </c>
      <c r="BI347" s="704">
        <f t="shared" si="726"/>
        <v>0</v>
      </c>
      <c r="BJ347" s="30">
        <f t="shared" si="727"/>
        <v>0</v>
      </c>
      <c r="BK347" s="704">
        <f t="shared" si="728"/>
        <v>0</v>
      </c>
      <c r="BL347" s="30">
        <f t="shared" si="729"/>
        <v>0</v>
      </c>
      <c r="BM347" s="30">
        <f t="shared" si="730"/>
        <v>0</v>
      </c>
      <c r="BN347" s="704">
        <f t="shared" si="731"/>
        <v>0</v>
      </c>
    </row>
    <row r="348" spans="1:66" x14ac:dyDescent="0.25">
      <c r="A348" s="49"/>
      <c r="B348" s="50"/>
      <c r="C348" s="699"/>
      <c r="D348" s="50"/>
      <c r="E348" s="62" t="e">
        <f t="shared" si="622"/>
        <v>#N/A</v>
      </c>
      <c r="F348" s="664" t="str">
        <f t="shared" si="592"/>
        <v/>
      </c>
      <c r="G348" s="587"/>
      <c r="H348" s="588">
        <f t="shared" si="633"/>
        <v>0</v>
      </c>
      <c r="I348" s="588">
        <f t="shared" si="672"/>
        <v>0</v>
      </c>
      <c r="J348" s="587"/>
      <c r="K348" s="588">
        <f t="shared" si="502"/>
        <v>0</v>
      </c>
      <c r="L348" s="588">
        <f t="shared" si="553"/>
        <v>0</v>
      </c>
      <c r="M348" s="587"/>
      <c r="N348" s="588">
        <f t="shared" si="503"/>
        <v>0</v>
      </c>
      <c r="O348" s="588">
        <f t="shared" si="554"/>
        <v>0</v>
      </c>
      <c r="P348" s="587"/>
      <c r="Q348" s="588">
        <f t="shared" si="504"/>
        <v>0</v>
      </c>
      <c r="R348" s="588">
        <f t="shared" si="555"/>
        <v>0</v>
      </c>
      <c r="S348" s="587"/>
      <c r="T348" s="588">
        <f t="shared" si="699"/>
        <v>0</v>
      </c>
      <c r="U348" s="588">
        <f t="shared" si="776"/>
        <v>0</v>
      </c>
      <c r="V348" s="587"/>
      <c r="W348" s="588">
        <f t="shared" si="507"/>
        <v>0</v>
      </c>
      <c r="X348" s="588">
        <f t="shared" si="556"/>
        <v>0</v>
      </c>
      <c r="Y348" s="587"/>
      <c r="Z348" s="588">
        <f t="shared" si="509"/>
        <v>0</v>
      </c>
      <c r="AA348" s="588">
        <f t="shared" si="680"/>
        <v>0</v>
      </c>
      <c r="AB348" s="587"/>
      <c r="AC348" s="588">
        <f t="shared" si="510"/>
        <v>0</v>
      </c>
      <c r="AD348" s="588">
        <f t="shared" si="557"/>
        <v>0</v>
      </c>
      <c r="AE348" s="587"/>
      <c r="AF348" s="588">
        <f t="shared" si="512"/>
        <v>0</v>
      </c>
      <c r="AG348" s="588">
        <f t="shared" si="644"/>
        <v>0</v>
      </c>
      <c r="AH348" s="587"/>
      <c r="AI348" s="588">
        <f t="shared" si="620"/>
        <v>0</v>
      </c>
      <c r="AJ348" s="588">
        <f t="shared" si="605"/>
        <v>0</v>
      </c>
      <c r="AK348" s="587"/>
      <c r="AL348" s="588">
        <f t="shared" si="513"/>
        <v>0</v>
      </c>
      <c r="AM348" s="588">
        <f t="shared" si="558"/>
        <v>0</v>
      </c>
      <c r="AN348" s="587"/>
      <c r="AO348" s="588">
        <f t="shared" si="515"/>
        <v>0</v>
      </c>
      <c r="AP348" s="588">
        <f t="shared" si="559"/>
        <v>0</v>
      </c>
      <c r="AQ348" s="587"/>
      <c r="AR348" s="588">
        <f t="shared" si="707"/>
        <v>0</v>
      </c>
      <c r="AS348" s="588">
        <f t="shared" si="708"/>
        <v>0</v>
      </c>
      <c r="AT348" s="587"/>
      <c r="AU348" s="588">
        <f t="shared" si="517"/>
        <v>0</v>
      </c>
      <c r="AV348" s="588">
        <f t="shared" si="777"/>
        <v>0</v>
      </c>
      <c r="AW348" s="587"/>
      <c r="AX348" s="652"/>
      <c r="AY348" s="706"/>
      <c r="AZ348" s="652"/>
      <c r="BC348" s="30">
        <f t="shared" si="720"/>
        <v>0</v>
      </c>
      <c r="BD348" s="30">
        <f t="shared" si="721"/>
        <v>0</v>
      </c>
      <c r="BE348" s="704">
        <f t="shared" si="722"/>
        <v>0</v>
      </c>
      <c r="BF348" s="30">
        <f t="shared" si="723"/>
        <v>0</v>
      </c>
      <c r="BG348" s="30">
        <f t="shared" si="724"/>
        <v>0</v>
      </c>
      <c r="BH348" s="704">
        <f t="shared" si="725"/>
        <v>0</v>
      </c>
      <c r="BI348" s="704">
        <f t="shared" si="726"/>
        <v>0</v>
      </c>
      <c r="BJ348" s="30">
        <f t="shared" si="727"/>
        <v>0</v>
      </c>
      <c r="BK348" s="704">
        <f t="shared" si="728"/>
        <v>0</v>
      </c>
      <c r="BL348" s="30">
        <f t="shared" si="729"/>
        <v>0</v>
      </c>
      <c r="BM348" s="30">
        <f t="shared" si="730"/>
        <v>0</v>
      </c>
      <c r="BN348" s="704">
        <f t="shared" si="731"/>
        <v>0</v>
      </c>
    </row>
    <row r="349" spans="1:66" x14ac:dyDescent="0.25">
      <c r="A349" s="49"/>
      <c r="B349" s="50"/>
      <c r="C349" s="699"/>
      <c r="D349" s="50"/>
      <c r="E349" s="62" t="e">
        <f t="shared" si="622"/>
        <v>#N/A</v>
      </c>
      <c r="F349" s="664" t="str">
        <f t="shared" si="592"/>
        <v/>
      </c>
      <c r="G349" s="587"/>
      <c r="H349" s="588">
        <f t="shared" si="633"/>
        <v>0</v>
      </c>
      <c r="I349" s="588">
        <f t="shared" si="672"/>
        <v>0</v>
      </c>
      <c r="J349" s="587"/>
      <c r="K349" s="588">
        <f t="shared" si="502"/>
        <v>0</v>
      </c>
      <c r="L349" s="588">
        <f t="shared" si="553"/>
        <v>0</v>
      </c>
      <c r="M349" s="587"/>
      <c r="N349" s="588">
        <f t="shared" si="503"/>
        <v>0</v>
      </c>
      <c r="O349" s="588">
        <f t="shared" si="554"/>
        <v>0</v>
      </c>
      <c r="P349" s="587"/>
      <c r="Q349" s="588">
        <f t="shared" si="504"/>
        <v>0</v>
      </c>
      <c r="R349" s="588">
        <f t="shared" si="555"/>
        <v>0</v>
      </c>
      <c r="S349" s="587"/>
      <c r="T349" s="588">
        <f t="shared" si="699"/>
        <v>0</v>
      </c>
      <c r="U349" s="588">
        <f t="shared" si="776"/>
        <v>0</v>
      </c>
      <c r="V349" s="587"/>
      <c r="W349" s="588">
        <f t="shared" si="507"/>
        <v>0</v>
      </c>
      <c r="X349" s="588">
        <f t="shared" si="556"/>
        <v>0</v>
      </c>
      <c r="Y349" s="587"/>
      <c r="Z349" s="588">
        <f t="shared" si="509"/>
        <v>0</v>
      </c>
      <c r="AA349" s="588">
        <f t="shared" si="680"/>
        <v>0</v>
      </c>
      <c r="AB349" s="587"/>
      <c r="AC349" s="588">
        <f t="shared" si="510"/>
        <v>0</v>
      </c>
      <c r="AD349" s="588">
        <f t="shared" si="557"/>
        <v>0</v>
      </c>
      <c r="AE349" s="587"/>
      <c r="AF349" s="588">
        <f t="shared" si="512"/>
        <v>0</v>
      </c>
      <c r="AG349" s="588">
        <f t="shared" si="644"/>
        <v>0</v>
      </c>
      <c r="AH349" s="587"/>
      <c r="AI349" s="588">
        <f t="shared" si="620"/>
        <v>0</v>
      </c>
      <c r="AJ349" s="588">
        <f t="shared" si="605"/>
        <v>0</v>
      </c>
      <c r="AK349" s="587"/>
      <c r="AL349" s="588">
        <f t="shared" si="513"/>
        <v>0</v>
      </c>
      <c r="AM349" s="588">
        <f t="shared" si="558"/>
        <v>0</v>
      </c>
      <c r="AN349" s="587"/>
      <c r="AO349" s="588">
        <f t="shared" si="515"/>
        <v>0</v>
      </c>
      <c r="AP349" s="588">
        <f t="shared" si="559"/>
        <v>0</v>
      </c>
      <c r="AQ349" s="587"/>
      <c r="AR349" s="588">
        <f t="shared" si="707"/>
        <v>0</v>
      </c>
      <c r="AS349" s="588">
        <f t="shared" si="708"/>
        <v>0</v>
      </c>
      <c r="AT349" s="587"/>
      <c r="AU349" s="588">
        <f t="shared" si="517"/>
        <v>0</v>
      </c>
      <c r="AV349" s="588">
        <f t="shared" si="777"/>
        <v>0</v>
      </c>
      <c r="AW349" s="587"/>
      <c r="AX349" s="652"/>
      <c r="AY349" s="706"/>
      <c r="AZ349" s="652"/>
      <c r="BC349" s="30">
        <f t="shared" si="720"/>
        <v>0</v>
      </c>
      <c r="BD349" s="30">
        <f t="shared" si="721"/>
        <v>0</v>
      </c>
      <c r="BE349" s="704">
        <f t="shared" si="722"/>
        <v>0</v>
      </c>
      <c r="BF349" s="30">
        <f t="shared" si="723"/>
        <v>0</v>
      </c>
      <c r="BG349" s="30">
        <f t="shared" si="724"/>
        <v>0</v>
      </c>
      <c r="BH349" s="704">
        <f t="shared" si="725"/>
        <v>0</v>
      </c>
      <c r="BI349" s="704">
        <f t="shared" si="726"/>
        <v>0</v>
      </c>
      <c r="BJ349" s="30">
        <f t="shared" si="727"/>
        <v>0</v>
      </c>
      <c r="BK349" s="704">
        <f t="shared" si="728"/>
        <v>0</v>
      </c>
      <c r="BL349" s="30">
        <f t="shared" si="729"/>
        <v>0</v>
      </c>
      <c r="BM349" s="30">
        <f t="shared" si="730"/>
        <v>0</v>
      </c>
      <c r="BN349" s="704">
        <f t="shared" si="731"/>
        <v>0</v>
      </c>
    </row>
    <row r="350" spans="1:66" x14ac:dyDescent="0.25">
      <c r="A350" s="49"/>
      <c r="B350" s="50"/>
      <c r="C350" s="699"/>
      <c r="D350" s="50"/>
      <c r="E350" s="62" t="e">
        <f t="shared" si="622"/>
        <v>#N/A</v>
      </c>
      <c r="F350" s="664" t="str">
        <f t="shared" si="592"/>
        <v/>
      </c>
      <c r="G350" s="587"/>
      <c r="H350" s="588">
        <f t="shared" si="633"/>
        <v>0</v>
      </c>
      <c r="I350" s="588">
        <f t="shared" si="672"/>
        <v>0</v>
      </c>
      <c r="J350" s="587"/>
      <c r="K350" s="588">
        <f t="shared" si="502"/>
        <v>0</v>
      </c>
      <c r="L350" s="588">
        <f t="shared" si="553"/>
        <v>0</v>
      </c>
      <c r="M350" s="587"/>
      <c r="N350" s="588">
        <f t="shared" si="503"/>
        <v>0</v>
      </c>
      <c r="O350" s="588">
        <f t="shared" si="554"/>
        <v>0</v>
      </c>
      <c r="P350" s="587"/>
      <c r="Q350" s="588">
        <f t="shared" si="504"/>
        <v>0</v>
      </c>
      <c r="R350" s="588">
        <f t="shared" si="555"/>
        <v>0</v>
      </c>
      <c r="S350" s="587"/>
      <c r="T350" s="588">
        <f t="shared" si="699"/>
        <v>0</v>
      </c>
      <c r="U350" s="588">
        <f t="shared" si="776"/>
        <v>0</v>
      </c>
      <c r="V350" s="587"/>
      <c r="W350" s="588">
        <f t="shared" si="507"/>
        <v>0</v>
      </c>
      <c r="X350" s="588">
        <f t="shared" si="556"/>
        <v>0</v>
      </c>
      <c r="Y350" s="587"/>
      <c r="Z350" s="588">
        <f t="shared" si="509"/>
        <v>0</v>
      </c>
      <c r="AA350" s="588">
        <f t="shared" si="680"/>
        <v>0</v>
      </c>
      <c r="AB350" s="587"/>
      <c r="AC350" s="588">
        <f t="shared" si="510"/>
        <v>0</v>
      </c>
      <c r="AD350" s="588">
        <f t="shared" si="557"/>
        <v>0</v>
      </c>
      <c r="AE350" s="587"/>
      <c r="AF350" s="588">
        <f t="shared" si="512"/>
        <v>0</v>
      </c>
      <c r="AG350" s="588">
        <f t="shared" si="644"/>
        <v>0</v>
      </c>
      <c r="AH350" s="587"/>
      <c r="AI350" s="588">
        <f t="shared" si="620"/>
        <v>0</v>
      </c>
      <c r="AJ350" s="588">
        <f t="shared" si="605"/>
        <v>0</v>
      </c>
      <c r="AK350" s="587"/>
      <c r="AL350" s="588">
        <f t="shared" si="513"/>
        <v>0</v>
      </c>
      <c r="AM350" s="588">
        <f t="shared" si="558"/>
        <v>0</v>
      </c>
      <c r="AN350" s="587"/>
      <c r="AO350" s="588">
        <f t="shared" si="515"/>
        <v>0</v>
      </c>
      <c r="AP350" s="588">
        <f t="shared" si="559"/>
        <v>0</v>
      </c>
      <c r="AQ350" s="587"/>
      <c r="AR350" s="588">
        <f t="shared" si="707"/>
        <v>0</v>
      </c>
      <c r="AS350" s="588">
        <f t="shared" si="708"/>
        <v>0</v>
      </c>
      <c r="AT350" s="587"/>
      <c r="AU350" s="588">
        <f t="shared" si="517"/>
        <v>0</v>
      </c>
      <c r="AV350" s="588">
        <f t="shared" si="777"/>
        <v>0</v>
      </c>
      <c r="AW350" s="587"/>
      <c r="AX350" s="652"/>
      <c r="AY350" s="706"/>
      <c r="AZ350" s="652"/>
      <c r="BC350" s="30">
        <f t="shared" si="720"/>
        <v>0</v>
      </c>
      <c r="BD350" s="30">
        <f t="shared" si="721"/>
        <v>0</v>
      </c>
      <c r="BE350" s="704">
        <f t="shared" si="722"/>
        <v>0</v>
      </c>
      <c r="BF350" s="30">
        <f t="shared" si="723"/>
        <v>0</v>
      </c>
      <c r="BG350" s="30">
        <f t="shared" si="724"/>
        <v>0</v>
      </c>
      <c r="BH350" s="704">
        <f t="shared" si="725"/>
        <v>0</v>
      </c>
      <c r="BI350" s="704">
        <f t="shared" si="726"/>
        <v>0</v>
      </c>
      <c r="BJ350" s="30">
        <f t="shared" si="727"/>
        <v>0</v>
      </c>
      <c r="BK350" s="704">
        <f t="shared" si="728"/>
        <v>0</v>
      </c>
      <c r="BL350" s="30">
        <f t="shared" si="729"/>
        <v>0</v>
      </c>
      <c r="BM350" s="30">
        <f t="shared" si="730"/>
        <v>0</v>
      </c>
      <c r="BN350" s="704">
        <f t="shared" si="731"/>
        <v>0</v>
      </c>
    </row>
    <row r="351" spans="1:66" x14ac:dyDescent="0.25">
      <c r="A351" s="49"/>
      <c r="B351" s="50"/>
      <c r="C351" s="699"/>
      <c r="D351" s="50"/>
      <c r="E351" s="62" t="e">
        <f t="shared" si="622"/>
        <v>#N/A</v>
      </c>
      <c r="F351" s="664" t="str">
        <f t="shared" si="592"/>
        <v/>
      </c>
      <c r="G351" s="587"/>
      <c r="H351" s="588">
        <f t="shared" si="633"/>
        <v>0</v>
      </c>
      <c r="I351" s="588">
        <f t="shared" si="672"/>
        <v>0</v>
      </c>
      <c r="J351" s="587"/>
      <c r="K351" s="588">
        <f t="shared" si="502"/>
        <v>0</v>
      </c>
      <c r="L351" s="588">
        <f t="shared" si="553"/>
        <v>0</v>
      </c>
      <c r="M351" s="587"/>
      <c r="N351" s="588">
        <f t="shared" si="503"/>
        <v>0</v>
      </c>
      <c r="O351" s="588">
        <f t="shared" si="554"/>
        <v>0</v>
      </c>
      <c r="P351" s="587"/>
      <c r="Q351" s="588">
        <f t="shared" si="504"/>
        <v>0</v>
      </c>
      <c r="R351" s="588">
        <f t="shared" si="555"/>
        <v>0</v>
      </c>
      <c r="S351" s="587"/>
      <c r="T351" s="588">
        <f t="shared" si="699"/>
        <v>0</v>
      </c>
      <c r="U351" s="588">
        <f t="shared" si="776"/>
        <v>0</v>
      </c>
      <c r="V351" s="587"/>
      <c r="W351" s="588">
        <f t="shared" si="507"/>
        <v>0</v>
      </c>
      <c r="X351" s="588">
        <f t="shared" si="556"/>
        <v>0</v>
      </c>
      <c r="Y351" s="587"/>
      <c r="Z351" s="588">
        <f t="shared" si="509"/>
        <v>0</v>
      </c>
      <c r="AA351" s="588">
        <f t="shared" si="680"/>
        <v>0</v>
      </c>
      <c r="AB351" s="587"/>
      <c r="AC351" s="588">
        <f t="shared" si="510"/>
        <v>0</v>
      </c>
      <c r="AD351" s="588">
        <f t="shared" si="557"/>
        <v>0</v>
      </c>
      <c r="AE351" s="587"/>
      <c r="AF351" s="588">
        <f t="shared" si="512"/>
        <v>0</v>
      </c>
      <c r="AG351" s="588">
        <f t="shared" si="644"/>
        <v>0</v>
      </c>
      <c r="AH351" s="587"/>
      <c r="AI351" s="588">
        <f t="shared" si="620"/>
        <v>0</v>
      </c>
      <c r="AJ351" s="588">
        <f t="shared" si="605"/>
        <v>0</v>
      </c>
      <c r="AK351" s="587"/>
      <c r="AL351" s="588">
        <f t="shared" si="513"/>
        <v>0</v>
      </c>
      <c r="AM351" s="588">
        <f t="shared" si="558"/>
        <v>0</v>
      </c>
      <c r="AN351" s="587"/>
      <c r="AO351" s="588">
        <f t="shared" si="515"/>
        <v>0</v>
      </c>
      <c r="AP351" s="588">
        <f t="shared" si="559"/>
        <v>0</v>
      </c>
      <c r="AQ351" s="587"/>
      <c r="AR351" s="588">
        <f t="shared" si="707"/>
        <v>0</v>
      </c>
      <c r="AS351" s="588">
        <f t="shared" si="708"/>
        <v>0</v>
      </c>
      <c r="AT351" s="587"/>
      <c r="AU351" s="588">
        <f t="shared" si="517"/>
        <v>0</v>
      </c>
      <c r="AV351" s="588">
        <f t="shared" si="777"/>
        <v>0</v>
      </c>
      <c r="AW351" s="587"/>
      <c r="AX351" s="652"/>
      <c r="AY351" s="706"/>
      <c r="AZ351" s="652"/>
      <c r="BC351" s="30">
        <f t="shared" si="720"/>
        <v>0</v>
      </c>
      <c r="BD351" s="30">
        <f t="shared" si="721"/>
        <v>0</v>
      </c>
      <c r="BE351" s="704">
        <f t="shared" si="722"/>
        <v>0</v>
      </c>
      <c r="BF351" s="30">
        <f t="shared" si="723"/>
        <v>0</v>
      </c>
      <c r="BG351" s="30">
        <f t="shared" si="724"/>
        <v>0</v>
      </c>
      <c r="BH351" s="704">
        <f t="shared" si="725"/>
        <v>0</v>
      </c>
      <c r="BI351" s="704">
        <f t="shared" si="726"/>
        <v>0</v>
      </c>
      <c r="BJ351" s="30">
        <f t="shared" si="727"/>
        <v>0</v>
      </c>
      <c r="BK351" s="704">
        <f t="shared" si="728"/>
        <v>0</v>
      </c>
      <c r="BL351" s="30">
        <f t="shared" si="729"/>
        <v>0</v>
      </c>
      <c r="BM351" s="30">
        <f t="shared" si="730"/>
        <v>0</v>
      </c>
      <c r="BN351" s="704">
        <f t="shared" si="731"/>
        <v>0</v>
      </c>
    </row>
    <row r="352" spans="1:66" x14ac:dyDescent="0.25">
      <c r="A352" s="49"/>
      <c r="B352" s="50"/>
      <c r="C352" s="699"/>
      <c r="D352" s="50"/>
      <c r="E352" s="62" t="e">
        <f t="shared" si="622"/>
        <v>#N/A</v>
      </c>
      <c r="F352" s="664" t="str">
        <f t="shared" si="592"/>
        <v/>
      </c>
      <c r="G352" s="587"/>
      <c r="H352" s="588">
        <f t="shared" si="633"/>
        <v>0</v>
      </c>
      <c r="I352" s="588">
        <f t="shared" si="672"/>
        <v>0</v>
      </c>
      <c r="J352" s="587"/>
      <c r="K352" s="588">
        <f t="shared" si="502"/>
        <v>0</v>
      </c>
      <c r="L352" s="588">
        <f t="shared" si="553"/>
        <v>0</v>
      </c>
      <c r="M352" s="587"/>
      <c r="N352" s="588">
        <f t="shared" si="503"/>
        <v>0</v>
      </c>
      <c r="O352" s="588">
        <f t="shared" si="554"/>
        <v>0</v>
      </c>
      <c r="P352" s="587"/>
      <c r="Q352" s="588">
        <f t="shared" si="504"/>
        <v>0</v>
      </c>
      <c r="R352" s="588">
        <f t="shared" si="555"/>
        <v>0</v>
      </c>
      <c r="S352" s="587"/>
      <c r="T352" s="588">
        <f t="shared" si="699"/>
        <v>0</v>
      </c>
      <c r="U352" s="588">
        <f t="shared" si="776"/>
        <v>0</v>
      </c>
      <c r="V352" s="587"/>
      <c r="W352" s="588">
        <f t="shared" si="507"/>
        <v>0</v>
      </c>
      <c r="X352" s="588">
        <f t="shared" si="556"/>
        <v>0</v>
      </c>
      <c r="Y352" s="587"/>
      <c r="Z352" s="588">
        <f t="shared" si="509"/>
        <v>0</v>
      </c>
      <c r="AA352" s="588">
        <f t="shared" si="680"/>
        <v>0</v>
      </c>
      <c r="AB352" s="587"/>
      <c r="AC352" s="588">
        <f t="shared" si="510"/>
        <v>0</v>
      </c>
      <c r="AD352" s="588">
        <f t="shared" si="557"/>
        <v>0</v>
      </c>
      <c r="AE352" s="587"/>
      <c r="AF352" s="588">
        <f t="shared" si="512"/>
        <v>0</v>
      </c>
      <c r="AG352" s="588">
        <f t="shared" si="644"/>
        <v>0</v>
      </c>
      <c r="AH352" s="587"/>
      <c r="AI352" s="588">
        <f t="shared" si="620"/>
        <v>0</v>
      </c>
      <c r="AJ352" s="588">
        <f t="shared" si="605"/>
        <v>0</v>
      </c>
      <c r="AK352" s="587"/>
      <c r="AL352" s="588">
        <f t="shared" si="513"/>
        <v>0</v>
      </c>
      <c r="AM352" s="588">
        <f t="shared" si="558"/>
        <v>0</v>
      </c>
      <c r="AN352" s="587"/>
      <c r="AO352" s="588">
        <f t="shared" si="515"/>
        <v>0</v>
      </c>
      <c r="AP352" s="588">
        <f t="shared" si="559"/>
        <v>0</v>
      </c>
      <c r="AQ352" s="587"/>
      <c r="AR352" s="588">
        <f t="shared" si="707"/>
        <v>0</v>
      </c>
      <c r="AS352" s="588">
        <f t="shared" si="708"/>
        <v>0</v>
      </c>
      <c r="AT352" s="587"/>
      <c r="AU352" s="588">
        <f t="shared" si="517"/>
        <v>0</v>
      </c>
      <c r="AV352" s="588">
        <f t="shared" si="777"/>
        <v>0</v>
      </c>
      <c r="AW352" s="587"/>
      <c r="AX352" s="652"/>
      <c r="AY352" s="706"/>
      <c r="AZ352" s="652"/>
      <c r="BC352" s="30">
        <f t="shared" si="720"/>
        <v>0</v>
      </c>
      <c r="BD352" s="30">
        <f t="shared" si="721"/>
        <v>0</v>
      </c>
      <c r="BE352" s="704">
        <f t="shared" si="722"/>
        <v>0</v>
      </c>
      <c r="BF352" s="30">
        <f t="shared" si="723"/>
        <v>0</v>
      </c>
      <c r="BG352" s="30">
        <f t="shared" si="724"/>
        <v>0</v>
      </c>
      <c r="BH352" s="704">
        <f t="shared" si="725"/>
        <v>0</v>
      </c>
      <c r="BI352" s="704">
        <f t="shared" si="726"/>
        <v>0</v>
      </c>
      <c r="BJ352" s="30">
        <f t="shared" si="727"/>
        <v>0</v>
      </c>
      <c r="BK352" s="704">
        <f t="shared" si="728"/>
        <v>0</v>
      </c>
      <c r="BL352" s="30">
        <f t="shared" si="729"/>
        <v>0</v>
      </c>
      <c r="BM352" s="30">
        <f t="shared" si="730"/>
        <v>0</v>
      </c>
      <c r="BN352" s="704">
        <f t="shared" si="731"/>
        <v>0</v>
      </c>
    </row>
    <row r="353" spans="1:66" x14ac:dyDescent="0.25">
      <c r="A353" s="49"/>
      <c r="B353" s="50"/>
      <c r="C353" s="699"/>
      <c r="D353" s="50"/>
      <c r="E353" s="62" t="e">
        <f t="shared" si="622"/>
        <v>#N/A</v>
      </c>
      <c r="F353" s="664" t="str">
        <f t="shared" si="592"/>
        <v/>
      </c>
      <c r="G353" s="587"/>
      <c r="H353" s="588">
        <f t="shared" si="633"/>
        <v>0</v>
      </c>
      <c r="I353" s="588">
        <f t="shared" si="672"/>
        <v>0</v>
      </c>
      <c r="J353" s="587"/>
      <c r="K353" s="588">
        <f t="shared" si="502"/>
        <v>0</v>
      </c>
      <c r="L353" s="588">
        <f t="shared" si="553"/>
        <v>0</v>
      </c>
      <c r="M353" s="587"/>
      <c r="N353" s="588">
        <f t="shared" si="503"/>
        <v>0</v>
      </c>
      <c r="O353" s="588">
        <f t="shared" si="554"/>
        <v>0</v>
      </c>
      <c r="P353" s="587"/>
      <c r="Q353" s="588">
        <f t="shared" si="504"/>
        <v>0</v>
      </c>
      <c r="R353" s="588">
        <f t="shared" si="555"/>
        <v>0</v>
      </c>
      <c r="S353" s="587"/>
      <c r="T353" s="588">
        <f t="shared" si="699"/>
        <v>0</v>
      </c>
      <c r="U353" s="588">
        <f t="shared" si="776"/>
        <v>0</v>
      </c>
      <c r="V353" s="587"/>
      <c r="W353" s="588">
        <f t="shared" si="507"/>
        <v>0</v>
      </c>
      <c r="X353" s="588">
        <f t="shared" si="556"/>
        <v>0</v>
      </c>
      <c r="Y353" s="587"/>
      <c r="Z353" s="588">
        <f t="shared" si="509"/>
        <v>0</v>
      </c>
      <c r="AA353" s="588">
        <f t="shared" si="680"/>
        <v>0</v>
      </c>
      <c r="AB353" s="587"/>
      <c r="AC353" s="588">
        <f t="shared" si="510"/>
        <v>0</v>
      </c>
      <c r="AD353" s="588">
        <f t="shared" si="557"/>
        <v>0</v>
      </c>
      <c r="AE353" s="587"/>
      <c r="AF353" s="588">
        <f t="shared" si="512"/>
        <v>0</v>
      </c>
      <c r="AG353" s="588">
        <f t="shared" si="644"/>
        <v>0</v>
      </c>
      <c r="AH353" s="587"/>
      <c r="AI353" s="588">
        <f t="shared" si="620"/>
        <v>0</v>
      </c>
      <c r="AJ353" s="588">
        <f t="shared" si="605"/>
        <v>0</v>
      </c>
      <c r="AK353" s="587"/>
      <c r="AL353" s="588">
        <f t="shared" si="513"/>
        <v>0</v>
      </c>
      <c r="AM353" s="588">
        <f t="shared" si="558"/>
        <v>0</v>
      </c>
      <c r="AN353" s="587"/>
      <c r="AO353" s="588">
        <f t="shared" si="515"/>
        <v>0</v>
      </c>
      <c r="AP353" s="588">
        <f t="shared" si="559"/>
        <v>0</v>
      </c>
      <c r="AQ353" s="587"/>
      <c r="AR353" s="588">
        <f t="shared" si="707"/>
        <v>0</v>
      </c>
      <c r="AS353" s="588">
        <f t="shared" si="708"/>
        <v>0</v>
      </c>
      <c r="AT353" s="587"/>
      <c r="AU353" s="588">
        <f t="shared" si="517"/>
        <v>0</v>
      </c>
      <c r="AV353" s="588">
        <f t="shared" si="777"/>
        <v>0</v>
      </c>
      <c r="AW353" s="587"/>
      <c r="AX353" s="652"/>
      <c r="AY353" s="706"/>
      <c r="AZ353" s="652"/>
      <c r="BC353" s="30">
        <f t="shared" si="720"/>
        <v>0</v>
      </c>
      <c r="BD353" s="30">
        <f t="shared" si="721"/>
        <v>0</v>
      </c>
      <c r="BE353" s="704">
        <f t="shared" si="722"/>
        <v>0</v>
      </c>
      <c r="BF353" s="30">
        <f t="shared" si="723"/>
        <v>0</v>
      </c>
      <c r="BG353" s="30">
        <f t="shared" si="724"/>
        <v>0</v>
      </c>
      <c r="BH353" s="704">
        <f t="shared" si="725"/>
        <v>0</v>
      </c>
      <c r="BI353" s="704">
        <f t="shared" si="726"/>
        <v>0</v>
      </c>
      <c r="BJ353" s="30">
        <f t="shared" si="727"/>
        <v>0</v>
      </c>
      <c r="BK353" s="704">
        <f t="shared" si="728"/>
        <v>0</v>
      </c>
      <c r="BL353" s="30">
        <f t="shared" si="729"/>
        <v>0</v>
      </c>
      <c r="BM353" s="30">
        <f t="shared" si="730"/>
        <v>0</v>
      </c>
      <c r="BN353" s="704">
        <f t="shared" si="731"/>
        <v>0</v>
      </c>
    </row>
    <row r="354" spans="1:66" x14ac:dyDescent="0.25">
      <c r="A354" s="49"/>
      <c r="B354" s="50"/>
      <c r="C354" s="699"/>
      <c r="D354" s="50"/>
      <c r="E354" s="62" t="e">
        <f t="shared" si="622"/>
        <v>#N/A</v>
      </c>
      <c r="F354" s="664" t="str">
        <f t="shared" si="592"/>
        <v/>
      </c>
      <c r="G354" s="587"/>
      <c r="H354" s="588">
        <f t="shared" si="633"/>
        <v>0</v>
      </c>
      <c r="I354" s="588">
        <f t="shared" si="672"/>
        <v>0</v>
      </c>
      <c r="J354" s="587"/>
      <c r="K354" s="588">
        <f t="shared" si="502"/>
        <v>0</v>
      </c>
      <c r="L354" s="588">
        <f t="shared" si="553"/>
        <v>0</v>
      </c>
      <c r="M354" s="587"/>
      <c r="N354" s="588">
        <f t="shared" si="503"/>
        <v>0</v>
      </c>
      <c r="O354" s="588">
        <f t="shared" si="554"/>
        <v>0</v>
      </c>
      <c r="P354" s="587"/>
      <c r="Q354" s="588">
        <f t="shared" si="504"/>
        <v>0</v>
      </c>
      <c r="R354" s="588">
        <f t="shared" si="555"/>
        <v>0</v>
      </c>
      <c r="S354" s="587"/>
      <c r="T354" s="588">
        <f t="shared" si="699"/>
        <v>0</v>
      </c>
      <c r="U354" s="588">
        <f t="shared" si="776"/>
        <v>0</v>
      </c>
      <c r="V354" s="587"/>
      <c r="W354" s="588">
        <f t="shared" si="507"/>
        <v>0</v>
      </c>
      <c r="X354" s="588">
        <f t="shared" si="556"/>
        <v>0</v>
      </c>
      <c r="Y354" s="587"/>
      <c r="Z354" s="588">
        <f t="shared" si="509"/>
        <v>0</v>
      </c>
      <c r="AA354" s="588">
        <f t="shared" si="680"/>
        <v>0</v>
      </c>
      <c r="AB354" s="587"/>
      <c r="AC354" s="588">
        <f t="shared" si="510"/>
        <v>0</v>
      </c>
      <c r="AD354" s="588">
        <f t="shared" si="557"/>
        <v>0</v>
      </c>
      <c r="AE354" s="587"/>
      <c r="AF354" s="588">
        <f t="shared" si="512"/>
        <v>0</v>
      </c>
      <c r="AG354" s="588">
        <f t="shared" si="644"/>
        <v>0</v>
      </c>
      <c r="AH354" s="587"/>
      <c r="AI354" s="588">
        <f t="shared" si="620"/>
        <v>0</v>
      </c>
      <c r="AJ354" s="588">
        <f t="shared" si="605"/>
        <v>0</v>
      </c>
      <c r="AK354" s="587"/>
      <c r="AL354" s="588">
        <f t="shared" si="513"/>
        <v>0</v>
      </c>
      <c r="AM354" s="588">
        <f t="shared" si="558"/>
        <v>0</v>
      </c>
      <c r="AN354" s="587"/>
      <c r="AO354" s="588">
        <f t="shared" si="515"/>
        <v>0</v>
      </c>
      <c r="AP354" s="588">
        <f t="shared" si="559"/>
        <v>0</v>
      </c>
      <c r="AQ354" s="587"/>
      <c r="AR354" s="588">
        <f t="shared" si="707"/>
        <v>0</v>
      </c>
      <c r="AS354" s="588">
        <f t="shared" si="708"/>
        <v>0</v>
      </c>
      <c r="AT354" s="587"/>
      <c r="AU354" s="588">
        <f t="shared" si="517"/>
        <v>0</v>
      </c>
      <c r="AV354" s="588">
        <f t="shared" si="777"/>
        <v>0</v>
      </c>
      <c r="AW354" s="587"/>
      <c r="AX354" s="652"/>
      <c r="AY354" s="706"/>
      <c r="AZ354" s="652"/>
      <c r="BC354" s="30">
        <f t="shared" si="720"/>
        <v>0</v>
      </c>
      <c r="BD354" s="30">
        <f t="shared" si="721"/>
        <v>0</v>
      </c>
      <c r="BE354" s="704">
        <f t="shared" si="722"/>
        <v>0</v>
      </c>
      <c r="BF354" s="30">
        <f t="shared" si="723"/>
        <v>0</v>
      </c>
      <c r="BG354" s="30">
        <f t="shared" si="724"/>
        <v>0</v>
      </c>
      <c r="BH354" s="704">
        <f t="shared" si="725"/>
        <v>0</v>
      </c>
      <c r="BI354" s="704">
        <f t="shared" si="726"/>
        <v>0</v>
      </c>
      <c r="BJ354" s="30">
        <f t="shared" si="727"/>
        <v>0</v>
      </c>
      <c r="BK354" s="704">
        <f t="shared" si="728"/>
        <v>0</v>
      </c>
      <c r="BL354" s="30">
        <f t="shared" si="729"/>
        <v>0</v>
      </c>
      <c r="BM354" s="30">
        <f t="shared" si="730"/>
        <v>0</v>
      </c>
      <c r="BN354" s="704">
        <f t="shared" si="731"/>
        <v>0</v>
      </c>
    </row>
    <row r="355" spans="1:66" x14ac:dyDescent="0.25">
      <c r="A355" s="49"/>
      <c r="B355" s="50"/>
      <c r="C355" s="699"/>
      <c r="D355" s="50"/>
      <c r="E355" s="62" t="e">
        <f t="shared" si="622"/>
        <v>#N/A</v>
      </c>
      <c r="F355" s="664" t="str">
        <f t="shared" ref="F355:F418" si="778">IFERROR(INDEX(Index_card_code,MATCH($D355,Index_Card_name,0)),"")</f>
        <v/>
      </c>
      <c r="G355" s="587"/>
      <c r="H355" s="588">
        <f t="shared" si="633"/>
        <v>0</v>
      </c>
      <c r="I355" s="588">
        <f t="shared" si="672"/>
        <v>0</v>
      </c>
      <c r="J355" s="587"/>
      <c r="K355" s="588">
        <f t="shared" si="502"/>
        <v>0</v>
      </c>
      <c r="L355" s="588">
        <f t="shared" si="553"/>
        <v>0</v>
      </c>
      <c r="M355" s="587"/>
      <c r="N355" s="588">
        <f t="shared" si="503"/>
        <v>0</v>
      </c>
      <c r="O355" s="588">
        <f t="shared" si="554"/>
        <v>0</v>
      </c>
      <c r="P355" s="587"/>
      <c r="Q355" s="588">
        <f t="shared" si="504"/>
        <v>0</v>
      </c>
      <c r="R355" s="588">
        <f t="shared" si="555"/>
        <v>0</v>
      </c>
      <c r="S355" s="587"/>
      <c r="T355" s="588">
        <f t="shared" si="699"/>
        <v>0</v>
      </c>
      <c r="U355" s="588">
        <f t="shared" si="776"/>
        <v>0</v>
      </c>
      <c r="V355" s="587"/>
      <c r="W355" s="588">
        <f t="shared" si="507"/>
        <v>0</v>
      </c>
      <c r="X355" s="588">
        <f t="shared" si="556"/>
        <v>0</v>
      </c>
      <c r="Y355" s="587"/>
      <c r="Z355" s="588">
        <f t="shared" si="509"/>
        <v>0</v>
      </c>
      <c r="AA355" s="588">
        <f t="shared" si="680"/>
        <v>0</v>
      </c>
      <c r="AB355" s="587"/>
      <c r="AC355" s="588">
        <f t="shared" si="510"/>
        <v>0</v>
      </c>
      <c r="AD355" s="588">
        <f t="shared" si="557"/>
        <v>0</v>
      </c>
      <c r="AE355" s="587"/>
      <c r="AF355" s="588">
        <f t="shared" si="512"/>
        <v>0</v>
      </c>
      <c r="AG355" s="588">
        <f t="shared" si="644"/>
        <v>0</v>
      </c>
      <c r="AH355" s="587"/>
      <c r="AI355" s="588">
        <f t="shared" si="620"/>
        <v>0</v>
      </c>
      <c r="AJ355" s="588">
        <f t="shared" ref="AJ355:AJ395" si="779">SUM(AH355:AI355)</f>
        <v>0</v>
      </c>
      <c r="AK355" s="587"/>
      <c r="AL355" s="588">
        <f t="shared" si="513"/>
        <v>0</v>
      </c>
      <c r="AM355" s="588">
        <f t="shared" si="558"/>
        <v>0</v>
      </c>
      <c r="AN355" s="587"/>
      <c r="AO355" s="588">
        <f t="shared" si="515"/>
        <v>0</v>
      </c>
      <c r="AP355" s="588">
        <f t="shared" si="559"/>
        <v>0</v>
      </c>
      <c r="AQ355" s="587"/>
      <c r="AR355" s="588">
        <f t="shared" si="707"/>
        <v>0</v>
      </c>
      <c r="AS355" s="588">
        <f t="shared" si="708"/>
        <v>0</v>
      </c>
      <c r="AT355" s="587"/>
      <c r="AU355" s="588">
        <f t="shared" si="517"/>
        <v>0</v>
      </c>
      <c r="AV355" s="588">
        <f t="shared" si="777"/>
        <v>0</v>
      </c>
      <c r="AW355" s="587"/>
      <c r="AX355" s="652"/>
      <c r="AY355" s="706"/>
      <c r="AZ355" s="652"/>
      <c r="BC355" s="30">
        <f t="shared" si="720"/>
        <v>0</v>
      </c>
      <c r="BD355" s="30">
        <f t="shared" si="721"/>
        <v>0</v>
      </c>
      <c r="BE355" s="704">
        <f t="shared" si="722"/>
        <v>0</v>
      </c>
      <c r="BF355" s="30">
        <f t="shared" si="723"/>
        <v>0</v>
      </c>
      <c r="BG355" s="30">
        <f t="shared" si="724"/>
        <v>0</v>
      </c>
      <c r="BH355" s="704">
        <f t="shared" si="725"/>
        <v>0</v>
      </c>
      <c r="BI355" s="704">
        <f t="shared" si="726"/>
        <v>0</v>
      </c>
      <c r="BJ355" s="30">
        <f t="shared" si="727"/>
        <v>0</v>
      </c>
      <c r="BK355" s="704">
        <f t="shared" si="728"/>
        <v>0</v>
      </c>
      <c r="BL355" s="30">
        <f t="shared" si="729"/>
        <v>0</v>
      </c>
      <c r="BM355" s="30">
        <f t="shared" si="730"/>
        <v>0</v>
      </c>
      <c r="BN355" s="704">
        <f t="shared" si="731"/>
        <v>0</v>
      </c>
    </row>
    <row r="356" spans="1:66" x14ac:dyDescent="0.25">
      <c r="A356" s="49"/>
      <c r="B356" s="50"/>
      <c r="C356" s="699"/>
      <c r="D356" s="50"/>
      <c r="E356" s="62" t="e">
        <f t="shared" si="622"/>
        <v>#N/A</v>
      </c>
      <c r="F356" s="664" t="str">
        <f t="shared" si="778"/>
        <v/>
      </c>
      <c r="G356" s="587"/>
      <c r="H356" s="588">
        <f t="shared" si="633"/>
        <v>0</v>
      </c>
      <c r="I356" s="588">
        <f t="shared" si="672"/>
        <v>0</v>
      </c>
      <c r="J356" s="587"/>
      <c r="K356" s="588">
        <f t="shared" si="502"/>
        <v>0</v>
      </c>
      <c r="L356" s="588">
        <f t="shared" si="553"/>
        <v>0</v>
      </c>
      <c r="M356" s="587"/>
      <c r="N356" s="588">
        <f t="shared" si="503"/>
        <v>0</v>
      </c>
      <c r="O356" s="588">
        <f t="shared" si="554"/>
        <v>0</v>
      </c>
      <c r="P356" s="587"/>
      <c r="Q356" s="588">
        <f t="shared" si="504"/>
        <v>0</v>
      </c>
      <c r="R356" s="588">
        <f t="shared" si="555"/>
        <v>0</v>
      </c>
      <c r="S356" s="587"/>
      <c r="T356" s="588">
        <f t="shared" si="699"/>
        <v>0</v>
      </c>
      <c r="U356" s="588">
        <f t="shared" si="776"/>
        <v>0</v>
      </c>
      <c r="V356" s="587"/>
      <c r="W356" s="588">
        <f t="shared" si="507"/>
        <v>0</v>
      </c>
      <c r="X356" s="588">
        <f t="shared" si="556"/>
        <v>0</v>
      </c>
      <c r="Y356" s="587"/>
      <c r="Z356" s="588">
        <f t="shared" si="509"/>
        <v>0</v>
      </c>
      <c r="AA356" s="588">
        <f t="shared" si="680"/>
        <v>0</v>
      </c>
      <c r="AB356" s="587"/>
      <c r="AC356" s="588">
        <f t="shared" si="510"/>
        <v>0</v>
      </c>
      <c r="AD356" s="588">
        <f t="shared" si="557"/>
        <v>0</v>
      </c>
      <c r="AE356" s="587"/>
      <c r="AF356" s="588">
        <f t="shared" si="512"/>
        <v>0</v>
      </c>
      <c r="AG356" s="588">
        <f t="shared" si="644"/>
        <v>0</v>
      </c>
      <c r="AH356" s="587"/>
      <c r="AI356" s="588">
        <f t="shared" si="620"/>
        <v>0</v>
      </c>
      <c r="AJ356" s="588">
        <f t="shared" si="779"/>
        <v>0</v>
      </c>
      <c r="AK356" s="587"/>
      <c r="AL356" s="588">
        <f t="shared" si="513"/>
        <v>0</v>
      </c>
      <c r="AM356" s="588">
        <f t="shared" si="558"/>
        <v>0</v>
      </c>
      <c r="AN356" s="587"/>
      <c r="AO356" s="588">
        <f t="shared" si="515"/>
        <v>0</v>
      </c>
      <c r="AP356" s="588">
        <f t="shared" si="559"/>
        <v>0</v>
      </c>
      <c r="AQ356" s="587"/>
      <c r="AR356" s="588">
        <f t="shared" si="707"/>
        <v>0</v>
      </c>
      <c r="AS356" s="588">
        <f t="shared" si="708"/>
        <v>0</v>
      </c>
      <c r="AT356" s="587"/>
      <c r="AU356" s="588">
        <f t="shared" si="517"/>
        <v>0</v>
      </c>
      <c r="AV356" s="588">
        <f t="shared" si="777"/>
        <v>0</v>
      </c>
      <c r="AW356" s="587"/>
      <c r="AX356" s="652"/>
      <c r="AY356" s="706"/>
      <c r="AZ356" s="652"/>
      <c r="BC356" s="30">
        <f t="shared" si="720"/>
        <v>0</v>
      </c>
      <c r="BD356" s="30">
        <f t="shared" si="721"/>
        <v>0</v>
      </c>
      <c r="BE356" s="704">
        <f t="shared" si="722"/>
        <v>0</v>
      </c>
      <c r="BF356" s="30">
        <f t="shared" si="723"/>
        <v>0</v>
      </c>
      <c r="BG356" s="30">
        <f t="shared" si="724"/>
        <v>0</v>
      </c>
      <c r="BH356" s="704">
        <f t="shared" si="725"/>
        <v>0</v>
      </c>
      <c r="BI356" s="704">
        <f t="shared" si="726"/>
        <v>0</v>
      </c>
      <c r="BJ356" s="30">
        <f t="shared" si="727"/>
        <v>0</v>
      </c>
      <c r="BK356" s="704">
        <f t="shared" si="728"/>
        <v>0</v>
      </c>
      <c r="BL356" s="30">
        <f t="shared" si="729"/>
        <v>0</v>
      </c>
      <c r="BM356" s="30">
        <f t="shared" si="730"/>
        <v>0</v>
      </c>
      <c r="BN356" s="704">
        <f t="shared" si="731"/>
        <v>0</v>
      </c>
    </row>
    <row r="357" spans="1:66" x14ac:dyDescent="0.25">
      <c r="A357" s="49"/>
      <c r="B357" s="50"/>
      <c r="C357" s="699"/>
      <c r="D357" s="50"/>
      <c r="E357" s="62" t="e">
        <f t="shared" si="622"/>
        <v>#N/A</v>
      </c>
      <c r="F357" s="664" t="str">
        <f t="shared" si="778"/>
        <v/>
      </c>
      <c r="G357" s="587"/>
      <c r="H357" s="588">
        <f t="shared" si="633"/>
        <v>0</v>
      </c>
      <c r="I357" s="588">
        <f t="shared" si="672"/>
        <v>0</v>
      </c>
      <c r="J357" s="587"/>
      <c r="K357" s="588">
        <f t="shared" si="502"/>
        <v>0</v>
      </c>
      <c r="L357" s="588">
        <f t="shared" si="553"/>
        <v>0</v>
      </c>
      <c r="M357" s="587"/>
      <c r="N357" s="588">
        <f t="shared" si="503"/>
        <v>0</v>
      </c>
      <c r="O357" s="588">
        <f t="shared" si="554"/>
        <v>0</v>
      </c>
      <c r="P357" s="587"/>
      <c r="Q357" s="588">
        <f t="shared" si="504"/>
        <v>0</v>
      </c>
      <c r="R357" s="588">
        <f t="shared" si="555"/>
        <v>0</v>
      </c>
      <c r="S357" s="587"/>
      <c r="T357" s="588">
        <f t="shared" si="699"/>
        <v>0</v>
      </c>
      <c r="U357" s="588">
        <f t="shared" si="776"/>
        <v>0</v>
      </c>
      <c r="V357" s="587"/>
      <c r="W357" s="588">
        <f t="shared" si="507"/>
        <v>0</v>
      </c>
      <c r="X357" s="588">
        <f t="shared" si="556"/>
        <v>0</v>
      </c>
      <c r="Y357" s="587"/>
      <c r="Z357" s="588">
        <f t="shared" si="509"/>
        <v>0</v>
      </c>
      <c r="AA357" s="588">
        <f t="shared" si="680"/>
        <v>0</v>
      </c>
      <c r="AB357" s="587"/>
      <c r="AC357" s="588">
        <f t="shared" si="510"/>
        <v>0</v>
      </c>
      <c r="AD357" s="588">
        <f t="shared" si="557"/>
        <v>0</v>
      </c>
      <c r="AE357" s="587"/>
      <c r="AF357" s="588">
        <f t="shared" si="512"/>
        <v>0</v>
      </c>
      <c r="AG357" s="588">
        <f t="shared" si="644"/>
        <v>0</v>
      </c>
      <c r="AH357" s="587"/>
      <c r="AI357" s="588">
        <f t="shared" ref="AI357:AI395" si="780">SUMIFS(JE_amount,JE_Month,AI$3,JE_Entity,$A357,JE_Ledger_number,$B357)</f>
        <v>0</v>
      </c>
      <c r="AJ357" s="588">
        <f t="shared" si="779"/>
        <v>0</v>
      </c>
      <c r="AK357" s="587"/>
      <c r="AL357" s="588">
        <f t="shared" si="513"/>
        <v>0</v>
      </c>
      <c r="AM357" s="588">
        <f t="shared" si="558"/>
        <v>0</v>
      </c>
      <c r="AN357" s="587"/>
      <c r="AO357" s="588">
        <f t="shared" si="515"/>
        <v>0</v>
      </c>
      <c r="AP357" s="588">
        <f t="shared" si="559"/>
        <v>0</v>
      </c>
      <c r="AQ357" s="587"/>
      <c r="AR357" s="588">
        <f t="shared" si="707"/>
        <v>0</v>
      </c>
      <c r="AS357" s="588">
        <f t="shared" si="708"/>
        <v>0</v>
      </c>
      <c r="AT357" s="587"/>
      <c r="AU357" s="588">
        <f t="shared" si="517"/>
        <v>0</v>
      </c>
      <c r="AV357" s="588">
        <f t="shared" si="777"/>
        <v>0</v>
      </c>
      <c r="AW357" s="587"/>
      <c r="AX357" s="652"/>
      <c r="AY357" s="706"/>
      <c r="AZ357" s="652"/>
      <c r="BC357" s="30">
        <f t="shared" si="720"/>
        <v>0</v>
      </c>
      <c r="BD357" s="30">
        <f t="shared" si="721"/>
        <v>0</v>
      </c>
      <c r="BE357" s="704">
        <f t="shared" si="722"/>
        <v>0</v>
      </c>
      <c r="BF357" s="30">
        <f t="shared" si="723"/>
        <v>0</v>
      </c>
      <c r="BG357" s="30">
        <f t="shared" si="724"/>
        <v>0</v>
      </c>
      <c r="BH357" s="704">
        <f t="shared" si="725"/>
        <v>0</v>
      </c>
      <c r="BI357" s="704">
        <f t="shared" si="726"/>
        <v>0</v>
      </c>
      <c r="BJ357" s="30">
        <f t="shared" si="727"/>
        <v>0</v>
      </c>
      <c r="BK357" s="704">
        <f t="shared" si="728"/>
        <v>0</v>
      </c>
      <c r="BL357" s="30">
        <f t="shared" si="729"/>
        <v>0</v>
      </c>
      <c r="BM357" s="30">
        <f t="shared" si="730"/>
        <v>0</v>
      </c>
      <c r="BN357" s="704">
        <f t="shared" si="731"/>
        <v>0</v>
      </c>
    </row>
    <row r="358" spans="1:66" x14ac:dyDescent="0.25">
      <c r="A358" s="49"/>
      <c r="B358" s="50"/>
      <c r="C358" s="699"/>
      <c r="D358" s="50"/>
      <c r="E358" s="62" t="e">
        <f t="shared" si="622"/>
        <v>#N/A</v>
      </c>
      <c r="F358" s="664" t="str">
        <f t="shared" si="778"/>
        <v/>
      </c>
      <c r="G358" s="587"/>
      <c r="H358" s="588">
        <f t="shared" si="633"/>
        <v>0</v>
      </c>
      <c r="I358" s="588">
        <f t="shared" si="672"/>
        <v>0</v>
      </c>
      <c r="J358" s="587"/>
      <c r="K358" s="588">
        <f t="shared" si="502"/>
        <v>0</v>
      </c>
      <c r="L358" s="588">
        <f t="shared" si="553"/>
        <v>0</v>
      </c>
      <c r="M358" s="587"/>
      <c r="N358" s="588">
        <f t="shared" si="503"/>
        <v>0</v>
      </c>
      <c r="O358" s="588">
        <f t="shared" si="554"/>
        <v>0</v>
      </c>
      <c r="P358" s="587"/>
      <c r="Q358" s="588">
        <f t="shared" si="504"/>
        <v>0</v>
      </c>
      <c r="R358" s="588">
        <f t="shared" si="555"/>
        <v>0</v>
      </c>
      <c r="S358" s="587"/>
      <c r="T358" s="588">
        <f t="shared" si="699"/>
        <v>0</v>
      </c>
      <c r="U358" s="588">
        <f t="shared" si="776"/>
        <v>0</v>
      </c>
      <c r="V358" s="587"/>
      <c r="W358" s="588">
        <f t="shared" si="507"/>
        <v>0</v>
      </c>
      <c r="X358" s="588">
        <f t="shared" si="556"/>
        <v>0</v>
      </c>
      <c r="Y358" s="587"/>
      <c r="Z358" s="588">
        <f t="shared" si="509"/>
        <v>0</v>
      </c>
      <c r="AA358" s="588">
        <f t="shared" si="680"/>
        <v>0</v>
      </c>
      <c r="AB358" s="587"/>
      <c r="AC358" s="588">
        <f t="shared" si="510"/>
        <v>0</v>
      </c>
      <c r="AD358" s="588">
        <f t="shared" si="557"/>
        <v>0</v>
      </c>
      <c r="AE358" s="587"/>
      <c r="AF358" s="588">
        <f t="shared" si="512"/>
        <v>0</v>
      </c>
      <c r="AG358" s="588">
        <f t="shared" si="644"/>
        <v>0</v>
      </c>
      <c r="AH358" s="587"/>
      <c r="AI358" s="588">
        <f t="shared" si="780"/>
        <v>0</v>
      </c>
      <c r="AJ358" s="588">
        <f t="shared" si="779"/>
        <v>0</v>
      </c>
      <c r="AK358" s="587"/>
      <c r="AL358" s="588">
        <f t="shared" si="513"/>
        <v>0</v>
      </c>
      <c r="AM358" s="588">
        <f t="shared" si="558"/>
        <v>0</v>
      </c>
      <c r="AN358" s="587"/>
      <c r="AO358" s="588">
        <f t="shared" si="515"/>
        <v>0</v>
      </c>
      <c r="AP358" s="588">
        <f t="shared" si="559"/>
        <v>0</v>
      </c>
      <c r="AQ358" s="587"/>
      <c r="AR358" s="588">
        <f t="shared" si="707"/>
        <v>0</v>
      </c>
      <c r="AS358" s="588">
        <f t="shared" si="708"/>
        <v>0</v>
      </c>
      <c r="AT358" s="587"/>
      <c r="AU358" s="588">
        <f t="shared" si="517"/>
        <v>0</v>
      </c>
      <c r="AV358" s="588">
        <f t="shared" si="777"/>
        <v>0</v>
      </c>
      <c r="AW358" s="587"/>
      <c r="AX358" s="652"/>
      <c r="AY358" s="706"/>
      <c r="AZ358" s="652"/>
      <c r="BC358" s="30">
        <f t="shared" si="720"/>
        <v>0</v>
      </c>
      <c r="BD358" s="30">
        <f t="shared" si="721"/>
        <v>0</v>
      </c>
      <c r="BE358" s="704">
        <f t="shared" si="722"/>
        <v>0</v>
      </c>
      <c r="BF358" s="30">
        <f t="shared" si="723"/>
        <v>0</v>
      </c>
      <c r="BG358" s="30">
        <f t="shared" si="724"/>
        <v>0</v>
      </c>
      <c r="BH358" s="704">
        <f t="shared" si="725"/>
        <v>0</v>
      </c>
      <c r="BI358" s="704">
        <f t="shared" si="726"/>
        <v>0</v>
      </c>
      <c r="BJ358" s="30">
        <f t="shared" si="727"/>
        <v>0</v>
      </c>
      <c r="BK358" s="704">
        <f t="shared" si="728"/>
        <v>0</v>
      </c>
      <c r="BL358" s="30">
        <f t="shared" si="729"/>
        <v>0</v>
      </c>
      <c r="BM358" s="30">
        <f t="shared" si="730"/>
        <v>0</v>
      </c>
      <c r="BN358" s="704">
        <f t="shared" si="731"/>
        <v>0</v>
      </c>
    </row>
    <row r="359" spans="1:66" x14ac:dyDescent="0.25">
      <c r="A359" s="49"/>
      <c r="B359" s="50"/>
      <c r="C359" s="699"/>
      <c r="D359" s="50"/>
      <c r="E359" s="62" t="e">
        <f t="shared" si="622"/>
        <v>#N/A</v>
      </c>
      <c r="F359" s="664" t="str">
        <f t="shared" si="778"/>
        <v/>
      </c>
      <c r="G359" s="587"/>
      <c r="H359" s="588">
        <f t="shared" si="633"/>
        <v>0</v>
      </c>
      <c r="I359" s="588">
        <f t="shared" si="672"/>
        <v>0</v>
      </c>
      <c r="J359" s="587"/>
      <c r="K359" s="588">
        <f t="shared" si="502"/>
        <v>0</v>
      </c>
      <c r="L359" s="588">
        <f t="shared" si="553"/>
        <v>0</v>
      </c>
      <c r="M359" s="587"/>
      <c r="N359" s="588">
        <f t="shared" si="503"/>
        <v>0</v>
      </c>
      <c r="O359" s="588">
        <f t="shared" si="554"/>
        <v>0</v>
      </c>
      <c r="P359" s="587"/>
      <c r="Q359" s="588">
        <f t="shared" si="504"/>
        <v>0</v>
      </c>
      <c r="R359" s="588">
        <f t="shared" si="555"/>
        <v>0</v>
      </c>
      <c r="S359" s="587"/>
      <c r="T359" s="588">
        <f t="shared" si="699"/>
        <v>0</v>
      </c>
      <c r="U359" s="588">
        <f t="shared" si="776"/>
        <v>0</v>
      </c>
      <c r="V359" s="587"/>
      <c r="W359" s="588">
        <f t="shared" si="507"/>
        <v>0</v>
      </c>
      <c r="X359" s="588">
        <f t="shared" si="556"/>
        <v>0</v>
      </c>
      <c r="Y359" s="587"/>
      <c r="Z359" s="588">
        <f t="shared" si="509"/>
        <v>0</v>
      </c>
      <c r="AA359" s="588">
        <f t="shared" si="680"/>
        <v>0</v>
      </c>
      <c r="AB359" s="587"/>
      <c r="AC359" s="588">
        <f t="shared" si="510"/>
        <v>0</v>
      </c>
      <c r="AD359" s="588">
        <f t="shared" si="557"/>
        <v>0</v>
      </c>
      <c r="AE359" s="587"/>
      <c r="AF359" s="588">
        <f t="shared" si="512"/>
        <v>0</v>
      </c>
      <c r="AG359" s="588">
        <f t="shared" si="644"/>
        <v>0</v>
      </c>
      <c r="AH359" s="587"/>
      <c r="AI359" s="588">
        <f t="shared" si="780"/>
        <v>0</v>
      </c>
      <c r="AJ359" s="588">
        <f t="shared" si="779"/>
        <v>0</v>
      </c>
      <c r="AK359" s="587"/>
      <c r="AL359" s="588">
        <f t="shared" si="513"/>
        <v>0</v>
      </c>
      <c r="AM359" s="588">
        <f t="shared" si="558"/>
        <v>0</v>
      </c>
      <c r="AN359" s="587"/>
      <c r="AO359" s="588">
        <f t="shared" si="515"/>
        <v>0</v>
      </c>
      <c r="AP359" s="588">
        <f t="shared" si="559"/>
        <v>0</v>
      </c>
      <c r="AQ359" s="587"/>
      <c r="AR359" s="588">
        <f t="shared" si="707"/>
        <v>0</v>
      </c>
      <c r="AS359" s="588">
        <f t="shared" si="708"/>
        <v>0</v>
      </c>
      <c r="AT359" s="587"/>
      <c r="AU359" s="588">
        <f t="shared" si="517"/>
        <v>0</v>
      </c>
      <c r="AV359" s="588">
        <f t="shared" si="777"/>
        <v>0</v>
      </c>
      <c r="AW359" s="587"/>
      <c r="AX359" s="652"/>
      <c r="AY359" s="706"/>
      <c r="AZ359" s="652"/>
      <c r="BC359" s="30">
        <f t="shared" si="720"/>
        <v>0</v>
      </c>
      <c r="BD359" s="30">
        <f t="shared" si="721"/>
        <v>0</v>
      </c>
      <c r="BE359" s="704">
        <f t="shared" si="722"/>
        <v>0</v>
      </c>
      <c r="BF359" s="30">
        <f t="shared" si="723"/>
        <v>0</v>
      </c>
      <c r="BG359" s="30">
        <f t="shared" si="724"/>
        <v>0</v>
      </c>
      <c r="BH359" s="704">
        <f t="shared" si="725"/>
        <v>0</v>
      </c>
      <c r="BI359" s="704">
        <f t="shared" si="726"/>
        <v>0</v>
      </c>
      <c r="BJ359" s="30">
        <f t="shared" si="727"/>
        <v>0</v>
      </c>
      <c r="BK359" s="704">
        <f t="shared" si="728"/>
        <v>0</v>
      </c>
      <c r="BL359" s="30">
        <f t="shared" si="729"/>
        <v>0</v>
      </c>
      <c r="BM359" s="30">
        <f t="shared" si="730"/>
        <v>0</v>
      </c>
      <c r="BN359" s="704">
        <f t="shared" si="731"/>
        <v>0</v>
      </c>
    </row>
    <row r="360" spans="1:66" x14ac:dyDescent="0.25">
      <c r="A360" s="49"/>
      <c r="B360" s="50"/>
      <c r="C360" s="699"/>
      <c r="D360" s="50"/>
      <c r="E360" s="62" t="e">
        <f t="shared" ref="E360:E423" si="781">INDEX(Index_TB_Card_Type,MATCH($D360,Index_Card_name,0))</f>
        <v>#N/A</v>
      </c>
      <c r="F360" s="664" t="str">
        <f t="shared" si="778"/>
        <v/>
      </c>
      <c r="G360" s="587"/>
      <c r="H360" s="588">
        <f t="shared" si="633"/>
        <v>0</v>
      </c>
      <c r="I360" s="588">
        <f t="shared" si="672"/>
        <v>0</v>
      </c>
      <c r="J360" s="587"/>
      <c r="K360" s="588">
        <f t="shared" si="502"/>
        <v>0</v>
      </c>
      <c r="L360" s="588">
        <f t="shared" si="553"/>
        <v>0</v>
      </c>
      <c r="M360" s="587"/>
      <c r="N360" s="588">
        <f t="shared" si="503"/>
        <v>0</v>
      </c>
      <c r="O360" s="588">
        <f t="shared" si="554"/>
        <v>0</v>
      </c>
      <c r="P360" s="587"/>
      <c r="Q360" s="588">
        <f t="shared" si="504"/>
        <v>0</v>
      </c>
      <c r="R360" s="588">
        <f t="shared" si="555"/>
        <v>0</v>
      </c>
      <c r="S360" s="587"/>
      <c r="T360" s="588">
        <f t="shared" si="699"/>
        <v>0</v>
      </c>
      <c r="U360" s="588">
        <f t="shared" si="776"/>
        <v>0</v>
      </c>
      <c r="V360" s="587"/>
      <c r="W360" s="588">
        <f t="shared" si="507"/>
        <v>0</v>
      </c>
      <c r="X360" s="588">
        <f t="shared" si="556"/>
        <v>0</v>
      </c>
      <c r="Y360" s="587"/>
      <c r="Z360" s="588">
        <f t="shared" si="509"/>
        <v>0</v>
      </c>
      <c r="AA360" s="588">
        <f t="shared" si="680"/>
        <v>0</v>
      </c>
      <c r="AB360" s="587"/>
      <c r="AC360" s="588">
        <f t="shared" si="510"/>
        <v>0</v>
      </c>
      <c r="AD360" s="588">
        <f t="shared" si="557"/>
        <v>0</v>
      </c>
      <c r="AE360" s="587"/>
      <c r="AF360" s="588">
        <f t="shared" si="512"/>
        <v>0</v>
      </c>
      <c r="AG360" s="588">
        <f t="shared" si="644"/>
        <v>0</v>
      </c>
      <c r="AH360" s="587"/>
      <c r="AI360" s="588">
        <f t="shared" si="780"/>
        <v>0</v>
      </c>
      <c r="AJ360" s="588">
        <f t="shared" si="779"/>
        <v>0</v>
      </c>
      <c r="AK360" s="587"/>
      <c r="AL360" s="588">
        <f t="shared" si="513"/>
        <v>0</v>
      </c>
      <c r="AM360" s="588">
        <f t="shared" si="558"/>
        <v>0</v>
      </c>
      <c r="AN360" s="587"/>
      <c r="AO360" s="588">
        <f t="shared" si="515"/>
        <v>0</v>
      </c>
      <c r="AP360" s="588">
        <f t="shared" si="559"/>
        <v>0</v>
      </c>
      <c r="AQ360" s="587"/>
      <c r="AR360" s="588">
        <f t="shared" si="707"/>
        <v>0</v>
      </c>
      <c r="AS360" s="588">
        <f t="shared" si="708"/>
        <v>0</v>
      </c>
      <c r="AT360" s="587"/>
      <c r="AU360" s="588">
        <f t="shared" si="517"/>
        <v>0</v>
      </c>
      <c r="AV360" s="588">
        <f t="shared" si="777"/>
        <v>0</v>
      </c>
      <c r="AW360" s="587"/>
      <c r="AX360" s="652"/>
      <c r="AY360" s="706"/>
      <c r="AZ360" s="652"/>
      <c r="BC360" s="30">
        <f t="shared" si="720"/>
        <v>0</v>
      </c>
      <c r="BD360" s="30">
        <f t="shared" si="721"/>
        <v>0</v>
      </c>
      <c r="BE360" s="704">
        <f t="shared" si="722"/>
        <v>0</v>
      </c>
      <c r="BF360" s="30">
        <f t="shared" si="723"/>
        <v>0</v>
      </c>
      <c r="BG360" s="30">
        <f t="shared" si="724"/>
        <v>0</v>
      </c>
      <c r="BH360" s="704">
        <f t="shared" si="725"/>
        <v>0</v>
      </c>
      <c r="BI360" s="704">
        <f t="shared" si="726"/>
        <v>0</v>
      </c>
      <c r="BJ360" s="30">
        <f t="shared" si="727"/>
        <v>0</v>
      </c>
      <c r="BK360" s="704">
        <f t="shared" si="728"/>
        <v>0</v>
      </c>
      <c r="BL360" s="30">
        <f t="shared" si="729"/>
        <v>0</v>
      </c>
      <c r="BM360" s="30">
        <f t="shared" si="730"/>
        <v>0</v>
      </c>
      <c r="BN360" s="704">
        <f t="shared" si="731"/>
        <v>0</v>
      </c>
    </row>
    <row r="361" spans="1:66" x14ac:dyDescent="0.25">
      <c r="A361" s="49"/>
      <c r="B361" s="50"/>
      <c r="C361" s="699"/>
      <c r="D361" s="50"/>
      <c r="E361" s="62" t="e">
        <f t="shared" si="781"/>
        <v>#N/A</v>
      </c>
      <c r="F361" s="664" t="str">
        <f t="shared" si="778"/>
        <v/>
      </c>
      <c r="G361" s="587"/>
      <c r="H361" s="588">
        <f t="shared" si="633"/>
        <v>0</v>
      </c>
      <c r="I361" s="588">
        <f t="shared" si="672"/>
        <v>0</v>
      </c>
      <c r="J361" s="587"/>
      <c r="K361" s="588">
        <f t="shared" si="502"/>
        <v>0</v>
      </c>
      <c r="L361" s="588">
        <f t="shared" si="553"/>
        <v>0</v>
      </c>
      <c r="M361" s="587"/>
      <c r="N361" s="588">
        <f t="shared" si="503"/>
        <v>0</v>
      </c>
      <c r="O361" s="588">
        <f t="shared" si="554"/>
        <v>0</v>
      </c>
      <c r="P361" s="587"/>
      <c r="Q361" s="588">
        <f t="shared" si="504"/>
        <v>0</v>
      </c>
      <c r="R361" s="588">
        <f t="shared" si="555"/>
        <v>0</v>
      </c>
      <c r="S361" s="587"/>
      <c r="T361" s="588">
        <f t="shared" si="699"/>
        <v>0</v>
      </c>
      <c r="U361" s="588">
        <f t="shared" si="776"/>
        <v>0</v>
      </c>
      <c r="V361" s="587"/>
      <c r="W361" s="588">
        <f t="shared" si="507"/>
        <v>0</v>
      </c>
      <c r="X361" s="588">
        <f t="shared" si="556"/>
        <v>0</v>
      </c>
      <c r="Y361" s="587"/>
      <c r="Z361" s="588">
        <f t="shared" si="509"/>
        <v>0</v>
      </c>
      <c r="AA361" s="588">
        <f t="shared" si="680"/>
        <v>0</v>
      </c>
      <c r="AB361" s="587"/>
      <c r="AC361" s="588">
        <f t="shared" si="510"/>
        <v>0</v>
      </c>
      <c r="AD361" s="588">
        <f t="shared" si="557"/>
        <v>0</v>
      </c>
      <c r="AE361" s="587"/>
      <c r="AF361" s="588">
        <f t="shared" si="512"/>
        <v>0</v>
      </c>
      <c r="AG361" s="588">
        <f t="shared" si="644"/>
        <v>0</v>
      </c>
      <c r="AH361" s="587"/>
      <c r="AI361" s="588">
        <f t="shared" si="780"/>
        <v>0</v>
      </c>
      <c r="AJ361" s="588">
        <f t="shared" si="779"/>
        <v>0</v>
      </c>
      <c r="AK361" s="587"/>
      <c r="AL361" s="588">
        <f t="shared" si="513"/>
        <v>0</v>
      </c>
      <c r="AM361" s="588">
        <f t="shared" si="558"/>
        <v>0</v>
      </c>
      <c r="AN361" s="587"/>
      <c r="AO361" s="588">
        <f t="shared" si="515"/>
        <v>0</v>
      </c>
      <c r="AP361" s="588">
        <f t="shared" si="559"/>
        <v>0</v>
      </c>
      <c r="AQ361" s="587"/>
      <c r="AR361" s="588">
        <f t="shared" si="707"/>
        <v>0</v>
      </c>
      <c r="AS361" s="588">
        <f t="shared" si="708"/>
        <v>0</v>
      </c>
      <c r="AT361" s="587"/>
      <c r="AU361" s="588">
        <f t="shared" si="517"/>
        <v>0</v>
      </c>
      <c r="AV361" s="588">
        <f t="shared" si="777"/>
        <v>0</v>
      </c>
      <c r="AW361" s="587"/>
      <c r="AX361" s="652"/>
      <c r="AY361" s="706"/>
      <c r="AZ361" s="652"/>
      <c r="BC361" s="30">
        <f t="shared" si="720"/>
        <v>0</v>
      </c>
      <c r="BD361" s="30">
        <f t="shared" si="721"/>
        <v>0</v>
      </c>
      <c r="BE361" s="704">
        <f t="shared" si="722"/>
        <v>0</v>
      </c>
      <c r="BF361" s="30">
        <f t="shared" si="723"/>
        <v>0</v>
      </c>
      <c r="BG361" s="30">
        <f t="shared" si="724"/>
        <v>0</v>
      </c>
      <c r="BH361" s="704">
        <f t="shared" si="725"/>
        <v>0</v>
      </c>
      <c r="BI361" s="704">
        <f t="shared" si="726"/>
        <v>0</v>
      </c>
      <c r="BJ361" s="30">
        <f t="shared" si="727"/>
        <v>0</v>
      </c>
      <c r="BK361" s="704">
        <f t="shared" si="728"/>
        <v>0</v>
      </c>
      <c r="BL361" s="30">
        <f t="shared" si="729"/>
        <v>0</v>
      </c>
      <c r="BM361" s="30">
        <f t="shared" si="730"/>
        <v>0</v>
      </c>
      <c r="BN361" s="704">
        <f t="shared" si="731"/>
        <v>0</v>
      </c>
    </row>
    <row r="362" spans="1:66" x14ac:dyDescent="0.25">
      <c r="A362" s="49"/>
      <c r="B362" s="50"/>
      <c r="C362" s="699"/>
      <c r="D362" s="50"/>
      <c r="E362" s="62" t="e">
        <f t="shared" si="781"/>
        <v>#N/A</v>
      </c>
      <c r="F362" s="664" t="str">
        <f t="shared" si="778"/>
        <v/>
      </c>
      <c r="G362" s="587"/>
      <c r="H362" s="588">
        <f t="shared" si="633"/>
        <v>0</v>
      </c>
      <c r="I362" s="588">
        <f t="shared" si="672"/>
        <v>0</v>
      </c>
      <c r="J362" s="587"/>
      <c r="K362" s="588">
        <f t="shared" si="502"/>
        <v>0</v>
      </c>
      <c r="L362" s="588">
        <f t="shared" si="553"/>
        <v>0</v>
      </c>
      <c r="M362" s="587"/>
      <c r="N362" s="588">
        <f t="shared" si="503"/>
        <v>0</v>
      </c>
      <c r="O362" s="588">
        <f t="shared" si="554"/>
        <v>0</v>
      </c>
      <c r="P362" s="587"/>
      <c r="Q362" s="588">
        <f t="shared" si="504"/>
        <v>0</v>
      </c>
      <c r="R362" s="588">
        <f t="shared" si="555"/>
        <v>0</v>
      </c>
      <c r="S362" s="587"/>
      <c r="T362" s="588">
        <f t="shared" si="699"/>
        <v>0</v>
      </c>
      <c r="U362" s="588">
        <f t="shared" si="776"/>
        <v>0</v>
      </c>
      <c r="V362" s="587"/>
      <c r="W362" s="588">
        <f t="shared" si="507"/>
        <v>0</v>
      </c>
      <c r="X362" s="588">
        <f t="shared" si="556"/>
        <v>0</v>
      </c>
      <c r="Y362" s="587"/>
      <c r="Z362" s="588">
        <f t="shared" si="509"/>
        <v>0</v>
      </c>
      <c r="AA362" s="588">
        <f t="shared" si="680"/>
        <v>0</v>
      </c>
      <c r="AB362" s="587"/>
      <c r="AC362" s="588">
        <f t="shared" si="510"/>
        <v>0</v>
      </c>
      <c r="AD362" s="588">
        <f t="shared" si="557"/>
        <v>0</v>
      </c>
      <c r="AE362" s="587"/>
      <c r="AF362" s="588">
        <f t="shared" si="512"/>
        <v>0</v>
      </c>
      <c r="AG362" s="588">
        <f t="shared" si="644"/>
        <v>0</v>
      </c>
      <c r="AH362" s="587"/>
      <c r="AI362" s="588">
        <f t="shared" si="780"/>
        <v>0</v>
      </c>
      <c r="AJ362" s="588">
        <f t="shared" si="779"/>
        <v>0</v>
      </c>
      <c r="AK362" s="587"/>
      <c r="AL362" s="588">
        <f t="shared" si="513"/>
        <v>0</v>
      </c>
      <c r="AM362" s="588">
        <f t="shared" si="558"/>
        <v>0</v>
      </c>
      <c r="AN362" s="587"/>
      <c r="AO362" s="588">
        <f t="shared" si="515"/>
        <v>0</v>
      </c>
      <c r="AP362" s="588">
        <f t="shared" si="559"/>
        <v>0</v>
      </c>
      <c r="AQ362" s="587"/>
      <c r="AR362" s="588">
        <f t="shared" si="707"/>
        <v>0</v>
      </c>
      <c r="AS362" s="588">
        <f t="shared" si="708"/>
        <v>0</v>
      </c>
      <c r="AT362" s="587"/>
      <c r="AU362" s="588">
        <f t="shared" si="517"/>
        <v>0</v>
      </c>
      <c r="AV362" s="588">
        <f t="shared" si="777"/>
        <v>0</v>
      </c>
      <c r="AW362" s="587"/>
      <c r="AX362" s="652"/>
      <c r="AY362" s="706"/>
      <c r="AZ362" s="652"/>
      <c r="BC362" s="30">
        <f t="shared" si="720"/>
        <v>0</v>
      </c>
      <c r="BD362" s="30">
        <f t="shared" si="721"/>
        <v>0</v>
      </c>
      <c r="BE362" s="704">
        <f t="shared" si="722"/>
        <v>0</v>
      </c>
      <c r="BF362" s="30">
        <f t="shared" si="723"/>
        <v>0</v>
      </c>
      <c r="BG362" s="30">
        <f t="shared" si="724"/>
        <v>0</v>
      </c>
      <c r="BH362" s="704">
        <f t="shared" si="725"/>
        <v>0</v>
      </c>
      <c r="BI362" s="704">
        <f t="shared" si="726"/>
        <v>0</v>
      </c>
      <c r="BJ362" s="30">
        <f t="shared" si="727"/>
        <v>0</v>
      </c>
      <c r="BK362" s="704">
        <f t="shared" si="728"/>
        <v>0</v>
      </c>
      <c r="BL362" s="30">
        <f t="shared" si="729"/>
        <v>0</v>
      </c>
      <c r="BM362" s="30">
        <f t="shared" si="730"/>
        <v>0</v>
      </c>
      <c r="BN362" s="704">
        <f t="shared" si="731"/>
        <v>0</v>
      </c>
    </row>
    <row r="363" spans="1:66" x14ac:dyDescent="0.25">
      <c r="A363" s="49"/>
      <c r="B363" s="50"/>
      <c r="C363" s="699"/>
      <c r="D363" s="50"/>
      <c r="E363" s="62" t="e">
        <f t="shared" si="781"/>
        <v>#N/A</v>
      </c>
      <c r="F363" s="664" t="str">
        <f t="shared" si="778"/>
        <v/>
      </c>
      <c r="G363" s="587"/>
      <c r="H363" s="588">
        <f t="shared" si="633"/>
        <v>0</v>
      </c>
      <c r="I363" s="588">
        <f t="shared" si="672"/>
        <v>0</v>
      </c>
      <c r="J363" s="587"/>
      <c r="K363" s="588">
        <f t="shared" si="502"/>
        <v>0</v>
      </c>
      <c r="L363" s="588">
        <f t="shared" si="553"/>
        <v>0</v>
      </c>
      <c r="M363" s="587"/>
      <c r="N363" s="588">
        <f t="shared" si="503"/>
        <v>0</v>
      </c>
      <c r="O363" s="588">
        <f t="shared" si="554"/>
        <v>0</v>
      </c>
      <c r="P363" s="587"/>
      <c r="Q363" s="588">
        <f t="shared" si="504"/>
        <v>0</v>
      </c>
      <c r="R363" s="588">
        <f t="shared" si="555"/>
        <v>0</v>
      </c>
      <c r="S363" s="587"/>
      <c r="T363" s="588">
        <f t="shared" si="699"/>
        <v>0</v>
      </c>
      <c r="U363" s="588">
        <f t="shared" si="776"/>
        <v>0</v>
      </c>
      <c r="V363" s="587"/>
      <c r="W363" s="588">
        <f t="shared" si="507"/>
        <v>0</v>
      </c>
      <c r="X363" s="588">
        <f t="shared" si="556"/>
        <v>0</v>
      </c>
      <c r="Y363" s="587"/>
      <c r="Z363" s="588">
        <f t="shared" si="509"/>
        <v>0</v>
      </c>
      <c r="AA363" s="588">
        <f t="shared" si="680"/>
        <v>0</v>
      </c>
      <c r="AB363" s="587"/>
      <c r="AC363" s="588">
        <f t="shared" si="510"/>
        <v>0</v>
      </c>
      <c r="AD363" s="588">
        <f t="shared" si="557"/>
        <v>0</v>
      </c>
      <c r="AE363" s="587"/>
      <c r="AF363" s="588">
        <f t="shared" si="512"/>
        <v>0</v>
      </c>
      <c r="AG363" s="588">
        <f t="shared" si="644"/>
        <v>0</v>
      </c>
      <c r="AH363" s="587"/>
      <c r="AI363" s="588">
        <f t="shared" si="780"/>
        <v>0</v>
      </c>
      <c r="AJ363" s="588">
        <f t="shared" si="779"/>
        <v>0</v>
      </c>
      <c r="AK363" s="587"/>
      <c r="AL363" s="588">
        <f t="shared" si="513"/>
        <v>0</v>
      </c>
      <c r="AM363" s="588">
        <f t="shared" si="558"/>
        <v>0</v>
      </c>
      <c r="AN363" s="587"/>
      <c r="AO363" s="588">
        <f t="shared" si="515"/>
        <v>0</v>
      </c>
      <c r="AP363" s="588">
        <f t="shared" si="559"/>
        <v>0</v>
      </c>
      <c r="AQ363" s="587"/>
      <c r="AR363" s="588">
        <f t="shared" si="707"/>
        <v>0</v>
      </c>
      <c r="AS363" s="588">
        <f t="shared" si="708"/>
        <v>0</v>
      </c>
      <c r="AT363" s="587"/>
      <c r="AU363" s="588">
        <f t="shared" si="517"/>
        <v>0</v>
      </c>
      <c r="AV363" s="588">
        <f t="shared" si="777"/>
        <v>0</v>
      </c>
      <c r="AW363" s="587"/>
      <c r="AX363" s="652"/>
      <c r="AY363" s="706"/>
      <c r="AZ363" s="652"/>
      <c r="BC363" s="30">
        <f t="shared" si="720"/>
        <v>0</v>
      </c>
      <c r="BD363" s="30">
        <f t="shared" si="721"/>
        <v>0</v>
      </c>
      <c r="BE363" s="704">
        <f t="shared" si="722"/>
        <v>0</v>
      </c>
      <c r="BF363" s="30">
        <f t="shared" si="723"/>
        <v>0</v>
      </c>
      <c r="BG363" s="30">
        <f t="shared" si="724"/>
        <v>0</v>
      </c>
      <c r="BH363" s="704">
        <f t="shared" si="725"/>
        <v>0</v>
      </c>
      <c r="BI363" s="704">
        <f t="shared" si="726"/>
        <v>0</v>
      </c>
      <c r="BJ363" s="30">
        <f t="shared" si="727"/>
        <v>0</v>
      </c>
      <c r="BK363" s="704">
        <f t="shared" si="728"/>
        <v>0</v>
      </c>
      <c r="BL363" s="30">
        <f t="shared" si="729"/>
        <v>0</v>
      </c>
      <c r="BM363" s="30">
        <f t="shared" si="730"/>
        <v>0</v>
      </c>
      <c r="BN363" s="704">
        <f t="shared" si="731"/>
        <v>0</v>
      </c>
    </row>
    <row r="364" spans="1:66" x14ac:dyDescent="0.25">
      <c r="A364" s="49"/>
      <c r="B364" s="50"/>
      <c r="C364" s="699"/>
      <c r="D364" s="50"/>
      <c r="E364" s="62" t="e">
        <f t="shared" si="781"/>
        <v>#N/A</v>
      </c>
      <c r="F364" s="664" t="str">
        <f t="shared" si="778"/>
        <v/>
      </c>
      <c r="G364" s="587"/>
      <c r="H364" s="588">
        <f t="shared" si="633"/>
        <v>0</v>
      </c>
      <c r="I364" s="588">
        <f t="shared" si="672"/>
        <v>0</v>
      </c>
      <c r="J364" s="587"/>
      <c r="K364" s="588">
        <f t="shared" si="502"/>
        <v>0</v>
      </c>
      <c r="L364" s="588">
        <f t="shared" si="553"/>
        <v>0</v>
      </c>
      <c r="M364" s="587"/>
      <c r="N364" s="588">
        <f t="shared" si="503"/>
        <v>0</v>
      </c>
      <c r="O364" s="588">
        <f t="shared" si="554"/>
        <v>0</v>
      </c>
      <c r="P364" s="587"/>
      <c r="Q364" s="588">
        <f t="shared" si="504"/>
        <v>0</v>
      </c>
      <c r="R364" s="588">
        <f t="shared" si="555"/>
        <v>0</v>
      </c>
      <c r="S364" s="587"/>
      <c r="T364" s="588">
        <f t="shared" si="699"/>
        <v>0</v>
      </c>
      <c r="U364" s="588">
        <f t="shared" si="776"/>
        <v>0</v>
      </c>
      <c r="V364" s="587"/>
      <c r="W364" s="588">
        <f t="shared" si="507"/>
        <v>0</v>
      </c>
      <c r="X364" s="588">
        <f t="shared" si="556"/>
        <v>0</v>
      </c>
      <c r="Y364" s="587"/>
      <c r="Z364" s="588">
        <f t="shared" si="509"/>
        <v>0</v>
      </c>
      <c r="AA364" s="588">
        <f t="shared" si="680"/>
        <v>0</v>
      </c>
      <c r="AB364" s="587"/>
      <c r="AC364" s="588">
        <f t="shared" si="510"/>
        <v>0</v>
      </c>
      <c r="AD364" s="588">
        <f t="shared" si="557"/>
        <v>0</v>
      </c>
      <c r="AE364" s="587"/>
      <c r="AF364" s="588">
        <f t="shared" si="512"/>
        <v>0</v>
      </c>
      <c r="AG364" s="588">
        <f t="shared" si="644"/>
        <v>0</v>
      </c>
      <c r="AH364" s="587"/>
      <c r="AI364" s="588">
        <f t="shared" si="780"/>
        <v>0</v>
      </c>
      <c r="AJ364" s="588">
        <f t="shared" si="779"/>
        <v>0</v>
      </c>
      <c r="AK364" s="587"/>
      <c r="AL364" s="588">
        <f t="shared" si="513"/>
        <v>0</v>
      </c>
      <c r="AM364" s="588">
        <f t="shared" si="558"/>
        <v>0</v>
      </c>
      <c r="AN364" s="587"/>
      <c r="AO364" s="588">
        <f t="shared" si="515"/>
        <v>0</v>
      </c>
      <c r="AP364" s="588">
        <f t="shared" si="559"/>
        <v>0</v>
      </c>
      <c r="AQ364" s="587"/>
      <c r="AR364" s="588">
        <f t="shared" si="707"/>
        <v>0</v>
      </c>
      <c r="AS364" s="588">
        <f t="shared" si="708"/>
        <v>0</v>
      </c>
      <c r="AT364" s="587"/>
      <c r="AU364" s="588">
        <f t="shared" si="517"/>
        <v>0</v>
      </c>
      <c r="AV364" s="588">
        <f t="shared" si="777"/>
        <v>0</v>
      </c>
      <c r="AW364" s="587"/>
      <c r="AX364" s="652"/>
      <c r="AY364" s="706"/>
      <c r="AZ364" s="652"/>
      <c r="BC364" s="30">
        <f t="shared" si="720"/>
        <v>0</v>
      </c>
      <c r="BD364" s="30">
        <f t="shared" si="721"/>
        <v>0</v>
      </c>
      <c r="BE364" s="704">
        <f t="shared" si="722"/>
        <v>0</v>
      </c>
      <c r="BF364" s="30">
        <f t="shared" si="723"/>
        <v>0</v>
      </c>
      <c r="BG364" s="30">
        <f t="shared" si="724"/>
        <v>0</v>
      </c>
      <c r="BH364" s="704">
        <f t="shared" si="725"/>
        <v>0</v>
      </c>
      <c r="BI364" s="704">
        <f t="shared" si="726"/>
        <v>0</v>
      </c>
      <c r="BJ364" s="30">
        <f t="shared" si="727"/>
        <v>0</v>
      </c>
      <c r="BK364" s="704">
        <f t="shared" si="728"/>
        <v>0</v>
      </c>
      <c r="BL364" s="30">
        <f t="shared" si="729"/>
        <v>0</v>
      </c>
      <c r="BM364" s="30">
        <f t="shared" si="730"/>
        <v>0</v>
      </c>
      <c r="BN364" s="704">
        <f t="shared" si="731"/>
        <v>0</v>
      </c>
    </row>
    <row r="365" spans="1:66" x14ac:dyDescent="0.25">
      <c r="A365" s="49"/>
      <c r="B365" s="50"/>
      <c r="C365" s="699"/>
      <c r="D365" s="50"/>
      <c r="E365" s="62" t="e">
        <f t="shared" si="781"/>
        <v>#N/A</v>
      </c>
      <c r="F365" s="664" t="str">
        <f t="shared" si="778"/>
        <v/>
      </c>
      <c r="G365" s="587"/>
      <c r="H365" s="588">
        <f t="shared" si="633"/>
        <v>0</v>
      </c>
      <c r="I365" s="588">
        <f t="shared" si="672"/>
        <v>0</v>
      </c>
      <c r="J365" s="587"/>
      <c r="K365" s="588">
        <f t="shared" si="502"/>
        <v>0</v>
      </c>
      <c r="L365" s="588">
        <f t="shared" si="553"/>
        <v>0</v>
      </c>
      <c r="M365" s="587"/>
      <c r="N365" s="588">
        <f t="shared" si="503"/>
        <v>0</v>
      </c>
      <c r="O365" s="588">
        <f t="shared" si="554"/>
        <v>0</v>
      </c>
      <c r="P365" s="587"/>
      <c r="Q365" s="588">
        <f t="shared" si="504"/>
        <v>0</v>
      </c>
      <c r="R365" s="588">
        <f t="shared" si="555"/>
        <v>0</v>
      </c>
      <c r="S365" s="587"/>
      <c r="T365" s="588">
        <f t="shared" si="699"/>
        <v>0</v>
      </c>
      <c r="U365" s="588">
        <f t="shared" si="776"/>
        <v>0</v>
      </c>
      <c r="V365" s="587"/>
      <c r="W365" s="588">
        <f t="shared" si="507"/>
        <v>0</v>
      </c>
      <c r="X365" s="588">
        <f t="shared" si="556"/>
        <v>0</v>
      </c>
      <c r="Y365" s="587"/>
      <c r="Z365" s="588">
        <f t="shared" si="509"/>
        <v>0</v>
      </c>
      <c r="AA365" s="588">
        <f t="shared" si="680"/>
        <v>0</v>
      </c>
      <c r="AB365" s="587"/>
      <c r="AC365" s="588">
        <f t="shared" si="510"/>
        <v>0</v>
      </c>
      <c r="AD365" s="588">
        <f t="shared" si="557"/>
        <v>0</v>
      </c>
      <c r="AE365" s="587"/>
      <c r="AF365" s="588">
        <f t="shared" si="512"/>
        <v>0</v>
      </c>
      <c r="AG365" s="588">
        <f t="shared" si="644"/>
        <v>0</v>
      </c>
      <c r="AH365" s="587"/>
      <c r="AI365" s="588">
        <f t="shared" si="780"/>
        <v>0</v>
      </c>
      <c r="AJ365" s="588">
        <f t="shared" si="779"/>
        <v>0</v>
      </c>
      <c r="AK365" s="587"/>
      <c r="AL365" s="588">
        <f t="shared" si="513"/>
        <v>0</v>
      </c>
      <c r="AM365" s="588">
        <f t="shared" si="558"/>
        <v>0</v>
      </c>
      <c r="AN365" s="587"/>
      <c r="AO365" s="588">
        <f t="shared" si="515"/>
        <v>0</v>
      </c>
      <c r="AP365" s="588">
        <f t="shared" si="559"/>
        <v>0</v>
      </c>
      <c r="AQ365" s="587"/>
      <c r="AR365" s="588">
        <f t="shared" si="707"/>
        <v>0</v>
      </c>
      <c r="AS365" s="588">
        <f t="shared" si="708"/>
        <v>0</v>
      </c>
      <c r="AT365" s="587"/>
      <c r="AU365" s="588">
        <f t="shared" si="517"/>
        <v>0</v>
      </c>
      <c r="AV365" s="588">
        <f t="shared" si="777"/>
        <v>0</v>
      </c>
      <c r="AW365" s="587"/>
      <c r="AX365" s="652"/>
      <c r="AY365" s="706"/>
      <c r="BC365" s="30">
        <f t="shared" si="720"/>
        <v>0</v>
      </c>
      <c r="BD365" s="30">
        <f t="shared" si="721"/>
        <v>0</v>
      </c>
      <c r="BE365" s="704">
        <f t="shared" si="722"/>
        <v>0</v>
      </c>
      <c r="BF365" s="30">
        <f t="shared" si="723"/>
        <v>0</v>
      </c>
      <c r="BG365" s="30">
        <f t="shared" si="724"/>
        <v>0</v>
      </c>
      <c r="BH365" s="704">
        <f t="shared" si="725"/>
        <v>0</v>
      </c>
      <c r="BI365" s="704">
        <f t="shared" si="726"/>
        <v>0</v>
      </c>
      <c r="BJ365" s="30">
        <f t="shared" si="727"/>
        <v>0</v>
      </c>
      <c r="BK365" s="704">
        <f t="shared" si="728"/>
        <v>0</v>
      </c>
      <c r="BL365" s="30">
        <f t="shared" si="729"/>
        <v>0</v>
      </c>
      <c r="BM365" s="30">
        <f t="shared" si="730"/>
        <v>0</v>
      </c>
      <c r="BN365" s="704">
        <f t="shared" si="731"/>
        <v>0</v>
      </c>
    </row>
    <row r="366" spans="1:66" x14ac:dyDescent="0.25">
      <c r="A366" s="49"/>
      <c r="B366" s="50"/>
      <c r="C366" s="699"/>
      <c r="D366" s="50"/>
      <c r="E366" s="62" t="e">
        <f t="shared" si="781"/>
        <v>#N/A</v>
      </c>
      <c r="F366" s="664" t="str">
        <f t="shared" si="778"/>
        <v/>
      </c>
      <c r="G366" s="587"/>
      <c r="H366" s="588">
        <f t="shared" si="633"/>
        <v>0</v>
      </c>
      <c r="I366" s="588">
        <f t="shared" si="672"/>
        <v>0</v>
      </c>
      <c r="J366" s="587"/>
      <c r="K366" s="588">
        <f t="shared" si="502"/>
        <v>0</v>
      </c>
      <c r="L366" s="588">
        <f t="shared" si="553"/>
        <v>0</v>
      </c>
      <c r="M366" s="587"/>
      <c r="N366" s="588">
        <f t="shared" si="503"/>
        <v>0</v>
      </c>
      <c r="O366" s="588">
        <f t="shared" si="554"/>
        <v>0</v>
      </c>
      <c r="P366" s="587"/>
      <c r="Q366" s="588">
        <f t="shared" si="504"/>
        <v>0</v>
      </c>
      <c r="R366" s="588">
        <f t="shared" si="555"/>
        <v>0</v>
      </c>
      <c r="S366" s="587"/>
      <c r="T366" s="588">
        <f t="shared" si="699"/>
        <v>0</v>
      </c>
      <c r="U366" s="588">
        <f t="shared" si="776"/>
        <v>0</v>
      </c>
      <c r="V366" s="587"/>
      <c r="W366" s="588">
        <f t="shared" si="507"/>
        <v>0</v>
      </c>
      <c r="X366" s="588">
        <f t="shared" si="556"/>
        <v>0</v>
      </c>
      <c r="Y366" s="587"/>
      <c r="Z366" s="588">
        <f t="shared" si="509"/>
        <v>0</v>
      </c>
      <c r="AA366" s="588">
        <f t="shared" si="680"/>
        <v>0</v>
      </c>
      <c r="AB366" s="587"/>
      <c r="AC366" s="588">
        <f t="shared" si="510"/>
        <v>0</v>
      </c>
      <c r="AD366" s="588">
        <f t="shared" si="557"/>
        <v>0</v>
      </c>
      <c r="AE366" s="587"/>
      <c r="AF366" s="588">
        <f t="shared" si="512"/>
        <v>0</v>
      </c>
      <c r="AG366" s="588">
        <f t="shared" si="644"/>
        <v>0</v>
      </c>
      <c r="AH366" s="587"/>
      <c r="AI366" s="588">
        <f t="shared" si="780"/>
        <v>0</v>
      </c>
      <c r="AJ366" s="588">
        <f t="shared" si="779"/>
        <v>0</v>
      </c>
      <c r="AK366" s="587"/>
      <c r="AL366" s="588">
        <f t="shared" si="513"/>
        <v>0</v>
      </c>
      <c r="AM366" s="588">
        <f t="shared" si="558"/>
        <v>0</v>
      </c>
      <c r="AN366" s="587"/>
      <c r="AO366" s="588">
        <f t="shared" si="515"/>
        <v>0</v>
      </c>
      <c r="AP366" s="588">
        <f t="shared" si="559"/>
        <v>0</v>
      </c>
      <c r="AQ366" s="587"/>
      <c r="AR366" s="588">
        <f t="shared" si="707"/>
        <v>0</v>
      </c>
      <c r="AS366" s="588">
        <f t="shared" si="708"/>
        <v>0</v>
      </c>
      <c r="AT366" s="587"/>
      <c r="AU366" s="588">
        <f t="shared" si="517"/>
        <v>0</v>
      </c>
      <c r="AV366" s="588">
        <f t="shared" si="777"/>
        <v>0</v>
      </c>
      <c r="AW366" s="587"/>
      <c r="AX366" s="652"/>
      <c r="AY366" s="706"/>
      <c r="BC366" s="30">
        <f t="shared" si="720"/>
        <v>0</v>
      </c>
      <c r="BD366" s="30">
        <f t="shared" si="721"/>
        <v>0</v>
      </c>
      <c r="BE366" s="704">
        <f t="shared" si="722"/>
        <v>0</v>
      </c>
      <c r="BF366" s="30">
        <f t="shared" si="723"/>
        <v>0</v>
      </c>
      <c r="BG366" s="30">
        <f t="shared" si="724"/>
        <v>0</v>
      </c>
      <c r="BH366" s="704">
        <f t="shared" si="725"/>
        <v>0</v>
      </c>
      <c r="BI366" s="704">
        <f t="shared" si="726"/>
        <v>0</v>
      </c>
      <c r="BJ366" s="30">
        <f t="shared" si="727"/>
        <v>0</v>
      </c>
      <c r="BK366" s="704">
        <f t="shared" si="728"/>
        <v>0</v>
      </c>
      <c r="BL366" s="30">
        <f t="shared" si="729"/>
        <v>0</v>
      </c>
      <c r="BM366" s="30">
        <f t="shared" si="730"/>
        <v>0</v>
      </c>
      <c r="BN366" s="704">
        <f t="shared" si="731"/>
        <v>0</v>
      </c>
    </row>
    <row r="367" spans="1:66" x14ac:dyDescent="0.25">
      <c r="A367" s="49"/>
      <c r="B367" s="50"/>
      <c r="C367" s="699"/>
      <c r="D367" s="50"/>
      <c r="E367" s="62" t="e">
        <f t="shared" si="781"/>
        <v>#N/A</v>
      </c>
      <c r="F367" s="664" t="str">
        <f t="shared" si="778"/>
        <v/>
      </c>
      <c r="G367" s="587"/>
      <c r="H367" s="588">
        <f t="shared" si="633"/>
        <v>0</v>
      </c>
      <c r="I367" s="588">
        <f t="shared" si="672"/>
        <v>0</v>
      </c>
      <c r="J367" s="587"/>
      <c r="K367" s="588">
        <f t="shared" si="502"/>
        <v>0</v>
      </c>
      <c r="L367" s="588">
        <f t="shared" si="553"/>
        <v>0</v>
      </c>
      <c r="M367" s="587"/>
      <c r="N367" s="588">
        <f t="shared" si="503"/>
        <v>0</v>
      </c>
      <c r="O367" s="588">
        <f t="shared" si="554"/>
        <v>0</v>
      </c>
      <c r="P367" s="587"/>
      <c r="Q367" s="588">
        <f t="shared" si="504"/>
        <v>0</v>
      </c>
      <c r="R367" s="588">
        <f t="shared" si="555"/>
        <v>0</v>
      </c>
      <c r="S367" s="587"/>
      <c r="T367" s="588">
        <f t="shared" si="699"/>
        <v>0</v>
      </c>
      <c r="U367" s="588">
        <f t="shared" si="776"/>
        <v>0</v>
      </c>
      <c r="V367" s="587"/>
      <c r="W367" s="588">
        <f t="shared" si="507"/>
        <v>0</v>
      </c>
      <c r="X367" s="588">
        <f t="shared" si="556"/>
        <v>0</v>
      </c>
      <c r="Y367" s="587"/>
      <c r="Z367" s="588">
        <f t="shared" si="509"/>
        <v>0</v>
      </c>
      <c r="AA367" s="588">
        <f t="shared" si="680"/>
        <v>0</v>
      </c>
      <c r="AB367" s="587"/>
      <c r="AC367" s="588">
        <f t="shared" si="510"/>
        <v>0</v>
      </c>
      <c r="AD367" s="588">
        <f t="shared" si="557"/>
        <v>0</v>
      </c>
      <c r="AE367" s="587"/>
      <c r="AF367" s="588">
        <f t="shared" si="512"/>
        <v>0</v>
      </c>
      <c r="AG367" s="588">
        <f t="shared" si="644"/>
        <v>0</v>
      </c>
      <c r="AH367" s="587"/>
      <c r="AI367" s="588">
        <f t="shared" si="780"/>
        <v>0</v>
      </c>
      <c r="AJ367" s="588">
        <f t="shared" si="779"/>
        <v>0</v>
      </c>
      <c r="AK367" s="587"/>
      <c r="AL367" s="588">
        <f t="shared" si="513"/>
        <v>0</v>
      </c>
      <c r="AM367" s="588">
        <f t="shared" si="558"/>
        <v>0</v>
      </c>
      <c r="AN367" s="587"/>
      <c r="AO367" s="588">
        <f t="shared" si="515"/>
        <v>0</v>
      </c>
      <c r="AP367" s="588">
        <f t="shared" si="559"/>
        <v>0</v>
      </c>
      <c r="AQ367" s="587"/>
      <c r="AR367" s="588">
        <f t="shared" si="707"/>
        <v>0</v>
      </c>
      <c r="AS367" s="588">
        <f t="shared" si="708"/>
        <v>0</v>
      </c>
      <c r="AT367" s="587"/>
      <c r="AU367" s="588">
        <f t="shared" si="517"/>
        <v>0</v>
      </c>
      <c r="AV367" s="588">
        <f t="shared" si="777"/>
        <v>0</v>
      </c>
      <c r="AW367" s="587"/>
      <c r="AX367" s="652"/>
      <c r="AY367" s="706"/>
      <c r="BC367" s="30">
        <f t="shared" si="720"/>
        <v>0</v>
      </c>
      <c r="BD367" s="30">
        <f t="shared" si="721"/>
        <v>0</v>
      </c>
      <c r="BE367" s="704">
        <f t="shared" si="722"/>
        <v>0</v>
      </c>
      <c r="BF367" s="30">
        <f t="shared" si="723"/>
        <v>0</v>
      </c>
      <c r="BG367" s="30">
        <f t="shared" si="724"/>
        <v>0</v>
      </c>
      <c r="BH367" s="704">
        <f t="shared" si="725"/>
        <v>0</v>
      </c>
      <c r="BI367" s="704">
        <f t="shared" si="726"/>
        <v>0</v>
      </c>
      <c r="BJ367" s="30">
        <f t="shared" si="727"/>
        <v>0</v>
      </c>
      <c r="BK367" s="704">
        <f t="shared" si="728"/>
        <v>0</v>
      </c>
      <c r="BL367" s="30">
        <f t="shared" si="729"/>
        <v>0</v>
      </c>
      <c r="BM367" s="30">
        <f t="shared" si="730"/>
        <v>0</v>
      </c>
      <c r="BN367" s="704">
        <f t="shared" si="731"/>
        <v>0</v>
      </c>
    </row>
    <row r="368" spans="1:66" x14ac:dyDescent="0.25">
      <c r="A368" s="49"/>
      <c r="B368" s="50"/>
      <c r="C368" s="699"/>
      <c r="D368" s="50"/>
      <c r="E368" s="62" t="e">
        <f t="shared" si="781"/>
        <v>#N/A</v>
      </c>
      <c r="F368" s="664" t="str">
        <f t="shared" si="778"/>
        <v/>
      </c>
      <c r="G368" s="587"/>
      <c r="H368" s="588">
        <f t="shared" si="633"/>
        <v>0</v>
      </c>
      <c r="I368" s="588">
        <f t="shared" si="672"/>
        <v>0</v>
      </c>
      <c r="J368" s="587"/>
      <c r="K368" s="588">
        <f t="shared" si="502"/>
        <v>0</v>
      </c>
      <c r="L368" s="588">
        <f t="shared" si="553"/>
        <v>0</v>
      </c>
      <c r="M368" s="587"/>
      <c r="N368" s="588">
        <f t="shared" si="503"/>
        <v>0</v>
      </c>
      <c r="O368" s="588">
        <f t="shared" si="554"/>
        <v>0</v>
      </c>
      <c r="P368" s="587"/>
      <c r="Q368" s="588">
        <f t="shared" si="504"/>
        <v>0</v>
      </c>
      <c r="R368" s="588">
        <f t="shared" si="555"/>
        <v>0</v>
      </c>
      <c r="S368" s="587"/>
      <c r="T368" s="588">
        <f t="shared" si="699"/>
        <v>0</v>
      </c>
      <c r="U368" s="588">
        <f t="shared" si="776"/>
        <v>0</v>
      </c>
      <c r="V368" s="587"/>
      <c r="W368" s="588">
        <f t="shared" si="507"/>
        <v>0</v>
      </c>
      <c r="X368" s="588">
        <f t="shared" si="556"/>
        <v>0</v>
      </c>
      <c r="Y368" s="587"/>
      <c r="Z368" s="588">
        <f t="shared" si="509"/>
        <v>0</v>
      </c>
      <c r="AA368" s="588">
        <f t="shared" si="680"/>
        <v>0</v>
      </c>
      <c r="AB368" s="587"/>
      <c r="AC368" s="588">
        <f t="shared" si="510"/>
        <v>0</v>
      </c>
      <c r="AD368" s="588">
        <f t="shared" si="557"/>
        <v>0</v>
      </c>
      <c r="AE368" s="587"/>
      <c r="AF368" s="588">
        <f t="shared" si="512"/>
        <v>0</v>
      </c>
      <c r="AG368" s="588">
        <f t="shared" si="644"/>
        <v>0</v>
      </c>
      <c r="AH368" s="587"/>
      <c r="AI368" s="588">
        <f t="shared" si="780"/>
        <v>0</v>
      </c>
      <c r="AJ368" s="588">
        <f t="shared" si="779"/>
        <v>0</v>
      </c>
      <c r="AK368" s="587"/>
      <c r="AL368" s="588">
        <f t="shared" si="513"/>
        <v>0</v>
      </c>
      <c r="AM368" s="588">
        <f t="shared" si="558"/>
        <v>0</v>
      </c>
      <c r="AN368" s="587"/>
      <c r="AO368" s="588">
        <f t="shared" si="515"/>
        <v>0</v>
      </c>
      <c r="AP368" s="588">
        <f t="shared" si="559"/>
        <v>0</v>
      </c>
      <c r="AQ368" s="587"/>
      <c r="AR368" s="588">
        <f t="shared" si="707"/>
        <v>0</v>
      </c>
      <c r="AS368" s="588">
        <f t="shared" si="708"/>
        <v>0</v>
      </c>
      <c r="AT368" s="587"/>
      <c r="AU368" s="588">
        <f t="shared" si="517"/>
        <v>0</v>
      </c>
      <c r="AV368" s="588">
        <f t="shared" si="777"/>
        <v>0</v>
      </c>
      <c r="AW368" s="587"/>
      <c r="AX368" s="652"/>
      <c r="AY368" s="706"/>
      <c r="BC368" s="30">
        <f t="shared" si="720"/>
        <v>0</v>
      </c>
      <c r="BD368" s="30">
        <f t="shared" si="721"/>
        <v>0</v>
      </c>
      <c r="BE368" s="704">
        <f t="shared" si="722"/>
        <v>0</v>
      </c>
      <c r="BF368" s="30">
        <f t="shared" si="723"/>
        <v>0</v>
      </c>
      <c r="BG368" s="30">
        <f t="shared" si="724"/>
        <v>0</v>
      </c>
      <c r="BH368" s="704">
        <f t="shared" si="725"/>
        <v>0</v>
      </c>
      <c r="BI368" s="704">
        <f t="shared" si="726"/>
        <v>0</v>
      </c>
      <c r="BJ368" s="30">
        <f t="shared" si="727"/>
        <v>0</v>
      </c>
      <c r="BK368" s="704">
        <f t="shared" si="728"/>
        <v>0</v>
      </c>
      <c r="BL368" s="30">
        <f t="shared" si="729"/>
        <v>0</v>
      </c>
      <c r="BM368" s="30">
        <f t="shared" si="730"/>
        <v>0</v>
      </c>
      <c r="BN368" s="704">
        <f t="shared" si="731"/>
        <v>0</v>
      </c>
    </row>
    <row r="369" spans="1:66" x14ac:dyDescent="0.25">
      <c r="A369" s="49"/>
      <c r="B369" s="50"/>
      <c r="C369" s="699"/>
      <c r="D369" s="50"/>
      <c r="E369" s="62" t="e">
        <f t="shared" si="781"/>
        <v>#N/A</v>
      </c>
      <c r="F369" s="664" t="str">
        <f t="shared" si="778"/>
        <v/>
      </c>
      <c r="G369" s="587"/>
      <c r="H369" s="588">
        <f t="shared" si="633"/>
        <v>0</v>
      </c>
      <c r="I369" s="588">
        <f t="shared" si="672"/>
        <v>0</v>
      </c>
      <c r="J369" s="587"/>
      <c r="K369" s="588">
        <f t="shared" si="502"/>
        <v>0</v>
      </c>
      <c r="L369" s="588">
        <f t="shared" si="553"/>
        <v>0</v>
      </c>
      <c r="M369" s="587"/>
      <c r="N369" s="588">
        <f t="shared" si="503"/>
        <v>0</v>
      </c>
      <c r="O369" s="588">
        <f t="shared" si="554"/>
        <v>0</v>
      </c>
      <c r="P369" s="587"/>
      <c r="Q369" s="588">
        <f t="shared" si="504"/>
        <v>0</v>
      </c>
      <c r="R369" s="588">
        <f t="shared" si="555"/>
        <v>0</v>
      </c>
      <c r="S369" s="587"/>
      <c r="T369" s="588">
        <f t="shared" si="699"/>
        <v>0</v>
      </c>
      <c r="U369" s="588">
        <f t="shared" si="776"/>
        <v>0</v>
      </c>
      <c r="V369" s="587"/>
      <c r="W369" s="588">
        <f t="shared" si="507"/>
        <v>0</v>
      </c>
      <c r="X369" s="588">
        <f t="shared" si="556"/>
        <v>0</v>
      </c>
      <c r="Y369" s="587"/>
      <c r="Z369" s="588">
        <f t="shared" si="509"/>
        <v>0</v>
      </c>
      <c r="AA369" s="588">
        <f t="shared" si="680"/>
        <v>0</v>
      </c>
      <c r="AB369" s="587"/>
      <c r="AC369" s="588">
        <f t="shared" si="510"/>
        <v>0</v>
      </c>
      <c r="AD369" s="588">
        <f t="shared" si="557"/>
        <v>0</v>
      </c>
      <c r="AE369" s="587"/>
      <c r="AF369" s="588">
        <f t="shared" si="512"/>
        <v>0</v>
      </c>
      <c r="AG369" s="588">
        <f t="shared" si="644"/>
        <v>0</v>
      </c>
      <c r="AH369" s="587"/>
      <c r="AI369" s="588">
        <f t="shared" si="780"/>
        <v>0</v>
      </c>
      <c r="AJ369" s="588">
        <f t="shared" si="779"/>
        <v>0</v>
      </c>
      <c r="AK369" s="587"/>
      <c r="AL369" s="588">
        <f t="shared" si="513"/>
        <v>0</v>
      </c>
      <c r="AM369" s="588">
        <f t="shared" si="558"/>
        <v>0</v>
      </c>
      <c r="AN369" s="587"/>
      <c r="AO369" s="588">
        <f t="shared" si="515"/>
        <v>0</v>
      </c>
      <c r="AP369" s="588">
        <f t="shared" si="559"/>
        <v>0</v>
      </c>
      <c r="AQ369" s="587"/>
      <c r="AR369" s="588">
        <f t="shared" si="707"/>
        <v>0</v>
      </c>
      <c r="AS369" s="588">
        <f t="shared" si="708"/>
        <v>0</v>
      </c>
      <c r="AT369" s="587"/>
      <c r="AU369" s="588">
        <f t="shared" si="517"/>
        <v>0</v>
      </c>
      <c r="AV369" s="588">
        <f t="shared" si="777"/>
        <v>0</v>
      </c>
      <c r="AW369" s="587"/>
      <c r="AX369" s="652"/>
      <c r="AY369" s="706"/>
      <c r="BC369" s="30">
        <f t="shared" si="720"/>
        <v>0</v>
      </c>
      <c r="BD369" s="30">
        <f t="shared" si="721"/>
        <v>0</v>
      </c>
      <c r="BE369" s="704">
        <f t="shared" si="722"/>
        <v>0</v>
      </c>
      <c r="BF369" s="30">
        <f t="shared" si="723"/>
        <v>0</v>
      </c>
      <c r="BG369" s="30">
        <f t="shared" si="724"/>
        <v>0</v>
      </c>
      <c r="BH369" s="704">
        <f t="shared" si="725"/>
        <v>0</v>
      </c>
      <c r="BI369" s="704">
        <f t="shared" si="726"/>
        <v>0</v>
      </c>
      <c r="BJ369" s="30">
        <f t="shared" si="727"/>
        <v>0</v>
      </c>
      <c r="BK369" s="704">
        <f t="shared" si="728"/>
        <v>0</v>
      </c>
      <c r="BL369" s="30">
        <f t="shared" si="729"/>
        <v>0</v>
      </c>
      <c r="BM369" s="30">
        <f t="shared" si="730"/>
        <v>0</v>
      </c>
      <c r="BN369" s="704">
        <f t="shared" si="731"/>
        <v>0</v>
      </c>
    </row>
    <row r="370" spans="1:66" x14ac:dyDescent="0.25">
      <c r="A370" s="49"/>
      <c r="B370" s="50"/>
      <c r="C370" s="699"/>
      <c r="D370" s="50"/>
      <c r="E370" s="62" t="e">
        <f t="shared" si="781"/>
        <v>#N/A</v>
      </c>
      <c r="F370" s="664" t="str">
        <f t="shared" si="778"/>
        <v/>
      </c>
      <c r="G370" s="587"/>
      <c r="H370" s="588">
        <f t="shared" si="633"/>
        <v>0</v>
      </c>
      <c r="I370" s="588">
        <f t="shared" si="672"/>
        <v>0</v>
      </c>
      <c r="J370" s="587"/>
      <c r="K370" s="588">
        <f t="shared" si="502"/>
        <v>0</v>
      </c>
      <c r="L370" s="588">
        <f t="shared" si="553"/>
        <v>0</v>
      </c>
      <c r="M370" s="587"/>
      <c r="N370" s="588">
        <f t="shared" si="503"/>
        <v>0</v>
      </c>
      <c r="O370" s="588">
        <f t="shared" si="554"/>
        <v>0</v>
      </c>
      <c r="P370" s="587"/>
      <c r="Q370" s="588">
        <f t="shared" si="504"/>
        <v>0</v>
      </c>
      <c r="R370" s="588">
        <f t="shared" si="555"/>
        <v>0</v>
      </c>
      <c r="S370" s="587"/>
      <c r="T370" s="588">
        <f t="shared" si="699"/>
        <v>0</v>
      </c>
      <c r="U370" s="588">
        <f t="shared" si="776"/>
        <v>0</v>
      </c>
      <c r="V370" s="587"/>
      <c r="W370" s="588">
        <f t="shared" si="507"/>
        <v>0</v>
      </c>
      <c r="X370" s="588">
        <f t="shared" si="556"/>
        <v>0</v>
      </c>
      <c r="Y370" s="587"/>
      <c r="Z370" s="588">
        <f t="shared" si="509"/>
        <v>0</v>
      </c>
      <c r="AA370" s="588">
        <f t="shared" si="680"/>
        <v>0</v>
      </c>
      <c r="AB370" s="587"/>
      <c r="AC370" s="588">
        <f t="shared" si="510"/>
        <v>0</v>
      </c>
      <c r="AD370" s="588">
        <f t="shared" si="557"/>
        <v>0</v>
      </c>
      <c r="AE370" s="587"/>
      <c r="AF370" s="588">
        <f t="shared" si="512"/>
        <v>0</v>
      </c>
      <c r="AG370" s="588">
        <f t="shared" si="644"/>
        <v>0</v>
      </c>
      <c r="AH370" s="587"/>
      <c r="AI370" s="588">
        <f t="shared" si="780"/>
        <v>0</v>
      </c>
      <c r="AJ370" s="588">
        <f t="shared" si="779"/>
        <v>0</v>
      </c>
      <c r="AK370" s="587"/>
      <c r="AL370" s="588">
        <f t="shared" si="513"/>
        <v>0</v>
      </c>
      <c r="AM370" s="588">
        <f t="shared" si="558"/>
        <v>0</v>
      </c>
      <c r="AN370" s="587"/>
      <c r="AO370" s="588">
        <f t="shared" si="515"/>
        <v>0</v>
      </c>
      <c r="AP370" s="588">
        <f t="shared" si="559"/>
        <v>0</v>
      </c>
      <c r="AQ370" s="587"/>
      <c r="AR370" s="588">
        <f t="shared" si="707"/>
        <v>0</v>
      </c>
      <c r="AS370" s="588">
        <f t="shared" si="708"/>
        <v>0</v>
      </c>
      <c r="AT370" s="587"/>
      <c r="AU370" s="588">
        <f t="shared" si="517"/>
        <v>0</v>
      </c>
      <c r="AV370" s="588">
        <f t="shared" si="777"/>
        <v>0</v>
      </c>
      <c r="AW370" s="587"/>
      <c r="AX370" s="652"/>
      <c r="AY370" s="706"/>
      <c r="BC370" s="30">
        <f t="shared" si="720"/>
        <v>0</v>
      </c>
      <c r="BD370" s="30">
        <f t="shared" si="721"/>
        <v>0</v>
      </c>
      <c r="BE370" s="704">
        <f t="shared" si="722"/>
        <v>0</v>
      </c>
      <c r="BF370" s="30">
        <f t="shared" si="723"/>
        <v>0</v>
      </c>
      <c r="BG370" s="30">
        <f t="shared" si="724"/>
        <v>0</v>
      </c>
      <c r="BH370" s="704">
        <f t="shared" si="725"/>
        <v>0</v>
      </c>
      <c r="BI370" s="704">
        <f t="shared" si="726"/>
        <v>0</v>
      </c>
      <c r="BJ370" s="30">
        <f t="shared" si="727"/>
        <v>0</v>
      </c>
      <c r="BK370" s="704">
        <f t="shared" si="728"/>
        <v>0</v>
      </c>
      <c r="BL370" s="30">
        <f t="shared" si="729"/>
        <v>0</v>
      </c>
      <c r="BM370" s="30">
        <f t="shared" si="730"/>
        <v>0</v>
      </c>
      <c r="BN370" s="704">
        <f t="shared" si="731"/>
        <v>0</v>
      </c>
    </row>
    <row r="371" spans="1:66" x14ac:dyDescent="0.25">
      <c r="A371" s="49"/>
      <c r="B371" s="50"/>
      <c r="C371" s="699"/>
      <c r="D371" s="50"/>
      <c r="E371" s="62" t="e">
        <f t="shared" si="781"/>
        <v>#N/A</v>
      </c>
      <c r="F371" s="664" t="str">
        <f t="shared" si="778"/>
        <v/>
      </c>
      <c r="G371" s="587"/>
      <c r="H371" s="588">
        <f t="shared" si="633"/>
        <v>0</v>
      </c>
      <c r="I371" s="588">
        <f t="shared" si="672"/>
        <v>0</v>
      </c>
      <c r="J371" s="587"/>
      <c r="K371" s="588">
        <f t="shared" si="502"/>
        <v>0</v>
      </c>
      <c r="L371" s="588">
        <f t="shared" si="553"/>
        <v>0</v>
      </c>
      <c r="M371" s="587"/>
      <c r="N371" s="588">
        <f t="shared" si="503"/>
        <v>0</v>
      </c>
      <c r="O371" s="588">
        <f t="shared" si="554"/>
        <v>0</v>
      </c>
      <c r="P371" s="587"/>
      <c r="Q371" s="588">
        <f t="shared" si="504"/>
        <v>0</v>
      </c>
      <c r="R371" s="588">
        <f t="shared" si="555"/>
        <v>0</v>
      </c>
      <c r="S371" s="587"/>
      <c r="T371" s="588">
        <f t="shared" si="699"/>
        <v>0</v>
      </c>
      <c r="U371" s="588">
        <f t="shared" si="776"/>
        <v>0</v>
      </c>
      <c r="V371" s="587"/>
      <c r="W371" s="588">
        <f t="shared" si="507"/>
        <v>0</v>
      </c>
      <c r="X371" s="588">
        <f t="shared" si="556"/>
        <v>0</v>
      </c>
      <c r="Y371" s="587"/>
      <c r="Z371" s="588">
        <f t="shared" si="509"/>
        <v>0</v>
      </c>
      <c r="AA371" s="588">
        <f t="shared" si="680"/>
        <v>0</v>
      </c>
      <c r="AB371" s="587"/>
      <c r="AC371" s="588">
        <f t="shared" si="510"/>
        <v>0</v>
      </c>
      <c r="AD371" s="588">
        <f t="shared" si="557"/>
        <v>0</v>
      </c>
      <c r="AE371" s="587"/>
      <c r="AF371" s="588">
        <f t="shared" si="512"/>
        <v>0</v>
      </c>
      <c r="AG371" s="588">
        <f t="shared" si="644"/>
        <v>0</v>
      </c>
      <c r="AH371" s="587"/>
      <c r="AI371" s="588">
        <f t="shared" si="780"/>
        <v>0</v>
      </c>
      <c r="AJ371" s="588">
        <f t="shared" si="779"/>
        <v>0</v>
      </c>
      <c r="AK371" s="587"/>
      <c r="AL371" s="588">
        <f t="shared" si="513"/>
        <v>0</v>
      </c>
      <c r="AM371" s="588">
        <f t="shared" si="558"/>
        <v>0</v>
      </c>
      <c r="AN371" s="587"/>
      <c r="AO371" s="588">
        <f t="shared" si="515"/>
        <v>0</v>
      </c>
      <c r="AP371" s="588">
        <f t="shared" si="559"/>
        <v>0</v>
      </c>
      <c r="AQ371" s="587"/>
      <c r="AR371" s="588">
        <f t="shared" si="707"/>
        <v>0</v>
      </c>
      <c r="AS371" s="588">
        <f t="shared" si="708"/>
        <v>0</v>
      </c>
      <c r="AT371" s="587"/>
      <c r="AU371" s="588">
        <f t="shared" si="517"/>
        <v>0</v>
      </c>
      <c r="AV371" s="588">
        <f t="shared" si="777"/>
        <v>0</v>
      </c>
      <c r="AW371" s="587"/>
      <c r="AX371" s="652"/>
      <c r="AY371" s="706"/>
      <c r="BC371" s="30">
        <f t="shared" si="720"/>
        <v>0</v>
      </c>
      <c r="BD371" s="30">
        <f t="shared" si="721"/>
        <v>0</v>
      </c>
      <c r="BE371" s="704">
        <f t="shared" si="722"/>
        <v>0</v>
      </c>
      <c r="BF371" s="30">
        <f t="shared" si="723"/>
        <v>0</v>
      </c>
      <c r="BG371" s="30">
        <f t="shared" si="724"/>
        <v>0</v>
      </c>
      <c r="BH371" s="704">
        <f t="shared" si="725"/>
        <v>0</v>
      </c>
      <c r="BI371" s="704">
        <f t="shared" si="726"/>
        <v>0</v>
      </c>
      <c r="BJ371" s="30">
        <f t="shared" si="727"/>
        <v>0</v>
      </c>
      <c r="BK371" s="704">
        <f t="shared" si="728"/>
        <v>0</v>
      </c>
      <c r="BL371" s="30">
        <f t="shared" si="729"/>
        <v>0</v>
      </c>
      <c r="BM371" s="30">
        <f t="shared" si="730"/>
        <v>0</v>
      </c>
      <c r="BN371" s="704">
        <f t="shared" si="731"/>
        <v>0</v>
      </c>
    </row>
    <row r="372" spans="1:66" x14ac:dyDescent="0.25">
      <c r="A372" s="49"/>
      <c r="B372" s="50"/>
      <c r="C372" s="699"/>
      <c r="D372" s="50"/>
      <c r="E372" s="62" t="e">
        <f t="shared" si="781"/>
        <v>#N/A</v>
      </c>
      <c r="F372" s="664" t="str">
        <f t="shared" si="778"/>
        <v/>
      </c>
      <c r="G372" s="587"/>
      <c r="H372" s="588">
        <f t="shared" si="633"/>
        <v>0</v>
      </c>
      <c r="I372" s="588">
        <f t="shared" si="672"/>
        <v>0</v>
      </c>
      <c r="J372" s="587"/>
      <c r="K372" s="588">
        <f t="shared" si="502"/>
        <v>0</v>
      </c>
      <c r="L372" s="588">
        <f t="shared" si="553"/>
        <v>0</v>
      </c>
      <c r="M372" s="587"/>
      <c r="N372" s="588">
        <f t="shared" si="503"/>
        <v>0</v>
      </c>
      <c r="O372" s="588">
        <f t="shared" si="554"/>
        <v>0</v>
      </c>
      <c r="P372" s="587"/>
      <c r="Q372" s="588">
        <f t="shared" si="504"/>
        <v>0</v>
      </c>
      <c r="R372" s="588">
        <f t="shared" si="555"/>
        <v>0</v>
      </c>
      <c r="S372" s="587"/>
      <c r="T372" s="588">
        <f t="shared" si="699"/>
        <v>0</v>
      </c>
      <c r="U372" s="588">
        <f t="shared" si="776"/>
        <v>0</v>
      </c>
      <c r="V372" s="587"/>
      <c r="W372" s="588">
        <f t="shared" si="507"/>
        <v>0</v>
      </c>
      <c r="X372" s="588">
        <f t="shared" si="556"/>
        <v>0</v>
      </c>
      <c r="Y372" s="587"/>
      <c r="Z372" s="588">
        <f t="shared" si="509"/>
        <v>0</v>
      </c>
      <c r="AA372" s="588">
        <f t="shared" si="680"/>
        <v>0</v>
      </c>
      <c r="AB372" s="587"/>
      <c r="AC372" s="588">
        <f t="shared" si="510"/>
        <v>0</v>
      </c>
      <c r="AD372" s="588">
        <f t="shared" si="557"/>
        <v>0</v>
      </c>
      <c r="AE372" s="587"/>
      <c r="AF372" s="588">
        <f t="shared" si="512"/>
        <v>0</v>
      </c>
      <c r="AG372" s="588">
        <f t="shared" si="644"/>
        <v>0</v>
      </c>
      <c r="AH372" s="587"/>
      <c r="AI372" s="588">
        <f t="shared" si="780"/>
        <v>0</v>
      </c>
      <c r="AJ372" s="588">
        <f t="shared" si="779"/>
        <v>0</v>
      </c>
      <c r="AK372" s="587"/>
      <c r="AL372" s="588">
        <f t="shared" si="513"/>
        <v>0</v>
      </c>
      <c r="AM372" s="588">
        <f t="shared" si="558"/>
        <v>0</v>
      </c>
      <c r="AN372" s="587"/>
      <c r="AO372" s="588">
        <f t="shared" si="515"/>
        <v>0</v>
      </c>
      <c r="AP372" s="588">
        <f t="shared" si="559"/>
        <v>0</v>
      </c>
      <c r="AQ372" s="587"/>
      <c r="AR372" s="588">
        <f t="shared" si="707"/>
        <v>0</v>
      </c>
      <c r="AS372" s="588">
        <f t="shared" si="708"/>
        <v>0</v>
      </c>
      <c r="AT372" s="587"/>
      <c r="AU372" s="588">
        <f t="shared" si="517"/>
        <v>0</v>
      </c>
      <c r="AV372" s="588">
        <f t="shared" si="777"/>
        <v>0</v>
      </c>
      <c r="AW372" s="587"/>
      <c r="AX372" s="652"/>
      <c r="AY372" s="706"/>
      <c r="BC372" s="30">
        <f t="shared" si="720"/>
        <v>0</v>
      </c>
      <c r="BD372" s="30">
        <f t="shared" si="721"/>
        <v>0</v>
      </c>
      <c r="BE372" s="704">
        <f t="shared" si="722"/>
        <v>0</v>
      </c>
      <c r="BF372" s="30">
        <f t="shared" si="723"/>
        <v>0</v>
      </c>
      <c r="BG372" s="30">
        <f t="shared" si="724"/>
        <v>0</v>
      </c>
      <c r="BH372" s="704">
        <f t="shared" si="725"/>
        <v>0</v>
      </c>
      <c r="BI372" s="704">
        <f t="shared" si="726"/>
        <v>0</v>
      </c>
      <c r="BJ372" s="30">
        <f t="shared" si="727"/>
        <v>0</v>
      </c>
      <c r="BK372" s="704">
        <f t="shared" si="728"/>
        <v>0</v>
      </c>
      <c r="BL372" s="30">
        <f t="shared" si="729"/>
        <v>0</v>
      </c>
      <c r="BM372" s="30">
        <f t="shared" si="730"/>
        <v>0</v>
      </c>
      <c r="BN372" s="704">
        <f t="shared" si="731"/>
        <v>0</v>
      </c>
    </row>
    <row r="373" spans="1:66" x14ac:dyDescent="0.25">
      <c r="A373" s="49"/>
      <c r="B373" s="50"/>
      <c r="C373" s="699"/>
      <c r="D373" s="50"/>
      <c r="E373" s="62" t="e">
        <f t="shared" si="781"/>
        <v>#N/A</v>
      </c>
      <c r="F373" s="664" t="str">
        <f t="shared" si="778"/>
        <v/>
      </c>
      <c r="G373" s="587"/>
      <c r="H373" s="588">
        <f t="shared" si="633"/>
        <v>0</v>
      </c>
      <c r="I373" s="588">
        <f t="shared" si="672"/>
        <v>0</v>
      </c>
      <c r="J373" s="587"/>
      <c r="K373" s="588">
        <f t="shared" si="502"/>
        <v>0</v>
      </c>
      <c r="L373" s="588">
        <f t="shared" si="553"/>
        <v>0</v>
      </c>
      <c r="M373" s="587"/>
      <c r="N373" s="588">
        <f t="shared" si="503"/>
        <v>0</v>
      </c>
      <c r="O373" s="588">
        <f t="shared" si="554"/>
        <v>0</v>
      </c>
      <c r="P373" s="587"/>
      <c r="Q373" s="588">
        <f t="shared" si="504"/>
        <v>0</v>
      </c>
      <c r="R373" s="588">
        <f t="shared" si="555"/>
        <v>0</v>
      </c>
      <c r="S373" s="587"/>
      <c r="T373" s="588">
        <f t="shared" si="699"/>
        <v>0</v>
      </c>
      <c r="U373" s="588">
        <f t="shared" si="776"/>
        <v>0</v>
      </c>
      <c r="V373" s="587"/>
      <c r="W373" s="588">
        <f t="shared" si="507"/>
        <v>0</v>
      </c>
      <c r="X373" s="588">
        <f t="shared" si="556"/>
        <v>0</v>
      </c>
      <c r="Y373" s="587"/>
      <c r="Z373" s="588">
        <f t="shared" si="509"/>
        <v>0</v>
      </c>
      <c r="AA373" s="588">
        <f t="shared" si="680"/>
        <v>0</v>
      </c>
      <c r="AB373" s="587"/>
      <c r="AC373" s="588">
        <f t="shared" si="510"/>
        <v>0</v>
      </c>
      <c r="AD373" s="588">
        <f t="shared" si="557"/>
        <v>0</v>
      </c>
      <c r="AE373" s="587"/>
      <c r="AF373" s="588">
        <f t="shared" si="512"/>
        <v>0</v>
      </c>
      <c r="AG373" s="588">
        <f t="shared" si="644"/>
        <v>0</v>
      </c>
      <c r="AH373" s="587"/>
      <c r="AI373" s="588">
        <f t="shared" si="780"/>
        <v>0</v>
      </c>
      <c r="AJ373" s="588">
        <f t="shared" si="779"/>
        <v>0</v>
      </c>
      <c r="AK373" s="587"/>
      <c r="AL373" s="588">
        <f t="shared" si="513"/>
        <v>0</v>
      </c>
      <c r="AM373" s="588">
        <f t="shared" si="558"/>
        <v>0</v>
      </c>
      <c r="AN373" s="587"/>
      <c r="AO373" s="588">
        <f t="shared" si="515"/>
        <v>0</v>
      </c>
      <c r="AP373" s="588">
        <f t="shared" si="559"/>
        <v>0</v>
      </c>
      <c r="AQ373" s="587"/>
      <c r="AR373" s="588">
        <f t="shared" si="707"/>
        <v>0</v>
      </c>
      <c r="AS373" s="588">
        <f t="shared" si="708"/>
        <v>0</v>
      </c>
      <c r="AT373" s="587"/>
      <c r="AU373" s="588">
        <f t="shared" si="517"/>
        <v>0</v>
      </c>
      <c r="AV373" s="588">
        <f t="shared" si="777"/>
        <v>0</v>
      </c>
      <c r="AW373" s="587"/>
      <c r="AX373" s="652"/>
      <c r="AY373" s="706"/>
      <c r="BC373" s="30">
        <f t="shared" si="720"/>
        <v>0</v>
      </c>
      <c r="BD373" s="30">
        <f t="shared" si="721"/>
        <v>0</v>
      </c>
      <c r="BE373" s="704">
        <f t="shared" si="722"/>
        <v>0</v>
      </c>
      <c r="BF373" s="30">
        <f t="shared" si="723"/>
        <v>0</v>
      </c>
      <c r="BG373" s="30">
        <f t="shared" si="724"/>
        <v>0</v>
      </c>
      <c r="BH373" s="704">
        <f t="shared" si="725"/>
        <v>0</v>
      </c>
      <c r="BI373" s="704">
        <f t="shared" si="726"/>
        <v>0</v>
      </c>
      <c r="BJ373" s="30">
        <f t="shared" si="727"/>
        <v>0</v>
      </c>
      <c r="BK373" s="704">
        <f t="shared" si="728"/>
        <v>0</v>
      </c>
      <c r="BL373" s="30">
        <f t="shared" si="729"/>
        <v>0</v>
      </c>
      <c r="BM373" s="30">
        <f t="shared" si="730"/>
        <v>0</v>
      </c>
      <c r="BN373" s="704">
        <f t="shared" si="731"/>
        <v>0</v>
      </c>
    </row>
    <row r="374" spans="1:66" x14ac:dyDescent="0.25">
      <c r="A374" s="49"/>
      <c r="B374" s="50"/>
      <c r="C374" s="699"/>
      <c r="D374" s="50"/>
      <c r="E374" s="62" t="e">
        <f t="shared" si="781"/>
        <v>#N/A</v>
      </c>
      <c r="F374" s="664" t="str">
        <f t="shared" si="778"/>
        <v/>
      </c>
      <c r="G374" s="587"/>
      <c r="H374" s="588">
        <f t="shared" ref="H374:H400" si="782">SUMIFS(JE_amount,JE_Month,H$3,JE_Entity,$A374,JE_Ledger_number,$B374)</f>
        <v>0</v>
      </c>
      <c r="I374" s="588">
        <f t="shared" si="672"/>
        <v>0</v>
      </c>
      <c r="J374" s="587"/>
      <c r="K374" s="588">
        <f t="shared" si="502"/>
        <v>0</v>
      </c>
      <c r="L374" s="588">
        <f t="shared" si="553"/>
        <v>0</v>
      </c>
      <c r="M374" s="587"/>
      <c r="N374" s="588">
        <f t="shared" si="503"/>
        <v>0</v>
      </c>
      <c r="O374" s="588">
        <f t="shared" si="554"/>
        <v>0</v>
      </c>
      <c r="P374" s="587"/>
      <c r="Q374" s="588">
        <f t="shared" si="504"/>
        <v>0</v>
      </c>
      <c r="R374" s="588">
        <f t="shared" si="555"/>
        <v>0</v>
      </c>
      <c r="S374" s="587"/>
      <c r="T374" s="588">
        <f t="shared" si="699"/>
        <v>0</v>
      </c>
      <c r="U374" s="588">
        <f t="shared" si="776"/>
        <v>0</v>
      </c>
      <c r="V374" s="587"/>
      <c r="W374" s="588">
        <f t="shared" si="507"/>
        <v>0</v>
      </c>
      <c r="X374" s="588">
        <f t="shared" si="556"/>
        <v>0</v>
      </c>
      <c r="Y374" s="587"/>
      <c r="Z374" s="588">
        <f t="shared" si="509"/>
        <v>0</v>
      </c>
      <c r="AA374" s="588">
        <f t="shared" si="680"/>
        <v>0</v>
      </c>
      <c r="AB374" s="587"/>
      <c r="AC374" s="588">
        <f t="shared" si="510"/>
        <v>0</v>
      </c>
      <c r="AD374" s="588">
        <f t="shared" si="557"/>
        <v>0</v>
      </c>
      <c r="AE374" s="587"/>
      <c r="AF374" s="588">
        <f t="shared" si="512"/>
        <v>0</v>
      </c>
      <c r="AG374" s="588">
        <f t="shared" si="644"/>
        <v>0</v>
      </c>
      <c r="AH374" s="587"/>
      <c r="AI374" s="588">
        <f t="shared" si="780"/>
        <v>0</v>
      </c>
      <c r="AJ374" s="588">
        <f t="shared" si="779"/>
        <v>0</v>
      </c>
      <c r="AK374" s="587"/>
      <c r="AL374" s="588">
        <f t="shared" si="513"/>
        <v>0</v>
      </c>
      <c r="AM374" s="588">
        <f t="shared" si="558"/>
        <v>0</v>
      </c>
      <c r="AN374" s="587"/>
      <c r="AO374" s="588">
        <f t="shared" si="515"/>
        <v>0</v>
      </c>
      <c r="AP374" s="588">
        <f t="shared" si="559"/>
        <v>0</v>
      </c>
      <c r="AQ374" s="587"/>
      <c r="AR374" s="588">
        <f t="shared" si="707"/>
        <v>0</v>
      </c>
      <c r="AS374" s="588">
        <f t="shared" si="708"/>
        <v>0</v>
      </c>
      <c r="AT374" s="587"/>
      <c r="AU374" s="588">
        <f t="shared" si="517"/>
        <v>0</v>
      </c>
      <c r="AV374" s="588">
        <f t="shared" si="777"/>
        <v>0</v>
      </c>
      <c r="AW374" s="587"/>
      <c r="AX374" s="652"/>
      <c r="AY374" s="706"/>
      <c r="BC374" s="30">
        <f t="shared" si="720"/>
        <v>0</v>
      </c>
      <c r="BD374" s="30">
        <f t="shared" si="721"/>
        <v>0</v>
      </c>
      <c r="BE374" s="704">
        <f t="shared" si="722"/>
        <v>0</v>
      </c>
      <c r="BF374" s="30">
        <f t="shared" si="723"/>
        <v>0</v>
      </c>
      <c r="BG374" s="30">
        <f t="shared" si="724"/>
        <v>0</v>
      </c>
      <c r="BH374" s="704">
        <f t="shared" si="725"/>
        <v>0</v>
      </c>
      <c r="BI374" s="704">
        <f t="shared" si="726"/>
        <v>0</v>
      </c>
      <c r="BJ374" s="30">
        <f t="shared" si="727"/>
        <v>0</v>
      </c>
      <c r="BK374" s="704">
        <f t="shared" si="728"/>
        <v>0</v>
      </c>
      <c r="BL374" s="30">
        <f t="shared" si="729"/>
        <v>0</v>
      </c>
      <c r="BM374" s="30">
        <f t="shared" si="730"/>
        <v>0</v>
      </c>
      <c r="BN374" s="704">
        <f t="shared" si="731"/>
        <v>0</v>
      </c>
    </row>
    <row r="375" spans="1:66" x14ac:dyDescent="0.25">
      <c r="A375" s="49"/>
      <c r="B375" s="50"/>
      <c r="C375" s="699"/>
      <c r="D375" s="50"/>
      <c r="E375" s="62" t="e">
        <f t="shared" si="781"/>
        <v>#N/A</v>
      </c>
      <c r="F375" s="664" t="str">
        <f t="shared" si="778"/>
        <v/>
      </c>
      <c r="G375" s="587"/>
      <c r="H375" s="588">
        <f t="shared" si="782"/>
        <v>0</v>
      </c>
      <c r="I375" s="588">
        <f t="shared" si="672"/>
        <v>0</v>
      </c>
      <c r="J375" s="587"/>
      <c r="K375" s="588">
        <f t="shared" si="502"/>
        <v>0</v>
      </c>
      <c r="L375" s="588">
        <f t="shared" si="553"/>
        <v>0</v>
      </c>
      <c r="M375" s="587"/>
      <c r="N375" s="588">
        <f t="shared" si="503"/>
        <v>0</v>
      </c>
      <c r="O375" s="588">
        <f t="shared" si="554"/>
        <v>0</v>
      </c>
      <c r="P375" s="587"/>
      <c r="Q375" s="588">
        <f t="shared" si="504"/>
        <v>0</v>
      </c>
      <c r="R375" s="588">
        <f t="shared" si="555"/>
        <v>0</v>
      </c>
      <c r="S375" s="587"/>
      <c r="T375" s="588">
        <f t="shared" si="699"/>
        <v>0</v>
      </c>
      <c r="U375" s="588">
        <f t="shared" si="776"/>
        <v>0</v>
      </c>
      <c r="V375" s="587"/>
      <c r="W375" s="588">
        <f t="shared" si="507"/>
        <v>0</v>
      </c>
      <c r="X375" s="588">
        <f t="shared" si="556"/>
        <v>0</v>
      </c>
      <c r="Y375" s="587"/>
      <c r="Z375" s="588">
        <f t="shared" si="509"/>
        <v>0</v>
      </c>
      <c r="AA375" s="588">
        <f t="shared" si="680"/>
        <v>0</v>
      </c>
      <c r="AB375" s="587"/>
      <c r="AC375" s="588">
        <f t="shared" si="510"/>
        <v>0</v>
      </c>
      <c r="AD375" s="588">
        <f t="shared" si="557"/>
        <v>0</v>
      </c>
      <c r="AE375" s="587"/>
      <c r="AF375" s="588">
        <f t="shared" si="512"/>
        <v>0</v>
      </c>
      <c r="AG375" s="588">
        <f t="shared" si="644"/>
        <v>0</v>
      </c>
      <c r="AH375" s="587"/>
      <c r="AI375" s="588">
        <f t="shared" si="780"/>
        <v>0</v>
      </c>
      <c r="AJ375" s="588">
        <f t="shared" si="779"/>
        <v>0</v>
      </c>
      <c r="AK375" s="587"/>
      <c r="AL375" s="588">
        <f t="shared" si="513"/>
        <v>0</v>
      </c>
      <c r="AM375" s="588">
        <f t="shared" si="558"/>
        <v>0</v>
      </c>
      <c r="AN375" s="587"/>
      <c r="AO375" s="588">
        <f t="shared" si="515"/>
        <v>0</v>
      </c>
      <c r="AP375" s="588">
        <f t="shared" si="559"/>
        <v>0</v>
      </c>
      <c r="AQ375" s="587"/>
      <c r="AR375" s="588">
        <f t="shared" si="707"/>
        <v>0</v>
      </c>
      <c r="AS375" s="588">
        <f t="shared" si="708"/>
        <v>0</v>
      </c>
      <c r="AT375" s="587"/>
      <c r="AU375" s="588">
        <f t="shared" si="517"/>
        <v>0</v>
      </c>
      <c r="AV375" s="588">
        <f t="shared" si="777"/>
        <v>0</v>
      </c>
      <c r="AW375" s="587"/>
      <c r="AX375" s="652"/>
      <c r="AY375" s="706"/>
      <c r="BC375" s="30">
        <f t="shared" si="720"/>
        <v>0</v>
      </c>
      <c r="BD375" s="30">
        <f t="shared" si="721"/>
        <v>0</v>
      </c>
      <c r="BE375" s="704">
        <f t="shared" si="722"/>
        <v>0</v>
      </c>
      <c r="BF375" s="30">
        <f t="shared" si="723"/>
        <v>0</v>
      </c>
      <c r="BG375" s="30">
        <f t="shared" si="724"/>
        <v>0</v>
      </c>
      <c r="BH375" s="704">
        <f t="shared" si="725"/>
        <v>0</v>
      </c>
      <c r="BI375" s="704">
        <f t="shared" si="726"/>
        <v>0</v>
      </c>
      <c r="BJ375" s="30">
        <f t="shared" si="727"/>
        <v>0</v>
      </c>
      <c r="BK375" s="704">
        <f t="shared" si="728"/>
        <v>0</v>
      </c>
      <c r="BL375" s="30">
        <f t="shared" si="729"/>
        <v>0</v>
      </c>
      <c r="BM375" s="30">
        <f t="shared" si="730"/>
        <v>0</v>
      </c>
      <c r="BN375" s="704">
        <f t="shared" si="731"/>
        <v>0</v>
      </c>
    </row>
    <row r="376" spans="1:66" x14ac:dyDescent="0.25">
      <c r="A376" s="49"/>
      <c r="B376" s="50"/>
      <c r="C376" s="699"/>
      <c r="D376" s="50"/>
      <c r="E376" s="62" t="e">
        <f t="shared" si="781"/>
        <v>#N/A</v>
      </c>
      <c r="F376" s="664" t="str">
        <f t="shared" si="778"/>
        <v/>
      </c>
      <c r="G376" s="587"/>
      <c r="H376" s="588">
        <f t="shared" si="782"/>
        <v>0</v>
      </c>
      <c r="I376" s="588">
        <f t="shared" si="672"/>
        <v>0</v>
      </c>
      <c r="J376" s="587"/>
      <c r="K376" s="588">
        <f t="shared" si="502"/>
        <v>0</v>
      </c>
      <c r="L376" s="588">
        <f t="shared" si="553"/>
        <v>0</v>
      </c>
      <c r="M376" s="587"/>
      <c r="N376" s="588">
        <f t="shared" si="503"/>
        <v>0</v>
      </c>
      <c r="O376" s="588">
        <f t="shared" si="554"/>
        <v>0</v>
      </c>
      <c r="P376" s="587"/>
      <c r="Q376" s="588">
        <f t="shared" si="504"/>
        <v>0</v>
      </c>
      <c r="R376" s="588">
        <f t="shared" si="555"/>
        <v>0</v>
      </c>
      <c r="S376" s="587"/>
      <c r="T376" s="588">
        <f t="shared" si="699"/>
        <v>0</v>
      </c>
      <c r="U376" s="588">
        <f t="shared" si="776"/>
        <v>0</v>
      </c>
      <c r="V376" s="587"/>
      <c r="W376" s="588">
        <f t="shared" si="507"/>
        <v>0</v>
      </c>
      <c r="X376" s="588">
        <f t="shared" si="556"/>
        <v>0</v>
      </c>
      <c r="Y376" s="587"/>
      <c r="Z376" s="588">
        <f t="shared" si="509"/>
        <v>0</v>
      </c>
      <c r="AA376" s="588">
        <f t="shared" si="680"/>
        <v>0</v>
      </c>
      <c r="AB376" s="587"/>
      <c r="AC376" s="588">
        <f t="shared" si="510"/>
        <v>0</v>
      </c>
      <c r="AD376" s="588">
        <f t="shared" si="557"/>
        <v>0</v>
      </c>
      <c r="AE376" s="587"/>
      <c r="AF376" s="588">
        <f t="shared" si="512"/>
        <v>0</v>
      </c>
      <c r="AG376" s="588">
        <f t="shared" si="644"/>
        <v>0</v>
      </c>
      <c r="AH376" s="587"/>
      <c r="AI376" s="588">
        <f t="shared" si="780"/>
        <v>0</v>
      </c>
      <c r="AJ376" s="588">
        <f t="shared" si="779"/>
        <v>0</v>
      </c>
      <c r="AK376" s="587"/>
      <c r="AL376" s="588">
        <f t="shared" si="513"/>
        <v>0</v>
      </c>
      <c r="AM376" s="588">
        <f t="shared" si="558"/>
        <v>0</v>
      </c>
      <c r="AN376" s="587"/>
      <c r="AO376" s="588">
        <f t="shared" si="515"/>
        <v>0</v>
      </c>
      <c r="AP376" s="588">
        <f t="shared" si="559"/>
        <v>0</v>
      </c>
      <c r="AQ376" s="587"/>
      <c r="AR376" s="588">
        <f t="shared" si="707"/>
        <v>0</v>
      </c>
      <c r="AS376" s="588">
        <f t="shared" si="708"/>
        <v>0</v>
      </c>
      <c r="AT376" s="587"/>
      <c r="AU376" s="588">
        <f t="shared" si="517"/>
        <v>0</v>
      </c>
      <c r="AV376" s="588">
        <f t="shared" si="777"/>
        <v>0</v>
      </c>
      <c r="AW376" s="587"/>
      <c r="AX376" s="652"/>
      <c r="AY376" s="706"/>
      <c r="BC376" s="30">
        <f t="shared" si="720"/>
        <v>0</v>
      </c>
      <c r="BD376" s="30">
        <f t="shared" si="721"/>
        <v>0</v>
      </c>
      <c r="BE376" s="704">
        <f t="shared" si="722"/>
        <v>0</v>
      </c>
      <c r="BF376" s="30">
        <f t="shared" si="723"/>
        <v>0</v>
      </c>
      <c r="BG376" s="30">
        <f t="shared" si="724"/>
        <v>0</v>
      </c>
      <c r="BH376" s="704">
        <f t="shared" si="725"/>
        <v>0</v>
      </c>
      <c r="BI376" s="704">
        <f t="shared" si="726"/>
        <v>0</v>
      </c>
      <c r="BJ376" s="30">
        <f t="shared" si="727"/>
        <v>0</v>
      </c>
      <c r="BK376" s="704">
        <f t="shared" si="728"/>
        <v>0</v>
      </c>
      <c r="BL376" s="30">
        <f t="shared" si="729"/>
        <v>0</v>
      </c>
      <c r="BM376" s="30">
        <f t="shared" si="730"/>
        <v>0</v>
      </c>
      <c r="BN376" s="704">
        <f t="shared" si="731"/>
        <v>0</v>
      </c>
    </row>
    <row r="377" spans="1:66" x14ac:dyDescent="0.25">
      <c r="A377" s="49"/>
      <c r="B377" s="50"/>
      <c r="C377" s="699"/>
      <c r="D377" s="50"/>
      <c r="E377" s="62" t="e">
        <f t="shared" si="781"/>
        <v>#N/A</v>
      </c>
      <c r="F377" s="664" t="str">
        <f t="shared" si="778"/>
        <v/>
      </c>
      <c r="G377" s="587"/>
      <c r="H377" s="588">
        <f t="shared" si="782"/>
        <v>0</v>
      </c>
      <c r="I377" s="588">
        <f t="shared" si="672"/>
        <v>0</v>
      </c>
      <c r="J377" s="587"/>
      <c r="K377" s="588">
        <f t="shared" si="502"/>
        <v>0</v>
      </c>
      <c r="L377" s="588">
        <f t="shared" si="553"/>
        <v>0</v>
      </c>
      <c r="M377" s="587"/>
      <c r="N377" s="588">
        <f t="shared" si="503"/>
        <v>0</v>
      </c>
      <c r="O377" s="588">
        <f t="shared" si="554"/>
        <v>0</v>
      </c>
      <c r="P377" s="587"/>
      <c r="Q377" s="588">
        <f t="shared" si="504"/>
        <v>0</v>
      </c>
      <c r="R377" s="588">
        <f t="shared" si="555"/>
        <v>0</v>
      </c>
      <c r="S377" s="587"/>
      <c r="T377" s="588">
        <f t="shared" si="699"/>
        <v>0</v>
      </c>
      <c r="U377" s="588">
        <f t="shared" si="776"/>
        <v>0</v>
      </c>
      <c r="V377" s="587"/>
      <c r="W377" s="588">
        <f t="shared" si="507"/>
        <v>0</v>
      </c>
      <c r="X377" s="588">
        <f t="shared" si="556"/>
        <v>0</v>
      </c>
      <c r="Y377" s="587"/>
      <c r="Z377" s="588">
        <f t="shared" si="509"/>
        <v>0</v>
      </c>
      <c r="AA377" s="588">
        <f t="shared" si="680"/>
        <v>0</v>
      </c>
      <c r="AB377" s="587"/>
      <c r="AC377" s="588">
        <f t="shared" si="510"/>
        <v>0</v>
      </c>
      <c r="AD377" s="588">
        <f t="shared" si="557"/>
        <v>0</v>
      </c>
      <c r="AE377" s="587"/>
      <c r="AF377" s="588">
        <f t="shared" si="512"/>
        <v>0</v>
      </c>
      <c r="AG377" s="588">
        <f t="shared" si="644"/>
        <v>0</v>
      </c>
      <c r="AH377" s="587"/>
      <c r="AI377" s="588">
        <f t="shared" si="780"/>
        <v>0</v>
      </c>
      <c r="AJ377" s="588">
        <f t="shared" si="779"/>
        <v>0</v>
      </c>
      <c r="AK377" s="587"/>
      <c r="AL377" s="588">
        <f t="shared" si="513"/>
        <v>0</v>
      </c>
      <c r="AM377" s="588">
        <f t="shared" si="558"/>
        <v>0</v>
      </c>
      <c r="AN377" s="587"/>
      <c r="AO377" s="588">
        <f t="shared" si="515"/>
        <v>0</v>
      </c>
      <c r="AP377" s="588">
        <f t="shared" si="559"/>
        <v>0</v>
      </c>
      <c r="AQ377" s="587"/>
      <c r="AR377" s="588">
        <f t="shared" si="707"/>
        <v>0</v>
      </c>
      <c r="AS377" s="588">
        <f t="shared" si="708"/>
        <v>0</v>
      </c>
      <c r="AT377" s="587"/>
      <c r="AU377" s="588">
        <f t="shared" si="517"/>
        <v>0</v>
      </c>
      <c r="AV377" s="588">
        <f t="shared" si="777"/>
        <v>0</v>
      </c>
      <c r="AW377" s="587"/>
      <c r="AX377" s="652"/>
      <c r="AY377" s="706"/>
      <c r="BC377" s="30">
        <f t="shared" si="720"/>
        <v>0</v>
      </c>
      <c r="BD377" s="30">
        <f t="shared" si="721"/>
        <v>0</v>
      </c>
      <c r="BE377" s="704">
        <f t="shared" si="722"/>
        <v>0</v>
      </c>
      <c r="BF377" s="30">
        <f t="shared" si="723"/>
        <v>0</v>
      </c>
      <c r="BG377" s="30">
        <f t="shared" si="724"/>
        <v>0</v>
      </c>
      <c r="BH377" s="704">
        <f t="shared" si="725"/>
        <v>0</v>
      </c>
      <c r="BI377" s="704">
        <f t="shared" si="726"/>
        <v>0</v>
      </c>
      <c r="BJ377" s="30">
        <f t="shared" si="727"/>
        <v>0</v>
      </c>
      <c r="BK377" s="704">
        <f t="shared" si="728"/>
        <v>0</v>
      </c>
      <c r="BL377" s="30">
        <f t="shared" si="729"/>
        <v>0</v>
      </c>
      <c r="BM377" s="30">
        <f t="shared" si="730"/>
        <v>0</v>
      </c>
      <c r="BN377" s="704">
        <f t="shared" si="731"/>
        <v>0</v>
      </c>
    </row>
    <row r="378" spans="1:66" x14ac:dyDescent="0.25">
      <c r="A378" s="49"/>
      <c r="B378" s="50"/>
      <c r="C378" s="699"/>
      <c r="D378" s="50"/>
      <c r="E378" s="62" t="e">
        <f t="shared" si="781"/>
        <v>#N/A</v>
      </c>
      <c r="F378" s="664" t="str">
        <f t="shared" si="778"/>
        <v/>
      </c>
      <c r="G378" s="587"/>
      <c r="H378" s="588">
        <f t="shared" si="782"/>
        <v>0</v>
      </c>
      <c r="I378" s="588">
        <f t="shared" si="672"/>
        <v>0</v>
      </c>
      <c r="J378" s="587"/>
      <c r="K378" s="588">
        <f t="shared" si="502"/>
        <v>0</v>
      </c>
      <c r="L378" s="588">
        <f t="shared" si="553"/>
        <v>0</v>
      </c>
      <c r="M378" s="587"/>
      <c r="N378" s="588">
        <f t="shared" si="503"/>
        <v>0</v>
      </c>
      <c r="O378" s="588">
        <f t="shared" si="554"/>
        <v>0</v>
      </c>
      <c r="P378" s="587"/>
      <c r="Q378" s="588">
        <f t="shared" si="504"/>
        <v>0</v>
      </c>
      <c r="R378" s="588">
        <f t="shared" si="555"/>
        <v>0</v>
      </c>
      <c r="S378" s="587"/>
      <c r="T378" s="588">
        <f t="shared" si="699"/>
        <v>0</v>
      </c>
      <c r="U378" s="588">
        <f t="shared" si="776"/>
        <v>0</v>
      </c>
      <c r="V378" s="587"/>
      <c r="W378" s="588">
        <f t="shared" si="507"/>
        <v>0</v>
      </c>
      <c r="X378" s="588">
        <f t="shared" si="556"/>
        <v>0</v>
      </c>
      <c r="Y378" s="587"/>
      <c r="Z378" s="588">
        <f t="shared" si="509"/>
        <v>0</v>
      </c>
      <c r="AA378" s="588">
        <f t="shared" si="680"/>
        <v>0</v>
      </c>
      <c r="AB378" s="587"/>
      <c r="AC378" s="588">
        <f t="shared" si="510"/>
        <v>0</v>
      </c>
      <c r="AD378" s="588">
        <f t="shared" si="557"/>
        <v>0</v>
      </c>
      <c r="AE378" s="587"/>
      <c r="AF378" s="588">
        <f t="shared" si="512"/>
        <v>0</v>
      </c>
      <c r="AG378" s="588">
        <f t="shared" si="644"/>
        <v>0</v>
      </c>
      <c r="AH378" s="587"/>
      <c r="AI378" s="588">
        <f t="shared" si="780"/>
        <v>0</v>
      </c>
      <c r="AJ378" s="588">
        <f t="shared" si="779"/>
        <v>0</v>
      </c>
      <c r="AK378" s="587"/>
      <c r="AL378" s="588">
        <f t="shared" si="513"/>
        <v>0</v>
      </c>
      <c r="AM378" s="588">
        <f t="shared" si="558"/>
        <v>0</v>
      </c>
      <c r="AN378" s="587"/>
      <c r="AO378" s="588">
        <f t="shared" si="515"/>
        <v>0</v>
      </c>
      <c r="AP378" s="588">
        <f t="shared" si="559"/>
        <v>0</v>
      </c>
      <c r="AQ378" s="587"/>
      <c r="AR378" s="588">
        <f t="shared" si="707"/>
        <v>0</v>
      </c>
      <c r="AS378" s="588">
        <f t="shared" si="708"/>
        <v>0</v>
      </c>
      <c r="AT378" s="587"/>
      <c r="AU378" s="588">
        <f t="shared" si="517"/>
        <v>0</v>
      </c>
      <c r="AV378" s="588">
        <f t="shared" si="777"/>
        <v>0</v>
      </c>
      <c r="AW378" s="587"/>
      <c r="AX378" s="652"/>
      <c r="AY378" s="706"/>
      <c r="BC378" s="30">
        <f t="shared" si="720"/>
        <v>0</v>
      </c>
      <c r="BD378" s="30">
        <f t="shared" si="721"/>
        <v>0</v>
      </c>
      <c r="BE378" s="704">
        <f t="shared" si="722"/>
        <v>0</v>
      </c>
      <c r="BF378" s="30">
        <f t="shared" si="723"/>
        <v>0</v>
      </c>
      <c r="BG378" s="30">
        <f t="shared" si="724"/>
        <v>0</v>
      </c>
      <c r="BH378" s="704">
        <f t="shared" si="725"/>
        <v>0</v>
      </c>
      <c r="BI378" s="704">
        <f t="shared" si="726"/>
        <v>0</v>
      </c>
      <c r="BJ378" s="30">
        <f t="shared" si="727"/>
        <v>0</v>
      </c>
      <c r="BK378" s="704">
        <f t="shared" si="728"/>
        <v>0</v>
      </c>
      <c r="BL378" s="30">
        <f t="shared" si="729"/>
        <v>0</v>
      </c>
      <c r="BM378" s="30">
        <f t="shared" si="730"/>
        <v>0</v>
      </c>
      <c r="BN378" s="704">
        <f t="shared" si="731"/>
        <v>0</v>
      </c>
    </row>
    <row r="379" spans="1:66" x14ac:dyDescent="0.25">
      <c r="A379" s="49"/>
      <c r="B379" s="50"/>
      <c r="C379" s="699"/>
      <c r="D379" s="50"/>
      <c r="E379" s="62" t="e">
        <f t="shared" si="781"/>
        <v>#N/A</v>
      </c>
      <c r="F379" s="664" t="str">
        <f t="shared" si="778"/>
        <v/>
      </c>
      <c r="G379" s="587"/>
      <c r="H379" s="588">
        <f t="shared" si="782"/>
        <v>0</v>
      </c>
      <c r="I379" s="588">
        <f t="shared" si="672"/>
        <v>0</v>
      </c>
      <c r="J379" s="587"/>
      <c r="K379" s="588">
        <f t="shared" si="502"/>
        <v>0</v>
      </c>
      <c r="L379" s="588">
        <f t="shared" si="553"/>
        <v>0</v>
      </c>
      <c r="M379" s="587"/>
      <c r="N379" s="588">
        <f t="shared" si="503"/>
        <v>0</v>
      </c>
      <c r="O379" s="588">
        <f t="shared" si="554"/>
        <v>0</v>
      </c>
      <c r="P379" s="587"/>
      <c r="Q379" s="588">
        <f t="shared" si="504"/>
        <v>0</v>
      </c>
      <c r="R379" s="588">
        <f t="shared" si="555"/>
        <v>0</v>
      </c>
      <c r="S379" s="587"/>
      <c r="T379" s="588">
        <f t="shared" si="699"/>
        <v>0</v>
      </c>
      <c r="U379" s="588">
        <f t="shared" si="776"/>
        <v>0</v>
      </c>
      <c r="V379" s="587"/>
      <c r="W379" s="588">
        <f t="shared" si="507"/>
        <v>0</v>
      </c>
      <c r="X379" s="588">
        <f t="shared" si="556"/>
        <v>0</v>
      </c>
      <c r="Y379" s="587"/>
      <c r="Z379" s="588">
        <f t="shared" si="509"/>
        <v>0</v>
      </c>
      <c r="AA379" s="588">
        <f t="shared" ref="AA379:AA442" si="783">SUM(Y379:Z379)</f>
        <v>0</v>
      </c>
      <c r="AB379" s="587"/>
      <c r="AC379" s="588">
        <f t="shared" si="510"/>
        <v>0</v>
      </c>
      <c r="AD379" s="588">
        <f t="shared" si="557"/>
        <v>0</v>
      </c>
      <c r="AE379" s="587"/>
      <c r="AF379" s="588">
        <f t="shared" si="512"/>
        <v>0</v>
      </c>
      <c r="AG379" s="588">
        <f t="shared" si="644"/>
        <v>0</v>
      </c>
      <c r="AH379" s="587"/>
      <c r="AI379" s="588">
        <f t="shared" si="780"/>
        <v>0</v>
      </c>
      <c r="AJ379" s="588">
        <f t="shared" si="779"/>
        <v>0</v>
      </c>
      <c r="AK379" s="587"/>
      <c r="AL379" s="588">
        <f t="shared" si="513"/>
        <v>0</v>
      </c>
      <c r="AM379" s="588">
        <f t="shared" si="558"/>
        <v>0</v>
      </c>
      <c r="AN379" s="587"/>
      <c r="AO379" s="588">
        <f t="shared" si="515"/>
        <v>0</v>
      </c>
      <c r="AP379" s="588">
        <f t="shared" si="559"/>
        <v>0</v>
      </c>
      <c r="AQ379" s="587"/>
      <c r="AR379" s="588">
        <f t="shared" si="707"/>
        <v>0</v>
      </c>
      <c r="AS379" s="588">
        <f t="shared" si="708"/>
        <v>0</v>
      </c>
      <c r="AT379" s="587"/>
      <c r="AU379" s="588">
        <f t="shared" si="517"/>
        <v>0</v>
      </c>
      <c r="AV379" s="588">
        <f t="shared" si="777"/>
        <v>0</v>
      </c>
      <c r="AW379" s="587"/>
      <c r="AX379" s="652"/>
      <c r="AY379" s="706"/>
      <c r="BC379" s="30">
        <f t="shared" si="720"/>
        <v>0</v>
      </c>
      <c r="BD379" s="30">
        <f t="shared" si="721"/>
        <v>0</v>
      </c>
      <c r="BE379" s="704">
        <f t="shared" si="722"/>
        <v>0</v>
      </c>
      <c r="BF379" s="30">
        <f t="shared" si="723"/>
        <v>0</v>
      </c>
      <c r="BG379" s="30">
        <f t="shared" si="724"/>
        <v>0</v>
      </c>
      <c r="BH379" s="704">
        <f t="shared" si="725"/>
        <v>0</v>
      </c>
      <c r="BI379" s="704">
        <f t="shared" si="726"/>
        <v>0</v>
      </c>
      <c r="BJ379" s="30">
        <f t="shared" si="727"/>
        <v>0</v>
      </c>
      <c r="BK379" s="704">
        <f t="shared" si="728"/>
        <v>0</v>
      </c>
      <c r="BL379" s="30">
        <f t="shared" si="729"/>
        <v>0</v>
      </c>
      <c r="BM379" s="30">
        <f t="shared" si="730"/>
        <v>0</v>
      </c>
      <c r="BN379" s="704">
        <f t="shared" si="731"/>
        <v>0</v>
      </c>
    </row>
    <row r="380" spans="1:66" x14ac:dyDescent="0.25">
      <c r="A380" s="49"/>
      <c r="B380" s="50"/>
      <c r="C380" s="699"/>
      <c r="D380" s="50"/>
      <c r="E380" s="62" t="e">
        <f t="shared" si="781"/>
        <v>#N/A</v>
      </c>
      <c r="F380" s="664" t="str">
        <f t="shared" si="778"/>
        <v/>
      </c>
      <c r="G380" s="587"/>
      <c r="H380" s="588">
        <f t="shared" si="782"/>
        <v>0</v>
      </c>
      <c r="I380" s="588">
        <f t="shared" si="672"/>
        <v>0</v>
      </c>
      <c r="J380" s="587"/>
      <c r="K380" s="588">
        <f t="shared" si="502"/>
        <v>0</v>
      </c>
      <c r="L380" s="588">
        <f t="shared" si="553"/>
        <v>0</v>
      </c>
      <c r="M380" s="587"/>
      <c r="N380" s="588">
        <f t="shared" si="503"/>
        <v>0</v>
      </c>
      <c r="O380" s="588">
        <f t="shared" si="554"/>
        <v>0</v>
      </c>
      <c r="P380" s="587"/>
      <c r="Q380" s="588">
        <f t="shared" si="504"/>
        <v>0</v>
      </c>
      <c r="R380" s="588">
        <f t="shared" si="555"/>
        <v>0</v>
      </c>
      <c r="S380" s="587"/>
      <c r="T380" s="588">
        <f t="shared" si="699"/>
        <v>0</v>
      </c>
      <c r="U380" s="588">
        <f t="shared" si="776"/>
        <v>0</v>
      </c>
      <c r="V380" s="587"/>
      <c r="W380" s="588">
        <f t="shared" si="507"/>
        <v>0</v>
      </c>
      <c r="X380" s="588">
        <f t="shared" si="556"/>
        <v>0</v>
      </c>
      <c r="Y380" s="587"/>
      <c r="Z380" s="588">
        <f t="shared" si="509"/>
        <v>0</v>
      </c>
      <c r="AA380" s="588">
        <f t="shared" si="783"/>
        <v>0</v>
      </c>
      <c r="AB380" s="587"/>
      <c r="AC380" s="588">
        <f t="shared" si="510"/>
        <v>0</v>
      </c>
      <c r="AD380" s="588">
        <f t="shared" si="557"/>
        <v>0</v>
      </c>
      <c r="AE380" s="587"/>
      <c r="AF380" s="588">
        <f t="shared" si="512"/>
        <v>0</v>
      </c>
      <c r="AG380" s="588">
        <f t="shared" si="644"/>
        <v>0</v>
      </c>
      <c r="AH380" s="587"/>
      <c r="AI380" s="588">
        <f t="shared" si="780"/>
        <v>0</v>
      </c>
      <c r="AJ380" s="588">
        <f t="shared" si="779"/>
        <v>0</v>
      </c>
      <c r="AK380" s="587"/>
      <c r="AL380" s="588">
        <f t="shared" si="513"/>
        <v>0</v>
      </c>
      <c r="AM380" s="588">
        <f t="shared" si="558"/>
        <v>0</v>
      </c>
      <c r="AN380" s="587"/>
      <c r="AO380" s="588">
        <f t="shared" si="515"/>
        <v>0</v>
      </c>
      <c r="AP380" s="588">
        <f t="shared" si="559"/>
        <v>0</v>
      </c>
      <c r="AQ380" s="587"/>
      <c r="AR380" s="588">
        <f t="shared" si="707"/>
        <v>0</v>
      </c>
      <c r="AS380" s="588">
        <f t="shared" si="708"/>
        <v>0</v>
      </c>
      <c r="AT380" s="587"/>
      <c r="AU380" s="588">
        <f t="shared" si="517"/>
        <v>0</v>
      </c>
      <c r="AV380" s="588">
        <f t="shared" si="777"/>
        <v>0</v>
      </c>
      <c r="AW380" s="587"/>
      <c r="AX380" s="652"/>
      <c r="AY380" s="706"/>
      <c r="BC380" s="30">
        <f t="shared" si="720"/>
        <v>0</v>
      </c>
      <c r="BD380" s="30">
        <f t="shared" si="721"/>
        <v>0</v>
      </c>
      <c r="BE380" s="704">
        <f t="shared" si="722"/>
        <v>0</v>
      </c>
      <c r="BF380" s="30">
        <f t="shared" si="723"/>
        <v>0</v>
      </c>
      <c r="BG380" s="30">
        <f t="shared" si="724"/>
        <v>0</v>
      </c>
      <c r="BH380" s="704">
        <f t="shared" si="725"/>
        <v>0</v>
      </c>
      <c r="BI380" s="704">
        <f t="shared" si="726"/>
        <v>0</v>
      </c>
      <c r="BJ380" s="30">
        <f t="shared" si="727"/>
        <v>0</v>
      </c>
      <c r="BK380" s="704">
        <f t="shared" si="728"/>
        <v>0</v>
      </c>
      <c r="BL380" s="30">
        <f t="shared" si="729"/>
        <v>0</v>
      </c>
      <c r="BM380" s="30">
        <f t="shared" si="730"/>
        <v>0</v>
      </c>
      <c r="BN380" s="704">
        <f t="shared" si="731"/>
        <v>0</v>
      </c>
    </row>
    <row r="381" spans="1:66" x14ac:dyDescent="0.25">
      <c r="A381" s="49"/>
      <c r="B381" s="50"/>
      <c r="C381" s="699"/>
      <c r="D381" s="50"/>
      <c r="E381" s="62" t="e">
        <f t="shared" si="781"/>
        <v>#N/A</v>
      </c>
      <c r="F381" s="664" t="str">
        <f t="shared" si="778"/>
        <v/>
      </c>
      <c r="G381" s="587"/>
      <c r="H381" s="588">
        <f t="shared" si="782"/>
        <v>0</v>
      </c>
      <c r="I381" s="588">
        <f t="shared" si="672"/>
        <v>0</v>
      </c>
      <c r="J381" s="587"/>
      <c r="K381" s="588">
        <f t="shared" si="502"/>
        <v>0</v>
      </c>
      <c r="L381" s="588">
        <f t="shared" si="553"/>
        <v>0</v>
      </c>
      <c r="M381" s="587"/>
      <c r="N381" s="588">
        <f t="shared" si="503"/>
        <v>0</v>
      </c>
      <c r="O381" s="588">
        <f t="shared" si="554"/>
        <v>0</v>
      </c>
      <c r="P381" s="587"/>
      <c r="Q381" s="588">
        <f t="shared" si="504"/>
        <v>0</v>
      </c>
      <c r="R381" s="588">
        <f t="shared" si="555"/>
        <v>0</v>
      </c>
      <c r="S381" s="587"/>
      <c r="T381" s="588">
        <f t="shared" si="699"/>
        <v>0</v>
      </c>
      <c r="U381" s="588">
        <f t="shared" si="776"/>
        <v>0</v>
      </c>
      <c r="V381" s="587"/>
      <c r="W381" s="588">
        <f t="shared" si="507"/>
        <v>0</v>
      </c>
      <c r="X381" s="588">
        <f t="shared" si="556"/>
        <v>0</v>
      </c>
      <c r="Y381" s="587"/>
      <c r="Z381" s="588">
        <f t="shared" si="509"/>
        <v>0</v>
      </c>
      <c r="AA381" s="588">
        <f t="shared" si="783"/>
        <v>0</v>
      </c>
      <c r="AB381" s="587"/>
      <c r="AC381" s="588">
        <f t="shared" si="510"/>
        <v>0</v>
      </c>
      <c r="AD381" s="588">
        <f t="shared" si="557"/>
        <v>0</v>
      </c>
      <c r="AE381" s="587"/>
      <c r="AF381" s="588">
        <f t="shared" si="512"/>
        <v>0</v>
      </c>
      <c r="AG381" s="588">
        <f t="shared" si="644"/>
        <v>0</v>
      </c>
      <c r="AH381" s="587"/>
      <c r="AI381" s="588">
        <f t="shared" si="780"/>
        <v>0</v>
      </c>
      <c r="AJ381" s="588">
        <f t="shared" si="779"/>
        <v>0</v>
      </c>
      <c r="AK381" s="587"/>
      <c r="AL381" s="588">
        <f t="shared" si="513"/>
        <v>0</v>
      </c>
      <c r="AM381" s="588">
        <f t="shared" si="558"/>
        <v>0</v>
      </c>
      <c r="AN381" s="587"/>
      <c r="AO381" s="588">
        <f t="shared" si="515"/>
        <v>0</v>
      </c>
      <c r="AP381" s="588">
        <f t="shared" si="559"/>
        <v>0</v>
      </c>
      <c r="AQ381" s="587"/>
      <c r="AR381" s="588">
        <f t="shared" si="707"/>
        <v>0</v>
      </c>
      <c r="AS381" s="588">
        <f t="shared" si="708"/>
        <v>0</v>
      </c>
      <c r="AT381" s="587"/>
      <c r="AU381" s="588">
        <f t="shared" si="517"/>
        <v>0</v>
      </c>
      <c r="AV381" s="588">
        <f t="shared" si="777"/>
        <v>0</v>
      </c>
      <c r="AW381" s="587"/>
      <c r="AX381" s="652"/>
      <c r="AY381" s="706"/>
      <c r="BC381" s="30">
        <f t="shared" si="720"/>
        <v>0</v>
      </c>
      <c r="BD381" s="30">
        <f t="shared" si="721"/>
        <v>0</v>
      </c>
      <c r="BE381" s="704">
        <f t="shared" si="722"/>
        <v>0</v>
      </c>
      <c r="BF381" s="30">
        <f t="shared" si="723"/>
        <v>0</v>
      </c>
      <c r="BG381" s="30">
        <f t="shared" si="724"/>
        <v>0</v>
      </c>
      <c r="BH381" s="704">
        <f t="shared" si="725"/>
        <v>0</v>
      </c>
      <c r="BI381" s="704">
        <f t="shared" si="726"/>
        <v>0</v>
      </c>
      <c r="BJ381" s="30">
        <f t="shared" si="727"/>
        <v>0</v>
      </c>
      <c r="BK381" s="704">
        <f t="shared" si="728"/>
        <v>0</v>
      </c>
      <c r="BL381" s="30">
        <f t="shared" si="729"/>
        <v>0</v>
      </c>
      <c r="BM381" s="30">
        <f t="shared" si="730"/>
        <v>0</v>
      </c>
      <c r="BN381" s="704">
        <f t="shared" si="731"/>
        <v>0</v>
      </c>
    </row>
    <row r="382" spans="1:66" x14ac:dyDescent="0.25">
      <c r="A382" s="49"/>
      <c r="B382" s="50"/>
      <c r="C382" s="699"/>
      <c r="D382" s="50"/>
      <c r="E382" s="62" t="e">
        <f t="shared" si="781"/>
        <v>#N/A</v>
      </c>
      <c r="F382" s="664" t="str">
        <f t="shared" si="778"/>
        <v/>
      </c>
      <c r="G382" s="587"/>
      <c r="H382" s="588">
        <f t="shared" si="782"/>
        <v>0</v>
      </c>
      <c r="I382" s="588">
        <f t="shared" si="672"/>
        <v>0</v>
      </c>
      <c r="J382" s="587"/>
      <c r="K382" s="588">
        <f t="shared" si="502"/>
        <v>0</v>
      </c>
      <c r="L382" s="588">
        <f t="shared" si="553"/>
        <v>0</v>
      </c>
      <c r="M382" s="587"/>
      <c r="N382" s="588">
        <f t="shared" si="503"/>
        <v>0</v>
      </c>
      <c r="O382" s="588">
        <f t="shared" si="554"/>
        <v>0</v>
      </c>
      <c r="P382" s="587"/>
      <c r="Q382" s="588">
        <f t="shared" si="504"/>
        <v>0</v>
      </c>
      <c r="R382" s="588">
        <f t="shared" si="555"/>
        <v>0</v>
      </c>
      <c r="S382" s="587"/>
      <c r="T382" s="588">
        <f t="shared" si="699"/>
        <v>0</v>
      </c>
      <c r="U382" s="588">
        <f t="shared" si="776"/>
        <v>0</v>
      </c>
      <c r="V382" s="587"/>
      <c r="W382" s="588">
        <f t="shared" si="507"/>
        <v>0</v>
      </c>
      <c r="X382" s="588">
        <f t="shared" si="556"/>
        <v>0</v>
      </c>
      <c r="Y382" s="587"/>
      <c r="Z382" s="588">
        <f t="shared" si="509"/>
        <v>0</v>
      </c>
      <c r="AA382" s="588">
        <f t="shared" si="783"/>
        <v>0</v>
      </c>
      <c r="AB382" s="587"/>
      <c r="AC382" s="588">
        <f t="shared" si="510"/>
        <v>0</v>
      </c>
      <c r="AD382" s="588">
        <f t="shared" si="557"/>
        <v>0</v>
      </c>
      <c r="AE382" s="587"/>
      <c r="AF382" s="588">
        <f t="shared" si="512"/>
        <v>0</v>
      </c>
      <c r="AG382" s="588">
        <f t="shared" si="644"/>
        <v>0</v>
      </c>
      <c r="AH382" s="587"/>
      <c r="AI382" s="588">
        <f t="shared" si="780"/>
        <v>0</v>
      </c>
      <c r="AJ382" s="588">
        <f t="shared" si="779"/>
        <v>0</v>
      </c>
      <c r="AK382" s="587"/>
      <c r="AL382" s="588">
        <f t="shared" si="513"/>
        <v>0</v>
      </c>
      <c r="AM382" s="588">
        <f t="shared" si="558"/>
        <v>0</v>
      </c>
      <c r="AN382" s="587"/>
      <c r="AO382" s="588">
        <f t="shared" si="515"/>
        <v>0</v>
      </c>
      <c r="AP382" s="588">
        <f t="shared" si="559"/>
        <v>0</v>
      </c>
      <c r="AQ382" s="587"/>
      <c r="AR382" s="588">
        <f t="shared" si="707"/>
        <v>0</v>
      </c>
      <c r="AS382" s="588">
        <f t="shared" si="708"/>
        <v>0</v>
      </c>
      <c r="AT382" s="587"/>
      <c r="AU382" s="588">
        <f t="shared" si="517"/>
        <v>0</v>
      </c>
      <c r="AV382" s="588">
        <f t="shared" si="777"/>
        <v>0</v>
      </c>
      <c r="AW382" s="587"/>
      <c r="AX382" s="652"/>
      <c r="AY382" s="706"/>
      <c r="BC382" s="30">
        <f t="shared" si="720"/>
        <v>0</v>
      </c>
      <c r="BD382" s="30">
        <f t="shared" si="721"/>
        <v>0</v>
      </c>
      <c r="BE382" s="704">
        <f t="shared" si="722"/>
        <v>0</v>
      </c>
      <c r="BF382" s="30">
        <f t="shared" si="723"/>
        <v>0</v>
      </c>
      <c r="BG382" s="30">
        <f t="shared" si="724"/>
        <v>0</v>
      </c>
      <c r="BH382" s="704">
        <f t="shared" si="725"/>
        <v>0</v>
      </c>
      <c r="BI382" s="704">
        <f t="shared" si="726"/>
        <v>0</v>
      </c>
      <c r="BJ382" s="30">
        <f t="shared" si="727"/>
        <v>0</v>
      </c>
      <c r="BK382" s="704">
        <f t="shared" si="728"/>
        <v>0</v>
      </c>
      <c r="BL382" s="30">
        <f t="shared" si="729"/>
        <v>0</v>
      </c>
      <c r="BM382" s="30">
        <f t="shared" si="730"/>
        <v>0</v>
      </c>
      <c r="BN382" s="704">
        <f t="shared" si="731"/>
        <v>0</v>
      </c>
    </row>
    <row r="383" spans="1:66" x14ac:dyDescent="0.25">
      <c r="A383" s="49"/>
      <c r="B383" s="50"/>
      <c r="C383" s="699"/>
      <c r="D383" s="50"/>
      <c r="E383" s="62" t="e">
        <f t="shared" si="781"/>
        <v>#N/A</v>
      </c>
      <c r="F383" s="664" t="str">
        <f t="shared" si="778"/>
        <v/>
      </c>
      <c r="G383" s="587"/>
      <c r="H383" s="588">
        <f t="shared" si="782"/>
        <v>0</v>
      </c>
      <c r="I383" s="588">
        <f t="shared" ref="I383:I400" si="784">SUM(G383:H383)</f>
        <v>0</v>
      </c>
      <c r="J383" s="587"/>
      <c r="K383" s="588">
        <f t="shared" si="502"/>
        <v>0</v>
      </c>
      <c r="L383" s="588">
        <f t="shared" si="553"/>
        <v>0</v>
      </c>
      <c r="M383" s="587"/>
      <c r="N383" s="588">
        <f t="shared" si="503"/>
        <v>0</v>
      </c>
      <c r="O383" s="588">
        <f t="shared" si="554"/>
        <v>0</v>
      </c>
      <c r="P383" s="587"/>
      <c r="Q383" s="588">
        <f t="shared" si="504"/>
        <v>0</v>
      </c>
      <c r="R383" s="588">
        <f t="shared" si="555"/>
        <v>0</v>
      </c>
      <c r="S383" s="587"/>
      <c r="T383" s="588">
        <f t="shared" si="699"/>
        <v>0</v>
      </c>
      <c r="U383" s="588">
        <f t="shared" si="776"/>
        <v>0</v>
      </c>
      <c r="V383" s="587"/>
      <c r="W383" s="588">
        <f t="shared" si="507"/>
        <v>0</v>
      </c>
      <c r="X383" s="588">
        <f t="shared" si="556"/>
        <v>0</v>
      </c>
      <c r="Y383" s="587"/>
      <c r="Z383" s="588">
        <f t="shared" si="509"/>
        <v>0</v>
      </c>
      <c r="AA383" s="588">
        <f t="shared" si="783"/>
        <v>0</v>
      </c>
      <c r="AB383" s="587"/>
      <c r="AC383" s="588">
        <f t="shared" si="510"/>
        <v>0</v>
      </c>
      <c r="AD383" s="588">
        <f t="shared" si="557"/>
        <v>0</v>
      </c>
      <c r="AE383" s="587"/>
      <c r="AF383" s="588">
        <f t="shared" si="512"/>
        <v>0</v>
      </c>
      <c r="AG383" s="588">
        <f t="shared" si="644"/>
        <v>0</v>
      </c>
      <c r="AH383" s="587"/>
      <c r="AI383" s="588">
        <f t="shared" si="780"/>
        <v>0</v>
      </c>
      <c r="AJ383" s="588">
        <f t="shared" si="779"/>
        <v>0</v>
      </c>
      <c r="AK383" s="587"/>
      <c r="AL383" s="588">
        <f t="shared" si="513"/>
        <v>0</v>
      </c>
      <c r="AM383" s="588">
        <f t="shared" si="558"/>
        <v>0</v>
      </c>
      <c r="AN383" s="587"/>
      <c r="AO383" s="588">
        <f t="shared" si="515"/>
        <v>0</v>
      </c>
      <c r="AP383" s="588">
        <f t="shared" si="559"/>
        <v>0</v>
      </c>
      <c r="AQ383" s="587"/>
      <c r="AR383" s="588">
        <f t="shared" si="707"/>
        <v>0</v>
      </c>
      <c r="AS383" s="588">
        <f t="shared" si="708"/>
        <v>0</v>
      </c>
      <c r="AT383" s="587"/>
      <c r="AU383" s="588">
        <f t="shared" si="517"/>
        <v>0</v>
      </c>
      <c r="AV383" s="588">
        <f t="shared" si="777"/>
        <v>0</v>
      </c>
      <c r="AW383" s="587"/>
      <c r="AX383" s="652"/>
      <c r="AY383" s="706"/>
      <c r="BC383" s="30">
        <f t="shared" si="720"/>
        <v>0</v>
      </c>
      <c r="BD383" s="30">
        <f t="shared" si="721"/>
        <v>0</v>
      </c>
      <c r="BE383" s="704">
        <f t="shared" si="722"/>
        <v>0</v>
      </c>
      <c r="BF383" s="30">
        <f t="shared" si="723"/>
        <v>0</v>
      </c>
      <c r="BG383" s="30">
        <f t="shared" si="724"/>
        <v>0</v>
      </c>
      <c r="BH383" s="704">
        <f t="shared" si="725"/>
        <v>0</v>
      </c>
      <c r="BI383" s="704">
        <f t="shared" si="726"/>
        <v>0</v>
      </c>
      <c r="BJ383" s="30">
        <f t="shared" si="727"/>
        <v>0</v>
      </c>
      <c r="BK383" s="704">
        <f t="shared" si="728"/>
        <v>0</v>
      </c>
      <c r="BL383" s="30">
        <f t="shared" si="729"/>
        <v>0</v>
      </c>
      <c r="BM383" s="30">
        <f t="shared" si="730"/>
        <v>0</v>
      </c>
      <c r="BN383" s="704">
        <f t="shared" si="731"/>
        <v>0</v>
      </c>
    </row>
    <row r="384" spans="1:66" x14ac:dyDescent="0.25">
      <c r="A384" s="49"/>
      <c r="B384" s="50"/>
      <c r="C384" s="699"/>
      <c r="D384" s="50"/>
      <c r="E384" s="62" t="e">
        <f t="shared" si="781"/>
        <v>#N/A</v>
      </c>
      <c r="F384" s="664" t="str">
        <f t="shared" si="778"/>
        <v/>
      </c>
      <c r="G384" s="587"/>
      <c r="H384" s="588">
        <f t="shared" si="782"/>
        <v>0</v>
      </c>
      <c r="I384" s="588">
        <f t="shared" si="784"/>
        <v>0</v>
      </c>
      <c r="J384" s="587"/>
      <c r="K384" s="588">
        <f t="shared" si="502"/>
        <v>0</v>
      </c>
      <c r="L384" s="588">
        <f t="shared" si="553"/>
        <v>0</v>
      </c>
      <c r="M384" s="587"/>
      <c r="N384" s="588">
        <f t="shared" si="503"/>
        <v>0</v>
      </c>
      <c r="O384" s="588">
        <f t="shared" si="554"/>
        <v>0</v>
      </c>
      <c r="P384" s="587"/>
      <c r="Q384" s="588">
        <f t="shared" si="504"/>
        <v>0</v>
      </c>
      <c r="R384" s="588">
        <f t="shared" si="555"/>
        <v>0</v>
      </c>
      <c r="S384" s="587"/>
      <c r="T384" s="588">
        <f t="shared" si="699"/>
        <v>0</v>
      </c>
      <c r="U384" s="588">
        <f t="shared" si="776"/>
        <v>0</v>
      </c>
      <c r="V384" s="587"/>
      <c r="W384" s="588">
        <f t="shared" si="507"/>
        <v>0</v>
      </c>
      <c r="X384" s="588">
        <f t="shared" si="556"/>
        <v>0</v>
      </c>
      <c r="Y384" s="587"/>
      <c r="Z384" s="588">
        <f t="shared" si="509"/>
        <v>0</v>
      </c>
      <c r="AA384" s="588">
        <f t="shared" si="783"/>
        <v>0</v>
      </c>
      <c r="AB384" s="587"/>
      <c r="AC384" s="588">
        <f t="shared" si="510"/>
        <v>0</v>
      </c>
      <c r="AD384" s="588">
        <f t="shared" si="557"/>
        <v>0</v>
      </c>
      <c r="AE384" s="587"/>
      <c r="AF384" s="588">
        <f t="shared" si="512"/>
        <v>0</v>
      </c>
      <c r="AG384" s="588">
        <f t="shared" si="644"/>
        <v>0</v>
      </c>
      <c r="AH384" s="587"/>
      <c r="AI384" s="588">
        <f t="shared" si="780"/>
        <v>0</v>
      </c>
      <c r="AJ384" s="588">
        <f t="shared" si="779"/>
        <v>0</v>
      </c>
      <c r="AK384" s="587"/>
      <c r="AL384" s="588">
        <f t="shared" si="513"/>
        <v>0</v>
      </c>
      <c r="AM384" s="588">
        <f t="shared" si="558"/>
        <v>0</v>
      </c>
      <c r="AN384" s="587"/>
      <c r="AO384" s="588">
        <f t="shared" si="515"/>
        <v>0</v>
      </c>
      <c r="AP384" s="588">
        <f t="shared" si="559"/>
        <v>0</v>
      </c>
      <c r="AQ384" s="587"/>
      <c r="AR384" s="588">
        <f t="shared" si="707"/>
        <v>0</v>
      </c>
      <c r="AS384" s="588">
        <f t="shared" si="708"/>
        <v>0</v>
      </c>
      <c r="AT384" s="587"/>
      <c r="AU384" s="588">
        <f t="shared" si="517"/>
        <v>0</v>
      </c>
      <c r="AV384" s="588">
        <f t="shared" si="777"/>
        <v>0</v>
      </c>
      <c r="AW384" s="587"/>
      <c r="AX384" s="652"/>
      <c r="AY384" s="706"/>
      <c r="BC384" s="30">
        <f t="shared" si="720"/>
        <v>0</v>
      </c>
      <c r="BD384" s="30">
        <f t="shared" si="721"/>
        <v>0</v>
      </c>
      <c r="BE384" s="704">
        <f t="shared" si="722"/>
        <v>0</v>
      </c>
      <c r="BF384" s="30">
        <f t="shared" si="723"/>
        <v>0</v>
      </c>
      <c r="BG384" s="30">
        <f t="shared" si="724"/>
        <v>0</v>
      </c>
      <c r="BH384" s="704">
        <f t="shared" si="725"/>
        <v>0</v>
      </c>
      <c r="BI384" s="704">
        <f t="shared" si="726"/>
        <v>0</v>
      </c>
      <c r="BJ384" s="30">
        <f t="shared" si="727"/>
        <v>0</v>
      </c>
      <c r="BK384" s="704">
        <f t="shared" si="728"/>
        <v>0</v>
      </c>
      <c r="BL384" s="30">
        <f t="shared" si="729"/>
        <v>0</v>
      </c>
      <c r="BM384" s="30">
        <f t="shared" si="730"/>
        <v>0</v>
      </c>
      <c r="BN384" s="704">
        <f t="shared" si="731"/>
        <v>0</v>
      </c>
    </row>
    <row r="385" spans="1:66" x14ac:dyDescent="0.25">
      <c r="A385" s="49"/>
      <c r="B385" s="50"/>
      <c r="C385" s="699"/>
      <c r="D385" s="50"/>
      <c r="E385" s="62" t="e">
        <f t="shared" si="781"/>
        <v>#N/A</v>
      </c>
      <c r="F385" s="664" t="str">
        <f t="shared" si="778"/>
        <v/>
      </c>
      <c r="G385" s="587"/>
      <c r="H385" s="588">
        <f t="shared" si="782"/>
        <v>0</v>
      </c>
      <c r="I385" s="588">
        <f t="shared" si="784"/>
        <v>0</v>
      </c>
      <c r="J385" s="587"/>
      <c r="K385" s="588">
        <f t="shared" si="502"/>
        <v>0</v>
      </c>
      <c r="L385" s="588">
        <f t="shared" si="553"/>
        <v>0</v>
      </c>
      <c r="M385" s="587"/>
      <c r="N385" s="588">
        <f t="shared" si="503"/>
        <v>0</v>
      </c>
      <c r="O385" s="588">
        <f t="shared" si="554"/>
        <v>0</v>
      </c>
      <c r="P385" s="587"/>
      <c r="Q385" s="588">
        <f t="shared" si="504"/>
        <v>0</v>
      </c>
      <c r="R385" s="588">
        <f t="shared" si="555"/>
        <v>0</v>
      </c>
      <c r="S385" s="587"/>
      <c r="T385" s="588">
        <f t="shared" si="699"/>
        <v>0</v>
      </c>
      <c r="U385" s="588">
        <f t="shared" si="776"/>
        <v>0</v>
      </c>
      <c r="V385" s="587"/>
      <c r="W385" s="588">
        <f t="shared" si="507"/>
        <v>0</v>
      </c>
      <c r="X385" s="588">
        <f t="shared" si="556"/>
        <v>0</v>
      </c>
      <c r="Y385" s="587"/>
      <c r="Z385" s="588">
        <f t="shared" si="509"/>
        <v>0</v>
      </c>
      <c r="AA385" s="588">
        <f t="shared" si="783"/>
        <v>0</v>
      </c>
      <c r="AB385" s="587"/>
      <c r="AC385" s="588">
        <f t="shared" si="510"/>
        <v>0</v>
      </c>
      <c r="AD385" s="588">
        <f t="shared" si="557"/>
        <v>0</v>
      </c>
      <c r="AE385" s="587"/>
      <c r="AF385" s="588">
        <f t="shared" si="512"/>
        <v>0</v>
      </c>
      <c r="AG385" s="588">
        <f t="shared" si="644"/>
        <v>0</v>
      </c>
      <c r="AH385" s="587"/>
      <c r="AI385" s="588">
        <f t="shared" si="780"/>
        <v>0</v>
      </c>
      <c r="AJ385" s="588">
        <f t="shared" si="779"/>
        <v>0</v>
      </c>
      <c r="AK385" s="587"/>
      <c r="AL385" s="588">
        <f t="shared" si="513"/>
        <v>0</v>
      </c>
      <c r="AM385" s="588">
        <f t="shared" si="558"/>
        <v>0</v>
      </c>
      <c r="AN385" s="587"/>
      <c r="AO385" s="588">
        <f t="shared" si="515"/>
        <v>0</v>
      </c>
      <c r="AP385" s="588">
        <f t="shared" si="559"/>
        <v>0</v>
      </c>
      <c r="AQ385" s="587"/>
      <c r="AR385" s="588">
        <f t="shared" si="707"/>
        <v>0</v>
      </c>
      <c r="AS385" s="588">
        <f t="shared" si="708"/>
        <v>0</v>
      </c>
      <c r="AT385" s="587"/>
      <c r="AU385" s="588">
        <f t="shared" si="517"/>
        <v>0</v>
      </c>
      <c r="AV385" s="588">
        <f t="shared" si="777"/>
        <v>0</v>
      </c>
      <c r="AW385" s="587"/>
      <c r="AX385" s="652"/>
      <c r="AY385" s="706"/>
      <c r="BC385" s="30">
        <f t="shared" si="720"/>
        <v>0</v>
      </c>
      <c r="BD385" s="30">
        <f t="shared" si="721"/>
        <v>0</v>
      </c>
      <c r="BE385" s="704">
        <f t="shared" si="722"/>
        <v>0</v>
      </c>
      <c r="BF385" s="30">
        <f t="shared" si="723"/>
        <v>0</v>
      </c>
      <c r="BG385" s="30">
        <f t="shared" si="724"/>
        <v>0</v>
      </c>
      <c r="BH385" s="704">
        <f t="shared" si="725"/>
        <v>0</v>
      </c>
      <c r="BI385" s="704">
        <f t="shared" si="726"/>
        <v>0</v>
      </c>
      <c r="BJ385" s="30">
        <f t="shared" si="727"/>
        <v>0</v>
      </c>
      <c r="BK385" s="704">
        <f t="shared" si="728"/>
        <v>0</v>
      </c>
      <c r="BL385" s="30">
        <f t="shared" si="729"/>
        <v>0</v>
      </c>
      <c r="BM385" s="30">
        <f t="shared" si="730"/>
        <v>0</v>
      </c>
      <c r="BN385" s="704">
        <f t="shared" si="731"/>
        <v>0</v>
      </c>
    </row>
    <row r="386" spans="1:66" x14ac:dyDescent="0.25">
      <c r="A386" s="49"/>
      <c r="B386" s="50"/>
      <c r="C386" s="699"/>
      <c r="D386" s="50"/>
      <c r="E386" s="62" t="e">
        <f t="shared" si="781"/>
        <v>#N/A</v>
      </c>
      <c r="F386" s="664" t="str">
        <f t="shared" si="778"/>
        <v/>
      </c>
      <c r="G386" s="587"/>
      <c r="H386" s="588">
        <f t="shared" si="782"/>
        <v>0</v>
      </c>
      <c r="I386" s="588">
        <f t="shared" si="784"/>
        <v>0</v>
      </c>
      <c r="J386" s="587"/>
      <c r="K386" s="588">
        <f t="shared" si="502"/>
        <v>0</v>
      </c>
      <c r="L386" s="588">
        <f t="shared" si="553"/>
        <v>0</v>
      </c>
      <c r="M386" s="587"/>
      <c r="N386" s="588">
        <f t="shared" si="503"/>
        <v>0</v>
      </c>
      <c r="O386" s="588">
        <f t="shared" si="554"/>
        <v>0</v>
      </c>
      <c r="P386" s="587"/>
      <c r="Q386" s="588">
        <f t="shared" si="504"/>
        <v>0</v>
      </c>
      <c r="R386" s="588">
        <f t="shared" si="555"/>
        <v>0</v>
      </c>
      <c r="S386" s="587"/>
      <c r="T386" s="588">
        <f t="shared" si="699"/>
        <v>0</v>
      </c>
      <c r="U386" s="588">
        <f t="shared" si="776"/>
        <v>0</v>
      </c>
      <c r="V386" s="587"/>
      <c r="W386" s="588">
        <f t="shared" si="507"/>
        <v>0</v>
      </c>
      <c r="X386" s="588">
        <f t="shared" si="556"/>
        <v>0</v>
      </c>
      <c r="Y386" s="587"/>
      <c r="Z386" s="588">
        <f t="shared" si="509"/>
        <v>0</v>
      </c>
      <c r="AA386" s="588">
        <f t="shared" si="783"/>
        <v>0</v>
      </c>
      <c r="AB386" s="587"/>
      <c r="AC386" s="588">
        <f t="shared" si="510"/>
        <v>0</v>
      </c>
      <c r="AD386" s="588">
        <f t="shared" si="557"/>
        <v>0</v>
      </c>
      <c r="AE386" s="587"/>
      <c r="AF386" s="588">
        <f t="shared" si="512"/>
        <v>0</v>
      </c>
      <c r="AG386" s="588">
        <f t="shared" si="644"/>
        <v>0</v>
      </c>
      <c r="AH386" s="587"/>
      <c r="AI386" s="588">
        <f t="shared" si="780"/>
        <v>0</v>
      </c>
      <c r="AJ386" s="588">
        <f t="shared" si="779"/>
        <v>0</v>
      </c>
      <c r="AK386" s="587"/>
      <c r="AL386" s="588">
        <f t="shared" si="513"/>
        <v>0</v>
      </c>
      <c r="AM386" s="588">
        <f t="shared" si="558"/>
        <v>0</v>
      </c>
      <c r="AN386" s="587"/>
      <c r="AO386" s="588">
        <f t="shared" si="515"/>
        <v>0</v>
      </c>
      <c r="AP386" s="588">
        <f t="shared" si="559"/>
        <v>0</v>
      </c>
      <c r="AQ386" s="587"/>
      <c r="AR386" s="588">
        <f t="shared" ref="AR386:AR424" si="785">SUMIFS(JE_amount,JE_Month,AR$3,JE_Entity,$A386,JE_Ledger_number,$B386)</f>
        <v>0</v>
      </c>
      <c r="AS386" s="588">
        <f t="shared" si="708"/>
        <v>0</v>
      </c>
      <c r="AT386" s="587"/>
      <c r="AU386" s="588">
        <f t="shared" si="517"/>
        <v>0</v>
      </c>
      <c r="AV386" s="588">
        <f t="shared" si="777"/>
        <v>0</v>
      </c>
      <c r="AW386" s="587"/>
      <c r="AX386" s="652"/>
      <c r="AY386" s="706"/>
      <c r="BC386" s="30">
        <f t="shared" si="720"/>
        <v>0</v>
      </c>
      <c r="BD386" s="30">
        <f t="shared" si="721"/>
        <v>0</v>
      </c>
      <c r="BE386" s="704">
        <f t="shared" si="722"/>
        <v>0</v>
      </c>
      <c r="BF386" s="30">
        <f t="shared" si="723"/>
        <v>0</v>
      </c>
      <c r="BG386" s="30">
        <f t="shared" si="724"/>
        <v>0</v>
      </c>
      <c r="BH386" s="704">
        <f t="shared" si="725"/>
        <v>0</v>
      </c>
      <c r="BI386" s="704">
        <f t="shared" si="726"/>
        <v>0</v>
      </c>
      <c r="BJ386" s="30">
        <f t="shared" si="727"/>
        <v>0</v>
      </c>
      <c r="BK386" s="704">
        <f t="shared" si="728"/>
        <v>0</v>
      </c>
      <c r="BL386" s="30">
        <f t="shared" si="729"/>
        <v>0</v>
      </c>
      <c r="BM386" s="30">
        <f t="shared" si="730"/>
        <v>0</v>
      </c>
      <c r="BN386" s="704">
        <f t="shared" si="731"/>
        <v>0</v>
      </c>
    </row>
    <row r="387" spans="1:66" x14ac:dyDescent="0.25">
      <c r="A387" s="49"/>
      <c r="B387" s="50"/>
      <c r="C387" s="699"/>
      <c r="D387" s="50"/>
      <c r="E387" s="62" t="e">
        <f t="shared" si="781"/>
        <v>#N/A</v>
      </c>
      <c r="F387" s="664" t="str">
        <f t="shared" si="778"/>
        <v/>
      </c>
      <c r="G387" s="587"/>
      <c r="H387" s="588">
        <f t="shared" si="782"/>
        <v>0</v>
      </c>
      <c r="I387" s="588">
        <f t="shared" si="784"/>
        <v>0</v>
      </c>
      <c r="J387" s="587"/>
      <c r="K387" s="588">
        <f t="shared" si="502"/>
        <v>0</v>
      </c>
      <c r="L387" s="588">
        <f t="shared" si="553"/>
        <v>0</v>
      </c>
      <c r="M387" s="587"/>
      <c r="N387" s="588">
        <f t="shared" si="503"/>
        <v>0</v>
      </c>
      <c r="O387" s="588">
        <f t="shared" si="554"/>
        <v>0</v>
      </c>
      <c r="P387" s="587"/>
      <c r="Q387" s="588">
        <f t="shared" si="504"/>
        <v>0</v>
      </c>
      <c r="R387" s="588">
        <f t="shared" si="555"/>
        <v>0</v>
      </c>
      <c r="S387" s="587"/>
      <c r="T387" s="588">
        <f t="shared" si="699"/>
        <v>0</v>
      </c>
      <c r="U387" s="588">
        <f t="shared" si="776"/>
        <v>0</v>
      </c>
      <c r="V387" s="587"/>
      <c r="W387" s="588">
        <f t="shared" si="507"/>
        <v>0</v>
      </c>
      <c r="X387" s="588">
        <f t="shared" si="556"/>
        <v>0</v>
      </c>
      <c r="Y387" s="587"/>
      <c r="Z387" s="588">
        <f t="shared" si="509"/>
        <v>0</v>
      </c>
      <c r="AA387" s="588">
        <f t="shared" si="783"/>
        <v>0</v>
      </c>
      <c r="AB387" s="587"/>
      <c r="AC387" s="588">
        <f t="shared" si="510"/>
        <v>0</v>
      </c>
      <c r="AD387" s="588">
        <f t="shared" si="557"/>
        <v>0</v>
      </c>
      <c r="AE387" s="587"/>
      <c r="AF387" s="588">
        <f t="shared" si="512"/>
        <v>0</v>
      </c>
      <c r="AG387" s="588">
        <f t="shared" si="644"/>
        <v>0</v>
      </c>
      <c r="AH387" s="587"/>
      <c r="AI387" s="588">
        <f t="shared" si="780"/>
        <v>0</v>
      </c>
      <c r="AJ387" s="588">
        <f t="shared" si="779"/>
        <v>0</v>
      </c>
      <c r="AK387" s="587"/>
      <c r="AL387" s="588">
        <f t="shared" si="513"/>
        <v>0</v>
      </c>
      <c r="AM387" s="588">
        <f t="shared" si="558"/>
        <v>0</v>
      </c>
      <c r="AN387" s="587"/>
      <c r="AO387" s="588">
        <f t="shared" si="515"/>
        <v>0</v>
      </c>
      <c r="AP387" s="588">
        <f t="shared" si="559"/>
        <v>0</v>
      </c>
      <c r="AQ387" s="587"/>
      <c r="AR387" s="588">
        <f t="shared" si="785"/>
        <v>0</v>
      </c>
      <c r="AS387" s="588">
        <f t="shared" si="708"/>
        <v>0</v>
      </c>
      <c r="AT387" s="587"/>
      <c r="AU387" s="588">
        <f t="shared" si="517"/>
        <v>0</v>
      </c>
      <c r="AV387" s="588">
        <f t="shared" si="777"/>
        <v>0</v>
      </c>
      <c r="AW387" s="587"/>
      <c r="AX387" s="652"/>
      <c r="AY387" s="706"/>
      <c r="BC387" s="30">
        <f t="shared" si="720"/>
        <v>0</v>
      </c>
      <c r="BD387" s="30">
        <f t="shared" si="721"/>
        <v>0</v>
      </c>
      <c r="BE387" s="704">
        <f t="shared" si="722"/>
        <v>0</v>
      </c>
      <c r="BF387" s="30">
        <f t="shared" si="723"/>
        <v>0</v>
      </c>
      <c r="BG387" s="30">
        <f t="shared" si="724"/>
        <v>0</v>
      </c>
      <c r="BH387" s="704">
        <f t="shared" si="725"/>
        <v>0</v>
      </c>
      <c r="BI387" s="704">
        <f t="shared" si="726"/>
        <v>0</v>
      </c>
      <c r="BJ387" s="30">
        <f t="shared" si="727"/>
        <v>0</v>
      </c>
      <c r="BK387" s="704">
        <f t="shared" si="728"/>
        <v>0</v>
      </c>
      <c r="BL387" s="30">
        <f t="shared" si="729"/>
        <v>0</v>
      </c>
      <c r="BM387" s="30">
        <f t="shared" si="730"/>
        <v>0</v>
      </c>
      <c r="BN387" s="704">
        <f t="shared" si="731"/>
        <v>0</v>
      </c>
    </row>
    <row r="388" spans="1:66" x14ac:dyDescent="0.25">
      <c r="A388" s="49"/>
      <c r="B388" s="50"/>
      <c r="C388" s="699"/>
      <c r="D388" s="50"/>
      <c r="E388" s="62" t="e">
        <f t="shared" si="781"/>
        <v>#N/A</v>
      </c>
      <c r="F388" s="664" t="str">
        <f t="shared" si="778"/>
        <v/>
      </c>
      <c r="G388" s="587"/>
      <c r="H388" s="588">
        <f t="shared" si="782"/>
        <v>0</v>
      </c>
      <c r="I388" s="588">
        <f t="shared" si="784"/>
        <v>0</v>
      </c>
      <c r="J388" s="587"/>
      <c r="K388" s="588">
        <f t="shared" si="502"/>
        <v>0</v>
      </c>
      <c r="L388" s="588">
        <f t="shared" si="553"/>
        <v>0</v>
      </c>
      <c r="M388" s="587"/>
      <c r="N388" s="588">
        <f t="shared" si="503"/>
        <v>0</v>
      </c>
      <c r="O388" s="588">
        <f t="shared" si="554"/>
        <v>0</v>
      </c>
      <c r="P388" s="587"/>
      <c r="Q388" s="588">
        <f t="shared" si="504"/>
        <v>0</v>
      </c>
      <c r="R388" s="588">
        <f t="shared" si="555"/>
        <v>0</v>
      </c>
      <c r="S388" s="587"/>
      <c r="T388" s="588">
        <f t="shared" si="699"/>
        <v>0</v>
      </c>
      <c r="U388" s="588">
        <f t="shared" si="776"/>
        <v>0</v>
      </c>
      <c r="V388" s="587"/>
      <c r="W388" s="588">
        <f t="shared" si="507"/>
        <v>0</v>
      </c>
      <c r="X388" s="588">
        <f t="shared" si="556"/>
        <v>0</v>
      </c>
      <c r="Y388" s="587"/>
      <c r="Z388" s="588">
        <f t="shared" si="509"/>
        <v>0</v>
      </c>
      <c r="AA388" s="588">
        <f t="shared" si="783"/>
        <v>0</v>
      </c>
      <c r="AB388" s="587"/>
      <c r="AC388" s="588">
        <f t="shared" si="510"/>
        <v>0</v>
      </c>
      <c r="AD388" s="588">
        <f t="shared" si="557"/>
        <v>0</v>
      </c>
      <c r="AE388" s="587"/>
      <c r="AF388" s="588">
        <f t="shared" si="512"/>
        <v>0</v>
      </c>
      <c r="AG388" s="588">
        <f t="shared" si="644"/>
        <v>0</v>
      </c>
      <c r="AH388" s="587"/>
      <c r="AI388" s="588">
        <f t="shared" si="780"/>
        <v>0</v>
      </c>
      <c r="AJ388" s="588">
        <f t="shared" si="779"/>
        <v>0</v>
      </c>
      <c r="AK388" s="587"/>
      <c r="AL388" s="588">
        <f t="shared" si="513"/>
        <v>0</v>
      </c>
      <c r="AM388" s="588">
        <f t="shared" si="558"/>
        <v>0</v>
      </c>
      <c r="AN388" s="587"/>
      <c r="AO388" s="588">
        <f t="shared" si="515"/>
        <v>0</v>
      </c>
      <c r="AP388" s="588">
        <f t="shared" si="559"/>
        <v>0</v>
      </c>
      <c r="AQ388" s="587"/>
      <c r="AR388" s="588">
        <f t="shared" si="785"/>
        <v>0</v>
      </c>
      <c r="AS388" s="588">
        <f t="shared" si="708"/>
        <v>0</v>
      </c>
      <c r="AT388" s="587"/>
      <c r="AU388" s="588">
        <f t="shared" si="517"/>
        <v>0</v>
      </c>
      <c r="AV388" s="588">
        <f t="shared" si="777"/>
        <v>0</v>
      </c>
      <c r="AW388" s="587"/>
      <c r="AX388" s="652"/>
      <c r="AY388" s="706"/>
      <c r="BC388" s="30">
        <f t="shared" si="720"/>
        <v>0</v>
      </c>
      <c r="BD388" s="30">
        <f t="shared" si="721"/>
        <v>0</v>
      </c>
      <c r="BE388" s="704">
        <f t="shared" si="722"/>
        <v>0</v>
      </c>
      <c r="BF388" s="30">
        <f t="shared" si="723"/>
        <v>0</v>
      </c>
      <c r="BG388" s="30">
        <f t="shared" si="724"/>
        <v>0</v>
      </c>
      <c r="BH388" s="704">
        <f t="shared" si="725"/>
        <v>0</v>
      </c>
      <c r="BI388" s="704">
        <f t="shared" si="726"/>
        <v>0</v>
      </c>
      <c r="BJ388" s="30">
        <f t="shared" si="727"/>
        <v>0</v>
      </c>
      <c r="BK388" s="704">
        <f t="shared" si="728"/>
        <v>0</v>
      </c>
      <c r="BL388" s="30">
        <f t="shared" si="729"/>
        <v>0</v>
      </c>
      <c r="BM388" s="30">
        <f t="shared" si="730"/>
        <v>0</v>
      </c>
      <c r="BN388" s="704">
        <f t="shared" si="731"/>
        <v>0</v>
      </c>
    </row>
    <row r="389" spans="1:66" x14ac:dyDescent="0.25">
      <c r="A389" s="49"/>
      <c r="B389" s="50"/>
      <c r="C389" s="699"/>
      <c r="D389" s="50"/>
      <c r="E389" s="62" t="e">
        <f t="shared" si="781"/>
        <v>#N/A</v>
      </c>
      <c r="F389" s="664" t="str">
        <f t="shared" si="778"/>
        <v/>
      </c>
      <c r="G389" s="587"/>
      <c r="H389" s="588">
        <f t="shared" si="782"/>
        <v>0</v>
      </c>
      <c r="I389" s="588">
        <f t="shared" si="784"/>
        <v>0</v>
      </c>
      <c r="J389" s="587"/>
      <c r="K389" s="588">
        <f t="shared" si="502"/>
        <v>0</v>
      </c>
      <c r="L389" s="588">
        <f t="shared" si="553"/>
        <v>0</v>
      </c>
      <c r="M389" s="587"/>
      <c r="N389" s="588">
        <f t="shared" si="503"/>
        <v>0</v>
      </c>
      <c r="O389" s="588">
        <f t="shared" si="554"/>
        <v>0</v>
      </c>
      <c r="P389" s="587"/>
      <c r="Q389" s="588">
        <f t="shared" si="504"/>
        <v>0</v>
      </c>
      <c r="R389" s="588">
        <f t="shared" si="555"/>
        <v>0</v>
      </c>
      <c r="S389" s="587"/>
      <c r="T389" s="588">
        <f t="shared" si="699"/>
        <v>0</v>
      </c>
      <c r="U389" s="588">
        <f t="shared" si="776"/>
        <v>0</v>
      </c>
      <c r="V389" s="587"/>
      <c r="W389" s="588">
        <f t="shared" si="507"/>
        <v>0</v>
      </c>
      <c r="X389" s="588">
        <f t="shared" si="556"/>
        <v>0</v>
      </c>
      <c r="Y389" s="587"/>
      <c r="Z389" s="588">
        <f t="shared" si="509"/>
        <v>0</v>
      </c>
      <c r="AA389" s="588">
        <f t="shared" si="783"/>
        <v>0</v>
      </c>
      <c r="AB389" s="587"/>
      <c r="AC389" s="588">
        <f t="shared" si="510"/>
        <v>0</v>
      </c>
      <c r="AD389" s="588">
        <f t="shared" si="557"/>
        <v>0</v>
      </c>
      <c r="AE389" s="587"/>
      <c r="AF389" s="588">
        <f t="shared" si="512"/>
        <v>0</v>
      </c>
      <c r="AG389" s="588">
        <f t="shared" si="644"/>
        <v>0</v>
      </c>
      <c r="AH389" s="587"/>
      <c r="AI389" s="588">
        <f t="shared" si="780"/>
        <v>0</v>
      </c>
      <c r="AJ389" s="588">
        <f t="shared" si="779"/>
        <v>0</v>
      </c>
      <c r="AK389" s="587"/>
      <c r="AL389" s="588">
        <f t="shared" si="513"/>
        <v>0</v>
      </c>
      <c r="AM389" s="588">
        <f t="shared" si="558"/>
        <v>0</v>
      </c>
      <c r="AN389" s="587"/>
      <c r="AO389" s="588">
        <f t="shared" si="515"/>
        <v>0</v>
      </c>
      <c r="AP389" s="588">
        <f t="shared" si="559"/>
        <v>0</v>
      </c>
      <c r="AQ389" s="587"/>
      <c r="AR389" s="588">
        <f t="shared" si="785"/>
        <v>0</v>
      </c>
      <c r="AS389" s="588">
        <f t="shared" si="708"/>
        <v>0</v>
      </c>
      <c r="AT389" s="587"/>
      <c r="AU389" s="588">
        <f t="shared" si="517"/>
        <v>0</v>
      </c>
      <c r="AV389" s="588">
        <f t="shared" si="777"/>
        <v>0</v>
      </c>
      <c r="AW389" s="587"/>
      <c r="AX389" s="652"/>
      <c r="AY389" s="706"/>
      <c r="BC389" s="30">
        <f t="shared" si="720"/>
        <v>0</v>
      </c>
      <c r="BD389" s="30">
        <f t="shared" si="721"/>
        <v>0</v>
      </c>
      <c r="BE389" s="704">
        <f t="shared" si="722"/>
        <v>0</v>
      </c>
      <c r="BF389" s="30">
        <f t="shared" si="723"/>
        <v>0</v>
      </c>
      <c r="BG389" s="30">
        <f t="shared" si="724"/>
        <v>0</v>
      </c>
      <c r="BH389" s="704">
        <f t="shared" si="725"/>
        <v>0</v>
      </c>
      <c r="BI389" s="704">
        <f t="shared" si="726"/>
        <v>0</v>
      </c>
      <c r="BJ389" s="30">
        <f t="shared" si="727"/>
        <v>0</v>
      </c>
      <c r="BK389" s="704">
        <f t="shared" si="728"/>
        <v>0</v>
      </c>
      <c r="BL389" s="30">
        <f t="shared" si="729"/>
        <v>0</v>
      </c>
      <c r="BM389" s="30">
        <f t="shared" si="730"/>
        <v>0</v>
      </c>
      <c r="BN389" s="704">
        <f t="shared" si="731"/>
        <v>0</v>
      </c>
    </row>
    <row r="390" spans="1:66" x14ac:dyDescent="0.25">
      <c r="A390" s="49"/>
      <c r="B390" s="50"/>
      <c r="C390" s="699"/>
      <c r="D390" s="50"/>
      <c r="E390" s="62" t="e">
        <f t="shared" si="781"/>
        <v>#N/A</v>
      </c>
      <c r="F390" s="664" t="str">
        <f t="shared" si="778"/>
        <v/>
      </c>
      <c r="G390" s="587"/>
      <c r="H390" s="588">
        <f t="shared" si="782"/>
        <v>0</v>
      </c>
      <c r="I390" s="588">
        <f t="shared" si="784"/>
        <v>0</v>
      </c>
      <c r="J390" s="587"/>
      <c r="K390" s="588">
        <f t="shared" si="502"/>
        <v>0</v>
      </c>
      <c r="L390" s="588">
        <f t="shared" si="553"/>
        <v>0</v>
      </c>
      <c r="M390" s="587"/>
      <c r="N390" s="588">
        <f t="shared" si="503"/>
        <v>0</v>
      </c>
      <c r="O390" s="588">
        <f t="shared" si="554"/>
        <v>0</v>
      </c>
      <c r="P390" s="587"/>
      <c r="Q390" s="588">
        <f t="shared" si="504"/>
        <v>0</v>
      </c>
      <c r="R390" s="588">
        <f t="shared" si="555"/>
        <v>0</v>
      </c>
      <c r="S390" s="587"/>
      <c r="T390" s="588">
        <f t="shared" si="699"/>
        <v>0</v>
      </c>
      <c r="U390" s="588">
        <f t="shared" si="776"/>
        <v>0</v>
      </c>
      <c r="V390" s="587"/>
      <c r="W390" s="588">
        <f t="shared" si="507"/>
        <v>0</v>
      </c>
      <c r="X390" s="588">
        <f t="shared" si="556"/>
        <v>0</v>
      </c>
      <c r="Y390" s="587"/>
      <c r="Z390" s="588">
        <f t="shared" si="509"/>
        <v>0</v>
      </c>
      <c r="AA390" s="588">
        <f t="shared" si="783"/>
        <v>0</v>
      </c>
      <c r="AB390" s="587"/>
      <c r="AC390" s="588">
        <f t="shared" si="510"/>
        <v>0</v>
      </c>
      <c r="AD390" s="588">
        <f t="shared" si="557"/>
        <v>0</v>
      </c>
      <c r="AE390" s="587"/>
      <c r="AF390" s="588">
        <f t="shared" si="512"/>
        <v>0</v>
      </c>
      <c r="AG390" s="588">
        <f t="shared" si="644"/>
        <v>0</v>
      </c>
      <c r="AH390" s="587"/>
      <c r="AI390" s="588">
        <f t="shared" si="780"/>
        <v>0</v>
      </c>
      <c r="AJ390" s="588">
        <f t="shared" si="779"/>
        <v>0</v>
      </c>
      <c r="AK390" s="587"/>
      <c r="AL390" s="588">
        <f t="shared" si="513"/>
        <v>0</v>
      </c>
      <c r="AM390" s="588">
        <f t="shared" si="558"/>
        <v>0</v>
      </c>
      <c r="AN390" s="587"/>
      <c r="AO390" s="588">
        <f t="shared" si="515"/>
        <v>0</v>
      </c>
      <c r="AP390" s="588">
        <f t="shared" si="559"/>
        <v>0</v>
      </c>
      <c r="AQ390" s="587"/>
      <c r="AR390" s="588">
        <f t="shared" si="785"/>
        <v>0</v>
      </c>
      <c r="AS390" s="588">
        <f t="shared" ref="AS390:AS453" si="786">SUM(AQ390:AR390)</f>
        <v>0</v>
      </c>
      <c r="AT390" s="587"/>
      <c r="AU390" s="588">
        <f t="shared" si="517"/>
        <v>0</v>
      </c>
      <c r="AV390" s="588">
        <f t="shared" si="777"/>
        <v>0</v>
      </c>
      <c r="AW390" s="587"/>
      <c r="AX390" s="652"/>
      <c r="AY390" s="706"/>
      <c r="BC390" s="30">
        <f t="shared" si="720"/>
        <v>0</v>
      </c>
      <c r="BD390" s="30">
        <f t="shared" si="721"/>
        <v>0</v>
      </c>
      <c r="BE390" s="704">
        <f t="shared" si="722"/>
        <v>0</v>
      </c>
      <c r="BF390" s="30">
        <f t="shared" si="723"/>
        <v>0</v>
      </c>
      <c r="BG390" s="30">
        <f t="shared" si="724"/>
        <v>0</v>
      </c>
      <c r="BH390" s="704">
        <f t="shared" si="725"/>
        <v>0</v>
      </c>
      <c r="BI390" s="704">
        <f t="shared" si="726"/>
        <v>0</v>
      </c>
      <c r="BJ390" s="30">
        <f t="shared" si="727"/>
        <v>0</v>
      </c>
      <c r="BK390" s="704">
        <f t="shared" si="728"/>
        <v>0</v>
      </c>
      <c r="BL390" s="30">
        <f t="shared" si="729"/>
        <v>0</v>
      </c>
      <c r="BM390" s="30">
        <f t="shared" si="730"/>
        <v>0</v>
      </c>
      <c r="BN390" s="704">
        <f t="shared" si="731"/>
        <v>0</v>
      </c>
    </row>
    <row r="391" spans="1:66" x14ac:dyDescent="0.25">
      <c r="A391" s="49"/>
      <c r="B391" s="50"/>
      <c r="C391" s="699"/>
      <c r="D391" s="50"/>
      <c r="E391" s="62" t="e">
        <f t="shared" si="781"/>
        <v>#N/A</v>
      </c>
      <c r="F391" s="664" t="str">
        <f t="shared" si="778"/>
        <v/>
      </c>
      <c r="G391" s="587"/>
      <c r="H391" s="588">
        <f t="shared" si="782"/>
        <v>0</v>
      </c>
      <c r="I391" s="588">
        <f t="shared" si="784"/>
        <v>0</v>
      </c>
      <c r="J391" s="587"/>
      <c r="K391" s="588">
        <f t="shared" si="502"/>
        <v>0</v>
      </c>
      <c r="L391" s="588">
        <f t="shared" si="553"/>
        <v>0</v>
      </c>
      <c r="M391" s="587"/>
      <c r="N391" s="588">
        <f t="shared" si="503"/>
        <v>0</v>
      </c>
      <c r="O391" s="588">
        <f t="shared" si="554"/>
        <v>0</v>
      </c>
      <c r="P391" s="587"/>
      <c r="Q391" s="588">
        <f t="shared" si="504"/>
        <v>0</v>
      </c>
      <c r="R391" s="588">
        <f t="shared" si="555"/>
        <v>0</v>
      </c>
      <c r="S391" s="587"/>
      <c r="T391" s="588">
        <f t="shared" si="699"/>
        <v>0</v>
      </c>
      <c r="U391" s="588">
        <f t="shared" si="776"/>
        <v>0</v>
      </c>
      <c r="V391" s="587"/>
      <c r="W391" s="588">
        <f t="shared" si="507"/>
        <v>0</v>
      </c>
      <c r="X391" s="588">
        <f t="shared" si="556"/>
        <v>0</v>
      </c>
      <c r="Y391" s="587"/>
      <c r="Z391" s="588">
        <f t="shared" si="509"/>
        <v>0</v>
      </c>
      <c r="AA391" s="588">
        <f t="shared" si="783"/>
        <v>0</v>
      </c>
      <c r="AB391" s="587"/>
      <c r="AC391" s="588">
        <f t="shared" si="510"/>
        <v>0</v>
      </c>
      <c r="AD391" s="588">
        <f t="shared" si="557"/>
        <v>0</v>
      </c>
      <c r="AE391" s="587"/>
      <c r="AF391" s="588">
        <f t="shared" si="512"/>
        <v>0</v>
      </c>
      <c r="AG391" s="588">
        <f t="shared" si="644"/>
        <v>0</v>
      </c>
      <c r="AH391" s="587"/>
      <c r="AI391" s="588">
        <f t="shared" si="780"/>
        <v>0</v>
      </c>
      <c r="AJ391" s="588">
        <f t="shared" si="779"/>
        <v>0</v>
      </c>
      <c r="AK391" s="587"/>
      <c r="AL391" s="588">
        <f t="shared" si="513"/>
        <v>0</v>
      </c>
      <c r="AM391" s="588">
        <f t="shared" si="558"/>
        <v>0</v>
      </c>
      <c r="AN391" s="587"/>
      <c r="AO391" s="588">
        <f t="shared" si="515"/>
        <v>0</v>
      </c>
      <c r="AP391" s="588">
        <f t="shared" si="559"/>
        <v>0</v>
      </c>
      <c r="AQ391" s="587"/>
      <c r="AR391" s="588">
        <f t="shared" si="785"/>
        <v>0</v>
      </c>
      <c r="AS391" s="588">
        <f t="shared" si="786"/>
        <v>0</v>
      </c>
      <c r="AT391" s="587"/>
      <c r="AU391" s="588">
        <f t="shared" si="517"/>
        <v>0</v>
      </c>
      <c r="AV391" s="588">
        <f t="shared" si="777"/>
        <v>0</v>
      </c>
      <c r="AW391" s="587"/>
      <c r="AX391" s="652"/>
      <c r="AY391" s="706"/>
      <c r="BC391" s="30">
        <f t="shared" si="720"/>
        <v>0</v>
      </c>
      <c r="BD391" s="30">
        <f t="shared" si="721"/>
        <v>0</v>
      </c>
      <c r="BE391" s="704">
        <f t="shared" si="722"/>
        <v>0</v>
      </c>
      <c r="BF391" s="30">
        <f t="shared" si="723"/>
        <v>0</v>
      </c>
      <c r="BG391" s="30">
        <f t="shared" si="724"/>
        <v>0</v>
      </c>
      <c r="BH391" s="704">
        <f t="shared" si="725"/>
        <v>0</v>
      </c>
      <c r="BI391" s="704">
        <f t="shared" si="726"/>
        <v>0</v>
      </c>
      <c r="BJ391" s="30">
        <f t="shared" si="727"/>
        <v>0</v>
      </c>
      <c r="BK391" s="704">
        <f t="shared" si="728"/>
        <v>0</v>
      </c>
      <c r="BL391" s="30">
        <f t="shared" si="729"/>
        <v>0</v>
      </c>
      <c r="BM391" s="30">
        <f t="shared" si="730"/>
        <v>0</v>
      </c>
      <c r="BN391" s="704">
        <f t="shared" si="731"/>
        <v>0</v>
      </c>
    </row>
    <row r="392" spans="1:66" x14ac:dyDescent="0.25">
      <c r="A392" s="49"/>
      <c r="B392" s="50"/>
      <c r="C392" s="699"/>
      <c r="D392" s="50"/>
      <c r="E392" s="62" t="e">
        <f t="shared" si="781"/>
        <v>#N/A</v>
      </c>
      <c r="F392" s="664" t="str">
        <f t="shared" si="778"/>
        <v/>
      </c>
      <c r="G392" s="587"/>
      <c r="H392" s="588">
        <f t="shared" si="782"/>
        <v>0</v>
      </c>
      <c r="I392" s="588">
        <f t="shared" si="784"/>
        <v>0</v>
      </c>
      <c r="J392" s="587"/>
      <c r="K392" s="588">
        <f t="shared" si="502"/>
        <v>0</v>
      </c>
      <c r="L392" s="588">
        <f t="shared" si="553"/>
        <v>0</v>
      </c>
      <c r="M392" s="587"/>
      <c r="N392" s="588">
        <f t="shared" si="503"/>
        <v>0</v>
      </c>
      <c r="O392" s="588">
        <f t="shared" si="554"/>
        <v>0</v>
      </c>
      <c r="P392" s="587"/>
      <c r="Q392" s="588">
        <f t="shared" si="504"/>
        <v>0</v>
      </c>
      <c r="R392" s="588">
        <f t="shared" si="555"/>
        <v>0</v>
      </c>
      <c r="S392" s="587"/>
      <c r="T392" s="588">
        <f t="shared" si="699"/>
        <v>0</v>
      </c>
      <c r="U392" s="588">
        <f t="shared" si="776"/>
        <v>0</v>
      </c>
      <c r="V392" s="587"/>
      <c r="W392" s="588">
        <f t="shared" si="507"/>
        <v>0</v>
      </c>
      <c r="X392" s="588">
        <f t="shared" si="556"/>
        <v>0</v>
      </c>
      <c r="Y392" s="587"/>
      <c r="Z392" s="588">
        <f t="shared" si="509"/>
        <v>0</v>
      </c>
      <c r="AA392" s="588">
        <f t="shared" si="783"/>
        <v>0</v>
      </c>
      <c r="AB392" s="587"/>
      <c r="AC392" s="588">
        <f t="shared" si="510"/>
        <v>0</v>
      </c>
      <c r="AD392" s="588">
        <f t="shared" si="557"/>
        <v>0</v>
      </c>
      <c r="AE392" s="587"/>
      <c r="AF392" s="588">
        <f t="shared" si="512"/>
        <v>0</v>
      </c>
      <c r="AG392" s="588">
        <f t="shared" si="644"/>
        <v>0</v>
      </c>
      <c r="AH392" s="587"/>
      <c r="AI392" s="588">
        <f t="shared" si="780"/>
        <v>0</v>
      </c>
      <c r="AJ392" s="588">
        <f t="shared" si="779"/>
        <v>0</v>
      </c>
      <c r="AK392" s="587"/>
      <c r="AL392" s="588">
        <f t="shared" si="513"/>
        <v>0</v>
      </c>
      <c r="AM392" s="588">
        <f t="shared" si="558"/>
        <v>0</v>
      </c>
      <c r="AN392" s="587"/>
      <c r="AO392" s="588">
        <f t="shared" si="515"/>
        <v>0</v>
      </c>
      <c r="AP392" s="588">
        <f t="shared" si="559"/>
        <v>0</v>
      </c>
      <c r="AQ392" s="587"/>
      <c r="AR392" s="588">
        <f t="shared" si="785"/>
        <v>0</v>
      </c>
      <c r="AS392" s="588">
        <f t="shared" si="786"/>
        <v>0</v>
      </c>
      <c r="AT392" s="587"/>
      <c r="AU392" s="588">
        <f t="shared" si="517"/>
        <v>0</v>
      </c>
      <c r="AV392" s="588">
        <f t="shared" si="777"/>
        <v>0</v>
      </c>
      <c r="AW392" s="587"/>
      <c r="AX392" s="652"/>
      <c r="AY392" s="706"/>
      <c r="BC392" s="30">
        <f t="shared" ref="BC392:BC455" si="787">L392-I392</f>
        <v>0</v>
      </c>
      <c r="BD392" s="30">
        <f t="shared" ref="BD392:BD455" si="788">O392-L392</f>
        <v>0</v>
      </c>
      <c r="BE392" s="704">
        <f t="shared" ref="BE392:BE455" si="789">R392-I392</f>
        <v>0</v>
      </c>
      <c r="BF392" s="30">
        <f t="shared" ref="BF392:BF455" si="790">U392-R392</f>
        <v>0</v>
      </c>
      <c r="BG392" s="30">
        <f t="shared" ref="BG392:BG455" si="791">X392-U392</f>
        <v>0</v>
      </c>
      <c r="BH392" s="704">
        <f t="shared" ref="BH392:BH455" si="792">AA392-R392</f>
        <v>0</v>
      </c>
      <c r="BI392" s="704">
        <f t="shared" ref="BI392:BI455" si="793">AJ392-AA392</f>
        <v>0</v>
      </c>
      <c r="BJ392" s="30">
        <f t="shared" ref="BJ392:BJ455" si="794">AG392-AD392</f>
        <v>0</v>
      </c>
      <c r="BK392" s="704">
        <f t="shared" ref="BK392:BK455" si="795">AJ392-AG392</f>
        <v>0</v>
      </c>
      <c r="BL392" s="30">
        <f t="shared" ref="BL392:BL455" si="796">AM392-AJ392</f>
        <v>0</v>
      </c>
      <c r="BM392" s="30">
        <f t="shared" ref="BM392:BM455" si="797">AP392-AM392</f>
        <v>0</v>
      </c>
      <c r="BN392" s="704">
        <f t="shared" ref="BN392:BN455" si="798">AS392-AJ392</f>
        <v>0</v>
      </c>
    </row>
    <row r="393" spans="1:66" x14ac:dyDescent="0.25">
      <c r="A393" s="49"/>
      <c r="B393" s="50"/>
      <c r="C393" s="699"/>
      <c r="D393" s="50"/>
      <c r="E393" s="62" t="e">
        <f t="shared" si="781"/>
        <v>#N/A</v>
      </c>
      <c r="F393" s="664" t="str">
        <f t="shared" si="778"/>
        <v/>
      </c>
      <c r="G393" s="587"/>
      <c r="H393" s="588">
        <f t="shared" si="782"/>
        <v>0</v>
      </c>
      <c r="I393" s="588">
        <f t="shared" si="784"/>
        <v>0</v>
      </c>
      <c r="J393" s="587"/>
      <c r="K393" s="588">
        <f t="shared" si="502"/>
        <v>0</v>
      </c>
      <c r="L393" s="588">
        <f t="shared" si="553"/>
        <v>0</v>
      </c>
      <c r="M393" s="587"/>
      <c r="N393" s="588">
        <f t="shared" si="503"/>
        <v>0</v>
      </c>
      <c r="O393" s="588">
        <f t="shared" si="554"/>
        <v>0</v>
      </c>
      <c r="P393" s="587"/>
      <c r="Q393" s="588">
        <f t="shared" si="504"/>
        <v>0</v>
      </c>
      <c r="R393" s="588">
        <f t="shared" si="555"/>
        <v>0</v>
      </c>
      <c r="S393" s="587"/>
      <c r="T393" s="588">
        <f t="shared" si="699"/>
        <v>0</v>
      </c>
      <c r="U393" s="588">
        <f t="shared" si="776"/>
        <v>0</v>
      </c>
      <c r="V393" s="587"/>
      <c r="W393" s="588">
        <f t="shared" si="507"/>
        <v>0</v>
      </c>
      <c r="X393" s="588">
        <f t="shared" si="556"/>
        <v>0</v>
      </c>
      <c r="Y393" s="587"/>
      <c r="Z393" s="588">
        <f t="shared" si="509"/>
        <v>0</v>
      </c>
      <c r="AA393" s="588">
        <f t="shared" si="783"/>
        <v>0</v>
      </c>
      <c r="AB393" s="587"/>
      <c r="AC393" s="588">
        <f t="shared" si="510"/>
        <v>0</v>
      </c>
      <c r="AD393" s="588">
        <f t="shared" si="557"/>
        <v>0</v>
      </c>
      <c r="AE393" s="587"/>
      <c r="AF393" s="588">
        <f t="shared" si="512"/>
        <v>0</v>
      </c>
      <c r="AG393" s="588">
        <f t="shared" si="644"/>
        <v>0</v>
      </c>
      <c r="AH393" s="587"/>
      <c r="AI393" s="588">
        <f t="shared" si="780"/>
        <v>0</v>
      </c>
      <c r="AJ393" s="588">
        <f t="shared" si="779"/>
        <v>0</v>
      </c>
      <c r="AK393" s="587"/>
      <c r="AL393" s="588">
        <f t="shared" si="513"/>
        <v>0</v>
      </c>
      <c r="AM393" s="588">
        <f t="shared" si="558"/>
        <v>0</v>
      </c>
      <c r="AN393" s="587"/>
      <c r="AO393" s="588">
        <f t="shared" si="515"/>
        <v>0</v>
      </c>
      <c r="AP393" s="588">
        <f t="shared" si="559"/>
        <v>0</v>
      </c>
      <c r="AQ393" s="587"/>
      <c r="AR393" s="588">
        <f t="shared" si="785"/>
        <v>0</v>
      </c>
      <c r="AS393" s="588">
        <f t="shared" si="786"/>
        <v>0</v>
      </c>
      <c r="AT393" s="587"/>
      <c r="AU393" s="588">
        <f t="shared" si="517"/>
        <v>0</v>
      </c>
      <c r="AV393" s="588">
        <f t="shared" si="777"/>
        <v>0</v>
      </c>
      <c r="AW393" s="587"/>
      <c r="AX393" s="652"/>
      <c r="AY393" s="706"/>
      <c r="BC393" s="30">
        <f t="shared" si="787"/>
        <v>0</v>
      </c>
      <c r="BD393" s="30">
        <f t="shared" si="788"/>
        <v>0</v>
      </c>
      <c r="BE393" s="704">
        <f t="shared" si="789"/>
        <v>0</v>
      </c>
      <c r="BF393" s="30">
        <f t="shared" si="790"/>
        <v>0</v>
      </c>
      <c r="BG393" s="30">
        <f t="shared" si="791"/>
        <v>0</v>
      </c>
      <c r="BH393" s="704">
        <f t="shared" si="792"/>
        <v>0</v>
      </c>
      <c r="BI393" s="704">
        <f t="shared" si="793"/>
        <v>0</v>
      </c>
      <c r="BJ393" s="30">
        <f t="shared" si="794"/>
        <v>0</v>
      </c>
      <c r="BK393" s="704">
        <f t="shared" si="795"/>
        <v>0</v>
      </c>
      <c r="BL393" s="30">
        <f t="shared" si="796"/>
        <v>0</v>
      </c>
      <c r="BM393" s="30">
        <f t="shared" si="797"/>
        <v>0</v>
      </c>
      <c r="BN393" s="704">
        <f t="shared" si="798"/>
        <v>0</v>
      </c>
    </row>
    <row r="394" spans="1:66" x14ac:dyDescent="0.25">
      <c r="A394" s="49"/>
      <c r="B394" s="50"/>
      <c r="C394" s="699"/>
      <c r="D394" s="50"/>
      <c r="E394" s="62" t="e">
        <f t="shared" si="781"/>
        <v>#N/A</v>
      </c>
      <c r="F394" s="664" t="str">
        <f t="shared" si="778"/>
        <v/>
      </c>
      <c r="G394" s="587"/>
      <c r="H394" s="588">
        <f t="shared" si="782"/>
        <v>0</v>
      </c>
      <c r="I394" s="588">
        <f t="shared" si="784"/>
        <v>0</v>
      </c>
      <c r="J394" s="587"/>
      <c r="K394" s="588">
        <f t="shared" si="502"/>
        <v>0</v>
      </c>
      <c r="L394" s="588">
        <f t="shared" si="553"/>
        <v>0</v>
      </c>
      <c r="M394" s="587"/>
      <c r="N394" s="588">
        <f t="shared" si="503"/>
        <v>0</v>
      </c>
      <c r="O394" s="588">
        <f t="shared" si="554"/>
        <v>0</v>
      </c>
      <c r="P394" s="587"/>
      <c r="Q394" s="588">
        <f t="shared" si="504"/>
        <v>0</v>
      </c>
      <c r="R394" s="588">
        <f t="shared" si="555"/>
        <v>0</v>
      </c>
      <c r="S394" s="587"/>
      <c r="T394" s="588">
        <f t="shared" si="699"/>
        <v>0</v>
      </c>
      <c r="U394" s="588">
        <f t="shared" si="776"/>
        <v>0</v>
      </c>
      <c r="V394" s="587"/>
      <c r="W394" s="588">
        <f t="shared" si="507"/>
        <v>0</v>
      </c>
      <c r="X394" s="588">
        <f t="shared" si="556"/>
        <v>0</v>
      </c>
      <c r="Y394" s="587"/>
      <c r="Z394" s="588">
        <f t="shared" si="509"/>
        <v>0</v>
      </c>
      <c r="AA394" s="588">
        <f t="shared" si="783"/>
        <v>0</v>
      </c>
      <c r="AB394" s="587"/>
      <c r="AC394" s="588">
        <f t="shared" si="510"/>
        <v>0</v>
      </c>
      <c r="AD394" s="588">
        <f t="shared" si="557"/>
        <v>0</v>
      </c>
      <c r="AE394" s="587"/>
      <c r="AF394" s="588">
        <f t="shared" si="512"/>
        <v>0</v>
      </c>
      <c r="AG394" s="588">
        <f t="shared" si="644"/>
        <v>0</v>
      </c>
      <c r="AH394" s="587"/>
      <c r="AI394" s="588">
        <f t="shared" si="780"/>
        <v>0</v>
      </c>
      <c r="AJ394" s="588">
        <f t="shared" si="779"/>
        <v>0</v>
      </c>
      <c r="AK394" s="587"/>
      <c r="AL394" s="588">
        <f t="shared" si="513"/>
        <v>0</v>
      </c>
      <c r="AM394" s="588">
        <f t="shared" si="558"/>
        <v>0</v>
      </c>
      <c r="AN394" s="587"/>
      <c r="AO394" s="588">
        <f t="shared" si="515"/>
        <v>0</v>
      </c>
      <c r="AP394" s="588">
        <f t="shared" si="559"/>
        <v>0</v>
      </c>
      <c r="AQ394" s="587"/>
      <c r="AR394" s="588">
        <f t="shared" si="785"/>
        <v>0</v>
      </c>
      <c r="AS394" s="588">
        <f t="shared" si="786"/>
        <v>0</v>
      </c>
      <c r="AT394" s="587"/>
      <c r="AU394" s="588">
        <f t="shared" si="517"/>
        <v>0</v>
      </c>
      <c r="AV394" s="588">
        <f t="shared" si="777"/>
        <v>0</v>
      </c>
      <c r="AW394" s="587"/>
      <c r="AX394" s="652"/>
      <c r="AY394" s="706"/>
      <c r="BC394" s="30">
        <f t="shared" si="787"/>
        <v>0</v>
      </c>
      <c r="BD394" s="30">
        <f t="shared" si="788"/>
        <v>0</v>
      </c>
      <c r="BE394" s="704">
        <f t="shared" si="789"/>
        <v>0</v>
      </c>
      <c r="BF394" s="30">
        <f t="shared" si="790"/>
        <v>0</v>
      </c>
      <c r="BG394" s="30">
        <f t="shared" si="791"/>
        <v>0</v>
      </c>
      <c r="BH394" s="704">
        <f t="shared" si="792"/>
        <v>0</v>
      </c>
      <c r="BI394" s="704">
        <f t="shared" si="793"/>
        <v>0</v>
      </c>
      <c r="BJ394" s="30">
        <f t="shared" si="794"/>
        <v>0</v>
      </c>
      <c r="BK394" s="704">
        <f t="shared" si="795"/>
        <v>0</v>
      </c>
      <c r="BL394" s="30">
        <f t="shared" si="796"/>
        <v>0</v>
      </c>
      <c r="BM394" s="30">
        <f t="shared" si="797"/>
        <v>0</v>
      </c>
      <c r="BN394" s="704">
        <f t="shared" si="798"/>
        <v>0</v>
      </c>
    </row>
    <row r="395" spans="1:66" x14ac:dyDescent="0.25">
      <c r="A395" s="49"/>
      <c r="B395" s="50"/>
      <c r="C395" s="699"/>
      <c r="D395" s="50"/>
      <c r="E395" s="62" t="e">
        <f t="shared" si="781"/>
        <v>#N/A</v>
      </c>
      <c r="F395" s="664" t="str">
        <f t="shared" si="778"/>
        <v/>
      </c>
      <c r="G395" s="587"/>
      <c r="H395" s="588">
        <f t="shared" si="782"/>
        <v>0</v>
      </c>
      <c r="I395" s="588">
        <f t="shared" si="784"/>
        <v>0</v>
      </c>
      <c r="J395" s="587"/>
      <c r="K395" s="588">
        <f t="shared" ref="K395:K458" si="799">SUMIFS(JE_amount,JE_Month,K$3,JE_Entity,$A395,JE_Ledger_number,$B395)</f>
        <v>0</v>
      </c>
      <c r="L395" s="588">
        <f t="shared" si="553"/>
        <v>0</v>
      </c>
      <c r="M395" s="587"/>
      <c r="N395" s="588">
        <f t="shared" ref="N395:N458" si="800">SUMIFS(JE_amount,JE_Month,N$3,JE_Entity,$A395,JE_Ledger_number,$B395)</f>
        <v>0</v>
      </c>
      <c r="O395" s="588">
        <f t="shared" si="554"/>
        <v>0</v>
      </c>
      <c r="P395" s="587"/>
      <c r="Q395" s="588">
        <f t="shared" ref="Q395:Q458" si="801">SUMIFS(JE_amount,JE_Month,Q$3,JE_Entity,$A395,JE_Ledger_number,$B395)</f>
        <v>0</v>
      </c>
      <c r="R395" s="588">
        <f t="shared" si="555"/>
        <v>0</v>
      </c>
      <c r="S395" s="587"/>
      <c r="T395" s="588">
        <f t="shared" ref="T395:T458" si="802">SUMIFS(JE_amount,JE_Month,T$3,JE_Entity,$A395,JE_Ledger_number,$B395)</f>
        <v>0</v>
      </c>
      <c r="U395" s="588">
        <f t="shared" si="776"/>
        <v>0</v>
      </c>
      <c r="V395" s="587"/>
      <c r="W395" s="588">
        <f t="shared" ref="W395:W458" si="803">SUMIFS(JE_amount,JE_Month,W$3,JE_Entity,$A395,JE_Ledger_number,$B395)</f>
        <v>0</v>
      </c>
      <c r="X395" s="588">
        <f t="shared" si="556"/>
        <v>0</v>
      </c>
      <c r="Y395" s="587"/>
      <c r="Z395" s="588">
        <f t="shared" ref="Z395:Z458" si="804">SUMIFS(JE_amount,JE_Month,Z$3,JE_Entity,$A395,JE_Ledger_number,$B395)</f>
        <v>0</v>
      </c>
      <c r="AA395" s="588">
        <f t="shared" si="783"/>
        <v>0</v>
      </c>
      <c r="AB395" s="587"/>
      <c r="AC395" s="588">
        <f t="shared" ref="AC395:AC458" si="805">SUMIFS(JE_amount,JE_Month,AC$3,JE_Entity,$A395,JE_Ledger_number,$B395)</f>
        <v>0</v>
      </c>
      <c r="AD395" s="588">
        <f t="shared" si="557"/>
        <v>0</v>
      </c>
      <c r="AE395" s="587"/>
      <c r="AF395" s="588">
        <f t="shared" ref="AF395:AF458" si="806">SUMIFS(JE_amount,JE_Month,AF$3,JE_Entity,$A395,JE_Ledger_number,$B395)</f>
        <v>0</v>
      </c>
      <c r="AG395" s="588">
        <f t="shared" si="644"/>
        <v>0</v>
      </c>
      <c r="AH395" s="587"/>
      <c r="AI395" s="588">
        <f t="shared" si="780"/>
        <v>0</v>
      </c>
      <c r="AJ395" s="588">
        <f t="shared" si="779"/>
        <v>0</v>
      </c>
      <c r="AK395" s="587"/>
      <c r="AL395" s="588">
        <f t="shared" ref="AL395:AL458" si="807">SUMIFS(JE_amount,JE_Month,AL$3,JE_Entity,$A395,JE_Ledger_number,$B395)</f>
        <v>0</v>
      </c>
      <c r="AM395" s="588">
        <f t="shared" si="558"/>
        <v>0</v>
      </c>
      <c r="AN395" s="587"/>
      <c r="AO395" s="588">
        <f t="shared" ref="AO395:AO458" si="808">SUMIFS(JE_amount,JE_Month,AO$3,JE_Entity,$A395,JE_Ledger_number,$B395)</f>
        <v>0</v>
      </c>
      <c r="AP395" s="588">
        <f t="shared" si="559"/>
        <v>0</v>
      </c>
      <c r="AQ395" s="587"/>
      <c r="AR395" s="588">
        <f t="shared" si="785"/>
        <v>0</v>
      </c>
      <c r="AS395" s="588">
        <f t="shared" si="786"/>
        <v>0</v>
      </c>
      <c r="AT395" s="587"/>
      <c r="AU395" s="588">
        <f t="shared" ref="AU395:AU458" si="809">SUMIFS(JE_amount_NIS,JE_Month,AU$3,JE_Entity,$A395,JE_Ledger_number,$B395)</f>
        <v>0</v>
      </c>
      <c r="AV395" s="588">
        <f t="shared" si="777"/>
        <v>0</v>
      </c>
      <c r="AW395" s="587"/>
      <c r="AX395" s="652"/>
      <c r="AY395" s="706"/>
      <c r="BC395" s="30">
        <f t="shared" si="787"/>
        <v>0</v>
      </c>
      <c r="BD395" s="30">
        <f t="shared" si="788"/>
        <v>0</v>
      </c>
      <c r="BE395" s="704">
        <f t="shared" si="789"/>
        <v>0</v>
      </c>
      <c r="BF395" s="30">
        <f t="shared" si="790"/>
        <v>0</v>
      </c>
      <c r="BG395" s="30">
        <f t="shared" si="791"/>
        <v>0</v>
      </c>
      <c r="BH395" s="704">
        <f t="shared" si="792"/>
        <v>0</v>
      </c>
      <c r="BI395" s="704">
        <f t="shared" si="793"/>
        <v>0</v>
      </c>
      <c r="BJ395" s="30">
        <f t="shared" si="794"/>
        <v>0</v>
      </c>
      <c r="BK395" s="704">
        <f t="shared" si="795"/>
        <v>0</v>
      </c>
      <c r="BL395" s="30">
        <f t="shared" si="796"/>
        <v>0</v>
      </c>
      <c r="BM395" s="30">
        <f t="shared" si="797"/>
        <v>0</v>
      </c>
      <c r="BN395" s="704">
        <f t="shared" si="798"/>
        <v>0</v>
      </c>
    </row>
    <row r="396" spans="1:66" x14ac:dyDescent="0.25">
      <c r="A396" s="49"/>
      <c r="B396" s="50"/>
      <c r="C396" s="699"/>
      <c r="D396" s="50"/>
      <c r="E396" s="62" t="e">
        <f t="shared" si="781"/>
        <v>#N/A</v>
      </c>
      <c r="F396" s="664" t="str">
        <f t="shared" si="778"/>
        <v/>
      </c>
      <c r="G396" s="587"/>
      <c r="H396" s="588">
        <f t="shared" si="782"/>
        <v>0</v>
      </c>
      <c r="I396" s="588">
        <f t="shared" si="784"/>
        <v>0</v>
      </c>
      <c r="J396" s="587"/>
      <c r="K396" s="588">
        <f t="shared" si="799"/>
        <v>0</v>
      </c>
      <c r="L396" s="588">
        <f t="shared" ref="L396:L459" si="810">SUM(J396:K396)</f>
        <v>0</v>
      </c>
      <c r="M396" s="587"/>
      <c r="N396" s="588">
        <f t="shared" si="800"/>
        <v>0</v>
      </c>
      <c r="O396" s="588">
        <f t="shared" ref="O396:O459" si="811">SUM(M396:N396)</f>
        <v>0</v>
      </c>
      <c r="P396" s="587"/>
      <c r="Q396" s="588">
        <f t="shared" si="801"/>
        <v>0</v>
      </c>
      <c r="R396" s="588">
        <f t="shared" ref="R396:R459" si="812">SUM(P396:Q396)</f>
        <v>0</v>
      </c>
      <c r="S396" s="587"/>
      <c r="T396" s="588">
        <f t="shared" si="802"/>
        <v>0</v>
      </c>
      <c r="U396" s="588">
        <f t="shared" ref="U396:U459" si="813">SUM(S396:T396)</f>
        <v>0</v>
      </c>
      <c r="V396" s="587"/>
      <c r="W396" s="588">
        <f t="shared" si="803"/>
        <v>0</v>
      </c>
      <c r="X396" s="588">
        <f t="shared" ref="X396:X459" si="814">SUM(V396:W396)</f>
        <v>0</v>
      </c>
      <c r="Y396" s="587"/>
      <c r="Z396" s="588">
        <f t="shared" si="804"/>
        <v>0</v>
      </c>
      <c r="AA396" s="588">
        <f t="shared" si="783"/>
        <v>0</v>
      </c>
      <c r="AB396" s="587"/>
      <c r="AC396" s="588">
        <f t="shared" si="805"/>
        <v>0</v>
      </c>
      <c r="AD396" s="588">
        <f t="shared" ref="AD396:AD459" si="815">SUM(AB396:AC396)</f>
        <v>0</v>
      </c>
      <c r="AE396" s="587"/>
      <c r="AF396" s="588">
        <f t="shared" si="806"/>
        <v>0</v>
      </c>
      <c r="AG396" s="588">
        <f t="shared" ref="AG396:AG459" si="816">SUM(AE396:AF396)</f>
        <v>0</v>
      </c>
      <c r="AH396" s="587"/>
      <c r="AI396" s="588">
        <f t="shared" ref="AI396:AI458" si="817">SUMIFS(JE_amount,JE_Month,AI$3,JE_Entity,$A396,JE_Ledger_number,$B396)</f>
        <v>0</v>
      </c>
      <c r="AJ396" s="588">
        <f t="shared" ref="AJ396:AJ459" si="818">SUM(AH396:AI396)</f>
        <v>0</v>
      </c>
      <c r="AK396" s="587"/>
      <c r="AL396" s="588">
        <f t="shared" si="807"/>
        <v>0</v>
      </c>
      <c r="AM396" s="588">
        <f t="shared" ref="AM396:AM459" si="819">SUM(AK396:AL396)</f>
        <v>0</v>
      </c>
      <c r="AN396" s="587"/>
      <c r="AO396" s="588">
        <f t="shared" si="808"/>
        <v>0</v>
      </c>
      <c r="AP396" s="588">
        <f t="shared" ref="AP396:AP459" si="820">SUM(AN396:AO396)</f>
        <v>0</v>
      </c>
      <c r="AQ396" s="587"/>
      <c r="AR396" s="588">
        <f t="shared" si="785"/>
        <v>0</v>
      </c>
      <c r="AS396" s="588">
        <f t="shared" si="786"/>
        <v>0</v>
      </c>
      <c r="AT396" s="587"/>
      <c r="AU396" s="588">
        <f t="shared" si="809"/>
        <v>0</v>
      </c>
      <c r="AV396" s="588">
        <f t="shared" ref="AV396:AV459" si="821">SUM(AT396:AU396)</f>
        <v>0</v>
      </c>
      <c r="AW396" s="587"/>
      <c r="AX396" s="652"/>
      <c r="AY396" s="706"/>
      <c r="BC396" s="30">
        <f t="shared" si="787"/>
        <v>0</v>
      </c>
      <c r="BD396" s="30">
        <f t="shared" si="788"/>
        <v>0</v>
      </c>
      <c r="BE396" s="704">
        <f t="shared" si="789"/>
        <v>0</v>
      </c>
      <c r="BF396" s="30">
        <f t="shared" si="790"/>
        <v>0</v>
      </c>
      <c r="BG396" s="30">
        <f t="shared" si="791"/>
        <v>0</v>
      </c>
      <c r="BH396" s="704">
        <f t="shared" si="792"/>
        <v>0</v>
      </c>
      <c r="BI396" s="704">
        <f t="shared" si="793"/>
        <v>0</v>
      </c>
      <c r="BJ396" s="30">
        <f t="shared" si="794"/>
        <v>0</v>
      </c>
      <c r="BK396" s="704">
        <f t="shared" si="795"/>
        <v>0</v>
      </c>
      <c r="BL396" s="30">
        <f t="shared" si="796"/>
        <v>0</v>
      </c>
      <c r="BM396" s="30">
        <f t="shared" si="797"/>
        <v>0</v>
      </c>
      <c r="BN396" s="704">
        <f t="shared" si="798"/>
        <v>0</v>
      </c>
    </row>
    <row r="397" spans="1:66" x14ac:dyDescent="0.25">
      <c r="A397" s="49"/>
      <c r="B397" s="50"/>
      <c r="C397" s="699"/>
      <c r="D397" s="50"/>
      <c r="E397" s="62" t="e">
        <f t="shared" si="781"/>
        <v>#N/A</v>
      </c>
      <c r="F397" s="664" t="str">
        <f t="shared" si="778"/>
        <v/>
      </c>
      <c r="G397" s="587"/>
      <c r="H397" s="588">
        <f t="shared" si="782"/>
        <v>0</v>
      </c>
      <c r="I397" s="588">
        <f t="shared" si="784"/>
        <v>0</v>
      </c>
      <c r="J397" s="587"/>
      <c r="K397" s="588">
        <f t="shared" si="799"/>
        <v>0</v>
      </c>
      <c r="L397" s="588">
        <f t="shared" si="810"/>
        <v>0</v>
      </c>
      <c r="M397" s="587"/>
      <c r="N397" s="588">
        <f t="shared" si="800"/>
        <v>0</v>
      </c>
      <c r="O397" s="588">
        <f t="shared" si="811"/>
        <v>0</v>
      </c>
      <c r="P397" s="587"/>
      <c r="Q397" s="588">
        <f t="shared" si="801"/>
        <v>0</v>
      </c>
      <c r="R397" s="588">
        <f t="shared" si="812"/>
        <v>0</v>
      </c>
      <c r="S397" s="587"/>
      <c r="T397" s="588">
        <f t="shared" si="802"/>
        <v>0</v>
      </c>
      <c r="U397" s="588">
        <f t="shared" si="813"/>
        <v>0</v>
      </c>
      <c r="V397" s="587"/>
      <c r="W397" s="588">
        <f t="shared" si="803"/>
        <v>0</v>
      </c>
      <c r="X397" s="588">
        <f t="shared" si="814"/>
        <v>0</v>
      </c>
      <c r="Y397" s="587"/>
      <c r="Z397" s="588">
        <f t="shared" si="804"/>
        <v>0</v>
      </c>
      <c r="AA397" s="588">
        <f t="shared" si="783"/>
        <v>0</v>
      </c>
      <c r="AB397" s="587"/>
      <c r="AC397" s="588">
        <f t="shared" si="805"/>
        <v>0</v>
      </c>
      <c r="AD397" s="588">
        <f t="shared" si="815"/>
        <v>0</v>
      </c>
      <c r="AE397" s="587"/>
      <c r="AF397" s="588">
        <f t="shared" si="806"/>
        <v>0</v>
      </c>
      <c r="AG397" s="588">
        <f t="shared" si="816"/>
        <v>0</v>
      </c>
      <c r="AH397" s="587"/>
      <c r="AI397" s="588">
        <f t="shared" si="817"/>
        <v>0</v>
      </c>
      <c r="AJ397" s="588">
        <f t="shared" si="818"/>
        <v>0</v>
      </c>
      <c r="AK397" s="587"/>
      <c r="AL397" s="588">
        <f t="shared" si="807"/>
        <v>0</v>
      </c>
      <c r="AM397" s="588">
        <f t="shared" si="819"/>
        <v>0</v>
      </c>
      <c r="AN397" s="587"/>
      <c r="AO397" s="588">
        <f t="shared" si="808"/>
        <v>0</v>
      </c>
      <c r="AP397" s="588">
        <f t="shared" si="820"/>
        <v>0</v>
      </c>
      <c r="AQ397" s="587"/>
      <c r="AR397" s="588">
        <f t="shared" si="785"/>
        <v>0</v>
      </c>
      <c r="AS397" s="588">
        <f t="shared" si="786"/>
        <v>0</v>
      </c>
      <c r="AT397" s="587"/>
      <c r="AU397" s="588">
        <f t="shared" si="809"/>
        <v>0</v>
      </c>
      <c r="AV397" s="588">
        <f t="shared" si="821"/>
        <v>0</v>
      </c>
      <c r="AW397" s="587"/>
      <c r="AX397" s="652"/>
      <c r="AY397" s="706"/>
      <c r="BC397" s="30">
        <f t="shared" si="787"/>
        <v>0</v>
      </c>
      <c r="BD397" s="30">
        <f t="shared" si="788"/>
        <v>0</v>
      </c>
      <c r="BE397" s="704">
        <f t="shared" si="789"/>
        <v>0</v>
      </c>
      <c r="BF397" s="30">
        <f t="shared" si="790"/>
        <v>0</v>
      </c>
      <c r="BG397" s="30">
        <f t="shared" si="791"/>
        <v>0</v>
      </c>
      <c r="BH397" s="704">
        <f t="shared" si="792"/>
        <v>0</v>
      </c>
      <c r="BI397" s="704">
        <f t="shared" si="793"/>
        <v>0</v>
      </c>
      <c r="BJ397" s="30">
        <f t="shared" si="794"/>
        <v>0</v>
      </c>
      <c r="BK397" s="704">
        <f t="shared" si="795"/>
        <v>0</v>
      </c>
      <c r="BL397" s="30">
        <f t="shared" si="796"/>
        <v>0</v>
      </c>
      <c r="BM397" s="30">
        <f t="shared" si="797"/>
        <v>0</v>
      </c>
      <c r="BN397" s="704">
        <f t="shared" si="798"/>
        <v>0</v>
      </c>
    </row>
    <row r="398" spans="1:66" x14ac:dyDescent="0.25">
      <c r="A398" s="49"/>
      <c r="B398" s="50"/>
      <c r="C398" s="699"/>
      <c r="D398" s="50"/>
      <c r="E398" s="62" t="e">
        <f t="shared" si="781"/>
        <v>#N/A</v>
      </c>
      <c r="F398" s="664" t="str">
        <f t="shared" si="778"/>
        <v/>
      </c>
      <c r="G398" s="587"/>
      <c r="H398" s="588">
        <f t="shared" si="782"/>
        <v>0</v>
      </c>
      <c r="I398" s="588">
        <f t="shared" si="784"/>
        <v>0</v>
      </c>
      <c r="J398" s="587"/>
      <c r="K398" s="588">
        <f t="shared" si="799"/>
        <v>0</v>
      </c>
      <c r="L398" s="588">
        <f t="shared" si="810"/>
        <v>0</v>
      </c>
      <c r="M398" s="587"/>
      <c r="N398" s="588">
        <f t="shared" si="800"/>
        <v>0</v>
      </c>
      <c r="O398" s="588">
        <f t="shared" si="811"/>
        <v>0</v>
      </c>
      <c r="P398" s="587"/>
      <c r="Q398" s="588">
        <f t="shared" si="801"/>
        <v>0</v>
      </c>
      <c r="R398" s="588">
        <f t="shared" si="812"/>
        <v>0</v>
      </c>
      <c r="S398" s="587"/>
      <c r="T398" s="588">
        <f t="shared" si="802"/>
        <v>0</v>
      </c>
      <c r="U398" s="588">
        <f t="shared" si="813"/>
        <v>0</v>
      </c>
      <c r="V398" s="587"/>
      <c r="W398" s="588">
        <f t="shared" si="803"/>
        <v>0</v>
      </c>
      <c r="X398" s="588">
        <f t="shared" si="814"/>
        <v>0</v>
      </c>
      <c r="Y398" s="587"/>
      <c r="Z398" s="588">
        <f t="shared" si="804"/>
        <v>0</v>
      </c>
      <c r="AA398" s="588">
        <f t="shared" si="783"/>
        <v>0</v>
      </c>
      <c r="AB398" s="587"/>
      <c r="AC398" s="588">
        <f t="shared" si="805"/>
        <v>0</v>
      </c>
      <c r="AD398" s="588">
        <f t="shared" si="815"/>
        <v>0</v>
      </c>
      <c r="AE398" s="587"/>
      <c r="AF398" s="588">
        <f t="shared" si="806"/>
        <v>0</v>
      </c>
      <c r="AG398" s="588">
        <f t="shared" si="816"/>
        <v>0</v>
      </c>
      <c r="AH398" s="587"/>
      <c r="AI398" s="588">
        <f t="shared" si="817"/>
        <v>0</v>
      </c>
      <c r="AJ398" s="588">
        <f t="shared" si="818"/>
        <v>0</v>
      </c>
      <c r="AK398" s="587"/>
      <c r="AL398" s="588">
        <f t="shared" si="807"/>
        <v>0</v>
      </c>
      <c r="AM398" s="588">
        <f t="shared" si="819"/>
        <v>0</v>
      </c>
      <c r="AN398" s="587"/>
      <c r="AO398" s="588">
        <f t="shared" si="808"/>
        <v>0</v>
      </c>
      <c r="AP398" s="588">
        <f t="shared" si="820"/>
        <v>0</v>
      </c>
      <c r="AQ398" s="587"/>
      <c r="AR398" s="588">
        <f t="shared" si="785"/>
        <v>0</v>
      </c>
      <c r="AS398" s="588">
        <f t="shared" si="786"/>
        <v>0</v>
      </c>
      <c r="AT398" s="587"/>
      <c r="AU398" s="588">
        <f t="shared" si="809"/>
        <v>0</v>
      </c>
      <c r="AV398" s="588">
        <f t="shared" si="821"/>
        <v>0</v>
      </c>
      <c r="AW398" s="587"/>
      <c r="AX398" s="652"/>
      <c r="AY398" s="706"/>
      <c r="BC398" s="30">
        <f t="shared" si="787"/>
        <v>0</v>
      </c>
      <c r="BD398" s="30">
        <f t="shared" si="788"/>
        <v>0</v>
      </c>
      <c r="BE398" s="704">
        <f t="shared" si="789"/>
        <v>0</v>
      </c>
      <c r="BF398" s="30">
        <f t="shared" si="790"/>
        <v>0</v>
      </c>
      <c r="BG398" s="30">
        <f t="shared" si="791"/>
        <v>0</v>
      </c>
      <c r="BH398" s="704">
        <f t="shared" si="792"/>
        <v>0</v>
      </c>
      <c r="BI398" s="704">
        <f t="shared" si="793"/>
        <v>0</v>
      </c>
      <c r="BJ398" s="30">
        <f t="shared" si="794"/>
        <v>0</v>
      </c>
      <c r="BK398" s="704">
        <f t="shared" si="795"/>
        <v>0</v>
      </c>
      <c r="BL398" s="30">
        <f t="shared" si="796"/>
        <v>0</v>
      </c>
      <c r="BM398" s="30">
        <f t="shared" si="797"/>
        <v>0</v>
      </c>
      <c r="BN398" s="704">
        <f t="shared" si="798"/>
        <v>0</v>
      </c>
    </row>
    <row r="399" spans="1:66" x14ac:dyDescent="0.25">
      <c r="A399" s="49"/>
      <c r="B399" s="50"/>
      <c r="C399" s="699"/>
      <c r="D399" s="50"/>
      <c r="E399" s="62" t="e">
        <f t="shared" si="781"/>
        <v>#N/A</v>
      </c>
      <c r="F399" s="664" t="str">
        <f t="shared" si="778"/>
        <v/>
      </c>
      <c r="G399" s="587"/>
      <c r="H399" s="588">
        <f t="shared" si="782"/>
        <v>0</v>
      </c>
      <c r="I399" s="588">
        <f t="shared" si="784"/>
        <v>0</v>
      </c>
      <c r="J399" s="587"/>
      <c r="K399" s="588">
        <f t="shared" si="799"/>
        <v>0</v>
      </c>
      <c r="L399" s="588">
        <f t="shared" si="810"/>
        <v>0</v>
      </c>
      <c r="M399" s="587"/>
      <c r="N399" s="588">
        <f t="shared" si="800"/>
        <v>0</v>
      </c>
      <c r="O399" s="588">
        <f t="shared" si="811"/>
        <v>0</v>
      </c>
      <c r="P399" s="587"/>
      <c r="Q399" s="588">
        <f t="shared" si="801"/>
        <v>0</v>
      </c>
      <c r="R399" s="588">
        <f t="shared" si="812"/>
        <v>0</v>
      </c>
      <c r="S399" s="587"/>
      <c r="T399" s="588">
        <f t="shared" si="802"/>
        <v>0</v>
      </c>
      <c r="U399" s="588">
        <f t="shared" si="813"/>
        <v>0</v>
      </c>
      <c r="V399" s="587"/>
      <c r="W399" s="588">
        <f t="shared" si="803"/>
        <v>0</v>
      </c>
      <c r="X399" s="588">
        <f t="shared" si="814"/>
        <v>0</v>
      </c>
      <c r="Y399" s="587"/>
      <c r="Z399" s="588">
        <f t="shared" si="804"/>
        <v>0</v>
      </c>
      <c r="AA399" s="588">
        <f t="shared" si="783"/>
        <v>0</v>
      </c>
      <c r="AB399" s="587"/>
      <c r="AC399" s="588">
        <f t="shared" si="805"/>
        <v>0</v>
      </c>
      <c r="AD399" s="588">
        <f t="shared" si="815"/>
        <v>0</v>
      </c>
      <c r="AE399" s="587"/>
      <c r="AF399" s="588">
        <f t="shared" si="806"/>
        <v>0</v>
      </c>
      <c r="AG399" s="588">
        <f t="shared" si="816"/>
        <v>0</v>
      </c>
      <c r="AH399" s="587"/>
      <c r="AI399" s="588">
        <f t="shared" si="817"/>
        <v>0</v>
      </c>
      <c r="AJ399" s="588">
        <f t="shared" si="818"/>
        <v>0</v>
      </c>
      <c r="AK399" s="587"/>
      <c r="AL399" s="588">
        <f t="shared" si="807"/>
        <v>0</v>
      </c>
      <c r="AM399" s="588">
        <f t="shared" si="819"/>
        <v>0</v>
      </c>
      <c r="AN399" s="587"/>
      <c r="AO399" s="588">
        <f t="shared" si="808"/>
        <v>0</v>
      </c>
      <c r="AP399" s="588">
        <f t="shared" si="820"/>
        <v>0</v>
      </c>
      <c r="AQ399" s="587"/>
      <c r="AR399" s="588">
        <f t="shared" si="785"/>
        <v>0</v>
      </c>
      <c r="AS399" s="588">
        <f t="shared" si="786"/>
        <v>0</v>
      </c>
      <c r="AT399" s="587"/>
      <c r="AU399" s="588">
        <f t="shared" si="809"/>
        <v>0</v>
      </c>
      <c r="AV399" s="588">
        <f t="shared" si="821"/>
        <v>0</v>
      </c>
      <c r="AW399" s="587"/>
      <c r="AX399" s="652"/>
      <c r="AY399" s="706"/>
      <c r="BC399" s="30">
        <f t="shared" si="787"/>
        <v>0</v>
      </c>
      <c r="BD399" s="30">
        <f t="shared" si="788"/>
        <v>0</v>
      </c>
      <c r="BE399" s="704">
        <f t="shared" si="789"/>
        <v>0</v>
      </c>
      <c r="BF399" s="30">
        <f t="shared" si="790"/>
        <v>0</v>
      </c>
      <c r="BG399" s="30">
        <f t="shared" si="791"/>
        <v>0</v>
      </c>
      <c r="BH399" s="704">
        <f t="shared" si="792"/>
        <v>0</v>
      </c>
      <c r="BI399" s="704">
        <f t="shared" si="793"/>
        <v>0</v>
      </c>
      <c r="BJ399" s="30">
        <f t="shared" si="794"/>
        <v>0</v>
      </c>
      <c r="BK399" s="704">
        <f t="shared" si="795"/>
        <v>0</v>
      </c>
      <c r="BL399" s="30">
        <f t="shared" si="796"/>
        <v>0</v>
      </c>
      <c r="BM399" s="30">
        <f t="shared" si="797"/>
        <v>0</v>
      </c>
      <c r="BN399" s="704">
        <f t="shared" si="798"/>
        <v>0</v>
      </c>
    </row>
    <row r="400" spans="1:66" x14ac:dyDescent="0.25">
      <c r="A400" s="49"/>
      <c r="B400" s="50"/>
      <c r="C400" s="699"/>
      <c r="D400" s="50"/>
      <c r="E400" s="62" t="e">
        <f t="shared" si="781"/>
        <v>#N/A</v>
      </c>
      <c r="F400" s="664" t="str">
        <f t="shared" si="778"/>
        <v/>
      </c>
      <c r="G400" s="587"/>
      <c r="H400" s="588">
        <f t="shared" si="782"/>
        <v>0</v>
      </c>
      <c r="I400" s="588">
        <f t="shared" si="784"/>
        <v>0</v>
      </c>
      <c r="J400" s="587"/>
      <c r="K400" s="588">
        <f t="shared" si="799"/>
        <v>0</v>
      </c>
      <c r="L400" s="588">
        <f t="shared" si="810"/>
        <v>0</v>
      </c>
      <c r="M400" s="587"/>
      <c r="N400" s="588">
        <f t="shared" si="800"/>
        <v>0</v>
      </c>
      <c r="O400" s="588">
        <f t="shared" si="811"/>
        <v>0</v>
      </c>
      <c r="P400" s="587"/>
      <c r="Q400" s="588">
        <f t="shared" si="801"/>
        <v>0</v>
      </c>
      <c r="R400" s="588">
        <f t="shared" si="812"/>
        <v>0</v>
      </c>
      <c r="S400" s="587"/>
      <c r="T400" s="588">
        <f t="shared" si="802"/>
        <v>0</v>
      </c>
      <c r="U400" s="588">
        <f t="shared" si="813"/>
        <v>0</v>
      </c>
      <c r="V400" s="587"/>
      <c r="W400" s="588">
        <f t="shared" si="803"/>
        <v>0</v>
      </c>
      <c r="X400" s="588">
        <f t="shared" si="814"/>
        <v>0</v>
      </c>
      <c r="Y400" s="587"/>
      <c r="Z400" s="588">
        <f t="shared" si="804"/>
        <v>0</v>
      </c>
      <c r="AA400" s="588">
        <f t="shared" si="783"/>
        <v>0</v>
      </c>
      <c r="AB400" s="587"/>
      <c r="AC400" s="588">
        <f t="shared" si="805"/>
        <v>0</v>
      </c>
      <c r="AD400" s="588">
        <f t="shared" si="815"/>
        <v>0</v>
      </c>
      <c r="AE400" s="587"/>
      <c r="AF400" s="588">
        <f t="shared" si="806"/>
        <v>0</v>
      </c>
      <c r="AG400" s="588">
        <f t="shared" si="816"/>
        <v>0</v>
      </c>
      <c r="AH400" s="587"/>
      <c r="AI400" s="588">
        <f t="shared" si="817"/>
        <v>0</v>
      </c>
      <c r="AJ400" s="588">
        <f t="shared" si="818"/>
        <v>0</v>
      </c>
      <c r="AK400" s="587"/>
      <c r="AL400" s="588">
        <f t="shared" si="807"/>
        <v>0</v>
      </c>
      <c r="AM400" s="588">
        <f t="shared" si="819"/>
        <v>0</v>
      </c>
      <c r="AN400" s="587"/>
      <c r="AO400" s="588">
        <f t="shared" si="808"/>
        <v>0</v>
      </c>
      <c r="AP400" s="588">
        <f t="shared" si="820"/>
        <v>0</v>
      </c>
      <c r="AQ400" s="587"/>
      <c r="AR400" s="588">
        <f t="shared" si="785"/>
        <v>0</v>
      </c>
      <c r="AS400" s="588">
        <f t="shared" si="786"/>
        <v>0</v>
      </c>
      <c r="AT400" s="587"/>
      <c r="AU400" s="588">
        <f t="shared" si="809"/>
        <v>0</v>
      </c>
      <c r="AV400" s="588">
        <f t="shared" si="821"/>
        <v>0</v>
      </c>
      <c r="AW400" s="587"/>
      <c r="AX400" s="652"/>
      <c r="AY400" s="706"/>
      <c r="BC400" s="30">
        <f t="shared" si="787"/>
        <v>0</v>
      </c>
      <c r="BD400" s="30">
        <f t="shared" si="788"/>
        <v>0</v>
      </c>
      <c r="BE400" s="704">
        <f t="shared" si="789"/>
        <v>0</v>
      </c>
      <c r="BF400" s="30">
        <f t="shared" si="790"/>
        <v>0</v>
      </c>
      <c r="BG400" s="30">
        <f t="shared" si="791"/>
        <v>0</v>
      </c>
      <c r="BH400" s="704">
        <f t="shared" si="792"/>
        <v>0</v>
      </c>
      <c r="BI400" s="704">
        <f t="shared" si="793"/>
        <v>0</v>
      </c>
      <c r="BJ400" s="30">
        <f t="shared" si="794"/>
        <v>0</v>
      </c>
      <c r="BK400" s="704">
        <f t="shared" si="795"/>
        <v>0</v>
      </c>
      <c r="BL400" s="30">
        <f t="shared" si="796"/>
        <v>0</v>
      </c>
      <c r="BM400" s="30">
        <f t="shared" si="797"/>
        <v>0</v>
      </c>
      <c r="BN400" s="704">
        <f t="shared" si="798"/>
        <v>0</v>
      </c>
    </row>
    <row r="401" spans="1:66" x14ac:dyDescent="0.25">
      <c r="A401" s="49"/>
      <c r="B401" s="50"/>
      <c r="C401" s="699"/>
      <c r="D401" s="50"/>
      <c r="E401" s="62" t="e">
        <f t="shared" si="781"/>
        <v>#N/A</v>
      </c>
      <c r="F401" s="664" t="str">
        <f t="shared" si="778"/>
        <v/>
      </c>
      <c r="G401" s="587"/>
      <c r="H401" s="588">
        <f t="shared" ref="H401:H458" si="822">SUMIFS(JE_amount,JE_Month,H$3,JE_Entity,$A401,JE_Ledger_number,$B401)</f>
        <v>0</v>
      </c>
      <c r="I401" s="588">
        <f t="shared" ref="I401:I459" si="823">SUM(G401:H401)</f>
        <v>0</v>
      </c>
      <c r="J401" s="587"/>
      <c r="K401" s="588">
        <f t="shared" si="799"/>
        <v>0</v>
      </c>
      <c r="L401" s="588">
        <f t="shared" si="810"/>
        <v>0</v>
      </c>
      <c r="M401" s="587"/>
      <c r="N401" s="588">
        <f t="shared" si="800"/>
        <v>0</v>
      </c>
      <c r="O401" s="588">
        <f t="shared" si="811"/>
        <v>0</v>
      </c>
      <c r="P401" s="587"/>
      <c r="Q401" s="588">
        <f t="shared" si="801"/>
        <v>0</v>
      </c>
      <c r="R401" s="588">
        <f t="shared" si="812"/>
        <v>0</v>
      </c>
      <c r="S401" s="587"/>
      <c r="T401" s="588">
        <f t="shared" si="802"/>
        <v>0</v>
      </c>
      <c r="U401" s="588">
        <f t="shared" si="813"/>
        <v>0</v>
      </c>
      <c r="V401" s="587"/>
      <c r="W401" s="588">
        <f t="shared" si="803"/>
        <v>0</v>
      </c>
      <c r="X401" s="588">
        <f t="shared" si="814"/>
        <v>0</v>
      </c>
      <c r="Y401" s="587"/>
      <c r="Z401" s="588">
        <f t="shared" si="804"/>
        <v>0</v>
      </c>
      <c r="AA401" s="588">
        <f t="shared" si="783"/>
        <v>0</v>
      </c>
      <c r="AB401" s="587"/>
      <c r="AC401" s="588">
        <f t="shared" si="805"/>
        <v>0</v>
      </c>
      <c r="AD401" s="588">
        <f t="shared" si="815"/>
        <v>0</v>
      </c>
      <c r="AE401" s="587"/>
      <c r="AF401" s="588">
        <f t="shared" si="806"/>
        <v>0</v>
      </c>
      <c r="AG401" s="588">
        <f t="shared" si="816"/>
        <v>0</v>
      </c>
      <c r="AH401" s="587"/>
      <c r="AI401" s="588">
        <f t="shared" si="817"/>
        <v>0</v>
      </c>
      <c r="AJ401" s="588">
        <f t="shared" si="818"/>
        <v>0</v>
      </c>
      <c r="AK401" s="587"/>
      <c r="AL401" s="588">
        <f t="shared" si="807"/>
        <v>0</v>
      </c>
      <c r="AM401" s="588">
        <f t="shared" si="819"/>
        <v>0</v>
      </c>
      <c r="AN401" s="587"/>
      <c r="AO401" s="588">
        <f t="shared" si="808"/>
        <v>0</v>
      </c>
      <c r="AP401" s="588">
        <f t="shared" si="820"/>
        <v>0</v>
      </c>
      <c r="AQ401" s="587"/>
      <c r="AR401" s="588">
        <f t="shared" si="785"/>
        <v>0</v>
      </c>
      <c r="AS401" s="588">
        <f t="shared" si="786"/>
        <v>0</v>
      </c>
      <c r="AT401" s="587"/>
      <c r="AU401" s="588">
        <f t="shared" si="809"/>
        <v>0</v>
      </c>
      <c r="AV401" s="588">
        <f t="shared" si="821"/>
        <v>0</v>
      </c>
      <c r="AW401" s="587"/>
      <c r="AX401" s="652"/>
      <c r="AY401" s="706"/>
      <c r="BC401" s="30">
        <f t="shared" si="787"/>
        <v>0</v>
      </c>
      <c r="BD401" s="30">
        <f t="shared" si="788"/>
        <v>0</v>
      </c>
      <c r="BE401" s="704">
        <f t="shared" si="789"/>
        <v>0</v>
      </c>
      <c r="BF401" s="30">
        <f t="shared" si="790"/>
        <v>0</v>
      </c>
      <c r="BG401" s="30">
        <f t="shared" si="791"/>
        <v>0</v>
      </c>
      <c r="BH401" s="704">
        <f t="shared" si="792"/>
        <v>0</v>
      </c>
      <c r="BI401" s="704">
        <f t="shared" si="793"/>
        <v>0</v>
      </c>
      <c r="BJ401" s="30">
        <f t="shared" si="794"/>
        <v>0</v>
      </c>
      <c r="BK401" s="704">
        <f t="shared" si="795"/>
        <v>0</v>
      </c>
      <c r="BL401" s="30">
        <f t="shared" si="796"/>
        <v>0</v>
      </c>
      <c r="BM401" s="30">
        <f t="shared" si="797"/>
        <v>0</v>
      </c>
      <c r="BN401" s="704">
        <f t="shared" si="798"/>
        <v>0</v>
      </c>
    </row>
    <row r="402" spans="1:66" x14ac:dyDescent="0.25">
      <c r="A402" s="49"/>
      <c r="B402" s="50"/>
      <c r="C402" s="699"/>
      <c r="D402" s="50"/>
      <c r="E402" s="62" t="e">
        <f t="shared" si="781"/>
        <v>#N/A</v>
      </c>
      <c r="F402" s="664" t="str">
        <f t="shared" si="778"/>
        <v/>
      </c>
      <c r="G402" s="587"/>
      <c r="H402" s="588">
        <f t="shared" si="822"/>
        <v>0</v>
      </c>
      <c r="I402" s="588">
        <f t="shared" si="823"/>
        <v>0</v>
      </c>
      <c r="J402" s="587"/>
      <c r="K402" s="588">
        <f t="shared" si="799"/>
        <v>0</v>
      </c>
      <c r="L402" s="588">
        <f t="shared" si="810"/>
        <v>0</v>
      </c>
      <c r="M402" s="587"/>
      <c r="N402" s="588">
        <f t="shared" si="800"/>
        <v>0</v>
      </c>
      <c r="O402" s="588">
        <f t="shared" si="811"/>
        <v>0</v>
      </c>
      <c r="P402" s="587"/>
      <c r="Q402" s="588">
        <f t="shared" si="801"/>
        <v>0</v>
      </c>
      <c r="R402" s="588">
        <f t="shared" si="812"/>
        <v>0</v>
      </c>
      <c r="S402" s="587"/>
      <c r="T402" s="588">
        <f t="shared" si="802"/>
        <v>0</v>
      </c>
      <c r="U402" s="588">
        <f t="shared" si="813"/>
        <v>0</v>
      </c>
      <c r="V402" s="587"/>
      <c r="W402" s="588">
        <f t="shared" si="803"/>
        <v>0</v>
      </c>
      <c r="X402" s="588">
        <f t="shared" si="814"/>
        <v>0</v>
      </c>
      <c r="Y402" s="587"/>
      <c r="Z402" s="588">
        <f t="shared" si="804"/>
        <v>0</v>
      </c>
      <c r="AA402" s="588">
        <f t="shared" si="783"/>
        <v>0</v>
      </c>
      <c r="AB402" s="587"/>
      <c r="AC402" s="588">
        <f t="shared" si="805"/>
        <v>0</v>
      </c>
      <c r="AD402" s="588">
        <f t="shared" si="815"/>
        <v>0</v>
      </c>
      <c r="AE402" s="587"/>
      <c r="AF402" s="588">
        <f t="shared" si="806"/>
        <v>0</v>
      </c>
      <c r="AG402" s="588">
        <f t="shared" si="816"/>
        <v>0</v>
      </c>
      <c r="AH402" s="587"/>
      <c r="AI402" s="588">
        <f t="shared" si="817"/>
        <v>0</v>
      </c>
      <c r="AJ402" s="588">
        <f t="shared" si="818"/>
        <v>0</v>
      </c>
      <c r="AK402" s="587"/>
      <c r="AL402" s="588">
        <f t="shared" si="807"/>
        <v>0</v>
      </c>
      <c r="AM402" s="588">
        <f t="shared" si="819"/>
        <v>0</v>
      </c>
      <c r="AN402" s="587"/>
      <c r="AO402" s="588">
        <f t="shared" si="808"/>
        <v>0</v>
      </c>
      <c r="AP402" s="588">
        <f t="shared" si="820"/>
        <v>0</v>
      </c>
      <c r="AQ402" s="587"/>
      <c r="AR402" s="588">
        <f t="shared" si="785"/>
        <v>0</v>
      </c>
      <c r="AS402" s="588">
        <f t="shared" si="786"/>
        <v>0</v>
      </c>
      <c r="AT402" s="587"/>
      <c r="AU402" s="588">
        <f t="shared" si="809"/>
        <v>0</v>
      </c>
      <c r="AV402" s="588">
        <f t="shared" si="821"/>
        <v>0</v>
      </c>
      <c r="AW402" s="587"/>
      <c r="AX402" s="652"/>
      <c r="AY402" s="706"/>
      <c r="BC402" s="30">
        <f t="shared" si="787"/>
        <v>0</v>
      </c>
      <c r="BD402" s="30">
        <f t="shared" si="788"/>
        <v>0</v>
      </c>
      <c r="BE402" s="704">
        <f t="shared" si="789"/>
        <v>0</v>
      </c>
      <c r="BF402" s="30">
        <f t="shared" si="790"/>
        <v>0</v>
      </c>
      <c r="BG402" s="30">
        <f t="shared" si="791"/>
        <v>0</v>
      </c>
      <c r="BH402" s="704">
        <f t="shared" si="792"/>
        <v>0</v>
      </c>
      <c r="BI402" s="704">
        <f t="shared" si="793"/>
        <v>0</v>
      </c>
      <c r="BJ402" s="30">
        <f t="shared" si="794"/>
        <v>0</v>
      </c>
      <c r="BK402" s="704">
        <f t="shared" si="795"/>
        <v>0</v>
      </c>
      <c r="BL402" s="30">
        <f t="shared" si="796"/>
        <v>0</v>
      </c>
      <c r="BM402" s="30">
        <f t="shared" si="797"/>
        <v>0</v>
      </c>
      <c r="BN402" s="704">
        <f t="shared" si="798"/>
        <v>0</v>
      </c>
    </row>
    <row r="403" spans="1:66" x14ac:dyDescent="0.25">
      <c r="A403" s="49"/>
      <c r="B403" s="50"/>
      <c r="C403" s="699"/>
      <c r="D403" s="50"/>
      <c r="E403" s="62" t="e">
        <f t="shared" si="781"/>
        <v>#N/A</v>
      </c>
      <c r="F403" s="664" t="str">
        <f t="shared" si="778"/>
        <v/>
      </c>
      <c r="G403" s="587"/>
      <c r="H403" s="588">
        <f t="shared" si="822"/>
        <v>0</v>
      </c>
      <c r="I403" s="588">
        <f t="shared" si="823"/>
        <v>0</v>
      </c>
      <c r="J403" s="587"/>
      <c r="K403" s="588">
        <f t="shared" si="799"/>
        <v>0</v>
      </c>
      <c r="L403" s="588">
        <f t="shared" si="810"/>
        <v>0</v>
      </c>
      <c r="M403" s="587"/>
      <c r="N403" s="588">
        <f t="shared" si="800"/>
        <v>0</v>
      </c>
      <c r="O403" s="588">
        <f t="shared" si="811"/>
        <v>0</v>
      </c>
      <c r="P403" s="587"/>
      <c r="Q403" s="588">
        <f t="shared" si="801"/>
        <v>0</v>
      </c>
      <c r="R403" s="588">
        <f t="shared" si="812"/>
        <v>0</v>
      </c>
      <c r="S403" s="587"/>
      <c r="T403" s="588">
        <f t="shared" si="802"/>
        <v>0</v>
      </c>
      <c r="U403" s="588">
        <f t="shared" si="813"/>
        <v>0</v>
      </c>
      <c r="V403" s="587"/>
      <c r="W403" s="588">
        <f t="shared" si="803"/>
        <v>0</v>
      </c>
      <c r="X403" s="588">
        <f t="shared" si="814"/>
        <v>0</v>
      </c>
      <c r="Y403" s="587"/>
      <c r="Z403" s="588">
        <f t="shared" si="804"/>
        <v>0</v>
      </c>
      <c r="AA403" s="588">
        <f t="shared" si="783"/>
        <v>0</v>
      </c>
      <c r="AB403" s="587"/>
      <c r="AC403" s="588">
        <f t="shared" si="805"/>
        <v>0</v>
      </c>
      <c r="AD403" s="588">
        <f t="shared" si="815"/>
        <v>0</v>
      </c>
      <c r="AE403" s="587"/>
      <c r="AF403" s="588">
        <f t="shared" si="806"/>
        <v>0</v>
      </c>
      <c r="AG403" s="588">
        <f t="shared" si="816"/>
        <v>0</v>
      </c>
      <c r="AH403" s="587"/>
      <c r="AI403" s="588">
        <f t="shared" si="817"/>
        <v>0</v>
      </c>
      <c r="AJ403" s="588">
        <f t="shared" si="818"/>
        <v>0</v>
      </c>
      <c r="AK403" s="587"/>
      <c r="AL403" s="588">
        <f t="shared" si="807"/>
        <v>0</v>
      </c>
      <c r="AM403" s="588">
        <f t="shared" si="819"/>
        <v>0</v>
      </c>
      <c r="AN403" s="587"/>
      <c r="AO403" s="588">
        <f t="shared" si="808"/>
        <v>0</v>
      </c>
      <c r="AP403" s="588">
        <f t="shared" si="820"/>
        <v>0</v>
      </c>
      <c r="AQ403" s="587"/>
      <c r="AR403" s="588">
        <f t="shared" si="785"/>
        <v>0</v>
      </c>
      <c r="AS403" s="588">
        <f t="shared" si="786"/>
        <v>0</v>
      </c>
      <c r="AT403" s="587"/>
      <c r="AU403" s="588">
        <f t="shared" si="809"/>
        <v>0</v>
      </c>
      <c r="AV403" s="588">
        <f t="shared" si="821"/>
        <v>0</v>
      </c>
      <c r="AW403" s="587"/>
      <c r="AX403" s="652"/>
      <c r="AY403" s="706"/>
      <c r="BC403" s="30">
        <f t="shared" si="787"/>
        <v>0</v>
      </c>
      <c r="BD403" s="30">
        <f t="shared" si="788"/>
        <v>0</v>
      </c>
      <c r="BE403" s="704">
        <f t="shared" si="789"/>
        <v>0</v>
      </c>
      <c r="BF403" s="30">
        <f t="shared" si="790"/>
        <v>0</v>
      </c>
      <c r="BG403" s="30">
        <f t="shared" si="791"/>
        <v>0</v>
      </c>
      <c r="BH403" s="704">
        <f t="shared" si="792"/>
        <v>0</v>
      </c>
      <c r="BI403" s="704">
        <f t="shared" si="793"/>
        <v>0</v>
      </c>
      <c r="BJ403" s="30">
        <f t="shared" si="794"/>
        <v>0</v>
      </c>
      <c r="BK403" s="704">
        <f t="shared" si="795"/>
        <v>0</v>
      </c>
      <c r="BL403" s="30">
        <f t="shared" si="796"/>
        <v>0</v>
      </c>
      <c r="BM403" s="30">
        <f t="shared" si="797"/>
        <v>0</v>
      </c>
      <c r="BN403" s="704">
        <f t="shared" si="798"/>
        <v>0</v>
      </c>
    </row>
    <row r="404" spans="1:66" x14ac:dyDescent="0.25">
      <c r="A404" s="49"/>
      <c r="B404" s="50"/>
      <c r="C404" s="699"/>
      <c r="D404" s="50"/>
      <c r="E404" s="62" t="e">
        <f t="shared" si="781"/>
        <v>#N/A</v>
      </c>
      <c r="F404" s="664" t="str">
        <f t="shared" si="778"/>
        <v/>
      </c>
      <c r="G404" s="587"/>
      <c r="H404" s="588">
        <f t="shared" si="822"/>
        <v>0</v>
      </c>
      <c r="I404" s="588">
        <f t="shared" si="823"/>
        <v>0</v>
      </c>
      <c r="J404" s="587"/>
      <c r="K404" s="588">
        <f t="shared" si="799"/>
        <v>0</v>
      </c>
      <c r="L404" s="588">
        <f t="shared" si="810"/>
        <v>0</v>
      </c>
      <c r="M404" s="587"/>
      <c r="N404" s="588">
        <f t="shared" si="800"/>
        <v>0</v>
      </c>
      <c r="O404" s="588">
        <f t="shared" si="811"/>
        <v>0</v>
      </c>
      <c r="P404" s="587"/>
      <c r="Q404" s="588">
        <f t="shared" si="801"/>
        <v>0</v>
      </c>
      <c r="R404" s="588">
        <f t="shared" si="812"/>
        <v>0</v>
      </c>
      <c r="S404" s="587"/>
      <c r="T404" s="588">
        <f t="shared" si="802"/>
        <v>0</v>
      </c>
      <c r="U404" s="588">
        <f t="shared" si="813"/>
        <v>0</v>
      </c>
      <c r="V404" s="587"/>
      <c r="W404" s="588">
        <f t="shared" si="803"/>
        <v>0</v>
      </c>
      <c r="X404" s="588">
        <f t="shared" si="814"/>
        <v>0</v>
      </c>
      <c r="Y404" s="587"/>
      <c r="Z404" s="588">
        <f t="shared" si="804"/>
        <v>0</v>
      </c>
      <c r="AA404" s="588">
        <f t="shared" si="783"/>
        <v>0</v>
      </c>
      <c r="AB404" s="587"/>
      <c r="AC404" s="588">
        <f t="shared" si="805"/>
        <v>0</v>
      </c>
      <c r="AD404" s="588">
        <f t="shared" si="815"/>
        <v>0</v>
      </c>
      <c r="AE404" s="587"/>
      <c r="AF404" s="588">
        <f t="shared" si="806"/>
        <v>0</v>
      </c>
      <c r="AG404" s="588">
        <f t="shared" si="816"/>
        <v>0</v>
      </c>
      <c r="AH404" s="587"/>
      <c r="AI404" s="588">
        <f t="shared" si="817"/>
        <v>0</v>
      </c>
      <c r="AJ404" s="588">
        <f t="shared" si="818"/>
        <v>0</v>
      </c>
      <c r="AK404" s="587"/>
      <c r="AL404" s="588">
        <f t="shared" si="807"/>
        <v>0</v>
      </c>
      <c r="AM404" s="588">
        <f t="shared" si="819"/>
        <v>0</v>
      </c>
      <c r="AN404" s="587"/>
      <c r="AO404" s="588">
        <f t="shared" si="808"/>
        <v>0</v>
      </c>
      <c r="AP404" s="588">
        <f t="shared" si="820"/>
        <v>0</v>
      </c>
      <c r="AQ404" s="587"/>
      <c r="AR404" s="588">
        <f t="shared" si="785"/>
        <v>0</v>
      </c>
      <c r="AS404" s="588">
        <f t="shared" si="786"/>
        <v>0</v>
      </c>
      <c r="AT404" s="587"/>
      <c r="AU404" s="588">
        <f t="shared" si="809"/>
        <v>0</v>
      </c>
      <c r="AV404" s="588">
        <f t="shared" si="821"/>
        <v>0</v>
      </c>
      <c r="AW404" s="587"/>
      <c r="AX404" s="652"/>
      <c r="AY404" s="706"/>
      <c r="BC404" s="30">
        <f t="shared" si="787"/>
        <v>0</v>
      </c>
      <c r="BD404" s="30">
        <f t="shared" si="788"/>
        <v>0</v>
      </c>
      <c r="BE404" s="704">
        <f t="shared" si="789"/>
        <v>0</v>
      </c>
      <c r="BF404" s="30">
        <f t="shared" si="790"/>
        <v>0</v>
      </c>
      <c r="BG404" s="30">
        <f t="shared" si="791"/>
        <v>0</v>
      </c>
      <c r="BH404" s="704">
        <f t="shared" si="792"/>
        <v>0</v>
      </c>
      <c r="BI404" s="704">
        <f t="shared" si="793"/>
        <v>0</v>
      </c>
      <c r="BJ404" s="30">
        <f t="shared" si="794"/>
        <v>0</v>
      </c>
      <c r="BK404" s="704">
        <f t="shared" si="795"/>
        <v>0</v>
      </c>
      <c r="BL404" s="30">
        <f t="shared" si="796"/>
        <v>0</v>
      </c>
      <c r="BM404" s="30">
        <f t="shared" si="797"/>
        <v>0</v>
      </c>
      <c r="BN404" s="704">
        <f t="shared" si="798"/>
        <v>0</v>
      </c>
    </row>
    <row r="405" spans="1:66" x14ac:dyDescent="0.25">
      <c r="A405" s="49"/>
      <c r="B405" s="50"/>
      <c r="C405" s="699"/>
      <c r="D405" s="50"/>
      <c r="E405" s="62" t="e">
        <f t="shared" si="781"/>
        <v>#N/A</v>
      </c>
      <c r="F405" s="664" t="str">
        <f t="shared" si="778"/>
        <v/>
      </c>
      <c r="G405" s="587"/>
      <c r="H405" s="588">
        <f t="shared" si="822"/>
        <v>0</v>
      </c>
      <c r="I405" s="588">
        <f t="shared" si="823"/>
        <v>0</v>
      </c>
      <c r="J405" s="587"/>
      <c r="K405" s="588">
        <f t="shared" si="799"/>
        <v>0</v>
      </c>
      <c r="L405" s="588">
        <f t="shared" si="810"/>
        <v>0</v>
      </c>
      <c r="M405" s="587"/>
      <c r="N405" s="588">
        <f t="shared" si="800"/>
        <v>0</v>
      </c>
      <c r="O405" s="588">
        <f t="shared" si="811"/>
        <v>0</v>
      </c>
      <c r="P405" s="587"/>
      <c r="Q405" s="588">
        <f t="shared" si="801"/>
        <v>0</v>
      </c>
      <c r="R405" s="588">
        <f t="shared" si="812"/>
        <v>0</v>
      </c>
      <c r="S405" s="587"/>
      <c r="T405" s="588">
        <f t="shared" si="802"/>
        <v>0</v>
      </c>
      <c r="U405" s="588">
        <f t="shared" si="813"/>
        <v>0</v>
      </c>
      <c r="V405" s="587"/>
      <c r="W405" s="588">
        <f t="shared" si="803"/>
        <v>0</v>
      </c>
      <c r="X405" s="588">
        <f t="shared" si="814"/>
        <v>0</v>
      </c>
      <c r="Y405" s="587"/>
      <c r="Z405" s="588">
        <f t="shared" si="804"/>
        <v>0</v>
      </c>
      <c r="AA405" s="588">
        <f t="shared" si="783"/>
        <v>0</v>
      </c>
      <c r="AB405" s="587"/>
      <c r="AC405" s="588">
        <f t="shared" si="805"/>
        <v>0</v>
      </c>
      <c r="AD405" s="588">
        <f t="shared" si="815"/>
        <v>0</v>
      </c>
      <c r="AE405" s="587"/>
      <c r="AF405" s="588">
        <f t="shared" si="806"/>
        <v>0</v>
      </c>
      <c r="AG405" s="588">
        <f t="shared" si="816"/>
        <v>0</v>
      </c>
      <c r="AH405" s="587"/>
      <c r="AI405" s="588">
        <f t="shared" si="817"/>
        <v>0</v>
      </c>
      <c r="AJ405" s="588">
        <f t="shared" si="818"/>
        <v>0</v>
      </c>
      <c r="AK405" s="587"/>
      <c r="AL405" s="588">
        <f t="shared" si="807"/>
        <v>0</v>
      </c>
      <c r="AM405" s="588">
        <f t="shared" si="819"/>
        <v>0</v>
      </c>
      <c r="AN405" s="587"/>
      <c r="AO405" s="588">
        <f t="shared" si="808"/>
        <v>0</v>
      </c>
      <c r="AP405" s="588">
        <f t="shared" si="820"/>
        <v>0</v>
      </c>
      <c r="AQ405" s="587"/>
      <c r="AR405" s="588">
        <f t="shared" si="785"/>
        <v>0</v>
      </c>
      <c r="AS405" s="588">
        <f t="shared" si="786"/>
        <v>0</v>
      </c>
      <c r="AT405" s="587"/>
      <c r="AU405" s="588">
        <f t="shared" si="809"/>
        <v>0</v>
      </c>
      <c r="AV405" s="588">
        <f t="shared" si="821"/>
        <v>0</v>
      </c>
      <c r="AW405" s="587"/>
      <c r="AX405" s="652"/>
      <c r="AY405" s="706"/>
      <c r="BC405" s="30">
        <f t="shared" si="787"/>
        <v>0</v>
      </c>
      <c r="BD405" s="30">
        <f t="shared" si="788"/>
        <v>0</v>
      </c>
      <c r="BE405" s="704">
        <f t="shared" si="789"/>
        <v>0</v>
      </c>
      <c r="BF405" s="30">
        <f t="shared" si="790"/>
        <v>0</v>
      </c>
      <c r="BG405" s="30">
        <f t="shared" si="791"/>
        <v>0</v>
      </c>
      <c r="BH405" s="704">
        <f t="shared" si="792"/>
        <v>0</v>
      </c>
      <c r="BI405" s="704">
        <f t="shared" si="793"/>
        <v>0</v>
      </c>
      <c r="BJ405" s="30">
        <f t="shared" si="794"/>
        <v>0</v>
      </c>
      <c r="BK405" s="704">
        <f t="shared" si="795"/>
        <v>0</v>
      </c>
      <c r="BL405" s="30">
        <f t="shared" si="796"/>
        <v>0</v>
      </c>
      <c r="BM405" s="30">
        <f t="shared" si="797"/>
        <v>0</v>
      </c>
      <c r="BN405" s="704">
        <f t="shared" si="798"/>
        <v>0</v>
      </c>
    </row>
    <row r="406" spans="1:66" x14ac:dyDescent="0.25">
      <c r="A406" s="49"/>
      <c r="B406" s="50"/>
      <c r="C406" s="699"/>
      <c r="D406" s="50"/>
      <c r="E406" s="62" t="e">
        <f t="shared" si="781"/>
        <v>#N/A</v>
      </c>
      <c r="F406" s="664" t="str">
        <f t="shared" si="778"/>
        <v/>
      </c>
      <c r="G406" s="587"/>
      <c r="H406" s="588">
        <f t="shared" si="822"/>
        <v>0</v>
      </c>
      <c r="I406" s="588">
        <f t="shared" si="823"/>
        <v>0</v>
      </c>
      <c r="J406" s="587"/>
      <c r="K406" s="588">
        <f t="shared" si="799"/>
        <v>0</v>
      </c>
      <c r="L406" s="588">
        <f t="shared" si="810"/>
        <v>0</v>
      </c>
      <c r="M406" s="587"/>
      <c r="N406" s="588">
        <f t="shared" si="800"/>
        <v>0</v>
      </c>
      <c r="O406" s="588">
        <f t="shared" si="811"/>
        <v>0</v>
      </c>
      <c r="P406" s="587"/>
      <c r="Q406" s="588">
        <f t="shared" si="801"/>
        <v>0</v>
      </c>
      <c r="R406" s="588">
        <f t="shared" si="812"/>
        <v>0</v>
      </c>
      <c r="S406" s="587"/>
      <c r="T406" s="588">
        <f t="shared" si="802"/>
        <v>0</v>
      </c>
      <c r="U406" s="588">
        <f t="shared" si="813"/>
        <v>0</v>
      </c>
      <c r="V406" s="587"/>
      <c r="W406" s="588">
        <f t="shared" si="803"/>
        <v>0</v>
      </c>
      <c r="X406" s="588">
        <f t="shared" si="814"/>
        <v>0</v>
      </c>
      <c r="Y406" s="587"/>
      <c r="Z406" s="588">
        <f t="shared" si="804"/>
        <v>0</v>
      </c>
      <c r="AA406" s="588">
        <f t="shared" si="783"/>
        <v>0</v>
      </c>
      <c r="AB406" s="587"/>
      <c r="AC406" s="588">
        <f t="shared" si="805"/>
        <v>0</v>
      </c>
      <c r="AD406" s="588">
        <f t="shared" si="815"/>
        <v>0</v>
      </c>
      <c r="AE406" s="587"/>
      <c r="AF406" s="588">
        <f t="shared" si="806"/>
        <v>0</v>
      </c>
      <c r="AG406" s="588">
        <f t="shared" si="816"/>
        <v>0</v>
      </c>
      <c r="AH406" s="587"/>
      <c r="AI406" s="588">
        <f t="shared" si="817"/>
        <v>0</v>
      </c>
      <c r="AJ406" s="588">
        <f t="shared" si="818"/>
        <v>0</v>
      </c>
      <c r="AK406" s="587"/>
      <c r="AL406" s="588">
        <f t="shared" si="807"/>
        <v>0</v>
      </c>
      <c r="AM406" s="588">
        <f t="shared" si="819"/>
        <v>0</v>
      </c>
      <c r="AN406" s="587"/>
      <c r="AO406" s="588">
        <f t="shared" si="808"/>
        <v>0</v>
      </c>
      <c r="AP406" s="588">
        <f t="shared" si="820"/>
        <v>0</v>
      </c>
      <c r="AQ406" s="587"/>
      <c r="AR406" s="588">
        <f t="shared" si="785"/>
        <v>0</v>
      </c>
      <c r="AS406" s="588">
        <f t="shared" si="786"/>
        <v>0</v>
      </c>
      <c r="AT406" s="587"/>
      <c r="AU406" s="588">
        <f t="shared" si="809"/>
        <v>0</v>
      </c>
      <c r="AV406" s="588">
        <f t="shared" si="821"/>
        <v>0</v>
      </c>
      <c r="AW406" s="587"/>
      <c r="AX406" s="652"/>
      <c r="AY406" s="706"/>
      <c r="BC406" s="30">
        <f t="shared" si="787"/>
        <v>0</v>
      </c>
      <c r="BD406" s="30">
        <f t="shared" si="788"/>
        <v>0</v>
      </c>
      <c r="BE406" s="704">
        <f t="shared" si="789"/>
        <v>0</v>
      </c>
      <c r="BF406" s="30">
        <f t="shared" si="790"/>
        <v>0</v>
      </c>
      <c r="BG406" s="30">
        <f t="shared" si="791"/>
        <v>0</v>
      </c>
      <c r="BH406" s="704">
        <f t="shared" si="792"/>
        <v>0</v>
      </c>
      <c r="BI406" s="704">
        <f t="shared" si="793"/>
        <v>0</v>
      </c>
      <c r="BJ406" s="30">
        <f t="shared" si="794"/>
        <v>0</v>
      </c>
      <c r="BK406" s="704">
        <f t="shared" si="795"/>
        <v>0</v>
      </c>
      <c r="BL406" s="30">
        <f t="shared" si="796"/>
        <v>0</v>
      </c>
      <c r="BM406" s="30">
        <f t="shared" si="797"/>
        <v>0</v>
      </c>
      <c r="BN406" s="704">
        <f t="shared" si="798"/>
        <v>0</v>
      </c>
    </row>
    <row r="407" spans="1:66" x14ac:dyDescent="0.25">
      <c r="A407" s="49"/>
      <c r="B407" s="50"/>
      <c r="C407" s="699"/>
      <c r="D407" s="50"/>
      <c r="E407" s="62" t="e">
        <f t="shared" si="781"/>
        <v>#N/A</v>
      </c>
      <c r="F407" s="664" t="str">
        <f t="shared" si="778"/>
        <v/>
      </c>
      <c r="G407" s="587"/>
      <c r="H407" s="588">
        <f t="shared" si="822"/>
        <v>0</v>
      </c>
      <c r="I407" s="588">
        <f t="shared" si="823"/>
        <v>0</v>
      </c>
      <c r="J407" s="587"/>
      <c r="K407" s="588">
        <f t="shared" si="799"/>
        <v>0</v>
      </c>
      <c r="L407" s="588">
        <f t="shared" si="810"/>
        <v>0</v>
      </c>
      <c r="M407" s="587"/>
      <c r="N407" s="588">
        <f t="shared" si="800"/>
        <v>0</v>
      </c>
      <c r="O407" s="588">
        <f t="shared" si="811"/>
        <v>0</v>
      </c>
      <c r="P407" s="587"/>
      <c r="Q407" s="588">
        <f t="shared" si="801"/>
        <v>0</v>
      </c>
      <c r="R407" s="588">
        <f t="shared" si="812"/>
        <v>0</v>
      </c>
      <c r="S407" s="587"/>
      <c r="T407" s="588">
        <f t="shared" si="802"/>
        <v>0</v>
      </c>
      <c r="U407" s="588">
        <f t="shared" si="813"/>
        <v>0</v>
      </c>
      <c r="V407" s="587"/>
      <c r="W407" s="588">
        <f t="shared" si="803"/>
        <v>0</v>
      </c>
      <c r="X407" s="588">
        <f t="shared" si="814"/>
        <v>0</v>
      </c>
      <c r="Y407" s="587"/>
      <c r="Z407" s="588">
        <f t="shared" si="804"/>
        <v>0</v>
      </c>
      <c r="AA407" s="588">
        <f t="shared" si="783"/>
        <v>0</v>
      </c>
      <c r="AB407" s="587"/>
      <c r="AC407" s="588">
        <f t="shared" si="805"/>
        <v>0</v>
      </c>
      <c r="AD407" s="588">
        <f t="shared" si="815"/>
        <v>0</v>
      </c>
      <c r="AE407" s="587"/>
      <c r="AF407" s="588">
        <f t="shared" si="806"/>
        <v>0</v>
      </c>
      <c r="AG407" s="588">
        <f t="shared" si="816"/>
        <v>0</v>
      </c>
      <c r="AH407" s="587"/>
      <c r="AI407" s="588">
        <f t="shared" si="817"/>
        <v>0</v>
      </c>
      <c r="AJ407" s="588">
        <f t="shared" si="818"/>
        <v>0</v>
      </c>
      <c r="AK407" s="587"/>
      <c r="AL407" s="588">
        <f t="shared" si="807"/>
        <v>0</v>
      </c>
      <c r="AM407" s="588">
        <f t="shared" si="819"/>
        <v>0</v>
      </c>
      <c r="AN407" s="587"/>
      <c r="AO407" s="588">
        <f t="shared" si="808"/>
        <v>0</v>
      </c>
      <c r="AP407" s="588">
        <f t="shared" si="820"/>
        <v>0</v>
      </c>
      <c r="AQ407" s="587"/>
      <c r="AR407" s="588">
        <f t="shared" si="785"/>
        <v>0</v>
      </c>
      <c r="AS407" s="588">
        <f t="shared" si="786"/>
        <v>0</v>
      </c>
      <c r="AT407" s="587"/>
      <c r="AU407" s="588">
        <f t="shared" si="809"/>
        <v>0</v>
      </c>
      <c r="AV407" s="588">
        <f t="shared" si="821"/>
        <v>0</v>
      </c>
      <c r="AW407" s="587"/>
      <c r="AX407" s="652"/>
      <c r="AY407" s="706"/>
      <c r="BC407" s="30">
        <f t="shared" si="787"/>
        <v>0</v>
      </c>
      <c r="BD407" s="30">
        <f t="shared" si="788"/>
        <v>0</v>
      </c>
      <c r="BE407" s="704">
        <f t="shared" si="789"/>
        <v>0</v>
      </c>
      <c r="BF407" s="30">
        <f t="shared" si="790"/>
        <v>0</v>
      </c>
      <c r="BG407" s="30">
        <f t="shared" si="791"/>
        <v>0</v>
      </c>
      <c r="BH407" s="704">
        <f t="shared" si="792"/>
        <v>0</v>
      </c>
      <c r="BI407" s="704">
        <f t="shared" si="793"/>
        <v>0</v>
      </c>
      <c r="BJ407" s="30">
        <f t="shared" si="794"/>
        <v>0</v>
      </c>
      <c r="BK407" s="704">
        <f t="shared" si="795"/>
        <v>0</v>
      </c>
      <c r="BL407" s="30">
        <f t="shared" si="796"/>
        <v>0</v>
      </c>
      <c r="BM407" s="30">
        <f t="shared" si="797"/>
        <v>0</v>
      </c>
      <c r="BN407" s="704">
        <f t="shared" si="798"/>
        <v>0</v>
      </c>
    </row>
    <row r="408" spans="1:66" x14ac:dyDescent="0.25">
      <c r="A408" s="49"/>
      <c r="B408" s="50"/>
      <c r="C408" s="699"/>
      <c r="D408" s="50"/>
      <c r="E408" s="62" t="e">
        <f t="shared" si="781"/>
        <v>#N/A</v>
      </c>
      <c r="F408" s="664" t="str">
        <f t="shared" si="778"/>
        <v/>
      </c>
      <c r="G408" s="587"/>
      <c r="H408" s="588">
        <f t="shared" si="822"/>
        <v>0</v>
      </c>
      <c r="I408" s="588">
        <f t="shared" si="823"/>
        <v>0</v>
      </c>
      <c r="J408" s="587"/>
      <c r="K408" s="588">
        <f t="shared" si="799"/>
        <v>0</v>
      </c>
      <c r="L408" s="588">
        <f t="shared" si="810"/>
        <v>0</v>
      </c>
      <c r="M408" s="587"/>
      <c r="N408" s="588">
        <f t="shared" si="800"/>
        <v>0</v>
      </c>
      <c r="O408" s="588">
        <f t="shared" si="811"/>
        <v>0</v>
      </c>
      <c r="P408" s="587"/>
      <c r="Q408" s="588">
        <f t="shared" si="801"/>
        <v>0</v>
      </c>
      <c r="R408" s="588">
        <f t="shared" si="812"/>
        <v>0</v>
      </c>
      <c r="S408" s="587"/>
      <c r="T408" s="588">
        <f t="shared" si="802"/>
        <v>0</v>
      </c>
      <c r="U408" s="588">
        <f t="shared" si="813"/>
        <v>0</v>
      </c>
      <c r="V408" s="587"/>
      <c r="W408" s="588">
        <f t="shared" si="803"/>
        <v>0</v>
      </c>
      <c r="X408" s="588">
        <f t="shared" si="814"/>
        <v>0</v>
      </c>
      <c r="Y408" s="587"/>
      <c r="Z408" s="588">
        <f t="shared" si="804"/>
        <v>0</v>
      </c>
      <c r="AA408" s="588">
        <f t="shared" si="783"/>
        <v>0</v>
      </c>
      <c r="AB408" s="587"/>
      <c r="AC408" s="588">
        <f t="shared" si="805"/>
        <v>0</v>
      </c>
      <c r="AD408" s="588">
        <f t="shared" si="815"/>
        <v>0</v>
      </c>
      <c r="AE408" s="587"/>
      <c r="AF408" s="588">
        <f t="shared" si="806"/>
        <v>0</v>
      </c>
      <c r="AG408" s="588">
        <f t="shared" si="816"/>
        <v>0</v>
      </c>
      <c r="AH408" s="587"/>
      <c r="AI408" s="588">
        <f t="shared" si="817"/>
        <v>0</v>
      </c>
      <c r="AJ408" s="588">
        <f t="shared" si="818"/>
        <v>0</v>
      </c>
      <c r="AK408" s="587"/>
      <c r="AL408" s="588">
        <f t="shared" si="807"/>
        <v>0</v>
      </c>
      <c r="AM408" s="588">
        <f t="shared" si="819"/>
        <v>0</v>
      </c>
      <c r="AN408" s="587"/>
      <c r="AO408" s="588">
        <f t="shared" si="808"/>
        <v>0</v>
      </c>
      <c r="AP408" s="588">
        <f t="shared" si="820"/>
        <v>0</v>
      </c>
      <c r="AQ408" s="587"/>
      <c r="AR408" s="588">
        <f t="shared" si="785"/>
        <v>0</v>
      </c>
      <c r="AS408" s="588">
        <f t="shared" si="786"/>
        <v>0</v>
      </c>
      <c r="AT408" s="587"/>
      <c r="AU408" s="588">
        <f t="shared" si="809"/>
        <v>0</v>
      </c>
      <c r="AV408" s="588">
        <f t="shared" si="821"/>
        <v>0</v>
      </c>
      <c r="AW408" s="587"/>
      <c r="AX408" s="652"/>
      <c r="AY408" s="706"/>
      <c r="BC408" s="30">
        <f t="shared" si="787"/>
        <v>0</v>
      </c>
      <c r="BD408" s="30">
        <f t="shared" si="788"/>
        <v>0</v>
      </c>
      <c r="BE408" s="704">
        <f t="shared" si="789"/>
        <v>0</v>
      </c>
      <c r="BF408" s="30">
        <f t="shared" si="790"/>
        <v>0</v>
      </c>
      <c r="BG408" s="30">
        <f t="shared" si="791"/>
        <v>0</v>
      </c>
      <c r="BH408" s="704">
        <f t="shared" si="792"/>
        <v>0</v>
      </c>
      <c r="BI408" s="704">
        <f t="shared" si="793"/>
        <v>0</v>
      </c>
      <c r="BJ408" s="30">
        <f t="shared" si="794"/>
        <v>0</v>
      </c>
      <c r="BK408" s="704">
        <f t="shared" si="795"/>
        <v>0</v>
      </c>
      <c r="BL408" s="30">
        <f t="shared" si="796"/>
        <v>0</v>
      </c>
      <c r="BM408" s="30">
        <f t="shared" si="797"/>
        <v>0</v>
      </c>
      <c r="BN408" s="704">
        <f t="shared" si="798"/>
        <v>0</v>
      </c>
    </row>
    <row r="409" spans="1:66" x14ac:dyDescent="0.25">
      <c r="A409" s="49"/>
      <c r="B409" s="50"/>
      <c r="C409" s="699"/>
      <c r="D409" s="50"/>
      <c r="E409" s="62" t="e">
        <f t="shared" si="781"/>
        <v>#N/A</v>
      </c>
      <c r="F409" s="664" t="str">
        <f t="shared" si="778"/>
        <v/>
      </c>
      <c r="G409" s="587"/>
      <c r="H409" s="588">
        <f t="shared" si="822"/>
        <v>0</v>
      </c>
      <c r="I409" s="588">
        <f t="shared" si="823"/>
        <v>0</v>
      </c>
      <c r="J409" s="587"/>
      <c r="K409" s="588">
        <f t="shared" si="799"/>
        <v>0</v>
      </c>
      <c r="L409" s="588">
        <f t="shared" si="810"/>
        <v>0</v>
      </c>
      <c r="M409" s="587"/>
      <c r="N409" s="588">
        <f t="shared" si="800"/>
        <v>0</v>
      </c>
      <c r="O409" s="588">
        <f t="shared" si="811"/>
        <v>0</v>
      </c>
      <c r="P409" s="587"/>
      <c r="Q409" s="588">
        <f t="shared" si="801"/>
        <v>0</v>
      </c>
      <c r="R409" s="588">
        <f t="shared" si="812"/>
        <v>0</v>
      </c>
      <c r="S409" s="587"/>
      <c r="T409" s="588">
        <f t="shared" si="802"/>
        <v>0</v>
      </c>
      <c r="U409" s="588">
        <f t="shared" si="813"/>
        <v>0</v>
      </c>
      <c r="V409" s="587"/>
      <c r="W409" s="588">
        <f t="shared" si="803"/>
        <v>0</v>
      </c>
      <c r="X409" s="588">
        <f t="shared" si="814"/>
        <v>0</v>
      </c>
      <c r="Y409" s="587"/>
      <c r="Z409" s="588">
        <f t="shared" si="804"/>
        <v>0</v>
      </c>
      <c r="AA409" s="588">
        <f t="shared" si="783"/>
        <v>0</v>
      </c>
      <c r="AB409" s="587"/>
      <c r="AC409" s="588">
        <f t="shared" si="805"/>
        <v>0</v>
      </c>
      <c r="AD409" s="588">
        <f t="shared" si="815"/>
        <v>0</v>
      </c>
      <c r="AE409" s="587"/>
      <c r="AF409" s="588">
        <f t="shared" si="806"/>
        <v>0</v>
      </c>
      <c r="AG409" s="588">
        <f t="shared" si="816"/>
        <v>0</v>
      </c>
      <c r="AH409" s="587"/>
      <c r="AI409" s="588">
        <f t="shared" si="817"/>
        <v>0</v>
      </c>
      <c r="AJ409" s="588">
        <f t="shared" si="818"/>
        <v>0</v>
      </c>
      <c r="AK409" s="587"/>
      <c r="AL409" s="588">
        <f t="shared" si="807"/>
        <v>0</v>
      </c>
      <c r="AM409" s="588">
        <f t="shared" si="819"/>
        <v>0</v>
      </c>
      <c r="AN409" s="587"/>
      <c r="AO409" s="588">
        <f t="shared" si="808"/>
        <v>0</v>
      </c>
      <c r="AP409" s="588">
        <f t="shared" si="820"/>
        <v>0</v>
      </c>
      <c r="AQ409" s="587"/>
      <c r="AR409" s="588">
        <f t="shared" si="785"/>
        <v>0</v>
      </c>
      <c r="AS409" s="588">
        <f t="shared" si="786"/>
        <v>0</v>
      </c>
      <c r="AT409" s="587"/>
      <c r="AU409" s="588">
        <f t="shared" si="809"/>
        <v>0</v>
      </c>
      <c r="AV409" s="588">
        <f t="shared" si="821"/>
        <v>0</v>
      </c>
      <c r="AW409" s="587"/>
      <c r="AX409" s="652"/>
      <c r="AY409" s="706"/>
      <c r="BC409" s="30">
        <f t="shared" si="787"/>
        <v>0</v>
      </c>
      <c r="BD409" s="30">
        <f t="shared" si="788"/>
        <v>0</v>
      </c>
      <c r="BE409" s="704">
        <f t="shared" si="789"/>
        <v>0</v>
      </c>
      <c r="BF409" s="30">
        <f t="shared" si="790"/>
        <v>0</v>
      </c>
      <c r="BG409" s="30">
        <f t="shared" si="791"/>
        <v>0</v>
      </c>
      <c r="BH409" s="704">
        <f t="shared" si="792"/>
        <v>0</v>
      </c>
      <c r="BI409" s="704">
        <f t="shared" si="793"/>
        <v>0</v>
      </c>
      <c r="BJ409" s="30">
        <f t="shared" si="794"/>
        <v>0</v>
      </c>
      <c r="BK409" s="704">
        <f t="shared" si="795"/>
        <v>0</v>
      </c>
      <c r="BL409" s="30">
        <f t="shared" si="796"/>
        <v>0</v>
      </c>
      <c r="BM409" s="30">
        <f t="shared" si="797"/>
        <v>0</v>
      </c>
      <c r="BN409" s="704">
        <f t="shared" si="798"/>
        <v>0</v>
      </c>
    </row>
    <row r="410" spans="1:66" x14ac:dyDescent="0.25">
      <c r="A410" s="49"/>
      <c r="B410" s="50"/>
      <c r="C410" s="699"/>
      <c r="D410" s="50"/>
      <c r="E410" s="62" t="e">
        <f t="shared" si="781"/>
        <v>#N/A</v>
      </c>
      <c r="F410" s="664" t="str">
        <f t="shared" si="778"/>
        <v/>
      </c>
      <c r="G410" s="587"/>
      <c r="H410" s="588">
        <f t="shared" si="822"/>
        <v>0</v>
      </c>
      <c r="I410" s="588">
        <f t="shared" si="823"/>
        <v>0</v>
      </c>
      <c r="J410" s="587"/>
      <c r="K410" s="588">
        <f t="shared" si="799"/>
        <v>0</v>
      </c>
      <c r="L410" s="588">
        <f t="shared" si="810"/>
        <v>0</v>
      </c>
      <c r="M410" s="587"/>
      <c r="N410" s="588">
        <f t="shared" si="800"/>
        <v>0</v>
      </c>
      <c r="O410" s="588">
        <f t="shared" si="811"/>
        <v>0</v>
      </c>
      <c r="P410" s="587"/>
      <c r="Q410" s="588">
        <f t="shared" si="801"/>
        <v>0</v>
      </c>
      <c r="R410" s="588">
        <f t="shared" si="812"/>
        <v>0</v>
      </c>
      <c r="S410" s="587"/>
      <c r="T410" s="588">
        <f t="shared" si="802"/>
        <v>0</v>
      </c>
      <c r="U410" s="588">
        <f t="shared" si="813"/>
        <v>0</v>
      </c>
      <c r="V410" s="587"/>
      <c r="W410" s="588">
        <f t="shared" si="803"/>
        <v>0</v>
      </c>
      <c r="X410" s="588">
        <f t="shared" si="814"/>
        <v>0</v>
      </c>
      <c r="Y410" s="587"/>
      <c r="Z410" s="588">
        <f t="shared" si="804"/>
        <v>0</v>
      </c>
      <c r="AA410" s="588">
        <f t="shared" si="783"/>
        <v>0</v>
      </c>
      <c r="AB410" s="587"/>
      <c r="AC410" s="588">
        <f t="shared" si="805"/>
        <v>0</v>
      </c>
      <c r="AD410" s="588">
        <f t="shared" si="815"/>
        <v>0</v>
      </c>
      <c r="AE410" s="587"/>
      <c r="AF410" s="588">
        <f t="shared" si="806"/>
        <v>0</v>
      </c>
      <c r="AG410" s="588">
        <f t="shared" si="816"/>
        <v>0</v>
      </c>
      <c r="AH410" s="587"/>
      <c r="AI410" s="588">
        <f t="shared" si="817"/>
        <v>0</v>
      </c>
      <c r="AJ410" s="588">
        <f t="shared" si="818"/>
        <v>0</v>
      </c>
      <c r="AK410" s="587"/>
      <c r="AL410" s="588">
        <f t="shared" si="807"/>
        <v>0</v>
      </c>
      <c r="AM410" s="588">
        <f t="shared" si="819"/>
        <v>0</v>
      </c>
      <c r="AN410" s="587"/>
      <c r="AO410" s="588">
        <f t="shared" si="808"/>
        <v>0</v>
      </c>
      <c r="AP410" s="588">
        <f t="shared" si="820"/>
        <v>0</v>
      </c>
      <c r="AQ410" s="587"/>
      <c r="AR410" s="588">
        <f t="shared" si="785"/>
        <v>0</v>
      </c>
      <c r="AS410" s="588">
        <f t="shared" si="786"/>
        <v>0</v>
      </c>
      <c r="AT410" s="587"/>
      <c r="AU410" s="588">
        <f t="shared" si="809"/>
        <v>0</v>
      </c>
      <c r="AV410" s="588">
        <f t="shared" si="821"/>
        <v>0</v>
      </c>
      <c r="AW410" s="587"/>
      <c r="AX410" s="652"/>
      <c r="AY410" s="706"/>
      <c r="BC410" s="30">
        <f t="shared" si="787"/>
        <v>0</v>
      </c>
      <c r="BD410" s="30">
        <f t="shared" si="788"/>
        <v>0</v>
      </c>
      <c r="BE410" s="704">
        <f t="shared" si="789"/>
        <v>0</v>
      </c>
      <c r="BF410" s="30">
        <f t="shared" si="790"/>
        <v>0</v>
      </c>
      <c r="BG410" s="30">
        <f t="shared" si="791"/>
        <v>0</v>
      </c>
      <c r="BH410" s="704">
        <f t="shared" si="792"/>
        <v>0</v>
      </c>
      <c r="BI410" s="704">
        <f t="shared" si="793"/>
        <v>0</v>
      </c>
      <c r="BJ410" s="30">
        <f t="shared" si="794"/>
        <v>0</v>
      </c>
      <c r="BK410" s="704">
        <f t="shared" si="795"/>
        <v>0</v>
      </c>
      <c r="BL410" s="30">
        <f t="shared" si="796"/>
        <v>0</v>
      </c>
      <c r="BM410" s="30">
        <f t="shared" si="797"/>
        <v>0</v>
      </c>
      <c r="BN410" s="704">
        <f t="shared" si="798"/>
        <v>0</v>
      </c>
    </row>
    <row r="411" spans="1:66" x14ac:dyDescent="0.25">
      <c r="A411" s="49"/>
      <c r="B411" s="50"/>
      <c r="C411" s="699"/>
      <c r="D411" s="50"/>
      <c r="E411" s="62" t="e">
        <f t="shared" si="781"/>
        <v>#N/A</v>
      </c>
      <c r="F411" s="664" t="str">
        <f t="shared" si="778"/>
        <v/>
      </c>
      <c r="G411" s="587"/>
      <c r="H411" s="588">
        <f t="shared" si="822"/>
        <v>0</v>
      </c>
      <c r="I411" s="588">
        <f t="shared" si="823"/>
        <v>0</v>
      </c>
      <c r="J411" s="587"/>
      <c r="K411" s="588">
        <f t="shared" si="799"/>
        <v>0</v>
      </c>
      <c r="L411" s="588">
        <f t="shared" si="810"/>
        <v>0</v>
      </c>
      <c r="M411" s="587"/>
      <c r="N411" s="588">
        <f t="shared" si="800"/>
        <v>0</v>
      </c>
      <c r="O411" s="588">
        <f t="shared" si="811"/>
        <v>0</v>
      </c>
      <c r="P411" s="587"/>
      <c r="Q411" s="588">
        <f t="shared" si="801"/>
        <v>0</v>
      </c>
      <c r="R411" s="588">
        <f t="shared" si="812"/>
        <v>0</v>
      </c>
      <c r="S411" s="587"/>
      <c r="T411" s="588">
        <f t="shared" si="802"/>
        <v>0</v>
      </c>
      <c r="U411" s="588">
        <f t="shared" si="813"/>
        <v>0</v>
      </c>
      <c r="V411" s="587"/>
      <c r="W411" s="588">
        <f t="shared" si="803"/>
        <v>0</v>
      </c>
      <c r="X411" s="588">
        <f t="shared" si="814"/>
        <v>0</v>
      </c>
      <c r="Y411" s="587"/>
      <c r="Z411" s="588">
        <f t="shared" si="804"/>
        <v>0</v>
      </c>
      <c r="AA411" s="588">
        <f t="shared" si="783"/>
        <v>0</v>
      </c>
      <c r="AB411" s="587"/>
      <c r="AC411" s="588">
        <f t="shared" si="805"/>
        <v>0</v>
      </c>
      <c r="AD411" s="588">
        <f t="shared" si="815"/>
        <v>0</v>
      </c>
      <c r="AE411" s="587"/>
      <c r="AF411" s="588">
        <f t="shared" si="806"/>
        <v>0</v>
      </c>
      <c r="AG411" s="588">
        <f t="shared" si="816"/>
        <v>0</v>
      </c>
      <c r="AH411" s="587"/>
      <c r="AI411" s="588">
        <f t="shared" si="817"/>
        <v>0</v>
      </c>
      <c r="AJ411" s="588">
        <f t="shared" si="818"/>
        <v>0</v>
      </c>
      <c r="AK411" s="587"/>
      <c r="AL411" s="588">
        <f t="shared" si="807"/>
        <v>0</v>
      </c>
      <c r="AM411" s="588">
        <f t="shared" si="819"/>
        <v>0</v>
      </c>
      <c r="AN411" s="587"/>
      <c r="AO411" s="588">
        <f t="shared" si="808"/>
        <v>0</v>
      </c>
      <c r="AP411" s="588">
        <f t="shared" si="820"/>
        <v>0</v>
      </c>
      <c r="AQ411" s="587"/>
      <c r="AR411" s="588">
        <f t="shared" si="785"/>
        <v>0</v>
      </c>
      <c r="AS411" s="588">
        <f t="shared" si="786"/>
        <v>0</v>
      </c>
      <c r="AT411" s="587"/>
      <c r="AU411" s="588">
        <f t="shared" si="809"/>
        <v>0</v>
      </c>
      <c r="AV411" s="588">
        <f t="shared" si="821"/>
        <v>0</v>
      </c>
      <c r="AW411" s="587"/>
      <c r="AX411" s="652"/>
      <c r="AY411" s="706"/>
      <c r="BC411" s="30">
        <f t="shared" si="787"/>
        <v>0</v>
      </c>
      <c r="BD411" s="30">
        <f t="shared" si="788"/>
        <v>0</v>
      </c>
      <c r="BE411" s="704">
        <f t="shared" si="789"/>
        <v>0</v>
      </c>
      <c r="BF411" s="30">
        <f t="shared" si="790"/>
        <v>0</v>
      </c>
      <c r="BG411" s="30">
        <f t="shared" si="791"/>
        <v>0</v>
      </c>
      <c r="BH411" s="704">
        <f t="shared" si="792"/>
        <v>0</v>
      </c>
      <c r="BI411" s="704">
        <f t="shared" si="793"/>
        <v>0</v>
      </c>
      <c r="BJ411" s="30">
        <f t="shared" si="794"/>
        <v>0</v>
      </c>
      <c r="BK411" s="704">
        <f t="shared" si="795"/>
        <v>0</v>
      </c>
      <c r="BL411" s="30">
        <f t="shared" si="796"/>
        <v>0</v>
      </c>
      <c r="BM411" s="30">
        <f t="shared" si="797"/>
        <v>0</v>
      </c>
      <c r="BN411" s="704">
        <f t="shared" si="798"/>
        <v>0</v>
      </c>
    </row>
    <row r="412" spans="1:66" x14ac:dyDescent="0.25">
      <c r="A412" s="49"/>
      <c r="B412" s="50"/>
      <c r="C412" s="699"/>
      <c r="D412" s="50"/>
      <c r="E412" s="62" t="e">
        <f t="shared" si="781"/>
        <v>#N/A</v>
      </c>
      <c r="F412" s="664" t="str">
        <f t="shared" si="778"/>
        <v/>
      </c>
      <c r="G412" s="587"/>
      <c r="H412" s="588">
        <f t="shared" si="822"/>
        <v>0</v>
      </c>
      <c r="I412" s="588">
        <f t="shared" si="823"/>
        <v>0</v>
      </c>
      <c r="J412" s="587"/>
      <c r="K412" s="588">
        <f t="shared" si="799"/>
        <v>0</v>
      </c>
      <c r="L412" s="588">
        <f t="shared" si="810"/>
        <v>0</v>
      </c>
      <c r="M412" s="587"/>
      <c r="N412" s="588">
        <f t="shared" si="800"/>
        <v>0</v>
      </c>
      <c r="O412" s="588">
        <f t="shared" si="811"/>
        <v>0</v>
      </c>
      <c r="P412" s="587"/>
      <c r="Q412" s="588">
        <f t="shared" si="801"/>
        <v>0</v>
      </c>
      <c r="R412" s="588">
        <f t="shared" si="812"/>
        <v>0</v>
      </c>
      <c r="S412" s="587"/>
      <c r="T412" s="588">
        <f t="shared" si="802"/>
        <v>0</v>
      </c>
      <c r="U412" s="588">
        <f t="shared" si="813"/>
        <v>0</v>
      </c>
      <c r="V412" s="587"/>
      <c r="W412" s="588">
        <f t="shared" si="803"/>
        <v>0</v>
      </c>
      <c r="X412" s="588">
        <f t="shared" si="814"/>
        <v>0</v>
      </c>
      <c r="Y412" s="587"/>
      <c r="Z412" s="588">
        <f t="shared" si="804"/>
        <v>0</v>
      </c>
      <c r="AA412" s="588">
        <f t="shared" si="783"/>
        <v>0</v>
      </c>
      <c r="AB412" s="587"/>
      <c r="AC412" s="588">
        <f t="shared" si="805"/>
        <v>0</v>
      </c>
      <c r="AD412" s="588">
        <f t="shared" si="815"/>
        <v>0</v>
      </c>
      <c r="AE412" s="587"/>
      <c r="AF412" s="588">
        <f t="shared" si="806"/>
        <v>0</v>
      </c>
      <c r="AG412" s="588">
        <f t="shared" si="816"/>
        <v>0</v>
      </c>
      <c r="AH412" s="587"/>
      <c r="AI412" s="588">
        <f t="shared" si="817"/>
        <v>0</v>
      </c>
      <c r="AJ412" s="588">
        <f t="shared" si="818"/>
        <v>0</v>
      </c>
      <c r="AK412" s="587"/>
      <c r="AL412" s="588">
        <f t="shared" si="807"/>
        <v>0</v>
      </c>
      <c r="AM412" s="588">
        <f t="shared" si="819"/>
        <v>0</v>
      </c>
      <c r="AN412" s="587"/>
      <c r="AO412" s="588">
        <f t="shared" si="808"/>
        <v>0</v>
      </c>
      <c r="AP412" s="588">
        <f t="shared" si="820"/>
        <v>0</v>
      </c>
      <c r="AQ412" s="587"/>
      <c r="AR412" s="588">
        <f t="shared" si="785"/>
        <v>0</v>
      </c>
      <c r="AS412" s="588">
        <f t="shared" si="786"/>
        <v>0</v>
      </c>
      <c r="AT412" s="587"/>
      <c r="AU412" s="588">
        <f t="shared" si="809"/>
        <v>0</v>
      </c>
      <c r="AV412" s="588">
        <f t="shared" si="821"/>
        <v>0</v>
      </c>
      <c r="AW412" s="587"/>
      <c r="AX412" s="652"/>
      <c r="AY412" s="706"/>
      <c r="BC412" s="30">
        <f t="shared" si="787"/>
        <v>0</v>
      </c>
      <c r="BD412" s="30">
        <f t="shared" si="788"/>
        <v>0</v>
      </c>
      <c r="BE412" s="704">
        <f t="shared" si="789"/>
        <v>0</v>
      </c>
      <c r="BF412" s="30">
        <f t="shared" si="790"/>
        <v>0</v>
      </c>
      <c r="BG412" s="30">
        <f t="shared" si="791"/>
        <v>0</v>
      </c>
      <c r="BH412" s="704">
        <f t="shared" si="792"/>
        <v>0</v>
      </c>
      <c r="BI412" s="704">
        <f t="shared" si="793"/>
        <v>0</v>
      </c>
      <c r="BJ412" s="30">
        <f t="shared" si="794"/>
        <v>0</v>
      </c>
      <c r="BK412" s="704">
        <f t="shared" si="795"/>
        <v>0</v>
      </c>
      <c r="BL412" s="30">
        <f t="shared" si="796"/>
        <v>0</v>
      </c>
      <c r="BM412" s="30">
        <f t="shared" si="797"/>
        <v>0</v>
      </c>
      <c r="BN412" s="704">
        <f t="shared" si="798"/>
        <v>0</v>
      </c>
    </row>
    <row r="413" spans="1:66" x14ac:dyDescent="0.25">
      <c r="A413" s="49"/>
      <c r="B413" s="50"/>
      <c r="C413" s="699"/>
      <c r="D413" s="50"/>
      <c r="E413" s="62" t="e">
        <f t="shared" si="781"/>
        <v>#N/A</v>
      </c>
      <c r="F413" s="664" t="str">
        <f t="shared" si="778"/>
        <v/>
      </c>
      <c r="G413" s="587"/>
      <c r="H413" s="588">
        <f t="shared" si="822"/>
        <v>0</v>
      </c>
      <c r="I413" s="588">
        <f t="shared" si="823"/>
        <v>0</v>
      </c>
      <c r="J413" s="587"/>
      <c r="K413" s="588">
        <f t="shared" si="799"/>
        <v>0</v>
      </c>
      <c r="L413" s="588">
        <f t="shared" si="810"/>
        <v>0</v>
      </c>
      <c r="M413" s="587"/>
      <c r="N413" s="588">
        <f t="shared" si="800"/>
        <v>0</v>
      </c>
      <c r="O413" s="588">
        <f t="shared" si="811"/>
        <v>0</v>
      </c>
      <c r="P413" s="587"/>
      <c r="Q413" s="588">
        <f t="shared" si="801"/>
        <v>0</v>
      </c>
      <c r="R413" s="588">
        <f t="shared" si="812"/>
        <v>0</v>
      </c>
      <c r="S413" s="587"/>
      <c r="T413" s="588">
        <f t="shared" si="802"/>
        <v>0</v>
      </c>
      <c r="U413" s="588">
        <f t="shared" si="813"/>
        <v>0</v>
      </c>
      <c r="V413" s="587"/>
      <c r="W413" s="588">
        <f t="shared" si="803"/>
        <v>0</v>
      </c>
      <c r="X413" s="588">
        <f t="shared" si="814"/>
        <v>0</v>
      </c>
      <c r="Y413" s="587"/>
      <c r="Z413" s="588">
        <f t="shared" si="804"/>
        <v>0</v>
      </c>
      <c r="AA413" s="588">
        <f t="shared" si="783"/>
        <v>0</v>
      </c>
      <c r="AB413" s="587"/>
      <c r="AC413" s="588">
        <f t="shared" si="805"/>
        <v>0</v>
      </c>
      <c r="AD413" s="588">
        <f t="shared" si="815"/>
        <v>0</v>
      </c>
      <c r="AE413" s="587"/>
      <c r="AF413" s="588">
        <f t="shared" si="806"/>
        <v>0</v>
      </c>
      <c r="AG413" s="588">
        <f t="shared" si="816"/>
        <v>0</v>
      </c>
      <c r="AH413" s="587"/>
      <c r="AI413" s="588">
        <f t="shared" si="817"/>
        <v>0</v>
      </c>
      <c r="AJ413" s="588">
        <f t="shared" si="818"/>
        <v>0</v>
      </c>
      <c r="AK413" s="587"/>
      <c r="AL413" s="588">
        <f t="shared" si="807"/>
        <v>0</v>
      </c>
      <c r="AM413" s="588">
        <f t="shared" si="819"/>
        <v>0</v>
      </c>
      <c r="AN413" s="587"/>
      <c r="AO413" s="588">
        <f t="shared" si="808"/>
        <v>0</v>
      </c>
      <c r="AP413" s="588">
        <f t="shared" si="820"/>
        <v>0</v>
      </c>
      <c r="AQ413" s="587"/>
      <c r="AR413" s="588">
        <f t="shared" si="785"/>
        <v>0</v>
      </c>
      <c r="AS413" s="588">
        <f t="shared" si="786"/>
        <v>0</v>
      </c>
      <c r="AT413" s="587"/>
      <c r="AU413" s="588">
        <f t="shared" si="809"/>
        <v>0</v>
      </c>
      <c r="AV413" s="588">
        <f t="shared" si="821"/>
        <v>0</v>
      </c>
      <c r="AW413" s="587"/>
      <c r="AX413" s="652"/>
      <c r="AY413" s="706"/>
      <c r="BC413" s="30">
        <f t="shared" si="787"/>
        <v>0</v>
      </c>
      <c r="BD413" s="30">
        <f t="shared" si="788"/>
        <v>0</v>
      </c>
      <c r="BE413" s="704">
        <f t="shared" si="789"/>
        <v>0</v>
      </c>
      <c r="BF413" s="30">
        <f t="shared" si="790"/>
        <v>0</v>
      </c>
      <c r="BG413" s="30">
        <f t="shared" si="791"/>
        <v>0</v>
      </c>
      <c r="BH413" s="704">
        <f t="shared" si="792"/>
        <v>0</v>
      </c>
      <c r="BI413" s="704">
        <f t="shared" si="793"/>
        <v>0</v>
      </c>
      <c r="BJ413" s="30">
        <f t="shared" si="794"/>
        <v>0</v>
      </c>
      <c r="BK413" s="704">
        <f t="shared" si="795"/>
        <v>0</v>
      </c>
      <c r="BL413" s="30">
        <f t="shared" si="796"/>
        <v>0</v>
      </c>
      <c r="BM413" s="30">
        <f t="shared" si="797"/>
        <v>0</v>
      </c>
      <c r="BN413" s="704">
        <f t="shared" si="798"/>
        <v>0</v>
      </c>
    </row>
    <row r="414" spans="1:66" x14ac:dyDescent="0.25">
      <c r="A414" s="49"/>
      <c r="B414" s="50"/>
      <c r="C414" s="699"/>
      <c r="D414" s="50"/>
      <c r="E414" s="62" t="e">
        <f t="shared" si="781"/>
        <v>#N/A</v>
      </c>
      <c r="F414" s="664" t="str">
        <f t="shared" si="778"/>
        <v/>
      </c>
      <c r="G414" s="587"/>
      <c r="H414" s="588">
        <f t="shared" si="822"/>
        <v>0</v>
      </c>
      <c r="I414" s="588">
        <f t="shared" si="823"/>
        <v>0</v>
      </c>
      <c r="J414" s="587"/>
      <c r="K414" s="588">
        <f t="shared" si="799"/>
        <v>0</v>
      </c>
      <c r="L414" s="588">
        <f t="shared" si="810"/>
        <v>0</v>
      </c>
      <c r="M414" s="587"/>
      <c r="N414" s="588">
        <f t="shared" si="800"/>
        <v>0</v>
      </c>
      <c r="O414" s="588">
        <f t="shared" si="811"/>
        <v>0</v>
      </c>
      <c r="P414" s="587"/>
      <c r="Q414" s="588">
        <f t="shared" si="801"/>
        <v>0</v>
      </c>
      <c r="R414" s="588">
        <f t="shared" si="812"/>
        <v>0</v>
      </c>
      <c r="S414" s="587"/>
      <c r="T414" s="588">
        <f t="shared" si="802"/>
        <v>0</v>
      </c>
      <c r="U414" s="588">
        <f t="shared" si="813"/>
        <v>0</v>
      </c>
      <c r="V414" s="587"/>
      <c r="W414" s="588">
        <f t="shared" si="803"/>
        <v>0</v>
      </c>
      <c r="X414" s="588">
        <f t="shared" si="814"/>
        <v>0</v>
      </c>
      <c r="Y414" s="587"/>
      <c r="Z414" s="588">
        <f t="shared" si="804"/>
        <v>0</v>
      </c>
      <c r="AA414" s="588">
        <f t="shared" si="783"/>
        <v>0</v>
      </c>
      <c r="AB414" s="587"/>
      <c r="AC414" s="588">
        <f t="shared" si="805"/>
        <v>0</v>
      </c>
      <c r="AD414" s="588">
        <f t="shared" si="815"/>
        <v>0</v>
      </c>
      <c r="AE414" s="587"/>
      <c r="AF414" s="588">
        <f t="shared" si="806"/>
        <v>0</v>
      </c>
      <c r="AG414" s="588">
        <f t="shared" si="816"/>
        <v>0</v>
      </c>
      <c r="AH414" s="587"/>
      <c r="AI414" s="588">
        <f t="shared" si="817"/>
        <v>0</v>
      </c>
      <c r="AJ414" s="588">
        <f t="shared" si="818"/>
        <v>0</v>
      </c>
      <c r="AK414" s="587"/>
      <c r="AL414" s="588">
        <f t="shared" si="807"/>
        <v>0</v>
      </c>
      <c r="AM414" s="588">
        <f t="shared" si="819"/>
        <v>0</v>
      </c>
      <c r="AN414" s="587"/>
      <c r="AO414" s="588">
        <f t="shared" si="808"/>
        <v>0</v>
      </c>
      <c r="AP414" s="588">
        <f t="shared" si="820"/>
        <v>0</v>
      </c>
      <c r="AQ414" s="587"/>
      <c r="AR414" s="588">
        <f t="shared" si="785"/>
        <v>0</v>
      </c>
      <c r="AS414" s="588">
        <f t="shared" si="786"/>
        <v>0</v>
      </c>
      <c r="AT414" s="587"/>
      <c r="AU414" s="588">
        <f t="shared" si="809"/>
        <v>0</v>
      </c>
      <c r="AV414" s="588">
        <f t="shared" si="821"/>
        <v>0</v>
      </c>
      <c r="AW414" s="587"/>
      <c r="AX414" s="652"/>
      <c r="AY414" s="706"/>
      <c r="BC414" s="30">
        <f t="shared" si="787"/>
        <v>0</v>
      </c>
      <c r="BD414" s="30">
        <f t="shared" si="788"/>
        <v>0</v>
      </c>
      <c r="BE414" s="704">
        <f t="shared" si="789"/>
        <v>0</v>
      </c>
      <c r="BF414" s="30">
        <f t="shared" si="790"/>
        <v>0</v>
      </c>
      <c r="BG414" s="30">
        <f t="shared" si="791"/>
        <v>0</v>
      </c>
      <c r="BH414" s="704">
        <f t="shared" si="792"/>
        <v>0</v>
      </c>
      <c r="BI414" s="704">
        <f t="shared" si="793"/>
        <v>0</v>
      </c>
      <c r="BJ414" s="30">
        <f t="shared" si="794"/>
        <v>0</v>
      </c>
      <c r="BK414" s="704">
        <f t="shared" si="795"/>
        <v>0</v>
      </c>
      <c r="BL414" s="30">
        <f t="shared" si="796"/>
        <v>0</v>
      </c>
      <c r="BM414" s="30">
        <f t="shared" si="797"/>
        <v>0</v>
      </c>
      <c r="BN414" s="704">
        <f t="shared" si="798"/>
        <v>0</v>
      </c>
    </row>
    <row r="415" spans="1:66" x14ac:dyDescent="0.25">
      <c r="A415" s="49"/>
      <c r="B415" s="50"/>
      <c r="C415" s="699"/>
      <c r="D415" s="50"/>
      <c r="E415" s="62" t="e">
        <f t="shared" si="781"/>
        <v>#N/A</v>
      </c>
      <c r="F415" s="664" t="str">
        <f t="shared" si="778"/>
        <v/>
      </c>
      <c r="G415" s="587"/>
      <c r="H415" s="588">
        <f t="shared" si="822"/>
        <v>0</v>
      </c>
      <c r="I415" s="588">
        <f t="shared" si="823"/>
        <v>0</v>
      </c>
      <c r="J415" s="587"/>
      <c r="K415" s="588">
        <f t="shared" si="799"/>
        <v>0</v>
      </c>
      <c r="L415" s="588">
        <f t="shared" si="810"/>
        <v>0</v>
      </c>
      <c r="M415" s="587"/>
      <c r="N415" s="588">
        <f t="shared" si="800"/>
        <v>0</v>
      </c>
      <c r="O415" s="588">
        <f t="shared" si="811"/>
        <v>0</v>
      </c>
      <c r="P415" s="587"/>
      <c r="Q415" s="588">
        <f t="shared" si="801"/>
        <v>0</v>
      </c>
      <c r="R415" s="588">
        <f t="shared" si="812"/>
        <v>0</v>
      </c>
      <c r="S415" s="587"/>
      <c r="T415" s="588">
        <f t="shared" si="802"/>
        <v>0</v>
      </c>
      <c r="U415" s="588">
        <f t="shared" si="813"/>
        <v>0</v>
      </c>
      <c r="V415" s="587"/>
      <c r="W415" s="588">
        <f t="shared" si="803"/>
        <v>0</v>
      </c>
      <c r="X415" s="588">
        <f t="shared" si="814"/>
        <v>0</v>
      </c>
      <c r="Y415" s="587"/>
      <c r="Z415" s="588">
        <f t="shared" si="804"/>
        <v>0</v>
      </c>
      <c r="AA415" s="588">
        <f t="shared" si="783"/>
        <v>0</v>
      </c>
      <c r="AB415" s="587"/>
      <c r="AC415" s="588">
        <f t="shared" si="805"/>
        <v>0</v>
      </c>
      <c r="AD415" s="588">
        <f t="shared" si="815"/>
        <v>0</v>
      </c>
      <c r="AE415" s="587"/>
      <c r="AF415" s="588">
        <f t="shared" si="806"/>
        <v>0</v>
      </c>
      <c r="AG415" s="588">
        <f t="shared" si="816"/>
        <v>0</v>
      </c>
      <c r="AH415" s="587"/>
      <c r="AI415" s="588">
        <f t="shared" si="817"/>
        <v>0</v>
      </c>
      <c r="AJ415" s="588">
        <f t="shared" si="818"/>
        <v>0</v>
      </c>
      <c r="AK415" s="587"/>
      <c r="AL415" s="588">
        <f t="shared" si="807"/>
        <v>0</v>
      </c>
      <c r="AM415" s="588">
        <f t="shared" si="819"/>
        <v>0</v>
      </c>
      <c r="AN415" s="587"/>
      <c r="AO415" s="588">
        <f t="shared" si="808"/>
        <v>0</v>
      </c>
      <c r="AP415" s="588">
        <f t="shared" si="820"/>
        <v>0</v>
      </c>
      <c r="AQ415" s="587"/>
      <c r="AR415" s="588">
        <f t="shared" si="785"/>
        <v>0</v>
      </c>
      <c r="AS415" s="588">
        <f t="shared" si="786"/>
        <v>0</v>
      </c>
      <c r="AT415" s="587"/>
      <c r="AU415" s="588">
        <f t="shared" si="809"/>
        <v>0</v>
      </c>
      <c r="AV415" s="588">
        <f t="shared" si="821"/>
        <v>0</v>
      </c>
      <c r="AW415" s="587"/>
      <c r="AX415" s="652"/>
      <c r="AY415" s="706"/>
      <c r="BC415" s="30">
        <f t="shared" si="787"/>
        <v>0</v>
      </c>
      <c r="BD415" s="30">
        <f t="shared" si="788"/>
        <v>0</v>
      </c>
      <c r="BE415" s="704">
        <f t="shared" si="789"/>
        <v>0</v>
      </c>
      <c r="BF415" s="30">
        <f t="shared" si="790"/>
        <v>0</v>
      </c>
      <c r="BG415" s="30">
        <f t="shared" si="791"/>
        <v>0</v>
      </c>
      <c r="BH415" s="704">
        <f t="shared" si="792"/>
        <v>0</v>
      </c>
      <c r="BI415" s="704">
        <f t="shared" si="793"/>
        <v>0</v>
      </c>
      <c r="BJ415" s="30">
        <f t="shared" si="794"/>
        <v>0</v>
      </c>
      <c r="BK415" s="704">
        <f t="shared" si="795"/>
        <v>0</v>
      </c>
      <c r="BL415" s="30">
        <f t="shared" si="796"/>
        <v>0</v>
      </c>
      <c r="BM415" s="30">
        <f t="shared" si="797"/>
        <v>0</v>
      </c>
      <c r="BN415" s="704">
        <f t="shared" si="798"/>
        <v>0</v>
      </c>
    </row>
    <row r="416" spans="1:66" x14ac:dyDescent="0.25">
      <c r="A416" s="49"/>
      <c r="B416" s="50"/>
      <c r="C416" s="699"/>
      <c r="D416" s="50"/>
      <c r="E416" s="62" t="e">
        <f t="shared" si="781"/>
        <v>#N/A</v>
      </c>
      <c r="F416" s="664" t="str">
        <f t="shared" si="778"/>
        <v/>
      </c>
      <c r="G416" s="587"/>
      <c r="H416" s="588">
        <f t="shared" si="822"/>
        <v>0</v>
      </c>
      <c r="I416" s="588">
        <f t="shared" si="823"/>
        <v>0</v>
      </c>
      <c r="J416" s="587"/>
      <c r="K416" s="588">
        <f t="shared" si="799"/>
        <v>0</v>
      </c>
      <c r="L416" s="588">
        <f t="shared" si="810"/>
        <v>0</v>
      </c>
      <c r="M416" s="587"/>
      <c r="N416" s="588">
        <f t="shared" si="800"/>
        <v>0</v>
      </c>
      <c r="O416" s="588">
        <f t="shared" si="811"/>
        <v>0</v>
      </c>
      <c r="P416" s="587"/>
      <c r="Q416" s="588">
        <f t="shared" si="801"/>
        <v>0</v>
      </c>
      <c r="R416" s="588">
        <f t="shared" si="812"/>
        <v>0</v>
      </c>
      <c r="S416" s="587"/>
      <c r="T416" s="588">
        <f t="shared" si="802"/>
        <v>0</v>
      </c>
      <c r="U416" s="588">
        <f t="shared" si="813"/>
        <v>0</v>
      </c>
      <c r="V416" s="587"/>
      <c r="W416" s="588">
        <f t="shared" si="803"/>
        <v>0</v>
      </c>
      <c r="X416" s="588">
        <f t="shared" si="814"/>
        <v>0</v>
      </c>
      <c r="Y416" s="587"/>
      <c r="Z416" s="588">
        <f t="shared" si="804"/>
        <v>0</v>
      </c>
      <c r="AA416" s="588">
        <f t="shared" si="783"/>
        <v>0</v>
      </c>
      <c r="AB416" s="587"/>
      <c r="AC416" s="588">
        <f t="shared" si="805"/>
        <v>0</v>
      </c>
      <c r="AD416" s="588">
        <f t="shared" si="815"/>
        <v>0</v>
      </c>
      <c r="AE416" s="587"/>
      <c r="AF416" s="588">
        <f t="shared" si="806"/>
        <v>0</v>
      </c>
      <c r="AG416" s="588">
        <f t="shared" si="816"/>
        <v>0</v>
      </c>
      <c r="AH416" s="587"/>
      <c r="AI416" s="588">
        <f t="shared" si="817"/>
        <v>0</v>
      </c>
      <c r="AJ416" s="588">
        <f t="shared" si="818"/>
        <v>0</v>
      </c>
      <c r="AK416" s="587"/>
      <c r="AL416" s="588">
        <f t="shared" si="807"/>
        <v>0</v>
      </c>
      <c r="AM416" s="588">
        <f t="shared" si="819"/>
        <v>0</v>
      </c>
      <c r="AN416" s="587"/>
      <c r="AO416" s="588">
        <f t="shared" si="808"/>
        <v>0</v>
      </c>
      <c r="AP416" s="588">
        <f t="shared" si="820"/>
        <v>0</v>
      </c>
      <c r="AQ416" s="587"/>
      <c r="AR416" s="588">
        <f t="shared" si="785"/>
        <v>0</v>
      </c>
      <c r="AS416" s="588">
        <f t="shared" si="786"/>
        <v>0</v>
      </c>
      <c r="AT416" s="587"/>
      <c r="AU416" s="588">
        <f t="shared" si="809"/>
        <v>0</v>
      </c>
      <c r="AV416" s="588">
        <f t="shared" si="821"/>
        <v>0</v>
      </c>
      <c r="AW416" s="587"/>
      <c r="AX416" s="652"/>
      <c r="AY416" s="706"/>
      <c r="BC416" s="30">
        <f t="shared" si="787"/>
        <v>0</v>
      </c>
      <c r="BD416" s="30">
        <f t="shared" si="788"/>
        <v>0</v>
      </c>
      <c r="BE416" s="704">
        <f t="shared" si="789"/>
        <v>0</v>
      </c>
      <c r="BF416" s="30">
        <f t="shared" si="790"/>
        <v>0</v>
      </c>
      <c r="BG416" s="30">
        <f t="shared" si="791"/>
        <v>0</v>
      </c>
      <c r="BH416" s="704">
        <f t="shared" si="792"/>
        <v>0</v>
      </c>
      <c r="BI416" s="704">
        <f t="shared" si="793"/>
        <v>0</v>
      </c>
      <c r="BJ416" s="30">
        <f t="shared" si="794"/>
        <v>0</v>
      </c>
      <c r="BK416" s="704">
        <f t="shared" si="795"/>
        <v>0</v>
      </c>
      <c r="BL416" s="30">
        <f t="shared" si="796"/>
        <v>0</v>
      </c>
      <c r="BM416" s="30">
        <f t="shared" si="797"/>
        <v>0</v>
      </c>
      <c r="BN416" s="704">
        <f t="shared" si="798"/>
        <v>0</v>
      </c>
    </row>
    <row r="417" spans="1:66" x14ac:dyDescent="0.25">
      <c r="A417" s="49"/>
      <c r="B417" s="50"/>
      <c r="C417" s="699"/>
      <c r="D417" s="50"/>
      <c r="E417" s="62" t="e">
        <f t="shared" si="781"/>
        <v>#N/A</v>
      </c>
      <c r="F417" s="664" t="str">
        <f t="shared" si="778"/>
        <v/>
      </c>
      <c r="G417" s="587"/>
      <c r="H417" s="588">
        <f t="shared" si="822"/>
        <v>0</v>
      </c>
      <c r="I417" s="588">
        <f t="shared" si="823"/>
        <v>0</v>
      </c>
      <c r="J417" s="587"/>
      <c r="K417" s="588">
        <f t="shared" si="799"/>
        <v>0</v>
      </c>
      <c r="L417" s="588">
        <f t="shared" si="810"/>
        <v>0</v>
      </c>
      <c r="M417" s="587"/>
      <c r="N417" s="588">
        <f t="shared" si="800"/>
        <v>0</v>
      </c>
      <c r="O417" s="588">
        <f t="shared" si="811"/>
        <v>0</v>
      </c>
      <c r="P417" s="587"/>
      <c r="Q417" s="588">
        <f t="shared" si="801"/>
        <v>0</v>
      </c>
      <c r="R417" s="588">
        <f t="shared" si="812"/>
        <v>0</v>
      </c>
      <c r="S417" s="587"/>
      <c r="T417" s="588">
        <f t="shared" si="802"/>
        <v>0</v>
      </c>
      <c r="U417" s="588">
        <f t="shared" si="813"/>
        <v>0</v>
      </c>
      <c r="V417" s="587"/>
      <c r="W417" s="588">
        <f t="shared" si="803"/>
        <v>0</v>
      </c>
      <c r="X417" s="588">
        <f t="shared" si="814"/>
        <v>0</v>
      </c>
      <c r="Y417" s="587"/>
      <c r="Z417" s="588">
        <f t="shared" si="804"/>
        <v>0</v>
      </c>
      <c r="AA417" s="588">
        <f t="shared" si="783"/>
        <v>0</v>
      </c>
      <c r="AB417" s="587"/>
      <c r="AC417" s="588">
        <f t="shared" si="805"/>
        <v>0</v>
      </c>
      <c r="AD417" s="588">
        <f t="shared" si="815"/>
        <v>0</v>
      </c>
      <c r="AE417" s="587"/>
      <c r="AF417" s="588">
        <f t="shared" si="806"/>
        <v>0</v>
      </c>
      <c r="AG417" s="588">
        <f t="shared" si="816"/>
        <v>0</v>
      </c>
      <c r="AH417" s="587"/>
      <c r="AI417" s="588">
        <f t="shared" si="817"/>
        <v>0</v>
      </c>
      <c r="AJ417" s="588">
        <f t="shared" si="818"/>
        <v>0</v>
      </c>
      <c r="AK417" s="587"/>
      <c r="AL417" s="588">
        <f t="shared" si="807"/>
        <v>0</v>
      </c>
      <c r="AM417" s="588">
        <f t="shared" si="819"/>
        <v>0</v>
      </c>
      <c r="AN417" s="587"/>
      <c r="AO417" s="588">
        <f t="shared" si="808"/>
        <v>0</v>
      </c>
      <c r="AP417" s="588">
        <f t="shared" si="820"/>
        <v>0</v>
      </c>
      <c r="AQ417" s="587"/>
      <c r="AR417" s="588">
        <f t="shared" si="785"/>
        <v>0</v>
      </c>
      <c r="AS417" s="588">
        <f t="shared" si="786"/>
        <v>0</v>
      </c>
      <c r="AT417" s="587"/>
      <c r="AU417" s="588">
        <f t="shared" si="809"/>
        <v>0</v>
      </c>
      <c r="AV417" s="588">
        <f t="shared" si="821"/>
        <v>0</v>
      </c>
      <c r="AW417" s="587"/>
      <c r="AX417" s="652"/>
      <c r="AY417" s="706"/>
      <c r="BC417" s="30">
        <f t="shared" si="787"/>
        <v>0</v>
      </c>
      <c r="BD417" s="30">
        <f t="shared" si="788"/>
        <v>0</v>
      </c>
      <c r="BE417" s="704">
        <f t="shared" si="789"/>
        <v>0</v>
      </c>
      <c r="BF417" s="30">
        <f t="shared" si="790"/>
        <v>0</v>
      </c>
      <c r="BG417" s="30">
        <f t="shared" si="791"/>
        <v>0</v>
      </c>
      <c r="BH417" s="704">
        <f t="shared" si="792"/>
        <v>0</v>
      </c>
      <c r="BI417" s="704">
        <f t="shared" si="793"/>
        <v>0</v>
      </c>
      <c r="BJ417" s="30">
        <f t="shared" si="794"/>
        <v>0</v>
      </c>
      <c r="BK417" s="704">
        <f t="shared" si="795"/>
        <v>0</v>
      </c>
      <c r="BL417" s="30">
        <f t="shared" si="796"/>
        <v>0</v>
      </c>
      <c r="BM417" s="30">
        <f t="shared" si="797"/>
        <v>0</v>
      </c>
      <c r="BN417" s="704">
        <f t="shared" si="798"/>
        <v>0</v>
      </c>
    </row>
    <row r="418" spans="1:66" x14ac:dyDescent="0.25">
      <c r="A418" s="49"/>
      <c r="B418" s="50"/>
      <c r="C418" s="699"/>
      <c r="D418" s="50"/>
      <c r="E418" s="62" t="e">
        <f t="shared" si="781"/>
        <v>#N/A</v>
      </c>
      <c r="F418" s="664" t="str">
        <f t="shared" si="778"/>
        <v/>
      </c>
      <c r="G418" s="587"/>
      <c r="H418" s="588">
        <f t="shared" si="822"/>
        <v>0</v>
      </c>
      <c r="I418" s="588">
        <f t="shared" si="823"/>
        <v>0</v>
      </c>
      <c r="J418" s="587"/>
      <c r="K418" s="588">
        <f t="shared" si="799"/>
        <v>0</v>
      </c>
      <c r="L418" s="588">
        <f t="shared" si="810"/>
        <v>0</v>
      </c>
      <c r="M418" s="587"/>
      <c r="N418" s="588">
        <f t="shared" si="800"/>
        <v>0</v>
      </c>
      <c r="O418" s="588">
        <f t="shared" si="811"/>
        <v>0</v>
      </c>
      <c r="P418" s="587"/>
      <c r="Q418" s="588">
        <f t="shared" si="801"/>
        <v>0</v>
      </c>
      <c r="R418" s="588">
        <f t="shared" si="812"/>
        <v>0</v>
      </c>
      <c r="S418" s="587"/>
      <c r="T418" s="588">
        <f t="shared" si="802"/>
        <v>0</v>
      </c>
      <c r="U418" s="588">
        <f t="shared" si="813"/>
        <v>0</v>
      </c>
      <c r="V418" s="587"/>
      <c r="W418" s="588">
        <f t="shared" si="803"/>
        <v>0</v>
      </c>
      <c r="X418" s="588">
        <f t="shared" si="814"/>
        <v>0</v>
      </c>
      <c r="Y418" s="587"/>
      <c r="Z418" s="588">
        <f t="shared" si="804"/>
        <v>0</v>
      </c>
      <c r="AA418" s="588">
        <f t="shared" si="783"/>
        <v>0</v>
      </c>
      <c r="AB418" s="587"/>
      <c r="AC418" s="588">
        <f t="shared" si="805"/>
        <v>0</v>
      </c>
      <c r="AD418" s="588">
        <f t="shared" si="815"/>
        <v>0</v>
      </c>
      <c r="AE418" s="587"/>
      <c r="AF418" s="588">
        <f t="shared" si="806"/>
        <v>0</v>
      </c>
      <c r="AG418" s="588">
        <f t="shared" si="816"/>
        <v>0</v>
      </c>
      <c r="AH418" s="587"/>
      <c r="AI418" s="588">
        <f t="shared" si="817"/>
        <v>0</v>
      </c>
      <c r="AJ418" s="588">
        <f t="shared" si="818"/>
        <v>0</v>
      </c>
      <c r="AK418" s="587"/>
      <c r="AL418" s="588">
        <f t="shared" si="807"/>
        <v>0</v>
      </c>
      <c r="AM418" s="588">
        <f t="shared" si="819"/>
        <v>0</v>
      </c>
      <c r="AN418" s="587"/>
      <c r="AO418" s="588">
        <f t="shared" si="808"/>
        <v>0</v>
      </c>
      <c r="AP418" s="588">
        <f t="shared" si="820"/>
        <v>0</v>
      </c>
      <c r="AQ418" s="587"/>
      <c r="AR418" s="588">
        <f t="shared" si="785"/>
        <v>0</v>
      </c>
      <c r="AS418" s="588">
        <f t="shared" si="786"/>
        <v>0</v>
      </c>
      <c r="AT418" s="587"/>
      <c r="AU418" s="588">
        <f t="shared" si="809"/>
        <v>0</v>
      </c>
      <c r="AV418" s="588">
        <f t="shared" si="821"/>
        <v>0</v>
      </c>
      <c r="AW418" s="587"/>
      <c r="AX418" s="652"/>
      <c r="AY418" s="706"/>
      <c r="BC418" s="30">
        <f t="shared" si="787"/>
        <v>0</v>
      </c>
      <c r="BD418" s="30">
        <f t="shared" si="788"/>
        <v>0</v>
      </c>
      <c r="BE418" s="704">
        <f t="shared" si="789"/>
        <v>0</v>
      </c>
      <c r="BF418" s="30">
        <f t="shared" si="790"/>
        <v>0</v>
      </c>
      <c r="BG418" s="30">
        <f t="shared" si="791"/>
        <v>0</v>
      </c>
      <c r="BH418" s="704">
        <f t="shared" si="792"/>
        <v>0</v>
      </c>
      <c r="BI418" s="704">
        <f t="shared" si="793"/>
        <v>0</v>
      </c>
      <c r="BJ418" s="30">
        <f t="shared" si="794"/>
        <v>0</v>
      </c>
      <c r="BK418" s="704">
        <f t="shared" si="795"/>
        <v>0</v>
      </c>
      <c r="BL418" s="30">
        <f t="shared" si="796"/>
        <v>0</v>
      </c>
      <c r="BM418" s="30">
        <f t="shared" si="797"/>
        <v>0</v>
      </c>
      <c r="BN418" s="704">
        <f t="shared" si="798"/>
        <v>0</v>
      </c>
    </row>
    <row r="419" spans="1:66" x14ac:dyDescent="0.25">
      <c r="A419" s="49"/>
      <c r="B419" s="50"/>
      <c r="C419" s="699"/>
      <c r="D419" s="50"/>
      <c r="E419" s="62" t="e">
        <f t="shared" si="781"/>
        <v>#N/A</v>
      </c>
      <c r="F419" s="664" t="str">
        <f t="shared" ref="F419:F482" si="824">IFERROR(INDEX(Index_card_code,MATCH($D419,Index_Card_name,0)),"")</f>
        <v/>
      </c>
      <c r="G419" s="587"/>
      <c r="H419" s="588">
        <f t="shared" si="822"/>
        <v>0</v>
      </c>
      <c r="I419" s="588">
        <f t="shared" si="823"/>
        <v>0</v>
      </c>
      <c r="J419" s="587"/>
      <c r="K419" s="588">
        <f t="shared" si="799"/>
        <v>0</v>
      </c>
      <c r="L419" s="588">
        <f t="shared" si="810"/>
        <v>0</v>
      </c>
      <c r="M419" s="587"/>
      <c r="N419" s="588">
        <f t="shared" si="800"/>
        <v>0</v>
      </c>
      <c r="O419" s="588">
        <f t="shared" si="811"/>
        <v>0</v>
      </c>
      <c r="P419" s="587"/>
      <c r="Q419" s="588">
        <f t="shared" si="801"/>
        <v>0</v>
      </c>
      <c r="R419" s="588">
        <f t="shared" si="812"/>
        <v>0</v>
      </c>
      <c r="S419" s="587"/>
      <c r="T419" s="588">
        <f t="shared" si="802"/>
        <v>0</v>
      </c>
      <c r="U419" s="588">
        <f t="shared" si="813"/>
        <v>0</v>
      </c>
      <c r="V419" s="587"/>
      <c r="W419" s="588">
        <f t="shared" si="803"/>
        <v>0</v>
      </c>
      <c r="X419" s="588">
        <f t="shared" si="814"/>
        <v>0</v>
      </c>
      <c r="Y419" s="587"/>
      <c r="Z419" s="588">
        <f t="shared" si="804"/>
        <v>0</v>
      </c>
      <c r="AA419" s="588">
        <f t="shared" si="783"/>
        <v>0</v>
      </c>
      <c r="AB419" s="587"/>
      <c r="AC419" s="588">
        <f t="shared" si="805"/>
        <v>0</v>
      </c>
      <c r="AD419" s="588">
        <f t="shared" si="815"/>
        <v>0</v>
      </c>
      <c r="AE419" s="587"/>
      <c r="AF419" s="588">
        <f t="shared" si="806"/>
        <v>0</v>
      </c>
      <c r="AG419" s="588">
        <f t="shared" si="816"/>
        <v>0</v>
      </c>
      <c r="AH419" s="587"/>
      <c r="AI419" s="588">
        <f t="shared" si="817"/>
        <v>0</v>
      </c>
      <c r="AJ419" s="588">
        <f t="shared" si="818"/>
        <v>0</v>
      </c>
      <c r="AK419" s="587"/>
      <c r="AL419" s="588">
        <f t="shared" si="807"/>
        <v>0</v>
      </c>
      <c r="AM419" s="588">
        <f t="shared" si="819"/>
        <v>0</v>
      </c>
      <c r="AN419" s="587"/>
      <c r="AO419" s="588">
        <f t="shared" si="808"/>
        <v>0</v>
      </c>
      <c r="AP419" s="588">
        <f t="shared" si="820"/>
        <v>0</v>
      </c>
      <c r="AQ419" s="587"/>
      <c r="AR419" s="588">
        <f t="shared" si="785"/>
        <v>0</v>
      </c>
      <c r="AS419" s="588">
        <f t="shared" si="786"/>
        <v>0</v>
      </c>
      <c r="AT419" s="587"/>
      <c r="AU419" s="588">
        <f t="shared" si="809"/>
        <v>0</v>
      </c>
      <c r="AV419" s="588">
        <f t="shared" si="821"/>
        <v>0</v>
      </c>
      <c r="AW419" s="587"/>
      <c r="AX419" s="652"/>
      <c r="AY419" s="706"/>
      <c r="BC419" s="30">
        <f t="shared" si="787"/>
        <v>0</v>
      </c>
      <c r="BD419" s="30">
        <f t="shared" si="788"/>
        <v>0</v>
      </c>
      <c r="BE419" s="704">
        <f t="shared" si="789"/>
        <v>0</v>
      </c>
      <c r="BF419" s="30">
        <f t="shared" si="790"/>
        <v>0</v>
      </c>
      <c r="BG419" s="30">
        <f t="shared" si="791"/>
        <v>0</v>
      </c>
      <c r="BH419" s="704">
        <f t="shared" si="792"/>
        <v>0</v>
      </c>
      <c r="BI419" s="704">
        <f t="shared" si="793"/>
        <v>0</v>
      </c>
      <c r="BJ419" s="30">
        <f t="shared" si="794"/>
        <v>0</v>
      </c>
      <c r="BK419" s="704">
        <f t="shared" si="795"/>
        <v>0</v>
      </c>
      <c r="BL419" s="30">
        <f t="shared" si="796"/>
        <v>0</v>
      </c>
      <c r="BM419" s="30">
        <f t="shared" si="797"/>
        <v>0</v>
      </c>
      <c r="BN419" s="704">
        <f t="shared" si="798"/>
        <v>0</v>
      </c>
    </row>
    <row r="420" spans="1:66" x14ac:dyDescent="0.25">
      <c r="A420" s="49"/>
      <c r="B420" s="50"/>
      <c r="C420" s="699"/>
      <c r="D420" s="50"/>
      <c r="E420" s="62" t="e">
        <f t="shared" si="781"/>
        <v>#N/A</v>
      </c>
      <c r="F420" s="664" t="str">
        <f t="shared" si="824"/>
        <v/>
      </c>
      <c r="G420" s="587"/>
      <c r="H420" s="588">
        <f t="shared" si="822"/>
        <v>0</v>
      </c>
      <c r="I420" s="588">
        <f t="shared" si="823"/>
        <v>0</v>
      </c>
      <c r="J420" s="587"/>
      <c r="K420" s="588">
        <f t="shared" si="799"/>
        <v>0</v>
      </c>
      <c r="L420" s="588">
        <f t="shared" si="810"/>
        <v>0</v>
      </c>
      <c r="M420" s="587"/>
      <c r="N420" s="588">
        <f t="shared" si="800"/>
        <v>0</v>
      </c>
      <c r="O420" s="588">
        <f t="shared" si="811"/>
        <v>0</v>
      </c>
      <c r="P420" s="587"/>
      <c r="Q420" s="588">
        <f t="shared" si="801"/>
        <v>0</v>
      </c>
      <c r="R420" s="588">
        <f t="shared" si="812"/>
        <v>0</v>
      </c>
      <c r="S420" s="587"/>
      <c r="T420" s="588">
        <f t="shared" si="802"/>
        <v>0</v>
      </c>
      <c r="U420" s="588">
        <f t="shared" si="813"/>
        <v>0</v>
      </c>
      <c r="V420" s="587"/>
      <c r="W420" s="588">
        <f t="shared" si="803"/>
        <v>0</v>
      </c>
      <c r="X420" s="588">
        <f t="shared" si="814"/>
        <v>0</v>
      </c>
      <c r="Y420" s="587"/>
      <c r="Z420" s="588">
        <f t="shared" si="804"/>
        <v>0</v>
      </c>
      <c r="AA420" s="588">
        <f t="shared" si="783"/>
        <v>0</v>
      </c>
      <c r="AB420" s="587"/>
      <c r="AC420" s="588">
        <f t="shared" si="805"/>
        <v>0</v>
      </c>
      <c r="AD420" s="588">
        <f t="shared" si="815"/>
        <v>0</v>
      </c>
      <c r="AE420" s="587"/>
      <c r="AF420" s="588">
        <f t="shared" si="806"/>
        <v>0</v>
      </c>
      <c r="AG420" s="588">
        <f t="shared" si="816"/>
        <v>0</v>
      </c>
      <c r="AH420" s="587"/>
      <c r="AI420" s="588">
        <f t="shared" si="817"/>
        <v>0</v>
      </c>
      <c r="AJ420" s="588">
        <f t="shared" si="818"/>
        <v>0</v>
      </c>
      <c r="AK420" s="587"/>
      <c r="AL420" s="588">
        <f t="shared" si="807"/>
        <v>0</v>
      </c>
      <c r="AM420" s="588">
        <f t="shared" si="819"/>
        <v>0</v>
      </c>
      <c r="AN420" s="587"/>
      <c r="AO420" s="588">
        <f t="shared" si="808"/>
        <v>0</v>
      </c>
      <c r="AP420" s="588">
        <f t="shared" si="820"/>
        <v>0</v>
      </c>
      <c r="AQ420" s="587"/>
      <c r="AR420" s="588">
        <f t="shared" si="785"/>
        <v>0</v>
      </c>
      <c r="AS420" s="588">
        <f t="shared" si="786"/>
        <v>0</v>
      </c>
      <c r="AT420" s="587"/>
      <c r="AU420" s="588">
        <f t="shared" si="809"/>
        <v>0</v>
      </c>
      <c r="AV420" s="588">
        <f t="shared" si="821"/>
        <v>0</v>
      </c>
      <c r="AW420" s="587"/>
      <c r="AX420" s="652"/>
      <c r="AY420" s="706"/>
      <c r="BC420" s="30">
        <f t="shared" si="787"/>
        <v>0</v>
      </c>
      <c r="BD420" s="30">
        <f t="shared" si="788"/>
        <v>0</v>
      </c>
      <c r="BE420" s="704">
        <f t="shared" si="789"/>
        <v>0</v>
      </c>
      <c r="BF420" s="30">
        <f t="shared" si="790"/>
        <v>0</v>
      </c>
      <c r="BG420" s="30">
        <f t="shared" si="791"/>
        <v>0</v>
      </c>
      <c r="BH420" s="704">
        <f t="shared" si="792"/>
        <v>0</v>
      </c>
      <c r="BI420" s="704">
        <f t="shared" si="793"/>
        <v>0</v>
      </c>
      <c r="BJ420" s="30">
        <f t="shared" si="794"/>
        <v>0</v>
      </c>
      <c r="BK420" s="704">
        <f t="shared" si="795"/>
        <v>0</v>
      </c>
      <c r="BL420" s="30">
        <f t="shared" si="796"/>
        <v>0</v>
      </c>
      <c r="BM420" s="30">
        <f t="shared" si="797"/>
        <v>0</v>
      </c>
      <c r="BN420" s="704">
        <f t="shared" si="798"/>
        <v>0</v>
      </c>
    </row>
    <row r="421" spans="1:66" x14ac:dyDescent="0.25">
      <c r="A421" s="49"/>
      <c r="B421" s="50"/>
      <c r="C421" s="699"/>
      <c r="D421" s="50"/>
      <c r="E421" s="62" t="e">
        <f t="shared" si="781"/>
        <v>#N/A</v>
      </c>
      <c r="F421" s="664" t="str">
        <f t="shared" si="824"/>
        <v/>
      </c>
      <c r="G421" s="587"/>
      <c r="H421" s="588">
        <f t="shared" si="822"/>
        <v>0</v>
      </c>
      <c r="I421" s="588">
        <f t="shared" si="823"/>
        <v>0</v>
      </c>
      <c r="J421" s="587"/>
      <c r="K421" s="588">
        <f t="shared" si="799"/>
        <v>0</v>
      </c>
      <c r="L421" s="588">
        <f t="shared" si="810"/>
        <v>0</v>
      </c>
      <c r="M421" s="587"/>
      <c r="N421" s="588">
        <f t="shared" si="800"/>
        <v>0</v>
      </c>
      <c r="O421" s="588">
        <f t="shared" si="811"/>
        <v>0</v>
      </c>
      <c r="P421" s="587"/>
      <c r="Q421" s="588">
        <f t="shared" si="801"/>
        <v>0</v>
      </c>
      <c r="R421" s="588">
        <f t="shared" si="812"/>
        <v>0</v>
      </c>
      <c r="S421" s="587"/>
      <c r="T421" s="588">
        <f t="shared" si="802"/>
        <v>0</v>
      </c>
      <c r="U421" s="588">
        <f t="shared" si="813"/>
        <v>0</v>
      </c>
      <c r="V421" s="587"/>
      <c r="W421" s="588">
        <f t="shared" si="803"/>
        <v>0</v>
      </c>
      <c r="X421" s="588">
        <f t="shared" si="814"/>
        <v>0</v>
      </c>
      <c r="Y421" s="587"/>
      <c r="Z421" s="588">
        <f t="shared" si="804"/>
        <v>0</v>
      </c>
      <c r="AA421" s="588">
        <f t="shared" si="783"/>
        <v>0</v>
      </c>
      <c r="AB421" s="587"/>
      <c r="AC421" s="588">
        <f t="shared" si="805"/>
        <v>0</v>
      </c>
      <c r="AD421" s="588">
        <f t="shared" si="815"/>
        <v>0</v>
      </c>
      <c r="AE421" s="587"/>
      <c r="AF421" s="588">
        <f t="shared" si="806"/>
        <v>0</v>
      </c>
      <c r="AG421" s="588">
        <f t="shared" si="816"/>
        <v>0</v>
      </c>
      <c r="AH421" s="587"/>
      <c r="AI421" s="588">
        <f t="shared" si="817"/>
        <v>0</v>
      </c>
      <c r="AJ421" s="588">
        <f t="shared" si="818"/>
        <v>0</v>
      </c>
      <c r="AK421" s="587"/>
      <c r="AL421" s="588">
        <f t="shared" si="807"/>
        <v>0</v>
      </c>
      <c r="AM421" s="588">
        <f t="shared" si="819"/>
        <v>0</v>
      </c>
      <c r="AN421" s="587"/>
      <c r="AO421" s="588">
        <f t="shared" si="808"/>
        <v>0</v>
      </c>
      <c r="AP421" s="588">
        <f t="shared" si="820"/>
        <v>0</v>
      </c>
      <c r="AQ421" s="587"/>
      <c r="AR421" s="588">
        <f t="shared" si="785"/>
        <v>0</v>
      </c>
      <c r="AS421" s="588">
        <f t="shared" si="786"/>
        <v>0</v>
      </c>
      <c r="AT421" s="587"/>
      <c r="AU421" s="588">
        <f t="shared" si="809"/>
        <v>0</v>
      </c>
      <c r="AV421" s="588">
        <f t="shared" si="821"/>
        <v>0</v>
      </c>
      <c r="AW421" s="587"/>
      <c r="AX421" s="652"/>
      <c r="AY421" s="706"/>
      <c r="BC421" s="30">
        <f t="shared" si="787"/>
        <v>0</v>
      </c>
      <c r="BD421" s="30">
        <f t="shared" si="788"/>
        <v>0</v>
      </c>
      <c r="BE421" s="704">
        <f t="shared" si="789"/>
        <v>0</v>
      </c>
      <c r="BF421" s="30">
        <f t="shared" si="790"/>
        <v>0</v>
      </c>
      <c r="BG421" s="30">
        <f t="shared" si="791"/>
        <v>0</v>
      </c>
      <c r="BH421" s="704">
        <f t="shared" si="792"/>
        <v>0</v>
      </c>
      <c r="BI421" s="704">
        <f t="shared" si="793"/>
        <v>0</v>
      </c>
      <c r="BJ421" s="30">
        <f t="shared" si="794"/>
        <v>0</v>
      </c>
      <c r="BK421" s="704">
        <f t="shared" si="795"/>
        <v>0</v>
      </c>
      <c r="BL421" s="30">
        <f t="shared" si="796"/>
        <v>0</v>
      </c>
      <c r="BM421" s="30">
        <f t="shared" si="797"/>
        <v>0</v>
      </c>
      <c r="BN421" s="704">
        <f t="shared" si="798"/>
        <v>0</v>
      </c>
    </row>
    <row r="422" spans="1:66" x14ac:dyDescent="0.25">
      <c r="A422" s="49"/>
      <c r="B422" s="50"/>
      <c r="C422" s="699"/>
      <c r="D422" s="50"/>
      <c r="E422" s="62" t="e">
        <f t="shared" si="781"/>
        <v>#N/A</v>
      </c>
      <c r="F422" s="664" t="str">
        <f t="shared" si="824"/>
        <v/>
      </c>
      <c r="G422" s="587"/>
      <c r="H422" s="588">
        <f t="shared" si="822"/>
        <v>0</v>
      </c>
      <c r="I422" s="588">
        <f t="shared" si="823"/>
        <v>0</v>
      </c>
      <c r="J422" s="587"/>
      <c r="K422" s="588">
        <f t="shared" si="799"/>
        <v>0</v>
      </c>
      <c r="L422" s="588">
        <f t="shared" si="810"/>
        <v>0</v>
      </c>
      <c r="M422" s="587"/>
      <c r="N422" s="588">
        <f t="shared" si="800"/>
        <v>0</v>
      </c>
      <c r="O422" s="588">
        <f t="shared" si="811"/>
        <v>0</v>
      </c>
      <c r="P422" s="587"/>
      <c r="Q422" s="588">
        <f t="shared" si="801"/>
        <v>0</v>
      </c>
      <c r="R422" s="588">
        <f t="shared" si="812"/>
        <v>0</v>
      </c>
      <c r="S422" s="587"/>
      <c r="T422" s="588">
        <f t="shared" si="802"/>
        <v>0</v>
      </c>
      <c r="U422" s="588">
        <f t="shared" si="813"/>
        <v>0</v>
      </c>
      <c r="V422" s="587"/>
      <c r="W422" s="588">
        <f t="shared" si="803"/>
        <v>0</v>
      </c>
      <c r="X422" s="588">
        <f t="shared" si="814"/>
        <v>0</v>
      </c>
      <c r="Y422" s="587"/>
      <c r="Z422" s="588">
        <f t="shared" si="804"/>
        <v>0</v>
      </c>
      <c r="AA422" s="588">
        <f t="shared" si="783"/>
        <v>0</v>
      </c>
      <c r="AB422" s="587"/>
      <c r="AC422" s="588">
        <f t="shared" si="805"/>
        <v>0</v>
      </c>
      <c r="AD422" s="588">
        <f t="shared" si="815"/>
        <v>0</v>
      </c>
      <c r="AE422" s="587"/>
      <c r="AF422" s="588">
        <f t="shared" si="806"/>
        <v>0</v>
      </c>
      <c r="AG422" s="588">
        <f t="shared" si="816"/>
        <v>0</v>
      </c>
      <c r="AH422" s="587"/>
      <c r="AI422" s="588">
        <f t="shared" si="817"/>
        <v>0</v>
      </c>
      <c r="AJ422" s="588">
        <f t="shared" si="818"/>
        <v>0</v>
      </c>
      <c r="AK422" s="587"/>
      <c r="AL422" s="588">
        <f t="shared" si="807"/>
        <v>0</v>
      </c>
      <c r="AM422" s="588">
        <f t="shared" si="819"/>
        <v>0</v>
      </c>
      <c r="AN422" s="587"/>
      <c r="AO422" s="588">
        <f t="shared" si="808"/>
        <v>0</v>
      </c>
      <c r="AP422" s="588">
        <f t="shared" si="820"/>
        <v>0</v>
      </c>
      <c r="AQ422" s="587"/>
      <c r="AR422" s="588">
        <f t="shared" si="785"/>
        <v>0</v>
      </c>
      <c r="AS422" s="588">
        <f t="shared" si="786"/>
        <v>0</v>
      </c>
      <c r="AT422" s="587"/>
      <c r="AU422" s="588">
        <f t="shared" si="809"/>
        <v>0</v>
      </c>
      <c r="AV422" s="588">
        <f t="shared" si="821"/>
        <v>0</v>
      </c>
      <c r="AW422" s="587"/>
      <c r="AX422" s="652"/>
      <c r="AY422" s="706"/>
      <c r="BC422" s="30">
        <f t="shared" si="787"/>
        <v>0</v>
      </c>
      <c r="BD422" s="30">
        <f t="shared" si="788"/>
        <v>0</v>
      </c>
      <c r="BE422" s="704">
        <f t="shared" si="789"/>
        <v>0</v>
      </c>
      <c r="BF422" s="30">
        <f t="shared" si="790"/>
        <v>0</v>
      </c>
      <c r="BG422" s="30">
        <f t="shared" si="791"/>
        <v>0</v>
      </c>
      <c r="BH422" s="704">
        <f t="shared" si="792"/>
        <v>0</v>
      </c>
      <c r="BI422" s="704">
        <f t="shared" si="793"/>
        <v>0</v>
      </c>
      <c r="BJ422" s="30">
        <f t="shared" si="794"/>
        <v>0</v>
      </c>
      <c r="BK422" s="704">
        <f t="shared" si="795"/>
        <v>0</v>
      </c>
      <c r="BL422" s="30">
        <f t="shared" si="796"/>
        <v>0</v>
      </c>
      <c r="BM422" s="30">
        <f t="shared" si="797"/>
        <v>0</v>
      </c>
      <c r="BN422" s="704">
        <f t="shared" si="798"/>
        <v>0</v>
      </c>
    </row>
    <row r="423" spans="1:66" x14ac:dyDescent="0.25">
      <c r="A423" s="49"/>
      <c r="B423" s="50"/>
      <c r="C423" s="699"/>
      <c r="D423" s="50"/>
      <c r="E423" s="62" t="e">
        <f t="shared" si="781"/>
        <v>#N/A</v>
      </c>
      <c r="F423" s="664" t="str">
        <f t="shared" si="824"/>
        <v/>
      </c>
      <c r="G423" s="587"/>
      <c r="H423" s="588">
        <f t="shared" si="822"/>
        <v>0</v>
      </c>
      <c r="I423" s="588">
        <f t="shared" si="823"/>
        <v>0</v>
      </c>
      <c r="J423" s="587"/>
      <c r="K423" s="588">
        <f t="shared" si="799"/>
        <v>0</v>
      </c>
      <c r="L423" s="588">
        <f t="shared" si="810"/>
        <v>0</v>
      </c>
      <c r="M423" s="587"/>
      <c r="N423" s="588">
        <f t="shared" si="800"/>
        <v>0</v>
      </c>
      <c r="O423" s="588">
        <f t="shared" si="811"/>
        <v>0</v>
      </c>
      <c r="P423" s="587"/>
      <c r="Q423" s="588">
        <f t="shared" si="801"/>
        <v>0</v>
      </c>
      <c r="R423" s="588">
        <f t="shared" si="812"/>
        <v>0</v>
      </c>
      <c r="S423" s="587"/>
      <c r="T423" s="588">
        <f t="shared" si="802"/>
        <v>0</v>
      </c>
      <c r="U423" s="588">
        <f t="shared" si="813"/>
        <v>0</v>
      </c>
      <c r="V423" s="587"/>
      <c r="W423" s="588">
        <f t="shared" si="803"/>
        <v>0</v>
      </c>
      <c r="X423" s="588">
        <f t="shared" si="814"/>
        <v>0</v>
      </c>
      <c r="Y423" s="587"/>
      <c r="Z423" s="588">
        <f t="shared" si="804"/>
        <v>0</v>
      </c>
      <c r="AA423" s="588">
        <f t="shared" si="783"/>
        <v>0</v>
      </c>
      <c r="AB423" s="587"/>
      <c r="AC423" s="588">
        <f t="shared" si="805"/>
        <v>0</v>
      </c>
      <c r="AD423" s="588">
        <f t="shared" si="815"/>
        <v>0</v>
      </c>
      <c r="AE423" s="587"/>
      <c r="AF423" s="588">
        <f t="shared" si="806"/>
        <v>0</v>
      </c>
      <c r="AG423" s="588">
        <f t="shared" si="816"/>
        <v>0</v>
      </c>
      <c r="AH423" s="587"/>
      <c r="AI423" s="588">
        <f t="shared" si="817"/>
        <v>0</v>
      </c>
      <c r="AJ423" s="588">
        <f t="shared" si="818"/>
        <v>0</v>
      </c>
      <c r="AK423" s="587"/>
      <c r="AL423" s="588">
        <f t="shared" si="807"/>
        <v>0</v>
      </c>
      <c r="AM423" s="588">
        <f t="shared" si="819"/>
        <v>0</v>
      </c>
      <c r="AN423" s="587"/>
      <c r="AO423" s="588">
        <f t="shared" si="808"/>
        <v>0</v>
      </c>
      <c r="AP423" s="588">
        <f t="shared" si="820"/>
        <v>0</v>
      </c>
      <c r="AQ423" s="587"/>
      <c r="AR423" s="588">
        <f t="shared" si="785"/>
        <v>0</v>
      </c>
      <c r="AS423" s="588">
        <f t="shared" si="786"/>
        <v>0</v>
      </c>
      <c r="AT423" s="587"/>
      <c r="AU423" s="588">
        <f t="shared" si="809"/>
        <v>0</v>
      </c>
      <c r="AV423" s="588">
        <f t="shared" si="821"/>
        <v>0</v>
      </c>
      <c r="AW423" s="587"/>
      <c r="AX423" s="652"/>
      <c r="AY423" s="706"/>
      <c r="BC423" s="30">
        <f t="shared" si="787"/>
        <v>0</v>
      </c>
      <c r="BD423" s="30">
        <f t="shared" si="788"/>
        <v>0</v>
      </c>
      <c r="BE423" s="704">
        <f t="shared" si="789"/>
        <v>0</v>
      </c>
      <c r="BF423" s="30">
        <f t="shared" si="790"/>
        <v>0</v>
      </c>
      <c r="BG423" s="30">
        <f t="shared" si="791"/>
        <v>0</v>
      </c>
      <c r="BH423" s="704">
        <f t="shared" si="792"/>
        <v>0</v>
      </c>
      <c r="BI423" s="704">
        <f t="shared" si="793"/>
        <v>0</v>
      </c>
      <c r="BJ423" s="30">
        <f t="shared" si="794"/>
        <v>0</v>
      </c>
      <c r="BK423" s="704">
        <f t="shared" si="795"/>
        <v>0</v>
      </c>
      <c r="BL423" s="30">
        <f t="shared" si="796"/>
        <v>0</v>
      </c>
      <c r="BM423" s="30">
        <f t="shared" si="797"/>
        <v>0</v>
      </c>
      <c r="BN423" s="704">
        <f t="shared" si="798"/>
        <v>0</v>
      </c>
    </row>
    <row r="424" spans="1:66" x14ac:dyDescent="0.25">
      <c r="A424" s="49"/>
      <c r="B424" s="50"/>
      <c r="C424" s="699"/>
      <c r="D424" s="50"/>
      <c r="E424" s="62" t="e">
        <f t="shared" ref="E424:E487" si="825">INDEX(Index_TB_Card_Type,MATCH($D424,Index_Card_name,0))</f>
        <v>#N/A</v>
      </c>
      <c r="F424" s="664" t="str">
        <f t="shared" si="824"/>
        <v/>
      </c>
      <c r="G424" s="587"/>
      <c r="H424" s="588">
        <f t="shared" si="822"/>
        <v>0</v>
      </c>
      <c r="I424" s="588">
        <f t="shared" si="823"/>
        <v>0</v>
      </c>
      <c r="J424" s="587"/>
      <c r="K424" s="588">
        <f t="shared" si="799"/>
        <v>0</v>
      </c>
      <c r="L424" s="588">
        <f t="shared" si="810"/>
        <v>0</v>
      </c>
      <c r="M424" s="587"/>
      <c r="N424" s="588">
        <f t="shared" si="800"/>
        <v>0</v>
      </c>
      <c r="O424" s="588">
        <f t="shared" si="811"/>
        <v>0</v>
      </c>
      <c r="P424" s="587"/>
      <c r="Q424" s="588">
        <f t="shared" si="801"/>
        <v>0</v>
      </c>
      <c r="R424" s="588">
        <f t="shared" si="812"/>
        <v>0</v>
      </c>
      <c r="S424" s="587"/>
      <c r="T424" s="588">
        <f t="shared" si="802"/>
        <v>0</v>
      </c>
      <c r="U424" s="588">
        <f t="shared" si="813"/>
        <v>0</v>
      </c>
      <c r="V424" s="587"/>
      <c r="W424" s="588">
        <f t="shared" si="803"/>
        <v>0</v>
      </c>
      <c r="X424" s="588">
        <f t="shared" si="814"/>
        <v>0</v>
      </c>
      <c r="Y424" s="587"/>
      <c r="Z424" s="588">
        <f t="shared" si="804"/>
        <v>0</v>
      </c>
      <c r="AA424" s="588">
        <f t="shared" si="783"/>
        <v>0</v>
      </c>
      <c r="AB424" s="587"/>
      <c r="AC424" s="588">
        <f t="shared" si="805"/>
        <v>0</v>
      </c>
      <c r="AD424" s="588">
        <f t="shared" si="815"/>
        <v>0</v>
      </c>
      <c r="AE424" s="587"/>
      <c r="AF424" s="588">
        <f t="shared" si="806"/>
        <v>0</v>
      </c>
      <c r="AG424" s="588">
        <f t="shared" si="816"/>
        <v>0</v>
      </c>
      <c r="AH424" s="587"/>
      <c r="AI424" s="588">
        <f t="shared" si="817"/>
        <v>0</v>
      </c>
      <c r="AJ424" s="588">
        <f t="shared" si="818"/>
        <v>0</v>
      </c>
      <c r="AK424" s="587"/>
      <c r="AL424" s="588">
        <f t="shared" si="807"/>
        <v>0</v>
      </c>
      <c r="AM424" s="588">
        <f t="shared" si="819"/>
        <v>0</v>
      </c>
      <c r="AN424" s="587"/>
      <c r="AO424" s="588">
        <f t="shared" si="808"/>
        <v>0</v>
      </c>
      <c r="AP424" s="588">
        <f t="shared" si="820"/>
        <v>0</v>
      </c>
      <c r="AQ424" s="587"/>
      <c r="AR424" s="588">
        <f t="shared" si="785"/>
        <v>0</v>
      </c>
      <c r="AS424" s="588">
        <f t="shared" si="786"/>
        <v>0</v>
      </c>
      <c r="AT424" s="587"/>
      <c r="AU424" s="588">
        <f t="shared" si="809"/>
        <v>0</v>
      </c>
      <c r="AV424" s="588">
        <f t="shared" si="821"/>
        <v>0</v>
      </c>
      <c r="AW424" s="587"/>
      <c r="AX424" s="652"/>
      <c r="AY424" s="706"/>
      <c r="BC424" s="30">
        <f t="shared" si="787"/>
        <v>0</v>
      </c>
      <c r="BD424" s="30">
        <f t="shared" si="788"/>
        <v>0</v>
      </c>
      <c r="BE424" s="704">
        <f t="shared" si="789"/>
        <v>0</v>
      </c>
      <c r="BF424" s="30">
        <f t="shared" si="790"/>
        <v>0</v>
      </c>
      <c r="BG424" s="30">
        <f t="shared" si="791"/>
        <v>0</v>
      </c>
      <c r="BH424" s="704">
        <f t="shared" si="792"/>
        <v>0</v>
      </c>
      <c r="BI424" s="704">
        <f t="shared" si="793"/>
        <v>0</v>
      </c>
      <c r="BJ424" s="30">
        <f t="shared" si="794"/>
        <v>0</v>
      </c>
      <c r="BK424" s="704">
        <f t="shared" si="795"/>
        <v>0</v>
      </c>
      <c r="BL424" s="30">
        <f t="shared" si="796"/>
        <v>0</v>
      </c>
      <c r="BM424" s="30">
        <f t="shared" si="797"/>
        <v>0</v>
      </c>
      <c r="BN424" s="704">
        <f t="shared" si="798"/>
        <v>0</v>
      </c>
    </row>
    <row r="425" spans="1:66" x14ac:dyDescent="0.25">
      <c r="A425" s="49"/>
      <c r="B425" s="50"/>
      <c r="C425" s="699"/>
      <c r="D425" s="50"/>
      <c r="E425" s="62" t="e">
        <f t="shared" si="825"/>
        <v>#N/A</v>
      </c>
      <c r="F425" s="664" t="str">
        <f t="shared" si="824"/>
        <v/>
      </c>
      <c r="G425" s="587"/>
      <c r="H425" s="588">
        <f t="shared" si="822"/>
        <v>0</v>
      </c>
      <c r="I425" s="588">
        <f t="shared" si="823"/>
        <v>0</v>
      </c>
      <c r="J425" s="587"/>
      <c r="K425" s="588">
        <f t="shared" si="799"/>
        <v>0</v>
      </c>
      <c r="L425" s="588">
        <f t="shared" si="810"/>
        <v>0</v>
      </c>
      <c r="M425" s="587"/>
      <c r="N425" s="588">
        <f t="shared" si="800"/>
        <v>0</v>
      </c>
      <c r="O425" s="588">
        <f t="shared" si="811"/>
        <v>0</v>
      </c>
      <c r="P425" s="587"/>
      <c r="Q425" s="588">
        <f t="shared" si="801"/>
        <v>0</v>
      </c>
      <c r="R425" s="588">
        <f t="shared" si="812"/>
        <v>0</v>
      </c>
      <c r="S425" s="587"/>
      <c r="T425" s="588">
        <f t="shared" si="802"/>
        <v>0</v>
      </c>
      <c r="U425" s="588">
        <f t="shared" si="813"/>
        <v>0</v>
      </c>
      <c r="V425" s="587"/>
      <c r="W425" s="588">
        <f t="shared" si="803"/>
        <v>0</v>
      </c>
      <c r="X425" s="588">
        <f t="shared" si="814"/>
        <v>0</v>
      </c>
      <c r="Y425" s="587"/>
      <c r="Z425" s="588">
        <f t="shared" si="804"/>
        <v>0</v>
      </c>
      <c r="AA425" s="588">
        <f t="shared" si="783"/>
        <v>0</v>
      </c>
      <c r="AB425" s="587"/>
      <c r="AC425" s="588">
        <f t="shared" si="805"/>
        <v>0</v>
      </c>
      <c r="AD425" s="588">
        <f t="shared" si="815"/>
        <v>0</v>
      </c>
      <c r="AE425" s="587"/>
      <c r="AF425" s="588">
        <f t="shared" si="806"/>
        <v>0</v>
      </c>
      <c r="AG425" s="588">
        <f t="shared" si="816"/>
        <v>0</v>
      </c>
      <c r="AH425" s="587"/>
      <c r="AI425" s="588">
        <f t="shared" si="817"/>
        <v>0</v>
      </c>
      <c r="AJ425" s="588">
        <f t="shared" si="818"/>
        <v>0</v>
      </c>
      <c r="AK425" s="587"/>
      <c r="AL425" s="588">
        <f t="shared" si="807"/>
        <v>0</v>
      </c>
      <c r="AM425" s="588">
        <f t="shared" si="819"/>
        <v>0</v>
      </c>
      <c r="AN425" s="587"/>
      <c r="AO425" s="588">
        <f t="shared" si="808"/>
        <v>0</v>
      </c>
      <c r="AP425" s="588">
        <f t="shared" si="820"/>
        <v>0</v>
      </c>
      <c r="AQ425" s="587"/>
      <c r="AR425" s="588">
        <f t="shared" ref="AR425:AR458" si="826">SUMIFS(JE_amount,JE_Month,AR$3,JE_Entity,$A425,JE_Ledger_number,$B425)</f>
        <v>0</v>
      </c>
      <c r="AS425" s="588">
        <f t="shared" si="786"/>
        <v>0</v>
      </c>
      <c r="AT425" s="587"/>
      <c r="AU425" s="588">
        <f t="shared" si="809"/>
        <v>0</v>
      </c>
      <c r="AV425" s="588">
        <f t="shared" si="821"/>
        <v>0</v>
      </c>
      <c r="AW425" s="587"/>
      <c r="AX425" s="652"/>
      <c r="AY425" s="706"/>
      <c r="BC425" s="30">
        <f t="shared" si="787"/>
        <v>0</v>
      </c>
      <c r="BD425" s="30">
        <f t="shared" si="788"/>
        <v>0</v>
      </c>
      <c r="BE425" s="704">
        <f t="shared" si="789"/>
        <v>0</v>
      </c>
      <c r="BF425" s="30">
        <f t="shared" si="790"/>
        <v>0</v>
      </c>
      <c r="BG425" s="30">
        <f t="shared" si="791"/>
        <v>0</v>
      </c>
      <c r="BH425" s="704">
        <f t="shared" si="792"/>
        <v>0</v>
      </c>
      <c r="BI425" s="704">
        <f t="shared" si="793"/>
        <v>0</v>
      </c>
      <c r="BJ425" s="30">
        <f t="shared" si="794"/>
        <v>0</v>
      </c>
      <c r="BK425" s="704">
        <f t="shared" si="795"/>
        <v>0</v>
      </c>
      <c r="BL425" s="30">
        <f t="shared" si="796"/>
        <v>0</v>
      </c>
      <c r="BM425" s="30">
        <f t="shared" si="797"/>
        <v>0</v>
      </c>
      <c r="BN425" s="704">
        <f t="shared" si="798"/>
        <v>0</v>
      </c>
    </row>
    <row r="426" spans="1:66" x14ac:dyDescent="0.25">
      <c r="A426" s="49"/>
      <c r="B426" s="50"/>
      <c r="C426" s="699"/>
      <c r="D426" s="50"/>
      <c r="E426" s="62" t="e">
        <f t="shared" si="825"/>
        <v>#N/A</v>
      </c>
      <c r="F426" s="664" t="str">
        <f t="shared" si="824"/>
        <v/>
      </c>
      <c r="G426" s="587"/>
      <c r="H426" s="588">
        <f t="shared" si="822"/>
        <v>0</v>
      </c>
      <c r="I426" s="588">
        <f t="shared" si="823"/>
        <v>0</v>
      </c>
      <c r="J426" s="587"/>
      <c r="K426" s="588">
        <f t="shared" si="799"/>
        <v>0</v>
      </c>
      <c r="L426" s="588">
        <f t="shared" si="810"/>
        <v>0</v>
      </c>
      <c r="M426" s="587"/>
      <c r="N426" s="588">
        <f t="shared" si="800"/>
        <v>0</v>
      </c>
      <c r="O426" s="588">
        <f t="shared" si="811"/>
        <v>0</v>
      </c>
      <c r="P426" s="587"/>
      <c r="Q426" s="588">
        <f t="shared" si="801"/>
        <v>0</v>
      </c>
      <c r="R426" s="588">
        <f t="shared" si="812"/>
        <v>0</v>
      </c>
      <c r="S426" s="587"/>
      <c r="T426" s="588">
        <f t="shared" si="802"/>
        <v>0</v>
      </c>
      <c r="U426" s="588">
        <f t="shared" si="813"/>
        <v>0</v>
      </c>
      <c r="V426" s="587"/>
      <c r="W426" s="588">
        <f t="shared" si="803"/>
        <v>0</v>
      </c>
      <c r="X426" s="588">
        <f t="shared" si="814"/>
        <v>0</v>
      </c>
      <c r="Y426" s="587"/>
      <c r="Z426" s="588">
        <f t="shared" si="804"/>
        <v>0</v>
      </c>
      <c r="AA426" s="588">
        <f t="shared" si="783"/>
        <v>0</v>
      </c>
      <c r="AB426" s="587"/>
      <c r="AC426" s="588">
        <f t="shared" si="805"/>
        <v>0</v>
      </c>
      <c r="AD426" s="588">
        <f t="shared" si="815"/>
        <v>0</v>
      </c>
      <c r="AE426" s="587"/>
      <c r="AF426" s="588">
        <f t="shared" si="806"/>
        <v>0</v>
      </c>
      <c r="AG426" s="588">
        <f t="shared" si="816"/>
        <v>0</v>
      </c>
      <c r="AH426" s="587"/>
      <c r="AI426" s="588">
        <f t="shared" si="817"/>
        <v>0</v>
      </c>
      <c r="AJ426" s="588">
        <f t="shared" si="818"/>
        <v>0</v>
      </c>
      <c r="AK426" s="587"/>
      <c r="AL426" s="588">
        <f t="shared" si="807"/>
        <v>0</v>
      </c>
      <c r="AM426" s="588">
        <f t="shared" si="819"/>
        <v>0</v>
      </c>
      <c r="AN426" s="587"/>
      <c r="AO426" s="588">
        <f t="shared" si="808"/>
        <v>0</v>
      </c>
      <c r="AP426" s="588">
        <f t="shared" si="820"/>
        <v>0</v>
      </c>
      <c r="AQ426" s="587"/>
      <c r="AR426" s="588">
        <f t="shared" si="826"/>
        <v>0</v>
      </c>
      <c r="AS426" s="588">
        <f t="shared" si="786"/>
        <v>0</v>
      </c>
      <c r="AT426" s="587"/>
      <c r="AU426" s="588">
        <f t="shared" si="809"/>
        <v>0</v>
      </c>
      <c r="AV426" s="588">
        <f t="shared" si="821"/>
        <v>0</v>
      </c>
      <c r="AW426" s="587"/>
      <c r="AX426" s="652"/>
      <c r="AY426" s="706"/>
      <c r="BC426" s="30">
        <f t="shared" si="787"/>
        <v>0</v>
      </c>
      <c r="BD426" s="30">
        <f t="shared" si="788"/>
        <v>0</v>
      </c>
      <c r="BE426" s="704">
        <f t="shared" si="789"/>
        <v>0</v>
      </c>
      <c r="BF426" s="30">
        <f t="shared" si="790"/>
        <v>0</v>
      </c>
      <c r="BG426" s="30">
        <f t="shared" si="791"/>
        <v>0</v>
      </c>
      <c r="BH426" s="704">
        <f t="shared" si="792"/>
        <v>0</v>
      </c>
      <c r="BI426" s="704">
        <f t="shared" si="793"/>
        <v>0</v>
      </c>
      <c r="BJ426" s="30">
        <f t="shared" si="794"/>
        <v>0</v>
      </c>
      <c r="BK426" s="704">
        <f t="shared" si="795"/>
        <v>0</v>
      </c>
      <c r="BL426" s="30">
        <f t="shared" si="796"/>
        <v>0</v>
      </c>
      <c r="BM426" s="30">
        <f t="shared" si="797"/>
        <v>0</v>
      </c>
      <c r="BN426" s="704">
        <f t="shared" si="798"/>
        <v>0</v>
      </c>
    </row>
    <row r="427" spans="1:66" x14ac:dyDescent="0.25">
      <c r="A427" s="49"/>
      <c r="B427" s="50"/>
      <c r="C427" s="699"/>
      <c r="D427" s="50"/>
      <c r="E427" s="62" t="e">
        <f t="shared" si="825"/>
        <v>#N/A</v>
      </c>
      <c r="F427" s="664" t="str">
        <f t="shared" si="824"/>
        <v/>
      </c>
      <c r="G427" s="587"/>
      <c r="H427" s="588">
        <f t="shared" si="822"/>
        <v>0</v>
      </c>
      <c r="I427" s="588">
        <f t="shared" si="823"/>
        <v>0</v>
      </c>
      <c r="J427" s="587"/>
      <c r="K427" s="588">
        <f t="shared" si="799"/>
        <v>0</v>
      </c>
      <c r="L427" s="588">
        <f t="shared" si="810"/>
        <v>0</v>
      </c>
      <c r="M427" s="587"/>
      <c r="N427" s="588">
        <f t="shared" si="800"/>
        <v>0</v>
      </c>
      <c r="O427" s="588">
        <f t="shared" si="811"/>
        <v>0</v>
      </c>
      <c r="P427" s="587"/>
      <c r="Q427" s="588">
        <f t="shared" si="801"/>
        <v>0</v>
      </c>
      <c r="R427" s="588">
        <f t="shared" si="812"/>
        <v>0</v>
      </c>
      <c r="S427" s="587"/>
      <c r="T427" s="588">
        <f t="shared" si="802"/>
        <v>0</v>
      </c>
      <c r="U427" s="588">
        <f t="shared" si="813"/>
        <v>0</v>
      </c>
      <c r="V427" s="587"/>
      <c r="W427" s="588">
        <f t="shared" si="803"/>
        <v>0</v>
      </c>
      <c r="X427" s="588">
        <f t="shared" si="814"/>
        <v>0</v>
      </c>
      <c r="Y427" s="587"/>
      <c r="Z427" s="588">
        <f t="shared" si="804"/>
        <v>0</v>
      </c>
      <c r="AA427" s="588">
        <f t="shared" si="783"/>
        <v>0</v>
      </c>
      <c r="AB427" s="587"/>
      <c r="AC427" s="588">
        <f t="shared" si="805"/>
        <v>0</v>
      </c>
      <c r="AD427" s="588">
        <f t="shared" si="815"/>
        <v>0</v>
      </c>
      <c r="AE427" s="587"/>
      <c r="AF427" s="588">
        <f t="shared" si="806"/>
        <v>0</v>
      </c>
      <c r="AG427" s="588">
        <f t="shared" si="816"/>
        <v>0</v>
      </c>
      <c r="AH427" s="587"/>
      <c r="AI427" s="588">
        <f t="shared" si="817"/>
        <v>0</v>
      </c>
      <c r="AJ427" s="588">
        <f t="shared" si="818"/>
        <v>0</v>
      </c>
      <c r="AK427" s="587"/>
      <c r="AL427" s="588">
        <f t="shared" si="807"/>
        <v>0</v>
      </c>
      <c r="AM427" s="588">
        <f t="shared" si="819"/>
        <v>0</v>
      </c>
      <c r="AN427" s="587"/>
      <c r="AO427" s="588">
        <f t="shared" si="808"/>
        <v>0</v>
      </c>
      <c r="AP427" s="588">
        <f t="shared" si="820"/>
        <v>0</v>
      </c>
      <c r="AQ427" s="587"/>
      <c r="AR427" s="588">
        <f t="shared" si="826"/>
        <v>0</v>
      </c>
      <c r="AS427" s="588">
        <f t="shared" si="786"/>
        <v>0</v>
      </c>
      <c r="AT427" s="587"/>
      <c r="AU427" s="588">
        <f t="shared" si="809"/>
        <v>0</v>
      </c>
      <c r="AV427" s="588">
        <f t="shared" si="821"/>
        <v>0</v>
      </c>
      <c r="AW427" s="587"/>
      <c r="AX427" s="652"/>
      <c r="AY427" s="706"/>
      <c r="BC427" s="30">
        <f t="shared" si="787"/>
        <v>0</v>
      </c>
      <c r="BD427" s="30">
        <f t="shared" si="788"/>
        <v>0</v>
      </c>
      <c r="BE427" s="704">
        <f t="shared" si="789"/>
        <v>0</v>
      </c>
      <c r="BF427" s="30">
        <f t="shared" si="790"/>
        <v>0</v>
      </c>
      <c r="BG427" s="30">
        <f t="shared" si="791"/>
        <v>0</v>
      </c>
      <c r="BH427" s="704">
        <f t="shared" si="792"/>
        <v>0</v>
      </c>
      <c r="BI427" s="704">
        <f t="shared" si="793"/>
        <v>0</v>
      </c>
      <c r="BJ427" s="30">
        <f t="shared" si="794"/>
        <v>0</v>
      </c>
      <c r="BK427" s="704">
        <f t="shared" si="795"/>
        <v>0</v>
      </c>
      <c r="BL427" s="30">
        <f t="shared" si="796"/>
        <v>0</v>
      </c>
      <c r="BM427" s="30">
        <f t="shared" si="797"/>
        <v>0</v>
      </c>
      <c r="BN427" s="704">
        <f t="shared" si="798"/>
        <v>0</v>
      </c>
    </row>
    <row r="428" spans="1:66" x14ac:dyDescent="0.25">
      <c r="A428" s="49"/>
      <c r="B428" s="50"/>
      <c r="C428" s="699"/>
      <c r="D428" s="50"/>
      <c r="E428" s="62" t="e">
        <f t="shared" si="825"/>
        <v>#N/A</v>
      </c>
      <c r="F428" s="664" t="str">
        <f t="shared" si="824"/>
        <v/>
      </c>
      <c r="G428" s="587"/>
      <c r="H428" s="588">
        <f t="shared" si="822"/>
        <v>0</v>
      </c>
      <c r="I428" s="588">
        <f t="shared" si="823"/>
        <v>0</v>
      </c>
      <c r="J428" s="587"/>
      <c r="K428" s="588">
        <f t="shared" si="799"/>
        <v>0</v>
      </c>
      <c r="L428" s="588">
        <f t="shared" si="810"/>
        <v>0</v>
      </c>
      <c r="M428" s="587"/>
      <c r="N428" s="588">
        <f t="shared" si="800"/>
        <v>0</v>
      </c>
      <c r="O428" s="588">
        <f t="shared" si="811"/>
        <v>0</v>
      </c>
      <c r="P428" s="587"/>
      <c r="Q428" s="588">
        <f t="shared" si="801"/>
        <v>0</v>
      </c>
      <c r="R428" s="588">
        <f t="shared" si="812"/>
        <v>0</v>
      </c>
      <c r="S428" s="587"/>
      <c r="T428" s="588">
        <f t="shared" si="802"/>
        <v>0</v>
      </c>
      <c r="U428" s="588">
        <f t="shared" si="813"/>
        <v>0</v>
      </c>
      <c r="V428" s="587"/>
      <c r="W428" s="588">
        <f t="shared" si="803"/>
        <v>0</v>
      </c>
      <c r="X428" s="588">
        <f t="shared" si="814"/>
        <v>0</v>
      </c>
      <c r="Y428" s="587"/>
      <c r="Z428" s="588">
        <f t="shared" si="804"/>
        <v>0</v>
      </c>
      <c r="AA428" s="588">
        <f t="shared" si="783"/>
        <v>0</v>
      </c>
      <c r="AB428" s="587"/>
      <c r="AC428" s="588">
        <f t="shared" si="805"/>
        <v>0</v>
      </c>
      <c r="AD428" s="588">
        <f t="shared" si="815"/>
        <v>0</v>
      </c>
      <c r="AE428" s="587"/>
      <c r="AF428" s="588">
        <f t="shared" si="806"/>
        <v>0</v>
      </c>
      <c r="AG428" s="588">
        <f t="shared" si="816"/>
        <v>0</v>
      </c>
      <c r="AH428" s="587"/>
      <c r="AI428" s="588">
        <f t="shared" si="817"/>
        <v>0</v>
      </c>
      <c r="AJ428" s="588">
        <f t="shared" si="818"/>
        <v>0</v>
      </c>
      <c r="AK428" s="587"/>
      <c r="AL428" s="588">
        <f t="shared" si="807"/>
        <v>0</v>
      </c>
      <c r="AM428" s="588">
        <f t="shared" si="819"/>
        <v>0</v>
      </c>
      <c r="AN428" s="587"/>
      <c r="AO428" s="588">
        <f t="shared" si="808"/>
        <v>0</v>
      </c>
      <c r="AP428" s="588">
        <f t="shared" si="820"/>
        <v>0</v>
      </c>
      <c r="AQ428" s="587"/>
      <c r="AR428" s="588">
        <f t="shared" si="826"/>
        <v>0</v>
      </c>
      <c r="AS428" s="588">
        <f t="shared" si="786"/>
        <v>0</v>
      </c>
      <c r="AT428" s="587"/>
      <c r="AU428" s="588">
        <f t="shared" si="809"/>
        <v>0</v>
      </c>
      <c r="AV428" s="588">
        <f t="shared" si="821"/>
        <v>0</v>
      </c>
      <c r="AW428" s="587"/>
      <c r="AX428" s="652"/>
      <c r="AY428" s="706"/>
      <c r="BC428" s="30">
        <f t="shared" si="787"/>
        <v>0</v>
      </c>
      <c r="BD428" s="30">
        <f t="shared" si="788"/>
        <v>0</v>
      </c>
      <c r="BE428" s="704">
        <f t="shared" si="789"/>
        <v>0</v>
      </c>
      <c r="BF428" s="30">
        <f t="shared" si="790"/>
        <v>0</v>
      </c>
      <c r="BG428" s="30">
        <f t="shared" si="791"/>
        <v>0</v>
      </c>
      <c r="BH428" s="704">
        <f t="shared" si="792"/>
        <v>0</v>
      </c>
      <c r="BI428" s="704">
        <f t="shared" si="793"/>
        <v>0</v>
      </c>
      <c r="BJ428" s="30">
        <f t="shared" si="794"/>
        <v>0</v>
      </c>
      <c r="BK428" s="704">
        <f t="shared" si="795"/>
        <v>0</v>
      </c>
      <c r="BL428" s="30">
        <f t="shared" si="796"/>
        <v>0</v>
      </c>
      <c r="BM428" s="30">
        <f t="shared" si="797"/>
        <v>0</v>
      </c>
      <c r="BN428" s="704">
        <f t="shared" si="798"/>
        <v>0</v>
      </c>
    </row>
    <row r="429" spans="1:66" x14ac:dyDescent="0.25">
      <c r="A429" s="49"/>
      <c r="B429" s="50"/>
      <c r="C429" s="699"/>
      <c r="D429" s="50"/>
      <c r="E429" s="62" t="e">
        <f t="shared" si="825"/>
        <v>#N/A</v>
      </c>
      <c r="F429" s="664" t="str">
        <f t="shared" si="824"/>
        <v/>
      </c>
      <c r="G429" s="587"/>
      <c r="H429" s="588">
        <f t="shared" si="822"/>
        <v>0</v>
      </c>
      <c r="I429" s="588">
        <f t="shared" si="823"/>
        <v>0</v>
      </c>
      <c r="J429" s="587"/>
      <c r="K429" s="588">
        <f t="shared" si="799"/>
        <v>0</v>
      </c>
      <c r="L429" s="588">
        <f t="shared" si="810"/>
        <v>0</v>
      </c>
      <c r="M429" s="587"/>
      <c r="N429" s="588">
        <f t="shared" si="800"/>
        <v>0</v>
      </c>
      <c r="O429" s="588">
        <f t="shared" si="811"/>
        <v>0</v>
      </c>
      <c r="P429" s="587"/>
      <c r="Q429" s="588">
        <f t="shared" si="801"/>
        <v>0</v>
      </c>
      <c r="R429" s="588">
        <f t="shared" si="812"/>
        <v>0</v>
      </c>
      <c r="S429" s="587"/>
      <c r="T429" s="588">
        <f t="shared" si="802"/>
        <v>0</v>
      </c>
      <c r="U429" s="588">
        <f t="shared" si="813"/>
        <v>0</v>
      </c>
      <c r="V429" s="587"/>
      <c r="W429" s="588">
        <f t="shared" si="803"/>
        <v>0</v>
      </c>
      <c r="X429" s="588">
        <f t="shared" si="814"/>
        <v>0</v>
      </c>
      <c r="Y429" s="587"/>
      <c r="Z429" s="588">
        <f t="shared" si="804"/>
        <v>0</v>
      </c>
      <c r="AA429" s="588">
        <f t="shared" si="783"/>
        <v>0</v>
      </c>
      <c r="AB429" s="587"/>
      <c r="AC429" s="588">
        <f t="shared" si="805"/>
        <v>0</v>
      </c>
      <c r="AD429" s="588">
        <f t="shared" si="815"/>
        <v>0</v>
      </c>
      <c r="AE429" s="587"/>
      <c r="AF429" s="588">
        <f t="shared" si="806"/>
        <v>0</v>
      </c>
      <c r="AG429" s="588">
        <f t="shared" si="816"/>
        <v>0</v>
      </c>
      <c r="AH429" s="587"/>
      <c r="AI429" s="588">
        <f t="shared" si="817"/>
        <v>0</v>
      </c>
      <c r="AJ429" s="588">
        <f t="shared" si="818"/>
        <v>0</v>
      </c>
      <c r="AK429" s="587"/>
      <c r="AL429" s="588">
        <f t="shared" si="807"/>
        <v>0</v>
      </c>
      <c r="AM429" s="588">
        <f t="shared" si="819"/>
        <v>0</v>
      </c>
      <c r="AN429" s="587"/>
      <c r="AO429" s="588">
        <f t="shared" si="808"/>
        <v>0</v>
      </c>
      <c r="AP429" s="588">
        <f t="shared" si="820"/>
        <v>0</v>
      </c>
      <c r="AQ429" s="587"/>
      <c r="AR429" s="588">
        <f t="shared" si="826"/>
        <v>0</v>
      </c>
      <c r="AS429" s="588">
        <f t="shared" si="786"/>
        <v>0</v>
      </c>
      <c r="AT429" s="587"/>
      <c r="AU429" s="588">
        <f t="shared" si="809"/>
        <v>0</v>
      </c>
      <c r="AV429" s="588">
        <f t="shared" si="821"/>
        <v>0</v>
      </c>
      <c r="AW429" s="587"/>
      <c r="AX429" s="652"/>
      <c r="AY429" s="706"/>
      <c r="BC429" s="30">
        <f t="shared" si="787"/>
        <v>0</v>
      </c>
      <c r="BD429" s="30">
        <f t="shared" si="788"/>
        <v>0</v>
      </c>
      <c r="BE429" s="704">
        <f t="shared" si="789"/>
        <v>0</v>
      </c>
      <c r="BF429" s="30">
        <f t="shared" si="790"/>
        <v>0</v>
      </c>
      <c r="BG429" s="30">
        <f t="shared" si="791"/>
        <v>0</v>
      </c>
      <c r="BH429" s="704">
        <f t="shared" si="792"/>
        <v>0</v>
      </c>
      <c r="BI429" s="704">
        <f t="shared" si="793"/>
        <v>0</v>
      </c>
      <c r="BJ429" s="30">
        <f t="shared" si="794"/>
        <v>0</v>
      </c>
      <c r="BK429" s="704">
        <f t="shared" si="795"/>
        <v>0</v>
      </c>
      <c r="BL429" s="30">
        <f t="shared" si="796"/>
        <v>0</v>
      </c>
      <c r="BM429" s="30">
        <f t="shared" si="797"/>
        <v>0</v>
      </c>
      <c r="BN429" s="704">
        <f t="shared" si="798"/>
        <v>0</v>
      </c>
    </row>
    <row r="430" spans="1:66" x14ac:dyDescent="0.25">
      <c r="A430" s="49"/>
      <c r="B430" s="50"/>
      <c r="C430" s="699"/>
      <c r="D430" s="50"/>
      <c r="E430" s="62" t="e">
        <f t="shared" si="825"/>
        <v>#N/A</v>
      </c>
      <c r="F430" s="664" t="str">
        <f t="shared" si="824"/>
        <v/>
      </c>
      <c r="G430" s="587"/>
      <c r="H430" s="588">
        <f t="shared" si="822"/>
        <v>0</v>
      </c>
      <c r="I430" s="588">
        <f t="shared" si="823"/>
        <v>0</v>
      </c>
      <c r="J430" s="587"/>
      <c r="K430" s="588">
        <f t="shared" si="799"/>
        <v>0</v>
      </c>
      <c r="L430" s="588">
        <f t="shared" si="810"/>
        <v>0</v>
      </c>
      <c r="M430" s="587"/>
      <c r="N430" s="588">
        <f t="shared" si="800"/>
        <v>0</v>
      </c>
      <c r="O430" s="588">
        <f t="shared" si="811"/>
        <v>0</v>
      </c>
      <c r="P430" s="587"/>
      <c r="Q430" s="588">
        <f t="shared" si="801"/>
        <v>0</v>
      </c>
      <c r="R430" s="588">
        <f t="shared" si="812"/>
        <v>0</v>
      </c>
      <c r="S430" s="587"/>
      <c r="T430" s="588">
        <f t="shared" si="802"/>
        <v>0</v>
      </c>
      <c r="U430" s="588">
        <f t="shared" si="813"/>
        <v>0</v>
      </c>
      <c r="V430" s="587"/>
      <c r="W430" s="588">
        <f t="shared" si="803"/>
        <v>0</v>
      </c>
      <c r="X430" s="588">
        <f t="shared" si="814"/>
        <v>0</v>
      </c>
      <c r="Y430" s="587"/>
      <c r="Z430" s="588">
        <f t="shared" si="804"/>
        <v>0</v>
      </c>
      <c r="AA430" s="588">
        <f t="shared" si="783"/>
        <v>0</v>
      </c>
      <c r="AB430" s="587"/>
      <c r="AC430" s="588">
        <f t="shared" si="805"/>
        <v>0</v>
      </c>
      <c r="AD430" s="588">
        <f t="shared" si="815"/>
        <v>0</v>
      </c>
      <c r="AE430" s="587"/>
      <c r="AF430" s="588">
        <f t="shared" si="806"/>
        <v>0</v>
      </c>
      <c r="AG430" s="588">
        <f t="shared" si="816"/>
        <v>0</v>
      </c>
      <c r="AH430" s="587"/>
      <c r="AI430" s="588">
        <f t="shared" si="817"/>
        <v>0</v>
      </c>
      <c r="AJ430" s="588">
        <f t="shared" si="818"/>
        <v>0</v>
      </c>
      <c r="AK430" s="587"/>
      <c r="AL430" s="588">
        <f t="shared" si="807"/>
        <v>0</v>
      </c>
      <c r="AM430" s="588">
        <f t="shared" si="819"/>
        <v>0</v>
      </c>
      <c r="AN430" s="587"/>
      <c r="AO430" s="588">
        <f t="shared" si="808"/>
        <v>0</v>
      </c>
      <c r="AP430" s="588">
        <f t="shared" si="820"/>
        <v>0</v>
      </c>
      <c r="AQ430" s="587"/>
      <c r="AR430" s="588">
        <f t="shared" si="826"/>
        <v>0</v>
      </c>
      <c r="AS430" s="588">
        <f t="shared" si="786"/>
        <v>0</v>
      </c>
      <c r="AT430" s="587"/>
      <c r="AU430" s="588">
        <f t="shared" si="809"/>
        <v>0</v>
      </c>
      <c r="AV430" s="588">
        <f t="shared" si="821"/>
        <v>0</v>
      </c>
      <c r="AW430" s="587"/>
      <c r="AX430" s="652"/>
      <c r="AY430" s="706"/>
      <c r="BC430" s="30">
        <f t="shared" si="787"/>
        <v>0</v>
      </c>
      <c r="BD430" s="30">
        <f t="shared" si="788"/>
        <v>0</v>
      </c>
      <c r="BE430" s="704">
        <f t="shared" si="789"/>
        <v>0</v>
      </c>
      <c r="BF430" s="30">
        <f t="shared" si="790"/>
        <v>0</v>
      </c>
      <c r="BG430" s="30">
        <f t="shared" si="791"/>
        <v>0</v>
      </c>
      <c r="BH430" s="704">
        <f t="shared" si="792"/>
        <v>0</v>
      </c>
      <c r="BI430" s="704">
        <f t="shared" si="793"/>
        <v>0</v>
      </c>
      <c r="BJ430" s="30">
        <f t="shared" si="794"/>
        <v>0</v>
      </c>
      <c r="BK430" s="704">
        <f t="shared" si="795"/>
        <v>0</v>
      </c>
      <c r="BL430" s="30">
        <f t="shared" si="796"/>
        <v>0</v>
      </c>
      <c r="BM430" s="30">
        <f t="shared" si="797"/>
        <v>0</v>
      </c>
      <c r="BN430" s="704">
        <f t="shared" si="798"/>
        <v>0</v>
      </c>
    </row>
    <row r="431" spans="1:66" x14ac:dyDescent="0.25">
      <c r="A431" s="49"/>
      <c r="B431" s="50"/>
      <c r="C431" s="699"/>
      <c r="D431" s="50"/>
      <c r="E431" s="62" t="e">
        <f t="shared" si="825"/>
        <v>#N/A</v>
      </c>
      <c r="F431" s="664" t="str">
        <f t="shared" si="824"/>
        <v/>
      </c>
      <c r="G431" s="587"/>
      <c r="H431" s="588">
        <f t="shared" si="822"/>
        <v>0</v>
      </c>
      <c r="I431" s="588">
        <f t="shared" si="823"/>
        <v>0</v>
      </c>
      <c r="J431" s="587"/>
      <c r="K431" s="588">
        <f t="shared" si="799"/>
        <v>0</v>
      </c>
      <c r="L431" s="588">
        <f t="shared" si="810"/>
        <v>0</v>
      </c>
      <c r="M431" s="587"/>
      <c r="N431" s="588">
        <f t="shared" si="800"/>
        <v>0</v>
      </c>
      <c r="O431" s="588">
        <f t="shared" si="811"/>
        <v>0</v>
      </c>
      <c r="P431" s="587"/>
      <c r="Q431" s="588">
        <f t="shared" si="801"/>
        <v>0</v>
      </c>
      <c r="R431" s="588">
        <f t="shared" si="812"/>
        <v>0</v>
      </c>
      <c r="S431" s="587"/>
      <c r="T431" s="588">
        <f t="shared" si="802"/>
        <v>0</v>
      </c>
      <c r="U431" s="588">
        <f t="shared" si="813"/>
        <v>0</v>
      </c>
      <c r="V431" s="587"/>
      <c r="W431" s="588">
        <f t="shared" si="803"/>
        <v>0</v>
      </c>
      <c r="X431" s="588">
        <f t="shared" si="814"/>
        <v>0</v>
      </c>
      <c r="Y431" s="587"/>
      <c r="Z431" s="588">
        <f t="shared" si="804"/>
        <v>0</v>
      </c>
      <c r="AA431" s="588">
        <f t="shared" si="783"/>
        <v>0</v>
      </c>
      <c r="AB431" s="587"/>
      <c r="AC431" s="588">
        <f t="shared" si="805"/>
        <v>0</v>
      </c>
      <c r="AD431" s="588">
        <f t="shared" si="815"/>
        <v>0</v>
      </c>
      <c r="AE431" s="587"/>
      <c r="AF431" s="588">
        <f t="shared" si="806"/>
        <v>0</v>
      </c>
      <c r="AG431" s="588">
        <f t="shared" si="816"/>
        <v>0</v>
      </c>
      <c r="AH431" s="587"/>
      <c r="AI431" s="588">
        <f t="shared" si="817"/>
        <v>0</v>
      </c>
      <c r="AJ431" s="588">
        <f t="shared" si="818"/>
        <v>0</v>
      </c>
      <c r="AK431" s="587"/>
      <c r="AL431" s="588">
        <f t="shared" si="807"/>
        <v>0</v>
      </c>
      <c r="AM431" s="588">
        <f t="shared" si="819"/>
        <v>0</v>
      </c>
      <c r="AN431" s="587"/>
      <c r="AO431" s="588">
        <f t="shared" si="808"/>
        <v>0</v>
      </c>
      <c r="AP431" s="588">
        <f t="shared" si="820"/>
        <v>0</v>
      </c>
      <c r="AQ431" s="587"/>
      <c r="AR431" s="588">
        <f t="shared" si="826"/>
        <v>0</v>
      </c>
      <c r="AS431" s="588">
        <f t="shared" si="786"/>
        <v>0</v>
      </c>
      <c r="AT431" s="587"/>
      <c r="AU431" s="588">
        <f t="shared" si="809"/>
        <v>0</v>
      </c>
      <c r="AV431" s="588">
        <f t="shared" si="821"/>
        <v>0</v>
      </c>
      <c r="AW431" s="587"/>
      <c r="AX431" s="652"/>
      <c r="AY431" s="706"/>
      <c r="BC431" s="30">
        <f t="shared" si="787"/>
        <v>0</v>
      </c>
      <c r="BD431" s="30">
        <f t="shared" si="788"/>
        <v>0</v>
      </c>
      <c r="BE431" s="704">
        <f t="shared" si="789"/>
        <v>0</v>
      </c>
      <c r="BF431" s="30">
        <f t="shared" si="790"/>
        <v>0</v>
      </c>
      <c r="BG431" s="30">
        <f t="shared" si="791"/>
        <v>0</v>
      </c>
      <c r="BH431" s="704">
        <f t="shared" si="792"/>
        <v>0</v>
      </c>
      <c r="BI431" s="704">
        <f t="shared" si="793"/>
        <v>0</v>
      </c>
      <c r="BJ431" s="30">
        <f t="shared" si="794"/>
        <v>0</v>
      </c>
      <c r="BK431" s="704">
        <f t="shared" si="795"/>
        <v>0</v>
      </c>
      <c r="BL431" s="30">
        <f t="shared" si="796"/>
        <v>0</v>
      </c>
      <c r="BM431" s="30">
        <f t="shared" si="797"/>
        <v>0</v>
      </c>
      <c r="BN431" s="704">
        <f t="shared" si="798"/>
        <v>0</v>
      </c>
    </row>
    <row r="432" spans="1:66" x14ac:dyDescent="0.25">
      <c r="A432" s="49"/>
      <c r="B432" s="50"/>
      <c r="C432" s="699"/>
      <c r="D432" s="50"/>
      <c r="E432" s="62" t="e">
        <f t="shared" si="825"/>
        <v>#N/A</v>
      </c>
      <c r="F432" s="664" t="str">
        <f t="shared" si="824"/>
        <v/>
      </c>
      <c r="G432" s="587"/>
      <c r="H432" s="588">
        <f t="shared" si="822"/>
        <v>0</v>
      </c>
      <c r="I432" s="588">
        <f t="shared" si="823"/>
        <v>0</v>
      </c>
      <c r="J432" s="587"/>
      <c r="K432" s="588">
        <f t="shared" si="799"/>
        <v>0</v>
      </c>
      <c r="L432" s="588">
        <f t="shared" si="810"/>
        <v>0</v>
      </c>
      <c r="M432" s="587"/>
      <c r="N432" s="588">
        <f t="shared" si="800"/>
        <v>0</v>
      </c>
      <c r="O432" s="588">
        <f t="shared" si="811"/>
        <v>0</v>
      </c>
      <c r="P432" s="587"/>
      <c r="Q432" s="588">
        <f t="shared" si="801"/>
        <v>0</v>
      </c>
      <c r="R432" s="588">
        <f t="shared" si="812"/>
        <v>0</v>
      </c>
      <c r="S432" s="587"/>
      <c r="T432" s="588">
        <f t="shared" si="802"/>
        <v>0</v>
      </c>
      <c r="U432" s="588">
        <f t="shared" si="813"/>
        <v>0</v>
      </c>
      <c r="V432" s="587"/>
      <c r="W432" s="588">
        <f t="shared" si="803"/>
        <v>0</v>
      </c>
      <c r="X432" s="588">
        <f t="shared" si="814"/>
        <v>0</v>
      </c>
      <c r="Y432" s="587"/>
      <c r="Z432" s="588">
        <f t="shared" si="804"/>
        <v>0</v>
      </c>
      <c r="AA432" s="588">
        <f t="shared" si="783"/>
        <v>0</v>
      </c>
      <c r="AB432" s="587"/>
      <c r="AC432" s="588">
        <f t="shared" si="805"/>
        <v>0</v>
      </c>
      <c r="AD432" s="588">
        <f t="shared" si="815"/>
        <v>0</v>
      </c>
      <c r="AE432" s="587"/>
      <c r="AF432" s="588">
        <f t="shared" si="806"/>
        <v>0</v>
      </c>
      <c r="AG432" s="588">
        <f t="shared" si="816"/>
        <v>0</v>
      </c>
      <c r="AH432" s="587"/>
      <c r="AI432" s="588">
        <f t="shared" si="817"/>
        <v>0</v>
      </c>
      <c r="AJ432" s="588">
        <f t="shared" si="818"/>
        <v>0</v>
      </c>
      <c r="AK432" s="587"/>
      <c r="AL432" s="588">
        <f t="shared" si="807"/>
        <v>0</v>
      </c>
      <c r="AM432" s="588">
        <f t="shared" si="819"/>
        <v>0</v>
      </c>
      <c r="AN432" s="587"/>
      <c r="AO432" s="588">
        <f t="shared" si="808"/>
        <v>0</v>
      </c>
      <c r="AP432" s="588">
        <f t="shared" si="820"/>
        <v>0</v>
      </c>
      <c r="AQ432" s="587"/>
      <c r="AR432" s="588">
        <f t="shared" si="826"/>
        <v>0</v>
      </c>
      <c r="AS432" s="588">
        <f t="shared" si="786"/>
        <v>0</v>
      </c>
      <c r="AT432" s="587"/>
      <c r="AU432" s="588">
        <f t="shared" si="809"/>
        <v>0</v>
      </c>
      <c r="AV432" s="588">
        <f t="shared" si="821"/>
        <v>0</v>
      </c>
      <c r="AW432" s="587"/>
      <c r="AX432" s="652"/>
      <c r="AY432" s="706"/>
      <c r="BC432" s="30">
        <f t="shared" si="787"/>
        <v>0</v>
      </c>
      <c r="BD432" s="30">
        <f t="shared" si="788"/>
        <v>0</v>
      </c>
      <c r="BE432" s="704">
        <f t="shared" si="789"/>
        <v>0</v>
      </c>
      <c r="BF432" s="30">
        <f t="shared" si="790"/>
        <v>0</v>
      </c>
      <c r="BG432" s="30">
        <f t="shared" si="791"/>
        <v>0</v>
      </c>
      <c r="BH432" s="704">
        <f t="shared" si="792"/>
        <v>0</v>
      </c>
      <c r="BI432" s="704">
        <f t="shared" si="793"/>
        <v>0</v>
      </c>
      <c r="BJ432" s="30">
        <f t="shared" si="794"/>
        <v>0</v>
      </c>
      <c r="BK432" s="704">
        <f t="shared" si="795"/>
        <v>0</v>
      </c>
      <c r="BL432" s="30">
        <f t="shared" si="796"/>
        <v>0</v>
      </c>
      <c r="BM432" s="30">
        <f t="shared" si="797"/>
        <v>0</v>
      </c>
      <c r="BN432" s="704">
        <f t="shared" si="798"/>
        <v>0</v>
      </c>
    </row>
    <row r="433" spans="1:66" x14ac:dyDescent="0.25">
      <c r="A433" s="49"/>
      <c r="B433" s="50"/>
      <c r="C433" s="699"/>
      <c r="D433" s="50"/>
      <c r="E433" s="62" t="e">
        <f t="shared" si="825"/>
        <v>#N/A</v>
      </c>
      <c r="F433" s="664" t="str">
        <f t="shared" si="824"/>
        <v/>
      </c>
      <c r="G433" s="587"/>
      <c r="H433" s="588">
        <f t="shared" si="822"/>
        <v>0</v>
      </c>
      <c r="I433" s="588">
        <f t="shared" si="823"/>
        <v>0</v>
      </c>
      <c r="J433" s="587"/>
      <c r="K433" s="588">
        <f t="shared" si="799"/>
        <v>0</v>
      </c>
      <c r="L433" s="588">
        <f t="shared" si="810"/>
        <v>0</v>
      </c>
      <c r="M433" s="587"/>
      <c r="N433" s="588">
        <f t="shared" si="800"/>
        <v>0</v>
      </c>
      <c r="O433" s="588">
        <f t="shared" si="811"/>
        <v>0</v>
      </c>
      <c r="P433" s="587"/>
      <c r="Q433" s="588">
        <f t="shared" si="801"/>
        <v>0</v>
      </c>
      <c r="R433" s="588">
        <f t="shared" si="812"/>
        <v>0</v>
      </c>
      <c r="S433" s="587"/>
      <c r="T433" s="588">
        <f t="shared" si="802"/>
        <v>0</v>
      </c>
      <c r="U433" s="588">
        <f t="shared" si="813"/>
        <v>0</v>
      </c>
      <c r="V433" s="587"/>
      <c r="W433" s="588">
        <f t="shared" si="803"/>
        <v>0</v>
      </c>
      <c r="X433" s="588">
        <f t="shared" si="814"/>
        <v>0</v>
      </c>
      <c r="Y433" s="587"/>
      <c r="Z433" s="588">
        <f t="shared" si="804"/>
        <v>0</v>
      </c>
      <c r="AA433" s="588">
        <f t="shared" si="783"/>
        <v>0</v>
      </c>
      <c r="AB433" s="587"/>
      <c r="AC433" s="588">
        <f t="shared" si="805"/>
        <v>0</v>
      </c>
      <c r="AD433" s="588">
        <f t="shared" si="815"/>
        <v>0</v>
      </c>
      <c r="AE433" s="587"/>
      <c r="AF433" s="588">
        <f t="shared" si="806"/>
        <v>0</v>
      </c>
      <c r="AG433" s="588">
        <f t="shared" si="816"/>
        <v>0</v>
      </c>
      <c r="AH433" s="587"/>
      <c r="AI433" s="588">
        <f t="shared" si="817"/>
        <v>0</v>
      </c>
      <c r="AJ433" s="588">
        <f t="shared" si="818"/>
        <v>0</v>
      </c>
      <c r="AK433" s="587"/>
      <c r="AL433" s="588">
        <f t="shared" si="807"/>
        <v>0</v>
      </c>
      <c r="AM433" s="588">
        <f t="shared" si="819"/>
        <v>0</v>
      </c>
      <c r="AN433" s="587"/>
      <c r="AO433" s="588">
        <f t="shared" si="808"/>
        <v>0</v>
      </c>
      <c r="AP433" s="588">
        <f t="shared" si="820"/>
        <v>0</v>
      </c>
      <c r="AQ433" s="587"/>
      <c r="AR433" s="588">
        <f t="shared" si="826"/>
        <v>0</v>
      </c>
      <c r="AS433" s="588">
        <f t="shared" si="786"/>
        <v>0</v>
      </c>
      <c r="AT433" s="587"/>
      <c r="AU433" s="588">
        <f t="shared" si="809"/>
        <v>0</v>
      </c>
      <c r="AV433" s="588">
        <f t="shared" si="821"/>
        <v>0</v>
      </c>
      <c r="AW433" s="587"/>
      <c r="AX433" s="652"/>
      <c r="AY433" s="706"/>
      <c r="BC433" s="30">
        <f t="shared" si="787"/>
        <v>0</v>
      </c>
      <c r="BD433" s="30">
        <f t="shared" si="788"/>
        <v>0</v>
      </c>
      <c r="BE433" s="704">
        <f t="shared" si="789"/>
        <v>0</v>
      </c>
      <c r="BF433" s="30">
        <f t="shared" si="790"/>
        <v>0</v>
      </c>
      <c r="BG433" s="30">
        <f t="shared" si="791"/>
        <v>0</v>
      </c>
      <c r="BH433" s="704">
        <f t="shared" si="792"/>
        <v>0</v>
      </c>
      <c r="BI433" s="704">
        <f t="shared" si="793"/>
        <v>0</v>
      </c>
      <c r="BJ433" s="30">
        <f t="shared" si="794"/>
        <v>0</v>
      </c>
      <c r="BK433" s="704">
        <f t="shared" si="795"/>
        <v>0</v>
      </c>
      <c r="BL433" s="30">
        <f t="shared" si="796"/>
        <v>0</v>
      </c>
      <c r="BM433" s="30">
        <f t="shared" si="797"/>
        <v>0</v>
      </c>
      <c r="BN433" s="704">
        <f t="shared" si="798"/>
        <v>0</v>
      </c>
    </row>
    <row r="434" spans="1:66" x14ac:dyDescent="0.25">
      <c r="A434" s="49"/>
      <c r="B434" s="50"/>
      <c r="C434" s="699"/>
      <c r="D434" s="50"/>
      <c r="E434" s="62" t="e">
        <f t="shared" si="825"/>
        <v>#N/A</v>
      </c>
      <c r="F434" s="664" t="str">
        <f t="shared" si="824"/>
        <v/>
      </c>
      <c r="G434" s="587"/>
      <c r="H434" s="588">
        <f t="shared" si="822"/>
        <v>0</v>
      </c>
      <c r="I434" s="588">
        <f t="shared" si="823"/>
        <v>0</v>
      </c>
      <c r="J434" s="587"/>
      <c r="K434" s="588">
        <f t="shared" si="799"/>
        <v>0</v>
      </c>
      <c r="L434" s="588">
        <f t="shared" si="810"/>
        <v>0</v>
      </c>
      <c r="M434" s="587"/>
      <c r="N434" s="588">
        <f t="shared" si="800"/>
        <v>0</v>
      </c>
      <c r="O434" s="588">
        <f t="shared" si="811"/>
        <v>0</v>
      </c>
      <c r="P434" s="587"/>
      <c r="Q434" s="588">
        <f t="shared" si="801"/>
        <v>0</v>
      </c>
      <c r="R434" s="588">
        <f t="shared" si="812"/>
        <v>0</v>
      </c>
      <c r="S434" s="587"/>
      <c r="T434" s="588">
        <f t="shared" si="802"/>
        <v>0</v>
      </c>
      <c r="U434" s="588">
        <f t="shared" si="813"/>
        <v>0</v>
      </c>
      <c r="V434" s="587"/>
      <c r="W434" s="588">
        <f t="shared" si="803"/>
        <v>0</v>
      </c>
      <c r="X434" s="588">
        <f t="shared" si="814"/>
        <v>0</v>
      </c>
      <c r="Y434" s="587"/>
      <c r="Z434" s="588">
        <f t="shared" si="804"/>
        <v>0</v>
      </c>
      <c r="AA434" s="588">
        <f t="shared" si="783"/>
        <v>0</v>
      </c>
      <c r="AB434" s="587"/>
      <c r="AC434" s="588">
        <f t="shared" si="805"/>
        <v>0</v>
      </c>
      <c r="AD434" s="588">
        <f t="shared" si="815"/>
        <v>0</v>
      </c>
      <c r="AE434" s="587"/>
      <c r="AF434" s="588">
        <f t="shared" si="806"/>
        <v>0</v>
      </c>
      <c r="AG434" s="588">
        <f t="shared" si="816"/>
        <v>0</v>
      </c>
      <c r="AH434" s="587"/>
      <c r="AI434" s="588">
        <f t="shared" si="817"/>
        <v>0</v>
      </c>
      <c r="AJ434" s="588">
        <f t="shared" si="818"/>
        <v>0</v>
      </c>
      <c r="AK434" s="587"/>
      <c r="AL434" s="588">
        <f t="shared" si="807"/>
        <v>0</v>
      </c>
      <c r="AM434" s="588">
        <f t="shared" si="819"/>
        <v>0</v>
      </c>
      <c r="AN434" s="587"/>
      <c r="AO434" s="588">
        <f t="shared" si="808"/>
        <v>0</v>
      </c>
      <c r="AP434" s="588">
        <f t="shared" si="820"/>
        <v>0</v>
      </c>
      <c r="AQ434" s="587"/>
      <c r="AR434" s="588">
        <f t="shared" si="826"/>
        <v>0</v>
      </c>
      <c r="AS434" s="588">
        <f t="shared" si="786"/>
        <v>0</v>
      </c>
      <c r="AT434" s="587"/>
      <c r="AU434" s="588">
        <f t="shared" si="809"/>
        <v>0</v>
      </c>
      <c r="AV434" s="588">
        <f t="shared" si="821"/>
        <v>0</v>
      </c>
      <c r="AW434" s="587"/>
      <c r="AX434" s="652"/>
      <c r="AY434" s="706"/>
      <c r="BC434" s="30">
        <f t="shared" si="787"/>
        <v>0</v>
      </c>
      <c r="BD434" s="30">
        <f t="shared" si="788"/>
        <v>0</v>
      </c>
      <c r="BE434" s="704">
        <f t="shared" si="789"/>
        <v>0</v>
      </c>
      <c r="BF434" s="30">
        <f t="shared" si="790"/>
        <v>0</v>
      </c>
      <c r="BG434" s="30">
        <f t="shared" si="791"/>
        <v>0</v>
      </c>
      <c r="BH434" s="704">
        <f t="shared" si="792"/>
        <v>0</v>
      </c>
      <c r="BI434" s="704">
        <f t="shared" si="793"/>
        <v>0</v>
      </c>
      <c r="BJ434" s="30">
        <f t="shared" si="794"/>
        <v>0</v>
      </c>
      <c r="BK434" s="704">
        <f t="shared" si="795"/>
        <v>0</v>
      </c>
      <c r="BL434" s="30">
        <f t="shared" si="796"/>
        <v>0</v>
      </c>
      <c r="BM434" s="30">
        <f t="shared" si="797"/>
        <v>0</v>
      </c>
      <c r="BN434" s="704">
        <f t="shared" si="798"/>
        <v>0</v>
      </c>
    </row>
    <row r="435" spans="1:66" x14ac:dyDescent="0.25">
      <c r="A435" s="49"/>
      <c r="B435" s="50"/>
      <c r="C435" s="699"/>
      <c r="D435" s="50"/>
      <c r="E435" s="62" t="e">
        <f t="shared" si="825"/>
        <v>#N/A</v>
      </c>
      <c r="F435" s="664" t="str">
        <f t="shared" si="824"/>
        <v/>
      </c>
      <c r="G435" s="587"/>
      <c r="H435" s="588">
        <f t="shared" si="822"/>
        <v>0</v>
      </c>
      <c r="I435" s="588">
        <f t="shared" si="823"/>
        <v>0</v>
      </c>
      <c r="J435" s="587"/>
      <c r="K435" s="588">
        <f t="shared" si="799"/>
        <v>0</v>
      </c>
      <c r="L435" s="588">
        <f t="shared" si="810"/>
        <v>0</v>
      </c>
      <c r="M435" s="587"/>
      <c r="N435" s="588">
        <f t="shared" si="800"/>
        <v>0</v>
      </c>
      <c r="O435" s="588">
        <f t="shared" si="811"/>
        <v>0</v>
      </c>
      <c r="P435" s="587"/>
      <c r="Q435" s="588">
        <f t="shared" si="801"/>
        <v>0</v>
      </c>
      <c r="R435" s="588">
        <f t="shared" si="812"/>
        <v>0</v>
      </c>
      <c r="S435" s="587"/>
      <c r="T435" s="588">
        <f t="shared" si="802"/>
        <v>0</v>
      </c>
      <c r="U435" s="588">
        <f t="shared" si="813"/>
        <v>0</v>
      </c>
      <c r="V435" s="587"/>
      <c r="W435" s="588">
        <f t="shared" si="803"/>
        <v>0</v>
      </c>
      <c r="X435" s="588">
        <f t="shared" si="814"/>
        <v>0</v>
      </c>
      <c r="Y435" s="587"/>
      <c r="Z435" s="588">
        <f t="shared" si="804"/>
        <v>0</v>
      </c>
      <c r="AA435" s="588">
        <f t="shared" si="783"/>
        <v>0</v>
      </c>
      <c r="AB435" s="587"/>
      <c r="AC435" s="588">
        <f t="shared" si="805"/>
        <v>0</v>
      </c>
      <c r="AD435" s="588">
        <f t="shared" si="815"/>
        <v>0</v>
      </c>
      <c r="AE435" s="587"/>
      <c r="AF435" s="588">
        <f t="shared" si="806"/>
        <v>0</v>
      </c>
      <c r="AG435" s="588">
        <f t="shared" si="816"/>
        <v>0</v>
      </c>
      <c r="AH435" s="587"/>
      <c r="AI435" s="588">
        <f t="shared" si="817"/>
        <v>0</v>
      </c>
      <c r="AJ435" s="588">
        <f t="shared" si="818"/>
        <v>0</v>
      </c>
      <c r="AK435" s="587"/>
      <c r="AL435" s="588">
        <f t="shared" si="807"/>
        <v>0</v>
      </c>
      <c r="AM435" s="588">
        <f t="shared" si="819"/>
        <v>0</v>
      </c>
      <c r="AN435" s="587"/>
      <c r="AO435" s="588">
        <f t="shared" si="808"/>
        <v>0</v>
      </c>
      <c r="AP435" s="588">
        <f t="shared" si="820"/>
        <v>0</v>
      </c>
      <c r="AQ435" s="587"/>
      <c r="AR435" s="588">
        <f t="shared" si="826"/>
        <v>0</v>
      </c>
      <c r="AS435" s="588">
        <f t="shared" si="786"/>
        <v>0</v>
      </c>
      <c r="AT435" s="587"/>
      <c r="AU435" s="588">
        <f t="shared" si="809"/>
        <v>0</v>
      </c>
      <c r="AV435" s="588">
        <f t="shared" si="821"/>
        <v>0</v>
      </c>
      <c r="AW435" s="587"/>
      <c r="AX435" s="652"/>
      <c r="AY435" s="706"/>
      <c r="BC435" s="30">
        <f t="shared" si="787"/>
        <v>0</v>
      </c>
      <c r="BD435" s="30">
        <f t="shared" si="788"/>
        <v>0</v>
      </c>
      <c r="BE435" s="704">
        <f t="shared" si="789"/>
        <v>0</v>
      </c>
      <c r="BF435" s="30">
        <f t="shared" si="790"/>
        <v>0</v>
      </c>
      <c r="BG435" s="30">
        <f t="shared" si="791"/>
        <v>0</v>
      </c>
      <c r="BH435" s="704">
        <f t="shared" si="792"/>
        <v>0</v>
      </c>
      <c r="BI435" s="704">
        <f t="shared" si="793"/>
        <v>0</v>
      </c>
      <c r="BJ435" s="30">
        <f t="shared" si="794"/>
        <v>0</v>
      </c>
      <c r="BK435" s="704">
        <f t="shared" si="795"/>
        <v>0</v>
      </c>
      <c r="BL435" s="30">
        <f t="shared" si="796"/>
        <v>0</v>
      </c>
      <c r="BM435" s="30">
        <f t="shared" si="797"/>
        <v>0</v>
      </c>
      <c r="BN435" s="704">
        <f t="shared" si="798"/>
        <v>0</v>
      </c>
    </row>
    <row r="436" spans="1:66" x14ac:dyDescent="0.25">
      <c r="A436" s="49"/>
      <c r="B436" s="50"/>
      <c r="C436" s="699"/>
      <c r="D436" s="50"/>
      <c r="E436" s="62" t="e">
        <f t="shared" si="825"/>
        <v>#N/A</v>
      </c>
      <c r="F436" s="664" t="str">
        <f t="shared" si="824"/>
        <v/>
      </c>
      <c r="G436" s="587"/>
      <c r="H436" s="588">
        <f t="shared" si="822"/>
        <v>0</v>
      </c>
      <c r="I436" s="588">
        <f t="shared" si="823"/>
        <v>0</v>
      </c>
      <c r="J436" s="587"/>
      <c r="K436" s="588">
        <f t="shared" si="799"/>
        <v>0</v>
      </c>
      <c r="L436" s="588">
        <f t="shared" si="810"/>
        <v>0</v>
      </c>
      <c r="M436" s="587"/>
      <c r="N436" s="588">
        <f t="shared" si="800"/>
        <v>0</v>
      </c>
      <c r="O436" s="588">
        <f t="shared" si="811"/>
        <v>0</v>
      </c>
      <c r="P436" s="587"/>
      <c r="Q436" s="588">
        <f t="shared" si="801"/>
        <v>0</v>
      </c>
      <c r="R436" s="588">
        <f t="shared" si="812"/>
        <v>0</v>
      </c>
      <c r="S436" s="587"/>
      <c r="T436" s="588">
        <f t="shared" si="802"/>
        <v>0</v>
      </c>
      <c r="U436" s="588">
        <f t="shared" si="813"/>
        <v>0</v>
      </c>
      <c r="V436" s="587"/>
      <c r="W436" s="588">
        <f t="shared" si="803"/>
        <v>0</v>
      </c>
      <c r="X436" s="588">
        <f t="shared" si="814"/>
        <v>0</v>
      </c>
      <c r="Y436" s="587"/>
      <c r="Z436" s="588">
        <f t="shared" si="804"/>
        <v>0</v>
      </c>
      <c r="AA436" s="588">
        <f t="shared" si="783"/>
        <v>0</v>
      </c>
      <c r="AB436" s="587"/>
      <c r="AC436" s="588">
        <f t="shared" si="805"/>
        <v>0</v>
      </c>
      <c r="AD436" s="588">
        <f t="shared" si="815"/>
        <v>0</v>
      </c>
      <c r="AE436" s="587"/>
      <c r="AF436" s="588">
        <f t="shared" si="806"/>
        <v>0</v>
      </c>
      <c r="AG436" s="588">
        <f t="shared" si="816"/>
        <v>0</v>
      </c>
      <c r="AH436" s="587"/>
      <c r="AI436" s="588">
        <f t="shared" si="817"/>
        <v>0</v>
      </c>
      <c r="AJ436" s="588">
        <f t="shared" si="818"/>
        <v>0</v>
      </c>
      <c r="AK436" s="587"/>
      <c r="AL436" s="588">
        <f t="shared" si="807"/>
        <v>0</v>
      </c>
      <c r="AM436" s="588">
        <f t="shared" si="819"/>
        <v>0</v>
      </c>
      <c r="AN436" s="587"/>
      <c r="AO436" s="588">
        <f t="shared" si="808"/>
        <v>0</v>
      </c>
      <c r="AP436" s="588">
        <f t="shared" si="820"/>
        <v>0</v>
      </c>
      <c r="AQ436" s="587"/>
      <c r="AR436" s="588">
        <f t="shared" si="826"/>
        <v>0</v>
      </c>
      <c r="AS436" s="588">
        <f t="shared" si="786"/>
        <v>0</v>
      </c>
      <c r="AT436" s="587"/>
      <c r="AU436" s="588">
        <f t="shared" si="809"/>
        <v>0</v>
      </c>
      <c r="AV436" s="588">
        <f t="shared" si="821"/>
        <v>0</v>
      </c>
      <c r="AW436" s="587"/>
      <c r="AX436" s="652"/>
      <c r="AY436" s="706"/>
      <c r="BC436" s="30">
        <f t="shared" si="787"/>
        <v>0</v>
      </c>
      <c r="BD436" s="30">
        <f t="shared" si="788"/>
        <v>0</v>
      </c>
      <c r="BE436" s="704">
        <f t="shared" si="789"/>
        <v>0</v>
      </c>
      <c r="BF436" s="30">
        <f t="shared" si="790"/>
        <v>0</v>
      </c>
      <c r="BG436" s="30">
        <f t="shared" si="791"/>
        <v>0</v>
      </c>
      <c r="BH436" s="704">
        <f t="shared" si="792"/>
        <v>0</v>
      </c>
      <c r="BI436" s="704">
        <f t="shared" si="793"/>
        <v>0</v>
      </c>
      <c r="BJ436" s="30">
        <f t="shared" si="794"/>
        <v>0</v>
      </c>
      <c r="BK436" s="704">
        <f t="shared" si="795"/>
        <v>0</v>
      </c>
      <c r="BL436" s="30">
        <f t="shared" si="796"/>
        <v>0</v>
      </c>
      <c r="BM436" s="30">
        <f t="shared" si="797"/>
        <v>0</v>
      </c>
      <c r="BN436" s="704">
        <f t="shared" si="798"/>
        <v>0</v>
      </c>
    </row>
    <row r="437" spans="1:66" x14ac:dyDescent="0.25">
      <c r="A437" s="49"/>
      <c r="B437" s="50"/>
      <c r="C437" s="699"/>
      <c r="D437" s="50"/>
      <c r="E437" s="62" t="e">
        <f t="shared" si="825"/>
        <v>#N/A</v>
      </c>
      <c r="F437" s="664" t="str">
        <f t="shared" si="824"/>
        <v/>
      </c>
      <c r="G437" s="587"/>
      <c r="H437" s="588">
        <f t="shared" si="822"/>
        <v>0</v>
      </c>
      <c r="I437" s="588">
        <f t="shared" si="823"/>
        <v>0</v>
      </c>
      <c r="J437" s="587"/>
      <c r="K437" s="588">
        <f t="shared" si="799"/>
        <v>0</v>
      </c>
      <c r="L437" s="588">
        <f t="shared" si="810"/>
        <v>0</v>
      </c>
      <c r="M437" s="587"/>
      <c r="N437" s="588">
        <f t="shared" si="800"/>
        <v>0</v>
      </c>
      <c r="O437" s="588">
        <f t="shared" si="811"/>
        <v>0</v>
      </c>
      <c r="P437" s="587"/>
      <c r="Q437" s="588">
        <f t="shared" si="801"/>
        <v>0</v>
      </c>
      <c r="R437" s="588">
        <f t="shared" si="812"/>
        <v>0</v>
      </c>
      <c r="S437" s="587"/>
      <c r="T437" s="588">
        <f t="shared" si="802"/>
        <v>0</v>
      </c>
      <c r="U437" s="588">
        <f t="shared" si="813"/>
        <v>0</v>
      </c>
      <c r="V437" s="587"/>
      <c r="W437" s="588">
        <f t="shared" si="803"/>
        <v>0</v>
      </c>
      <c r="X437" s="588">
        <f t="shared" si="814"/>
        <v>0</v>
      </c>
      <c r="Y437" s="587"/>
      <c r="Z437" s="588">
        <f t="shared" si="804"/>
        <v>0</v>
      </c>
      <c r="AA437" s="588">
        <f t="shared" si="783"/>
        <v>0</v>
      </c>
      <c r="AB437" s="587"/>
      <c r="AC437" s="588">
        <f t="shared" si="805"/>
        <v>0</v>
      </c>
      <c r="AD437" s="588">
        <f t="shared" si="815"/>
        <v>0</v>
      </c>
      <c r="AE437" s="587"/>
      <c r="AF437" s="588">
        <f t="shared" si="806"/>
        <v>0</v>
      </c>
      <c r="AG437" s="588">
        <f t="shared" si="816"/>
        <v>0</v>
      </c>
      <c r="AH437" s="587"/>
      <c r="AI437" s="588">
        <f t="shared" si="817"/>
        <v>0</v>
      </c>
      <c r="AJ437" s="588">
        <f t="shared" si="818"/>
        <v>0</v>
      </c>
      <c r="AK437" s="587"/>
      <c r="AL437" s="588">
        <f t="shared" si="807"/>
        <v>0</v>
      </c>
      <c r="AM437" s="588">
        <f t="shared" si="819"/>
        <v>0</v>
      </c>
      <c r="AN437" s="587"/>
      <c r="AO437" s="588">
        <f t="shared" si="808"/>
        <v>0</v>
      </c>
      <c r="AP437" s="588">
        <f t="shared" si="820"/>
        <v>0</v>
      </c>
      <c r="AQ437" s="587"/>
      <c r="AR437" s="588">
        <f t="shared" si="826"/>
        <v>0</v>
      </c>
      <c r="AS437" s="588">
        <f t="shared" si="786"/>
        <v>0</v>
      </c>
      <c r="AT437" s="587"/>
      <c r="AU437" s="588">
        <f t="shared" si="809"/>
        <v>0</v>
      </c>
      <c r="AV437" s="588">
        <f t="shared" si="821"/>
        <v>0</v>
      </c>
      <c r="AW437" s="587"/>
      <c r="AX437" s="652"/>
      <c r="AY437" s="706"/>
      <c r="BC437" s="30">
        <f t="shared" si="787"/>
        <v>0</v>
      </c>
      <c r="BD437" s="30">
        <f t="shared" si="788"/>
        <v>0</v>
      </c>
      <c r="BE437" s="704">
        <f t="shared" si="789"/>
        <v>0</v>
      </c>
      <c r="BF437" s="30">
        <f t="shared" si="790"/>
        <v>0</v>
      </c>
      <c r="BG437" s="30">
        <f t="shared" si="791"/>
        <v>0</v>
      </c>
      <c r="BH437" s="704">
        <f t="shared" si="792"/>
        <v>0</v>
      </c>
      <c r="BI437" s="704">
        <f t="shared" si="793"/>
        <v>0</v>
      </c>
      <c r="BJ437" s="30">
        <f t="shared" si="794"/>
        <v>0</v>
      </c>
      <c r="BK437" s="704">
        <f t="shared" si="795"/>
        <v>0</v>
      </c>
      <c r="BL437" s="30">
        <f t="shared" si="796"/>
        <v>0</v>
      </c>
      <c r="BM437" s="30">
        <f t="shared" si="797"/>
        <v>0</v>
      </c>
      <c r="BN437" s="704">
        <f t="shared" si="798"/>
        <v>0</v>
      </c>
    </row>
    <row r="438" spans="1:66" x14ac:dyDescent="0.25">
      <c r="A438" s="49"/>
      <c r="B438" s="50"/>
      <c r="C438" s="699"/>
      <c r="D438" s="50"/>
      <c r="E438" s="62" t="e">
        <f t="shared" si="825"/>
        <v>#N/A</v>
      </c>
      <c r="F438" s="664" t="str">
        <f t="shared" si="824"/>
        <v/>
      </c>
      <c r="G438" s="587"/>
      <c r="H438" s="588">
        <f t="shared" si="822"/>
        <v>0</v>
      </c>
      <c r="I438" s="588">
        <f t="shared" si="823"/>
        <v>0</v>
      </c>
      <c r="J438" s="587"/>
      <c r="K438" s="588">
        <f t="shared" si="799"/>
        <v>0</v>
      </c>
      <c r="L438" s="588">
        <f t="shared" si="810"/>
        <v>0</v>
      </c>
      <c r="M438" s="587"/>
      <c r="N438" s="588">
        <f t="shared" si="800"/>
        <v>0</v>
      </c>
      <c r="O438" s="588">
        <f t="shared" si="811"/>
        <v>0</v>
      </c>
      <c r="P438" s="587"/>
      <c r="Q438" s="588">
        <f t="shared" si="801"/>
        <v>0</v>
      </c>
      <c r="R438" s="588">
        <f t="shared" si="812"/>
        <v>0</v>
      </c>
      <c r="S438" s="587"/>
      <c r="T438" s="588">
        <f t="shared" si="802"/>
        <v>0</v>
      </c>
      <c r="U438" s="588">
        <f t="shared" si="813"/>
        <v>0</v>
      </c>
      <c r="V438" s="587"/>
      <c r="W438" s="588">
        <f t="shared" si="803"/>
        <v>0</v>
      </c>
      <c r="X438" s="588">
        <f t="shared" si="814"/>
        <v>0</v>
      </c>
      <c r="Y438" s="587"/>
      <c r="Z438" s="588">
        <f t="shared" si="804"/>
        <v>0</v>
      </c>
      <c r="AA438" s="588">
        <f t="shared" si="783"/>
        <v>0</v>
      </c>
      <c r="AB438" s="587"/>
      <c r="AC438" s="588">
        <f t="shared" si="805"/>
        <v>0</v>
      </c>
      <c r="AD438" s="588">
        <f t="shared" si="815"/>
        <v>0</v>
      </c>
      <c r="AE438" s="587"/>
      <c r="AF438" s="588">
        <f t="shared" si="806"/>
        <v>0</v>
      </c>
      <c r="AG438" s="588">
        <f t="shared" si="816"/>
        <v>0</v>
      </c>
      <c r="AH438" s="587"/>
      <c r="AI438" s="588">
        <f t="shared" si="817"/>
        <v>0</v>
      </c>
      <c r="AJ438" s="588">
        <f t="shared" si="818"/>
        <v>0</v>
      </c>
      <c r="AK438" s="587"/>
      <c r="AL438" s="588">
        <f t="shared" si="807"/>
        <v>0</v>
      </c>
      <c r="AM438" s="588">
        <f t="shared" si="819"/>
        <v>0</v>
      </c>
      <c r="AN438" s="587"/>
      <c r="AO438" s="588">
        <f t="shared" si="808"/>
        <v>0</v>
      </c>
      <c r="AP438" s="588">
        <f t="shared" si="820"/>
        <v>0</v>
      </c>
      <c r="AQ438" s="587"/>
      <c r="AR438" s="588">
        <f t="shared" si="826"/>
        <v>0</v>
      </c>
      <c r="AS438" s="588">
        <f t="shared" si="786"/>
        <v>0</v>
      </c>
      <c r="AT438" s="587"/>
      <c r="AU438" s="588">
        <f t="shared" si="809"/>
        <v>0</v>
      </c>
      <c r="AV438" s="588">
        <f t="shared" si="821"/>
        <v>0</v>
      </c>
      <c r="AW438" s="587"/>
      <c r="AX438" s="652"/>
      <c r="AY438" s="706"/>
      <c r="BC438" s="30">
        <f t="shared" si="787"/>
        <v>0</v>
      </c>
      <c r="BD438" s="30">
        <f t="shared" si="788"/>
        <v>0</v>
      </c>
      <c r="BE438" s="704">
        <f t="shared" si="789"/>
        <v>0</v>
      </c>
      <c r="BF438" s="30">
        <f t="shared" si="790"/>
        <v>0</v>
      </c>
      <c r="BG438" s="30">
        <f t="shared" si="791"/>
        <v>0</v>
      </c>
      <c r="BH438" s="704">
        <f t="shared" si="792"/>
        <v>0</v>
      </c>
      <c r="BI438" s="704">
        <f t="shared" si="793"/>
        <v>0</v>
      </c>
      <c r="BJ438" s="30">
        <f t="shared" si="794"/>
        <v>0</v>
      </c>
      <c r="BK438" s="704">
        <f t="shared" si="795"/>
        <v>0</v>
      </c>
      <c r="BL438" s="30">
        <f t="shared" si="796"/>
        <v>0</v>
      </c>
      <c r="BM438" s="30">
        <f t="shared" si="797"/>
        <v>0</v>
      </c>
      <c r="BN438" s="704">
        <f t="shared" si="798"/>
        <v>0</v>
      </c>
    </row>
    <row r="439" spans="1:66" x14ac:dyDescent="0.25">
      <c r="A439" s="49"/>
      <c r="B439" s="50"/>
      <c r="C439" s="699"/>
      <c r="D439" s="50"/>
      <c r="E439" s="62" t="e">
        <f t="shared" si="825"/>
        <v>#N/A</v>
      </c>
      <c r="F439" s="664" t="str">
        <f t="shared" si="824"/>
        <v/>
      </c>
      <c r="G439" s="587"/>
      <c r="H439" s="588">
        <f t="shared" si="822"/>
        <v>0</v>
      </c>
      <c r="I439" s="588">
        <f t="shared" si="823"/>
        <v>0</v>
      </c>
      <c r="J439" s="587"/>
      <c r="K439" s="588">
        <f t="shared" si="799"/>
        <v>0</v>
      </c>
      <c r="L439" s="588">
        <f t="shared" si="810"/>
        <v>0</v>
      </c>
      <c r="M439" s="587"/>
      <c r="N439" s="588">
        <f t="shared" si="800"/>
        <v>0</v>
      </c>
      <c r="O439" s="588">
        <f t="shared" si="811"/>
        <v>0</v>
      </c>
      <c r="P439" s="587"/>
      <c r="Q439" s="588">
        <f t="shared" si="801"/>
        <v>0</v>
      </c>
      <c r="R439" s="588">
        <f t="shared" si="812"/>
        <v>0</v>
      </c>
      <c r="S439" s="587"/>
      <c r="T439" s="588">
        <f t="shared" si="802"/>
        <v>0</v>
      </c>
      <c r="U439" s="588">
        <f t="shared" si="813"/>
        <v>0</v>
      </c>
      <c r="V439" s="587"/>
      <c r="W439" s="588">
        <f t="shared" si="803"/>
        <v>0</v>
      </c>
      <c r="X439" s="588">
        <f t="shared" si="814"/>
        <v>0</v>
      </c>
      <c r="Y439" s="587"/>
      <c r="Z439" s="588">
        <f t="shared" si="804"/>
        <v>0</v>
      </c>
      <c r="AA439" s="588">
        <f t="shared" si="783"/>
        <v>0</v>
      </c>
      <c r="AB439" s="587"/>
      <c r="AC439" s="588">
        <f t="shared" si="805"/>
        <v>0</v>
      </c>
      <c r="AD439" s="588">
        <f t="shared" si="815"/>
        <v>0</v>
      </c>
      <c r="AE439" s="587"/>
      <c r="AF439" s="588">
        <f t="shared" si="806"/>
        <v>0</v>
      </c>
      <c r="AG439" s="588">
        <f t="shared" si="816"/>
        <v>0</v>
      </c>
      <c r="AH439" s="587"/>
      <c r="AI439" s="588">
        <f t="shared" si="817"/>
        <v>0</v>
      </c>
      <c r="AJ439" s="588">
        <f t="shared" si="818"/>
        <v>0</v>
      </c>
      <c r="AK439" s="587"/>
      <c r="AL439" s="588">
        <f t="shared" si="807"/>
        <v>0</v>
      </c>
      <c r="AM439" s="588">
        <f t="shared" si="819"/>
        <v>0</v>
      </c>
      <c r="AN439" s="587"/>
      <c r="AO439" s="588">
        <f t="shared" si="808"/>
        <v>0</v>
      </c>
      <c r="AP439" s="588">
        <f t="shared" si="820"/>
        <v>0</v>
      </c>
      <c r="AQ439" s="587"/>
      <c r="AR439" s="588">
        <f t="shared" si="826"/>
        <v>0</v>
      </c>
      <c r="AS439" s="588">
        <f t="shared" si="786"/>
        <v>0</v>
      </c>
      <c r="AT439" s="587"/>
      <c r="AU439" s="588">
        <f t="shared" si="809"/>
        <v>0</v>
      </c>
      <c r="AV439" s="588">
        <f t="shared" si="821"/>
        <v>0</v>
      </c>
      <c r="AW439" s="587"/>
      <c r="AX439" s="652"/>
      <c r="AY439" s="706"/>
      <c r="BC439" s="30">
        <f t="shared" si="787"/>
        <v>0</v>
      </c>
      <c r="BD439" s="30">
        <f t="shared" si="788"/>
        <v>0</v>
      </c>
      <c r="BE439" s="704">
        <f t="shared" si="789"/>
        <v>0</v>
      </c>
      <c r="BF439" s="30">
        <f t="shared" si="790"/>
        <v>0</v>
      </c>
      <c r="BG439" s="30">
        <f t="shared" si="791"/>
        <v>0</v>
      </c>
      <c r="BH439" s="704">
        <f t="shared" si="792"/>
        <v>0</v>
      </c>
      <c r="BI439" s="704">
        <f t="shared" si="793"/>
        <v>0</v>
      </c>
      <c r="BJ439" s="30">
        <f t="shared" si="794"/>
        <v>0</v>
      </c>
      <c r="BK439" s="704">
        <f t="shared" si="795"/>
        <v>0</v>
      </c>
      <c r="BL439" s="30">
        <f t="shared" si="796"/>
        <v>0</v>
      </c>
      <c r="BM439" s="30">
        <f t="shared" si="797"/>
        <v>0</v>
      </c>
      <c r="BN439" s="704">
        <f t="shared" si="798"/>
        <v>0</v>
      </c>
    </row>
    <row r="440" spans="1:66" x14ac:dyDescent="0.25">
      <c r="A440" s="49"/>
      <c r="B440" s="50"/>
      <c r="C440" s="699"/>
      <c r="D440" s="50"/>
      <c r="E440" s="62" t="e">
        <f t="shared" si="825"/>
        <v>#N/A</v>
      </c>
      <c r="F440" s="664" t="str">
        <f t="shared" si="824"/>
        <v/>
      </c>
      <c r="G440" s="587"/>
      <c r="H440" s="588">
        <f t="shared" si="822"/>
        <v>0</v>
      </c>
      <c r="I440" s="588">
        <f t="shared" si="823"/>
        <v>0</v>
      </c>
      <c r="J440" s="587"/>
      <c r="K440" s="588">
        <f t="shared" si="799"/>
        <v>0</v>
      </c>
      <c r="L440" s="588">
        <f t="shared" si="810"/>
        <v>0</v>
      </c>
      <c r="M440" s="587"/>
      <c r="N440" s="588">
        <f t="shared" si="800"/>
        <v>0</v>
      </c>
      <c r="O440" s="588">
        <f t="shared" si="811"/>
        <v>0</v>
      </c>
      <c r="P440" s="587"/>
      <c r="Q440" s="588">
        <f t="shared" si="801"/>
        <v>0</v>
      </c>
      <c r="R440" s="588">
        <f t="shared" si="812"/>
        <v>0</v>
      </c>
      <c r="S440" s="587"/>
      <c r="T440" s="588">
        <f t="shared" si="802"/>
        <v>0</v>
      </c>
      <c r="U440" s="588">
        <f t="shared" si="813"/>
        <v>0</v>
      </c>
      <c r="V440" s="587"/>
      <c r="W440" s="588">
        <f t="shared" si="803"/>
        <v>0</v>
      </c>
      <c r="X440" s="588">
        <f t="shared" si="814"/>
        <v>0</v>
      </c>
      <c r="Y440" s="587"/>
      <c r="Z440" s="588">
        <f t="shared" si="804"/>
        <v>0</v>
      </c>
      <c r="AA440" s="588">
        <f t="shared" si="783"/>
        <v>0</v>
      </c>
      <c r="AB440" s="587"/>
      <c r="AC440" s="588">
        <f t="shared" si="805"/>
        <v>0</v>
      </c>
      <c r="AD440" s="588">
        <f t="shared" si="815"/>
        <v>0</v>
      </c>
      <c r="AE440" s="587"/>
      <c r="AF440" s="588">
        <f t="shared" si="806"/>
        <v>0</v>
      </c>
      <c r="AG440" s="588">
        <f t="shared" si="816"/>
        <v>0</v>
      </c>
      <c r="AH440" s="587"/>
      <c r="AI440" s="588">
        <f t="shared" si="817"/>
        <v>0</v>
      </c>
      <c r="AJ440" s="588">
        <f t="shared" si="818"/>
        <v>0</v>
      </c>
      <c r="AK440" s="587"/>
      <c r="AL440" s="588">
        <f t="shared" si="807"/>
        <v>0</v>
      </c>
      <c r="AM440" s="588">
        <f t="shared" si="819"/>
        <v>0</v>
      </c>
      <c r="AN440" s="587"/>
      <c r="AO440" s="588">
        <f t="shared" si="808"/>
        <v>0</v>
      </c>
      <c r="AP440" s="588">
        <f t="shared" si="820"/>
        <v>0</v>
      </c>
      <c r="AQ440" s="587"/>
      <c r="AR440" s="588">
        <f t="shared" si="826"/>
        <v>0</v>
      </c>
      <c r="AS440" s="588">
        <f t="shared" si="786"/>
        <v>0</v>
      </c>
      <c r="AT440" s="587"/>
      <c r="AU440" s="588">
        <f t="shared" si="809"/>
        <v>0</v>
      </c>
      <c r="AV440" s="588">
        <f t="shared" si="821"/>
        <v>0</v>
      </c>
      <c r="AW440" s="587"/>
      <c r="AX440" s="652"/>
      <c r="AY440" s="706"/>
      <c r="BC440" s="30">
        <f t="shared" si="787"/>
        <v>0</v>
      </c>
      <c r="BD440" s="30">
        <f t="shared" si="788"/>
        <v>0</v>
      </c>
      <c r="BE440" s="704">
        <f t="shared" si="789"/>
        <v>0</v>
      </c>
      <c r="BF440" s="30">
        <f t="shared" si="790"/>
        <v>0</v>
      </c>
      <c r="BG440" s="30">
        <f t="shared" si="791"/>
        <v>0</v>
      </c>
      <c r="BH440" s="704">
        <f t="shared" si="792"/>
        <v>0</v>
      </c>
      <c r="BI440" s="704">
        <f t="shared" si="793"/>
        <v>0</v>
      </c>
      <c r="BJ440" s="30">
        <f t="shared" si="794"/>
        <v>0</v>
      </c>
      <c r="BK440" s="704">
        <f t="shared" si="795"/>
        <v>0</v>
      </c>
      <c r="BL440" s="30">
        <f t="shared" si="796"/>
        <v>0</v>
      </c>
      <c r="BM440" s="30">
        <f t="shared" si="797"/>
        <v>0</v>
      </c>
      <c r="BN440" s="704">
        <f t="shared" si="798"/>
        <v>0</v>
      </c>
    </row>
    <row r="441" spans="1:66" x14ac:dyDescent="0.25">
      <c r="A441" s="49"/>
      <c r="B441" s="50"/>
      <c r="C441" s="699"/>
      <c r="D441" s="50"/>
      <c r="E441" s="62" t="e">
        <f t="shared" si="825"/>
        <v>#N/A</v>
      </c>
      <c r="F441" s="664" t="str">
        <f t="shared" si="824"/>
        <v/>
      </c>
      <c r="G441" s="587"/>
      <c r="H441" s="588">
        <f t="shared" si="822"/>
        <v>0</v>
      </c>
      <c r="I441" s="588">
        <f t="shared" si="823"/>
        <v>0</v>
      </c>
      <c r="J441" s="587"/>
      <c r="K441" s="588">
        <f t="shared" si="799"/>
        <v>0</v>
      </c>
      <c r="L441" s="588">
        <f t="shared" si="810"/>
        <v>0</v>
      </c>
      <c r="M441" s="587"/>
      <c r="N441" s="588">
        <f t="shared" si="800"/>
        <v>0</v>
      </c>
      <c r="O441" s="588">
        <f t="shared" si="811"/>
        <v>0</v>
      </c>
      <c r="P441" s="587"/>
      <c r="Q441" s="588">
        <f t="shared" si="801"/>
        <v>0</v>
      </c>
      <c r="R441" s="588">
        <f t="shared" si="812"/>
        <v>0</v>
      </c>
      <c r="S441" s="587"/>
      <c r="T441" s="588">
        <f t="shared" si="802"/>
        <v>0</v>
      </c>
      <c r="U441" s="588">
        <f t="shared" si="813"/>
        <v>0</v>
      </c>
      <c r="V441" s="587"/>
      <c r="W441" s="588">
        <f t="shared" si="803"/>
        <v>0</v>
      </c>
      <c r="X441" s="588">
        <f t="shared" si="814"/>
        <v>0</v>
      </c>
      <c r="Y441" s="587"/>
      <c r="Z441" s="588">
        <f t="shared" si="804"/>
        <v>0</v>
      </c>
      <c r="AA441" s="588">
        <f t="shared" si="783"/>
        <v>0</v>
      </c>
      <c r="AB441" s="587"/>
      <c r="AC441" s="588">
        <f t="shared" si="805"/>
        <v>0</v>
      </c>
      <c r="AD441" s="588">
        <f t="shared" si="815"/>
        <v>0</v>
      </c>
      <c r="AE441" s="587"/>
      <c r="AF441" s="588">
        <f t="shared" si="806"/>
        <v>0</v>
      </c>
      <c r="AG441" s="588">
        <f t="shared" si="816"/>
        <v>0</v>
      </c>
      <c r="AH441" s="587"/>
      <c r="AI441" s="588">
        <f t="shared" si="817"/>
        <v>0</v>
      </c>
      <c r="AJ441" s="588">
        <f t="shared" si="818"/>
        <v>0</v>
      </c>
      <c r="AK441" s="587"/>
      <c r="AL441" s="588">
        <f t="shared" si="807"/>
        <v>0</v>
      </c>
      <c r="AM441" s="588">
        <f t="shared" si="819"/>
        <v>0</v>
      </c>
      <c r="AN441" s="587"/>
      <c r="AO441" s="588">
        <f t="shared" si="808"/>
        <v>0</v>
      </c>
      <c r="AP441" s="588">
        <f t="shared" si="820"/>
        <v>0</v>
      </c>
      <c r="AQ441" s="587"/>
      <c r="AR441" s="588">
        <f t="shared" si="826"/>
        <v>0</v>
      </c>
      <c r="AS441" s="588">
        <f t="shared" si="786"/>
        <v>0</v>
      </c>
      <c r="AT441" s="587"/>
      <c r="AU441" s="588">
        <f t="shared" si="809"/>
        <v>0</v>
      </c>
      <c r="AV441" s="588">
        <f t="shared" si="821"/>
        <v>0</v>
      </c>
      <c r="AW441" s="587"/>
      <c r="AX441" s="652"/>
      <c r="AY441" s="706"/>
      <c r="BC441" s="30">
        <f t="shared" si="787"/>
        <v>0</v>
      </c>
      <c r="BD441" s="30">
        <f t="shared" si="788"/>
        <v>0</v>
      </c>
      <c r="BE441" s="704">
        <f t="shared" si="789"/>
        <v>0</v>
      </c>
      <c r="BF441" s="30">
        <f t="shared" si="790"/>
        <v>0</v>
      </c>
      <c r="BG441" s="30">
        <f t="shared" si="791"/>
        <v>0</v>
      </c>
      <c r="BH441" s="704">
        <f t="shared" si="792"/>
        <v>0</v>
      </c>
      <c r="BI441" s="704">
        <f t="shared" si="793"/>
        <v>0</v>
      </c>
      <c r="BJ441" s="30">
        <f t="shared" si="794"/>
        <v>0</v>
      </c>
      <c r="BK441" s="704">
        <f t="shared" si="795"/>
        <v>0</v>
      </c>
      <c r="BL441" s="30">
        <f t="shared" si="796"/>
        <v>0</v>
      </c>
      <c r="BM441" s="30">
        <f t="shared" si="797"/>
        <v>0</v>
      </c>
      <c r="BN441" s="704">
        <f t="shared" si="798"/>
        <v>0</v>
      </c>
    </row>
    <row r="442" spans="1:66" x14ac:dyDescent="0.25">
      <c r="A442" s="49"/>
      <c r="B442" s="50"/>
      <c r="C442" s="699"/>
      <c r="D442" s="50"/>
      <c r="E442" s="62" t="e">
        <f t="shared" si="825"/>
        <v>#N/A</v>
      </c>
      <c r="F442" s="664" t="str">
        <f t="shared" si="824"/>
        <v/>
      </c>
      <c r="G442" s="587"/>
      <c r="H442" s="588">
        <f t="shared" si="822"/>
        <v>0</v>
      </c>
      <c r="I442" s="588">
        <f t="shared" si="823"/>
        <v>0</v>
      </c>
      <c r="J442" s="587"/>
      <c r="K442" s="588">
        <f t="shared" si="799"/>
        <v>0</v>
      </c>
      <c r="L442" s="588">
        <f t="shared" si="810"/>
        <v>0</v>
      </c>
      <c r="M442" s="587"/>
      <c r="N442" s="588">
        <f t="shared" si="800"/>
        <v>0</v>
      </c>
      <c r="O442" s="588">
        <f t="shared" si="811"/>
        <v>0</v>
      </c>
      <c r="P442" s="587"/>
      <c r="Q442" s="588">
        <f t="shared" si="801"/>
        <v>0</v>
      </c>
      <c r="R442" s="588">
        <f t="shared" si="812"/>
        <v>0</v>
      </c>
      <c r="S442" s="587"/>
      <c r="T442" s="588">
        <f t="shared" si="802"/>
        <v>0</v>
      </c>
      <c r="U442" s="588">
        <f t="shared" si="813"/>
        <v>0</v>
      </c>
      <c r="V442" s="587"/>
      <c r="W442" s="588">
        <f t="shared" si="803"/>
        <v>0</v>
      </c>
      <c r="X442" s="588">
        <f t="shared" si="814"/>
        <v>0</v>
      </c>
      <c r="Y442" s="587"/>
      <c r="Z442" s="588">
        <f t="shared" si="804"/>
        <v>0</v>
      </c>
      <c r="AA442" s="588">
        <f t="shared" si="783"/>
        <v>0</v>
      </c>
      <c r="AB442" s="587"/>
      <c r="AC442" s="588">
        <f t="shared" si="805"/>
        <v>0</v>
      </c>
      <c r="AD442" s="588">
        <f t="shared" si="815"/>
        <v>0</v>
      </c>
      <c r="AE442" s="587"/>
      <c r="AF442" s="588">
        <f t="shared" si="806"/>
        <v>0</v>
      </c>
      <c r="AG442" s="588">
        <f t="shared" si="816"/>
        <v>0</v>
      </c>
      <c r="AH442" s="587"/>
      <c r="AI442" s="588">
        <f t="shared" si="817"/>
        <v>0</v>
      </c>
      <c r="AJ442" s="588">
        <f t="shared" si="818"/>
        <v>0</v>
      </c>
      <c r="AK442" s="587"/>
      <c r="AL442" s="588">
        <f t="shared" si="807"/>
        <v>0</v>
      </c>
      <c r="AM442" s="588">
        <f t="shared" si="819"/>
        <v>0</v>
      </c>
      <c r="AN442" s="587"/>
      <c r="AO442" s="588">
        <f t="shared" si="808"/>
        <v>0</v>
      </c>
      <c r="AP442" s="588">
        <f t="shared" si="820"/>
        <v>0</v>
      </c>
      <c r="AQ442" s="587"/>
      <c r="AR442" s="588">
        <f t="shared" si="826"/>
        <v>0</v>
      </c>
      <c r="AS442" s="588">
        <f t="shared" si="786"/>
        <v>0</v>
      </c>
      <c r="AT442" s="587"/>
      <c r="AU442" s="588">
        <f t="shared" si="809"/>
        <v>0</v>
      </c>
      <c r="AV442" s="588">
        <f t="shared" si="821"/>
        <v>0</v>
      </c>
      <c r="AW442" s="587"/>
      <c r="AX442" s="652"/>
      <c r="AY442" s="706"/>
      <c r="BC442" s="30">
        <f t="shared" si="787"/>
        <v>0</v>
      </c>
      <c r="BD442" s="30">
        <f t="shared" si="788"/>
        <v>0</v>
      </c>
      <c r="BE442" s="704">
        <f t="shared" si="789"/>
        <v>0</v>
      </c>
      <c r="BF442" s="30">
        <f t="shared" si="790"/>
        <v>0</v>
      </c>
      <c r="BG442" s="30">
        <f t="shared" si="791"/>
        <v>0</v>
      </c>
      <c r="BH442" s="704">
        <f t="shared" si="792"/>
        <v>0</v>
      </c>
      <c r="BI442" s="704">
        <f t="shared" si="793"/>
        <v>0</v>
      </c>
      <c r="BJ442" s="30">
        <f t="shared" si="794"/>
        <v>0</v>
      </c>
      <c r="BK442" s="704">
        <f t="shared" si="795"/>
        <v>0</v>
      </c>
      <c r="BL442" s="30">
        <f t="shared" si="796"/>
        <v>0</v>
      </c>
      <c r="BM442" s="30">
        <f t="shared" si="797"/>
        <v>0</v>
      </c>
      <c r="BN442" s="704">
        <f t="shared" si="798"/>
        <v>0</v>
      </c>
    </row>
    <row r="443" spans="1:66" x14ac:dyDescent="0.25">
      <c r="A443" s="49"/>
      <c r="B443" s="50"/>
      <c r="C443" s="699"/>
      <c r="D443" s="50"/>
      <c r="E443" s="62" t="e">
        <f t="shared" si="825"/>
        <v>#N/A</v>
      </c>
      <c r="F443" s="664" t="str">
        <f t="shared" si="824"/>
        <v/>
      </c>
      <c r="G443" s="587"/>
      <c r="H443" s="588">
        <f t="shared" si="822"/>
        <v>0</v>
      </c>
      <c r="I443" s="588">
        <f t="shared" si="823"/>
        <v>0</v>
      </c>
      <c r="J443" s="587"/>
      <c r="K443" s="588">
        <f t="shared" si="799"/>
        <v>0</v>
      </c>
      <c r="L443" s="588">
        <f t="shared" si="810"/>
        <v>0</v>
      </c>
      <c r="M443" s="587"/>
      <c r="N443" s="588">
        <f t="shared" si="800"/>
        <v>0</v>
      </c>
      <c r="O443" s="588">
        <f t="shared" si="811"/>
        <v>0</v>
      </c>
      <c r="P443" s="587"/>
      <c r="Q443" s="588">
        <f t="shared" si="801"/>
        <v>0</v>
      </c>
      <c r="R443" s="588">
        <f t="shared" si="812"/>
        <v>0</v>
      </c>
      <c r="S443" s="587"/>
      <c r="T443" s="588">
        <f t="shared" si="802"/>
        <v>0</v>
      </c>
      <c r="U443" s="588">
        <f t="shared" si="813"/>
        <v>0</v>
      </c>
      <c r="V443" s="587"/>
      <c r="W443" s="588">
        <f t="shared" si="803"/>
        <v>0</v>
      </c>
      <c r="X443" s="588">
        <f t="shared" si="814"/>
        <v>0</v>
      </c>
      <c r="Y443" s="587"/>
      <c r="Z443" s="588">
        <f t="shared" si="804"/>
        <v>0</v>
      </c>
      <c r="AA443" s="588">
        <f t="shared" ref="AA443:AA506" si="827">SUM(Y443:Z443)</f>
        <v>0</v>
      </c>
      <c r="AB443" s="587"/>
      <c r="AC443" s="588">
        <f t="shared" si="805"/>
        <v>0</v>
      </c>
      <c r="AD443" s="588">
        <f t="shared" si="815"/>
        <v>0</v>
      </c>
      <c r="AE443" s="587"/>
      <c r="AF443" s="588">
        <f t="shared" si="806"/>
        <v>0</v>
      </c>
      <c r="AG443" s="588">
        <f t="shared" si="816"/>
        <v>0</v>
      </c>
      <c r="AH443" s="587"/>
      <c r="AI443" s="588">
        <f t="shared" si="817"/>
        <v>0</v>
      </c>
      <c r="AJ443" s="588">
        <f t="shared" si="818"/>
        <v>0</v>
      </c>
      <c r="AK443" s="587"/>
      <c r="AL443" s="588">
        <f t="shared" si="807"/>
        <v>0</v>
      </c>
      <c r="AM443" s="588">
        <f t="shared" si="819"/>
        <v>0</v>
      </c>
      <c r="AN443" s="587"/>
      <c r="AO443" s="588">
        <f t="shared" si="808"/>
        <v>0</v>
      </c>
      <c r="AP443" s="588">
        <f t="shared" si="820"/>
        <v>0</v>
      </c>
      <c r="AQ443" s="587"/>
      <c r="AR443" s="588">
        <f t="shared" si="826"/>
        <v>0</v>
      </c>
      <c r="AS443" s="588">
        <f t="shared" si="786"/>
        <v>0</v>
      </c>
      <c r="AT443" s="587"/>
      <c r="AU443" s="588">
        <f t="shared" si="809"/>
        <v>0</v>
      </c>
      <c r="AV443" s="588">
        <f t="shared" si="821"/>
        <v>0</v>
      </c>
      <c r="AW443" s="587"/>
      <c r="AX443" s="652"/>
      <c r="AY443" s="706"/>
      <c r="BC443" s="30">
        <f t="shared" si="787"/>
        <v>0</v>
      </c>
      <c r="BD443" s="30">
        <f t="shared" si="788"/>
        <v>0</v>
      </c>
      <c r="BE443" s="704">
        <f t="shared" si="789"/>
        <v>0</v>
      </c>
      <c r="BF443" s="30">
        <f t="shared" si="790"/>
        <v>0</v>
      </c>
      <c r="BG443" s="30">
        <f t="shared" si="791"/>
        <v>0</v>
      </c>
      <c r="BH443" s="704">
        <f t="shared" si="792"/>
        <v>0</v>
      </c>
      <c r="BI443" s="704">
        <f t="shared" si="793"/>
        <v>0</v>
      </c>
      <c r="BJ443" s="30">
        <f t="shared" si="794"/>
        <v>0</v>
      </c>
      <c r="BK443" s="704">
        <f t="shared" si="795"/>
        <v>0</v>
      </c>
      <c r="BL443" s="30">
        <f t="shared" si="796"/>
        <v>0</v>
      </c>
      <c r="BM443" s="30">
        <f t="shared" si="797"/>
        <v>0</v>
      </c>
      <c r="BN443" s="704">
        <f t="shared" si="798"/>
        <v>0</v>
      </c>
    </row>
    <row r="444" spans="1:66" x14ac:dyDescent="0.25">
      <c r="A444" s="49"/>
      <c r="B444" s="50"/>
      <c r="C444" s="699"/>
      <c r="D444" s="50"/>
      <c r="E444" s="62" t="e">
        <f t="shared" si="825"/>
        <v>#N/A</v>
      </c>
      <c r="F444" s="664" t="str">
        <f t="shared" si="824"/>
        <v/>
      </c>
      <c r="G444" s="587"/>
      <c r="H444" s="588">
        <f t="shared" si="822"/>
        <v>0</v>
      </c>
      <c r="I444" s="588">
        <f t="shared" si="823"/>
        <v>0</v>
      </c>
      <c r="J444" s="587"/>
      <c r="K444" s="588">
        <f t="shared" si="799"/>
        <v>0</v>
      </c>
      <c r="L444" s="588">
        <f t="shared" si="810"/>
        <v>0</v>
      </c>
      <c r="M444" s="587"/>
      <c r="N444" s="588">
        <f t="shared" si="800"/>
        <v>0</v>
      </c>
      <c r="O444" s="588">
        <f t="shared" si="811"/>
        <v>0</v>
      </c>
      <c r="P444" s="587"/>
      <c r="Q444" s="588">
        <f t="shared" si="801"/>
        <v>0</v>
      </c>
      <c r="R444" s="588">
        <f t="shared" si="812"/>
        <v>0</v>
      </c>
      <c r="S444" s="587"/>
      <c r="T444" s="588">
        <f t="shared" si="802"/>
        <v>0</v>
      </c>
      <c r="U444" s="588">
        <f t="shared" si="813"/>
        <v>0</v>
      </c>
      <c r="V444" s="587"/>
      <c r="W444" s="588">
        <f t="shared" si="803"/>
        <v>0</v>
      </c>
      <c r="X444" s="588">
        <f t="shared" si="814"/>
        <v>0</v>
      </c>
      <c r="Y444" s="587"/>
      <c r="Z444" s="588">
        <f t="shared" si="804"/>
        <v>0</v>
      </c>
      <c r="AA444" s="588">
        <f t="shared" si="827"/>
        <v>0</v>
      </c>
      <c r="AB444" s="587"/>
      <c r="AC444" s="588">
        <f t="shared" si="805"/>
        <v>0</v>
      </c>
      <c r="AD444" s="588">
        <f t="shared" si="815"/>
        <v>0</v>
      </c>
      <c r="AE444" s="587"/>
      <c r="AF444" s="588">
        <f t="shared" si="806"/>
        <v>0</v>
      </c>
      <c r="AG444" s="588">
        <f t="shared" si="816"/>
        <v>0</v>
      </c>
      <c r="AH444" s="587"/>
      <c r="AI444" s="588">
        <f t="shared" si="817"/>
        <v>0</v>
      </c>
      <c r="AJ444" s="588">
        <f t="shared" si="818"/>
        <v>0</v>
      </c>
      <c r="AK444" s="587"/>
      <c r="AL444" s="588">
        <f t="shared" si="807"/>
        <v>0</v>
      </c>
      <c r="AM444" s="588">
        <f t="shared" si="819"/>
        <v>0</v>
      </c>
      <c r="AN444" s="587"/>
      <c r="AO444" s="588">
        <f t="shared" si="808"/>
        <v>0</v>
      </c>
      <c r="AP444" s="588">
        <f t="shared" si="820"/>
        <v>0</v>
      </c>
      <c r="AQ444" s="587"/>
      <c r="AR444" s="588">
        <f t="shared" si="826"/>
        <v>0</v>
      </c>
      <c r="AS444" s="588">
        <f t="shared" si="786"/>
        <v>0</v>
      </c>
      <c r="AT444" s="587"/>
      <c r="AU444" s="588">
        <f t="shared" si="809"/>
        <v>0</v>
      </c>
      <c r="AV444" s="588">
        <f t="shared" si="821"/>
        <v>0</v>
      </c>
      <c r="AW444" s="587"/>
      <c r="AX444" s="652"/>
      <c r="AY444" s="706"/>
      <c r="BC444" s="30">
        <f t="shared" si="787"/>
        <v>0</v>
      </c>
      <c r="BD444" s="30">
        <f t="shared" si="788"/>
        <v>0</v>
      </c>
      <c r="BE444" s="704">
        <f t="shared" si="789"/>
        <v>0</v>
      </c>
      <c r="BF444" s="30">
        <f t="shared" si="790"/>
        <v>0</v>
      </c>
      <c r="BG444" s="30">
        <f t="shared" si="791"/>
        <v>0</v>
      </c>
      <c r="BH444" s="704">
        <f t="shared" si="792"/>
        <v>0</v>
      </c>
      <c r="BI444" s="704">
        <f t="shared" si="793"/>
        <v>0</v>
      </c>
      <c r="BJ444" s="30">
        <f t="shared" si="794"/>
        <v>0</v>
      </c>
      <c r="BK444" s="704">
        <f t="shared" si="795"/>
        <v>0</v>
      </c>
      <c r="BL444" s="30">
        <f t="shared" si="796"/>
        <v>0</v>
      </c>
      <c r="BM444" s="30">
        <f t="shared" si="797"/>
        <v>0</v>
      </c>
      <c r="BN444" s="704">
        <f t="shared" si="798"/>
        <v>0</v>
      </c>
    </row>
    <row r="445" spans="1:66" x14ac:dyDescent="0.25">
      <c r="A445" s="49"/>
      <c r="B445" s="50"/>
      <c r="C445" s="699"/>
      <c r="D445" s="50"/>
      <c r="E445" s="62" t="e">
        <f t="shared" si="825"/>
        <v>#N/A</v>
      </c>
      <c r="F445" s="664" t="str">
        <f t="shared" si="824"/>
        <v/>
      </c>
      <c r="G445" s="587"/>
      <c r="H445" s="588">
        <f t="shared" si="822"/>
        <v>0</v>
      </c>
      <c r="I445" s="588">
        <f t="shared" si="823"/>
        <v>0</v>
      </c>
      <c r="J445" s="587"/>
      <c r="K445" s="588">
        <f t="shared" si="799"/>
        <v>0</v>
      </c>
      <c r="L445" s="588">
        <f t="shared" si="810"/>
        <v>0</v>
      </c>
      <c r="M445" s="587"/>
      <c r="N445" s="588">
        <f t="shared" si="800"/>
        <v>0</v>
      </c>
      <c r="O445" s="588">
        <f t="shared" si="811"/>
        <v>0</v>
      </c>
      <c r="P445" s="587"/>
      <c r="Q445" s="588">
        <f t="shared" si="801"/>
        <v>0</v>
      </c>
      <c r="R445" s="588">
        <f t="shared" si="812"/>
        <v>0</v>
      </c>
      <c r="S445" s="587"/>
      <c r="T445" s="588">
        <f t="shared" si="802"/>
        <v>0</v>
      </c>
      <c r="U445" s="588">
        <f t="shared" si="813"/>
        <v>0</v>
      </c>
      <c r="V445" s="587"/>
      <c r="W445" s="588">
        <f t="shared" si="803"/>
        <v>0</v>
      </c>
      <c r="X445" s="588">
        <f t="shared" si="814"/>
        <v>0</v>
      </c>
      <c r="Y445" s="587"/>
      <c r="Z445" s="588">
        <f t="shared" si="804"/>
        <v>0</v>
      </c>
      <c r="AA445" s="588">
        <f t="shared" si="827"/>
        <v>0</v>
      </c>
      <c r="AB445" s="587"/>
      <c r="AC445" s="588">
        <f t="shared" si="805"/>
        <v>0</v>
      </c>
      <c r="AD445" s="588">
        <f t="shared" si="815"/>
        <v>0</v>
      </c>
      <c r="AE445" s="587"/>
      <c r="AF445" s="588">
        <f t="shared" si="806"/>
        <v>0</v>
      </c>
      <c r="AG445" s="588">
        <f t="shared" si="816"/>
        <v>0</v>
      </c>
      <c r="AH445" s="587"/>
      <c r="AI445" s="588">
        <f t="shared" si="817"/>
        <v>0</v>
      </c>
      <c r="AJ445" s="588">
        <f t="shared" si="818"/>
        <v>0</v>
      </c>
      <c r="AK445" s="587"/>
      <c r="AL445" s="588">
        <f t="shared" si="807"/>
        <v>0</v>
      </c>
      <c r="AM445" s="588">
        <f t="shared" si="819"/>
        <v>0</v>
      </c>
      <c r="AN445" s="587"/>
      <c r="AO445" s="588">
        <f t="shared" si="808"/>
        <v>0</v>
      </c>
      <c r="AP445" s="588">
        <f t="shared" si="820"/>
        <v>0</v>
      </c>
      <c r="AQ445" s="587"/>
      <c r="AR445" s="588">
        <f t="shared" si="826"/>
        <v>0</v>
      </c>
      <c r="AS445" s="588">
        <f t="shared" si="786"/>
        <v>0</v>
      </c>
      <c r="AT445" s="587"/>
      <c r="AU445" s="588">
        <f t="shared" si="809"/>
        <v>0</v>
      </c>
      <c r="AV445" s="588">
        <f t="shared" si="821"/>
        <v>0</v>
      </c>
      <c r="AW445" s="587"/>
      <c r="AX445" s="652"/>
      <c r="AY445" s="706"/>
      <c r="BC445" s="30">
        <f t="shared" si="787"/>
        <v>0</v>
      </c>
      <c r="BD445" s="30">
        <f t="shared" si="788"/>
        <v>0</v>
      </c>
      <c r="BE445" s="704">
        <f t="shared" si="789"/>
        <v>0</v>
      </c>
      <c r="BF445" s="30">
        <f t="shared" si="790"/>
        <v>0</v>
      </c>
      <c r="BG445" s="30">
        <f t="shared" si="791"/>
        <v>0</v>
      </c>
      <c r="BH445" s="704">
        <f t="shared" si="792"/>
        <v>0</v>
      </c>
      <c r="BI445" s="704">
        <f t="shared" si="793"/>
        <v>0</v>
      </c>
      <c r="BJ445" s="30">
        <f t="shared" si="794"/>
        <v>0</v>
      </c>
      <c r="BK445" s="704">
        <f t="shared" si="795"/>
        <v>0</v>
      </c>
      <c r="BL445" s="30">
        <f t="shared" si="796"/>
        <v>0</v>
      </c>
      <c r="BM445" s="30">
        <f t="shared" si="797"/>
        <v>0</v>
      </c>
      <c r="BN445" s="704">
        <f t="shared" si="798"/>
        <v>0</v>
      </c>
    </row>
    <row r="446" spans="1:66" x14ac:dyDescent="0.25">
      <c r="A446" s="49"/>
      <c r="B446" s="50"/>
      <c r="C446" s="699"/>
      <c r="D446" s="50"/>
      <c r="E446" s="62" t="e">
        <f t="shared" si="825"/>
        <v>#N/A</v>
      </c>
      <c r="F446" s="664" t="str">
        <f t="shared" si="824"/>
        <v/>
      </c>
      <c r="G446" s="587"/>
      <c r="H446" s="588">
        <f t="shared" si="822"/>
        <v>0</v>
      </c>
      <c r="I446" s="588">
        <f t="shared" si="823"/>
        <v>0</v>
      </c>
      <c r="J446" s="587"/>
      <c r="K446" s="588">
        <f t="shared" si="799"/>
        <v>0</v>
      </c>
      <c r="L446" s="588">
        <f t="shared" si="810"/>
        <v>0</v>
      </c>
      <c r="M446" s="587"/>
      <c r="N446" s="588">
        <f t="shared" si="800"/>
        <v>0</v>
      </c>
      <c r="O446" s="588">
        <f t="shared" si="811"/>
        <v>0</v>
      </c>
      <c r="P446" s="587"/>
      <c r="Q446" s="588">
        <f t="shared" si="801"/>
        <v>0</v>
      </c>
      <c r="R446" s="588">
        <f t="shared" si="812"/>
        <v>0</v>
      </c>
      <c r="S446" s="587"/>
      <c r="T446" s="588">
        <f t="shared" si="802"/>
        <v>0</v>
      </c>
      <c r="U446" s="588">
        <f t="shared" si="813"/>
        <v>0</v>
      </c>
      <c r="V446" s="587"/>
      <c r="W446" s="588">
        <f t="shared" si="803"/>
        <v>0</v>
      </c>
      <c r="X446" s="588">
        <f t="shared" si="814"/>
        <v>0</v>
      </c>
      <c r="Y446" s="587"/>
      <c r="Z446" s="588">
        <f t="shared" si="804"/>
        <v>0</v>
      </c>
      <c r="AA446" s="588">
        <f t="shared" si="827"/>
        <v>0</v>
      </c>
      <c r="AB446" s="587"/>
      <c r="AC446" s="588">
        <f t="shared" si="805"/>
        <v>0</v>
      </c>
      <c r="AD446" s="588">
        <f t="shared" si="815"/>
        <v>0</v>
      </c>
      <c r="AE446" s="587"/>
      <c r="AF446" s="588">
        <f t="shared" si="806"/>
        <v>0</v>
      </c>
      <c r="AG446" s="588">
        <f t="shared" si="816"/>
        <v>0</v>
      </c>
      <c r="AH446" s="587"/>
      <c r="AI446" s="588">
        <f t="shared" si="817"/>
        <v>0</v>
      </c>
      <c r="AJ446" s="588">
        <f t="shared" si="818"/>
        <v>0</v>
      </c>
      <c r="AK446" s="587"/>
      <c r="AL446" s="588">
        <f t="shared" si="807"/>
        <v>0</v>
      </c>
      <c r="AM446" s="588">
        <f t="shared" si="819"/>
        <v>0</v>
      </c>
      <c r="AN446" s="587"/>
      <c r="AO446" s="588">
        <f t="shared" si="808"/>
        <v>0</v>
      </c>
      <c r="AP446" s="588">
        <f t="shared" si="820"/>
        <v>0</v>
      </c>
      <c r="AQ446" s="587"/>
      <c r="AR446" s="588">
        <f t="shared" si="826"/>
        <v>0</v>
      </c>
      <c r="AS446" s="588">
        <f t="shared" si="786"/>
        <v>0</v>
      </c>
      <c r="AT446" s="587"/>
      <c r="AU446" s="588">
        <f t="shared" si="809"/>
        <v>0</v>
      </c>
      <c r="AV446" s="588">
        <f t="shared" si="821"/>
        <v>0</v>
      </c>
      <c r="AW446" s="587"/>
      <c r="AX446" s="652"/>
      <c r="AY446" s="706"/>
      <c r="BC446" s="30">
        <f t="shared" si="787"/>
        <v>0</v>
      </c>
      <c r="BD446" s="30">
        <f t="shared" si="788"/>
        <v>0</v>
      </c>
      <c r="BE446" s="704">
        <f t="shared" si="789"/>
        <v>0</v>
      </c>
      <c r="BF446" s="30">
        <f t="shared" si="790"/>
        <v>0</v>
      </c>
      <c r="BG446" s="30">
        <f t="shared" si="791"/>
        <v>0</v>
      </c>
      <c r="BH446" s="704">
        <f t="shared" si="792"/>
        <v>0</v>
      </c>
      <c r="BI446" s="704">
        <f t="shared" si="793"/>
        <v>0</v>
      </c>
      <c r="BJ446" s="30">
        <f t="shared" si="794"/>
        <v>0</v>
      </c>
      <c r="BK446" s="704">
        <f t="shared" si="795"/>
        <v>0</v>
      </c>
      <c r="BL446" s="30">
        <f t="shared" si="796"/>
        <v>0</v>
      </c>
      <c r="BM446" s="30">
        <f t="shared" si="797"/>
        <v>0</v>
      </c>
      <c r="BN446" s="704">
        <f t="shared" si="798"/>
        <v>0</v>
      </c>
    </row>
    <row r="447" spans="1:66" x14ac:dyDescent="0.25">
      <c r="A447" s="49"/>
      <c r="B447" s="50"/>
      <c r="C447" s="699"/>
      <c r="D447" s="50"/>
      <c r="E447" s="62" t="e">
        <f t="shared" si="825"/>
        <v>#N/A</v>
      </c>
      <c r="F447" s="664" t="str">
        <f t="shared" si="824"/>
        <v/>
      </c>
      <c r="G447" s="587"/>
      <c r="H447" s="588">
        <f t="shared" si="822"/>
        <v>0</v>
      </c>
      <c r="I447" s="588">
        <f t="shared" si="823"/>
        <v>0</v>
      </c>
      <c r="J447" s="587"/>
      <c r="K447" s="588">
        <f t="shared" si="799"/>
        <v>0</v>
      </c>
      <c r="L447" s="588">
        <f t="shared" si="810"/>
        <v>0</v>
      </c>
      <c r="M447" s="587"/>
      <c r="N447" s="588">
        <f t="shared" si="800"/>
        <v>0</v>
      </c>
      <c r="O447" s="588">
        <f t="shared" si="811"/>
        <v>0</v>
      </c>
      <c r="P447" s="587"/>
      <c r="Q447" s="588">
        <f t="shared" si="801"/>
        <v>0</v>
      </c>
      <c r="R447" s="588">
        <f t="shared" si="812"/>
        <v>0</v>
      </c>
      <c r="S447" s="587"/>
      <c r="T447" s="588">
        <f t="shared" si="802"/>
        <v>0</v>
      </c>
      <c r="U447" s="588">
        <f t="shared" si="813"/>
        <v>0</v>
      </c>
      <c r="V447" s="587"/>
      <c r="W447" s="588">
        <f t="shared" si="803"/>
        <v>0</v>
      </c>
      <c r="X447" s="588">
        <f t="shared" si="814"/>
        <v>0</v>
      </c>
      <c r="Y447" s="587"/>
      <c r="Z447" s="588">
        <f t="shared" si="804"/>
        <v>0</v>
      </c>
      <c r="AA447" s="588">
        <f t="shared" si="827"/>
        <v>0</v>
      </c>
      <c r="AB447" s="587"/>
      <c r="AC447" s="588">
        <f t="shared" si="805"/>
        <v>0</v>
      </c>
      <c r="AD447" s="588">
        <f t="shared" si="815"/>
        <v>0</v>
      </c>
      <c r="AE447" s="587"/>
      <c r="AF447" s="588">
        <f t="shared" si="806"/>
        <v>0</v>
      </c>
      <c r="AG447" s="588">
        <f t="shared" si="816"/>
        <v>0</v>
      </c>
      <c r="AH447" s="587"/>
      <c r="AI447" s="588">
        <f t="shared" si="817"/>
        <v>0</v>
      </c>
      <c r="AJ447" s="588">
        <f t="shared" si="818"/>
        <v>0</v>
      </c>
      <c r="AK447" s="587"/>
      <c r="AL447" s="588">
        <f t="shared" si="807"/>
        <v>0</v>
      </c>
      <c r="AM447" s="588">
        <f t="shared" si="819"/>
        <v>0</v>
      </c>
      <c r="AN447" s="587"/>
      <c r="AO447" s="588">
        <f t="shared" si="808"/>
        <v>0</v>
      </c>
      <c r="AP447" s="588">
        <f t="shared" si="820"/>
        <v>0</v>
      </c>
      <c r="AQ447" s="587"/>
      <c r="AR447" s="588">
        <f t="shared" si="826"/>
        <v>0</v>
      </c>
      <c r="AS447" s="588">
        <f t="shared" si="786"/>
        <v>0</v>
      </c>
      <c r="AT447" s="587"/>
      <c r="AU447" s="588">
        <f t="shared" si="809"/>
        <v>0</v>
      </c>
      <c r="AV447" s="588">
        <f t="shared" si="821"/>
        <v>0</v>
      </c>
      <c r="AW447" s="587"/>
      <c r="AX447" s="652"/>
      <c r="AY447" s="706">
        <f t="shared" ref="AY447:AY496" si="828">AS447-AX447</f>
        <v>0</v>
      </c>
      <c r="BC447" s="30">
        <f t="shared" si="787"/>
        <v>0</v>
      </c>
      <c r="BD447" s="30">
        <f t="shared" si="788"/>
        <v>0</v>
      </c>
      <c r="BE447" s="704">
        <f t="shared" si="789"/>
        <v>0</v>
      </c>
      <c r="BF447" s="30">
        <f t="shared" si="790"/>
        <v>0</v>
      </c>
      <c r="BG447" s="30">
        <f t="shared" si="791"/>
        <v>0</v>
      </c>
      <c r="BH447" s="704">
        <f t="shared" si="792"/>
        <v>0</v>
      </c>
      <c r="BI447" s="704">
        <f t="shared" si="793"/>
        <v>0</v>
      </c>
      <c r="BJ447" s="30">
        <f t="shared" si="794"/>
        <v>0</v>
      </c>
      <c r="BK447" s="704">
        <f t="shared" si="795"/>
        <v>0</v>
      </c>
      <c r="BL447" s="30">
        <f t="shared" si="796"/>
        <v>0</v>
      </c>
      <c r="BM447" s="30">
        <f t="shared" si="797"/>
        <v>0</v>
      </c>
      <c r="BN447" s="704">
        <f t="shared" si="798"/>
        <v>0</v>
      </c>
    </row>
    <row r="448" spans="1:66" x14ac:dyDescent="0.25">
      <c r="A448" s="49"/>
      <c r="B448" s="50"/>
      <c r="C448" s="699"/>
      <c r="D448" s="50"/>
      <c r="E448" s="62" t="e">
        <f t="shared" si="825"/>
        <v>#N/A</v>
      </c>
      <c r="F448" s="664" t="str">
        <f t="shared" si="824"/>
        <v/>
      </c>
      <c r="G448" s="587"/>
      <c r="H448" s="588">
        <f t="shared" si="822"/>
        <v>0</v>
      </c>
      <c r="I448" s="588">
        <f t="shared" si="823"/>
        <v>0</v>
      </c>
      <c r="J448" s="587"/>
      <c r="K448" s="588">
        <f t="shared" si="799"/>
        <v>0</v>
      </c>
      <c r="L448" s="588">
        <f t="shared" si="810"/>
        <v>0</v>
      </c>
      <c r="M448" s="587"/>
      <c r="N448" s="588">
        <f t="shared" si="800"/>
        <v>0</v>
      </c>
      <c r="O448" s="588">
        <f t="shared" si="811"/>
        <v>0</v>
      </c>
      <c r="P448" s="587"/>
      <c r="Q448" s="588">
        <f t="shared" si="801"/>
        <v>0</v>
      </c>
      <c r="R448" s="588">
        <f t="shared" si="812"/>
        <v>0</v>
      </c>
      <c r="S448" s="587"/>
      <c r="T448" s="588">
        <f t="shared" si="802"/>
        <v>0</v>
      </c>
      <c r="U448" s="588">
        <f t="shared" si="813"/>
        <v>0</v>
      </c>
      <c r="V448" s="587"/>
      <c r="W448" s="588">
        <f t="shared" si="803"/>
        <v>0</v>
      </c>
      <c r="X448" s="588">
        <f t="shared" si="814"/>
        <v>0</v>
      </c>
      <c r="Y448" s="587"/>
      <c r="Z448" s="588">
        <f t="shared" si="804"/>
        <v>0</v>
      </c>
      <c r="AA448" s="588">
        <f t="shared" si="827"/>
        <v>0</v>
      </c>
      <c r="AB448" s="587"/>
      <c r="AC448" s="588">
        <f t="shared" si="805"/>
        <v>0</v>
      </c>
      <c r="AD448" s="588">
        <f t="shared" si="815"/>
        <v>0</v>
      </c>
      <c r="AE448" s="587"/>
      <c r="AF448" s="588">
        <f t="shared" si="806"/>
        <v>0</v>
      </c>
      <c r="AG448" s="588">
        <f t="shared" si="816"/>
        <v>0</v>
      </c>
      <c r="AH448" s="587"/>
      <c r="AI448" s="588">
        <f t="shared" si="817"/>
        <v>0</v>
      </c>
      <c r="AJ448" s="588">
        <f t="shared" si="818"/>
        <v>0</v>
      </c>
      <c r="AK448" s="587"/>
      <c r="AL448" s="588">
        <f t="shared" si="807"/>
        <v>0</v>
      </c>
      <c r="AM448" s="588">
        <f t="shared" si="819"/>
        <v>0</v>
      </c>
      <c r="AN448" s="587"/>
      <c r="AO448" s="588">
        <f t="shared" si="808"/>
        <v>0</v>
      </c>
      <c r="AP448" s="588">
        <f t="shared" si="820"/>
        <v>0</v>
      </c>
      <c r="AQ448" s="587"/>
      <c r="AR448" s="588">
        <f t="shared" si="826"/>
        <v>0</v>
      </c>
      <c r="AS448" s="588">
        <f t="shared" si="786"/>
        <v>0</v>
      </c>
      <c r="AT448" s="587"/>
      <c r="AU448" s="588">
        <f t="shared" si="809"/>
        <v>0</v>
      </c>
      <c r="AV448" s="588">
        <f t="shared" si="821"/>
        <v>0</v>
      </c>
      <c r="AW448" s="587"/>
      <c r="AX448" s="652"/>
      <c r="AY448" s="706">
        <f t="shared" si="828"/>
        <v>0</v>
      </c>
      <c r="BC448" s="30">
        <f t="shared" si="787"/>
        <v>0</v>
      </c>
      <c r="BD448" s="30">
        <f t="shared" si="788"/>
        <v>0</v>
      </c>
      <c r="BE448" s="704">
        <f t="shared" si="789"/>
        <v>0</v>
      </c>
      <c r="BF448" s="30">
        <f t="shared" si="790"/>
        <v>0</v>
      </c>
      <c r="BG448" s="30">
        <f t="shared" si="791"/>
        <v>0</v>
      </c>
      <c r="BH448" s="704">
        <f t="shared" si="792"/>
        <v>0</v>
      </c>
      <c r="BI448" s="704">
        <f t="shared" si="793"/>
        <v>0</v>
      </c>
      <c r="BJ448" s="30">
        <f t="shared" si="794"/>
        <v>0</v>
      </c>
      <c r="BK448" s="704">
        <f t="shared" si="795"/>
        <v>0</v>
      </c>
      <c r="BL448" s="30">
        <f t="shared" si="796"/>
        <v>0</v>
      </c>
      <c r="BM448" s="30">
        <f t="shared" si="797"/>
        <v>0</v>
      </c>
      <c r="BN448" s="704">
        <f t="shared" si="798"/>
        <v>0</v>
      </c>
    </row>
    <row r="449" spans="1:66" x14ac:dyDescent="0.25">
      <c r="A449" s="49"/>
      <c r="B449" s="50"/>
      <c r="C449" s="699"/>
      <c r="D449" s="50"/>
      <c r="E449" s="62" t="e">
        <f t="shared" si="825"/>
        <v>#N/A</v>
      </c>
      <c r="F449" s="664" t="str">
        <f t="shared" si="824"/>
        <v/>
      </c>
      <c r="G449" s="587"/>
      <c r="H449" s="588">
        <f t="shared" si="822"/>
        <v>0</v>
      </c>
      <c r="I449" s="588">
        <f t="shared" si="823"/>
        <v>0</v>
      </c>
      <c r="J449" s="587"/>
      <c r="K449" s="588">
        <f t="shared" si="799"/>
        <v>0</v>
      </c>
      <c r="L449" s="588">
        <f t="shared" si="810"/>
        <v>0</v>
      </c>
      <c r="M449" s="587"/>
      <c r="N449" s="588">
        <f t="shared" si="800"/>
        <v>0</v>
      </c>
      <c r="O449" s="588">
        <f t="shared" si="811"/>
        <v>0</v>
      </c>
      <c r="P449" s="587"/>
      <c r="Q449" s="588">
        <f t="shared" si="801"/>
        <v>0</v>
      </c>
      <c r="R449" s="588">
        <f t="shared" si="812"/>
        <v>0</v>
      </c>
      <c r="S449" s="587"/>
      <c r="T449" s="588">
        <f t="shared" si="802"/>
        <v>0</v>
      </c>
      <c r="U449" s="588">
        <f t="shared" si="813"/>
        <v>0</v>
      </c>
      <c r="V449" s="587"/>
      <c r="W449" s="588">
        <f t="shared" si="803"/>
        <v>0</v>
      </c>
      <c r="X449" s="588">
        <f t="shared" si="814"/>
        <v>0</v>
      </c>
      <c r="Y449" s="587"/>
      <c r="Z449" s="588">
        <f t="shared" si="804"/>
        <v>0</v>
      </c>
      <c r="AA449" s="588">
        <f t="shared" si="827"/>
        <v>0</v>
      </c>
      <c r="AB449" s="587"/>
      <c r="AC449" s="588">
        <f t="shared" si="805"/>
        <v>0</v>
      </c>
      <c r="AD449" s="588">
        <f t="shared" si="815"/>
        <v>0</v>
      </c>
      <c r="AE449" s="587"/>
      <c r="AF449" s="588">
        <f t="shared" si="806"/>
        <v>0</v>
      </c>
      <c r="AG449" s="588">
        <f t="shared" si="816"/>
        <v>0</v>
      </c>
      <c r="AH449" s="587"/>
      <c r="AI449" s="588">
        <f t="shared" si="817"/>
        <v>0</v>
      </c>
      <c r="AJ449" s="588">
        <f t="shared" si="818"/>
        <v>0</v>
      </c>
      <c r="AK449" s="587"/>
      <c r="AL449" s="588">
        <f t="shared" si="807"/>
        <v>0</v>
      </c>
      <c r="AM449" s="588">
        <f t="shared" si="819"/>
        <v>0</v>
      </c>
      <c r="AN449" s="587"/>
      <c r="AO449" s="588">
        <f t="shared" si="808"/>
        <v>0</v>
      </c>
      <c r="AP449" s="588">
        <f t="shared" si="820"/>
        <v>0</v>
      </c>
      <c r="AQ449" s="587"/>
      <c r="AR449" s="588">
        <f t="shared" si="826"/>
        <v>0</v>
      </c>
      <c r="AS449" s="588">
        <f t="shared" si="786"/>
        <v>0</v>
      </c>
      <c r="AT449" s="587"/>
      <c r="AU449" s="588">
        <f t="shared" si="809"/>
        <v>0</v>
      </c>
      <c r="AV449" s="588">
        <f t="shared" si="821"/>
        <v>0</v>
      </c>
      <c r="AW449" s="587"/>
      <c r="AX449" s="652"/>
      <c r="AY449" s="706">
        <f t="shared" si="828"/>
        <v>0</v>
      </c>
      <c r="BC449" s="30">
        <f t="shared" si="787"/>
        <v>0</v>
      </c>
      <c r="BD449" s="30">
        <f t="shared" si="788"/>
        <v>0</v>
      </c>
      <c r="BE449" s="704">
        <f t="shared" si="789"/>
        <v>0</v>
      </c>
      <c r="BF449" s="30">
        <f t="shared" si="790"/>
        <v>0</v>
      </c>
      <c r="BG449" s="30">
        <f t="shared" si="791"/>
        <v>0</v>
      </c>
      <c r="BH449" s="704">
        <f t="shared" si="792"/>
        <v>0</v>
      </c>
      <c r="BI449" s="704">
        <f t="shared" si="793"/>
        <v>0</v>
      </c>
      <c r="BJ449" s="30">
        <f t="shared" si="794"/>
        <v>0</v>
      </c>
      <c r="BK449" s="704">
        <f t="shared" si="795"/>
        <v>0</v>
      </c>
      <c r="BL449" s="30">
        <f t="shared" si="796"/>
        <v>0</v>
      </c>
      <c r="BM449" s="30">
        <f t="shared" si="797"/>
        <v>0</v>
      </c>
      <c r="BN449" s="704">
        <f t="shared" si="798"/>
        <v>0</v>
      </c>
    </row>
    <row r="450" spans="1:66" x14ac:dyDescent="0.25">
      <c r="A450" s="49"/>
      <c r="B450" s="50"/>
      <c r="C450" s="699"/>
      <c r="D450" s="50"/>
      <c r="E450" s="62" t="e">
        <f t="shared" si="825"/>
        <v>#N/A</v>
      </c>
      <c r="F450" s="664" t="str">
        <f t="shared" si="824"/>
        <v/>
      </c>
      <c r="G450" s="587"/>
      <c r="H450" s="588">
        <f t="shared" si="822"/>
        <v>0</v>
      </c>
      <c r="I450" s="588">
        <f t="shared" si="823"/>
        <v>0</v>
      </c>
      <c r="J450" s="587"/>
      <c r="K450" s="588">
        <f t="shared" si="799"/>
        <v>0</v>
      </c>
      <c r="L450" s="588">
        <f t="shared" si="810"/>
        <v>0</v>
      </c>
      <c r="M450" s="587"/>
      <c r="N450" s="588">
        <f t="shared" si="800"/>
        <v>0</v>
      </c>
      <c r="O450" s="588">
        <f t="shared" si="811"/>
        <v>0</v>
      </c>
      <c r="P450" s="587"/>
      <c r="Q450" s="588">
        <f t="shared" si="801"/>
        <v>0</v>
      </c>
      <c r="R450" s="588">
        <f t="shared" si="812"/>
        <v>0</v>
      </c>
      <c r="S450" s="587"/>
      <c r="T450" s="588">
        <f t="shared" si="802"/>
        <v>0</v>
      </c>
      <c r="U450" s="588">
        <f t="shared" si="813"/>
        <v>0</v>
      </c>
      <c r="V450" s="587"/>
      <c r="W450" s="588">
        <f t="shared" si="803"/>
        <v>0</v>
      </c>
      <c r="X450" s="588">
        <f t="shared" si="814"/>
        <v>0</v>
      </c>
      <c r="Y450" s="587"/>
      <c r="Z450" s="588">
        <f t="shared" si="804"/>
        <v>0</v>
      </c>
      <c r="AA450" s="588">
        <f t="shared" si="827"/>
        <v>0</v>
      </c>
      <c r="AB450" s="587"/>
      <c r="AC450" s="588">
        <f t="shared" si="805"/>
        <v>0</v>
      </c>
      <c r="AD450" s="588">
        <f t="shared" si="815"/>
        <v>0</v>
      </c>
      <c r="AE450" s="587"/>
      <c r="AF450" s="588">
        <f t="shared" si="806"/>
        <v>0</v>
      </c>
      <c r="AG450" s="588">
        <f t="shared" si="816"/>
        <v>0</v>
      </c>
      <c r="AH450" s="587"/>
      <c r="AI450" s="588">
        <f t="shared" si="817"/>
        <v>0</v>
      </c>
      <c r="AJ450" s="588">
        <f t="shared" si="818"/>
        <v>0</v>
      </c>
      <c r="AK450" s="587"/>
      <c r="AL450" s="588">
        <f t="shared" si="807"/>
        <v>0</v>
      </c>
      <c r="AM450" s="588">
        <f t="shared" si="819"/>
        <v>0</v>
      </c>
      <c r="AN450" s="587"/>
      <c r="AO450" s="588">
        <f t="shared" si="808"/>
        <v>0</v>
      </c>
      <c r="AP450" s="588">
        <f t="shared" si="820"/>
        <v>0</v>
      </c>
      <c r="AQ450" s="587"/>
      <c r="AR450" s="588">
        <f t="shared" si="826"/>
        <v>0</v>
      </c>
      <c r="AS450" s="588">
        <f t="shared" si="786"/>
        <v>0</v>
      </c>
      <c r="AT450" s="587"/>
      <c r="AU450" s="588">
        <f t="shared" si="809"/>
        <v>0</v>
      </c>
      <c r="AV450" s="588">
        <f t="shared" si="821"/>
        <v>0</v>
      </c>
      <c r="AW450" s="587"/>
      <c r="AX450" s="652"/>
      <c r="AY450" s="706">
        <f t="shared" si="828"/>
        <v>0</v>
      </c>
      <c r="BC450" s="30">
        <f t="shared" si="787"/>
        <v>0</v>
      </c>
      <c r="BD450" s="30">
        <f t="shared" si="788"/>
        <v>0</v>
      </c>
      <c r="BE450" s="704">
        <f t="shared" si="789"/>
        <v>0</v>
      </c>
      <c r="BF450" s="30">
        <f t="shared" si="790"/>
        <v>0</v>
      </c>
      <c r="BG450" s="30">
        <f t="shared" si="791"/>
        <v>0</v>
      </c>
      <c r="BH450" s="704">
        <f t="shared" si="792"/>
        <v>0</v>
      </c>
      <c r="BI450" s="704">
        <f t="shared" si="793"/>
        <v>0</v>
      </c>
      <c r="BJ450" s="30">
        <f t="shared" si="794"/>
        <v>0</v>
      </c>
      <c r="BK450" s="704">
        <f t="shared" si="795"/>
        <v>0</v>
      </c>
      <c r="BL450" s="30">
        <f t="shared" si="796"/>
        <v>0</v>
      </c>
      <c r="BM450" s="30">
        <f t="shared" si="797"/>
        <v>0</v>
      </c>
      <c r="BN450" s="704">
        <f t="shared" si="798"/>
        <v>0</v>
      </c>
    </row>
    <row r="451" spans="1:66" x14ac:dyDescent="0.25">
      <c r="A451" s="49"/>
      <c r="B451" s="50"/>
      <c r="C451" s="699"/>
      <c r="D451" s="50"/>
      <c r="E451" s="62" t="e">
        <f t="shared" si="825"/>
        <v>#N/A</v>
      </c>
      <c r="F451" s="664" t="str">
        <f t="shared" si="824"/>
        <v/>
      </c>
      <c r="G451" s="587"/>
      <c r="H451" s="588">
        <f t="shared" si="822"/>
        <v>0</v>
      </c>
      <c r="I451" s="588">
        <f t="shared" si="823"/>
        <v>0</v>
      </c>
      <c r="J451" s="587"/>
      <c r="K451" s="588">
        <f t="shared" si="799"/>
        <v>0</v>
      </c>
      <c r="L451" s="588">
        <f t="shared" si="810"/>
        <v>0</v>
      </c>
      <c r="M451" s="587"/>
      <c r="N451" s="588">
        <f t="shared" si="800"/>
        <v>0</v>
      </c>
      <c r="O451" s="588">
        <f t="shared" si="811"/>
        <v>0</v>
      </c>
      <c r="P451" s="587"/>
      <c r="Q451" s="588">
        <f t="shared" si="801"/>
        <v>0</v>
      </c>
      <c r="R451" s="588">
        <f t="shared" si="812"/>
        <v>0</v>
      </c>
      <c r="S451" s="587"/>
      <c r="T451" s="588">
        <f t="shared" si="802"/>
        <v>0</v>
      </c>
      <c r="U451" s="588">
        <f t="shared" si="813"/>
        <v>0</v>
      </c>
      <c r="V451" s="587"/>
      <c r="W451" s="588">
        <f t="shared" si="803"/>
        <v>0</v>
      </c>
      <c r="X451" s="588">
        <f t="shared" si="814"/>
        <v>0</v>
      </c>
      <c r="Y451" s="587"/>
      <c r="Z451" s="588">
        <f t="shared" si="804"/>
        <v>0</v>
      </c>
      <c r="AA451" s="588">
        <f t="shared" si="827"/>
        <v>0</v>
      </c>
      <c r="AB451" s="587"/>
      <c r="AC451" s="588">
        <f t="shared" si="805"/>
        <v>0</v>
      </c>
      <c r="AD451" s="588">
        <f t="shared" si="815"/>
        <v>0</v>
      </c>
      <c r="AE451" s="587"/>
      <c r="AF451" s="588">
        <f t="shared" si="806"/>
        <v>0</v>
      </c>
      <c r="AG451" s="588">
        <f t="shared" si="816"/>
        <v>0</v>
      </c>
      <c r="AH451" s="587"/>
      <c r="AI451" s="588">
        <f t="shared" si="817"/>
        <v>0</v>
      </c>
      <c r="AJ451" s="588">
        <f t="shared" si="818"/>
        <v>0</v>
      </c>
      <c r="AK451" s="587"/>
      <c r="AL451" s="588">
        <f t="shared" si="807"/>
        <v>0</v>
      </c>
      <c r="AM451" s="588">
        <f t="shared" si="819"/>
        <v>0</v>
      </c>
      <c r="AN451" s="587"/>
      <c r="AO451" s="588">
        <f t="shared" si="808"/>
        <v>0</v>
      </c>
      <c r="AP451" s="588">
        <f t="shared" si="820"/>
        <v>0</v>
      </c>
      <c r="AQ451" s="587"/>
      <c r="AR451" s="588">
        <f t="shared" si="826"/>
        <v>0</v>
      </c>
      <c r="AS451" s="588">
        <f t="shared" si="786"/>
        <v>0</v>
      </c>
      <c r="AT451" s="587"/>
      <c r="AU451" s="588">
        <f t="shared" si="809"/>
        <v>0</v>
      </c>
      <c r="AV451" s="588">
        <f t="shared" si="821"/>
        <v>0</v>
      </c>
      <c r="AW451" s="587"/>
      <c r="AX451" s="652"/>
      <c r="AY451" s="706">
        <f t="shared" si="828"/>
        <v>0</v>
      </c>
      <c r="BC451" s="30">
        <f t="shared" si="787"/>
        <v>0</v>
      </c>
      <c r="BD451" s="30">
        <f t="shared" si="788"/>
        <v>0</v>
      </c>
      <c r="BE451" s="704">
        <f t="shared" si="789"/>
        <v>0</v>
      </c>
      <c r="BF451" s="30">
        <f t="shared" si="790"/>
        <v>0</v>
      </c>
      <c r="BG451" s="30">
        <f t="shared" si="791"/>
        <v>0</v>
      </c>
      <c r="BH451" s="704">
        <f t="shared" si="792"/>
        <v>0</v>
      </c>
      <c r="BI451" s="704">
        <f t="shared" si="793"/>
        <v>0</v>
      </c>
      <c r="BJ451" s="30">
        <f t="shared" si="794"/>
        <v>0</v>
      </c>
      <c r="BK451" s="704">
        <f t="shared" si="795"/>
        <v>0</v>
      </c>
      <c r="BL451" s="30">
        <f t="shared" si="796"/>
        <v>0</v>
      </c>
      <c r="BM451" s="30">
        <f t="shared" si="797"/>
        <v>0</v>
      </c>
      <c r="BN451" s="704">
        <f t="shared" si="798"/>
        <v>0</v>
      </c>
    </row>
    <row r="452" spans="1:66" x14ac:dyDescent="0.25">
      <c r="A452" s="49"/>
      <c r="B452" s="50"/>
      <c r="C452" s="699"/>
      <c r="D452" s="50"/>
      <c r="E452" s="62" t="e">
        <f t="shared" si="825"/>
        <v>#N/A</v>
      </c>
      <c r="F452" s="664" t="str">
        <f t="shared" si="824"/>
        <v/>
      </c>
      <c r="G452" s="587"/>
      <c r="H452" s="588">
        <f t="shared" si="822"/>
        <v>0</v>
      </c>
      <c r="I452" s="588">
        <f t="shared" si="823"/>
        <v>0</v>
      </c>
      <c r="J452" s="587"/>
      <c r="K452" s="588">
        <f t="shared" si="799"/>
        <v>0</v>
      </c>
      <c r="L452" s="588">
        <f t="shared" si="810"/>
        <v>0</v>
      </c>
      <c r="M452" s="587"/>
      <c r="N452" s="588">
        <f t="shared" si="800"/>
        <v>0</v>
      </c>
      <c r="O452" s="588">
        <f t="shared" si="811"/>
        <v>0</v>
      </c>
      <c r="P452" s="587"/>
      <c r="Q452" s="588">
        <f t="shared" si="801"/>
        <v>0</v>
      </c>
      <c r="R452" s="588">
        <f t="shared" si="812"/>
        <v>0</v>
      </c>
      <c r="S452" s="587"/>
      <c r="T452" s="588">
        <f t="shared" si="802"/>
        <v>0</v>
      </c>
      <c r="U452" s="588">
        <f t="shared" si="813"/>
        <v>0</v>
      </c>
      <c r="V452" s="587"/>
      <c r="W452" s="588">
        <f t="shared" si="803"/>
        <v>0</v>
      </c>
      <c r="X452" s="588">
        <f t="shared" si="814"/>
        <v>0</v>
      </c>
      <c r="Y452" s="587"/>
      <c r="Z452" s="588">
        <f t="shared" si="804"/>
        <v>0</v>
      </c>
      <c r="AA452" s="588">
        <f t="shared" si="827"/>
        <v>0</v>
      </c>
      <c r="AB452" s="587"/>
      <c r="AC452" s="588">
        <f t="shared" si="805"/>
        <v>0</v>
      </c>
      <c r="AD452" s="588">
        <f t="shared" si="815"/>
        <v>0</v>
      </c>
      <c r="AE452" s="587"/>
      <c r="AF452" s="588">
        <f t="shared" si="806"/>
        <v>0</v>
      </c>
      <c r="AG452" s="588">
        <f t="shared" si="816"/>
        <v>0</v>
      </c>
      <c r="AH452" s="587"/>
      <c r="AI452" s="588">
        <f t="shared" si="817"/>
        <v>0</v>
      </c>
      <c r="AJ452" s="588">
        <f t="shared" si="818"/>
        <v>0</v>
      </c>
      <c r="AK452" s="587"/>
      <c r="AL452" s="588">
        <f t="shared" si="807"/>
        <v>0</v>
      </c>
      <c r="AM452" s="588">
        <f t="shared" si="819"/>
        <v>0</v>
      </c>
      <c r="AN452" s="587"/>
      <c r="AO452" s="588">
        <f t="shared" si="808"/>
        <v>0</v>
      </c>
      <c r="AP452" s="588">
        <f t="shared" si="820"/>
        <v>0</v>
      </c>
      <c r="AQ452" s="587"/>
      <c r="AR452" s="588">
        <f t="shared" si="826"/>
        <v>0</v>
      </c>
      <c r="AS452" s="588">
        <f t="shared" si="786"/>
        <v>0</v>
      </c>
      <c r="AT452" s="587"/>
      <c r="AU452" s="588">
        <f t="shared" si="809"/>
        <v>0</v>
      </c>
      <c r="AV452" s="588">
        <f t="shared" si="821"/>
        <v>0</v>
      </c>
      <c r="AW452" s="587"/>
      <c r="AX452" s="652"/>
      <c r="AY452" s="706">
        <f t="shared" si="828"/>
        <v>0</v>
      </c>
      <c r="BC452" s="30">
        <f t="shared" si="787"/>
        <v>0</v>
      </c>
      <c r="BD452" s="30">
        <f t="shared" si="788"/>
        <v>0</v>
      </c>
      <c r="BE452" s="704">
        <f t="shared" si="789"/>
        <v>0</v>
      </c>
      <c r="BF452" s="30">
        <f t="shared" si="790"/>
        <v>0</v>
      </c>
      <c r="BG452" s="30">
        <f t="shared" si="791"/>
        <v>0</v>
      </c>
      <c r="BH452" s="704">
        <f t="shared" si="792"/>
        <v>0</v>
      </c>
      <c r="BI452" s="704">
        <f t="shared" si="793"/>
        <v>0</v>
      </c>
      <c r="BJ452" s="30">
        <f t="shared" si="794"/>
        <v>0</v>
      </c>
      <c r="BK452" s="704">
        <f t="shared" si="795"/>
        <v>0</v>
      </c>
      <c r="BL452" s="30">
        <f t="shared" si="796"/>
        <v>0</v>
      </c>
      <c r="BM452" s="30">
        <f t="shared" si="797"/>
        <v>0</v>
      </c>
      <c r="BN452" s="704">
        <f t="shared" si="798"/>
        <v>0</v>
      </c>
    </row>
    <row r="453" spans="1:66" x14ac:dyDescent="0.25">
      <c r="A453" s="49"/>
      <c r="B453" s="50"/>
      <c r="C453" s="699"/>
      <c r="D453" s="50"/>
      <c r="E453" s="62" t="e">
        <f t="shared" si="825"/>
        <v>#N/A</v>
      </c>
      <c r="F453" s="664" t="str">
        <f t="shared" si="824"/>
        <v/>
      </c>
      <c r="G453" s="587"/>
      <c r="H453" s="588">
        <f t="shared" si="822"/>
        <v>0</v>
      </c>
      <c r="I453" s="588">
        <f t="shared" si="823"/>
        <v>0</v>
      </c>
      <c r="J453" s="587"/>
      <c r="K453" s="588">
        <f t="shared" si="799"/>
        <v>0</v>
      </c>
      <c r="L453" s="588">
        <f t="shared" si="810"/>
        <v>0</v>
      </c>
      <c r="M453" s="587"/>
      <c r="N453" s="588">
        <f t="shared" si="800"/>
        <v>0</v>
      </c>
      <c r="O453" s="588">
        <f t="shared" si="811"/>
        <v>0</v>
      </c>
      <c r="P453" s="587"/>
      <c r="Q453" s="588">
        <f t="shared" si="801"/>
        <v>0</v>
      </c>
      <c r="R453" s="588">
        <f t="shared" si="812"/>
        <v>0</v>
      </c>
      <c r="S453" s="587"/>
      <c r="T453" s="588">
        <f t="shared" si="802"/>
        <v>0</v>
      </c>
      <c r="U453" s="588">
        <f t="shared" si="813"/>
        <v>0</v>
      </c>
      <c r="V453" s="587"/>
      <c r="W453" s="588">
        <f t="shared" si="803"/>
        <v>0</v>
      </c>
      <c r="X453" s="588">
        <f t="shared" si="814"/>
        <v>0</v>
      </c>
      <c r="Y453" s="587"/>
      <c r="Z453" s="588">
        <f t="shared" si="804"/>
        <v>0</v>
      </c>
      <c r="AA453" s="588">
        <f t="shared" si="827"/>
        <v>0</v>
      </c>
      <c r="AB453" s="587"/>
      <c r="AC453" s="588">
        <f t="shared" si="805"/>
        <v>0</v>
      </c>
      <c r="AD453" s="588">
        <f t="shared" si="815"/>
        <v>0</v>
      </c>
      <c r="AE453" s="587"/>
      <c r="AF453" s="588">
        <f t="shared" si="806"/>
        <v>0</v>
      </c>
      <c r="AG453" s="588">
        <f t="shared" si="816"/>
        <v>0</v>
      </c>
      <c r="AH453" s="587"/>
      <c r="AI453" s="588">
        <f t="shared" si="817"/>
        <v>0</v>
      </c>
      <c r="AJ453" s="588">
        <f t="shared" si="818"/>
        <v>0</v>
      </c>
      <c r="AK453" s="587"/>
      <c r="AL453" s="588">
        <f t="shared" si="807"/>
        <v>0</v>
      </c>
      <c r="AM453" s="588">
        <f t="shared" si="819"/>
        <v>0</v>
      </c>
      <c r="AN453" s="587"/>
      <c r="AO453" s="588">
        <f t="shared" si="808"/>
        <v>0</v>
      </c>
      <c r="AP453" s="588">
        <f t="shared" si="820"/>
        <v>0</v>
      </c>
      <c r="AQ453" s="587"/>
      <c r="AR453" s="588">
        <f t="shared" si="826"/>
        <v>0</v>
      </c>
      <c r="AS453" s="588">
        <f t="shared" si="786"/>
        <v>0</v>
      </c>
      <c r="AT453" s="587"/>
      <c r="AU453" s="588">
        <f t="shared" si="809"/>
        <v>0</v>
      </c>
      <c r="AV453" s="588">
        <f t="shared" si="821"/>
        <v>0</v>
      </c>
      <c r="AW453" s="587"/>
      <c r="AX453" s="652"/>
      <c r="AY453" s="706">
        <f t="shared" si="828"/>
        <v>0</v>
      </c>
      <c r="BC453" s="30">
        <f t="shared" si="787"/>
        <v>0</v>
      </c>
      <c r="BD453" s="30">
        <f t="shared" si="788"/>
        <v>0</v>
      </c>
      <c r="BE453" s="704">
        <f t="shared" si="789"/>
        <v>0</v>
      </c>
      <c r="BF453" s="30">
        <f t="shared" si="790"/>
        <v>0</v>
      </c>
      <c r="BG453" s="30">
        <f t="shared" si="791"/>
        <v>0</v>
      </c>
      <c r="BH453" s="704">
        <f t="shared" si="792"/>
        <v>0</v>
      </c>
      <c r="BI453" s="704">
        <f t="shared" si="793"/>
        <v>0</v>
      </c>
      <c r="BJ453" s="30">
        <f t="shared" si="794"/>
        <v>0</v>
      </c>
      <c r="BK453" s="704">
        <f t="shared" si="795"/>
        <v>0</v>
      </c>
      <c r="BL453" s="30">
        <f t="shared" si="796"/>
        <v>0</v>
      </c>
      <c r="BM453" s="30">
        <f t="shared" si="797"/>
        <v>0</v>
      </c>
      <c r="BN453" s="704">
        <f t="shared" si="798"/>
        <v>0</v>
      </c>
    </row>
    <row r="454" spans="1:66" x14ac:dyDescent="0.25">
      <c r="A454" s="49"/>
      <c r="B454" s="50"/>
      <c r="C454" s="699"/>
      <c r="D454" s="50"/>
      <c r="E454" s="62" t="e">
        <f t="shared" si="825"/>
        <v>#N/A</v>
      </c>
      <c r="F454" s="664" t="str">
        <f t="shared" si="824"/>
        <v/>
      </c>
      <c r="G454" s="587"/>
      <c r="H454" s="588">
        <f t="shared" si="822"/>
        <v>0</v>
      </c>
      <c r="I454" s="588">
        <f t="shared" si="823"/>
        <v>0</v>
      </c>
      <c r="J454" s="587"/>
      <c r="K454" s="588">
        <f t="shared" si="799"/>
        <v>0</v>
      </c>
      <c r="L454" s="588">
        <f t="shared" si="810"/>
        <v>0</v>
      </c>
      <c r="M454" s="587"/>
      <c r="N454" s="588">
        <f t="shared" si="800"/>
        <v>0</v>
      </c>
      <c r="O454" s="588">
        <f t="shared" si="811"/>
        <v>0</v>
      </c>
      <c r="P454" s="587"/>
      <c r="Q454" s="588">
        <f t="shared" si="801"/>
        <v>0</v>
      </c>
      <c r="R454" s="588">
        <f t="shared" si="812"/>
        <v>0</v>
      </c>
      <c r="S454" s="587"/>
      <c r="T454" s="588">
        <f t="shared" si="802"/>
        <v>0</v>
      </c>
      <c r="U454" s="588">
        <f t="shared" si="813"/>
        <v>0</v>
      </c>
      <c r="V454" s="587"/>
      <c r="W454" s="588">
        <f t="shared" si="803"/>
        <v>0</v>
      </c>
      <c r="X454" s="588">
        <f t="shared" si="814"/>
        <v>0</v>
      </c>
      <c r="Y454" s="587"/>
      <c r="Z454" s="588">
        <f t="shared" si="804"/>
        <v>0</v>
      </c>
      <c r="AA454" s="588">
        <f t="shared" si="827"/>
        <v>0</v>
      </c>
      <c r="AB454" s="587"/>
      <c r="AC454" s="588">
        <f t="shared" si="805"/>
        <v>0</v>
      </c>
      <c r="AD454" s="588">
        <f t="shared" si="815"/>
        <v>0</v>
      </c>
      <c r="AE454" s="587"/>
      <c r="AF454" s="588">
        <f t="shared" si="806"/>
        <v>0</v>
      </c>
      <c r="AG454" s="588">
        <f t="shared" si="816"/>
        <v>0</v>
      </c>
      <c r="AH454" s="587"/>
      <c r="AI454" s="588">
        <f t="shared" si="817"/>
        <v>0</v>
      </c>
      <c r="AJ454" s="588">
        <f t="shared" si="818"/>
        <v>0</v>
      </c>
      <c r="AK454" s="587"/>
      <c r="AL454" s="588">
        <f t="shared" si="807"/>
        <v>0</v>
      </c>
      <c r="AM454" s="588">
        <f t="shared" si="819"/>
        <v>0</v>
      </c>
      <c r="AN454" s="587"/>
      <c r="AO454" s="588">
        <f t="shared" si="808"/>
        <v>0</v>
      </c>
      <c r="AP454" s="588">
        <f t="shared" si="820"/>
        <v>0</v>
      </c>
      <c r="AQ454" s="587"/>
      <c r="AR454" s="588">
        <f t="shared" si="826"/>
        <v>0</v>
      </c>
      <c r="AS454" s="588">
        <f t="shared" ref="AS454:AS517" si="829">SUM(AQ454:AR454)</f>
        <v>0</v>
      </c>
      <c r="AT454" s="587"/>
      <c r="AU454" s="588">
        <f t="shared" si="809"/>
        <v>0</v>
      </c>
      <c r="AV454" s="588">
        <f t="shared" si="821"/>
        <v>0</v>
      </c>
      <c r="AW454" s="587"/>
      <c r="AX454" s="652"/>
      <c r="AY454" s="706">
        <f t="shared" si="828"/>
        <v>0</v>
      </c>
      <c r="BC454" s="30">
        <f t="shared" si="787"/>
        <v>0</v>
      </c>
      <c r="BD454" s="30">
        <f t="shared" si="788"/>
        <v>0</v>
      </c>
      <c r="BE454" s="704">
        <f t="shared" si="789"/>
        <v>0</v>
      </c>
      <c r="BF454" s="30">
        <f t="shared" si="790"/>
        <v>0</v>
      </c>
      <c r="BG454" s="30">
        <f t="shared" si="791"/>
        <v>0</v>
      </c>
      <c r="BH454" s="704">
        <f t="shared" si="792"/>
        <v>0</v>
      </c>
      <c r="BI454" s="704">
        <f t="shared" si="793"/>
        <v>0</v>
      </c>
      <c r="BJ454" s="30">
        <f t="shared" si="794"/>
        <v>0</v>
      </c>
      <c r="BK454" s="704">
        <f t="shared" si="795"/>
        <v>0</v>
      </c>
      <c r="BL454" s="30">
        <f t="shared" si="796"/>
        <v>0</v>
      </c>
      <c r="BM454" s="30">
        <f t="shared" si="797"/>
        <v>0</v>
      </c>
      <c r="BN454" s="704">
        <f t="shared" si="798"/>
        <v>0</v>
      </c>
    </row>
    <row r="455" spans="1:66" x14ac:dyDescent="0.25">
      <c r="A455" s="49"/>
      <c r="B455" s="50"/>
      <c r="C455" s="699"/>
      <c r="D455" s="50"/>
      <c r="E455" s="62" t="e">
        <f t="shared" si="825"/>
        <v>#N/A</v>
      </c>
      <c r="F455" s="664" t="str">
        <f t="shared" si="824"/>
        <v/>
      </c>
      <c r="G455" s="587"/>
      <c r="H455" s="588">
        <f t="shared" si="822"/>
        <v>0</v>
      </c>
      <c r="I455" s="588">
        <f t="shared" si="823"/>
        <v>0</v>
      </c>
      <c r="J455" s="587"/>
      <c r="K455" s="588">
        <f t="shared" si="799"/>
        <v>0</v>
      </c>
      <c r="L455" s="588">
        <f t="shared" si="810"/>
        <v>0</v>
      </c>
      <c r="M455" s="587"/>
      <c r="N455" s="588">
        <f t="shared" si="800"/>
        <v>0</v>
      </c>
      <c r="O455" s="588">
        <f t="shared" si="811"/>
        <v>0</v>
      </c>
      <c r="P455" s="587"/>
      <c r="Q455" s="588">
        <f t="shared" si="801"/>
        <v>0</v>
      </c>
      <c r="R455" s="588">
        <f t="shared" si="812"/>
        <v>0</v>
      </c>
      <c r="S455" s="587"/>
      <c r="T455" s="588">
        <f t="shared" si="802"/>
        <v>0</v>
      </c>
      <c r="U455" s="588">
        <f t="shared" si="813"/>
        <v>0</v>
      </c>
      <c r="V455" s="587"/>
      <c r="W455" s="588">
        <f t="shared" si="803"/>
        <v>0</v>
      </c>
      <c r="X455" s="588">
        <f t="shared" si="814"/>
        <v>0</v>
      </c>
      <c r="Y455" s="587"/>
      <c r="Z455" s="588">
        <f t="shared" si="804"/>
        <v>0</v>
      </c>
      <c r="AA455" s="588">
        <f t="shared" si="827"/>
        <v>0</v>
      </c>
      <c r="AB455" s="587"/>
      <c r="AC455" s="588">
        <f t="shared" si="805"/>
        <v>0</v>
      </c>
      <c r="AD455" s="588">
        <f t="shared" si="815"/>
        <v>0</v>
      </c>
      <c r="AE455" s="587"/>
      <c r="AF455" s="588">
        <f t="shared" si="806"/>
        <v>0</v>
      </c>
      <c r="AG455" s="588">
        <f t="shared" si="816"/>
        <v>0</v>
      </c>
      <c r="AH455" s="587"/>
      <c r="AI455" s="588">
        <f t="shared" si="817"/>
        <v>0</v>
      </c>
      <c r="AJ455" s="588">
        <f t="shared" si="818"/>
        <v>0</v>
      </c>
      <c r="AK455" s="587"/>
      <c r="AL455" s="588">
        <f t="shared" si="807"/>
        <v>0</v>
      </c>
      <c r="AM455" s="588">
        <f t="shared" si="819"/>
        <v>0</v>
      </c>
      <c r="AN455" s="587"/>
      <c r="AO455" s="588">
        <f t="shared" si="808"/>
        <v>0</v>
      </c>
      <c r="AP455" s="588">
        <f t="shared" si="820"/>
        <v>0</v>
      </c>
      <c r="AQ455" s="587"/>
      <c r="AR455" s="588">
        <f t="shared" si="826"/>
        <v>0</v>
      </c>
      <c r="AS455" s="588">
        <f t="shared" si="829"/>
        <v>0</v>
      </c>
      <c r="AT455" s="587"/>
      <c r="AU455" s="588">
        <f t="shared" si="809"/>
        <v>0</v>
      </c>
      <c r="AV455" s="588">
        <f t="shared" si="821"/>
        <v>0</v>
      </c>
      <c r="AW455" s="587"/>
      <c r="AX455" s="652"/>
      <c r="AY455" s="706">
        <f t="shared" si="828"/>
        <v>0</v>
      </c>
      <c r="BC455" s="30">
        <f t="shared" si="787"/>
        <v>0</v>
      </c>
      <c r="BD455" s="30">
        <f t="shared" si="788"/>
        <v>0</v>
      </c>
      <c r="BE455" s="704">
        <f t="shared" si="789"/>
        <v>0</v>
      </c>
      <c r="BF455" s="30">
        <f t="shared" si="790"/>
        <v>0</v>
      </c>
      <c r="BG455" s="30">
        <f t="shared" si="791"/>
        <v>0</v>
      </c>
      <c r="BH455" s="704">
        <f t="shared" si="792"/>
        <v>0</v>
      </c>
      <c r="BI455" s="704">
        <f t="shared" si="793"/>
        <v>0</v>
      </c>
      <c r="BJ455" s="30">
        <f t="shared" si="794"/>
        <v>0</v>
      </c>
      <c r="BK455" s="704">
        <f t="shared" si="795"/>
        <v>0</v>
      </c>
      <c r="BL455" s="30">
        <f t="shared" si="796"/>
        <v>0</v>
      </c>
      <c r="BM455" s="30">
        <f t="shared" si="797"/>
        <v>0</v>
      </c>
      <c r="BN455" s="704">
        <f t="shared" si="798"/>
        <v>0</v>
      </c>
    </row>
    <row r="456" spans="1:66" x14ac:dyDescent="0.25">
      <c r="A456" s="49"/>
      <c r="B456" s="50"/>
      <c r="C456" s="699"/>
      <c r="D456" s="50"/>
      <c r="E456" s="62" t="e">
        <f t="shared" si="825"/>
        <v>#N/A</v>
      </c>
      <c r="F456" s="664" t="str">
        <f t="shared" si="824"/>
        <v/>
      </c>
      <c r="G456" s="587"/>
      <c r="H456" s="588">
        <f t="shared" si="822"/>
        <v>0</v>
      </c>
      <c r="I456" s="588">
        <f t="shared" si="823"/>
        <v>0</v>
      </c>
      <c r="J456" s="587"/>
      <c r="K456" s="588">
        <f t="shared" si="799"/>
        <v>0</v>
      </c>
      <c r="L456" s="588">
        <f t="shared" si="810"/>
        <v>0</v>
      </c>
      <c r="M456" s="587"/>
      <c r="N456" s="588">
        <f t="shared" si="800"/>
        <v>0</v>
      </c>
      <c r="O456" s="588">
        <f t="shared" si="811"/>
        <v>0</v>
      </c>
      <c r="P456" s="587"/>
      <c r="Q456" s="588">
        <f t="shared" si="801"/>
        <v>0</v>
      </c>
      <c r="R456" s="588">
        <f t="shared" si="812"/>
        <v>0</v>
      </c>
      <c r="S456" s="587"/>
      <c r="T456" s="588">
        <f t="shared" si="802"/>
        <v>0</v>
      </c>
      <c r="U456" s="588">
        <f t="shared" si="813"/>
        <v>0</v>
      </c>
      <c r="V456" s="587"/>
      <c r="W456" s="588">
        <f t="shared" si="803"/>
        <v>0</v>
      </c>
      <c r="X456" s="588">
        <f t="shared" si="814"/>
        <v>0</v>
      </c>
      <c r="Y456" s="587"/>
      <c r="Z456" s="588">
        <f t="shared" si="804"/>
        <v>0</v>
      </c>
      <c r="AA456" s="588">
        <f t="shared" si="827"/>
        <v>0</v>
      </c>
      <c r="AB456" s="587"/>
      <c r="AC456" s="588">
        <f t="shared" si="805"/>
        <v>0</v>
      </c>
      <c r="AD456" s="588">
        <f t="shared" si="815"/>
        <v>0</v>
      </c>
      <c r="AE456" s="587"/>
      <c r="AF456" s="588">
        <f t="shared" si="806"/>
        <v>0</v>
      </c>
      <c r="AG456" s="588">
        <f t="shared" si="816"/>
        <v>0</v>
      </c>
      <c r="AH456" s="587"/>
      <c r="AI456" s="588">
        <f t="shared" si="817"/>
        <v>0</v>
      </c>
      <c r="AJ456" s="588">
        <f t="shared" si="818"/>
        <v>0</v>
      </c>
      <c r="AK456" s="587"/>
      <c r="AL456" s="588">
        <f t="shared" si="807"/>
        <v>0</v>
      </c>
      <c r="AM456" s="588">
        <f t="shared" si="819"/>
        <v>0</v>
      </c>
      <c r="AN456" s="587"/>
      <c r="AO456" s="588">
        <f t="shared" si="808"/>
        <v>0</v>
      </c>
      <c r="AP456" s="588">
        <f t="shared" si="820"/>
        <v>0</v>
      </c>
      <c r="AQ456" s="587"/>
      <c r="AR456" s="588">
        <f t="shared" si="826"/>
        <v>0</v>
      </c>
      <c r="AS456" s="588">
        <f t="shared" si="829"/>
        <v>0</v>
      </c>
      <c r="AT456" s="587"/>
      <c r="AU456" s="588">
        <f t="shared" si="809"/>
        <v>0</v>
      </c>
      <c r="AV456" s="588">
        <f t="shared" si="821"/>
        <v>0</v>
      </c>
      <c r="AW456" s="587"/>
      <c r="AX456" s="652"/>
      <c r="AY456" s="706">
        <f t="shared" si="828"/>
        <v>0</v>
      </c>
      <c r="BC456" s="30">
        <f t="shared" ref="BC456:BC519" si="830">L456-I456</f>
        <v>0</v>
      </c>
      <c r="BD456" s="30">
        <f t="shared" ref="BD456:BD519" si="831">O456-L456</f>
        <v>0</v>
      </c>
      <c r="BE456" s="704">
        <f t="shared" ref="BE456:BE519" si="832">R456-I456</f>
        <v>0</v>
      </c>
      <c r="BF456" s="30">
        <f t="shared" ref="BF456:BF519" si="833">U456-R456</f>
        <v>0</v>
      </c>
      <c r="BG456" s="30">
        <f t="shared" ref="BG456:BG519" si="834">X456-U456</f>
        <v>0</v>
      </c>
      <c r="BH456" s="704">
        <f t="shared" ref="BH456:BH519" si="835">AA456-R456</f>
        <v>0</v>
      </c>
      <c r="BI456" s="704">
        <f t="shared" ref="BI456:BI494" si="836">AJ456-AA456</f>
        <v>0</v>
      </c>
      <c r="BJ456" s="30">
        <f t="shared" ref="BJ456:BJ519" si="837">AG456-AD456</f>
        <v>0</v>
      </c>
      <c r="BK456" s="704">
        <f t="shared" ref="BK456:BK519" si="838">AJ456-AG456</f>
        <v>0</v>
      </c>
      <c r="BL456" s="30">
        <f t="shared" ref="BL456:BL519" si="839">AM456-AJ456</f>
        <v>0</v>
      </c>
      <c r="BM456" s="30">
        <f t="shared" ref="BM456:BM519" si="840">AP456-AM456</f>
        <v>0</v>
      </c>
      <c r="BN456" s="704">
        <f t="shared" ref="BN456:BN519" si="841">AS456-AJ456</f>
        <v>0</v>
      </c>
    </row>
    <row r="457" spans="1:66" x14ac:dyDescent="0.25">
      <c r="A457" s="49"/>
      <c r="B457" s="50"/>
      <c r="C457" s="699"/>
      <c r="D457" s="50"/>
      <c r="E457" s="62" t="e">
        <f t="shared" si="825"/>
        <v>#N/A</v>
      </c>
      <c r="F457" s="664" t="str">
        <f t="shared" si="824"/>
        <v/>
      </c>
      <c r="G457" s="587"/>
      <c r="H457" s="588">
        <f t="shared" si="822"/>
        <v>0</v>
      </c>
      <c r="I457" s="588">
        <f t="shared" si="823"/>
        <v>0</v>
      </c>
      <c r="J457" s="587"/>
      <c r="K457" s="588">
        <f t="shared" si="799"/>
        <v>0</v>
      </c>
      <c r="L457" s="588">
        <f t="shared" si="810"/>
        <v>0</v>
      </c>
      <c r="M457" s="587"/>
      <c r="N457" s="588">
        <f t="shared" si="800"/>
        <v>0</v>
      </c>
      <c r="O457" s="588">
        <f t="shared" si="811"/>
        <v>0</v>
      </c>
      <c r="P457" s="587"/>
      <c r="Q457" s="588">
        <f t="shared" si="801"/>
        <v>0</v>
      </c>
      <c r="R457" s="588">
        <f t="shared" si="812"/>
        <v>0</v>
      </c>
      <c r="S457" s="587"/>
      <c r="T457" s="588">
        <f t="shared" si="802"/>
        <v>0</v>
      </c>
      <c r="U457" s="588">
        <f t="shared" si="813"/>
        <v>0</v>
      </c>
      <c r="V457" s="587"/>
      <c r="W457" s="588">
        <f t="shared" si="803"/>
        <v>0</v>
      </c>
      <c r="X457" s="588">
        <f t="shared" si="814"/>
        <v>0</v>
      </c>
      <c r="Y457" s="587"/>
      <c r="Z457" s="588">
        <f t="shared" si="804"/>
        <v>0</v>
      </c>
      <c r="AA457" s="588">
        <f t="shared" si="827"/>
        <v>0</v>
      </c>
      <c r="AB457" s="587"/>
      <c r="AC457" s="588">
        <f t="shared" si="805"/>
        <v>0</v>
      </c>
      <c r="AD457" s="588">
        <f t="shared" si="815"/>
        <v>0</v>
      </c>
      <c r="AE457" s="587"/>
      <c r="AF457" s="588">
        <f t="shared" si="806"/>
        <v>0</v>
      </c>
      <c r="AG457" s="588">
        <f t="shared" si="816"/>
        <v>0</v>
      </c>
      <c r="AH457" s="587"/>
      <c r="AI457" s="588">
        <f t="shared" si="817"/>
        <v>0</v>
      </c>
      <c r="AJ457" s="588">
        <f t="shared" si="818"/>
        <v>0</v>
      </c>
      <c r="AK457" s="587"/>
      <c r="AL457" s="588">
        <f t="shared" si="807"/>
        <v>0</v>
      </c>
      <c r="AM457" s="588">
        <f t="shared" si="819"/>
        <v>0</v>
      </c>
      <c r="AN457" s="587"/>
      <c r="AO457" s="588">
        <f t="shared" si="808"/>
        <v>0</v>
      </c>
      <c r="AP457" s="588">
        <f t="shared" si="820"/>
        <v>0</v>
      </c>
      <c r="AQ457" s="587"/>
      <c r="AR457" s="588">
        <f t="shared" si="826"/>
        <v>0</v>
      </c>
      <c r="AS457" s="588">
        <f t="shared" si="829"/>
        <v>0</v>
      </c>
      <c r="AT457" s="587"/>
      <c r="AU457" s="588">
        <f t="shared" si="809"/>
        <v>0</v>
      </c>
      <c r="AV457" s="588">
        <f t="shared" si="821"/>
        <v>0</v>
      </c>
      <c r="AW457" s="587"/>
      <c r="AX457" s="652"/>
      <c r="AY457" s="706">
        <f t="shared" si="828"/>
        <v>0</v>
      </c>
      <c r="BC457" s="30">
        <f t="shared" si="830"/>
        <v>0</v>
      </c>
      <c r="BD457" s="30">
        <f t="shared" si="831"/>
        <v>0</v>
      </c>
      <c r="BE457" s="704">
        <f t="shared" si="832"/>
        <v>0</v>
      </c>
      <c r="BF457" s="30">
        <f t="shared" si="833"/>
        <v>0</v>
      </c>
      <c r="BG457" s="30">
        <f t="shared" si="834"/>
        <v>0</v>
      </c>
      <c r="BH457" s="704">
        <f t="shared" si="835"/>
        <v>0</v>
      </c>
      <c r="BI457" s="704">
        <f t="shared" si="836"/>
        <v>0</v>
      </c>
      <c r="BJ457" s="30">
        <f t="shared" si="837"/>
        <v>0</v>
      </c>
      <c r="BK457" s="704">
        <f t="shared" si="838"/>
        <v>0</v>
      </c>
      <c r="BL457" s="30">
        <f t="shared" si="839"/>
        <v>0</v>
      </c>
      <c r="BM457" s="30">
        <f t="shared" si="840"/>
        <v>0</v>
      </c>
      <c r="BN457" s="704">
        <f t="shared" si="841"/>
        <v>0</v>
      </c>
    </row>
    <row r="458" spans="1:66" x14ac:dyDescent="0.25">
      <c r="A458" s="49"/>
      <c r="B458" s="50"/>
      <c r="C458" s="699"/>
      <c r="D458" s="50"/>
      <c r="E458" s="62" t="e">
        <f t="shared" si="825"/>
        <v>#N/A</v>
      </c>
      <c r="F458" s="664" t="str">
        <f t="shared" si="824"/>
        <v/>
      </c>
      <c r="G458" s="587"/>
      <c r="H458" s="588">
        <f t="shared" si="822"/>
        <v>0</v>
      </c>
      <c r="I458" s="588">
        <f t="shared" si="823"/>
        <v>0</v>
      </c>
      <c r="J458" s="587"/>
      <c r="K458" s="588">
        <f t="shared" si="799"/>
        <v>0</v>
      </c>
      <c r="L458" s="588">
        <f t="shared" si="810"/>
        <v>0</v>
      </c>
      <c r="M458" s="587"/>
      <c r="N458" s="588">
        <f t="shared" si="800"/>
        <v>0</v>
      </c>
      <c r="O458" s="588">
        <f t="shared" si="811"/>
        <v>0</v>
      </c>
      <c r="P458" s="587"/>
      <c r="Q458" s="588">
        <f t="shared" si="801"/>
        <v>0</v>
      </c>
      <c r="R458" s="588">
        <f t="shared" si="812"/>
        <v>0</v>
      </c>
      <c r="S458" s="587"/>
      <c r="T458" s="588">
        <f t="shared" si="802"/>
        <v>0</v>
      </c>
      <c r="U458" s="588">
        <f t="shared" si="813"/>
        <v>0</v>
      </c>
      <c r="V458" s="587"/>
      <c r="W458" s="588">
        <f t="shared" si="803"/>
        <v>0</v>
      </c>
      <c r="X458" s="588">
        <f t="shared" si="814"/>
        <v>0</v>
      </c>
      <c r="Y458" s="587"/>
      <c r="Z458" s="588">
        <f t="shared" si="804"/>
        <v>0</v>
      </c>
      <c r="AA458" s="588">
        <f t="shared" si="827"/>
        <v>0</v>
      </c>
      <c r="AB458" s="587"/>
      <c r="AC458" s="588">
        <f t="shared" si="805"/>
        <v>0</v>
      </c>
      <c r="AD458" s="588">
        <f t="shared" si="815"/>
        <v>0</v>
      </c>
      <c r="AE458" s="587"/>
      <c r="AF458" s="588">
        <f t="shared" si="806"/>
        <v>0</v>
      </c>
      <c r="AG458" s="588">
        <f t="shared" si="816"/>
        <v>0</v>
      </c>
      <c r="AH458" s="587"/>
      <c r="AI458" s="588">
        <f t="shared" si="817"/>
        <v>0</v>
      </c>
      <c r="AJ458" s="588">
        <f t="shared" si="818"/>
        <v>0</v>
      </c>
      <c r="AK458" s="587"/>
      <c r="AL458" s="588">
        <f t="shared" si="807"/>
        <v>0</v>
      </c>
      <c r="AM458" s="588">
        <f t="shared" si="819"/>
        <v>0</v>
      </c>
      <c r="AN458" s="587"/>
      <c r="AO458" s="588">
        <f t="shared" si="808"/>
        <v>0</v>
      </c>
      <c r="AP458" s="588">
        <f t="shared" si="820"/>
        <v>0</v>
      </c>
      <c r="AQ458" s="587"/>
      <c r="AR458" s="588">
        <f t="shared" si="826"/>
        <v>0</v>
      </c>
      <c r="AS458" s="588">
        <f t="shared" si="829"/>
        <v>0</v>
      </c>
      <c r="AT458" s="587"/>
      <c r="AU458" s="588">
        <f t="shared" si="809"/>
        <v>0</v>
      </c>
      <c r="AV458" s="588">
        <f t="shared" si="821"/>
        <v>0</v>
      </c>
      <c r="AW458" s="587"/>
      <c r="AX458" s="652"/>
      <c r="AY458" s="706">
        <f t="shared" si="828"/>
        <v>0</v>
      </c>
      <c r="BC458" s="30">
        <f t="shared" si="830"/>
        <v>0</v>
      </c>
      <c r="BD458" s="30">
        <f t="shared" si="831"/>
        <v>0</v>
      </c>
      <c r="BE458" s="704">
        <f t="shared" si="832"/>
        <v>0</v>
      </c>
      <c r="BF458" s="30">
        <f t="shared" si="833"/>
        <v>0</v>
      </c>
      <c r="BG458" s="30">
        <f t="shared" si="834"/>
        <v>0</v>
      </c>
      <c r="BH458" s="704">
        <f t="shared" si="835"/>
        <v>0</v>
      </c>
      <c r="BI458" s="704">
        <f t="shared" si="836"/>
        <v>0</v>
      </c>
      <c r="BJ458" s="30">
        <f t="shared" si="837"/>
        <v>0</v>
      </c>
      <c r="BK458" s="704">
        <f t="shared" si="838"/>
        <v>0</v>
      </c>
      <c r="BL458" s="30">
        <f t="shared" si="839"/>
        <v>0</v>
      </c>
      <c r="BM458" s="30">
        <f t="shared" si="840"/>
        <v>0</v>
      </c>
      <c r="BN458" s="704">
        <f t="shared" si="841"/>
        <v>0</v>
      </c>
    </row>
    <row r="459" spans="1:66" x14ac:dyDescent="0.25">
      <c r="A459" s="49"/>
      <c r="B459" s="50"/>
      <c r="C459" s="699"/>
      <c r="D459" s="50"/>
      <c r="E459" s="62" t="e">
        <f t="shared" si="825"/>
        <v>#N/A</v>
      </c>
      <c r="F459" s="664" t="str">
        <f t="shared" si="824"/>
        <v/>
      </c>
      <c r="G459" s="587"/>
      <c r="H459" s="588">
        <f t="shared" ref="H459:H522" si="842">SUMIFS(JE_amount,JE_Month,H$3,JE_Entity,$A459,JE_Ledger_number,$B459)</f>
        <v>0</v>
      </c>
      <c r="I459" s="588">
        <f t="shared" si="823"/>
        <v>0</v>
      </c>
      <c r="J459" s="587"/>
      <c r="K459" s="588">
        <f t="shared" ref="K459:K522" si="843">SUMIFS(JE_amount,JE_Month,K$3,JE_Entity,$A459,JE_Ledger_number,$B459)</f>
        <v>0</v>
      </c>
      <c r="L459" s="588">
        <f t="shared" si="810"/>
        <v>0</v>
      </c>
      <c r="M459" s="587"/>
      <c r="N459" s="588">
        <f t="shared" ref="N459:N522" si="844">SUMIFS(JE_amount,JE_Month,N$3,JE_Entity,$A459,JE_Ledger_number,$B459)</f>
        <v>0</v>
      </c>
      <c r="O459" s="588">
        <f t="shared" si="811"/>
        <v>0</v>
      </c>
      <c r="P459" s="587"/>
      <c r="Q459" s="588">
        <f t="shared" ref="Q459:Q522" si="845">SUMIFS(JE_amount,JE_Month,Q$3,JE_Entity,$A459,JE_Ledger_number,$B459)</f>
        <v>0</v>
      </c>
      <c r="R459" s="588">
        <f t="shared" si="812"/>
        <v>0</v>
      </c>
      <c r="S459" s="587"/>
      <c r="T459" s="588">
        <f t="shared" ref="T459:T522" si="846">SUMIFS(JE_amount,JE_Month,T$3,JE_Entity,$A459,JE_Ledger_number,$B459)</f>
        <v>0</v>
      </c>
      <c r="U459" s="588">
        <f t="shared" si="813"/>
        <v>0</v>
      </c>
      <c r="V459" s="587"/>
      <c r="W459" s="588">
        <f t="shared" ref="W459:W522" si="847">SUMIFS(JE_amount,JE_Month,W$3,JE_Entity,$A459,JE_Ledger_number,$B459)</f>
        <v>0</v>
      </c>
      <c r="X459" s="588">
        <f t="shared" si="814"/>
        <v>0</v>
      </c>
      <c r="Y459" s="587"/>
      <c r="Z459" s="588">
        <f t="shared" ref="Z459:Z522" si="848">SUMIFS(JE_amount,JE_Month,Z$3,JE_Entity,$A459,JE_Ledger_number,$B459)</f>
        <v>0</v>
      </c>
      <c r="AA459" s="588">
        <f t="shared" si="827"/>
        <v>0</v>
      </c>
      <c r="AB459" s="587"/>
      <c r="AC459" s="588">
        <f t="shared" ref="AC459:AC522" si="849">SUMIFS(JE_amount,JE_Month,AC$3,JE_Entity,$A459,JE_Ledger_number,$B459)</f>
        <v>0</v>
      </c>
      <c r="AD459" s="588">
        <f t="shared" si="815"/>
        <v>0</v>
      </c>
      <c r="AE459" s="587"/>
      <c r="AF459" s="588">
        <f t="shared" ref="AF459:AF522" si="850">SUMIFS(JE_amount,JE_Month,AF$3,JE_Entity,$A459,JE_Ledger_number,$B459)</f>
        <v>0</v>
      </c>
      <c r="AG459" s="588">
        <f t="shared" si="816"/>
        <v>0</v>
      </c>
      <c r="AH459" s="587"/>
      <c r="AI459" s="588">
        <f t="shared" ref="AI459:AI522" si="851">SUMIFS(JE_amount,JE_Month,AI$3,JE_Entity,$A459,JE_Ledger_number,$B459)</f>
        <v>0</v>
      </c>
      <c r="AJ459" s="588">
        <f t="shared" si="818"/>
        <v>0</v>
      </c>
      <c r="AK459" s="587"/>
      <c r="AL459" s="588">
        <f t="shared" ref="AL459:AL522" si="852">SUMIFS(JE_amount,JE_Month,AL$3,JE_Entity,$A459,JE_Ledger_number,$B459)</f>
        <v>0</v>
      </c>
      <c r="AM459" s="588">
        <f t="shared" si="819"/>
        <v>0</v>
      </c>
      <c r="AN459" s="587"/>
      <c r="AO459" s="588">
        <f t="shared" ref="AO459:AO522" si="853">SUMIFS(JE_amount,JE_Month,AO$3,JE_Entity,$A459,JE_Ledger_number,$B459)</f>
        <v>0</v>
      </c>
      <c r="AP459" s="588">
        <f t="shared" si="820"/>
        <v>0</v>
      </c>
      <c r="AQ459" s="587"/>
      <c r="AR459" s="588">
        <f t="shared" ref="AR459:AR522" si="854">SUMIFS(JE_amount,JE_Month,AR$3,JE_Entity,$A459,JE_Ledger_number,$B459)</f>
        <v>0</v>
      </c>
      <c r="AS459" s="588">
        <f t="shared" si="829"/>
        <v>0</v>
      </c>
      <c r="AT459" s="587"/>
      <c r="AU459" s="588">
        <f t="shared" ref="AU459:AU522" si="855">SUMIFS(JE_amount_NIS,JE_Month,AU$3,JE_Entity,$A459,JE_Ledger_number,$B459)</f>
        <v>0</v>
      </c>
      <c r="AV459" s="588">
        <f t="shared" si="821"/>
        <v>0</v>
      </c>
      <c r="AW459" s="587"/>
      <c r="AX459" s="652"/>
      <c r="AY459" s="706">
        <f t="shared" si="828"/>
        <v>0</v>
      </c>
      <c r="BC459" s="30">
        <f t="shared" si="830"/>
        <v>0</v>
      </c>
      <c r="BD459" s="30">
        <f t="shared" si="831"/>
        <v>0</v>
      </c>
      <c r="BE459" s="704">
        <f t="shared" si="832"/>
        <v>0</v>
      </c>
      <c r="BF459" s="30">
        <f t="shared" si="833"/>
        <v>0</v>
      </c>
      <c r="BG459" s="30">
        <f t="shared" si="834"/>
        <v>0</v>
      </c>
      <c r="BH459" s="704">
        <f t="shared" si="835"/>
        <v>0</v>
      </c>
      <c r="BI459" s="704">
        <f t="shared" si="836"/>
        <v>0</v>
      </c>
      <c r="BJ459" s="30">
        <f t="shared" si="837"/>
        <v>0</v>
      </c>
      <c r="BK459" s="704">
        <f t="shared" si="838"/>
        <v>0</v>
      </c>
      <c r="BL459" s="30">
        <f t="shared" si="839"/>
        <v>0</v>
      </c>
      <c r="BM459" s="30">
        <f t="shared" si="840"/>
        <v>0</v>
      </c>
      <c r="BN459" s="704">
        <f t="shared" si="841"/>
        <v>0</v>
      </c>
    </row>
    <row r="460" spans="1:66" x14ac:dyDescent="0.25">
      <c r="A460" s="49"/>
      <c r="B460" s="50"/>
      <c r="C460" s="699"/>
      <c r="D460" s="50"/>
      <c r="E460" s="62" t="e">
        <f t="shared" si="825"/>
        <v>#N/A</v>
      </c>
      <c r="F460" s="664" t="str">
        <f t="shared" si="824"/>
        <v/>
      </c>
      <c r="G460" s="587"/>
      <c r="H460" s="588">
        <f t="shared" si="842"/>
        <v>0</v>
      </c>
      <c r="I460" s="588">
        <f t="shared" ref="I460:I523" si="856">SUM(G460:H460)</f>
        <v>0</v>
      </c>
      <c r="J460" s="587"/>
      <c r="K460" s="588">
        <f t="shared" si="843"/>
        <v>0</v>
      </c>
      <c r="L460" s="588">
        <f t="shared" ref="L460:L523" si="857">SUM(J460:K460)</f>
        <v>0</v>
      </c>
      <c r="M460" s="587"/>
      <c r="N460" s="588">
        <f t="shared" si="844"/>
        <v>0</v>
      </c>
      <c r="O460" s="588">
        <f t="shared" ref="O460:O523" si="858">SUM(M460:N460)</f>
        <v>0</v>
      </c>
      <c r="P460" s="587"/>
      <c r="Q460" s="588">
        <f t="shared" si="845"/>
        <v>0</v>
      </c>
      <c r="R460" s="588">
        <f t="shared" ref="R460:R523" si="859">SUM(P460:Q460)</f>
        <v>0</v>
      </c>
      <c r="S460" s="587"/>
      <c r="T460" s="588">
        <f t="shared" si="846"/>
        <v>0</v>
      </c>
      <c r="U460" s="588">
        <f t="shared" ref="U460:U523" si="860">SUM(S460:T460)</f>
        <v>0</v>
      </c>
      <c r="V460" s="587"/>
      <c r="W460" s="588">
        <f t="shared" si="847"/>
        <v>0</v>
      </c>
      <c r="X460" s="588">
        <f t="shared" ref="X460:X523" si="861">SUM(V460:W460)</f>
        <v>0</v>
      </c>
      <c r="Y460" s="587"/>
      <c r="Z460" s="588">
        <f t="shared" si="848"/>
        <v>0</v>
      </c>
      <c r="AA460" s="588">
        <f t="shared" si="827"/>
        <v>0</v>
      </c>
      <c r="AB460" s="587"/>
      <c r="AC460" s="588">
        <f t="shared" si="849"/>
        <v>0</v>
      </c>
      <c r="AD460" s="588">
        <f t="shared" ref="AD460:AD523" si="862">SUM(AB460:AC460)</f>
        <v>0</v>
      </c>
      <c r="AE460" s="587"/>
      <c r="AF460" s="588">
        <f t="shared" si="850"/>
        <v>0</v>
      </c>
      <c r="AG460" s="588">
        <f t="shared" ref="AG460:AG523" si="863">SUM(AE460:AF460)</f>
        <v>0</v>
      </c>
      <c r="AH460" s="587"/>
      <c r="AI460" s="588">
        <f t="shared" si="851"/>
        <v>0</v>
      </c>
      <c r="AJ460" s="588">
        <f t="shared" ref="AJ460:AJ523" si="864">SUM(AH460:AI460)</f>
        <v>0</v>
      </c>
      <c r="AK460" s="587"/>
      <c r="AL460" s="588">
        <f t="shared" si="852"/>
        <v>0</v>
      </c>
      <c r="AM460" s="588">
        <f t="shared" ref="AM460:AM523" si="865">SUM(AK460:AL460)</f>
        <v>0</v>
      </c>
      <c r="AN460" s="587"/>
      <c r="AO460" s="588">
        <f t="shared" si="853"/>
        <v>0</v>
      </c>
      <c r="AP460" s="588">
        <f t="shared" ref="AP460:AP523" si="866">SUM(AN460:AO460)</f>
        <v>0</v>
      </c>
      <c r="AQ460" s="587"/>
      <c r="AR460" s="588">
        <f t="shared" si="854"/>
        <v>0</v>
      </c>
      <c r="AS460" s="588">
        <f t="shared" si="829"/>
        <v>0</v>
      </c>
      <c r="AT460" s="587"/>
      <c r="AU460" s="588">
        <f t="shared" si="855"/>
        <v>0</v>
      </c>
      <c r="AV460" s="588">
        <f t="shared" ref="AV460:AV523" si="867">SUM(AT460:AU460)</f>
        <v>0</v>
      </c>
      <c r="AW460" s="587"/>
      <c r="AX460" s="652"/>
      <c r="AY460" s="706">
        <f t="shared" si="828"/>
        <v>0</v>
      </c>
      <c r="BC460" s="30">
        <f t="shared" si="830"/>
        <v>0</v>
      </c>
      <c r="BD460" s="30">
        <f t="shared" si="831"/>
        <v>0</v>
      </c>
      <c r="BE460" s="704">
        <f t="shared" si="832"/>
        <v>0</v>
      </c>
      <c r="BF460" s="30">
        <f t="shared" si="833"/>
        <v>0</v>
      </c>
      <c r="BG460" s="30">
        <f t="shared" si="834"/>
        <v>0</v>
      </c>
      <c r="BH460" s="704">
        <f t="shared" si="835"/>
        <v>0</v>
      </c>
      <c r="BI460" s="704">
        <f t="shared" si="836"/>
        <v>0</v>
      </c>
      <c r="BJ460" s="30">
        <f t="shared" si="837"/>
        <v>0</v>
      </c>
      <c r="BK460" s="704">
        <f t="shared" si="838"/>
        <v>0</v>
      </c>
      <c r="BL460" s="30">
        <f t="shared" si="839"/>
        <v>0</v>
      </c>
      <c r="BM460" s="30">
        <f t="shared" si="840"/>
        <v>0</v>
      </c>
      <c r="BN460" s="704">
        <f t="shared" si="841"/>
        <v>0</v>
      </c>
    </row>
    <row r="461" spans="1:66" x14ac:dyDescent="0.25">
      <c r="A461" s="49"/>
      <c r="B461" s="50"/>
      <c r="C461" s="699"/>
      <c r="D461" s="50"/>
      <c r="E461" s="62" t="e">
        <f t="shared" si="825"/>
        <v>#N/A</v>
      </c>
      <c r="F461" s="664" t="str">
        <f t="shared" si="824"/>
        <v/>
      </c>
      <c r="G461" s="587"/>
      <c r="H461" s="588">
        <f t="shared" si="842"/>
        <v>0</v>
      </c>
      <c r="I461" s="588">
        <f t="shared" si="856"/>
        <v>0</v>
      </c>
      <c r="J461" s="587"/>
      <c r="K461" s="588">
        <f t="shared" si="843"/>
        <v>0</v>
      </c>
      <c r="L461" s="588">
        <f t="shared" si="857"/>
        <v>0</v>
      </c>
      <c r="M461" s="587"/>
      <c r="N461" s="588">
        <f t="shared" si="844"/>
        <v>0</v>
      </c>
      <c r="O461" s="588">
        <f t="shared" si="858"/>
        <v>0</v>
      </c>
      <c r="P461" s="587"/>
      <c r="Q461" s="588">
        <f t="shared" si="845"/>
        <v>0</v>
      </c>
      <c r="R461" s="588">
        <f t="shared" si="859"/>
        <v>0</v>
      </c>
      <c r="S461" s="587"/>
      <c r="T461" s="588">
        <f t="shared" si="846"/>
        <v>0</v>
      </c>
      <c r="U461" s="588">
        <f t="shared" si="860"/>
        <v>0</v>
      </c>
      <c r="V461" s="587"/>
      <c r="W461" s="588">
        <f t="shared" si="847"/>
        <v>0</v>
      </c>
      <c r="X461" s="588">
        <f t="shared" si="861"/>
        <v>0</v>
      </c>
      <c r="Y461" s="587"/>
      <c r="Z461" s="588">
        <f t="shared" si="848"/>
        <v>0</v>
      </c>
      <c r="AA461" s="588">
        <f t="shared" si="827"/>
        <v>0</v>
      </c>
      <c r="AB461" s="587"/>
      <c r="AC461" s="588">
        <f t="shared" si="849"/>
        <v>0</v>
      </c>
      <c r="AD461" s="588">
        <f t="shared" si="862"/>
        <v>0</v>
      </c>
      <c r="AE461" s="587"/>
      <c r="AF461" s="588">
        <f t="shared" si="850"/>
        <v>0</v>
      </c>
      <c r="AG461" s="588">
        <f t="shared" si="863"/>
        <v>0</v>
      </c>
      <c r="AH461" s="587"/>
      <c r="AI461" s="588">
        <f t="shared" si="851"/>
        <v>0</v>
      </c>
      <c r="AJ461" s="588">
        <f t="shared" si="864"/>
        <v>0</v>
      </c>
      <c r="AK461" s="587"/>
      <c r="AL461" s="588">
        <f t="shared" si="852"/>
        <v>0</v>
      </c>
      <c r="AM461" s="588">
        <f t="shared" si="865"/>
        <v>0</v>
      </c>
      <c r="AN461" s="587"/>
      <c r="AO461" s="588">
        <f t="shared" si="853"/>
        <v>0</v>
      </c>
      <c r="AP461" s="588">
        <f t="shared" si="866"/>
        <v>0</v>
      </c>
      <c r="AQ461" s="587"/>
      <c r="AR461" s="588">
        <f t="shared" si="854"/>
        <v>0</v>
      </c>
      <c r="AS461" s="588">
        <f t="shared" si="829"/>
        <v>0</v>
      </c>
      <c r="AT461" s="587"/>
      <c r="AU461" s="588">
        <f t="shared" si="855"/>
        <v>0</v>
      </c>
      <c r="AV461" s="588">
        <f t="shared" si="867"/>
        <v>0</v>
      </c>
      <c r="AW461" s="587"/>
      <c r="AX461" s="652"/>
      <c r="AY461" s="706">
        <f t="shared" si="828"/>
        <v>0</v>
      </c>
      <c r="BC461" s="30">
        <f t="shared" si="830"/>
        <v>0</v>
      </c>
      <c r="BD461" s="30">
        <f t="shared" si="831"/>
        <v>0</v>
      </c>
      <c r="BE461" s="704">
        <f t="shared" si="832"/>
        <v>0</v>
      </c>
      <c r="BF461" s="30">
        <f t="shared" si="833"/>
        <v>0</v>
      </c>
      <c r="BG461" s="30">
        <f t="shared" si="834"/>
        <v>0</v>
      </c>
      <c r="BH461" s="704">
        <f t="shared" si="835"/>
        <v>0</v>
      </c>
      <c r="BI461" s="704">
        <f t="shared" si="836"/>
        <v>0</v>
      </c>
      <c r="BJ461" s="30">
        <f t="shared" si="837"/>
        <v>0</v>
      </c>
      <c r="BK461" s="704">
        <f t="shared" si="838"/>
        <v>0</v>
      </c>
      <c r="BL461" s="30">
        <f t="shared" si="839"/>
        <v>0</v>
      </c>
      <c r="BM461" s="30">
        <f t="shared" si="840"/>
        <v>0</v>
      </c>
      <c r="BN461" s="704">
        <f t="shared" si="841"/>
        <v>0</v>
      </c>
    </row>
    <row r="462" spans="1:66" x14ac:dyDescent="0.25">
      <c r="A462" s="49"/>
      <c r="B462" s="50"/>
      <c r="C462" s="699"/>
      <c r="D462" s="50"/>
      <c r="E462" s="62" t="e">
        <f t="shared" si="825"/>
        <v>#N/A</v>
      </c>
      <c r="F462" s="664" t="str">
        <f t="shared" si="824"/>
        <v/>
      </c>
      <c r="G462" s="587"/>
      <c r="H462" s="588">
        <f t="shared" si="842"/>
        <v>0</v>
      </c>
      <c r="I462" s="588">
        <f t="shared" si="856"/>
        <v>0</v>
      </c>
      <c r="J462" s="587"/>
      <c r="K462" s="588">
        <f t="shared" si="843"/>
        <v>0</v>
      </c>
      <c r="L462" s="588">
        <f t="shared" si="857"/>
        <v>0</v>
      </c>
      <c r="M462" s="587"/>
      <c r="N462" s="588">
        <f t="shared" si="844"/>
        <v>0</v>
      </c>
      <c r="O462" s="588">
        <f t="shared" si="858"/>
        <v>0</v>
      </c>
      <c r="P462" s="587"/>
      <c r="Q462" s="588">
        <f t="shared" si="845"/>
        <v>0</v>
      </c>
      <c r="R462" s="588">
        <f t="shared" si="859"/>
        <v>0</v>
      </c>
      <c r="S462" s="587"/>
      <c r="T462" s="588">
        <f t="shared" si="846"/>
        <v>0</v>
      </c>
      <c r="U462" s="588">
        <f t="shared" si="860"/>
        <v>0</v>
      </c>
      <c r="V462" s="587"/>
      <c r="W462" s="588">
        <f t="shared" si="847"/>
        <v>0</v>
      </c>
      <c r="X462" s="588">
        <f t="shared" si="861"/>
        <v>0</v>
      </c>
      <c r="Y462" s="587"/>
      <c r="Z462" s="588">
        <f t="shared" si="848"/>
        <v>0</v>
      </c>
      <c r="AA462" s="588">
        <f t="shared" si="827"/>
        <v>0</v>
      </c>
      <c r="AB462" s="587"/>
      <c r="AC462" s="588">
        <f t="shared" si="849"/>
        <v>0</v>
      </c>
      <c r="AD462" s="588">
        <f t="shared" si="862"/>
        <v>0</v>
      </c>
      <c r="AE462" s="587"/>
      <c r="AF462" s="588">
        <f t="shared" si="850"/>
        <v>0</v>
      </c>
      <c r="AG462" s="588">
        <f t="shared" si="863"/>
        <v>0</v>
      </c>
      <c r="AH462" s="587"/>
      <c r="AI462" s="588">
        <f t="shared" si="851"/>
        <v>0</v>
      </c>
      <c r="AJ462" s="588">
        <f t="shared" si="864"/>
        <v>0</v>
      </c>
      <c r="AK462" s="587"/>
      <c r="AL462" s="588">
        <f t="shared" si="852"/>
        <v>0</v>
      </c>
      <c r="AM462" s="588">
        <f t="shared" si="865"/>
        <v>0</v>
      </c>
      <c r="AN462" s="587"/>
      <c r="AO462" s="588">
        <f t="shared" si="853"/>
        <v>0</v>
      </c>
      <c r="AP462" s="588">
        <f t="shared" si="866"/>
        <v>0</v>
      </c>
      <c r="AQ462" s="587"/>
      <c r="AR462" s="588">
        <f t="shared" si="854"/>
        <v>0</v>
      </c>
      <c r="AS462" s="588">
        <f t="shared" si="829"/>
        <v>0</v>
      </c>
      <c r="AT462" s="587"/>
      <c r="AU462" s="588">
        <f t="shared" si="855"/>
        <v>0</v>
      </c>
      <c r="AV462" s="588">
        <f t="shared" si="867"/>
        <v>0</v>
      </c>
      <c r="AW462" s="587"/>
      <c r="AX462" s="652"/>
      <c r="AY462" s="706">
        <f t="shared" si="828"/>
        <v>0</v>
      </c>
      <c r="BC462" s="30">
        <f t="shared" si="830"/>
        <v>0</v>
      </c>
      <c r="BD462" s="30">
        <f t="shared" si="831"/>
        <v>0</v>
      </c>
      <c r="BE462" s="704">
        <f t="shared" si="832"/>
        <v>0</v>
      </c>
      <c r="BF462" s="30">
        <f t="shared" si="833"/>
        <v>0</v>
      </c>
      <c r="BG462" s="30">
        <f t="shared" si="834"/>
        <v>0</v>
      </c>
      <c r="BH462" s="704">
        <f t="shared" si="835"/>
        <v>0</v>
      </c>
      <c r="BI462" s="704">
        <f t="shared" si="836"/>
        <v>0</v>
      </c>
      <c r="BJ462" s="30">
        <f t="shared" si="837"/>
        <v>0</v>
      </c>
      <c r="BK462" s="704">
        <f t="shared" si="838"/>
        <v>0</v>
      </c>
      <c r="BL462" s="30">
        <f t="shared" si="839"/>
        <v>0</v>
      </c>
      <c r="BM462" s="30">
        <f t="shared" si="840"/>
        <v>0</v>
      </c>
      <c r="BN462" s="704">
        <f t="shared" si="841"/>
        <v>0</v>
      </c>
    </row>
    <row r="463" spans="1:66" x14ac:dyDescent="0.25">
      <c r="A463" s="49"/>
      <c r="B463" s="50"/>
      <c r="C463" s="699"/>
      <c r="D463" s="50"/>
      <c r="E463" s="62" t="e">
        <f t="shared" si="825"/>
        <v>#N/A</v>
      </c>
      <c r="F463" s="664" t="str">
        <f t="shared" si="824"/>
        <v/>
      </c>
      <c r="G463" s="587"/>
      <c r="H463" s="588">
        <f t="shared" si="842"/>
        <v>0</v>
      </c>
      <c r="I463" s="588">
        <f t="shared" si="856"/>
        <v>0</v>
      </c>
      <c r="J463" s="587"/>
      <c r="K463" s="588">
        <f t="shared" si="843"/>
        <v>0</v>
      </c>
      <c r="L463" s="588">
        <f t="shared" si="857"/>
        <v>0</v>
      </c>
      <c r="M463" s="587"/>
      <c r="N463" s="588">
        <f t="shared" si="844"/>
        <v>0</v>
      </c>
      <c r="O463" s="588">
        <f t="shared" si="858"/>
        <v>0</v>
      </c>
      <c r="P463" s="587"/>
      <c r="Q463" s="588">
        <f t="shared" si="845"/>
        <v>0</v>
      </c>
      <c r="R463" s="588">
        <f t="shared" si="859"/>
        <v>0</v>
      </c>
      <c r="S463" s="587"/>
      <c r="T463" s="588">
        <f t="shared" si="846"/>
        <v>0</v>
      </c>
      <c r="U463" s="588">
        <f t="shared" si="860"/>
        <v>0</v>
      </c>
      <c r="V463" s="587"/>
      <c r="W463" s="588">
        <f t="shared" si="847"/>
        <v>0</v>
      </c>
      <c r="X463" s="588">
        <f t="shared" si="861"/>
        <v>0</v>
      </c>
      <c r="Y463" s="587"/>
      <c r="Z463" s="588">
        <f t="shared" si="848"/>
        <v>0</v>
      </c>
      <c r="AA463" s="588">
        <f t="shared" si="827"/>
        <v>0</v>
      </c>
      <c r="AB463" s="587"/>
      <c r="AC463" s="588">
        <f t="shared" si="849"/>
        <v>0</v>
      </c>
      <c r="AD463" s="588">
        <f t="shared" si="862"/>
        <v>0</v>
      </c>
      <c r="AE463" s="587"/>
      <c r="AF463" s="588">
        <f t="shared" si="850"/>
        <v>0</v>
      </c>
      <c r="AG463" s="588">
        <f t="shared" si="863"/>
        <v>0</v>
      </c>
      <c r="AH463" s="587"/>
      <c r="AI463" s="588">
        <f t="shared" si="851"/>
        <v>0</v>
      </c>
      <c r="AJ463" s="588">
        <f t="shared" si="864"/>
        <v>0</v>
      </c>
      <c r="AK463" s="587"/>
      <c r="AL463" s="588">
        <f t="shared" si="852"/>
        <v>0</v>
      </c>
      <c r="AM463" s="588">
        <f t="shared" si="865"/>
        <v>0</v>
      </c>
      <c r="AN463" s="587"/>
      <c r="AO463" s="588">
        <f t="shared" si="853"/>
        <v>0</v>
      </c>
      <c r="AP463" s="588">
        <f t="shared" si="866"/>
        <v>0</v>
      </c>
      <c r="AQ463" s="587"/>
      <c r="AR463" s="588">
        <f t="shared" si="854"/>
        <v>0</v>
      </c>
      <c r="AS463" s="588">
        <f t="shared" si="829"/>
        <v>0</v>
      </c>
      <c r="AT463" s="587"/>
      <c r="AU463" s="588">
        <f t="shared" si="855"/>
        <v>0</v>
      </c>
      <c r="AV463" s="588">
        <f t="shared" si="867"/>
        <v>0</v>
      </c>
      <c r="AW463" s="587"/>
      <c r="AX463" s="652"/>
      <c r="AY463" s="706">
        <f t="shared" si="828"/>
        <v>0</v>
      </c>
      <c r="BC463" s="30">
        <f t="shared" si="830"/>
        <v>0</v>
      </c>
      <c r="BD463" s="30">
        <f t="shared" si="831"/>
        <v>0</v>
      </c>
      <c r="BE463" s="704">
        <f t="shared" si="832"/>
        <v>0</v>
      </c>
      <c r="BF463" s="30">
        <f t="shared" si="833"/>
        <v>0</v>
      </c>
      <c r="BG463" s="30">
        <f t="shared" si="834"/>
        <v>0</v>
      </c>
      <c r="BH463" s="704">
        <f t="shared" si="835"/>
        <v>0</v>
      </c>
      <c r="BI463" s="704">
        <f t="shared" si="836"/>
        <v>0</v>
      </c>
      <c r="BJ463" s="30">
        <f t="shared" si="837"/>
        <v>0</v>
      </c>
      <c r="BK463" s="704">
        <f t="shared" si="838"/>
        <v>0</v>
      </c>
      <c r="BL463" s="30">
        <f t="shared" si="839"/>
        <v>0</v>
      </c>
      <c r="BM463" s="30">
        <f t="shared" si="840"/>
        <v>0</v>
      </c>
      <c r="BN463" s="704">
        <f t="shared" si="841"/>
        <v>0</v>
      </c>
    </row>
    <row r="464" spans="1:66" x14ac:dyDescent="0.25">
      <c r="A464" s="49"/>
      <c r="B464" s="50"/>
      <c r="C464" s="699"/>
      <c r="D464" s="50"/>
      <c r="E464" s="62" t="e">
        <f t="shared" si="825"/>
        <v>#N/A</v>
      </c>
      <c r="F464" s="664" t="str">
        <f t="shared" si="824"/>
        <v/>
      </c>
      <c r="G464" s="587"/>
      <c r="H464" s="588">
        <f t="shared" si="842"/>
        <v>0</v>
      </c>
      <c r="I464" s="588">
        <f t="shared" si="856"/>
        <v>0</v>
      </c>
      <c r="J464" s="587"/>
      <c r="K464" s="588">
        <f t="shared" si="843"/>
        <v>0</v>
      </c>
      <c r="L464" s="588">
        <f t="shared" si="857"/>
        <v>0</v>
      </c>
      <c r="M464" s="587"/>
      <c r="N464" s="588">
        <f t="shared" si="844"/>
        <v>0</v>
      </c>
      <c r="O464" s="588">
        <f t="shared" si="858"/>
        <v>0</v>
      </c>
      <c r="P464" s="587"/>
      <c r="Q464" s="588">
        <f t="shared" si="845"/>
        <v>0</v>
      </c>
      <c r="R464" s="588">
        <f t="shared" si="859"/>
        <v>0</v>
      </c>
      <c r="S464" s="587"/>
      <c r="T464" s="588">
        <f t="shared" si="846"/>
        <v>0</v>
      </c>
      <c r="U464" s="588">
        <f t="shared" si="860"/>
        <v>0</v>
      </c>
      <c r="V464" s="587"/>
      <c r="W464" s="588">
        <f t="shared" si="847"/>
        <v>0</v>
      </c>
      <c r="X464" s="588">
        <f t="shared" si="861"/>
        <v>0</v>
      </c>
      <c r="Y464" s="587"/>
      <c r="Z464" s="588">
        <f t="shared" si="848"/>
        <v>0</v>
      </c>
      <c r="AA464" s="588">
        <f t="shared" si="827"/>
        <v>0</v>
      </c>
      <c r="AB464" s="587"/>
      <c r="AC464" s="588">
        <f t="shared" si="849"/>
        <v>0</v>
      </c>
      <c r="AD464" s="588">
        <f t="shared" si="862"/>
        <v>0</v>
      </c>
      <c r="AE464" s="587"/>
      <c r="AF464" s="588">
        <f t="shared" si="850"/>
        <v>0</v>
      </c>
      <c r="AG464" s="588">
        <f t="shared" si="863"/>
        <v>0</v>
      </c>
      <c r="AH464" s="587"/>
      <c r="AI464" s="588">
        <f t="shared" si="851"/>
        <v>0</v>
      </c>
      <c r="AJ464" s="588">
        <f t="shared" si="864"/>
        <v>0</v>
      </c>
      <c r="AK464" s="587"/>
      <c r="AL464" s="588">
        <f t="shared" si="852"/>
        <v>0</v>
      </c>
      <c r="AM464" s="588">
        <f t="shared" si="865"/>
        <v>0</v>
      </c>
      <c r="AN464" s="587"/>
      <c r="AO464" s="588">
        <f t="shared" si="853"/>
        <v>0</v>
      </c>
      <c r="AP464" s="588">
        <f t="shared" si="866"/>
        <v>0</v>
      </c>
      <c r="AQ464" s="587"/>
      <c r="AR464" s="588">
        <f t="shared" si="854"/>
        <v>0</v>
      </c>
      <c r="AS464" s="588">
        <f t="shared" si="829"/>
        <v>0</v>
      </c>
      <c r="AT464" s="587"/>
      <c r="AU464" s="588">
        <f t="shared" si="855"/>
        <v>0</v>
      </c>
      <c r="AV464" s="588">
        <f t="shared" si="867"/>
        <v>0</v>
      </c>
      <c r="AW464" s="587"/>
      <c r="AX464" s="652"/>
      <c r="AY464" s="706">
        <f t="shared" si="828"/>
        <v>0</v>
      </c>
      <c r="BC464" s="30">
        <f t="shared" si="830"/>
        <v>0</v>
      </c>
      <c r="BD464" s="30">
        <f t="shared" si="831"/>
        <v>0</v>
      </c>
      <c r="BE464" s="704">
        <f t="shared" si="832"/>
        <v>0</v>
      </c>
      <c r="BF464" s="30">
        <f t="shared" si="833"/>
        <v>0</v>
      </c>
      <c r="BG464" s="30">
        <f t="shared" si="834"/>
        <v>0</v>
      </c>
      <c r="BH464" s="704">
        <f t="shared" si="835"/>
        <v>0</v>
      </c>
      <c r="BI464" s="704">
        <f t="shared" si="836"/>
        <v>0</v>
      </c>
      <c r="BJ464" s="30">
        <f t="shared" si="837"/>
        <v>0</v>
      </c>
      <c r="BK464" s="704">
        <f t="shared" si="838"/>
        <v>0</v>
      </c>
      <c r="BL464" s="30">
        <f t="shared" si="839"/>
        <v>0</v>
      </c>
      <c r="BM464" s="30">
        <f t="shared" si="840"/>
        <v>0</v>
      </c>
      <c r="BN464" s="704">
        <f t="shared" si="841"/>
        <v>0</v>
      </c>
    </row>
    <row r="465" spans="1:66" x14ac:dyDescent="0.25">
      <c r="A465" s="49"/>
      <c r="B465" s="50"/>
      <c r="C465" s="699"/>
      <c r="D465" s="50"/>
      <c r="E465" s="62" t="e">
        <f t="shared" si="825"/>
        <v>#N/A</v>
      </c>
      <c r="F465" s="664" t="str">
        <f t="shared" si="824"/>
        <v/>
      </c>
      <c r="G465" s="587"/>
      <c r="H465" s="588">
        <f t="shared" si="842"/>
        <v>0</v>
      </c>
      <c r="I465" s="588">
        <f t="shared" si="856"/>
        <v>0</v>
      </c>
      <c r="J465" s="587"/>
      <c r="K465" s="588">
        <f t="shared" si="843"/>
        <v>0</v>
      </c>
      <c r="L465" s="588">
        <f t="shared" si="857"/>
        <v>0</v>
      </c>
      <c r="M465" s="587"/>
      <c r="N465" s="588">
        <f t="shared" si="844"/>
        <v>0</v>
      </c>
      <c r="O465" s="588">
        <f t="shared" si="858"/>
        <v>0</v>
      </c>
      <c r="P465" s="587"/>
      <c r="Q465" s="588">
        <f t="shared" si="845"/>
        <v>0</v>
      </c>
      <c r="R465" s="588">
        <f t="shared" si="859"/>
        <v>0</v>
      </c>
      <c r="S465" s="587"/>
      <c r="T465" s="588">
        <f t="shared" si="846"/>
        <v>0</v>
      </c>
      <c r="U465" s="588">
        <f t="shared" si="860"/>
        <v>0</v>
      </c>
      <c r="V465" s="587"/>
      <c r="W465" s="588">
        <f t="shared" si="847"/>
        <v>0</v>
      </c>
      <c r="X465" s="588">
        <f t="shared" si="861"/>
        <v>0</v>
      </c>
      <c r="Y465" s="587"/>
      <c r="Z465" s="588">
        <f t="shared" si="848"/>
        <v>0</v>
      </c>
      <c r="AA465" s="588">
        <f t="shared" si="827"/>
        <v>0</v>
      </c>
      <c r="AB465" s="587"/>
      <c r="AC465" s="588">
        <f t="shared" si="849"/>
        <v>0</v>
      </c>
      <c r="AD465" s="588">
        <f t="shared" si="862"/>
        <v>0</v>
      </c>
      <c r="AE465" s="587"/>
      <c r="AF465" s="588">
        <f t="shared" si="850"/>
        <v>0</v>
      </c>
      <c r="AG465" s="588">
        <f t="shared" si="863"/>
        <v>0</v>
      </c>
      <c r="AH465" s="587"/>
      <c r="AI465" s="588">
        <f t="shared" si="851"/>
        <v>0</v>
      </c>
      <c r="AJ465" s="588">
        <f t="shared" si="864"/>
        <v>0</v>
      </c>
      <c r="AK465" s="587"/>
      <c r="AL465" s="588">
        <f t="shared" si="852"/>
        <v>0</v>
      </c>
      <c r="AM465" s="588">
        <f t="shared" si="865"/>
        <v>0</v>
      </c>
      <c r="AN465" s="587"/>
      <c r="AO465" s="588">
        <f t="shared" si="853"/>
        <v>0</v>
      </c>
      <c r="AP465" s="588">
        <f t="shared" si="866"/>
        <v>0</v>
      </c>
      <c r="AQ465" s="587"/>
      <c r="AR465" s="588">
        <f t="shared" si="854"/>
        <v>0</v>
      </c>
      <c r="AS465" s="588">
        <f t="shared" si="829"/>
        <v>0</v>
      </c>
      <c r="AT465" s="587"/>
      <c r="AU465" s="588">
        <f t="shared" si="855"/>
        <v>0</v>
      </c>
      <c r="AV465" s="588">
        <f t="shared" si="867"/>
        <v>0</v>
      </c>
      <c r="AW465" s="587"/>
      <c r="AX465" s="652"/>
      <c r="AY465" s="706">
        <f t="shared" si="828"/>
        <v>0</v>
      </c>
      <c r="BC465" s="30">
        <f t="shared" si="830"/>
        <v>0</v>
      </c>
      <c r="BD465" s="30">
        <f t="shared" si="831"/>
        <v>0</v>
      </c>
      <c r="BE465" s="704">
        <f t="shared" si="832"/>
        <v>0</v>
      </c>
      <c r="BF465" s="30">
        <f t="shared" si="833"/>
        <v>0</v>
      </c>
      <c r="BG465" s="30">
        <f t="shared" si="834"/>
        <v>0</v>
      </c>
      <c r="BH465" s="704">
        <f t="shared" si="835"/>
        <v>0</v>
      </c>
      <c r="BI465" s="704">
        <f t="shared" si="836"/>
        <v>0</v>
      </c>
      <c r="BJ465" s="30">
        <f t="shared" si="837"/>
        <v>0</v>
      </c>
      <c r="BK465" s="704">
        <f t="shared" si="838"/>
        <v>0</v>
      </c>
      <c r="BL465" s="30">
        <f t="shared" si="839"/>
        <v>0</v>
      </c>
      <c r="BM465" s="30">
        <f t="shared" si="840"/>
        <v>0</v>
      </c>
      <c r="BN465" s="704">
        <f t="shared" si="841"/>
        <v>0</v>
      </c>
    </row>
    <row r="466" spans="1:66" x14ac:dyDescent="0.25">
      <c r="A466" s="49"/>
      <c r="B466" s="50"/>
      <c r="C466" s="699"/>
      <c r="D466" s="50"/>
      <c r="E466" s="62" t="e">
        <f t="shared" si="825"/>
        <v>#N/A</v>
      </c>
      <c r="F466" s="664" t="str">
        <f t="shared" si="824"/>
        <v/>
      </c>
      <c r="G466" s="587"/>
      <c r="H466" s="588">
        <f t="shared" si="842"/>
        <v>0</v>
      </c>
      <c r="I466" s="588">
        <f t="shared" si="856"/>
        <v>0</v>
      </c>
      <c r="J466" s="587"/>
      <c r="K466" s="588">
        <f t="shared" si="843"/>
        <v>0</v>
      </c>
      <c r="L466" s="588">
        <f t="shared" si="857"/>
        <v>0</v>
      </c>
      <c r="M466" s="587"/>
      <c r="N466" s="588">
        <f t="shared" si="844"/>
        <v>0</v>
      </c>
      <c r="O466" s="588">
        <f t="shared" si="858"/>
        <v>0</v>
      </c>
      <c r="P466" s="587"/>
      <c r="Q466" s="588">
        <f t="shared" si="845"/>
        <v>0</v>
      </c>
      <c r="R466" s="588">
        <f t="shared" si="859"/>
        <v>0</v>
      </c>
      <c r="S466" s="587"/>
      <c r="T466" s="588">
        <f t="shared" si="846"/>
        <v>0</v>
      </c>
      <c r="U466" s="588">
        <f t="shared" si="860"/>
        <v>0</v>
      </c>
      <c r="V466" s="587"/>
      <c r="W466" s="588">
        <f t="shared" si="847"/>
        <v>0</v>
      </c>
      <c r="X466" s="588">
        <f t="shared" si="861"/>
        <v>0</v>
      </c>
      <c r="Y466" s="587"/>
      <c r="Z466" s="588">
        <f t="shared" si="848"/>
        <v>0</v>
      </c>
      <c r="AA466" s="588">
        <f t="shared" si="827"/>
        <v>0</v>
      </c>
      <c r="AB466" s="587"/>
      <c r="AC466" s="588">
        <f t="shared" si="849"/>
        <v>0</v>
      </c>
      <c r="AD466" s="588">
        <f t="shared" si="862"/>
        <v>0</v>
      </c>
      <c r="AE466" s="587"/>
      <c r="AF466" s="588">
        <f t="shared" si="850"/>
        <v>0</v>
      </c>
      <c r="AG466" s="588">
        <f t="shared" si="863"/>
        <v>0</v>
      </c>
      <c r="AH466" s="587"/>
      <c r="AI466" s="588">
        <f t="shared" si="851"/>
        <v>0</v>
      </c>
      <c r="AJ466" s="588">
        <f t="shared" si="864"/>
        <v>0</v>
      </c>
      <c r="AK466" s="587"/>
      <c r="AL466" s="588">
        <f t="shared" si="852"/>
        <v>0</v>
      </c>
      <c r="AM466" s="588">
        <f t="shared" si="865"/>
        <v>0</v>
      </c>
      <c r="AN466" s="587"/>
      <c r="AO466" s="588">
        <f t="shared" si="853"/>
        <v>0</v>
      </c>
      <c r="AP466" s="588">
        <f t="shared" si="866"/>
        <v>0</v>
      </c>
      <c r="AQ466" s="587"/>
      <c r="AR466" s="588">
        <f t="shared" si="854"/>
        <v>0</v>
      </c>
      <c r="AS466" s="588">
        <f t="shared" si="829"/>
        <v>0</v>
      </c>
      <c r="AT466" s="587"/>
      <c r="AU466" s="588">
        <f t="shared" si="855"/>
        <v>0</v>
      </c>
      <c r="AV466" s="588">
        <f t="shared" si="867"/>
        <v>0</v>
      </c>
      <c r="AW466" s="587"/>
      <c r="AX466" s="652"/>
      <c r="AY466" s="706">
        <f t="shared" si="828"/>
        <v>0</v>
      </c>
      <c r="BC466" s="30">
        <f t="shared" si="830"/>
        <v>0</v>
      </c>
      <c r="BD466" s="30">
        <f t="shared" si="831"/>
        <v>0</v>
      </c>
      <c r="BE466" s="704">
        <f t="shared" si="832"/>
        <v>0</v>
      </c>
      <c r="BF466" s="30">
        <f t="shared" si="833"/>
        <v>0</v>
      </c>
      <c r="BG466" s="30">
        <f t="shared" si="834"/>
        <v>0</v>
      </c>
      <c r="BH466" s="704">
        <f t="shared" si="835"/>
        <v>0</v>
      </c>
      <c r="BI466" s="704">
        <f t="shared" si="836"/>
        <v>0</v>
      </c>
      <c r="BJ466" s="30">
        <f t="shared" si="837"/>
        <v>0</v>
      </c>
      <c r="BK466" s="704">
        <f t="shared" si="838"/>
        <v>0</v>
      </c>
      <c r="BL466" s="30">
        <f t="shared" si="839"/>
        <v>0</v>
      </c>
      <c r="BM466" s="30">
        <f t="shared" si="840"/>
        <v>0</v>
      </c>
      <c r="BN466" s="704">
        <f t="shared" si="841"/>
        <v>0</v>
      </c>
    </row>
    <row r="467" spans="1:66" x14ac:dyDescent="0.25">
      <c r="A467" s="49"/>
      <c r="B467" s="50"/>
      <c r="C467" s="699"/>
      <c r="D467" s="50"/>
      <c r="E467" s="62" t="e">
        <f t="shared" si="825"/>
        <v>#N/A</v>
      </c>
      <c r="F467" s="664" t="str">
        <f t="shared" si="824"/>
        <v/>
      </c>
      <c r="G467" s="587"/>
      <c r="H467" s="588">
        <f t="shared" si="842"/>
        <v>0</v>
      </c>
      <c r="I467" s="588">
        <f t="shared" si="856"/>
        <v>0</v>
      </c>
      <c r="J467" s="587"/>
      <c r="K467" s="588">
        <f t="shared" si="843"/>
        <v>0</v>
      </c>
      <c r="L467" s="588">
        <f t="shared" si="857"/>
        <v>0</v>
      </c>
      <c r="M467" s="587"/>
      <c r="N467" s="588">
        <f t="shared" si="844"/>
        <v>0</v>
      </c>
      <c r="O467" s="588">
        <f t="shared" si="858"/>
        <v>0</v>
      </c>
      <c r="P467" s="587"/>
      <c r="Q467" s="588">
        <f t="shared" si="845"/>
        <v>0</v>
      </c>
      <c r="R467" s="588">
        <f t="shared" si="859"/>
        <v>0</v>
      </c>
      <c r="S467" s="587"/>
      <c r="T467" s="588">
        <f t="shared" si="846"/>
        <v>0</v>
      </c>
      <c r="U467" s="588">
        <f t="shared" si="860"/>
        <v>0</v>
      </c>
      <c r="V467" s="587"/>
      <c r="W467" s="588">
        <f t="shared" si="847"/>
        <v>0</v>
      </c>
      <c r="X467" s="588">
        <f t="shared" si="861"/>
        <v>0</v>
      </c>
      <c r="Y467" s="587"/>
      <c r="Z467" s="588">
        <f t="shared" si="848"/>
        <v>0</v>
      </c>
      <c r="AA467" s="588">
        <f t="shared" si="827"/>
        <v>0</v>
      </c>
      <c r="AB467" s="587"/>
      <c r="AC467" s="588">
        <f t="shared" si="849"/>
        <v>0</v>
      </c>
      <c r="AD467" s="588">
        <f t="shared" si="862"/>
        <v>0</v>
      </c>
      <c r="AE467" s="587"/>
      <c r="AF467" s="588">
        <f t="shared" si="850"/>
        <v>0</v>
      </c>
      <c r="AG467" s="588">
        <f t="shared" si="863"/>
        <v>0</v>
      </c>
      <c r="AH467" s="587"/>
      <c r="AI467" s="588">
        <f t="shared" si="851"/>
        <v>0</v>
      </c>
      <c r="AJ467" s="588">
        <f t="shared" si="864"/>
        <v>0</v>
      </c>
      <c r="AK467" s="587"/>
      <c r="AL467" s="588">
        <f t="shared" si="852"/>
        <v>0</v>
      </c>
      <c r="AM467" s="588">
        <f t="shared" si="865"/>
        <v>0</v>
      </c>
      <c r="AN467" s="587"/>
      <c r="AO467" s="588">
        <f t="shared" si="853"/>
        <v>0</v>
      </c>
      <c r="AP467" s="588">
        <f t="shared" si="866"/>
        <v>0</v>
      </c>
      <c r="AQ467" s="587"/>
      <c r="AR467" s="588">
        <f t="shared" si="854"/>
        <v>0</v>
      </c>
      <c r="AS467" s="588">
        <f t="shared" si="829"/>
        <v>0</v>
      </c>
      <c r="AT467" s="587"/>
      <c r="AU467" s="588">
        <f t="shared" si="855"/>
        <v>0</v>
      </c>
      <c r="AV467" s="588">
        <f t="shared" si="867"/>
        <v>0</v>
      </c>
      <c r="AW467" s="587"/>
      <c r="AX467" s="652"/>
      <c r="AY467" s="706">
        <f t="shared" si="828"/>
        <v>0</v>
      </c>
      <c r="BC467" s="30">
        <f t="shared" si="830"/>
        <v>0</v>
      </c>
      <c r="BD467" s="30">
        <f t="shared" si="831"/>
        <v>0</v>
      </c>
      <c r="BE467" s="704">
        <f t="shared" si="832"/>
        <v>0</v>
      </c>
      <c r="BF467" s="30">
        <f t="shared" si="833"/>
        <v>0</v>
      </c>
      <c r="BG467" s="30">
        <f t="shared" si="834"/>
        <v>0</v>
      </c>
      <c r="BH467" s="704">
        <f t="shared" si="835"/>
        <v>0</v>
      </c>
      <c r="BI467" s="704">
        <f t="shared" si="836"/>
        <v>0</v>
      </c>
      <c r="BJ467" s="30">
        <f t="shared" si="837"/>
        <v>0</v>
      </c>
      <c r="BK467" s="704">
        <f t="shared" si="838"/>
        <v>0</v>
      </c>
      <c r="BL467" s="30">
        <f t="shared" si="839"/>
        <v>0</v>
      </c>
      <c r="BM467" s="30">
        <f t="shared" si="840"/>
        <v>0</v>
      </c>
      <c r="BN467" s="704">
        <f t="shared" si="841"/>
        <v>0</v>
      </c>
    </row>
    <row r="468" spans="1:66" x14ac:dyDescent="0.25">
      <c r="A468" s="49"/>
      <c r="B468" s="50"/>
      <c r="C468" s="699"/>
      <c r="D468" s="50"/>
      <c r="E468" s="62" t="e">
        <f t="shared" si="825"/>
        <v>#N/A</v>
      </c>
      <c r="F468" s="664" t="str">
        <f t="shared" si="824"/>
        <v/>
      </c>
      <c r="G468" s="587"/>
      <c r="H468" s="588">
        <f t="shared" si="842"/>
        <v>0</v>
      </c>
      <c r="I468" s="588">
        <f t="shared" si="856"/>
        <v>0</v>
      </c>
      <c r="J468" s="587"/>
      <c r="K468" s="588">
        <f t="shared" si="843"/>
        <v>0</v>
      </c>
      <c r="L468" s="588">
        <f t="shared" si="857"/>
        <v>0</v>
      </c>
      <c r="M468" s="587"/>
      <c r="N468" s="588">
        <f t="shared" si="844"/>
        <v>0</v>
      </c>
      <c r="O468" s="588">
        <f t="shared" si="858"/>
        <v>0</v>
      </c>
      <c r="P468" s="587"/>
      <c r="Q468" s="588">
        <f t="shared" si="845"/>
        <v>0</v>
      </c>
      <c r="R468" s="588">
        <f t="shared" si="859"/>
        <v>0</v>
      </c>
      <c r="S468" s="587"/>
      <c r="T468" s="588">
        <f t="shared" si="846"/>
        <v>0</v>
      </c>
      <c r="U468" s="588">
        <f t="shared" si="860"/>
        <v>0</v>
      </c>
      <c r="V468" s="587"/>
      <c r="W468" s="588">
        <f t="shared" si="847"/>
        <v>0</v>
      </c>
      <c r="X468" s="588">
        <f t="shared" si="861"/>
        <v>0</v>
      </c>
      <c r="Y468" s="587"/>
      <c r="Z468" s="588">
        <f t="shared" si="848"/>
        <v>0</v>
      </c>
      <c r="AA468" s="588">
        <f t="shared" si="827"/>
        <v>0</v>
      </c>
      <c r="AB468" s="587"/>
      <c r="AC468" s="588">
        <f t="shared" si="849"/>
        <v>0</v>
      </c>
      <c r="AD468" s="588">
        <f t="shared" si="862"/>
        <v>0</v>
      </c>
      <c r="AE468" s="587"/>
      <c r="AF468" s="588">
        <f t="shared" si="850"/>
        <v>0</v>
      </c>
      <c r="AG468" s="588">
        <f t="shared" si="863"/>
        <v>0</v>
      </c>
      <c r="AH468" s="587"/>
      <c r="AI468" s="588">
        <f t="shared" si="851"/>
        <v>0</v>
      </c>
      <c r="AJ468" s="588">
        <f t="shared" si="864"/>
        <v>0</v>
      </c>
      <c r="AK468" s="587"/>
      <c r="AL468" s="588">
        <f t="shared" si="852"/>
        <v>0</v>
      </c>
      <c r="AM468" s="588">
        <f t="shared" si="865"/>
        <v>0</v>
      </c>
      <c r="AN468" s="587"/>
      <c r="AO468" s="588">
        <f t="shared" si="853"/>
        <v>0</v>
      </c>
      <c r="AP468" s="588">
        <f t="shared" si="866"/>
        <v>0</v>
      </c>
      <c r="AQ468" s="587"/>
      <c r="AR468" s="588">
        <f t="shared" si="854"/>
        <v>0</v>
      </c>
      <c r="AS468" s="588">
        <f t="shared" si="829"/>
        <v>0</v>
      </c>
      <c r="AT468" s="587"/>
      <c r="AU468" s="588">
        <f t="shared" si="855"/>
        <v>0</v>
      </c>
      <c r="AV468" s="588">
        <f t="shared" si="867"/>
        <v>0</v>
      </c>
      <c r="AW468" s="587"/>
      <c r="AX468" s="652"/>
      <c r="AY468" s="706">
        <f t="shared" si="828"/>
        <v>0</v>
      </c>
      <c r="BC468" s="30">
        <f t="shared" si="830"/>
        <v>0</v>
      </c>
      <c r="BD468" s="30">
        <f t="shared" si="831"/>
        <v>0</v>
      </c>
      <c r="BE468" s="704">
        <f t="shared" si="832"/>
        <v>0</v>
      </c>
      <c r="BF468" s="30">
        <f t="shared" si="833"/>
        <v>0</v>
      </c>
      <c r="BG468" s="30">
        <f t="shared" si="834"/>
        <v>0</v>
      </c>
      <c r="BH468" s="704">
        <f t="shared" si="835"/>
        <v>0</v>
      </c>
      <c r="BI468" s="704">
        <f t="shared" si="836"/>
        <v>0</v>
      </c>
      <c r="BJ468" s="30">
        <f t="shared" si="837"/>
        <v>0</v>
      </c>
      <c r="BK468" s="704">
        <f t="shared" si="838"/>
        <v>0</v>
      </c>
      <c r="BL468" s="30">
        <f t="shared" si="839"/>
        <v>0</v>
      </c>
      <c r="BM468" s="30">
        <f t="shared" si="840"/>
        <v>0</v>
      </c>
      <c r="BN468" s="704">
        <f t="shared" si="841"/>
        <v>0</v>
      </c>
    </row>
    <row r="469" spans="1:66" x14ac:dyDescent="0.25">
      <c r="A469" s="49"/>
      <c r="B469" s="50"/>
      <c r="C469" s="699"/>
      <c r="D469" s="50"/>
      <c r="E469" s="62" t="e">
        <f t="shared" si="825"/>
        <v>#N/A</v>
      </c>
      <c r="F469" s="664" t="str">
        <f t="shared" si="824"/>
        <v/>
      </c>
      <c r="G469" s="587"/>
      <c r="H469" s="588">
        <f t="shared" si="842"/>
        <v>0</v>
      </c>
      <c r="I469" s="588">
        <f t="shared" si="856"/>
        <v>0</v>
      </c>
      <c r="J469" s="587"/>
      <c r="K469" s="588">
        <f t="shared" si="843"/>
        <v>0</v>
      </c>
      <c r="L469" s="588">
        <f t="shared" si="857"/>
        <v>0</v>
      </c>
      <c r="M469" s="587"/>
      <c r="N469" s="588">
        <f t="shared" si="844"/>
        <v>0</v>
      </c>
      <c r="O469" s="588">
        <f t="shared" si="858"/>
        <v>0</v>
      </c>
      <c r="P469" s="587"/>
      <c r="Q469" s="588">
        <f t="shared" si="845"/>
        <v>0</v>
      </c>
      <c r="R469" s="588">
        <f t="shared" si="859"/>
        <v>0</v>
      </c>
      <c r="S469" s="587"/>
      <c r="T469" s="588">
        <f t="shared" si="846"/>
        <v>0</v>
      </c>
      <c r="U469" s="588">
        <f t="shared" si="860"/>
        <v>0</v>
      </c>
      <c r="V469" s="587"/>
      <c r="W469" s="588">
        <f t="shared" si="847"/>
        <v>0</v>
      </c>
      <c r="X469" s="588">
        <f t="shared" si="861"/>
        <v>0</v>
      </c>
      <c r="Y469" s="587"/>
      <c r="Z469" s="588">
        <f t="shared" si="848"/>
        <v>0</v>
      </c>
      <c r="AA469" s="588">
        <f t="shared" si="827"/>
        <v>0</v>
      </c>
      <c r="AB469" s="587"/>
      <c r="AC469" s="588">
        <f t="shared" si="849"/>
        <v>0</v>
      </c>
      <c r="AD469" s="588">
        <f t="shared" si="862"/>
        <v>0</v>
      </c>
      <c r="AE469" s="587"/>
      <c r="AF469" s="588">
        <f t="shared" si="850"/>
        <v>0</v>
      </c>
      <c r="AG469" s="588">
        <f t="shared" si="863"/>
        <v>0</v>
      </c>
      <c r="AH469" s="587"/>
      <c r="AI469" s="588">
        <f t="shared" si="851"/>
        <v>0</v>
      </c>
      <c r="AJ469" s="588">
        <f t="shared" si="864"/>
        <v>0</v>
      </c>
      <c r="AK469" s="587"/>
      <c r="AL469" s="588">
        <f t="shared" si="852"/>
        <v>0</v>
      </c>
      <c r="AM469" s="588">
        <f t="shared" si="865"/>
        <v>0</v>
      </c>
      <c r="AN469" s="587"/>
      <c r="AO469" s="588">
        <f t="shared" si="853"/>
        <v>0</v>
      </c>
      <c r="AP469" s="588">
        <f t="shared" si="866"/>
        <v>0</v>
      </c>
      <c r="AQ469" s="587"/>
      <c r="AR469" s="588">
        <f t="shared" si="854"/>
        <v>0</v>
      </c>
      <c r="AS469" s="588">
        <f t="shared" si="829"/>
        <v>0</v>
      </c>
      <c r="AT469" s="587"/>
      <c r="AU469" s="588">
        <f t="shared" si="855"/>
        <v>0</v>
      </c>
      <c r="AV469" s="588">
        <f t="shared" si="867"/>
        <v>0</v>
      </c>
      <c r="AW469" s="587"/>
      <c r="AX469" s="652"/>
      <c r="AY469" s="706">
        <f t="shared" si="828"/>
        <v>0</v>
      </c>
      <c r="BC469" s="30">
        <f t="shared" si="830"/>
        <v>0</v>
      </c>
      <c r="BD469" s="30">
        <f t="shared" si="831"/>
        <v>0</v>
      </c>
      <c r="BE469" s="704">
        <f t="shared" si="832"/>
        <v>0</v>
      </c>
      <c r="BF469" s="30">
        <f t="shared" si="833"/>
        <v>0</v>
      </c>
      <c r="BG469" s="30">
        <f t="shared" si="834"/>
        <v>0</v>
      </c>
      <c r="BH469" s="704">
        <f t="shared" si="835"/>
        <v>0</v>
      </c>
      <c r="BI469" s="704">
        <f t="shared" si="836"/>
        <v>0</v>
      </c>
      <c r="BJ469" s="30">
        <f t="shared" si="837"/>
        <v>0</v>
      </c>
      <c r="BK469" s="704">
        <f t="shared" si="838"/>
        <v>0</v>
      </c>
      <c r="BL469" s="30">
        <f t="shared" si="839"/>
        <v>0</v>
      </c>
      <c r="BM469" s="30">
        <f t="shared" si="840"/>
        <v>0</v>
      </c>
      <c r="BN469" s="704">
        <f t="shared" si="841"/>
        <v>0</v>
      </c>
    </row>
    <row r="470" spans="1:66" x14ac:dyDescent="0.25">
      <c r="A470" s="49"/>
      <c r="B470" s="50"/>
      <c r="C470" s="699"/>
      <c r="D470" s="50"/>
      <c r="E470" s="62" t="e">
        <f t="shared" si="825"/>
        <v>#N/A</v>
      </c>
      <c r="F470" s="664" t="str">
        <f t="shared" si="824"/>
        <v/>
      </c>
      <c r="G470" s="587"/>
      <c r="H470" s="588">
        <f t="shared" si="842"/>
        <v>0</v>
      </c>
      <c r="I470" s="588">
        <f t="shared" si="856"/>
        <v>0</v>
      </c>
      <c r="J470" s="587"/>
      <c r="K470" s="588">
        <f t="shared" si="843"/>
        <v>0</v>
      </c>
      <c r="L470" s="588">
        <f t="shared" si="857"/>
        <v>0</v>
      </c>
      <c r="M470" s="587"/>
      <c r="N470" s="588">
        <f t="shared" si="844"/>
        <v>0</v>
      </c>
      <c r="O470" s="588">
        <f t="shared" si="858"/>
        <v>0</v>
      </c>
      <c r="P470" s="587"/>
      <c r="Q470" s="588">
        <f t="shared" si="845"/>
        <v>0</v>
      </c>
      <c r="R470" s="588">
        <f t="shared" si="859"/>
        <v>0</v>
      </c>
      <c r="S470" s="587"/>
      <c r="T470" s="588">
        <f t="shared" si="846"/>
        <v>0</v>
      </c>
      <c r="U470" s="588">
        <f t="shared" si="860"/>
        <v>0</v>
      </c>
      <c r="V470" s="587"/>
      <c r="W470" s="588">
        <f t="shared" si="847"/>
        <v>0</v>
      </c>
      <c r="X470" s="588">
        <f t="shared" si="861"/>
        <v>0</v>
      </c>
      <c r="Y470" s="587"/>
      <c r="Z470" s="588">
        <f t="shared" si="848"/>
        <v>0</v>
      </c>
      <c r="AA470" s="588">
        <f t="shared" si="827"/>
        <v>0</v>
      </c>
      <c r="AB470" s="587"/>
      <c r="AC470" s="588">
        <f t="shared" si="849"/>
        <v>0</v>
      </c>
      <c r="AD470" s="588">
        <f t="shared" si="862"/>
        <v>0</v>
      </c>
      <c r="AE470" s="587"/>
      <c r="AF470" s="588">
        <f t="shared" si="850"/>
        <v>0</v>
      </c>
      <c r="AG470" s="588">
        <f t="shared" si="863"/>
        <v>0</v>
      </c>
      <c r="AH470" s="587"/>
      <c r="AI470" s="588">
        <f t="shared" si="851"/>
        <v>0</v>
      </c>
      <c r="AJ470" s="588">
        <f t="shared" si="864"/>
        <v>0</v>
      </c>
      <c r="AK470" s="587"/>
      <c r="AL470" s="588">
        <f t="shared" si="852"/>
        <v>0</v>
      </c>
      <c r="AM470" s="588">
        <f t="shared" si="865"/>
        <v>0</v>
      </c>
      <c r="AN470" s="587"/>
      <c r="AO470" s="588">
        <f t="shared" si="853"/>
        <v>0</v>
      </c>
      <c r="AP470" s="588">
        <f t="shared" si="866"/>
        <v>0</v>
      </c>
      <c r="AQ470" s="587"/>
      <c r="AR470" s="588">
        <f t="shared" si="854"/>
        <v>0</v>
      </c>
      <c r="AS470" s="588">
        <f t="shared" si="829"/>
        <v>0</v>
      </c>
      <c r="AT470" s="587"/>
      <c r="AU470" s="588">
        <f t="shared" si="855"/>
        <v>0</v>
      </c>
      <c r="AV470" s="588">
        <f t="shared" si="867"/>
        <v>0</v>
      </c>
      <c r="AW470" s="587"/>
      <c r="AX470" s="652"/>
      <c r="AY470" s="706">
        <f t="shared" si="828"/>
        <v>0</v>
      </c>
      <c r="BC470" s="30">
        <f t="shared" si="830"/>
        <v>0</v>
      </c>
      <c r="BD470" s="30">
        <f t="shared" si="831"/>
        <v>0</v>
      </c>
      <c r="BE470" s="704">
        <f t="shared" si="832"/>
        <v>0</v>
      </c>
      <c r="BF470" s="30">
        <f t="shared" si="833"/>
        <v>0</v>
      </c>
      <c r="BG470" s="30">
        <f t="shared" si="834"/>
        <v>0</v>
      </c>
      <c r="BH470" s="704">
        <f t="shared" si="835"/>
        <v>0</v>
      </c>
      <c r="BI470" s="704">
        <f t="shared" si="836"/>
        <v>0</v>
      </c>
      <c r="BJ470" s="30">
        <f t="shared" si="837"/>
        <v>0</v>
      </c>
      <c r="BK470" s="704">
        <f t="shared" si="838"/>
        <v>0</v>
      </c>
      <c r="BL470" s="30">
        <f t="shared" si="839"/>
        <v>0</v>
      </c>
      <c r="BM470" s="30">
        <f t="shared" si="840"/>
        <v>0</v>
      </c>
      <c r="BN470" s="704">
        <f t="shared" si="841"/>
        <v>0</v>
      </c>
    </row>
    <row r="471" spans="1:66" x14ac:dyDescent="0.25">
      <c r="A471" s="49"/>
      <c r="B471" s="50"/>
      <c r="C471" s="699"/>
      <c r="D471" s="50"/>
      <c r="E471" s="62" t="e">
        <f t="shared" si="825"/>
        <v>#N/A</v>
      </c>
      <c r="F471" s="664" t="str">
        <f t="shared" si="824"/>
        <v/>
      </c>
      <c r="G471" s="587"/>
      <c r="H471" s="588">
        <f t="shared" si="842"/>
        <v>0</v>
      </c>
      <c r="I471" s="588">
        <f t="shared" si="856"/>
        <v>0</v>
      </c>
      <c r="J471" s="587"/>
      <c r="K471" s="588">
        <f t="shared" si="843"/>
        <v>0</v>
      </c>
      <c r="L471" s="588">
        <f t="shared" si="857"/>
        <v>0</v>
      </c>
      <c r="M471" s="587"/>
      <c r="N471" s="588">
        <f t="shared" si="844"/>
        <v>0</v>
      </c>
      <c r="O471" s="588">
        <f t="shared" si="858"/>
        <v>0</v>
      </c>
      <c r="P471" s="587"/>
      <c r="Q471" s="588">
        <f t="shared" si="845"/>
        <v>0</v>
      </c>
      <c r="R471" s="588">
        <f t="shared" si="859"/>
        <v>0</v>
      </c>
      <c r="S471" s="587"/>
      <c r="T471" s="588">
        <f t="shared" si="846"/>
        <v>0</v>
      </c>
      <c r="U471" s="588">
        <f t="shared" si="860"/>
        <v>0</v>
      </c>
      <c r="V471" s="587"/>
      <c r="W471" s="588">
        <f t="shared" si="847"/>
        <v>0</v>
      </c>
      <c r="X471" s="588">
        <f t="shared" si="861"/>
        <v>0</v>
      </c>
      <c r="Y471" s="587"/>
      <c r="Z471" s="588">
        <f t="shared" si="848"/>
        <v>0</v>
      </c>
      <c r="AA471" s="588">
        <f t="shared" si="827"/>
        <v>0</v>
      </c>
      <c r="AB471" s="587"/>
      <c r="AC471" s="588">
        <f t="shared" si="849"/>
        <v>0</v>
      </c>
      <c r="AD471" s="588">
        <f t="shared" si="862"/>
        <v>0</v>
      </c>
      <c r="AE471" s="587"/>
      <c r="AF471" s="588">
        <f t="shared" si="850"/>
        <v>0</v>
      </c>
      <c r="AG471" s="588">
        <f t="shared" si="863"/>
        <v>0</v>
      </c>
      <c r="AH471" s="587"/>
      <c r="AI471" s="588">
        <f t="shared" si="851"/>
        <v>0</v>
      </c>
      <c r="AJ471" s="588">
        <f t="shared" si="864"/>
        <v>0</v>
      </c>
      <c r="AK471" s="587"/>
      <c r="AL471" s="588">
        <f t="shared" si="852"/>
        <v>0</v>
      </c>
      <c r="AM471" s="588">
        <f t="shared" si="865"/>
        <v>0</v>
      </c>
      <c r="AN471" s="587"/>
      <c r="AO471" s="588">
        <f t="shared" si="853"/>
        <v>0</v>
      </c>
      <c r="AP471" s="588">
        <f t="shared" si="866"/>
        <v>0</v>
      </c>
      <c r="AQ471" s="587"/>
      <c r="AR471" s="588">
        <f t="shared" si="854"/>
        <v>0</v>
      </c>
      <c r="AS471" s="588">
        <f t="shared" si="829"/>
        <v>0</v>
      </c>
      <c r="AT471" s="587"/>
      <c r="AU471" s="588">
        <f t="shared" si="855"/>
        <v>0</v>
      </c>
      <c r="AV471" s="588">
        <f t="shared" si="867"/>
        <v>0</v>
      </c>
      <c r="AW471" s="587"/>
      <c r="AX471" s="652"/>
      <c r="AY471" s="706">
        <f t="shared" si="828"/>
        <v>0</v>
      </c>
      <c r="BC471" s="30">
        <f t="shared" si="830"/>
        <v>0</v>
      </c>
      <c r="BD471" s="30">
        <f t="shared" si="831"/>
        <v>0</v>
      </c>
      <c r="BE471" s="704">
        <f t="shared" si="832"/>
        <v>0</v>
      </c>
      <c r="BF471" s="30">
        <f t="shared" si="833"/>
        <v>0</v>
      </c>
      <c r="BG471" s="30">
        <f t="shared" si="834"/>
        <v>0</v>
      </c>
      <c r="BH471" s="704">
        <f t="shared" si="835"/>
        <v>0</v>
      </c>
      <c r="BI471" s="704">
        <f t="shared" si="836"/>
        <v>0</v>
      </c>
      <c r="BJ471" s="30">
        <f t="shared" si="837"/>
        <v>0</v>
      </c>
      <c r="BK471" s="704">
        <f t="shared" si="838"/>
        <v>0</v>
      </c>
      <c r="BL471" s="30">
        <f t="shared" si="839"/>
        <v>0</v>
      </c>
      <c r="BM471" s="30">
        <f t="shared" si="840"/>
        <v>0</v>
      </c>
      <c r="BN471" s="704">
        <f t="shared" si="841"/>
        <v>0</v>
      </c>
    </row>
    <row r="472" spans="1:66" x14ac:dyDescent="0.25">
      <c r="A472" s="49"/>
      <c r="B472" s="50"/>
      <c r="C472" s="699"/>
      <c r="D472" s="50"/>
      <c r="E472" s="62" t="e">
        <f t="shared" si="825"/>
        <v>#N/A</v>
      </c>
      <c r="F472" s="664" t="str">
        <f t="shared" si="824"/>
        <v/>
      </c>
      <c r="G472" s="587"/>
      <c r="H472" s="588">
        <f t="shared" si="842"/>
        <v>0</v>
      </c>
      <c r="I472" s="588">
        <f t="shared" si="856"/>
        <v>0</v>
      </c>
      <c r="J472" s="587"/>
      <c r="K472" s="588">
        <f t="shared" si="843"/>
        <v>0</v>
      </c>
      <c r="L472" s="588">
        <f t="shared" si="857"/>
        <v>0</v>
      </c>
      <c r="M472" s="587"/>
      <c r="N472" s="588">
        <f t="shared" si="844"/>
        <v>0</v>
      </c>
      <c r="O472" s="588">
        <f t="shared" si="858"/>
        <v>0</v>
      </c>
      <c r="P472" s="587"/>
      <c r="Q472" s="588">
        <f t="shared" si="845"/>
        <v>0</v>
      </c>
      <c r="R472" s="588">
        <f t="shared" si="859"/>
        <v>0</v>
      </c>
      <c r="S472" s="587"/>
      <c r="T472" s="588">
        <f t="shared" si="846"/>
        <v>0</v>
      </c>
      <c r="U472" s="588">
        <f t="shared" si="860"/>
        <v>0</v>
      </c>
      <c r="V472" s="587"/>
      <c r="W472" s="588">
        <f t="shared" si="847"/>
        <v>0</v>
      </c>
      <c r="X472" s="588">
        <f t="shared" si="861"/>
        <v>0</v>
      </c>
      <c r="Y472" s="587"/>
      <c r="Z472" s="588">
        <f t="shared" si="848"/>
        <v>0</v>
      </c>
      <c r="AA472" s="588">
        <f t="shared" si="827"/>
        <v>0</v>
      </c>
      <c r="AB472" s="587"/>
      <c r="AC472" s="588">
        <f t="shared" si="849"/>
        <v>0</v>
      </c>
      <c r="AD472" s="588">
        <f t="shared" si="862"/>
        <v>0</v>
      </c>
      <c r="AE472" s="587"/>
      <c r="AF472" s="588">
        <f t="shared" si="850"/>
        <v>0</v>
      </c>
      <c r="AG472" s="588">
        <f t="shared" si="863"/>
        <v>0</v>
      </c>
      <c r="AH472" s="587"/>
      <c r="AI472" s="588">
        <f t="shared" si="851"/>
        <v>0</v>
      </c>
      <c r="AJ472" s="588">
        <f t="shared" si="864"/>
        <v>0</v>
      </c>
      <c r="AK472" s="587"/>
      <c r="AL472" s="588">
        <f t="shared" si="852"/>
        <v>0</v>
      </c>
      <c r="AM472" s="588">
        <f t="shared" si="865"/>
        <v>0</v>
      </c>
      <c r="AN472" s="587"/>
      <c r="AO472" s="588">
        <f t="shared" si="853"/>
        <v>0</v>
      </c>
      <c r="AP472" s="588">
        <f t="shared" si="866"/>
        <v>0</v>
      </c>
      <c r="AQ472" s="587"/>
      <c r="AR472" s="588">
        <f t="shared" si="854"/>
        <v>0</v>
      </c>
      <c r="AS472" s="588">
        <f t="shared" si="829"/>
        <v>0</v>
      </c>
      <c r="AT472" s="587"/>
      <c r="AU472" s="588">
        <f t="shared" si="855"/>
        <v>0</v>
      </c>
      <c r="AV472" s="588">
        <f t="shared" si="867"/>
        <v>0</v>
      </c>
      <c r="AW472" s="587"/>
      <c r="AX472" s="652"/>
      <c r="AY472" s="706">
        <f t="shared" si="828"/>
        <v>0</v>
      </c>
      <c r="BC472" s="30">
        <f t="shared" si="830"/>
        <v>0</v>
      </c>
      <c r="BD472" s="30">
        <f t="shared" si="831"/>
        <v>0</v>
      </c>
      <c r="BE472" s="704">
        <f t="shared" si="832"/>
        <v>0</v>
      </c>
      <c r="BF472" s="30">
        <f t="shared" si="833"/>
        <v>0</v>
      </c>
      <c r="BG472" s="30">
        <f t="shared" si="834"/>
        <v>0</v>
      </c>
      <c r="BH472" s="704">
        <f t="shared" si="835"/>
        <v>0</v>
      </c>
      <c r="BI472" s="704">
        <f t="shared" si="836"/>
        <v>0</v>
      </c>
      <c r="BJ472" s="30">
        <f t="shared" si="837"/>
        <v>0</v>
      </c>
      <c r="BK472" s="704">
        <f t="shared" si="838"/>
        <v>0</v>
      </c>
      <c r="BL472" s="30">
        <f t="shared" si="839"/>
        <v>0</v>
      </c>
      <c r="BM472" s="30">
        <f t="shared" si="840"/>
        <v>0</v>
      </c>
      <c r="BN472" s="704">
        <f t="shared" si="841"/>
        <v>0</v>
      </c>
    </row>
    <row r="473" spans="1:66" x14ac:dyDescent="0.25">
      <c r="A473" s="49"/>
      <c r="B473" s="50"/>
      <c r="C473" s="699"/>
      <c r="D473" s="50"/>
      <c r="E473" s="62" t="e">
        <f t="shared" si="825"/>
        <v>#N/A</v>
      </c>
      <c r="F473" s="664" t="str">
        <f t="shared" si="824"/>
        <v/>
      </c>
      <c r="G473" s="587"/>
      <c r="H473" s="588">
        <f t="shared" si="842"/>
        <v>0</v>
      </c>
      <c r="I473" s="588">
        <f t="shared" si="856"/>
        <v>0</v>
      </c>
      <c r="J473" s="587"/>
      <c r="K473" s="588">
        <f t="shared" si="843"/>
        <v>0</v>
      </c>
      <c r="L473" s="588">
        <f t="shared" si="857"/>
        <v>0</v>
      </c>
      <c r="M473" s="587"/>
      <c r="N473" s="588">
        <f t="shared" si="844"/>
        <v>0</v>
      </c>
      <c r="O473" s="588">
        <f t="shared" si="858"/>
        <v>0</v>
      </c>
      <c r="P473" s="587"/>
      <c r="Q473" s="588">
        <f t="shared" si="845"/>
        <v>0</v>
      </c>
      <c r="R473" s="588">
        <f t="shared" si="859"/>
        <v>0</v>
      </c>
      <c r="S473" s="587"/>
      <c r="T473" s="588">
        <f t="shared" si="846"/>
        <v>0</v>
      </c>
      <c r="U473" s="588">
        <f t="shared" si="860"/>
        <v>0</v>
      </c>
      <c r="V473" s="587"/>
      <c r="W473" s="588">
        <f t="shared" si="847"/>
        <v>0</v>
      </c>
      <c r="X473" s="588">
        <f t="shared" si="861"/>
        <v>0</v>
      </c>
      <c r="Y473" s="587"/>
      <c r="Z473" s="588">
        <f t="shared" si="848"/>
        <v>0</v>
      </c>
      <c r="AA473" s="588">
        <f t="shared" si="827"/>
        <v>0</v>
      </c>
      <c r="AB473" s="587"/>
      <c r="AC473" s="588">
        <f t="shared" si="849"/>
        <v>0</v>
      </c>
      <c r="AD473" s="588">
        <f t="shared" si="862"/>
        <v>0</v>
      </c>
      <c r="AE473" s="587"/>
      <c r="AF473" s="588">
        <f t="shared" si="850"/>
        <v>0</v>
      </c>
      <c r="AG473" s="588">
        <f t="shared" si="863"/>
        <v>0</v>
      </c>
      <c r="AH473" s="587"/>
      <c r="AI473" s="588">
        <f t="shared" si="851"/>
        <v>0</v>
      </c>
      <c r="AJ473" s="588">
        <f t="shared" si="864"/>
        <v>0</v>
      </c>
      <c r="AK473" s="587"/>
      <c r="AL473" s="588">
        <f t="shared" si="852"/>
        <v>0</v>
      </c>
      <c r="AM473" s="588">
        <f t="shared" si="865"/>
        <v>0</v>
      </c>
      <c r="AN473" s="587"/>
      <c r="AO473" s="588">
        <f t="shared" si="853"/>
        <v>0</v>
      </c>
      <c r="AP473" s="588">
        <f t="shared" si="866"/>
        <v>0</v>
      </c>
      <c r="AQ473" s="587"/>
      <c r="AR473" s="588">
        <f t="shared" si="854"/>
        <v>0</v>
      </c>
      <c r="AS473" s="588">
        <f t="shared" si="829"/>
        <v>0</v>
      </c>
      <c r="AT473" s="587"/>
      <c r="AU473" s="588">
        <f t="shared" si="855"/>
        <v>0</v>
      </c>
      <c r="AV473" s="588">
        <f t="shared" si="867"/>
        <v>0</v>
      </c>
      <c r="AW473" s="587"/>
      <c r="AX473" s="652"/>
      <c r="AY473" s="706">
        <f t="shared" si="828"/>
        <v>0</v>
      </c>
      <c r="BC473" s="30">
        <f t="shared" si="830"/>
        <v>0</v>
      </c>
      <c r="BD473" s="30">
        <f t="shared" si="831"/>
        <v>0</v>
      </c>
      <c r="BE473" s="704">
        <f t="shared" si="832"/>
        <v>0</v>
      </c>
      <c r="BF473" s="30">
        <f t="shared" si="833"/>
        <v>0</v>
      </c>
      <c r="BG473" s="30">
        <f t="shared" si="834"/>
        <v>0</v>
      </c>
      <c r="BH473" s="704">
        <f t="shared" si="835"/>
        <v>0</v>
      </c>
      <c r="BI473" s="704">
        <f t="shared" si="836"/>
        <v>0</v>
      </c>
      <c r="BJ473" s="30">
        <f t="shared" si="837"/>
        <v>0</v>
      </c>
      <c r="BK473" s="704">
        <f t="shared" si="838"/>
        <v>0</v>
      </c>
      <c r="BL473" s="30">
        <f t="shared" si="839"/>
        <v>0</v>
      </c>
      <c r="BM473" s="30">
        <f t="shared" si="840"/>
        <v>0</v>
      </c>
      <c r="BN473" s="704">
        <f t="shared" si="841"/>
        <v>0</v>
      </c>
    </row>
    <row r="474" spans="1:66" x14ac:dyDescent="0.25">
      <c r="A474" s="49"/>
      <c r="B474" s="50"/>
      <c r="C474" s="699"/>
      <c r="D474" s="50"/>
      <c r="E474" s="62" t="e">
        <f t="shared" si="825"/>
        <v>#N/A</v>
      </c>
      <c r="F474" s="664" t="str">
        <f t="shared" si="824"/>
        <v/>
      </c>
      <c r="G474" s="587"/>
      <c r="H474" s="588">
        <f t="shared" si="842"/>
        <v>0</v>
      </c>
      <c r="I474" s="588">
        <f t="shared" si="856"/>
        <v>0</v>
      </c>
      <c r="J474" s="587"/>
      <c r="K474" s="588">
        <f t="shared" si="843"/>
        <v>0</v>
      </c>
      <c r="L474" s="588">
        <f t="shared" si="857"/>
        <v>0</v>
      </c>
      <c r="M474" s="587"/>
      <c r="N474" s="588">
        <f t="shared" si="844"/>
        <v>0</v>
      </c>
      <c r="O474" s="588">
        <f t="shared" si="858"/>
        <v>0</v>
      </c>
      <c r="P474" s="587"/>
      <c r="Q474" s="588">
        <f t="shared" si="845"/>
        <v>0</v>
      </c>
      <c r="R474" s="588">
        <f t="shared" si="859"/>
        <v>0</v>
      </c>
      <c r="S474" s="587"/>
      <c r="T474" s="588">
        <f t="shared" si="846"/>
        <v>0</v>
      </c>
      <c r="U474" s="588">
        <f t="shared" si="860"/>
        <v>0</v>
      </c>
      <c r="V474" s="587"/>
      <c r="W474" s="588">
        <f t="shared" si="847"/>
        <v>0</v>
      </c>
      <c r="X474" s="588">
        <f t="shared" si="861"/>
        <v>0</v>
      </c>
      <c r="Y474" s="587"/>
      <c r="Z474" s="588">
        <f t="shared" si="848"/>
        <v>0</v>
      </c>
      <c r="AA474" s="588">
        <f t="shared" si="827"/>
        <v>0</v>
      </c>
      <c r="AB474" s="587"/>
      <c r="AC474" s="588">
        <f t="shared" si="849"/>
        <v>0</v>
      </c>
      <c r="AD474" s="588">
        <f t="shared" si="862"/>
        <v>0</v>
      </c>
      <c r="AE474" s="587"/>
      <c r="AF474" s="588">
        <f t="shared" si="850"/>
        <v>0</v>
      </c>
      <c r="AG474" s="588">
        <f t="shared" si="863"/>
        <v>0</v>
      </c>
      <c r="AH474" s="587"/>
      <c r="AI474" s="588">
        <f t="shared" si="851"/>
        <v>0</v>
      </c>
      <c r="AJ474" s="588">
        <f t="shared" si="864"/>
        <v>0</v>
      </c>
      <c r="AK474" s="587"/>
      <c r="AL474" s="588">
        <f t="shared" si="852"/>
        <v>0</v>
      </c>
      <c r="AM474" s="588">
        <f t="shared" si="865"/>
        <v>0</v>
      </c>
      <c r="AN474" s="587"/>
      <c r="AO474" s="588">
        <f t="shared" si="853"/>
        <v>0</v>
      </c>
      <c r="AP474" s="588">
        <f t="shared" si="866"/>
        <v>0</v>
      </c>
      <c r="AQ474" s="587"/>
      <c r="AR474" s="588">
        <f t="shared" si="854"/>
        <v>0</v>
      </c>
      <c r="AS474" s="588">
        <f t="shared" si="829"/>
        <v>0</v>
      </c>
      <c r="AT474" s="587"/>
      <c r="AU474" s="588">
        <f t="shared" si="855"/>
        <v>0</v>
      </c>
      <c r="AV474" s="588">
        <f t="shared" si="867"/>
        <v>0</v>
      </c>
      <c r="AW474" s="587"/>
      <c r="AX474" s="652"/>
      <c r="AY474" s="706">
        <f t="shared" si="828"/>
        <v>0</v>
      </c>
      <c r="BC474" s="30">
        <f t="shared" si="830"/>
        <v>0</v>
      </c>
      <c r="BD474" s="30">
        <f t="shared" si="831"/>
        <v>0</v>
      </c>
      <c r="BE474" s="704">
        <f t="shared" si="832"/>
        <v>0</v>
      </c>
      <c r="BF474" s="30">
        <f t="shared" si="833"/>
        <v>0</v>
      </c>
      <c r="BG474" s="30">
        <f t="shared" si="834"/>
        <v>0</v>
      </c>
      <c r="BH474" s="704">
        <f t="shared" si="835"/>
        <v>0</v>
      </c>
      <c r="BI474" s="704">
        <f t="shared" si="836"/>
        <v>0</v>
      </c>
      <c r="BJ474" s="30">
        <f t="shared" si="837"/>
        <v>0</v>
      </c>
      <c r="BK474" s="704">
        <f t="shared" si="838"/>
        <v>0</v>
      </c>
      <c r="BL474" s="30">
        <f t="shared" si="839"/>
        <v>0</v>
      </c>
      <c r="BM474" s="30">
        <f t="shared" si="840"/>
        <v>0</v>
      </c>
      <c r="BN474" s="704">
        <f t="shared" si="841"/>
        <v>0</v>
      </c>
    </row>
    <row r="475" spans="1:66" x14ac:dyDescent="0.25">
      <c r="A475" s="49"/>
      <c r="B475" s="50"/>
      <c r="C475" s="699"/>
      <c r="D475" s="50"/>
      <c r="E475" s="62" t="e">
        <f t="shared" si="825"/>
        <v>#N/A</v>
      </c>
      <c r="F475" s="664" t="str">
        <f t="shared" si="824"/>
        <v/>
      </c>
      <c r="G475" s="587"/>
      <c r="H475" s="588">
        <f t="shared" si="842"/>
        <v>0</v>
      </c>
      <c r="I475" s="588">
        <f t="shared" si="856"/>
        <v>0</v>
      </c>
      <c r="J475" s="587"/>
      <c r="K475" s="588">
        <f t="shared" si="843"/>
        <v>0</v>
      </c>
      <c r="L475" s="588">
        <f t="shared" si="857"/>
        <v>0</v>
      </c>
      <c r="M475" s="587"/>
      <c r="N475" s="588">
        <f t="shared" si="844"/>
        <v>0</v>
      </c>
      <c r="O475" s="588">
        <f t="shared" si="858"/>
        <v>0</v>
      </c>
      <c r="P475" s="587"/>
      <c r="Q475" s="588">
        <f t="shared" si="845"/>
        <v>0</v>
      </c>
      <c r="R475" s="588">
        <f t="shared" si="859"/>
        <v>0</v>
      </c>
      <c r="S475" s="587"/>
      <c r="T475" s="588">
        <f t="shared" si="846"/>
        <v>0</v>
      </c>
      <c r="U475" s="588">
        <f t="shared" si="860"/>
        <v>0</v>
      </c>
      <c r="V475" s="587"/>
      <c r="W475" s="588">
        <f t="shared" si="847"/>
        <v>0</v>
      </c>
      <c r="X475" s="588">
        <f t="shared" si="861"/>
        <v>0</v>
      </c>
      <c r="Y475" s="587"/>
      <c r="Z475" s="588">
        <f t="shared" si="848"/>
        <v>0</v>
      </c>
      <c r="AA475" s="588">
        <f t="shared" si="827"/>
        <v>0</v>
      </c>
      <c r="AB475" s="587"/>
      <c r="AC475" s="588">
        <f t="shared" si="849"/>
        <v>0</v>
      </c>
      <c r="AD475" s="588">
        <f t="shared" si="862"/>
        <v>0</v>
      </c>
      <c r="AE475" s="587"/>
      <c r="AF475" s="588">
        <f t="shared" si="850"/>
        <v>0</v>
      </c>
      <c r="AG475" s="588">
        <f t="shared" si="863"/>
        <v>0</v>
      </c>
      <c r="AH475" s="587"/>
      <c r="AI475" s="588">
        <f t="shared" si="851"/>
        <v>0</v>
      </c>
      <c r="AJ475" s="588">
        <f t="shared" si="864"/>
        <v>0</v>
      </c>
      <c r="AK475" s="587"/>
      <c r="AL475" s="588">
        <f t="shared" si="852"/>
        <v>0</v>
      </c>
      <c r="AM475" s="588">
        <f t="shared" si="865"/>
        <v>0</v>
      </c>
      <c r="AN475" s="587"/>
      <c r="AO475" s="588">
        <f t="shared" si="853"/>
        <v>0</v>
      </c>
      <c r="AP475" s="588">
        <f t="shared" si="866"/>
        <v>0</v>
      </c>
      <c r="AQ475" s="587"/>
      <c r="AR475" s="588">
        <f t="shared" si="854"/>
        <v>0</v>
      </c>
      <c r="AS475" s="588">
        <f t="shared" si="829"/>
        <v>0</v>
      </c>
      <c r="AT475" s="587"/>
      <c r="AU475" s="588">
        <f t="shared" si="855"/>
        <v>0</v>
      </c>
      <c r="AV475" s="588">
        <f t="shared" si="867"/>
        <v>0</v>
      </c>
      <c r="AW475" s="587"/>
      <c r="AX475" s="652"/>
      <c r="AY475" s="706">
        <f t="shared" si="828"/>
        <v>0</v>
      </c>
      <c r="BC475" s="30">
        <f t="shared" si="830"/>
        <v>0</v>
      </c>
      <c r="BD475" s="30">
        <f t="shared" si="831"/>
        <v>0</v>
      </c>
      <c r="BE475" s="704">
        <f t="shared" si="832"/>
        <v>0</v>
      </c>
      <c r="BF475" s="30">
        <f t="shared" si="833"/>
        <v>0</v>
      </c>
      <c r="BG475" s="30">
        <f t="shared" si="834"/>
        <v>0</v>
      </c>
      <c r="BH475" s="704">
        <f t="shared" si="835"/>
        <v>0</v>
      </c>
      <c r="BI475" s="704">
        <f t="shared" si="836"/>
        <v>0</v>
      </c>
      <c r="BJ475" s="30">
        <f t="shared" si="837"/>
        <v>0</v>
      </c>
      <c r="BK475" s="704">
        <f t="shared" si="838"/>
        <v>0</v>
      </c>
      <c r="BL475" s="30">
        <f t="shared" si="839"/>
        <v>0</v>
      </c>
      <c r="BM475" s="30">
        <f t="shared" si="840"/>
        <v>0</v>
      </c>
      <c r="BN475" s="704">
        <f t="shared" si="841"/>
        <v>0</v>
      </c>
    </row>
    <row r="476" spans="1:66" x14ac:dyDescent="0.25">
      <c r="A476" s="49"/>
      <c r="B476" s="50"/>
      <c r="C476" s="699"/>
      <c r="D476" s="50"/>
      <c r="E476" s="62" t="e">
        <f t="shared" si="825"/>
        <v>#N/A</v>
      </c>
      <c r="F476" s="664" t="str">
        <f t="shared" si="824"/>
        <v/>
      </c>
      <c r="G476" s="587"/>
      <c r="H476" s="588">
        <f t="shared" si="842"/>
        <v>0</v>
      </c>
      <c r="I476" s="588">
        <f t="shared" si="856"/>
        <v>0</v>
      </c>
      <c r="J476" s="587"/>
      <c r="K476" s="588">
        <f t="shared" si="843"/>
        <v>0</v>
      </c>
      <c r="L476" s="588">
        <f t="shared" si="857"/>
        <v>0</v>
      </c>
      <c r="M476" s="587"/>
      <c r="N476" s="588">
        <f t="shared" si="844"/>
        <v>0</v>
      </c>
      <c r="O476" s="588">
        <f t="shared" si="858"/>
        <v>0</v>
      </c>
      <c r="P476" s="587"/>
      <c r="Q476" s="588">
        <f t="shared" si="845"/>
        <v>0</v>
      </c>
      <c r="R476" s="588">
        <f t="shared" si="859"/>
        <v>0</v>
      </c>
      <c r="S476" s="587"/>
      <c r="T476" s="588">
        <f t="shared" si="846"/>
        <v>0</v>
      </c>
      <c r="U476" s="588">
        <f t="shared" si="860"/>
        <v>0</v>
      </c>
      <c r="V476" s="587"/>
      <c r="W476" s="588">
        <f t="shared" si="847"/>
        <v>0</v>
      </c>
      <c r="X476" s="588">
        <f t="shared" si="861"/>
        <v>0</v>
      </c>
      <c r="Y476" s="587"/>
      <c r="Z476" s="588">
        <f t="shared" si="848"/>
        <v>0</v>
      </c>
      <c r="AA476" s="588">
        <f t="shared" si="827"/>
        <v>0</v>
      </c>
      <c r="AB476" s="587"/>
      <c r="AC476" s="588">
        <f t="shared" si="849"/>
        <v>0</v>
      </c>
      <c r="AD476" s="588">
        <f t="shared" si="862"/>
        <v>0</v>
      </c>
      <c r="AE476" s="587"/>
      <c r="AF476" s="588">
        <f t="shared" si="850"/>
        <v>0</v>
      </c>
      <c r="AG476" s="588">
        <f t="shared" si="863"/>
        <v>0</v>
      </c>
      <c r="AH476" s="587"/>
      <c r="AI476" s="588">
        <f t="shared" si="851"/>
        <v>0</v>
      </c>
      <c r="AJ476" s="588">
        <f t="shared" si="864"/>
        <v>0</v>
      </c>
      <c r="AK476" s="587"/>
      <c r="AL476" s="588">
        <f t="shared" si="852"/>
        <v>0</v>
      </c>
      <c r="AM476" s="588">
        <f t="shared" si="865"/>
        <v>0</v>
      </c>
      <c r="AN476" s="587"/>
      <c r="AO476" s="588">
        <f t="shared" si="853"/>
        <v>0</v>
      </c>
      <c r="AP476" s="588">
        <f t="shared" si="866"/>
        <v>0</v>
      </c>
      <c r="AQ476" s="587"/>
      <c r="AR476" s="588">
        <f t="shared" si="854"/>
        <v>0</v>
      </c>
      <c r="AS476" s="588">
        <f t="shared" si="829"/>
        <v>0</v>
      </c>
      <c r="AT476" s="587"/>
      <c r="AU476" s="588">
        <f t="shared" si="855"/>
        <v>0</v>
      </c>
      <c r="AV476" s="588">
        <f t="shared" si="867"/>
        <v>0</v>
      </c>
      <c r="AW476" s="587"/>
      <c r="AX476" s="652"/>
      <c r="AY476" s="706">
        <f t="shared" si="828"/>
        <v>0</v>
      </c>
      <c r="BC476" s="30">
        <f t="shared" si="830"/>
        <v>0</v>
      </c>
      <c r="BD476" s="30">
        <f t="shared" si="831"/>
        <v>0</v>
      </c>
      <c r="BE476" s="704">
        <f t="shared" si="832"/>
        <v>0</v>
      </c>
      <c r="BF476" s="30">
        <f t="shared" si="833"/>
        <v>0</v>
      </c>
      <c r="BG476" s="30">
        <f t="shared" si="834"/>
        <v>0</v>
      </c>
      <c r="BH476" s="704">
        <f t="shared" si="835"/>
        <v>0</v>
      </c>
      <c r="BI476" s="704">
        <f t="shared" si="836"/>
        <v>0</v>
      </c>
      <c r="BJ476" s="30">
        <f t="shared" si="837"/>
        <v>0</v>
      </c>
      <c r="BK476" s="704">
        <f t="shared" si="838"/>
        <v>0</v>
      </c>
      <c r="BL476" s="30">
        <f t="shared" si="839"/>
        <v>0</v>
      </c>
      <c r="BM476" s="30">
        <f t="shared" si="840"/>
        <v>0</v>
      </c>
      <c r="BN476" s="704">
        <f t="shared" si="841"/>
        <v>0</v>
      </c>
    </row>
    <row r="477" spans="1:66" x14ac:dyDescent="0.25">
      <c r="A477" s="49"/>
      <c r="B477" s="50"/>
      <c r="C477" s="699"/>
      <c r="D477" s="50"/>
      <c r="E477" s="62" t="e">
        <f t="shared" si="825"/>
        <v>#N/A</v>
      </c>
      <c r="F477" s="664" t="str">
        <f t="shared" si="824"/>
        <v/>
      </c>
      <c r="G477" s="587"/>
      <c r="H477" s="588">
        <f t="shared" si="842"/>
        <v>0</v>
      </c>
      <c r="I477" s="588">
        <f t="shared" si="856"/>
        <v>0</v>
      </c>
      <c r="J477" s="587"/>
      <c r="K477" s="588">
        <f t="shared" si="843"/>
        <v>0</v>
      </c>
      <c r="L477" s="588">
        <f t="shared" si="857"/>
        <v>0</v>
      </c>
      <c r="M477" s="587"/>
      <c r="N477" s="588">
        <f t="shared" si="844"/>
        <v>0</v>
      </c>
      <c r="O477" s="588">
        <f t="shared" si="858"/>
        <v>0</v>
      </c>
      <c r="P477" s="587"/>
      <c r="Q477" s="588">
        <f t="shared" si="845"/>
        <v>0</v>
      </c>
      <c r="R477" s="588">
        <f t="shared" si="859"/>
        <v>0</v>
      </c>
      <c r="S477" s="587"/>
      <c r="T477" s="588">
        <f t="shared" si="846"/>
        <v>0</v>
      </c>
      <c r="U477" s="588">
        <f t="shared" si="860"/>
        <v>0</v>
      </c>
      <c r="V477" s="587"/>
      <c r="W477" s="588">
        <f t="shared" si="847"/>
        <v>0</v>
      </c>
      <c r="X477" s="588">
        <f t="shared" si="861"/>
        <v>0</v>
      </c>
      <c r="Y477" s="587"/>
      <c r="Z477" s="588">
        <f t="shared" si="848"/>
        <v>0</v>
      </c>
      <c r="AA477" s="588">
        <f t="shared" si="827"/>
        <v>0</v>
      </c>
      <c r="AB477" s="587"/>
      <c r="AC477" s="588">
        <f t="shared" si="849"/>
        <v>0</v>
      </c>
      <c r="AD477" s="588">
        <f t="shared" si="862"/>
        <v>0</v>
      </c>
      <c r="AE477" s="587"/>
      <c r="AF477" s="588">
        <f t="shared" si="850"/>
        <v>0</v>
      </c>
      <c r="AG477" s="588">
        <f t="shared" si="863"/>
        <v>0</v>
      </c>
      <c r="AH477" s="587"/>
      <c r="AI477" s="588">
        <f t="shared" si="851"/>
        <v>0</v>
      </c>
      <c r="AJ477" s="588">
        <f t="shared" si="864"/>
        <v>0</v>
      </c>
      <c r="AK477" s="587"/>
      <c r="AL477" s="588">
        <f t="shared" si="852"/>
        <v>0</v>
      </c>
      <c r="AM477" s="588">
        <f t="shared" si="865"/>
        <v>0</v>
      </c>
      <c r="AN477" s="587"/>
      <c r="AO477" s="588">
        <f t="shared" si="853"/>
        <v>0</v>
      </c>
      <c r="AP477" s="588">
        <f t="shared" si="866"/>
        <v>0</v>
      </c>
      <c r="AQ477" s="587"/>
      <c r="AR477" s="588">
        <f t="shared" si="854"/>
        <v>0</v>
      </c>
      <c r="AS477" s="588">
        <f t="shared" si="829"/>
        <v>0</v>
      </c>
      <c r="AT477" s="587"/>
      <c r="AU477" s="588">
        <f t="shared" si="855"/>
        <v>0</v>
      </c>
      <c r="AV477" s="588">
        <f t="shared" si="867"/>
        <v>0</v>
      </c>
      <c r="AW477" s="587"/>
      <c r="AX477" s="652"/>
      <c r="AY477" s="706">
        <f t="shared" si="828"/>
        <v>0</v>
      </c>
      <c r="BC477" s="30">
        <f t="shared" si="830"/>
        <v>0</v>
      </c>
      <c r="BD477" s="30">
        <f t="shared" si="831"/>
        <v>0</v>
      </c>
      <c r="BE477" s="704">
        <f t="shared" si="832"/>
        <v>0</v>
      </c>
      <c r="BF477" s="30">
        <f t="shared" si="833"/>
        <v>0</v>
      </c>
      <c r="BG477" s="30">
        <f t="shared" si="834"/>
        <v>0</v>
      </c>
      <c r="BH477" s="704">
        <f t="shared" si="835"/>
        <v>0</v>
      </c>
      <c r="BI477" s="704">
        <f t="shared" si="836"/>
        <v>0</v>
      </c>
      <c r="BJ477" s="30">
        <f t="shared" si="837"/>
        <v>0</v>
      </c>
      <c r="BK477" s="704">
        <f t="shared" si="838"/>
        <v>0</v>
      </c>
      <c r="BL477" s="30">
        <f t="shared" si="839"/>
        <v>0</v>
      </c>
      <c r="BM477" s="30">
        <f t="shared" si="840"/>
        <v>0</v>
      </c>
      <c r="BN477" s="704">
        <f t="shared" si="841"/>
        <v>0</v>
      </c>
    </row>
    <row r="478" spans="1:66" x14ac:dyDescent="0.25">
      <c r="A478" s="49"/>
      <c r="B478" s="50"/>
      <c r="C478" s="699"/>
      <c r="D478" s="50"/>
      <c r="E478" s="62" t="e">
        <f t="shared" si="825"/>
        <v>#N/A</v>
      </c>
      <c r="F478" s="664" t="str">
        <f t="shared" si="824"/>
        <v/>
      </c>
      <c r="G478" s="587"/>
      <c r="H478" s="588">
        <f t="shared" si="842"/>
        <v>0</v>
      </c>
      <c r="I478" s="588">
        <f t="shared" si="856"/>
        <v>0</v>
      </c>
      <c r="J478" s="587"/>
      <c r="K478" s="588">
        <f t="shared" si="843"/>
        <v>0</v>
      </c>
      <c r="L478" s="588">
        <f t="shared" si="857"/>
        <v>0</v>
      </c>
      <c r="M478" s="587"/>
      <c r="N478" s="588">
        <f t="shared" si="844"/>
        <v>0</v>
      </c>
      <c r="O478" s="588">
        <f t="shared" si="858"/>
        <v>0</v>
      </c>
      <c r="P478" s="587"/>
      <c r="Q478" s="588">
        <f t="shared" si="845"/>
        <v>0</v>
      </c>
      <c r="R478" s="588">
        <f t="shared" si="859"/>
        <v>0</v>
      </c>
      <c r="S478" s="587"/>
      <c r="T478" s="588">
        <f t="shared" si="846"/>
        <v>0</v>
      </c>
      <c r="U478" s="588">
        <f t="shared" si="860"/>
        <v>0</v>
      </c>
      <c r="V478" s="587"/>
      <c r="W478" s="588">
        <f t="shared" si="847"/>
        <v>0</v>
      </c>
      <c r="X478" s="588">
        <f t="shared" si="861"/>
        <v>0</v>
      </c>
      <c r="Y478" s="587"/>
      <c r="Z478" s="588">
        <f t="shared" si="848"/>
        <v>0</v>
      </c>
      <c r="AA478" s="588">
        <f t="shared" si="827"/>
        <v>0</v>
      </c>
      <c r="AB478" s="587"/>
      <c r="AC478" s="588">
        <f t="shared" si="849"/>
        <v>0</v>
      </c>
      <c r="AD478" s="588">
        <f t="shared" si="862"/>
        <v>0</v>
      </c>
      <c r="AE478" s="587"/>
      <c r="AF478" s="588">
        <f t="shared" si="850"/>
        <v>0</v>
      </c>
      <c r="AG478" s="588">
        <f t="shared" si="863"/>
        <v>0</v>
      </c>
      <c r="AH478" s="587"/>
      <c r="AI478" s="588">
        <f t="shared" si="851"/>
        <v>0</v>
      </c>
      <c r="AJ478" s="588">
        <f t="shared" si="864"/>
        <v>0</v>
      </c>
      <c r="AK478" s="587"/>
      <c r="AL478" s="588">
        <f t="shared" si="852"/>
        <v>0</v>
      </c>
      <c r="AM478" s="588">
        <f t="shared" si="865"/>
        <v>0</v>
      </c>
      <c r="AN478" s="587"/>
      <c r="AO478" s="588">
        <f t="shared" si="853"/>
        <v>0</v>
      </c>
      <c r="AP478" s="588">
        <f t="shared" si="866"/>
        <v>0</v>
      </c>
      <c r="AQ478" s="587"/>
      <c r="AR478" s="588">
        <f t="shared" si="854"/>
        <v>0</v>
      </c>
      <c r="AS478" s="588">
        <f t="shared" si="829"/>
        <v>0</v>
      </c>
      <c r="AT478" s="587"/>
      <c r="AU478" s="588">
        <f t="shared" si="855"/>
        <v>0</v>
      </c>
      <c r="AV478" s="588">
        <f t="shared" si="867"/>
        <v>0</v>
      </c>
      <c r="AW478" s="587"/>
      <c r="AX478" s="652"/>
      <c r="AY478" s="706">
        <f t="shared" si="828"/>
        <v>0</v>
      </c>
      <c r="BC478" s="30">
        <f t="shared" si="830"/>
        <v>0</v>
      </c>
      <c r="BD478" s="30">
        <f t="shared" si="831"/>
        <v>0</v>
      </c>
      <c r="BE478" s="704">
        <f t="shared" si="832"/>
        <v>0</v>
      </c>
      <c r="BF478" s="30">
        <f t="shared" si="833"/>
        <v>0</v>
      </c>
      <c r="BG478" s="30">
        <f t="shared" si="834"/>
        <v>0</v>
      </c>
      <c r="BH478" s="704">
        <f t="shared" si="835"/>
        <v>0</v>
      </c>
      <c r="BI478" s="704">
        <f t="shared" si="836"/>
        <v>0</v>
      </c>
      <c r="BJ478" s="30">
        <f t="shared" si="837"/>
        <v>0</v>
      </c>
      <c r="BK478" s="704">
        <f t="shared" si="838"/>
        <v>0</v>
      </c>
      <c r="BL478" s="30">
        <f t="shared" si="839"/>
        <v>0</v>
      </c>
      <c r="BM478" s="30">
        <f t="shared" si="840"/>
        <v>0</v>
      </c>
      <c r="BN478" s="704">
        <f t="shared" si="841"/>
        <v>0</v>
      </c>
    </row>
    <row r="479" spans="1:66" x14ac:dyDescent="0.25">
      <c r="A479" s="49"/>
      <c r="B479" s="50"/>
      <c r="C479" s="699"/>
      <c r="D479" s="50"/>
      <c r="E479" s="62" t="e">
        <f t="shared" si="825"/>
        <v>#N/A</v>
      </c>
      <c r="F479" s="664" t="str">
        <f t="shared" si="824"/>
        <v/>
      </c>
      <c r="G479" s="587"/>
      <c r="H479" s="588">
        <f t="shared" si="842"/>
        <v>0</v>
      </c>
      <c r="I479" s="588">
        <f t="shared" si="856"/>
        <v>0</v>
      </c>
      <c r="J479" s="587"/>
      <c r="K479" s="588">
        <f t="shared" si="843"/>
        <v>0</v>
      </c>
      <c r="L479" s="588">
        <f t="shared" si="857"/>
        <v>0</v>
      </c>
      <c r="M479" s="587"/>
      <c r="N479" s="588">
        <f t="shared" si="844"/>
        <v>0</v>
      </c>
      <c r="O479" s="588">
        <f t="shared" si="858"/>
        <v>0</v>
      </c>
      <c r="P479" s="587"/>
      <c r="Q479" s="588">
        <f t="shared" si="845"/>
        <v>0</v>
      </c>
      <c r="R479" s="588">
        <f t="shared" si="859"/>
        <v>0</v>
      </c>
      <c r="S479" s="587"/>
      <c r="T479" s="588">
        <f t="shared" si="846"/>
        <v>0</v>
      </c>
      <c r="U479" s="588">
        <f t="shared" si="860"/>
        <v>0</v>
      </c>
      <c r="V479" s="587"/>
      <c r="W479" s="588">
        <f t="shared" si="847"/>
        <v>0</v>
      </c>
      <c r="X479" s="588">
        <f t="shared" si="861"/>
        <v>0</v>
      </c>
      <c r="Y479" s="587"/>
      <c r="Z479" s="588">
        <f t="shared" si="848"/>
        <v>0</v>
      </c>
      <c r="AA479" s="588">
        <f t="shared" si="827"/>
        <v>0</v>
      </c>
      <c r="AB479" s="587"/>
      <c r="AC479" s="588">
        <f t="shared" si="849"/>
        <v>0</v>
      </c>
      <c r="AD479" s="588">
        <f t="shared" si="862"/>
        <v>0</v>
      </c>
      <c r="AE479" s="587"/>
      <c r="AF479" s="588">
        <f t="shared" si="850"/>
        <v>0</v>
      </c>
      <c r="AG479" s="588">
        <f t="shared" si="863"/>
        <v>0</v>
      </c>
      <c r="AH479" s="587"/>
      <c r="AI479" s="588">
        <f t="shared" si="851"/>
        <v>0</v>
      </c>
      <c r="AJ479" s="588">
        <f t="shared" si="864"/>
        <v>0</v>
      </c>
      <c r="AK479" s="587"/>
      <c r="AL479" s="588">
        <f t="shared" si="852"/>
        <v>0</v>
      </c>
      <c r="AM479" s="588">
        <f t="shared" si="865"/>
        <v>0</v>
      </c>
      <c r="AN479" s="587"/>
      <c r="AO479" s="588">
        <f t="shared" si="853"/>
        <v>0</v>
      </c>
      <c r="AP479" s="588">
        <f t="shared" si="866"/>
        <v>0</v>
      </c>
      <c r="AQ479" s="587"/>
      <c r="AR479" s="588">
        <f t="shared" si="854"/>
        <v>0</v>
      </c>
      <c r="AS479" s="588">
        <f t="shared" si="829"/>
        <v>0</v>
      </c>
      <c r="AT479" s="587"/>
      <c r="AU479" s="588">
        <f t="shared" si="855"/>
        <v>0</v>
      </c>
      <c r="AV479" s="588">
        <f t="shared" si="867"/>
        <v>0</v>
      </c>
      <c r="AW479" s="587"/>
      <c r="AX479" s="652"/>
      <c r="AY479" s="706">
        <f t="shared" si="828"/>
        <v>0</v>
      </c>
      <c r="BC479" s="30">
        <f t="shared" si="830"/>
        <v>0</v>
      </c>
      <c r="BD479" s="30">
        <f t="shared" si="831"/>
        <v>0</v>
      </c>
      <c r="BE479" s="704">
        <f t="shared" si="832"/>
        <v>0</v>
      </c>
      <c r="BF479" s="30">
        <f t="shared" si="833"/>
        <v>0</v>
      </c>
      <c r="BG479" s="30">
        <f t="shared" si="834"/>
        <v>0</v>
      </c>
      <c r="BH479" s="704">
        <f t="shared" si="835"/>
        <v>0</v>
      </c>
      <c r="BI479" s="704">
        <f t="shared" si="836"/>
        <v>0</v>
      </c>
      <c r="BJ479" s="30">
        <f t="shared" si="837"/>
        <v>0</v>
      </c>
      <c r="BK479" s="704">
        <f t="shared" si="838"/>
        <v>0</v>
      </c>
      <c r="BL479" s="30">
        <f t="shared" si="839"/>
        <v>0</v>
      </c>
      <c r="BM479" s="30">
        <f t="shared" si="840"/>
        <v>0</v>
      </c>
      <c r="BN479" s="704">
        <f t="shared" si="841"/>
        <v>0</v>
      </c>
    </row>
    <row r="480" spans="1:66" x14ac:dyDescent="0.25">
      <c r="A480" s="49"/>
      <c r="B480" s="50"/>
      <c r="C480" s="699"/>
      <c r="D480" s="50"/>
      <c r="E480" s="62" t="e">
        <f t="shared" si="825"/>
        <v>#N/A</v>
      </c>
      <c r="F480" s="664" t="str">
        <f t="shared" si="824"/>
        <v/>
      </c>
      <c r="G480" s="587"/>
      <c r="H480" s="588">
        <f t="shared" si="842"/>
        <v>0</v>
      </c>
      <c r="I480" s="588">
        <f t="shared" si="856"/>
        <v>0</v>
      </c>
      <c r="J480" s="587"/>
      <c r="K480" s="588">
        <f t="shared" si="843"/>
        <v>0</v>
      </c>
      <c r="L480" s="588">
        <f t="shared" si="857"/>
        <v>0</v>
      </c>
      <c r="M480" s="587"/>
      <c r="N480" s="588">
        <f t="shared" si="844"/>
        <v>0</v>
      </c>
      <c r="O480" s="588">
        <f t="shared" si="858"/>
        <v>0</v>
      </c>
      <c r="P480" s="587"/>
      <c r="Q480" s="588">
        <f t="shared" si="845"/>
        <v>0</v>
      </c>
      <c r="R480" s="588">
        <f t="shared" si="859"/>
        <v>0</v>
      </c>
      <c r="S480" s="587"/>
      <c r="T480" s="588">
        <f t="shared" si="846"/>
        <v>0</v>
      </c>
      <c r="U480" s="588">
        <f t="shared" si="860"/>
        <v>0</v>
      </c>
      <c r="V480" s="587"/>
      <c r="W480" s="588">
        <f t="shared" si="847"/>
        <v>0</v>
      </c>
      <c r="X480" s="588">
        <f t="shared" si="861"/>
        <v>0</v>
      </c>
      <c r="Y480" s="587"/>
      <c r="Z480" s="588">
        <f t="shared" si="848"/>
        <v>0</v>
      </c>
      <c r="AA480" s="588">
        <f t="shared" si="827"/>
        <v>0</v>
      </c>
      <c r="AB480" s="587"/>
      <c r="AC480" s="588">
        <f t="shared" si="849"/>
        <v>0</v>
      </c>
      <c r="AD480" s="588">
        <f t="shared" si="862"/>
        <v>0</v>
      </c>
      <c r="AE480" s="587"/>
      <c r="AF480" s="588">
        <f t="shared" si="850"/>
        <v>0</v>
      </c>
      <c r="AG480" s="588">
        <f t="shared" si="863"/>
        <v>0</v>
      </c>
      <c r="AH480" s="587"/>
      <c r="AI480" s="588">
        <f t="shared" si="851"/>
        <v>0</v>
      </c>
      <c r="AJ480" s="588">
        <f t="shared" si="864"/>
        <v>0</v>
      </c>
      <c r="AK480" s="587"/>
      <c r="AL480" s="588">
        <f t="shared" si="852"/>
        <v>0</v>
      </c>
      <c r="AM480" s="588">
        <f t="shared" si="865"/>
        <v>0</v>
      </c>
      <c r="AN480" s="587"/>
      <c r="AO480" s="588">
        <f t="shared" si="853"/>
        <v>0</v>
      </c>
      <c r="AP480" s="588">
        <f t="shared" si="866"/>
        <v>0</v>
      </c>
      <c r="AQ480" s="587"/>
      <c r="AR480" s="588">
        <f t="shared" si="854"/>
        <v>0</v>
      </c>
      <c r="AS480" s="588">
        <f t="shared" si="829"/>
        <v>0</v>
      </c>
      <c r="AT480" s="587"/>
      <c r="AU480" s="588">
        <f t="shared" si="855"/>
        <v>0</v>
      </c>
      <c r="AV480" s="588">
        <f t="shared" si="867"/>
        <v>0</v>
      </c>
      <c r="AW480" s="587"/>
      <c r="AX480" s="652"/>
      <c r="AY480" s="706">
        <f t="shared" si="828"/>
        <v>0</v>
      </c>
      <c r="BC480" s="30">
        <f t="shared" si="830"/>
        <v>0</v>
      </c>
      <c r="BD480" s="30">
        <f t="shared" si="831"/>
        <v>0</v>
      </c>
      <c r="BE480" s="704">
        <f t="shared" si="832"/>
        <v>0</v>
      </c>
      <c r="BF480" s="30">
        <f t="shared" si="833"/>
        <v>0</v>
      </c>
      <c r="BG480" s="30">
        <f t="shared" si="834"/>
        <v>0</v>
      </c>
      <c r="BH480" s="704">
        <f t="shared" si="835"/>
        <v>0</v>
      </c>
      <c r="BI480" s="704">
        <f t="shared" si="836"/>
        <v>0</v>
      </c>
      <c r="BJ480" s="30">
        <f t="shared" si="837"/>
        <v>0</v>
      </c>
      <c r="BK480" s="704">
        <f t="shared" si="838"/>
        <v>0</v>
      </c>
      <c r="BL480" s="30">
        <f t="shared" si="839"/>
        <v>0</v>
      </c>
      <c r="BM480" s="30">
        <f t="shared" si="840"/>
        <v>0</v>
      </c>
      <c r="BN480" s="704">
        <f t="shared" si="841"/>
        <v>0</v>
      </c>
    </row>
    <row r="481" spans="1:66" x14ac:dyDescent="0.25">
      <c r="A481" s="49"/>
      <c r="B481" s="50"/>
      <c r="C481" s="699"/>
      <c r="D481" s="50"/>
      <c r="E481" s="62" t="e">
        <f t="shared" si="825"/>
        <v>#N/A</v>
      </c>
      <c r="F481" s="664" t="str">
        <f t="shared" si="824"/>
        <v/>
      </c>
      <c r="G481" s="587"/>
      <c r="H481" s="588">
        <f t="shared" si="842"/>
        <v>0</v>
      </c>
      <c r="I481" s="588">
        <f t="shared" si="856"/>
        <v>0</v>
      </c>
      <c r="J481" s="587"/>
      <c r="K481" s="588">
        <f t="shared" si="843"/>
        <v>0</v>
      </c>
      <c r="L481" s="588">
        <f t="shared" si="857"/>
        <v>0</v>
      </c>
      <c r="M481" s="587"/>
      <c r="N481" s="588">
        <f t="shared" si="844"/>
        <v>0</v>
      </c>
      <c r="O481" s="588">
        <f t="shared" si="858"/>
        <v>0</v>
      </c>
      <c r="P481" s="587"/>
      <c r="Q481" s="588">
        <f t="shared" si="845"/>
        <v>0</v>
      </c>
      <c r="R481" s="588">
        <f t="shared" si="859"/>
        <v>0</v>
      </c>
      <c r="S481" s="587"/>
      <c r="T481" s="588">
        <f t="shared" si="846"/>
        <v>0</v>
      </c>
      <c r="U481" s="588">
        <f t="shared" si="860"/>
        <v>0</v>
      </c>
      <c r="V481" s="587"/>
      <c r="W481" s="588">
        <f t="shared" si="847"/>
        <v>0</v>
      </c>
      <c r="X481" s="588">
        <f t="shared" si="861"/>
        <v>0</v>
      </c>
      <c r="Y481" s="587"/>
      <c r="Z481" s="588">
        <f t="shared" si="848"/>
        <v>0</v>
      </c>
      <c r="AA481" s="588">
        <f t="shared" si="827"/>
        <v>0</v>
      </c>
      <c r="AB481" s="587"/>
      <c r="AC481" s="588">
        <f t="shared" si="849"/>
        <v>0</v>
      </c>
      <c r="AD481" s="588">
        <f t="shared" si="862"/>
        <v>0</v>
      </c>
      <c r="AE481" s="587"/>
      <c r="AF481" s="588">
        <f t="shared" si="850"/>
        <v>0</v>
      </c>
      <c r="AG481" s="588">
        <f t="shared" si="863"/>
        <v>0</v>
      </c>
      <c r="AH481" s="587"/>
      <c r="AI481" s="588">
        <f t="shared" si="851"/>
        <v>0</v>
      </c>
      <c r="AJ481" s="588">
        <f t="shared" si="864"/>
        <v>0</v>
      </c>
      <c r="AK481" s="587"/>
      <c r="AL481" s="588">
        <f t="shared" si="852"/>
        <v>0</v>
      </c>
      <c r="AM481" s="588">
        <f t="shared" si="865"/>
        <v>0</v>
      </c>
      <c r="AN481" s="587"/>
      <c r="AO481" s="588">
        <f t="shared" si="853"/>
        <v>0</v>
      </c>
      <c r="AP481" s="588">
        <f t="shared" si="866"/>
        <v>0</v>
      </c>
      <c r="AQ481" s="587"/>
      <c r="AR481" s="588">
        <f t="shared" si="854"/>
        <v>0</v>
      </c>
      <c r="AS481" s="588">
        <f t="shared" si="829"/>
        <v>0</v>
      </c>
      <c r="AT481" s="587"/>
      <c r="AU481" s="588">
        <f t="shared" si="855"/>
        <v>0</v>
      </c>
      <c r="AV481" s="588">
        <f t="shared" si="867"/>
        <v>0</v>
      </c>
      <c r="AW481" s="587"/>
      <c r="AX481" s="652"/>
      <c r="AY481" s="706">
        <f t="shared" si="828"/>
        <v>0</v>
      </c>
      <c r="BC481" s="30">
        <f t="shared" si="830"/>
        <v>0</v>
      </c>
      <c r="BD481" s="30">
        <f t="shared" si="831"/>
        <v>0</v>
      </c>
      <c r="BE481" s="704">
        <f t="shared" si="832"/>
        <v>0</v>
      </c>
      <c r="BF481" s="30">
        <f t="shared" si="833"/>
        <v>0</v>
      </c>
      <c r="BG481" s="30">
        <f t="shared" si="834"/>
        <v>0</v>
      </c>
      <c r="BH481" s="704">
        <f t="shared" si="835"/>
        <v>0</v>
      </c>
      <c r="BI481" s="704">
        <f t="shared" si="836"/>
        <v>0</v>
      </c>
      <c r="BJ481" s="30">
        <f t="shared" si="837"/>
        <v>0</v>
      </c>
      <c r="BK481" s="704">
        <f t="shared" si="838"/>
        <v>0</v>
      </c>
      <c r="BL481" s="30">
        <f t="shared" si="839"/>
        <v>0</v>
      </c>
      <c r="BM481" s="30">
        <f t="shared" si="840"/>
        <v>0</v>
      </c>
      <c r="BN481" s="704">
        <f t="shared" si="841"/>
        <v>0</v>
      </c>
    </row>
    <row r="482" spans="1:66" x14ac:dyDescent="0.25">
      <c r="A482" s="49"/>
      <c r="B482" s="50"/>
      <c r="C482" s="699"/>
      <c r="D482" s="50"/>
      <c r="E482" s="62" t="e">
        <f t="shared" si="825"/>
        <v>#N/A</v>
      </c>
      <c r="F482" s="664" t="str">
        <f t="shared" si="824"/>
        <v/>
      </c>
      <c r="G482" s="587"/>
      <c r="H482" s="588">
        <f t="shared" si="842"/>
        <v>0</v>
      </c>
      <c r="I482" s="588">
        <f t="shared" si="856"/>
        <v>0</v>
      </c>
      <c r="J482" s="587"/>
      <c r="K482" s="588">
        <f t="shared" si="843"/>
        <v>0</v>
      </c>
      <c r="L482" s="588">
        <f t="shared" si="857"/>
        <v>0</v>
      </c>
      <c r="M482" s="587"/>
      <c r="N482" s="588">
        <f t="shared" si="844"/>
        <v>0</v>
      </c>
      <c r="O482" s="588">
        <f t="shared" si="858"/>
        <v>0</v>
      </c>
      <c r="P482" s="587"/>
      <c r="Q482" s="588">
        <f t="shared" si="845"/>
        <v>0</v>
      </c>
      <c r="R482" s="588">
        <f t="shared" si="859"/>
        <v>0</v>
      </c>
      <c r="S482" s="587"/>
      <c r="T482" s="588">
        <f t="shared" si="846"/>
        <v>0</v>
      </c>
      <c r="U482" s="588">
        <f t="shared" si="860"/>
        <v>0</v>
      </c>
      <c r="V482" s="587"/>
      <c r="W482" s="588">
        <f t="shared" si="847"/>
        <v>0</v>
      </c>
      <c r="X482" s="588">
        <f t="shared" si="861"/>
        <v>0</v>
      </c>
      <c r="Y482" s="587"/>
      <c r="Z482" s="588">
        <f t="shared" si="848"/>
        <v>0</v>
      </c>
      <c r="AA482" s="588">
        <f t="shared" si="827"/>
        <v>0</v>
      </c>
      <c r="AB482" s="587"/>
      <c r="AC482" s="588">
        <f t="shared" si="849"/>
        <v>0</v>
      </c>
      <c r="AD482" s="588">
        <f t="shared" si="862"/>
        <v>0</v>
      </c>
      <c r="AE482" s="587"/>
      <c r="AF482" s="588">
        <f t="shared" si="850"/>
        <v>0</v>
      </c>
      <c r="AG482" s="588">
        <f t="shared" si="863"/>
        <v>0</v>
      </c>
      <c r="AH482" s="587"/>
      <c r="AI482" s="588">
        <f t="shared" si="851"/>
        <v>0</v>
      </c>
      <c r="AJ482" s="588">
        <f t="shared" si="864"/>
        <v>0</v>
      </c>
      <c r="AK482" s="587"/>
      <c r="AL482" s="588">
        <f t="shared" si="852"/>
        <v>0</v>
      </c>
      <c r="AM482" s="588">
        <f t="shared" si="865"/>
        <v>0</v>
      </c>
      <c r="AN482" s="587"/>
      <c r="AO482" s="588">
        <f t="shared" si="853"/>
        <v>0</v>
      </c>
      <c r="AP482" s="588">
        <f t="shared" si="866"/>
        <v>0</v>
      </c>
      <c r="AQ482" s="587"/>
      <c r="AR482" s="588">
        <f t="shared" si="854"/>
        <v>0</v>
      </c>
      <c r="AS482" s="588">
        <f t="shared" si="829"/>
        <v>0</v>
      </c>
      <c r="AT482" s="587"/>
      <c r="AU482" s="588">
        <f t="shared" si="855"/>
        <v>0</v>
      </c>
      <c r="AV482" s="588">
        <f t="shared" si="867"/>
        <v>0</v>
      </c>
      <c r="AW482" s="587"/>
      <c r="AX482" s="652"/>
      <c r="AY482" s="706">
        <f t="shared" si="828"/>
        <v>0</v>
      </c>
      <c r="BC482" s="30">
        <f t="shared" si="830"/>
        <v>0</v>
      </c>
      <c r="BD482" s="30">
        <f t="shared" si="831"/>
        <v>0</v>
      </c>
      <c r="BE482" s="704">
        <f t="shared" si="832"/>
        <v>0</v>
      </c>
      <c r="BF482" s="30">
        <f t="shared" si="833"/>
        <v>0</v>
      </c>
      <c r="BG482" s="30">
        <f t="shared" si="834"/>
        <v>0</v>
      </c>
      <c r="BH482" s="704">
        <f t="shared" si="835"/>
        <v>0</v>
      </c>
      <c r="BI482" s="704">
        <f t="shared" si="836"/>
        <v>0</v>
      </c>
      <c r="BJ482" s="30">
        <f t="shared" si="837"/>
        <v>0</v>
      </c>
      <c r="BK482" s="704">
        <f t="shared" si="838"/>
        <v>0</v>
      </c>
      <c r="BL482" s="30">
        <f t="shared" si="839"/>
        <v>0</v>
      </c>
      <c r="BM482" s="30">
        <f t="shared" si="840"/>
        <v>0</v>
      </c>
      <c r="BN482" s="704">
        <f t="shared" si="841"/>
        <v>0</v>
      </c>
    </row>
    <row r="483" spans="1:66" x14ac:dyDescent="0.25">
      <c r="A483" s="49"/>
      <c r="B483" s="50"/>
      <c r="C483" s="699"/>
      <c r="D483" s="50"/>
      <c r="E483" s="62" t="e">
        <f t="shared" si="825"/>
        <v>#N/A</v>
      </c>
      <c r="F483" s="664" t="str">
        <f t="shared" ref="F483:F546" si="868">IFERROR(INDEX(Index_card_code,MATCH($D483,Index_Card_name,0)),"")</f>
        <v/>
      </c>
      <c r="G483" s="587"/>
      <c r="H483" s="588">
        <f t="shared" si="842"/>
        <v>0</v>
      </c>
      <c r="I483" s="588">
        <f t="shared" si="856"/>
        <v>0</v>
      </c>
      <c r="J483" s="587"/>
      <c r="K483" s="588">
        <f t="shared" si="843"/>
        <v>0</v>
      </c>
      <c r="L483" s="588">
        <f t="shared" si="857"/>
        <v>0</v>
      </c>
      <c r="M483" s="587"/>
      <c r="N483" s="588">
        <f t="shared" si="844"/>
        <v>0</v>
      </c>
      <c r="O483" s="588">
        <f t="shared" si="858"/>
        <v>0</v>
      </c>
      <c r="P483" s="587"/>
      <c r="Q483" s="588">
        <f t="shared" si="845"/>
        <v>0</v>
      </c>
      <c r="R483" s="588">
        <f t="shared" si="859"/>
        <v>0</v>
      </c>
      <c r="S483" s="587"/>
      <c r="T483" s="588">
        <f t="shared" si="846"/>
        <v>0</v>
      </c>
      <c r="U483" s="588">
        <f t="shared" si="860"/>
        <v>0</v>
      </c>
      <c r="V483" s="587"/>
      <c r="W483" s="588">
        <f t="shared" si="847"/>
        <v>0</v>
      </c>
      <c r="X483" s="588">
        <f t="shared" si="861"/>
        <v>0</v>
      </c>
      <c r="Y483" s="587"/>
      <c r="Z483" s="588">
        <f t="shared" si="848"/>
        <v>0</v>
      </c>
      <c r="AA483" s="588">
        <f t="shared" si="827"/>
        <v>0</v>
      </c>
      <c r="AB483" s="587"/>
      <c r="AC483" s="588">
        <f t="shared" si="849"/>
        <v>0</v>
      </c>
      <c r="AD483" s="588">
        <f t="shared" si="862"/>
        <v>0</v>
      </c>
      <c r="AE483" s="587"/>
      <c r="AF483" s="588">
        <f t="shared" si="850"/>
        <v>0</v>
      </c>
      <c r="AG483" s="588">
        <f t="shared" si="863"/>
        <v>0</v>
      </c>
      <c r="AH483" s="587"/>
      <c r="AI483" s="588">
        <f t="shared" si="851"/>
        <v>0</v>
      </c>
      <c r="AJ483" s="588">
        <f t="shared" si="864"/>
        <v>0</v>
      </c>
      <c r="AK483" s="587"/>
      <c r="AL483" s="588">
        <f t="shared" si="852"/>
        <v>0</v>
      </c>
      <c r="AM483" s="588">
        <f t="shared" si="865"/>
        <v>0</v>
      </c>
      <c r="AN483" s="587"/>
      <c r="AO483" s="588">
        <f t="shared" si="853"/>
        <v>0</v>
      </c>
      <c r="AP483" s="588">
        <f t="shared" si="866"/>
        <v>0</v>
      </c>
      <c r="AQ483" s="587"/>
      <c r="AR483" s="588">
        <f t="shared" si="854"/>
        <v>0</v>
      </c>
      <c r="AS483" s="588">
        <f t="shared" si="829"/>
        <v>0</v>
      </c>
      <c r="AT483" s="587"/>
      <c r="AU483" s="588">
        <f t="shared" si="855"/>
        <v>0</v>
      </c>
      <c r="AV483" s="588">
        <f t="shared" si="867"/>
        <v>0</v>
      </c>
      <c r="AW483" s="587"/>
      <c r="AX483" s="652"/>
      <c r="AY483" s="706">
        <f t="shared" si="828"/>
        <v>0</v>
      </c>
      <c r="BC483" s="30">
        <f t="shared" si="830"/>
        <v>0</v>
      </c>
      <c r="BD483" s="30">
        <f t="shared" si="831"/>
        <v>0</v>
      </c>
      <c r="BE483" s="704">
        <f t="shared" si="832"/>
        <v>0</v>
      </c>
      <c r="BF483" s="30">
        <f t="shared" si="833"/>
        <v>0</v>
      </c>
      <c r="BG483" s="30">
        <f t="shared" si="834"/>
        <v>0</v>
      </c>
      <c r="BH483" s="704">
        <f t="shared" si="835"/>
        <v>0</v>
      </c>
      <c r="BI483" s="704">
        <f t="shared" si="836"/>
        <v>0</v>
      </c>
      <c r="BJ483" s="30">
        <f t="shared" si="837"/>
        <v>0</v>
      </c>
      <c r="BK483" s="704">
        <f t="shared" si="838"/>
        <v>0</v>
      </c>
      <c r="BL483" s="30">
        <f t="shared" si="839"/>
        <v>0</v>
      </c>
      <c r="BM483" s="30">
        <f t="shared" si="840"/>
        <v>0</v>
      </c>
      <c r="BN483" s="704">
        <f t="shared" si="841"/>
        <v>0</v>
      </c>
    </row>
    <row r="484" spans="1:66" x14ac:dyDescent="0.25">
      <c r="A484" s="49"/>
      <c r="B484" s="50"/>
      <c r="C484" s="699"/>
      <c r="D484" s="50"/>
      <c r="E484" s="62" t="e">
        <f t="shared" si="825"/>
        <v>#N/A</v>
      </c>
      <c r="F484" s="664" t="str">
        <f t="shared" si="868"/>
        <v/>
      </c>
      <c r="G484" s="587"/>
      <c r="H484" s="588">
        <f t="shared" si="842"/>
        <v>0</v>
      </c>
      <c r="I484" s="588">
        <f t="shared" si="856"/>
        <v>0</v>
      </c>
      <c r="J484" s="587"/>
      <c r="K484" s="588">
        <f t="shared" si="843"/>
        <v>0</v>
      </c>
      <c r="L484" s="588">
        <f t="shared" si="857"/>
        <v>0</v>
      </c>
      <c r="M484" s="587"/>
      <c r="N484" s="588">
        <f t="shared" si="844"/>
        <v>0</v>
      </c>
      <c r="O484" s="588">
        <f t="shared" si="858"/>
        <v>0</v>
      </c>
      <c r="P484" s="587"/>
      <c r="Q484" s="588">
        <f t="shared" si="845"/>
        <v>0</v>
      </c>
      <c r="R484" s="588">
        <f t="shared" si="859"/>
        <v>0</v>
      </c>
      <c r="S484" s="587"/>
      <c r="T484" s="588">
        <f t="shared" si="846"/>
        <v>0</v>
      </c>
      <c r="U484" s="588">
        <f t="shared" si="860"/>
        <v>0</v>
      </c>
      <c r="V484" s="587"/>
      <c r="W484" s="588">
        <f t="shared" si="847"/>
        <v>0</v>
      </c>
      <c r="X484" s="588">
        <f t="shared" si="861"/>
        <v>0</v>
      </c>
      <c r="Y484" s="587"/>
      <c r="Z484" s="588">
        <f t="shared" si="848"/>
        <v>0</v>
      </c>
      <c r="AA484" s="588">
        <f t="shared" si="827"/>
        <v>0</v>
      </c>
      <c r="AB484" s="587"/>
      <c r="AC484" s="588">
        <f t="shared" si="849"/>
        <v>0</v>
      </c>
      <c r="AD484" s="588">
        <f t="shared" si="862"/>
        <v>0</v>
      </c>
      <c r="AE484" s="587"/>
      <c r="AF484" s="588">
        <f t="shared" si="850"/>
        <v>0</v>
      </c>
      <c r="AG484" s="588">
        <f t="shared" si="863"/>
        <v>0</v>
      </c>
      <c r="AH484" s="587"/>
      <c r="AI484" s="588">
        <f t="shared" si="851"/>
        <v>0</v>
      </c>
      <c r="AJ484" s="588">
        <f t="shared" si="864"/>
        <v>0</v>
      </c>
      <c r="AK484" s="587"/>
      <c r="AL484" s="588">
        <f t="shared" si="852"/>
        <v>0</v>
      </c>
      <c r="AM484" s="588">
        <f t="shared" si="865"/>
        <v>0</v>
      </c>
      <c r="AN484" s="587"/>
      <c r="AO484" s="588">
        <f t="shared" si="853"/>
        <v>0</v>
      </c>
      <c r="AP484" s="588">
        <f t="shared" si="866"/>
        <v>0</v>
      </c>
      <c r="AQ484" s="587"/>
      <c r="AR484" s="588">
        <f t="shared" si="854"/>
        <v>0</v>
      </c>
      <c r="AS484" s="588">
        <f t="shared" si="829"/>
        <v>0</v>
      </c>
      <c r="AT484" s="587"/>
      <c r="AU484" s="588">
        <f t="shared" si="855"/>
        <v>0</v>
      </c>
      <c r="AV484" s="588">
        <f t="shared" si="867"/>
        <v>0</v>
      </c>
      <c r="AW484" s="587"/>
      <c r="AX484" s="652"/>
      <c r="AY484" s="706">
        <f t="shared" si="828"/>
        <v>0</v>
      </c>
      <c r="BC484" s="30">
        <f t="shared" si="830"/>
        <v>0</v>
      </c>
      <c r="BD484" s="30">
        <f t="shared" si="831"/>
        <v>0</v>
      </c>
      <c r="BE484" s="704">
        <f t="shared" si="832"/>
        <v>0</v>
      </c>
      <c r="BF484" s="30">
        <f t="shared" si="833"/>
        <v>0</v>
      </c>
      <c r="BG484" s="30">
        <f t="shared" si="834"/>
        <v>0</v>
      </c>
      <c r="BH484" s="704">
        <f t="shared" si="835"/>
        <v>0</v>
      </c>
      <c r="BI484" s="704">
        <f t="shared" si="836"/>
        <v>0</v>
      </c>
      <c r="BJ484" s="30">
        <f t="shared" si="837"/>
        <v>0</v>
      </c>
      <c r="BK484" s="704">
        <f t="shared" si="838"/>
        <v>0</v>
      </c>
      <c r="BL484" s="30">
        <f t="shared" si="839"/>
        <v>0</v>
      </c>
      <c r="BM484" s="30">
        <f t="shared" si="840"/>
        <v>0</v>
      </c>
      <c r="BN484" s="704">
        <f t="shared" si="841"/>
        <v>0</v>
      </c>
    </row>
    <row r="485" spans="1:66" x14ac:dyDescent="0.25">
      <c r="A485" s="49"/>
      <c r="B485" s="50"/>
      <c r="C485" s="699"/>
      <c r="D485" s="50"/>
      <c r="E485" s="62" t="e">
        <f t="shared" si="825"/>
        <v>#N/A</v>
      </c>
      <c r="F485" s="664" t="str">
        <f t="shared" si="868"/>
        <v/>
      </c>
      <c r="G485" s="587"/>
      <c r="H485" s="588">
        <f t="shared" si="842"/>
        <v>0</v>
      </c>
      <c r="I485" s="588">
        <f t="shared" si="856"/>
        <v>0</v>
      </c>
      <c r="J485" s="587"/>
      <c r="K485" s="588">
        <f t="shared" si="843"/>
        <v>0</v>
      </c>
      <c r="L485" s="588">
        <f t="shared" si="857"/>
        <v>0</v>
      </c>
      <c r="M485" s="587"/>
      <c r="N485" s="588">
        <f t="shared" si="844"/>
        <v>0</v>
      </c>
      <c r="O485" s="588">
        <f t="shared" si="858"/>
        <v>0</v>
      </c>
      <c r="P485" s="587"/>
      <c r="Q485" s="588">
        <f t="shared" si="845"/>
        <v>0</v>
      </c>
      <c r="R485" s="588">
        <f t="shared" si="859"/>
        <v>0</v>
      </c>
      <c r="S485" s="587"/>
      <c r="T485" s="588">
        <f t="shared" si="846"/>
        <v>0</v>
      </c>
      <c r="U485" s="588">
        <f t="shared" si="860"/>
        <v>0</v>
      </c>
      <c r="V485" s="587"/>
      <c r="W485" s="588">
        <f t="shared" si="847"/>
        <v>0</v>
      </c>
      <c r="X485" s="588">
        <f t="shared" si="861"/>
        <v>0</v>
      </c>
      <c r="Y485" s="587"/>
      <c r="Z485" s="588">
        <f t="shared" si="848"/>
        <v>0</v>
      </c>
      <c r="AA485" s="588">
        <f t="shared" si="827"/>
        <v>0</v>
      </c>
      <c r="AB485" s="587"/>
      <c r="AC485" s="588">
        <f t="shared" si="849"/>
        <v>0</v>
      </c>
      <c r="AD485" s="588">
        <f t="shared" si="862"/>
        <v>0</v>
      </c>
      <c r="AE485" s="587"/>
      <c r="AF485" s="588">
        <f t="shared" si="850"/>
        <v>0</v>
      </c>
      <c r="AG485" s="588">
        <f t="shared" si="863"/>
        <v>0</v>
      </c>
      <c r="AH485" s="587"/>
      <c r="AI485" s="588">
        <f t="shared" si="851"/>
        <v>0</v>
      </c>
      <c r="AJ485" s="588">
        <f t="shared" si="864"/>
        <v>0</v>
      </c>
      <c r="AK485" s="587"/>
      <c r="AL485" s="588">
        <f t="shared" si="852"/>
        <v>0</v>
      </c>
      <c r="AM485" s="588">
        <f t="shared" si="865"/>
        <v>0</v>
      </c>
      <c r="AN485" s="587"/>
      <c r="AO485" s="588">
        <f t="shared" si="853"/>
        <v>0</v>
      </c>
      <c r="AP485" s="588">
        <f t="shared" si="866"/>
        <v>0</v>
      </c>
      <c r="AQ485" s="587"/>
      <c r="AR485" s="588">
        <f t="shared" si="854"/>
        <v>0</v>
      </c>
      <c r="AS485" s="588">
        <f t="shared" si="829"/>
        <v>0</v>
      </c>
      <c r="AT485" s="587"/>
      <c r="AU485" s="588">
        <f t="shared" si="855"/>
        <v>0</v>
      </c>
      <c r="AV485" s="588">
        <f t="shared" si="867"/>
        <v>0</v>
      </c>
      <c r="AW485" s="587"/>
      <c r="AX485" s="652"/>
      <c r="AY485" s="706">
        <f t="shared" si="828"/>
        <v>0</v>
      </c>
      <c r="BC485" s="30">
        <f t="shared" si="830"/>
        <v>0</v>
      </c>
      <c r="BD485" s="30">
        <f t="shared" si="831"/>
        <v>0</v>
      </c>
      <c r="BE485" s="704">
        <f t="shared" si="832"/>
        <v>0</v>
      </c>
      <c r="BF485" s="30">
        <f t="shared" si="833"/>
        <v>0</v>
      </c>
      <c r="BG485" s="30">
        <f t="shared" si="834"/>
        <v>0</v>
      </c>
      <c r="BH485" s="704">
        <f t="shared" si="835"/>
        <v>0</v>
      </c>
      <c r="BI485" s="704">
        <f t="shared" si="836"/>
        <v>0</v>
      </c>
      <c r="BJ485" s="30">
        <f t="shared" si="837"/>
        <v>0</v>
      </c>
      <c r="BK485" s="704">
        <f t="shared" si="838"/>
        <v>0</v>
      </c>
      <c r="BL485" s="30">
        <f t="shared" si="839"/>
        <v>0</v>
      </c>
      <c r="BM485" s="30">
        <f t="shared" si="840"/>
        <v>0</v>
      </c>
      <c r="BN485" s="704">
        <f t="shared" si="841"/>
        <v>0</v>
      </c>
    </row>
    <row r="486" spans="1:66" x14ac:dyDescent="0.25">
      <c r="A486" s="49"/>
      <c r="B486" s="50"/>
      <c r="C486" s="699"/>
      <c r="D486" s="50"/>
      <c r="E486" s="62" t="e">
        <f t="shared" si="825"/>
        <v>#N/A</v>
      </c>
      <c r="F486" s="664" t="str">
        <f t="shared" si="868"/>
        <v/>
      </c>
      <c r="G486" s="587"/>
      <c r="H486" s="588">
        <f t="shared" si="842"/>
        <v>0</v>
      </c>
      <c r="I486" s="588">
        <f t="shared" si="856"/>
        <v>0</v>
      </c>
      <c r="J486" s="587"/>
      <c r="K486" s="588">
        <f t="shared" si="843"/>
        <v>0</v>
      </c>
      <c r="L486" s="588">
        <f t="shared" si="857"/>
        <v>0</v>
      </c>
      <c r="M486" s="587"/>
      <c r="N486" s="588">
        <f t="shared" si="844"/>
        <v>0</v>
      </c>
      <c r="O486" s="588">
        <f t="shared" si="858"/>
        <v>0</v>
      </c>
      <c r="P486" s="587"/>
      <c r="Q486" s="588">
        <f t="shared" si="845"/>
        <v>0</v>
      </c>
      <c r="R486" s="588">
        <f t="shared" si="859"/>
        <v>0</v>
      </c>
      <c r="S486" s="587"/>
      <c r="T486" s="588">
        <f t="shared" si="846"/>
        <v>0</v>
      </c>
      <c r="U486" s="588">
        <f t="shared" si="860"/>
        <v>0</v>
      </c>
      <c r="V486" s="587"/>
      <c r="W486" s="588">
        <f t="shared" si="847"/>
        <v>0</v>
      </c>
      <c r="X486" s="588">
        <f t="shared" si="861"/>
        <v>0</v>
      </c>
      <c r="Y486" s="587"/>
      <c r="Z486" s="588">
        <f t="shared" si="848"/>
        <v>0</v>
      </c>
      <c r="AA486" s="588">
        <f t="shared" si="827"/>
        <v>0</v>
      </c>
      <c r="AB486" s="587"/>
      <c r="AC486" s="588">
        <f t="shared" si="849"/>
        <v>0</v>
      </c>
      <c r="AD486" s="588">
        <f t="shared" si="862"/>
        <v>0</v>
      </c>
      <c r="AE486" s="587"/>
      <c r="AF486" s="588">
        <f t="shared" si="850"/>
        <v>0</v>
      </c>
      <c r="AG486" s="588">
        <f t="shared" si="863"/>
        <v>0</v>
      </c>
      <c r="AH486" s="587"/>
      <c r="AI486" s="588">
        <f t="shared" si="851"/>
        <v>0</v>
      </c>
      <c r="AJ486" s="588">
        <f t="shared" si="864"/>
        <v>0</v>
      </c>
      <c r="AK486" s="587"/>
      <c r="AL486" s="588">
        <f t="shared" si="852"/>
        <v>0</v>
      </c>
      <c r="AM486" s="588">
        <f t="shared" si="865"/>
        <v>0</v>
      </c>
      <c r="AN486" s="587"/>
      <c r="AO486" s="588">
        <f t="shared" si="853"/>
        <v>0</v>
      </c>
      <c r="AP486" s="588">
        <f t="shared" si="866"/>
        <v>0</v>
      </c>
      <c r="AQ486" s="587"/>
      <c r="AR486" s="588">
        <f t="shared" si="854"/>
        <v>0</v>
      </c>
      <c r="AS486" s="588">
        <f t="shared" si="829"/>
        <v>0</v>
      </c>
      <c r="AT486" s="587"/>
      <c r="AU486" s="588">
        <f t="shared" si="855"/>
        <v>0</v>
      </c>
      <c r="AV486" s="588">
        <f t="shared" si="867"/>
        <v>0</v>
      </c>
      <c r="AW486" s="587"/>
      <c r="AX486" s="652"/>
      <c r="AY486" s="706">
        <f t="shared" si="828"/>
        <v>0</v>
      </c>
      <c r="BC486" s="30">
        <f t="shared" si="830"/>
        <v>0</v>
      </c>
      <c r="BD486" s="30">
        <f t="shared" si="831"/>
        <v>0</v>
      </c>
      <c r="BE486" s="704">
        <f t="shared" si="832"/>
        <v>0</v>
      </c>
      <c r="BF486" s="30">
        <f t="shared" si="833"/>
        <v>0</v>
      </c>
      <c r="BG486" s="30">
        <f t="shared" si="834"/>
        <v>0</v>
      </c>
      <c r="BH486" s="704">
        <f t="shared" si="835"/>
        <v>0</v>
      </c>
      <c r="BI486" s="704">
        <f t="shared" si="836"/>
        <v>0</v>
      </c>
      <c r="BJ486" s="30">
        <f t="shared" si="837"/>
        <v>0</v>
      </c>
      <c r="BK486" s="704">
        <f t="shared" si="838"/>
        <v>0</v>
      </c>
      <c r="BL486" s="30">
        <f t="shared" si="839"/>
        <v>0</v>
      </c>
      <c r="BM486" s="30">
        <f t="shared" si="840"/>
        <v>0</v>
      </c>
      <c r="BN486" s="704">
        <f t="shared" si="841"/>
        <v>0</v>
      </c>
    </row>
    <row r="487" spans="1:66" x14ac:dyDescent="0.25">
      <c r="A487" s="49"/>
      <c r="B487" s="50"/>
      <c r="C487" s="699"/>
      <c r="D487" s="50"/>
      <c r="E487" s="62" t="e">
        <f t="shared" si="825"/>
        <v>#N/A</v>
      </c>
      <c r="F487" s="664" t="str">
        <f t="shared" si="868"/>
        <v/>
      </c>
      <c r="G487" s="587"/>
      <c r="H487" s="588">
        <f t="shared" si="842"/>
        <v>0</v>
      </c>
      <c r="I487" s="588">
        <f t="shared" si="856"/>
        <v>0</v>
      </c>
      <c r="J487" s="587"/>
      <c r="K487" s="588">
        <f t="shared" si="843"/>
        <v>0</v>
      </c>
      <c r="L487" s="588">
        <f t="shared" si="857"/>
        <v>0</v>
      </c>
      <c r="M487" s="587"/>
      <c r="N487" s="588">
        <f t="shared" si="844"/>
        <v>0</v>
      </c>
      <c r="O487" s="588">
        <f t="shared" si="858"/>
        <v>0</v>
      </c>
      <c r="P487" s="587"/>
      <c r="Q487" s="588">
        <f t="shared" si="845"/>
        <v>0</v>
      </c>
      <c r="R487" s="588">
        <f t="shared" si="859"/>
        <v>0</v>
      </c>
      <c r="S487" s="587"/>
      <c r="T487" s="588">
        <f t="shared" si="846"/>
        <v>0</v>
      </c>
      <c r="U487" s="588">
        <f t="shared" si="860"/>
        <v>0</v>
      </c>
      <c r="V487" s="587"/>
      <c r="W487" s="588">
        <f t="shared" si="847"/>
        <v>0</v>
      </c>
      <c r="X487" s="588">
        <f t="shared" si="861"/>
        <v>0</v>
      </c>
      <c r="Y487" s="587"/>
      <c r="Z487" s="588">
        <f t="shared" si="848"/>
        <v>0</v>
      </c>
      <c r="AA487" s="588">
        <f t="shared" si="827"/>
        <v>0</v>
      </c>
      <c r="AB487" s="587"/>
      <c r="AC487" s="588">
        <f t="shared" si="849"/>
        <v>0</v>
      </c>
      <c r="AD487" s="588">
        <f t="shared" si="862"/>
        <v>0</v>
      </c>
      <c r="AE487" s="587"/>
      <c r="AF487" s="588">
        <f t="shared" si="850"/>
        <v>0</v>
      </c>
      <c r="AG487" s="588">
        <f t="shared" si="863"/>
        <v>0</v>
      </c>
      <c r="AH487" s="587"/>
      <c r="AI487" s="588">
        <f t="shared" si="851"/>
        <v>0</v>
      </c>
      <c r="AJ487" s="588">
        <f t="shared" si="864"/>
        <v>0</v>
      </c>
      <c r="AK487" s="587"/>
      <c r="AL487" s="588">
        <f t="shared" si="852"/>
        <v>0</v>
      </c>
      <c r="AM487" s="588">
        <f t="shared" si="865"/>
        <v>0</v>
      </c>
      <c r="AN487" s="587"/>
      <c r="AO487" s="588">
        <f t="shared" si="853"/>
        <v>0</v>
      </c>
      <c r="AP487" s="588">
        <f t="shared" si="866"/>
        <v>0</v>
      </c>
      <c r="AQ487" s="587"/>
      <c r="AR487" s="588">
        <f t="shared" si="854"/>
        <v>0</v>
      </c>
      <c r="AS487" s="588">
        <f t="shared" si="829"/>
        <v>0</v>
      </c>
      <c r="AT487" s="587"/>
      <c r="AU487" s="588">
        <f t="shared" si="855"/>
        <v>0</v>
      </c>
      <c r="AV487" s="588">
        <f t="shared" si="867"/>
        <v>0</v>
      </c>
      <c r="AW487" s="587"/>
      <c r="AX487" s="652"/>
      <c r="AY487" s="706">
        <f t="shared" si="828"/>
        <v>0</v>
      </c>
      <c r="BC487" s="30">
        <f t="shared" si="830"/>
        <v>0</v>
      </c>
      <c r="BD487" s="30">
        <f t="shared" si="831"/>
        <v>0</v>
      </c>
      <c r="BE487" s="704">
        <f t="shared" si="832"/>
        <v>0</v>
      </c>
      <c r="BF487" s="30">
        <f t="shared" si="833"/>
        <v>0</v>
      </c>
      <c r="BG487" s="30">
        <f t="shared" si="834"/>
        <v>0</v>
      </c>
      <c r="BH487" s="704">
        <f t="shared" si="835"/>
        <v>0</v>
      </c>
      <c r="BI487" s="704">
        <f t="shared" si="836"/>
        <v>0</v>
      </c>
      <c r="BJ487" s="30">
        <f t="shared" si="837"/>
        <v>0</v>
      </c>
      <c r="BK487" s="704">
        <f t="shared" si="838"/>
        <v>0</v>
      </c>
      <c r="BL487" s="30">
        <f t="shared" si="839"/>
        <v>0</v>
      </c>
      <c r="BM487" s="30">
        <f t="shared" si="840"/>
        <v>0</v>
      </c>
      <c r="BN487" s="704">
        <f t="shared" si="841"/>
        <v>0</v>
      </c>
    </row>
    <row r="488" spans="1:66" x14ac:dyDescent="0.25">
      <c r="A488" s="49"/>
      <c r="B488" s="50"/>
      <c r="C488" s="699"/>
      <c r="D488" s="50"/>
      <c r="E488" s="62" t="e">
        <f t="shared" ref="E488:E551" si="869">INDEX(Index_TB_Card_Type,MATCH($D488,Index_Card_name,0))</f>
        <v>#N/A</v>
      </c>
      <c r="F488" s="664" t="str">
        <f t="shared" si="868"/>
        <v/>
      </c>
      <c r="G488" s="587"/>
      <c r="H488" s="588">
        <f t="shared" si="842"/>
        <v>0</v>
      </c>
      <c r="I488" s="588">
        <f t="shared" si="856"/>
        <v>0</v>
      </c>
      <c r="J488" s="587"/>
      <c r="K488" s="588">
        <f t="shared" si="843"/>
        <v>0</v>
      </c>
      <c r="L488" s="588">
        <f t="shared" si="857"/>
        <v>0</v>
      </c>
      <c r="M488" s="587"/>
      <c r="N488" s="588">
        <f t="shared" si="844"/>
        <v>0</v>
      </c>
      <c r="O488" s="588">
        <f t="shared" si="858"/>
        <v>0</v>
      </c>
      <c r="P488" s="587"/>
      <c r="Q488" s="588">
        <f t="shared" si="845"/>
        <v>0</v>
      </c>
      <c r="R488" s="588">
        <f t="shared" si="859"/>
        <v>0</v>
      </c>
      <c r="S488" s="587"/>
      <c r="T488" s="588">
        <f t="shared" si="846"/>
        <v>0</v>
      </c>
      <c r="U488" s="588">
        <f t="shared" si="860"/>
        <v>0</v>
      </c>
      <c r="V488" s="587"/>
      <c r="W488" s="588">
        <f t="shared" si="847"/>
        <v>0</v>
      </c>
      <c r="X488" s="588">
        <f t="shared" si="861"/>
        <v>0</v>
      </c>
      <c r="Y488" s="587"/>
      <c r="Z488" s="588">
        <f t="shared" si="848"/>
        <v>0</v>
      </c>
      <c r="AA488" s="588">
        <f t="shared" si="827"/>
        <v>0</v>
      </c>
      <c r="AB488" s="587"/>
      <c r="AC488" s="588">
        <f t="shared" si="849"/>
        <v>0</v>
      </c>
      <c r="AD488" s="588">
        <f t="shared" si="862"/>
        <v>0</v>
      </c>
      <c r="AE488" s="587"/>
      <c r="AF488" s="588">
        <f t="shared" si="850"/>
        <v>0</v>
      </c>
      <c r="AG488" s="588">
        <f t="shared" si="863"/>
        <v>0</v>
      </c>
      <c r="AH488" s="587"/>
      <c r="AI488" s="588">
        <f t="shared" si="851"/>
        <v>0</v>
      </c>
      <c r="AJ488" s="588">
        <f t="shared" si="864"/>
        <v>0</v>
      </c>
      <c r="AK488" s="587"/>
      <c r="AL488" s="588">
        <f t="shared" si="852"/>
        <v>0</v>
      </c>
      <c r="AM488" s="588">
        <f t="shared" si="865"/>
        <v>0</v>
      </c>
      <c r="AN488" s="587"/>
      <c r="AO488" s="588">
        <f t="shared" si="853"/>
        <v>0</v>
      </c>
      <c r="AP488" s="588">
        <f t="shared" si="866"/>
        <v>0</v>
      </c>
      <c r="AQ488" s="587"/>
      <c r="AR488" s="588">
        <f t="shared" si="854"/>
        <v>0</v>
      </c>
      <c r="AS488" s="588">
        <f t="shared" si="829"/>
        <v>0</v>
      </c>
      <c r="AT488" s="587"/>
      <c r="AU488" s="588">
        <f t="shared" si="855"/>
        <v>0</v>
      </c>
      <c r="AV488" s="588">
        <f t="shared" si="867"/>
        <v>0</v>
      </c>
      <c r="AW488" s="587"/>
      <c r="AX488" s="652"/>
      <c r="AY488" s="706">
        <f t="shared" si="828"/>
        <v>0</v>
      </c>
      <c r="BC488" s="30">
        <f t="shared" si="830"/>
        <v>0</v>
      </c>
      <c r="BD488" s="30">
        <f t="shared" si="831"/>
        <v>0</v>
      </c>
      <c r="BE488" s="704">
        <f t="shared" si="832"/>
        <v>0</v>
      </c>
      <c r="BF488" s="30">
        <f t="shared" si="833"/>
        <v>0</v>
      </c>
      <c r="BG488" s="30">
        <f t="shared" si="834"/>
        <v>0</v>
      </c>
      <c r="BH488" s="704">
        <f t="shared" si="835"/>
        <v>0</v>
      </c>
      <c r="BI488" s="704">
        <f t="shared" si="836"/>
        <v>0</v>
      </c>
      <c r="BJ488" s="30">
        <f t="shared" si="837"/>
        <v>0</v>
      </c>
      <c r="BK488" s="704">
        <f t="shared" si="838"/>
        <v>0</v>
      </c>
      <c r="BL488" s="30">
        <f t="shared" si="839"/>
        <v>0</v>
      </c>
      <c r="BM488" s="30">
        <f t="shared" si="840"/>
        <v>0</v>
      </c>
      <c r="BN488" s="704">
        <f t="shared" si="841"/>
        <v>0</v>
      </c>
    </row>
    <row r="489" spans="1:66" x14ac:dyDescent="0.25">
      <c r="A489" s="49"/>
      <c r="B489" s="50"/>
      <c r="C489" s="699"/>
      <c r="D489" s="50"/>
      <c r="E489" s="62" t="e">
        <f t="shared" si="869"/>
        <v>#N/A</v>
      </c>
      <c r="F489" s="664" t="str">
        <f t="shared" si="868"/>
        <v/>
      </c>
      <c r="G489" s="587"/>
      <c r="H489" s="588">
        <f t="shared" si="842"/>
        <v>0</v>
      </c>
      <c r="I489" s="588">
        <f t="shared" si="856"/>
        <v>0</v>
      </c>
      <c r="J489" s="587"/>
      <c r="K489" s="588">
        <f t="shared" si="843"/>
        <v>0</v>
      </c>
      <c r="L489" s="588">
        <f t="shared" si="857"/>
        <v>0</v>
      </c>
      <c r="M489" s="587"/>
      <c r="N489" s="588">
        <f t="shared" si="844"/>
        <v>0</v>
      </c>
      <c r="O489" s="588">
        <f t="shared" si="858"/>
        <v>0</v>
      </c>
      <c r="P489" s="587"/>
      <c r="Q489" s="588">
        <f t="shared" si="845"/>
        <v>0</v>
      </c>
      <c r="R489" s="588">
        <f t="shared" si="859"/>
        <v>0</v>
      </c>
      <c r="S489" s="587"/>
      <c r="T489" s="588">
        <f t="shared" si="846"/>
        <v>0</v>
      </c>
      <c r="U489" s="588">
        <f t="shared" si="860"/>
        <v>0</v>
      </c>
      <c r="V489" s="587"/>
      <c r="W489" s="588">
        <f t="shared" si="847"/>
        <v>0</v>
      </c>
      <c r="X489" s="588">
        <f t="shared" si="861"/>
        <v>0</v>
      </c>
      <c r="Y489" s="587"/>
      <c r="Z489" s="588">
        <f t="shared" si="848"/>
        <v>0</v>
      </c>
      <c r="AA489" s="588">
        <f t="shared" si="827"/>
        <v>0</v>
      </c>
      <c r="AB489" s="587"/>
      <c r="AC489" s="588">
        <f t="shared" si="849"/>
        <v>0</v>
      </c>
      <c r="AD489" s="588">
        <f t="shared" si="862"/>
        <v>0</v>
      </c>
      <c r="AE489" s="587"/>
      <c r="AF489" s="588">
        <f t="shared" si="850"/>
        <v>0</v>
      </c>
      <c r="AG489" s="588">
        <f t="shared" si="863"/>
        <v>0</v>
      </c>
      <c r="AH489" s="587"/>
      <c r="AI489" s="588">
        <f t="shared" si="851"/>
        <v>0</v>
      </c>
      <c r="AJ489" s="588">
        <f t="shared" si="864"/>
        <v>0</v>
      </c>
      <c r="AK489" s="587"/>
      <c r="AL489" s="588">
        <f t="shared" si="852"/>
        <v>0</v>
      </c>
      <c r="AM489" s="588">
        <f t="shared" si="865"/>
        <v>0</v>
      </c>
      <c r="AN489" s="587"/>
      <c r="AO489" s="588">
        <f t="shared" si="853"/>
        <v>0</v>
      </c>
      <c r="AP489" s="588">
        <f t="shared" si="866"/>
        <v>0</v>
      </c>
      <c r="AQ489" s="587"/>
      <c r="AR489" s="588">
        <f t="shared" si="854"/>
        <v>0</v>
      </c>
      <c r="AS489" s="588">
        <f t="shared" si="829"/>
        <v>0</v>
      </c>
      <c r="AT489" s="587"/>
      <c r="AU489" s="588">
        <f t="shared" si="855"/>
        <v>0</v>
      </c>
      <c r="AV489" s="588">
        <f t="shared" si="867"/>
        <v>0</v>
      </c>
      <c r="AW489" s="587"/>
      <c r="AX489" s="652"/>
      <c r="AY489" s="706">
        <f t="shared" si="828"/>
        <v>0</v>
      </c>
      <c r="BC489" s="30">
        <f t="shared" si="830"/>
        <v>0</v>
      </c>
      <c r="BD489" s="30">
        <f t="shared" si="831"/>
        <v>0</v>
      </c>
      <c r="BE489" s="704">
        <f t="shared" si="832"/>
        <v>0</v>
      </c>
      <c r="BF489" s="30">
        <f t="shared" si="833"/>
        <v>0</v>
      </c>
      <c r="BG489" s="30">
        <f t="shared" si="834"/>
        <v>0</v>
      </c>
      <c r="BH489" s="704">
        <f t="shared" si="835"/>
        <v>0</v>
      </c>
      <c r="BI489" s="704">
        <f t="shared" si="836"/>
        <v>0</v>
      </c>
      <c r="BJ489" s="30">
        <f t="shared" si="837"/>
        <v>0</v>
      </c>
      <c r="BK489" s="704">
        <f t="shared" si="838"/>
        <v>0</v>
      </c>
      <c r="BL489" s="30">
        <f t="shared" si="839"/>
        <v>0</v>
      </c>
      <c r="BM489" s="30">
        <f t="shared" si="840"/>
        <v>0</v>
      </c>
      <c r="BN489" s="704">
        <f t="shared" si="841"/>
        <v>0</v>
      </c>
    </row>
    <row r="490" spans="1:66" x14ac:dyDescent="0.25">
      <c r="A490" s="49"/>
      <c r="B490" s="50"/>
      <c r="C490" s="699"/>
      <c r="D490" s="50"/>
      <c r="E490" s="62" t="e">
        <f t="shared" si="869"/>
        <v>#N/A</v>
      </c>
      <c r="F490" s="664" t="str">
        <f t="shared" si="868"/>
        <v/>
      </c>
      <c r="G490" s="587"/>
      <c r="H490" s="588">
        <f t="shared" si="842"/>
        <v>0</v>
      </c>
      <c r="I490" s="588">
        <f t="shared" si="856"/>
        <v>0</v>
      </c>
      <c r="J490" s="587"/>
      <c r="K490" s="588">
        <f t="shared" si="843"/>
        <v>0</v>
      </c>
      <c r="L490" s="588">
        <f t="shared" si="857"/>
        <v>0</v>
      </c>
      <c r="M490" s="587"/>
      <c r="N490" s="588">
        <f t="shared" si="844"/>
        <v>0</v>
      </c>
      <c r="O490" s="588">
        <f t="shared" si="858"/>
        <v>0</v>
      </c>
      <c r="P490" s="587"/>
      <c r="Q490" s="588">
        <f t="shared" si="845"/>
        <v>0</v>
      </c>
      <c r="R490" s="588">
        <f t="shared" si="859"/>
        <v>0</v>
      </c>
      <c r="S490" s="587"/>
      <c r="T490" s="588">
        <f t="shared" si="846"/>
        <v>0</v>
      </c>
      <c r="U490" s="588">
        <f t="shared" si="860"/>
        <v>0</v>
      </c>
      <c r="V490" s="587"/>
      <c r="W490" s="588">
        <f t="shared" si="847"/>
        <v>0</v>
      </c>
      <c r="X490" s="588">
        <f t="shared" si="861"/>
        <v>0</v>
      </c>
      <c r="Y490" s="587"/>
      <c r="Z490" s="588">
        <f t="shared" si="848"/>
        <v>0</v>
      </c>
      <c r="AA490" s="588">
        <f t="shared" si="827"/>
        <v>0</v>
      </c>
      <c r="AB490" s="587"/>
      <c r="AC490" s="588">
        <f t="shared" si="849"/>
        <v>0</v>
      </c>
      <c r="AD490" s="588">
        <f t="shared" si="862"/>
        <v>0</v>
      </c>
      <c r="AE490" s="587"/>
      <c r="AF490" s="588">
        <f t="shared" si="850"/>
        <v>0</v>
      </c>
      <c r="AG490" s="588">
        <f t="shared" si="863"/>
        <v>0</v>
      </c>
      <c r="AH490" s="587"/>
      <c r="AI490" s="588">
        <f t="shared" si="851"/>
        <v>0</v>
      </c>
      <c r="AJ490" s="588">
        <f t="shared" si="864"/>
        <v>0</v>
      </c>
      <c r="AK490" s="587"/>
      <c r="AL490" s="588">
        <f t="shared" si="852"/>
        <v>0</v>
      </c>
      <c r="AM490" s="588">
        <f t="shared" si="865"/>
        <v>0</v>
      </c>
      <c r="AN490" s="587"/>
      <c r="AO490" s="588">
        <f t="shared" si="853"/>
        <v>0</v>
      </c>
      <c r="AP490" s="588">
        <f t="shared" si="866"/>
        <v>0</v>
      </c>
      <c r="AQ490" s="587"/>
      <c r="AR490" s="588">
        <f t="shared" si="854"/>
        <v>0</v>
      </c>
      <c r="AS490" s="588">
        <f t="shared" si="829"/>
        <v>0</v>
      </c>
      <c r="AT490" s="587"/>
      <c r="AU490" s="588">
        <f t="shared" si="855"/>
        <v>0</v>
      </c>
      <c r="AV490" s="588">
        <f t="shared" si="867"/>
        <v>0</v>
      </c>
      <c r="AW490" s="587"/>
      <c r="AX490" s="652"/>
      <c r="AY490" s="706">
        <f t="shared" si="828"/>
        <v>0</v>
      </c>
      <c r="BC490" s="30">
        <f t="shared" si="830"/>
        <v>0</v>
      </c>
      <c r="BD490" s="30">
        <f t="shared" si="831"/>
        <v>0</v>
      </c>
      <c r="BE490" s="704">
        <f t="shared" si="832"/>
        <v>0</v>
      </c>
      <c r="BF490" s="30">
        <f t="shared" si="833"/>
        <v>0</v>
      </c>
      <c r="BG490" s="30">
        <f t="shared" si="834"/>
        <v>0</v>
      </c>
      <c r="BH490" s="704">
        <f t="shared" si="835"/>
        <v>0</v>
      </c>
      <c r="BI490" s="704">
        <f t="shared" si="836"/>
        <v>0</v>
      </c>
      <c r="BJ490" s="30">
        <f t="shared" si="837"/>
        <v>0</v>
      </c>
      <c r="BK490" s="704">
        <f t="shared" si="838"/>
        <v>0</v>
      </c>
      <c r="BL490" s="30">
        <f t="shared" si="839"/>
        <v>0</v>
      </c>
      <c r="BM490" s="30">
        <f t="shared" si="840"/>
        <v>0</v>
      </c>
      <c r="BN490" s="704">
        <f t="shared" si="841"/>
        <v>0</v>
      </c>
    </row>
    <row r="491" spans="1:66" x14ac:dyDescent="0.25">
      <c r="A491" s="49"/>
      <c r="B491" s="50"/>
      <c r="C491" s="699"/>
      <c r="D491" s="50"/>
      <c r="E491" s="62" t="e">
        <f t="shared" si="869"/>
        <v>#N/A</v>
      </c>
      <c r="F491" s="664" t="str">
        <f t="shared" si="868"/>
        <v/>
      </c>
      <c r="G491" s="587"/>
      <c r="H491" s="588">
        <f t="shared" si="842"/>
        <v>0</v>
      </c>
      <c r="I491" s="588">
        <f t="shared" si="856"/>
        <v>0</v>
      </c>
      <c r="J491" s="587"/>
      <c r="K491" s="588">
        <f t="shared" si="843"/>
        <v>0</v>
      </c>
      <c r="L491" s="588">
        <f t="shared" si="857"/>
        <v>0</v>
      </c>
      <c r="M491" s="587"/>
      <c r="N491" s="588">
        <f t="shared" si="844"/>
        <v>0</v>
      </c>
      <c r="O491" s="588">
        <f t="shared" si="858"/>
        <v>0</v>
      </c>
      <c r="P491" s="587"/>
      <c r="Q491" s="588">
        <f t="shared" si="845"/>
        <v>0</v>
      </c>
      <c r="R491" s="588">
        <f t="shared" si="859"/>
        <v>0</v>
      </c>
      <c r="S491" s="587"/>
      <c r="T491" s="588">
        <f t="shared" si="846"/>
        <v>0</v>
      </c>
      <c r="U491" s="588">
        <f t="shared" si="860"/>
        <v>0</v>
      </c>
      <c r="V491" s="587"/>
      <c r="W491" s="588">
        <f t="shared" si="847"/>
        <v>0</v>
      </c>
      <c r="X491" s="588">
        <f t="shared" si="861"/>
        <v>0</v>
      </c>
      <c r="Y491" s="587"/>
      <c r="Z491" s="588">
        <f t="shared" si="848"/>
        <v>0</v>
      </c>
      <c r="AA491" s="588">
        <f t="shared" si="827"/>
        <v>0</v>
      </c>
      <c r="AB491" s="587"/>
      <c r="AC491" s="588">
        <f t="shared" si="849"/>
        <v>0</v>
      </c>
      <c r="AD491" s="588">
        <f t="shared" si="862"/>
        <v>0</v>
      </c>
      <c r="AE491" s="587"/>
      <c r="AF491" s="588">
        <f t="shared" si="850"/>
        <v>0</v>
      </c>
      <c r="AG491" s="588">
        <f t="shared" si="863"/>
        <v>0</v>
      </c>
      <c r="AH491" s="587"/>
      <c r="AI491" s="588">
        <f t="shared" si="851"/>
        <v>0</v>
      </c>
      <c r="AJ491" s="588">
        <f t="shared" si="864"/>
        <v>0</v>
      </c>
      <c r="AK491" s="587"/>
      <c r="AL491" s="588">
        <f t="shared" si="852"/>
        <v>0</v>
      </c>
      <c r="AM491" s="588">
        <f t="shared" si="865"/>
        <v>0</v>
      </c>
      <c r="AN491" s="587"/>
      <c r="AO491" s="588">
        <f t="shared" si="853"/>
        <v>0</v>
      </c>
      <c r="AP491" s="588">
        <f t="shared" si="866"/>
        <v>0</v>
      </c>
      <c r="AQ491" s="587"/>
      <c r="AR491" s="588">
        <f t="shared" si="854"/>
        <v>0</v>
      </c>
      <c r="AS491" s="588">
        <f t="shared" si="829"/>
        <v>0</v>
      </c>
      <c r="AT491" s="587"/>
      <c r="AU491" s="588">
        <f t="shared" si="855"/>
        <v>0</v>
      </c>
      <c r="AV491" s="588">
        <f t="shared" si="867"/>
        <v>0</v>
      </c>
      <c r="AW491" s="587"/>
      <c r="AX491" s="652"/>
      <c r="AY491" s="706">
        <f t="shared" si="828"/>
        <v>0</v>
      </c>
      <c r="BC491" s="30">
        <f t="shared" si="830"/>
        <v>0</v>
      </c>
      <c r="BD491" s="30">
        <f t="shared" si="831"/>
        <v>0</v>
      </c>
      <c r="BE491" s="704">
        <f t="shared" si="832"/>
        <v>0</v>
      </c>
      <c r="BF491" s="30">
        <f t="shared" si="833"/>
        <v>0</v>
      </c>
      <c r="BG491" s="30">
        <f t="shared" si="834"/>
        <v>0</v>
      </c>
      <c r="BH491" s="704">
        <f t="shared" si="835"/>
        <v>0</v>
      </c>
      <c r="BI491" s="704">
        <f t="shared" si="836"/>
        <v>0</v>
      </c>
      <c r="BJ491" s="30">
        <f t="shared" si="837"/>
        <v>0</v>
      </c>
      <c r="BK491" s="704">
        <f t="shared" si="838"/>
        <v>0</v>
      </c>
      <c r="BL491" s="30">
        <f t="shared" si="839"/>
        <v>0</v>
      </c>
      <c r="BM491" s="30">
        <f t="shared" si="840"/>
        <v>0</v>
      </c>
      <c r="BN491" s="704">
        <f t="shared" si="841"/>
        <v>0</v>
      </c>
    </row>
    <row r="492" spans="1:66" x14ac:dyDescent="0.25">
      <c r="A492" s="49"/>
      <c r="B492" s="50"/>
      <c r="C492" s="699"/>
      <c r="D492" s="50"/>
      <c r="E492" s="62" t="e">
        <f t="shared" si="869"/>
        <v>#N/A</v>
      </c>
      <c r="F492" s="664" t="str">
        <f t="shared" si="868"/>
        <v/>
      </c>
      <c r="G492" s="587"/>
      <c r="H492" s="588">
        <f t="shared" si="842"/>
        <v>0</v>
      </c>
      <c r="I492" s="588">
        <f t="shared" si="856"/>
        <v>0</v>
      </c>
      <c r="J492" s="587"/>
      <c r="K492" s="588">
        <f t="shared" si="843"/>
        <v>0</v>
      </c>
      <c r="L492" s="588">
        <f t="shared" si="857"/>
        <v>0</v>
      </c>
      <c r="M492" s="587"/>
      <c r="N492" s="588">
        <f t="shared" si="844"/>
        <v>0</v>
      </c>
      <c r="O492" s="588">
        <f t="shared" si="858"/>
        <v>0</v>
      </c>
      <c r="P492" s="587"/>
      <c r="Q492" s="588">
        <f t="shared" si="845"/>
        <v>0</v>
      </c>
      <c r="R492" s="588">
        <f t="shared" si="859"/>
        <v>0</v>
      </c>
      <c r="S492" s="587"/>
      <c r="T492" s="588">
        <f t="shared" si="846"/>
        <v>0</v>
      </c>
      <c r="U492" s="588">
        <f t="shared" si="860"/>
        <v>0</v>
      </c>
      <c r="V492" s="587"/>
      <c r="W492" s="588">
        <f t="shared" si="847"/>
        <v>0</v>
      </c>
      <c r="X492" s="588">
        <f t="shared" si="861"/>
        <v>0</v>
      </c>
      <c r="Y492" s="587"/>
      <c r="Z492" s="588">
        <f t="shared" si="848"/>
        <v>0</v>
      </c>
      <c r="AA492" s="588">
        <f t="shared" si="827"/>
        <v>0</v>
      </c>
      <c r="AB492" s="587"/>
      <c r="AC492" s="588">
        <f t="shared" si="849"/>
        <v>0</v>
      </c>
      <c r="AD492" s="588">
        <f t="shared" si="862"/>
        <v>0</v>
      </c>
      <c r="AE492" s="587"/>
      <c r="AF492" s="588">
        <f t="shared" si="850"/>
        <v>0</v>
      </c>
      <c r="AG492" s="588">
        <f t="shared" si="863"/>
        <v>0</v>
      </c>
      <c r="AH492" s="587"/>
      <c r="AI492" s="588">
        <f t="shared" si="851"/>
        <v>0</v>
      </c>
      <c r="AJ492" s="588">
        <f t="shared" si="864"/>
        <v>0</v>
      </c>
      <c r="AK492" s="587"/>
      <c r="AL492" s="588">
        <f t="shared" si="852"/>
        <v>0</v>
      </c>
      <c r="AM492" s="588">
        <f t="shared" si="865"/>
        <v>0</v>
      </c>
      <c r="AN492" s="587"/>
      <c r="AO492" s="588">
        <f t="shared" si="853"/>
        <v>0</v>
      </c>
      <c r="AP492" s="588">
        <f t="shared" si="866"/>
        <v>0</v>
      </c>
      <c r="AQ492" s="587"/>
      <c r="AR492" s="588">
        <f t="shared" si="854"/>
        <v>0</v>
      </c>
      <c r="AS492" s="588">
        <f t="shared" si="829"/>
        <v>0</v>
      </c>
      <c r="AT492" s="587"/>
      <c r="AU492" s="588">
        <f t="shared" si="855"/>
        <v>0</v>
      </c>
      <c r="AV492" s="588">
        <f t="shared" si="867"/>
        <v>0</v>
      </c>
      <c r="AW492" s="587"/>
      <c r="AX492" s="652"/>
      <c r="AY492" s="706">
        <f t="shared" si="828"/>
        <v>0</v>
      </c>
      <c r="BC492" s="30">
        <f t="shared" si="830"/>
        <v>0</v>
      </c>
      <c r="BD492" s="30">
        <f t="shared" si="831"/>
        <v>0</v>
      </c>
      <c r="BE492" s="704">
        <f t="shared" si="832"/>
        <v>0</v>
      </c>
      <c r="BF492" s="30">
        <f t="shared" si="833"/>
        <v>0</v>
      </c>
      <c r="BG492" s="30">
        <f t="shared" si="834"/>
        <v>0</v>
      </c>
      <c r="BH492" s="704">
        <f t="shared" si="835"/>
        <v>0</v>
      </c>
      <c r="BI492" s="704">
        <f t="shared" si="836"/>
        <v>0</v>
      </c>
      <c r="BJ492" s="30">
        <f t="shared" si="837"/>
        <v>0</v>
      </c>
      <c r="BK492" s="704">
        <f t="shared" si="838"/>
        <v>0</v>
      </c>
      <c r="BL492" s="30">
        <f t="shared" si="839"/>
        <v>0</v>
      </c>
      <c r="BM492" s="30">
        <f t="shared" si="840"/>
        <v>0</v>
      </c>
      <c r="BN492" s="704">
        <f t="shared" si="841"/>
        <v>0</v>
      </c>
    </row>
    <row r="493" spans="1:66" x14ac:dyDescent="0.25">
      <c r="A493" s="49"/>
      <c r="B493" s="50"/>
      <c r="C493" s="699"/>
      <c r="D493" s="50"/>
      <c r="E493" s="62" t="e">
        <f t="shared" si="869"/>
        <v>#N/A</v>
      </c>
      <c r="F493" s="664" t="str">
        <f t="shared" si="868"/>
        <v/>
      </c>
      <c r="G493" s="587"/>
      <c r="H493" s="588">
        <f t="shared" si="842"/>
        <v>0</v>
      </c>
      <c r="I493" s="588">
        <f t="shared" si="856"/>
        <v>0</v>
      </c>
      <c r="J493" s="587"/>
      <c r="K493" s="588">
        <f t="shared" si="843"/>
        <v>0</v>
      </c>
      <c r="L493" s="588">
        <f t="shared" si="857"/>
        <v>0</v>
      </c>
      <c r="M493" s="587"/>
      <c r="N493" s="588">
        <f t="shared" si="844"/>
        <v>0</v>
      </c>
      <c r="O493" s="588">
        <f t="shared" si="858"/>
        <v>0</v>
      </c>
      <c r="P493" s="587"/>
      <c r="Q493" s="588">
        <f t="shared" si="845"/>
        <v>0</v>
      </c>
      <c r="R493" s="588">
        <f t="shared" si="859"/>
        <v>0</v>
      </c>
      <c r="S493" s="587"/>
      <c r="T493" s="588">
        <f t="shared" si="846"/>
        <v>0</v>
      </c>
      <c r="U493" s="588">
        <f t="shared" si="860"/>
        <v>0</v>
      </c>
      <c r="V493" s="587"/>
      <c r="W493" s="588">
        <f t="shared" si="847"/>
        <v>0</v>
      </c>
      <c r="X493" s="588">
        <f t="shared" si="861"/>
        <v>0</v>
      </c>
      <c r="Y493" s="587"/>
      <c r="Z493" s="588">
        <f t="shared" si="848"/>
        <v>0</v>
      </c>
      <c r="AA493" s="588">
        <f t="shared" si="827"/>
        <v>0</v>
      </c>
      <c r="AB493" s="587"/>
      <c r="AC493" s="588">
        <f t="shared" si="849"/>
        <v>0</v>
      </c>
      <c r="AD493" s="588">
        <f t="shared" si="862"/>
        <v>0</v>
      </c>
      <c r="AE493" s="587"/>
      <c r="AF493" s="588">
        <f t="shared" si="850"/>
        <v>0</v>
      </c>
      <c r="AG493" s="588">
        <f t="shared" si="863"/>
        <v>0</v>
      </c>
      <c r="AH493" s="587"/>
      <c r="AI493" s="588">
        <f t="shared" si="851"/>
        <v>0</v>
      </c>
      <c r="AJ493" s="588">
        <f t="shared" si="864"/>
        <v>0</v>
      </c>
      <c r="AK493" s="587"/>
      <c r="AL493" s="588">
        <f t="shared" si="852"/>
        <v>0</v>
      </c>
      <c r="AM493" s="588">
        <f t="shared" si="865"/>
        <v>0</v>
      </c>
      <c r="AN493" s="587"/>
      <c r="AO493" s="588">
        <f t="shared" si="853"/>
        <v>0</v>
      </c>
      <c r="AP493" s="588">
        <f t="shared" si="866"/>
        <v>0</v>
      </c>
      <c r="AQ493" s="587"/>
      <c r="AR493" s="588">
        <f t="shared" si="854"/>
        <v>0</v>
      </c>
      <c r="AS493" s="588">
        <f t="shared" si="829"/>
        <v>0</v>
      </c>
      <c r="AT493" s="587"/>
      <c r="AU493" s="588">
        <f t="shared" si="855"/>
        <v>0</v>
      </c>
      <c r="AV493" s="588">
        <f t="shared" si="867"/>
        <v>0</v>
      </c>
      <c r="AW493" s="587"/>
      <c r="AX493" s="652"/>
      <c r="AY493" s="706">
        <f t="shared" si="828"/>
        <v>0</v>
      </c>
      <c r="BC493" s="30">
        <f t="shared" si="830"/>
        <v>0</v>
      </c>
      <c r="BD493" s="30">
        <f t="shared" si="831"/>
        <v>0</v>
      </c>
      <c r="BE493" s="704">
        <f t="shared" si="832"/>
        <v>0</v>
      </c>
      <c r="BF493" s="30">
        <f t="shared" si="833"/>
        <v>0</v>
      </c>
      <c r="BG493" s="30">
        <f t="shared" si="834"/>
        <v>0</v>
      </c>
      <c r="BH493" s="704">
        <f t="shared" si="835"/>
        <v>0</v>
      </c>
      <c r="BI493" s="704">
        <f t="shared" si="836"/>
        <v>0</v>
      </c>
      <c r="BJ493" s="30">
        <f t="shared" si="837"/>
        <v>0</v>
      </c>
      <c r="BK493" s="704">
        <f t="shared" si="838"/>
        <v>0</v>
      </c>
      <c r="BL493" s="30">
        <f t="shared" si="839"/>
        <v>0</v>
      </c>
      <c r="BM493" s="30">
        <f t="shared" si="840"/>
        <v>0</v>
      </c>
      <c r="BN493" s="704">
        <f t="shared" si="841"/>
        <v>0</v>
      </c>
    </row>
    <row r="494" spans="1:66" x14ac:dyDescent="0.25">
      <c r="A494" s="49"/>
      <c r="B494" s="50"/>
      <c r="C494" s="699"/>
      <c r="D494" s="50"/>
      <c r="E494" s="62" t="e">
        <f t="shared" si="869"/>
        <v>#N/A</v>
      </c>
      <c r="F494" s="664" t="str">
        <f t="shared" si="868"/>
        <v/>
      </c>
      <c r="G494" s="587"/>
      <c r="H494" s="588">
        <f t="shared" si="842"/>
        <v>0</v>
      </c>
      <c r="I494" s="588">
        <f t="shared" si="856"/>
        <v>0</v>
      </c>
      <c r="J494" s="587"/>
      <c r="K494" s="588">
        <f t="shared" si="843"/>
        <v>0</v>
      </c>
      <c r="L494" s="588">
        <f t="shared" si="857"/>
        <v>0</v>
      </c>
      <c r="M494" s="587"/>
      <c r="N494" s="588">
        <f t="shared" si="844"/>
        <v>0</v>
      </c>
      <c r="O494" s="588">
        <f t="shared" si="858"/>
        <v>0</v>
      </c>
      <c r="P494" s="587"/>
      <c r="Q494" s="588">
        <f t="shared" si="845"/>
        <v>0</v>
      </c>
      <c r="R494" s="588">
        <f t="shared" si="859"/>
        <v>0</v>
      </c>
      <c r="S494" s="587"/>
      <c r="T494" s="588">
        <f t="shared" si="846"/>
        <v>0</v>
      </c>
      <c r="U494" s="588">
        <f t="shared" si="860"/>
        <v>0</v>
      </c>
      <c r="V494" s="587"/>
      <c r="W494" s="588">
        <f t="shared" si="847"/>
        <v>0</v>
      </c>
      <c r="X494" s="588">
        <f t="shared" si="861"/>
        <v>0</v>
      </c>
      <c r="Y494" s="587"/>
      <c r="Z494" s="588">
        <f t="shared" si="848"/>
        <v>0</v>
      </c>
      <c r="AA494" s="588">
        <f t="shared" si="827"/>
        <v>0</v>
      </c>
      <c r="AB494" s="587"/>
      <c r="AC494" s="588">
        <f t="shared" si="849"/>
        <v>0</v>
      </c>
      <c r="AD494" s="588">
        <f t="shared" si="862"/>
        <v>0</v>
      </c>
      <c r="AE494" s="587"/>
      <c r="AF494" s="588">
        <f t="shared" si="850"/>
        <v>0</v>
      </c>
      <c r="AG494" s="588">
        <f t="shared" si="863"/>
        <v>0</v>
      </c>
      <c r="AH494" s="587"/>
      <c r="AI494" s="588">
        <f t="shared" si="851"/>
        <v>0</v>
      </c>
      <c r="AJ494" s="588">
        <f t="shared" si="864"/>
        <v>0</v>
      </c>
      <c r="AK494" s="587"/>
      <c r="AL494" s="588">
        <f t="shared" si="852"/>
        <v>0</v>
      </c>
      <c r="AM494" s="588">
        <f t="shared" si="865"/>
        <v>0</v>
      </c>
      <c r="AN494" s="587"/>
      <c r="AO494" s="588">
        <f t="shared" si="853"/>
        <v>0</v>
      </c>
      <c r="AP494" s="588">
        <f t="shared" si="866"/>
        <v>0</v>
      </c>
      <c r="AQ494" s="587"/>
      <c r="AR494" s="588">
        <f t="shared" si="854"/>
        <v>0</v>
      </c>
      <c r="AS494" s="588">
        <f t="shared" si="829"/>
        <v>0</v>
      </c>
      <c r="AT494" s="587"/>
      <c r="AU494" s="588">
        <f t="shared" si="855"/>
        <v>0</v>
      </c>
      <c r="AV494" s="588">
        <f t="shared" si="867"/>
        <v>0</v>
      </c>
      <c r="AW494" s="587"/>
      <c r="AX494" s="652"/>
      <c r="AY494" s="706">
        <f t="shared" si="828"/>
        <v>0</v>
      </c>
      <c r="BC494" s="30">
        <f t="shared" si="830"/>
        <v>0</v>
      </c>
      <c r="BD494" s="30">
        <f t="shared" si="831"/>
        <v>0</v>
      </c>
      <c r="BE494" s="704">
        <f t="shared" si="832"/>
        <v>0</v>
      </c>
      <c r="BF494" s="30">
        <f t="shared" si="833"/>
        <v>0</v>
      </c>
      <c r="BG494" s="30">
        <f t="shared" si="834"/>
        <v>0</v>
      </c>
      <c r="BH494" s="704">
        <f t="shared" si="835"/>
        <v>0</v>
      </c>
      <c r="BI494" s="704">
        <f t="shared" si="836"/>
        <v>0</v>
      </c>
      <c r="BJ494" s="30">
        <f t="shared" si="837"/>
        <v>0</v>
      </c>
      <c r="BK494" s="704">
        <f t="shared" si="838"/>
        <v>0</v>
      </c>
      <c r="BL494" s="30">
        <f t="shared" si="839"/>
        <v>0</v>
      </c>
      <c r="BM494" s="30">
        <f t="shared" si="840"/>
        <v>0</v>
      </c>
      <c r="BN494" s="704">
        <f t="shared" si="841"/>
        <v>0</v>
      </c>
    </row>
    <row r="495" spans="1:66" x14ac:dyDescent="0.25">
      <c r="A495" s="49"/>
      <c r="B495" s="50"/>
      <c r="C495" s="699"/>
      <c r="D495" s="50"/>
      <c r="E495" s="62" t="e">
        <f t="shared" si="869"/>
        <v>#N/A</v>
      </c>
      <c r="F495" s="664" t="str">
        <f t="shared" si="868"/>
        <v/>
      </c>
      <c r="G495" s="587"/>
      <c r="H495" s="588">
        <f t="shared" si="842"/>
        <v>0</v>
      </c>
      <c r="I495" s="588">
        <f t="shared" si="856"/>
        <v>0</v>
      </c>
      <c r="J495" s="587"/>
      <c r="K495" s="588">
        <f t="shared" si="843"/>
        <v>0</v>
      </c>
      <c r="L495" s="588">
        <f t="shared" si="857"/>
        <v>0</v>
      </c>
      <c r="M495" s="587"/>
      <c r="N495" s="588">
        <f t="shared" si="844"/>
        <v>0</v>
      </c>
      <c r="O495" s="588">
        <f t="shared" si="858"/>
        <v>0</v>
      </c>
      <c r="P495" s="587"/>
      <c r="Q495" s="588">
        <f t="shared" si="845"/>
        <v>0</v>
      </c>
      <c r="R495" s="588">
        <f t="shared" si="859"/>
        <v>0</v>
      </c>
      <c r="S495" s="587"/>
      <c r="T495" s="588">
        <f t="shared" si="846"/>
        <v>0</v>
      </c>
      <c r="U495" s="588">
        <f t="shared" si="860"/>
        <v>0</v>
      </c>
      <c r="V495" s="587"/>
      <c r="W495" s="588">
        <f t="shared" si="847"/>
        <v>0</v>
      </c>
      <c r="X495" s="588">
        <f t="shared" si="861"/>
        <v>0</v>
      </c>
      <c r="Y495" s="587"/>
      <c r="Z495" s="588">
        <f t="shared" si="848"/>
        <v>0</v>
      </c>
      <c r="AA495" s="588">
        <f t="shared" si="827"/>
        <v>0</v>
      </c>
      <c r="AB495" s="587"/>
      <c r="AC495" s="588">
        <f t="shared" si="849"/>
        <v>0</v>
      </c>
      <c r="AD495" s="588">
        <f t="shared" si="862"/>
        <v>0</v>
      </c>
      <c r="AE495" s="587"/>
      <c r="AF495" s="588">
        <f t="shared" si="850"/>
        <v>0</v>
      </c>
      <c r="AG495" s="588">
        <f t="shared" si="863"/>
        <v>0</v>
      </c>
      <c r="AH495" s="587"/>
      <c r="AI495" s="588">
        <f t="shared" si="851"/>
        <v>0</v>
      </c>
      <c r="AJ495" s="588">
        <f t="shared" si="864"/>
        <v>0</v>
      </c>
      <c r="AK495" s="587"/>
      <c r="AL495" s="588">
        <f t="shared" si="852"/>
        <v>0</v>
      </c>
      <c r="AM495" s="588">
        <f t="shared" si="865"/>
        <v>0</v>
      </c>
      <c r="AN495" s="587"/>
      <c r="AO495" s="588">
        <f t="shared" si="853"/>
        <v>0</v>
      </c>
      <c r="AP495" s="588">
        <f t="shared" si="866"/>
        <v>0</v>
      </c>
      <c r="AQ495" s="587"/>
      <c r="AR495" s="588">
        <f t="shared" si="854"/>
        <v>0</v>
      </c>
      <c r="AS495" s="588">
        <f t="shared" si="829"/>
        <v>0</v>
      </c>
      <c r="AT495" s="587"/>
      <c r="AU495" s="588">
        <f t="shared" si="855"/>
        <v>0</v>
      </c>
      <c r="AV495" s="588">
        <f t="shared" si="867"/>
        <v>0</v>
      </c>
      <c r="AW495" s="587"/>
      <c r="AX495" s="652"/>
      <c r="AY495" s="706">
        <f t="shared" si="828"/>
        <v>0</v>
      </c>
      <c r="BC495" s="30">
        <f t="shared" si="830"/>
        <v>0</v>
      </c>
      <c r="BD495" s="30">
        <f t="shared" si="831"/>
        <v>0</v>
      </c>
      <c r="BE495" s="704">
        <f t="shared" si="832"/>
        <v>0</v>
      </c>
      <c r="BF495" s="30">
        <f t="shared" si="833"/>
        <v>0</v>
      </c>
      <c r="BG495" s="30">
        <f t="shared" si="834"/>
        <v>0</v>
      </c>
      <c r="BH495" s="704">
        <f t="shared" si="835"/>
        <v>0</v>
      </c>
      <c r="BI495" s="30">
        <f t="shared" ref="BI495:BI558" si="870">AD495-AA495</f>
        <v>0</v>
      </c>
      <c r="BJ495" s="30">
        <f t="shared" si="837"/>
        <v>0</v>
      </c>
      <c r="BK495" s="704">
        <f t="shared" si="838"/>
        <v>0</v>
      </c>
      <c r="BL495" s="30">
        <f t="shared" si="839"/>
        <v>0</v>
      </c>
      <c r="BM495" s="30">
        <f t="shared" si="840"/>
        <v>0</v>
      </c>
      <c r="BN495" s="704">
        <f t="shared" si="841"/>
        <v>0</v>
      </c>
    </row>
    <row r="496" spans="1:66" x14ac:dyDescent="0.25">
      <c r="A496" s="49"/>
      <c r="B496" s="50"/>
      <c r="C496" s="699"/>
      <c r="D496" s="50"/>
      <c r="E496" s="62" t="e">
        <f t="shared" si="869"/>
        <v>#N/A</v>
      </c>
      <c r="F496" s="664" t="str">
        <f t="shared" si="868"/>
        <v/>
      </c>
      <c r="G496" s="587"/>
      <c r="H496" s="588">
        <f t="shared" si="842"/>
        <v>0</v>
      </c>
      <c r="I496" s="588">
        <f t="shared" si="856"/>
        <v>0</v>
      </c>
      <c r="J496" s="587"/>
      <c r="K496" s="588">
        <f t="shared" si="843"/>
        <v>0</v>
      </c>
      <c r="L496" s="588">
        <f t="shared" si="857"/>
        <v>0</v>
      </c>
      <c r="M496" s="587"/>
      <c r="N496" s="588">
        <f t="shared" si="844"/>
        <v>0</v>
      </c>
      <c r="O496" s="588">
        <f t="shared" si="858"/>
        <v>0</v>
      </c>
      <c r="P496" s="587"/>
      <c r="Q496" s="588">
        <f t="shared" si="845"/>
        <v>0</v>
      </c>
      <c r="R496" s="588">
        <f t="shared" si="859"/>
        <v>0</v>
      </c>
      <c r="S496" s="587"/>
      <c r="T496" s="588">
        <f t="shared" si="846"/>
        <v>0</v>
      </c>
      <c r="U496" s="588">
        <f t="shared" si="860"/>
        <v>0</v>
      </c>
      <c r="V496" s="587"/>
      <c r="W496" s="588">
        <f t="shared" si="847"/>
        <v>0</v>
      </c>
      <c r="X496" s="588">
        <f t="shared" si="861"/>
        <v>0</v>
      </c>
      <c r="Y496" s="587"/>
      <c r="Z496" s="588">
        <f t="shared" si="848"/>
        <v>0</v>
      </c>
      <c r="AA496" s="588">
        <f t="shared" si="827"/>
        <v>0</v>
      </c>
      <c r="AB496" s="587"/>
      <c r="AC496" s="588">
        <f t="shared" si="849"/>
        <v>0</v>
      </c>
      <c r="AD496" s="588">
        <f t="shared" si="862"/>
        <v>0</v>
      </c>
      <c r="AE496" s="587"/>
      <c r="AF496" s="588">
        <f t="shared" si="850"/>
        <v>0</v>
      </c>
      <c r="AG496" s="588">
        <f t="shared" si="863"/>
        <v>0</v>
      </c>
      <c r="AH496" s="587"/>
      <c r="AI496" s="588">
        <f t="shared" si="851"/>
        <v>0</v>
      </c>
      <c r="AJ496" s="588">
        <f t="shared" si="864"/>
        <v>0</v>
      </c>
      <c r="AK496" s="587"/>
      <c r="AL496" s="588">
        <f t="shared" si="852"/>
        <v>0</v>
      </c>
      <c r="AM496" s="588">
        <f t="shared" si="865"/>
        <v>0</v>
      </c>
      <c r="AN496" s="587"/>
      <c r="AO496" s="588">
        <f t="shared" si="853"/>
        <v>0</v>
      </c>
      <c r="AP496" s="588">
        <f t="shared" si="866"/>
        <v>0</v>
      </c>
      <c r="AQ496" s="587"/>
      <c r="AR496" s="588">
        <f t="shared" si="854"/>
        <v>0</v>
      </c>
      <c r="AS496" s="588">
        <f t="shared" si="829"/>
        <v>0</v>
      </c>
      <c r="AT496" s="587"/>
      <c r="AU496" s="588">
        <f t="shared" si="855"/>
        <v>0</v>
      </c>
      <c r="AV496" s="588">
        <f t="shared" si="867"/>
        <v>0</v>
      </c>
      <c r="AW496" s="587"/>
      <c r="AX496" s="652"/>
      <c r="AY496" s="706">
        <f t="shared" si="828"/>
        <v>0</v>
      </c>
      <c r="BC496" s="30">
        <f t="shared" si="830"/>
        <v>0</v>
      </c>
      <c r="BD496" s="30">
        <f t="shared" si="831"/>
        <v>0</v>
      </c>
      <c r="BE496" s="704">
        <f t="shared" si="832"/>
        <v>0</v>
      </c>
      <c r="BF496" s="30">
        <f t="shared" si="833"/>
        <v>0</v>
      </c>
      <c r="BG496" s="30">
        <f t="shared" si="834"/>
        <v>0</v>
      </c>
      <c r="BH496" s="704">
        <f t="shared" si="835"/>
        <v>0</v>
      </c>
      <c r="BI496" s="30">
        <f t="shared" si="870"/>
        <v>0</v>
      </c>
      <c r="BJ496" s="30">
        <f t="shared" si="837"/>
        <v>0</v>
      </c>
      <c r="BK496" s="704">
        <f t="shared" si="838"/>
        <v>0</v>
      </c>
      <c r="BL496" s="30">
        <f t="shared" si="839"/>
        <v>0</v>
      </c>
      <c r="BM496" s="30">
        <f t="shared" si="840"/>
        <v>0</v>
      </c>
      <c r="BN496" s="704">
        <f t="shared" si="841"/>
        <v>0</v>
      </c>
    </row>
    <row r="497" spans="1:66" x14ac:dyDescent="0.25">
      <c r="A497" s="49"/>
      <c r="B497" s="50"/>
      <c r="C497" s="699"/>
      <c r="D497" s="50"/>
      <c r="E497" s="62" t="e">
        <f t="shared" si="869"/>
        <v>#N/A</v>
      </c>
      <c r="F497" s="664" t="str">
        <f t="shared" si="868"/>
        <v/>
      </c>
      <c r="G497" s="587"/>
      <c r="H497" s="588">
        <f t="shared" si="842"/>
        <v>0</v>
      </c>
      <c r="I497" s="588">
        <f t="shared" si="856"/>
        <v>0</v>
      </c>
      <c r="J497" s="587"/>
      <c r="K497" s="588">
        <f t="shared" si="843"/>
        <v>0</v>
      </c>
      <c r="L497" s="588">
        <f t="shared" si="857"/>
        <v>0</v>
      </c>
      <c r="M497" s="587"/>
      <c r="N497" s="588">
        <f t="shared" si="844"/>
        <v>0</v>
      </c>
      <c r="O497" s="588">
        <f t="shared" si="858"/>
        <v>0</v>
      </c>
      <c r="P497" s="587"/>
      <c r="Q497" s="588">
        <f t="shared" si="845"/>
        <v>0</v>
      </c>
      <c r="R497" s="588">
        <f t="shared" si="859"/>
        <v>0</v>
      </c>
      <c r="S497" s="587"/>
      <c r="T497" s="588">
        <f t="shared" si="846"/>
        <v>0</v>
      </c>
      <c r="U497" s="588">
        <f t="shared" si="860"/>
        <v>0</v>
      </c>
      <c r="V497" s="587"/>
      <c r="W497" s="588">
        <f t="shared" si="847"/>
        <v>0</v>
      </c>
      <c r="X497" s="588">
        <f t="shared" si="861"/>
        <v>0</v>
      </c>
      <c r="Y497" s="587"/>
      <c r="Z497" s="588">
        <f t="shared" si="848"/>
        <v>0</v>
      </c>
      <c r="AA497" s="588">
        <f t="shared" si="827"/>
        <v>0</v>
      </c>
      <c r="AB497" s="587"/>
      <c r="AC497" s="588">
        <f t="shared" si="849"/>
        <v>0</v>
      </c>
      <c r="AD497" s="588">
        <f t="shared" si="862"/>
        <v>0</v>
      </c>
      <c r="AE497" s="587"/>
      <c r="AF497" s="588">
        <f t="shared" si="850"/>
        <v>0</v>
      </c>
      <c r="AG497" s="588">
        <f t="shared" si="863"/>
        <v>0</v>
      </c>
      <c r="AH497" s="587"/>
      <c r="AI497" s="588">
        <f t="shared" si="851"/>
        <v>0</v>
      </c>
      <c r="AJ497" s="588">
        <f t="shared" si="864"/>
        <v>0</v>
      </c>
      <c r="AK497" s="587"/>
      <c r="AL497" s="588">
        <f t="shared" si="852"/>
        <v>0</v>
      </c>
      <c r="AM497" s="588">
        <f t="shared" si="865"/>
        <v>0</v>
      </c>
      <c r="AN497" s="587"/>
      <c r="AO497" s="588">
        <f t="shared" si="853"/>
        <v>0</v>
      </c>
      <c r="AP497" s="588">
        <f t="shared" si="866"/>
        <v>0</v>
      </c>
      <c r="AQ497" s="587"/>
      <c r="AR497" s="588">
        <f t="shared" si="854"/>
        <v>0</v>
      </c>
      <c r="AS497" s="588">
        <f t="shared" si="829"/>
        <v>0</v>
      </c>
      <c r="AT497" s="587"/>
      <c r="AU497" s="588">
        <f t="shared" si="855"/>
        <v>0</v>
      </c>
      <c r="AV497" s="588">
        <f t="shared" si="867"/>
        <v>0</v>
      </c>
      <c r="AW497" s="587"/>
      <c r="AX497" s="652"/>
      <c r="AY497" s="706">
        <f t="shared" ref="AY497:AY560" si="871">AS497-AX497</f>
        <v>0</v>
      </c>
      <c r="BC497" s="30">
        <f t="shared" si="830"/>
        <v>0</v>
      </c>
      <c r="BD497" s="30">
        <f t="shared" si="831"/>
        <v>0</v>
      </c>
      <c r="BE497" s="704">
        <f t="shared" si="832"/>
        <v>0</v>
      </c>
      <c r="BF497" s="30">
        <f t="shared" si="833"/>
        <v>0</v>
      </c>
      <c r="BG497" s="30">
        <f t="shared" si="834"/>
        <v>0</v>
      </c>
      <c r="BH497" s="704">
        <f t="shared" si="835"/>
        <v>0</v>
      </c>
      <c r="BI497" s="30">
        <f t="shared" si="870"/>
        <v>0</v>
      </c>
      <c r="BJ497" s="30">
        <f t="shared" si="837"/>
        <v>0</v>
      </c>
      <c r="BK497" s="704">
        <f t="shared" si="838"/>
        <v>0</v>
      </c>
      <c r="BL497" s="30">
        <f t="shared" si="839"/>
        <v>0</v>
      </c>
      <c r="BM497" s="30">
        <f t="shared" si="840"/>
        <v>0</v>
      </c>
      <c r="BN497" s="704">
        <f t="shared" si="841"/>
        <v>0</v>
      </c>
    </row>
    <row r="498" spans="1:66" x14ac:dyDescent="0.25">
      <c r="A498" s="49"/>
      <c r="B498" s="50"/>
      <c r="C498" s="699"/>
      <c r="D498" s="50"/>
      <c r="E498" s="62" t="e">
        <f t="shared" si="869"/>
        <v>#N/A</v>
      </c>
      <c r="F498" s="664" t="str">
        <f t="shared" si="868"/>
        <v/>
      </c>
      <c r="G498" s="587"/>
      <c r="H498" s="588">
        <f t="shared" si="842"/>
        <v>0</v>
      </c>
      <c r="I498" s="588">
        <f t="shared" si="856"/>
        <v>0</v>
      </c>
      <c r="J498" s="587"/>
      <c r="K498" s="588">
        <f t="shared" si="843"/>
        <v>0</v>
      </c>
      <c r="L498" s="588">
        <f t="shared" si="857"/>
        <v>0</v>
      </c>
      <c r="M498" s="587"/>
      <c r="N498" s="588">
        <f t="shared" si="844"/>
        <v>0</v>
      </c>
      <c r="O498" s="588">
        <f t="shared" si="858"/>
        <v>0</v>
      </c>
      <c r="P498" s="587"/>
      <c r="Q498" s="588">
        <f t="shared" si="845"/>
        <v>0</v>
      </c>
      <c r="R498" s="588">
        <f t="shared" si="859"/>
        <v>0</v>
      </c>
      <c r="S498" s="587"/>
      <c r="T498" s="588">
        <f t="shared" si="846"/>
        <v>0</v>
      </c>
      <c r="U498" s="588">
        <f t="shared" si="860"/>
        <v>0</v>
      </c>
      <c r="V498" s="587"/>
      <c r="W498" s="588">
        <f t="shared" si="847"/>
        <v>0</v>
      </c>
      <c r="X498" s="588">
        <f t="shared" si="861"/>
        <v>0</v>
      </c>
      <c r="Y498" s="587"/>
      <c r="Z498" s="588">
        <f t="shared" si="848"/>
        <v>0</v>
      </c>
      <c r="AA498" s="588">
        <f t="shared" si="827"/>
        <v>0</v>
      </c>
      <c r="AB498" s="587"/>
      <c r="AC498" s="588">
        <f t="shared" si="849"/>
        <v>0</v>
      </c>
      <c r="AD498" s="588">
        <f t="shared" si="862"/>
        <v>0</v>
      </c>
      <c r="AE498" s="587"/>
      <c r="AF498" s="588">
        <f t="shared" si="850"/>
        <v>0</v>
      </c>
      <c r="AG498" s="588">
        <f t="shared" si="863"/>
        <v>0</v>
      </c>
      <c r="AH498" s="587"/>
      <c r="AI498" s="588">
        <f t="shared" si="851"/>
        <v>0</v>
      </c>
      <c r="AJ498" s="588">
        <f t="shared" si="864"/>
        <v>0</v>
      </c>
      <c r="AK498" s="587"/>
      <c r="AL498" s="588">
        <f t="shared" si="852"/>
        <v>0</v>
      </c>
      <c r="AM498" s="588">
        <f t="shared" si="865"/>
        <v>0</v>
      </c>
      <c r="AN498" s="587"/>
      <c r="AO498" s="588">
        <f t="shared" si="853"/>
        <v>0</v>
      </c>
      <c r="AP498" s="588">
        <f t="shared" si="866"/>
        <v>0</v>
      </c>
      <c r="AQ498" s="587"/>
      <c r="AR498" s="588">
        <f t="shared" si="854"/>
        <v>0</v>
      </c>
      <c r="AS498" s="588">
        <f t="shared" si="829"/>
        <v>0</v>
      </c>
      <c r="AT498" s="587"/>
      <c r="AU498" s="588">
        <f t="shared" si="855"/>
        <v>0</v>
      </c>
      <c r="AV498" s="588">
        <f t="shared" si="867"/>
        <v>0</v>
      </c>
      <c r="AW498" s="587"/>
      <c r="AX498" s="652"/>
      <c r="AY498" s="706">
        <f t="shared" si="871"/>
        <v>0</v>
      </c>
      <c r="BC498" s="30">
        <f t="shared" si="830"/>
        <v>0</v>
      </c>
      <c r="BD498" s="30">
        <f t="shared" si="831"/>
        <v>0</v>
      </c>
      <c r="BE498" s="704">
        <f t="shared" si="832"/>
        <v>0</v>
      </c>
      <c r="BF498" s="30">
        <f t="shared" si="833"/>
        <v>0</v>
      </c>
      <c r="BG498" s="30">
        <f t="shared" si="834"/>
        <v>0</v>
      </c>
      <c r="BH498" s="704">
        <f t="shared" si="835"/>
        <v>0</v>
      </c>
      <c r="BI498" s="30">
        <f t="shared" si="870"/>
        <v>0</v>
      </c>
      <c r="BJ498" s="30">
        <f t="shared" si="837"/>
        <v>0</v>
      </c>
      <c r="BK498" s="704">
        <f t="shared" si="838"/>
        <v>0</v>
      </c>
      <c r="BL498" s="30">
        <f t="shared" si="839"/>
        <v>0</v>
      </c>
      <c r="BM498" s="30">
        <f t="shared" si="840"/>
        <v>0</v>
      </c>
      <c r="BN498" s="704">
        <f t="shared" si="841"/>
        <v>0</v>
      </c>
    </row>
    <row r="499" spans="1:66" x14ac:dyDescent="0.25">
      <c r="A499" s="49"/>
      <c r="B499" s="50"/>
      <c r="C499" s="699"/>
      <c r="D499" s="50"/>
      <c r="E499" s="62" t="e">
        <f t="shared" si="869"/>
        <v>#N/A</v>
      </c>
      <c r="F499" s="664" t="str">
        <f t="shared" si="868"/>
        <v/>
      </c>
      <c r="G499" s="587"/>
      <c r="H499" s="588">
        <f t="shared" si="842"/>
        <v>0</v>
      </c>
      <c r="I499" s="588">
        <f t="shared" si="856"/>
        <v>0</v>
      </c>
      <c r="J499" s="587"/>
      <c r="K499" s="588">
        <f t="shared" si="843"/>
        <v>0</v>
      </c>
      <c r="L499" s="588">
        <f t="shared" si="857"/>
        <v>0</v>
      </c>
      <c r="M499" s="587"/>
      <c r="N499" s="588">
        <f t="shared" si="844"/>
        <v>0</v>
      </c>
      <c r="O499" s="588">
        <f t="shared" si="858"/>
        <v>0</v>
      </c>
      <c r="P499" s="587"/>
      <c r="Q499" s="588">
        <f t="shared" si="845"/>
        <v>0</v>
      </c>
      <c r="R499" s="588">
        <f t="shared" si="859"/>
        <v>0</v>
      </c>
      <c r="S499" s="587"/>
      <c r="T499" s="588">
        <f t="shared" si="846"/>
        <v>0</v>
      </c>
      <c r="U499" s="588">
        <f t="shared" si="860"/>
        <v>0</v>
      </c>
      <c r="V499" s="587"/>
      <c r="W499" s="588">
        <f t="shared" si="847"/>
        <v>0</v>
      </c>
      <c r="X499" s="588">
        <f t="shared" si="861"/>
        <v>0</v>
      </c>
      <c r="Y499" s="587"/>
      <c r="Z499" s="588">
        <f t="shared" si="848"/>
        <v>0</v>
      </c>
      <c r="AA499" s="588">
        <f t="shared" si="827"/>
        <v>0</v>
      </c>
      <c r="AB499" s="587"/>
      <c r="AC499" s="588">
        <f t="shared" si="849"/>
        <v>0</v>
      </c>
      <c r="AD499" s="588">
        <f t="shared" si="862"/>
        <v>0</v>
      </c>
      <c r="AE499" s="587"/>
      <c r="AF499" s="588">
        <f t="shared" si="850"/>
        <v>0</v>
      </c>
      <c r="AG499" s="588">
        <f t="shared" si="863"/>
        <v>0</v>
      </c>
      <c r="AH499" s="587"/>
      <c r="AI499" s="588">
        <f t="shared" si="851"/>
        <v>0</v>
      </c>
      <c r="AJ499" s="588">
        <f t="shared" si="864"/>
        <v>0</v>
      </c>
      <c r="AK499" s="587"/>
      <c r="AL499" s="588">
        <f t="shared" si="852"/>
        <v>0</v>
      </c>
      <c r="AM499" s="588">
        <f t="shared" si="865"/>
        <v>0</v>
      </c>
      <c r="AN499" s="587"/>
      <c r="AO499" s="588">
        <f t="shared" si="853"/>
        <v>0</v>
      </c>
      <c r="AP499" s="588">
        <f t="shared" si="866"/>
        <v>0</v>
      </c>
      <c r="AQ499" s="587"/>
      <c r="AR499" s="588">
        <f t="shared" si="854"/>
        <v>0</v>
      </c>
      <c r="AS499" s="588">
        <f t="shared" si="829"/>
        <v>0</v>
      </c>
      <c r="AT499" s="587"/>
      <c r="AU499" s="588">
        <f t="shared" si="855"/>
        <v>0</v>
      </c>
      <c r="AV499" s="588">
        <f t="shared" si="867"/>
        <v>0</v>
      </c>
      <c r="AW499" s="587"/>
      <c r="AX499" s="652"/>
      <c r="AY499" s="706">
        <f t="shared" si="871"/>
        <v>0</v>
      </c>
      <c r="BC499" s="30">
        <f t="shared" si="830"/>
        <v>0</v>
      </c>
      <c r="BD499" s="30">
        <f t="shared" si="831"/>
        <v>0</v>
      </c>
      <c r="BE499" s="704">
        <f t="shared" si="832"/>
        <v>0</v>
      </c>
      <c r="BF499" s="30">
        <f t="shared" si="833"/>
        <v>0</v>
      </c>
      <c r="BG499" s="30">
        <f t="shared" si="834"/>
        <v>0</v>
      </c>
      <c r="BH499" s="704">
        <f t="shared" si="835"/>
        <v>0</v>
      </c>
      <c r="BI499" s="30">
        <f t="shared" si="870"/>
        <v>0</v>
      </c>
      <c r="BJ499" s="30">
        <f t="shared" si="837"/>
        <v>0</v>
      </c>
      <c r="BK499" s="704">
        <f t="shared" si="838"/>
        <v>0</v>
      </c>
      <c r="BL499" s="30">
        <f t="shared" si="839"/>
        <v>0</v>
      </c>
      <c r="BM499" s="30">
        <f t="shared" si="840"/>
        <v>0</v>
      </c>
      <c r="BN499" s="704">
        <f t="shared" si="841"/>
        <v>0</v>
      </c>
    </row>
    <row r="500" spans="1:66" x14ac:dyDescent="0.25">
      <c r="A500" s="49"/>
      <c r="B500" s="50"/>
      <c r="C500" s="699"/>
      <c r="D500" s="50"/>
      <c r="E500" s="62" t="e">
        <f t="shared" si="869"/>
        <v>#N/A</v>
      </c>
      <c r="F500" s="664" t="str">
        <f t="shared" si="868"/>
        <v/>
      </c>
      <c r="G500" s="587"/>
      <c r="H500" s="588">
        <f t="shared" si="842"/>
        <v>0</v>
      </c>
      <c r="I500" s="588">
        <f t="shared" si="856"/>
        <v>0</v>
      </c>
      <c r="J500" s="587"/>
      <c r="K500" s="588">
        <f t="shared" si="843"/>
        <v>0</v>
      </c>
      <c r="L500" s="588">
        <f t="shared" si="857"/>
        <v>0</v>
      </c>
      <c r="M500" s="587"/>
      <c r="N500" s="588">
        <f t="shared" si="844"/>
        <v>0</v>
      </c>
      <c r="O500" s="588">
        <f t="shared" si="858"/>
        <v>0</v>
      </c>
      <c r="P500" s="587"/>
      <c r="Q500" s="588">
        <f t="shared" si="845"/>
        <v>0</v>
      </c>
      <c r="R500" s="588">
        <f t="shared" si="859"/>
        <v>0</v>
      </c>
      <c r="S500" s="587"/>
      <c r="T500" s="588">
        <f t="shared" si="846"/>
        <v>0</v>
      </c>
      <c r="U500" s="588">
        <f t="shared" si="860"/>
        <v>0</v>
      </c>
      <c r="V500" s="587"/>
      <c r="W500" s="588">
        <f t="shared" si="847"/>
        <v>0</v>
      </c>
      <c r="X500" s="588">
        <f t="shared" si="861"/>
        <v>0</v>
      </c>
      <c r="Y500" s="587"/>
      <c r="Z500" s="588">
        <f t="shared" si="848"/>
        <v>0</v>
      </c>
      <c r="AA500" s="588">
        <f t="shared" si="827"/>
        <v>0</v>
      </c>
      <c r="AB500" s="587"/>
      <c r="AC500" s="588">
        <f t="shared" si="849"/>
        <v>0</v>
      </c>
      <c r="AD500" s="588">
        <f t="shared" si="862"/>
        <v>0</v>
      </c>
      <c r="AE500" s="587"/>
      <c r="AF500" s="588">
        <f t="shared" si="850"/>
        <v>0</v>
      </c>
      <c r="AG500" s="588">
        <f t="shared" si="863"/>
        <v>0</v>
      </c>
      <c r="AH500" s="587"/>
      <c r="AI500" s="588">
        <f t="shared" si="851"/>
        <v>0</v>
      </c>
      <c r="AJ500" s="588">
        <f t="shared" si="864"/>
        <v>0</v>
      </c>
      <c r="AK500" s="587"/>
      <c r="AL500" s="588">
        <f t="shared" si="852"/>
        <v>0</v>
      </c>
      <c r="AM500" s="588">
        <f t="shared" si="865"/>
        <v>0</v>
      </c>
      <c r="AN500" s="587"/>
      <c r="AO500" s="588">
        <f t="shared" si="853"/>
        <v>0</v>
      </c>
      <c r="AP500" s="588">
        <f t="shared" si="866"/>
        <v>0</v>
      </c>
      <c r="AQ500" s="587"/>
      <c r="AR500" s="588">
        <f t="shared" si="854"/>
        <v>0</v>
      </c>
      <c r="AS500" s="588">
        <f t="shared" si="829"/>
        <v>0</v>
      </c>
      <c r="AT500" s="587"/>
      <c r="AU500" s="588">
        <f t="shared" si="855"/>
        <v>0</v>
      </c>
      <c r="AV500" s="588">
        <f t="shared" si="867"/>
        <v>0</v>
      </c>
      <c r="AW500" s="587"/>
      <c r="AX500" s="652"/>
      <c r="AY500" s="706">
        <f t="shared" si="871"/>
        <v>0</v>
      </c>
      <c r="BC500" s="30">
        <f t="shared" si="830"/>
        <v>0</v>
      </c>
      <c r="BD500" s="30">
        <f t="shared" si="831"/>
        <v>0</v>
      </c>
      <c r="BE500" s="704">
        <f t="shared" si="832"/>
        <v>0</v>
      </c>
      <c r="BF500" s="30">
        <f t="shared" si="833"/>
        <v>0</v>
      </c>
      <c r="BG500" s="30">
        <f t="shared" si="834"/>
        <v>0</v>
      </c>
      <c r="BH500" s="704">
        <f t="shared" si="835"/>
        <v>0</v>
      </c>
      <c r="BI500" s="30">
        <f t="shared" si="870"/>
        <v>0</v>
      </c>
      <c r="BJ500" s="30">
        <f t="shared" si="837"/>
        <v>0</v>
      </c>
      <c r="BK500" s="704">
        <f t="shared" si="838"/>
        <v>0</v>
      </c>
      <c r="BL500" s="30">
        <f t="shared" si="839"/>
        <v>0</v>
      </c>
      <c r="BM500" s="30">
        <f t="shared" si="840"/>
        <v>0</v>
      </c>
      <c r="BN500" s="704">
        <f t="shared" si="841"/>
        <v>0</v>
      </c>
    </row>
    <row r="501" spans="1:66" x14ac:dyDescent="0.25">
      <c r="A501" s="49"/>
      <c r="B501" s="50"/>
      <c r="C501" s="699"/>
      <c r="D501" s="50"/>
      <c r="E501" s="62" t="e">
        <f t="shared" si="869"/>
        <v>#N/A</v>
      </c>
      <c r="F501" s="664" t="str">
        <f t="shared" si="868"/>
        <v/>
      </c>
      <c r="G501" s="587"/>
      <c r="H501" s="588">
        <f t="shared" si="842"/>
        <v>0</v>
      </c>
      <c r="I501" s="588">
        <f t="shared" si="856"/>
        <v>0</v>
      </c>
      <c r="J501" s="587"/>
      <c r="K501" s="588">
        <f t="shared" si="843"/>
        <v>0</v>
      </c>
      <c r="L501" s="588">
        <f t="shared" si="857"/>
        <v>0</v>
      </c>
      <c r="M501" s="587"/>
      <c r="N501" s="588">
        <f t="shared" si="844"/>
        <v>0</v>
      </c>
      <c r="O501" s="588">
        <f t="shared" si="858"/>
        <v>0</v>
      </c>
      <c r="P501" s="587"/>
      <c r="Q501" s="588">
        <f t="shared" si="845"/>
        <v>0</v>
      </c>
      <c r="R501" s="588">
        <f t="shared" si="859"/>
        <v>0</v>
      </c>
      <c r="S501" s="587"/>
      <c r="T501" s="588">
        <f t="shared" si="846"/>
        <v>0</v>
      </c>
      <c r="U501" s="588">
        <f t="shared" si="860"/>
        <v>0</v>
      </c>
      <c r="V501" s="587"/>
      <c r="W501" s="588">
        <f t="shared" si="847"/>
        <v>0</v>
      </c>
      <c r="X501" s="588">
        <f t="shared" si="861"/>
        <v>0</v>
      </c>
      <c r="Y501" s="587"/>
      <c r="Z501" s="588">
        <f t="shared" si="848"/>
        <v>0</v>
      </c>
      <c r="AA501" s="588">
        <f t="shared" si="827"/>
        <v>0</v>
      </c>
      <c r="AB501" s="587"/>
      <c r="AC501" s="588">
        <f t="shared" si="849"/>
        <v>0</v>
      </c>
      <c r="AD501" s="588">
        <f t="shared" si="862"/>
        <v>0</v>
      </c>
      <c r="AE501" s="587"/>
      <c r="AF501" s="588">
        <f t="shared" si="850"/>
        <v>0</v>
      </c>
      <c r="AG501" s="588">
        <f t="shared" si="863"/>
        <v>0</v>
      </c>
      <c r="AH501" s="587"/>
      <c r="AI501" s="588">
        <f t="shared" si="851"/>
        <v>0</v>
      </c>
      <c r="AJ501" s="588">
        <f t="shared" si="864"/>
        <v>0</v>
      </c>
      <c r="AK501" s="587"/>
      <c r="AL501" s="588">
        <f t="shared" si="852"/>
        <v>0</v>
      </c>
      <c r="AM501" s="588">
        <f t="shared" si="865"/>
        <v>0</v>
      </c>
      <c r="AN501" s="587"/>
      <c r="AO501" s="588">
        <f t="shared" si="853"/>
        <v>0</v>
      </c>
      <c r="AP501" s="588">
        <f t="shared" si="866"/>
        <v>0</v>
      </c>
      <c r="AQ501" s="587"/>
      <c r="AR501" s="588">
        <f t="shared" si="854"/>
        <v>0</v>
      </c>
      <c r="AS501" s="588">
        <f t="shared" si="829"/>
        <v>0</v>
      </c>
      <c r="AT501" s="587"/>
      <c r="AU501" s="588">
        <f t="shared" si="855"/>
        <v>0</v>
      </c>
      <c r="AV501" s="588">
        <f t="shared" si="867"/>
        <v>0</v>
      </c>
      <c r="AW501" s="587"/>
      <c r="AX501" s="652"/>
      <c r="AY501" s="706">
        <f t="shared" si="871"/>
        <v>0</v>
      </c>
      <c r="BC501" s="30">
        <f t="shared" si="830"/>
        <v>0</v>
      </c>
      <c r="BD501" s="30">
        <f t="shared" si="831"/>
        <v>0</v>
      </c>
      <c r="BE501" s="704">
        <f t="shared" si="832"/>
        <v>0</v>
      </c>
      <c r="BF501" s="30">
        <f t="shared" si="833"/>
        <v>0</v>
      </c>
      <c r="BG501" s="30">
        <f t="shared" si="834"/>
        <v>0</v>
      </c>
      <c r="BH501" s="704">
        <f t="shared" si="835"/>
        <v>0</v>
      </c>
      <c r="BI501" s="30">
        <f t="shared" si="870"/>
        <v>0</v>
      </c>
      <c r="BJ501" s="30">
        <f t="shared" si="837"/>
        <v>0</v>
      </c>
      <c r="BK501" s="704">
        <f t="shared" si="838"/>
        <v>0</v>
      </c>
      <c r="BL501" s="30">
        <f t="shared" si="839"/>
        <v>0</v>
      </c>
      <c r="BM501" s="30">
        <f t="shared" si="840"/>
        <v>0</v>
      </c>
      <c r="BN501" s="704">
        <f t="shared" si="841"/>
        <v>0</v>
      </c>
    </row>
    <row r="502" spans="1:66" x14ac:dyDescent="0.25">
      <c r="A502" s="49"/>
      <c r="B502" s="50"/>
      <c r="C502" s="699"/>
      <c r="D502" s="50"/>
      <c r="E502" s="62" t="e">
        <f t="shared" si="869"/>
        <v>#N/A</v>
      </c>
      <c r="F502" s="664" t="str">
        <f t="shared" si="868"/>
        <v/>
      </c>
      <c r="G502" s="587"/>
      <c r="H502" s="588">
        <f t="shared" si="842"/>
        <v>0</v>
      </c>
      <c r="I502" s="588">
        <f t="shared" si="856"/>
        <v>0</v>
      </c>
      <c r="J502" s="587"/>
      <c r="K502" s="588">
        <f t="shared" si="843"/>
        <v>0</v>
      </c>
      <c r="L502" s="588">
        <f t="shared" si="857"/>
        <v>0</v>
      </c>
      <c r="M502" s="587"/>
      <c r="N502" s="588">
        <f t="shared" si="844"/>
        <v>0</v>
      </c>
      <c r="O502" s="588">
        <f t="shared" si="858"/>
        <v>0</v>
      </c>
      <c r="P502" s="587"/>
      <c r="Q502" s="588">
        <f t="shared" si="845"/>
        <v>0</v>
      </c>
      <c r="R502" s="588">
        <f t="shared" si="859"/>
        <v>0</v>
      </c>
      <c r="S502" s="587"/>
      <c r="T502" s="588">
        <f t="shared" si="846"/>
        <v>0</v>
      </c>
      <c r="U502" s="588">
        <f t="shared" si="860"/>
        <v>0</v>
      </c>
      <c r="V502" s="587"/>
      <c r="W502" s="588">
        <f t="shared" si="847"/>
        <v>0</v>
      </c>
      <c r="X502" s="588">
        <f t="shared" si="861"/>
        <v>0</v>
      </c>
      <c r="Y502" s="587"/>
      <c r="Z502" s="588">
        <f t="shared" si="848"/>
        <v>0</v>
      </c>
      <c r="AA502" s="588">
        <f t="shared" si="827"/>
        <v>0</v>
      </c>
      <c r="AB502" s="587"/>
      <c r="AC502" s="588">
        <f t="shared" si="849"/>
        <v>0</v>
      </c>
      <c r="AD502" s="588">
        <f t="shared" si="862"/>
        <v>0</v>
      </c>
      <c r="AE502" s="587"/>
      <c r="AF502" s="588">
        <f t="shared" si="850"/>
        <v>0</v>
      </c>
      <c r="AG502" s="588">
        <f t="shared" si="863"/>
        <v>0</v>
      </c>
      <c r="AH502" s="587"/>
      <c r="AI502" s="588">
        <f t="shared" si="851"/>
        <v>0</v>
      </c>
      <c r="AJ502" s="588">
        <f t="shared" si="864"/>
        <v>0</v>
      </c>
      <c r="AK502" s="587"/>
      <c r="AL502" s="588">
        <f t="shared" si="852"/>
        <v>0</v>
      </c>
      <c r="AM502" s="588">
        <f t="shared" si="865"/>
        <v>0</v>
      </c>
      <c r="AN502" s="587"/>
      <c r="AO502" s="588">
        <f t="shared" si="853"/>
        <v>0</v>
      </c>
      <c r="AP502" s="588">
        <f t="shared" si="866"/>
        <v>0</v>
      </c>
      <c r="AQ502" s="587"/>
      <c r="AR502" s="588">
        <f t="shared" si="854"/>
        <v>0</v>
      </c>
      <c r="AS502" s="588">
        <f t="shared" si="829"/>
        <v>0</v>
      </c>
      <c r="AT502" s="587"/>
      <c r="AU502" s="588">
        <f t="shared" si="855"/>
        <v>0</v>
      </c>
      <c r="AV502" s="588">
        <f t="shared" si="867"/>
        <v>0</v>
      </c>
      <c r="AW502" s="587"/>
      <c r="AX502" s="652"/>
      <c r="AY502" s="706">
        <f t="shared" si="871"/>
        <v>0</v>
      </c>
      <c r="BC502" s="30">
        <f t="shared" si="830"/>
        <v>0</v>
      </c>
      <c r="BD502" s="30">
        <f t="shared" si="831"/>
        <v>0</v>
      </c>
      <c r="BE502" s="704">
        <f t="shared" si="832"/>
        <v>0</v>
      </c>
      <c r="BF502" s="30">
        <f t="shared" si="833"/>
        <v>0</v>
      </c>
      <c r="BG502" s="30">
        <f t="shared" si="834"/>
        <v>0</v>
      </c>
      <c r="BH502" s="704">
        <f t="shared" si="835"/>
        <v>0</v>
      </c>
      <c r="BI502" s="30">
        <f t="shared" si="870"/>
        <v>0</v>
      </c>
      <c r="BJ502" s="30">
        <f t="shared" si="837"/>
        <v>0</v>
      </c>
      <c r="BK502" s="704">
        <f t="shared" si="838"/>
        <v>0</v>
      </c>
      <c r="BL502" s="30">
        <f t="shared" si="839"/>
        <v>0</v>
      </c>
      <c r="BM502" s="30">
        <f t="shared" si="840"/>
        <v>0</v>
      </c>
      <c r="BN502" s="704">
        <f t="shared" si="841"/>
        <v>0</v>
      </c>
    </row>
    <row r="503" spans="1:66" x14ac:dyDescent="0.25">
      <c r="A503" s="49"/>
      <c r="B503" s="50"/>
      <c r="C503" s="699"/>
      <c r="D503" s="50"/>
      <c r="E503" s="62" t="e">
        <f t="shared" si="869"/>
        <v>#N/A</v>
      </c>
      <c r="F503" s="664" t="str">
        <f t="shared" si="868"/>
        <v/>
      </c>
      <c r="G503" s="587"/>
      <c r="H503" s="588">
        <f t="shared" si="842"/>
        <v>0</v>
      </c>
      <c r="I503" s="588">
        <f t="shared" si="856"/>
        <v>0</v>
      </c>
      <c r="J503" s="587"/>
      <c r="K503" s="588">
        <f t="shared" si="843"/>
        <v>0</v>
      </c>
      <c r="L503" s="588">
        <f t="shared" si="857"/>
        <v>0</v>
      </c>
      <c r="M503" s="587"/>
      <c r="N503" s="588">
        <f t="shared" si="844"/>
        <v>0</v>
      </c>
      <c r="O503" s="588">
        <f t="shared" si="858"/>
        <v>0</v>
      </c>
      <c r="P503" s="587"/>
      <c r="Q503" s="588">
        <f t="shared" si="845"/>
        <v>0</v>
      </c>
      <c r="R503" s="588">
        <f t="shared" si="859"/>
        <v>0</v>
      </c>
      <c r="S503" s="587"/>
      <c r="T503" s="588">
        <f t="shared" si="846"/>
        <v>0</v>
      </c>
      <c r="U503" s="588">
        <f t="shared" si="860"/>
        <v>0</v>
      </c>
      <c r="V503" s="587"/>
      <c r="W503" s="588">
        <f t="shared" si="847"/>
        <v>0</v>
      </c>
      <c r="X503" s="588">
        <f t="shared" si="861"/>
        <v>0</v>
      </c>
      <c r="Y503" s="587"/>
      <c r="Z503" s="588">
        <f t="shared" si="848"/>
        <v>0</v>
      </c>
      <c r="AA503" s="588">
        <f t="shared" si="827"/>
        <v>0</v>
      </c>
      <c r="AB503" s="587"/>
      <c r="AC503" s="588">
        <f t="shared" si="849"/>
        <v>0</v>
      </c>
      <c r="AD503" s="588">
        <f t="shared" si="862"/>
        <v>0</v>
      </c>
      <c r="AE503" s="587"/>
      <c r="AF503" s="588">
        <f t="shared" si="850"/>
        <v>0</v>
      </c>
      <c r="AG503" s="588">
        <f t="shared" si="863"/>
        <v>0</v>
      </c>
      <c r="AH503" s="587"/>
      <c r="AI503" s="588">
        <f t="shared" si="851"/>
        <v>0</v>
      </c>
      <c r="AJ503" s="588">
        <f t="shared" si="864"/>
        <v>0</v>
      </c>
      <c r="AK503" s="587"/>
      <c r="AL503" s="588">
        <f t="shared" si="852"/>
        <v>0</v>
      </c>
      <c r="AM503" s="588">
        <f t="shared" si="865"/>
        <v>0</v>
      </c>
      <c r="AN503" s="587"/>
      <c r="AO503" s="588">
        <f t="shared" si="853"/>
        <v>0</v>
      </c>
      <c r="AP503" s="588">
        <f t="shared" si="866"/>
        <v>0</v>
      </c>
      <c r="AQ503" s="587"/>
      <c r="AR503" s="588">
        <f t="shared" si="854"/>
        <v>0</v>
      </c>
      <c r="AS503" s="588">
        <f t="shared" si="829"/>
        <v>0</v>
      </c>
      <c r="AT503" s="587"/>
      <c r="AU503" s="588">
        <f t="shared" si="855"/>
        <v>0</v>
      </c>
      <c r="AV503" s="588">
        <f t="shared" si="867"/>
        <v>0</v>
      </c>
      <c r="AW503" s="587"/>
      <c r="AX503" s="652"/>
      <c r="AY503" s="706">
        <f t="shared" si="871"/>
        <v>0</v>
      </c>
      <c r="BC503" s="30">
        <f t="shared" si="830"/>
        <v>0</v>
      </c>
      <c r="BD503" s="30">
        <f t="shared" si="831"/>
        <v>0</v>
      </c>
      <c r="BE503" s="704">
        <f t="shared" si="832"/>
        <v>0</v>
      </c>
      <c r="BF503" s="30">
        <f t="shared" si="833"/>
        <v>0</v>
      </c>
      <c r="BG503" s="30">
        <f t="shared" si="834"/>
        <v>0</v>
      </c>
      <c r="BH503" s="704">
        <f t="shared" si="835"/>
        <v>0</v>
      </c>
      <c r="BI503" s="30">
        <f t="shared" si="870"/>
        <v>0</v>
      </c>
      <c r="BJ503" s="30">
        <f t="shared" si="837"/>
        <v>0</v>
      </c>
      <c r="BK503" s="704">
        <f t="shared" si="838"/>
        <v>0</v>
      </c>
      <c r="BL503" s="30">
        <f t="shared" si="839"/>
        <v>0</v>
      </c>
      <c r="BM503" s="30">
        <f t="shared" si="840"/>
        <v>0</v>
      </c>
      <c r="BN503" s="704">
        <f t="shared" si="841"/>
        <v>0</v>
      </c>
    </row>
    <row r="504" spans="1:66" x14ac:dyDescent="0.25">
      <c r="A504" s="49"/>
      <c r="B504" s="50"/>
      <c r="C504" s="699"/>
      <c r="D504" s="50"/>
      <c r="E504" s="62" t="e">
        <f t="shared" si="869"/>
        <v>#N/A</v>
      </c>
      <c r="F504" s="664" t="str">
        <f t="shared" si="868"/>
        <v/>
      </c>
      <c r="G504" s="587"/>
      <c r="H504" s="588">
        <f t="shared" si="842"/>
        <v>0</v>
      </c>
      <c r="I504" s="588">
        <f t="shared" si="856"/>
        <v>0</v>
      </c>
      <c r="J504" s="587"/>
      <c r="K504" s="588">
        <f t="shared" si="843"/>
        <v>0</v>
      </c>
      <c r="L504" s="588">
        <f t="shared" si="857"/>
        <v>0</v>
      </c>
      <c r="M504" s="587"/>
      <c r="N504" s="588">
        <f t="shared" si="844"/>
        <v>0</v>
      </c>
      <c r="O504" s="588">
        <f t="shared" si="858"/>
        <v>0</v>
      </c>
      <c r="P504" s="587"/>
      <c r="Q504" s="588">
        <f t="shared" si="845"/>
        <v>0</v>
      </c>
      <c r="R504" s="588">
        <f t="shared" si="859"/>
        <v>0</v>
      </c>
      <c r="S504" s="587"/>
      <c r="T504" s="588">
        <f t="shared" si="846"/>
        <v>0</v>
      </c>
      <c r="U504" s="588">
        <f t="shared" si="860"/>
        <v>0</v>
      </c>
      <c r="V504" s="587"/>
      <c r="W504" s="588">
        <f t="shared" si="847"/>
        <v>0</v>
      </c>
      <c r="X504" s="588">
        <f t="shared" si="861"/>
        <v>0</v>
      </c>
      <c r="Y504" s="587"/>
      <c r="Z504" s="588">
        <f t="shared" si="848"/>
        <v>0</v>
      </c>
      <c r="AA504" s="588">
        <f t="shared" si="827"/>
        <v>0</v>
      </c>
      <c r="AB504" s="587"/>
      <c r="AC504" s="588">
        <f t="shared" si="849"/>
        <v>0</v>
      </c>
      <c r="AD504" s="588">
        <f t="shared" si="862"/>
        <v>0</v>
      </c>
      <c r="AE504" s="587"/>
      <c r="AF504" s="588">
        <f t="shared" si="850"/>
        <v>0</v>
      </c>
      <c r="AG504" s="588">
        <f t="shared" si="863"/>
        <v>0</v>
      </c>
      <c r="AH504" s="587"/>
      <c r="AI504" s="588">
        <f t="shared" si="851"/>
        <v>0</v>
      </c>
      <c r="AJ504" s="588">
        <f t="shared" si="864"/>
        <v>0</v>
      </c>
      <c r="AK504" s="587"/>
      <c r="AL504" s="588">
        <f t="shared" si="852"/>
        <v>0</v>
      </c>
      <c r="AM504" s="588">
        <f t="shared" si="865"/>
        <v>0</v>
      </c>
      <c r="AN504" s="587"/>
      <c r="AO504" s="588">
        <f t="shared" si="853"/>
        <v>0</v>
      </c>
      <c r="AP504" s="588">
        <f t="shared" si="866"/>
        <v>0</v>
      </c>
      <c r="AQ504" s="587"/>
      <c r="AR504" s="588">
        <f t="shared" si="854"/>
        <v>0</v>
      </c>
      <c r="AS504" s="588">
        <f t="shared" si="829"/>
        <v>0</v>
      </c>
      <c r="AT504" s="587"/>
      <c r="AU504" s="588">
        <f t="shared" si="855"/>
        <v>0</v>
      </c>
      <c r="AV504" s="588">
        <f t="shared" si="867"/>
        <v>0</v>
      </c>
      <c r="AW504" s="587"/>
      <c r="AX504" s="652"/>
      <c r="AY504" s="706">
        <f t="shared" si="871"/>
        <v>0</v>
      </c>
      <c r="BC504" s="30">
        <f t="shared" si="830"/>
        <v>0</v>
      </c>
      <c r="BD504" s="30">
        <f t="shared" si="831"/>
        <v>0</v>
      </c>
      <c r="BE504" s="704">
        <f t="shared" si="832"/>
        <v>0</v>
      </c>
      <c r="BF504" s="30">
        <f t="shared" si="833"/>
        <v>0</v>
      </c>
      <c r="BG504" s="30">
        <f t="shared" si="834"/>
        <v>0</v>
      </c>
      <c r="BH504" s="704">
        <f t="shared" si="835"/>
        <v>0</v>
      </c>
      <c r="BI504" s="30">
        <f t="shared" si="870"/>
        <v>0</v>
      </c>
      <c r="BJ504" s="30">
        <f t="shared" si="837"/>
        <v>0</v>
      </c>
      <c r="BK504" s="704">
        <f t="shared" si="838"/>
        <v>0</v>
      </c>
      <c r="BL504" s="30">
        <f t="shared" si="839"/>
        <v>0</v>
      </c>
      <c r="BM504" s="30">
        <f t="shared" si="840"/>
        <v>0</v>
      </c>
      <c r="BN504" s="704">
        <f t="shared" si="841"/>
        <v>0</v>
      </c>
    </row>
    <row r="505" spans="1:66" x14ac:dyDescent="0.25">
      <c r="A505" s="49"/>
      <c r="B505" s="50"/>
      <c r="C505" s="699"/>
      <c r="D505" s="50"/>
      <c r="E505" s="62" t="e">
        <f t="shared" si="869"/>
        <v>#N/A</v>
      </c>
      <c r="F505" s="664" t="str">
        <f t="shared" si="868"/>
        <v/>
      </c>
      <c r="G505" s="587"/>
      <c r="H505" s="588">
        <f t="shared" si="842"/>
        <v>0</v>
      </c>
      <c r="I505" s="588">
        <f t="shared" si="856"/>
        <v>0</v>
      </c>
      <c r="J505" s="587"/>
      <c r="K505" s="588">
        <f t="shared" si="843"/>
        <v>0</v>
      </c>
      <c r="L505" s="588">
        <f t="shared" si="857"/>
        <v>0</v>
      </c>
      <c r="M505" s="587"/>
      <c r="N505" s="588">
        <f t="shared" si="844"/>
        <v>0</v>
      </c>
      <c r="O505" s="588">
        <f t="shared" si="858"/>
        <v>0</v>
      </c>
      <c r="P505" s="587"/>
      <c r="Q505" s="588">
        <f t="shared" si="845"/>
        <v>0</v>
      </c>
      <c r="R505" s="588">
        <f t="shared" si="859"/>
        <v>0</v>
      </c>
      <c r="S505" s="587"/>
      <c r="T505" s="588">
        <f t="shared" si="846"/>
        <v>0</v>
      </c>
      <c r="U505" s="588">
        <f t="shared" si="860"/>
        <v>0</v>
      </c>
      <c r="V505" s="587"/>
      <c r="W505" s="588">
        <f t="shared" si="847"/>
        <v>0</v>
      </c>
      <c r="X505" s="588">
        <f t="shared" si="861"/>
        <v>0</v>
      </c>
      <c r="Y505" s="587"/>
      <c r="Z505" s="588">
        <f t="shared" si="848"/>
        <v>0</v>
      </c>
      <c r="AA505" s="588">
        <f t="shared" si="827"/>
        <v>0</v>
      </c>
      <c r="AB505" s="587"/>
      <c r="AC505" s="588">
        <f t="shared" si="849"/>
        <v>0</v>
      </c>
      <c r="AD505" s="588">
        <f t="shared" si="862"/>
        <v>0</v>
      </c>
      <c r="AE505" s="587"/>
      <c r="AF505" s="588">
        <f t="shared" si="850"/>
        <v>0</v>
      </c>
      <c r="AG505" s="588">
        <f t="shared" si="863"/>
        <v>0</v>
      </c>
      <c r="AH505" s="587"/>
      <c r="AI505" s="588">
        <f t="shared" si="851"/>
        <v>0</v>
      </c>
      <c r="AJ505" s="588">
        <f t="shared" si="864"/>
        <v>0</v>
      </c>
      <c r="AK505" s="587"/>
      <c r="AL505" s="588">
        <f t="shared" si="852"/>
        <v>0</v>
      </c>
      <c r="AM505" s="588">
        <f t="shared" si="865"/>
        <v>0</v>
      </c>
      <c r="AN505" s="587"/>
      <c r="AO505" s="588">
        <f t="shared" si="853"/>
        <v>0</v>
      </c>
      <c r="AP505" s="588">
        <f t="shared" si="866"/>
        <v>0</v>
      </c>
      <c r="AQ505" s="587"/>
      <c r="AR505" s="588">
        <f t="shared" si="854"/>
        <v>0</v>
      </c>
      <c r="AS505" s="588">
        <f t="shared" si="829"/>
        <v>0</v>
      </c>
      <c r="AT505" s="587"/>
      <c r="AU505" s="588">
        <f t="shared" si="855"/>
        <v>0</v>
      </c>
      <c r="AV505" s="588">
        <f t="shared" si="867"/>
        <v>0</v>
      </c>
      <c r="AW505" s="587"/>
      <c r="AX505" s="652"/>
      <c r="AY505" s="706">
        <f t="shared" si="871"/>
        <v>0</v>
      </c>
      <c r="BC505" s="30">
        <f t="shared" si="830"/>
        <v>0</v>
      </c>
      <c r="BD505" s="30">
        <f t="shared" si="831"/>
        <v>0</v>
      </c>
      <c r="BE505" s="704">
        <f t="shared" si="832"/>
        <v>0</v>
      </c>
      <c r="BF505" s="30">
        <f t="shared" si="833"/>
        <v>0</v>
      </c>
      <c r="BG505" s="30">
        <f t="shared" si="834"/>
        <v>0</v>
      </c>
      <c r="BH505" s="704">
        <f t="shared" si="835"/>
        <v>0</v>
      </c>
      <c r="BI505" s="30">
        <f t="shared" si="870"/>
        <v>0</v>
      </c>
      <c r="BJ505" s="30">
        <f t="shared" si="837"/>
        <v>0</v>
      </c>
      <c r="BK505" s="704">
        <f t="shared" si="838"/>
        <v>0</v>
      </c>
      <c r="BL505" s="30">
        <f t="shared" si="839"/>
        <v>0</v>
      </c>
      <c r="BM505" s="30">
        <f t="shared" si="840"/>
        <v>0</v>
      </c>
      <c r="BN505" s="704">
        <f t="shared" si="841"/>
        <v>0</v>
      </c>
    </row>
    <row r="506" spans="1:66" x14ac:dyDescent="0.25">
      <c r="A506" s="49"/>
      <c r="B506" s="50"/>
      <c r="C506" s="699"/>
      <c r="D506" s="50"/>
      <c r="E506" s="62" t="e">
        <f t="shared" si="869"/>
        <v>#N/A</v>
      </c>
      <c r="F506" s="664" t="str">
        <f t="shared" si="868"/>
        <v/>
      </c>
      <c r="G506" s="587"/>
      <c r="H506" s="588">
        <f t="shared" si="842"/>
        <v>0</v>
      </c>
      <c r="I506" s="588">
        <f t="shared" si="856"/>
        <v>0</v>
      </c>
      <c r="J506" s="587"/>
      <c r="K506" s="588">
        <f t="shared" si="843"/>
        <v>0</v>
      </c>
      <c r="L506" s="588">
        <f t="shared" si="857"/>
        <v>0</v>
      </c>
      <c r="M506" s="587"/>
      <c r="N506" s="588">
        <f t="shared" si="844"/>
        <v>0</v>
      </c>
      <c r="O506" s="588">
        <f t="shared" si="858"/>
        <v>0</v>
      </c>
      <c r="P506" s="587"/>
      <c r="Q506" s="588">
        <f t="shared" si="845"/>
        <v>0</v>
      </c>
      <c r="R506" s="588">
        <f t="shared" si="859"/>
        <v>0</v>
      </c>
      <c r="S506" s="587"/>
      <c r="T506" s="588">
        <f t="shared" si="846"/>
        <v>0</v>
      </c>
      <c r="U506" s="588">
        <f t="shared" si="860"/>
        <v>0</v>
      </c>
      <c r="V506" s="587"/>
      <c r="W506" s="588">
        <f t="shared" si="847"/>
        <v>0</v>
      </c>
      <c r="X506" s="588">
        <f t="shared" si="861"/>
        <v>0</v>
      </c>
      <c r="Y506" s="587"/>
      <c r="Z506" s="588">
        <f t="shared" si="848"/>
        <v>0</v>
      </c>
      <c r="AA506" s="588">
        <f t="shared" si="827"/>
        <v>0</v>
      </c>
      <c r="AB506" s="587"/>
      <c r="AC506" s="588">
        <f t="shared" si="849"/>
        <v>0</v>
      </c>
      <c r="AD506" s="588">
        <f t="shared" si="862"/>
        <v>0</v>
      </c>
      <c r="AE506" s="587"/>
      <c r="AF506" s="588">
        <f t="shared" si="850"/>
        <v>0</v>
      </c>
      <c r="AG506" s="588">
        <f t="shared" si="863"/>
        <v>0</v>
      </c>
      <c r="AH506" s="587"/>
      <c r="AI506" s="588">
        <f t="shared" si="851"/>
        <v>0</v>
      </c>
      <c r="AJ506" s="588">
        <f t="shared" si="864"/>
        <v>0</v>
      </c>
      <c r="AK506" s="587"/>
      <c r="AL506" s="588">
        <f t="shared" si="852"/>
        <v>0</v>
      </c>
      <c r="AM506" s="588">
        <f t="shared" si="865"/>
        <v>0</v>
      </c>
      <c r="AN506" s="587"/>
      <c r="AO506" s="588">
        <f t="shared" si="853"/>
        <v>0</v>
      </c>
      <c r="AP506" s="588">
        <f t="shared" si="866"/>
        <v>0</v>
      </c>
      <c r="AQ506" s="587"/>
      <c r="AR506" s="588">
        <f t="shared" si="854"/>
        <v>0</v>
      </c>
      <c r="AS506" s="588">
        <f t="shared" si="829"/>
        <v>0</v>
      </c>
      <c r="AT506" s="587"/>
      <c r="AU506" s="588">
        <f t="shared" si="855"/>
        <v>0</v>
      </c>
      <c r="AV506" s="588">
        <f t="shared" si="867"/>
        <v>0</v>
      </c>
      <c r="AW506" s="587"/>
      <c r="AX506" s="652"/>
      <c r="AY506" s="706">
        <f t="shared" si="871"/>
        <v>0</v>
      </c>
      <c r="BC506" s="30">
        <f t="shared" si="830"/>
        <v>0</v>
      </c>
      <c r="BD506" s="30">
        <f t="shared" si="831"/>
        <v>0</v>
      </c>
      <c r="BE506" s="704">
        <f t="shared" si="832"/>
        <v>0</v>
      </c>
      <c r="BF506" s="30">
        <f t="shared" si="833"/>
        <v>0</v>
      </c>
      <c r="BG506" s="30">
        <f t="shared" si="834"/>
        <v>0</v>
      </c>
      <c r="BH506" s="704">
        <f t="shared" si="835"/>
        <v>0</v>
      </c>
      <c r="BI506" s="30">
        <f t="shared" si="870"/>
        <v>0</v>
      </c>
      <c r="BJ506" s="30">
        <f t="shared" si="837"/>
        <v>0</v>
      </c>
      <c r="BK506" s="704">
        <f t="shared" si="838"/>
        <v>0</v>
      </c>
      <c r="BL506" s="30">
        <f t="shared" si="839"/>
        <v>0</v>
      </c>
      <c r="BM506" s="30">
        <f t="shared" si="840"/>
        <v>0</v>
      </c>
      <c r="BN506" s="704">
        <f t="shared" si="841"/>
        <v>0</v>
      </c>
    </row>
    <row r="507" spans="1:66" x14ac:dyDescent="0.25">
      <c r="A507" s="49"/>
      <c r="B507" s="50"/>
      <c r="C507" s="699"/>
      <c r="D507" s="50"/>
      <c r="E507" s="62" t="e">
        <f t="shared" si="869"/>
        <v>#N/A</v>
      </c>
      <c r="F507" s="664" t="str">
        <f t="shared" si="868"/>
        <v/>
      </c>
      <c r="G507" s="587"/>
      <c r="H507" s="588">
        <f t="shared" si="842"/>
        <v>0</v>
      </c>
      <c r="I507" s="588">
        <f t="shared" si="856"/>
        <v>0</v>
      </c>
      <c r="J507" s="587"/>
      <c r="K507" s="588">
        <f t="shared" si="843"/>
        <v>0</v>
      </c>
      <c r="L507" s="588">
        <f t="shared" si="857"/>
        <v>0</v>
      </c>
      <c r="M507" s="587"/>
      <c r="N507" s="588">
        <f t="shared" si="844"/>
        <v>0</v>
      </c>
      <c r="O507" s="588">
        <f t="shared" si="858"/>
        <v>0</v>
      </c>
      <c r="P507" s="587"/>
      <c r="Q507" s="588">
        <f t="shared" si="845"/>
        <v>0</v>
      </c>
      <c r="R507" s="588">
        <f t="shared" si="859"/>
        <v>0</v>
      </c>
      <c r="S507" s="587"/>
      <c r="T507" s="588">
        <f t="shared" si="846"/>
        <v>0</v>
      </c>
      <c r="U507" s="588">
        <f t="shared" si="860"/>
        <v>0</v>
      </c>
      <c r="V507" s="587"/>
      <c r="W507" s="588">
        <f t="shared" si="847"/>
        <v>0</v>
      </c>
      <c r="X507" s="588">
        <f t="shared" si="861"/>
        <v>0</v>
      </c>
      <c r="Y507" s="587"/>
      <c r="Z507" s="588">
        <f t="shared" si="848"/>
        <v>0</v>
      </c>
      <c r="AA507" s="588">
        <f t="shared" ref="AA507:AA570" si="872">SUM(Y507:Z507)</f>
        <v>0</v>
      </c>
      <c r="AB507" s="587"/>
      <c r="AC507" s="588">
        <f t="shared" si="849"/>
        <v>0</v>
      </c>
      <c r="AD507" s="588">
        <f t="shared" si="862"/>
        <v>0</v>
      </c>
      <c r="AE507" s="587"/>
      <c r="AF507" s="588">
        <f t="shared" si="850"/>
        <v>0</v>
      </c>
      <c r="AG507" s="588">
        <f t="shared" si="863"/>
        <v>0</v>
      </c>
      <c r="AH507" s="587"/>
      <c r="AI507" s="588">
        <f t="shared" si="851"/>
        <v>0</v>
      </c>
      <c r="AJ507" s="588">
        <f t="shared" si="864"/>
        <v>0</v>
      </c>
      <c r="AK507" s="587"/>
      <c r="AL507" s="588">
        <f t="shared" si="852"/>
        <v>0</v>
      </c>
      <c r="AM507" s="588">
        <f t="shared" si="865"/>
        <v>0</v>
      </c>
      <c r="AN507" s="587"/>
      <c r="AO507" s="588">
        <f t="shared" si="853"/>
        <v>0</v>
      </c>
      <c r="AP507" s="588">
        <f t="shared" si="866"/>
        <v>0</v>
      </c>
      <c r="AQ507" s="587"/>
      <c r="AR507" s="588">
        <f t="shared" si="854"/>
        <v>0</v>
      </c>
      <c r="AS507" s="588">
        <f t="shared" si="829"/>
        <v>0</v>
      </c>
      <c r="AT507" s="587"/>
      <c r="AU507" s="588">
        <f t="shared" si="855"/>
        <v>0</v>
      </c>
      <c r="AV507" s="588">
        <f t="shared" si="867"/>
        <v>0</v>
      </c>
      <c r="AW507" s="587"/>
      <c r="AX507" s="652"/>
      <c r="AY507" s="706">
        <f t="shared" si="871"/>
        <v>0</v>
      </c>
      <c r="BC507" s="30">
        <f t="shared" si="830"/>
        <v>0</v>
      </c>
      <c r="BD507" s="30">
        <f t="shared" si="831"/>
        <v>0</v>
      </c>
      <c r="BE507" s="704">
        <f t="shared" si="832"/>
        <v>0</v>
      </c>
      <c r="BF507" s="30">
        <f t="shared" si="833"/>
        <v>0</v>
      </c>
      <c r="BG507" s="30">
        <f t="shared" si="834"/>
        <v>0</v>
      </c>
      <c r="BH507" s="704">
        <f t="shared" si="835"/>
        <v>0</v>
      </c>
      <c r="BI507" s="30">
        <f t="shared" si="870"/>
        <v>0</v>
      </c>
      <c r="BJ507" s="30">
        <f t="shared" si="837"/>
        <v>0</v>
      </c>
      <c r="BK507" s="704">
        <f t="shared" si="838"/>
        <v>0</v>
      </c>
      <c r="BL507" s="30">
        <f t="shared" si="839"/>
        <v>0</v>
      </c>
      <c r="BM507" s="30">
        <f t="shared" si="840"/>
        <v>0</v>
      </c>
      <c r="BN507" s="704">
        <f t="shared" si="841"/>
        <v>0</v>
      </c>
    </row>
    <row r="508" spans="1:66" x14ac:dyDescent="0.25">
      <c r="A508" s="49"/>
      <c r="B508" s="50"/>
      <c r="C508" s="699"/>
      <c r="D508" s="50"/>
      <c r="E508" s="62" t="e">
        <f t="shared" si="869"/>
        <v>#N/A</v>
      </c>
      <c r="F508" s="664" t="str">
        <f t="shared" si="868"/>
        <v/>
      </c>
      <c r="G508" s="587"/>
      <c r="H508" s="588">
        <f t="shared" si="842"/>
        <v>0</v>
      </c>
      <c r="I508" s="588">
        <f t="shared" si="856"/>
        <v>0</v>
      </c>
      <c r="J508" s="587"/>
      <c r="K508" s="588">
        <f t="shared" si="843"/>
        <v>0</v>
      </c>
      <c r="L508" s="588">
        <f t="shared" si="857"/>
        <v>0</v>
      </c>
      <c r="M508" s="587"/>
      <c r="N508" s="588">
        <f t="shared" si="844"/>
        <v>0</v>
      </c>
      <c r="O508" s="588">
        <f t="shared" si="858"/>
        <v>0</v>
      </c>
      <c r="P508" s="587"/>
      <c r="Q508" s="588">
        <f t="shared" si="845"/>
        <v>0</v>
      </c>
      <c r="R508" s="588">
        <f t="shared" si="859"/>
        <v>0</v>
      </c>
      <c r="S508" s="587"/>
      <c r="T508" s="588">
        <f t="shared" si="846"/>
        <v>0</v>
      </c>
      <c r="U508" s="588">
        <f t="shared" si="860"/>
        <v>0</v>
      </c>
      <c r="V508" s="587"/>
      <c r="W508" s="588">
        <f t="shared" si="847"/>
        <v>0</v>
      </c>
      <c r="X508" s="588">
        <f t="shared" si="861"/>
        <v>0</v>
      </c>
      <c r="Y508" s="587"/>
      <c r="Z508" s="588">
        <f t="shared" si="848"/>
        <v>0</v>
      </c>
      <c r="AA508" s="588">
        <f t="shared" si="872"/>
        <v>0</v>
      </c>
      <c r="AB508" s="587"/>
      <c r="AC508" s="588">
        <f t="shared" si="849"/>
        <v>0</v>
      </c>
      <c r="AD508" s="588">
        <f t="shared" si="862"/>
        <v>0</v>
      </c>
      <c r="AE508" s="587"/>
      <c r="AF508" s="588">
        <f t="shared" si="850"/>
        <v>0</v>
      </c>
      <c r="AG508" s="588">
        <f t="shared" si="863"/>
        <v>0</v>
      </c>
      <c r="AH508" s="587"/>
      <c r="AI508" s="588">
        <f t="shared" si="851"/>
        <v>0</v>
      </c>
      <c r="AJ508" s="588">
        <f t="shared" si="864"/>
        <v>0</v>
      </c>
      <c r="AK508" s="587"/>
      <c r="AL508" s="588">
        <f t="shared" si="852"/>
        <v>0</v>
      </c>
      <c r="AM508" s="588">
        <f t="shared" si="865"/>
        <v>0</v>
      </c>
      <c r="AN508" s="587"/>
      <c r="AO508" s="588">
        <f t="shared" si="853"/>
        <v>0</v>
      </c>
      <c r="AP508" s="588">
        <f t="shared" si="866"/>
        <v>0</v>
      </c>
      <c r="AQ508" s="587"/>
      <c r="AR508" s="588">
        <f t="shared" si="854"/>
        <v>0</v>
      </c>
      <c r="AS508" s="588">
        <f t="shared" si="829"/>
        <v>0</v>
      </c>
      <c r="AT508" s="587"/>
      <c r="AU508" s="588">
        <f t="shared" si="855"/>
        <v>0</v>
      </c>
      <c r="AV508" s="588">
        <f t="shared" si="867"/>
        <v>0</v>
      </c>
      <c r="AW508" s="587"/>
      <c r="AX508" s="652"/>
      <c r="AY508" s="706">
        <f t="shared" si="871"/>
        <v>0</v>
      </c>
      <c r="BC508" s="30">
        <f t="shared" si="830"/>
        <v>0</v>
      </c>
      <c r="BD508" s="30">
        <f t="shared" si="831"/>
        <v>0</v>
      </c>
      <c r="BE508" s="704">
        <f t="shared" si="832"/>
        <v>0</v>
      </c>
      <c r="BF508" s="30">
        <f t="shared" si="833"/>
        <v>0</v>
      </c>
      <c r="BG508" s="30">
        <f t="shared" si="834"/>
        <v>0</v>
      </c>
      <c r="BH508" s="704">
        <f t="shared" si="835"/>
        <v>0</v>
      </c>
      <c r="BI508" s="30">
        <f t="shared" si="870"/>
        <v>0</v>
      </c>
      <c r="BJ508" s="30">
        <f t="shared" si="837"/>
        <v>0</v>
      </c>
      <c r="BK508" s="704">
        <f t="shared" si="838"/>
        <v>0</v>
      </c>
      <c r="BL508" s="30">
        <f t="shared" si="839"/>
        <v>0</v>
      </c>
      <c r="BM508" s="30">
        <f t="shared" si="840"/>
        <v>0</v>
      </c>
      <c r="BN508" s="704">
        <f t="shared" si="841"/>
        <v>0</v>
      </c>
    </row>
    <row r="509" spans="1:66" x14ac:dyDescent="0.25">
      <c r="A509" s="49"/>
      <c r="B509" s="50"/>
      <c r="C509" s="699"/>
      <c r="D509" s="50"/>
      <c r="E509" s="62" t="e">
        <f t="shared" si="869"/>
        <v>#N/A</v>
      </c>
      <c r="F509" s="664" t="str">
        <f t="shared" si="868"/>
        <v/>
      </c>
      <c r="G509" s="587"/>
      <c r="H509" s="588">
        <f t="shared" si="842"/>
        <v>0</v>
      </c>
      <c r="I509" s="588">
        <f t="shared" si="856"/>
        <v>0</v>
      </c>
      <c r="J509" s="587"/>
      <c r="K509" s="588">
        <f t="shared" si="843"/>
        <v>0</v>
      </c>
      <c r="L509" s="588">
        <f t="shared" si="857"/>
        <v>0</v>
      </c>
      <c r="M509" s="587"/>
      <c r="N509" s="588">
        <f t="shared" si="844"/>
        <v>0</v>
      </c>
      <c r="O509" s="588">
        <f t="shared" si="858"/>
        <v>0</v>
      </c>
      <c r="P509" s="587"/>
      <c r="Q509" s="588">
        <f t="shared" si="845"/>
        <v>0</v>
      </c>
      <c r="R509" s="588">
        <f t="shared" si="859"/>
        <v>0</v>
      </c>
      <c r="S509" s="587"/>
      <c r="T509" s="588">
        <f t="shared" si="846"/>
        <v>0</v>
      </c>
      <c r="U509" s="588">
        <f t="shared" si="860"/>
        <v>0</v>
      </c>
      <c r="V509" s="587"/>
      <c r="W509" s="588">
        <f t="shared" si="847"/>
        <v>0</v>
      </c>
      <c r="X509" s="588">
        <f t="shared" si="861"/>
        <v>0</v>
      </c>
      <c r="Y509" s="587"/>
      <c r="Z509" s="588">
        <f t="shared" si="848"/>
        <v>0</v>
      </c>
      <c r="AA509" s="588">
        <f t="shared" si="872"/>
        <v>0</v>
      </c>
      <c r="AB509" s="587"/>
      <c r="AC509" s="588">
        <f t="shared" si="849"/>
        <v>0</v>
      </c>
      <c r="AD509" s="588">
        <f t="shared" si="862"/>
        <v>0</v>
      </c>
      <c r="AE509" s="587"/>
      <c r="AF509" s="588">
        <f t="shared" si="850"/>
        <v>0</v>
      </c>
      <c r="AG509" s="588">
        <f t="shared" si="863"/>
        <v>0</v>
      </c>
      <c r="AH509" s="587"/>
      <c r="AI509" s="588">
        <f t="shared" si="851"/>
        <v>0</v>
      </c>
      <c r="AJ509" s="588">
        <f t="shared" si="864"/>
        <v>0</v>
      </c>
      <c r="AK509" s="587"/>
      <c r="AL509" s="588">
        <f t="shared" si="852"/>
        <v>0</v>
      </c>
      <c r="AM509" s="588">
        <f t="shared" si="865"/>
        <v>0</v>
      </c>
      <c r="AN509" s="587"/>
      <c r="AO509" s="588">
        <f t="shared" si="853"/>
        <v>0</v>
      </c>
      <c r="AP509" s="588">
        <f t="shared" si="866"/>
        <v>0</v>
      </c>
      <c r="AQ509" s="587"/>
      <c r="AR509" s="588">
        <f t="shared" si="854"/>
        <v>0</v>
      </c>
      <c r="AS509" s="588">
        <f t="shared" si="829"/>
        <v>0</v>
      </c>
      <c r="AT509" s="587"/>
      <c r="AU509" s="588">
        <f t="shared" si="855"/>
        <v>0</v>
      </c>
      <c r="AV509" s="588">
        <f t="shared" si="867"/>
        <v>0</v>
      </c>
      <c r="AW509" s="587"/>
      <c r="AX509" s="652"/>
      <c r="AY509" s="706">
        <f t="shared" si="871"/>
        <v>0</v>
      </c>
      <c r="BC509" s="30">
        <f t="shared" si="830"/>
        <v>0</v>
      </c>
      <c r="BD509" s="30">
        <f t="shared" si="831"/>
        <v>0</v>
      </c>
      <c r="BE509" s="704">
        <f t="shared" si="832"/>
        <v>0</v>
      </c>
      <c r="BF509" s="30">
        <f t="shared" si="833"/>
        <v>0</v>
      </c>
      <c r="BG509" s="30">
        <f t="shared" si="834"/>
        <v>0</v>
      </c>
      <c r="BH509" s="704">
        <f t="shared" si="835"/>
        <v>0</v>
      </c>
      <c r="BI509" s="30">
        <f t="shared" si="870"/>
        <v>0</v>
      </c>
      <c r="BJ509" s="30">
        <f t="shared" si="837"/>
        <v>0</v>
      </c>
      <c r="BK509" s="704">
        <f t="shared" si="838"/>
        <v>0</v>
      </c>
      <c r="BL509" s="30">
        <f t="shared" si="839"/>
        <v>0</v>
      </c>
      <c r="BM509" s="30">
        <f t="shared" si="840"/>
        <v>0</v>
      </c>
      <c r="BN509" s="704">
        <f t="shared" si="841"/>
        <v>0</v>
      </c>
    </row>
    <row r="510" spans="1:66" x14ac:dyDescent="0.25">
      <c r="A510" s="49"/>
      <c r="B510" s="50"/>
      <c r="C510" s="699"/>
      <c r="D510" s="50"/>
      <c r="E510" s="62" t="e">
        <f t="shared" si="869"/>
        <v>#N/A</v>
      </c>
      <c r="F510" s="664" t="str">
        <f t="shared" si="868"/>
        <v/>
      </c>
      <c r="G510" s="587"/>
      <c r="H510" s="588">
        <f t="shared" si="842"/>
        <v>0</v>
      </c>
      <c r="I510" s="588">
        <f t="shared" si="856"/>
        <v>0</v>
      </c>
      <c r="J510" s="587"/>
      <c r="K510" s="588">
        <f t="shared" si="843"/>
        <v>0</v>
      </c>
      <c r="L510" s="588">
        <f t="shared" si="857"/>
        <v>0</v>
      </c>
      <c r="M510" s="587"/>
      <c r="N510" s="588">
        <f t="shared" si="844"/>
        <v>0</v>
      </c>
      <c r="O510" s="588">
        <f t="shared" si="858"/>
        <v>0</v>
      </c>
      <c r="P510" s="587"/>
      <c r="Q510" s="588">
        <f t="shared" si="845"/>
        <v>0</v>
      </c>
      <c r="R510" s="588">
        <f t="shared" si="859"/>
        <v>0</v>
      </c>
      <c r="S510" s="587"/>
      <c r="T510" s="588">
        <f t="shared" si="846"/>
        <v>0</v>
      </c>
      <c r="U510" s="588">
        <f t="shared" si="860"/>
        <v>0</v>
      </c>
      <c r="V510" s="587"/>
      <c r="W510" s="588">
        <f t="shared" si="847"/>
        <v>0</v>
      </c>
      <c r="X510" s="588">
        <f t="shared" si="861"/>
        <v>0</v>
      </c>
      <c r="Y510" s="587"/>
      <c r="Z510" s="588">
        <f t="shared" si="848"/>
        <v>0</v>
      </c>
      <c r="AA510" s="588">
        <f t="shared" si="872"/>
        <v>0</v>
      </c>
      <c r="AB510" s="587"/>
      <c r="AC510" s="588">
        <f t="shared" si="849"/>
        <v>0</v>
      </c>
      <c r="AD510" s="588">
        <f t="shared" si="862"/>
        <v>0</v>
      </c>
      <c r="AE510" s="587"/>
      <c r="AF510" s="588">
        <f t="shared" si="850"/>
        <v>0</v>
      </c>
      <c r="AG510" s="588">
        <f t="shared" si="863"/>
        <v>0</v>
      </c>
      <c r="AH510" s="587"/>
      <c r="AI510" s="588">
        <f t="shared" si="851"/>
        <v>0</v>
      </c>
      <c r="AJ510" s="588">
        <f t="shared" si="864"/>
        <v>0</v>
      </c>
      <c r="AK510" s="587"/>
      <c r="AL510" s="588">
        <f t="shared" si="852"/>
        <v>0</v>
      </c>
      <c r="AM510" s="588">
        <f t="shared" si="865"/>
        <v>0</v>
      </c>
      <c r="AN510" s="587"/>
      <c r="AO510" s="588">
        <f t="shared" si="853"/>
        <v>0</v>
      </c>
      <c r="AP510" s="588">
        <f t="shared" si="866"/>
        <v>0</v>
      </c>
      <c r="AQ510" s="587"/>
      <c r="AR510" s="588">
        <f t="shared" si="854"/>
        <v>0</v>
      </c>
      <c r="AS510" s="588">
        <f t="shared" si="829"/>
        <v>0</v>
      </c>
      <c r="AT510" s="587"/>
      <c r="AU510" s="588">
        <f t="shared" si="855"/>
        <v>0</v>
      </c>
      <c r="AV510" s="588">
        <f t="shared" si="867"/>
        <v>0</v>
      </c>
      <c r="AW510" s="587"/>
      <c r="AX510" s="652"/>
      <c r="AY510" s="706">
        <f t="shared" si="871"/>
        <v>0</v>
      </c>
      <c r="BC510" s="30">
        <f t="shared" si="830"/>
        <v>0</v>
      </c>
      <c r="BD510" s="30">
        <f t="shared" si="831"/>
        <v>0</v>
      </c>
      <c r="BE510" s="704">
        <f t="shared" si="832"/>
        <v>0</v>
      </c>
      <c r="BF510" s="30">
        <f t="shared" si="833"/>
        <v>0</v>
      </c>
      <c r="BG510" s="30">
        <f t="shared" si="834"/>
        <v>0</v>
      </c>
      <c r="BH510" s="704">
        <f t="shared" si="835"/>
        <v>0</v>
      </c>
      <c r="BI510" s="30">
        <f t="shared" si="870"/>
        <v>0</v>
      </c>
      <c r="BJ510" s="30">
        <f t="shared" si="837"/>
        <v>0</v>
      </c>
      <c r="BK510" s="704">
        <f t="shared" si="838"/>
        <v>0</v>
      </c>
      <c r="BL510" s="30">
        <f t="shared" si="839"/>
        <v>0</v>
      </c>
      <c r="BM510" s="30">
        <f t="shared" si="840"/>
        <v>0</v>
      </c>
      <c r="BN510" s="704">
        <f t="shared" si="841"/>
        <v>0</v>
      </c>
    </row>
    <row r="511" spans="1:66" x14ac:dyDescent="0.25">
      <c r="A511" s="49"/>
      <c r="B511" s="50"/>
      <c r="C511" s="699"/>
      <c r="D511" s="50"/>
      <c r="E511" s="62" t="e">
        <f t="shared" si="869"/>
        <v>#N/A</v>
      </c>
      <c r="F511" s="664" t="str">
        <f t="shared" si="868"/>
        <v/>
      </c>
      <c r="G511" s="587"/>
      <c r="H511" s="588">
        <f t="shared" si="842"/>
        <v>0</v>
      </c>
      <c r="I511" s="588">
        <f t="shared" si="856"/>
        <v>0</v>
      </c>
      <c r="J511" s="587"/>
      <c r="K511" s="588">
        <f t="shared" si="843"/>
        <v>0</v>
      </c>
      <c r="L511" s="588">
        <f t="shared" si="857"/>
        <v>0</v>
      </c>
      <c r="M511" s="587"/>
      <c r="N511" s="588">
        <f t="shared" si="844"/>
        <v>0</v>
      </c>
      <c r="O511" s="588">
        <f t="shared" si="858"/>
        <v>0</v>
      </c>
      <c r="P511" s="587"/>
      <c r="Q511" s="588">
        <f t="shared" si="845"/>
        <v>0</v>
      </c>
      <c r="R511" s="588">
        <f t="shared" si="859"/>
        <v>0</v>
      </c>
      <c r="S511" s="587"/>
      <c r="T511" s="588">
        <f t="shared" si="846"/>
        <v>0</v>
      </c>
      <c r="U511" s="588">
        <f t="shared" si="860"/>
        <v>0</v>
      </c>
      <c r="V511" s="587"/>
      <c r="W511" s="588">
        <f t="shared" si="847"/>
        <v>0</v>
      </c>
      <c r="X511" s="588">
        <f t="shared" si="861"/>
        <v>0</v>
      </c>
      <c r="Y511" s="587"/>
      <c r="Z511" s="588">
        <f t="shared" si="848"/>
        <v>0</v>
      </c>
      <c r="AA511" s="588">
        <f t="shared" si="872"/>
        <v>0</v>
      </c>
      <c r="AB511" s="587"/>
      <c r="AC511" s="588">
        <f t="shared" si="849"/>
        <v>0</v>
      </c>
      <c r="AD511" s="588">
        <f t="shared" si="862"/>
        <v>0</v>
      </c>
      <c r="AE511" s="587"/>
      <c r="AF511" s="588">
        <f t="shared" si="850"/>
        <v>0</v>
      </c>
      <c r="AG511" s="588">
        <f t="shared" si="863"/>
        <v>0</v>
      </c>
      <c r="AH511" s="587"/>
      <c r="AI511" s="588">
        <f t="shared" si="851"/>
        <v>0</v>
      </c>
      <c r="AJ511" s="588">
        <f t="shared" si="864"/>
        <v>0</v>
      </c>
      <c r="AK511" s="587"/>
      <c r="AL511" s="588">
        <f t="shared" si="852"/>
        <v>0</v>
      </c>
      <c r="AM511" s="588">
        <f t="shared" si="865"/>
        <v>0</v>
      </c>
      <c r="AN511" s="587"/>
      <c r="AO511" s="588">
        <f t="shared" si="853"/>
        <v>0</v>
      </c>
      <c r="AP511" s="588">
        <f t="shared" si="866"/>
        <v>0</v>
      </c>
      <c r="AQ511" s="587"/>
      <c r="AR511" s="588">
        <f t="shared" si="854"/>
        <v>0</v>
      </c>
      <c r="AS511" s="588">
        <f t="shared" si="829"/>
        <v>0</v>
      </c>
      <c r="AT511" s="587"/>
      <c r="AU511" s="588">
        <f t="shared" si="855"/>
        <v>0</v>
      </c>
      <c r="AV511" s="588">
        <f t="shared" si="867"/>
        <v>0</v>
      </c>
      <c r="AW511" s="587"/>
      <c r="AX511" s="652"/>
      <c r="AY511" s="706">
        <f t="shared" si="871"/>
        <v>0</v>
      </c>
      <c r="BC511" s="30">
        <f t="shared" si="830"/>
        <v>0</v>
      </c>
      <c r="BD511" s="30">
        <f t="shared" si="831"/>
        <v>0</v>
      </c>
      <c r="BE511" s="704">
        <f t="shared" si="832"/>
        <v>0</v>
      </c>
      <c r="BF511" s="30">
        <f t="shared" si="833"/>
        <v>0</v>
      </c>
      <c r="BG511" s="30">
        <f t="shared" si="834"/>
        <v>0</v>
      </c>
      <c r="BH511" s="704">
        <f t="shared" si="835"/>
        <v>0</v>
      </c>
      <c r="BI511" s="30">
        <f t="shared" si="870"/>
        <v>0</v>
      </c>
      <c r="BJ511" s="30">
        <f t="shared" si="837"/>
        <v>0</v>
      </c>
      <c r="BK511" s="704">
        <f t="shared" si="838"/>
        <v>0</v>
      </c>
      <c r="BL511" s="30">
        <f t="shared" si="839"/>
        <v>0</v>
      </c>
      <c r="BM511" s="30">
        <f t="shared" si="840"/>
        <v>0</v>
      </c>
      <c r="BN511" s="704">
        <f t="shared" si="841"/>
        <v>0</v>
      </c>
    </row>
    <row r="512" spans="1:66" x14ac:dyDescent="0.25">
      <c r="A512" s="49"/>
      <c r="B512" s="50"/>
      <c r="C512" s="699"/>
      <c r="D512" s="50"/>
      <c r="E512" s="62" t="e">
        <f t="shared" si="869"/>
        <v>#N/A</v>
      </c>
      <c r="F512" s="664" t="str">
        <f t="shared" si="868"/>
        <v/>
      </c>
      <c r="G512" s="587"/>
      <c r="H512" s="588">
        <f t="shared" si="842"/>
        <v>0</v>
      </c>
      <c r="I512" s="588">
        <f t="shared" si="856"/>
        <v>0</v>
      </c>
      <c r="J512" s="587"/>
      <c r="K512" s="588">
        <f t="shared" si="843"/>
        <v>0</v>
      </c>
      <c r="L512" s="588">
        <f t="shared" si="857"/>
        <v>0</v>
      </c>
      <c r="M512" s="587"/>
      <c r="N512" s="588">
        <f t="shared" si="844"/>
        <v>0</v>
      </c>
      <c r="O512" s="588">
        <f t="shared" si="858"/>
        <v>0</v>
      </c>
      <c r="P512" s="587"/>
      <c r="Q512" s="588">
        <f t="shared" si="845"/>
        <v>0</v>
      </c>
      <c r="R512" s="588">
        <f t="shared" si="859"/>
        <v>0</v>
      </c>
      <c r="S512" s="587"/>
      <c r="T512" s="588">
        <f t="shared" si="846"/>
        <v>0</v>
      </c>
      <c r="U512" s="588">
        <f t="shared" si="860"/>
        <v>0</v>
      </c>
      <c r="V512" s="587"/>
      <c r="W512" s="588">
        <f t="shared" si="847"/>
        <v>0</v>
      </c>
      <c r="X512" s="588">
        <f t="shared" si="861"/>
        <v>0</v>
      </c>
      <c r="Y512" s="587"/>
      <c r="Z512" s="588">
        <f t="shared" si="848"/>
        <v>0</v>
      </c>
      <c r="AA512" s="588">
        <f t="shared" si="872"/>
        <v>0</v>
      </c>
      <c r="AB512" s="587"/>
      <c r="AC512" s="588">
        <f t="shared" si="849"/>
        <v>0</v>
      </c>
      <c r="AD512" s="588">
        <f t="shared" si="862"/>
        <v>0</v>
      </c>
      <c r="AE512" s="587"/>
      <c r="AF512" s="588">
        <f t="shared" si="850"/>
        <v>0</v>
      </c>
      <c r="AG512" s="588">
        <f t="shared" si="863"/>
        <v>0</v>
      </c>
      <c r="AH512" s="587"/>
      <c r="AI512" s="588">
        <f t="shared" si="851"/>
        <v>0</v>
      </c>
      <c r="AJ512" s="588">
        <f t="shared" si="864"/>
        <v>0</v>
      </c>
      <c r="AK512" s="587"/>
      <c r="AL512" s="588">
        <f t="shared" si="852"/>
        <v>0</v>
      </c>
      <c r="AM512" s="588">
        <f t="shared" si="865"/>
        <v>0</v>
      </c>
      <c r="AN512" s="587"/>
      <c r="AO512" s="588">
        <f t="shared" si="853"/>
        <v>0</v>
      </c>
      <c r="AP512" s="588">
        <f t="shared" si="866"/>
        <v>0</v>
      </c>
      <c r="AQ512" s="587"/>
      <c r="AR512" s="588">
        <f t="shared" si="854"/>
        <v>0</v>
      </c>
      <c r="AS512" s="588">
        <f t="shared" si="829"/>
        <v>0</v>
      </c>
      <c r="AT512" s="587"/>
      <c r="AU512" s="588">
        <f t="shared" si="855"/>
        <v>0</v>
      </c>
      <c r="AV512" s="588">
        <f t="shared" si="867"/>
        <v>0</v>
      </c>
      <c r="AW512" s="587"/>
      <c r="AX512" s="652"/>
      <c r="AY512" s="706">
        <f t="shared" si="871"/>
        <v>0</v>
      </c>
      <c r="BC512" s="30">
        <f t="shared" si="830"/>
        <v>0</v>
      </c>
      <c r="BD512" s="30">
        <f t="shared" si="831"/>
        <v>0</v>
      </c>
      <c r="BE512" s="704">
        <f t="shared" si="832"/>
        <v>0</v>
      </c>
      <c r="BF512" s="30">
        <f t="shared" si="833"/>
        <v>0</v>
      </c>
      <c r="BG512" s="30">
        <f t="shared" si="834"/>
        <v>0</v>
      </c>
      <c r="BH512" s="704">
        <f t="shared" si="835"/>
        <v>0</v>
      </c>
      <c r="BI512" s="30">
        <f t="shared" si="870"/>
        <v>0</v>
      </c>
      <c r="BJ512" s="30">
        <f t="shared" si="837"/>
        <v>0</v>
      </c>
      <c r="BK512" s="704">
        <f t="shared" si="838"/>
        <v>0</v>
      </c>
      <c r="BL512" s="30">
        <f t="shared" si="839"/>
        <v>0</v>
      </c>
      <c r="BM512" s="30">
        <f t="shared" si="840"/>
        <v>0</v>
      </c>
      <c r="BN512" s="704">
        <f t="shared" si="841"/>
        <v>0</v>
      </c>
    </row>
    <row r="513" spans="1:66" x14ac:dyDescent="0.25">
      <c r="A513" s="49"/>
      <c r="B513" s="50"/>
      <c r="C513" s="699"/>
      <c r="D513" s="50"/>
      <c r="E513" s="62" t="e">
        <f t="shared" si="869"/>
        <v>#N/A</v>
      </c>
      <c r="F513" s="664" t="str">
        <f t="shared" si="868"/>
        <v/>
      </c>
      <c r="G513" s="587"/>
      <c r="H513" s="588">
        <f t="shared" si="842"/>
        <v>0</v>
      </c>
      <c r="I513" s="588">
        <f t="shared" si="856"/>
        <v>0</v>
      </c>
      <c r="J513" s="587"/>
      <c r="K513" s="588">
        <f t="shared" si="843"/>
        <v>0</v>
      </c>
      <c r="L513" s="588">
        <f t="shared" si="857"/>
        <v>0</v>
      </c>
      <c r="M513" s="587"/>
      <c r="N513" s="588">
        <f t="shared" si="844"/>
        <v>0</v>
      </c>
      <c r="O513" s="588">
        <f t="shared" si="858"/>
        <v>0</v>
      </c>
      <c r="P513" s="587"/>
      <c r="Q513" s="588">
        <f t="shared" si="845"/>
        <v>0</v>
      </c>
      <c r="R513" s="588">
        <f t="shared" si="859"/>
        <v>0</v>
      </c>
      <c r="S513" s="587"/>
      <c r="T513" s="588">
        <f t="shared" si="846"/>
        <v>0</v>
      </c>
      <c r="U513" s="588">
        <f t="shared" si="860"/>
        <v>0</v>
      </c>
      <c r="V513" s="587"/>
      <c r="W513" s="588">
        <f t="shared" si="847"/>
        <v>0</v>
      </c>
      <c r="X513" s="588">
        <f t="shared" si="861"/>
        <v>0</v>
      </c>
      <c r="Y513" s="587"/>
      <c r="Z513" s="588">
        <f t="shared" si="848"/>
        <v>0</v>
      </c>
      <c r="AA513" s="588">
        <f t="shared" si="872"/>
        <v>0</v>
      </c>
      <c r="AB513" s="587"/>
      <c r="AC513" s="588">
        <f t="shared" si="849"/>
        <v>0</v>
      </c>
      <c r="AD513" s="588">
        <f t="shared" si="862"/>
        <v>0</v>
      </c>
      <c r="AE513" s="587"/>
      <c r="AF513" s="588">
        <f t="shared" si="850"/>
        <v>0</v>
      </c>
      <c r="AG513" s="588">
        <f t="shared" si="863"/>
        <v>0</v>
      </c>
      <c r="AH513" s="587"/>
      <c r="AI513" s="588">
        <f t="shared" si="851"/>
        <v>0</v>
      </c>
      <c r="AJ513" s="588">
        <f t="shared" si="864"/>
        <v>0</v>
      </c>
      <c r="AK513" s="587"/>
      <c r="AL513" s="588">
        <f t="shared" si="852"/>
        <v>0</v>
      </c>
      <c r="AM513" s="588">
        <f t="shared" si="865"/>
        <v>0</v>
      </c>
      <c r="AN513" s="587"/>
      <c r="AO513" s="588">
        <f t="shared" si="853"/>
        <v>0</v>
      </c>
      <c r="AP513" s="588">
        <f t="shared" si="866"/>
        <v>0</v>
      </c>
      <c r="AQ513" s="587"/>
      <c r="AR513" s="588">
        <f t="shared" si="854"/>
        <v>0</v>
      </c>
      <c r="AS513" s="588">
        <f t="shared" si="829"/>
        <v>0</v>
      </c>
      <c r="AT513" s="587"/>
      <c r="AU513" s="588">
        <f t="shared" si="855"/>
        <v>0</v>
      </c>
      <c r="AV513" s="588">
        <f t="shared" si="867"/>
        <v>0</v>
      </c>
      <c r="AW513" s="587"/>
      <c r="AX513" s="652"/>
      <c r="AY513" s="706">
        <f t="shared" si="871"/>
        <v>0</v>
      </c>
      <c r="BC513" s="30">
        <f t="shared" si="830"/>
        <v>0</v>
      </c>
      <c r="BD513" s="30">
        <f t="shared" si="831"/>
        <v>0</v>
      </c>
      <c r="BE513" s="704">
        <f t="shared" si="832"/>
        <v>0</v>
      </c>
      <c r="BF513" s="30">
        <f t="shared" si="833"/>
        <v>0</v>
      </c>
      <c r="BG513" s="30">
        <f t="shared" si="834"/>
        <v>0</v>
      </c>
      <c r="BH513" s="704">
        <f t="shared" si="835"/>
        <v>0</v>
      </c>
      <c r="BI513" s="30">
        <f t="shared" si="870"/>
        <v>0</v>
      </c>
      <c r="BJ513" s="30">
        <f t="shared" si="837"/>
        <v>0</v>
      </c>
      <c r="BK513" s="704">
        <f t="shared" si="838"/>
        <v>0</v>
      </c>
      <c r="BL513" s="30">
        <f t="shared" si="839"/>
        <v>0</v>
      </c>
      <c r="BM513" s="30">
        <f t="shared" si="840"/>
        <v>0</v>
      </c>
      <c r="BN513" s="704">
        <f t="shared" si="841"/>
        <v>0</v>
      </c>
    </row>
    <row r="514" spans="1:66" x14ac:dyDescent="0.25">
      <c r="A514" s="49"/>
      <c r="B514" s="50"/>
      <c r="C514" s="699"/>
      <c r="D514" s="50"/>
      <c r="E514" s="62" t="e">
        <f t="shared" si="869"/>
        <v>#N/A</v>
      </c>
      <c r="F514" s="664" t="str">
        <f t="shared" si="868"/>
        <v/>
      </c>
      <c r="G514" s="587"/>
      <c r="H514" s="588">
        <f t="shared" si="842"/>
        <v>0</v>
      </c>
      <c r="I514" s="588">
        <f t="shared" si="856"/>
        <v>0</v>
      </c>
      <c r="J514" s="587"/>
      <c r="K514" s="588">
        <f t="shared" si="843"/>
        <v>0</v>
      </c>
      <c r="L514" s="588">
        <f t="shared" si="857"/>
        <v>0</v>
      </c>
      <c r="M514" s="587"/>
      <c r="N514" s="588">
        <f t="shared" si="844"/>
        <v>0</v>
      </c>
      <c r="O514" s="588">
        <f t="shared" si="858"/>
        <v>0</v>
      </c>
      <c r="P514" s="587"/>
      <c r="Q514" s="588">
        <f t="shared" si="845"/>
        <v>0</v>
      </c>
      <c r="R514" s="588">
        <f t="shared" si="859"/>
        <v>0</v>
      </c>
      <c r="S514" s="587"/>
      <c r="T514" s="588">
        <f t="shared" si="846"/>
        <v>0</v>
      </c>
      <c r="U514" s="588">
        <f t="shared" si="860"/>
        <v>0</v>
      </c>
      <c r="V514" s="587"/>
      <c r="W514" s="588">
        <f t="shared" si="847"/>
        <v>0</v>
      </c>
      <c r="X514" s="588">
        <f t="shared" si="861"/>
        <v>0</v>
      </c>
      <c r="Y514" s="587"/>
      <c r="Z514" s="588">
        <f t="shared" si="848"/>
        <v>0</v>
      </c>
      <c r="AA514" s="588">
        <f t="shared" si="872"/>
        <v>0</v>
      </c>
      <c r="AB514" s="587"/>
      <c r="AC514" s="588">
        <f t="shared" si="849"/>
        <v>0</v>
      </c>
      <c r="AD514" s="588">
        <f t="shared" si="862"/>
        <v>0</v>
      </c>
      <c r="AE514" s="587"/>
      <c r="AF514" s="588">
        <f t="shared" si="850"/>
        <v>0</v>
      </c>
      <c r="AG514" s="588">
        <f t="shared" si="863"/>
        <v>0</v>
      </c>
      <c r="AH514" s="587"/>
      <c r="AI514" s="588">
        <f t="shared" si="851"/>
        <v>0</v>
      </c>
      <c r="AJ514" s="588">
        <f t="shared" si="864"/>
        <v>0</v>
      </c>
      <c r="AK514" s="587"/>
      <c r="AL514" s="588">
        <f t="shared" si="852"/>
        <v>0</v>
      </c>
      <c r="AM514" s="588">
        <f t="shared" si="865"/>
        <v>0</v>
      </c>
      <c r="AN514" s="587"/>
      <c r="AO514" s="588">
        <f t="shared" si="853"/>
        <v>0</v>
      </c>
      <c r="AP514" s="588">
        <f t="shared" si="866"/>
        <v>0</v>
      </c>
      <c r="AQ514" s="587"/>
      <c r="AR514" s="588">
        <f t="shared" si="854"/>
        <v>0</v>
      </c>
      <c r="AS514" s="588">
        <f t="shared" si="829"/>
        <v>0</v>
      </c>
      <c r="AT514" s="587"/>
      <c r="AU514" s="588">
        <f t="shared" si="855"/>
        <v>0</v>
      </c>
      <c r="AV514" s="588">
        <f t="shared" si="867"/>
        <v>0</v>
      </c>
      <c r="AW514" s="587"/>
      <c r="AX514" s="652"/>
      <c r="AY514" s="706">
        <f t="shared" si="871"/>
        <v>0</v>
      </c>
      <c r="BC514" s="30">
        <f t="shared" si="830"/>
        <v>0</v>
      </c>
      <c r="BD514" s="30">
        <f t="shared" si="831"/>
        <v>0</v>
      </c>
      <c r="BE514" s="704">
        <f t="shared" si="832"/>
        <v>0</v>
      </c>
      <c r="BF514" s="30">
        <f t="shared" si="833"/>
        <v>0</v>
      </c>
      <c r="BG514" s="30">
        <f t="shared" si="834"/>
        <v>0</v>
      </c>
      <c r="BH514" s="704">
        <f t="shared" si="835"/>
        <v>0</v>
      </c>
      <c r="BI514" s="30">
        <f t="shared" si="870"/>
        <v>0</v>
      </c>
      <c r="BJ514" s="30">
        <f t="shared" si="837"/>
        <v>0</v>
      </c>
      <c r="BK514" s="704">
        <f t="shared" si="838"/>
        <v>0</v>
      </c>
      <c r="BL514" s="30">
        <f t="shared" si="839"/>
        <v>0</v>
      </c>
      <c r="BM514" s="30">
        <f t="shared" si="840"/>
        <v>0</v>
      </c>
      <c r="BN514" s="704">
        <f t="shared" si="841"/>
        <v>0</v>
      </c>
    </row>
    <row r="515" spans="1:66" x14ac:dyDescent="0.25">
      <c r="A515" s="49"/>
      <c r="B515" s="50"/>
      <c r="C515" s="699"/>
      <c r="D515" s="50"/>
      <c r="E515" s="62" t="e">
        <f t="shared" si="869"/>
        <v>#N/A</v>
      </c>
      <c r="F515" s="664" t="str">
        <f t="shared" si="868"/>
        <v/>
      </c>
      <c r="G515" s="587"/>
      <c r="H515" s="588">
        <f t="shared" si="842"/>
        <v>0</v>
      </c>
      <c r="I515" s="588">
        <f t="shared" si="856"/>
        <v>0</v>
      </c>
      <c r="J515" s="587"/>
      <c r="K515" s="588">
        <f t="shared" si="843"/>
        <v>0</v>
      </c>
      <c r="L515" s="588">
        <f t="shared" si="857"/>
        <v>0</v>
      </c>
      <c r="M515" s="587"/>
      <c r="N515" s="588">
        <f t="shared" si="844"/>
        <v>0</v>
      </c>
      <c r="O515" s="588">
        <f t="shared" si="858"/>
        <v>0</v>
      </c>
      <c r="P515" s="587"/>
      <c r="Q515" s="588">
        <f t="shared" si="845"/>
        <v>0</v>
      </c>
      <c r="R515" s="588">
        <f t="shared" si="859"/>
        <v>0</v>
      </c>
      <c r="S515" s="587"/>
      <c r="T515" s="588">
        <f t="shared" si="846"/>
        <v>0</v>
      </c>
      <c r="U515" s="588">
        <f t="shared" si="860"/>
        <v>0</v>
      </c>
      <c r="V515" s="587"/>
      <c r="W515" s="588">
        <f t="shared" si="847"/>
        <v>0</v>
      </c>
      <c r="X515" s="588">
        <f t="shared" si="861"/>
        <v>0</v>
      </c>
      <c r="Y515" s="587"/>
      <c r="Z515" s="588">
        <f t="shared" si="848"/>
        <v>0</v>
      </c>
      <c r="AA515" s="588">
        <f t="shared" si="872"/>
        <v>0</v>
      </c>
      <c r="AB515" s="587"/>
      <c r="AC515" s="588">
        <f t="shared" si="849"/>
        <v>0</v>
      </c>
      <c r="AD515" s="588">
        <f t="shared" si="862"/>
        <v>0</v>
      </c>
      <c r="AE515" s="587"/>
      <c r="AF515" s="588">
        <f t="shared" si="850"/>
        <v>0</v>
      </c>
      <c r="AG515" s="588">
        <f t="shared" si="863"/>
        <v>0</v>
      </c>
      <c r="AH515" s="587"/>
      <c r="AI515" s="588">
        <f t="shared" si="851"/>
        <v>0</v>
      </c>
      <c r="AJ515" s="588">
        <f t="shared" si="864"/>
        <v>0</v>
      </c>
      <c r="AK515" s="587"/>
      <c r="AL515" s="588">
        <f t="shared" si="852"/>
        <v>0</v>
      </c>
      <c r="AM515" s="588">
        <f t="shared" si="865"/>
        <v>0</v>
      </c>
      <c r="AN515" s="587"/>
      <c r="AO515" s="588">
        <f t="shared" si="853"/>
        <v>0</v>
      </c>
      <c r="AP515" s="588">
        <f t="shared" si="866"/>
        <v>0</v>
      </c>
      <c r="AQ515" s="587"/>
      <c r="AR515" s="588">
        <f t="shared" si="854"/>
        <v>0</v>
      </c>
      <c r="AS515" s="588">
        <f t="shared" si="829"/>
        <v>0</v>
      </c>
      <c r="AT515" s="587"/>
      <c r="AU515" s="588">
        <f t="shared" si="855"/>
        <v>0</v>
      </c>
      <c r="AV515" s="588">
        <f t="shared" si="867"/>
        <v>0</v>
      </c>
      <c r="AW515" s="587"/>
      <c r="AX515" s="652"/>
      <c r="AY515" s="706">
        <f t="shared" si="871"/>
        <v>0</v>
      </c>
      <c r="BC515" s="30">
        <f t="shared" si="830"/>
        <v>0</v>
      </c>
      <c r="BD515" s="30">
        <f t="shared" si="831"/>
        <v>0</v>
      </c>
      <c r="BE515" s="704">
        <f t="shared" si="832"/>
        <v>0</v>
      </c>
      <c r="BF515" s="30">
        <f t="shared" si="833"/>
        <v>0</v>
      </c>
      <c r="BG515" s="30">
        <f t="shared" si="834"/>
        <v>0</v>
      </c>
      <c r="BH515" s="704">
        <f t="shared" si="835"/>
        <v>0</v>
      </c>
      <c r="BI515" s="30">
        <f t="shared" si="870"/>
        <v>0</v>
      </c>
      <c r="BJ515" s="30">
        <f t="shared" si="837"/>
        <v>0</v>
      </c>
      <c r="BK515" s="704">
        <f t="shared" si="838"/>
        <v>0</v>
      </c>
      <c r="BL515" s="30">
        <f t="shared" si="839"/>
        <v>0</v>
      </c>
      <c r="BM515" s="30">
        <f t="shared" si="840"/>
        <v>0</v>
      </c>
      <c r="BN515" s="704">
        <f t="shared" si="841"/>
        <v>0</v>
      </c>
    </row>
    <row r="516" spans="1:66" x14ac:dyDescent="0.25">
      <c r="A516" s="49"/>
      <c r="B516" s="50"/>
      <c r="C516" s="699"/>
      <c r="D516" s="50"/>
      <c r="E516" s="62" t="e">
        <f t="shared" si="869"/>
        <v>#N/A</v>
      </c>
      <c r="F516" s="664" t="str">
        <f t="shared" si="868"/>
        <v/>
      </c>
      <c r="G516" s="587"/>
      <c r="H516" s="588">
        <f t="shared" si="842"/>
        <v>0</v>
      </c>
      <c r="I516" s="588">
        <f t="shared" si="856"/>
        <v>0</v>
      </c>
      <c r="J516" s="587"/>
      <c r="K516" s="588">
        <f t="shared" si="843"/>
        <v>0</v>
      </c>
      <c r="L516" s="588">
        <f t="shared" si="857"/>
        <v>0</v>
      </c>
      <c r="M516" s="587"/>
      <c r="N516" s="588">
        <f t="shared" si="844"/>
        <v>0</v>
      </c>
      <c r="O516" s="588">
        <f t="shared" si="858"/>
        <v>0</v>
      </c>
      <c r="P516" s="587"/>
      <c r="Q516" s="588">
        <f t="shared" si="845"/>
        <v>0</v>
      </c>
      <c r="R516" s="588">
        <f t="shared" si="859"/>
        <v>0</v>
      </c>
      <c r="S516" s="587"/>
      <c r="T516" s="588">
        <f t="shared" si="846"/>
        <v>0</v>
      </c>
      <c r="U516" s="588">
        <f t="shared" si="860"/>
        <v>0</v>
      </c>
      <c r="V516" s="587"/>
      <c r="W516" s="588">
        <f t="shared" si="847"/>
        <v>0</v>
      </c>
      <c r="X516" s="588">
        <f t="shared" si="861"/>
        <v>0</v>
      </c>
      <c r="Y516" s="587"/>
      <c r="Z516" s="588">
        <f t="shared" si="848"/>
        <v>0</v>
      </c>
      <c r="AA516" s="588">
        <f t="shared" si="872"/>
        <v>0</v>
      </c>
      <c r="AB516" s="587"/>
      <c r="AC516" s="588">
        <f t="shared" si="849"/>
        <v>0</v>
      </c>
      <c r="AD516" s="588">
        <f t="shared" si="862"/>
        <v>0</v>
      </c>
      <c r="AE516" s="587"/>
      <c r="AF516" s="588">
        <f t="shared" si="850"/>
        <v>0</v>
      </c>
      <c r="AG516" s="588">
        <f t="shared" si="863"/>
        <v>0</v>
      </c>
      <c r="AH516" s="587"/>
      <c r="AI516" s="588">
        <f t="shared" si="851"/>
        <v>0</v>
      </c>
      <c r="AJ516" s="588">
        <f t="shared" si="864"/>
        <v>0</v>
      </c>
      <c r="AK516" s="587"/>
      <c r="AL516" s="588">
        <f t="shared" si="852"/>
        <v>0</v>
      </c>
      <c r="AM516" s="588">
        <f t="shared" si="865"/>
        <v>0</v>
      </c>
      <c r="AN516" s="587"/>
      <c r="AO516" s="588">
        <f t="shared" si="853"/>
        <v>0</v>
      </c>
      <c r="AP516" s="588">
        <f t="shared" si="866"/>
        <v>0</v>
      </c>
      <c r="AQ516" s="587"/>
      <c r="AR516" s="588">
        <f t="shared" si="854"/>
        <v>0</v>
      </c>
      <c r="AS516" s="588">
        <f t="shared" si="829"/>
        <v>0</v>
      </c>
      <c r="AT516" s="587"/>
      <c r="AU516" s="588">
        <f t="shared" si="855"/>
        <v>0</v>
      </c>
      <c r="AV516" s="588">
        <f t="shared" si="867"/>
        <v>0</v>
      </c>
      <c r="AW516" s="587"/>
      <c r="AX516" s="652"/>
      <c r="AY516" s="706">
        <f t="shared" si="871"/>
        <v>0</v>
      </c>
      <c r="BC516" s="30">
        <f t="shared" si="830"/>
        <v>0</v>
      </c>
      <c r="BD516" s="30">
        <f t="shared" si="831"/>
        <v>0</v>
      </c>
      <c r="BE516" s="704">
        <f t="shared" si="832"/>
        <v>0</v>
      </c>
      <c r="BF516" s="30">
        <f t="shared" si="833"/>
        <v>0</v>
      </c>
      <c r="BG516" s="30">
        <f t="shared" si="834"/>
        <v>0</v>
      </c>
      <c r="BH516" s="704">
        <f t="shared" si="835"/>
        <v>0</v>
      </c>
      <c r="BI516" s="30">
        <f t="shared" si="870"/>
        <v>0</v>
      </c>
      <c r="BJ516" s="30">
        <f t="shared" si="837"/>
        <v>0</v>
      </c>
      <c r="BK516" s="704">
        <f t="shared" si="838"/>
        <v>0</v>
      </c>
      <c r="BL516" s="30">
        <f t="shared" si="839"/>
        <v>0</v>
      </c>
      <c r="BM516" s="30">
        <f t="shared" si="840"/>
        <v>0</v>
      </c>
      <c r="BN516" s="704">
        <f t="shared" si="841"/>
        <v>0</v>
      </c>
    </row>
    <row r="517" spans="1:66" x14ac:dyDescent="0.25">
      <c r="A517" s="49"/>
      <c r="B517" s="50"/>
      <c r="C517" s="699"/>
      <c r="D517" s="50"/>
      <c r="E517" s="62" t="e">
        <f t="shared" si="869"/>
        <v>#N/A</v>
      </c>
      <c r="F517" s="664" t="str">
        <f t="shared" si="868"/>
        <v/>
      </c>
      <c r="G517" s="587"/>
      <c r="H517" s="588">
        <f t="shared" si="842"/>
        <v>0</v>
      </c>
      <c r="I517" s="588">
        <f t="shared" si="856"/>
        <v>0</v>
      </c>
      <c r="J517" s="587"/>
      <c r="K517" s="588">
        <f t="shared" si="843"/>
        <v>0</v>
      </c>
      <c r="L517" s="588">
        <f t="shared" si="857"/>
        <v>0</v>
      </c>
      <c r="M517" s="587"/>
      <c r="N517" s="588">
        <f t="shared" si="844"/>
        <v>0</v>
      </c>
      <c r="O517" s="588">
        <f t="shared" si="858"/>
        <v>0</v>
      </c>
      <c r="P517" s="587"/>
      <c r="Q517" s="588">
        <f t="shared" si="845"/>
        <v>0</v>
      </c>
      <c r="R517" s="588">
        <f t="shared" si="859"/>
        <v>0</v>
      </c>
      <c r="S517" s="587"/>
      <c r="T517" s="588">
        <f t="shared" si="846"/>
        <v>0</v>
      </c>
      <c r="U517" s="588">
        <f t="shared" si="860"/>
        <v>0</v>
      </c>
      <c r="V517" s="587"/>
      <c r="W517" s="588">
        <f t="shared" si="847"/>
        <v>0</v>
      </c>
      <c r="X517" s="588">
        <f t="shared" si="861"/>
        <v>0</v>
      </c>
      <c r="Y517" s="587"/>
      <c r="Z517" s="588">
        <f t="shared" si="848"/>
        <v>0</v>
      </c>
      <c r="AA517" s="588">
        <f t="shared" si="872"/>
        <v>0</v>
      </c>
      <c r="AB517" s="587"/>
      <c r="AC517" s="588">
        <f t="shared" si="849"/>
        <v>0</v>
      </c>
      <c r="AD517" s="588">
        <f t="shared" si="862"/>
        <v>0</v>
      </c>
      <c r="AE517" s="587"/>
      <c r="AF517" s="588">
        <f t="shared" si="850"/>
        <v>0</v>
      </c>
      <c r="AG517" s="588">
        <f t="shared" si="863"/>
        <v>0</v>
      </c>
      <c r="AH517" s="587"/>
      <c r="AI517" s="588">
        <f t="shared" si="851"/>
        <v>0</v>
      </c>
      <c r="AJ517" s="588">
        <f t="shared" si="864"/>
        <v>0</v>
      </c>
      <c r="AK517" s="587"/>
      <c r="AL517" s="588">
        <f t="shared" si="852"/>
        <v>0</v>
      </c>
      <c r="AM517" s="588">
        <f t="shared" si="865"/>
        <v>0</v>
      </c>
      <c r="AN517" s="587"/>
      <c r="AO517" s="588">
        <f t="shared" si="853"/>
        <v>0</v>
      </c>
      <c r="AP517" s="588">
        <f t="shared" si="866"/>
        <v>0</v>
      </c>
      <c r="AQ517" s="587"/>
      <c r="AR517" s="588">
        <f t="shared" si="854"/>
        <v>0</v>
      </c>
      <c r="AS517" s="588">
        <f t="shared" si="829"/>
        <v>0</v>
      </c>
      <c r="AT517" s="587"/>
      <c r="AU517" s="588">
        <f t="shared" si="855"/>
        <v>0</v>
      </c>
      <c r="AV517" s="588">
        <f t="shared" si="867"/>
        <v>0</v>
      </c>
      <c r="AW517" s="587"/>
      <c r="AX517" s="652"/>
      <c r="AY517" s="706">
        <f t="shared" si="871"/>
        <v>0</v>
      </c>
      <c r="BC517" s="30">
        <f t="shared" si="830"/>
        <v>0</v>
      </c>
      <c r="BD517" s="30">
        <f t="shared" si="831"/>
        <v>0</v>
      </c>
      <c r="BE517" s="704">
        <f t="shared" si="832"/>
        <v>0</v>
      </c>
      <c r="BF517" s="30">
        <f t="shared" si="833"/>
        <v>0</v>
      </c>
      <c r="BG517" s="30">
        <f t="shared" si="834"/>
        <v>0</v>
      </c>
      <c r="BH517" s="704">
        <f t="shared" si="835"/>
        <v>0</v>
      </c>
      <c r="BI517" s="30">
        <f t="shared" si="870"/>
        <v>0</v>
      </c>
      <c r="BJ517" s="30">
        <f t="shared" si="837"/>
        <v>0</v>
      </c>
      <c r="BK517" s="704">
        <f t="shared" si="838"/>
        <v>0</v>
      </c>
      <c r="BL517" s="30">
        <f t="shared" si="839"/>
        <v>0</v>
      </c>
      <c r="BM517" s="30">
        <f t="shared" si="840"/>
        <v>0</v>
      </c>
      <c r="BN517" s="704">
        <f t="shared" si="841"/>
        <v>0</v>
      </c>
    </row>
    <row r="518" spans="1:66" x14ac:dyDescent="0.25">
      <c r="A518" s="49"/>
      <c r="B518" s="50"/>
      <c r="C518" s="699"/>
      <c r="D518" s="50"/>
      <c r="E518" s="62" t="e">
        <f t="shared" si="869"/>
        <v>#N/A</v>
      </c>
      <c r="F518" s="664" t="str">
        <f t="shared" si="868"/>
        <v/>
      </c>
      <c r="G518" s="587"/>
      <c r="H518" s="588">
        <f t="shared" si="842"/>
        <v>0</v>
      </c>
      <c r="I518" s="588">
        <f t="shared" si="856"/>
        <v>0</v>
      </c>
      <c r="J518" s="587"/>
      <c r="K518" s="588">
        <f t="shared" si="843"/>
        <v>0</v>
      </c>
      <c r="L518" s="588">
        <f t="shared" si="857"/>
        <v>0</v>
      </c>
      <c r="M518" s="587"/>
      <c r="N518" s="588">
        <f t="shared" si="844"/>
        <v>0</v>
      </c>
      <c r="O518" s="588">
        <f t="shared" si="858"/>
        <v>0</v>
      </c>
      <c r="P518" s="587"/>
      <c r="Q518" s="588">
        <f t="shared" si="845"/>
        <v>0</v>
      </c>
      <c r="R518" s="588">
        <f t="shared" si="859"/>
        <v>0</v>
      </c>
      <c r="S518" s="587"/>
      <c r="T518" s="588">
        <f t="shared" si="846"/>
        <v>0</v>
      </c>
      <c r="U518" s="588">
        <f t="shared" si="860"/>
        <v>0</v>
      </c>
      <c r="V518" s="587"/>
      <c r="W518" s="588">
        <f t="shared" si="847"/>
        <v>0</v>
      </c>
      <c r="X518" s="588">
        <f t="shared" si="861"/>
        <v>0</v>
      </c>
      <c r="Y518" s="587"/>
      <c r="Z518" s="588">
        <f t="shared" si="848"/>
        <v>0</v>
      </c>
      <c r="AA518" s="588">
        <f t="shared" si="872"/>
        <v>0</v>
      </c>
      <c r="AB518" s="587"/>
      <c r="AC518" s="588">
        <f t="shared" si="849"/>
        <v>0</v>
      </c>
      <c r="AD518" s="588">
        <f t="shared" si="862"/>
        <v>0</v>
      </c>
      <c r="AE518" s="587"/>
      <c r="AF518" s="588">
        <f t="shared" si="850"/>
        <v>0</v>
      </c>
      <c r="AG518" s="588">
        <f t="shared" si="863"/>
        <v>0</v>
      </c>
      <c r="AH518" s="587"/>
      <c r="AI518" s="588">
        <f t="shared" si="851"/>
        <v>0</v>
      </c>
      <c r="AJ518" s="588">
        <f t="shared" si="864"/>
        <v>0</v>
      </c>
      <c r="AK518" s="587"/>
      <c r="AL518" s="588">
        <f t="shared" si="852"/>
        <v>0</v>
      </c>
      <c r="AM518" s="588">
        <f t="shared" si="865"/>
        <v>0</v>
      </c>
      <c r="AN518" s="587"/>
      <c r="AO518" s="588">
        <f t="shared" si="853"/>
        <v>0</v>
      </c>
      <c r="AP518" s="588">
        <f t="shared" si="866"/>
        <v>0</v>
      </c>
      <c r="AQ518" s="587"/>
      <c r="AR518" s="588">
        <f t="shared" si="854"/>
        <v>0</v>
      </c>
      <c r="AS518" s="588">
        <f t="shared" ref="AS518:AS581" si="873">SUM(AQ518:AR518)</f>
        <v>0</v>
      </c>
      <c r="AT518" s="587"/>
      <c r="AU518" s="588">
        <f t="shared" si="855"/>
        <v>0</v>
      </c>
      <c r="AV518" s="588">
        <f t="shared" si="867"/>
        <v>0</v>
      </c>
      <c r="AW518" s="587"/>
      <c r="AX518" s="652"/>
      <c r="AY518" s="706">
        <f t="shared" si="871"/>
        <v>0</v>
      </c>
      <c r="BC518" s="30">
        <f t="shared" si="830"/>
        <v>0</v>
      </c>
      <c r="BD518" s="30">
        <f t="shared" si="831"/>
        <v>0</v>
      </c>
      <c r="BE518" s="704">
        <f t="shared" si="832"/>
        <v>0</v>
      </c>
      <c r="BF518" s="30">
        <f t="shared" si="833"/>
        <v>0</v>
      </c>
      <c r="BG518" s="30">
        <f t="shared" si="834"/>
        <v>0</v>
      </c>
      <c r="BH518" s="704">
        <f t="shared" si="835"/>
        <v>0</v>
      </c>
      <c r="BI518" s="30">
        <f t="shared" si="870"/>
        <v>0</v>
      </c>
      <c r="BJ518" s="30">
        <f t="shared" si="837"/>
        <v>0</v>
      </c>
      <c r="BK518" s="704">
        <f t="shared" si="838"/>
        <v>0</v>
      </c>
      <c r="BL518" s="30">
        <f t="shared" si="839"/>
        <v>0</v>
      </c>
      <c r="BM518" s="30">
        <f t="shared" si="840"/>
        <v>0</v>
      </c>
      <c r="BN518" s="704">
        <f t="shared" si="841"/>
        <v>0</v>
      </c>
    </row>
    <row r="519" spans="1:66" x14ac:dyDescent="0.25">
      <c r="A519" s="49"/>
      <c r="B519" s="50"/>
      <c r="C519" s="699"/>
      <c r="D519" s="50"/>
      <c r="E519" s="62" t="e">
        <f t="shared" si="869"/>
        <v>#N/A</v>
      </c>
      <c r="F519" s="664" t="str">
        <f t="shared" si="868"/>
        <v/>
      </c>
      <c r="G519" s="587"/>
      <c r="H519" s="588">
        <f t="shared" si="842"/>
        <v>0</v>
      </c>
      <c r="I519" s="588">
        <f t="shared" si="856"/>
        <v>0</v>
      </c>
      <c r="J519" s="587"/>
      <c r="K519" s="588">
        <f t="shared" si="843"/>
        <v>0</v>
      </c>
      <c r="L519" s="588">
        <f t="shared" si="857"/>
        <v>0</v>
      </c>
      <c r="M519" s="587"/>
      <c r="N519" s="588">
        <f t="shared" si="844"/>
        <v>0</v>
      </c>
      <c r="O519" s="588">
        <f t="shared" si="858"/>
        <v>0</v>
      </c>
      <c r="P519" s="587"/>
      <c r="Q519" s="588">
        <f t="shared" si="845"/>
        <v>0</v>
      </c>
      <c r="R519" s="588">
        <f t="shared" si="859"/>
        <v>0</v>
      </c>
      <c r="S519" s="587"/>
      <c r="T519" s="588">
        <f t="shared" si="846"/>
        <v>0</v>
      </c>
      <c r="U519" s="588">
        <f t="shared" si="860"/>
        <v>0</v>
      </c>
      <c r="V519" s="587"/>
      <c r="W519" s="588">
        <f t="shared" si="847"/>
        <v>0</v>
      </c>
      <c r="X519" s="588">
        <f t="shared" si="861"/>
        <v>0</v>
      </c>
      <c r="Y519" s="587"/>
      <c r="Z519" s="588">
        <f t="shared" si="848"/>
        <v>0</v>
      </c>
      <c r="AA519" s="588">
        <f t="shared" si="872"/>
        <v>0</v>
      </c>
      <c r="AB519" s="587"/>
      <c r="AC519" s="588">
        <f t="shared" si="849"/>
        <v>0</v>
      </c>
      <c r="AD519" s="588">
        <f t="shared" si="862"/>
        <v>0</v>
      </c>
      <c r="AE519" s="587"/>
      <c r="AF519" s="588">
        <f t="shared" si="850"/>
        <v>0</v>
      </c>
      <c r="AG519" s="588">
        <f t="shared" si="863"/>
        <v>0</v>
      </c>
      <c r="AH519" s="587"/>
      <c r="AI519" s="588">
        <f t="shared" si="851"/>
        <v>0</v>
      </c>
      <c r="AJ519" s="588">
        <f t="shared" si="864"/>
        <v>0</v>
      </c>
      <c r="AK519" s="587"/>
      <c r="AL519" s="588">
        <f t="shared" si="852"/>
        <v>0</v>
      </c>
      <c r="AM519" s="588">
        <f t="shared" si="865"/>
        <v>0</v>
      </c>
      <c r="AN519" s="587"/>
      <c r="AO519" s="588">
        <f t="shared" si="853"/>
        <v>0</v>
      </c>
      <c r="AP519" s="588">
        <f t="shared" si="866"/>
        <v>0</v>
      </c>
      <c r="AQ519" s="587"/>
      <c r="AR519" s="588">
        <f t="shared" si="854"/>
        <v>0</v>
      </c>
      <c r="AS519" s="588">
        <f t="shared" si="873"/>
        <v>0</v>
      </c>
      <c r="AT519" s="587"/>
      <c r="AU519" s="588">
        <f t="shared" si="855"/>
        <v>0</v>
      </c>
      <c r="AV519" s="588">
        <f t="shared" si="867"/>
        <v>0</v>
      </c>
      <c r="AW519" s="587"/>
      <c r="AX519" s="652"/>
      <c r="AY519" s="706">
        <f t="shared" si="871"/>
        <v>0</v>
      </c>
      <c r="BC519" s="30">
        <f t="shared" si="830"/>
        <v>0</v>
      </c>
      <c r="BD519" s="30">
        <f t="shared" si="831"/>
        <v>0</v>
      </c>
      <c r="BE519" s="704">
        <f t="shared" si="832"/>
        <v>0</v>
      </c>
      <c r="BF519" s="30">
        <f t="shared" si="833"/>
        <v>0</v>
      </c>
      <c r="BG519" s="30">
        <f t="shared" si="834"/>
        <v>0</v>
      </c>
      <c r="BH519" s="704">
        <f t="shared" si="835"/>
        <v>0</v>
      </c>
      <c r="BI519" s="30">
        <f t="shared" si="870"/>
        <v>0</v>
      </c>
      <c r="BJ519" s="30">
        <f t="shared" si="837"/>
        <v>0</v>
      </c>
      <c r="BK519" s="704">
        <f t="shared" si="838"/>
        <v>0</v>
      </c>
      <c r="BL519" s="30">
        <f t="shared" si="839"/>
        <v>0</v>
      </c>
      <c r="BM519" s="30">
        <f t="shared" si="840"/>
        <v>0</v>
      </c>
      <c r="BN519" s="704">
        <f t="shared" si="841"/>
        <v>0</v>
      </c>
    </row>
    <row r="520" spans="1:66" x14ac:dyDescent="0.25">
      <c r="A520" s="49"/>
      <c r="B520" s="50"/>
      <c r="C520" s="699"/>
      <c r="D520" s="50"/>
      <c r="E520" s="62" t="e">
        <f t="shared" si="869"/>
        <v>#N/A</v>
      </c>
      <c r="F520" s="664" t="str">
        <f t="shared" si="868"/>
        <v/>
      </c>
      <c r="G520" s="587"/>
      <c r="H520" s="588">
        <f t="shared" si="842"/>
        <v>0</v>
      </c>
      <c r="I520" s="588">
        <f t="shared" si="856"/>
        <v>0</v>
      </c>
      <c r="J520" s="587"/>
      <c r="K520" s="588">
        <f t="shared" si="843"/>
        <v>0</v>
      </c>
      <c r="L520" s="588">
        <f t="shared" si="857"/>
        <v>0</v>
      </c>
      <c r="M520" s="587"/>
      <c r="N520" s="588">
        <f t="shared" si="844"/>
        <v>0</v>
      </c>
      <c r="O520" s="588">
        <f t="shared" si="858"/>
        <v>0</v>
      </c>
      <c r="P520" s="587"/>
      <c r="Q520" s="588">
        <f t="shared" si="845"/>
        <v>0</v>
      </c>
      <c r="R520" s="588">
        <f t="shared" si="859"/>
        <v>0</v>
      </c>
      <c r="S520" s="587"/>
      <c r="T520" s="588">
        <f t="shared" si="846"/>
        <v>0</v>
      </c>
      <c r="U520" s="588">
        <f t="shared" si="860"/>
        <v>0</v>
      </c>
      <c r="V520" s="587"/>
      <c r="W520" s="588">
        <f t="shared" si="847"/>
        <v>0</v>
      </c>
      <c r="X520" s="588">
        <f t="shared" si="861"/>
        <v>0</v>
      </c>
      <c r="Y520" s="587"/>
      <c r="Z520" s="588">
        <f t="shared" si="848"/>
        <v>0</v>
      </c>
      <c r="AA520" s="588">
        <f t="shared" si="872"/>
        <v>0</v>
      </c>
      <c r="AB520" s="587"/>
      <c r="AC520" s="588">
        <f t="shared" si="849"/>
        <v>0</v>
      </c>
      <c r="AD520" s="588">
        <f t="shared" si="862"/>
        <v>0</v>
      </c>
      <c r="AE520" s="587"/>
      <c r="AF520" s="588">
        <f t="shared" si="850"/>
        <v>0</v>
      </c>
      <c r="AG520" s="588">
        <f t="shared" si="863"/>
        <v>0</v>
      </c>
      <c r="AH520" s="587"/>
      <c r="AI520" s="588">
        <f t="shared" si="851"/>
        <v>0</v>
      </c>
      <c r="AJ520" s="588">
        <f t="shared" si="864"/>
        <v>0</v>
      </c>
      <c r="AK520" s="587"/>
      <c r="AL520" s="588">
        <f t="shared" si="852"/>
        <v>0</v>
      </c>
      <c r="AM520" s="588">
        <f t="shared" si="865"/>
        <v>0</v>
      </c>
      <c r="AN520" s="587"/>
      <c r="AO520" s="588">
        <f t="shared" si="853"/>
        <v>0</v>
      </c>
      <c r="AP520" s="588">
        <f t="shared" si="866"/>
        <v>0</v>
      </c>
      <c r="AQ520" s="587"/>
      <c r="AR520" s="588">
        <f t="shared" si="854"/>
        <v>0</v>
      </c>
      <c r="AS520" s="588">
        <f t="shared" si="873"/>
        <v>0</v>
      </c>
      <c r="AT520" s="587"/>
      <c r="AU520" s="588">
        <f t="shared" si="855"/>
        <v>0</v>
      </c>
      <c r="AV520" s="588">
        <f t="shared" si="867"/>
        <v>0</v>
      </c>
      <c r="AW520" s="587"/>
      <c r="AX520" s="652"/>
      <c r="AY520" s="706">
        <f t="shared" si="871"/>
        <v>0</v>
      </c>
      <c r="BC520" s="30">
        <f t="shared" ref="BC520:BC583" si="874">L520-I520</f>
        <v>0</v>
      </c>
      <c r="BD520" s="30">
        <f t="shared" ref="BD520:BD583" si="875">O520-L520</f>
        <v>0</v>
      </c>
      <c r="BE520" s="704">
        <f t="shared" ref="BE520:BE536" si="876">R520-I520</f>
        <v>0</v>
      </c>
      <c r="BF520" s="30">
        <f t="shared" ref="BF520:BF583" si="877">U520-R520</f>
        <v>0</v>
      </c>
      <c r="BG520" s="30">
        <f t="shared" ref="BG520:BG583" si="878">X520-U520</f>
        <v>0</v>
      </c>
      <c r="BH520" s="704">
        <f t="shared" ref="BH520:BH583" si="879">AA520-R520</f>
        <v>0</v>
      </c>
      <c r="BI520" s="30">
        <f t="shared" si="870"/>
        <v>0</v>
      </c>
      <c r="BJ520" s="30">
        <f t="shared" ref="BJ520:BJ583" si="880">AG520-AD520</f>
        <v>0</v>
      </c>
      <c r="BK520" s="704">
        <f t="shared" ref="BK520:BK583" si="881">AJ520-AG520</f>
        <v>0</v>
      </c>
      <c r="BL520" s="30">
        <f t="shared" ref="BL520:BL583" si="882">AM520-AJ520</f>
        <v>0</v>
      </c>
      <c r="BM520" s="30">
        <f t="shared" ref="BM520:BM583" si="883">AP520-AM520</f>
        <v>0</v>
      </c>
      <c r="BN520" s="704">
        <f t="shared" ref="BN520:BN583" si="884">AS520-AJ520</f>
        <v>0</v>
      </c>
    </row>
    <row r="521" spans="1:66" x14ac:dyDescent="0.25">
      <c r="A521" s="49"/>
      <c r="B521" s="50"/>
      <c r="C521" s="699"/>
      <c r="D521" s="50"/>
      <c r="E521" s="62" t="e">
        <f t="shared" si="869"/>
        <v>#N/A</v>
      </c>
      <c r="F521" s="664" t="str">
        <f t="shared" si="868"/>
        <v/>
      </c>
      <c r="G521" s="587"/>
      <c r="H521" s="588">
        <f t="shared" si="842"/>
        <v>0</v>
      </c>
      <c r="I521" s="588">
        <f t="shared" si="856"/>
        <v>0</v>
      </c>
      <c r="J521" s="587"/>
      <c r="K521" s="588">
        <f t="shared" si="843"/>
        <v>0</v>
      </c>
      <c r="L521" s="588">
        <f t="shared" si="857"/>
        <v>0</v>
      </c>
      <c r="M521" s="587"/>
      <c r="N521" s="588">
        <f t="shared" si="844"/>
        <v>0</v>
      </c>
      <c r="O521" s="588">
        <f t="shared" si="858"/>
        <v>0</v>
      </c>
      <c r="P521" s="587"/>
      <c r="Q521" s="588">
        <f t="shared" si="845"/>
        <v>0</v>
      </c>
      <c r="R521" s="588">
        <f t="shared" si="859"/>
        <v>0</v>
      </c>
      <c r="S521" s="587"/>
      <c r="T521" s="588">
        <f t="shared" si="846"/>
        <v>0</v>
      </c>
      <c r="U521" s="588">
        <f t="shared" si="860"/>
        <v>0</v>
      </c>
      <c r="V521" s="587"/>
      <c r="W521" s="588">
        <f t="shared" si="847"/>
        <v>0</v>
      </c>
      <c r="X521" s="588">
        <f t="shared" si="861"/>
        <v>0</v>
      </c>
      <c r="Y521" s="587"/>
      <c r="Z521" s="588">
        <f t="shared" si="848"/>
        <v>0</v>
      </c>
      <c r="AA521" s="588">
        <f t="shared" si="872"/>
        <v>0</v>
      </c>
      <c r="AB521" s="587"/>
      <c r="AC521" s="588">
        <f t="shared" si="849"/>
        <v>0</v>
      </c>
      <c r="AD521" s="588">
        <f t="shared" si="862"/>
        <v>0</v>
      </c>
      <c r="AE521" s="587"/>
      <c r="AF521" s="588">
        <f t="shared" si="850"/>
        <v>0</v>
      </c>
      <c r="AG521" s="588">
        <f t="shared" si="863"/>
        <v>0</v>
      </c>
      <c r="AH521" s="587"/>
      <c r="AI521" s="588">
        <f t="shared" si="851"/>
        <v>0</v>
      </c>
      <c r="AJ521" s="588">
        <f t="shared" si="864"/>
        <v>0</v>
      </c>
      <c r="AK521" s="587"/>
      <c r="AL521" s="588">
        <f t="shared" si="852"/>
        <v>0</v>
      </c>
      <c r="AM521" s="588">
        <f t="shared" si="865"/>
        <v>0</v>
      </c>
      <c r="AN521" s="587"/>
      <c r="AO521" s="588">
        <f t="shared" si="853"/>
        <v>0</v>
      </c>
      <c r="AP521" s="588">
        <f t="shared" si="866"/>
        <v>0</v>
      </c>
      <c r="AQ521" s="587"/>
      <c r="AR521" s="588">
        <f t="shared" si="854"/>
        <v>0</v>
      </c>
      <c r="AS521" s="588">
        <f t="shared" si="873"/>
        <v>0</v>
      </c>
      <c r="AT521" s="587"/>
      <c r="AU521" s="588">
        <f t="shared" si="855"/>
        <v>0</v>
      </c>
      <c r="AV521" s="588">
        <f t="shared" si="867"/>
        <v>0</v>
      </c>
      <c r="AW521" s="587"/>
      <c r="AX521" s="652"/>
      <c r="AY521" s="706">
        <f t="shared" si="871"/>
        <v>0</v>
      </c>
      <c r="BC521" s="30">
        <f t="shared" si="874"/>
        <v>0</v>
      </c>
      <c r="BD521" s="30">
        <f t="shared" si="875"/>
        <v>0</v>
      </c>
      <c r="BE521" s="704">
        <f t="shared" si="876"/>
        <v>0</v>
      </c>
      <c r="BF521" s="30">
        <f t="shared" si="877"/>
        <v>0</v>
      </c>
      <c r="BG521" s="30">
        <f t="shared" si="878"/>
        <v>0</v>
      </c>
      <c r="BH521" s="704">
        <f t="shared" si="879"/>
        <v>0</v>
      </c>
      <c r="BI521" s="30">
        <f t="shared" si="870"/>
        <v>0</v>
      </c>
      <c r="BJ521" s="30">
        <f t="shared" si="880"/>
        <v>0</v>
      </c>
      <c r="BK521" s="704">
        <f t="shared" si="881"/>
        <v>0</v>
      </c>
      <c r="BL521" s="30">
        <f t="shared" si="882"/>
        <v>0</v>
      </c>
      <c r="BM521" s="30">
        <f t="shared" si="883"/>
        <v>0</v>
      </c>
      <c r="BN521" s="704">
        <f t="shared" si="884"/>
        <v>0</v>
      </c>
    </row>
    <row r="522" spans="1:66" x14ac:dyDescent="0.25">
      <c r="A522" s="49"/>
      <c r="B522" s="50"/>
      <c r="C522" s="699"/>
      <c r="D522" s="50"/>
      <c r="E522" s="62" t="e">
        <f t="shared" si="869"/>
        <v>#N/A</v>
      </c>
      <c r="F522" s="664" t="str">
        <f t="shared" si="868"/>
        <v/>
      </c>
      <c r="G522" s="587"/>
      <c r="H522" s="588">
        <f t="shared" si="842"/>
        <v>0</v>
      </c>
      <c r="I522" s="588">
        <f t="shared" si="856"/>
        <v>0</v>
      </c>
      <c r="J522" s="587"/>
      <c r="K522" s="588">
        <f t="shared" si="843"/>
        <v>0</v>
      </c>
      <c r="L522" s="588">
        <f t="shared" si="857"/>
        <v>0</v>
      </c>
      <c r="M522" s="587"/>
      <c r="N522" s="588">
        <f t="shared" si="844"/>
        <v>0</v>
      </c>
      <c r="O522" s="588">
        <f t="shared" si="858"/>
        <v>0</v>
      </c>
      <c r="P522" s="587"/>
      <c r="Q522" s="588">
        <f t="shared" si="845"/>
        <v>0</v>
      </c>
      <c r="R522" s="588">
        <f t="shared" si="859"/>
        <v>0</v>
      </c>
      <c r="S522" s="587"/>
      <c r="T522" s="588">
        <f t="shared" si="846"/>
        <v>0</v>
      </c>
      <c r="U522" s="588">
        <f t="shared" si="860"/>
        <v>0</v>
      </c>
      <c r="V522" s="587"/>
      <c r="W522" s="588">
        <f t="shared" si="847"/>
        <v>0</v>
      </c>
      <c r="X522" s="588">
        <f t="shared" si="861"/>
        <v>0</v>
      </c>
      <c r="Y522" s="587"/>
      <c r="Z522" s="588">
        <f t="shared" si="848"/>
        <v>0</v>
      </c>
      <c r="AA522" s="588">
        <f t="shared" si="872"/>
        <v>0</v>
      </c>
      <c r="AB522" s="587"/>
      <c r="AC522" s="588">
        <f t="shared" si="849"/>
        <v>0</v>
      </c>
      <c r="AD522" s="588">
        <f t="shared" si="862"/>
        <v>0</v>
      </c>
      <c r="AE522" s="587"/>
      <c r="AF522" s="588">
        <f t="shared" si="850"/>
        <v>0</v>
      </c>
      <c r="AG522" s="588">
        <f t="shared" si="863"/>
        <v>0</v>
      </c>
      <c r="AH522" s="587"/>
      <c r="AI522" s="588">
        <f t="shared" si="851"/>
        <v>0</v>
      </c>
      <c r="AJ522" s="588">
        <f t="shared" si="864"/>
        <v>0</v>
      </c>
      <c r="AK522" s="587"/>
      <c r="AL522" s="588">
        <f t="shared" si="852"/>
        <v>0</v>
      </c>
      <c r="AM522" s="588">
        <f t="shared" si="865"/>
        <v>0</v>
      </c>
      <c r="AN522" s="587"/>
      <c r="AO522" s="588">
        <f t="shared" si="853"/>
        <v>0</v>
      </c>
      <c r="AP522" s="588">
        <f t="shared" si="866"/>
        <v>0</v>
      </c>
      <c r="AQ522" s="587"/>
      <c r="AR522" s="588">
        <f t="shared" si="854"/>
        <v>0</v>
      </c>
      <c r="AS522" s="588">
        <f t="shared" si="873"/>
        <v>0</v>
      </c>
      <c r="AT522" s="587"/>
      <c r="AU522" s="588">
        <f t="shared" si="855"/>
        <v>0</v>
      </c>
      <c r="AV522" s="588">
        <f t="shared" si="867"/>
        <v>0</v>
      </c>
      <c r="AW522" s="587"/>
      <c r="AX522" s="652"/>
      <c r="AY522" s="706">
        <f t="shared" si="871"/>
        <v>0</v>
      </c>
      <c r="BC522" s="30">
        <f t="shared" si="874"/>
        <v>0</v>
      </c>
      <c r="BD522" s="30">
        <f t="shared" si="875"/>
        <v>0</v>
      </c>
      <c r="BE522" s="704">
        <f t="shared" si="876"/>
        <v>0</v>
      </c>
      <c r="BF522" s="30">
        <f t="shared" si="877"/>
        <v>0</v>
      </c>
      <c r="BG522" s="30">
        <f t="shared" si="878"/>
        <v>0</v>
      </c>
      <c r="BH522" s="704">
        <f t="shared" si="879"/>
        <v>0</v>
      </c>
      <c r="BI522" s="30">
        <f t="shared" si="870"/>
        <v>0</v>
      </c>
      <c r="BJ522" s="30">
        <f t="shared" si="880"/>
        <v>0</v>
      </c>
      <c r="BK522" s="704">
        <f t="shared" si="881"/>
        <v>0</v>
      </c>
      <c r="BL522" s="30">
        <f t="shared" si="882"/>
        <v>0</v>
      </c>
      <c r="BM522" s="30">
        <f t="shared" si="883"/>
        <v>0</v>
      </c>
      <c r="BN522" s="704">
        <f t="shared" si="884"/>
        <v>0</v>
      </c>
    </row>
    <row r="523" spans="1:66" x14ac:dyDescent="0.25">
      <c r="A523" s="49"/>
      <c r="B523" s="50"/>
      <c r="C523" s="699"/>
      <c r="D523" s="50"/>
      <c r="E523" s="62" t="e">
        <f t="shared" si="869"/>
        <v>#N/A</v>
      </c>
      <c r="F523" s="664" t="str">
        <f t="shared" si="868"/>
        <v/>
      </c>
      <c r="G523" s="587"/>
      <c r="H523" s="588">
        <f t="shared" ref="H523:H586" si="885">SUMIFS(JE_amount,JE_Month,H$3,JE_Entity,$A523,JE_Ledger_number,$B523)</f>
        <v>0</v>
      </c>
      <c r="I523" s="588">
        <f t="shared" si="856"/>
        <v>0</v>
      </c>
      <c r="J523" s="587"/>
      <c r="K523" s="588">
        <f t="shared" ref="K523:K586" si="886">SUMIFS(JE_amount,JE_Month,K$3,JE_Entity,$A523,JE_Ledger_number,$B523)</f>
        <v>0</v>
      </c>
      <c r="L523" s="588">
        <f t="shared" si="857"/>
        <v>0</v>
      </c>
      <c r="M523" s="587"/>
      <c r="N523" s="588">
        <f t="shared" ref="N523:N586" si="887">SUMIFS(JE_amount,JE_Month,N$3,JE_Entity,$A523,JE_Ledger_number,$B523)</f>
        <v>0</v>
      </c>
      <c r="O523" s="588">
        <f t="shared" si="858"/>
        <v>0</v>
      </c>
      <c r="P523" s="587"/>
      <c r="Q523" s="588">
        <f t="shared" ref="Q523:Q586" si="888">SUMIFS(JE_amount,JE_Month,Q$3,JE_Entity,$A523,JE_Ledger_number,$B523)</f>
        <v>0</v>
      </c>
      <c r="R523" s="588">
        <f t="shared" si="859"/>
        <v>0</v>
      </c>
      <c r="S523" s="587"/>
      <c r="T523" s="588">
        <f t="shared" ref="T523:T586" si="889">SUMIFS(JE_amount,JE_Month,T$3,JE_Entity,$A523,JE_Ledger_number,$B523)</f>
        <v>0</v>
      </c>
      <c r="U523" s="588">
        <f t="shared" si="860"/>
        <v>0</v>
      </c>
      <c r="V523" s="587"/>
      <c r="W523" s="588">
        <f t="shared" ref="W523:W586" si="890">SUMIFS(JE_amount,JE_Month,W$3,JE_Entity,$A523,JE_Ledger_number,$B523)</f>
        <v>0</v>
      </c>
      <c r="X523" s="588">
        <f t="shared" si="861"/>
        <v>0</v>
      </c>
      <c r="Y523" s="587"/>
      <c r="Z523" s="588">
        <f t="shared" ref="Z523:Z586" si="891">SUMIFS(JE_amount,JE_Month,Z$3,JE_Entity,$A523,JE_Ledger_number,$B523)</f>
        <v>0</v>
      </c>
      <c r="AA523" s="588">
        <f t="shared" si="872"/>
        <v>0</v>
      </c>
      <c r="AB523" s="587"/>
      <c r="AC523" s="588">
        <f t="shared" ref="AC523:AC586" si="892">SUMIFS(JE_amount,JE_Month,AC$3,JE_Entity,$A523,JE_Ledger_number,$B523)</f>
        <v>0</v>
      </c>
      <c r="AD523" s="588">
        <f t="shared" si="862"/>
        <v>0</v>
      </c>
      <c r="AE523" s="587"/>
      <c r="AF523" s="588">
        <f t="shared" ref="AF523:AF586" si="893">SUMIFS(JE_amount,JE_Month,AF$3,JE_Entity,$A523,JE_Ledger_number,$B523)</f>
        <v>0</v>
      </c>
      <c r="AG523" s="588">
        <f t="shared" si="863"/>
        <v>0</v>
      </c>
      <c r="AH523" s="587"/>
      <c r="AI523" s="588">
        <f t="shared" ref="AI523:AI586" si="894">SUMIFS(JE_amount,JE_Month,AI$3,JE_Entity,$A523,JE_Ledger_number,$B523)</f>
        <v>0</v>
      </c>
      <c r="AJ523" s="588">
        <f t="shared" si="864"/>
        <v>0</v>
      </c>
      <c r="AK523" s="587"/>
      <c r="AL523" s="588">
        <f t="shared" ref="AL523:AL586" si="895">SUMIFS(JE_amount,JE_Month,AL$3,JE_Entity,$A523,JE_Ledger_number,$B523)</f>
        <v>0</v>
      </c>
      <c r="AM523" s="588">
        <f t="shared" si="865"/>
        <v>0</v>
      </c>
      <c r="AN523" s="587"/>
      <c r="AO523" s="588">
        <f t="shared" ref="AO523:AO586" si="896">SUMIFS(JE_amount,JE_Month,AO$3,JE_Entity,$A523,JE_Ledger_number,$B523)</f>
        <v>0</v>
      </c>
      <c r="AP523" s="588">
        <f t="shared" si="866"/>
        <v>0</v>
      </c>
      <c r="AQ523" s="587"/>
      <c r="AR523" s="588">
        <f t="shared" ref="AR523:AR586" si="897">SUMIFS(JE_amount,JE_Month,AR$3,JE_Entity,$A523,JE_Ledger_number,$B523)</f>
        <v>0</v>
      </c>
      <c r="AS523" s="588">
        <f t="shared" si="873"/>
        <v>0</v>
      </c>
      <c r="AT523" s="587"/>
      <c r="AU523" s="588">
        <f t="shared" ref="AU523:AU586" si="898">SUMIFS(JE_amount_NIS,JE_Month,AU$3,JE_Entity,$A523,JE_Ledger_number,$B523)</f>
        <v>0</v>
      </c>
      <c r="AV523" s="588">
        <f t="shared" si="867"/>
        <v>0</v>
      </c>
      <c r="AW523" s="587"/>
      <c r="AX523" s="652"/>
      <c r="AY523" s="706">
        <f t="shared" si="871"/>
        <v>0</v>
      </c>
      <c r="BC523" s="30">
        <f t="shared" si="874"/>
        <v>0</v>
      </c>
      <c r="BD523" s="30">
        <f t="shared" si="875"/>
        <v>0</v>
      </c>
      <c r="BE523" s="704">
        <f t="shared" si="876"/>
        <v>0</v>
      </c>
      <c r="BF523" s="30">
        <f t="shared" si="877"/>
        <v>0</v>
      </c>
      <c r="BG523" s="30">
        <f t="shared" si="878"/>
        <v>0</v>
      </c>
      <c r="BH523" s="704">
        <f t="shared" si="879"/>
        <v>0</v>
      </c>
      <c r="BI523" s="30">
        <f t="shared" si="870"/>
        <v>0</v>
      </c>
      <c r="BJ523" s="30">
        <f t="shared" si="880"/>
        <v>0</v>
      </c>
      <c r="BK523" s="704">
        <f t="shared" si="881"/>
        <v>0</v>
      </c>
      <c r="BL523" s="30">
        <f t="shared" si="882"/>
        <v>0</v>
      </c>
      <c r="BM523" s="30">
        <f t="shared" si="883"/>
        <v>0</v>
      </c>
      <c r="BN523" s="704">
        <f t="shared" si="884"/>
        <v>0</v>
      </c>
    </row>
    <row r="524" spans="1:66" x14ac:dyDescent="0.25">
      <c r="A524" s="49"/>
      <c r="B524" s="50"/>
      <c r="C524" s="699"/>
      <c r="D524" s="50"/>
      <c r="E524" s="62" t="e">
        <f t="shared" si="869"/>
        <v>#N/A</v>
      </c>
      <c r="F524" s="664" t="str">
        <f t="shared" si="868"/>
        <v/>
      </c>
      <c r="G524" s="587"/>
      <c r="H524" s="588">
        <f t="shared" si="885"/>
        <v>0</v>
      </c>
      <c r="I524" s="588">
        <f t="shared" ref="I524:I587" si="899">SUM(G524:H524)</f>
        <v>0</v>
      </c>
      <c r="J524" s="587"/>
      <c r="K524" s="588">
        <f t="shared" si="886"/>
        <v>0</v>
      </c>
      <c r="L524" s="588">
        <f t="shared" ref="L524:L587" si="900">SUM(J524:K524)</f>
        <v>0</v>
      </c>
      <c r="M524" s="587"/>
      <c r="N524" s="588">
        <f t="shared" si="887"/>
        <v>0</v>
      </c>
      <c r="O524" s="588">
        <f t="shared" ref="O524:O587" si="901">SUM(M524:N524)</f>
        <v>0</v>
      </c>
      <c r="P524" s="587"/>
      <c r="Q524" s="588">
        <f t="shared" si="888"/>
        <v>0</v>
      </c>
      <c r="R524" s="588">
        <f t="shared" ref="R524:R587" si="902">SUM(P524:Q524)</f>
        <v>0</v>
      </c>
      <c r="S524" s="587"/>
      <c r="T524" s="588">
        <f t="shared" si="889"/>
        <v>0</v>
      </c>
      <c r="U524" s="588">
        <f t="shared" ref="U524:U587" si="903">SUM(S524:T524)</f>
        <v>0</v>
      </c>
      <c r="V524" s="587"/>
      <c r="W524" s="588">
        <f t="shared" si="890"/>
        <v>0</v>
      </c>
      <c r="X524" s="588">
        <f t="shared" ref="X524:X587" si="904">SUM(V524:W524)</f>
        <v>0</v>
      </c>
      <c r="Y524" s="587"/>
      <c r="Z524" s="588">
        <f t="shared" si="891"/>
        <v>0</v>
      </c>
      <c r="AA524" s="588">
        <f t="shared" si="872"/>
        <v>0</v>
      </c>
      <c r="AB524" s="587"/>
      <c r="AC524" s="588">
        <f t="shared" si="892"/>
        <v>0</v>
      </c>
      <c r="AD524" s="588">
        <f t="shared" ref="AD524:AD587" si="905">SUM(AB524:AC524)</f>
        <v>0</v>
      </c>
      <c r="AE524" s="587"/>
      <c r="AF524" s="588">
        <f t="shared" si="893"/>
        <v>0</v>
      </c>
      <c r="AG524" s="588">
        <f t="shared" ref="AG524:AG587" si="906">SUM(AE524:AF524)</f>
        <v>0</v>
      </c>
      <c r="AH524" s="587"/>
      <c r="AI524" s="588">
        <f t="shared" si="894"/>
        <v>0</v>
      </c>
      <c r="AJ524" s="588">
        <f t="shared" ref="AJ524:AJ587" si="907">SUM(AH524:AI524)</f>
        <v>0</v>
      </c>
      <c r="AK524" s="587"/>
      <c r="AL524" s="588">
        <f t="shared" si="895"/>
        <v>0</v>
      </c>
      <c r="AM524" s="588">
        <f t="shared" ref="AM524:AM587" si="908">SUM(AK524:AL524)</f>
        <v>0</v>
      </c>
      <c r="AN524" s="587"/>
      <c r="AO524" s="588">
        <f t="shared" si="896"/>
        <v>0</v>
      </c>
      <c r="AP524" s="588">
        <f t="shared" ref="AP524:AP587" si="909">SUM(AN524:AO524)</f>
        <v>0</v>
      </c>
      <c r="AQ524" s="587"/>
      <c r="AR524" s="588">
        <f t="shared" si="897"/>
        <v>0</v>
      </c>
      <c r="AS524" s="588">
        <f t="shared" si="873"/>
        <v>0</v>
      </c>
      <c r="AT524" s="587"/>
      <c r="AU524" s="588">
        <f t="shared" si="898"/>
        <v>0</v>
      </c>
      <c r="AV524" s="588">
        <f t="shared" ref="AV524:AV587" si="910">SUM(AT524:AU524)</f>
        <v>0</v>
      </c>
      <c r="AW524" s="587"/>
      <c r="AX524" s="652"/>
      <c r="AY524" s="706">
        <f t="shared" si="871"/>
        <v>0</v>
      </c>
      <c r="BC524" s="30">
        <f t="shared" si="874"/>
        <v>0</v>
      </c>
      <c r="BD524" s="30">
        <f t="shared" si="875"/>
        <v>0</v>
      </c>
      <c r="BE524" s="704">
        <f t="shared" si="876"/>
        <v>0</v>
      </c>
      <c r="BF524" s="30">
        <f t="shared" si="877"/>
        <v>0</v>
      </c>
      <c r="BG524" s="30">
        <f t="shared" si="878"/>
        <v>0</v>
      </c>
      <c r="BH524" s="704">
        <f t="shared" si="879"/>
        <v>0</v>
      </c>
      <c r="BI524" s="30">
        <f t="shared" si="870"/>
        <v>0</v>
      </c>
      <c r="BJ524" s="30">
        <f t="shared" si="880"/>
        <v>0</v>
      </c>
      <c r="BK524" s="704">
        <f t="shared" si="881"/>
        <v>0</v>
      </c>
      <c r="BL524" s="30">
        <f t="shared" si="882"/>
        <v>0</v>
      </c>
      <c r="BM524" s="30">
        <f t="shared" si="883"/>
        <v>0</v>
      </c>
      <c r="BN524" s="704">
        <f t="shared" si="884"/>
        <v>0</v>
      </c>
    </row>
    <row r="525" spans="1:66" x14ac:dyDescent="0.25">
      <c r="A525" s="49"/>
      <c r="B525" s="50"/>
      <c r="C525" s="699"/>
      <c r="D525" s="50"/>
      <c r="E525" s="62" t="e">
        <f t="shared" si="869"/>
        <v>#N/A</v>
      </c>
      <c r="F525" s="664" t="str">
        <f t="shared" si="868"/>
        <v/>
      </c>
      <c r="G525" s="587"/>
      <c r="H525" s="588">
        <f t="shared" si="885"/>
        <v>0</v>
      </c>
      <c r="I525" s="588">
        <f t="shared" si="899"/>
        <v>0</v>
      </c>
      <c r="J525" s="587"/>
      <c r="K525" s="588">
        <f t="shared" si="886"/>
        <v>0</v>
      </c>
      <c r="L525" s="588">
        <f t="shared" si="900"/>
        <v>0</v>
      </c>
      <c r="M525" s="587"/>
      <c r="N525" s="588">
        <f t="shared" si="887"/>
        <v>0</v>
      </c>
      <c r="O525" s="588">
        <f t="shared" si="901"/>
        <v>0</v>
      </c>
      <c r="P525" s="587"/>
      <c r="Q525" s="588">
        <f t="shared" si="888"/>
        <v>0</v>
      </c>
      <c r="R525" s="588">
        <f t="shared" si="902"/>
        <v>0</v>
      </c>
      <c r="S525" s="587"/>
      <c r="T525" s="588">
        <f t="shared" si="889"/>
        <v>0</v>
      </c>
      <c r="U525" s="588">
        <f t="shared" si="903"/>
        <v>0</v>
      </c>
      <c r="V525" s="587"/>
      <c r="W525" s="588">
        <f t="shared" si="890"/>
        <v>0</v>
      </c>
      <c r="X525" s="588">
        <f t="shared" si="904"/>
        <v>0</v>
      </c>
      <c r="Y525" s="587"/>
      <c r="Z525" s="588">
        <f t="shared" si="891"/>
        <v>0</v>
      </c>
      <c r="AA525" s="588">
        <f t="shared" si="872"/>
        <v>0</v>
      </c>
      <c r="AB525" s="587"/>
      <c r="AC525" s="588">
        <f t="shared" si="892"/>
        <v>0</v>
      </c>
      <c r="AD525" s="588">
        <f t="shared" si="905"/>
        <v>0</v>
      </c>
      <c r="AE525" s="587"/>
      <c r="AF525" s="588">
        <f t="shared" si="893"/>
        <v>0</v>
      </c>
      <c r="AG525" s="588">
        <f t="shared" si="906"/>
        <v>0</v>
      </c>
      <c r="AH525" s="587"/>
      <c r="AI525" s="588">
        <f t="shared" si="894"/>
        <v>0</v>
      </c>
      <c r="AJ525" s="588">
        <f t="shared" si="907"/>
        <v>0</v>
      </c>
      <c r="AK525" s="587"/>
      <c r="AL525" s="588">
        <f t="shared" si="895"/>
        <v>0</v>
      </c>
      <c r="AM525" s="588">
        <f t="shared" si="908"/>
        <v>0</v>
      </c>
      <c r="AN525" s="587"/>
      <c r="AO525" s="588">
        <f t="shared" si="896"/>
        <v>0</v>
      </c>
      <c r="AP525" s="588">
        <f t="shared" si="909"/>
        <v>0</v>
      </c>
      <c r="AQ525" s="587"/>
      <c r="AR525" s="588">
        <f t="shared" si="897"/>
        <v>0</v>
      </c>
      <c r="AS525" s="588">
        <f t="shared" si="873"/>
        <v>0</v>
      </c>
      <c r="AT525" s="587"/>
      <c r="AU525" s="588">
        <f t="shared" si="898"/>
        <v>0</v>
      </c>
      <c r="AV525" s="588">
        <f t="shared" si="910"/>
        <v>0</v>
      </c>
      <c r="AW525" s="587"/>
      <c r="AX525" s="652"/>
      <c r="AY525" s="706">
        <f t="shared" si="871"/>
        <v>0</v>
      </c>
      <c r="BC525" s="30">
        <f t="shared" si="874"/>
        <v>0</v>
      </c>
      <c r="BD525" s="30">
        <f t="shared" si="875"/>
        <v>0</v>
      </c>
      <c r="BE525" s="704">
        <f t="shared" si="876"/>
        <v>0</v>
      </c>
      <c r="BF525" s="30">
        <f t="shared" si="877"/>
        <v>0</v>
      </c>
      <c r="BG525" s="30">
        <f t="shared" si="878"/>
        <v>0</v>
      </c>
      <c r="BH525" s="704">
        <f t="shared" si="879"/>
        <v>0</v>
      </c>
      <c r="BI525" s="30">
        <f t="shared" si="870"/>
        <v>0</v>
      </c>
      <c r="BJ525" s="30">
        <f t="shared" si="880"/>
        <v>0</v>
      </c>
      <c r="BK525" s="704">
        <f t="shared" si="881"/>
        <v>0</v>
      </c>
      <c r="BL525" s="30">
        <f t="shared" si="882"/>
        <v>0</v>
      </c>
      <c r="BM525" s="30">
        <f t="shared" si="883"/>
        <v>0</v>
      </c>
      <c r="BN525" s="704">
        <f t="shared" si="884"/>
        <v>0</v>
      </c>
    </row>
    <row r="526" spans="1:66" x14ac:dyDescent="0.25">
      <c r="A526" s="49"/>
      <c r="B526" s="50"/>
      <c r="C526" s="699"/>
      <c r="D526" s="50"/>
      <c r="E526" s="62" t="e">
        <f t="shared" si="869"/>
        <v>#N/A</v>
      </c>
      <c r="F526" s="664" t="str">
        <f t="shared" si="868"/>
        <v/>
      </c>
      <c r="G526" s="587"/>
      <c r="H526" s="588">
        <f t="shared" si="885"/>
        <v>0</v>
      </c>
      <c r="I526" s="588">
        <f t="shared" si="899"/>
        <v>0</v>
      </c>
      <c r="J526" s="587"/>
      <c r="K526" s="588">
        <f t="shared" si="886"/>
        <v>0</v>
      </c>
      <c r="L526" s="588">
        <f t="shared" si="900"/>
        <v>0</v>
      </c>
      <c r="M526" s="587"/>
      <c r="N526" s="588">
        <f t="shared" si="887"/>
        <v>0</v>
      </c>
      <c r="O526" s="588">
        <f t="shared" si="901"/>
        <v>0</v>
      </c>
      <c r="P526" s="587"/>
      <c r="Q526" s="588">
        <f t="shared" si="888"/>
        <v>0</v>
      </c>
      <c r="R526" s="588">
        <f t="shared" si="902"/>
        <v>0</v>
      </c>
      <c r="S526" s="587"/>
      <c r="T526" s="588">
        <f t="shared" si="889"/>
        <v>0</v>
      </c>
      <c r="U526" s="588">
        <f t="shared" si="903"/>
        <v>0</v>
      </c>
      <c r="V526" s="587"/>
      <c r="W526" s="588">
        <f t="shared" si="890"/>
        <v>0</v>
      </c>
      <c r="X526" s="588">
        <f t="shared" si="904"/>
        <v>0</v>
      </c>
      <c r="Y526" s="587"/>
      <c r="Z526" s="588">
        <f t="shared" si="891"/>
        <v>0</v>
      </c>
      <c r="AA526" s="588">
        <f t="shared" si="872"/>
        <v>0</v>
      </c>
      <c r="AB526" s="587"/>
      <c r="AC526" s="588">
        <f t="shared" si="892"/>
        <v>0</v>
      </c>
      <c r="AD526" s="588">
        <f t="shared" si="905"/>
        <v>0</v>
      </c>
      <c r="AE526" s="587"/>
      <c r="AF526" s="588">
        <f t="shared" si="893"/>
        <v>0</v>
      </c>
      <c r="AG526" s="588">
        <f t="shared" si="906"/>
        <v>0</v>
      </c>
      <c r="AH526" s="587"/>
      <c r="AI526" s="588">
        <f t="shared" si="894"/>
        <v>0</v>
      </c>
      <c r="AJ526" s="588">
        <f t="shared" si="907"/>
        <v>0</v>
      </c>
      <c r="AK526" s="587"/>
      <c r="AL526" s="588">
        <f t="shared" si="895"/>
        <v>0</v>
      </c>
      <c r="AM526" s="588">
        <f t="shared" si="908"/>
        <v>0</v>
      </c>
      <c r="AN526" s="587"/>
      <c r="AO526" s="588">
        <f t="shared" si="896"/>
        <v>0</v>
      </c>
      <c r="AP526" s="588">
        <f t="shared" si="909"/>
        <v>0</v>
      </c>
      <c r="AQ526" s="587"/>
      <c r="AR526" s="588">
        <f t="shared" si="897"/>
        <v>0</v>
      </c>
      <c r="AS526" s="588">
        <f t="shared" si="873"/>
        <v>0</v>
      </c>
      <c r="AT526" s="587"/>
      <c r="AU526" s="588">
        <f t="shared" si="898"/>
        <v>0</v>
      </c>
      <c r="AV526" s="588">
        <f t="shared" si="910"/>
        <v>0</v>
      </c>
      <c r="AW526" s="587"/>
      <c r="AX526" s="652"/>
      <c r="AY526" s="706">
        <f t="shared" si="871"/>
        <v>0</v>
      </c>
      <c r="BC526" s="30">
        <f t="shared" si="874"/>
        <v>0</v>
      </c>
      <c r="BD526" s="30">
        <f t="shared" si="875"/>
        <v>0</v>
      </c>
      <c r="BE526" s="704">
        <f t="shared" si="876"/>
        <v>0</v>
      </c>
      <c r="BF526" s="30">
        <f t="shared" si="877"/>
        <v>0</v>
      </c>
      <c r="BG526" s="30">
        <f t="shared" si="878"/>
        <v>0</v>
      </c>
      <c r="BH526" s="704">
        <f t="shared" si="879"/>
        <v>0</v>
      </c>
      <c r="BI526" s="30">
        <f t="shared" si="870"/>
        <v>0</v>
      </c>
      <c r="BJ526" s="30">
        <f t="shared" si="880"/>
        <v>0</v>
      </c>
      <c r="BK526" s="704">
        <f t="shared" si="881"/>
        <v>0</v>
      </c>
      <c r="BL526" s="30">
        <f t="shared" si="882"/>
        <v>0</v>
      </c>
      <c r="BM526" s="30">
        <f t="shared" si="883"/>
        <v>0</v>
      </c>
      <c r="BN526" s="704">
        <f t="shared" si="884"/>
        <v>0</v>
      </c>
    </row>
    <row r="527" spans="1:66" x14ac:dyDescent="0.25">
      <c r="A527" s="49"/>
      <c r="B527" s="50"/>
      <c r="C527" s="699"/>
      <c r="D527" s="50"/>
      <c r="E527" s="62" t="e">
        <f t="shared" si="869"/>
        <v>#N/A</v>
      </c>
      <c r="F527" s="664" t="str">
        <f t="shared" si="868"/>
        <v/>
      </c>
      <c r="G527" s="587"/>
      <c r="H527" s="588">
        <f t="shared" si="885"/>
        <v>0</v>
      </c>
      <c r="I527" s="588">
        <f t="shared" si="899"/>
        <v>0</v>
      </c>
      <c r="J527" s="587"/>
      <c r="K527" s="588">
        <f t="shared" si="886"/>
        <v>0</v>
      </c>
      <c r="L527" s="588">
        <f t="shared" si="900"/>
        <v>0</v>
      </c>
      <c r="M527" s="587"/>
      <c r="N527" s="588">
        <f t="shared" si="887"/>
        <v>0</v>
      </c>
      <c r="O527" s="588">
        <f t="shared" si="901"/>
        <v>0</v>
      </c>
      <c r="P527" s="587"/>
      <c r="Q527" s="588">
        <f t="shared" si="888"/>
        <v>0</v>
      </c>
      <c r="R527" s="588">
        <f t="shared" si="902"/>
        <v>0</v>
      </c>
      <c r="S527" s="587"/>
      <c r="T527" s="588">
        <f t="shared" si="889"/>
        <v>0</v>
      </c>
      <c r="U527" s="588">
        <f t="shared" si="903"/>
        <v>0</v>
      </c>
      <c r="V527" s="587"/>
      <c r="W527" s="588">
        <f t="shared" si="890"/>
        <v>0</v>
      </c>
      <c r="X527" s="588">
        <f t="shared" si="904"/>
        <v>0</v>
      </c>
      <c r="Y527" s="587"/>
      <c r="Z527" s="588">
        <f t="shared" si="891"/>
        <v>0</v>
      </c>
      <c r="AA527" s="588">
        <f t="shared" si="872"/>
        <v>0</v>
      </c>
      <c r="AB527" s="587"/>
      <c r="AC527" s="588">
        <f t="shared" si="892"/>
        <v>0</v>
      </c>
      <c r="AD527" s="588">
        <f t="shared" si="905"/>
        <v>0</v>
      </c>
      <c r="AE527" s="587"/>
      <c r="AF527" s="588">
        <f t="shared" si="893"/>
        <v>0</v>
      </c>
      <c r="AG527" s="588">
        <f t="shared" si="906"/>
        <v>0</v>
      </c>
      <c r="AH527" s="587"/>
      <c r="AI527" s="588">
        <f t="shared" si="894"/>
        <v>0</v>
      </c>
      <c r="AJ527" s="588">
        <f t="shared" si="907"/>
        <v>0</v>
      </c>
      <c r="AK527" s="587"/>
      <c r="AL527" s="588">
        <f t="shared" si="895"/>
        <v>0</v>
      </c>
      <c r="AM527" s="588">
        <f t="shared" si="908"/>
        <v>0</v>
      </c>
      <c r="AN527" s="587"/>
      <c r="AO527" s="588">
        <f t="shared" si="896"/>
        <v>0</v>
      </c>
      <c r="AP527" s="588">
        <f t="shared" si="909"/>
        <v>0</v>
      </c>
      <c r="AQ527" s="587"/>
      <c r="AR527" s="588">
        <f t="shared" si="897"/>
        <v>0</v>
      </c>
      <c r="AS527" s="588">
        <f t="shared" si="873"/>
        <v>0</v>
      </c>
      <c r="AT527" s="587"/>
      <c r="AU527" s="588">
        <f t="shared" si="898"/>
        <v>0</v>
      </c>
      <c r="AV527" s="588">
        <f t="shared" si="910"/>
        <v>0</v>
      </c>
      <c r="AW527" s="587"/>
      <c r="AX527" s="652"/>
      <c r="AY527" s="706">
        <f t="shared" si="871"/>
        <v>0</v>
      </c>
      <c r="BC527" s="30">
        <f t="shared" si="874"/>
        <v>0</v>
      </c>
      <c r="BD527" s="30">
        <f t="shared" si="875"/>
        <v>0</v>
      </c>
      <c r="BE527" s="704">
        <f t="shared" si="876"/>
        <v>0</v>
      </c>
      <c r="BF527" s="30">
        <f t="shared" si="877"/>
        <v>0</v>
      </c>
      <c r="BG527" s="30">
        <f t="shared" si="878"/>
        <v>0</v>
      </c>
      <c r="BH527" s="704">
        <f t="shared" si="879"/>
        <v>0</v>
      </c>
      <c r="BI527" s="30">
        <f t="shared" si="870"/>
        <v>0</v>
      </c>
      <c r="BJ527" s="30">
        <f t="shared" si="880"/>
        <v>0</v>
      </c>
      <c r="BK527" s="704">
        <f t="shared" si="881"/>
        <v>0</v>
      </c>
      <c r="BL527" s="30">
        <f t="shared" si="882"/>
        <v>0</v>
      </c>
      <c r="BM527" s="30">
        <f t="shared" si="883"/>
        <v>0</v>
      </c>
      <c r="BN527" s="704">
        <f t="shared" si="884"/>
        <v>0</v>
      </c>
    </row>
    <row r="528" spans="1:66" x14ac:dyDescent="0.25">
      <c r="A528" s="49"/>
      <c r="B528" s="50"/>
      <c r="C528" s="699"/>
      <c r="D528" s="50"/>
      <c r="E528" s="62" t="e">
        <f t="shared" si="869"/>
        <v>#N/A</v>
      </c>
      <c r="F528" s="664" t="str">
        <f t="shared" si="868"/>
        <v/>
      </c>
      <c r="G528" s="587"/>
      <c r="H528" s="588">
        <f t="shared" si="885"/>
        <v>0</v>
      </c>
      <c r="I528" s="588">
        <f t="shared" si="899"/>
        <v>0</v>
      </c>
      <c r="J528" s="587"/>
      <c r="K528" s="588">
        <f t="shared" si="886"/>
        <v>0</v>
      </c>
      <c r="L528" s="588">
        <f t="shared" si="900"/>
        <v>0</v>
      </c>
      <c r="M528" s="587"/>
      <c r="N528" s="588">
        <f t="shared" si="887"/>
        <v>0</v>
      </c>
      <c r="O528" s="588">
        <f t="shared" si="901"/>
        <v>0</v>
      </c>
      <c r="P528" s="587"/>
      <c r="Q528" s="588">
        <f t="shared" si="888"/>
        <v>0</v>
      </c>
      <c r="R528" s="588">
        <f t="shared" si="902"/>
        <v>0</v>
      </c>
      <c r="S528" s="587"/>
      <c r="T528" s="588">
        <f t="shared" si="889"/>
        <v>0</v>
      </c>
      <c r="U528" s="588">
        <f t="shared" si="903"/>
        <v>0</v>
      </c>
      <c r="V528" s="587"/>
      <c r="W528" s="588">
        <f t="shared" si="890"/>
        <v>0</v>
      </c>
      <c r="X528" s="588">
        <f t="shared" si="904"/>
        <v>0</v>
      </c>
      <c r="Y528" s="587"/>
      <c r="Z528" s="588">
        <f t="shared" si="891"/>
        <v>0</v>
      </c>
      <c r="AA528" s="588">
        <f t="shared" si="872"/>
        <v>0</v>
      </c>
      <c r="AB528" s="587"/>
      <c r="AC528" s="588">
        <f t="shared" si="892"/>
        <v>0</v>
      </c>
      <c r="AD528" s="588">
        <f t="shared" si="905"/>
        <v>0</v>
      </c>
      <c r="AE528" s="587"/>
      <c r="AF528" s="588">
        <f t="shared" si="893"/>
        <v>0</v>
      </c>
      <c r="AG528" s="588">
        <f t="shared" si="906"/>
        <v>0</v>
      </c>
      <c r="AH528" s="587"/>
      <c r="AI528" s="588">
        <f t="shared" si="894"/>
        <v>0</v>
      </c>
      <c r="AJ528" s="588">
        <f t="shared" si="907"/>
        <v>0</v>
      </c>
      <c r="AK528" s="587"/>
      <c r="AL528" s="588">
        <f t="shared" si="895"/>
        <v>0</v>
      </c>
      <c r="AM528" s="588">
        <f t="shared" si="908"/>
        <v>0</v>
      </c>
      <c r="AN528" s="587"/>
      <c r="AO528" s="588">
        <f t="shared" si="896"/>
        <v>0</v>
      </c>
      <c r="AP528" s="588">
        <f t="shared" si="909"/>
        <v>0</v>
      </c>
      <c r="AQ528" s="587"/>
      <c r="AR528" s="588">
        <f t="shared" si="897"/>
        <v>0</v>
      </c>
      <c r="AS528" s="588">
        <f t="shared" si="873"/>
        <v>0</v>
      </c>
      <c r="AT528" s="587"/>
      <c r="AU528" s="588">
        <f t="shared" si="898"/>
        <v>0</v>
      </c>
      <c r="AV528" s="588">
        <f t="shared" si="910"/>
        <v>0</v>
      </c>
      <c r="AW528" s="587"/>
      <c r="AX528" s="652"/>
      <c r="AY528" s="706">
        <f t="shared" si="871"/>
        <v>0</v>
      </c>
      <c r="BC528" s="30">
        <f t="shared" si="874"/>
        <v>0</v>
      </c>
      <c r="BD528" s="30">
        <f t="shared" si="875"/>
        <v>0</v>
      </c>
      <c r="BE528" s="704">
        <f t="shared" si="876"/>
        <v>0</v>
      </c>
      <c r="BF528" s="30">
        <f t="shared" si="877"/>
        <v>0</v>
      </c>
      <c r="BG528" s="30">
        <f t="shared" si="878"/>
        <v>0</v>
      </c>
      <c r="BH528" s="704">
        <f t="shared" si="879"/>
        <v>0</v>
      </c>
      <c r="BI528" s="30">
        <f t="shared" si="870"/>
        <v>0</v>
      </c>
      <c r="BJ528" s="30">
        <f t="shared" si="880"/>
        <v>0</v>
      </c>
      <c r="BK528" s="704">
        <f t="shared" si="881"/>
        <v>0</v>
      </c>
      <c r="BL528" s="30">
        <f t="shared" si="882"/>
        <v>0</v>
      </c>
      <c r="BM528" s="30">
        <f t="shared" si="883"/>
        <v>0</v>
      </c>
      <c r="BN528" s="704">
        <f t="shared" si="884"/>
        <v>0</v>
      </c>
    </row>
    <row r="529" spans="1:66" x14ac:dyDescent="0.25">
      <c r="A529" s="49"/>
      <c r="B529" s="50"/>
      <c r="C529" s="699"/>
      <c r="D529" s="50"/>
      <c r="E529" s="62" t="e">
        <f t="shared" si="869"/>
        <v>#N/A</v>
      </c>
      <c r="F529" s="664" t="str">
        <f t="shared" si="868"/>
        <v/>
      </c>
      <c r="G529" s="587"/>
      <c r="H529" s="588">
        <f t="shared" si="885"/>
        <v>0</v>
      </c>
      <c r="I529" s="588">
        <f t="shared" si="899"/>
        <v>0</v>
      </c>
      <c r="J529" s="587"/>
      <c r="K529" s="588">
        <f t="shared" si="886"/>
        <v>0</v>
      </c>
      <c r="L529" s="588">
        <f t="shared" si="900"/>
        <v>0</v>
      </c>
      <c r="M529" s="587"/>
      <c r="N529" s="588">
        <f t="shared" si="887"/>
        <v>0</v>
      </c>
      <c r="O529" s="588">
        <f t="shared" si="901"/>
        <v>0</v>
      </c>
      <c r="P529" s="587"/>
      <c r="Q529" s="588">
        <f t="shared" si="888"/>
        <v>0</v>
      </c>
      <c r="R529" s="588">
        <f t="shared" si="902"/>
        <v>0</v>
      </c>
      <c r="S529" s="587"/>
      <c r="T529" s="588">
        <f t="shared" si="889"/>
        <v>0</v>
      </c>
      <c r="U529" s="588">
        <f t="shared" si="903"/>
        <v>0</v>
      </c>
      <c r="V529" s="587"/>
      <c r="W529" s="588">
        <f t="shared" si="890"/>
        <v>0</v>
      </c>
      <c r="X529" s="588">
        <f t="shared" si="904"/>
        <v>0</v>
      </c>
      <c r="Y529" s="587"/>
      <c r="Z529" s="588">
        <f t="shared" si="891"/>
        <v>0</v>
      </c>
      <c r="AA529" s="588">
        <f t="shared" si="872"/>
        <v>0</v>
      </c>
      <c r="AB529" s="587"/>
      <c r="AC529" s="588">
        <f t="shared" si="892"/>
        <v>0</v>
      </c>
      <c r="AD529" s="588">
        <f t="shared" si="905"/>
        <v>0</v>
      </c>
      <c r="AE529" s="587"/>
      <c r="AF529" s="588">
        <f t="shared" si="893"/>
        <v>0</v>
      </c>
      <c r="AG529" s="588">
        <f t="shared" si="906"/>
        <v>0</v>
      </c>
      <c r="AH529" s="587"/>
      <c r="AI529" s="588">
        <f t="shared" si="894"/>
        <v>0</v>
      </c>
      <c r="AJ529" s="588">
        <f t="shared" si="907"/>
        <v>0</v>
      </c>
      <c r="AK529" s="587"/>
      <c r="AL529" s="588">
        <f t="shared" si="895"/>
        <v>0</v>
      </c>
      <c r="AM529" s="588">
        <f t="shared" si="908"/>
        <v>0</v>
      </c>
      <c r="AN529" s="587"/>
      <c r="AO529" s="588">
        <f t="shared" si="896"/>
        <v>0</v>
      </c>
      <c r="AP529" s="588">
        <f t="shared" si="909"/>
        <v>0</v>
      </c>
      <c r="AQ529" s="587"/>
      <c r="AR529" s="588">
        <f t="shared" si="897"/>
        <v>0</v>
      </c>
      <c r="AS529" s="588">
        <f t="shared" si="873"/>
        <v>0</v>
      </c>
      <c r="AT529" s="587"/>
      <c r="AU529" s="588">
        <f t="shared" si="898"/>
        <v>0</v>
      </c>
      <c r="AV529" s="588">
        <f t="shared" si="910"/>
        <v>0</v>
      </c>
      <c r="AW529" s="587"/>
      <c r="AX529" s="652"/>
      <c r="AY529" s="706">
        <f t="shared" si="871"/>
        <v>0</v>
      </c>
      <c r="BC529" s="30">
        <f t="shared" si="874"/>
        <v>0</v>
      </c>
      <c r="BD529" s="30">
        <f t="shared" si="875"/>
        <v>0</v>
      </c>
      <c r="BE529" s="704">
        <f t="shared" si="876"/>
        <v>0</v>
      </c>
      <c r="BF529" s="30">
        <f t="shared" si="877"/>
        <v>0</v>
      </c>
      <c r="BG529" s="30">
        <f t="shared" si="878"/>
        <v>0</v>
      </c>
      <c r="BH529" s="704">
        <f t="shared" si="879"/>
        <v>0</v>
      </c>
      <c r="BI529" s="30">
        <f t="shared" si="870"/>
        <v>0</v>
      </c>
      <c r="BJ529" s="30">
        <f t="shared" si="880"/>
        <v>0</v>
      </c>
      <c r="BK529" s="704">
        <f t="shared" si="881"/>
        <v>0</v>
      </c>
      <c r="BL529" s="30">
        <f t="shared" si="882"/>
        <v>0</v>
      </c>
      <c r="BM529" s="30">
        <f t="shared" si="883"/>
        <v>0</v>
      </c>
      <c r="BN529" s="704">
        <f t="shared" si="884"/>
        <v>0</v>
      </c>
    </row>
    <row r="530" spans="1:66" x14ac:dyDescent="0.25">
      <c r="A530" s="49"/>
      <c r="B530" s="50"/>
      <c r="C530" s="699"/>
      <c r="D530" s="50"/>
      <c r="E530" s="62" t="e">
        <f t="shared" si="869"/>
        <v>#N/A</v>
      </c>
      <c r="F530" s="664" t="str">
        <f t="shared" si="868"/>
        <v/>
      </c>
      <c r="G530" s="587"/>
      <c r="H530" s="588">
        <f t="shared" si="885"/>
        <v>0</v>
      </c>
      <c r="I530" s="588">
        <f t="shared" si="899"/>
        <v>0</v>
      </c>
      <c r="J530" s="587"/>
      <c r="K530" s="588">
        <f t="shared" si="886"/>
        <v>0</v>
      </c>
      <c r="L530" s="588">
        <f t="shared" si="900"/>
        <v>0</v>
      </c>
      <c r="M530" s="587"/>
      <c r="N530" s="588">
        <f t="shared" si="887"/>
        <v>0</v>
      </c>
      <c r="O530" s="588">
        <f t="shared" si="901"/>
        <v>0</v>
      </c>
      <c r="P530" s="587"/>
      <c r="Q530" s="588">
        <f t="shared" si="888"/>
        <v>0</v>
      </c>
      <c r="R530" s="588">
        <f t="shared" si="902"/>
        <v>0</v>
      </c>
      <c r="S530" s="587"/>
      <c r="T530" s="588">
        <f t="shared" si="889"/>
        <v>0</v>
      </c>
      <c r="U530" s="588">
        <f t="shared" si="903"/>
        <v>0</v>
      </c>
      <c r="V530" s="587"/>
      <c r="W530" s="588">
        <f t="shared" si="890"/>
        <v>0</v>
      </c>
      <c r="X530" s="588">
        <f t="shared" si="904"/>
        <v>0</v>
      </c>
      <c r="Y530" s="587"/>
      <c r="Z530" s="588">
        <f t="shared" si="891"/>
        <v>0</v>
      </c>
      <c r="AA530" s="588">
        <f t="shared" si="872"/>
        <v>0</v>
      </c>
      <c r="AB530" s="587"/>
      <c r="AC530" s="588">
        <f t="shared" si="892"/>
        <v>0</v>
      </c>
      <c r="AD530" s="588">
        <f t="shared" si="905"/>
        <v>0</v>
      </c>
      <c r="AE530" s="587"/>
      <c r="AF530" s="588">
        <f t="shared" si="893"/>
        <v>0</v>
      </c>
      <c r="AG530" s="588">
        <f t="shared" si="906"/>
        <v>0</v>
      </c>
      <c r="AH530" s="587"/>
      <c r="AI530" s="588">
        <f t="shared" si="894"/>
        <v>0</v>
      </c>
      <c r="AJ530" s="588">
        <f t="shared" si="907"/>
        <v>0</v>
      </c>
      <c r="AK530" s="587"/>
      <c r="AL530" s="588">
        <f t="shared" si="895"/>
        <v>0</v>
      </c>
      <c r="AM530" s="588">
        <f t="shared" si="908"/>
        <v>0</v>
      </c>
      <c r="AN530" s="587"/>
      <c r="AO530" s="588">
        <f t="shared" si="896"/>
        <v>0</v>
      </c>
      <c r="AP530" s="588">
        <f t="shared" si="909"/>
        <v>0</v>
      </c>
      <c r="AQ530" s="587"/>
      <c r="AR530" s="588">
        <f t="shared" si="897"/>
        <v>0</v>
      </c>
      <c r="AS530" s="588">
        <f t="shared" si="873"/>
        <v>0</v>
      </c>
      <c r="AT530" s="587"/>
      <c r="AU530" s="588">
        <f t="shared" si="898"/>
        <v>0</v>
      </c>
      <c r="AV530" s="588">
        <f t="shared" si="910"/>
        <v>0</v>
      </c>
      <c r="AW530" s="587"/>
      <c r="AX530" s="652"/>
      <c r="AY530" s="706">
        <f t="shared" si="871"/>
        <v>0</v>
      </c>
      <c r="BC530" s="30">
        <f t="shared" si="874"/>
        <v>0</v>
      </c>
      <c r="BD530" s="30">
        <f t="shared" si="875"/>
        <v>0</v>
      </c>
      <c r="BE530" s="704">
        <f t="shared" si="876"/>
        <v>0</v>
      </c>
      <c r="BF530" s="30">
        <f t="shared" si="877"/>
        <v>0</v>
      </c>
      <c r="BG530" s="30">
        <f t="shared" si="878"/>
        <v>0</v>
      </c>
      <c r="BH530" s="704">
        <f t="shared" si="879"/>
        <v>0</v>
      </c>
      <c r="BI530" s="30">
        <f t="shared" si="870"/>
        <v>0</v>
      </c>
      <c r="BJ530" s="30">
        <f t="shared" si="880"/>
        <v>0</v>
      </c>
      <c r="BK530" s="704">
        <f t="shared" si="881"/>
        <v>0</v>
      </c>
      <c r="BL530" s="30">
        <f t="shared" si="882"/>
        <v>0</v>
      </c>
      <c r="BM530" s="30">
        <f t="shared" si="883"/>
        <v>0</v>
      </c>
      <c r="BN530" s="704">
        <f t="shared" si="884"/>
        <v>0</v>
      </c>
    </row>
    <row r="531" spans="1:66" x14ac:dyDescent="0.25">
      <c r="A531" s="49"/>
      <c r="B531" s="50"/>
      <c r="C531" s="699"/>
      <c r="D531" s="50"/>
      <c r="E531" s="62" t="e">
        <f t="shared" si="869"/>
        <v>#N/A</v>
      </c>
      <c r="F531" s="664" t="str">
        <f t="shared" si="868"/>
        <v/>
      </c>
      <c r="G531" s="587"/>
      <c r="H531" s="588">
        <f t="shared" si="885"/>
        <v>0</v>
      </c>
      <c r="I531" s="588">
        <f t="shared" si="899"/>
        <v>0</v>
      </c>
      <c r="J531" s="587"/>
      <c r="K531" s="588">
        <f t="shared" si="886"/>
        <v>0</v>
      </c>
      <c r="L531" s="588">
        <f t="shared" si="900"/>
        <v>0</v>
      </c>
      <c r="M531" s="587"/>
      <c r="N531" s="588">
        <f t="shared" si="887"/>
        <v>0</v>
      </c>
      <c r="O531" s="588">
        <f t="shared" si="901"/>
        <v>0</v>
      </c>
      <c r="P531" s="587"/>
      <c r="Q531" s="588">
        <f t="shared" si="888"/>
        <v>0</v>
      </c>
      <c r="R531" s="588">
        <f t="shared" si="902"/>
        <v>0</v>
      </c>
      <c r="S531" s="587"/>
      <c r="T531" s="588">
        <f t="shared" si="889"/>
        <v>0</v>
      </c>
      <c r="U531" s="588">
        <f t="shared" si="903"/>
        <v>0</v>
      </c>
      <c r="V531" s="587"/>
      <c r="W531" s="588">
        <f t="shared" si="890"/>
        <v>0</v>
      </c>
      <c r="X531" s="588">
        <f t="shared" si="904"/>
        <v>0</v>
      </c>
      <c r="Y531" s="587"/>
      <c r="Z531" s="588">
        <f t="shared" si="891"/>
        <v>0</v>
      </c>
      <c r="AA531" s="588">
        <f t="shared" si="872"/>
        <v>0</v>
      </c>
      <c r="AB531" s="587"/>
      <c r="AC531" s="588">
        <f t="shared" si="892"/>
        <v>0</v>
      </c>
      <c r="AD531" s="588">
        <f t="shared" si="905"/>
        <v>0</v>
      </c>
      <c r="AE531" s="587"/>
      <c r="AF531" s="588">
        <f t="shared" si="893"/>
        <v>0</v>
      </c>
      <c r="AG531" s="588">
        <f t="shared" si="906"/>
        <v>0</v>
      </c>
      <c r="AH531" s="587"/>
      <c r="AI531" s="588">
        <f t="shared" si="894"/>
        <v>0</v>
      </c>
      <c r="AJ531" s="588">
        <f t="shared" si="907"/>
        <v>0</v>
      </c>
      <c r="AK531" s="587"/>
      <c r="AL531" s="588">
        <f t="shared" si="895"/>
        <v>0</v>
      </c>
      <c r="AM531" s="588">
        <f t="shared" si="908"/>
        <v>0</v>
      </c>
      <c r="AN531" s="587"/>
      <c r="AO531" s="588">
        <f t="shared" si="896"/>
        <v>0</v>
      </c>
      <c r="AP531" s="588">
        <f t="shared" si="909"/>
        <v>0</v>
      </c>
      <c r="AQ531" s="587"/>
      <c r="AR531" s="588">
        <f t="shared" si="897"/>
        <v>0</v>
      </c>
      <c r="AS531" s="588">
        <f t="shared" si="873"/>
        <v>0</v>
      </c>
      <c r="AT531" s="587"/>
      <c r="AU531" s="588">
        <f t="shared" si="898"/>
        <v>0</v>
      </c>
      <c r="AV531" s="588">
        <f t="shared" si="910"/>
        <v>0</v>
      </c>
      <c r="AW531" s="587"/>
      <c r="AX531" s="652"/>
      <c r="AY531" s="706">
        <f t="shared" si="871"/>
        <v>0</v>
      </c>
      <c r="BC531" s="30">
        <f t="shared" si="874"/>
        <v>0</v>
      </c>
      <c r="BD531" s="30">
        <f t="shared" si="875"/>
        <v>0</v>
      </c>
      <c r="BE531" s="704">
        <f t="shared" si="876"/>
        <v>0</v>
      </c>
      <c r="BF531" s="30">
        <f t="shared" si="877"/>
        <v>0</v>
      </c>
      <c r="BG531" s="30">
        <f t="shared" si="878"/>
        <v>0</v>
      </c>
      <c r="BH531" s="704">
        <f t="shared" si="879"/>
        <v>0</v>
      </c>
      <c r="BI531" s="30">
        <f t="shared" si="870"/>
        <v>0</v>
      </c>
      <c r="BJ531" s="30">
        <f t="shared" si="880"/>
        <v>0</v>
      </c>
      <c r="BK531" s="704">
        <f t="shared" si="881"/>
        <v>0</v>
      </c>
      <c r="BL531" s="30">
        <f t="shared" si="882"/>
        <v>0</v>
      </c>
      <c r="BM531" s="30">
        <f t="shared" si="883"/>
        <v>0</v>
      </c>
      <c r="BN531" s="704">
        <f t="shared" si="884"/>
        <v>0</v>
      </c>
    </row>
    <row r="532" spans="1:66" x14ac:dyDescent="0.25">
      <c r="A532" s="49"/>
      <c r="B532" s="50"/>
      <c r="C532" s="699"/>
      <c r="D532" s="50"/>
      <c r="E532" s="62" t="e">
        <f t="shared" si="869"/>
        <v>#N/A</v>
      </c>
      <c r="F532" s="664" t="str">
        <f t="shared" si="868"/>
        <v/>
      </c>
      <c r="G532" s="587"/>
      <c r="H532" s="588">
        <f t="shared" si="885"/>
        <v>0</v>
      </c>
      <c r="I532" s="588">
        <f t="shared" si="899"/>
        <v>0</v>
      </c>
      <c r="J532" s="587"/>
      <c r="K532" s="588">
        <f t="shared" si="886"/>
        <v>0</v>
      </c>
      <c r="L532" s="588">
        <f t="shared" si="900"/>
        <v>0</v>
      </c>
      <c r="M532" s="587"/>
      <c r="N532" s="588">
        <f t="shared" si="887"/>
        <v>0</v>
      </c>
      <c r="O532" s="588">
        <f t="shared" si="901"/>
        <v>0</v>
      </c>
      <c r="P532" s="587"/>
      <c r="Q532" s="588">
        <f t="shared" si="888"/>
        <v>0</v>
      </c>
      <c r="R532" s="588">
        <f t="shared" si="902"/>
        <v>0</v>
      </c>
      <c r="S532" s="587"/>
      <c r="T532" s="588">
        <f t="shared" si="889"/>
        <v>0</v>
      </c>
      <c r="U532" s="588">
        <f t="shared" si="903"/>
        <v>0</v>
      </c>
      <c r="V532" s="587"/>
      <c r="W532" s="588">
        <f t="shared" si="890"/>
        <v>0</v>
      </c>
      <c r="X532" s="588">
        <f t="shared" si="904"/>
        <v>0</v>
      </c>
      <c r="Y532" s="587"/>
      <c r="Z532" s="588">
        <f t="shared" si="891"/>
        <v>0</v>
      </c>
      <c r="AA532" s="588">
        <f t="shared" si="872"/>
        <v>0</v>
      </c>
      <c r="AB532" s="587"/>
      <c r="AC532" s="588">
        <f t="shared" si="892"/>
        <v>0</v>
      </c>
      <c r="AD532" s="588">
        <f t="shared" si="905"/>
        <v>0</v>
      </c>
      <c r="AE532" s="587"/>
      <c r="AF532" s="588">
        <f t="shared" si="893"/>
        <v>0</v>
      </c>
      <c r="AG532" s="588">
        <f t="shared" si="906"/>
        <v>0</v>
      </c>
      <c r="AH532" s="587"/>
      <c r="AI532" s="588">
        <f t="shared" si="894"/>
        <v>0</v>
      </c>
      <c r="AJ532" s="588">
        <f t="shared" si="907"/>
        <v>0</v>
      </c>
      <c r="AK532" s="587"/>
      <c r="AL532" s="588">
        <f t="shared" si="895"/>
        <v>0</v>
      </c>
      <c r="AM532" s="588">
        <f t="shared" si="908"/>
        <v>0</v>
      </c>
      <c r="AN532" s="587"/>
      <c r="AO532" s="588">
        <f t="shared" si="896"/>
        <v>0</v>
      </c>
      <c r="AP532" s="588">
        <f t="shared" si="909"/>
        <v>0</v>
      </c>
      <c r="AQ532" s="587"/>
      <c r="AR532" s="588">
        <f t="shared" si="897"/>
        <v>0</v>
      </c>
      <c r="AS532" s="588">
        <f t="shared" si="873"/>
        <v>0</v>
      </c>
      <c r="AT532" s="587"/>
      <c r="AU532" s="588">
        <f t="shared" si="898"/>
        <v>0</v>
      </c>
      <c r="AV532" s="588">
        <f t="shared" si="910"/>
        <v>0</v>
      </c>
      <c r="AW532" s="587"/>
      <c r="AX532" s="652"/>
      <c r="AY532" s="706">
        <f t="shared" si="871"/>
        <v>0</v>
      </c>
      <c r="BC532" s="30">
        <f t="shared" si="874"/>
        <v>0</v>
      </c>
      <c r="BD532" s="30">
        <f t="shared" si="875"/>
        <v>0</v>
      </c>
      <c r="BE532" s="704">
        <f t="shared" si="876"/>
        <v>0</v>
      </c>
      <c r="BF532" s="30">
        <f t="shared" si="877"/>
        <v>0</v>
      </c>
      <c r="BG532" s="30">
        <f t="shared" si="878"/>
        <v>0</v>
      </c>
      <c r="BH532" s="704">
        <f t="shared" si="879"/>
        <v>0</v>
      </c>
      <c r="BI532" s="30">
        <f t="shared" si="870"/>
        <v>0</v>
      </c>
      <c r="BJ532" s="30">
        <f t="shared" si="880"/>
        <v>0</v>
      </c>
      <c r="BK532" s="704">
        <f t="shared" si="881"/>
        <v>0</v>
      </c>
      <c r="BL532" s="30">
        <f t="shared" si="882"/>
        <v>0</v>
      </c>
      <c r="BM532" s="30">
        <f t="shared" si="883"/>
        <v>0</v>
      </c>
      <c r="BN532" s="704">
        <f t="shared" si="884"/>
        <v>0</v>
      </c>
    </row>
    <row r="533" spans="1:66" x14ac:dyDescent="0.25">
      <c r="A533" s="49"/>
      <c r="B533" s="50"/>
      <c r="C533" s="699"/>
      <c r="D533" s="50"/>
      <c r="E533" s="62" t="e">
        <f t="shared" si="869"/>
        <v>#N/A</v>
      </c>
      <c r="F533" s="664" t="str">
        <f t="shared" si="868"/>
        <v/>
      </c>
      <c r="G533" s="587"/>
      <c r="H533" s="588">
        <f t="shared" si="885"/>
        <v>0</v>
      </c>
      <c r="I533" s="588">
        <f t="shared" si="899"/>
        <v>0</v>
      </c>
      <c r="J533" s="587"/>
      <c r="K533" s="588">
        <f t="shared" si="886"/>
        <v>0</v>
      </c>
      <c r="L533" s="588">
        <f t="shared" si="900"/>
        <v>0</v>
      </c>
      <c r="M533" s="587"/>
      <c r="N533" s="588">
        <f t="shared" si="887"/>
        <v>0</v>
      </c>
      <c r="O533" s="588">
        <f t="shared" si="901"/>
        <v>0</v>
      </c>
      <c r="P533" s="587"/>
      <c r="Q533" s="588">
        <f t="shared" si="888"/>
        <v>0</v>
      </c>
      <c r="R533" s="588">
        <f t="shared" si="902"/>
        <v>0</v>
      </c>
      <c r="S533" s="587"/>
      <c r="T533" s="588">
        <f t="shared" si="889"/>
        <v>0</v>
      </c>
      <c r="U533" s="588">
        <f t="shared" si="903"/>
        <v>0</v>
      </c>
      <c r="V533" s="587"/>
      <c r="W533" s="588">
        <f t="shared" si="890"/>
        <v>0</v>
      </c>
      <c r="X533" s="588">
        <f t="shared" si="904"/>
        <v>0</v>
      </c>
      <c r="Y533" s="587"/>
      <c r="Z533" s="588">
        <f t="shared" si="891"/>
        <v>0</v>
      </c>
      <c r="AA533" s="588">
        <f t="shared" si="872"/>
        <v>0</v>
      </c>
      <c r="AB533" s="587"/>
      <c r="AC533" s="588">
        <f t="shared" si="892"/>
        <v>0</v>
      </c>
      <c r="AD533" s="588">
        <f t="shared" si="905"/>
        <v>0</v>
      </c>
      <c r="AE533" s="587"/>
      <c r="AF533" s="588">
        <f t="shared" si="893"/>
        <v>0</v>
      </c>
      <c r="AG533" s="588">
        <f t="shared" si="906"/>
        <v>0</v>
      </c>
      <c r="AH533" s="587"/>
      <c r="AI533" s="588">
        <f t="shared" si="894"/>
        <v>0</v>
      </c>
      <c r="AJ533" s="588">
        <f t="shared" si="907"/>
        <v>0</v>
      </c>
      <c r="AK533" s="587"/>
      <c r="AL533" s="588">
        <f t="shared" si="895"/>
        <v>0</v>
      </c>
      <c r="AM533" s="588">
        <f t="shared" si="908"/>
        <v>0</v>
      </c>
      <c r="AN533" s="587"/>
      <c r="AO533" s="588">
        <f t="shared" si="896"/>
        <v>0</v>
      </c>
      <c r="AP533" s="588">
        <f t="shared" si="909"/>
        <v>0</v>
      </c>
      <c r="AQ533" s="587"/>
      <c r="AR533" s="588">
        <f t="shared" si="897"/>
        <v>0</v>
      </c>
      <c r="AS533" s="588">
        <f t="shared" si="873"/>
        <v>0</v>
      </c>
      <c r="AT533" s="587"/>
      <c r="AU533" s="588">
        <f t="shared" si="898"/>
        <v>0</v>
      </c>
      <c r="AV533" s="588">
        <f t="shared" si="910"/>
        <v>0</v>
      </c>
      <c r="AW533" s="587"/>
      <c r="AX533" s="652"/>
      <c r="AY533" s="706">
        <f t="shared" si="871"/>
        <v>0</v>
      </c>
      <c r="BC533" s="30">
        <f t="shared" si="874"/>
        <v>0</v>
      </c>
      <c r="BD533" s="30">
        <f t="shared" si="875"/>
        <v>0</v>
      </c>
      <c r="BE533" s="704">
        <f t="shared" si="876"/>
        <v>0</v>
      </c>
      <c r="BF533" s="30">
        <f t="shared" si="877"/>
        <v>0</v>
      </c>
      <c r="BG533" s="30">
        <f t="shared" si="878"/>
        <v>0</v>
      </c>
      <c r="BH533" s="704">
        <f t="shared" si="879"/>
        <v>0</v>
      </c>
      <c r="BI533" s="30">
        <f t="shared" si="870"/>
        <v>0</v>
      </c>
      <c r="BJ533" s="30">
        <f t="shared" si="880"/>
        <v>0</v>
      </c>
      <c r="BK533" s="704">
        <f t="shared" si="881"/>
        <v>0</v>
      </c>
      <c r="BL533" s="30">
        <f t="shared" si="882"/>
        <v>0</v>
      </c>
      <c r="BM533" s="30">
        <f t="shared" si="883"/>
        <v>0</v>
      </c>
      <c r="BN533" s="704">
        <f t="shared" si="884"/>
        <v>0</v>
      </c>
    </row>
    <row r="534" spans="1:66" x14ac:dyDescent="0.25">
      <c r="A534" s="49"/>
      <c r="B534" s="50"/>
      <c r="C534" s="699"/>
      <c r="D534" s="50"/>
      <c r="E534" s="62" t="e">
        <f t="shared" si="869"/>
        <v>#N/A</v>
      </c>
      <c r="F534" s="664" t="str">
        <f t="shared" si="868"/>
        <v/>
      </c>
      <c r="G534" s="587"/>
      <c r="H534" s="588">
        <f t="shared" si="885"/>
        <v>0</v>
      </c>
      <c r="I534" s="588">
        <f t="shared" si="899"/>
        <v>0</v>
      </c>
      <c r="J534" s="587"/>
      <c r="K534" s="588">
        <f t="shared" si="886"/>
        <v>0</v>
      </c>
      <c r="L534" s="588">
        <f t="shared" si="900"/>
        <v>0</v>
      </c>
      <c r="M534" s="587"/>
      <c r="N534" s="588">
        <f t="shared" si="887"/>
        <v>0</v>
      </c>
      <c r="O534" s="588">
        <f t="shared" si="901"/>
        <v>0</v>
      </c>
      <c r="P534" s="587"/>
      <c r="Q534" s="588">
        <f t="shared" si="888"/>
        <v>0</v>
      </c>
      <c r="R534" s="588">
        <f t="shared" si="902"/>
        <v>0</v>
      </c>
      <c r="S534" s="587"/>
      <c r="T534" s="588">
        <f t="shared" si="889"/>
        <v>0</v>
      </c>
      <c r="U534" s="588">
        <f t="shared" si="903"/>
        <v>0</v>
      </c>
      <c r="V534" s="587"/>
      <c r="W534" s="588">
        <f t="shared" si="890"/>
        <v>0</v>
      </c>
      <c r="X534" s="588">
        <f t="shared" si="904"/>
        <v>0</v>
      </c>
      <c r="Y534" s="587"/>
      <c r="Z534" s="588">
        <f t="shared" si="891"/>
        <v>0</v>
      </c>
      <c r="AA534" s="588">
        <f t="shared" si="872"/>
        <v>0</v>
      </c>
      <c r="AB534" s="587"/>
      <c r="AC534" s="588">
        <f t="shared" si="892"/>
        <v>0</v>
      </c>
      <c r="AD534" s="588">
        <f t="shared" si="905"/>
        <v>0</v>
      </c>
      <c r="AE534" s="587"/>
      <c r="AF534" s="588">
        <f t="shared" si="893"/>
        <v>0</v>
      </c>
      <c r="AG534" s="588">
        <f t="shared" si="906"/>
        <v>0</v>
      </c>
      <c r="AH534" s="587"/>
      <c r="AI534" s="588">
        <f t="shared" si="894"/>
        <v>0</v>
      </c>
      <c r="AJ534" s="588">
        <f t="shared" si="907"/>
        <v>0</v>
      </c>
      <c r="AK534" s="587"/>
      <c r="AL534" s="588">
        <f t="shared" si="895"/>
        <v>0</v>
      </c>
      <c r="AM534" s="588">
        <f t="shared" si="908"/>
        <v>0</v>
      </c>
      <c r="AN534" s="587"/>
      <c r="AO534" s="588">
        <f t="shared" si="896"/>
        <v>0</v>
      </c>
      <c r="AP534" s="588">
        <f t="shared" si="909"/>
        <v>0</v>
      </c>
      <c r="AQ534" s="587"/>
      <c r="AR534" s="588">
        <f t="shared" si="897"/>
        <v>0</v>
      </c>
      <c r="AS534" s="588">
        <f t="shared" si="873"/>
        <v>0</v>
      </c>
      <c r="AT534" s="587"/>
      <c r="AU534" s="588">
        <f t="shared" si="898"/>
        <v>0</v>
      </c>
      <c r="AV534" s="588">
        <f t="shared" si="910"/>
        <v>0</v>
      </c>
      <c r="AW534" s="587"/>
      <c r="AX534" s="652"/>
      <c r="AY534" s="706">
        <f t="shared" si="871"/>
        <v>0</v>
      </c>
      <c r="BC534" s="30">
        <f t="shared" si="874"/>
        <v>0</v>
      </c>
      <c r="BD534" s="30">
        <f t="shared" si="875"/>
        <v>0</v>
      </c>
      <c r="BE534" s="704">
        <f t="shared" si="876"/>
        <v>0</v>
      </c>
      <c r="BF534" s="30">
        <f t="shared" si="877"/>
        <v>0</v>
      </c>
      <c r="BG534" s="30">
        <f t="shared" si="878"/>
        <v>0</v>
      </c>
      <c r="BH534" s="704">
        <f t="shared" si="879"/>
        <v>0</v>
      </c>
      <c r="BI534" s="30">
        <f t="shared" si="870"/>
        <v>0</v>
      </c>
      <c r="BJ534" s="30">
        <f t="shared" si="880"/>
        <v>0</v>
      </c>
      <c r="BK534" s="704">
        <f t="shared" si="881"/>
        <v>0</v>
      </c>
      <c r="BL534" s="30">
        <f t="shared" si="882"/>
        <v>0</v>
      </c>
      <c r="BM534" s="30">
        <f t="shared" si="883"/>
        <v>0</v>
      </c>
      <c r="BN534" s="704">
        <f t="shared" si="884"/>
        <v>0</v>
      </c>
    </row>
    <row r="535" spans="1:66" x14ac:dyDescent="0.25">
      <c r="A535" s="49"/>
      <c r="B535" s="50"/>
      <c r="C535" s="699"/>
      <c r="D535" s="50"/>
      <c r="E535" s="62" t="e">
        <f t="shared" si="869"/>
        <v>#N/A</v>
      </c>
      <c r="F535" s="664" t="str">
        <f t="shared" si="868"/>
        <v/>
      </c>
      <c r="G535" s="587"/>
      <c r="H535" s="588">
        <f t="shared" si="885"/>
        <v>0</v>
      </c>
      <c r="I535" s="588">
        <f t="shared" si="899"/>
        <v>0</v>
      </c>
      <c r="J535" s="587"/>
      <c r="K535" s="588">
        <f t="shared" si="886"/>
        <v>0</v>
      </c>
      <c r="L535" s="588">
        <f t="shared" si="900"/>
        <v>0</v>
      </c>
      <c r="M535" s="587"/>
      <c r="N535" s="588">
        <f t="shared" si="887"/>
        <v>0</v>
      </c>
      <c r="O535" s="588">
        <f t="shared" si="901"/>
        <v>0</v>
      </c>
      <c r="P535" s="587"/>
      <c r="Q535" s="588">
        <f t="shared" si="888"/>
        <v>0</v>
      </c>
      <c r="R535" s="588">
        <f t="shared" si="902"/>
        <v>0</v>
      </c>
      <c r="S535" s="587"/>
      <c r="T535" s="588">
        <f t="shared" si="889"/>
        <v>0</v>
      </c>
      <c r="U535" s="588">
        <f t="shared" si="903"/>
        <v>0</v>
      </c>
      <c r="V535" s="587"/>
      <c r="W535" s="588">
        <f t="shared" si="890"/>
        <v>0</v>
      </c>
      <c r="X535" s="588">
        <f t="shared" si="904"/>
        <v>0</v>
      </c>
      <c r="Y535" s="587"/>
      <c r="Z535" s="588">
        <f t="shared" si="891"/>
        <v>0</v>
      </c>
      <c r="AA535" s="588">
        <f t="shared" si="872"/>
        <v>0</v>
      </c>
      <c r="AB535" s="587"/>
      <c r="AC535" s="588">
        <f t="shared" si="892"/>
        <v>0</v>
      </c>
      <c r="AD535" s="588">
        <f t="shared" si="905"/>
        <v>0</v>
      </c>
      <c r="AE535" s="587"/>
      <c r="AF535" s="588">
        <f t="shared" si="893"/>
        <v>0</v>
      </c>
      <c r="AG535" s="588">
        <f t="shared" si="906"/>
        <v>0</v>
      </c>
      <c r="AH535" s="587"/>
      <c r="AI535" s="588">
        <f t="shared" si="894"/>
        <v>0</v>
      </c>
      <c r="AJ535" s="588">
        <f t="shared" si="907"/>
        <v>0</v>
      </c>
      <c r="AK535" s="587"/>
      <c r="AL535" s="588">
        <f t="shared" si="895"/>
        <v>0</v>
      </c>
      <c r="AM535" s="588">
        <f t="shared" si="908"/>
        <v>0</v>
      </c>
      <c r="AN535" s="587"/>
      <c r="AO535" s="588">
        <f t="shared" si="896"/>
        <v>0</v>
      </c>
      <c r="AP535" s="588">
        <f t="shared" si="909"/>
        <v>0</v>
      </c>
      <c r="AQ535" s="587"/>
      <c r="AR535" s="588">
        <f t="shared" si="897"/>
        <v>0</v>
      </c>
      <c r="AS535" s="588">
        <f t="shared" si="873"/>
        <v>0</v>
      </c>
      <c r="AT535" s="587"/>
      <c r="AU535" s="588">
        <f t="shared" si="898"/>
        <v>0</v>
      </c>
      <c r="AV535" s="588">
        <f t="shared" si="910"/>
        <v>0</v>
      </c>
      <c r="AW535" s="587"/>
      <c r="AX535" s="652"/>
      <c r="AY535" s="706">
        <f t="shared" si="871"/>
        <v>0</v>
      </c>
      <c r="BC535" s="30">
        <f t="shared" si="874"/>
        <v>0</v>
      </c>
      <c r="BD535" s="30">
        <f t="shared" si="875"/>
        <v>0</v>
      </c>
      <c r="BE535" s="704">
        <f t="shared" si="876"/>
        <v>0</v>
      </c>
      <c r="BF535" s="30">
        <f t="shared" si="877"/>
        <v>0</v>
      </c>
      <c r="BG535" s="30">
        <f t="shared" si="878"/>
        <v>0</v>
      </c>
      <c r="BH535" s="704">
        <f t="shared" si="879"/>
        <v>0</v>
      </c>
      <c r="BI535" s="30">
        <f t="shared" si="870"/>
        <v>0</v>
      </c>
      <c r="BJ535" s="30">
        <f t="shared" si="880"/>
        <v>0</v>
      </c>
      <c r="BK535" s="704">
        <f t="shared" si="881"/>
        <v>0</v>
      </c>
      <c r="BL535" s="30">
        <f t="shared" si="882"/>
        <v>0</v>
      </c>
      <c r="BM535" s="30">
        <f t="shared" si="883"/>
        <v>0</v>
      </c>
      <c r="BN535" s="704">
        <f t="shared" si="884"/>
        <v>0</v>
      </c>
    </row>
    <row r="536" spans="1:66" x14ac:dyDescent="0.25">
      <c r="A536" s="49"/>
      <c r="B536" s="50"/>
      <c r="C536" s="699"/>
      <c r="D536" s="50"/>
      <c r="E536" s="62" t="e">
        <f t="shared" si="869"/>
        <v>#N/A</v>
      </c>
      <c r="F536" s="664" t="str">
        <f t="shared" si="868"/>
        <v/>
      </c>
      <c r="G536" s="587"/>
      <c r="H536" s="588">
        <f t="shared" si="885"/>
        <v>0</v>
      </c>
      <c r="I536" s="588">
        <f t="shared" si="899"/>
        <v>0</v>
      </c>
      <c r="J536" s="587"/>
      <c r="K536" s="588">
        <f t="shared" si="886"/>
        <v>0</v>
      </c>
      <c r="L536" s="588">
        <f t="shared" si="900"/>
        <v>0</v>
      </c>
      <c r="M536" s="587"/>
      <c r="N536" s="588">
        <f t="shared" si="887"/>
        <v>0</v>
      </c>
      <c r="O536" s="588">
        <f t="shared" si="901"/>
        <v>0</v>
      </c>
      <c r="P536" s="587"/>
      <c r="Q536" s="588">
        <f t="shared" si="888"/>
        <v>0</v>
      </c>
      <c r="R536" s="588">
        <f t="shared" si="902"/>
        <v>0</v>
      </c>
      <c r="S536" s="587"/>
      <c r="T536" s="588">
        <f t="shared" si="889"/>
        <v>0</v>
      </c>
      <c r="U536" s="588">
        <f t="shared" si="903"/>
        <v>0</v>
      </c>
      <c r="V536" s="587"/>
      <c r="W536" s="588">
        <f t="shared" si="890"/>
        <v>0</v>
      </c>
      <c r="X536" s="588">
        <f t="shared" si="904"/>
        <v>0</v>
      </c>
      <c r="Y536" s="587"/>
      <c r="Z536" s="588">
        <f t="shared" si="891"/>
        <v>0</v>
      </c>
      <c r="AA536" s="588">
        <f t="shared" si="872"/>
        <v>0</v>
      </c>
      <c r="AB536" s="587"/>
      <c r="AC536" s="588">
        <f t="shared" si="892"/>
        <v>0</v>
      </c>
      <c r="AD536" s="588">
        <f t="shared" si="905"/>
        <v>0</v>
      </c>
      <c r="AE536" s="587"/>
      <c r="AF536" s="588">
        <f t="shared" si="893"/>
        <v>0</v>
      </c>
      <c r="AG536" s="588">
        <f t="shared" si="906"/>
        <v>0</v>
      </c>
      <c r="AH536" s="587"/>
      <c r="AI536" s="588">
        <f t="shared" si="894"/>
        <v>0</v>
      </c>
      <c r="AJ536" s="588">
        <f t="shared" si="907"/>
        <v>0</v>
      </c>
      <c r="AK536" s="587"/>
      <c r="AL536" s="588">
        <f t="shared" si="895"/>
        <v>0</v>
      </c>
      <c r="AM536" s="588">
        <f t="shared" si="908"/>
        <v>0</v>
      </c>
      <c r="AN536" s="587"/>
      <c r="AO536" s="588">
        <f t="shared" si="896"/>
        <v>0</v>
      </c>
      <c r="AP536" s="588">
        <f t="shared" si="909"/>
        <v>0</v>
      </c>
      <c r="AQ536" s="587"/>
      <c r="AR536" s="588">
        <f t="shared" si="897"/>
        <v>0</v>
      </c>
      <c r="AS536" s="588">
        <f t="shared" si="873"/>
        <v>0</v>
      </c>
      <c r="AT536" s="587"/>
      <c r="AU536" s="588">
        <f t="shared" si="898"/>
        <v>0</v>
      </c>
      <c r="AV536" s="588">
        <f t="shared" si="910"/>
        <v>0</v>
      </c>
      <c r="AW536" s="587"/>
      <c r="AX536" s="652"/>
      <c r="AY536" s="706">
        <f t="shared" si="871"/>
        <v>0</v>
      </c>
      <c r="BC536" s="30">
        <f t="shared" si="874"/>
        <v>0</v>
      </c>
      <c r="BD536" s="30">
        <f t="shared" si="875"/>
        <v>0</v>
      </c>
      <c r="BE536" s="704">
        <f t="shared" si="876"/>
        <v>0</v>
      </c>
      <c r="BF536" s="30">
        <f t="shared" si="877"/>
        <v>0</v>
      </c>
      <c r="BG536" s="30">
        <f t="shared" si="878"/>
        <v>0</v>
      </c>
      <c r="BH536" s="704">
        <f t="shared" si="879"/>
        <v>0</v>
      </c>
      <c r="BI536" s="30">
        <f t="shared" si="870"/>
        <v>0</v>
      </c>
      <c r="BJ536" s="30">
        <f t="shared" si="880"/>
        <v>0</v>
      </c>
      <c r="BK536" s="704">
        <f t="shared" si="881"/>
        <v>0</v>
      </c>
      <c r="BL536" s="30">
        <f t="shared" si="882"/>
        <v>0</v>
      </c>
      <c r="BM536" s="30">
        <f t="shared" si="883"/>
        <v>0</v>
      </c>
      <c r="BN536" s="704">
        <f t="shared" si="884"/>
        <v>0</v>
      </c>
    </row>
    <row r="537" spans="1:66" x14ac:dyDescent="0.25">
      <c r="A537" s="49"/>
      <c r="B537" s="50"/>
      <c r="C537" s="699"/>
      <c r="D537" s="50"/>
      <c r="E537" s="62" t="e">
        <f t="shared" si="869"/>
        <v>#N/A</v>
      </c>
      <c r="F537" s="664" t="str">
        <f t="shared" si="868"/>
        <v/>
      </c>
      <c r="G537" s="587"/>
      <c r="H537" s="588">
        <f t="shared" si="885"/>
        <v>0</v>
      </c>
      <c r="I537" s="588">
        <f t="shared" si="899"/>
        <v>0</v>
      </c>
      <c r="J537" s="587"/>
      <c r="K537" s="588">
        <f t="shared" si="886"/>
        <v>0</v>
      </c>
      <c r="L537" s="588">
        <f t="shared" si="900"/>
        <v>0</v>
      </c>
      <c r="M537" s="587"/>
      <c r="N537" s="588">
        <f t="shared" si="887"/>
        <v>0</v>
      </c>
      <c r="O537" s="588">
        <f t="shared" si="901"/>
        <v>0</v>
      </c>
      <c r="P537" s="587"/>
      <c r="Q537" s="588">
        <f t="shared" si="888"/>
        <v>0</v>
      </c>
      <c r="R537" s="588">
        <f t="shared" si="902"/>
        <v>0</v>
      </c>
      <c r="S537" s="587"/>
      <c r="T537" s="588">
        <f t="shared" si="889"/>
        <v>0</v>
      </c>
      <c r="U537" s="588">
        <f t="shared" si="903"/>
        <v>0</v>
      </c>
      <c r="V537" s="587"/>
      <c r="W537" s="588">
        <f t="shared" si="890"/>
        <v>0</v>
      </c>
      <c r="X537" s="588">
        <f t="shared" si="904"/>
        <v>0</v>
      </c>
      <c r="Y537" s="587"/>
      <c r="Z537" s="588">
        <f t="shared" si="891"/>
        <v>0</v>
      </c>
      <c r="AA537" s="588">
        <f t="shared" si="872"/>
        <v>0</v>
      </c>
      <c r="AB537" s="587"/>
      <c r="AC537" s="588">
        <f t="shared" si="892"/>
        <v>0</v>
      </c>
      <c r="AD537" s="588">
        <f t="shared" si="905"/>
        <v>0</v>
      </c>
      <c r="AE537" s="587"/>
      <c r="AF537" s="588">
        <f t="shared" si="893"/>
        <v>0</v>
      </c>
      <c r="AG537" s="588">
        <f t="shared" si="906"/>
        <v>0</v>
      </c>
      <c r="AH537" s="587"/>
      <c r="AI537" s="588">
        <f t="shared" si="894"/>
        <v>0</v>
      </c>
      <c r="AJ537" s="588">
        <f t="shared" si="907"/>
        <v>0</v>
      </c>
      <c r="AK537" s="587"/>
      <c r="AL537" s="588">
        <f t="shared" si="895"/>
        <v>0</v>
      </c>
      <c r="AM537" s="588">
        <f t="shared" si="908"/>
        <v>0</v>
      </c>
      <c r="AN537" s="587"/>
      <c r="AO537" s="588">
        <f t="shared" si="896"/>
        <v>0</v>
      </c>
      <c r="AP537" s="588">
        <f t="shared" si="909"/>
        <v>0</v>
      </c>
      <c r="AQ537" s="587"/>
      <c r="AR537" s="588">
        <f t="shared" si="897"/>
        <v>0</v>
      </c>
      <c r="AS537" s="588">
        <f t="shared" si="873"/>
        <v>0</v>
      </c>
      <c r="AT537" s="587"/>
      <c r="AU537" s="588">
        <f t="shared" si="898"/>
        <v>0</v>
      </c>
      <c r="AV537" s="588">
        <f t="shared" si="910"/>
        <v>0</v>
      </c>
      <c r="AW537" s="587"/>
      <c r="AX537" s="652"/>
      <c r="AY537" s="706">
        <f t="shared" si="871"/>
        <v>0</v>
      </c>
      <c r="BC537" s="30">
        <f t="shared" si="874"/>
        <v>0</v>
      </c>
      <c r="BD537" s="30">
        <f t="shared" si="875"/>
        <v>0</v>
      </c>
      <c r="BE537" s="30">
        <f t="shared" ref="BE537:BE600" si="911">R537-O537</f>
        <v>0</v>
      </c>
      <c r="BF537" s="30">
        <f t="shared" si="877"/>
        <v>0</v>
      </c>
      <c r="BG537" s="30">
        <f t="shared" si="878"/>
        <v>0</v>
      </c>
      <c r="BH537" s="704">
        <f t="shared" si="879"/>
        <v>0</v>
      </c>
      <c r="BI537" s="30">
        <f t="shared" si="870"/>
        <v>0</v>
      </c>
      <c r="BJ537" s="30">
        <f t="shared" si="880"/>
        <v>0</v>
      </c>
      <c r="BK537" s="704">
        <f t="shared" si="881"/>
        <v>0</v>
      </c>
      <c r="BL537" s="30">
        <f t="shared" si="882"/>
        <v>0</v>
      </c>
      <c r="BM537" s="30">
        <f t="shared" si="883"/>
        <v>0</v>
      </c>
      <c r="BN537" s="704">
        <f t="shared" si="884"/>
        <v>0</v>
      </c>
    </row>
    <row r="538" spans="1:66" x14ac:dyDescent="0.25">
      <c r="A538" s="49"/>
      <c r="B538" s="50"/>
      <c r="C538" s="699"/>
      <c r="D538" s="50"/>
      <c r="E538" s="62" t="e">
        <f t="shared" si="869"/>
        <v>#N/A</v>
      </c>
      <c r="F538" s="664" t="str">
        <f t="shared" si="868"/>
        <v/>
      </c>
      <c r="G538" s="587"/>
      <c r="H538" s="588">
        <f t="shared" si="885"/>
        <v>0</v>
      </c>
      <c r="I538" s="588">
        <f t="shared" si="899"/>
        <v>0</v>
      </c>
      <c r="J538" s="587"/>
      <c r="K538" s="588">
        <f t="shared" si="886"/>
        <v>0</v>
      </c>
      <c r="L538" s="588">
        <f t="shared" si="900"/>
        <v>0</v>
      </c>
      <c r="M538" s="587"/>
      <c r="N538" s="588">
        <f t="shared" si="887"/>
        <v>0</v>
      </c>
      <c r="O538" s="588">
        <f t="shared" si="901"/>
        <v>0</v>
      </c>
      <c r="P538" s="587"/>
      <c r="Q538" s="588">
        <f t="shared" si="888"/>
        <v>0</v>
      </c>
      <c r="R538" s="588">
        <f t="shared" si="902"/>
        <v>0</v>
      </c>
      <c r="S538" s="587"/>
      <c r="T538" s="588">
        <f t="shared" si="889"/>
        <v>0</v>
      </c>
      <c r="U538" s="588">
        <f t="shared" si="903"/>
        <v>0</v>
      </c>
      <c r="V538" s="587"/>
      <c r="W538" s="588">
        <f t="shared" si="890"/>
        <v>0</v>
      </c>
      <c r="X538" s="588">
        <f t="shared" si="904"/>
        <v>0</v>
      </c>
      <c r="Y538" s="587"/>
      <c r="Z538" s="588">
        <f t="shared" si="891"/>
        <v>0</v>
      </c>
      <c r="AA538" s="588">
        <f t="shared" si="872"/>
        <v>0</v>
      </c>
      <c r="AB538" s="587"/>
      <c r="AC538" s="588">
        <f t="shared" si="892"/>
        <v>0</v>
      </c>
      <c r="AD538" s="588">
        <f t="shared" si="905"/>
        <v>0</v>
      </c>
      <c r="AE538" s="587"/>
      <c r="AF538" s="588">
        <f t="shared" si="893"/>
        <v>0</v>
      </c>
      <c r="AG538" s="588">
        <f t="shared" si="906"/>
        <v>0</v>
      </c>
      <c r="AH538" s="587"/>
      <c r="AI538" s="588">
        <f t="shared" si="894"/>
        <v>0</v>
      </c>
      <c r="AJ538" s="588">
        <f t="shared" si="907"/>
        <v>0</v>
      </c>
      <c r="AK538" s="587"/>
      <c r="AL538" s="588">
        <f t="shared" si="895"/>
        <v>0</v>
      </c>
      <c r="AM538" s="588">
        <f t="shared" si="908"/>
        <v>0</v>
      </c>
      <c r="AN538" s="587"/>
      <c r="AO538" s="588">
        <f t="shared" si="896"/>
        <v>0</v>
      </c>
      <c r="AP538" s="588">
        <f t="shared" si="909"/>
        <v>0</v>
      </c>
      <c r="AQ538" s="587"/>
      <c r="AR538" s="588">
        <f t="shared" si="897"/>
        <v>0</v>
      </c>
      <c r="AS538" s="588">
        <f t="shared" si="873"/>
        <v>0</v>
      </c>
      <c r="AT538" s="587"/>
      <c r="AU538" s="588">
        <f t="shared" si="898"/>
        <v>0</v>
      </c>
      <c r="AV538" s="588">
        <f t="shared" si="910"/>
        <v>0</v>
      </c>
      <c r="AW538" s="587"/>
      <c r="AX538" s="652"/>
      <c r="AY538" s="706">
        <f t="shared" si="871"/>
        <v>0</v>
      </c>
      <c r="BC538" s="30">
        <f t="shared" si="874"/>
        <v>0</v>
      </c>
      <c r="BD538" s="30">
        <f t="shared" si="875"/>
        <v>0</v>
      </c>
      <c r="BE538" s="30">
        <f t="shared" si="911"/>
        <v>0</v>
      </c>
      <c r="BF538" s="30">
        <f t="shared" si="877"/>
        <v>0</v>
      </c>
      <c r="BG538" s="30">
        <f t="shared" si="878"/>
        <v>0</v>
      </c>
      <c r="BH538" s="704">
        <f t="shared" si="879"/>
        <v>0</v>
      </c>
      <c r="BI538" s="30">
        <f t="shared" si="870"/>
        <v>0</v>
      </c>
      <c r="BJ538" s="30">
        <f t="shared" si="880"/>
        <v>0</v>
      </c>
      <c r="BK538" s="704">
        <f t="shared" si="881"/>
        <v>0</v>
      </c>
      <c r="BL538" s="30">
        <f t="shared" si="882"/>
        <v>0</v>
      </c>
      <c r="BM538" s="30">
        <f t="shared" si="883"/>
        <v>0</v>
      </c>
      <c r="BN538" s="704">
        <f t="shared" si="884"/>
        <v>0</v>
      </c>
    </row>
    <row r="539" spans="1:66" x14ac:dyDescent="0.25">
      <c r="A539" s="49"/>
      <c r="B539" s="50"/>
      <c r="C539" s="699"/>
      <c r="D539" s="50"/>
      <c r="E539" s="62" t="e">
        <f t="shared" si="869"/>
        <v>#N/A</v>
      </c>
      <c r="F539" s="664" t="str">
        <f t="shared" si="868"/>
        <v/>
      </c>
      <c r="G539" s="587"/>
      <c r="H539" s="588">
        <f t="shared" si="885"/>
        <v>0</v>
      </c>
      <c r="I539" s="588">
        <f t="shared" si="899"/>
        <v>0</v>
      </c>
      <c r="J539" s="587"/>
      <c r="K539" s="588">
        <f t="shared" si="886"/>
        <v>0</v>
      </c>
      <c r="L539" s="588">
        <f t="shared" si="900"/>
        <v>0</v>
      </c>
      <c r="M539" s="587"/>
      <c r="N539" s="588">
        <f t="shared" si="887"/>
        <v>0</v>
      </c>
      <c r="O539" s="588">
        <f t="shared" si="901"/>
        <v>0</v>
      </c>
      <c r="P539" s="587"/>
      <c r="Q539" s="588">
        <f t="shared" si="888"/>
        <v>0</v>
      </c>
      <c r="R539" s="588">
        <f t="shared" si="902"/>
        <v>0</v>
      </c>
      <c r="S539" s="587"/>
      <c r="T539" s="588">
        <f t="shared" si="889"/>
        <v>0</v>
      </c>
      <c r="U539" s="588">
        <f t="shared" si="903"/>
        <v>0</v>
      </c>
      <c r="V539" s="587"/>
      <c r="W539" s="588">
        <f t="shared" si="890"/>
        <v>0</v>
      </c>
      <c r="X539" s="588">
        <f t="shared" si="904"/>
        <v>0</v>
      </c>
      <c r="Y539" s="587"/>
      <c r="Z539" s="588">
        <f t="shared" si="891"/>
        <v>0</v>
      </c>
      <c r="AA539" s="588">
        <f t="shared" si="872"/>
        <v>0</v>
      </c>
      <c r="AB539" s="587"/>
      <c r="AC539" s="588">
        <f t="shared" si="892"/>
        <v>0</v>
      </c>
      <c r="AD539" s="588">
        <f t="shared" si="905"/>
        <v>0</v>
      </c>
      <c r="AE539" s="587"/>
      <c r="AF539" s="588">
        <f t="shared" si="893"/>
        <v>0</v>
      </c>
      <c r="AG539" s="588">
        <f t="shared" si="906"/>
        <v>0</v>
      </c>
      <c r="AH539" s="587"/>
      <c r="AI539" s="588">
        <f t="shared" si="894"/>
        <v>0</v>
      </c>
      <c r="AJ539" s="588">
        <f t="shared" si="907"/>
        <v>0</v>
      </c>
      <c r="AK539" s="587"/>
      <c r="AL539" s="588">
        <f t="shared" si="895"/>
        <v>0</v>
      </c>
      <c r="AM539" s="588">
        <f t="shared" si="908"/>
        <v>0</v>
      </c>
      <c r="AN539" s="587"/>
      <c r="AO539" s="588">
        <f t="shared" si="896"/>
        <v>0</v>
      </c>
      <c r="AP539" s="588">
        <f t="shared" si="909"/>
        <v>0</v>
      </c>
      <c r="AQ539" s="587"/>
      <c r="AR539" s="588">
        <f t="shared" si="897"/>
        <v>0</v>
      </c>
      <c r="AS539" s="588">
        <f t="shared" si="873"/>
        <v>0</v>
      </c>
      <c r="AT539" s="587"/>
      <c r="AU539" s="588">
        <f t="shared" si="898"/>
        <v>0</v>
      </c>
      <c r="AV539" s="588">
        <f t="shared" si="910"/>
        <v>0</v>
      </c>
      <c r="AW539" s="587"/>
      <c r="AX539" s="652"/>
      <c r="AY539" s="706">
        <f t="shared" si="871"/>
        <v>0</v>
      </c>
      <c r="BC539" s="30">
        <f t="shared" si="874"/>
        <v>0</v>
      </c>
      <c r="BD539" s="30">
        <f t="shared" si="875"/>
        <v>0</v>
      </c>
      <c r="BE539" s="30">
        <f t="shared" si="911"/>
        <v>0</v>
      </c>
      <c r="BF539" s="30">
        <f t="shared" si="877"/>
        <v>0</v>
      </c>
      <c r="BG539" s="30">
        <f t="shared" si="878"/>
        <v>0</v>
      </c>
      <c r="BH539" s="704">
        <f t="shared" si="879"/>
        <v>0</v>
      </c>
      <c r="BI539" s="30">
        <f t="shared" si="870"/>
        <v>0</v>
      </c>
      <c r="BJ539" s="30">
        <f t="shared" si="880"/>
        <v>0</v>
      </c>
      <c r="BK539" s="704">
        <f t="shared" si="881"/>
        <v>0</v>
      </c>
      <c r="BL539" s="30">
        <f t="shared" si="882"/>
        <v>0</v>
      </c>
      <c r="BM539" s="30">
        <f t="shared" si="883"/>
        <v>0</v>
      </c>
      <c r="BN539" s="704">
        <f t="shared" si="884"/>
        <v>0</v>
      </c>
    </row>
    <row r="540" spans="1:66" x14ac:dyDescent="0.25">
      <c r="A540" s="49"/>
      <c r="B540" s="50"/>
      <c r="C540" s="699"/>
      <c r="D540" s="50"/>
      <c r="E540" s="62" t="e">
        <f t="shared" si="869"/>
        <v>#N/A</v>
      </c>
      <c r="F540" s="664" t="str">
        <f t="shared" si="868"/>
        <v/>
      </c>
      <c r="G540" s="587"/>
      <c r="H540" s="588">
        <f t="shared" si="885"/>
        <v>0</v>
      </c>
      <c r="I540" s="588">
        <f t="shared" si="899"/>
        <v>0</v>
      </c>
      <c r="J540" s="587"/>
      <c r="K540" s="588">
        <f t="shared" si="886"/>
        <v>0</v>
      </c>
      <c r="L540" s="588">
        <f t="shared" si="900"/>
        <v>0</v>
      </c>
      <c r="M540" s="587"/>
      <c r="N540" s="588">
        <f t="shared" si="887"/>
        <v>0</v>
      </c>
      <c r="O540" s="588">
        <f t="shared" si="901"/>
        <v>0</v>
      </c>
      <c r="P540" s="587"/>
      <c r="Q540" s="588">
        <f t="shared" si="888"/>
        <v>0</v>
      </c>
      <c r="R540" s="588">
        <f t="shared" si="902"/>
        <v>0</v>
      </c>
      <c r="S540" s="587"/>
      <c r="T540" s="588">
        <f t="shared" si="889"/>
        <v>0</v>
      </c>
      <c r="U540" s="588">
        <f t="shared" si="903"/>
        <v>0</v>
      </c>
      <c r="V540" s="587"/>
      <c r="W540" s="588">
        <f t="shared" si="890"/>
        <v>0</v>
      </c>
      <c r="X540" s="588">
        <f t="shared" si="904"/>
        <v>0</v>
      </c>
      <c r="Y540" s="587"/>
      <c r="Z540" s="588">
        <f t="shared" si="891"/>
        <v>0</v>
      </c>
      <c r="AA540" s="588">
        <f t="shared" si="872"/>
        <v>0</v>
      </c>
      <c r="AB540" s="587"/>
      <c r="AC540" s="588">
        <f t="shared" si="892"/>
        <v>0</v>
      </c>
      <c r="AD540" s="588">
        <f t="shared" si="905"/>
        <v>0</v>
      </c>
      <c r="AE540" s="587"/>
      <c r="AF540" s="588">
        <f t="shared" si="893"/>
        <v>0</v>
      </c>
      <c r="AG540" s="588">
        <f t="shared" si="906"/>
        <v>0</v>
      </c>
      <c r="AH540" s="587"/>
      <c r="AI540" s="588">
        <f t="shared" si="894"/>
        <v>0</v>
      </c>
      <c r="AJ540" s="588">
        <f t="shared" si="907"/>
        <v>0</v>
      </c>
      <c r="AK540" s="587"/>
      <c r="AL540" s="588">
        <f t="shared" si="895"/>
        <v>0</v>
      </c>
      <c r="AM540" s="588">
        <f t="shared" si="908"/>
        <v>0</v>
      </c>
      <c r="AN540" s="587"/>
      <c r="AO540" s="588">
        <f t="shared" si="896"/>
        <v>0</v>
      </c>
      <c r="AP540" s="588">
        <f t="shared" si="909"/>
        <v>0</v>
      </c>
      <c r="AQ540" s="587"/>
      <c r="AR540" s="588">
        <f t="shared" si="897"/>
        <v>0</v>
      </c>
      <c r="AS540" s="588">
        <f t="shared" si="873"/>
        <v>0</v>
      </c>
      <c r="AT540" s="587"/>
      <c r="AU540" s="588">
        <f t="shared" si="898"/>
        <v>0</v>
      </c>
      <c r="AV540" s="588">
        <f t="shared" si="910"/>
        <v>0</v>
      </c>
      <c r="AW540" s="587"/>
      <c r="AX540" s="652"/>
      <c r="AY540" s="706">
        <f t="shared" si="871"/>
        <v>0</v>
      </c>
      <c r="BC540" s="30">
        <f t="shared" si="874"/>
        <v>0</v>
      </c>
      <c r="BD540" s="30">
        <f t="shared" si="875"/>
        <v>0</v>
      </c>
      <c r="BE540" s="30">
        <f t="shared" si="911"/>
        <v>0</v>
      </c>
      <c r="BF540" s="30">
        <f t="shared" si="877"/>
        <v>0</v>
      </c>
      <c r="BG540" s="30">
        <f t="shared" si="878"/>
        <v>0</v>
      </c>
      <c r="BH540" s="704">
        <f t="shared" si="879"/>
        <v>0</v>
      </c>
      <c r="BI540" s="30">
        <f t="shared" si="870"/>
        <v>0</v>
      </c>
      <c r="BJ540" s="30">
        <f t="shared" si="880"/>
        <v>0</v>
      </c>
      <c r="BK540" s="704">
        <f t="shared" si="881"/>
        <v>0</v>
      </c>
      <c r="BL540" s="30">
        <f t="shared" si="882"/>
        <v>0</v>
      </c>
      <c r="BM540" s="30">
        <f t="shared" si="883"/>
        <v>0</v>
      </c>
      <c r="BN540" s="704">
        <f t="shared" si="884"/>
        <v>0</v>
      </c>
    </row>
    <row r="541" spans="1:66" x14ac:dyDescent="0.25">
      <c r="A541" s="49"/>
      <c r="B541" s="50"/>
      <c r="C541" s="699"/>
      <c r="D541" s="50"/>
      <c r="E541" s="62" t="e">
        <f t="shared" si="869"/>
        <v>#N/A</v>
      </c>
      <c r="F541" s="664" t="str">
        <f t="shared" si="868"/>
        <v/>
      </c>
      <c r="G541" s="587"/>
      <c r="H541" s="588">
        <f t="shared" si="885"/>
        <v>0</v>
      </c>
      <c r="I541" s="588">
        <f t="shared" si="899"/>
        <v>0</v>
      </c>
      <c r="J541" s="587"/>
      <c r="K541" s="588">
        <f t="shared" si="886"/>
        <v>0</v>
      </c>
      <c r="L541" s="588">
        <f t="shared" si="900"/>
        <v>0</v>
      </c>
      <c r="M541" s="587"/>
      <c r="N541" s="588">
        <f t="shared" si="887"/>
        <v>0</v>
      </c>
      <c r="O541" s="588">
        <f t="shared" si="901"/>
        <v>0</v>
      </c>
      <c r="P541" s="587"/>
      <c r="Q541" s="588">
        <f t="shared" si="888"/>
        <v>0</v>
      </c>
      <c r="R541" s="588">
        <f t="shared" si="902"/>
        <v>0</v>
      </c>
      <c r="S541" s="587"/>
      <c r="T541" s="588">
        <f t="shared" si="889"/>
        <v>0</v>
      </c>
      <c r="U541" s="588">
        <f t="shared" si="903"/>
        <v>0</v>
      </c>
      <c r="V541" s="587"/>
      <c r="W541" s="588">
        <f t="shared" si="890"/>
        <v>0</v>
      </c>
      <c r="X541" s="588">
        <f t="shared" si="904"/>
        <v>0</v>
      </c>
      <c r="Y541" s="587"/>
      <c r="Z541" s="588">
        <f t="shared" si="891"/>
        <v>0</v>
      </c>
      <c r="AA541" s="588">
        <f t="shared" si="872"/>
        <v>0</v>
      </c>
      <c r="AB541" s="587"/>
      <c r="AC541" s="588">
        <f t="shared" si="892"/>
        <v>0</v>
      </c>
      <c r="AD541" s="588">
        <f t="shared" si="905"/>
        <v>0</v>
      </c>
      <c r="AE541" s="587"/>
      <c r="AF541" s="588">
        <f t="shared" si="893"/>
        <v>0</v>
      </c>
      <c r="AG541" s="588">
        <f t="shared" si="906"/>
        <v>0</v>
      </c>
      <c r="AH541" s="587"/>
      <c r="AI541" s="588">
        <f t="shared" si="894"/>
        <v>0</v>
      </c>
      <c r="AJ541" s="588">
        <f t="shared" si="907"/>
        <v>0</v>
      </c>
      <c r="AK541" s="587"/>
      <c r="AL541" s="588">
        <f t="shared" si="895"/>
        <v>0</v>
      </c>
      <c r="AM541" s="588">
        <f t="shared" si="908"/>
        <v>0</v>
      </c>
      <c r="AN541" s="587"/>
      <c r="AO541" s="588">
        <f t="shared" si="896"/>
        <v>0</v>
      </c>
      <c r="AP541" s="588">
        <f t="shared" si="909"/>
        <v>0</v>
      </c>
      <c r="AQ541" s="587"/>
      <c r="AR541" s="588">
        <f t="shared" si="897"/>
        <v>0</v>
      </c>
      <c r="AS541" s="588">
        <f t="shared" si="873"/>
        <v>0</v>
      </c>
      <c r="AT541" s="587"/>
      <c r="AU541" s="588">
        <f t="shared" si="898"/>
        <v>0</v>
      </c>
      <c r="AV541" s="588">
        <f t="shared" si="910"/>
        <v>0</v>
      </c>
      <c r="AW541" s="587"/>
      <c r="AX541" s="652"/>
      <c r="AY541" s="706">
        <f t="shared" si="871"/>
        <v>0</v>
      </c>
      <c r="BC541" s="30">
        <f t="shared" si="874"/>
        <v>0</v>
      </c>
      <c r="BD541" s="30">
        <f t="shared" si="875"/>
        <v>0</v>
      </c>
      <c r="BE541" s="30">
        <f t="shared" si="911"/>
        <v>0</v>
      </c>
      <c r="BF541" s="30">
        <f t="shared" si="877"/>
        <v>0</v>
      </c>
      <c r="BG541" s="30">
        <f t="shared" si="878"/>
        <v>0</v>
      </c>
      <c r="BH541" s="704">
        <f t="shared" si="879"/>
        <v>0</v>
      </c>
      <c r="BI541" s="30">
        <f t="shared" si="870"/>
        <v>0</v>
      </c>
      <c r="BJ541" s="30">
        <f t="shared" si="880"/>
        <v>0</v>
      </c>
      <c r="BK541" s="704">
        <f t="shared" si="881"/>
        <v>0</v>
      </c>
      <c r="BL541" s="30">
        <f t="shared" si="882"/>
        <v>0</v>
      </c>
      <c r="BM541" s="30">
        <f t="shared" si="883"/>
        <v>0</v>
      </c>
      <c r="BN541" s="704">
        <f t="shared" si="884"/>
        <v>0</v>
      </c>
    </row>
    <row r="542" spans="1:66" x14ac:dyDescent="0.25">
      <c r="A542" s="49"/>
      <c r="B542" s="50"/>
      <c r="C542" s="699"/>
      <c r="D542" s="50"/>
      <c r="E542" s="62" t="e">
        <f t="shared" si="869"/>
        <v>#N/A</v>
      </c>
      <c r="F542" s="664" t="str">
        <f t="shared" si="868"/>
        <v/>
      </c>
      <c r="G542" s="587"/>
      <c r="H542" s="588">
        <f t="shared" si="885"/>
        <v>0</v>
      </c>
      <c r="I542" s="588">
        <f t="shared" si="899"/>
        <v>0</v>
      </c>
      <c r="J542" s="587"/>
      <c r="K542" s="588">
        <f t="shared" si="886"/>
        <v>0</v>
      </c>
      <c r="L542" s="588">
        <f t="shared" si="900"/>
        <v>0</v>
      </c>
      <c r="M542" s="587"/>
      <c r="N542" s="588">
        <f t="shared" si="887"/>
        <v>0</v>
      </c>
      <c r="O542" s="588">
        <f t="shared" si="901"/>
        <v>0</v>
      </c>
      <c r="P542" s="587"/>
      <c r="Q542" s="588">
        <f t="shared" si="888"/>
        <v>0</v>
      </c>
      <c r="R542" s="588">
        <f t="shared" si="902"/>
        <v>0</v>
      </c>
      <c r="S542" s="587"/>
      <c r="T542" s="588">
        <f t="shared" si="889"/>
        <v>0</v>
      </c>
      <c r="U542" s="588">
        <f t="shared" si="903"/>
        <v>0</v>
      </c>
      <c r="V542" s="587"/>
      <c r="W542" s="588">
        <f t="shared" si="890"/>
        <v>0</v>
      </c>
      <c r="X542" s="588">
        <f t="shared" si="904"/>
        <v>0</v>
      </c>
      <c r="Y542" s="587"/>
      <c r="Z542" s="588">
        <f t="shared" si="891"/>
        <v>0</v>
      </c>
      <c r="AA542" s="588">
        <f t="shared" si="872"/>
        <v>0</v>
      </c>
      <c r="AB542" s="587"/>
      <c r="AC542" s="588">
        <f t="shared" si="892"/>
        <v>0</v>
      </c>
      <c r="AD542" s="588">
        <f t="shared" si="905"/>
        <v>0</v>
      </c>
      <c r="AE542" s="587"/>
      <c r="AF542" s="588">
        <f t="shared" si="893"/>
        <v>0</v>
      </c>
      <c r="AG542" s="588">
        <f t="shared" si="906"/>
        <v>0</v>
      </c>
      <c r="AH542" s="587"/>
      <c r="AI542" s="588">
        <f t="shared" si="894"/>
        <v>0</v>
      </c>
      <c r="AJ542" s="588">
        <f t="shared" si="907"/>
        <v>0</v>
      </c>
      <c r="AK542" s="587"/>
      <c r="AL542" s="588">
        <f t="shared" si="895"/>
        <v>0</v>
      </c>
      <c r="AM542" s="588">
        <f t="shared" si="908"/>
        <v>0</v>
      </c>
      <c r="AN542" s="587"/>
      <c r="AO542" s="588">
        <f t="shared" si="896"/>
        <v>0</v>
      </c>
      <c r="AP542" s="588">
        <f t="shared" si="909"/>
        <v>0</v>
      </c>
      <c r="AQ542" s="587"/>
      <c r="AR542" s="588">
        <f t="shared" si="897"/>
        <v>0</v>
      </c>
      <c r="AS542" s="588">
        <f t="shared" si="873"/>
        <v>0</v>
      </c>
      <c r="AT542" s="587"/>
      <c r="AU542" s="588">
        <f t="shared" si="898"/>
        <v>0</v>
      </c>
      <c r="AV542" s="588">
        <f t="shared" si="910"/>
        <v>0</v>
      </c>
      <c r="AW542" s="587"/>
      <c r="AX542" s="652"/>
      <c r="AY542" s="706">
        <f t="shared" si="871"/>
        <v>0</v>
      </c>
      <c r="BC542" s="30">
        <f t="shared" si="874"/>
        <v>0</v>
      </c>
      <c r="BD542" s="30">
        <f t="shared" si="875"/>
        <v>0</v>
      </c>
      <c r="BE542" s="30">
        <f t="shared" si="911"/>
        <v>0</v>
      </c>
      <c r="BF542" s="30">
        <f t="shared" si="877"/>
        <v>0</v>
      </c>
      <c r="BG542" s="30">
        <f t="shared" si="878"/>
        <v>0</v>
      </c>
      <c r="BH542" s="704">
        <f t="shared" si="879"/>
        <v>0</v>
      </c>
      <c r="BI542" s="30">
        <f t="shared" si="870"/>
        <v>0</v>
      </c>
      <c r="BJ542" s="30">
        <f t="shared" si="880"/>
        <v>0</v>
      </c>
      <c r="BK542" s="704">
        <f t="shared" si="881"/>
        <v>0</v>
      </c>
      <c r="BL542" s="30">
        <f t="shared" si="882"/>
        <v>0</v>
      </c>
      <c r="BM542" s="30">
        <f t="shared" si="883"/>
        <v>0</v>
      </c>
      <c r="BN542" s="704">
        <f t="shared" si="884"/>
        <v>0</v>
      </c>
    </row>
    <row r="543" spans="1:66" x14ac:dyDescent="0.25">
      <c r="A543" s="49"/>
      <c r="B543" s="50"/>
      <c r="C543" s="699"/>
      <c r="D543" s="50"/>
      <c r="E543" s="62" t="e">
        <f t="shared" si="869"/>
        <v>#N/A</v>
      </c>
      <c r="F543" s="664" t="str">
        <f t="shared" si="868"/>
        <v/>
      </c>
      <c r="G543" s="587"/>
      <c r="H543" s="588">
        <f t="shared" si="885"/>
        <v>0</v>
      </c>
      <c r="I543" s="588">
        <f t="shared" si="899"/>
        <v>0</v>
      </c>
      <c r="J543" s="587"/>
      <c r="K543" s="588">
        <f t="shared" si="886"/>
        <v>0</v>
      </c>
      <c r="L543" s="588">
        <f t="shared" si="900"/>
        <v>0</v>
      </c>
      <c r="M543" s="587"/>
      <c r="N543" s="588">
        <f t="shared" si="887"/>
        <v>0</v>
      </c>
      <c r="O543" s="588">
        <f t="shared" si="901"/>
        <v>0</v>
      </c>
      <c r="P543" s="587"/>
      <c r="Q543" s="588">
        <f t="shared" si="888"/>
        <v>0</v>
      </c>
      <c r="R543" s="588">
        <f t="shared" si="902"/>
        <v>0</v>
      </c>
      <c r="S543" s="587"/>
      <c r="T543" s="588">
        <f t="shared" si="889"/>
        <v>0</v>
      </c>
      <c r="U543" s="588">
        <f t="shared" si="903"/>
        <v>0</v>
      </c>
      <c r="V543" s="587"/>
      <c r="W543" s="588">
        <f t="shared" si="890"/>
        <v>0</v>
      </c>
      <c r="X543" s="588">
        <f t="shared" si="904"/>
        <v>0</v>
      </c>
      <c r="Y543" s="587"/>
      <c r="Z543" s="588">
        <f t="shared" si="891"/>
        <v>0</v>
      </c>
      <c r="AA543" s="588">
        <f t="shared" si="872"/>
        <v>0</v>
      </c>
      <c r="AB543" s="587"/>
      <c r="AC543" s="588">
        <f t="shared" si="892"/>
        <v>0</v>
      </c>
      <c r="AD543" s="588">
        <f t="shared" si="905"/>
        <v>0</v>
      </c>
      <c r="AE543" s="587"/>
      <c r="AF543" s="588">
        <f t="shared" si="893"/>
        <v>0</v>
      </c>
      <c r="AG543" s="588">
        <f t="shared" si="906"/>
        <v>0</v>
      </c>
      <c r="AH543" s="587"/>
      <c r="AI543" s="588">
        <f t="shared" si="894"/>
        <v>0</v>
      </c>
      <c r="AJ543" s="588">
        <f t="shared" si="907"/>
        <v>0</v>
      </c>
      <c r="AK543" s="587"/>
      <c r="AL543" s="588">
        <f t="shared" si="895"/>
        <v>0</v>
      </c>
      <c r="AM543" s="588">
        <f t="shared" si="908"/>
        <v>0</v>
      </c>
      <c r="AN543" s="587"/>
      <c r="AO543" s="588">
        <f t="shared" si="896"/>
        <v>0</v>
      </c>
      <c r="AP543" s="588">
        <f t="shared" si="909"/>
        <v>0</v>
      </c>
      <c r="AQ543" s="587"/>
      <c r="AR543" s="588">
        <f t="shared" si="897"/>
        <v>0</v>
      </c>
      <c r="AS543" s="588">
        <f t="shared" si="873"/>
        <v>0</v>
      </c>
      <c r="AT543" s="587"/>
      <c r="AU543" s="588">
        <f t="shared" si="898"/>
        <v>0</v>
      </c>
      <c r="AV543" s="588">
        <f t="shared" si="910"/>
        <v>0</v>
      </c>
      <c r="AW543" s="587"/>
      <c r="AX543" s="652"/>
      <c r="AY543" s="706">
        <f t="shared" si="871"/>
        <v>0</v>
      </c>
      <c r="BC543" s="30">
        <f t="shared" si="874"/>
        <v>0</v>
      </c>
      <c r="BD543" s="30">
        <f t="shared" si="875"/>
        <v>0</v>
      </c>
      <c r="BE543" s="30">
        <f t="shared" si="911"/>
        <v>0</v>
      </c>
      <c r="BF543" s="30">
        <f t="shared" si="877"/>
        <v>0</v>
      </c>
      <c r="BG543" s="30">
        <f t="shared" si="878"/>
        <v>0</v>
      </c>
      <c r="BH543" s="704">
        <f t="shared" si="879"/>
        <v>0</v>
      </c>
      <c r="BI543" s="30">
        <f t="shared" si="870"/>
        <v>0</v>
      </c>
      <c r="BJ543" s="30">
        <f t="shared" si="880"/>
        <v>0</v>
      </c>
      <c r="BK543" s="704">
        <f t="shared" si="881"/>
        <v>0</v>
      </c>
      <c r="BL543" s="30">
        <f t="shared" si="882"/>
        <v>0</v>
      </c>
      <c r="BM543" s="30">
        <f t="shared" si="883"/>
        <v>0</v>
      </c>
      <c r="BN543" s="704">
        <f t="shared" si="884"/>
        <v>0</v>
      </c>
    </row>
    <row r="544" spans="1:66" x14ac:dyDescent="0.25">
      <c r="A544" s="49"/>
      <c r="B544" s="50"/>
      <c r="C544" s="699"/>
      <c r="D544" s="50"/>
      <c r="E544" s="62" t="e">
        <f t="shared" si="869"/>
        <v>#N/A</v>
      </c>
      <c r="F544" s="664" t="str">
        <f t="shared" si="868"/>
        <v/>
      </c>
      <c r="G544" s="587"/>
      <c r="H544" s="588">
        <f t="shared" si="885"/>
        <v>0</v>
      </c>
      <c r="I544" s="588">
        <f t="shared" si="899"/>
        <v>0</v>
      </c>
      <c r="J544" s="587"/>
      <c r="K544" s="588">
        <f t="shared" si="886"/>
        <v>0</v>
      </c>
      <c r="L544" s="588">
        <f t="shared" si="900"/>
        <v>0</v>
      </c>
      <c r="M544" s="587"/>
      <c r="N544" s="588">
        <f t="shared" si="887"/>
        <v>0</v>
      </c>
      <c r="O544" s="588">
        <f t="shared" si="901"/>
        <v>0</v>
      </c>
      <c r="P544" s="587"/>
      <c r="Q544" s="588">
        <f t="shared" si="888"/>
        <v>0</v>
      </c>
      <c r="R544" s="588">
        <f t="shared" si="902"/>
        <v>0</v>
      </c>
      <c r="S544" s="587"/>
      <c r="T544" s="588">
        <f t="shared" si="889"/>
        <v>0</v>
      </c>
      <c r="U544" s="588">
        <f t="shared" si="903"/>
        <v>0</v>
      </c>
      <c r="V544" s="587"/>
      <c r="W544" s="588">
        <f t="shared" si="890"/>
        <v>0</v>
      </c>
      <c r="X544" s="588">
        <f t="shared" si="904"/>
        <v>0</v>
      </c>
      <c r="Y544" s="587"/>
      <c r="Z544" s="588">
        <f t="shared" si="891"/>
        <v>0</v>
      </c>
      <c r="AA544" s="588">
        <f t="shared" si="872"/>
        <v>0</v>
      </c>
      <c r="AB544" s="587"/>
      <c r="AC544" s="588">
        <f t="shared" si="892"/>
        <v>0</v>
      </c>
      <c r="AD544" s="588">
        <f t="shared" si="905"/>
        <v>0</v>
      </c>
      <c r="AE544" s="587"/>
      <c r="AF544" s="588">
        <f t="shared" si="893"/>
        <v>0</v>
      </c>
      <c r="AG544" s="588">
        <f t="shared" si="906"/>
        <v>0</v>
      </c>
      <c r="AH544" s="587"/>
      <c r="AI544" s="588">
        <f t="shared" si="894"/>
        <v>0</v>
      </c>
      <c r="AJ544" s="588">
        <f t="shared" si="907"/>
        <v>0</v>
      </c>
      <c r="AK544" s="587"/>
      <c r="AL544" s="588">
        <f t="shared" si="895"/>
        <v>0</v>
      </c>
      <c r="AM544" s="588">
        <f t="shared" si="908"/>
        <v>0</v>
      </c>
      <c r="AN544" s="587"/>
      <c r="AO544" s="588">
        <f t="shared" si="896"/>
        <v>0</v>
      </c>
      <c r="AP544" s="588">
        <f t="shared" si="909"/>
        <v>0</v>
      </c>
      <c r="AQ544" s="587"/>
      <c r="AR544" s="588">
        <f t="shared" si="897"/>
        <v>0</v>
      </c>
      <c r="AS544" s="588">
        <f t="shared" si="873"/>
        <v>0</v>
      </c>
      <c r="AT544" s="587"/>
      <c r="AU544" s="588">
        <f t="shared" si="898"/>
        <v>0</v>
      </c>
      <c r="AV544" s="588">
        <f t="shared" si="910"/>
        <v>0</v>
      </c>
      <c r="AW544" s="587"/>
      <c r="AX544" s="652"/>
      <c r="AY544" s="706">
        <f t="shared" si="871"/>
        <v>0</v>
      </c>
      <c r="BC544" s="30">
        <f t="shared" si="874"/>
        <v>0</v>
      </c>
      <c r="BD544" s="30">
        <f t="shared" si="875"/>
        <v>0</v>
      </c>
      <c r="BE544" s="30">
        <f t="shared" si="911"/>
        <v>0</v>
      </c>
      <c r="BF544" s="30">
        <f t="shared" si="877"/>
        <v>0</v>
      </c>
      <c r="BG544" s="30">
        <f t="shared" si="878"/>
        <v>0</v>
      </c>
      <c r="BH544" s="704">
        <f t="shared" si="879"/>
        <v>0</v>
      </c>
      <c r="BI544" s="30">
        <f t="shared" si="870"/>
        <v>0</v>
      </c>
      <c r="BJ544" s="30">
        <f t="shared" si="880"/>
        <v>0</v>
      </c>
      <c r="BK544" s="704">
        <f t="shared" si="881"/>
        <v>0</v>
      </c>
      <c r="BL544" s="30">
        <f t="shared" si="882"/>
        <v>0</v>
      </c>
      <c r="BM544" s="30">
        <f t="shared" si="883"/>
        <v>0</v>
      </c>
      <c r="BN544" s="704">
        <f t="shared" si="884"/>
        <v>0</v>
      </c>
    </row>
    <row r="545" spans="1:66" x14ac:dyDescent="0.25">
      <c r="A545" s="49"/>
      <c r="B545" s="50"/>
      <c r="C545" s="699"/>
      <c r="D545" s="50"/>
      <c r="E545" s="62" t="e">
        <f t="shared" si="869"/>
        <v>#N/A</v>
      </c>
      <c r="F545" s="664" t="str">
        <f t="shared" si="868"/>
        <v/>
      </c>
      <c r="G545" s="587"/>
      <c r="H545" s="588">
        <f t="shared" si="885"/>
        <v>0</v>
      </c>
      <c r="I545" s="588">
        <f t="shared" si="899"/>
        <v>0</v>
      </c>
      <c r="J545" s="587"/>
      <c r="K545" s="588">
        <f t="shared" si="886"/>
        <v>0</v>
      </c>
      <c r="L545" s="588">
        <f t="shared" si="900"/>
        <v>0</v>
      </c>
      <c r="M545" s="587"/>
      <c r="N545" s="588">
        <f t="shared" si="887"/>
        <v>0</v>
      </c>
      <c r="O545" s="588">
        <f t="shared" si="901"/>
        <v>0</v>
      </c>
      <c r="P545" s="587"/>
      <c r="Q545" s="588">
        <f t="shared" si="888"/>
        <v>0</v>
      </c>
      <c r="R545" s="588">
        <f t="shared" si="902"/>
        <v>0</v>
      </c>
      <c r="S545" s="587"/>
      <c r="T545" s="588">
        <f t="shared" si="889"/>
        <v>0</v>
      </c>
      <c r="U545" s="588">
        <f t="shared" si="903"/>
        <v>0</v>
      </c>
      <c r="V545" s="587"/>
      <c r="W545" s="588">
        <f t="shared" si="890"/>
        <v>0</v>
      </c>
      <c r="X545" s="588">
        <f t="shared" si="904"/>
        <v>0</v>
      </c>
      <c r="Y545" s="587"/>
      <c r="Z545" s="588">
        <f t="shared" si="891"/>
        <v>0</v>
      </c>
      <c r="AA545" s="588">
        <f t="shared" si="872"/>
        <v>0</v>
      </c>
      <c r="AB545" s="587"/>
      <c r="AC545" s="588">
        <f t="shared" si="892"/>
        <v>0</v>
      </c>
      <c r="AD545" s="588">
        <f t="shared" si="905"/>
        <v>0</v>
      </c>
      <c r="AE545" s="587"/>
      <c r="AF545" s="588">
        <f t="shared" si="893"/>
        <v>0</v>
      </c>
      <c r="AG545" s="588">
        <f t="shared" si="906"/>
        <v>0</v>
      </c>
      <c r="AH545" s="587"/>
      <c r="AI545" s="588">
        <f t="shared" si="894"/>
        <v>0</v>
      </c>
      <c r="AJ545" s="588">
        <f t="shared" si="907"/>
        <v>0</v>
      </c>
      <c r="AK545" s="587"/>
      <c r="AL545" s="588">
        <f t="shared" si="895"/>
        <v>0</v>
      </c>
      <c r="AM545" s="588">
        <f t="shared" si="908"/>
        <v>0</v>
      </c>
      <c r="AN545" s="587"/>
      <c r="AO545" s="588">
        <f t="shared" si="896"/>
        <v>0</v>
      </c>
      <c r="AP545" s="588">
        <f t="shared" si="909"/>
        <v>0</v>
      </c>
      <c r="AQ545" s="587"/>
      <c r="AR545" s="588">
        <f t="shared" si="897"/>
        <v>0</v>
      </c>
      <c r="AS545" s="588">
        <f t="shared" si="873"/>
        <v>0</v>
      </c>
      <c r="AT545" s="587"/>
      <c r="AU545" s="588">
        <f t="shared" si="898"/>
        <v>0</v>
      </c>
      <c r="AV545" s="588">
        <f t="shared" si="910"/>
        <v>0</v>
      </c>
      <c r="AW545" s="587"/>
      <c r="AX545" s="652"/>
      <c r="AY545" s="706">
        <f t="shared" si="871"/>
        <v>0</v>
      </c>
      <c r="BC545" s="30">
        <f t="shared" si="874"/>
        <v>0</v>
      </c>
      <c r="BD545" s="30">
        <f t="shared" si="875"/>
        <v>0</v>
      </c>
      <c r="BE545" s="30">
        <f t="shared" si="911"/>
        <v>0</v>
      </c>
      <c r="BF545" s="30">
        <f t="shared" si="877"/>
        <v>0</v>
      </c>
      <c r="BG545" s="30">
        <f t="shared" si="878"/>
        <v>0</v>
      </c>
      <c r="BH545" s="704">
        <f t="shared" si="879"/>
        <v>0</v>
      </c>
      <c r="BI545" s="30">
        <f t="shared" si="870"/>
        <v>0</v>
      </c>
      <c r="BJ545" s="30">
        <f t="shared" si="880"/>
        <v>0</v>
      </c>
      <c r="BK545" s="704">
        <f t="shared" si="881"/>
        <v>0</v>
      </c>
      <c r="BL545" s="30">
        <f t="shared" si="882"/>
        <v>0</v>
      </c>
      <c r="BM545" s="30">
        <f t="shared" si="883"/>
        <v>0</v>
      </c>
      <c r="BN545" s="704">
        <f t="shared" si="884"/>
        <v>0</v>
      </c>
    </row>
    <row r="546" spans="1:66" x14ac:dyDescent="0.25">
      <c r="A546" s="49"/>
      <c r="B546" s="50"/>
      <c r="C546" s="699"/>
      <c r="D546" s="50"/>
      <c r="E546" s="62" t="e">
        <f t="shared" si="869"/>
        <v>#N/A</v>
      </c>
      <c r="F546" s="664" t="str">
        <f t="shared" si="868"/>
        <v/>
      </c>
      <c r="G546" s="587"/>
      <c r="H546" s="588">
        <f t="shared" si="885"/>
        <v>0</v>
      </c>
      <c r="I546" s="588">
        <f t="shared" si="899"/>
        <v>0</v>
      </c>
      <c r="J546" s="587"/>
      <c r="K546" s="588">
        <f t="shared" si="886"/>
        <v>0</v>
      </c>
      <c r="L546" s="588">
        <f t="shared" si="900"/>
        <v>0</v>
      </c>
      <c r="M546" s="587"/>
      <c r="N546" s="588">
        <f t="shared" si="887"/>
        <v>0</v>
      </c>
      <c r="O546" s="588">
        <f t="shared" si="901"/>
        <v>0</v>
      </c>
      <c r="P546" s="587"/>
      <c r="Q546" s="588">
        <f t="shared" si="888"/>
        <v>0</v>
      </c>
      <c r="R546" s="588">
        <f t="shared" si="902"/>
        <v>0</v>
      </c>
      <c r="S546" s="587"/>
      <c r="T546" s="588">
        <f t="shared" si="889"/>
        <v>0</v>
      </c>
      <c r="U546" s="588">
        <f t="shared" si="903"/>
        <v>0</v>
      </c>
      <c r="V546" s="587"/>
      <c r="W546" s="588">
        <f t="shared" si="890"/>
        <v>0</v>
      </c>
      <c r="X546" s="588">
        <f t="shared" si="904"/>
        <v>0</v>
      </c>
      <c r="Y546" s="587"/>
      <c r="Z546" s="588">
        <f t="shared" si="891"/>
        <v>0</v>
      </c>
      <c r="AA546" s="588">
        <f t="shared" si="872"/>
        <v>0</v>
      </c>
      <c r="AB546" s="587"/>
      <c r="AC546" s="588">
        <f t="shared" si="892"/>
        <v>0</v>
      </c>
      <c r="AD546" s="588">
        <f t="shared" si="905"/>
        <v>0</v>
      </c>
      <c r="AE546" s="587"/>
      <c r="AF546" s="588">
        <f t="shared" si="893"/>
        <v>0</v>
      </c>
      <c r="AG546" s="588">
        <f t="shared" si="906"/>
        <v>0</v>
      </c>
      <c r="AH546" s="587"/>
      <c r="AI546" s="588">
        <f t="shared" si="894"/>
        <v>0</v>
      </c>
      <c r="AJ546" s="588">
        <f t="shared" si="907"/>
        <v>0</v>
      </c>
      <c r="AK546" s="587"/>
      <c r="AL546" s="588">
        <f t="shared" si="895"/>
        <v>0</v>
      </c>
      <c r="AM546" s="588">
        <f t="shared" si="908"/>
        <v>0</v>
      </c>
      <c r="AN546" s="587"/>
      <c r="AO546" s="588">
        <f t="shared" si="896"/>
        <v>0</v>
      </c>
      <c r="AP546" s="588">
        <f t="shared" si="909"/>
        <v>0</v>
      </c>
      <c r="AQ546" s="587"/>
      <c r="AR546" s="588">
        <f t="shared" si="897"/>
        <v>0</v>
      </c>
      <c r="AS546" s="588">
        <f t="shared" si="873"/>
        <v>0</v>
      </c>
      <c r="AT546" s="587"/>
      <c r="AU546" s="588">
        <f t="shared" si="898"/>
        <v>0</v>
      </c>
      <c r="AV546" s="588">
        <f t="shared" si="910"/>
        <v>0</v>
      </c>
      <c r="AW546" s="587"/>
      <c r="AX546" s="652"/>
      <c r="AY546" s="706">
        <f t="shared" si="871"/>
        <v>0</v>
      </c>
      <c r="BC546" s="30">
        <f t="shared" si="874"/>
        <v>0</v>
      </c>
      <c r="BD546" s="30">
        <f t="shared" si="875"/>
        <v>0</v>
      </c>
      <c r="BE546" s="30">
        <f t="shared" si="911"/>
        <v>0</v>
      </c>
      <c r="BF546" s="30">
        <f t="shared" si="877"/>
        <v>0</v>
      </c>
      <c r="BG546" s="30">
        <f t="shared" si="878"/>
        <v>0</v>
      </c>
      <c r="BH546" s="704">
        <f t="shared" si="879"/>
        <v>0</v>
      </c>
      <c r="BI546" s="30">
        <f t="shared" si="870"/>
        <v>0</v>
      </c>
      <c r="BJ546" s="30">
        <f t="shared" si="880"/>
        <v>0</v>
      </c>
      <c r="BK546" s="704">
        <f t="shared" si="881"/>
        <v>0</v>
      </c>
      <c r="BL546" s="30">
        <f t="shared" si="882"/>
        <v>0</v>
      </c>
      <c r="BM546" s="30">
        <f t="shared" si="883"/>
        <v>0</v>
      </c>
      <c r="BN546" s="704">
        <f t="shared" si="884"/>
        <v>0</v>
      </c>
    </row>
    <row r="547" spans="1:66" x14ac:dyDescent="0.25">
      <c r="A547" s="49"/>
      <c r="B547" s="50"/>
      <c r="C547" s="699"/>
      <c r="D547" s="50"/>
      <c r="E547" s="62" t="e">
        <f t="shared" si="869"/>
        <v>#N/A</v>
      </c>
      <c r="F547" s="664" t="str">
        <f t="shared" ref="F547:F610" si="912">IFERROR(INDEX(Index_card_code,MATCH($D547,Index_Card_name,0)),"")</f>
        <v/>
      </c>
      <c r="G547" s="587"/>
      <c r="H547" s="588">
        <f t="shared" si="885"/>
        <v>0</v>
      </c>
      <c r="I547" s="588">
        <f t="shared" si="899"/>
        <v>0</v>
      </c>
      <c r="J547" s="587"/>
      <c r="K547" s="588">
        <f t="shared" si="886"/>
        <v>0</v>
      </c>
      <c r="L547" s="588">
        <f t="shared" si="900"/>
        <v>0</v>
      </c>
      <c r="M547" s="587"/>
      <c r="N547" s="588">
        <f t="shared" si="887"/>
        <v>0</v>
      </c>
      <c r="O547" s="588">
        <f t="shared" si="901"/>
        <v>0</v>
      </c>
      <c r="P547" s="587"/>
      <c r="Q547" s="588">
        <f t="shared" si="888"/>
        <v>0</v>
      </c>
      <c r="R547" s="588">
        <f t="shared" si="902"/>
        <v>0</v>
      </c>
      <c r="S547" s="587"/>
      <c r="T547" s="588">
        <f t="shared" si="889"/>
        <v>0</v>
      </c>
      <c r="U547" s="588">
        <f t="shared" si="903"/>
        <v>0</v>
      </c>
      <c r="V547" s="587"/>
      <c r="W547" s="588">
        <f t="shared" si="890"/>
        <v>0</v>
      </c>
      <c r="X547" s="588">
        <f t="shared" si="904"/>
        <v>0</v>
      </c>
      <c r="Y547" s="587"/>
      <c r="Z547" s="588">
        <f t="shared" si="891"/>
        <v>0</v>
      </c>
      <c r="AA547" s="588">
        <f t="shared" si="872"/>
        <v>0</v>
      </c>
      <c r="AB547" s="587"/>
      <c r="AC547" s="588">
        <f t="shared" si="892"/>
        <v>0</v>
      </c>
      <c r="AD547" s="588">
        <f t="shared" si="905"/>
        <v>0</v>
      </c>
      <c r="AE547" s="587"/>
      <c r="AF547" s="588">
        <f t="shared" si="893"/>
        <v>0</v>
      </c>
      <c r="AG547" s="588">
        <f t="shared" si="906"/>
        <v>0</v>
      </c>
      <c r="AH547" s="587"/>
      <c r="AI547" s="588">
        <f t="shared" si="894"/>
        <v>0</v>
      </c>
      <c r="AJ547" s="588">
        <f t="shared" si="907"/>
        <v>0</v>
      </c>
      <c r="AK547" s="587"/>
      <c r="AL547" s="588">
        <f t="shared" si="895"/>
        <v>0</v>
      </c>
      <c r="AM547" s="588">
        <f t="shared" si="908"/>
        <v>0</v>
      </c>
      <c r="AN547" s="587"/>
      <c r="AO547" s="588">
        <f t="shared" si="896"/>
        <v>0</v>
      </c>
      <c r="AP547" s="588">
        <f t="shared" si="909"/>
        <v>0</v>
      </c>
      <c r="AQ547" s="587"/>
      <c r="AR547" s="588">
        <f t="shared" si="897"/>
        <v>0</v>
      </c>
      <c r="AS547" s="588">
        <f t="shared" si="873"/>
        <v>0</v>
      </c>
      <c r="AT547" s="587"/>
      <c r="AU547" s="588">
        <f t="shared" si="898"/>
        <v>0</v>
      </c>
      <c r="AV547" s="588">
        <f t="shared" si="910"/>
        <v>0</v>
      </c>
      <c r="AW547" s="587"/>
      <c r="AX547" s="652"/>
      <c r="AY547" s="706">
        <f t="shared" si="871"/>
        <v>0</v>
      </c>
      <c r="BC547" s="30">
        <f t="shared" si="874"/>
        <v>0</v>
      </c>
      <c r="BD547" s="30">
        <f t="shared" si="875"/>
        <v>0</v>
      </c>
      <c r="BE547" s="30">
        <f t="shared" si="911"/>
        <v>0</v>
      </c>
      <c r="BF547" s="30">
        <f t="shared" si="877"/>
        <v>0</v>
      </c>
      <c r="BG547" s="30">
        <f t="shared" si="878"/>
        <v>0</v>
      </c>
      <c r="BH547" s="704">
        <f t="shared" si="879"/>
        <v>0</v>
      </c>
      <c r="BI547" s="30">
        <f t="shared" si="870"/>
        <v>0</v>
      </c>
      <c r="BJ547" s="30">
        <f t="shared" si="880"/>
        <v>0</v>
      </c>
      <c r="BK547" s="704">
        <f t="shared" si="881"/>
        <v>0</v>
      </c>
      <c r="BL547" s="30">
        <f t="shared" si="882"/>
        <v>0</v>
      </c>
      <c r="BM547" s="30">
        <f t="shared" si="883"/>
        <v>0</v>
      </c>
      <c r="BN547" s="704">
        <f t="shared" si="884"/>
        <v>0</v>
      </c>
    </row>
    <row r="548" spans="1:66" x14ac:dyDescent="0.25">
      <c r="A548" s="49"/>
      <c r="B548" s="50"/>
      <c r="C548" s="699"/>
      <c r="D548" s="50"/>
      <c r="E548" s="62" t="e">
        <f t="shared" si="869"/>
        <v>#N/A</v>
      </c>
      <c r="F548" s="664" t="str">
        <f t="shared" si="912"/>
        <v/>
      </c>
      <c r="G548" s="587"/>
      <c r="H548" s="588">
        <f t="shared" si="885"/>
        <v>0</v>
      </c>
      <c r="I548" s="588">
        <f t="shared" si="899"/>
        <v>0</v>
      </c>
      <c r="J548" s="587"/>
      <c r="K548" s="588">
        <f t="shared" si="886"/>
        <v>0</v>
      </c>
      <c r="L548" s="588">
        <f t="shared" si="900"/>
        <v>0</v>
      </c>
      <c r="M548" s="587"/>
      <c r="N548" s="588">
        <f t="shared" si="887"/>
        <v>0</v>
      </c>
      <c r="O548" s="588">
        <f t="shared" si="901"/>
        <v>0</v>
      </c>
      <c r="P548" s="587"/>
      <c r="Q548" s="588">
        <f t="shared" si="888"/>
        <v>0</v>
      </c>
      <c r="R548" s="588">
        <f t="shared" si="902"/>
        <v>0</v>
      </c>
      <c r="S548" s="587"/>
      <c r="T548" s="588">
        <f t="shared" si="889"/>
        <v>0</v>
      </c>
      <c r="U548" s="588">
        <f t="shared" si="903"/>
        <v>0</v>
      </c>
      <c r="V548" s="587"/>
      <c r="W548" s="588">
        <f t="shared" si="890"/>
        <v>0</v>
      </c>
      <c r="X548" s="588">
        <f t="shared" si="904"/>
        <v>0</v>
      </c>
      <c r="Y548" s="587"/>
      <c r="Z548" s="588">
        <f t="shared" si="891"/>
        <v>0</v>
      </c>
      <c r="AA548" s="588">
        <f t="shared" si="872"/>
        <v>0</v>
      </c>
      <c r="AB548" s="587"/>
      <c r="AC548" s="588">
        <f t="shared" si="892"/>
        <v>0</v>
      </c>
      <c r="AD548" s="588">
        <f t="shared" si="905"/>
        <v>0</v>
      </c>
      <c r="AE548" s="587"/>
      <c r="AF548" s="588">
        <f t="shared" si="893"/>
        <v>0</v>
      </c>
      <c r="AG548" s="588">
        <f t="shared" si="906"/>
        <v>0</v>
      </c>
      <c r="AH548" s="587"/>
      <c r="AI548" s="588">
        <f t="shared" si="894"/>
        <v>0</v>
      </c>
      <c r="AJ548" s="588">
        <f t="shared" si="907"/>
        <v>0</v>
      </c>
      <c r="AK548" s="587"/>
      <c r="AL548" s="588">
        <f t="shared" si="895"/>
        <v>0</v>
      </c>
      <c r="AM548" s="588">
        <f t="shared" si="908"/>
        <v>0</v>
      </c>
      <c r="AN548" s="587"/>
      <c r="AO548" s="588">
        <f t="shared" si="896"/>
        <v>0</v>
      </c>
      <c r="AP548" s="588">
        <f t="shared" si="909"/>
        <v>0</v>
      </c>
      <c r="AQ548" s="587"/>
      <c r="AR548" s="588">
        <f t="shared" si="897"/>
        <v>0</v>
      </c>
      <c r="AS548" s="588">
        <f t="shared" si="873"/>
        <v>0</v>
      </c>
      <c r="AT548" s="587"/>
      <c r="AU548" s="588">
        <f t="shared" si="898"/>
        <v>0</v>
      </c>
      <c r="AV548" s="588">
        <f t="shared" si="910"/>
        <v>0</v>
      </c>
      <c r="AW548" s="587"/>
      <c r="AX548" s="652"/>
      <c r="AY548" s="706">
        <f t="shared" si="871"/>
        <v>0</v>
      </c>
      <c r="BC548" s="30">
        <f t="shared" si="874"/>
        <v>0</v>
      </c>
      <c r="BD548" s="30">
        <f t="shared" si="875"/>
        <v>0</v>
      </c>
      <c r="BE548" s="30">
        <f t="shared" si="911"/>
        <v>0</v>
      </c>
      <c r="BF548" s="30">
        <f t="shared" si="877"/>
        <v>0</v>
      </c>
      <c r="BG548" s="30">
        <f t="shared" si="878"/>
        <v>0</v>
      </c>
      <c r="BH548" s="704">
        <f t="shared" si="879"/>
        <v>0</v>
      </c>
      <c r="BI548" s="30">
        <f t="shared" si="870"/>
        <v>0</v>
      </c>
      <c r="BJ548" s="30">
        <f t="shared" si="880"/>
        <v>0</v>
      </c>
      <c r="BK548" s="704">
        <f t="shared" si="881"/>
        <v>0</v>
      </c>
      <c r="BL548" s="30">
        <f t="shared" si="882"/>
        <v>0</v>
      </c>
      <c r="BM548" s="30">
        <f t="shared" si="883"/>
        <v>0</v>
      </c>
      <c r="BN548" s="704">
        <f t="shared" si="884"/>
        <v>0</v>
      </c>
    </row>
    <row r="549" spans="1:66" x14ac:dyDescent="0.25">
      <c r="A549" s="49"/>
      <c r="B549" s="50"/>
      <c r="C549" s="699"/>
      <c r="D549" s="50"/>
      <c r="E549" s="62" t="e">
        <f t="shared" si="869"/>
        <v>#N/A</v>
      </c>
      <c r="F549" s="664" t="str">
        <f t="shared" si="912"/>
        <v/>
      </c>
      <c r="G549" s="587"/>
      <c r="H549" s="588">
        <f t="shared" si="885"/>
        <v>0</v>
      </c>
      <c r="I549" s="588">
        <f t="shared" si="899"/>
        <v>0</v>
      </c>
      <c r="J549" s="587"/>
      <c r="K549" s="588">
        <f t="shared" si="886"/>
        <v>0</v>
      </c>
      <c r="L549" s="588">
        <f t="shared" si="900"/>
        <v>0</v>
      </c>
      <c r="M549" s="587"/>
      <c r="N549" s="588">
        <f t="shared" si="887"/>
        <v>0</v>
      </c>
      <c r="O549" s="588">
        <f t="shared" si="901"/>
        <v>0</v>
      </c>
      <c r="P549" s="587"/>
      <c r="Q549" s="588">
        <f t="shared" si="888"/>
        <v>0</v>
      </c>
      <c r="R549" s="588">
        <f t="shared" si="902"/>
        <v>0</v>
      </c>
      <c r="S549" s="587"/>
      <c r="T549" s="588">
        <f t="shared" si="889"/>
        <v>0</v>
      </c>
      <c r="U549" s="588">
        <f t="shared" si="903"/>
        <v>0</v>
      </c>
      <c r="V549" s="587"/>
      <c r="W549" s="588">
        <f t="shared" si="890"/>
        <v>0</v>
      </c>
      <c r="X549" s="588">
        <f t="shared" si="904"/>
        <v>0</v>
      </c>
      <c r="Y549" s="587"/>
      <c r="Z549" s="588">
        <f t="shared" si="891"/>
        <v>0</v>
      </c>
      <c r="AA549" s="588">
        <f t="shared" si="872"/>
        <v>0</v>
      </c>
      <c r="AB549" s="587"/>
      <c r="AC549" s="588">
        <f t="shared" si="892"/>
        <v>0</v>
      </c>
      <c r="AD549" s="588">
        <f t="shared" si="905"/>
        <v>0</v>
      </c>
      <c r="AE549" s="587"/>
      <c r="AF549" s="588">
        <f t="shared" si="893"/>
        <v>0</v>
      </c>
      <c r="AG549" s="588">
        <f t="shared" si="906"/>
        <v>0</v>
      </c>
      <c r="AH549" s="587"/>
      <c r="AI549" s="588">
        <f t="shared" si="894"/>
        <v>0</v>
      </c>
      <c r="AJ549" s="588">
        <f t="shared" si="907"/>
        <v>0</v>
      </c>
      <c r="AK549" s="587"/>
      <c r="AL549" s="588">
        <f t="shared" si="895"/>
        <v>0</v>
      </c>
      <c r="AM549" s="588">
        <f t="shared" si="908"/>
        <v>0</v>
      </c>
      <c r="AN549" s="587"/>
      <c r="AO549" s="588">
        <f t="shared" si="896"/>
        <v>0</v>
      </c>
      <c r="AP549" s="588">
        <f t="shared" si="909"/>
        <v>0</v>
      </c>
      <c r="AQ549" s="587"/>
      <c r="AR549" s="588">
        <f t="shared" si="897"/>
        <v>0</v>
      </c>
      <c r="AS549" s="588">
        <f t="shared" si="873"/>
        <v>0</v>
      </c>
      <c r="AT549" s="587"/>
      <c r="AU549" s="588">
        <f t="shared" si="898"/>
        <v>0</v>
      </c>
      <c r="AV549" s="588">
        <f t="shared" si="910"/>
        <v>0</v>
      </c>
      <c r="AW549" s="587"/>
      <c r="AX549" s="652"/>
      <c r="AY549" s="706">
        <f t="shared" si="871"/>
        <v>0</v>
      </c>
      <c r="BC549" s="30">
        <f t="shared" si="874"/>
        <v>0</v>
      </c>
      <c r="BD549" s="30">
        <f t="shared" si="875"/>
        <v>0</v>
      </c>
      <c r="BE549" s="30">
        <f t="shared" si="911"/>
        <v>0</v>
      </c>
      <c r="BF549" s="30">
        <f t="shared" si="877"/>
        <v>0</v>
      </c>
      <c r="BG549" s="30">
        <f t="shared" si="878"/>
        <v>0</v>
      </c>
      <c r="BH549" s="704">
        <f t="shared" si="879"/>
        <v>0</v>
      </c>
      <c r="BI549" s="30">
        <f t="shared" si="870"/>
        <v>0</v>
      </c>
      <c r="BJ549" s="30">
        <f t="shared" si="880"/>
        <v>0</v>
      </c>
      <c r="BK549" s="704">
        <f t="shared" si="881"/>
        <v>0</v>
      </c>
      <c r="BL549" s="30">
        <f t="shared" si="882"/>
        <v>0</v>
      </c>
      <c r="BM549" s="30">
        <f t="shared" si="883"/>
        <v>0</v>
      </c>
      <c r="BN549" s="704">
        <f t="shared" si="884"/>
        <v>0</v>
      </c>
    </row>
    <row r="550" spans="1:66" x14ac:dyDescent="0.25">
      <c r="A550" s="49"/>
      <c r="B550" s="50"/>
      <c r="C550" s="699"/>
      <c r="D550" s="50"/>
      <c r="E550" s="62" t="e">
        <f t="shared" si="869"/>
        <v>#N/A</v>
      </c>
      <c r="F550" s="664" t="str">
        <f t="shared" si="912"/>
        <v/>
      </c>
      <c r="G550" s="587"/>
      <c r="H550" s="588">
        <f t="shared" si="885"/>
        <v>0</v>
      </c>
      <c r="I550" s="588">
        <f t="shared" si="899"/>
        <v>0</v>
      </c>
      <c r="J550" s="587"/>
      <c r="K550" s="588">
        <f t="shared" si="886"/>
        <v>0</v>
      </c>
      <c r="L550" s="588">
        <f t="shared" si="900"/>
        <v>0</v>
      </c>
      <c r="M550" s="587"/>
      <c r="N550" s="588">
        <f t="shared" si="887"/>
        <v>0</v>
      </c>
      <c r="O550" s="588">
        <f t="shared" si="901"/>
        <v>0</v>
      </c>
      <c r="P550" s="587"/>
      <c r="Q550" s="588">
        <f t="shared" si="888"/>
        <v>0</v>
      </c>
      <c r="R550" s="588">
        <f t="shared" si="902"/>
        <v>0</v>
      </c>
      <c r="S550" s="587"/>
      <c r="T550" s="588">
        <f t="shared" si="889"/>
        <v>0</v>
      </c>
      <c r="U550" s="588">
        <f t="shared" si="903"/>
        <v>0</v>
      </c>
      <c r="V550" s="587"/>
      <c r="W550" s="588">
        <f t="shared" si="890"/>
        <v>0</v>
      </c>
      <c r="X550" s="588">
        <f t="shared" si="904"/>
        <v>0</v>
      </c>
      <c r="Y550" s="587"/>
      <c r="Z550" s="588">
        <f t="shared" si="891"/>
        <v>0</v>
      </c>
      <c r="AA550" s="588">
        <f t="shared" si="872"/>
        <v>0</v>
      </c>
      <c r="AB550" s="587"/>
      <c r="AC550" s="588">
        <f t="shared" si="892"/>
        <v>0</v>
      </c>
      <c r="AD550" s="588">
        <f t="shared" si="905"/>
        <v>0</v>
      </c>
      <c r="AE550" s="587"/>
      <c r="AF550" s="588">
        <f t="shared" si="893"/>
        <v>0</v>
      </c>
      <c r="AG550" s="588">
        <f t="shared" si="906"/>
        <v>0</v>
      </c>
      <c r="AH550" s="587"/>
      <c r="AI550" s="588">
        <f t="shared" si="894"/>
        <v>0</v>
      </c>
      <c r="AJ550" s="588">
        <f t="shared" si="907"/>
        <v>0</v>
      </c>
      <c r="AK550" s="587"/>
      <c r="AL550" s="588">
        <f t="shared" si="895"/>
        <v>0</v>
      </c>
      <c r="AM550" s="588">
        <f t="shared" si="908"/>
        <v>0</v>
      </c>
      <c r="AN550" s="587"/>
      <c r="AO550" s="588">
        <f t="shared" si="896"/>
        <v>0</v>
      </c>
      <c r="AP550" s="588">
        <f t="shared" si="909"/>
        <v>0</v>
      </c>
      <c r="AQ550" s="587"/>
      <c r="AR550" s="588">
        <f t="shared" si="897"/>
        <v>0</v>
      </c>
      <c r="AS550" s="588">
        <f t="shared" si="873"/>
        <v>0</v>
      </c>
      <c r="AT550" s="587"/>
      <c r="AU550" s="588">
        <f t="shared" si="898"/>
        <v>0</v>
      </c>
      <c r="AV550" s="588">
        <f t="shared" si="910"/>
        <v>0</v>
      </c>
      <c r="AW550" s="587"/>
      <c r="AX550" s="652"/>
      <c r="AY550" s="706">
        <f t="shared" si="871"/>
        <v>0</v>
      </c>
      <c r="BC550" s="30">
        <f t="shared" si="874"/>
        <v>0</v>
      </c>
      <c r="BD550" s="30">
        <f t="shared" si="875"/>
        <v>0</v>
      </c>
      <c r="BE550" s="30">
        <f t="shared" si="911"/>
        <v>0</v>
      </c>
      <c r="BF550" s="30">
        <f t="shared" si="877"/>
        <v>0</v>
      </c>
      <c r="BG550" s="30">
        <f t="shared" si="878"/>
        <v>0</v>
      </c>
      <c r="BH550" s="704">
        <f t="shared" si="879"/>
        <v>0</v>
      </c>
      <c r="BI550" s="30">
        <f t="shared" si="870"/>
        <v>0</v>
      </c>
      <c r="BJ550" s="30">
        <f t="shared" si="880"/>
        <v>0</v>
      </c>
      <c r="BK550" s="704">
        <f t="shared" si="881"/>
        <v>0</v>
      </c>
      <c r="BL550" s="30">
        <f t="shared" si="882"/>
        <v>0</v>
      </c>
      <c r="BM550" s="30">
        <f t="shared" si="883"/>
        <v>0</v>
      </c>
      <c r="BN550" s="704">
        <f t="shared" si="884"/>
        <v>0</v>
      </c>
    </row>
    <row r="551" spans="1:66" x14ac:dyDescent="0.25">
      <c r="A551" s="49"/>
      <c r="B551" s="50"/>
      <c r="C551" s="699"/>
      <c r="D551" s="50"/>
      <c r="E551" s="62" t="e">
        <f t="shared" si="869"/>
        <v>#N/A</v>
      </c>
      <c r="F551" s="664" t="str">
        <f t="shared" si="912"/>
        <v/>
      </c>
      <c r="G551" s="587"/>
      <c r="H551" s="588">
        <f t="shared" si="885"/>
        <v>0</v>
      </c>
      <c r="I551" s="588">
        <f t="shared" si="899"/>
        <v>0</v>
      </c>
      <c r="J551" s="587"/>
      <c r="K551" s="588">
        <f t="shared" si="886"/>
        <v>0</v>
      </c>
      <c r="L551" s="588">
        <f t="shared" si="900"/>
        <v>0</v>
      </c>
      <c r="M551" s="587"/>
      <c r="N551" s="588">
        <f t="shared" si="887"/>
        <v>0</v>
      </c>
      <c r="O551" s="588">
        <f t="shared" si="901"/>
        <v>0</v>
      </c>
      <c r="P551" s="587"/>
      <c r="Q551" s="588">
        <f t="shared" si="888"/>
        <v>0</v>
      </c>
      <c r="R551" s="588">
        <f t="shared" si="902"/>
        <v>0</v>
      </c>
      <c r="S551" s="587"/>
      <c r="T551" s="588">
        <f t="shared" si="889"/>
        <v>0</v>
      </c>
      <c r="U551" s="588">
        <f t="shared" si="903"/>
        <v>0</v>
      </c>
      <c r="V551" s="587"/>
      <c r="W551" s="588">
        <f t="shared" si="890"/>
        <v>0</v>
      </c>
      <c r="X551" s="588">
        <f t="shared" si="904"/>
        <v>0</v>
      </c>
      <c r="Y551" s="587"/>
      <c r="Z551" s="588">
        <f t="shared" si="891"/>
        <v>0</v>
      </c>
      <c r="AA551" s="588">
        <f t="shared" si="872"/>
        <v>0</v>
      </c>
      <c r="AB551" s="587"/>
      <c r="AC551" s="588">
        <f t="shared" si="892"/>
        <v>0</v>
      </c>
      <c r="AD551" s="588">
        <f t="shared" si="905"/>
        <v>0</v>
      </c>
      <c r="AE551" s="587"/>
      <c r="AF551" s="588">
        <f t="shared" si="893"/>
        <v>0</v>
      </c>
      <c r="AG551" s="588">
        <f t="shared" si="906"/>
        <v>0</v>
      </c>
      <c r="AH551" s="587"/>
      <c r="AI551" s="588">
        <f t="shared" si="894"/>
        <v>0</v>
      </c>
      <c r="AJ551" s="588">
        <f t="shared" si="907"/>
        <v>0</v>
      </c>
      <c r="AK551" s="587"/>
      <c r="AL551" s="588">
        <f t="shared" si="895"/>
        <v>0</v>
      </c>
      <c r="AM551" s="588">
        <f t="shared" si="908"/>
        <v>0</v>
      </c>
      <c r="AN551" s="587"/>
      <c r="AO551" s="588">
        <f t="shared" si="896"/>
        <v>0</v>
      </c>
      <c r="AP551" s="588">
        <f t="shared" si="909"/>
        <v>0</v>
      </c>
      <c r="AQ551" s="587"/>
      <c r="AR551" s="588">
        <f t="shared" si="897"/>
        <v>0</v>
      </c>
      <c r="AS551" s="588">
        <f t="shared" si="873"/>
        <v>0</v>
      </c>
      <c r="AT551" s="587"/>
      <c r="AU551" s="588">
        <f t="shared" si="898"/>
        <v>0</v>
      </c>
      <c r="AV551" s="588">
        <f t="shared" si="910"/>
        <v>0</v>
      </c>
      <c r="AW551" s="587"/>
      <c r="AX551" s="652"/>
      <c r="AY551" s="706">
        <f t="shared" si="871"/>
        <v>0</v>
      </c>
      <c r="BC551" s="30">
        <f t="shared" si="874"/>
        <v>0</v>
      </c>
      <c r="BD551" s="30">
        <f t="shared" si="875"/>
        <v>0</v>
      </c>
      <c r="BE551" s="30">
        <f t="shared" si="911"/>
        <v>0</v>
      </c>
      <c r="BF551" s="30">
        <f t="shared" si="877"/>
        <v>0</v>
      </c>
      <c r="BG551" s="30">
        <f t="shared" si="878"/>
        <v>0</v>
      </c>
      <c r="BH551" s="704">
        <f t="shared" si="879"/>
        <v>0</v>
      </c>
      <c r="BI551" s="30">
        <f t="shared" si="870"/>
        <v>0</v>
      </c>
      <c r="BJ551" s="30">
        <f t="shared" si="880"/>
        <v>0</v>
      </c>
      <c r="BK551" s="704">
        <f t="shared" si="881"/>
        <v>0</v>
      </c>
      <c r="BL551" s="30">
        <f t="shared" si="882"/>
        <v>0</v>
      </c>
      <c r="BM551" s="30">
        <f t="shared" si="883"/>
        <v>0</v>
      </c>
      <c r="BN551" s="704">
        <f t="shared" si="884"/>
        <v>0</v>
      </c>
    </row>
    <row r="552" spans="1:66" x14ac:dyDescent="0.25">
      <c r="A552" s="49"/>
      <c r="B552" s="50"/>
      <c r="C552" s="699"/>
      <c r="D552" s="50"/>
      <c r="E552" s="62" t="e">
        <f t="shared" ref="E552:E615" si="913">INDEX(Index_TB_Card_Type,MATCH($D552,Index_Card_name,0))</f>
        <v>#N/A</v>
      </c>
      <c r="F552" s="664" t="str">
        <f t="shared" si="912"/>
        <v/>
      </c>
      <c r="G552" s="587"/>
      <c r="H552" s="588">
        <f t="shared" si="885"/>
        <v>0</v>
      </c>
      <c r="I552" s="588">
        <f t="shared" si="899"/>
        <v>0</v>
      </c>
      <c r="J552" s="587"/>
      <c r="K552" s="588">
        <f t="shared" si="886"/>
        <v>0</v>
      </c>
      <c r="L552" s="588">
        <f t="shared" si="900"/>
        <v>0</v>
      </c>
      <c r="M552" s="587"/>
      <c r="N552" s="588">
        <f t="shared" si="887"/>
        <v>0</v>
      </c>
      <c r="O552" s="588">
        <f t="shared" si="901"/>
        <v>0</v>
      </c>
      <c r="P552" s="587"/>
      <c r="Q552" s="588">
        <f t="shared" si="888"/>
        <v>0</v>
      </c>
      <c r="R552" s="588">
        <f t="shared" si="902"/>
        <v>0</v>
      </c>
      <c r="S552" s="587"/>
      <c r="T552" s="588">
        <f t="shared" si="889"/>
        <v>0</v>
      </c>
      <c r="U552" s="588">
        <f t="shared" si="903"/>
        <v>0</v>
      </c>
      <c r="V552" s="587"/>
      <c r="W552" s="588">
        <f t="shared" si="890"/>
        <v>0</v>
      </c>
      <c r="X552" s="588">
        <f t="shared" si="904"/>
        <v>0</v>
      </c>
      <c r="Y552" s="587"/>
      <c r="Z552" s="588">
        <f t="shared" si="891"/>
        <v>0</v>
      </c>
      <c r="AA552" s="588">
        <f t="shared" si="872"/>
        <v>0</v>
      </c>
      <c r="AB552" s="587"/>
      <c r="AC552" s="588">
        <f t="shared" si="892"/>
        <v>0</v>
      </c>
      <c r="AD552" s="588">
        <f t="shared" si="905"/>
        <v>0</v>
      </c>
      <c r="AE552" s="587"/>
      <c r="AF552" s="588">
        <f t="shared" si="893"/>
        <v>0</v>
      </c>
      <c r="AG552" s="588">
        <f t="shared" si="906"/>
        <v>0</v>
      </c>
      <c r="AH552" s="587"/>
      <c r="AI552" s="588">
        <f t="shared" si="894"/>
        <v>0</v>
      </c>
      <c r="AJ552" s="588">
        <f t="shared" si="907"/>
        <v>0</v>
      </c>
      <c r="AK552" s="587"/>
      <c r="AL552" s="588">
        <f t="shared" si="895"/>
        <v>0</v>
      </c>
      <c r="AM552" s="588">
        <f t="shared" si="908"/>
        <v>0</v>
      </c>
      <c r="AN552" s="587"/>
      <c r="AO552" s="588">
        <f t="shared" si="896"/>
        <v>0</v>
      </c>
      <c r="AP552" s="588">
        <f t="shared" si="909"/>
        <v>0</v>
      </c>
      <c r="AQ552" s="587"/>
      <c r="AR552" s="588">
        <f t="shared" si="897"/>
        <v>0</v>
      </c>
      <c r="AS552" s="588">
        <f t="shared" si="873"/>
        <v>0</v>
      </c>
      <c r="AT552" s="587"/>
      <c r="AU552" s="588">
        <f t="shared" si="898"/>
        <v>0</v>
      </c>
      <c r="AV552" s="588">
        <f t="shared" si="910"/>
        <v>0</v>
      </c>
      <c r="AW552" s="587"/>
      <c r="AX552" s="652"/>
      <c r="AY552" s="706">
        <f t="shared" si="871"/>
        <v>0</v>
      </c>
      <c r="BC552" s="30">
        <f t="shared" si="874"/>
        <v>0</v>
      </c>
      <c r="BD552" s="30">
        <f t="shared" si="875"/>
        <v>0</v>
      </c>
      <c r="BE552" s="30">
        <f t="shared" si="911"/>
        <v>0</v>
      </c>
      <c r="BF552" s="30">
        <f t="shared" si="877"/>
        <v>0</v>
      </c>
      <c r="BG552" s="30">
        <f t="shared" si="878"/>
        <v>0</v>
      </c>
      <c r="BH552" s="704">
        <f t="shared" si="879"/>
        <v>0</v>
      </c>
      <c r="BI552" s="30">
        <f t="shared" si="870"/>
        <v>0</v>
      </c>
      <c r="BJ552" s="30">
        <f t="shared" si="880"/>
        <v>0</v>
      </c>
      <c r="BK552" s="704">
        <f t="shared" si="881"/>
        <v>0</v>
      </c>
      <c r="BL552" s="30">
        <f t="shared" si="882"/>
        <v>0</v>
      </c>
      <c r="BM552" s="30">
        <f t="shared" si="883"/>
        <v>0</v>
      </c>
      <c r="BN552" s="704">
        <f t="shared" si="884"/>
        <v>0</v>
      </c>
    </row>
    <row r="553" spans="1:66" x14ac:dyDescent="0.25">
      <c r="A553" s="49"/>
      <c r="B553" s="50"/>
      <c r="C553" s="699"/>
      <c r="D553" s="50"/>
      <c r="E553" s="62" t="e">
        <f t="shared" si="913"/>
        <v>#N/A</v>
      </c>
      <c r="F553" s="664" t="str">
        <f t="shared" si="912"/>
        <v/>
      </c>
      <c r="G553" s="587"/>
      <c r="H553" s="588">
        <f t="shared" si="885"/>
        <v>0</v>
      </c>
      <c r="I553" s="588">
        <f t="shared" si="899"/>
        <v>0</v>
      </c>
      <c r="J553" s="587"/>
      <c r="K553" s="588">
        <f t="shared" si="886"/>
        <v>0</v>
      </c>
      <c r="L553" s="588">
        <f t="shared" si="900"/>
        <v>0</v>
      </c>
      <c r="M553" s="587"/>
      <c r="N553" s="588">
        <f t="shared" si="887"/>
        <v>0</v>
      </c>
      <c r="O553" s="588">
        <f t="shared" si="901"/>
        <v>0</v>
      </c>
      <c r="P553" s="587"/>
      <c r="Q553" s="588">
        <f t="shared" si="888"/>
        <v>0</v>
      </c>
      <c r="R553" s="588">
        <f t="shared" si="902"/>
        <v>0</v>
      </c>
      <c r="S553" s="587"/>
      <c r="T553" s="588">
        <f t="shared" si="889"/>
        <v>0</v>
      </c>
      <c r="U553" s="588">
        <f t="shared" si="903"/>
        <v>0</v>
      </c>
      <c r="V553" s="587"/>
      <c r="W553" s="588">
        <f t="shared" si="890"/>
        <v>0</v>
      </c>
      <c r="X553" s="588">
        <f t="shared" si="904"/>
        <v>0</v>
      </c>
      <c r="Y553" s="587"/>
      <c r="Z553" s="588">
        <f t="shared" si="891"/>
        <v>0</v>
      </c>
      <c r="AA553" s="588">
        <f t="shared" si="872"/>
        <v>0</v>
      </c>
      <c r="AB553" s="587"/>
      <c r="AC553" s="588">
        <f t="shared" si="892"/>
        <v>0</v>
      </c>
      <c r="AD553" s="588">
        <f t="shared" si="905"/>
        <v>0</v>
      </c>
      <c r="AE553" s="587"/>
      <c r="AF553" s="588">
        <f t="shared" si="893"/>
        <v>0</v>
      </c>
      <c r="AG553" s="588">
        <f t="shared" si="906"/>
        <v>0</v>
      </c>
      <c r="AH553" s="587"/>
      <c r="AI553" s="588">
        <f t="shared" si="894"/>
        <v>0</v>
      </c>
      <c r="AJ553" s="588">
        <f t="shared" si="907"/>
        <v>0</v>
      </c>
      <c r="AK553" s="587"/>
      <c r="AL553" s="588">
        <f t="shared" si="895"/>
        <v>0</v>
      </c>
      <c r="AM553" s="588">
        <f t="shared" si="908"/>
        <v>0</v>
      </c>
      <c r="AN553" s="587"/>
      <c r="AO553" s="588">
        <f t="shared" si="896"/>
        <v>0</v>
      </c>
      <c r="AP553" s="588">
        <f t="shared" si="909"/>
        <v>0</v>
      </c>
      <c r="AQ553" s="587"/>
      <c r="AR553" s="588">
        <f t="shared" si="897"/>
        <v>0</v>
      </c>
      <c r="AS553" s="588">
        <f t="shared" si="873"/>
        <v>0</v>
      </c>
      <c r="AT553" s="587"/>
      <c r="AU553" s="588">
        <f t="shared" si="898"/>
        <v>0</v>
      </c>
      <c r="AV553" s="588">
        <f t="shared" si="910"/>
        <v>0</v>
      </c>
      <c r="AW553" s="587"/>
      <c r="AX553" s="652"/>
      <c r="AY553" s="706">
        <f t="shared" si="871"/>
        <v>0</v>
      </c>
      <c r="BC553" s="30">
        <f t="shared" si="874"/>
        <v>0</v>
      </c>
      <c r="BD553" s="30">
        <f t="shared" si="875"/>
        <v>0</v>
      </c>
      <c r="BE553" s="30">
        <f t="shared" si="911"/>
        <v>0</v>
      </c>
      <c r="BF553" s="30">
        <f t="shared" si="877"/>
        <v>0</v>
      </c>
      <c r="BG553" s="30">
        <f t="shared" si="878"/>
        <v>0</v>
      </c>
      <c r="BH553" s="704">
        <f t="shared" si="879"/>
        <v>0</v>
      </c>
      <c r="BI553" s="30">
        <f t="shared" si="870"/>
        <v>0</v>
      </c>
      <c r="BJ553" s="30">
        <f t="shared" si="880"/>
        <v>0</v>
      </c>
      <c r="BK553" s="704">
        <f t="shared" si="881"/>
        <v>0</v>
      </c>
      <c r="BL553" s="30">
        <f t="shared" si="882"/>
        <v>0</v>
      </c>
      <c r="BM553" s="30">
        <f t="shared" si="883"/>
        <v>0</v>
      </c>
      <c r="BN553" s="704">
        <f t="shared" si="884"/>
        <v>0</v>
      </c>
    </row>
    <row r="554" spans="1:66" x14ac:dyDescent="0.25">
      <c r="A554" s="49"/>
      <c r="B554" s="50"/>
      <c r="C554" s="699"/>
      <c r="D554" s="50"/>
      <c r="E554" s="62" t="e">
        <f t="shared" si="913"/>
        <v>#N/A</v>
      </c>
      <c r="F554" s="664" t="str">
        <f t="shared" si="912"/>
        <v/>
      </c>
      <c r="G554" s="587"/>
      <c r="H554" s="588">
        <f t="shared" si="885"/>
        <v>0</v>
      </c>
      <c r="I554" s="588">
        <f t="shared" si="899"/>
        <v>0</v>
      </c>
      <c r="J554" s="587"/>
      <c r="K554" s="588">
        <f t="shared" si="886"/>
        <v>0</v>
      </c>
      <c r="L554" s="588">
        <f t="shared" si="900"/>
        <v>0</v>
      </c>
      <c r="M554" s="587"/>
      <c r="N554" s="588">
        <f t="shared" si="887"/>
        <v>0</v>
      </c>
      <c r="O554" s="588">
        <f t="shared" si="901"/>
        <v>0</v>
      </c>
      <c r="P554" s="587"/>
      <c r="Q554" s="588">
        <f t="shared" si="888"/>
        <v>0</v>
      </c>
      <c r="R554" s="588">
        <f t="shared" si="902"/>
        <v>0</v>
      </c>
      <c r="S554" s="587"/>
      <c r="T554" s="588">
        <f t="shared" si="889"/>
        <v>0</v>
      </c>
      <c r="U554" s="588">
        <f t="shared" si="903"/>
        <v>0</v>
      </c>
      <c r="V554" s="587"/>
      <c r="W554" s="588">
        <f t="shared" si="890"/>
        <v>0</v>
      </c>
      <c r="X554" s="588">
        <f t="shared" si="904"/>
        <v>0</v>
      </c>
      <c r="Y554" s="587"/>
      <c r="Z554" s="588">
        <f t="shared" si="891"/>
        <v>0</v>
      </c>
      <c r="AA554" s="588">
        <f t="shared" si="872"/>
        <v>0</v>
      </c>
      <c r="AB554" s="587"/>
      <c r="AC554" s="588">
        <f t="shared" si="892"/>
        <v>0</v>
      </c>
      <c r="AD554" s="588">
        <f t="shared" si="905"/>
        <v>0</v>
      </c>
      <c r="AE554" s="587"/>
      <c r="AF554" s="588">
        <f t="shared" si="893"/>
        <v>0</v>
      </c>
      <c r="AG554" s="588">
        <f t="shared" si="906"/>
        <v>0</v>
      </c>
      <c r="AH554" s="587"/>
      <c r="AI554" s="588">
        <f t="shared" si="894"/>
        <v>0</v>
      </c>
      <c r="AJ554" s="588">
        <f t="shared" si="907"/>
        <v>0</v>
      </c>
      <c r="AK554" s="587"/>
      <c r="AL554" s="588">
        <f t="shared" si="895"/>
        <v>0</v>
      </c>
      <c r="AM554" s="588">
        <f t="shared" si="908"/>
        <v>0</v>
      </c>
      <c r="AN554" s="587"/>
      <c r="AO554" s="588">
        <f t="shared" si="896"/>
        <v>0</v>
      </c>
      <c r="AP554" s="588">
        <f t="shared" si="909"/>
        <v>0</v>
      </c>
      <c r="AQ554" s="587"/>
      <c r="AR554" s="588">
        <f t="shared" si="897"/>
        <v>0</v>
      </c>
      <c r="AS554" s="588">
        <f t="shared" si="873"/>
        <v>0</v>
      </c>
      <c r="AT554" s="587"/>
      <c r="AU554" s="588">
        <f t="shared" si="898"/>
        <v>0</v>
      </c>
      <c r="AV554" s="588">
        <f t="shared" si="910"/>
        <v>0</v>
      </c>
      <c r="AW554" s="587"/>
      <c r="AX554" s="652"/>
      <c r="AY554" s="706">
        <f t="shared" si="871"/>
        <v>0</v>
      </c>
      <c r="BC554" s="30">
        <f t="shared" si="874"/>
        <v>0</v>
      </c>
      <c r="BD554" s="30">
        <f t="shared" si="875"/>
        <v>0</v>
      </c>
      <c r="BE554" s="30">
        <f t="shared" si="911"/>
        <v>0</v>
      </c>
      <c r="BF554" s="30">
        <f t="shared" si="877"/>
        <v>0</v>
      </c>
      <c r="BG554" s="30">
        <f t="shared" si="878"/>
        <v>0</v>
      </c>
      <c r="BH554" s="704">
        <f t="shared" si="879"/>
        <v>0</v>
      </c>
      <c r="BI554" s="30">
        <f t="shared" si="870"/>
        <v>0</v>
      </c>
      <c r="BJ554" s="30">
        <f t="shared" si="880"/>
        <v>0</v>
      </c>
      <c r="BK554" s="704">
        <f t="shared" si="881"/>
        <v>0</v>
      </c>
      <c r="BL554" s="30">
        <f t="shared" si="882"/>
        <v>0</v>
      </c>
      <c r="BM554" s="30">
        <f t="shared" si="883"/>
        <v>0</v>
      </c>
      <c r="BN554" s="704">
        <f t="shared" si="884"/>
        <v>0</v>
      </c>
    </row>
    <row r="555" spans="1:66" x14ac:dyDescent="0.25">
      <c r="A555" s="49"/>
      <c r="B555" s="50"/>
      <c r="C555" s="699"/>
      <c r="D555" s="50"/>
      <c r="E555" s="62" t="e">
        <f t="shared" si="913"/>
        <v>#N/A</v>
      </c>
      <c r="F555" s="664" t="str">
        <f t="shared" si="912"/>
        <v/>
      </c>
      <c r="G555" s="587"/>
      <c r="H555" s="588">
        <f t="shared" si="885"/>
        <v>0</v>
      </c>
      <c r="I555" s="588">
        <f t="shared" si="899"/>
        <v>0</v>
      </c>
      <c r="J555" s="587"/>
      <c r="K555" s="588">
        <f t="shared" si="886"/>
        <v>0</v>
      </c>
      <c r="L555" s="588">
        <f t="shared" si="900"/>
        <v>0</v>
      </c>
      <c r="M555" s="587"/>
      <c r="N555" s="588">
        <f t="shared" si="887"/>
        <v>0</v>
      </c>
      <c r="O555" s="588">
        <f t="shared" si="901"/>
        <v>0</v>
      </c>
      <c r="P555" s="587"/>
      <c r="Q555" s="588">
        <f t="shared" si="888"/>
        <v>0</v>
      </c>
      <c r="R555" s="588">
        <f t="shared" si="902"/>
        <v>0</v>
      </c>
      <c r="S555" s="587"/>
      <c r="T555" s="588">
        <f t="shared" si="889"/>
        <v>0</v>
      </c>
      <c r="U555" s="588">
        <f t="shared" si="903"/>
        <v>0</v>
      </c>
      <c r="V555" s="587"/>
      <c r="W555" s="588">
        <f t="shared" si="890"/>
        <v>0</v>
      </c>
      <c r="X555" s="588">
        <f t="shared" si="904"/>
        <v>0</v>
      </c>
      <c r="Y555" s="587"/>
      <c r="Z555" s="588">
        <f t="shared" si="891"/>
        <v>0</v>
      </c>
      <c r="AA555" s="588">
        <f t="shared" si="872"/>
        <v>0</v>
      </c>
      <c r="AB555" s="587"/>
      <c r="AC555" s="588">
        <f t="shared" si="892"/>
        <v>0</v>
      </c>
      <c r="AD555" s="588">
        <f t="shared" si="905"/>
        <v>0</v>
      </c>
      <c r="AE555" s="587"/>
      <c r="AF555" s="588">
        <f t="shared" si="893"/>
        <v>0</v>
      </c>
      <c r="AG555" s="588">
        <f t="shared" si="906"/>
        <v>0</v>
      </c>
      <c r="AH555" s="587"/>
      <c r="AI555" s="588">
        <f t="shared" si="894"/>
        <v>0</v>
      </c>
      <c r="AJ555" s="588">
        <f t="shared" si="907"/>
        <v>0</v>
      </c>
      <c r="AK555" s="587"/>
      <c r="AL555" s="588">
        <f t="shared" si="895"/>
        <v>0</v>
      </c>
      <c r="AM555" s="588">
        <f t="shared" si="908"/>
        <v>0</v>
      </c>
      <c r="AN555" s="587"/>
      <c r="AO555" s="588">
        <f t="shared" si="896"/>
        <v>0</v>
      </c>
      <c r="AP555" s="588">
        <f t="shared" si="909"/>
        <v>0</v>
      </c>
      <c r="AQ555" s="587"/>
      <c r="AR555" s="588">
        <f t="shared" si="897"/>
        <v>0</v>
      </c>
      <c r="AS555" s="588">
        <f t="shared" si="873"/>
        <v>0</v>
      </c>
      <c r="AT555" s="587"/>
      <c r="AU555" s="588">
        <f t="shared" si="898"/>
        <v>0</v>
      </c>
      <c r="AV555" s="588">
        <f t="shared" si="910"/>
        <v>0</v>
      </c>
      <c r="AW555" s="587"/>
      <c r="AX555" s="652"/>
      <c r="AY555" s="706">
        <f t="shared" si="871"/>
        <v>0</v>
      </c>
      <c r="BC555" s="30">
        <f t="shared" si="874"/>
        <v>0</v>
      </c>
      <c r="BD555" s="30">
        <f t="shared" si="875"/>
        <v>0</v>
      </c>
      <c r="BE555" s="30">
        <f t="shared" si="911"/>
        <v>0</v>
      </c>
      <c r="BF555" s="30">
        <f t="shared" si="877"/>
        <v>0</v>
      </c>
      <c r="BG555" s="30">
        <f t="shared" si="878"/>
        <v>0</v>
      </c>
      <c r="BH555" s="704">
        <f t="shared" si="879"/>
        <v>0</v>
      </c>
      <c r="BI555" s="30">
        <f t="shared" si="870"/>
        <v>0</v>
      </c>
      <c r="BJ555" s="30">
        <f t="shared" si="880"/>
        <v>0</v>
      </c>
      <c r="BK555" s="704">
        <f t="shared" si="881"/>
        <v>0</v>
      </c>
      <c r="BL555" s="30">
        <f t="shared" si="882"/>
        <v>0</v>
      </c>
      <c r="BM555" s="30">
        <f t="shared" si="883"/>
        <v>0</v>
      </c>
      <c r="BN555" s="704">
        <f t="shared" si="884"/>
        <v>0</v>
      </c>
    </row>
    <row r="556" spans="1:66" x14ac:dyDescent="0.25">
      <c r="A556" s="49"/>
      <c r="B556" s="50"/>
      <c r="C556" s="699"/>
      <c r="D556" s="50"/>
      <c r="E556" s="62" t="e">
        <f t="shared" si="913"/>
        <v>#N/A</v>
      </c>
      <c r="F556" s="664" t="str">
        <f t="shared" si="912"/>
        <v/>
      </c>
      <c r="G556" s="587"/>
      <c r="H556" s="588">
        <f t="shared" si="885"/>
        <v>0</v>
      </c>
      <c r="I556" s="588">
        <f t="shared" si="899"/>
        <v>0</v>
      </c>
      <c r="J556" s="587"/>
      <c r="K556" s="588">
        <f t="shared" si="886"/>
        <v>0</v>
      </c>
      <c r="L556" s="588">
        <f t="shared" si="900"/>
        <v>0</v>
      </c>
      <c r="M556" s="587"/>
      <c r="N556" s="588">
        <f t="shared" si="887"/>
        <v>0</v>
      </c>
      <c r="O556" s="588">
        <f t="shared" si="901"/>
        <v>0</v>
      </c>
      <c r="P556" s="587"/>
      <c r="Q556" s="588">
        <f t="shared" si="888"/>
        <v>0</v>
      </c>
      <c r="R556" s="588">
        <f t="shared" si="902"/>
        <v>0</v>
      </c>
      <c r="S556" s="587"/>
      <c r="T556" s="588">
        <f t="shared" si="889"/>
        <v>0</v>
      </c>
      <c r="U556" s="588">
        <f t="shared" si="903"/>
        <v>0</v>
      </c>
      <c r="V556" s="587"/>
      <c r="W556" s="588">
        <f t="shared" si="890"/>
        <v>0</v>
      </c>
      <c r="X556" s="588">
        <f t="shared" si="904"/>
        <v>0</v>
      </c>
      <c r="Y556" s="587"/>
      <c r="Z556" s="588">
        <f t="shared" si="891"/>
        <v>0</v>
      </c>
      <c r="AA556" s="588">
        <f t="shared" si="872"/>
        <v>0</v>
      </c>
      <c r="AB556" s="587"/>
      <c r="AC556" s="588">
        <f t="shared" si="892"/>
        <v>0</v>
      </c>
      <c r="AD556" s="588">
        <f t="shared" si="905"/>
        <v>0</v>
      </c>
      <c r="AE556" s="587"/>
      <c r="AF556" s="588">
        <f t="shared" si="893"/>
        <v>0</v>
      </c>
      <c r="AG556" s="588">
        <f t="shared" si="906"/>
        <v>0</v>
      </c>
      <c r="AH556" s="587"/>
      <c r="AI556" s="588">
        <f t="shared" si="894"/>
        <v>0</v>
      </c>
      <c r="AJ556" s="588">
        <f t="shared" si="907"/>
        <v>0</v>
      </c>
      <c r="AK556" s="587"/>
      <c r="AL556" s="588">
        <f t="shared" si="895"/>
        <v>0</v>
      </c>
      <c r="AM556" s="588">
        <f t="shared" si="908"/>
        <v>0</v>
      </c>
      <c r="AN556" s="587"/>
      <c r="AO556" s="588">
        <f t="shared" si="896"/>
        <v>0</v>
      </c>
      <c r="AP556" s="588">
        <f t="shared" si="909"/>
        <v>0</v>
      </c>
      <c r="AQ556" s="587"/>
      <c r="AR556" s="588">
        <f t="shared" si="897"/>
        <v>0</v>
      </c>
      <c r="AS556" s="588">
        <f t="shared" si="873"/>
        <v>0</v>
      </c>
      <c r="AT556" s="587"/>
      <c r="AU556" s="588">
        <f t="shared" si="898"/>
        <v>0</v>
      </c>
      <c r="AV556" s="588">
        <f t="shared" si="910"/>
        <v>0</v>
      </c>
      <c r="AW556" s="587"/>
      <c r="AX556" s="652"/>
      <c r="AY556" s="706">
        <f t="shared" si="871"/>
        <v>0</v>
      </c>
      <c r="BC556" s="30">
        <f t="shared" si="874"/>
        <v>0</v>
      </c>
      <c r="BD556" s="30">
        <f t="shared" si="875"/>
        <v>0</v>
      </c>
      <c r="BE556" s="30">
        <f t="shared" si="911"/>
        <v>0</v>
      </c>
      <c r="BF556" s="30">
        <f t="shared" si="877"/>
        <v>0</v>
      </c>
      <c r="BG556" s="30">
        <f t="shared" si="878"/>
        <v>0</v>
      </c>
      <c r="BH556" s="704">
        <f t="shared" si="879"/>
        <v>0</v>
      </c>
      <c r="BI556" s="30">
        <f t="shared" si="870"/>
        <v>0</v>
      </c>
      <c r="BJ556" s="30">
        <f t="shared" si="880"/>
        <v>0</v>
      </c>
      <c r="BK556" s="704">
        <f t="shared" si="881"/>
        <v>0</v>
      </c>
      <c r="BL556" s="30">
        <f t="shared" si="882"/>
        <v>0</v>
      </c>
      <c r="BM556" s="30">
        <f t="shared" si="883"/>
        <v>0</v>
      </c>
      <c r="BN556" s="704">
        <f t="shared" si="884"/>
        <v>0</v>
      </c>
    </row>
    <row r="557" spans="1:66" x14ac:dyDescent="0.25">
      <c r="A557" s="49"/>
      <c r="B557" s="50"/>
      <c r="C557" s="699"/>
      <c r="D557" s="50"/>
      <c r="E557" s="62" t="e">
        <f t="shared" si="913"/>
        <v>#N/A</v>
      </c>
      <c r="F557" s="664" t="str">
        <f t="shared" si="912"/>
        <v/>
      </c>
      <c r="G557" s="587"/>
      <c r="H557" s="588">
        <f t="shared" si="885"/>
        <v>0</v>
      </c>
      <c r="I557" s="588">
        <f t="shared" si="899"/>
        <v>0</v>
      </c>
      <c r="J557" s="587"/>
      <c r="K557" s="588">
        <f t="shared" si="886"/>
        <v>0</v>
      </c>
      <c r="L557" s="588">
        <f t="shared" si="900"/>
        <v>0</v>
      </c>
      <c r="M557" s="587"/>
      <c r="N557" s="588">
        <f t="shared" si="887"/>
        <v>0</v>
      </c>
      <c r="O557" s="588">
        <f t="shared" si="901"/>
        <v>0</v>
      </c>
      <c r="P557" s="587"/>
      <c r="Q557" s="588">
        <f t="shared" si="888"/>
        <v>0</v>
      </c>
      <c r="R557" s="588">
        <f t="shared" si="902"/>
        <v>0</v>
      </c>
      <c r="S557" s="587"/>
      <c r="T557" s="588">
        <f t="shared" si="889"/>
        <v>0</v>
      </c>
      <c r="U557" s="588">
        <f t="shared" si="903"/>
        <v>0</v>
      </c>
      <c r="V557" s="587"/>
      <c r="W557" s="588">
        <f t="shared" si="890"/>
        <v>0</v>
      </c>
      <c r="X557" s="588">
        <f t="shared" si="904"/>
        <v>0</v>
      </c>
      <c r="Y557" s="587"/>
      <c r="Z557" s="588">
        <f t="shared" si="891"/>
        <v>0</v>
      </c>
      <c r="AA557" s="588">
        <f t="shared" si="872"/>
        <v>0</v>
      </c>
      <c r="AB557" s="587"/>
      <c r="AC557" s="588">
        <f t="shared" si="892"/>
        <v>0</v>
      </c>
      <c r="AD557" s="588">
        <f t="shared" si="905"/>
        <v>0</v>
      </c>
      <c r="AE557" s="587"/>
      <c r="AF557" s="588">
        <f t="shared" si="893"/>
        <v>0</v>
      </c>
      <c r="AG557" s="588">
        <f t="shared" si="906"/>
        <v>0</v>
      </c>
      <c r="AH557" s="587"/>
      <c r="AI557" s="588">
        <f t="shared" si="894"/>
        <v>0</v>
      </c>
      <c r="AJ557" s="588">
        <f t="shared" si="907"/>
        <v>0</v>
      </c>
      <c r="AK557" s="587"/>
      <c r="AL557" s="588">
        <f t="shared" si="895"/>
        <v>0</v>
      </c>
      <c r="AM557" s="588">
        <f t="shared" si="908"/>
        <v>0</v>
      </c>
      <c r="AN557" s="587"/>
      <c r="AO557" s="588">
        <f t="shared" si="896"/>
        <v>0</v>
      </c>
      <c r="AP557" s="588">
        <f t="shared" si="909"/>
        <v>0</v>
      </c>
      <c r="AQ557" s="587"/>
      <c r="AR557" s="588">
        <f t="shared" si="897"/>
        <v>0</v>
      </c>
      <c r="AS557" s="588">
        <f t="shared" si="873"/>
        <v>0</v>
      </c>
      <c r="AT557" s="587"/>
      <c r="AU557" s="588">
        <f t="shared" si="898"/>
        <v>0</v>
      </c>
      <c r="AV557" s="588">
        <f t="shared" si="910"/>
        <v>0</v>
      </c>
      <c r="AW557" s="587"/>
      <c r="AX557" s="652"/>
      <c r="AY557" s="706">
        <f t="shared" si="871"/>
        <v>0</v>
      </c>
      <c r="BC557" s="30">
        <f t="shared" si="874"/>
        <v>0</v>
      </c>
      <c r="BD557" s="30">
        <f t="shared" si="875"/>
        <v>0</v>
      </c>
      <c r="BE557" s="30">
        <f t="shared" si="911"/>
        <v>0</v>
      </c>
      <c r="BF557" s="30">
        <f t="shared" si="877"/>
        <v>0</v>
      </c>
      <c r="BG557" s="30">
        <f t="shared" si="878"/>
        <v>0</v>
      </c>
      <c r="BH557" s="704">
        <f t="shared" si="879"/>
        <v>0</v>
      </c>
      <c r="BI557" s="30">
        <f t="shared" si="870"/>
        <v>0</v>
      </c>
      <c r="BJ557" s="30">
        <f t="shared" si="880"/>
        <v>0</v>
      </c>
      <c r="BK557" s="704">
        <f t="shared" si="881"/>
        <v>0</v>
      </c>
      <c r="BL557" s="30">
        <f t="shared" si="882"/>
        <v>0</v>
      </c>
      <c r="BM557" s="30">
        <f t="shared" si="883"/>
        <v>0</v>
      </c>
      <c r="BN557" s="704">
        <f t="shared" si="884"/>
        <v>0</v>
      </c>
    </row>
    <row r="558" spans="1:66" x14ac:dyDescent="0.25">
      <c r="A558" s="49"/>
      <c r="B558" s="50"/>
      <c r="C558" s="699"/>
      <c r="D558" s="50"/>
      <c r="E558" s="62" t="e">
        <f t="shared" si="913"/>
        <v>#N/A</v>
      </c>
      <c r="F558" s="664" t="str">
        <f t="shared" si="912"/>
        <v/>
      </c>
      <c r="G558" s="587"/>
      <c r="H558" s="588">
        <f t="shared" si="885"/>
        <v>0</v>
      </c>
      <c r="I558" s="588">
        <f t="shared" si="899"/>
        <v>0</v>
      </c>
      <c r="J558" s="587"/>
      <c r="K558" s="588">
        <f t="shared" si="886"/>
        <v>0</v>
      </c>
      <c r="L558" s="588">
        <f t="shared" si="900"/>
        <v>0</v>
      </c>
      <c r="M558" s="587"/>
      <c r="N558" s="588">
        <f t="shared" si="887"/>
        <v>0</v>
      </c>
      <c r="O558" s="588">
        <f t="shared" si="901"/>
        <v>0</v>
      </c>
      <c r="P558" s="587"/>
      <c r="Q558" s="588">
        <f t="shared" si="888"/>
        <v>0</v>
      </c>
      <c r="R558" s="588">
        <f t="shared" si="902"/>
        <v>0</v>
      </c>
      <c r="S558" s="587"/>
      <c r="T558" s="588">
        <f t="shared" si="889"/>
        <v>0</v>
      </c>
      <c r="U558" s="588">
        <f t="shared" si="903"/>
        <v>0</v>
      </c>
      <c r="V558" s="587"/>
      <c r="W558" s="588">
        <f t="shared" si="890"/>
        <v>0</v>
      </c>
      <c r="X558" s="588">
        <f t="shared" si="904"/>
        <v>0</v>
      </c>
      <c r="Y558" s="587"/>
      <c r="Z558" s="588">
        <f t="shared" si="891"/>
        <v>0</v>
      </c>
      <c r="AA558" s="588">
        <f t="shared" si="872"/>
        <v>0</v>
      </c>
      <c r="AB558" s="587"/>
      <c r="AC558" s="588">
        <f t="shared" si="892"/>
        <v>0</v>
      </c>
      <c r="AD558" s="588">
        <f t="shared" si="905"/>
        <v>0</v>
      </c>
      <c r="AE558" s="587"/>
      <c r="AF558" s="588">
        <f t="shared" si="893"/>
        <v>0</v>
      </c>
      <c r="AG558" s="588">
        <f t="shared" si="906"/>
        <v>0</v>
      </c>
      <c r="AH558" s="587"/>
      <c r="AI558" s="588">
        <f t="shared" si="894"/>
        <v>0</v>
      </c>
      <c r="AJ558" s="588">
        <f t="shared" si="907"/>
        <v>0</v>
      </c>
      <c r="AK558" s="587"/>
      <c r="AL558" s="588">
        <f t="shared" si="895"/>
        <v>0</v>
      </c>
      <c r="AM558" s="588">
        <f t="shared" si="908"/>
        <v>0</v>
      </c>
      <c r="AN558" s="587"/>
      <c r="AO558" s="588">
        <f t="shared" si="896"/>
        <v>0</v>
      </c>
      <c r="AP558" s="588">
        <f t="shared" si="909"/>
        <v>0</v>
      </c>
      <c r="AQ558" s="587"/>
      <c r="AR558" s="588">
        <f t="shared" si="897"/>
        <v>0</v>
      </c>
      <c r="AS558" s="588">
        <f t="shared" si="873"/>
        <v>0</v>
      </c>
      <c r="AT558" s="587"/>
      <c r="AU558" s="588">
        <f t="shared" si="898"/>
        <v>0</v>
      </c>
      <c r="AV558" s="588">
        <f t="shared" si="910"/>
        <v>0</v>
      </c>
      <c r="AW558" s="587"/>
      <c r="AX558" s="652"/>
      <c r="AY558" s="706">
        <f t="shared" si="871"/>
        <v>0</v>
      </c>
      <c r="BC558" s="30">
        <f t="shared" si="874"/>
        <v>0</v>
      </c>
      <c r="BD558" s="30">
        <f t="shared" si="875"/>
        <v>0</v>
      </c>
      <c r="BE558" s="30">
        <f t="shared" si="911"/>
        <v>0</v>
      </c>
      <c r="BF558" s="30">
        <f t="shared" si="877"/>
        <v>0</v>
      </c>
      <c r="BG558" s="30">
        <f t="shared" si="878"/>
        <v>0</v>
      </c>
      <c r="BH558" s="704">
        <f t="shared" si="879"/>
        <v>0</v>
      </c>
      <c r="BI558" s="30">
        <f t="shared" si="870"/>
        <v>0</v>
      </c>
      <c r="BJ558" s="30">
        <f t="shared" si="880"/>
        <v>0</v>
      </c>
      <c r="BK558" s="704">
        <f t="shared" si="881"/>
        <v>0</v>
      </c>
      <c r="BL558" s="30">
        <f t="shared" si="882"/>
        <v>0</v>
      </c>
      <c r="BM558" s="30">
        <f t="shared" si="883"/>
        <v>0</v>
      </c>
      <c r="BN558" s="704">
        <f t="shared" si="884"/>
        <v>0</v>
      </c>
    </row>
    <row r="559" spans="1:66" x14ac:dyDescent="0.25">
      <c r="A559" s="49"/>
      <c r="B559" s="50"/>
      <c r="C559" s="699"/>
      <c r="D559" s="50"/>
      <c r="E559" s="62" t="e">
        <f t="shared" si="913"/>
        <v>#N/A</v>
      </c>
      <c r="F559" s="664" t="str">
        <f t="shared" si="912"/>
        <v/>
      </c>
      <c r="G559" s="587"/>
      <c r="H559" s="588">
        <f t="shared" si="885"/>
        <v>0</v>
      </c>
      <c r="I559" s="588">
        <f t="shared" si="899"/>
        <v>0</v>
      </c>
      <c r="J559" s="587"/>
      <c r="K559" s="588">
        <f t="shared" si="886"/>
        <v>0</v>
      </c>
      <c r="L559" s="588">
        <f t="shared" si="900"/>
        <v>0</v>
      </c>
      <c r="M559" s="587"/>
      <c r="N559" s="588">
        <f t="shared" si="887"/>
        <v>0</v>
      </c>
      <c r="O559" s="588">
        <f t="shared" si="901"/>
        <v>0</v>
      </c>
      <c r="P559" s="587"/>
      <c r="Q559" s="588">
        <f t="shared" si="888"/>
        <v>0</v>
      </c>
      <c r="R559" s="588">
        <f t="shared" si="902"/>
        <v>0</v>
      </c>
      <c r="S559" s="587"/>
      <c r="T559" s="588">
        <f t="shared" si="889"/>
        <v>0</v>
      </c>
      <c r="U559" s="588">
        <f t="shared" si="903"/>
        <v>0</v>
      </c>
      <c r="V559" s="587"/>
      <c r="W559" s="588">
        <f t="shared" si="890"/>
        <v>0</v>
      </c>
      <c r="X559" s="588">
        <f t="shared" si="904"/>
        <v>0</v>
      </c>
      <c r="Y559" s="587"/>
      <c r="Z559" s="588">
        <f t="shared" si="891"/>
        <v>0</v>
      </c>
      <c r="AA559" s="588">
        <f t="shared" si="872"/>
        <v>0</v>
      </c>
      <c r="AB559" s="587"/>
      <c r="AC559" s="588">
        <f t="shared" si="892"/>
        <v>0</v>
      </c>
      <c r="AD559" s="588">
        <f t="shared" si="905"/>
        <v>0</v>
      </c>
      <c r="AE559" s="587"/>
      <c r="AF559" s="588">
        <f t="shared" si="893"/>
        <v>0</v>
      </c>
      <c r="AG559" s="588">
        <f t="shared" si="906"/>
        <v>0</v>
      </c>
      <c r="AH559" s="587"/>
      <c r="AI559" s="588">
        <f t="shared" si="894"/>
        <v>0</v>
      </c>
      <c r="AJ559" s="588">
        <f t="shared" si="907"/>
        <v>0</v>
      </c>
      <c r="AK559" s="587"/>
      <c r="AL559" s="588">
        <f t="shared" si="895"/>
        <v>0</v>
      </c>
      <c r="AM559" s="588">
        <f t="shared" si="908"/>
        <v>0</v>
      </c>
      <c r="AN559" s="587"/>
      <c r="AO559" s="588">
        <f t="shared" si="896"/>
        <v>0</v>
      </c>
      <c r="AP559" s="588">
        <f t="shared" si="909"/>
        <v>0</v>
      </c>
      <c r="AQ559" s="587"/>
      <c r="AR559" s="588">
        <f t="shared" si="897"/>
        <v>0</v>
      </c>
      <c r="AS559" s="588">
        <f t="shared" si="873"/>
        <v>0</v>
      </c>
      <c r="AT559" s="587"/>
      <c r="AU559" s="588">
        <f t="shared" si="898"/>
        <v>0</v>
      </c>
      <c r="AV559" s="588">
        <f t="shared" si="910"/>
        <v>0</v>
      </c>
      <c r="AW559" s="587"/>
      <c r="AX559" s="652"/>
      <c r="AY559" s="706">
        <f t="shared" si="871"/>
        <v>0</v>
      </c>
      <c r="BC559" s="30">
        <f t="shared" si="874"/>
        <v>0</v>
      </c>
      <c r="BD559" s="30">
        <f t="shared" si="875"/>
        <v>0</v>
      </c>
      <c r="BE559" s="30">
        <f t="shared" si="911"/>
        <v>0</v>
      </c>
      <c r="BF559" s="30">
        <f t="shared" si="877"/>
        <v>0</v>
      </c>
      <c r="BG559" s="30">
        <f t="shared" si="878"/>
        <v>0</v>
      </c>
      <c r="BH559" s="704">
        <f t="shared" si="879"/>
        <v>0</v>
      </c>
      <c r="BI559" s="30">
        <f t="shared" ref="BI559:BI622" si="914">AD559-AA559</f>
        <v>0</v>
      </c>
      <c r="BJ559" s="30">
        <f t="shared" si="880"/>
        <v>0</v>
      </c>
      <c r="BK559" s="704">
        <f t="shared" si="881"/>
        <v>0</v>
      </c>
      <c r="BL559" s="30">
        <f t="shared" si="882"/>
        <v>0</v>
      </c>
      <c r="BM559" s="30">
        <f t="shared" si="883"/>
        <v>0</v>
      </c>
      <c r="BN559" s="704">
        <f t="shared" si="884"/>
        <v>0</v>
      </c>
    </row>
    <row r="560" spans="1:66" x14ac:dyDescent="0.25">
      <c r="A560" s="49"/>
      <c r="B560" s="50"/>
      <c r="C560" s="699"/>
      <c r="D560" s="50"/>
      <c r="E560" s="62" t="e">
        <f t="shared" si="913"/>
        <v>#N/A</v>
      </c>
      <c r="F560" s="664" t="str">
        <f t="shared" si="912"/>
        <v/>
      </c>
      <c r="G560" s="587"/>
      <c r="H560" s="588">
        <f t="shared" si="885"/>
        <v>0</v>
      </c>
      <c r="I560" s="588">
        <f t="shared" si="899"/>
        <v>0</v>
      </c>
      <c r="J560" s="587"/>
      <c r="K560" s="588">
        <f t="shared" si="886"/>
        <v>0</v>
      </c>
      <c r="L560" s="588">
        <f t="shared" si="900"/>
        <v>0</v>
      </c>
      <c r="M560" s="587"/>
      <c r="N560" s="588">
        <f t="shared" si="887"/>
        <v>0</v>
      </c>
      <c r="O560" s="588">
        <f t="shared" si="901"/>
        <v>0</v>
      </c>
      <c r="P560" s="587"/>
      <c r="Q560" s="588">
        <f t="shared" si="888"/>
        <v>0</v>
      </c>
      <c r="R560" s="588">
        <f t="shared" si="902"/>
        <v>0</v>
      </c>
      <c r="S560" s="587"/>
      <c r="T560" s="588">
        <f t="shared" si="889"/>
        <v>0</v>
      </c>
      <c r="U560" s="588">
        <f t="shared" si="903"/>
        <v>0</v>
      </c>
      <c r="V560" s="587"/>
      <c r="W560" s="588">
        <f t="shared" si="890"/>
        <v>0</v>
      </c>
      <c r="X560" s="588">
        <f t="shared" si="904"/>
        <v>0</v>
      </c>
      <c r="Y560" s="587"/>
      <c r="Z560" s="588">
        <f t="shared" si="891"/>
        <v>0</v>
      </c>
      <c r="AA560" s="588">
        <f t="shared" si="872"/>
        <v>0</v>
      </c>
      <c r="AB560" s="587"/>
      <c r="AC560" s="588">
        <f t="shared" si="892"/>
        <v>0</v>
      </c>
      <c r="AD560" s="588">
        <f t="shared" si="905"/>
        <v>0</v>
      </c>
      <c r="AE560" s="587"/>
      <c r="AF560" s="588">
        <f t="shared" si="893"/>
        <v>0</v>
      </c>
      <c r="AG560" s="588">
        <f t="shared" si="906"/>
        <v>0</v>
      </c>
      <c r="AH560" s="587"/>
      <c r="AI560" s="588">
        <f t="shared" si="894"/>
        <v>0</v>
      </c>
      <c r="AJ560" s="588">
        <f t="shared" si="907"/>
        <v>0</v>
      </c>
      <c r="AK560" s="587"/>
      <c r="AL560" s="588">
        <f t="shared" si="895"/>
        <v>0</v>
      </c>
      <c r="AM560" s="588">
        <f t="shared" si="908"/>
        <v>0</v>
      </c>
      <c r="AN560" s="587"/>
      <c r="AO560" s="588">
        <f t="shared" si="896"/>
        <v>0</v>
      </c>
      <c r="AP560" s="588">
        <f t="shared" si="909"/>
        <v>0</v>
      </c>
      <c r="AQ560" s="587"/>
      <c r="AR560" s="588">
        <f t="shared" si="897"/>
        <v>0</v>
      </c>
      <c r="AS560" s="588">
        <f t="shared" si="873"/>
        <v>0</v>
      </c>
      <c r="AT560" s="587"/>
      <c r="AU560" s="588">
        <f t="shared" si="898"/>
        <v>0</v>
      </c>
      <c r="AV560" s="588">
        <f t="shared" si="910"/>
        <v>0</v>
      </c>
      <c r="AW560" s="587"/>
      <c r="AX560" s="652"/>
      <c r="AY560" s="706">
        <f t="shared" si="871"/>
        <v>0</v>
      </c>
      <c r="BC560" s="30">
        <f t="shared" si="874"/>
        <v>0</v>
      </c>
      <c r="BD560" s="30">
        <f t="shared" si="875"/>
        <v>0</v>
      </c>
      <c r="BE560" s="30">
        <f t="shared" si="911"/>
        <v>0</v>
      </c>
      <c r="BF560" s="30">
        <f t="shared" si="877"/>
        <v>0</v>
      </c>
      <c r="BG560" s="30">
        <f t="shared" si="878"/>
        <v>0</v>
      </c>
      <c r="BH560" s="704">
        <f t="shared" si="879"/>
        <v>0</v>
      </c>
      <c r="BI560" s="30">
        <f t="shared" si="914"/>
        <v>0</v>
      </c>
      <c r="BJ560" s="30">
        <f t="shared" si="880"/>
        <v>0</v>
      </c>
      <c r="BK560" s="704">
        <f t="shared" si="881"/>
        <v>0</v>
      </c>
      <c r="BL560" s="30">
        <f t="shared" si="882"/>
        <v>0</v>
      </c>
      <c r="BM560" s="30">
        <f t="shared" si="883"/>
        <v>0</v>
      </c>
      <c r="BN560" s="704">
        <f t="shared" si="884"/>
        <v>0</v>
      </c>
    </row>
    <row r="561" spans="1:66" x14ac:dyDescent="0.25">
      <c r="A561" s="49"/>
      <c r="B561" s="50"/>
      <c r="C561" s="699"/>
      <c r="D561" s="50"/>
      <c r="E561" s="62" t="e">
        <f t="shared" si="913"/>
        <v>#N/A</v>
      </c>
      <c r="F561" s="664" t="str">
        <f t="shared" si="912"/>
        <v/>
      </c>
      <c r="G561" s="587"/>
      <c r="H561" s="588">
        <f t="shared" si="885"/>
        <v>0</v>
      </c>
      <c r="I561" s="588">
        <f t="shared" si="899"/>
        <v>0</v>
      </c>
      <c r="J561" s="587"/>
      <c r="K561" s="588">
        <f t="shared" si="886"/>
        <v>0</v>
      </c>
      <c r="L561" s="588">
        <f t="shared" si="900"/>
        <v>0</v>
      </c>
      <c r="M561" s="587"/>
      <c r="N561" s="588">
        <f t="shared" si="887"/>
        <v>0</v>
      </c>
      <c r="O561" s="588">
        <f t="shared" si="901"/>
        <v>0</v>
      </c>
      <c r="P561" s="587"/>
      <c r="Q561" s="588">
        <f t="shared" si="888"/>
        <v>0</v>
      </c>
      <c r="R561" s="588">
        <f t="shared" si="902"/>
        <v>0</v>
      </c>
      <c r="S561" s="587"/>
      <c r="T561" s="588">
        <f t="shared" si="889"/>
        <v>0</v>
      </c>
      <c r="U561" s="588">
        <f t="shared" si="903"/>
        <v>0</v>
      </c>
      <c r="V561" s="587"/>
      <c r="W561" s="588">
        <f t="shared" si="890"/>
        <v>0</v>
      </c>
      <c r="X561" s="588">
        <f t="shared" si="904"/>
        <v>0</v>
      </c>
      <c r="Y561" s="587"/>
      <c r="Z561" s="588">
        <f t="shared" si="891"/>
        <v>0</v>
      </c>
      <c r="AA561" s="588">
        <f t="shared" si="872"/>
        <v>0</v>
      </c>
      <c r="AB561" s="587"/>
      <c r="AC561" s="588">
        <f t="shared" si="892"/>
        <v>0</v>
      </c>
      <c r="AD561" s="588">
        <f t="shared" si="905"/>
        <v>0</v>
      </c>
      <c r="AE561" s="587"/>
      <c r="AF561" s="588">
        <f t="shared" si="893"/>
        <v>0</v>
      </c>
      <c r="AG561" s="588">
        <f t="shared" si="906"/>
        <v>0</v>
      </c>
      <c r="AH561" s="587"/>
      <c r="AI561" s="588">
        <f t="shared" si="894"/>
        <v>0</v>
      </c>
      <c r="AJ561" s="588">
        <f t="shared" si="907"/>
        <v>0</v>
      </c>
      <c r="AK561" s="587"/>
      <c r="AL561" s="588">
        <f t="shared" si="895"/>
        <v>0</v>
      </c>
      <c r="AM561" s="588">
        <f t="shared" si="908"/>
        <v>0</v>
      </c>
      <c r="AN561" s="587"/>
      <c r="AO561" s="588">
        <f t="shared" si="896"/>
        <v>0</v>
      </c>
      <c r="AP561" s="588">
        <f t="shared" si="909"/>
        <v>0</v>
      </c>
      <c r="AQ561" s="587"/>
      <c r="AR561" s="588">
        <f t="shared" si="897"/>
        <v>0</v>
      </c>
      <c r="AS561" s="588">
        <f t="shared" si="873"/>
        <v>0</v>
      </c>
      <c r="AT561" s="587"/>
      <c r="AU561" s="588">
        <f t="shared" si="898"/>
        <v>0</v>
      </c>
      <c r="AV561" s="588">
        <f t="shared" si="910"/>
        <v>0</v>
      </c>
      <c r="AW561" s="587"/>
      <c r="AX561" s="652"/>
      <c r="AY561" s="706">
        <f t="shared" ref="AY561:AY624" si="915">AS561-AX561</f>
        <v>0</v>
      </c>
      <c r="BC561" s="30">
        <f t="shared" si="874"/>
        <v>0</v>
      </c>
      <c r="BD561" s="30">
        <f t="shared" si="875"/>
        <v>0</v>
      </c>
      <c r="BE561" s="30">
        <f t="shared" si="911"/>
        <v>0</v>
      </c>
      <c r="BF561" s="30">
        <f t="shared" si="877"/>
        <v>0</v>
      </c>
      <c r="BG561" s="30">
        <f t="shared" si="878"/>
        <v>0</v>
      </c>
      <c r="BH561" s="704">
        <f t="shared" si="879"/>
        <v>0</v>
      </c>
      <c r="BI561" s="30">
        <f t="shared" si="914"/>
        <v>0</v>
      </c>
      <c r="BJ561" s="30">
        <f t="shared" si="880"/>
        <v>0</v>
      </c>
      <c r="BK561" s="704">
        <f t="shared" si="881"/>
        <v>0</v>
      </c>
      <c r="BL561" s="30">
        <f t="shared" si="882"/>
        <v>0</v>
      </c>
      <c r="BM561" s="30">
        <f t="shared" si="883"/>
        <v>0</v>
      </c>
      <c r="BN561" s="704">
        <f t="shared" si="884"/>
        <v>0</v>
      </c>
    </row>
    <row r="562" spans="1:66" x14ac:dyDescent="0.25">
      <c r="A562" s="49"/>
      <c r="B562" s="50"/>
      <c r="C562" s="699"/>
      <c r="D562" s="50"/>
      <c r="E562" s="62" t="e">
        <f t="shared" si="913"/>
        <v>#N/A</v>
      </c>
      <c r="F562" s="664" t="str">
        <f t="shared" si="912"/>
        <v/>
      </c>
      <c r="G562" s="587"/>
      <c r="H562" s="588">
        <f t="shared" si="885"/>
        <v>0</v>
      </c>
      <c r="I562" s="588">
        <f t="shared" si="899"/>
        <v>0</v>
      </c>
      <c r="J562" s="587"/>
      <c r="K562" s="588">
        <f t="shared" si="886"/>
        <v>0</v>
      </c>
      <c r="L562" s="588">
        <f t="shared" si="900"/>
        <v>0</v>
      </c>
      <c r="M562" s="587"/>
      <c r="N562" s="588">
        <f t="shared" si="887"/>
        <v>0</v>
      </c>
      <c r="O562" s="588">
        <f t="shared" si="901"/>
        <v>0</v>
      </c>
      <c r="P562" s="587"/>
      <c r="Q562" s="588">
        <f t="shared" si="888"/>
        <v>0</v>
      </c>
      <c r="R562" s="588">
        <f t="shared" si="902"/>
        <v>0</v>
      </c>
      <c r="S562" s="587"/>
      <c r="T562" s="588">
        <f t="shared" si="889"/>
        <v>0</v>
      </c>
      <c r="U562" s="588">
        <f t="shared" si="903"/>
        <v>0</v>
      </c>
      <c r="V562" s="587"/>
      <c r="W562" s="588">
        <f t="shared" si="890"/>
        <v>0</v>
      </c>
      <c r="X562" s="588">
        <f t="shared" si="904"/>
        <v>0</v>
      </c>
      <c r="Y562" s="587"/>
      <c r="Z562" s="588">
        <f t="shared" si="891"/>
        <v>0</v>
      </c>
      <c r="AA562" s="588">
        <f t="shared" si="872"/>
        <v>0</v>
      </c>
      <c r="AB562" s="587"/>
      <c r="AC562" s="588">
        <f t="shared" si="892"/>
        <v>0</v>
      </c>
      <c r="AD562" s="588">
        <f t="shared" si="905"/>
        <v>0</v>
      </c>
      <c r="AE562" s="587"/>
      <c r="AF562" s="588">
        <f t="shared" si="893"/>
        <v>0</v>
      </c>
      <c r="AG562" s="588">
        <f t="shared" si="906"/>
        <v>0</v>
      </c>
      <c r="AH562" s="587"/>
      <c r="AI562" s="588">
        <f t="shared" si="894"/>
        <v>0</v>
      </c>
      <c r="AJ562" s="588">
        <f t="shared" si="907"/>
        <v>0</v>
      </c>
      <c r="AK562" s="587"/>
      <c r="AL562" s="588">
        <f t="shared" si="895"/>
        <v>0</v>
      </c>
      <c r="AM562" s="588">
        <f t="shared" si="908"/>
        <v>0</v>
      </c>
      <c r="AN562" s="587"/>
      <c r="AO562" s="588">
        <f t="shared" si="896"/>
        <v>0</v>
      </c>
      <c r="AP562" s="588">
        <f t="shared" si="909"/>
        <v>0</v>
      </c>
      <c r="AQ562" s="587"/>
      <c r="AR562" s="588">
        <f t="shared" si="897"/>
        <v>0</v>
      </c>
      <c r="AS562" s="588">
        <f t="shared" si="873"/>
        <v>0</v>
      </c>
      <c r="AT562" s="587"/>
      <c r="AU562" s="588">
        <f t="shared" si="898"/>
        <v>0</v>
      </c>
      <c r="AV562" s="588">
        <f t="shared" si="910"/>
        <v>0</v>
      </c>
      <c r="AW562" s="587"/>
      <c r="AX562" s="652"/>
      <c r="AY562" s="706">
        <f t="shared" si="915"/>
        <v>0</v>
      </c>
      <c r="BC562" s="30">
        <f t="shared" si="874"/>
        <v>0</v>
      </c>
      <c r="BD562" s="30">
        <f t="shared" si="875"/>
        <v>0</v>
      </c>
      <c r="BE562" s="30">
        <f t="shared" si="911"/>
        <v>0</v>
      </c>
      <c r="BF562" s="30">
        <f t="shared" si="877"/>
        <v>0</v>
      </c>
      <c r="BG562" s="30">
        <f t="shared" si="878"/>
        <v>0</v>
      </c>
      <c r="BH562" s="704">
        <f t="shared" si="879"/>
        <v>0</v>
      </c>
      <c r="BI562" s="30">
        <f t="shared" si="914"/>
        <v>0</v>
      </c>
      <c r="BJ562" s="30">
        <f t="shared" si="880"/>
        <v>0</v>
      </c>
      <c r="BK562" s="704">
        <f t="shared" si="881"/>
        <v>0</v>
      </c>
      <c r="BL562" s="30">
        <f t="shared" si="882"/>
        <v>0</v>
      </c>
      <c r="BM562" s="30">
        <f t="shared" si="883"/>
        <v>0</v>
      </c>
      <c r="BN562" s="704">
        <f t="shared" si="884"/>
        <v>0</v>
      </c>
    </row>
    <row r="563" spans="1:66" x14ac:dyDescent="0.25">
      <c r="A563" s="49"/>
      <c r="B563" s="50"/>
      <c r="C563" s="699"/>
      <c r="D563" s="50"/>
      <c r="E563" s="62" t="e">
        <f t="shared" si="913"/>
        <v>#N/A</v>
      </c>
      <c r="F563" s="664" t="str">
        <f t="shared" si="912"/>
        <v/>
      </c>
      <c r="G563" s="587"/>
      <c r="H563" s="588">
        <f t="shared" si="885"/>
        <v>0</v>
      </c>
      <c r="I563" s="588">
        <f t="shared" si="899"/>
        <v>0</v>
      </c>
      <c r="J563" s="587"/>
      <c r="K563" s="588">
        <f t="shared" si="886"/>
        <v>0</v>
      </c>
      <c r="L563" s="588">
        <f t="shared" si="900"/>
        <v>0</v>
      </c>
      <c r="M563" s="587"/>
      <c r="N563" s="588">
        <f t="shared" si="887"/>
        <v>0</v>
      </c>
      <c r="O563" s="588">
        <f t="shared" si="901"/>
        <v>0</v>
      </c>
      <c r="P563" s="587"/>
      <c r="Q563" s="588">
        <f t="shared" si="888"/>
        <v>0</v>
      </c>
      <c r="R563" s="588">
        <f t="shared" si="902"/>
        <v>0</v>
      </c>
      <c r="S563" s="587"/>
      <c r="T563" s="588">
        <f t="shared" si="889"/>
        <v>0</v>
      </c>
      <c r="U563" s="588">
        <f t="shared" si="903"/>
        <v>0</v>
      </c>
      <c r="V563" s="587"/>
      <c r="W563" s="588">
        <f t="shared" si="890"/>
        <v>0</v>
      </c>
      <c r="X563" s="588">
        <f t="shared" si="904"/>
        <v>0</v>
      </c>
      <c r="Y563" s="587"/>
      <c r="Z563" s="588">
        <f t="shared" si="891"/>
        <v>0</v>
      </c>
      <c r="AA563" s="588">
        <f t="shared" si="872"/>
        <v>0</v>
      </c>
      <c r="AB563" s="587"/>
      <c r="AC563" s="588">
        <f t="shared" si="892"/>
        <v>0</v>
      </c>
      <c r="AD563" s="588">
        <f t="shared" si="905"/>
        <v>0</v>
      </c>
      <c r="AE563" s="587"/>
      <c r="AF563" s="588">
        <f t="shared" si="893"/>
        <v>0</v>
      </c>
      <c r="AG563" s="588">
        <f t="shared" si="906"/>
        <v>0</v>
      </c>
      <c r="AH563" s="587"/>
      <c r="AI563" s="588">
        <f t="shared" si="894"/>
        <v>0</v>
      </c>
      <c r="AJ563" s="588">
        <f t="shared" si="907"/>
        <v>0</v>
      </c>
      <c r="AK563" s="587"/>
      <c r="AL563" s="588">
        <f t="shared" si="895"/>
        <v>0</v>
      </c>
      <c r="AM563" s="588">
        <f t="shared" si="908"/>
        <v>0</v>
      </c>
      <c r="AN563" s="587"/>
      <c r="AO563" s="588">
        <f t="shared" si="896"/>
        <v>0</v>
      </c>
      <c r="AP563" s="588">
        <f t="shared" si="909"/>
        <v>0</v>
      </c>
      <c r="AQ563" s="587"/>
      <c r="AR563" s="588">
        <f t="shared" si="897"/>
        <v>0</v>
      </c>
      <c r="AS563" s="588">
        <f t="shared" si="873"/>
        <v>0</v>
      </c>
      <c r="AT563" s="587"/>
      <c r="AU563" s="588">
        <f t="shared" si="898"/>
        <v>0</v>
      </c>
      <c r="AV563" s="588">
        <f t="shared" si="910"/>
        <v>0</v>
      </c>
      <c r="AW563" s="587"/>
      <c r="AX563" s="652"/>
      <c r="AY563" s="706">
        <f t="shared" si="915"/>
        <v>0</v>
      </c>
      <c r="BC563" s="30">
        <f t="shared" si="874"/>
        <v>0</v>
      </c>
      <c r="BD563" s="30">
        <f t="shared" si="875"/>
        <v>0</v>
      </c>
      <c r="BE563" s="30">
        <f t="shared" si="911"/>
        <v>0</v>
      </c>
      <c r="BF563" s="30">
        <f t="shared" si="877"/>
        <v>0</v>
      </c>
      <c r="BG563" s="30">
        <f t="shared" si="878"/>
        <v>0</v>
      </c>
      <c r="BH563" s="704">
        <f t="shared" si="879"/>
        <v>0</v>
      </c>
      <c r="BI563" s="30">
        <f t="shared" si="914"/>
        <v>0</v>
      </c>
      <c r="BJ563" s="30">
        <f t="shared" si="880"/>
        <v>0</v>
      </c>
      <c r="BK563" s="704">
        <f t="shared" si="881"/>
        <v>0</v>
      </c>
      <c r="BL563" s="30">
        <f t="shared" si="882"/>
        <v>0</v>
      </c>
      <c r="BM563" s="30">
        <f t="shared" si="883"/>
        <v>0</v>
      </c>
      <c r="BN563" s="704">
        <f t="shared" si="884"/>
        <v>0</v>
      </c>
    </row>
    <row r="564" spans="1:66" x14ac:dyDescent="0.25">
      <c r="A564" s="49"/>
      <c r="B564" s="50"/>
      <c r="C564" s="699"/>
      <c r="D564" s="50"/>
      <c r="E564" s="62" t="e">
        <f t="shared" si="913"/>
        <v>#N/A</v>
      </c>
      <c r="F564" s="664" t="str">
        <f t="shared" si="912"/>
        <v/>
      </c>
      <c r="G564" s="587"/>
      <c r="H564" s="588">
        <f t="shared" si="885"/>
        <v>0</v>
      </c>
      <c r="I564" s="588">
        <f t="shared" si="899"/>
        <v>0</v>
      </c>
      <c r="J564" s="587"/>
      <c r="K564" s="588">
        <f t="shared" si="886"/>
        <v>0</v>
      </c>
      <c r="L564" s="588">
        <f t="shared" si="900"/>
        <v>0</v>
      </c>
      <c r="M564" s="587"/>
      <c r="N564" s="588">
        <f t="shared" si="887"/>
        <v>0</v>
      </c>
      <c r="O564" s="588">
        <f t="shared" si="901"/>
        <v>0</v>
      </c>
      <c r="P564" s="587"/>
      <c r="Q564" s="588">
        <f t="shared" si="888"/>
        <v>0</v>
      </c>
      <c r="R564" s="588">
        <f t="shared" si="902"/>
        <v>0</v>
      </c>
      <c r="S564" s="587"/>
      <c r="T564" s="588">
        <f t="shared" si="889"/>
        <v>0</v>
      </c>
      <c r="U564" s="588">
        <f t="shared" si="903"/>
        <v>0</v>
      </c>
      <c r="V564" s="587"/>
      <c r="W564" s="588">
        <f t="shared" si="890"/>
        <v>0</v>
      </c>
      <c r="X564" s="588">
        <f t="shared" si="904"/>
        <v>0</v>
      </c>
      <c r="Y564" s="587"/>
      <c r="Z564" s="588">
        <f t="shared" si="891"/>
        <v>0</v>
      </c>
      <c r="AA564" s="588">
        <f t="shared" si="872"/>
        <v>0</v>
      </c>
      <c r="AB564" s="587"/>
      <c r="AC564" s="588">
        <f t="shared" si="892"/>
        <v>0</v>
      </c>
      <c r="AD564" s="588">
        <f t="shared" si="905"/>
        <v>0</v>
      </c>
      <c r="AE564" s="587"/>
      <c r="AF564" s="588">
        <f t="shared" si="893"/>
        <v>0</v>
      </c>
      <c r="AG564" s="588">
        <f t="shared" si="906"/>
        <v>0</v>
      </c>
      <c r="AH564" s="587"/>
      <c r="AI564" s="588">
        <f t="shared" si="894"/>
        <v>0</v>
      </c>
      <c r="AJ564" s="588">
        <f t="shared" si="907"/>
        <v>0</v>
      </c>
      <c r="AK564" s="587"/>
      <c r="AL564" s="588">
        <f t="shared" si="895"/>
        <v>0</v>
      </c>
      <c r="AM564" s="588">
        <f t="shared" si="908"/>
        <v>0</v>
      </c>
      <c r="AN564" s="587"/>
      <c r="AO564" s="588">
        <f t="shared" si="896"/>
        <v>0</v>
      </c>
      <c r="AP564" s="588">
        <f t="shared" si="909"/>
        <v>0</v>
      </c>
      <c r="AQ564" s="587"/>
      <c r="AR564" s="588">
        <f t="shared" si="897"/>
        <v>0</v>
      </c>
      <c r="AS564" s="588">
        <f t="shared" si="873"/>
        <v>0</v>
      </c>
      <c r="AT564" s="587"/>
      <c r="AU564" s="588">
        <f t="shared" si="898"/>
        <v>0</v>
      </c>
      <c r="AV564" s="588">
        <f t="shared" si="910"/>
        <v>0</v>
      </c>
      <c r="AW564" s="587"/>
      <c r="AX564" s="652"/>
      <c r="AY564" s="706">
        <f t="shared" si="915"/>
        <v>0</v>
      </c>
      <c r="BC564" s="30">
        <f t="shared" si="874"/>
        <v>0</v>
      </c>
      <c r="BD564" s="30">
        <f t="shared" si="875"/>
        <v>0</v>
      </c>
      <c r="BE564" s="30">
        <f t="shared" si="911"/>
        <v>0</v>
      </c>
      <c r="BF564" s="30">
        <f t="shared" si="877"/>
        <v>0</v>
      </c>
      <c r="BG564" s="30">
        <f t="shared" si="878"/>
        <v>0</v>
      </c>
      <c r="BH564" s="704">
        <f t="shared" si="879"/>
        <v>0</v>
      </c>
      <c r="BI564" s="30">
        <f t="shared" si="914"/>
        <v>0</v>
      </c>
      <c r="BJ564" s="30">
        <f t="shared" si="880"/>
        <v>0</v>
      </c>
      <c r="BK564" s="704">
        <f t="shared" si="881"/>
        <v>0</v>
      </c>
      <c r="BL564" s="30">
        <f t="shared" si="882"/>
        <v>0</v>
      </c>
      <c r="BM564" s="30">
        <f t="shared" si="883"/>
        <v>0</v>
      </c>
      <c r="BN564" s="704">
        <f t="shared" si="884"/>
        <v>0</v>
      </c>
    </row>
    <row r="565" spans="1:66" x14ac:dyDescent="0.25">
      <c r="A565" s="49"/>
      <c r="B565" s="50"/>
      <c r="C565" s="699"/>
      <c r="D565" s="50"/>
      <c r="E565" s="62" t="e">
        <f t="shared" si="913"/>
        <v>#N/A</v>
      </c>
      <c r="F565" s="664" t="str">
        <f t="shared" si="912"/>
        <v/>
      </c>
      <c r="G565" s="587"/>
      <c r="H565" s="588">
        <f t="shared" si="885"/>
        <v>0</v>
      </c>
      <c r="I565" s="588">
        <f t="shared" si="899"/>
        <v>0</v>
      </c>
      <c r="J565" s="587"/>
      <c r="K565" s="588">
        <f t="shared" si="886"/>
        <v>0</v>
      </c>
      <c r="L565" s="588">
        <f t="shared" si="900"/>
        <v>0</v>
      </c>
      <c r="M565" s="587"/>
      <c r="N565" s="588">
        <f t="shared" si="887"/>
        <v>0</v>
      </c>
      <c r="O565" s="588">
        <f t="shared" si="901"/>
        <v>0</v>
      </c>
      <c r="P565" s="587"/>
      <c r="Q565" s="588">
        <f t="shared" si="888"/>
        <v>0</v>
      </c>
      <c r="R565" s="588">
        <f t="shared" si="902"/>
        <v>0</v>
      </c>
      <c r="S565" s="587"/>
      <c r="T565" s="588">
        <f t="shared" si="889"/>
        <v>0</v>
      </c>
      <c r="U565" s="588">
        <f t="shared" si="903"/>
        <v>0</v>
      </c>
      <c r="V565" s="587"/>
      <c r="W565" s="588">
        <f t="shared" si="890"/>
        <v>0</v>
      </c>
      <c r="X565" s="588">
        <f t="shared" si="904"/>
        <v>0</v>
      </c>
      <c r="Y565" s="587"/>
      <c r="Z565" s="588">
        <f t="shared" si="891"/>
        <v>0</v>
      </c>
      <c r="AA565" s="588">
        <f t="shared" si="872"/>
        <v>0</v>
      </c>
      <c r="AB565" s="587"/>
      <c r="AC565" s="588">
        <f t="shared" si="892"/>
        <v>0</v>
      </c>
      <c r="AD565" s="588">
        <f t="shared" si="905"/>
        <v>0</v>
      </c>
      <c r="AE565" s="587"/>
      <c r="AF565" s="588">
        <f t="shared" si="893"/>
        <v>0</v>
      </c>
      <c r="AG565" s="588">
        <f t="shared" si="906"/>
        <v>0</v>
      </c>
      <c r="AH565" s="587"/>
      <c r="AI565" s="588">
        <f t="shared" si="894"/>
        <v>0</v>
      </c>
      <c r="AJ565" s="588">
        <f t="shared" si="907"/>
        <v>0</v>
      </c>
      <c r="AK565" s="587"/>
      <c r="AL565" s="588">
        <f t="shared" si="895"/>
        <v>0</v>
      </c>
      <c r="AM565" s="588">
        <f t="shared" si="908"/>
        <v>0</v>
      </c>
      <c r="AN565" s="587"/>
      <c r="AO565" s="588">
        <f t="shared" si="896"/>
        <v>0</v>
      </c>
      <c r="AP565" s="588">
        <f t="shared" si="909"/>
        <v>0</v>
      </c>
      <c r="AQ565" s="587"/>
      <c r="AR565" s="588">
        <f t="shared" si="897"/>
        <v>0</v>
      </c>
      <c r="AS565" s="588">
        <f t="shared" si="873"/>
        <v>0</v>
      </c>
      <c r="AT565" s="587"/>
      <c r="AU565" s="588">
        <f t="shared" si="898"/>
        <v>0</v>
      </c>
      <c r="AV565" s="588">
        <f t="shared" si="910"/>
        <v>0</v>
      </c>
      <c r="AW565" s="587"/>
      <c r="AX565" s="652"/>
      <c r="AY565" s="706">
        <f t="shared" si="915"/>
        <v>0</v>
      </c>
      <c r="BC565" s="30">
        <f t="shared" si="874"/>
        <v>0</v>
      </c>
      <c r="BD565" s="30">
        <f t="shared" si="875"/>
        <v>0</v>
      </c>
      <c r="BE565" s="30">
        <f t="shared" si="911"/>
        <v>0</v>
      </c>
      <c r="BF565" s="30">
        <f t="shared" si="877"/>
        <v>0</v>
      </c>
      <c r="BG565" s="30">
        <f t="shared" si="878"/>
        <v>0</v>
      </c>
      <c r="BH565" s="704">
        <f t="shared" si="879"/>
        <v>0</v>
      </c>
      <c r="BI565" s="30">
        <f t="shared" si="914"/>
        <v>0</v>
      </c>
      <c r="BJ565" s="30">
        <f t="shared" si="880"/>
        <v>0</v>
      </c>
      <c r="BK565" s="704">
        <f t="shared" si="881"/>
        <v>0</v>
      </c>
      <c r="BL565" s="30">
        <f t="shared" si="882"/>
        <v>0</v>
      </c>
      <c r="BM565" s="30">
        <f t="shared" si="883"/>
        <v>0</v>
      </c>
      <c r="BN565" s="704">
        <f t="shared" si="884"/>
        <v>0</v>
      </c>
    </row>
    <row r="566" spans="1:66" x14ac:dyDescent="0.25">
      <c r="A566" s="49"/>
      <c r="B566" s="50"/>
      <c r="C566" s="699"/>
      <c r="D566" s="50"/>
      <c r="E566" s="62" t="e">
        <f t="shared" si="913"/>
        <v>#N/A</v>
      </c>
      <c r="F566" s="664" t="str">
        <f t="shared" si="912"/>
        <v/>
      </c>
      <c r="G566" s="587"/>
      <c r="H566" s="588">
        <f t="shared" si="885"/>
        <v>0</v>
      </c>
      <c r="I566" s="588">
        <f t="shared" si="899"/>
        <v>0</v>
      </c>
      <c r="J566" s="587"/>
      <c r="K566" s="588">
        <f t="shared" si="886"/>
        <v>0</v>
      </c>
      <c r="L566" s="588">
        <f t="shared" si="900"/>
        <v>0</v>
      </c>
      <c r="M566" s="587"/>
      <c r="N566" s="588">
        <f t="shared" si="887"/>
        <v>0</v>
      </c>
      <c r="O566" s="588">
        <f t="shared" si="901"/>
        <v>0</v>
      </c>
      <c r="P566" s="587"/>
      <c r="Q566" s="588">
        <f t="shared" si="888"/>
        <v>0</v>
      </c>
      <c r="R566" s="588">
        <f t="shared" si="902"/>
        <v>0</v>
      </c>
      <c r="S566" s="587"/>
      <c r="T566" s="588">
        <f t="shared" si="889"/>
        <v>0</v>
      </c>
      <c r="U566" s="588">
        <f t="shared" si="903"/>
        <v>0</v>
      </c>
      <c r="V566" s="587"/>
      <c r="W566" s="588">
        <f t="shared" si="890"/>
        <v>0</v>
      </c>
      <c r="X566" s="588">
        <f t="shared" si="904"/>
        <v>0</v>
      </c>
      <c r="Y566" s="587"/>
      <c r="Z566" s="588">
        <f t="shared" si="891"/>
        <v>0</v>
      </c>
      <c r="AA566" s="588">
        <f t="shared" si="872"/>
        <v>0</v>
      </c>
      <c r="AB566" s="587"/>
      <c r="AC566" s="588">
        <f t="shared" si="892"/>
        <v>0</v>
      </c>
      <c r="AD566" s="588">
        <f t="shared" si="905"/>
        <v>0</v>
      </c>
      <c r="AE566" s="587"/>
      <c r="AF566" s="588">
        <f t="shared" si="893"/>
        <v>0</v>
      </c>
      <c r="AG566" s="588">
        <f t="shared" si="906"/>
        <v>0</v>
      </c>
      <c r="AH566" s="587"/>
      <c r="AI566" s="588">
        <f t="shared" si="894"/>
        <v>0</v>
      </c>
      <c r="AJ566" s="588">
        <f t="shared" si="907"/>
        <v>0</v>
      </c>
      <c r="AK566" s="587"/>
      <c r="AL566" s="588">
        <f t="shared" si="895"/>
        <v>0</v>
      </c>
      <c r="AM566" s="588">
        <f t="shared" si="908"/>
        <v>0</v>
      </c>
      <c r="AN566" s="587"/>
      <c r="AO566" s="588">
        <f t="shared" si="896"/>
        <v>0</v>
      </c>
      <c r="AP566" s="588">
        <f t="shared" si="909"/>
        <v>0</v>
      </c>
      <c r="AQ566" s="587"/>
      <c r="AR566" s="588">
        <f t="shared" si="897"/>
        <v>0</v>
      </c>
      <c r="AS566" s="588">
        <f t="shared" si="873"/>
        <v>0</v>
      </c>
      <c r="AT566" s="587"/>
      <c r="AU566" s="588">
        <f t="shared" si="898"/>
        <v>0</v>
      </c>
      <c r="AV566" s="588">
        <f t="shared" si="910"/>
        <v>0</v>
      </c>
      <c r="AW566" s="587"/>
      <c r="AX566" s="652"/>
      <c r="AY566" s="706">
        <f t="shared" si="915"/>
        <v>0</v>
      </c>
      <c r="BC566" s="30">
        <f t="shared" si="874"/>
        <v>0</v>
      </c>
      <c r="BD566" s="30">
        <f t="shared" si="875"/>
        <v>0</v>
      </c>
      <c r="BE566" s="30">
        <f t="shared" si="911"/>
        <v>0</v>
      </c>
      <c r="BF566" s="30">
        <f t="shared" si="877"/>
        <v>0</v>
      </c>
      <c r="BG566" s="30">
        <f t="shared" si="878"/>
        <v>0</v>
      </c>
      <c r="BH566" s="704">
        <f t="shared" si="879"/>
        <v>0</v>
      </c>
      <c r="BI566" s="30">
        <f t="shared" si="914"/>
        <v>0</v>
      </c>
      <c r="BJ566" s="30">
        <f t="shared" si="880"/>
        <v>0</v>
      </c>
      <c r="BK566" s="704">
        <f t="shared" si="881"/>
        <v>0</v>
      </c>
      <c r="BL566" s="30">
        <f t="shared" si="882"/>
        <v>0</v>
      </c>
      <c r="BM566" s="30">
        <f t="shared" si="883"/>
        <v>0</v>
      </c>
      <c r="BN566" s="704">
        <f t="shared" si="884"/>
        <v>0</v>
      </c>
    </row>
    <row r="567" spans="1:66" x14ac:dyDescent="0.25">
      <c r="A567" s="49"/>
      <c r="B567" s="50"/>
      <c r="C567" s="699"/>
      <c r="D567" s="50"/>
      <c r="E567" s="62" t="e">
        <f t="shared" si="913"/>
        <v>#N/A</v>
      </c>
      <c r="F567" s="664" t="str">
        <f t="shared" si="912"/>
        <v/>
      </c>
      <c r="G567" s="587"/>
      <c r="H567" s="588">
        <f t="shared" si="885"/>
        <v>0</v>
      </c>
      <c r="I567" s="588">
        <f t="shared" si="899"/>
        <v>0</v>
      </c>
      <c r="J567" s="587"/>
      <c r="K567" s="588">
        <f t="shared" si="886"/>
        <v>0</v>
      </c>
      <c r="L567" s="588">
        <f t="shared" si="900"/>
        <v>0</v>
      </c>
      <c r="M567" s="587"/>
      <c r="N567" s="588">
        <f t="shared" si="887"/>
        <v>0</v>
      </c>
      <c r="O567" s="588">
        <f t="shared" si="901"/>
        <v>0</v>
      </c>
      <c r="P567" s="587"/>
      <c r="Q567" s="588">
        <f t="shared" si="888"/>
        <v>0</v>
      </c>
      <c r="R567" s="588">
        <f t="shared" si="902"/>
        <v>0</v>
      </c>
      <c r="S567" s="587"/>
      <c r="T567" s="588">
        <f t="shared" si="889"/>
        <v>0</v>
      </c>
      <c r="U567" s="588">
        <f t="shared" si="903"/>
        <v>0</v>
      </c>
      <c r="V567" s="587"/>
      <c r="W567" s="588">
        <f t="shared" si="890"/>
        <v>0</v>
      </c>
      <c r="X567" s="588">
        <f t="shared" si="904"/>
        <v>0</v>
      </c>
      <c r="Y567" s="587"/>
      <c r="Z567" s="588">
        <f t="shared" si="891"/>
        <v>0</v>
      </c>
      <c r="AA567" s="588">
        <f t="shared" si="872"/>
        <v>0</v>
      </c>
      <c r="AB567" s="587"/>
      <c r="AC567" s="588">
        <f t="shared" si="892"/>
        <v>0</v>
      </c>
      <c r="AD567" s="588">
        <f t="shared" si="905"/>
        <v>0</v>
      </c>
      <c r="AE567" s="587"/>
      <c r="AF567" s="588">
        <f t="shared" si="893"/>
        <v>0</v>
      </c>
      <c r="AG567" s="588">
        <f t="shared" si="906"/>
        <v>0</v>
      </c>
      <c r="AH567" s="587"/>
      <c r="AI567" s="588">
        <f t="shared" si="894"/>
        <v>0</v>
      </c>
      <c r="AJ567" s="588">
        <f t="shared" si="907"/>
        <v>0</v>
      </c>
      <c r="AK567" s="587"/>
      <c r="AL567" s="588">
        <f t="shared" si="895"/>
        <v>0</v>
      </c>
      <c r="AM567" s="588">
        <f t="shared" si="908"/>
        <v>0</v>
      </c>
      <c r="AN567" s="587"/>
      <c r="AO567" s="588">
        <f t="shared" si="896"/>
        <v>0</v>
      </c>
      <c r="AP567" s="588">
        <f t="shared" si="909"/>
        <v>0</v>
      </c>
      <c r="AQ567" s="587"/>
      <c r="AR567" s="588">
        <f t="shared" si="897"/>
        <v>0</v>
      </c>
      <c r="AS567" s="588">
        <f t="shared" si="873"/>
        <v>0</v>
      </c>
      <c r="AT567" s="587"/>
      <c r="AU567" s="588">
        <f t="shared" si="898"/>
        <v>0</v>
      </c>
      <c r="AV567" s="588">
        <f t="shared" si="910"/>
        <v>0</v>
      </c>
      <c r="AW567" s="587"/>
      <c r="AX567" s="652"/>
      <c r="AY567" s="706">
        <f t="shared" si="915"/>
        <v>0</v>
      </c>
      <c r="BC567" s="30">
        <f t="shared" si="874"/>
        <v>0</v>
      </c>
      <c r="BD567" s="30">
        <f t="shared" si="875"/>
        <v>0</v>
      </c>
      <c r="BE567" s="30">
        <f t="shared" si="911"/>
        <v>0</v>
      </c>
      <c r="BF567" s="30">
        <f t="shared" si="877"/>
        <v>0</v>
      </c>
      <c r="BG567" s="30">
        <f t="shared" si="878"/>
        <v>0</v>
      </c>
      <c r="BH567" s="704">
        <f t="shared" si="879"/>
        <v>0</v>
      </c>
      <c r="BI567" s="30">
        <f t="shared" si="914"/>
        <v>0</v>
      </c>
      <c r="BJ567" s="30">
        <f t="shared" si="880"/>
        <v>0</v>
      </c>
      <c r="BK567" s="704">
        <f t="shared" si="881"/>
        <v>0</v>
      </c>
      <c r="BL567" s="30">
        <f t="shared" si="882"/>
        <v>0</v>
      </c>
      <c r="BM567" s="30">
        <f t="shared" si="883"/>
        <v>0</v>
      </c>
      <c r="BN567" s="704">
        <f t="shared" si="884"/>
        <v>0</v>
      </c>
    </row>
    <row r="568" spans="1:66" x14ac:dyDescent="0.25">
      <c r="A568" s="49"/>
      <c r="B568" s="50"/>
      <c r="C568" s="699"/>
      <c r="D568" s="50"/>
      <c r="E568" s="62" t="e">
        <f t="shared" si="913"/>
        <v>#N/A</v>
      </c>
      <c r="F568" s="664" t="str">
        <f t="shared" si="912"/>
        <v/>
      </c>
      <c r="G568" s="587"/>
      <c r="H568" s="588">
        <f t="shared" si="885"/>
        <v>0</v>
      </c>
      <c r="I568" s="588">
        <f t="shared" si="899"/>
        <v>0</v>
      </c>
      <c r="J568" s="587"/>
      <c r="K568" s="588">
        <f t="shared" si="886"/>
        <v>0</v>
      </c>
      <c r="L568" s="588">
        <f t="shared" si="900"/>
        <v>0</v>
      </c>
      <c r="M568" s="587"/>
      <c r="N568" s="588">
        <f t="shared" si="887"/>
        <v>0</v>
      </c>
      <c r="O568" s="588">
        <f t="shared" si="901"/>
        <v>0</v>
      </c>
      <c r="P568" s="587"/>
      <c r="Q568" s="588">
        <f t="shared" si="888"/>
        <v>0</v>
      </c>
      <c r="R568" s="588">
        <f t="shared" si="902"/>
        <v>0</v>
      </c>
      <c r="S568" s="587"/>
      <c r="T568" s="588">
        <f t="shared" si="889"/>
        <v>0</v>
      </c>
      <c r="U568" s="588">
        <f t="shared" si="903"/>
        <v>0</v>
      </c>
      <c r="V568" s="587"/>
      <c r="W568" s="588">
        <f t="shared" si="890"/>
        <v>0</v>
      </c>
      <c r="X568" s="588">
        <f t="shared" si="904"/>
        <v>0</v>
      </c>
      <c r="Y568" s="587"/>
      <c r="Z568" s="588">
        <f t="shared" si="891"/>
        <v>0</v>
      </c>
      <c r="AA568" s="588">
        <f t="shared" si="872"/>
        <v>0</v>
      </c>
      <c r="AB568" s="587"/>
      <c r="AC568" s="588">
        <f t="shared" si="892"/>
        <v>0</v>
      </c>
      <c r="AD568" s="588">
        <f t="shared" si="905"/>
        <v>0</v>
      </c>
      <c r="AE568" s="587"/>
      <c r="AF568" s="588">
        <f t="shared" si="893"/>
        <v>0</v>
      </c>
      <c r="AG568" s="588">
        <f t="shared" si="906"/>
        <v>0</v>
      </c>
      <c r="AH568" s="587"/>
      <c r="AI568" s="588">
        <f t="shared" si="894"/>
        <v>0</v>
      </c>
      <c r="AJ568" s="588">
        <f t="shared" si="907"/>
        <v>0</v>
      </c>
      <c r="AK568" s="587"/>
      <c r="AL568" s="588">
        <f t="shared" si="895"/>
        <v>0</v>
      </c>
      <c r="AM568" s="588">
        <f t="shared" si="908"/>
        <v>0</v>
      </c>
      <c r="AN568" s="587"/>
      <c r="AO568" s="588">
        <f t="shared" si="896"/>
        <v>0</v>
      </c>
      <c r="AP568" s="588">
        <f t="shared" si="909"/>
        <v>0</v>
      </c>
      <c r="AQ568" s="587"/>
      <c r="AR568" s="588">
        <f t="shared" si="897"/>
        <v>0</v>
      </c>
      <c r="AS568" s="588">
        <f t="shared" si="873"/>
        <v>0</v>
      </c>
      <c r="AT568" s="587"/>
      <c r="AU568" s="588">
        <f t="shared" si="898"/>
        <v>0</v>
      </c>
      <c r="AV568" s="588">
        <f t="shared" si="910"/>
        <v>0</v>
      </c>
      <c r="AW568" s="587"/>
      <c r="AX568" s="652"/>
      <c r="AY568" s="706">
        <f t="shared" si="915"/>
        <v>0</v>
      </c>
      <c r="BC568" s="30">
        <f t="shared" si="874"/>
        <v>0</v>
      </c>
      <c r="BD568" s="30">
        <f t="shared" si="875"/>
        <v>0</v>
      </c>
      <c r="BE568" s="30">
        <f t="shared" si="911"/>
        <v>0</v>
      </c>
      <c r="BF568" s="30">
        <f t="shared" si="877"/>
        <v>0</v>
      </c>
      <c r="BG568" s="30">
        <f t="shared" si="878"/>
        <v>0</v>
      </c>
      <c r="BH568" s="704">
        <f t="shared" si="879"/>
        <v>0</v>
      </c>
      <c r="BI568" s="30">
        <f t="shared" si="914"/>
        <v>0</v>
      </c>
      <c r="BJ568" s="30">
        <f t="shared" si="880"/>
        <v>0</v>
      </c>
      <c r="BK568" s="704">
        <f t="shared" si="881"/>
        <v>0</v>
      </c>
      <c r="BL568" s="30">
        <f t="shared" si="882"/>
        <v>0</v>
      </c>
      <c r="BM568" s="30">
        <f t="shared" si="883"/>
        <v>0</v>
      </c>
      <c r="BN568" s="704">
        <f t="shared" si="884"/>
        <v>0</v>
      </c>
    </row>
    <row r="569" spans="1:66" x14ac:dyDescent="0.25">
      <c r="A569" s="49"/>
      <c r="B569" s="50"/>
      <c r="C569" s="699"/>
      <c r="D569" s="50"/>
      <c r="E569" s="62" t="e">
        <f t="shared" si="913"/>
        <v>#N/A</v>
      </c>
      <c r="F569" s="664" t="str">
        <f t="shared" si="912"/>
        <v/>
      </c>
      <c r="G569" s="587"/>
      <c r="H569" s="588">
        <f t="shared" si="885"/>
        <v>0</v>
      </c>
      <c r="I569" s="588">
        <f t="shared" si="899"/>
        <v>0</v>
      </c>
      <c r="J569" s="587"/>
      <c r="K569" s="588">
        <f t="shared" si="886"/>
        <v>0</v>
      </c>
      <c r="L569" s="588">
        <f t="shared" si="900"/>
        <v>0</v>
      </c>
      <c r="M569" s="587"/>
      <c r="N569" s="588">
        <f t="shared" si="887"/>
        <v>0</v>
      </c>
      <c r="O569" s="588">
        <f t="shared" si="901"/>
        <v>0</v>
      </c>
      <c r="P569" s="587"/>
      <c r="Q569" s="588">
        <f t="shared" si="888"/>
        <v>0</v>
      </c>
      <c r="R569" s="588">
        <f t="shared" si="902"/>
        <v>0</v>
      </c>
      <c r="S569" s="587"/>
      <c r="T569" s="588">
        <f t="shared" si="889"/>
        <v>0</v>
      </c>
      <c r="U569" s="588">
        <f t="shared" si="903"/>
        <v>0</v>
      </c>
      <c r="V569" s="587"/>
      <c r="W569" s="588">
        <f t="shared" si="890"/>
        <v>0</v>
      </c>
      <c r="X569" s="588">
        <f t="shared" si="904"/>
        <v>0</v>
      </c>
      <c r="Y569" s="587"/>
      <c r="Z569" s="588">
        <f t="shared" si="891"/>
        <v>0</v>
      </c>
      <c r="AA569" s="588">
        <f t="shared" si="872"/>
        <v>0</v>
      </c>
      <c r="AB569" s="587"/>
      <c r="AC569" s="588">
        <f t="shared" si="892"/>
        <v>0</v>
      </c>
      <c r="AD569" s="588">
        <f t="shared" si="905"/>
        <v>0</v>
      </c>
      <c r="AE569" s="587"/>
      <c r="AF569" s="588">
        <f t="shared" si="893"/>
        <v>0</v>
      </c>
      <c r="AG569" s="588">
        <f t="shared" si="906"/>
        <v>0</v>
      </c>
      <c r="AH569" s="587"/>
      <c r="AI569" s="588">
        <f t="shared" si="894"/>
        <v>0</v>
      </c>
      <c r="AJ569" s="588">
        <f t="shared" si="907"/>
        <v>0</v>
      </c>
      <c r="AK569" s="587"/>
      <c r="AL569" s="588">
        <f t="shared" si="895"/>
        <v>0</v>
      </c>
      <c r="AM569" s="588">
        <f t="shared" si="908"/>
        <v>0</v>
      </c>
      <c r="AN569" s="587"/>
      <c r="AO569" s="588">
        <f t="shared" si="896"/>
        <v>0</v>
      </c>
      <c r="AP569" s="588">
        <f t="shared" si="909"/>
        <v>0</v>
      </c>
      <c r="AQ569" s="587"/>
      <c r="AR569" s="588">
        <f t="shared" si="897"/>
        <v>0</v>
      </c>
      <c r="AS569" s="588">
        <f t="shared" si="873"/>
        <v>0</v>
      </c>
      <c r="AT569" s="587"/>
      <c r="AU569" s="588">
        <f t="shared" si="898"/>
        <v>0</v>
      </c>
      <c r="AV569" s="588">
        <f t="shared" si="910"/>
        <v>0</v>
      </c>
      <c r="AW569" s="587"/>
      <c r="AX569" s="652"/>
      <c r="AY569" s="706">
        <f t="shared" si="915"/>
        <v>0</v>
      </c>
      <c r="BC569" s="30">
        <f t="shared" si="874"/>
        <v>0</v>
      </c>
      <c r="BD569" s="30">
        <f t="shared" si="875"/>
        <v>0</v>
      </c>
      <c r="BE569" s="30">
        <f t="shared" si="911"/>
        <v>0</v>
      </c>
      <c r="BF569" s="30">
        <f t="shared" si="877"/>
        <v>0</v>
      </c>
      <c r="BG569" s="30">
        <f t="shared" si="878"/>
        <v>0</v>
      </c>
      <c r="BH569" s="704">
        <f t="shared" si="879"/>
        <v>0</v>
      </c>
      <c r="BI569" s="30">
        <f t="shared" si="914"/>
        <v>0</v>
      </c>
      <c r="BJ569" s="30">
        <f t="shared" si="880"/>
        <v>0</v>
      </c>
      <c r="BK569" s="704">
        <f t="shared" si="881"/>
        <v>0</v>
      </c>
      <c r="BL569" s="30">
        <f t="shared" si="882"/>
        <v>0</v>
      </c>
      <c r="BM569" s="30">
        <f t="shared" si="883"/>
        <v>0</v>
      </c>
      <c r="BN569" s="704">
        <f t="shared" si="884"/>
        <v>0</v>
      </c>
    </row>
    <row r="570" spans="1:66" x14ac:dyDescent="0.25">
      <c r="A570" s="49"/>
      <c r="B570" s="50"/>
      <c r="C570" s="699"/>
      <c r="D570" s="50"/>
      <c r="E570" s="62" t="e">
        <f t="shared" si="913"/>
        <v>#N/A</v>
      </c>
      <c r="F570" s="664" t="str">
        <f t="shared" si="912"/>
        <v/>
      </c>
      <c r="G570" s="587"/>
      <c r="H570" s="588">
        <f t="shared" si="885"/>
        <v>0</v>
      </c>
      <c r="I570" s="588">
        <f t="shared" si="899"/>
        <v>0</v>
      </c>
      <c r="J570" s="587"/>
      <c r="K570" s="588">
        <f t="shared" si="886"/>
        <v>0</v>
      </c>
      <c r="L570" s="588">
        <f t="shared" si="900"/>
        <v>0</v>
      </c>
      <c r="M570" s="587"/>
      <c r="N570" s="588">
        <f t="shared" si="887"/>
        <v>0</v>
      </c>
      <c r="O570" s="588">
        <f t="shared" si="901"/>
        <v>0</v>
      </c>
      <c r="P570" s="587"/>
      <c r="Q570" s="588">
        <f t="shared" si="888"/>
        <v>0</v>
      </c>
      <c r="R570" s="588">
        <f t="shared" si="902"/>
        <v>0</v>
      </c>
      <c r="S570" s="587"/>
      <c r="T570" s="588">
        <f t="shared" si="889"/>
        <v>0</v>
      </c>
      <c r="U570" s="588">
        <f t="shared" si="903"/>
        <v>0</v>
      </c>
      <c r="V570" s="587"/>
      <c r="W570" s="588">
        <f t="shared" si="890"/>
        <v>0</v>
      </c>
      <c r="X570" s="588">
        <f t="shared" si="904"/>
        <v>0</v>
      </c>
      <c r="Y570" s="587"/>
      <c r="Z570" s="588">
        <f t="shared" si="891"/>
        <v>0</v>
      </c>
      <c r="AA570" s="588">
        <f t="shared" si="872"/>
        <v>0</v>
      </c>
      <c r="AB570" s="587"/>
      <c r="AC570" s="588">
        <f t="shared" si="892"/>
        <v>0</v>
      </c>
      <c r="AD570" s="588">
        <f t="shared" si="905"/>
        <v>0</v>
      </c>
      <c r="AE570" s="587"/>
      <c r="AF570" s="588">
        <f t="shared" si="893"/>
        <v>0</v>
      </c>
      <c r="AG570" s="588">
        <f t="shared" si="906"/>
        <v>0</v>
      </c>
      <c r="AH570" s="587"/>
      <c r="AI570" s="588">
        <f t="shared" si="894"/>
        <v>0</v>
      </c>
      <c r="AJ570" s="588">
        <f t="shared" si="907"/>
        <v>0</v>
      </c>
      <c r="AK570" s="587"/>
      <c r="AL570" s="588">
        <f t="shared" si="895"/>
        <v>0</v>
      </c>
      <c r="AM570" s="588">
        <f t="shared" si="908"/>
        <v>0</v>
      </c>
      <c r="AN570" s="587"/>
      <c r="AO570" s="588">
        <f t="shared" si="896"/>
        <v>0</v>
      </c>
      <c r="AP570" s="588">
        <f t="shared" si="909"/>
        <v>0</v>
      </c>
      <c r="AQ570" s="587"/>
      <c r="AR570" s="588">
        <f t="shared" si="897"/>
        <v>0</v>
      </c>
      <c r="AS570" s="588">
        <f t="shared" si="873"/>
        <v>0</v>
      </c>
      <c r="AT570" s="587"/>
      <c r="AU570" s="588">
        <f t="shared" si="898"/>
        <v>0</v>
      </c>
      <c r="AV570" s="588">
        <f t="shared" si="910"/>
        <v>0</v>
      </c>
      <c r="AW570" s="587"/>
      <c r="AX570" s="652"/>
      <c r="AY570" s="706">
        <f t="shared" si="915"/>
        <v>0</v>
      </c>
      <c r="BC570" s="30">
        <f t="shared" si="874"/>
        <v>0</v>
      </c>
      <c r="BD570" s="30">
        <f t="shared" si="875"/>
        <v>0</v>
      </c>
      <c r="BE570" s="30">
        <f t="shared" si="911"/>
        <v>0</v>
      </c>
      <c r="BF570" s="30">
        <f t="shared" si="877"/>
        <v>0</v>
      </c>
      <c r="BG570" s="30">
        <f t="shared" si="878"/>
        <v>0</v>
      </c>
      <c r="BH570" s="704">
        <f t="shared" si="879"/>
        <v>0</v>
      </c>
      <c r="BI570" s="30">
        <f t="shared" si="914"/>
        <v>0</v>
      </c>
      <c r="BJ570" s="30">
        <f t="shared" si="880"/>
        <v>0</v>
      </c>
      <c r="BK570" s="704">
        <f t="shared" si="881"/>
        <v>0</v>
      </c>
      <c r="BL570" s="30">
        <f t="shared" si="882"/>
        <v>0</v>
      </c>
      <c r="BM570" s="30">
        <f t="shared" si="883"/>
        <v>0</v>
      </c>
      <c r="BN570" s="704">
        <f t="shared" si="884"/>
        <v>0</v>
      </c>
    </row>
    <row r="571" spans="1:66" x14ac:dyDescent="0.25">
      <c r="A571" s="49"/>
      <c r="B571" s="50"/>
      <c r="C571" s="699"/>
      <c r="D571" s="50"/>
      <c r="E571" s="62" t="e">
        <f t="shared" si="913"/>
        <v>#N/A</v>
      </c>
      <c r="F571" s="664" t="str">
        <f t="shared" si="912"/>
        <v/>
      </c>
      <c r="G571" s="587"/>
      <c r="H571" s="588">
        <f t="shared" si="885"/>
        <v>0</v>
      </c>
      <c r="I571" s="588">
        <f t="shared" si="899"/>
        <v>0</v>
      </c>
      <c r="J571" s="587"/>
      <c r="K571" s="588">
        <f t="shared" si="886"/>
        <v>0</v>
      </c>
      <c r="L571" s="588">
        <f t="shared" si="900"/>
        <v>0</v>
      </c>
      <c r="M571" s="587"/>
      <c r="N571" s="588">
        <f t="shared" si="887"/>
        <v>0</v>
      </c>
      <c r="O571" s="588">
        <f t="shared" si="901"/>
        <v>0</v>
      </c>
      <c r="P571" s="587"/>
      <c r="Q571" s="588">
        <f t="shared" si="888"/>
        <v>0</v>
      </c>
      <c r="R571" s="588">
        <f t="shared" si="902"/>
        <v>0</v>
      </c>
      <c r="S571" s="587"/>
      <c r="T571" s="588">
        <f t="shared" si="889"/>
        <v>0</v>
      </c>
      <c r="U571" s="588">
        <f t="shared" si="903"/>
        <v>0</v>
      </c>
      <c r="V571" s="587"/>
      <c r="W571" s="588">
        <f t="shared" si="890"/>
        <v>0</v>
      </c>
      <c r="X571" s="588">
        <f t="shared" si="904"/>
        <v>0</v>
      </c>
      <c r="Y571" s="587"/>
      <c r="Z571" s="588">
        <f t="shared" si="891"/>
        <v>0</v>
      </c>
      <c r="AA571" s="588">
        <f t="shared" ref="AA571:AA634" si="916">SUM(Y571:Z571)</f>
        <v>0</v>
      </c>
      <c r="AB571" s="587"/>
      <c r="AC571" s="588">
        <f t="shared" si="892"/>
        <v>0</v>
      </c>
      <c r="AD571" s="588">
        <f t="shared" si="905"/>
        <v>0</v>
      </c>
      <c r="AE571" s="587"/>
      <c r="AF571" s="588">
        <f t="shared" si="893"/>
        <v>0</v>
      </c>
      <c r="AG571" s="588">
        <f t="shared" si="906"/>
        <v>0</v>
      </c>
      <c r="AH571" s="587"/>
      <c r="AI571" s="588">
        <f t="shared" si="894"/>
        <v>0</v>
      </c>
      <c r="AJ571" s="588">
        <f t="shared" si="907"/>
        <v>0</v>
      </c>
      <c r="AK571" s="587"/>
      <c r="AL571" s="588">
        <f t="shared" si="895"/>
        <v>0</v>
      </c>
      <c r="AM571" s="588">
        <f t="shared" si="908"/>
        <v>0</v>
      </c>
      <c r="AN571" s="587"/>
      <c r="AO571" s="588">
        <f t="shared" si="896"/>
        <v>0</v>
      </c>
      <c r="AP571" s="588">
        <f t="shared" si="909"/>
        <v>0</v>
      </c>
      <c r="AQ571" s="587"/>
      <c r="AR571" s="588">
        <f t="shared" si="897"/>
        <v>0</v>
      </c>
      <c r="AS571" s="588">
        <f t="shared" si="873"/>
        <v>0</v>
      </c>
      <c r="AT571" s="587"/>
      <c r="AU571" s="588">
        <f t="shared" si="898"/>
        <v>0</v>
      </c>
      <c r="AV571" s="588">
        <f t="shared" si="910"/>
        <v>0</v>
      </c>
      <c r="AW571" s="587"/>
      <c r="AX571" s="652"/>
      <c r="AY571" s="706">
        <f t="shared" si="915"/>
        <v>0</v>
      </c>
      <c r="BC571" s="30">
        <f t="shared" si="874"/>
        <v>0</v>
      </c>
      <c r="BD571" s="30">
        <f t="shared" si="875"/>
        <v>0</v>
      </c>
      <c r="BE571" s="30">
        <f t="shared" si="911"/>
        <v>0</v>
      </c>
      <c r="BF571" s="30">
        <f t="shared" si="877"/>
        <v>0</v>
      </c>
      <c r="BG571" s="30">
        <f t="shared" si="878"/>
        <v>0</v>
      </c>
      <c r="BH571" s="704">
        <f t="shared" si="879"/>
        <v>0</v>
      </c>
      <c r="BI571" s="30">
        <f t="shared" si="914"/>
        <v>0</v>
      </c>
      <c r="BJ571" s="30">
        <f t="shared" si="880"/>
        <v>0</v>
      </c>
      <c r="BK571" s="704">
        <f t="shared" si="881"/>
        <v>0</v>
      </c>
      <c r="BL571" s="30">
        <f t="shared" si="882"/>
        <v>0</v>
      </c>
      <c r="BM571" s="30">
        <f t="shared" si="883"/>
        <v>0</v>
      </c>
      <c r="BN571" s="704">
        <f t="shared" si="884"/>
        <v>0</v>
      </c>
    </row>
    <row r="572" spans="1:66" x14ac:dyDescent="0.25">
      <c r="A572" s="49"/>
      <c r="B572" s="50"/>
      <c r="C572" s="699"/>
      <c r="D572" s="50"/>
      <c r="E572" s="62" t="e">
        <f t="shared" si="913"/>
        <v>#N/A</v>
      </c>
      <c r="F572" s="664" t="str">
        <f t="shared" si="912"/>
        <v/>
      </c>
      <c r="G572" s="587"/>
      <c r="H572" s="588">
        <f t="shared" si="885"/>
        <v>0</v>
      </c>
      <c r="I572" s="588">
        <f t="shared" si="899"/>
        <v>0</v>
      </c>
      <c r="J572" s="587"/>
      <c r="K572" s="588">
        <f t="shared" si="886"/>
        <v>0</v>
      </c>
      <c r="L572" s="588">
        <f t="shared" si="900"/>
        <v>0</v>
      </c>
      <c r="M572" s="587"/>
      <c r="N572" s="588">
        <f t="shared" si="887"/>
        <v>0</v>
      </c>
      <c r="O572" s="588">
        <f t="shared" si="901"/>
        <v>0</v>
      </c>
      <c r="P572" s="587"/>
      <c r="Q572" s="588">
        <f t="shared" si="888"/>
        <v>0</v>
      </c>
      <c r="R572" s="588">
        <f t="shared" si="902"/>
        <v>0</v>
      </c>
      <c r="S572" s="587"/>
      <c r="T572" s="588">
        <f t="shared" si="889"/>
        <v>0</v>
      </c>
      <c r="U572" s="588">
        <f t="shared" si="903"/>
        <v>0</v>
      </c>
      <c r="V572" s="587"/>
      <c r="W572" s="588">
        <f t="shared" si="890"/>
        <v>0</v>
      </c>
      <c r="X572" s="588">
        <f t="shared" si="904"/>
        <v>0</v>
      </c>
      <c r="Y572" s="587"/>
      <c r="Z572" s="588">
        <f t="shared" si="891"/>
        <v>0</v>
      </c>
      <c r="AA572" s="588">
        <f t="shared" si="916"/>
        <v>0</v>
      </c>
      <c r="AB572" s="587"/>
      <c r="AC572" s="588">
        <f t="shared" si="892"/>
        <v>0</v>
      </c>
      <c r="AD572" s="588">
        <f t="shared" si="905"/>
        <v>0</v>
      </c>
      <c r="AE572" s="587"/>
      <c r="AF572" s="588">
        <f t="shared" si="893"/>
        <v>0</v>
      </c>
      <c r="AG572" s="588">
        <f t="shared" si="906"/>
        <v>0</v>
      </c>
      <c r="AH572" s="587"/>
      <c r="AI572" s="588">
        <f t="shared" si="894"/>
        <v>0</v>
      </c>
      <c r="AJ572" s="588">
        <f t="shared" si="907"/>
        <v>0</v>
      </c>
      <c r="AK572" s="587"/>
      <c r="AL572" s="588">
        <f t="shared" si="895"/>
        <v>0</v>
      </c>
      <c r="AM572" s="588">
        <f t="shared" si="908"/>
        <v>0</v>
      </c>
      <c r="AN572" s="587"/>
      <c r="AO572" s="588">
        <f t="shared" si="896"/>
        <v>0</v>
      </c>
      <c r="AP572" s="588">
        <f t="shared" si="909"/>
        <v>0</v>
      </c>
      <c r="AQ572" s="587"/>
      <c r="AR572" s="588">
        <f t="shared" si="897"/>
        <v>0</v>
      </c>
      <c r="AS572" s="588">
        <f t="shared" si="873"/>
        <v>0</v>
      </c>
      <c r="AT572" s="587"/>
      <c r="AU572" s="588">
        <f t="shared" si="898"/>
        <v>0</v>
      </c>
      <c r="AV572" s="588">
        <f t="shared" si="910"/>
        <v>0</v>
      </c>
      <c r="AW572" s="587"/>
      <c r="AX572" s="652"/>
      <c r="AY572" s="706">
        <f t="shared" si="915"/>
        <v>0</v>
      </c>
      <c r="BC572" s="30">
        <f t="shared" si="874"/>
        <v>0</v>
      </c>
      <c r="BD572" s="30">
        <f t="shared" si="875"/>
        <v>0</v>
      </c>
      <c r="BE572" s="30">
        <f t="shared" si="911"/>
        <v>0</v>
      </c>
      <c r="BF572" s="30">
        <f t="shared" si="877"/>
        <v>0</v>
      </c>
      <c r="BG572" s="30">
        <f t="shared" si="878"/>
        <v>0</v>
      </c>
      <c r="BH572" s="704">
        <f t="shared" si="879"/>
        <v>0</v>
      </c>
      <c r="BI572" s="30">
        <f t="shared" si="914"/>
        <v>0</v>
      </c>
      <c r="BJ572" s="30">
        <f t="shared" si="880"/>
        <v>0</v>
      </c>
      <c r="BK572" s="704">
        <f t="shared" si="881"/>
        <v>0</v>
      </c>
      <c r="BL572" s="30">
        <f t="shared" si="882"/>
        <v>0</v>
      </c>
      <c r="BM572" s="30">
        <f t="shared" si="883"/>
        <v>0</v>
      </c>
      <c r="BN572" s="704">
        <f t="shared" si="884"/>
        <v>0</v>
      </c>
    </row>
    <row r="573" spans="1:66" x14ac:dyDescent="0.25">
      <c r="A573" s="49"/>
      <c r="B573" s="50"/>
      <c r="C573" s="699"/>
      <c r="D573" s="50"/>
      <c r="E573" s="62" t="e">
        <f t="shared" si="913"/>
        <v>#N/A</v>
      </c>
      <c r="F573" s="664" t="str">
        <f t="shared" si="912"/>
        <v/>
      </c>
      <c r="G573" s="587"/>
      <c r="H573" s="588">
        <f t="shared" si="885"/>
        <v>0</v>
      </c>
      <c r="I573" s="588">
        <f t="shared" si="899"/>
        <v>0</v>
      </c>
      <c r="J573" s="587"/>
      <c r="K573" s="588">
        <f t="shared" si="886"/>
        <v>0</v>
      </c>
      <c r="L573" s="588">
        <f t="shared" si="900"/>
        <v>0</v>
      </c>
      <c r="M573" s="587"/>
      <c r="N573" s="588">
        <f t="shared" si="887"/>
        <v>0</v>
      </c>
      <c r="O573" s="588">
        <f t="shared" si="901"/>
        <v>0</v>
      </c>
      <c r="P573" s="587"/>
      <c r="Q573" s="588">
        <f t="shared" si="888"/>
        <v>0</v>
      </c>
      <c r="R573" s="588">
        <f t="shared" si="902"/>
        <v>0</v>
      </c>
      <c r="S573" s="587"/>
      <c r="T573" s="588">
        <f t="shared" si="889"/>
        <v>0</v>
      </c>
      <c r="U573" s="588">
        <f t="shared" si="903"/>
        <v>0</v>
      </c>
      <c r="V573" s="587"/>
      <c r="W573" s="588">
        <f t="shared" si="890"/>
        <v>0</v>
      </c>
      <c r="X573" s="588">
        <f t="shared" si="904"/>
        <v>0</v>
      </c>
      <c r="Y573" s="587"/>
      <c r="Z573" s="588">
        <f t="shared" si="891"/>
        <v>0</v>
      </c>
      <c r="AA573" s="588">
        <f t="shared" si="916"/>
        <v>0</v>
      </c>
      <c r="AB573" s="587"/>
      <c r="AC573" s="588">
        <f t="shared" si="892"/>
        <v>0</v>
      </c>
      <c r="AD573" s="588">
        <f t="shared" si="905"/>
        <v>0</v>
      </c>
      <c r="AE573" s="587"/>
      <c r="AF573" s="588">
        <f t="shared" si="893"/>
        <v>0</v>
      </c>
      <c r="AG573" s="588">
        <f t="shared" si="906"/>
        <v>0</v>
      </c>
      <c r="AH573" s="587"/>
      <c r="AI573" s="588">
        <f t="shared" si="894"/>
        <v>0</v>
      </c>
      <c r="AJ573" s="588">
        <f t="shared" si="907"/>
        <v>0</v>
      </c>
      <c r="AK573" s="587"/>
      <c r="AL573" s="588">
        <f t="shared" si="895"/>
        <v>0</v>
      </c>
      <c r="AM573" s="588">
        <f t="shared" si="908"/>
        <v>0</v>
      </c>
      <c r="AN573" s="587"/>
      <c r="AO573" s="588">
        <f t="shared" si="896"/>
        <v>0</v>
      </c>
      <c r="AP573" s="588">
        <f t="shared" si="909"/>
        <v>0</v>
      </c>
      <c r="AQ573" s="587"/>
      <c r="AR573" s="588">
        <f t="shared" si="897"/>
        <v>0</v>
      </c>
      <c r="AS573" s="588">
        <f t="shared" si="873"/>
        <v>0</v>
      </c>
      <c r="AT573" s="587"/>
      <c r="AU573" s="588">
        <f t="shared" si="898"/>
        <v>0</v>
      </c>
      <c r="AV573" s="588">
        <f t="shared" si="910"/>
        <v>0</v>
      </c>
      <c r="AW573" s="587"/>
      <c r="AX573" s="652"/>
      <c r="AY573" s="706">
        <f t="shared" si="915"/>
        <v>0</v>
      </c>
      <c r="BC573" s="30">
        <f t="shared" si="874"/>
        <v>0</v>
      </c>
      <c r="BD573" s="30">
        <f t="shared" si="875"/>
        <v>0</v>
      </c>
      <c r="BE573" s="30">
        <f t="shared" si="911"/>
        <v>0</v>
      </c>
      <c r="BF573" s="30">
        <f t="shared" si="877"/>
        <v>0</v>
      </c>
      <c r="BG573" s="30">
        <f t="shared" si="878"/>
        <v>0</v>
      </c>
      <c r="BH573" s="704">
        <f t="shared" si="879"/>
        <v>0</v>
      </c>
      <c r="BI573" s="30">
        <f t="shared" si="914"/>
        <v>0</v>
      </c>
      <c r="BJ573" s="30">
        <f t="shared" si="880"/>
        <v>0</v>
      </c>
      <c r="BK573" s="704">
        <f t="shared" si="881"/>
        <v>0</v>
      </c>
      <c r="BL573" s="30">
        <f t="shared" si="882"/>
        <v>0</v>
      </c>
      <c r="BM573" s="30">
        <f t="shared" si="883"/>
        <v>0</v>
      </c>
      <c r="BN573" s="704">
        <f t="shared" si="884"/>
        <v>0</v>
      </c>
    </row>
    <row r="574" spans="1:66" x14ac:dyDescent="0.25">
      <c r="A574" s="49"/>
      <c r="B574" s="50"/>
      <c r="C574" s="699"/>
      <c r="D574" s="50"/>
      <c r="E574" s="62" t="e">
        <f t="shared" si="913"/>
        <v>#N/A</v>
      </c>
      <c r="F574" s="664" t="str">
        <f t="shared" si="912"/>
        <v/>
      </c>
      <c r="G574" s="587"/>
      <c r="H574" s="588">
        <f t="shared" si="885"/>
        <v>0</v>
      </c>
      <c r="I574" s="588">
        <f t="shared" si="899"/>
        <v>0</v>
      </c>
      <c r="J574" s="587"/>
      <c r="K574" s="588">
        <f t="shared" si="886"/>
        <v>0</v>
      </c>
      <c r="L574" s="588">
        <f t="shared" si="900"/>
        <v>0</v>
      </c>
      <c r="M574" s="587"/>
      <c r="N574" s="588">
        <f t="shared" si="887"/>
        <v>0</v>
      </c>
      <c r="O574" s="588">
        <f t="shared" si="901"/>
        <v>0</v>
      </c>
      <c r="P574" s="587"/>
      <c r="Q574" s="588">
        <f t="shared" si="888"/>
        <v>0</v>
      </c>
      <c r="R574" s="588">
        <f t="shared" si="902"/>
        <v>0</v>
      </c>
      <c r="S574" s="587"/>
      <c r="T574" s="588">
        <f t="shared" si="889"/>
        <v>0</v>
      </c>
      <c r="U574" s="588">
        <f t="shared" si="903"/>
        <v>0</v>
      </c>
      <c r="V574" s="587"/>
      <c r="W574" s="588">
        <f t="shared" si="890"/>
        <v>0</v>
      </c>
      <c r="X574" s="588">
        <f t="shared" si="904"/>
        <v>0</v>
      </c>
      <c r="Y574" s="587"/>
      <c r="Z574" s="588">
        <f t="shared" si="891"/>
        <v>0</v>
      </c>
      <c r="AA574" s="588">
        <f t="shared" si="916"/>
        <v>0</v>
      </c>
      <c r="AB574" s="587"/>
      <c r="AC574" s="588">
        <f t="shared" si="892"/>
        <v>0</v>
      </c>
      <c r="AD574" s="588">
        <f t="shared" si="905"/>
        <v>0</v>
      </c>
      <c r="AE574" s="587"/>
      <c r="AF574" s="588">
        <f t="shared" si="893"/>
        <v>0</v>
      </c>
      <c r="AG574" s="588">
        <f t="shared" si="906"/>
        <v>0</v>
      </c>
      <c r="AH574" s="587"/>
      <c r="AI574" s="588">
        <f t="shared" si="894"/>
        <v>0</v>
      </c>
      <c r="AJ574" s="588">
        <f t="shared" si="907"/>
        <v>0</v>
      </c>
      <c r="AK574" s="587"/>
      <c r="AL574" s="588">
        <f t="shared" si="895"/>
        <v>0</v>
      </c>
      <c r="AM574" s="588">
        <f t="shared" si="908"/>
        <v>0</v>
      </c>
      <c r="AN574" s="587"/>
      <c r="AO574" s="588">
        <f t="shared" si="896"/>
        <v>0</v>
      </c>
      <c r="AP574" s="588">
        <f t="shared" si="909"/>
        <v>0</v>
      </c>
      <c r="AQ574" s="587"/>
      <c r="AR574" s="588">
        <f t="shared" si="897"/>
        <v>0</v>
      </c>
      <c r="AS574" s="588">
        <f t="shared" si="873"/>
        <v>0</v>
      </c>
      <c r="AT574" s="587"/>
      <c r="AU574" s="588">
        <f t="shared" si="898"/>
        <v>0</v>
      </c>
      <c r="AV574" s="588">
        <f t="shared" si="910"/>
        <v>0</v>
      </c>
      <c r="AW574" s="587"/>
      <c r="AX574" s="652"/>
      <c r="AY574" s="706">
        <f t="shared" si="915"/>
        <v>0</v>
      </c>
      <c r="BC574" s="30">
        <f t="shared" si="874"/>
        <v>0</v>
      </c>
      <c r="BD574" s="30">
        <f t="shared" si="875"/>
        <v>0</v>
      </c>
      <c r="BE574" s="30">
        <f t="shared" si="911"/>
        <v>0</v>
      </c>
      <c r="BF574" s="30">
        <f t="shared" si="877"/>
        <v>0</v>
      </c>
      <c r="BG574" s="30">
        <f t="shared" si="878"/>
        <v>0</v>
      </c>
      <c r="BH574" s="704">
        <f t="shared" si="879"/>
        <v>0</v>
      </c>
      <c r="BI574" s="30">
        <f t="shared" si="914"/>
        <v>0</v>
      </c>
      <c r="BJ574" s="30">
        <f t="shared" si="880"/>
        <v>0</v>
      </c>
      <c r="BK574" s="704">
        <f t="shared" si="881"/>
        <v>0</v>
      </c>
      <c r="BL574" s="30">
        <f t="shared" si="882"/>
        <v>0</v>
      </c>
      <c r="BM574" s="30">
        <f t="shared" si="883"/>
        <v>0</v>
      </c>
      <c r="BN574" s="704">
        <f t="shared" si="884"/>
        <v>0</v>
      </c>
    </row>
    <row r="575" spans="1:66" x14ac:dyDescent="0.25">
      <c r="A575" s="49"/>
      <c r="B575" s="50"/>
      <c r="C575" s="699"/>
      <c r="D575" s="50"/>
      <c r="E575" s="62" t="e">
        <f t="shared" si="913"/>
        <v>#N/A</v>
      </c>
      <c r="F575" s="664" t="str">
        <f t="shared" si="912"/>
        <v/>
      </c>
      <c r="G575" s="587"/>
      <c r="H575" s="588">
        <f t="shared" si="885"/>
        <v>0</v>
      </c>
      <c r="I575" s="588">
        <f t="shared" si="899"/>
        <v>0</v>
      </c>
      <c r="J575" s="587"/>
      <c r="K575" s="588">
        <f t="shared" si="886"/>
        <v>0</v>
      </c>
      <c r="L575" s="588">
        <f t="shared" si="900"/>
        <v>0</v>
      </c>
      <c r="M575" s="587"/>
      <c r="N575" s="588">
        <f t="shared" si="887"/>
        <v>0</v>
      </c>
      <c r="O575" s="588">
        <f t="shared" si="901"/>
        <v>0</v>
      </c>
      <c r="P575" s="587"/>
      <c r="Q575" s="588">
        <f t="shared" si="888"/>
        <v>0</v>
      </c>
      <c r="R575" s="588">
        <f t="shared" si="902"/>
        <v>0</v>
      </c>
      <c r="S575" s="587"/>
      <c r="T575" s="588">
        <f t="shared" si="889"/>
        <v>0</v>
      </c>
      <c r="U575" s="588">
        <f t="shared" si="903"/>
        <v>0</v>
      </c>
      <c r="V575" s="587"/>
      <c r="W575" s="588">
        <f t="shared" si="890"/>
        <v>0</v>
      </c>
      <c r="X575" s="588">
        <f t="shared" si="904"/>
        <v>0</v>
      </c>
      <c r="Y575" s="587"/>
      <c r="Z575" s="588">
        <f t="shared" si="891"/>
        <v>0</v>
      </c>
      <c r="AA575" s="588">
        <f t="shared" si="916"/>
        <v>0</v>
      </c>
      <c r="AB575" s="587"/>
      <c r="AC575" s="588">
        <f t="shared" si="892"/>
        <v>0</v>
      </c>
      <c r="AD575" s="588">
        <f t="shared" si="905"/>
        <v>0</v>
      </c>
      <c r="AE575" s="587"/>
      <c r="AF575" s="588">
        <f t="shared" si="893"/>
        <v>0</v>
      </c>
      <c r="AG575" s="588">
        <f t="shared" si="906"/>
        <v>0</v>
      </c>
      <c r="AH575" s="587"/>
      <c r="AI575" s="588">
        <f t="shared" si="894"/>
        <v>0</v>
      </c>
      <c r="AJ575" s="588">
        <f t="shared" si="907"/>
        <v>0</v>
      </c>
      <c r="AK575" s="587"/>
      <c r="AL575" s="588">
        <f t="shared" si="895"/>
        <v>0</v>
      </c>
      <c r="AM575" s="588">
        <f t="shared" si="908"/>
        <v>0</v>
      </c>
      <c r="AN575" s="587"/>
      <c r="AO575" s="588">
        <f t="shared" si="896"/>
        <v>0</v>
      </c>
      <c r="AP575" s="588">
        <f t="shared" si="909"/>
        <v>0</v>
      </c>
      <c r="AQ575" s="587"/>
      <c r="AR575" s="588">
        <f t="shared" si="897"/>
        <v>0</v>
      </c>
      <c r="AS575" s="588">
        <f t="shared" si="873"/>
        <v>0</v>
      </c>
      <c r="AT575" s="587"/>
      <c r="AU575" s="588">
        <f t="shared" si="898"/>
        <v>0</v>
      </c>
      <c r="AV575" s="588">
        <f t="shared" si="910"/>
        <v>0</v>
      </c>
      <c r="AW575" s="587"/>
      <c r="AX575" s="652"/>
      <c r="AY575" s="706">
        <f t="shared" si="915"/>
        <v>0</v>
      </c>
      <c r="BC575" s="30">
        <f t="shared" si="874"/>
        <v>0</v>
      </c>
      <c r="BD575" s="30">
        <f t="shared" si="875"/>
        <v>0</v>
      </c>
      <c r="BE575" s="30">
        <f t="shared" si="911"/>
        <v>0</v>
      </c>
      <c r="BF575" s="30">
        <f t="shared" si="877"/>
        <v>0</v>
      </c>
      <c r="BG575" s="30">
        <f t="shared" si="878"/>
        <v>0</v>
      </c>
      <c r="BH575" s="704">
        <f t="shared" si="879"/>
        <v>0</v>
      </c>
      <c r="BI575" s="30">
        <f t="shared" si="914"/>
        <v>0</v>
      </c>
      <c r="BJ575" s="30">
        <f t="shared" si="880"/>
        <v>0</v>
      </c>
      <c r="BK575" s="704">
        <f t="shared" si="881"/>
        <v>0</v>
      </c>
      <c r="BL575" s="30">
        <f t="shared" si="882"/>
        <v>0</v>
      </c>
      <c r="BM575" s="30">
        <f t="shared" si="883"/>
        <v>0</v>
      </c>
      <c r="BN575" s="704">
        <f t="shared" si="884"/>
        <v>0</v>
      </c>
    </row>
    <row r="576" spans="1:66" x14ac:dyDescent="0.25">
      <c r="A576" s="49"/>
      <c r="B576" s="50"/>
      <c r="C576" s="699"/>
      <c r="D576" s="50"/>
      <c r="E576" s="62" t="e">
        <f t="shared" si="913"/>
        <v>#N/A</v>
      </c>
      <c r="F576" s="664" t="str">
        <f t="shared" si="912"/>
        <v/>
      </c>
      <c r="G576" s="587"/>
      <c r="H576" s="588">
        <f t="shared" si="885"/>
        <v>0</v>
      </c>
      <c r="I576" s="588">
        <f t="shared" si="899"/>
        <v>0</v>
      </c>
      <c r="J576" s="587"/>
      <c r="K576" s="588">
        <f t="shared" si="886"/>
        <v>0</v>
      </c>
      <c r="L576" s="588">
        <f t="shared" si="900"/>
        <v>0</v>
      </c>
      <c r="M576" s="587"/>
      <c r="N576" s="588">
        <f t="shared" si="887"/>
        <v>0</v>
      </c>
      <c r="O576" s="588">
        <f t="shared" si="901"/>
        <v>0</v>
      </c>
      <c r="P576" s="587"/>
      <c r="Q576" s="588">
        <f t="shared" si="888"/>
        <v>0</v>
      </c>
      <c r="R576" s="588">
        <f t="shared" si="902"/>
        <v>0</v>
      </c>
      <c r="S576" s="587"/>
      <c r="T576" s="588">
        <f t="shared" si="889"/>
        <v>0</v>
      </c>
      <c r="U576" s="588">
        <f t="shared" si="903"/>
        <v>0</v>
      </c>
      <c r="V576" s="587"/>
      <c r="W576" s="588">
        <f t="shared" si="890"/>
        <v>0</v>
      </c>
      <c r="X576" s="588">
        <f t="shared" si="904"/>
        <v>0</v>
      </c>
      <c r="Y576" s="587"/>
      <c r="Z576" s="588">
        <f t="shared" si="891"/>
        <v>0</v>
      </c>
      <c r="AA576" s="588">
        <f t="shared" si="916"/>
        <v>0</v>
      </c>
      <c r="AB576" s="587"/>
      <c r="AC576" s="588">
        <f t="shared" si="892"/>
        <v>0</v>
      </c>
      <c r="AD576" s="588">
        <f t="shared" si="905"/>
        <v>0</v>
      </c>
      <c r="AE576" s="587"/>
      <c r="AF576" s="588">
        <f t="shared" si="893"/>
        <v>0</v>
      </c>
      <c r="AG576" s="588">
        <f t="shared" si="906"/>
        <v>0</v>
      </c>
      <c r="AH576" s="587"/>
      <c r="AI576" s="588">
        <f t="shared" si="894"/>
        <v>0</v>
      </c>
      <c r="AJ576" s="588">
        <f t="shared" si="907"/>
        <v>0</v>
      </c>
      <c r="AK576" s="587"/>
      <c r="AL576" s="588">
        <f t="shared" si="895"/>
        <v>0</v>
      </c>
      <c r="AM576" s="588">
        <f t="shared" si="908"/>
        <v>0</v>
      </c>
      <c r="AN576" s="587"/>
      <c r="AO576" s="588">
        <f t="shared" si="896"/>
        <v>0</v>
      </c>
      <c r="AP576" s="588">
        <f t="shared" si="909"/>
        <v>0</v>
      </c>
      <c r="AQ576" s="587"/>
      <c r="AR576" s="588">
        <f t="shared" si="897"/>
        <v>0</v>
      </c>
      <c r="AS576" s="588">
        <f t="shared" si="873"/>
        <v>0</v>
      </c>
      <c r="AT576" s="587"/>
      <c r="AU576" s="588">
        <f t="shared" si="898"/>
        <v>0</v>
      </c>
      <c r="AV576" s="588">
        <f t="shared" si="910"/>
        <v>0</v>
      </c>
      <c r="AW576" s="587"/>
      <c r="AX576" s="652"/>
      <c r="AY576" s="706">
        <f t="shared" si="915"/>
        <v>0</v>
      </c>
      <c r="BC576" s="30">
        <f t="shared" si="874"/>
        <v>0</v>
      </c>
      <c r="BD576" s="30">
        <f t="shared" si="875"/>
        <v>0</v>
      </c>
      <c r="BE576" s="30">
        <f t="shared" si="911"/>
        <v>0</v>
      </c>
      <c r="BF576" s="30">
        <f t="shared" si="877"/>
        <v>0</v>
      </c>
      <c r="BG576" s="30">
        <f t="shared" si="878"/>
        <v>0</v>
      </c>
      <c r="BH576" s="704">
        <f t="shared" si="879"/>
        <v>0</v>
      </c>
      <c r="BI576" s="30">
        <f t="shared" si="914"/>
        <v>0</v>
      </c>
      <c r="BJ576" s="30">
        <f t="shared" si="880"/>
        <v>0</v>
      </c>
      <c r="BK576" s="704">
        <f t="shared" si="881"/>
        <v>0</v>
      </c>
      <c r="BL576" s="30">
        <f t="shared" si="882"/>
        <v>0</v>
      </c>
      <c r="BM576" s="30">
        <f t="shared" si="883"/>
        <v>0</v>
      </c>
      <c r="BN576" s="704">
        <f t="shared" si="884"/>
        <v>0</v>
      </c>
    </row>
    <row r="577" spans="1:66" x14ac:dyDescent="0.25">
      <c r="A577" s="49"/>
      <c r="B577" s="50"/>
      <c r="C577" s="699"/>
      <c r="D577" s="50"/>
      <c r="E577" s="62" t="e">
        <f t="shared" si="913"/>
        <v>#N/A</v>
      </c>
      <c r="F577" s="664" t="str">
        <f t="shared" si="912"/>
        <v/>
      </c>
      <c r="G577" s="587"/>
      <c r="H577" s="588">
        <f t="shared" si="885"/>
        <v>0</v>
      </c>
      <c r="I577" s="588">
        <f t="shared" si="899"/>
        <v>0</v>
      </c>
      <c r="J577" s="587"/>
      <c r="K577" s="588">
        <f t="shared" si="886"/>
        <v>0</v>
      </c>
      <c r="L577" s="588">
        <f t="shared" si="900"/>
        <v>0</v>
      </c>
      <c r="M577" s="587"/>
      <c r="N577" s="588">
        <f t="shared" si="887"/>
        <v>0</v>
      </c>
      <c r="O577" s="588">
        <f t="shared" si="901"/>
        <v>0</v>
      </c>
      <c r="P577" s="587"/>
      <c r="Q577" s="588">
        <f t="shared" si="888"/>
        <v>0</v>
      </c>
      <c r="R577" s="588">
        <f t="shared" si="902"/>
        <v>0</v>
      </c>
      <c r="S577" s="587"/>
      <c r="T577" s="588">
        <f t="shared" si="889"/>
        <v>0</v>
      </c>
      <c r="U577" s="588">
        <f t="shared" si="903"/>
        <v>0</v>
      </c>
      <c r="V577" s="587"/>
      <c r="W577" s="588">
        <f t="shared" si="890"/>
        <v>0</v>
      </c>
      <c r="X577" s="588">
        <f t="shared" si="904"/>
        <v>0</v>
      </c>
      <c r="Y577" s="587"/>
      <c r="Z577" s="588">
        <f t="shared" si="891"/>
        <v>0</v>
      </c>
      <c r="AA577" s="588">
        <f t="shared" si="916"/>
        <v>0</v>
      </c>
      <c r="AB577" s="587"/>
      <c r="AC577" s="588">
        <f t="shared" si="892"/>
        <v>0</v>
      </c>
      <c r="AD577" s="588">
        <f t="shared" si="905"/>
        <v>0</v>
      </c>
      <c r="AE577" s="587"/>
      <c r="AF577" s="588">
        <f t="shared" si="893"/>
        <v>0</v>
      </c>
      <c r="AG577" s="588">
        <f t="shared" si="906"/>
        <v>0</v>
      </c>
      <c r="AH577" s="587"/>
      <c r="AI577" s="588">
        <f t="shared" si="894"/>
        <v>0</v>
      </c>
      <c r="AJ577" s="588">
        <f t="shared" si="907"/>
        <v>0</v>
      </c>
      <c r="AK577" s="587"/>
      <c r="AL577" s="588">
        <f t="shared" si="895"/>
        <v>0</v>
      </c>
      <c r="AM577" s="588">
        <f t="shared" si="908"/>
        <v>0</v>
      </c>
      <c r="AN577" s="587"/>
      <c r="AO577" s="588">
        <f t="shared" si="896"/>
        <v>0</v>
      </c>
      <c r="AP577" s="588">
        <f t="shared" si="909"/>
        <v>0</v>
      </c>
      <c r="AQ577" s="587"/>
      <c r="AR577" s="588">
        <f t="shared" si="897"/>
        <v>0</v>
      </c>
      <c r="AS577" s="588">
        <f t="shared" si="873"/>
        <v>0</v>
      </c>
      <c r="AT577" s="587"/>
      <c r="AU577" s="588">
        <f t="shared" si="898"/>
        <v>0</v>
      </c>
      <c r="AV577" s="588">
        <f t="shared" si="910"/>
        <v>0</v>
      </c>
      <c r="AW577" s="587"/>
      <c r="AX577" s="652"/>
      <c r="AY577" s="706">
        <f t="shared" si="915"/>
        <v>0</v>
      </c>
      <c r="BC577" s="30">
        <f t="shared" si="874"/>
        <v>0</v>
      </c>
      <c r="BD577" s="30">
        <f t="shared" si="875"/>
        <v>0</v>
      </c>
      <c r="BE577" s="30">
        <f t="shared" si="911"/>
        <v>0</v>
      </c>
      <c r="BF577" s="30">
        <f t="shared" si="877"/>
        <v>0</v>
      </c>
      <c r="BG577" s="30">
        <f t="shared" si="878"/>
        <v>0</v>
      </c>
      <c r="BH577" s="704">
        <f t="shared" si="879"/>
        <v>0</v>
      </c>
      <c r="BI577" s="30">
        <f t="shared" si="914"/>
        <v>0</v>
      </c>
      <c r="BJ577" s="30">
        <f t="shared" si="880"/>
        <v>0</v>
      </c>
      <c r="BK577" s="704">
        <f t="shared" si="881"/>
        <v>0</v>
      </c>
      <c r="BL577" s="30">
        <f t="shared" si="882"/>
        <v>0</v>
      </c>
      <c r="BM577" s="30">
        <f t="shared" si="883"/>
        <v>0</v>
      </c>
      <c r="BN577" s="704">
        <f t="shared" si="884"/>
        <v>0</v>
      </c>
    </row>
    <row r="578" spans="1:66" x14ac:dyDescent="0.25">
      <c r="A578" s="49"/>
      <c r="B578" s="50"/>
      <c r="C578" s="699"/>
      <c r="D578" s="50"/>
      <c r="E578" s="62" t="e">
        <f t="shared" si="913"/>
        <v>#N/A</v>
      </c>
      <c r="F578" s="664" t="str">
        <f t="shared" si="912"/>
        <v/>
      </c>
      <c r="G578" s="587"/>
      <c r="H578" s="588">
        <f t="shared" si="885"/>
        <v>0</v>
      </c>
      <c r="I578" s="588">
        <f t="shared" si="899"/>
        <v>0</v>
      </c>
      <c r="J578" s="587"/>
      <c r="K578" s="588">
        <f t="shared" si="886"/>
        <v>0</v>
      </c>
      <c r="L578" s="588">
        <f t="shared" si="900"/>
        <v>0</v>
      </c>
      <c r="M578" s="587"/>
      <c r="N578" s="588">
        <f t="shared" si="887"/>
        <v>0</v>
      </c>
      <c r="O578" s="588">
        <f t="shared" si="901"/>
        <v>0</v>
      </c>
      <c r="P578" s="587"/>
      <c r="Q578" s="588">
        <f t="shared" si="888"/>
        <v>0</v>
      </c>
      <c r="R578" s="588">
        <f t="shared" si="902"/>
        <v>0</v>
      </c>
      <c r="S578" s="587"/>
      <c r="T578" s="588">
        <f t="shared" si="889"/>
        <v>0</v>
      </c>
      <c r="U578" s="588">
        <f t="shared" si="903"/>
        <v>0</v>
      </c>
      <c r="V578" s="587"/>
      <c r="W578" s="588">
        <f t="shared" si="890"/>
        <v>0</v>
      </c>
      <c r="X578" s="588">
        <f t="shared" si="904"/>
        <v>0</v>
      </c>
      <c r="Y578" s="587"/>
      <c r="Z578" s="588">
        <f t="shared" si="891"/>
        <v>0</v>
      </c>
      <c r="AA578" s="588">
        <f t="shared" si="916"/>
        <v>0</v>
      </c>
      <c r="AB578" s="587"/>
      <c r="AC578" s="588">
        <f t="shared" si="892"/>
        <v>0</v>
      </c>
      <c r="AD578" s="588">
        <f t="shared" si="905"/>
        <v>0</v>
      </c>
      <c r="AE578" s="587"/>
      <c r="AF578" s="588">
        <f t="shared" si="893"/>
        <v>0</v>
      </c>
      <c r="AG578" s="588">
        <f t="shared" si="906"/>
        <v>0</v>
      </c>
      <c r="AH578" s="587"/>
      <c r="AI578" s="588">
        <f t="shared" si="894"/>
        <v>0</v>
      </c>
      <c r="AJ578" s="588">
        <f t="shared" si="907"/>
        <v>0</v>
      </c>
      <c r="AK578" s="587"/>
      <c r="AL578" s="588">
        <f t="shared" si="895"/>
        <v>0</v>
      </c>
      <c r="AM578" s="588">
        <f t="shared" si="908"/>
        <v>0</v>
      </c>
      <c r="AN578" s="587"/>
      <c r="AO578" s="588">
        <f t="shared" si="896"/>
        <v>0</v>
      </c>
      <c r="AP578" s="588">
        <f t="shared" si="909"/>
        <v>0</v>
      </c>
      <c r="AQ578" s="587"/>
      <c r="AR578" s="588">
        <f t="shared" si="897"/>
        <v>0</v>
      </c>
      <c r="AS578" s="588">
        <f t="shared" si="873"/>
        <v>0</v>
      </c>
      <c r="AT578" s="587"/>
      <c r="AU578" s="588">
        <f t="shared" si="898"/>
        <v>0</v>
      </c>
      <c r="AV578" s="588">
        <f t="shared" si="910"/>
        <v>0</v>
      </c>
      <c r="AW578" s="587"/>
      <c r="AX578" s="652"/>
      <c r="AY578" s="706">
        <f t="shared" si="915"/>
        <v>0</v>
      </c>
      <c r="BC578" s="30">
        <f t="shared" si="874"/>
        <v>0</v>
      </c>
      <c r="BD578" s="30">
        <f t="shared" si="875"/>
        <v>0</v>
      </c>
      <c r="BE578" s="30">
        <f t="shared" si="911"/>
        <v>0</v>
      </c>
      <c r="BF578" s="30">
        <f t="shared" si="877"/>
        <v>0</v>
      </c>
      <c r="BG578" s="30">
        <f t="shared" si="878"/>
        <v>0</v>
      </c>
      <c r="BH578" s="704">
        <f t="shared" si="879"/>
        <v>0</v>
      </c>
      <c r="BI578" s="30">
        <f t="shared" si="914"/>
        <v>0</v>
      </c>
      <c r="BJ578" s="30">
        <f t="shared" si="880"/>
        <v>0</v>
      </c>
      <c r="BK578" s="704">
        <f t="shared" si="881"/>
        <v>0</v>
      </c>
      <c r="BL578" s="30">
        <f t="shared" si="882"/>
        <v>0</v>
      </c>
      <c r="BM578" s="30">
        <f t="shared" si="883"/>
        <v>0</v>
      </c>
      <c r="BN578" s="704">
        <f t="shared" si="884"/>
        <v>0</v>
      </c>
    </row>
    <row r="579" spans="1:66" x14ac:dyDescent="0.25">
      <c r="A579" s="49"/>
      <c r="B579" s="50"/>
      <c r="C579" s="699"/>
      <c r="D579" s="50"/>
      <c r="E579" s="62" t="e">
        <f t="shared" si="913"/>
        <v>#N/A</v>
      </c>
      <c r="F579" s="664" t="str">
        <f t="shared" si="912"/>
        <v/>
      </c>
      <c r="G579" s="587"/>
      <c r="H579" s="588">
        <f t="shared" si="885"/>
        <v>0</v>
      </c>
      <c r="I579" s="588">
        <f t="shared" si="899"/>
        <v>0</v>
      </c>
      <c r="J579" s="587"/>
      <c r="K579" s="588">
        <f t="shared" si="886"/>
        <v>0</v>
      </c>
      <c r="L579" s="588">
        <f t="shared" si="900"/>
        <v>0</v>
      </c>
      <c r="M579" s="587"/>
      <c r="N579" s="588">
        <f t="shared" si="887"/>
        <v>0</v>
      </c>
      <c r="O579" s="588">
        <f t="shared" si="901"/>
        <v>0</v>
      </c>
      <c r="P579" s="587"/>
      <c r="Q579" s="588">
        <f t="shared" si="888"/>
        <v>0</v>
      </c>
      <c r="R579" s="588">
        <f t="shared" si="902"/>
        <v>0</v>
      </c>
      <c r="S579" s="587"/>
      <c r="T579" s="588">
        <f t="shared" si="889"/>
        <v>0</v>
      </c>
      <c r="U579" s="588">
        <f t="shared" si="903"/>
        <v>0</v>
      </c>
      <c r="V579" s="587"/>
      <c r="W579" s="588">
        <f t="shared" si="890"/>
        <v>0</v>
      </c>
      <c r="X579" s="588">
        <f t="shared" si="904"/>
        <v>0</v>
      </c>
      <c r="Y579" s="587"/>
      <c r="Z579" s="588">
        <f t="shared" si="891"/>
        <v>0</v>
      </c>
      <c r="AA579" s="588">
        <f t="shared" si="916"/>
        <v>0</v>
      </c>
      <c r="AB579" s="587"/>
      <c r="AC579" s="588">
        <f t="shared" si="892"/>
        <v>0</v>
      </c>
      <c r="AD579" s="588">
        <f t="shared" si="905"/>
        <v>0</v>
      </c>
      <c r="AE579" s="587"/>
      <c r="AF579" s="588">
        <f t="shared" si="893"/>
        <v>0</v>
      </c>
      <c r="AG579" s="588">
        <f t="shared" si="906"/>
        <v>0</v>
      </c>
      <c r="AH579" s="587"/>
      <c r="AI579" s="588">
        <f t="shared" si="894"/>
        <v>0</v>
      </c>
      <c r="AJ579" s="588">
        <f t="shared" si="907"/>
        <v>0</v>
      </c>
      <c r="AK579" s="587"/>
      <c r="AL579" s="588">
        <f t="shared" si="895"/>
        <v>0</v>
      </c>
      <c r="AM579" s="588">
        <f t="shared" si="908"/>
        <v>0</v>
      </c>
      <c r="AN579" s="587"/>
      <c r="AO579" s="588">
        <f t="shared" si="896"/>
        <v>0</v>
      </c>
      <c r="AP579" s="588">
        <f t="shared" si="909"/>
        <v>0</v>
      </c>
      <c r="AQ579" s="587"/>
      <c r="AR579" s="588">
        <f t="shared" si="897"/>
        <v>0</v>
      </c>
      <c r="AS579" s="588">
        <f t="shared" si="873"/>
        <v>0</v>
      </c>
      <c r="AT579" s="587"/>
      <c r="AU579" s="588">
        <f t="shared" si="898"/>
        <v>0</v>
      </c>
      <c r="AV579" s="588">
        <f t="shared" si="910"/>
        <v>0</v>
      </c>
      <c r="AW579" s="587"/>
      <c r="AX579" s="652"/>
      <c r="AY579" s="706">
        <f t="shared" si="915"/>
        <v>0</v>
      </c>
      <c r="BC579" s="30">
        <f t="shared" si="874"/>
        <v>0</v>
      </c>
      <c r="BD579" s="30">
        <f t="shared" si="875"/>
        <v>0</v>
      </c>
      <c r="BE579" s="30">
        <f t="shared" si="911"/>
        <v>0</v>
      </c>
      <c r="BF579" s="30">
        <f t="shared" si="877"/>
        <v>0</v>
      </c>
      <c r="BG579" s="30">
        <f t="shared" si="878"/>
        <v>0</v>
      </c>
      <c r="BH579" s="704">
        <f t="shared" si="879"/>
        <v>0</v>
      </c>
      <c r="BI579" s="30">
        <f t="shared" si="914"/>
        <v>0</v>
      </c>
      <c r="BJ579" s="30">
        <f t="shared" si="880"/>
        <v>0</v>
      </c>
      <c r="BK579" s="704">
        <f t="shared" si="881"/>
        <v>0</v>
      </c>
      <c r="BL579" s="30">
        <f t="shared" si="882"/>
        <v>0</v>
      </c>
      <c r="BM579" s="30">
        <f t="shared" si="883"/>
        <v>0</v>
      </c>
      <c r="BN579" s="704">
        <f t="shared" si="884"/>
        <v>0</v>
      </c>
    </row>
    <row r="580" spans="1:66" x14ac:dyDescent="0.25">
      <c r="A580" s="49"/>
      <c r="B580" s="50"/>
      <c r="C580" s="699"/>
      <c r="D580" s="50"/>
      <c r="E580" s="62" t="e">
        <f t="shared" si="913"/>
        <v>#N/A</v>
      </c>
      <c r="F580" s="664" t="str">
        <f t="shared" si="912"/>
        <v/>
      </c>
      <c r="G580" s="587"/>
      <c r="H580" s="588">
        <f t="shared" si="885"/>
        <v>0</v>
      </c>
      <c r="I580" s="588">
        <f t="shared" si="899"/>
        <v>0</v>
      </c>
      <c r="J580" s="587"/>
      <c r="K580" s="588">
        <f t="shared" si="886"/>
        <v>0</v>
      </c>
      <c r="L580" s="588">
        <f t="shared" si="900"/>
        <v>0</v>
      </c>
      <c r="M580" s="587"/>
      <c r="N580" s="588">
        <f t="shared" si="887"/>
        <v>0</v>
      </c>
      <c r="O580" s="588">
        <f t="shared" si="901"/>
        <v>0</v>
      </c>
      <c r="P580" s="587"/>
      <c r="Q580" s="588">
        <f t="shared" si="888"/>
        <v>0</v>
      </c>
      <c r="R580" s="588">
        <f t="shared" si="902"/>
        <v>0</v>
      </c>
      <c r="S580" s="587"/>
      <c r="T580" s="588">
        <f t="shared" si="889"/>
        <v>0</v>
      </c>
      <c r="U580" s="588">
        <f t="shared" si="903"/>
        <v>0</v>
      </c>
      <c r="V580" s="587"/>
      <c r="W580" s="588">
        <f t="shared" si="890"/>
        <v>0</v>
      </c>
      <c r="X580" s="588">
        <f t="shared" si="904"/>
        <v>0</v>
      </c>
      <c r="Y580" s="587"/>
      <c r="Z580" s="588">
        <f t="shared" si="891"/>
        <v>0</v>
      </c>
      <c r="AA580" s="588">
        <f t="shared" si="916"/>
        <v>0</v>
      </c>
      <c r="AB580" s="587"/>
      <c r="AC580" s="588">
        <f t="shared" si="892"/>
        <v>0</v>
      </c>
      <c r="AD580" s="588">
        <f t="shared" si="905"/>
        <v>0</v>
      </c>
      <c r="AE580" s="587"/>
      <c r="AF580" s="588">
        <f t="shared" si="893"/>
        <v>0</v>
      </c>
      <c r="AG580" s="588">
        <f t="shared" si="906"/>
        <v>0</v>
      </c>
      <c r="AH580" s="587"/>
      <c r="AI580" s="588">
        <f t="shared" si="894"/>
        <v>0</v>
      </c>
      <c r="AJ580" s="588">
        <f t="shared" si="907"/>
        <v>0</v>
      </c>
      <c r="AK580" s="587"/>
      <c r="AL580" s="588">
        <f t="shared" si="895"/>
        <v>0</v>
      </c>
      <c r="AM580" s="588">
        <f t="shared" si="908"/>
        <v>0</v>
      </c>
      <c r="AN580" s="587"/>
      <c r="AO580" s="588">
        <f t="shared" si="896"/>
        <v>0</v>
      </c>
      <c r="AP580" s="588">
        <f t="shared" si="909"/>
        <v>0</v>
      </c>
      <c r="AQ580" s="587"/>
      <c r="AR580" s="588">
        <f t="shared" si="897"/>
        <v>0</v>
      </c>
      <c r="AS580" s="588">
        <f t="shared" si="873"/>
        <v>0</v>
      </c>
      <c r="AT580" s="587"/>
      <c r="AU580" s="588">
        <f t="shared" si="898"/>
        <v>0</v>
      </c>
      <c r="AV580" s="588">
        <f t="shared" si="910"/>
        <v>0</v>
      </c>
      <c r="AW580" s="587"/>
      <c r="AX580" s="652"/>
      <c r="AY580" s="706">
        <f t="shared" si="915"/>
        <v>0</v>
      </c>
      <c r="BC580" s="30">
        <f t="shared" si="874"/>
        <v>0</v>
      </c>
      <c r="BD580" s="30">
        <f t="shared" si="875"/>
        <v>0</v>
      </c>
      <c r="BE580" s="30">
        <f t="shared" si="911"/>
        <v>0</v>
      </c>
      <c r="BF580" s="30">
        <f t="shared" si="877"/>
        <v>0</v>
      </c>
      <c r="BG580" s="30">
        <f t="shared" si="878"/>
        <v>0</v>
      </c>
      <c r="BH580" s="704">
        <f t="shared" si="879"/>
        <v>0</v>
      </c>
      <c r="BI580" s="30">
        <f t="shared" si="914"/>
        <v>0</v>
      </c>
      <c r="BJ580" s="30">
        <f t="shared" si="880"/>
        <v>0</v>
      </c>
      <c r="BK580" s="704">
        <f t="shared" si="881"/>
        <v>0</v>
      </c>
      <c r="BL580" s="30">
        <f t="shared" si="882"/>
        <v>0</v>
      </c>
      <c r="BM580" s="30">
        <f t="shared" si="883"/>
        <v>0</v>
      </c>
      <c r="BN580" s="704">
        <f t="shared" si="884"/>
        <v>0</v>
      </c>
    </row>
    <row r="581" spans="1:66" x14ac:dyDescent="0.25">
      <c r="A581" s="49"/>
      <c r="B581" s="50"/>
      <c r="C581" s="699"/>
      <c r="D581" s="50"/>
      <c r="E581" s="62" t="e">
        <f t="shared" si="913"/>
        <v>#N/A</v>
      </c>
      <c r="F581" s="664" t="str">
        <f t="shared" si="912"/>
        <v/>
      </c>
      <c r="G581" s="587"/>
      <c r="H581" s="588">
        <f t="shared" si="885"/>
        <v>0</v>
      </c>
      <c r="I581" s="588">
        <f t="shared" si="899"/>
        <v>0</v>
      </c>
      <c r="J581" s="587"/>
      <c r="K581" s="588">
        <f t="shared" si="886"/>
        <v>0</v>
      </c>
      <c r="L581" s="588">
        <f t="shared" si="900"/>
        <v>0</v>
      </c>
      <c r="M581" s="587"/>
      <c r="N581" s="588">
        <f t="shared" si="887"/>
        <v>0</v>
      </c>
      <c r="O581" s="588">
        <f t="shared" si="901"/>
        <v>0</v>
      </c>
      <c r="P581" s="587"/>
      <c r="Q581" s="588">
        <f t="shared" si="888"/>
        <v>0</v>
      </c>
      <c r="R581" s="588">
        <f t="shared" si="902"/>
        <v>0</v>
      </c>
      <c r="S581" s="587"/>
      <c r="T581" s="588">
        <f t="shared" si="889"/>
        <v>0</v>
      </c>
      <c r="U581" s="588">
        <f t="shared" si="903"/>
        <v>0</v>
      </c>
      <c r="V581" s="587"/>
      <c r="W581" s="588">
        <f t="shared" si="890"/>
        <v>0</v>
      </c>
      <c r="X581" s="588">
        <f t="shared" si="904"/>
        <v>0</v>
      </c>
      <c r="Y581" s="587"/>
      <c r="Z581" s="588">
        <f t="shared" si="891"/>
        <v>0</v>
      </c>
      <c r="AA581" s="588">
        <f t="shared" si="916"/>
        <v>0</v>
      </c>
      <c r="AB581" s="587"/>
      <c r="AC581" s="588">
        <f t="shared" si="892"/>
        <v>0</v>
      </c>
      <c r="AD581" s="588">
        <f t="shared" si="905"/>
        <v>0</v>
      </c>
      <c r="AE581" s="587"/>
      <c r="AF581" s="588">
        <f t="shared" si="893"/>
        <v>0</v>
      </c>
      <c r="AG581" s="588">
        <f t="shared" si="906"/>
        <v>0</v>
      </c>
      <c r="AH581" s="587"/>
      <c r="AI581" s="588">
        <f t="shared" si="894"/>
        <v>0</v>
      </c>
      <c r="AJ581" s="588">
        <f t="shared" si="907"/>
        <v>0</v>
      </c>
      <c r="AK581" s="587"/>
      <c r="AL581" s="588">
        <f t="shared" si="895"/>
        <v>0</v>
      </c>
      <c r="AM581" s="588">
        <f t="shared" si="908"/>
        <v>0</v>
      </c>
      <c r="AN581" s="587"/>
      <c r="AO581" s="588">
        <f t="shared" si="896"/>
        <v>0</v>
      </c>
      <c r="AP581" s="588">
        <f t="shared" si="909"/>
        <v>0</v>
      </c>
      <c r="AQ581" s="587"/>
      <c r="AR581" s="588">
        <f t="shared" si="897"/>
        <v>0</v>
      </c>
      <c r="AS581" s="588">
        <f t="shared" si="873"/>
        <v>0</v>
      </c>
      <c r="AT581" s="587"/>
      <c r="AU581" s="588">
        <f t="shared" si="898"/>
        <v>0</v>
      </c>
      <c r="AV581" s="588">
        <f t="shared" si="910"/>
        <v>0</v>
      </c>
      <c r="AW581" s="587"/>
      <c r="AX581" s="652"/>
      <c r="AY581" s="706">
        <f t="shared" si="915"/>
        <v>0</v>
      </c>
      <c r="BC581" s="30">
        <f t="shared" si="874"/>
        <v>0</v>
      </c>
      <c r="BD581" s="30">
        <f t="shared" si="875"/>
        <v>0</v>
      </c>
      <c r="BE581" s="30">
        <f t="shared" si="911"/>
        <v>0</v>
      </c>
      <c r="BF581" s="30">
        <f t="shared" si="877"/>
        <v>0</v>
      </c>
      <c r="BG581" s="30">
        <f t="shared" si="878"/>
        <v>0</v>
      </c>
      <c r="BH581" s="704">
        <f t="shared" si="879"/>
        <v>0</v>
      </c>
      <c r="BI581" s="30">
        <f t="shared" si="914"/>
        <v>0</v>
      </c>
      <c r="BJ581" s="30">
        <f t="shared" si="880"/>
        <v>0</v>
      </c>
      <c r="BK581" s="704">
        <f t="shared" si="881"/>
        <v>0</v>
      </c>
      <c r="BL581" s="30">
        <f t="shared" si="882"/>
        <v>0</v>
      </c>
      <c r="BM581" s="30">
        <f t="shared" si="883"/>
        <v>0</v>
      </c>
      <c r="BN581" s="704">
        <f t="shared" si="884"/>
        <v>0</v>
      </c>
    </row>
    <row r="582" spans="1:66" x14ac:dyDescent="0.25">
      <c r="A582" s="49"/>
      <c r="B582" s="50"/>
      <c r="C582" s="699"/>
      <c r="D582" s="50"/>
      <c r="E582" s="62" t="e">
        <f t="shared" si="913"/>
        <v>#N/A</v>
      </c>
      <c r="F582" s="664" t="str">
        <f t="shared" si="912"/>
        <v/>
      </c>
      <c r="G582" s="587"/>
      <c r="H582" s="588">
        <f t="shared" si="885"/>
        <v>0</v>
      </c>
      <c r="I582" s="588">
        <f t="shared" si="899"/>
        <v>0</v>
      </c>
      <c r="J582" s="587"/>
      <c r="K582" s="588">
        <f t="shared" si="886"/>
        <v>0</v>
      </c>
      <c r="L582" s="588">
        <f t="shared" si="900"/>
        <v>0</v>
      </c>
      <c r="M582" s="587"/>
      <c r="N582" s="588">
        <f t="shared" si="887"/>
        <v>0</v>
      </c>
      <c r="O582" s="588">
        <f t="shared" si="901"/>
        <v>0</v>
      </c>
      <c r="P582" s="587"/>
      <c r="Q582" s="588">
        <f t="shared" si="888"/>
        <v>0</v>
      </c>
      <c r="R582" s="588">
        <f t="shared" si="902"/>
        <v>0</v>
      </c>
      <c r="S582" s="587"/>
      <c r="T582" s="588">
        <f t="shared" si="889"/>
        <v>0</v>
      </c>
      <c r="U582" s="588">
        <f t="shared" si="903"/>
        <v>0</v>
      </c>
      <c r="V582" s="587"/>
      <c r="W582" s="588">
        <f t="shared" si="890"/>
        <v>0</v>
      </c>
      <c r="X582" s="588">
        <f t="shared" si="904"/>
        <v>0</v>
      </c>
      <c r="Y582" s="587"/>
      <c r="Z582" s="588">
        <f t="shared" si="891"/>
        <v>0</v>
      </c>
      <c r="AA582" s="588">
        <f t="shared" si="916"/>
        <v>0</v>
      </c>
      <c r="AB582" s="587"/>
      <c r="AC582" s="588">
        <f t="shared" si="892"/>
        <v>0</v>
      </c>
      <c r="AD582" s="588">
        <f t="shared" si="905"/>
        <v>0</v>
      </c>
      <c r="AE582" s="587"/>
      <c r="AF582" s="588">
        <f t="shared" si="893"/>
        <v>0</v>
      </c>
      <c r="AG582" s="588">
        <f t="shared" si="906"/>
        <v>0</v>
      </c>
      <c r="AH582" s="587"/>
      <c r="AI582" s="588">
        <f t="shared" si="894"/>
        <v>0</v>
      </c>
      <c r="AJ582" s="588">
        <f t="shared" si="907"/>
        <v>0</v>
      </c>
      <c r="AK582" s="587"/>
      <c r="AL582" s="588">
        <f t="shared" si="895"/>
        <v>0</v>
      </c>
      <c r="AM582" s="588">
        <f t="shared" si="908"/>
        <v>0</v>
      </c>
      <c r="AN582" s="587"/>
      <c r="AO582" s="588">
        <f t="shared" si="896"/>
        <v>0</v>
      </c>
      <c r="AP582" s="588">
        <f t="shared" si="909"/>
        <v>0</v>
      </c>
      <c r="AQ582" s="587"/>
      <c r="AR582" s="588">
        <f t="shared" si="897"/>
        <v>0</v>
      </c>
      <c r="AS582" s="588">
        <f t="shared" ref="AS582:AS645" si="917">SUM(AQ582:AR582)</f>
        <v>0</v>
      </c>
      <c r="AT582" s="587"/>
      <c r="AU582" s="588">
        <f t="shared" si="898"/>
        <v>0</v>
      </c>
      <c r="AV582" s="588">
        <f t="shared" si="910"/>
        <v>0</v>
      </c>
      <c r="AW582" s="587"/>
      <c r="AX582" s="652"/>
      <c r="AY582" s="706">
        <f t="shared" si="915"/>
        <v>0</v>
      </c>
      <c r="BC582" s="30">
        <f t="shared" si="874"/>
        <v>0</v>
      </c>
      <c r="BD582" s="30">
        <f t="shared" si="875"/>
        <v>0</v>
      </c>
      <c r="BE582" s="30">
        <f t="shared" si="911"/>
        <v>0</v>
      </c>
      <c r="BF582" s="30">
        <f t="shared" si="877"/>
        <v>0</v>
      </c>
      <c r="BG582" s="30">
        <f t="shared" si="878"/>
        <v>0</v>
      </c>
      <c r="BH582" s="704">
        <f t="shared" si="879"/>
        <v>0</v>
      </c>
      <c r="BI582" s="30">
        <f t="shared" si="914"/>
        <v>0</v>
      </c>
      <c r="BJ582" s="30">
        <f t="shared" si="880"/>
        <v>0</v>
      </c>
      <c r="BK582" s="704">
        <f t="shared" si="881"/>
        <v>0</v>
      </c>
      <c r="BL582" s="30">
        <f t="shared" si="882"/>
        <v>0</v>
      </c>
      <c r="BM582" s="30">
        <f t="shared" si="883"/>
        <v>0</v>
      </c>
      <c r="BN582" s="704">
        <f t="shared" si="884"/>
        <v>0</v>
      </c>
    </row>
    <row r="583" spans="1:66" x14ac:dyDescent="0.25">
      <c r="A583" s="49"/>
      <c r="B583" s="50"/>
      <c r="C583" s="699"/>
      <c r="D583" s="50"/>
      <c r="E583" s="62" t="e">
        <f t="shared" si="913"/>
        <v>#N/A</v>
      </c>
      <c r="F583" s="664" t="str">
        <f t="shared" si="912"/>
        <v/>
      </c>
      <c r="G583" s="587"/>
      <c r="H583" s="588">
        <f t="shared" si="885"/>
        <v>0</v>
      </c>
      <c r="I583" s="588">
        <f t="shared" si="899"/>
        <v>0</v>
      </c>
      <c r="J583" s="587"/>
      <c r="K583" s="588">
        <f t="shared" si="886"/>
        <v>0</v>
      </c>
      <c r="L583" s="588">
        <f t="shared" si="900"/>
        <v>0</v>
      </c>
      <c r="M583" s="587"/>
      <c r="N583" s="588">
        <f t="shared" si="887"/>
        <v>0</v>
      </c>
      <c r="O583" s="588">
        <f t="shared" si="901"/>
        <v>0</v>
      </c>
      <c r="P583" s="587"/>
      <c r="Q583" s="588">
        <f t="shared" si="888"/>
        <v>0</v>
      </c>
      <c r="R583" s="588">
        <f t="shared" si="902"/>
        <v>0</v>
      </c>
      <c r="S583" s="587"/>
      <c r="T583" s="588">
        <f t="shared" si="889"/>
        <v>0</v>
      </c>
      <c r="U583" s="588">
        <f t="shared" si="903"/>
        <v>0</v>
      </c>
      <c r="V583" s="587"/>
      <c r="W583" s="588">
        <f t="shared" si="890"/>
        <v>0</v>
      </c>
      <c r="X583" s="588">
        <f t="shared" si="904"/>
        <v>0</v>
      </c>
      <c r="Y583" s="587"/>
      <c r="Z583" s="588">
        <f t="shared" si="891"/>
        <v>0</v>
      </c>
      <c r="AA583" s="588">
        <f t="shared" si="916"/>
        <v>0</v>
      </c>
      <c r="AB583" s="587"/>
      <c r="AC583" s="588">
        <f t="shared" si="892"/>
        <v>0</v>
      </c>
      <c r="AD583" s="588">
        <f t="shared" si="905"/>
        <v>0</v>
      </c>
      <c r="AE583" s="587"/>
      <c r="AF583" s="588">
        <f t="shared" si="893"/>
        <v>0</v>
      </c>
      <c r="AG583" s="588">
        <f t="shared" si="906"/>
        <v>0</v>
      </c>
      <c r="AH583" s="587"/>
      <c r="AI583" s="588">
        <f t="shared" si="894"/>
        <v>0</v>
      </c>
      <c r="AJ583" s="588">
        <f t="shared" si="907"/>
        <v>0</v>
      </c>
      <c r="AK583" s="587"/>
      <c r="AL583" s="588">
        <f t="shared" si="895"/>
        <v>0</v>
      </c>
      <c r="AM583" s="588">
        <f t="shared" si="908"/>
        <v>0</v>
      </c>
      <c r="AN583" s="587"/>
      <c r="AO583" s="588">
        <f t="shared" si="896"/>
        <v>0</v>
      </c>
      <c r="AP583" s="588">
        <f t="shared" si="909"/>
        <v>0</v>
      </c>
      <c r="AQ583" s="587"/>
      <c r="AR583" s="588">
        <f t="shared" si="897"/>
        <v>0</v>
      </c>
      <c r="AS583" s="588">
        <f t="shared" si="917"/>
        <v>0</v>
      </c>
      <c r="AT583" s="587"/>
      <c r="AU583" s="588">
        <f t="shared" si="898"/>
        <v>0</v>
      </c>
      <c r="AV583" s="588">
        <f t="shared" si="910"/>
        <v>0</v>
      </c>
      <c r="AW583" s="587"/>
      <c r="AX583" s="652"/>
      <c r="AY583" s="706">
        <f t="shared" si="915"/>
        <v>0</v>
      </c>
      <c r="BC583" s="30">
        <f t="shared" si="874"/>
        <v>0</v>
      </c>
      <c r="BD583" s="30">
        <f t="shared" si="875"/>
        <v>0</v>
      </c>
      <c r="BE583" s="30">
        <f t="shared" si="911"/>
        <v>0</v>
      </c>
      <c r="BF583" s="30">
        <f t="shared" si="877"/>
        <v>0</v>
      </c>
      <c r="BG583" s="30">
        <f t="shared" si="878"/>
        <v>0</v>
      </c>
      <c r="BH583" s="704">
        <f t="shared" si="879"/>
        <v>0</v>
      </c>
      <c r="BI583" s="30">
        <f t="shared" si="914"/>
        <v>0</v>
      </c>
      <c r="BJ583" s="30">
        <f t="shared" si="880"/>
        <v>0</v>
      </c>
      <c r="BK583" s="704">
        <f t="shared" si="881"/>
        <v>0</v>
      </c>
      <c r="BL583" s="30">
        <f t="shared" si="882"/>
        <v>0</v>
      </c>
      <c r="BM583" s="30">
        <f t="shared" si="883"/>
        <v>0</v>
      </c>
      <c r="BN583" s="704">
        <f t="shared" si="884"/>
        <v>0</v>
      </c>
    </row>
    <row r="584" spans="1:66" x14ac:dyDescent="0.25">
      <c r="A584" s="49"/>
      <c r="B584" s="50"/>
      <c r="C584" s="699"/>
      <c r="D584" s="50"/>
      <c r="E584" s="62" t="e">
        <f t="shared" si="913"/>
        <v>#N/A</v>
      </c>
      <c r="F584" s="664" t="str">
        <f t="shared" si="912"/>
        <v/>
      </c>
      <c r="G584" s="587"/>
      <c r="H584" s="588">
        <f t="shared" si="885"/>
        <v>0</v>
      </c>
      <c r="I584" s="588">
        <f t="shared" si="899"/>
        <v>0</v>
      </c>
      <c r="J584" s="587"/>
      <c r="K584" s="588">
        <f t="shared" si="886"/>
        <v>0</v>
      </c>
      <c r="L584" s="588">
        <f t="shared" si="900"/>
        <v>0</v>
      </c>
      <c r="M584" s="587"/>
      <c r="N584" s="588">
        <f t="shared" si="887"/>
        <v>0</v>
      </c>
      <c r="O584" s="588">
        <f t="shared" si="901"/>
        <v>0</v>
      </c>
      <c r="P584" s="587"/>
      <c r="Q584" s="588">
        <f t="shared" si="888"/>
        <v>0</v>
      </c>
      <c r="R584" s="588">
        <f t="shared" si="902"/>
        <v>0</v>
      </c>
      <c r="S584" s="587"/>
      <c r="T584" s="588">
        <f t="shared" si="889"/>
        <v>0</v>
      </c>
      <c r="U584" s="588">
        <f t="shared" si="903"/>
        <v>0</v>
      </c>
      <c r="V584" s="587"/>
      <c r="W584" s="588">
        <f t="shared" si="890"/>
        <v>0</v>
      </c>
      <c r="X584" s="588">
        <f t="shared" si="904"/>
        <v>0</v>
      </c>
      <c r="Y584" s="587"/>
      <c r="Z584" s="588">
        <f t="shared" si="891"/>
        <v>0</v>
      </c>
      <c r="AA584" s="588">
        <f t="shared" si="916"/>
        <v>0</v>
      </c>
      <c r="AB584" s="587"/>
      <c r="AC584" s="588">
        <f t="shared" si="892"/>
        <v>0</v>
      </c>
      <c r="AD584" s="588">
        <f t="shared" si="905"/>
        <v>0</v>
      </c>
      <c r="AE584" s="587"/>
      <c r="AF584" s="588">
        <f t="shared" si="893"/>
        <v>0</v>
      </c>
      <c r="AG584" s="588">
        <f t="shared" si="906"/>
        <v>0</v>
      </c>
      <c r="AH584" s="587"/>
      <c r="AI584" s="588">
        <f t="shared" si="894"/>
        <v>0</v>
      </c>
      <c r="AJ584" s="588">
        <f t="shared" si="907"/>
        <v>0</v>
      </c>
      <c r="AK584" s="587"/>
      <c r="AL584" s="588">
        <f t="shared" si="895"/>
        <v>0</v>
      </c>
      <c r="AM584" s="588">
        <f t="shared" si="908"/>
        <v>0</v>
      </c>
      <c r="AN584" s="587"/>
      <c r="AO584" s="588">
        <f t="shared" si="896"/>
        <v>0</v>
      </c>
      <c r="AP584" s="588">
        <f t="shared" si="909"/>
        <v>0</v>
      </c>
      <c r="AQ584" s="587"/>
      <c r="AR584" s="588">
        <f t="shared" si="897"/>
        <v>0</v>
      </c>
      <c r="AS584" s="588">
        <f t="shared" si="917"/>
        <v>0</v>
      </c>
      <c r="AT584" s="587"/>
      <c r="AU584" s="588">
        <f t="shared" si="898"/>
        <v>0</v>
      </c>
      <c r="AV584" s="588">
        <f t="shared" si="910"/>
        <v>0</v>
      </c>
      <c r="AW584" s="587"/>
      <c r="AX584" s="652"/>
      <c r="AY584" s="706">
        <f t="shared" si="915"/>
        <v>0</v>
      </c>
      <c r="BC584" s="30">
        <f t="shared" ref="BC584:BC647" si="918">L584-I584</f>
        <v>0</v>
      </c>
      <c r="BD584" s="30">
        <f t="shared" ref="BD584:BD647" si="919">O584-L584</f>
        <v>0</v>
      </c>
      <c r="BE584" s="30">
        <f t="shared" si="911"/>
        <v>0</v>
      </c>
      <c r="BF584" s="30">
        <f t="shared" ref="BF584:BF647" si="920">U584-R584</f>
        <v>0</v>
      </c>
      <c r="BG584" s="30">
        <f t="shared" ref="BG584:BG647" si="921">X584-U584</f>
        <v>0</v>
      </c>
      <c r="BH584" s="704">
        <f t="shared" ref="BH584:BH647" si="922">AA584-R584</f>
        <v>0</v>
      </c>
      <c r="BI584" s="30">
        <f t="shared" si="914"/>
        <v>0</v>
      </c>
      <c r="BJ584" s="30">
        <f t="shared" ref="BJ584:BJ647" si="923">AG584-AD584</f>
        <v>0</v>
      </c>
      <c r="BK584" s="704">
        <f t="shared" ref="BK584:BK647" si="924">AJ584-AG584</f>
        <v>0</v>
      </c>
      <c r="BL584" s="30">
        <f t="shared" ref="BL584:BL647" si="925">AM584-AJ584</f>
        <v>0</v>
      </c>
      <c r="BM584" s="30">
        <f t="shared" ref="BM584:BM647" si="926">AP584-AM584</f>
        <v>0</v>
      </c>
      <c r="BN584" s="704">
        <f t="shared" ref="BN584:BN647" si="927">AS584-AJ584</f>
        <v>0</v>
      </c>
    </row>
    <row r="585" spans="1:66" x14ac:dyDescent="0.25">
      <c r="A585" s="49"/>
      <c r="B585" s="50"/>
      <c r="C585" s="699"/>
      <c r="D585" s="50"/>
      <c r="E585" s="62" t="e">
        <f t="shared" si="913"/>
        <v>#N/A</v>
      </c>
      <c r="F585" s="664" t="str">
        <f t="shared" si="912"/>
        <v/>
      </c>
      <c r="G585" s="587"/>
      <c r="H585" s="588">
        <f t="shared" si="885"/>
        <v>0</v>
      </c>
      <c r="I585" s="588">
        <f t="shared" si="899"/>
        <v>0</v>
      </c>
      <c r="J585" s="587"/>
      <c r="K585" s="588">
        <f t="shared" si="886"/>
        <v>0</v>
      </c>
      <c r="L585" s="588">
        <f t="shared" si="900"/>
        <v>0</v>
      </c>
      <c r="M585" s="587"/>
      <c r="N585" s="588">
        <f t="shared" si="887"/>
        <v>0</v>
      </c>
      <c r="O585" s="588">
        <f t="shared" si="901"/>
        <v>0</v>
      </c>
      <c r="P585" s="587"/>
      <c r="Q585" s="588">
        <f t="shared" si="888"/>
        <v>0</v>
      </c>
      <c r="R585" s="588">
        <f t="shared" si="902"/>
        <v>0</v>
      </c>
      <c r="S585" s="587"/>
      <c r="T585" s="588">
        <f t="shared" si="889"/>
        <v>0</v>
      </c>
      <c r="U585" s="588">
        <f t="shared" si="903"/>
        <v>0</v>
      </c>
      <c r="V585" s="587"/>
      <c r="W585" s="588">
        <f t="shared" si="890"/>
        <v>0</v>
      </c>
      <c r="X585" s="588">
        <f t="shared" si="904"/>
        <v>0</v>
      </c>
      <c r="Y585" s="587"/>
      <c r="Z585" s="588">
        <f t="shared" si="891"/>
        <v>0</v>
      </c>
      <c r="AA585" s="588">
        <f t="shared" si="916"/>
        <v>0</v>
      </c>
      <c r="AB585" s="587"/>
      <c r="AC585" s="588">
        <f t="shared" si="892"/>
        <v>0</v>
      </c>
      <c r="AD585" s="588">
        <f t="shared" si="905"/>
        <v>0</v>
      </c>
      <c r="AE585" s="587"/>
      <c r="AF585" s="588">
        <f t="shared" si="893"/>
        <v>0</v>
      </c>
      <c r="AG585" s="588">
        <f t="shared" si="906"/>
        <v>0</v>
      </c>
      <c r="AH585" s="587"/>
      <c r="AI585" s="588">
        <f t="shared" si="894"/>
        <v>0</v>
      </c>
      <c r="AJ585" s="588">
        <f t="shared" si="907"/>
        <v>0</v>
      </c>
      <c r="AK585" s="587"/>
      <c r="AL585" s="588">
        <f t="shared" si="895"/>
        <v>0</v>
      </c>
      <c r="AM585" s="588">
        <f t="shared" si="908"/>
        <v>0</v>
      </c>
      <c r="AN585" s="587"/>
      <c r="AO585" s="588">
        <f t="shared" si="896"/>
        <v>0</v>
      </c>
      <c r="AP585" s="588">
        <f t="shared" si="909"/>
        <v>0</v>
      </c>
      <c r="AQ585" s="587"/>
      <c r="AR585" s="588">
        <f t="shared" si="897"/>
        <v>0</v>
      </c>
      <c r="AS585" s="588">
        <f t="shared" si="917"/>
        <v>0</v>
      </c>
      <c r="AT585" s="587"/>
      <c r="AU585" s="588">
        <f t="shared" si="898"/>
        <v>0</v>
      </c>
      <c r="AV585" s="588">
        <f t="shared" si="910"/>
        <v>0</v>
      </c>
      <c r="AW585" s="587"/>
      <c r="AX585" s="652"/>
      <c r="AY585" s="706">
        <f t="shared" si="915"/>
        <v>0</v>
      </c>
      <c r="BC585" s="30">
        <f t="shared" si="918"/>
        <v>0</v>
      </c>
      <c r="BD585" s="30">
        <f t="shared" si="919"/>
        <v>0</v>
      </c>
      <c r="BE585" s="30">
        <f t="shared" si="911"/>
        <v>0</v>
      </c>
      <c r="BF585" s="30">
        <f t="shared" si="920"/>
        <v>0</v>
      </c>
      <c r="BG585" s="30">
        <f t="shared" si="921"/>
        <v>0</v>
      </c>
      <c r="BH585" s="704">
        <f t="shared" si="922"/>
        <v>0</v>
      </c>
      <c r="BI585" s="30">
        <f t="shared" si="914"/>
        <v>0</v>
      </c>
      <c r="BJ585" s="30">
        <f t="shared" si="923"/>
        <v>0</v>
      </c>
      <c r="BK585" s="704">
        <f t="shared" si="924"/>
        <v>0</v>
      </c>
      <c r="BL585" s="30">
        <f t="shared" si="925"/>
        <v>0</v>
      </c>
      <c r="BM585" s="30">
        <f t="shared" si="926"/>
        <v>0</v>
      </c>
      <c r="BN585" s="704">
        <f t="shared" si="927"/>
        <v>0</v>
      </c>
    </row>
    <row r="586" spans="1:66" x14ac:dyDescent="0.25">
      <c r="A586" s="49"/>
      <c r="B586" s="50"/>
      <c r="C586" s="699"/>
      <c r="D586" s="50"/>
      <c r="E586" s="62" t="e">
        <f t="shared" si="913"/>
        <v>#N/A</v>
      </c>
      <c r="F586" s="664" t="str">
        <f t="shared" si="912"/>
        <v/>
      </c>
      <c r="G586" s="587"/>
      <c r="H586" s="588">
        <f t="shared" si="885"/>
        <v>0</v>
      </c>
      <c r="I586" s="588">
        <f t="shared" si="899"/>
        <v>0</v>
      </c>
      <c r="J586" s="587"/>
      <c r="K586" s="588">
        <f t="shared" si="886"/>
        <v>0</v>
      </c>
      <c r="L586" s="588">
        <f t="shared" si="900"/>
        <v>0</v>
      </c>
      <c r="M586" s="587"/>
      <c r="N586" s="588">
        <f t="shared" si="887"/>
        <v>0</v>
      </c>
      <c r="O586" s="588">
        <f t="shared" si="901"/>
        <v>0</v>
      </c>
      <c r="P586" s="587"/>
      <c r="Q586" s="588">
        <f t="shared" si="888"/>
        <v>0</v>
      </c>
      <c r="R586" s="588">
        <f t="shared" si="902"/>
        <v>0</v>
      </c>
      <c r="S586" s="587"/>
      <c r="T586" s="588">
        <f t="shared" si="889"/>
        <v>0</v>
      </c>
      <c r="U586" s="588">
        <f t="shared" si="903"/>
        <v>0</v>
      </c>
      <c r="V586" s="587"/>
      <c r="W586" s="588">
        <f t="shared" si="890"/>
        <v>0</v>
      </c>
      <c r="X586" s="588">
        <f t="shared" si="904"/>
        <v>0</v>
      </c>
      <c r="Y586" s="587"/>
      <c r="Z586" s="588">
        <f t="shared" si="891"/>
        <v>0</v>
      </c>
      <c r="AA586" s="588">
        <f t="shared" si="916"/>
        <v>0</v>
      </c>
      <c r="AB586" s="587"/>
      <c r="AC586" s="588">
        <f t="shared" si="892"/>
        <v>0</v>
      </c>
      <c r="AD586" s="588">
        <f t="shared" si="905"/>
        <v>0</v>
      </c>
      <c r="AE586" s="587"/>
      <c r="AF586" s="588">
        <f t="shared" si="893"/>
        <v>0</v>
      </c>
      <c r="AG586" s="588">
        <f t="shared" si="906"/>
        <v>0</v>
      </c>
      <c r="AH586" s="587"/>
      <c r="AI586" s="588">
        <f t="shared" si="894"/>
        <v>0</v>
      </c>
      <c r="AJ586" s="588">
        <f t="shared" si="907"/>
        <v>0</v>
      </c>
      <c r="AK586" s="587"/>
      <c r="AL586" s="588">
        <f t="shared" si="895"/>
        <v>0</v>
      </c>
      <c r="AM586" s="588">
        <f t="shared" si="908"/>
        <v>0</v>
      </c>
      <c r="AN586" s="587"/>
      <c r="AO586" s="588">
        <f t="shared" si="896"/>
        <v>0</v>
      </c>
      <c r="AP586" s="588">
        <f t="shared" si="909"/>
        <v>0</v>
      </c>
      <c r="AQ586" s="587"/>
      <c r="AR586" s="588">
        <f t="shared" si="897"/>
        <v>0</v>
      </c>
      <c r="AS586" s="588">
        <f t="shared" si="917"/>
        <v>0</v>
      </c>
      <c r="AT586" s="587"/>
      <c r="AU586" s="588">
        <f t="shared" si="898"/>
        <v>0</v>
      </c>
      <c r="AV586" s="588">
        <f t="shared" si="910"/>
        <v>0</v>
      </c>
      <c r="AW586" s="587"/>
      <c r="AX586" s="652"/>
      <c r="AY586" s="706">
        <f t="shared" si="915"/>
        <v>0</v>
      </c>
      <c r="BC586" s="30">
        <f t="shared" si="918"/>
        <v>0</v>
      </c>
      <c r="BD586" s="30">
        <f t="shared" si="919"/>
        <v>0</v>
      </c>
      <c r="BE586" s="30">
        <f t="shared" si="911"/>
        <v>0</v>
      </c>
      <c r="BF586" s="30">
        <f t="shared" si="920"/>
        <v>0</v>
      </c>
      <c r="BG586" s="30">
        <f t="shared" si="921"/>
        <v>0</v>
      </c>
      <c r="BH586" s="704">
        <f t="shared" si="922"/>
        <v>0</v>
      </c>
      <c r="BI586" s="30">
        <f t="shared" si="914"/>
        <v>0</v>
      </c>
      <c r="BJ586" s="30">
        <f t="shared" si="923"/>
        <v>0</v>
      </c>
      <c r="BK586" s="704">
        <f t="shared" si="924"/>
        <v>0</v>
      </c>
      <c r="BL586" s="30">
        <f t="shared" si="925"/>
        <v>0</v>
      </c>
      <c r="BM586" s="30">
        <f t="shared" si="926"/>
        <v>0</v>
      </c>
      <c r="BN586" s="704">
        <f t="shared" si="927"/>
        <v>0</v>
      </c>
    </row>
    <row r="587" spans="1:66" x14ac:dyDescent="0.25">
      <c r="A587" s="49"/>
      <c r="B587" s="50"/>
      <c r="C587" s="699"/>
      <c r="D587" s="50"/>
      <c r="E587" s="62" t="e">
        <f t="shared" si="913"/>
        <v>#N/A</v>
      </c>
      <c r="F587" s="664" t="str">
        <f t="shared" si="912"/>
        <v/>
      </c>
      <c r="G587" s="587"/>
      <c r="H587" s="588">
        <f t="shared" ref="H587:H650" si="928">SUMIFS(JE_amount,JE_Month,H$3,JE_Entity,$A587,JE_Ledger_number,$B587)</f>
        <v>0</v>
      </c>
      <c r="I587" s="588">
        <f t="shared" si="899"/>
        <v>0</v>
      </c>
      <c r="J587" s="587"/>
      <c r="K587" s="588">
        <f t="shared" ref="K587:K650" si="929">SUMIFS(JE_amount,JE_Month,K$3,JE_Entity,$A587,JE_Ledger_number,$B587)</f>
        <v>0</v>
      </c>
      <c r="L587" s="588">
        <f t="shared" si="900"/>
        <v>0</v>
      </c>
      <c r="M587" s="587"/>
      <c r="N587" s="588">
        <f t="shared" ref="N587:N650" si="930">SUMIFS(JE_amount,JE_Month,N$3,JE_Entity,$A587,JE_Ledger_number,$B587)</f>
        <v>0</v>
      </c>
      <c r="O587" s="588">
        <f t="shared" si="901"/>
        <v>0</v>
      </c>
      <c r="P587" s="587"/>
      <c r="Q587" s="588">
        <f t="shared" ref="Q587:Q650" si="931">SUMIFS(JE_amount,JE_Month,Q$3,JE_Entity,$A587,JE_Ledger_number,$B587)</f>
        <v>0</v>
      </c>
      <c r="R587" s="588">
        <f t="shared" si="902"/>
        <v>0</v>
      </c>
      <c r="S587" s="587"/>
      <c r="T587" s="588">
        <f t="shared" ref="T587:T650" si="932">SUMIFS(JE_amount,JE_Month,T$3,JE_Entity,$A587,JE_Ledger_number,$B587)</f>
        <v>0</v>
      </c>
      <c r="U587" s="588">
        <f t="shared" si="903"/>
        <v>0</v>
      </c>
      <c r="V587" s="587"/>
      <c r="W587" s="588">
        <f t="shared" ref="W587:W650" si="933">SUMIFS(JE_amount,JE_Month,W$3,JE_Entity,$A587,JE_Ledger_number,$B587)</f>
        <v>0</v>
      </c>
      <c r="X587" s="588">
        <f t="shared" si="904"/>
        <v>0</v>
      </c>
      <c r="Y587" s="587"/>
      <c r="Z587" s="588">
        <f t="shared" ref="Z587:Z650" si="934">SUMIFS(JE_amount,JE_Month,Z$3,JE_Entity,$A587,JE_Ledger_number,$B587)</f>
        <v>0</v>
      </c>
      <c r="AA587" s="588">
        <f t="shared" si="916"/>
        <v>0</v>
      </c>
      <c r="AB587" s="587"/>
      <c r="AC587" s="588">
        <f t="shared" ref="AC587:AC650" si="935">SUMIFS(JE_amount,JE_Month,AC$3,JE_Entity,$A587,JE_Ledger_number,$B587)</f>
        <v>0</v>
      </c>
      <c r="AD587" s="588">
        <f t="shared" si="905"/>
        <v>0</v>
      </c>
      <c r="AE587" s="587"/>
      <c r="AF587" s="588">
        <f t="shared" ref="AF587:AF650" si="936">SUMIFS(JE_amount,JE_Month,AF$3,JE_Entity,$A587,JE_Ledger_number,$B587)</f>
        <v>0</v>
      </c>
      <c r="AG587" s="588">
        <f t="shared" si="906"/>
        <v>0</v>
      </c>
      <c r="AH587" s="587"/>
      <c r="AI587" s="588">
        <f t="shared" ref="AI587:AI650" si="937">SUMIFS(JE_amount,JE_Month,AI$3,JE_Entity,$A587,JE_Ledger_number,$B587)</f>
        <v>0</v>
      </c>
      <c r="AJ587" s="588">
        <f t="shared" si="907"/>
        <v>0</v>
      </c>
      <c r="AK587" s="587"/>
      <c r="AL587" s="588">
        <f t="shared" ref="AL587:AL650" si="938">SUMIFS(JE_amount,JE_Month,AL$3,JE_Entity,$A587,JE_Ledger_number,$B587)</f>
        <v>0</v>
      </c>
      <c r="AM587" s="588">
        <f t="shared" si="908"/>
        <v>0</v>
      </c>
      <c r="AN587" s="587"/>
      <c r="AO587" s="588">
        <f t="shared" ref="AO587:AO650" si="939">SUMIFS(JE_amount,JE_Month,AO$3,JE_Entity,$A587,JE_Ledger_number,$B587)</f>
        <v>0</v>
      </c>
      <c r="AP587" s="588">
        <f t="shared" si="909"/>
        <v>0</v>
      </c>
      <c r="AQ587" s="587"/>
      <c r="AR587" s="588">
        <f t="shared" ref="AR587:AR650" si="940">SUMIFS(JE_amount,JE_Month,AR$3,JE_Entity,$A587,JE_Ledger_number,$B587)</f>
        <v>0</v>
      </c>
      <c r="AS587" s="588">
        <f t="shared" si="917"/>
        <v>0</v>
      </c>
      <c r="AT587" s="587"/>
      <c r="AU587" s="588">
        <f t="shared" ref="AU587:AU650" si="941">SUMIFS(JE_amount_NIS,JE_Month,AU$3,JE_Entity,$A587,JE_Ledger_number,$B587)</f>
        <v>0</v>
      </c>
      <c r="AV587" s="588">
        <f t="shared" si="910"/>
        <v>0</v>
      </c>
      <c r="AW587" s="587"/>
      <c r="AX587" s="652"/>
      <c r="AY587" s="706">
        <f t="shared" si="915"/>
        <v>0</v>
      </c>
      <c r="BC587" s="30">
        <f t="shared" si="918"/>
        <v>0</v>
      </c>
      <c r="BD587" s="30">
        <f t="shared" si="919"/>
        <v>0</v>
      </c>
      <c r="BE587" s="30">
        <f t="shared" si="911"/>
        <v>0</v>
      </c>
      <c r="BF587" s="30">
        <f t="shared" si="920"/>
        <v>0</v>
      </c>
      <c r="BG587" s="30">
        <f t="shared" si="921"/>
        <v>0</v>
      </c>
      <c r="BH587" s="704">
        <f t="shared" si="922"/>
        <v>0</v>
      </c>
      <c r="BI587" s="30">
        <f t="shared" si="914"/>
        <v>0</v>
      </c>
      <c r="BJ587" s="30">
        <f t="shared" si="923"/>
        <v>0</v>
      </c>
      <c r="BK587" s="704">
        <f t="shared" si="924"/>
        <v>0</v>
      </c>
      <c r="BL587" s="30">
        <f t="shared" si="925"/>
        <v>0</v>
      </c>
      <c r="BM587" s="30">
        <f t="shared" si="926"/>
        <v>0</v>
      </c>
      <c r="BN587" s="704">
        <f t="shared" si="927"/>
        <v>0</v>
      </c>
    </row>
    <row r="588" spans="1:66" x14ac:dyDescent="0.25">
      <c r="A588" s="49"/>
      <c r="B588" s="50"/>
      <c r="C588" s="699"/>
      <c r="D588" s="50"/>
      <c r="E588" s="62" t="e">
        <f t="shared" si="913"/>
        <v>#N/A</v>
      </c>
      <c r="F588" s="664" t="str">
        <f t="shared" si="912"/>
        <v/>
      </c>
      <c r="G588" s="587"/>
      <c r="H588" s="588">
        <f t="shared" si="928"/>
        <v>0</v>
      </c>
      <c r="I588" s="588">
        <f t="shared" ref="I588:I651" si="942">SUM(G588:H588)</f>
        <v>0</v>
      </c>
      <c r="J588" s="587"/>
      <c r="K588" s="588">
        <f t="shared" si="929"/>
        <v>0</v>
      </c>
      <c r="L588" s="588">
        <f t="shared" ref="L588:L651" si="943">SUM(J588:K588)</f>
        <v>0</v>
      </c>
      <c r="M588" s="587"/>
      <c r="N588" s="588">
        <f t="shared" si="930"/>
        <v>0</v>
      </c>
      <c r="O588" s="588">
        <f t="shared" ref="O588:O651" si="944">SUM(M588:N588)</f>
        <v>0</v>
      </c>
      <c r="P588" s="587"/>
      <c r="Q588" s="588">
        <f t="shared" si="931"/>
        <v>0</v>
      </c>
      <c r="R588" s="588">
        <f t="shared" ref="R588:R651" si="945">SUM(P588:Q588)</f>
        <v>0</v>
      </c>
      <c r="S588" s="587"/>
      <c r="T588" s="588">
        <f t="shared" si="932"/>
        <v>0</v>
      </c>
      <c r="U588" s="588">
        <f t="shared" ref="U588:U651" si="946">SUM(S588:T588)</f>
        <v>0</v>
      </c>
      <c r="V588" s="587"/>
      <c r="W588" s="588">
        <f t="shared" si="933"/>
        <v>0</v>
      </c>
      <c r="X588" s="588">
        <f t="shared" ref="X588:X651" si="947">SUM(V588:W588)</f>
        <v>0</v>
      </c>
      <c r="Y588" s="587"/>
      <c r="Z588" s="588">
        <f t="shared" si="934"/>
        <v>0</v>
      </c>
      <c r="AA588" s="588">
        <f t="shared" si="916"/>
        <v>0</v>
      </c>
      <c r="AB588" s="587"/>
      <c r="AC588" s="588">
        <f t="shared" si="935"/>
        <v>0</v>
      </c>
      <c r="AD588" s="588">
        <f t="shared" ref="AD588:AD651" si="948">SUM(AB588:AC588)</f>
        <v>0</v>
      </c>
      <c r="AE588" s="587"/>
      <c r="AF588" s="588">
        <f t="shared" si="936"/>
        <v>0</v>
      </c>
      <c r="AG588" s="588">
        <f t="shared" ref="AG588:AG651" si="949">SUM(AE588:AF588)</f>
        <v>0</v>
      </c>
      <c r="AH588" s="587"/>
      <c r="AI588" s="588">
        <f t="shared" si="937"/>
        <v>0</v>
      </c>
      <c r="AJ588" s="588">
        <f t="shared" ref="AJ588:AJ651" si="950">SUM(AH588:AI588)</f>
        <v>0</v>
      </c>
      <c r="AK588" s="587"/>
      <c r="AL588" s="588">
        <f t="shared" si="938"/>
        <v>0</v>
      </c>
      <c r="AM588" s="588">
        <f t="shared" ref="AM588:AM651" si="951">SUM(AK588:AL588)</f>
        <v>0</v>
      </c>
      <c r="AN588" s="587"/>
      <c r="AO588" s="588">
        <f t="shared" si="939"/>
        <v>0</v>
      </c>
      <c r="AP588" s="588">
        <f t="shared" ref="AP588:AP651" si="952">SUM(AN588:AO588)</f>
        <v>0</v>
      </c>
      <c r="AQ588" s="587"/>
      <c r="AR588" s="588">
        <f t="shared" si="940"/>
        <v>0</v>
      </c>
      <c r="AS588" s="588">
        <f t="shared" si="917"/>
        <v>0</v>
      </c>
      <c r="AT588" s="587"/>
      <c r="AU588" s="588">
        <f t="shared" si="941"/>
        <v>0</v>
      </c>
      <c r="AV588" s="588">
        <f t="shared" ref="AV588:AV651" si="953">SUM(AT588:AU588)</f>
        <v>0</v>
      </c>
      <c r="AW588" s="587"/>
      <c r="AX588" s="652"/>
      <c r="AY588" s="706">
        <f t="shared" si="915"/>
        <v>0</v>
      </c>
      <c r="BC588" s="30">
        <f t="shared" si="918"/>
        <v>0</v>
      </c>
      <c r="BD588" s="30">
        <f t="shared" si="919"/>
        <v>0</v>
      </c>
      <c r="BE588" s="30">
        <f t="shared" si="911"/>
        <v>0</v>
      </c>
      <c r="BF588" s="30">
        <f t="shared" si="920"/>
        <v>0</v>
      </c>
      <c r="BG588" s="30">
        <f t="shared" si="921"/>
        <v>0</v>
      </c>
      <c r="BH588" s="704">
        <f t="shared" si="922"/>
        <v>0</v>
      </c>
      <c r="BI588" s="30">
        <f t="shared" si="914"/>
        <v>0</v>
      </c>
      <c r="BJ588" s="30">
        <f t="shared" si="923"/>
        <v>0</v>
      </c>
      <c r="BK588" s="704">
        <f t="shared" si="924"/>
        <v>0</v>
      </c>
      <c r="BL588" s="30">
        <f t="shared" si="925"/>
        <v>0</v>
      </c>
      <c r="BM588" s="30">
        <f t="shared" si="926"/>
        <v>0</v>
      </c>
      <c r="BN588" s="704">
        <f t="shared" si="927"/>
        <v>0</v>
      </c>
    </row>
    <row r="589" spans="1:66" x14ac:dyDescent="0.25">
      <c r="A589" s="49"/>
      <c r="B589" s="50"/>
      <c r="C589" s="699"/>
      <c r="D589" s="50"/>
      <c r="E589" s="62" t="e">
        <f t="shared" si="913"/>
        <v>#N/A</v>
      </c>
      <c r="F589" s="664" t="str">
        <f t="shared" si="912"/>
        <v/>
      </c>
      <c r="G589" s="587"/>
      <c r="H589" s="588">
        <f t="shared" si="928"/>
        <v>0</v>
      </c>
      <c r="I589" s="588">
        <f t="shared" si="942"/>
        <v>0</v>
      </c>
      <c r="J589" s="587"/>
      <c r="K589" s="588">
        <f t="shared" si="929"/>
        <v>0</v>
      </c>
      <c r="L589" s="588">
        <f t="shared" si="943"/>
        <v>0</v>
      </c>
      <c r="M589" s="587"/>
      <c r="N589" s="588">
        <f t="shared" si="930"/>
        <v>0</v>
      </c>
      <c r="O589" s="588">
        <f t="shared" si="944"/>
        <v>0</v>
      </c>
      <c r="P589" s="587"/>
      <c r="Q589" s="588">
        <f t="shared" si="931"/>
        <v>0</v>
      </c>
      <c r="R589" s="588">
        <f t="shared" si="945"/>
        <v>0</v>
      </c>
      <c r="S589" s="587"/>
      <c r="T589" s="588">
        <f t="shared" si="932"/>
        <v>0</v>
      </c>
      <c r="U589" s="588">
        <f t="shared" si="946"/>
        <v>0</v>
      </c>
      <c r="V589" s="587"/>
      <c r="W589" s="588">
        <f t="shared" si="933"/>
        <v>0</v>
      </c>
      <c r="X589" s="588">
        <f t="shared" si="947"/>
        <v>0</v>
      </c>
      <c r="Y589" s="587"/>
      <c r="Z589" s="588">
        <f t="shared" si="934"/>
        <v>0</v>
      </c>
      <c r="AA589" s="588">
        <f t="shared" si="916"/>
        <v>0</v>
      </c>
      <c r="AB589" s="587"/>
      <c r="AC589" s="588">
        <f t="shared" si="935"/>
        <v>0</v>
      </c>
      <c r="AD589" s="588">
        <f t="shared" si="948"/>
        <v>0</v>
      </c>
      <c r="AE589" s="587"/>
      <c r="AF589" s="588">
        <f t="shared" si="936"/>
        <v>0</v>
      </c>
      <c r="AG589" s="588">
        <f t="shared" si="949"/>
        <v>0</v>
      </c>
      <c r="AH589" s="587"/>
      <c r="AI589" s="588">
        <f t="shared" si="937"/>
        <v>0</v>
      </c>
      <c r="AJ589" s="588">
        <f t="shared" si="950"/>
        <v>0</v>
      </c>
      <c r="AK589" s="587"/>
      <c r="AL589" s="588">
        <f t="shared" si="938"/>
        <v>0</v>
      </c>
      <c r="AM589" s="588">
        <f t="shared" si="951"/>
        <v>0</v>
      </c>
      <c r="AN589" s="587"/>
      <c r="AO589" s="588">
        <f t="shared" si="939"/>
        <v>0</v>
      </c>
      <c r="AP589" s="588">
        <f t="shared" si="952"/>
        <v>0</v>
      </c>
      <c r="AQ589" s="587"/>
      <c r="AR589" s="588">
        <f t="shared" si="940"/>
        <v>0</v>
      </c>
      <c r="AS589" s="588">
        <f t="shared" si="917"/>
        <v>0</v>
      </c>
      <c r="AT589" s="587"/>
      <c r="AU589" s="588">
        <f t="shared" si="941"/>
        <v>0</v>
      </c>
      <c r="AV589" s="588">
        <f t="shared" si="953"/>
        <v>0</v>
      </c>
      <c r="AW589" s="587"/>
      <c r="AX589" s="652"/>
      <c r="AY589" s="706">
        <f t="shared" si="915"/>
        <v>0</v>
      </c>
      <c r="BC589" s="30">
        <f t="shared" si="918"/>
        <v>0</v>
      </c>
      <c r="BD589" s="30">
        <f t="shared" si="919"/>
        <v>0</v>
      </c>
      <c r="BE589" s="30">
        <f t="shared" si="911"/>
        <v>0</v>
      </c>
      <c r="BF589" s="30">
        <f t="shared" si="920"/>
        <v>0</v>
      </c>
      <c r="BG589" s="30">
        <f t="shared" si="921"/>
        <v>0</v>
      </c>
      <c r="BH589" s="704">
        <f t="shared" si="922"/>
        <v>0</v>
      </c>
      <c r="BI589" s="30">
        <f t="shared" si="914"/>
        <v>0</v>
      </c>
      <c r="BJ589" s="30">
        <f t="shared" si="923"/>
        <v>0</v>
      </c>
      <c r="BK589" s="704">
        <f t="shared" si="924"/>
        <v>0</v>
      </c>
      <c r="BL589" s="30">
        <f t="shared" si="925"/>
        <v>0</v>
      </c>
      <c r="BM589" s="30">
        <f t="shared" si="926"/>
        <v>0</v>
      </c>
      <c r="BN589" s="704">
        <f t="shared" si="927"/>
        <v>0</v>
      </c>
    </row>
    <row r="590" spans="1:66" x14ac:dyDescent="0.25">
      <c r="A590" s="49"/>
      <c r="B590" s="50"/>
      <c r="C590" s="699"/>
      <c r="D590" s="50"/>
      <c r="E590" s="62" t="e">
        <f t="shared" si="913"/>
        <v>#N/A</v>
      </c>
      <c r="F590" s="664" t="str">
        <f t="shared" si="912"/>
        <v/>
      </c>
      <c r="G590" s="587"/>
      <c r="H590" s="588">
        <f t="shared" si="928"/>
        <v>0</v>
      </c>
      <c r="I590" s="588">
        <f t="shared" si="942"/>
        <v>0</v>
      </c>
      <c r="J590" s="587"/>
      <c r="K590" s="588">
        <f t="shared" si="929"/>
        <v>0</v>
      </c>
      <c r="L590" s="588">
        <f t="shared" si="943"/>
        <v>0</v>
      </c>
      <c r="M590" s="587"/>
      <c r="N590" s="588">
        <f t="shared" si="930"/>
        <v>0</v>
      </c>
      <c r="O590" s="588">
        <f t="shared" si="944"/>
        <v>0</v>
      </c>
      <c r="P590" s="587"/>
      <c r="Q590" s="588">
        <f t="shared" si="931"/>
        <v>0</v>
      </c>
      <c r="R590" s="588">
        <f t="shared" si="945"/>
        <v>0</v>
      </c>
      <c r="S590" s="587"/>
      <c r="T590" s="588">
        <f t="shared" si="932"/>
        <v>0</v>
      </c>
      <c r="U590" s="588">
        <f t="shared" si="946"/>
        <v>0</v>
      </c>
      <c r="V590" s="587"/>
      <c r="W590" s="588">
        <f t="shared" si="933"/>
        <v>0</v>
      </c>
      <c r="X590" s="588">
        <f t="shared" si="947"/>
        <v>0</v>
      </c>
      <c r="Y590" s="587"/>
      <c r="Z590" s="588">
        <f t="shared" si="934"/>
        <v>0</v>
      </c>
      <c r="AA590" s="588">
        <f t="shared" si="916"/>
        <v>0</v>
      </c>
      <c r="AB590" s="587"/>
      <c r="AC590" s="588">
        <f t="shared" si="935"/>
        <v>0</v>
      </c>
      <c r="AD590" s="588">
        <f t="shared" si="948"/>
        <v>0</v>
      </c>
      <c r="AE590" s="587"/>
      <c r="AF590" s="588">
        <f t="shared" si="936"/>
        <v>0</v>
      </c>
      <c r="AG590" s="588">
        <f t="shared" si="949"/>
        <v>0</v>
      </c>
      <c r="AH590" s="587"/>
      <c r="AI590" s="588">
        <f t="shared" si="937"/>
        <v>0</v>
      </c>
      <c r="AJ590" s="588">
        <f t="shared" si="950"/>
        <v>0</v>
      </c>
      <c r="AK590" s="587"/>
      <c r="AL590" s="588">
        <f t="shared" si="938"/>
        <v>0</v>
      </c>
      <c r="AM590" s="588">
        <f t="shared" si="951"/>
        <v>0</v>
      </c>
      <c r="AN590" s="587"/>
      <c r="AO590" s="588">
        <f t="shared" si="939"/>
        <v>0</v>
      </c>
      <c r="AP590" s="588">
        <f t="shared" si="952"/>
        <v>0</v>
      </c>
      <c r="AQ590" s="587"/>
      <c r="AR590" s="588">
        <f t="shared" si="940"/>
        <v>0</v>
      </c>
      <c r="AS590" s="588">
        <f t="shared" si="917"/>
        <v>0</v>
      </c>
      <c r="AT590" s="587"/>
      <c r="AU590" s="588">
        <f t="shared" si="941"/>
        <v>0</v>
      </c>
      <c r="AV590" s="588">
        <f t="shared" si="953"/>
        <v>0</v>
      </c>
      <c r="AW590" s="587"/>
      <c r="AX590" s="652"/>
      <c r="AY590" s="706">
        <f t="shared" si="915"/>
        <v>0</v>
      </c>
      <c r="BC590" s="30">
        <f t="shared" si="918"/>
        <v>0</v>
      </c>
      <c r="BD590" s="30">
        <f t="shared" si="919"/>
        <v>0</v>
      </c>
      <c r="BE590" s="30">
        <f t="shared" si="911"/>
        <v>0</v>
      </c>
      <c r="BF590" s="30">
        <f t="shared" si="920"/>
        <v>0</v>
      </c>
      <c r="BG590" s="30">
        <f t="shared" si="921"/>
        <v>0</v>
      </c>
      <c r="BH590" s="704">
        <f t="shared" si="922"/>
        <v>0</v>
      </c>
      <c r="BI590" s="30">
        <f t="shared" si="914"/>
        <v>0</v>
      </c>
      <c r="BJ590" s="30">
        <f t="shared" si="923"/>
        <v>0</v>
      </c>
      <c r="BK590" s="704">
        <f t="shared" si="924"/>
        <v>0</v>
      </c>
      <c r="BL590" s="30">
        <f t="shared" si="925"/>
        <v>0</v>
      </c>
      <c r="BM590" s="30">
        <f t="shared" si="926"/>
        <v>0</v>
      </c>
      <c r="BN590" s="704">
        <f t="shared" si="927"/>
        <v>0</v>
      </c>
    </row>
    <row r="591" spans="1:66" x14ac:dyDescent="0.25">
      <c r="A591" s="49"/>
      <c r="B591" s="50"/>
      <c r="C591" s="699"/>
      <c r="D591" s="50"/>
      <c r="E591" s="62" t="e">
        <f t="shared" si="913"/>
        <v>#N/A</v>
      </c>
      <c r="F591" s="664" t="str">
        <f t="shared" si="912"/>
        <v/>
      </c>
      <c r="G591" s="587"/>
      <c r="H591" s="588">
        <f t="shared" si="928"/>
        <v>0</v>
      </c>
      <c r="I591" s="588">
        <f t="shared" si="942"/>
        <v>0</v>
      </c>
      <c r="J591" s="587"/>
      <c r="K591" s="588">
        <f t="shared" si="929"/>
        <v>0</v>
      </c>
      <c r="L591" s="588">
        <f t="shared" si="943"/>
        <v>0</v>
      </c>
      <c r="M591" s="587"/>
      <c r="N591" s="588">
        <f t="shared" si="930"/>
        <v>0</v>
      </c>
      <c r="O591" s="588">
        <f t="shared" si="944"/>
        <v>0</v>
      </c>
      <c r="P591" s="587"/>
      <c r="Q591" s="588">
        <f t="shared" si="931"/>
        <v>0</v>
      </c>
      <c r="R591" s="588">
        <f t="shared" si="945"/>
        <v>0</v>
      </c>
      <c r="S591" s="587"/>
      <c r="T591" s="588">
        <f t="shared" si="932"/>
        <v>0</v>
      </c>
      <c r="U591" s="588">
        <f t="shared" si="946"/>
        <v>0</v>
      </c>
      <c r="V591" s="587"/>
      <c r="W591" s="588">
        <f t="shared" si="933"/>
        <v>0</v>
      </c>
      <c r="X591" s="588">
        <f t="shared" si="947"/>
        <v>0</v>
      </c>
      <c r="Y591" s="587"/>
      <c r="Z591" s="588">
        <f t="shared" si="934"/>
        <v>0</v>
      </c>
      <c r="AA591" s="588">
        <f t="shared" si="916"/>
        <v>0</v>
      </c>
      <c r="AB591" s="587"/>
      <c r="AC591" s="588">
        <f t="shared" si="935"/>
        <v>0</v>
      </c>
      <c r="AD591" s="588">
        <f t="shared" si="948"/>
        <v>0</v>
      </c>
      <c r="AE591" s="587"/>
      <c r="AF591" s="588">
        <f t="shared" si="936"/>
        <v>0</v>
      </c>
      <c r="AG591" s="588">
        <f t="shared" si="949"/>
        <v>0</v>
      </c>
      <c r="AH591" s="587"/>
      <c r="AI591" s="588">
        <f t="shared" si="937"/>
        <v>0</v>
      </c>
      <c r="AJ591" s="588">
        <f t="shared" si="950"/>
        <v>0</v>
      </c>
      <c r="AK591" s="587"/>
      <c r="AL591" s="588">
        <f t="shared" si="938"/>
        <v>0</v>
      </c>
      <c r="AM591" s="588">
        <f t="shared" si="951"/>
        <v>0</v>
      </c>
      <c r="AN591" s="587"/>
      <c r="AO591" s="588">
        <f t="shared" si="939"/>
        <v>0</v>
      </c>
      <c r="AP591" s="588">
        <f t="shared" si="952"/>
        <v>0</v>
      </c>
      <c r="AQ591" s="587"/>
      <c r="AR591" s="588">
        <f t="shared" si="940"/>
        <v>0</v>
      </c>
      <c r="AS591" s="588">
        <f t="shared" si="917"/>
        <v>0</v>
      </c>
      <c r="AT591" s="587"/>
      <c r="AU591" s="588">
        <f t="shared" si="941"/>
        <v>0</v>
      </c>
      <c r="AV591" s="588">
        <f t="shared" si="953"/>
        <v>0</v>
      </c>
      <c r="AW591" s="587"/>
      <c r="AX591" s="652"/>
      <c r="AY591" s="706">
        <f t="shared" si="915"/>
        <v>0</v>
      </c>
      <c r="BC591" s="30">
        <f t="shared" si="918"/>
        <v>0</v>
      </c>
      <c r="BD591" s="30">
        <f t="shared" si="919"/>
        <v>0</v>
      </c>
      <c r="BE591" s="30">
        <f t="shared" si="911"/>
        <v>0</v>
      </c>
      <c r="BF591" s="30">
        <f t="shared" si="920"/>
        <v>0</v>
      </c>
      <c r="BG591" s="30">
        <f t="shared" si="921"/>
        <v>0</v>
      </c>
      <c r="BH591" s="704">
        <f t="shared" si="922"/>
        <v>0</v>
      </c>
      <c r="BI591" s="30">
        <f t="shared" si="914"/>
        <v>0</v>
      </c>
      <c r="BJ591" s="30">
        <f t="shared" si="923"/>
        <v>0</v>
      </c>
      <c r="BK591" s="704">
        <f t="shared" si="924"/>
        <v>0</v>
      </c>
      <c r="BL591" s="30">
        <f t="shared" si="925"/>
        <v>0</v>
      </c>
      <c r="BM591" s="30">
        <f t="shared" si="926"/>
        <v>0</v>
      </c>
      <c r="BN591" s="704">
        <f t="shared" si="927"/>
        <v>0</v>
      </c>
    </row>
    <row r="592" spans="1:66" x14ac:dyDescent="0.25">
      <c r="A592" s="49"/>
      <c r="B592" s="50"/>
      <c r="C592" s="699"/>
      <c r="D592" s="50"/>
      <c r="E592" s="62" t="e">
        <f t="shared" si="913"/>
        <v>#N/A</v>
      </c>
      <c r="F592" s="664" t="str">
        <f t="shared" si="912"/>
        <v/>
      </c>
      <c r="G592" s="587"/>
      <c r="H592" s="588">
        <f t="shared" si="928"/>
        <v>0</v>
      </c>
      <c r="I592" s="588">
        <f t="shared" si="942"/>
        <v>0</v>
      </c>
      <c r="J592" s="587"/>
      <c r="K592" s="588">
        <f t="shared" si="929"/>
        <v>0</v>
      </c>
      <c r="L592" s="588">
        <f t="shared" si="943"/>
        <v>0</v>
      </c>
      <c r="M592" s="587"/>
      <c r="N592" s="588">
        <f t="shared" si="930"/>
        <v>0</v>
      </c>
      <c r="O592" s="588">
        <f t="shared" si="944"/>
        <v>0</v>
      </c>
      <c r="P592" s="587"/>
      <c r="Q592" s="588">
        <f t="shared" si="931"/>
        <v>0</v>
      </c>
      <c r="R592" s="588">
        <f t="shared" si="945"/>
        <v>0</v>
      </c>
      <c r="S592" s="587"/>
      <c r="T592" s="588">
        <f t="shared" si="932"/>
        <v>0</v>
      </c>
      <c r="U592" s="588">
        <f t="shared" si="946"/>
        <v>0</v>
      </c>
      <c r="V592" s="587"/>
      <c r="W592" s="588">
        <f t="shared" si="933"/>
        <v>0</v>
      </c>
      <c r="X592" s="588">
        <f t="shared" si="947"/>
        <v>0</v>
      </c>
      <c r="Y592" s="587"/>
      <c r="Z592" s="588">
        <f t="shared" si="934"/>
        <v>0</v>
      </c>
      <c r="AA592" s="588">
        <f t="shared" si="916"/>
        <v>0</v>
      </c>
      <c r="AB592" s="587"/>
      <c r="AC592" s="588">
        <f t="shared" si="935"/>
        <v>0</v>
      </c>
      <c r="AD592" s="588">
        <f t="shared" si="948"/>
        <v>0</v>
      </c>
      <c r="AE592" s="587"/>
      <c r="AF592" s="588">
        <f t="shared" si="936"/>
        <v>0</v>
      </c>
      <c r="AG592" s="588">
        <f t="shared" si="949"/>
        <v>0</v>
      </c>
      <c r="AH592" s="587"/>
      <c r="AI592" s="588">
        <f t="shared" si="937"/>
        <v>0</v>
      </c>
      <c r="AJ592" s="588">
        <f t="shared" si="950"/>
        <v>0</v>
      </c>
      <c r="AK592" s="587"/>
      <c r="AL592" s="588">
        <f t="shared" si="938"/>
        <v>0</v>
      </c>
      <c r="AM592" s="588">
        <f t="shared" si="951"/>
        <v>0</v>
      </c>
      <c r="AN592" s="587"/>
      <c r="AO592" s="588">
        <f t="shared" si="939"/>
        <v>0</v>
      </c>
      <c r="AP592" s="588">
        <f t="shared" si="952"/>
        <v>0</v>
      </c>
      <c r="AQ592" s="587"/>
      <c r="AR592" s="588">
        <f t="shared" si="940"/>
        <v>0</v>
      </c>
      <c r="AS592" s="588">
        <f t="shared" si="917"/>
        <v>0</v>
      </c>
      <c r="AT592" s="587"/>
      <c r="AU592" s="588">
        <f t="shared" si="941"/>
        <v>0</v>
      </c>
      <c r="AV592" s="588">
        <f t="shared" si="953"/>
        <v>0</v>
      </c>
      <c r="AW592" s="587"/>
      <c r="AX592" s="652"/>
      <c r="AY592" s="706">
        <f t="shared" si="915"/>
        <v>0</v>
      </c>
      <c r="BC592" s="30">
        <f t="shared" si="918"/>
        <v>0</v>
      </c>
      <c r="BD592" s="30">
        <f t="shared" si="919"/>
        <v>0</v>
      </c>
      <c r="BE592" s="30">
        <f t="shared" si="911"/>
        <v>0</v>
      </c>
      <c r="BF592" s="30">
        <f t="shared" si="920"/>
        <v>0</v>
      </c>
      <c r="BG592" s="30">
        <f t="shared" si="921"/>
        <v>0</v>
      </c>
      <c r="BH592" s="704">
        <f t="shared" si="922"/>
        <v>0</v>
      </c>
      <c r="BI592" s="30">
        <f t="shared" si="914"/>
        <v>0</v>
      </c>
      <c r="BJ592" s="30">
        <f t="shared" si="923"/>
        <v>0</v>
      </c>
      <c r="BK592" s="704">
        <f t="shared" si="924"/>
        <v>0</v>
      </c>
      <c r="BL592" s="30">
        <f t="shared" si="925"/>
        <v>0</v>
      </c>
      <c r="BM592" s="30">
        <f t="shared" si="926"/>
        <v>0</v>
      </c>
      <c r="BN592" s="704">
        <f t="shared" si="927"/>
        <v>0</v>
      </c>
    </row>
    <row r="593" spans="1:66" x14ac:dyDescent="0.25">
      <c r="A593" s="49"/>
      <c r="B593" s="50"/>
      <c r="C593" s="699"/>
      <c r="D593" s="50"/>
      <c r="E593" s="62" t="e">
        <f t="shared" si="913"/>
        <v>#N/A</v>
      </c>
      <c r="F593" s="664" t="str">
        <f t="shared" si="912"/>
        <v/>
      </c>
      <c r="G593" s="587"/>
      <c r="H593" s="588">
        <f t="shared" si="928"/>
        <v>0</v>
      </c>
      <c r="I593" s="588">
        <f t="shared" si="942"/>
        <v>0</v>
      </c>
      <c r="J593" s="587"/>
      <c r="K593" s="588">
        <f t="shared" si="929"/>
        <v>0</v>
      </c>
      <c r="L593" s="588">
        <f t="shared" si="943"/>
        <v>0</v>
      </c>
      <c r="M593" s="587"/>
      <c r="N593" s="588">
        <f t="shared" si="930"/>
        <v>0</v>
      </c>
      <c r="O593" s="588">
        <f t="shared" si="944"/>
        <v>0</v>
      </c>
      <c r="P593" s="587"/>
      <c r="Q593" s="588">
        <f t="shared" si="931"/>
        <v>0</v>
      </c>
      <c r="R593" s="588">
        <f t="shared" si="945"/>
        <v>0</v>
      </c>
      <c r="S593" s="587"/>
      <c r="T593" s="588">
        <f t="shared" si="932"/>
        <v>0</v>
      </c>
      <c r="U593" s="588">
        <f t="shared" si="946"/>
        <v>0</v>
      </c>
      <c r="V593" s="587"/>
      <c r="W593" s="588">
        <f t="shared" si="933"/>
        <v>0</v>
      </c>
      <c r="X593" s="588">
        <f t="shared" si="947"/>
        <v>0</v>
      </c>
      <c r="Y593" s="587"/>
      <c r="Z593" s="588">
        <f t="shared" si="934"/>
        <v>0</v>
      </c>
      <c r="AA593" s="588">
        <f t="shared" si="916"/>
        <v>0</v>
      </c>
      <c r="AB593" s="587"/>
      <c r="AC593" s="588">
        <f t="shared" si="935"/>
        <v>0</v>
      </c>
      <c r="AD593" s="588">
        <f t="shared" si="948"/>
        <v>0</v>
      </c>
      <c r="AE593" s="587"/>
      <c r="AF593" s="588">
        <f t="shared" si="936"/>
        <v>0</v>
      </c>
      <c r="AG593" s="588">
        <f t="shared" si="949"/>
        <v>0</v>
      </c>
      <c r="AH593" s="587"/>
      <c r="AI593" s="588">
        <f t="shared" si="937"/>
        <v>0</v>
      </c>
      <c r="AJ593" s="588">
        <f t="shared" si="950"/>
        <v>0</v>
      </c>
      <c r="AK593" s="587"/>
      <c r="AL593" s="588">
        <f t="shared" si="938"/>
        <v>0</v>
      </c>
      <c r="AM593" s="588">
        <f t="shared" si="951"/>
        <v>0</v>
      </c>
      <c r="AN593" s="587"/>
      <c r="AO593" s="588">
        <f t="shared" si="939"/>
        <v>0</v>
      </c>
      <c r="AP593" s="588">
        <f t="shared" si="952"/>
        <v>0</v>
      </c>
      <c r="AQ593" s="587"/>
      <c r="AR593" s="588">
        <f t="shared" si="940"/>
        <v>0</v>
      </c>
      <c r="AS593" s="588">
        <f t="shared" si="917"/>
        <v>0</v>
      </c>
      <c r="AT593" s="587"/>
      <c r="AU593" s="588">
        <f t="shared" si="941"/>
        <v>0</v>
      </c>
      <c r="AV593" s="588">
        <f t="shared" si="953"/>
        <v>0</v>
      </c>
      <c r="AW593" s="587"/>
      <c r="AX593" s="652"/>
      <c r="AY593" s="706">
        <f t="shared" si="915"/>
        <v>0</v>
      </c>
      <c r="BC593" s="30">
        <f t="shared" si="918"/>
        <v>0</v>
      </c>
      <c r="BD593" s="30">
        <f t="shared" si="919"/>
        <v>0</v>
      </c>
      <c r="BE593" s="30">
        <f t="shared" si="911"/>
        <v>0</v>
      </c>
      <c r="BF593" s="30">
        <f t="shared" si="920"/>
        <v>0</v>
      </c>
      <c r="BG593" s="30">
        <f t="shared" si="921"/>
        <v>0</v>
      </c>
      <c r="BH593" s="704">
        <f t="shared" si="922"/>
        <v>0</v>
      </c>
      <c r="BI593" s="30">
        <f t="shared" si="914"/>
        <v>0</v>
      </c>
      <c r="BJ593" s="30">
        <f t="shared" si="923"/>
        <v>0</v>
      </c>
      <c r="BK593" s="704">
        <f t="shared" si="924"/>
        <v>0</v>
      </c>
      <c r="BL593" s="30">
        <f t="shared" si="925"/>
        <v>0</v>
      </c>
      <c r="BM593" s="30">
        <f t="shared" si="926"/>
        <v>0</v>
      </c>
      <c r="BN593" s="704">
        <f t="shared" si="927"/>
        <v>0</v>
      </c>
    </row>
    <row r="594" spans="1:66" x14ac:dyDescent="0.25">
      <c r="A594" s="49"/>
      <c r="B594" s="50"/>
      <c r="C594" s="699"/>
      <c r="D594" s="50"/>
      <c r="E594" s="62" t="e">
        <f t="shared" si="913"/>
        <v>#N/A</v>
      </c>
      <c r="F594" s="664" t="str">
        <f t="shared" si="912"/>
        <v/>
      </c>
      <c r="G594" s="587"/>
      <c r="H594" s="588">
        <f t="shared" si="928"/>
        <v>0</v>
      </c>
      <c r="I594" s="588">
        <f t="shared" si="942"/>
        <v>0</v>
      </c>
      <c r="J594" s="587"/>
      <c r="K594" s="588">
        <f t="shared" si="929"/>
        <v>0</v>
      </c>
      <c r="L594" s="588">
        <f t="shared" si="943"/>
        <v>0</v>
      </c>
      <c r="M594" s="587"/>
      <c r="N594" s="588">
        <f t="shared" si="930"/>
        <v>0</v>
      </c>
      <c r="O594" s="588">
        <f t="shared" si="944"/>
        <v>0</v>
      </c>
      <c r="P594" s="587"/>
      <c r="Q594" s="588">
        <f t="shared" si="931"/>
        <v>0</v>
      </c>
      <c r="R594" s="588">
        <f t="shared" si="945"/>
        <v>0</v>
      </c>
      <c r="S594" s="587"/>
      <c r="T594" s="588">
        <f t="shared" si="932"/>
        <v>0</v>
      </c>
      <c r="U594" s="588">
        <f t="shared" si="946"/>
        <v>0</v>
      </c>
      <c r="V594" s="587"/>
      <c r="W594" s="588">
        <f t="shared" si="933"/>
        <v>0</v>
      </c>
      <c r="X594" s="588">
        <f t="shared" si="947"/>
        <v>0</v>
      </c>
      <c r="Y594" s="587"/>
      <c r="Z594" s="588">
        <f t="shared" si="934"/>
        <v>0</v>
      </c>
      <c r="AA594" s="588">
        <f t="shared" si="916"/>
        <v>0</v>
      </c>
      <c r="AB594" s="587"/>
      <c r="AC594" s="588">
        <f t="shared" si="935"/>
        <v>0</v>
      </c>
      <c r="AD594" s="588">
        <f t="shared" si="948"/>
        <v>0</v>
      </c>
      <c r="AE594" s="587"/>
      <c r="AF594" s="588">
        <f t="shared" si="936"/>
        <v>0</v>
      </c>
      <c r="AG594" s="588">
        <f t="shared" si="949"/>
        <v>0</v>
      </c>
      <c r="AH594" s="587"/>
      <c r="AI594" s="588">
        <f t="shared" si="937"/>
        <v>0</v>
      </c>
      <c r="AJ594" s="588">
        <f t="shared" si="950"/>
        <v>0</v>
      </c>
      <c r="AK594" s="587"/>
      <c r="AL594" s="588">
        <f t="shared" si="938"/>
        <v>0</v>
      </c>
      <c r="AM594" s="588">
        <f t="shared" si="951"/>
        <v>0</v>
      </c>
      <c r="AN594" s="587"/>
      <c r="AO594" s="588">
        <f t="shared" si="939"/>
        <v>0</v>
      </c>
      <c r="AP594" s="588">
        <f t="shared" si="952"/>
        <v>0</v>
      </c>
      <c r="AQ594" s="587"/>
      <c r="AR594" s="588">
        <f t="shared" si="940"/>
        <v>0</v>
      </c>
      <c r="AS594" s="588">
        <f t="shared" si="917"/>
        <v>0</v>
      </c>
      <c r="AT594" s="587"/>
      <c r="AU594" s="588">
        <f t="shared" si="941"/>
        <v>0</v>
      </c>
      <c r="AV594" s="588">
        <f t="shared" si="953"/>
        <v>0</v>
      </c>
      <c r="AW594" s="587"/>
      <c r="AX594" s="652"/>
      <c r="AY594" s="706">
        <f t="shared" si="915"/>
        <v>0</v>
      </c>
      <c r="BC594" s="30">
        <f t="shared" si="918"/>
        <v>0</v>
      </c>
      <c r="BD594" s="30">
        <f t="shared" si="919"/>
        <v>0</v>
      </c>
      <c r="BE594" s="30">
        <f t="shared" si="911"/>
        <v>0</v>
      </c>
      <c r="BF594" s="30">
        <f t="shared" si="920"/>
        <v>0</v>
      </c>
      <c r="BG594" s="30">
        <f t="shared" si="921"/>
        <v>0</v>
      </c>
      <c r="BH594" s="704">
        <f t="shared" si="922"/>
        <v>0</v>
      </c>
      <c r="BI594" s="30">
        <f t="shared" si="914"/>
        <v>0</v>
      </c>
      <c r="BJ594" s="30">
        <f t="shared" si="923"/>
        <v>0</v>
      </c>
      <c r="BK594" s="704">
        <f t="shared" si="924"/>
        <v>0</v>
      </c>
      <c r="BL594" s="30">
        <f t="shared" si="925"/>
        <v>0</v>
      </c>
      <c r="BM594" s="30">
        <f t="shared" si="926"/>
        <v>0</v>
      </c>
      <c r="BN594" s="704">
        <f t="shared" si="927"/>
        <v>0</v>
      </c>
    </row>
    <row r="595" spans="1:66" x14ac:dyDescent="0.25">
      <c r="A595" s="49"/>
      <c r="B595" s="50"/>
      <c r="C595" s="699"/>
      <c r="D595" s="50"/>
      <c r="E595" s="62" t="e">
        <f t="shared" si="913"/>
        <v>#N/A</v>
      </c>
      <c r="F595" s="664" t="str">
        <f t="shared" si="912"/>
        <v/>
      </c>
      <c r="G595" s="587"/>
      <c r="H595" s="588">
        <f t="shared" si="928"/>
        <v>0</v>
      </c>
      <c r="I595" s="588">
        <f t="shared" si="942"/>
        <v>0</v>
      </c>
      <c r="J595" s="587"/>
      <c r="K595" s="588">
        <f t="shared" si="929"/>
        <v>0</v>
      </c>
      <c r="L595" s="588">
        <f t="shared" si="943"/>
        <v>0</v>
      </c>
      <c r="M595" s="587"/>
      <c r="N595" s="588">
        <f t="shared" si="930"/>
        <v>0</v>
      </c>
      <c r="O595" s="588">
        <f t="shared" si="944"/>
        <v>0</v>
      </c>
      <c r="P595" s="587"/>
      <c r="Q595" s="588">
        <f t="shared" si="931"/>
        <v>0</v>
      </c>
      <c r="R595" s="588">
        <f t="shared" si="945"/>
        <v>0</v>
      </c>
      <c r="S595" s="587"/>
      <c r="T595" s="588">
        <f t="shared" si="932"/>
        <v>0</v>
      </c>
      <c r="U595" s="588">
        <f t="shared" si="946"/>
        <v>0</v>
      </c>
      <c r="V595" s="587"/>
      <c r="W595" s="588">
        <f t="shared" si="933"/>
        <v>0</v>
      </c>
      <c r="X595" s="588">
        <f t="shared" si="947"/>
        <v>0</v>
      </c>
      <c r="Y595" s="587"/>
      <c r="Z595" s="588">
        <f t="shared" si="934"/>
        <v>0</v>
      </c>
      <c r="AA595" s="588">
        <f t="shared" si="916"/>
        <v>0</v>
      </c>
      <c r="AB595" s="587"/>
      <c r="AC595" s="588">
        <f t="shared" si="935"/>
        <v>0</v>
      </c>
      <c r="AD595" s="588">
        <f t="shared" si="948"/>
        <v>0</v>
      </c>
      <c r="AE595" s="587"/>
      <c r="AF595" s="588">
        <f t="shared" si="936"/>
        <v>0</v>
      </c>
      <c r="AG595" s="588">
        <f t="shared" si="949"/>
        <v>0</v>
      </c>
      <c r="AH595" s="587"/>
      <c r="AI595" s="588">
        <f t="shared" si="937"/>
        <v>0</v>
      </c>
      <c r="AJ595" s="588">
        <f t="shared" si="950"/>
        <v>0</v>
      </c>
      <c r="AK595" s="587"/>
      <c r="AL595" s="588">
        <f t="shared" si="938"/>
        <v>0</v>
      </c>
      <c r="AM595" s="588">
        <f t="shared" si="951"/>
        <v>0</v>
      </c>
      <c r="AN595" s="587"/>
      <c r="AO595" s="588">
        <f t="shared" si="939"/>
        <v>0</v>
      </c>
      <c r="AP595" s="588">
        <f t="shared" si="952"/>
        <v>0</v>
      </c>
      <c r="AQ595" s="587"/>
      <c r="AR595" s="588">
        <f t="shared" si="940"/>
        <v>0</v>
      </c>
      <c r="AS595" s="588">
        <f t="shared" si="917"/>
        <v>0</v>
      </c>
      <c r="AT595" s="587"/>
      <c r="AU595" s="588">
        <f t="shared" si="941"/>
        <v>0</v>
      </c>
      <c r="AV595" s="588">
        <f t="shared" si="953"/>
        <v>0</v>
      </c>
      <c r="AW595" s="587"/>
      <c r="AX595" s="652"/>
      <c r="AY595" s="706">
        <f t="shared" si="915"/>
        <v>0</v>
      </c>
      <c r="BC595" s="30">
        <f t="shared" si="918"/>
        <v>0</v>
      </c>
      <c r="BD595" s="30">
        <f t="shared" si="919"/>
        <v>0</v>
      </c>
      <c r="BE595" s="30">
        <f t="shared" si="911"/>
        <v>0</v>
      </c>
      <c r="BF595" s="30">
        <f t="shared" si="920"/>
        <v>0</v>
      </c>
      <c r="BG595" s="30">
        <f t="shared" si="921"/>
        <v>0</v>
      </c>
      <c r="BH595" s="704">
        <f t="shared" si="922"/>
        <v>0</v>
      </c>
      <c r="BI595" s="30">
        <f t="shared" si="914"/>
        <v>0</v>
      </c>
      <c r="BJ595" s="30">
        <f t="shared" si="923"/>
        <v>0</v>
      </c>
      <c r="BK595" s="704">
        <f t="shared" si="924"/>
        <v>0</v>
      </c>
      <c r="BL595" s="30">
        <f t="shared" si="925"/>
        <v>0</v>
      </c>
      <c r="BM595" s="30">
        <f t="shared" si="926"/>
        <v>0</v>
      </c>
      <c r="BN595" s="704">
        <f t="shared" si="927"/>
        <v>0</v>
      </c>
    </row>
    <row r="596" spans="1:66" x14ac:dyDescent="0.25">
      <c r="A596" s="49"/>
      <c r="B596" s="50"/>
      <c r="C596" s="699"/>
      <c r="D596" s="50"/>
      <c r="E596" s="62" t="e">
        <f t="shared" si="913"/>
        <v>#N/A</v>
      </c>
      <c r="F596" s="664" t="str">
        <f t="shared" si="912"/>
        <v/>
      </c>
      <c r="G596" s="587"/>
      <c r="H596" s="588">
        <f t="shared" si="928"/>
        <v>0</v>
      </c>
      <c r="I596" s="588">
        <f t="shared" si="942"/>
        <v>0</v>
      </c>
      <c r="J596" s="587"/>
      <c r="K596" s="588">
        <f t="shared" si="929"/>
        <v>0</v>
      </c>
      <c r="L596" s="588">
        <f t="shared" si="943"/>
        <v>0</v>
      </c>
      <c r="M596" s="587"/>
      <c r="N596" s="588">
        <f t="shared" si="930"/>
        <v>0</v>
      </c>
      <c r="O596" s="588">
        <f t="shared" si="944"/>
        <v>0</v>
      </c>
      <c r="P596" s="587"/>
      <c r="Q596" s="588">
        <f t="shared" si="931"/>
        <v>0</v>
      </c>
      <c r="R596" s="588">
        <f t="shared" si="945"/>
        <v>0</v>
      </c>
      <c r="S596" s="587"/>
      <c r="T596" s="588">
        <f t="shared" si="932"/>
        <v>0</v>
      </c>
      <c r="U596" s="588">
        <f t="shared" si="946"/>
        <v>0</v>
      </c>
      <c r="V596" s="587"/>
      <c r="W596" s="588">
        <f t="shared" si="933"/>
        <v>0</v>
      </c>
      <c r="X596" s="588">
        <f t="shared" si="947"/>
        <v>0</v>
      </c>
      <c r="Y596" s="587"/>
      <c r="Z596" s="588">
        <f t="shared" si="934"/>
        <v>0</v>
      </c>
      <c r="AA596" s="588">
        <f t="shared" si="916"/>
        <v>0</v>
      </c>
      <c r="AB596" s="587"/>
      <c r="AC596" s="588">
        <f t="shared" si="935"/>
        <v>0</v>
      </c>
      <c r="AD596" s="588">
        <f t="shared" si="948"/>
        <v>0</v>
      </c>
      <c r="AE596" s="587"/>
      <c r="AF596" s="588">
        <f t="shared" si="936"/>
        <v>0</v>
      </c>
      <c r="AG596" s="588">
        <f t="shared" si="949"/>
        <v>0</v>
      </c>
      <c r="AH596" s="587"/>
      <c r="AI596" s="588">
        <f t="shared" si="937"/>
        <v>0</v>
      </c>
      <c r="AJ596" s="588">
        <f t="shared" si="950"/>
        <v>0</v>
      </c>
      <c r="AK596" s="587"/>
      <c r="AL596" s="588">
        <f t="shared" si="938"/>
        <v>0</v>
      </c>
      <c r="AM596" s="588">
        <f t="shared" si="951"/>
        <v>0</v>
      </c>
      <c r="AN596" s="587"/>
      <c r="AO596" s="588">
        <f t="shared" si="939"/>
        <v>0</v>
      </c>
      <c r="AP596" s="588">
        <f t="shared" si="952"/>
        <v>0</v>
      </c>
      <c r="AQ596" s="587"/>
      <c r="AR596" s="588">
        <f t="shared" si="940"/>
        <v>0</v>
      </c>
      <c r="AS596" s="588">
        <f t="shared" si="917"/>
        <v>0</v>
      </c>
      <c r="AT596" s="587"/>
      <c r="AU596" s="588">
        <f t="shared" si="941"/>
        <v>0</v>
      </c>
      <c r="AV596" s="588">
        <f t="shared" si="953"/>
        <v>0</v>
      </c>
      <c r="AW596" s="587"/>
      <c r="AX596" s="652"/>
      <c r="AY596" s="706">
        <f t="shared" si="915"/>
        <v>0</v>
      </c>
      <c r="BC596" s="30">
        <f t="shared" si="918"/>
        <v>0</v>
      </c>
      <c r="BD596" s="30">
        <f t="shared" si="919"/>
        <v>0</v>
      </c>
      <c r="BE596" s="30">
        <f t="shared" si="911"/>
        <v>0</v>
      </c>
      <c r="BF596" s="30">
        <f t="shared" si="920"/>
        <v>0</v>
      </c>
      <c r="BG596" s="30">
        <f t="shared" si="921"/>
        <v>0</v>
      </c>
      <c r="BH596" s="704">
        <f t="shared" si="922"/>
        <v>0</v>
      </c>
      <c r="BI596" s="30">
        <f t="shared" si="914"/>
        <v>0</v>
      </c>
      <c r="BJ596" s="30">
        <f t="shared" si="923"/>
        <v>0</v>
      </c>
      <c r="BK596" s="704">
        <f t="shared" si="924"/>
        <v>0</v>
      </c>
      <c r="BL596" s="30">
        <f t="shared" si="925"/>
        <v>0</v>
      </c>
      <c r="BM596" s="30">
        <f t="shared" si="926"/>
        <v>0</v>
      </c>
      <c r="BN596" s="704">
        <f t="shared" si="927"/>
        <v>0</v>
      </c>
    </row>
    <row r="597" spans="1:66" x14ac:dyDescent="0.25">
      <c r="A597" s="49"/>
      <c r="B597" s="50"/>
      <c r="C597" s="699"/>
      <c r="D597" s="50"/>
      <c r="E597" s="62" t="e">
        <f t="shared" si="913"/>
        <v>#N/A</v>
      </c>
      <c r="F597" s="664" t="str">
        <f t="shared" si="912"/>
        <v/>
      </c>
      <c r="G597" s="587"/>
      <c r="H597" s="588">
        <f t="shared" si="928"/>
        <v>0</v>
      </c>
      <c r="I597" s="588">
        <f t="shared" si="942"/>
        <v>0</v>
      </c>
      <c r="J597" s="587"/>
      <c r="K597" s="588">
        <f t="shared" si="929"/>
        <v>0</v>
      </c>
      <c r="L597" s="588">
        <f t="shared" si="943"/>
        <v>0</v>
      </c>
      <c r="M597" s="587"/>
      <c r="N597" s="588">
        <f t="shared" si="930"/>
        <v>0</v>
      </c>
      <c r="O597" s="588">
        <f t="shared" si="944"/>
        <v>0</v>
      </c>
      <c r="P597" s="587"/>
      <c r="Q597" s="588">
        <f t="shared" si="931"/>
        <v>0</v>
      </c>
      <c r="R597" s="588">
        <f t="shared" si="945"/>
        <v>0</v>
      </c>
      <c r="S597" s="587"/>
      <c r="T597" s="588">
        <f t="shared" si="932"/>
        <v>0</v>
      </c>
      <c r="U597" s="588">
        <f t="shared" si="946"/>
        <v>0</v>
      </c>
      <c r="V597" s="587"/>
      <c r="W597" s="588">
        <f t="shared" si="933"/>
        <v>0</v>
      </c>
      <c r="X597" s="588">
        <f t="shared" si="947"/>
        <v>0</v>
      </c>
      <c r="Y597" s="587"/>
      <c r="Z597" s="588">
        <f t="shared" si="934"/>
        <v>0</v>
      </c>
      <c r="AA597" s="588">
        <f t="shared" si="916"/>
        <v>0</v>
      </c>
      <c r="AB597" s="587"/>
      <c r="AC597" s="588">
        <f t="shared" si="935"/>
        <v>0</v>
      </c>
      <c r="AD597" s="588">
        <f t="shared" si="948"/>
        <v>0</v>
      </c>
      <c r="AE597" s="587"/>
      <c r="AF597" s="588">
        <f t="shared" si="936"/>
        <v>0</v>
      </c>
      <c r="AG597" s="588">
        <f t="shared" si="949"/>
        <v>0</v>
      </c>
      <c r="AH597" s="587"/>
      <c r="AI597" s="588">
        <f t="shared" si="937"/>
        <v>0</v>
      </c>
      <c r="AJ597" s="588">
        <f t="shared" si="950"/>
        <v>0</v>
      </c>
      <c r="AK597" s="587"/>
      <c r="AL597" s="588">
        <f t="shared" si="938"/>
        <v>0</v>
      </c>
      <c r="AM597" s="588">
        <f t="shared" si="951"/>
        <v>0</v>
      </c>
      <c r="AN597" s="587"/>
      <c r="AO597" s="588">
        <f t="shared" si="939"/>
        <v>0</v>
      </c>
      <c r="AP597" s="588">
        <f t="shared" si="952"/>
        <v>0</v>
      </c>
      <c r="AQ597" s="587"/>
      <c r="AR597" s="588">
        <f t="shared" si="940"/>
        <v>0</v>
      </c>
      <c r="AS597" s="588">
        <f t="shared" si="917"/>
        <v>0</v>
      </c>
      <c r="AT597" s="587"/>
      <c r="AU597" s="588">
        <f t="shared" si="941"/>
        <v>0</v>
      </c>
      <c r="AV597" s="588">
        <f t="shared" si="953"/>
        <v>0</v>
      </c>
      <c r="AW597" s="587"/>
      <c r="AX597" s="652"/>
      <c r="AY597" s="706">
        <f t="shared" si="915"/>
        <v>0</v>
      </c>
      <c r="BC597" s="30">
        <f t="shared" si="918"/>
        <v>0</v>
      </c>
      <c r="BD597" s="30">
        <f t="shared" si="919"/>
        <v>0</v>
      </c>
      <c r="BE597" s="30">
        <f t="shared" si="911"/>
        <v>0</v>
      </c>
      <c r="BF597" s="30">
        <f t="shared" si="920"/>
        <v>0</v>
      </c>
      <c r="BG597" s="30">
        <f t="shared" si="921"/>
        <v>0</v>
      </c>
      <c r="BH597" s="704">
        <f t="shared" si="922"/>
        <v>0</v>
      </c>
      <c r="BI597" s="30">
        <f t="shared" si="914"/>
        <v>0</v>
      </c>
      <c r="BJ597" s="30">
        <f t="shared" si="923"/>
        <v>0</v>
      </c>
      <c r="BK597" s="704">
        <f t="shared" si="924"/>
        <v>0</v>
      </c>
      <c r="BL597" s="30">
        <f t="shared" si="925"/>
        <v>0</v>
      </c>
      <c r="BM597" s="30">
        <f t="shared" si="926"/>
        <v>0</v>
      </c>
      <c r="BN597" s="704">
        <f t="shared" si="927"/>
        <v>0</v>
      </c>
    </row>
    <row r="598" spans="1:66" x14ac:dyDescent="0.25">
      <c r="A598" s="49"/>
      <c r="B598" s="50"/>
      <c r="C598" s="699"/>
      <c r="D598" s="50"/>
      <c r="E598" s="62" t="e">
        <f t="shared" si="913"/>
        <v>#N/A</v>
      </c>
      <c r="F598" s="664" t="str">
        <f t="shared" si="912"/>
        <v/>
      </c>
      <c r="G598" s="587"/>
      <c r="H598" s="588">
        <f t="shared" si="928"/>
        <v>0</v>
      </c>
      <c r="I598" s="588">
        <f t="shared" si="942"/>
        <v>0</v>
      </c>
      <c r="J598" s="587"/>
      <c r="K598" s="588">
        <f t="shared" si="929"/>
        <v>0</v>
      </c>
      <c r="L598" s="588">
        <f t="shared" si="943"/>
        <v>0</v>
      </c>
      <c r="M598" s="587"/>
      <c r="N598" s="588">
        <f t="shared" si="930"/>
        <v>0</v>
      </c>
      <c r="O598" s="588">
        <f t="shared" si="944"/>
        <v>0</v>
      </c>
      <c r="P598" s="587"/>
      <c r="Q598" s="588">
        <f t="shared" si="931"/>
        <v>0</v>
      </c>
      <c r="R598" s="588">
        <f t="shared" si="945"/>
        <v>0</v>
      </c>
      <c r="S598" s="587"/>
      <c r="T598" s="588">
        <f t="shared" si="932"/>
        <v>0</v>
      </c>
      <c r="U598" s="588">
        <f t="shared" si="946"/>
        <v>0</v>
      </c>
      <c r="V598" s="587"/>
      <c r="W598" s="588">
        <f t="shared" si="933"/>
        <v>0</v>
      </c>
      <c r="X598" s="588">
        <f t="shared" si="947"/>
        <v>0</v>
      </c>
      <c r="Y598" s="587"/>
      <c r="Z598" s="588">
        <f t="shared" si="934"/>
        <v>0</v>
      </c>
      <c r="AA598" s="588">
        <f t="shared" si="916"/>
        <v>0</v>
      </c>
      <c r="AB598" s="587"/>
      <c r="AC598" s="588">
        <f t="shared" si="935"/>
        <v>0</v>
      </c>
      <c r="AD598" s="588">
        <f t="shared" si="948"/>
        <v>0</v>
      </c>
      <c r="AE598" s="587"/>
      <c r="AF598" s="588">
        <f t="shared" si="936"/>
        <v>0</v>
      </c>
      <c r="AG598" s="588">
        <f t="shared" si="949"/>
        <v>0</v>
      </c>
      <c r="AH598" s="587"/>
      <c r="AI598" s="588">
        <f t="shared" si="937"/>
        <v>0</v>
      </c>
      <c r="AJ598" s="588">
        <f t="shared" si="950"/>
        <v>0</v>
      </c>
      <c r="AK598" s="587"/>
      <c r="AL598" s="588">
        <f t="shared" si="938"/>
        <v>0</v>
      </c>
      <c r="AM598" s="588">
        <f t="shared" si="951"/>
        <v>0</v>
      </c>
      <c r="AN598" s="587"/>
      <c r="AO598" s="588">
        <f t="shared" si="939"/>
        <v>0</v>
      </c>
      <c r="AP598" s="588">
        <f t="shared" si="952"/>
        <v>0</v>
      </c>
      <c r="AQ598" s="587"/>
      <c r="AR598" s="588">
        <f t="shared" si="940"/>
        <v>0</v>
      </c>
      <c r="AS598" s="588">
        <f t="shared" si="917"/>
        <v>0</v>
      </c>
      <c r="AT598" s="587"/>
      <c r="AU598" s="588">
        <f t="shared" si="941"/>
        <v>0</v>
      </c>
      <c r="AV598" s="588">
        <f t="shared" si="953"/>
        <v>0</v>
      </c>
      <c r="AW598" s="587"/>
      <c r="AX598" s="652"/>
      <c r="AY598" s="706">
        <f t="shared" si="915"/>
        <v>0</v>
      </c>
      <c r="BC598" s="30">
        <f t="shared" si="918"/>
        <v>0</v>
      </c>
      <c r="BD598" s="30">
        <f t="shared" si="919"/>
        <v>0</v>
      </c>
      <c r="BE598" s="30">
        <f t="shared" si="911"/>
        <v>0</v>
      </c>
      <c r="BF598" s="30">
        <f t="shared" si="920"/>
        <v>0</v>
      </c>
      <c r="BG598" s="30">
        <f t="shared" si="921"/>
        <v>0</v>
      </c>
      <c r="BH598" s="704">
        <f t="shared" si="922"/>
        <v>0</v>
      </c>
      <c r="BI598" s="30">
        <f t="shared" si="914"/>
        <v>0</v>
      </c>
      <c r="BJ598" s="30">
        <f t="shared" si="923"/>
        <v>0</v>
      </c>
      <c r="BK598" s="704">
        <f t="shared" si="924"/>
        <v>0</v>
      </c>
      <c r="BL598" s="30">
        <f t="shared" si="925"/>
        <v>0</v>
      </c>
      <c r="BM598" s="30">
        <f t="shared" si="926"/>
        <v>0</v>
      </c>
      <c r="BN598" s="704">
        <f t="shared" si="927"/>
        <v>0</v>
      </c>
    </row>
    <row r="599" spans="1:66" x14ac:dyDescent="0.25">
      <c r="A599" s="49"/>
      <c r="B599" s="50"/>
      <c r="C599" s="699"/>
      <c r="D599" s="50"/>
      <c r="E599" s="62" t="e">
        <f t="shared" si="913"/>
        <v>#N/A</v>
      </c>
      <c r="F599" s="664" t="str">
        <f t="shared" si="912"/>
        <v/>
      </c>
      <c r="G599" s="587"/>
      <c r="H599" s="588">
        <f t="shared" si="928"/>
        <v>0</v>
      </c>
      <c r="I599" s="588">
        <f t="shared" si="942"/>
        <v>0</v>
      </c>
      <c r="J599" s="587"/>
      <c r="K599" s="588">
        <f t="shared" si="929"/>
        <v>0</v>
      </c>
      <c r="L599" s="588">
        <f t="shared" si="943"/>
        <v>0</v>
      </c>
      <c r="M599" s="587"/>
      <c r="N599" s="588">
        <f t="shared" si="930"/>
        <v>0</v>
      </c>
      <c r="O599" s="588">
        <f t="shared" si="944"/>
        <v>0</v>
      </c>
      <c r="P599" s="587"/>
      <c r="Q599" s="588">
        <f t="shared" si="931"/>
        <v>0</v>
      </c>
      <c r="R599" s="588">
        <f t="shared" si="945"/>
        <v>0</v>
      </c>
      <c r="S599" s="587"/>
      <c r="T599" s="588">
        <f t="shared" si="932"/>
        <v>0</v>
      </c>
      <c r="U599" s="588">
        <f t="shared" si="946"/>
        <v>0</v>
      </c>
      <c r="V599" s="587"/>
      <c r="W599" s="588">
        <f t="shared" si="933"/>
        <v>0</v>
      </c>
      <c r="X599" s="588">
        <f t="shared" si="947"/>
        <v>0</v>
      </c>
      <c r="Y599" s="587"/>
      <c r="Z599" s="588">
        <f t="shared" si="934"/>
        <v>0</v>
      </c>
      <c r="AA599" s="588">
        <f t="shared" si="916"/>
        <v>0</v>
      </c>
      <c r="AB599" s="587"/>
      <c r="AC599" s="588">
        <f t="shared" si="935"/>
        <v>0</v>
      </c>
      <c r="AD599" s="588">
        <f t="shared" si="948"/>
        <v>0</v>
      </c>
      <c r="AE599" s="587"/>
      <c r="AF599" s="588">
        <f t="shared" si="936"/>
        <v>0</v>
      </c>
      <c r="AG599" s="588">
        <f t="shared" si="949"/>
        <v>0</v>
      </c>
      <c r="AH599" s="587"/>
      <c r="AI599" s="588">
        <f t="shared" si="937"/>
        <v>0</v>
      </c>
      <c r="AJ599" s="588">
        <f t="shared" si="950"/>
        <v>0</v>
      </c>
      <c r="AK599" s="587"/>
      <c r="AL599" s="588">
        <f t="shared" si="938"/>
        <v>0</v>
      </c>
      <c r="AM599" s="588">
        <f t="shared" si="951"/>
        <v>0</v>
      </c>
      <c r="AN599" s="587"/>
      <c r="AO599" s="588">
        <f t="shared" si="939"/>
        <v>0</v>
      </c>
      <c r="AP599" s="588">
        <f t="shared" si="952"/>
        <v>0</v>
      </c>
      <c r="AQ599" s="587"/>
      <c r="AR599" s="588">
        <f t="shared" si="940"/>
        <v>0</v>
      </c>
      <c r="AS599" s="588">
        <f t="shared" si="917"/>
        <v>0</v>
      </c>
      <c r="AT599" s="587"/>
      <c r="AU599" s="588">
        <f t="shared" si="941"/>
        <v>0</v>
      </c>
      <c r="AV599" s="588">
        <f t="shared" si="953"/>
        <v>0</v>
      </c>
      <c r="AW599" s="587"/>
      <c r="AX599" s="652"/>
      <c r="AY599" s="706">
        <f t="shared" si="915"/>
        <v>0</v>
      </c>
      <c r="BC599" s="30">
        <f t="shared" si="918"/>
        <v>0</v>
      </c>
      <c r="BD599" s="30">
        <f t="shared" si="919"/>
        <v>0</v>
      </c>
      <c r="BE599" s="30">
        <f t="shared" si="911"/>
        <v>0</v>
      </c>
      <c r="BF599" s="30">
        <f t="shared" si="920"/>
        <v>0</v>
      </c>
      <c r="BG599" s="30">
        <f t="shared" si="921"/>
        <v>0</v>
      </c>
      <c r="BH599" s="704">
        <f t="shared" si="922"/>
        <v>0</v>
      </c>
      <c r="BI599" s="30">
        <f t="shared" si="914"/>
        <v>0</v>
      </c>
      <c r="BJ599" s="30">
        <f t="shared" si="923"/>
        <v>0</v>
      </c>
      <c r="BK599" s="704">
        <f t="shared" si="924"/>
        <v>0</v>
      </c>
      <c r="BL599" s="30">
        <f t="shared" si="925"/>
        <v>0</v>
      </c>
      <c r="BM599" s="30">
        <f t="shared" si="926"/>
        <v>0</v>
      </c>
      <c r="BN599" s="704">
        <f t="shared" si="927"/>
        <v>0</v>
      </c>
    </row>
    <row r="600" spans="1:66" x14ac:dyDescent="0.25">
      <c r="A600" s="49"/>
      <c r="B600" s="50"/>
      <c r="C600" s="699"/>
      <c r="D600" s="50"/>
      <c r="E600" s="62" t="e">
        <f t="shared" si="913"/>
        <v>#N/A</v>
      </c>
      <c r="F600" s="664" t="str">
        <f t="shared" si="912"/>
        <v/>
      </c>
      <c r="G600" s="587"/>
      <c r="H600" s="588">
        <f t="shared" si="928"/>
        <v>0</v>
      </c>
      <c r="I600" s="588">
        <f t="shared" si="942"/>
        <v>0</v>
      </c>
      <c r="J600" s="587"/>
      <c r="K600" s="588">
        <f t="shared" si="929"/>
        <v>0</v>
      </c>
      <c r="L600" s="588">
        <f t="shared" si="943"/>
        <v>0</v>
      </c>
      <c r="M600" s="587"/>
      <c r="N600" s="588">
        <f t="shared" si="930"/>
        <v>0</v>
      </c>
      <c r="O600" s="588">
        <f t="shared" si="944"/>
        <v>0</v>
      </c>
      <c r="P600" s="587"/>
      <c r="Q600" s="588">
        <f t="shared" si="931"/>
        <v>0</v>
      </c>
      <c r="R600" s="588">
        <f t="shared" si="945"/>
        <v>0</v>
      </c>
      <c r="S600" s="587"/>
      <c r="T600" s="588">
        <f t="shared" si="932"/>
        <v>0</v>
      </c>
      <c r="U600" s="588">
        <f t="shared" si="946"/>
        <v>0</v>
      </c>
      <c r="V600" s="587"/>
      <c r="W600" s="588">
        <f t="shared" si="933"/>
        <v>0</v>
      </c>
      <c r="X600" s="588">
        <f t="shared" si="947"/>
        <v>0</v>
      </c>
      <c r="Y600" s="587"/>
      <c r="Z600" s="588">
        <f t="shared" si="934"/>
        <v>0</v>
      </c>
      <c r="AA600" s="588">
        <f t="shared" si="916"/>
        <v>0</v>
      </c>
      <c r="AB600" s="587"/>
      <c r="AC600" s="588">
        <f t="shared" si="935"/>
        <v>0</v>
      </c>
      <c r="AD600" s="588">
        <f t="shared" si="948"/>
        <v>0</v>
      </c>
      <c r="AE600" s="587"/>
      <c r="AF600" s="588">
        <f t="shared" si="936"/>
        <v>0</v>
      </c>
      <c r="AG600" s="588">
        <f t="shared" si="949"/>
        <v>0</v>
      </c>
      <c r="AH600" s="587"/>
      <c r="AI600" s="588">
        <f t="shared" si="937"/>
        <v>0</v>
      </c>
      <c r="AJ600" s="588">
        <f t="shared" si="950"/>
        <v>0</v>
      </c>
      <c r="AK600" s="587"/>
      <c r="AL600" s="588">
        <f t="shared" si="938"/>
        <v>0</v>
      </c>
      <c r="AM600" s="588">
        <f t="shared" si="951"/>
        <v>0</v>
      </c>
      <c r="AN600" s="587"/>
      <c r="AO600" s="588">
        <f t="shared" si="939"/>
        <v>0</v>
      </c>
      <c r="AP600" s="588">
        <f t="shared" si="952"/>
        <v>0</v>
      </c>
      <c r="AQ600" s="587"/>
      <c r="AR600" s="588">
        <f t="shared" si="940"/>
        <v>0</v>
      </c>
      <c r="AS600" s="588">
        <f t="shared" si="917"/>
        <v>0</v>
      </c>
      <c r="AT600" s="587"/>
      <c r="AU600" s="588">
        <f t="shared" si="941"/>
        <v>0</v>
      </c>
      <c r="AV600" s="588">
        <f t="shared" si="953"/>
        <v>0</v>
      </c>
      <c r="AW600" s="587"/>
      <c r="AX600" s="652"/>
      <c r="AY600" s="706">
        <f t="shared" si="915"/>
        <v>0</v>
      </c>
      <c r="BC600" s="30">
        <f t="shared" si="918"/>
        <v>0</v>
      </c>
      <c r="BD600" s="30">
        <f t="shared" si="919"/>
        <v>0</v>
      </c>
      <c r="BE600" s="30">
        <f t="shared" si="911"/>
        <v>0</v>
      </c>
      <c r="BF600" s="30">
        <f t="shared" si="920"/>
        <v>0</v>
      </c>
      <c r="BG600" s="30">
        <f t="shared" si="921"/>
        <v>0</v>
      </c>
      <c r="BH600" s="704">
        <f t="shared" si="922"/>
        <v>0</v>
      </c>
      <c r="BI600" s="30">
        <f t="shared" si="914"/>
        <v>0</v>
      </c>
      <c r="BJ600" s="30">
        <f t="shared" si="923"/>
        <v>0</v>
      </c>
      <c r="BK600" s="704">
        <f t="shared" si="924"/>
        <v>0</v>
      </c>
      <c r="BL600" s="30">
        <f t="shared" si="925"/>
        <v>0</v>
      </c>
      <c r="BM600" s="30">
        <f t="shared" si="926"/>
        <v>0</v>
      </c>
      <c r="BN600" s="704">
        <f t="shared" si="927"/>
        <v>0</v>
      </c>
    </row>
    <row r="601" spans="1:66" x14ac:dyDescent="0.25">
      <c r="A601" s="49"/>
      <c r="B601" s="50"/>
      <c r="C601" s="699"/>
      <c r="D601" s="50"/>
      <c r="E601" s="62" t="e">
        <f t="shared" si="913"/>
        <v>#N/A</v>
      </c>
      <c r="F601" s="664" t="str">
        <f t="shared" si="912"/>
        <v/>
      </c>
      <c r="G601" s="587"/>
      <c r="H601" s="588">
        <f t="shared" si="928"/>
        <v>0</v>
      </c>
      <c r="I601" s="588">
        <f t="shared" si="942"/>
        <v>0</v>
      </c>
      <c r="J601" s="587"/>
      <c r="K601" s="588">
        <f t="shared" si="929"/>
        <v>0</v>
      </c>
      <c r="L601" s="588">
        <f t="shared" si="943"/>
        <v>0</v>
      </c>
      <c r="M601" s="587"/>
      <c r="N601" s="588">
        <f t="shared" si="930"/>
        <v>0</v>
      </c>
      <c r="O601" s="588">
        <f t="shared" si="944"/>
        <v>0</v>
      </c>
      <c r="P601" s="587"/>
      <c r="Q601" s="588">
        <f t="shared" si="931"/>
        <v>0</v>
      </c>
      <c r="R601" s="588">
        <f t="shared" si="945"/>
        <v>0</v>
      </c>
      <c r="S601" s="587"/>
      <c r="T601" s="588">
        <f t="shared" si="932"/>
        <v>0</v>
      </c>
      <c r="U601" s="588">
        <f t="shared" si="946"/>
        <v>0</v>
      </c>
      <c r="V601" s="587"/>
      <c r="W601" s="588">
        <f t="shared" si="933"/>
        <v>0</v>
      </c>
      <c r="X601" s="588">
        <f t="shared" si="947"/>
        <v>0</v>
      </c>
      <c r="Y601" s="587"/>
      <c r="Z601" s="588">
        <f t="shared" si="934"/>
        <v>0</v>
      </c>
      <c r="AA601" s="588">
        <f t="shared" si="916"/>
        <v>0</v>
      </c>
      <c r="AB601" s="587"/>
      <c r="AC601" s="588">
        <f t="shared" si="935"/>
        <v>0</v>
      </c>
      <c r="AD601" s="588">
        <f t="shared" si="948"/>
        <v>0</v>
      </c>
      <c r="AE601" s="587"/>
      <c r="AF601" s="588">
        <f t="shared" si="936"/>
        <v>0</v>
      </c>
      <c r="AG601" s="588">
        <f t="shared" si="949"/>
        <v>0</v>
      </c>
      <c r="AH601" s="587"/>
      <c r="AI601" s="588">
        <f t="shared" si="937"/>
        <v>0</v>
      </c>
      <c r="AJ601" s="588">
        <f t="shared" si="950"/>
        <v>0</v>
      </c>
      <c r="AK601" s="587"/>
      <c r="AL601" s="588">
        <f t="shared" si="938"/>
        <v>0</v>
      </c>
      <c r="AM601" s="588">
        <f t="shared" si="951"/>
        <v>0</v>
      </c>
      <c r="AN601" s="587"/>
      <c r="AO601" s="588">
        <f t="shared" si="939"/>
        <v>0</v>
      </c>
      <c r="AP601" s="588">
        <f t="shared" si="952"/>
        <v>0</v>
      </c>
      <c r="AQ601" s="587"/>
      <c r="AR601" s="588">
        <f t="shared" si="940"/>
        <v>0</v>
      </c>
      <c r="AS601" s="588">
        <f t="shared" si="917"/>
        <v>0</v>
      </c>
      <c r="AT601" s="587"/>
      <c r="AU601" s="588">
        <f t="shared" si="941"/>
        <v>0</v>
      </c>
      <c r="AV601" s="588">
        <f t="shared" si="953"/>
        <v>0</v>
      </c>
      <c r="AW601" s="587"/>
      <c r="AX601" s="652"/>
      <c r="AY601" s="706">
        <f t="shared" si="915"/>
        <v>0</v>
      </c>
      <c r="BC601" s="30">
        <f t="shared" si="918"/>
        <v>0</v>
      </c>
      <c r="BD601" s="30">
        <f t="shared" si="919"/>
        <v>0</v>
      </c>
      <c r="BE601" s="30">
        <f t="shared" ref="BE601:BE664" si="954">R601-O601</f>
        <v>0</v>
      </c>
      <c r="BF601" s="30">
        <f t="shared" si="920"/>
        <v>0</v>
      </c>
      <c r="BG601" s="30">
        <f t="shared" si="921"/>
        <v>0</v>
      </c>
      <c r="BH601" s="704">
        <f t="shared" si="922"/>
        <v>0</v>
      </c>
      <c r="BI601" s="30">
        <f t="shared" si="914"/>
        <v>0</v>
      </c>
      <c r="BJ601" s="30">
        <f t="shared" si="923"/>
        <v>0</v>
      </c>
      <c r="BK601" s="704">
        <f t="shared" si="924"/>
        <v>0</v>
      </c>
      <c r="BL601" s="30">
        <f t="shared" si="925"/>
        <v>0</v>
      </c>
      <c r="BM601" s="30">
        <f t="shared" si="926"/>
        <v>0</v>
      </c>
      <c r="BN601" s="704">
        <f t="shared" si="927"/>
        <v>0</v>
      </c>
    </row>
    <row r="602" spans="1:66" x14ac:dyDescent="0.25">
      <c r="A602" s="49"/>
      <c r="B602" s="50"/>
      <c r="C602" s="699"/>
      <c r="D602" s="50"/>
      <c r="E602" s="62" t="e">
        <f t="shared" si="913"/>
        <v>#N/A</v>
      </c>
      <c r="F602" s="664" t="str">
        <f t="shared" si="912"/>
        <v/>
      </c>
      <c r="G602" s="587"/>
      <c r="H602" s="588">
        <f t="shared" si="928"/>
        <v>0</v>
      </c>
      <c r="I602" s="588">
        <f t="shared" si="942"/>
        <v>0</v>
      </c>
      <c r="J602" s="587"/>
      <c r="K602" s="588">
        <f t="shared" si="929"/>
        <v>0</v>
      </c>
      <c r="L602" s="588">
        <f t="shared" si="943"/>
        <v>0</v>
      </c>
      <c r="M602" s="587"/>
      <c r="N602" s="588">
        <f t="shared" si="930"/>
        <v>0</v>
      </c>
      <c r="O602" s="588">
        <f t="shared" si="944"/>
        <v>0</v>
      </c>
      <c r="P602" s="587"/>
      <c r="Q602" s="588">
        <f t="shared" si="931"/>
        <v>0</v>
      </c>
      <c r="R602" s="588">
        <f t="shared" si="945"/>
        <v>0</v>
      </c>
      <c r="S602" s="587"/>
      <c r="T602" s="588">
        <f t="shared" si="932"/>
        <v>0</v>
      </c>
      <c r="U602" s="588">
        <f t="shared" si="946"/>
        <v>0</v>
      </c>
      <c r="V602" s="587"/>
      <c r="W602" s="588">
        <f t="shared" si="933"/>
        <v>0</v>
      </c>
      <c r="X602" s="588">
        <f t="shared" si="947"/>
        <v>0</v>
      </c>
      <c r="Y602" s="587"/>
      <c r="Z602" s="588">
        <f t="shared" si="934"/>
        <v>0</v>
      </c>
      <c r="AA602" s="588">
        <f t="shared" si="916"/>
        <v>0</v>
      </c>
      <c r="AB602" s="587"/>
      <c r="AC602" s="588">
        <f t="shared" si="935"/>
        <v>0</v>
      </c>
      <c r="AD602" s="588">
        <f t="shared" si="948"/>
        <v>0</v>
      </c>
      <c r="AE602" s="587"/>
      <c r="AF602" s="588">
        <f t="shared" si="936"/>
        <v>0</v>
      </c>
      <c r="AG602" s="588">
        <f t="shared" si="949"/>
        <v>0</v>
      </c>
      <c r="AH602" s="587"/>
      <c r="AI602" s="588">
        <f t="shared" si="937"/>
        <v>0</v>
      </c>
      <c r="AJ602" s="588">
        <f t="shared" si="950"/>
        <v>0</v>
      </c>
      <c r="AK602" s="587"/>
      <c r="AL602" s="588">
        <f t="shared" si="938"/>
        <v>0</v>
      </c>
      <c r="AM602" s="588">
        <f t="shared" si="951"/>
        <v>0</v>
      </c>
      <c r="AN602" s="587"/>
      <c r="AO602" s="588">
        <f t="shared" si="939"/>
        <v>0</v>
      </c>
      <c r="AP602" s="588">
        <f t="shared" si="952"/>
        <v>0</v>
      </c>
      <c r="AQ602" s="587"/>
      <c r="AR602" s="588">
        <f t="shared" si="940"/>
        <v>0</v>
      </c>
      <c r="AS602" s="588">
        <f t="shared" si="917"/>
        <v>0</v>
      </c>
      <c r="AT602" s="587"/>
      <c r="AU602" s="588">
        <f t="shared" si="941"/>
        <v>0</v>
      </c>
      <c r="AV602" s="588">
        <f t="shared" si="953"/>
        <v>0</v>
      </c>
      <c r="AW602" s="587"/>
      <c r="AX602" s="652"/>
      <c r="AY602" s="706">
        <f t="shared" si="915"/>
        <v>0</v>
      </c>
      <c r="BC602" s="30">
        <f t="shared" si="918"/>
        <v>0</v>
      </c>
      <c r="BD602" s="30">
        <f t="shared" si="919"/>
        <v>0</v>
      </c>
      <c r="BE602" s="30">
        <f t="shared" si="954"/>
        <v>0</v>
      </c>
      <c r="BF602" s="30">
        <f t="shared" si="920"/>
        <v>0</v>
      </c>
      <c r="BG602" s="30">
        <f t="shared" si="921"/>
        <v>0</v>
      </c>
      <c r="BH602" s="704">
        <f t="shared" si="922"/>
        <v>0</v>
      </c>
      <c r="BI602" s="30">
        <f t="shared" si="914"/>
        <v>0</v>
      </c>
      <c r="BJ602" s="30">
        <f t="shared" si="923"/>
        <v>0</v>
      </c>
      <c r="BK602" s="704">
        <f t="shared" si="924"/>
        <v>0</v>
      </c>
      <c r="BL602" s="30">
        <f t="shared" si="925"/>
        <v>0</v>
      </c>
      <c r="BM602" s="30">
        <f t="shared" si="926"/>
        <v>0</v>
      </c>
      <c r="BN602" s="704">
        <f t="shared" si="927"/>
        <v>0</v>
      </c>
    </row>
    <row r="603" spans="1:66" x14ac:dyDescent="0.25">
      <c r="A603" s="49"/>
      <c r="B603" s="50"/>
      <c r="C603" s="699"/>
      <c r="D603" s="50"/>
      <c r="E603" s="62" t="e">
        <f t="shared" si="913"/>
        <v>#N/A</v>
      </c>
      <c r="F603" s="664" t="str">
        <f t="shared" si="912"/>
        <v/>
      </c>
      <c r="G603" s="587"/>
      <c r="H603" s="588">
        <f t="shared" si="928"/>
        <v>0</v>
      </c>
      <c r="I603" s="588">
        <f t="shared" si="942"/>
        <v>0</v>
      </c>
      <c r="J603" s="587"/>
      <c r="K603" s="588">
        <f t="shared" si="929"/>
        <v>0</v>
      </c>
      <c r="L603" s="588">
        <f t="shared" si="943"/>
        <v>0</v>
      </c>
      <c r="M603" s="587"/>
      <c r="N603" s="588">
        <f t="shared" si="930"/>
        <v>0</v>
      </c>
      <c r="O603" s="588">
        <f t="shared" si="944"/>
        <v>0</v>
      </c>
      <c r="P603" s="587"/>
      <c r="Q603" s="588">
        <f t="shared" si="931"/>
        <v>0</v>
      </c>
      <c r="R603" s="588">
        <f t="shared" si="945"/>
        <v>0</v>
      </c>
      <c r="S603" s="587"/>
      <c r="T603" s="588">
        <f t="shared" si="932"/>
        <v>0</v>
      </c>
      <c r="U603" s="588">
        <f t="shared" si="946"/>
        <v>0</v>
      </c>
      <c r="V603" s="587"/>
      <c r="W603" s="588">
        <f t="shared" si="933"/>
        <v>0</v>
      </c>
      <c r="X603" s="588">
        <f t="shared" si="947"/>
        <v>0</v>
      </c>
      <c r="Y603" s="587"/>
      <c r="Z603" s="588">
        <f t="shared" si="934"/>
        <v>0</v>
      </c>
      <c r="AA603" s="588">
        <f t="shared" si="916"/>
        <v>0</v>
      </c>
      <c r="AB603" s="587"/>
      <c r="AC603" s="588">
        <f t="shared" si="935"/>
        <v>0</v>
      </c>
      <c r="AD603" s="588">
        <f t="shared" si="948"/>
        <v>0</v>
      </c>
      <c r="AE603" s="587"/>
      <c r="AF603" s="588">
        <f t="shared" si="936"/>
        <v>0</v>
      </c>
      <c r="AG603" s="588">
        <f t="shared" si="949"/>
        <v>0</v>
      </c>
      <c r="AH603" s="587"/>
      <c r="AI603" s="588">
        <f t="shared" si="937"/>
        <v>0</v>
      </c>
      <c r="AJ603" s="588">
        <f t="shared" si="950"/>
        <v>0</v>
      </c>
      <c r="AK603" s="587"/>
      <c r="AL603" s="588">
        <f t="shared" si="938"/>
        <v>0</v>
      </c>
      <c r="AM603" s="588">
        <f t="shared" si="951"/>
        <v>0</v>
      </c>
      <c r="AN603" s="587"/>
      <c r="AO603" s="588">
        <f t="shared" si="939"/>
        <v>0</v>
      </c>
      <c r="AP603" s="588">
        <f t="shared" si="952"/>
        <v>0</v>
      </c>
      <c r="AQ603" s="587"/>
      <c r="AR603" s="588">
        <f t="shared" si="940"/>
        <v>0</v>
      </c>
      <c r="AS603" s="588">
        <f t="shared" si="917"/>
        <v>0</v>
      </c>
      <c r="AT603" s="587"/>
      <c r="AU603" s="588">
        <f t="shared" si="941"/>
        <v>0</v>
      </c>
      <c r="AV603" s="588">
        <f t="shared" si="953"/>
        <v>0</v>
      </c>
      <c r="AW603" s="587"/>
      <c r="AX603" s="652"/>
      <c r="AY603" s="706">
        <f t="shared" si="915"/>
        <v>0</v>
      </c>
      <c r="BC603" s="30">
        <f t="shared" si="918"/>
        <v>0</v>
      </c>
      <c r="BD603" s="30">
        <f t="shared" si="919"/>
        <v>0</v>
      </c>
      <c r="BE603" s="30">
        <f t="shared" si="954"/>
        <v>0</v>
      </c>
      <c r="BF603" s="30">
        <f t="shared" si="920"/>
        <v>0</v>
      </c>
      <c r="BG603" s="30">
        <f t="shared" si="921"/>
        <v>0</v>
      </c>
      <c r="BH603" s="704">
        <f t="shared" si="922"/>
        <v>0</v>
      </c>
      <c r="BI603" s="30">
        <f t="shared" si="914"/>
        <v>0</v>
      </c>
      <c r="BJ603" s="30">
        <f t="shared" si="923"/>
        <v>0</v>
      </c>
      <c r="BK603" s="704">
        <f t="shared" si="924"/>
        <v>0</v>
      </c>
      <c r="BL603" s="30">
        <f t="shared" si="925"/>
        <v>0</v>
      </c>
      <c r="BM603" s="30">
        <f t="shared" si="926"/>
        <v>0</v>
      </c>
      <c r="BN603" s="704">
        <f t="shared" si="927"/>
        <v>0</v>
      </c>
    </row>
    <row r="604" spans="1:66" x14ac:dyDescent="0.25">
      <c r="A604" s="49"/>
      <c r="B604" s="50"/>
      <c r="C604" s="699"/>
      <c r="D604" s="50"/>
      <c r="E604" s="62" t="e">
        <f t="shared" si="913"/>
        <v>#N/A</v>
      </c>
      <c r="F604" s="664" t="str">
        <f t="shared" si="912"/>
        <v/>
      </c>
      <c r="G604" s="587"/>
      <c r="H604" s="588">
        <f t="shared" si="928"/>
        <v>0</v>
      </c>
      <c r="I604" s="588">
        <f t="shared" si="942"/>
        <v>0</v>
      </c>
      <c r="J604" s="587"/>
      <c r="K604" s="588">
        <f t="shared" si="929"/>
        <v>0</v>
      </c>
      <c r="L604" s="588">
        <f t="shared" si="943"/>
        <v>0</v>
      </c>
      <c r="M604" s="587"/>
      <c r="N604" s="588">
        <f t="shared" si="930"/>
        <v>0</v>
      </c>
      <c r="O604" s="588">
        <f t="shared" si="944"/>
        <v>0</v>
      </c>
      <c r="P604" s="587"/>
      <c r="Q604" s="588">
        <f t="shared" si="931"/>
        <v>0</v>
      </c>
      <c r="R604" s="588">
        <f t="shared" si="945"/>
        <v>0</v>
      </c>
      <c r="S604" s="587"/>
      <c r="T604" s="588">
        <f t="shared" si="932"/>
        <v>0</v>
      </c>
      <c r="U604" s="588">
        <f t="shared" si="946"/>
        <v>0</v>
      </c>
      <c r="V604" s="587"/>
      <c r="W604" s="588">
        <f t="shared" si="933"/>
        <v>0</v>
      </c>
      <c r="X604" s="588">
        <f t="shared" si="947"/>
        <v>0</v>
      </c>
      <c r="Y604" s="587"/>
      <c r="Z604" s="588">
        <f t="shared" si="934"/>
        <v>0</v>
      </c>
      <c r="AA604" s="588">
        <f t="shared" si="916"/>
        <v>0</v>
      </c>
      <c r="AB604" s="587"/>
      <c r="AC604" s="588">
        <f t="shared" si="935"/>
        <v>0</v>
      </c>
      <c r="AD604" s="588">
        <f t="shared" si="948"/>
        <v>0</v>
      </c>
      <c r="AE604" s="587"/>
      <c r="AF604" s="588">
        <f t="shared" si="936"/>
        <v>0</v>
      </c>
      <c r="AG604" s="588">
        <f t="shared" si="949"/>
        <v>0</v>
      </c>
      <c r="AH604" s="587"/>
      <c r="AI604" s="588">
        <f t="shared" si="937"/>
        <v>0</v>
      </c>
      <c r="AJ604" s="588">
        <f t="shared" si="950"/>
        <v>0</v>
      </c>
      <c r="AK604" s="587"/>
      <c r="AL604" s="588">
        <f t="shared" si="938"/>
        <v>0</v>
      </c>
      <c r="AM604" s="588">
        <f t="shared" si="951"/>
        <v>0</v>
      </c>
      <c r="AN604" s="587"/>
      <c r="AO604" s="588">
        <f t="shared" si="939"/>
        <v>0</v>
      </c>
      <c r="AP604" s="588">
        <f t="shared" si="952"/>
        <v>0</v>
      </c>
      <c r="AQ604" s="587"/>
      <c r="AR604" s="588">
        <f t="shared" si="940"/>
        <v>0</v>
      </c>
      <c r="AS604" s="588">
        <f t="shared" si="917"/>
        <v>0</v>
      </c>
      <c r="AT604" s="587"/>
      <c r="AU604" s="588">
        <f t="shared" si="941"/>
        <v>0</v>
      </c>
      <c r="AV604" s="588">
        <f t="shared" si="953"/>
        <v>0</v>
      </c>
      <c r="AW604" s="587"/>
      <c r="AX604" s="652"/>
      <c r="AY604" s="706">
        <f t="shared" si="915"/>
        <v>0</v>
      </c>
      <c r="BC604" s="30">
        <f t="shared" si="918"/>
        <v>0</v>
      </c>
      <c r="BD604" s="30">
        <f t="shared" si="919"/>
        <v>0</v>
      </c>
      <c r="BE604" s="30">
        <f t="shared" si="954"/>
        <v>0</v>
      </c>
      <c r="BF604" s="30">
        <f t="shared" si="920"/>
        <v>0</v>
      </c>
      <c r="BG604" s="30">
        <f t="shared" si="921"/>
        <v>0</v>
      </c>
      <c r="BH604" s="704">
        <f t="shared" si="922"/>
        <v>0</v>
      </c>
      <c r="BI604" s="30">
        <f t="shared" si="914"/>
        <v>0</v>
      </c>
      <c r="BJ604" s="30">
        <f t="shared" si="923"/>
        <v>0</v>
      </c>
      <c r="BK604" s="704">
        <f t="shared" si="924"/>
        <v>0</v>
      </c>
      <c r="BL604" s="30">
        <f t="shared" si="925"/>
        <v>0</v>
      </c>
      <c r="BM604" s="30">
        <f t="shared" si="926"/>
        <v>0</v>
      </c>
      <c r="BN604" s="704">
        <f t="shared" si="927"/>
        <v>0</v>
      </c>
    </row>
    <row r="605" spans="1:66" x14ac:dyDescent="0.25">
      <c r="A605" s="49"/>
      <c r="B605" s="50"/>
      <c r="C605" s="699"/>
      <c r="D605" s="50"/>
      <c r="E605" s="62" t="e">
        <f t="shared" si="913"/>
        <v>#N/A</v>
      </c>
      <c r="F605" s="664" t="str">
        <f t="shared" si="912"/>
        <v/>
      </c>
      <c r="G605" s="587"/>
      <c r="H605" s="588">
        <f t="shared" si="928"/>
        <v>0</v>
      </c>
      <c r="I605" s="588">
        <f t="shared" si="942"/>
        <v>0</v>
      </c>
      <c r="J605" s="587"/>
      <c r="K605" s="588">
        <f t="shared" si="929"/>
        <v>0</v>
      </c>
      <c r="L605" s="588">
        <f t="shared" si="943"/>
        <v>0</v>
      </c>
      <c r="M605" s="587"/>
      <c r="N605" s="588">
        <f t="shared" si="930"/>
        <v>0</v>
      </c>
      <c r="O605" s="588">
        <f t="shared" si="944"/>
        <v>0</v>
      </c>
      <c r="P605" s="587"/>
      <c r="Q605" s="588">
        <f t="shared" si="931"/>
        <v>0</v>
      </c>
      <c r="R605" s="588">
        <f t="shared" si="945"/>
        <v>0</v>
      </c>
      <c r="S605" s="587"/>
      <c r="T605" s="588">
        <f t="shared" si="932"/>
        <v>0</v>
      </c>
      <c r="U605" s="588">
        <f t="shared" si="946"/>
        <v>0</v>
      </c>
      <c r="V605" s="587"/>
      <c r="W605" s="588">
        <f t="shared" si="933"/>
        <v>0</v>
      </c>
      <c r="X605" s="588">
        <f t="shared" si="947"/>
        <v>0</v>
      </c>
      <c r="Y605" s="587"/>
      <c r="Z605" s="588">
        <f t="shared" si="934"/>
        <v>0</v>
      </c>
      <c r="AA605" s="588">
        <f t="shared" si="916"/>
        <v>0</v>
      </c>
      <c r="AB605" s="587"/>
      <c r="AC605" s="588">
        <f t="shared" si="935"/>
        <v>0</v>
      </c>
      <c r="AD605" s="588">
        <f t="shared" si="948"/>
        <v>0</v>
      </c>
      <c r="AE605" s="587"/>
      <c r="AF605" s="588">
        <f t="shared" si="936"/>
        <v>0</v>
      </c>
      <c r="AG605" s="588">
        <f t="shared" si="949"/>
        <v>0</v>
      </c>
      <c r="AH605" s="587"/>
      <c r="AI605" s="588">
        <f t="shared" si="937"/>
        <v>0</v>
      </c>
      <c r="AJ605" s="588">
        <f t="shared" si="950"/>
        <v>0</v>
      </c>
      <c r="AK605" s="587"/>
      <c r="AL605" s="588">
        <f t="shared" si="938"/>
        <v>0</v>
      </c>
      <c r="AM605" s="588">
        <f t="shared" si="951"/>
        <v>0</v>
      </c>
      <c r="AN605" s="587"/>
      <c r="AO605" s="588">
        <f t="shared" si="939"/>
        <v>0</v>
      </c>
      <c r="AP605" s="588">
        <f t="shared" si="952"/>
        <v>0</v>
      </c>
      <c r="AQ605" s="587"/>
      <c r="AR605" s="588">
        <f t="shared" si="940"/>
        <v>0</v>
      </c>
      <c r="AS605" s="588">
        <f t="shared" si="917"/>
        <v>0</v>
      </c>
      <c r="AT605" s="587"/>
      <c r="AU605" s="588">
        <f t="shared" si="941"/>
        <v>0</v>
      </c>
      <c r="AV605" s="588">
        <f t="shared" si="953"/>
        <v>0</v>
      </c>
      <c r="AW605" s="587"/>
      <c r="AX605" s="652"/>
      <c r="AY605" s="706">
        <f t="shared" si="915"/>
        <v>0</v>
      </c>
      <c r="BC605" s="30">
        <f t="shared" si="918"/>
        <v>0</v>
      </c>
      <c r="BD605" s="30">
        <f t="shared" si="919"/>
        <v>0</v>
      </c>
      <c r="BE605" s="30">
        <f t="shared" si="954"/>
        <v>0</v>
      </c>
      <c r="BF605" s="30">
        <f t="shared" si="920"/>
        <v>0</v>
      </c>
      <c r="BG605" s="30">
        <f t="shared" si="921"/>
        <v>0</v>
      </c>
      <c r="BH605" s="704">
        <f t="shared" si="922"/>
        <v>0</v>
      </c>
      <c r="BI605" s="30">
        <f t="shared" si="914"/>
        <v>0</v>
      </c>
      <c r="BJ605" s="30">
        <f t="shared" si="923"/>
        <v>0</v>
      </c>
      <c r="BK605" s="704">
        <f t="shared" si="924"/>
        <v>0</v>
      </c>
      <c r="BL605" s="30">
        <f t="shared" si="925"/>
        <v>0</v>
      </c>
      <c r="BM605" s="30">
        <f t="shared" si="926"/>
        <v>0</v>
      </c>
      <c r="BN605" s="704">
        <f t="shared" si="927"/>
        <v>0</v>
      </c>
    </row>
    <row r="606" spans="1:66" x14ac:dyDescent="0.25">
      <c r="A606" s="49"/>
      <c r="B606" s="50"/>
      <c r="C606" s="699"/>
      <c r="D606" s="50"/>
      <c r="E606" s="62" t="e">
        <f t="shared" si="913"/>
        <v>#N/A</v>
      </c>
      <c r="F606" s="664" t="str">
        <f t="shared" si="912"/>
        <v/>
      </c>
      <c r="G606" s="587"/>
      <c r="H606" s="588">
        <f t="shared" si="928"/>
        <v>0</v>
      </c>
      <c r="I606" s="588">
        <f t="shared" si="942"/>
        <v>0</v>
      </c>
      <c r="J606" s="587"/>
      <c r="K606" s="588">
        <f t="shared" si="929"/>
        <v>0</v>
      </c>
      <c r="L606" s="588">
        <f t="shared" si="943"/>
        <v>0</v>
      </c>
      <c r="M606" s="587"/>
      <c r="N606" s="588">
        <f t="shared" si="930"/>
        <v>0</v>
      </c>
      <c r="O606" s="588">
        <f t="shared" si="944"/>
        <v>0</v>
      </c>
      <c r="P606" s="587"/>
      <c r="Q606" s="588">
        <f t="shared" si="931"/>
        <v>0</v>
      </c>
      <c r="R606" s="588">
        <f t="shared" si="945"/>
        <v>0</v>
      </c>
      <c r="S606" s="587"/>
      <c r="T606" s="588">
        <f t="shared" si="932"/>
        <v>0</v>
      </c>
      <c r="U606" s="588">
        <f t="shared" si="946"/>
        <v>0</v>
      </c>
      <c r="V606" s="587"/>
      <c r="W606" s="588">
        <f t="shared" si="933"/>
        <v>0</v>
      </c>
      <c r="X606" s="588">
        <f t="shared" si="947"/>
        <v>0</v>
      </c>
      <c r="Y606" s="587"/>
      <c r="Z606" s="588">
        <f t="shared" si="934"/>
        <v>0</v>
      </c>
      <c r="AA606" s="588">
        <f t="shared" si="916"/>
        <v>0</v>
      </c>
      <c r="AB606" s="587"/>
      <c r="AC606" s="588">
        <f t="shared" si="935"/>
        <v>0</v>
      </c>
      <c r="AD606" s="588">
        <f t="shared" si="948"/>
        <v>0</v>
      </c>
      <c r="AE606" s="587"/>
      <c r="AF606" s="588">
        <f t="shared" si="936"/>
        <v>0</v>
      </c>
      <c r="AG606" s="588">
        <f t="shared" si="949"/>
        <v>0</v>
      </c>
      <c r="AH606" s="587"/>
      <c r="AI606" s="588">
        <f t="shared" si="937"/>
        <v>0</v>
      </c>
      <c r="AJ606" s="588">
        <f t="shared" si="950"/>
        <v>0</v>
      </c>
      <c r="AK606" s="587"/>
      <c r="AL606" s="588">
        <f t="shared" si="938"/>
        <v>0</v>
      </c>
      <c r="AM606" s="588">
        <f t="shared" si="951"/>
        <v>0</v>
      </c>
      <c r="AN606" s="587"/>
      <c r="AO606" s="588">
        <f t="shared" si="939"/>
        <v>0</v>
      </c>
      <c r="AP606" s="588">
        <f t="shared" si="952"/>
        <v>0</v>
      </c>
      <c r="AQ606" s="587"/>
      <c r="AR606" s="588">
        <f t="shared" si="940"/>
        <v>0</v>
      </c>
      <c r="AS606" s="588">
        <f t="shared" si="917"/>
        <v>0</v>
      </c>
      <c r="AT606" s="587"/>
      <c r="AU606" s="588">
        <f t="shared" si="941"/>
        <v>0</v>
      </c>
      <c r="AV606" s="588">
        <f t="shared" si="953"/>
        <v>0</v>
      </c>
      <c r="AW606" s="587"/>
      <c r="AX606" s="652"/>
      <c r="AY606" s="706">
        <f t="shared" si="915"/>
        <v>0</v>
      </c>
      <c r="BC606" s="30">
        <f t="shared" si="918"/>
        <v>0</v>
      </c>
      <c r="BD606" s="30">
        <f t="shared" si="919"/>
        <v>0</v>
      </c>
      <c r="BE606" s="30">
        <f t="shared" si="954"/>
        <v>0</v>
      </c>
      <c r="BF606" s="30">
        <f t="shared" si="920"/>
        <v>0</v>
      </c>
      <c r="BG606" s="30">
        <f t="shared" si="921"/>
        <v>0</v>
      </c>
      <c r="BH606" s="704">
        <f t="shared" si="922"/>
        <v>0</v>
      </c>
      <c r="BI606" s="30">
        <f t="shared" si="914"/>
        <v>0</v>
      </c>
      <c r="BJ606" s="30">
        <f t="shared" si="923"/>
        <v>0</v>
      </c>
      <c r="BK606" s="704">
        <f t="shared" si="924"/>
        <v>0</v>
      </c>
      <c r="BL606" s="30">
        <f t="shared" si="925"/>
        <v>0</v>
      </c>
      <c r="BM606" s="30">
        <f t="shared" si="926"/>
        <v>0</v>
      </c>
      <c r="BN606" s="704">
        <f t="shared" si="927"/>
        <v>0</v>
      </c>
    </row>
    <row r="607" spans="1:66" x14ac:dyDescent="0.25">
      <c r="A607" s="49"/>
      <c r="B607" s="50"/>
      <c r="C607" s="699"/>
      <c r="D607" s="50"/>
      <c r="E607" s="62" t="e">
        <f t="shared" si="913"/>
        <v>#N/A</v>
      </c>
      <c r="F607" s="664" t="str">
        <f t="shared" si="912"/>
        <v/>
      </c>
      <c r="G607" s="587"/>
      <c r="H607" s="588">
        <f t="shared" si="928"/>
        <v>0</v>
      </c>
      <c r="I607" s="588">
        <f t="shared" si="942"/>
        <v>0</v>
      </c>
      <c r="J607" s="587"/>
      <c r="K607" s="588">
        <f t="shared" si="929"/>
        <v>0</v>
      </c>
      <c r="L607" s="588">
        <f t="shared" si="943"/>
        <v>0</v>
      </c>
      <c r="M607" s="587"/>
      <c r="N607" s="588">
        <f t="shared" si="930"/>
        <v>0</v>
      </c>
      <c r="O607" s="588">
        <f t="shared" si="944"/>
        <v>0</v>
      </c>
      <c r="P607" s="587"/>
      <c r="Q607" s="588">
        <f t="shared" si="931"/>
        <v>0</v>
      </c>
      <c r="R607" s="588">
        <f t="shared" si="945"/>
        <v>0</v>
      </c>
      <c r="S607" s="587"/>
      <c r="T607" s="588">
        <f t="shared" si="932"/>
        <v>0</v>
      </c>
      <c r="U607" s="588">
        <f t="shared" si="946"/>
        <v>0</v>
      </c>
      <c r="V607" s="587"/>
      <c r="W607" s="588">
        <f t="shared" si="933"/>
        <v>0</v>
      </c>
      <c r="X607" s="588">
        <f t="shared" si="947"/>
        <v>0</v>
      </c>
      <c r="Y607" s="587"/>
      <c r="Z607" s="588">
        <f t="shared" si="934"/>
        <v>0</v>
      </c>
      <c r="AA607" s="588">
        <f t="shared" si="916"/>
        <v>0</v>
      </c>
      <c r="AB607" s="587"/>
      <c r="AC607" s="588">
        <f t="shared" si="935"/>
        <v>0</v>
      </c>
      <c r="AD607" s="588">
        <f t="shared" si="948"/>
        <v>0</v>
      </c>
      <c r="AE607" s="587"/>
      <c r="AF607" s="588">
        <f t="shared" si="936"/>
        <v>0</v>
      </c>
      <c r="AG607" s="588">
        <f t="shared" si="949"/>
        <v>0</v>
      </c>
      <c r="AH607" s="587"/>
      <c r="AI607" s="588">
        <f t="shared" si="937"/>
        <v>0</v>
      </c>
      <c r="AJ607" s="588">
        <f t="shared" si="950"/>
        <v>0</v>
      </c>
      <c r="AK607" s="587"/>
      <c r="AL607" s="588">
        <f t="shared" si="938"/>
        <v>0</v>
      </c>
      <c r="AM607" s="588">
        <f t="shared" si="951"/>
        <v>0</v>
      </c>
      <c r="AN607" s="587"/>
      <c r="AO607" s="588">
        <f t="shared" si="939"/>
        <v>0</v>
      </c>
      <c r="AP607" s="588">
        <f t="shared" si="952"/>
        <v>0</v>
      </c>
      <c r="AQ607" s="587"/>
      <c r="AR607" s="588">
        <f t="shared" si="940"/>
        <v>0</v>
      </c>
      <c r="AS607" s="588">
        <f t="shared" si="917"/>
        <v>0</v>
      </c>
      <c r="AT607" s="587"/>
      <c r="AU607" s="588">
        <f t="shared" si="941"/>
        <v>0</v>
      </c>
      <c r="AV607" s="588">
        <f t="shared" si="953"/>
        <v>0</v>
      </c>
      <c r="AW607" s="587"/>
      <c r="AX607" s="652"/>
      <c r="AY607" s="706">
        <f t="shared" si="915"/>
        <v>0</v>
      </c>
      <c r="BC607" s="30">
        <f t="shared" si="918"/>
        <v>0</v>
      </c>
      <c r="BD607" s="30">
        <f t="shared" si="919"/>
        <v>0</v>
      </c>
      <c r="BE607" s="30">
        <f t="shared" si="954"/>
        <v>0</v>
      </c>
      <c r="BF607" s="30">
        <f t="shared" si="920"/>
        <v>0</v>
      </c>
      <c r="BG607" s="30">
        <f t="shared" si="921"/>
        <v>0</v>
      </c>
      <c r="BH607" s="704">
        <f t="shared" si="922"/>
        <v>0</v>
      </c>
      <c r="BI607" s="30">
        <f t="shared" si="914"/>
        <v>0</v>
      </c>
      <c r="BJ607" s="30">
        <f t="shared" si="923"/>
        <v>0</v>
      </c>
      <c r="BK607" s="704">
        <f t="shared" si="924"/>
        <v>0</v>
      </c>
      <c r="BL607" s="30">
        <f t="shared" si="925"/>
        <v>0</v>
      </c>
      <c r="BM607" s="30">
        <f t="shared" si="926"/>
        <v>0</v>
      </c>
      <c r="BN607" s="704">
        <f t="shared" si="927"/>
        <v>0</v>
      </c>
    </row>
    <row r="608" spans="1:66" x14ac:dyDescent="0.25">
      <c r="A608" s="49"/>
      <c r="B608" s="50"/>
      <c r="C608" s="699"/>
      <c r="D608" s="50"/>
      <c r="E608" s="62" t="e">
        <f t="shared" si="913"/>
        <v>#N/A</v>
      </c>
      <c r="F608" s="664" t="str">
        <f t="shared" si="912"/>
        <v/>
      </c>
      <c r="G608" s="587"/>
      <c r="H608" s="588">
        <f t="shared" si="928"/>
        <v>0</v>
      </c>
      <c r="I608" s="588">
        <f t="shared" si="942"/>
        <v>0</v>
      </c>
      <c r="J608" s="587"/>
      <c r="K608" s="588">
        <f t="shared" si="929"/>
        <v>0</v>
      </c>
      <c r="L608" s="588">
        <f t="shared" si="943"/>
        <v>0</v>
      </c>
      <c r="M608" s="587"/>
      <c r="N608" s="588">
        <f t="shared" si="930"/>
        <v>0</v>
      </c>
      <c r="O608" s="588">
        <f t="shared" si="944"/>
        <v>0</v>
      </c>
      <c r="P608" s="587"/>
      <c r="Q608" s="588">
        <f t="shared" si="931"/>
        <v>0</v>
      </c>
      <c r="R608" s="588">
        <f t="shared" si="945"/>
        <v>0</v>
      </c>
      <c r="S608" s="587"/>
      <c r="T608" s="588">
        <f t="shared" si="932"/>
        <v>0</v>
      </c>
      <c r="U608" s="588">
        <f t="shared" si="946"/>
        <v>0</v>
      </c>
      <c r="V608" s="587"/>
      <c r="W608" s="588">
        <f t="shared" si="933"/>
        <v>0</v>
      </c>
      <c r="X608" s="588">
        <f t="shared" si="947"/>
        <v>0</v>
      </c>
      <c r="Y608" s="587"/>
      <c r="Z608" s="588">
        <f t="shared" si="934"/>
        <v>0</v>
      </c>
      <c r="AA608" s="588">
        <f t="shared" si="916"/>
        <v>0</v>
      </c>
      <c r="AB608" s="587"/>
      <c r="AC608" s="588">
        <f t="shared" si="935"/>
        <v>0</v>
      </c>
      <c r="AD608" s="588">
        <f t="shared" si="948"/>
        <v>0</v>
      </c>
      <c r="AE608" s="587"/>
      <c r="AF608" s="588">
        <f t="shared" si="936"/>
        <v>0</v>
      </c>
      <c r="AG608" s="588">
        <f t="shared" si="949"/>
        <v>0</v>
      </c>
      <c r="AH608" s="587"/>
      <c r="AI608" s="588">
        <f t="shared" si="937"/>
        <v>0</v>
      </c>
      <c r="AJ608" s="588">
        <f t="shared" si="950"/>
        <v>0</v>
      </c>
      <c r="AK608" s="587"/>
      <c r="AL608" s="588">
        <f t="shared" si="938"/>
        <v>0</v>
      </c>
      <c r="AM608" s="588">
        <f t="shared" si="951"/>
        <v>0</v>
      </c>
      <c r="AN608" s="587"/>
      <c r="AO608" s="588">
        <f t="shared" si="939"/>
        <v>0</v>
      </c>
      <c r="AP608" s="588">
        <f t="shared" si="952"/>
        <v>0</v>
      </c>
      <c r="AQ608" s="587"/>
      <c r="AR608" s="588">
        <f t="shared" si="940"/>
        <v>0</v>
      </c>
      <c r="AS608" s="588">
        <f t="shared" si="917"/>
        <v>0</v>
      </c>
      <c r="AT608" s="587"/>
      <c r="AU608" s="588">
        <f t="shared" si="941"/>
        <v>0</v>
      </c>
      <c r="AV608" s="588">
        <f t="shared" si="953"/>
        <v>0</v>
      </c>
      <c r="AW608" s="587"/>
      <c r="AX608" s="652"/>
      <c r="AY608" s="706">
        <f t="shared" si="915"/>
        <v>0</v>
      </c>
      <c r="BC608" s="30">
        <f t="shared" si="918"/>
        <v>0</v>
      </c>
      <c r="BD608" s="30">
        <f t="shared" si="919"/>
        <v>0</v>
      </c>
      <c r="BE608" s="30">
        <f t="shared" si="954"/>
        <v>0</v>
      </c>
      <c r="BF608" s="30">
        <f t="shared" si="920"/>
        <v>0</v>
      </c>
      <c r="BG608" s="30">
        <f t="shared" si="921"/>
        <v>0</v>
      </c>
      <c r="BH608" s="704">
        <f t="shared" si="922"/>
        <v>0</v>
      </c>
      <c r="BI608" s="30">
        <f t="shared" si="914"/>
        <v>0</v>
      </c>
      <c r="BJ608" s="30">
        <f t="shared" si="923"/>
        <v>0</v>
      </c>
      <c r="BK608" s="704">
        <f t="shared" si="924"/>
        <v>0</v>
      </c>
      <c r="BL608" s="30">
        <f t="shared" si="925"/>
        <v>0</v>
      </c>
      <c r="BM608" s="30">
        <f t="shared" si="926"/>
        <v>0</v>
      </c>
      <c r="BN608" s="704">
        <f t="shared" si="927"/>
        <v>0</v>
      </c>
    </row>
    <row r="609" spans="1:66" x14ac:dyDescent="0.25">
      <c r="A609" s="49"/>
      <c r="B609" s="50"/>
      <c r="C609" s="699"/>
      <c r="D609" s="50"/>
      <c r="E609" s="62" t="e">
        <f t="shared" si="913"/>
        <v>#N/A</v>
      </c>
      <c r="F609" s="664" t="str">
        <f t="shared" si="912"/>
        <v/>
      </c>
      <c r="G609" s="587"/>
      <c r="H609" s="588">
        <f t="shared" si="928"/>
        <v>0</v>
      </c>
      <c r="I609" s="588">
        <f t="shared" si="942"/>
        <v>0</v>
      </c>
      <c r="J609" s="587"/>
      <c r="K609" s="588">
        <f t="shared" si="929"/>
        <v>0</v>
      </c>
      <c r="L609" s="588">
        <f t="shared" si="943"/>
        <v>0</v>
      </c>
      <c r="M609" s="587"/>
      <c r="N609" s="588">
        <f t="shared" si="930"/>
        <v>0</v>
      </c>
      <c r="O609" s="588">
        <f t="shared" si="944"/>
        <v>0</v>
      </c>
      <c r="P609" s="587"/>
      <c r="Q609" s="588">
        <f t="shared" si="931"/>
        <v>0</v>
      </c>
      <c r="R609" s="588">
        <f t="shared" si="945"/>
        <v>0</v>
      </c>
      <c r="S609" s="587"/>
      <c r="T609" s="588">
        <f t="shared" si="932"/>
        <v>0</v>
      </c>
      <c r="U609" s="588">
        <f t="shared" si="946"/>
        <v>0</v>
      </c>
      <c r="V609" s="587"/>
      <c r="W609" s="588">
        <f t="shared" si="933"/>
        <v>0</v>
      </c>
      <c r="X609" s="588">
        <f t="shared" si="947"/>
        <v>0</v>
      </c>
      <c r="Y609" s="587"/>
      <c r="Z609" s="588">
        <f t="shared" si="934"/>
        <v>0</v>
      </c>
      <c r="AA609" s="588">
        <f t="shared" si="916"/>
        <v>0</v>
      </c>
      <c r="AB609" s="587"/>
      <c r="AC609" s="588">
        <f t="shared" si="935"/>
        <v>0</v>
      </c>
      <c r="AD609" s="588">
        <f t="shared" si="948"/>
        <v>0</v>
      </c>
      <c r="AE609" s="587"/>
      <c r="AF609" s="588">
        <f t="shared" si="936"/>
        <v>0</v>
      </c>
      <c r="AG609" s="588">
        <f t="shared" si="949"/>
        <v>0</v>
      </c>
      <c r="AH609" s="587"/>
      <c r="AI609" s="588">
        <f t="shared" si="937"/>
        <v>0</v>
      </c>
      <c r="AJ609" s="588">
        <f t="shared" si="950"/>
        <v>0</v>
      </c>
      <c r="AK609" s="587"/>
      <c r="AL609" s="588">
        <f t="shared" si="938"/>
        <v>0</v>
      </c>
      <c r="AM609" s="588">
        <f t="shared" si="951"/>
        <v>0</v>
      </c>
      <c r="AN609" s="587"/>
      <c r="AO609" s="588">
        <f t="shared" si="939"/>
        <v>0</v>
      </c>
      <c r="AP609" s="588">
        <f t="shared" si="952"/>
        <v>0</v>
      </c>
      <c r="AQ609" s="587"/>
      <c r="AR609" s="588">
        <f t="shared" si="940"/>
        <v>0</v>
      </c>
      <c r="AS609" s="588">
        <f t="shared" si="917"/>
        <v>0</v>
      </c>
      <c r="AT609" s="587"/>
      <c r="AU609" s="588">
        <f t="shared" si="941"/>
        <v>0</v>
      </c>
      <c r="AV609" s="588">
        <f t="shared" si="953"/>
        <v>0</v>
      </c>
      <c r="AW609" s="587"/>
      <c r="AX609" s="652"/>
      <c r="AY609" s="706">
        <f t="shared" si="915"/>
        <v>0</v>
      </c>
      <c r="BC609" s="30">
        <f t="shared" si="918"/>
        <v>0</v>
      </c>
      <c r="BD609" s="30">
        <f t="shared" si="919"/>
        <v>0</v>
      </c>
      <c r="BE609" s="30">
        <f t="shared" si="954"/>
        <v>0</v>
      </c>
      <c r="BF609" s="30">
        <f t="shared" si="920"/>
        <v>0</v>
      </c>
      <c r="BG609" s="30">
        <f t="shared" si="921"/>
        <v>0</v>
      </c>
      <c r="BH609" s="704">
        <f t="shared" si="922"/>
        <v>0</v>
      </c>
      <c r="BI609" s="30">
        <f t="shared" si="914"/>
        <v>0</v>
      </c>
      <c r="BJ609" s="30">
        <f t="shared" si="923"/>
        <v>0</v>
      </c>
      <c r="BK609" s="704">
        <f t="shared" si="924"/>
        <v>0</v>
      </c>
      <c r="BL609" s="30">
        <f t="shared" si="925"/>
        <v>0</v>
      </c>
      <c r="BM609" s="30">
        <f t="shared" si="926"/>
        <v>0</v>
      </c>
      <c r="BN609" s="704">
        <f t="shared" si="927"/>
        <v>0</v>
      </c>
    </row>
    <row r="610" spans="1:66" x14ac:dyDescent="0.25">
      <c r="A610" s="49"/>
      <c r="B610" s="50"/>
      <c r="C610" s="699"/>
      <c r="D610" s="50"/>
      <c r="E610" s="62" t="e">
        <f t="shared" si="913"/>
        <v>#N/A</v>
      </c>
      <c r="F610" s="664" t="str">
        <f t="shared" si="912"/>
        <v/>
      </c>
      <c r="G610" s="587"/>
      <c r="H610" s="588">
        <f t="shared" si="928"/>
        <v>0</v>
      </c>
      <c r="I610" s="588">
        <f t="shared" si="942"/>
        <v>0</v>
      </c>
      <c r="J610" s="587"/>
      <c r="K610" s="588">
        <f t="shared" si="929"/>
        <v>0</v>
      </c>
      <c r="L610" s="588">
        <f t="shared" si="943"/>
        <v>0</v>
      </c>
      <c r="M610" s="587"/>
      <c r="N610" s="588">
        <f t="shared" si="930"/>
        <v>0</v>
      </c>
      <c r="O610" s="588">
        <f t="shared" si="944"/>
        <v>0</v>
      </c>
      <c r="P610" s="587"/>
      <c r="Q610" s="588">
        <f t="shared" si="931"/>
        <v>0</v>
      </c>
      <c r="R610" s="588">
        <f t="shared" si="945"/>
        <v>0</v>
      </c>
      <c r="S610" s="587"/>
      <c r="T610" s="588">
        <f t="shared" si="932"/>
        <v>0</v>
      </c>
      <c r="U610" s="588">
        <f t="shared" si="946"/>
        <v>0</v>
      </c>
      <c r="V610" s="587"/>
      <c r="W610" s="588">
        <f t="shared" si="933"/>
        <v>0</v>
      </c>
      <c r="X610" s="588">
        <f t="shared" si="947"/>
        <v>0</v>
      </c>
      <c r="Y610" s="587"/>
      <c r="Z610" s="588">
        <f t="shared" si="934"/>
        <v>0</v>
      </c>
      <c r="AA610" s="588">
        <f t="shared" si="916"/>
        <v>0</v>
      </c>
      <c r="AB610" s="587"/>
      <c r="AC610" s="588">
        <f t="shared" si="935"/>
        <v>0</v>
      </c>
      <c r="AD610" s="588">
        <f t="shared" si="948"/>
        <v>0</v>
      </c>
      <c r="AE610" s="587"/>
      <c r="AF610" s="588">
        <f t="shared" si="936"/>
        <v>0</v>
      </c>
      <c r="AG610" s="588">
        <f t="shared" si="949"/>
        <v>0</v>
      </c>
      <c r="AH610" s="587"/>
      <c r="AI610" s="588">
        <f t="shared" si="937"/>
        <v>0</v>
      </c>
      <c r="AJ610" s="588">
        <f t="shared" si="950"/>
        <v>0</v>
      </c>
      <c r="AK610" s="587"/>
      <c r="AL610" s="588">
        <f t="shared" si="938"/>
        <v>0</v>
      </c>
      <c r="AM610" s="588">
        <f t="shared" si="951"/>
        <v>0</v>
      </c>
      <c r="AN610" s="587"/>
      <c r="AO610" s="588">
        <f t="shared" si="939"/>
        <v>0</v>
      </c>
      <c r="AP610" s="588">
        <f t="shared" si="952"/>
        <v>0</v>
      </c>
      <c r="AQ610" s="587"/>
      <c r="AR610" s="588">
        <f t="shared" si="940"/>
        <v>0</v>
      </c>
      <c r="AS610" s="588">
        <f t="shared" si="917"/>
        <v>0</v>
      </c>
      <c r="AT610" s="587"/>
      <c r="AU610" s="588">
        <f t="shared" si="941"/>
        <v>0</v>
      </c>
      <c r="AV610" s="588">
        <f t="shared" si="953"/>
        <v>0</v>
      </c>
      <c r="AW610" s="587"/>
      <c r="AX610" s="652"/>
      <c r="AY610" s="706">
        <f t="shared" si="915"/>
        <v>0</v>
      </c>
      <c r="BC610" s="30">
        <f t="shared" si="918"/>
        <v>0</v>
      </c>
      <c r="BD610" s="30">
        <f t="shared" si="919"/>
        <v>0</v>
      </c>
      <c r="BE610" s="30">
        <f t="shared" si="954"/>
        <v>0</v>
      </c>
      <c r="BF610" s="30">
        <f t="shared" si="920"/>
        <v>0</v>
      </c>
      <c r="BG610" s="30">
        <f t="shared" si="921"/>
        <v>0</v>
      </c>
      <c r="BH610" s="704">
        <f t="shared" si="922"/>
        <v>0</v>
      </c>
      <c r="BI610" s="30">
        <f t="shared" si="914"/>
        <v>0</v>
      </c>
      <c r="BJ610" s="30">
        <f t="shared" si="923"/>
        <v>0</v>
      </c>
      <c r="BK610" s="704">
        <f t="shared" si="924"/>
        <v>0</v>
      </c>
      <c r="BL610" s="30">
        <f t="shared" si="925"/>
        <v>0</v>
      </c>
      <c r="BM610" s="30">
        <f t="shared" si="926"/>
        <v>0</v>
      </c>
      <c r="BN610" s="704">
        <f t="shared" si="927"/>
        <v>0</v>
      </c>
    </row>
    <row r="611" spans="1:66" x14ac:dyDescent="0.25">
      <c r="A611" s="49"/>
      <c r="B611" s="50"/>
      <c r="C611" s="699"/>
      <c r="D611" s="50"/>
      <c r="E611" s="62" t="e">
        <f t="shared" si="913"/>
        <v>#N/A</v>
      </c>
      <c r="F611" s="664" t="str">
        <f t="shared" ref="F611:F674" si="955">IFERROR(INDEX(Index_card_code,MATCH($D611,Index_Card_name,0)),"")</f>
        <v/>
      </c>
      <c r="G611" s="587"/>
      <c r="H611" s="588">
        <f t="shared" si="928"/>
        <v>0</v>
      </c>
      <c r="I611" s="588">
        <f t="shared" si="942"/>
        <v>0</v>
      </c>
      <c r="J611" s="587"/>
      <c r="K611" s="588">
        <f t="shared" si="929"/>
        <v>0</v>
      </c>
      <c r="L611" s="588">
        <f t="shared" si="943"/>
        <v>0</v>
      </c>
      <c r="M611" s="587"/>
      <c r="N611" s="588">
        <f t="shared" si="930"/>
        <v>0</v>
      </c>
      <c r="O611" s="588">
        <f t="shared" si="944"/>
        <v>0</v>
      </c>
      <c r="P611" s="587"/>
      <c r="Q611" s="588">
        <f t="shared" si="931"/>
        <v>0</v>
      </c>
      <c r="R611" s="588">
        <f t="shared" si="945"/>
        <v>0</v>
      </c>
      <c r="S611" s="587"/>
      <c r="T611" s="588">
        <f t="shared" si="932"/>
        <v>0</v>
      </c>
      <c r="U611" s="588">
        <f t="shared" si="946"/>
        <v>0</v>
      </c>
      <c r="V611" s="587"/>
      <c r="W611" s="588">
        <f t="shared" si="933"/>
        <v>0</v>
      </c>
      <c r="X611" s="588">
        <f t="shared" si="947"/>
        <v>0</v>
      </c>
      <c r="Y611" s="587"/>
      <c r="Z611" s="588">
        <f t="shared" si="934"/>
        <v>0</v>
      </c>
      <c r="AA611" s="588">
        <f t="shared" si="916"/>
        <v>0</v>
      </c>
      <c r="AB611" s="587"/>
      <c r="AC611" s="588">
        <f t="shared" si="935"/>
        <v>0</v>
      </c>
      <c r="AD611" s="588">
        <f t="shared" si="948"/>
        <v>0</v>
      </c>
      <c r="AE611" s="587"/>
      <c r="AF611" s="588">
        <f t="shared" si="936"/>
        <v>0</v>
      </c>
      <c r="AG611" s="588">
        <f t="shared" si="949"/>
        <v>0</v>
      </c>
      <c r="AH611" s="587"/>
      <c r="AI611" s="588">
        <f t="shared" si="937"/>
        <v>0</v>
      </c>
      <c r="AJ611" s="588">
        <f t="shared" si="950"/>
        <v>0</v>
      </c>
      <c r="AK611" s="587"/>
      <c r="AL611" s="588">
        <f t="shared" si="938"/>
        <v>0</v>
      </c>
      <c r="AM611" s="588">
        <f t="shared" si="951"/>
        <v>0</v>
      </c>
      <c r="AN611" s="587"/>
      <c r="AO611" s="588">
        <f t="shared" si="939"/>
        <v>0</v>
      </c>
      <c r="AP611" s="588">
        <f t="shared" si="952"/>
        <v>0</v>
      </c>
      <c r="AQ611" s="587"/>
      <c r="AR611" s="588">
        <f t="shared" si="940"/>
        <v>0</v>
      </c>
      <c r="AS611" s="588">
        <f t="shared" si="917"/>
        <v>0</v>
      </c>
      <c r="AT611" s="587"/>
      <c r="AU611" s="588">
        <f t="shared" si="941"/>
        <v>0</v>
      </c>
      <c r="AV611" s="588">
        <f t="shared" si="953"/>
        <v>0</v>
      </c>
      <c r="AW611" s="587"/>
      <c r="AX611" s="652"/>
      <c r="AY611" s="706">
        <f t="shared" si="915"/>
        <v>0</v>
      </c>
      <c r="BC611" s="30">
        <f t="shared" si="918"/>
        <v>0</v>
      </c>
      <c r="BD611" s="30">
        <f t="shared" si="919"/>
        <v>0</v>
      </c>
      <c r="BE611" s="30">
        <f t="shared" si="954"/>
        <v>0</v>
      </c>
      <c r="BF611" s="30">
        <f t="shared" si="920"/>
        <v>0</v>
      </c>
      <c r="BG611" s="30">
        <f t="shared" si="921"/>
        <v>0</v>
      </c>
      <c r="BH611" s="704">
        <f t="shared" si="922"/>
        <v>0</v>
      </c>
      <c r="BI611" s="30">
        <f t="shared" si="914"/>
        <v>0</v>
      </c>
      <c r="BJ611" s="30">
        <f t="shared" si="923"/>
        <v>0</v>
      </c>
      <c r="BK611" s="704">
        <f t="shared" si="924"/>
        <v>0</v>
      </c>
      <c r="BL611" s="30">
        <f t="shared" si="925"/>
        <v>0</v>
      </c>
      <c r="BM611" s="30">
        <f t="shared" si="926"/>
        <v>0</v>
      </c>
      <c r="BN611" s="704">
        <f t="shared" si="927"/>
        <v>0</v>
      </c>
    </row>
    <row r="612" spans="1:66" x14ac:dyDescent="0.25">
      <c r="A612" s="49"/>
      <c r="B612" s="50"/>
      <c r="C612" s="699"/>
      <c r="D612" s="50"/>
      <c r="E612" s="62" t="e">
        <f t="shared" si="913"/>
        <v>#N/A</v>
      </c>
      <c r="F612" s="664" t="str">
        <f t="shared" si="955"/>
        <v/>
      </c>
      <c r="G612" s="587"/>
      <c r="H612" s="588">
        <f t="shared" si="928"/>
        <v>0</v>
      </c>
      <c r="I612" s="588">
        <f t="shared" si="942"/>
        <v>0</v>
      </c>
      <c r="J612" s="587"/>
      <c r="K612" s="588">
        <f t="shared" si="929"/>
        <v>0</v>
      </c>
      <c r="L612" s="588">
        <f t="shared" si="943"/>
        <v>0</v>
      </c>
      <c r="M612" s="587"/>
      <c r="N612" s="588">
        <f t="shared" si="930"/>
        <v>0</v>
      </c>
      <c r="O612" s="588">
        <f t="shared" si="944"/>
        <v>0</v>
      </c>
      <c r="P612" s="587"/>
      <c r="Q612" s="588">
        <f t="shared" si="931"/>
        <v>0</v>
      </c>
      <c r="R612" s="588">
        <f t="shared" si="945"/>
        <v>0</v>
      </c>
      <c r="S612" s="587"/>
      <c r="T612" s="588">
        <f t="shared" si="932"/>
        <v>0</v>
      </c>
      <c r="U612" s="588">
        <f t="shared" si="946"/>
        <v>0</v>
      </c>
      <c r="V612" s="587"/>
      <c r="W612" s="588">
        <f t="shared" si="933"/>
        <v>0</v>
      </c>
      <c r="X612" s="588">
        <f t="shared" si="947"/>
        <v>0</v>
      </c>
      <c r="Y612" s="587"/>
      <c r="Z612" s="588">
        <f t="shared" si="934"/>
        <v>0</v>
      </c>
      <c r="AA612" s="588">
        <f t="shared" si="916"/>
        <v>0</v>
      </c>
      <c r="AB612" s="587"/>
      <c r="AC612" s="588">
        <f t="shared" si="935"/>
        <v>0</v>
      </c>
      <c r="AD612" s="588">
        <f t="shared" si="948"/>
        <v>0</v>
      </c>
      <c r="AE612" s="587"/>
      <c r="AF612" s="588">
        <f t="shared" si="936"/>
        <v>0</v>
      </c>
      <c r="AG612" s="588">
        <f t="shared" si="949"/>
        <v>0</v>
      </c>
      <c r="AH612" s="587"/>
      <c r="AI612" s="588">
        <f t="shared" si="937"/>
        <v>0</v>
      </c>
      <c r="AJ612" s="588">
        <f t="shared" si="950"/>
        <v>0</v>
      </c>
      <c r="AK612" s="587"/>
      <c r="AL612" s="588">
        <f t="shared" si="938"/>
        <v>0</v>
      </c>
      <c r="AM612" s="588">
        <f t="shared" si="951"/>
        <v>0</v>
      </c>
      <c r="AN612" s="587"/>
      <c r="AO612" s="588">
        <f t="shared" si="939"/>
        <v>0</v>
      </c>
      <c r="AP612" s="588">
        <f t="shared" si="952"/>
        <v>0</v>
      </c>
      <c r="AQ612" s="587"/>
      <c r="AR612" s="588">
        <f t="shared" si="940"/>
        <v>0</v>
      </c>
      <c r="AS612" s="588">
        <f t="shared" si="917"/>
        <v>0</v>
      </c>
      <c r="AT612" s="587"/>
      <c r="AU612" s="588">
        <f t="shared" si="941"/>
        <v>0</v>
      </c>
      <c r="AV612" s="588">
        <f t="shared" si="953"/>
        <v>0</v>
      </c>
      <c r="AW612" s="587"/>
      <c r="AX612" s="652"/>
      <c r="AY612" s="706">
        <f t="shared" si="915"/>
        <v>0</v>
      </c>
      <c r="BC612" s="30">
        <f t="shared" si="918"/>
        <v>0</v>
      </c>
      <c r="BD612" s="30">
        <f t="shared" si="919"/>
        <v>0</v>
      </c>
      <c r="BE612" s="30">
        <f t="shared" si="954"/>
        <v>0</v>
      </c>
      <c r="BF612" s="30">
        <f t="shared" si="920"/>
        <v>0</v>
      </c>
      <c r="BG612" s="30">
        <f t="shared" si="921"/>
        <v>0</v>
      </c>
      <c r="BH612" s="704">
        <f t="shared" si="922"/>
        <v>0</v>
      </c>
      <c r="BI612" s="30">
        <f t="shared" si="914"/>
        <v>0</v>
      </c>
      <c r="BJ612" s="30">
        <f t="shared" si="923"/>
        <v>0</v>
      </c>
      <c r="BK612" s="704">
        <f t="shared" si="924"/>
        <v>0</v>
      </c>
      <c r="BL612" s="30">
        <f t="shared" si="925"/>
        <v>0</v>
      </c>
      <c r="BM612" s="30">
        <f t="shared" si="926"/>
        <v>0</v>
      </c>
      <c r="BN612" s="704">
        <f t="shared" si="927"/>
        <v>0</v>
      </c>
    </row>
    <row r="613" spans="1:66" x14ac:dyDescent="0.25">
      <c r="A613" s="49"/>
      <c r="B613" s="50"/>
      <c r="C613" s="699"/>
      <c r="D613" s="50"/>
      <c r="E613" s="62" t="e">
        <f t="shared" si="913"/>
        <v>#N/A</v>
      </c>
      <c r="F613" s="664" t="str">
        <f t="shared" si="955"/>
        <v/>
      </c>
      <c r="G613" s="587"/>
      <c r="H613" s="588">
        <f t="shared" si="928"/>
        <v>0</v>
      </c>
      <c r="I613" s="588">
        <f t="shared" si="942"/>
        <v>0</v>
      </c>
      <c r="J613" s="587"/>
      <c r="K613" s="588">
        <f t="shared" si="929"/>
        <v>0</v>
      </c>
      <c r="L613" s="588">
        <f t="shared" si="943"/>
        <v>0</v>
      </c>
      <c r="M613" s="587"/>
      <c r="N613" s="588">
        <f t="shared" si="930"/>
        <v>0</v>
      </c>
      <c r="O613" s="588">
        <f t="shared" si="944"/>
        <v>0</v>
      </c>
      <c r="P613" s="587"/>
      <c r="Q613" s="588">
        <f t="shared" si="931"/>
        <v>0</v>
      </c>
      <c r="R613" s="588">
        <f t="shared" si="945"/>
        <v>0</v>
      </c>
      <c r="S613" s="587"/>
      <c r="T613" s="588">
        <f t="shared" si="932"/>
        <v>0</v>
      </c>
      <c r="U613" s="588">
        <f t="shared" si="946"/>
        <v>0</v>
      </c>
      <c r="V613" s="587"/>
      <c r="W613" s="588">
        <f t="shared" si="933"/>
        <v>0</v>
      </c>
      <c r="X613" s="588">
        <f t="shared" si="947"/>
        <v>0</v>
      </c>
      <c r="Y613" s="587"/>
      <c r="Z613" s="588">
        <f t="shared" si="934"/>
        <v>0</v>
      </c>
      <c r="AA613" s="588">
        <f t="shared" si="916"/>
        <v>0</v>
      </c>
      <c r="AB613" s="587"/>
      <c r="AC613" s="588">
        <f t="shared" si="935"/>
        <v>0</v>
      </c>
      <c r="AD613" s="588">
        <f t="shared" si="948"/>
        <v>0</v>
      </c>
      <c r="AE613" s="587"/>
      <c r="AF613" s="588">
        <f t="shared" si="936"/>
        <v>0</v>
      </c>
      <c r="AG613" s="588">
        <f t="shared" si="949"/>
        <v>0</v>
      </c>
      <c r="AH613" s="587"/>
      <c r="AI613" s="588">
        <f t="shared" si="937"/>
        <v>0</v>
      </c>
      <c r="AJ613" s="588">
        <f t="shared" si="950"/>
        <v>0</v>
      </c>
      <c r="AK613" s="587"/>
      <c r="AL613" s="588">
        <f t="shared" si="938"/>
        <v>0</v>
      </c>
      <c r="AM613" s="588">
        <f t="shared" si="951"/>
        <v>0</v>
      </c>
      <c r="AN613" s="587"/>
      <c r="AO613" s="588">
        <f t="shared" si="939"/>
        <v>0</v>
      </c>
      <c r="AP613" s="588">
        <f t="shared" si="952"/>
        <v>0</v>
      </c>
      <c r="AQ613" s="587"/>
      <c r="AR613" s="588">
        <f t="shared" si="940"/>
        <v>0</v>
      </c>
      <c r="AS613" s="588">
        <f t="shared" si="917"/>
        <v>0</v>
      </c>
      <c r="AT613" s="587"/>
      <c r="AU613" s="588">
        <f t="shared" si="941"/>
        <v>0</v>
      </c>
      <c r="AV613" s="588">
        <f t="shared" si="953"/>
        <v>0</v>
      </c>
      <c r="AW613" s="587"/>
      <c r="AX613" s="652"/>
      <c r="AY613" s="706">
        <f t="shared" si="915"/>
        <v>0</v>
      </c>
      <c r="BC613" s="30">
        <f t="shared" si="918"/>
        <v>0</v>
      </c>
      <c r="BD613" s="30">
        <f t="shared" si="919"/>
        <v>0</v>
      </c>
      <c r="BE613" s="30">
        <f t="shared" si="954"/>
        <v>0</v>
      </c>
      <c r="BF613" s="30">
        <f t="shared" si="920"/>
        <v>0</v>
      </c>
      <c r="BG613" s="30">
        <f t="shared" si="921"/>
        <v>0</v>
      </c>
      <c r="BH613" s="704">
        <f t="shared" si="922"/>
        <v>0</v>
      </c>
      <c r="BI613" s="30">
        <f t="shared" si="914"/>
        <v>0</v>
      </c>
      <c r="BJ613" s="30">
        <f t="shared" si="923"/>
        <v>0</v>
      </c>
      <c r="BK613" s="704">
        <f t="shared" si="924"/>
        <v>0</v>
      </c>
      <c r="BL613" s="30">
        <f t="shared" si="925"/>
        <v>0</v>
      </c>
      <c r="BM613" s="30">
        <f t="shared" si="926"/>
        <v>0</v>
      </c>
      <c r="BN613" s="704">
        <f t="shared" si="927"/>
        <v>0</v>
      </c>
    </row>
    <row r="614" spans="1:66" x14ac:dyDescent="0.25">
      <c r="A614" s="49"/>
      <c r="B614" s="50"/>
      <c r="C614" s="699"/>
      <c r="D614" s="50"/>
      <c r="E614" s="62" t="e">
        <f t="shared" si="913"/>
        <v>#N/A</v>
      </c>
      <c r="F614" s="664" t="str">
        <f t="shared" si="955"/>
        <v/>
      </c>
      <c r="G614" s="587"/>
      <c r="H614" s="588">
        <f t="shared" si="928"/>
        <v>0</v>
      </c>
      <c r="I614" s="588">
        <f t="shared" si="942"/>
        <v>0</v>
      </c>
      <c r="J614" s="587"/>
      <c r="K614" s="588">
        <f t="shared" si="929"/>
        <v>0</v>
      </c>
      <c r="L614" s="588">
        <f t="shared" si="943"/>
        <v>0</v>
      </c>
      <c r="M614" s="587"/>
      <c r="N614" s="588">
        <f t="shared" si="930"/>
        <v>0</v>
      </c>
      <c r="O614" s="588">
        <f t="shared" si="944"/>
        <v>0</v>
      </c>
      <c r="P614" s="587"/>
      <c r="Q614" s="588">
        <f t="shared" si="931"/>
        <v>0</v>
      </c>
      <c r="R614" s="588">
        <f t="shared" si="945"/>
        <v>0</v>
      </c>
      <c r="S614" s="587"/>
      <c r="T614" s="588">
        <f t="shared" si="932"/>
        <v>0</v>
      </c>
      <c r="U614" s="588">
        <f t="shared" si="946"/>
        <v>0</v>
      </c>
      <c r="V614" s="587"/>
      <c r="W614" s="588">
        <f t="shared" si="933"/>
        <v>0</v>
      </c>
      <c r="X614" s="588">
        <f t="shared" si="947"/>
        <v>0</v>
      </c>
      <c r="Y614" s="587"/>
      <c r="Z614" s="588">
        <f t="shared" si="934"/>
        <v>0</v>
      </c>
      <c r="AA614" s="588">
        <f t="shared" si="916"/>
        <v>0</v>
      </c>
      <c r="AB614" s="587"/>
      <c r="AC614" s="588">
        <f t="shared" si="935"/>
        <v>0</v>
      </c>
      <c r="AD614" s="588">
        <f t="shared" si="948"/>
        <v>0</v>
      </c>
      <c r="AE614" s="587"/>
      <c r="AF614" s="588">
        <f t="shared" si="936"/>
        <v>0</v>
      </c>
      <c r="AG614" s="588">
        <f t="shared" si="949"/>
        <v>0</v>
      </c>
      <c r="AH614" s="587"/>
      <c r="AI614" s="588">
        <f t="shared" si="937"/>
        <v>0</v>
      </c>
      <c r="AJ614" s="588">
        <f t="shared" si="950"/>
        <v>0</v>
      </c>
      <c r="AK614" s="587"/>
      <c r="AL614" s="588">
        <f t="shared" si="938"/>
        <v>0</v>
      </c>
      <c r="AM614" s="588">
        <f t="shared" si="951"/>
        <v>0</v>
      </c>
      <c r="AN614" s="587"/>
      <c r="AO614" s="588">
        <f t="shared" si="939"/>
        <v>0</v>
      </c>
      <c r="AP614" s="588">
        <f t="shared" si="952"/>
        <v>0</v>
      </c>
      <c r="AQ614" s="587"/>
      <c r="AR614" s="588">
        <f t="shared" si="940"/>
        <v>0</v>
      </c>
      <c r="AS614" s="588">
        <f t="shared" si="917"/>
        <v>0</v>
      </c>
      <c r="AT614" s="587"/>
      <c r="AU614" s="588">
        <f t="shared" si="941"/>
        <v>0</v>
      </c>
      <c r="AV614" s="588">
        <f t="shared" si="953"/>
        <v>0</v>
      </c>
      <c r="AW614" s="587"/>
      <c r="AX614" s="652"/>
      <c r="AY614" s="706">
        <f t="shared" si="915"/>
        <v>0</v>
      </c>
      <c r="BC614" s="30">
        <f t="shared" si="918"/>
        <v>0</v>
      </c>
      <c r="BD614" s="30">
        <f t="shared" si="919"/>
        <v>0</v>
      </c>
      <c r="BE614" s="30">
        <f t="shared" si="954"/>
        <v>0</v>
      </c>
      <c r="BF614" s="30">
        <f t="shared" si="920"/>
        <v>0</v>
      </c>
      <c r="BG614" s="30">
        <f t="shared" si="921"/>
        <v>0</v>
      </c>
      <c r="BH614" s="704">
        <f t="shared" si="922"/>
        <v>0</v>
      </c>
      <c r="BI614" s="30">
        <f t="shared" si="914"/>
        <v>0</v>
      </c>
      <c r="BJ614" s="30">
        <f t="shared" si="923"/>
        <v>0</v>
      </c>
      <c r="BK614" s="704">
        <f t="shared" si="924"/>
        <v>0</v>
      </c>
      <c r="BL614" s="30">
        <f t="shared" si="925"/>
        <v>0</v>
      </c>
      <c r="BM614" s="30">
        <f t="shared" si="926"/>
        <v>0</v>
      </c>
      <c r="BN614" s="704">
        <f t="shared" si="927"/>
        <v>0</v>
      </c>
    </row>
    <row r="615" spans="1:66" x14ac:dyDescent="0.25">
      <c r="A615" s="49"/>
      <c r="B615" s="50"/>
      <c r="C615" s="699"/>
      <c r="D615" s="50"/>
      <c r="E615" s="62" t="e">
        <f t="shared" si="913"/>
        <v>#N/A</v>
      </c>
      <c r="F615" s="664" t="str">
        <f t="shared" si="955"/>
        <v/>
      </c>
      <c r="G615" s="587"/>
      <c r="H615" s="588">
        <f t="shared" si="928"/>
        <v>0</v>
      </c>
      <c r="I615" s="588">
        <f t="shared" si="942"/>
        <v>0</v>
      </c>
      <c r="J615" s="587"/>
      <c r="K615" s="588">
        <f t="shared" si="929"/>
        <v>0</v>
      </c>
      <c r="L615" s="588">
        <f t="shared" si="943"/>
        <v>0</v>
      </c>
      <c r="M615" s="587"/>
      <c r="N615" s="588">
        <f t="shared" si="930"/>
        <v>0</v>
      </c>
      <c r="O615" s="588">
        <f t="shared" si="944"/>
        <v>0</v>
      </c>
      <c r="P615" s="587"/>
      <c r="Q615" s="588">
        <f t="shared" si="931"/>
        <v>0</v>
      </c>
      <c r="R615" s="588">
        <f t="shared" si="945"/>
        <v>0</v>
      </c>
      <c r="S615" s="587"/>
      <c r="T615" s="588">
        <f t="shared" si="932"/>
        <v>0</v>
      </c>
      <c r="U615" s="588">
        <f t="shared" si="946"/>
        <v>0</v>
      </c>
      <c r="V615" s="587"/>
      <c r="W615" s="588">
        <f t="shared" si="933"/>
        <v>0</v>
      </c>
      <c r="X615" s="588">
        <f t="shared" si="947"/>
        <v>0</v>
      </c>
      <c r="Y615" s="587"/>
      <c r="Z615" s="588">
        <f t="shared" si="934"/>
        <v>0</v>
      </c>
      <c r="AA615" s="588">
        <f t="shared" si="916"/>
        <v>0</v>
      </c>
      <c r="AB615" s="587"/>
      <c r="AC615" s="588">
        <f t="shared" si="935"/>
        <v>0</v>
      </c>
      <c r="AD615" s="588">
        <f t="shared" si="948"/>
        <v>0</v>
      </c>
      <c r="AE615" s="587"/>
      <c r="AF615" s="588">
        <f t="shared" si="936"/>
        <v>0</v>
      </c>
      <c r="AG615" s="588">
        <f t="shared" si="949"/>
        <v>0</v>
      </c>
      <c r="AH615" s="587"/>
      <c r="AI615" s="588">
        <f t="shared" si="937"/>
        <v>0</v>
      </c>
      <c r="AJ615" s="588">
        <f t="shared" si="950"/>
        <v>0</v>
      </c>
      <c r="AK615" s="587"/>
      <c r="AL615" s="588">
        <f t="shared" si="938"/>
        <v>0</v>
      </c>
      <c r="AM615" s="588">
        <f t="shared" si="951"/>
        <v>0</v>
      </c>
      <c r="AN615" s="587"/>
      <c r="AO615" s="588">
        <f t="shared" si="939"/>
        <v>0</v>
      </c>
      <c r="AP615" s="588">
        <f t="shared" si="952"/>
        <v>0</v>
      </c>
      <c r="AQ615" s="587"/>
      <c r="AR615" s="588">
        <f t="shared" si="940"/>
        <v>0</v>
      </c>
      <c r="AS615" s="588">
        <f t="shared" si="917"/>
        <v>0</v>
      </c>
      <c r="AT615" s="587"/>
      <c r="AU615" s="588">
        <f t="shared" si="941"/>
        <v>0</v>
      </c>
      <c r="AV615" s="588">
        <f t="shared" si="953"/>
        <v>0</v>
      </c>
      <c r="AW615" s="587"/>
      <c r="AX615" s="652"/>
      <c r="AY615" s="706">
        <f t="shared" si="915"/>
        <v>0</v>
      </c>
      <c r="BC615" s="30">
        <f t="shared" si="918"/>
        <v>0</v>
      </c>
      <c r="BD615" s="30">
        <f t="shared" si="919"/>
        <v>0</v>
      </c>
      <c r="BE615" s="30">
        <f t="shared" si="954"/>
        <v>0</v>
      </c>
      <c r="BF615" s="30">
        <f t="shared" si="920"/>
        <v>0</v>
      </c>
      <c r="BG615" s="30">
        <f t="shared" si="921"/>
        <v>0</v>
      </c>
      <c r="BH615" s="704">
        <f t="shared" si="922"/>
        <v>0</v>
      </c>
      <c r="BI615" s="30">
        <f t="shared" si="914"/>
        <v>0</v>
      </c>
      <c r="BJ615" s="30">
        <f t="shared" si="923"/>
        <v>0</v>
      </c>
      <c r="BK615" s="704">
        <f t="shared" si="924"/>
        <v>0</v>
      </c>
      <c r="BL615" s="30">
        <f t="shared" si="925"/>
        <v>0</v>
      </c>
      <c r="BM615" s="30">
        <f t="shared" si="926"/>
        <v>0</v>
      </c>
      <c r="BN615" s="704">
        <f t="shared" si="927"/>
        <v>0</v>
      </c>
    </row>
    <row r="616" spans="1:66" x14ac:dyDescent="0.25">
      <c r="A616" s="49"/>
      <c r="B616" s="50"/>
      <c r="C616" s="699"/>
      <c r="D616" s="50"/>
      <c r="E616" s="62" t="e">
        <f t="shared" ref="E616:E679" si="956">INDEX(Index_TB_Card_Type,MATCH($D616,Index_Card_name,0))</f>
        <v>#N/A</v>
      </c>
      <c r="F616" s="664" t="str">
        <f t="shared" si="955"/>
        <v/>
      </c>
      <c r="G616" s="587"/>
      <c r="H616" s="588">
        <f t="shared" si="928"/>
        <v>0</v>
      </c>
      <c r="I616" s="588">
        <f t="shared" si="942"/>
        <v>0</v>
      </c>
      <c r="J616" s="587"/>
      <c r="K616" s="588">
        <f t="shared" si="929"/>
        <v>0</v>
      </c>
      <c r="L616" s="588">
        <f t="shared" si="943"/>
        <v>0</v>
      </c>
      <c r="M616" s="587"/>
      <c r="N616" s="588">
        <f t="shared" si="930"/>
        <v>0</v>
      </c>
      <c r="O616" s="588">
        <f t="shared" si="944"/>
        <v>0</v>
      </c>
      <c r="P616" s="587"/>
      <c r="Q616" s="588">
        <f t="shared" si="931"/>
        <v>0</v>
      </c>
      <c r="R616" s="588">
        <f t="shared" si="945"/>
        <v>0</v>
      </c>
      <c r="S616" s="587"/>
      <c r="T616" s="588">
        <f t="shared" si="932"/>
        <v>0</v>
      </c>
      <c r="U616" s="588">
        <f t="shared" si="946"/>
        <v>0</v>
      </c>
      <c r="V616" s="587"/>
      <c r="W616" s="588">
        <f t="shared" si="933"/>
        <v>0</v>
      </c>
      <c r="X616" s="588">
        <f t="shared" si="947"/>
        <v>0</v>
      </c>
      <c r="Y616" s="587"/>
      <c r="Z616" s="588">
        <f t="shared" si="934"/>
        <v>0</v>
      </c>
      <c r="AA616" s="588">
        <f t="shared" si="916"/>
        <v>0</v>
      </c>
      <c r="AB616" s="587"/>
      <c r="AC616" s="588">
        <f t="shared" si="935"/>
        <v>0</v>
      </c>
      <c r="AD616" s="588">
        <f t="shared" si="948"/>
        <v>0</v>
      </c>
      <c r="AE616" s="587"/>
      <c r="AF616" s="588">
        <f t="shared" si="936"/>
        <v>0</v>
      </c>
      <c r="AG616" s="588">
        <f t="shared" si="949"/>
        <v>0</v>
      </c>
      <c r="AH616" s="587"/>
      <c r="AI616" s="588">
        <f t="shared" si="937"/>
        <v>0</v>
      </c>
      <c r="AJ616" s="588">
        <f t="shared" si="950"/>
        <v>0</v>
      </c>
      <c r="AK616" s="587"/>
      <c r="AL616" s="588">
        <f t="shared" si="938"/>
        <v>0</v>
      </c>
      <c r="AM616" s="588">
        <f t="shared" si="951"/>
        <v>0</v>
      </c>
      <c r="AN616" s="587"/>
      <c r="AO616" s="588">
        <f t="shared" si="939"/>
        <v>0</v>
      </c>
      <c r="AP616" s="588">
        <f t="shared" si="952"/>
        <v>0</v>
      </c>
      <c r="AQ616" s="587"/>
      <c r="AR616" s="588">
        <f t="shared" si="940"/>
        <v>0</v>
      </c>
      <c r="AS616" s="588">
        <f t="shared" si="917"/>
        <v>0</v>
      </c>
      <c r="AT616" s="587"/>
      <c r="AU616" s="588">
        <f t="shared" si="941"/>
        <v>0</v>
      </c>
      <c r="AV616" s="588">
        <f t="shared" si="953"/>
        <v>0</v>
      </c>
      <c r="AW616" s="587"/>
      <c r="AX616" s="652"/>
      <c r="AY616" s="706">
        <f t="shared" si="915"/>
        <v>0</v>
      </c>
      <c r="BC616" s="30">
        <f t="shared" si="918"/>
        <v>0</v>
      </c>
      <c r="BD616" s="30">
        <f t="shared" si="919"/>
        <v>0</v>
      </c>
      <c r="BE616" s="30">
        <f t="shared" si="954"/>
        <v>0</v>
      </c>
      <c r="BF616" s="30">
        <f t="shared" si="920"/>
        <v>0</v>
      </c>
      <c r="BG616" s="30">
        <f t="shared" si="921"/>
        <v>0</v>
      </c>
      <c r="BH616" s="704">
        <f t="shared" si="922"/>
        <v>0</v>
      </c>
      <c r="BI616" s="30">
        <f t="shared" si="914"/>
        <v>0</v>
      </c>
      <c r="BJ616" s="30">
        <f t="shared" si="923"/>
        <v>0</v>
      </c>
      <c r="BK616" s="704">
        <f t="shared" si="924"/>
        <v>0</v>
      </c>
      <c r="BL616" s="30">
        <f t="shared" si="925"/>
        <v>0</v>
      </c>
      <c r="BM616" s="30">
        <f t="shared" si="926"/>
        <v>0</v>
      </c>
      <c r="BN616" s="704">
        <f t="shared" si="927"/>
        <v>0</v>
      </c>
    </row>
    <row r="617" spans="1:66" x14ac:dyDescent="0.25">
      <c r="A617" s="49"/>
      <c r="B617" s="50"/>
      <c r="C617" s="699"/>
      <c r="D617" s="50"/>
      <c r="E617" s="62" t="e">
        <f t="shared" si="956"/>
        <v>#N/A</v>
      </c>
      <c r="F617" s="664" t="str">
        <f t="shared" si="955"/>
        <v/>
      </c>
      <c r="G617" s="587"/>
      <c r="H617" s="588">
        <f t="shared" si="928"/>
        <v>0</v>
      </c>
      <c r="I617" s="588">
        <f t="shared" si="942"/>
        <v>0</v>
      </c>
      <c r="J617" s="587"/>
      <c r="K617" s="588">
        <f t="shared" si="929"/>
        <v>0</v>
      </c>
      <c r="L617" s="588">
        <f t="shared" si="943"/>
        <v>0</v>
      </c>
      <c r="M617" s="587"/>
      <c r="N617" s="588">
        <f t="shared" si="930"/>
        <v>0</v>
      </c>
      <c r="O617" s="588">
        <f t="shared" si="944"/>
        <v>0</v>
      </c>
      <c r="P617" s="587"/>
      <c r="Q617" s="588">
        <f t="shared" si="931"/>
        <v>0</v>
      </c>
      <c r="R617" s="588">
        <f t="shared" si="945"/>
        <v>0</v>
      </c>
      <c r="S617" s="587"/>
      <c r="T617" s="588">
        <f t="shared" si="932"/>
        <v>0</v>
      </c>
      <c r="U617" s="588">
        <f t="shared" si="946"/>
        <v>0</v>
      </c>
      <c r="V617" s="587"/>
      <c r="W617" s="588">
        <f t="shared" si="933"/>
        <v>0</v>
      </c>
      <c r="X617" s="588">
        <f t="shared" si="947"/>
        <v>0</v>
      </c>
      <c r="Y617" s="587"/>
      <c r="Z617" s="588">
        <f t="shared" si="934"/>
        <v>0</v>
      </c>
      <c r="AA617" s="588">
        <f t="shared" si="916"/>
        <v>0</v>
      </c>
      <c r="AB617" s="587"/>
      <c r="AC617" s="588">
        <f t="shared" si="935"/>
        <v>0</v>
      </c>
      <c r="AD617" s="588">
        <f t="shared" si="948"/>
        <v>0</v>
      </c>
      <c r="AE617" s="587"/>
      <c r="AF617" s="588">
        <f t="shared" si="936"/>
        <v>0</v>
      </c>
      <c r="AG617" s="588">
        <f t="shared" si="949"/>
        <v>0</v>
      </c>
      <c r="AH617" s="587"/>
      <c r="AI617" s="588">
        <f t="shared" si="937"/>
        <v>0</v>
      </c>
      <c r="AJ617" s="588">
        <f t="shared" si="950"/>
        <v>0</v>
      </c>
      <c r="AK617" s="587"/>
      <c r="AL617" s="588">
        <f t="shared" si="938"/>
        <v>0</v>
      </c>
      <c r="AM617" s="588">
        <f t="shared" si="951"/>
        <v>0</v>
      </c>
      <c r="AN617" s="587"/>
      <c r="AO617" s="588">
        <f t="shared" si="939"/>
        <v>0</v>
      </c>
      <c r="AP617" s="588">
        <f t="shared" si="952"/>
        <v>0</v>
      </c>
      <c r="AQ617" s="587"/>
      <c r="AR617" s="588">
        <f t="shared" si="940"/>
        <v>0</v>
      </c>
      <c r="AS617" s="588">
        <f t="shared" si="917"/>
        <v>0</v>
      </c>
      <c r="AT617" s="587"/>
      <c r="AU617" s="588">
        <f t="shared" si="941"/>
        <v>0</v>
      </c>
      <c r="AV617" s="588">
        <f t="shared" si="953"/>
        <v>0</v>
      </c>
      <c r="AW617" s="587"/>
      <c r="AX617" s="652"/>
      <c r="AY617" s="706">
        <f t="shared" si="915"/>
        <v>0</v>
      </c>
      <c r="BC617" s="30">
        <f t="shared" si="918"/>
        <v>0</v>
      </c>
      <c r="BD617" s="30">
        <f t="shared" si="919"/>
        <v>0</v>
      </c>
      <c r="BE617" s="30">
        <f t="shared" si="954"/>
        <v>0</v>
      </c>
      <c r="BF617" s="30">
        <f t="shared" si="920"/>
        <v>0</v>
      </c>
      <c r="BG617" s="30">
        <f t="shared" si="921"/>
        <v>0</v>
      </c>
      <c r="BH617" s="704">
        <f t="shared" si="922"/>
        <v>0</v>
      </c>
      <c r="BI617" s="30">
        <f t="shared" si="914"/>
        <v>0</v>
      </c>
      <c r="BJ617" s="30">
        <f t="shared" si="923"/>
        <v>0</v>
      </c>
      <c r="BK617" s="704">
        <f t="shared" si="924"/>
        <v>0</v>
      </c>
      <c r="BL617" s="30">
        <f t="shared" si="925"/>
        <v>0</v>
      </c>
      <c r="BM617" s="30">
        <f t="shared" si="926"/>
        <v>0</v>
      </c>
      <c r="BN617" s="704">
        <f t="shared" si="927"/>
        <v>0</v>
      </c>
    </row>
    <row r="618" spans="1:66" x14ac:dyDescent="0.25">
      <c r="A618" s="49"/>
      <c r="B618" s="50"/>
      <c r="C618" s="699"/>
      <c r="D618" s="50"/>
      <c r="E618" s="62" t="e">
        <f t="shared" si="956"/>
        <v>#N/A</v>
      </c>
      <c r="F618" s="664" t="str">
        <f t="shared" si="955"/>
        <v/>
      </c>
      <c r="G618" s="587"/>
      <c r="H618" s="588">
        <f t="shared" si="928"/>
        <v>0</v>
      </c>
      <c r="I618" s="588">
        <f t="shared" si="942"/>
        <v>0</v>
      </c>
      <c r="J618" s="587"/>
      <c r="K618" s="588">
        <f t="shared" si="929"/>
        <v>0</v>
      </c>
      <c r="L618" s="588">
        <f t="shared" si="943"/>
        <v>0</v>
      </c>
      <c r="M618" s="587"/>
      <c r="N618" s="588">
        <f t="shared" si="930"/>
        <v>0</v>
      </c>
      <c r="O618" s="588">
        <f t="shared" si="944"/>
        <v>0</v>
      </c>
      <c r="P618" s="587"/>
      <c r="Q618" s="588">
        <f t="shared" si="931"/>
        <v>0</v>
      </c>
      <c r="R618" s="588">
        <f t="shared" si="945"/>
        <v>0</v>
      </c>
      <c r="S618" s="587"/>
      <c r="T618" s="588">
        <f t="shared" si="932"/>
        <v>0</v>
      </c>
      <c r="U618" s="588">
        <f t="shared" si="946"/>
        <v>0</v>
      </c>
      <c r="V618" s="587"/>
      <c r="W618" s="588">
        <f t="shared" si="933"/>
        <v>0</v>
      </c>
      <c r="X618" s="588">
        <f t="shared" si="947"/>
        <v>0</v>
      </c>
      <c r="Y618" s="587"/>
      <c r="Z618" s="588">
        <f t="shared" si="934"/>
        <v>0</v>
      </c>
      <c r="AA618" s="588">
        <f t="shared" si="916"/>
        <v>0</v>
      </c>
      <c r="AB618" s="587"/>
      <c r="AC618" s="588">
        <f t="shared" si="935"/>
        <v>0</v>
      </c>
      <c r="AD618" s="588">
        <f t="shared" si="948"/>
        <v>0</v>
      </c>
      <c r="AE618" s="587"/>
      <c r="AF618" s="588">
        <f t="shared" si="936"/>
        <v>0</v>
      </c>
      <c r="AG618" s="588">
        <f t="shared" si="949"/>
        <v>0</v>
      </c>
      <c r="AH618" s="587"/>
      <c r="AI618" s="588">
        <f t="shared" si="937"/>
        <v>0</v>
      </c>
      <c r="AJ618" s="588">
        <f t="shared" si="950"/>
        <v>0</v>
      </c>
      <c r="AK618" s="587"/>
      <c r="AL618" s="588">
        <f t="shared" si="938"/>
        <v>0</v>
      </c>
      <c r="AM618" s="588">
        <f t="shared" si="951"/>
        <v>0</v>
      </c>
      <c r="AN618" s="587"/>
      <c r="AO618" s="588">
        <f t="shared" si="939"/>
        <v>0</v>
      </c>
      <c r="AP618" s="588">
        <f t="shared" si="952"/>
        <v>0</v>
      </c>
      <c r="AQ618" s="587"/>
      <c r="AR618" s="588">
        <f t="shared" si="940"/>
        <v>0</v>
      </c>
      <c r="AS618" s="588">
        <f t="shared" si="917"/>
        <v>0</v>
      </c>
      <c r="AT618" s="587"/>
      <c r="AU618" s="588">
        <f t="shared" si="941"/>
        <v>0</v>
      </c>
      <c r="AV618" s="588">
        <f t="shared" si="953"/>
        <v>0</v>
      </c>
      <c r="AW618" s="587"/>
      <c r="AX618" s="652"/>
      <c r="AY618" s="706">
        <f t="shared" si="915"/>
        <v>0</v>
      </c>
      <c r="BC618" s="30">
        <f t="shared" si="918"/>
        <v>0</v>
      </c>
      <c r="BD618" s="30">
        <f t="shared" si="919"/>
        <v>0</v>
      </c>
      <c r="BE618" s="30">
        <f t="shared" si="954"/>
        <v>0</v>
      </c>
      <c r="BF618" s="30">
        <f t="shared" si="920"/>
        <v>0</v>
      </c>
      <c r="BG618" s="30">
        <f t="shared" si="921"/>
        <v>0</v>
      </c>
      <c r="BH618" s="704">
        <f t="shared" si="922"/>
        <v>0</v>
      </c>
      <c r="BI618" s="30">
        <f t="shared" si="914"/>
        <v>0</v>
      </c>
      <c r="BJ618" s="30">
        <f t="shared" si="923"/>
        <v>0</v>
      </c>
      <c r="BK618" s="704">
        <f t="shared" si="924"/>
        <v>0</v>
      </c>
      <c r="BL618" s="30">
        <f t="shared" si="925"/>
        <v>0</v>
      </c>
      <c r="BM618" s="30">
        <f t="shared" si="926"/>
        <v>0</v>
      </c>
      <c r="BN618" s="704">
        <f t="shared" si="927"/>
        <v>0</v>
      </c>
    </row>
    <row r="619" spans="1:66" x14ac:dyDescent="0.25">
      <c r="A619" s="49"/>
      <c r="B619" s="50"/>
      <c r="C619" s="699"/>
      <c r="D619" s="50"/>
      <c r="E619" s="62" t="e">
        <f t="shared" si="956"/>
        <v>#N/A</v>
      </c>
      <c r="F619" s="664" t="str">
        <f t="shared" si="955"/>
        <v/>
      </c>
      <c r="G619" s="587"/>
      <c r="H619" s="588">
        <f t="shared" si="928"/>
        <v>0</v>
      </c>
      <c r="I619" s="588">
        <f t="shared" si="942"/>
        <v>0</v>
      </c>
      <c r="J619" s="587"/>
      <c r="K619" s="588">
        <f t="shared" si="929"/>
        <v>0</v>
      </c>
      <c r="L619" s="588">
        <f t="shared" si="943"/>
        <v>0</v>
      </c>
      <c r="M619" s="587"/>
      <c r="N619" s="588">
        <f t="shared" si="930"/>
        <v>0</v>
      </c>
      <c r="O619" s="588">
        <f t="shared" si="944"/>
        <v>0</v>
      </c>
      <c r="P619" s="587"/>
      <c r="Q619" s="588">
        <f t="shared" si="931"/>
        <v>0</v>
      </c>
      <c r="R619" s="588">
        <f t="shared" si="945"/>
        <v>0</v>
      </c>
      <c r="S619" s="587"/>
      <c r="T619" s="588">
        <f t="shared" si="932"/>
        <v>0</v>
      </c>
      <c r="U619" s="588">
        <f t="shared" si="946"/>
        <v>0</v>
      </c>
      <c r="V619" s="587"/>
      <c r="W619" s="588">
        <f t="shared" si="933"/>
        <v>0</v>
      </c>
      <c r="X619" s="588">
        <f t="shared" si="947"/>
        <v>0</v>
      </c>
      <c r="Y619" s="587"/>
      <c r="Z619" s="588">
        <f t="shared" si="934"/>
        <v>0</v>
      </c>
      <c r="AA619" s="588">
        <f t="shared" si="916"/>
        <v>0</v>
      </c>
      <c r="AB619" s="587"/>
      <c r="AC619" s="588">
        <f t="shared" si="935"/>
        <v>0</v>
      </c>
      <c r="AD619" s="588">
        <f t="shared" si="948"/>
        <v>0</v>
      </c>
      <c r="AE619" s="587"/>
      <c r="AF619" s="588">
        <f t="shared" si="936"/>
        <v>0</v>
      </c>
      <c r="AG619" s="588">
        <f t="shared" si="949"/>
        <v>0</v>
      </c>
      <c r="AH619" s="587"/>
      <c r="AI619" s="588">
        <f t="shared" si="937"/>
        <v>0</v>
      </c>
      <c r="AJ619" s="588">
        <f t="shared" si="950"/>
        <v>0</v>
      </c>
      <c r="AK619" s="587"/>
      <c r="AL619" s="588">
        <f t="shared" si="938"/>
        <v>0</v>
      </c>
      <c r="AM619" s="588">
        <f t="shared" si="951"/>
        <v>0</v>
      </c>
      <c r="AN619" s="587"/>
      <c r="AO619" s="588">
        <f t="shared" si="939"/>
        <v>0</v>
      </c>
      <c r="AP619" s="588">
        <f t="shared" si="952"/>
        <v>0</v>
      </c>
      <c r="AQ619" s="587"/>
      <c r="AR619" s="588">
        <f t="shared" si="940"/>
        <v>0</v>
      </c>
      <c r="AS619" s="588">
        <f t="shared" si="917"/>
        <v>0</v>
      </c>
      <c r="AT619" s="587"/>
      <c r="AU619" s="588">
        <f t="shared" si="941"/>
        <v>0</v>
      </c>
      <c r="AV619" s="588">
        <f t="shared" si="953"/>
        <v>0</v>
      </c>
      <c r="AW619" s="587"/>
      <c r="AX619" s="652"/>
      <c r="AY619" s="706">
        <f t="shared" si="915"/>
        <v>0</v>
      </c>
      <c r="BC619" s="30">
        <f t="shared" si="918"/>
        <v>0</v>
      </c>
      <c r="BD619" s="30">
        <f t="shared" si="919"/>
        <v>0</v>
      </c>
      <c r="BE619" s="30">
        <f t="shared" si="954"/>
        <v>0</v>
      </c>
      <c r="BF619" s="30">
        <f t="shared" si="920"/>
        <v>0</v>
      </c>
      <c r="BG619" s="30">
        <f t="shared" si="921"/>
        <v>0</v>
      </c>
      <c r="BH619" s="704">
        <f t="shared" si="922"/>
        <v>0</v>
      </c>
      <c r="BI619" s="30">
        <f t="shared" si="914"/>
        <v>0</v>
      </c>
      <c r="BJ619" s="30">
        <f t="shared" si="923"/>
        <v>0</v>
      </c>
      <c r="BK619" s="704">
        <f t="shared" si="924"/>
        <v>0</v>
      </c>
      <c r="BL619" s="30">
        <f t="shared" si="925"/>
        <v>0</v>
      </c>
      <c r="BM619" s="30">
        <f t="shared" si="926"/>
        <v>0</v>
      </c>
      <c r="BN619" s="704">
        <f t="shared" si="927"/>
        <v>0</v>
      </c>
    </row>
    <row r="620" spans="1:66" x14ac:dyDescent="0.25">
      <c r="A620" s="49"/>
      <c r="B620" s="50"/>
      <c r="C620" s="699"/>
      <c r="D620" s="50"/>
      <c r="E620" s="62" t="e">
        <f t="shared" si="956"/>
        <v>#N/A</v>
      </c>
      <c r="F620" s="664" t="str">
        <f t="shared" si="955"/>
        <v/>
      </c>
      <c r="G620" s="587"/>
      <c r="H620" s="588">
        <f t="shared" si="928"/>
        <v>0</v>
      </c>
      <c r="I620" s="588">
        <f t="shared" si="942"/>
        <v>0</v>
      </c>
      <c r="J620" s="587"/>
      <c r="K620" s="588">
        <f t="shared" si="929"/>
        <v>0</v>
      </c>
      <c r="L620" s="588">
        <f t="shared" si="943"/>
        <v>0</v>
      </c>
      <c r="M620" s="587"/>
      <c r="N620" s="588">
        <f t="shared" si="930"/>
        <v>0</v>
      </c>
      <c r="O620" s="588">
        <f t="shared" si="944"/>
        <v>0</v>
      </c>
      <c r="P620" s="587"/>
      <c r="Q620" s="588">
        <f t="shared" si="931"/>
        <v>0</v>
      </c>
      <c r="R620" s="588">
        <f t="shared" si="945"/>
        <v>0</v>
      </c>
      <c r="S620" s="587"/>
      <c r="T620" s="588">
        <f t="shared" si="932"/>
        <v>0</v>
      </c>
      <c r="U620" s="588">
        <f t="shared" si="946"/>
        <v>0</v>
      </c>
      <c r="V620" s="587"/>
      <c r="W620" s="588">
        <f t="shared" si="933"/>
        <v>0</v>
      </c>
      <c r="X620" s="588">
        <f t="shared" si="947"/>
        <v>0</v>
      </c>
      <c r="Y620" s="587"/>
      <c r="Z620" s="588">
        <f t="shared" si="934"/>
        <v>0</v>
      </c>
      <c r="AA620" s="588">
        <f t="shared" si="916"/>
        <v>0</v>
      </c>
      <c r="AB620" s="587"/>
      <c r="AC620" s="588">
        <f t="shared" si="935"/>
        <v>0</v>
      </c>
      <c r="AD620" s="588">
        <f t="shared" si="948"/>
        <v>0</v>
      </c>
      <c r="AE620" s="587"/>
      <c r="AF620" s="588">
        <f t="shared" si="936"/>
        <v>0</v>
      </c>
      <c r="AG620" s="588">
        <f t="shared" si="949"/>
        <v>0</v>
      </c>
      <c r="AH620" s="587"/>
      <c r="AI620" s="588">
        <f t="shared" si="937"/>
        <v>0</v>
      </c>
      <c r="AJ620" s="588">
        <f t="shared" si="950"/>
        <v>0</v>
      </c>
      <c r="AK620" s="587"/>
      <c r="AL620" s="588">
        <f t="shared" si="938"/>
        <v>0</v>
      </c>
      <c r="AM620" s="588">
        <f t="shared" si="951"/>
        <v>0</v>
      </c>
      <c r="AN620" s="587"/>
      <c r="AO620" s="588">
        <f t="shared" si="939"/>
        <v>0</v>
      </c>
      <c r="AP620" s="588">
        <f t="shared" si="952"/>
        <v>0</v>
      </c>
      <c r="AQ620" s="587"/>
      <c r="AR620" s="588">
        <f t="shared" si="940"/>
        <v>0</v>
      </c>
      <c r="AS620" s="588">
        <f t="shared" si="917"/>
        <v>0</v>
      </c>
      <c r="AT620" s="587"/>
      <c r="AU620" s="588">
        <f t="shared" si="941"/>
        <v>0</v>
      </c>
      <c r="AV620" s="588">
        <f t="shared" si="953"/>
        <v>0</v>
      </c>
      <c r="AW620" s="587"/>
      <c r="AX620" s="652"/>
      <c r="AY620" s="706">
        <f t="shared" si="915"/>
        <v>0</v>
      </c>
      <c r="BC620" s="30">
        <f t="shared" si="918"/>
        <v>0</v>
      </c>
      <c r="BD620" s="30">
        <f t="shared" si="919"/>
        <v>0</v>
      </c>
      <c r="BE620" s="30">
        <f t="shared" si="954"/>
        <v>0</v>
      </c>
      <c r="BF620" s="30">
        <f t="shared" si="920"/>
        <v>0</v>
      </c>
      <c r="BG620" s="30">
        <f t="shared" si="921"/>
        <v>0</v>
      </c>
      <c r="BH620" s="704">
        <f t="shared" si="922"/>
        <v>0</v>
      </c>
      <c r="BI620" s="30">
        <f t="shared" si="914"/>
        <v>0</v>
      </c>
      <c r="BJ620" s="30">
        <f t="shared" si="923"/>
        <v>0</v>
      </c>
      <c r="BK620" s="704">
        <f t="shared" si="924"/>
        <v>0</v>
      </c>
      <c r="BL620" s="30">
        <f t="shared" si="925"/>
        <v>0</v>
      </c>
      <c r="BM620" s="30">
        <f t="shared" si="926"/>
        <v>0</v>
      </c>
      <c r="BN620" s="704">
        <f t="shared" si="927"/>
        <v>0</v>
      </c>
    </row>
    <row r="621" spans="1:66" x14ac:dyDescent="0.25">
      <c r="A621" s="49"/>
      <c r="B621" s="50"/>
      <c r="C621" s="699"/>
      <c r="D621" s="50"/>
      <c r="E621" s="62" t="e">
        <f t="shared" si="956"/>
        <v>#N/A</v>
      </c>
      <c r="F621" s="664" t="str">
        <f t="shared" si="955"/>
        <v/>
      </c>
      <c r="G621" s="587"/>
      <c r="H621" s="588">
        <f t="shared" si="928"/>
        <v>0</v>
      </c>
      <c r="I621" s="588">
        <f t="shared" si="942"/>
        <v>0</v>
      </c>
      <c r="J621" s="587"/>
      <c r="K621" s="588">
        <f t="shared" si="929"/>
        <v>0</v>
      </c>
      <c r="L621" s="588">
        <f t="shared" si="943"/>
        <v>0</v>
      </c>
      <c r="M621" s="587"/>
      <c r="N621" s="588">
        <f t="shared" si="930"/>
        <v>0</v>
      </c>
      <c r="O621" s="588">
        <f t="shared" si="944"/>
        <v>0</v>
      </c>
      <c r="P621" s="587"/>
      <c r="Q621" s="588">
        <f t="shared" si="931"/>
        <v>0</v>
      </c>
      <c r="R621" s="588">
        <f t="shared" si="945"/>
        <v>0</v>
      </c>
      <c r="S621" s="587"/>
      <c r="T621" s="588">
        <f t="shared" si="932"/>
        <v>0</v>
      </c>
      <c r="U621" s="588">
        <f t="shared" si="946"/>
        <v>0</v>
      </c>
      <c r="V621" s="587"/>
      <c r="W621" s="588">
        <f t="shared" si="933"/>
        <v>0</v>
      </c>
      <c r="X621" s="588">
        <f t="shared" si="947"/>
        <v>0</v>
      </c>
      <c r="Y621" s="587"/>
      <c r="Z621" s="588">
        <f t="shared" si="934"/>
        <v>0</v>
      </c>
      <c r="AA621" s="588">
        <f t="shared" si="916"/>
        <v>0</v>
      </c>
      <c r="AB621" s="587"/>
      <c r="AC621" s="588">
        <f t="shared" si="935"/>
        <v>0</v>
      </c>
      <c r="AD621" s="588">
        <f t="shared" si="948"/>
        <v>0</v>
      </c>
      <c r="AE621" s="587"/>
      <c r="AF621" s="588">
        <f t="shared" si="936"/>
        <v>0</v>
      </c>
      <c r="AG621" s="588">
        <f t="shared" si="949"/>
        <v>0</v>
      </c>
      <c r="AH621" s="587"/>
      <c r="AI621" s="588">
        <f t="shared" si="937"/>
        <v>0</v>
      </c>
      <c r="AJ621" s="588">
        <f t="shared" si="950"/>
        <v>0</v>
      </c>
      <c r="AK621" s="587"/>
      <c r="AL621" s="588">
        <f t="shared" si="938"/>
        <v>0</v>
      </c>
      <c r="AM621" s="588">
        <f t="shared" si="951"/>
        <v>0</v>
      </c>
      <c r="AN621" s="587"/>
      <c r="AO621" s="588">
        <f t="shared" si="939"/>
        <v>0</v>
      </c>
      <c r="AP621" s="588">
        <f t="shared" si="952"/>
        <v>0</v>
      </c>
      <c r="AQ621" s="587"/>
      <c r="AR621" s="588">
        <f t="shared" si="940"/>
        <v>0</v>
      </c>
      <c r="AS621" s="588">
        <f t="shared" si="917"/>
        <v>0</v>
      </c>
      <c r="AT621" s="587"/>
      <c r="AU621" s="588">
        <f t="shared" si="941"/>
        <v>0</v>
      </c>
      <c r="AV621" s="588">
        <f t="shared" si="953"/>
        <v>0</v>
      </c>
      <c r="AW621" s="587"/>
      <c r="AX621" s="652"/>
      <c r="AY621" s="706">
        <f t="shared" si="915"/>
        <v>0</v>
      </c>
      <c r="BC621" s="30">
        <f t="shared" si="918"/>
        <v>0</v>
      </c>
      <c r="BD621" s="30">
        <f t="shared" si="919"/>
        <v>0</v>
      </c>
      <c r="BE621" s="30">
        <f t="shared" si="954"/>
        <v>0</v>
      </c>
      <c r="BF621" s="30">
        <f t="shared" si="920"/>
        <v>0</v>
      </c>
      <c r="BG621" s="30">
        <f t="shared" si="921"/>
        <v>0</v>
      </c>
      <c r="BH621" s="704">
        <f t="shared" si="922"/>
        <v>0</v>
      </c>
      <c r="BI621" s="30">
        <f t="shared" si="914"/>
        <v>0</v>
      </c>
      <c r="BJ621" s="30">
        <f t="shared" si="923"/>
        <v>0</v>
      </c>
      <c r="BK621" s="704">
        <f t="shared" si="924"/>
        <v>0</v>
      </c>
      <c r="BL621" s="30">
        <f t="shared" si="925"/>
        <v>0</v>
      </c>
      <c r="BM621" s="30">
        <f t="shared" si="926"/>
        <v>0</v>
      </c>
      <c r="BN621" s="704">
        <f t="shared" si="927"/>
        <v>0</v>
      </c>
    </row>
    <row r="622" spans="1:66" x14ac:dyDescent="0.25">
      <c r="A622" s="49"/>
      <c r="B622" s="50"/>
      <c r="C622" s="699"/>
      <c r="D622" s="50"/>
      <c r="E622" s="62" t="e">
        <f t="shared" si="956"/>
        <v>#N/A</v>
      </c>
      <c r="F622" s="664" t="str">
        <f t="shared" si="955"/>
        <v/>
      </c>
      <c r="G622" s="587"/>
      <c r="H622" s="588">
        <f t="shared" si="928"/>
        <v>0</v>
      </c>
      <c r="I622" s="588">
        <f t="shared" si="942"/>
        <v>0</v>
      </c>
      <c r="J622" s="587"/>
      <c r="K622" s="588">
        <f t="shared" si="929"/>
        <v>0</v>
      </c>
      <c r="L622" s="588">
        <f t="shared" si="943"/>
        <v>0</v>
      </c>
      <c r="M622" s="587"/>
      <c r="N622" s="588">
        <f t="shared" si="930"/>
        <v>0</v>
      </c>
      <c r="O622" s="588">
        <f t="shared" si="944"/>
        <v>0</v>
      </c>
      <c r="P622" s="587"/>
      <c r="Q622" s="588">
        <f t="shared" si="931"/>
        <v>0</v>
      </c>
      <c r="R622" s="588">
        <f t="shared" si="945"/>
        <v>0</v>
      </c>
      <c r="S622" s="587"/>
      <c r="T622" s="588">
        <f t="shared" si="932"/>
        <v>0</v>
      </c>
      <c r="U622" s="588">
        <f t="shared" si="946"/>
        <v>0</v>
      </c>
      <c r="V622" s="587"/>
      <c r="W622" s="588">
        <f t="shared" si="933"/>
        <v>0</v>
      </c>
      <c r="X622" s="588">
        <f t="shared" si="947"/>
        <v>0</v>
      </c>
      <c r="Y622" s="587"/>
      <c r="Z622" s="588">
        <f t="shared" si="934"/>
        <v>0</v>
      </c>
      <c r="AA622" s="588">
        <f t="shared" si="916"/>
        <v>0</v>
      </c>
      <c r="AB622" s="587"/>
      <c r="AC622" s="588">
        <f t="shared" si="935"/>
        <v>0</v>
      </c>
      <c r="AD622" s="588">
        <f t="shared" si="948"/>
        <v>0</v>
      </c>
      <c r="AE622" s="587"/>
      <c r="AF622" s="588">
        <f t="shared" si="936"/>
        <v>0</v>
      </c>
      <c r="AG622" s="588">
        <f t="shared" si="949"/>
        <v>0</v>
      </c>
      <c r="AH622" s="587"/>
      <c r="AI622" s="588">
        <f t="shared" si="937"/>
        <v>0</v>
      </c>
      <c r="AJ622" s="588">
        <f t="shared" si="950"/>
        <v>0</v>
      </c>
      <c r="AK622" s="587"/>
      <c r="AL622" s="588">
        <f t="shared" si="938"/>
        <v>0</v>
      </c>
      <c r="AM622" s="588">
        <f t="shared" si="951"/>
        <v>0</v>
      </c>
      <c r="AN622" s="587"/>
      <c r="AO622" s="588">
        <f t="shared" si="939"/>
        <v>0</v>
      </c>
      <c r="AP622" s="588">
        <f t="shared" si="952"/>
        <v>0</v>
      </c>
      <c r="AQ622" s="587"/>
      <c r="AR622" s="588">
        <f t="shared" si="940"/>
        <v>0</v>
      </c>
      <c r="AS622" s="588">
        <f t="shared" si="917"/>
        <v>0</v>
      </c>
      <c r="AT622" s="587"/>
      <c r="AU622" s="588">
        <f t="shared" si="941"/>
        <v>0</v>
      </c>
      <c r="AV622" s="588">
        <f t="shared" si="953"/>
        <v>0</v>
      </c>
      <c r="AW622" s="587"/>
      <c r="AX622" s="652"/>
      <c r="AY622" s="706">
        <f t="shared" si="915"/>
        <v>0</v>
      </c>
      <c r="BC622" s="30">
        <f t="shared" si="918"/>
        <v>0</v>
      </c>
      <c r="BD622" s="30">
        <f t="shared" si="919"/>
        <v>0</v>
      </c>
      <c r="BE622" s="30">
        <f t="shared" si="954"/>
        <v>0</v>
      </c>
      <c r="BF622" s="30">
        <f t="shared" si="920"/>
        <v>0</v>
      </c>
      <c r="BG622" s="30">
        <f t="shared" si="921"/>
        <v>0</v>
      </c>
      <c r="BH622" s="704">
        <f t="shared" si="922"/>
        <v>0</v>
      </c>
      <c r="BI622" s="30">
        <f t="shared" si="914"/>
        <v>0</v>
      </c>
      <c r="BJ622" s="30">
        <f t="shared" si="923"/>
        <v>0</v>
      </c>
      <c r="BK622" s="704">
        <f t="shared" si="924"/>
        <v>0</v>
      </c>
      <c r="BL622" s="30">
        <f t="shared" si="925"/>
        <v>0</v>
      </c>
      <c r="BM622" s="30">
        <f t="shared" si="926"/>
        <v>0</v>
      </c>
      <c r="BN622" s="704">
        <f t="shared" si="927"/>
        <v>0</v>
      </c>
    </row>
    <row r="623" spans="1:66" x14ac:dyDescent="0.25">
      <c r="A623" s="49"/>
      <c r="B623" s="50"/>
      <c r="C623" s="699"/>
      <c r="D623" s="50"/>
      <c r="E623" s="62" t="e">
        <f t="shared" si="956"/>
        <v>#N/A</v>
      </c>
      <c r="F623" s="664" t="str">
        <f t="shared" si="955"/>
        <v/>
      </c>
      <c r="G623" s="587"/>
      <c r="H623" s="588">
        <f t="shared" si="928"/>
        <v>0</v>
      </c>
      <c r="I623" s="588">
        <f t="shared" si="942"/>
        <v>0</v>
      </c>
      <c r="J623" s="587"/>
      <c r="K623" s="588">
        <f t="shared" si="929"/>
        <v>0</v>
      </c>
      <c r="L623" s="588">
        <f t="shared" si="943"/>
        <v>0</v>
      </c>
      <c r="M623" s="587"/>
      <c r="N623" s="588">
        <f t="shared" si="930"/>
        <v>0</v>
      </c>
      <c r="O623" s="588">
        <f t="shared" si="944"/>
        <v>0</v>
      </c>
      <c r="P623" s="587"/>
      <c r="Q623" s="588">
        <f t="shared" si="931"/>
        <v>0</v>
      </c>
      <c r="R623" s="588">
        <f t="shared" si="945"/>
        <v>0</v>
      </c>
      <c r="S623" s="587"/>
      <c r="T623" s="588">
        <f t="shared" si="932"/>
        <v>0</v>
      </c>
      <c r="U623" s="588">
        <f t="shared" si="946"/>
        <v>0</v>
      </c>
      <c r="V623" s="587"/>
      <c r="W623" s="588">
        <f t="shared" si="933"/>
        <v>0</v>
      </c>
      <c r="X623" s="588">
        <f t="shared" si="947"/>
        <v>0</v>
      </c>
      <c r="Y623" s="587"/>
      <c r="Z623" s="588">
        <f t="shared" si="934"/>
        <v>0</v>
      </c>
      <c r="AA623" s="588">
        <f t="shared" si="916"/>
        <v>0</v>
      </c>
      <c r="AB623" s="587"/>
      <c r="AC623" s="588">
        <f t="shared" si="935"/>
        <v>0</v>
      </c>
      <c r="AD623" s="588">
        <f t="shared" si="948"/>
        <v>0</v>
      </c>
      <c r="AE623" s="587"/>
      <c r="AF623" s="588">
        <f t="shared" si="936"/>
        <v>0</v>
      </c>
      <c r="AG623" s="588">
        <f t="shared" si="949"/>
        <v>0</v>
      </c>
      <c r="AH623" s="587"/>
      <c r="AI623" s="588">
        <f t="shared" si="937"/>
        <v>0</v>
      </c>
      <c r="AJ623" s="588">
        <f t="shared" si="950"/>
        <v>0</v>
      </c>
      <c r="AK623" s="587"/>
      <c r="AL623" s="588">
        <f t="shared" si="938"/>
        <v>0</v>
      </c>
      <c r="AM623" s="588">
        <f t="shared" si="951"/>
        <v>0</v>
      </c>
      <c r="AN623" s="587"/>
      <c r="AO623" s="588">
        <f t="shared" si="939"/>
        <v>0</v>
      </c>
      <c r="AP623" s="588">
        <f t="shared" si="952"/>
        <v>0</v>
      </c>
      <c r="AQ623" s="587"/>
      <c r="AR623" s="588">
        <f t="shared" si="940"/>
        <v>0</v>
      </c>
      <c r="AS623" s="588">
        <f t="shared" si="917"/>
        <v>0</v>
      </c>
      <c r="AT623" s="587"/>
      <c r="AU623" s="588">
        <f t="shared" si="941"/>
        <v>0</v>
      </c>
      <c r="AV623" s="588">
        <f t="shared" si="953"/>
        <v>0</v>
      </c>
      <c r="AW623" s="587"/>
      <c r="AX623" s="652"/>
      <c r="AY623" s="706">
        <f t="shared" si="915"/>
        <v>0</v>
      </c>
      <c r="BC623" s="30">
        <f t="shared" si="918"/>
        <v>0</v>
      </c>
      <c r="BD623" s="30">
        <f t="shared" si="919"/>
        <v>0</v>
      </c>
      <c r="BE623" s="30">
        <f t="shared" si="954"/>
        <v>0</v>
      </c>
      <c r="BF623" s="30">
        <f t="shared" si="920"/>
        <v>0</v>
      </c>
      <c r="BG623" s="30">
        <f t="shared" si="921"/>
        <v>0</v>
      </c>
      <c r="BH623" s="704">
        <f t="shared" si="922"/>
        <v>0</v>
      </c>
      <c r="BI623" s="30">
        <f t="shared" ref="BI623:BI686" si="957">AD623-AA623</f>
        <v>0</v>
      </c>
      <c r="BJ623" s="30">
        <f t="shared" si="923"/>
        <v>0</v>
      </c>
      <c r="BK623" s="704">
        <f t="shared" si="924"/>
        <v>0</v>
      </c>
      <c r="BL623" s="30">
        <f t="shared" si="925"/>
        <v>0</v>
      </c>
      <c r="BM623" s="30">
        <f t="shared" si="926"/>
        <v>0</v>
      </c>
      <c r="BN623" s="704">
        <f t="shared" si="927"/>
        <v>0</v>
      </c>
    </row>
    <row r="624" spans="1:66" x14ac:dyDescent="0.25">
      <c r="A624" s="49"/>
      <c r="B624" s="50"/>
      <c r="C624" s="699"/>
      <c r="D624" s="50"/>
      <c r="E624" s="62" t="e">
        <f t="shared" si="956"/>
        <v>#N/A</v>
      </c>
      <c r="F624" s="664" t="str">
        <f t="shared" si="955"/>
        <v/>
      </c>
      <c r="G624" s="587"/>
      <c r="H624" s="588">
        <f t="shared" si="928"/>
        <v>0</v>
      </c>
      <c r="I624" s="588">
        <f t="shared" si="942"/>
        <v>0</v>
      </c>
      <c r="J624" s="587"/>
      <c r="K624" s="588">
        <f t="shared" si="929"/>
        <v>0</v>
      </c>
      <c r="L624" s="588">
        <f t="shared" si="943"/>
        <v>0</v>
      </c>
      <c r="M624" s="587"/>
      <c r="N624" s="588">
        <f t="shared" si="930"/>
        <v>0</v>
      </c>
      <c r="O624" s="588">
        <f t="shared" si="944"/>
        <v>0</v>
      </c>
      <c r="P624" s="587"/>
      <c r="Q624" s="588">
        <f t="shared" si="931"/>
        <v>0</v>
      </c>
      <c r="R624" s="588">
        <f t="shared" si="945"/>
        <v>0</v>
      </c>
      <c r="S624" s="587"/>
      <c r="T624" s="588">
        <f t="shared" si="932"/>
        <v>0</v>
      </c>
      <c r="U624" s="588">
        <f t="shared" si="946"/>
        <v>0</v>
      </c>
      <c r="V624" s="587"/>
      <c r="W624" s="588">
        <f t="shared" si="933"/>
        <v>0</v>
      </c>
      <c r="X624" s="588">
        <f t="shared" si="947"/>
        <v>0</v>
      </c>
      <c r="Y624" s="587"/>
      <c r="Z624" s="588">
        <f t="shared" si="934"/>
        <v>0</v>
      </c>
      <c r="AA624" s="588">
        <f t="shared" si="916"/>
        <v>0</v>
      </c>
      <c r="AB624" s="587"/>
      <c r="AC624" s="588">
        <f t="shared" si="935"/>
        <v>0</v>
      </c>
      <c r="AD624" s="588">
        <f t="shared" si="948"/>
        <v>0</v>
      </c>
      <c r="AE624" s="587"/>
      <c r="AF624" s="588">
        <f t="shared" si="936"/>
        <v>0</v>
      </c>
      <c r="AG624" s="588">
        <f t="shared" si="949"/>
        <v>0</v>
      </c>
      <c r="AH624" s="587"/>
      <c r="AI624" s="588">
        <f t="shared" si="937"/>
        <v>0</v>
      </c>
      <c r="AJ624" s="588">
        <f t="shared" si="950"/>
        <v>0</v>
      </c>
      <c r="AK624" s="587"/>
      <c r="AL624" s="588">
        <f t="shared" si="938"/>
        <v>0</v>
      </c>
      <c r="AM624" s="588">
        <f t="shared" si="951"/>
        <v>0</v>
      </c>
      <c r="AN624" s="587"/>
      <c r="AO624" s="588">
        <f t="shared" si="939"/>
        <v>0</v>
      </c>
      <c r="AP624" s="588">
        <f t="shared" si="952"/>
        <v>0</v>
      </c>
      <c r="AQ624" s="587"/>
      <c r="AR624" s="588">
        <f t="shared" si="940"/>
        <v>0</v>
      </c>
      <c r="AS624" s="588">
        <f t="shared" si="917"/>
        <v>0</v>
      </c>
      <c r="AT624" s="587"/>
      <c r="AU624" s="588">
        <f t="shared" si="941"/>
        <v>0</v>
      </c>
      <c r="AV624" s="588">
        <f t="shared" si="953"/>
        <v>0</v>
      </c>
      <c r="AW624" s="587"/>
      <c r="AX624" s="652"/>
      <c r="AY624" s="706">
        <f t="shared" si="915"/>
        <v>0</v>
      </c>
      <c r="BC624" s="30">
        <f t="shared" si="918"/>
        <v>0</v>
      </c>
      <c r="BD624" s="30">
        <f t="shared" si="919"/>
        <v>0</v>
      </c>
      <c r="BE624" s="30">
        <f t="shared" si="954"/>
        <v>0</v>
      </c>
      <c r="BF624" s="30">
        <f t="shared" si="920"/>
        <v>0</v>
      </c>
      <c r="BG624" s="30">
        <f t="shared" si="921"/>
        <v>0</v>
      </c>
      <c r="BH624" s="704">
        <f t="shared" si="922"/>
        <v>0</v>
      </c>
      <c r="BI624" s="30">
        <f t="shared" si="957"/>
        <v>0</v>
      </c>
      <c r="BJ624" s="30">
        <f t="shared" si="923"/>
        <v>0</v>
      </c>
      <c r="BK624" s="704">
        <f t="shared" si="924"/>
        <v>0</v>
      </c>
      <c r="BL624" s="30">
        <f t="shared" si="925"/>
        <v>0</v>
      </c>
      <c r="BM624" s="30">
        <f t="shared" si="926"/>
        <v>0</v>
      </c>
      <c r="BN624" s="704">
        <f t="shared" si="927"/>
        <v>0</v>
      </c>
    </row>
    <row r="625" spans="1:66" x14ac:dyDescent="0.25">
      <c r="A625" s="49"/>
      <c r="B625" s="50"/>
      <c r="C625" s="699"/>
      <c r="D625" s="50"/>
      <c r="E625" s="62" t="e">
        <f t="shared" si="956"/>
        <v>#N/A</v>
      </c>
      <c r="F625" s="664" t="str">
        <f t="shared" si="955"/>
        <v/>
      </c>
      <c r="G625" s="587"/>
      <c r="H625" s="588">
        <f t="shared" si="928"/>
        <v>0</v>
      </c>
      <c r="I625" s="588">
        <f t="shared" si="942"/>
        <v>0</v>
      </c>
      <c r="J625" s="587"/>
      <c r="K625" s="588">
        <f t="shared" si="929"/>
        <v>0</v>
      </c>
      <c r="L625" s="588">
        <f t="shared" si="943"/>
        <v>0</v>
      </c>
      <c r="M625" s="587"/>
      <c r="N625" s="588">
        <f t="shared" si="930"/>
        <v>0</v>
      </c>
      <c r="O625" s="588">
        <f t="shared" si="944"/>
        <v>0</v>
      </c>
      <c r="P625" s="587"/>
      <c r="Q625" s="588">
        <f t="shared" si="931"/>
        <v>0</v>
      </c>
      <c r="R625" s="588">
        <f t="shared" si="945"/>
        <v>0</v>
      </c>
      <c r="S625" s="587"/>
      <c r="T625" s="588">
        <f t="shared" si="932"/>
        <v>0</v>
      </c>
      <c r="U625" s="588">
        <f t="shared" si="946"/>
        <v>0</v>
      </c>
      <c r="V625" s="587"/>
      <c r="W625" s="588">
        <f t="shared" si="933"/>
        <v>0</v>
      </c>
      <c r="X625" s="588">
        <f t="shared" si="947"/>
        <v>0</v>
      </c>
      <c r="Y625" s="587"/>
      <c r="Z625" s="588">
        <f t="shared" si="934"/>
        <v>0</v>
      </c>
      <c r="AA625" s="588">
        <f t="shared" si="916"/>
        <v>0</v>
      </c>
      <c r="AB625" s="587"/>
      <c r="AC625" s="588">
        <f t="shared" si="935"/>
        <v>0</v>
      </c>
      <c r="AD625" s="588">
        <f t="shared" si="948"/>
        <v>0</v>
      </c>
      <c r="AE625" s="587"/>
      <c r="AF625" s="588">
        <f t="shared" si="936"/>
        <v>0</v>
      </c>
      <c r="AG625" s="588">
        <f t="shared" si="949"/>
        <v>0</v>
      </c>
      <c r="AH625" s="587"/>
      <c r="AI625" s="588">
        <f t="shared" si="937"/>
        <v>0</v>
      </c>
      <c r="AJ625" s="588">
        <f t="shared" si="950"/>
        <v>0</v>
      </c>
      <c r="AK625" s="587"/>
      <c r="AL625" s="588">
        <f t="shared" si="938"/>
        <v>0</v>
      </c>
      <c r="AM625" s="588">
        <f t="shared" si="951"/>
        <v>0</v>
      </c>
      <c r="AN625" s="587"/>
      <c r="AO625" s="588">
        <f t="shared" si="939"/>
        <v>0</v>
      </c>
      <c r="AP625" s="588">
        <f t="shared" si="952"/>
        <v>0</v>
      </c>
      <c r="AQ625" s="587"/>
      <c r="AR625" s="588">
        <f t="shared" si="940"/>
        <v>0</v>
      </c>
      <c r="AS625" s="588">
        <f t="shared" si="917"/>
        <v>0</v>
      </c>
      <c r="AT625" s="587"/>
      <c r="AU625" s="588">
        <f t="shared" si="941"/>
        <v>0</v>
      </c>
      <c r="AV625" s="588">
        <f t="shared" si="953"/>
        <v>0</v>
      </c>
      <c r="AW625" s="587"/>
      <c r="AX625" s="652"/>
      <c r="AY625" s="706">
        <f t="shared" ref="AY625:AY688" si="958">AS625-AX625</f>
        <v>0</v>
      </c>
      <c r="BC625" s="30">
        <f t="shared" si="918"/>
        <v>0</v>
      </c>
      <c r="BD625" s="30">
        <f t="shared" si="919"/>
        <v>0</v>
      </c>
      <c r="BE625" s="30">
        <f t="shared" si="954"/>
        <v>0</v>
      </c>
      <c r="BF625" s="30">
        <f t="shared" si="920"/>
        <v>0</v>
      </c>
      <c r="BG625" s="30">
        <f t="shared" si="921"/>
        <v>0</v>
      </c>
      <c r="BH625" s="704">
        <f t="shared" si="922"/>
        <v>0</v>
      </c>
      <c r="BI625" s="30">
        <f t="shared" si="957"/>
        <v>0</v>
      </c>
      <c r="BJ625" s="30">
        <f t="shared" si="923"/>
        <v>0</v>
      </c>
      <c r="BK625" s="704">
        <f t="shared" si="924"/>
        <v>0</v>
      </c>
      <c r="BL625" s="30">
        <f t="shared" si="925"/>
        <v>0</v>
      </c>
      <c r="BM625" s="30">
        <f t="shared" si="926"/>
        <v>0</v>
      </c>
      <c r="BN625" s="704">
        <f t="shared" si="927"/>
        <v>0</v>
      </c>
    </row>
    <row r="626" spans="1:66" x14ac:dyDescent="0.25">
      <c r="A626" s="49"/>
      <c r="B626" s="50"/>
      <c r="C626" s="699"/>
      <c r="D626" s="50"/>
      <c r="E626" s="62" t="e">
        <f t="shared" si="956"/>
        <v>#N/A</v>
      </c>
      <c r="F626" s="664" t="str">
        <f t="shared" si="955"/>
        <v/>
      </c>
      <c r="G626" s="587"/>
      <c r="H626" s="588">
        <f t="shared" si="928"/>
        <v>0</v>
      </c>
      <c r="I626" s="588">
        <f t="shared" si="942"/>
        <v>0</v>
      </c>
      <c r="J626" s="587"/>
      <c r="K626" s="588">
        <f t="shared" si="929"/>
        <v>0</v>
      </c>
      <c r="L626" s="588">
        <f t="shared" si="943"/>
        <v>0</v>
      </c>
      <c r="M626" s="587"/>
      <c r="N626" s="588">
        <f t="shared" si="930"/>
        <v>0</v>
      </c>
      <c r="O626" s="588">
        <f t="shared" si="944"/>
        <v>0</v>
      </c>
      <c r="P626" s="587"/>
      <c r="Q626" s="588">
        <f t="shared" si="931"/>
        <v>0</v>
      </c>
      <c r="R626" s="588">
        <f t="shared" si="945"/>
        <v>0</v>
      </c>
      <c r="S626" s="587"/>
      <c r="T626" s="588">
        <f t="shared" si="932"/>
        <v>0</v>
      </c>
      <c r="U626" s="588">
        <f t="shared" si="946"/>
        <v>0</v>
      </c>
      <c r="V626" s="587"/>
      <c r="W626" s="588">
        <f t="shared" si="933"/>
        <v>0</v>
      </c>
      <c r="X626" s="588">
        <f t="shared" si="947"/>
        <v>0</v>
      </c>
      <c r="Y626" s="587"/>
      <c r="Z626" s="588">
        <f t="shared" si="934"/>
        <v>0</v>
      </c>
      <c r="AA626" s="588">
        <f t="shared" si="916"/>
        <v>0</v>
      </c>
      <c r="AB626" s="587"/>
      <c r="AC626" s="588">
        <f t="shared" si="935"/>
        <v>0</v>
      </c>
      <c r="AD626" s="588">
        <f t="shared" si="948"/>
        <v>0</v>
      </c>
      <c r="AE626" s="587"/>
      <c r="AF626" s="588">
        <f t="shared" si="936"/>
        <v>0</v>
      </c>
      <c r="AG626" s="588">
        <f t="shared" si="949"/>
        <v>0</v>
      </c>
      <c r="AH626" s="587"/>
      <c r="AI626" s="588">
        <f t="shared" si="937"/>
        <v>0</v>
      </c>
      <c r="AJ626" s="588">
        <f t="shared" si="950"/>
        <v>0</v>
      </c>
      <c r="AK626" s="587"/>
      <c r="AL626" s="588">
        <f t="shared" si="938"/>
        <v>0</v>
      </c>
      <c r="AM626" s="588">
        <f t="shared" si="951"/>
        <v>0</v>
      </c>
      <c r="AN626" s="587"/>
      <c r="AO626" s="588">
        <f t="shared" si="939"/>
        <v>0</v>
      </c>
      <c r="AP626" s="588">
        <f t="shared" si="952"/>
        <v>0</v>
      </c>
      <c r="AQ626" s="587"/>
      <c r="AR626" s="588">
        <f t="shared" si="940"/>
        <v>0</v>
      </c>
      <c r="AS626" s="588">
        <f t="shared" si="917"/>
        <v>0</v>
      </c>
      <c r="AT626" s="587"/>
      <c r="AU626" s="588">
        <f t="shared" si="941"/>
        <v>0</v>
      </c>
      <c r="AV626" s="588">
        <f t="shared" si="953"/>
        <v>0</v>
      </c>
      <c r="AW626" s="587"/>
      <c r="AX626" s="652"/>
      <c r="AY626" s="706">
        <f t="shared" si="958"/>
        <v>0</v>
      </c>
      <c r="BC626" s="30">
        <f t="shared" si="918"/>
        <v>0</v>
      </c>
      <c r="BD626" s="30">
        <f t="shared" si="919"/>
        <v>0</v>
      </c>
      <c r="BE626" s="30">
        <f t="shared" si="954"/>
        <v>0</v>
      </c>
      <c r="BF626" s="30">
        <f t="shared" si="920"/>
        <v>0</v>
      </c>
      <c r="BG626" s="30">
        <f t="shared" si="921"/>
        <v>0</v>
      </c>
      <c r="BH626" s="704">
        <f t="shared" si="922"/>
        <v>0</v>
      </c>
      <c r="BI626" s="30">
        <f t="shared" si="957"/>
        <v>0</v>
      </c>
      <c r="BJ626" s="30">
        <f t="shared" si="923"/>
        <v>0</v>
      </c>
      <c r="BK626" s="704">
        <f t="shared" si="924"/>
        <v>0</v>
      </c>
      <c r="BL626" s="30">
        <f t="shared" si="925"/>
        <v>0</v>
      </c>
      <c r="BM626" s="30">
        <f t="shared" si="926"/>
        <v>0</v>
      </c>
      <c r="BN626" s="704">
        <f t="shared" si="927"/>
        <v>0</v>
      </c>
    </row>
    <row r="627" spans="1:66" x14ac:dyDescent="0.25">
      <c r="A627" s="49"/>
      <c r="B627" s="50"/>
      <c r="C627" s="699"/>
      <c r="D627" s="50"/>
      <c r="E627" s="62" t="e">
        <f t="shared" si="956"/>
        <v>#N/A</v>
      </c>
      <c r="F627" s="664" t="str">
        <f t="shared" si="955"/>
        <v/>
      </c>
      <c r="G627" s="587"/>
      <c r="H627" s="588">
        <f t="shared" si="928"/>
        <v>0</v>
      </c>
      <c r="I627" s="588">
        <f t="shared" si="942"/>
        <v>0</v>
      </c>
      <c r="J627" s="587"/>
      <c r="K627" s="588">
        <f t="shared" si="929"/>
        <v>0</v>
      </c>
      <c r="L627" s="588">
        <f t="shared" si="943"/>
        <v>0</v>
      </c>
      <c r="M627" s="587"/>
      <c r="N627" s="588">
        <f t="shared" si="930"/>
        <v>0</v>
      </c>
      <c r="O627" s="588">
        <f t="shared" si="944"/>
        <v>0</v>
      </c>
      <c r="P627" s="587"/>
      <c r="Q627" s="588">
        <f t="shared" si="931"/>
        <v>0</v>
      </c>
      <c r="R627" s="588">
        <f t="shared" si="945"/>
        <v>0</v>
      </c>
      <c r="S627" s="587"/>
      <c r="T627" s="588">
        <f t="shared" si="932"/>
        <v>0</v>
      </c>
      <c r="U627" s="588">
        <f t="shared" si="946"/>
        <v>0</v>
      </c>
      <c r="V627" s="587"/>
      <c r="W627" s="588">
        <f t="shared" si="933"/>
        <v>0</v>
      </c>
      <c r="X627" s="588">
        <f t="shared" si="947"/>
        <v>0</v>
      </c>
      <c r="Y627" s="587"/>
      <c r="Z627" s="588">
        <f t="shared" si="934"/>
        <v>0</v>
      </c>
      <c r="AA627" s="588">
        <f t="shared" si="916"/>
        <v>0</v>
      </c>
      <c r="AB627" s="587"/>
      <c r="AC627" s="588">
        <f t="shared" si="935"/>
        <v>0</v>
      </c>
      <c r="AD627" s="588">
        <f t="shared" si="948"/>
        <v>0</v>
      </c>
      <c r="AE627" s="587"/>
      <c r="AF627" s="588">
        <f t="shared" si="936"/>
        <v>0</v>
      </c>
      <c r="AG627" s="588">
        <f t="shared" si="949"/>
        <v>0</v>
      </c>
      <c r="AH627" s="587"/>
      <c r="AI627" s="588">
        <f t="shared" si="937"/>
        <v>0</v>
      </c>
      <c r="AJ627" s="588">
        <f t="shared" si="950"/>
        <v>0</v>
      </c>
      <c r="AK627" s="587"/>
      <c r="AL627" s="588">
        <f t="shared" si="938"/>
        <v>0</v>
      </c>
      <c r="AM627" s="588">
        <f t="shared" si="951"/>
        <v>0</v>
      </c>
      <c r="AN627" s="587"/>
      <c r="AO627" s="588">
        <f t="shared" si="939"/>
        <v>0</v>
      </c>
      <c r="AP627" s="588">
        <f t="shared" si="952"/>
        <v>0</v>
      </c>
      <c r="AQ627" s="587"/>
      <c r="AR627" s="588">
        <f t="shared" si="940"/>
        <v>0</v>
      </c>
      <c r="AS627" s="588">
        <f t="shared" si="917"/>
        <v>0</v>
      </c>
      <c r="AT627" s="587"/>
      <c r="AU627" s="588">
        <f t="shared" si="941"/>
        <v>0</v>
      </c>
      <c r="AV627" s="588">
        <f t="shared" si="953"/>
        <v>0</v>
      </c>
      <c r="AW627" s="587"/>
      <c r="AX627" s="652"/>
      <c r="AY627" s="706">
        <f t="shared" si="958"/>
        <v>0</v>
      </c>
      <c r="BC627" s="30">
        <f t="shared" si="918"/>
        <v>0</v>
      </c>
      <c r="BD627" s="30">
        <f t="shared" si="919"/>
        <v>0</v>
      </c>
      <c r="BE627" s="30">
        <f t="shared" si="954"/>
        <v>0</v>
      </c>
      <c r="BF627" s="30">
        <f t="shared" si="920"/>
        <v>0</v>
      </c>
      <c r="BG627" s="30">
        <f t="shared" si="921"/>
        <v>0</v>
      </c>
      <c r="BH627" s="704">
        <f t="shared" si="922"/>
        <v>0</v>
      </c>
      <c r="BI627" s="30">
        <f t="shared" si="957"/>
        <v>0</v>
      </c>
      <c r="BJ627" s="30">
        <f t="shared" si="923"/>
        <v>0</v>
      </c>
      <c r="BK627" s="704">
        <f t="shared" si="924"/>
        <v>0</v>
      </c>
      <c r="BL627" s="30">
        <f t="shared" si="925"/>
        <v>0</v>
      </c>
      <c r="BM627" s="30">
        <f t="shared" si="926"/>
        <v>0</v>
      </c>
      <c r="BN627" s="704">
        <f t="shared" si="927"/>
        <v>0</v>
      </c>
    </row>
    <row r="628" spans="1:66" x14ac:dyDescent="0.25">
      <c r="A628" s="49"/>
      <c r="B628" s="50"/>
      <c r="C628" s="699"/>
      <c r="D628" s="50"/>
      <c r="E628" s="62" t="e">
        <f t="shared" si="956"/>
        <v>#N/A</v>
      </c>
      <c r="F628" s="664" t="str">
        <f t="shared" si="955"/>
        <v/>
      </c>
      <c r="G628" s="587"/>
      <c r="H628" s="588">
        <f t="shared" si="928"/>
        <v>0</v>
      </c>
      <c r="I628" s="588">
        <f t="shared" si="942"/>
        <v>0</v>
      </c>
      <c r="J628" s="587"/>
      <c r="K628" s="588">
        <f t="shared" si="929"/>
        <v>0</v>
      </c>
      <c r="L628" s="588">
        <f t="shared" si="943"/>
        <v>0</v>
      </c>
      <c r="M628" s="587"/>
      <c r="N628" s="588">
        <f t="shared" si="930"/>
        <v>0</v>
      </c>
      <c r="O628" s="588">
        <f t="shared" si="944"/>
        <v>0</v>
      </c>
      <c r="P628" s="587"/>
      <c r="Q628" s="588">
        <f t="shared" si="931"/>
        <v>0</v>
      </c>
      <c r="R628" s="588">
        <f t="shared" si="945"/>
        <v>0</v>
      </c>
      <c r="S628" s="587"/>
      <c r="T628" s="588">
        <f t="shared" si="932"/>
        <v>0</v>
      </c>
      <c r="U628" s="588">
        <f t="shared" si="946"/>
        <v>0</v>
      </c>
      <c r="V628" s="587"/>
      <c r="W628" s="588">
        <f t="shared" si="933"/>
        <v>0</v>
      </c>
      <c r="X628" s="588">
        <f t="shared" si="947"/>
        <v>0</v>
      </c>
      <c r="Y628" s="587"/>
      <c r="Z628" s="588">
        <f t="shared" si="934"/>
        <v>0</v>
      </c>
      <c r="AA628" s="588">
        <f t="shared" si="916"/>
        <v>0</v>
      </c>
      <c r="AB628" s="587"/>
      <c r="AC628" s="588">
        <f t="shared" si="935"/>
        <v>0</v>
      </c>
      <c r="AD628" s="588">
        <f t="shared" si="948"/>
        <v>0</v>
      </c>
      <c r="AE628" s="587"/>
      <c r="AF628" s="588">
        <f t="shared" si="936"/>
        <v>0</v>
      </c>
      <c r="AG628" s="588">
        <f t="shared" si="949"/>
        <v>0</v>
      </c>
      <c r="AH628" s="587"/>
      <c r="AI628" s="588">
        <f t="shared" si="937"/>
        <v>0</v>
      </c>
      <c r="AJ628" s="588">
        <f t="shared" si="950"/>
        <v>0</v>
      </c>
      <c r="AK628" s="587"/>
      <c r="AL628" s="588">
        <f t="shared" si="938"/>
        <v>0</v>
      </c>
      <c r="AM628" s="588">
        <f t="shared" si="951"/>
        <v>0</v>
      </c>
      <c r="AN628" s="587"/>
      <c r="AO628" s="588">
        <f t="shared" si="939"/>
        <v>0</v>
      </c>
      <c r="AP628" s="588">
        <f t="shared" si="952"/>
        <v>0</v>
      </c>
      <c r="AQ628" s="587"/>
      <c r="AR628" s="588">
        <f t="shared" si="940"/>
        <v>0</v>
      </c>
      <c r="AS628" s="588">
        <f t="shared" si="917"/>
        <v>0</v>
      </c>
      <c r="AT628" s="587"/>
      <c r="AU628" s="588">
        <f t="shared" si="941"/>
        <v>0</v>
      </c>
      <c r="AV628" s="588">
        <f t="shared" si="953"/>
        <v>0</v>
      </c>
      <c r="AW628" s="587"/>
      <c r="AX628" s="652"/>
      <c r="AY628" s="706">
        <f t="shared" si="958"/>
        <v>0</v>
      </c>
      <c r="BC628" s="30">
        <f t="shared" si="918"/>
        <v>0</v>
      </c>
      <c r="BD628" s="30">
        <f t="shared" si="919"/>
        <v>0</v>
      </c>
      <c r="BE628" s="30">
        <f t="shared" si="954"/>
        <v>0</v>
      </c>
      <c r="BF628" s="30">
        <f t="shared" si="920"/>
        <v>0</v>
      </c>
      <c r="BG628" s="30">
        <f t="shared" si="921"/>
        <v>0</v>
      </c>
      <c r="BH628" s="704">
        <f t="shared" si="922"/>
        <v>0</v>
      </c>
      <c r="BI628" s="30">
        <f t="shared" si="957"/>
        <v>0</v>
      </c>
      <c r="BJ628" s="30">
        <f t="shared" si="923"/>
        <v>0</v>
      </c>
      <c r="BK628" s="704">
        <f t="shared" si="924"/>
        <v>0</v>
      </c>
      <c r="BL628" s="30">
        <f t="shared" si="925"/>
        <v>0</v>
      </c>
      <c r="BM628" s="30">
        <f t="shared" si="926"/>
        <v>0</v>
      </c>
      <c r="BN628" s="704">
        <f t="shared" si="927"/>
        <v>0</v>
      </c>
    </row>
    <row r="629" spans="1:66" x14ac:dyDescent="0.25">
      <c r="A629" s="49"/>
      <c r="B629" s="50"/>
      <c r="C629" s="699"/>
      <c r="D629" s="50"/>
      <c r="E629" s="62" t="e">
        <f t="shared" si="956"/>
        <v>#N/A</v>
      </c>
      <c r="F629" s="664" t="str">
        <f t="shared" si="955"/>
        <v/>
      </c>
      <c r="G629" s="587"/>
      <c r="H629" s="588">
        <f t="shared" si="928"/>
        <v>0</v>
      </c>
      <c r="I629" s="588">
        <f t="shared" si="942"/>
        <v>0</v>
      </c>
      <c r="J629" s="587"/>
      <c r="K629" s="588">
        <f t="shared" si="929"/>
        <v>0</v>
      </c>
      <c r="L629" s="588">
        <f t="shared" si="943"/>
        <v>0</v>
      </c>
      <c r="M629" s="587"/>
      <c r="N629" s="588">
        <f t="shared" si="930"/>
        <v>0</v>
      </c>
      <c r="O629" s="588">
        <f t="shared" si="944"/>
        <v>0</v>
      </c>
      <c r="P629" s="587"/>
      <c r="Q629" s="588">
        <f t="shared" si="931"/>
        <v>0</v>
      </c>
      <c r="R629" s="588">
        <f t="shared" si="945"/>
        <v>0</v>
      </c>
      <c r="S629" s="587"/>
      <c r="T629" s="588">
        <f t="shared" si="932"/>
        <v>0</v>
      </c>
      <c r="U629" s="588">
        <f t="shared" si="946"/>
        <v>0</v>
      </c>
      <c r="V629" s="587"/>
      <c r="W629" s="588">
        <f t="shared" si="933"/>
        <v>0</v>
      </c>
      <c r="X629" s="588">
        <f t="shared" si="947"/>
        <v>0</v>
      </c>
      <c r="Y629" s="587"/>
      <c r="Z629" s="588">
        <f t="shared" si="934"/>
        <v>0</v>
      </c>
      <c r="AA629" s="588">
        <f t="shared" si="916"/>
        <v>0</v>
      </c>
      <c r="AB629" s="587"/>
      <c r="AC629" s="588">
        <f t="shared" si="935"/>
        <v>0</v>
      </c>
      <c r="AD629" s="588">
        <f t="shared" si="948"/>
        <v>0</v>
      </c>
      <c r="AE629" s="587"/>
      <c r="AF629" s="588">
        <f t="shared" si="936"/>
        <v>0</v>
      </c>
      <c r="AG629" s="588">
        <f t="shared" si="949"/>
        <v>0</v>
      </c>
      <c r="AH629" s="587"/>
      <c r="AI629" s="588">
        <f t="shared" si="937"/>
        <v>0</v>
      </c>
      <c r="AJ629" s="588">
        <f t="shared" si="950"/>
        <v>0</v>
      </c>
      <c r="AK629" s="587"/>
      <c r="AL629" s="588">
        <f t="shared" si="938"/>
        <v>0</v>
      </c>
      <c r="AM629" s="588">
        <f t="shared" si="951"/>
        <v>0</v>
      </c>
      <c r="AN629" s="587"/>
      <c r="AO629" s="588">
        <f t="shared" si="939"/>
        <v>0</v>
      </c>
      <c r="AP629" s="588">
        <f t="shared" si="952"/>
        <v>0</v>
      </c>
      <c r="AQ629" s="587"/>
      <c r="AR629" s="588">
        <f t="shared" si="940"/>
        <v>0</v>
      </c>
      <c r="AS629" s="588">
        <f t="shared" si="917"/>
        <v>0</v>
      </c>
      <c r="AT629" s="587"/>
      <c r="AU629" s="588">
        <f t="shared" si="941"/>
        <v>0</v>
      </c>
      <c r="AV629" s="588">
        <f t="shared" si="953"/>
        <v>0</v>
      </c>
      <c r="AW629" s="587"/>
      <c r="AX629" s="652"/>
      <c r="AY629" s="706">
        <f t="shared" si="958"/>
        <v>0</v>
      </c>
      <c r="BC629" s="30">
        <f t="shared" si="918"/>
        <v>0</v>
      </c>
      <c r="BD629" s="30">
        <f t="shared" si="919"/>
        <v>0</v>
      </c>
      <c r="BE629" s="30">
        <f t="shared" si="954"/>
        <v>0</v>
      </c>
      <c r="BF629" s="30">
        <f t="shared" si="920"/>
        <v>0</v>
      </c>
      <c r="BG629" s="30">
        <f t="shared" si="921"/>
        <v>0</v>
      </c>
      <c r="BH629" s="704">
        <f t="shared" si="922"/>
        <v>0</v>
      </c>
      <c r="BI629" s="30">
        <f t="shared" si="957"/>
        <v>0</v>
      </c>
      <c r="BJ629" s="30">
        <f t="shared" si="923"/>
        <v>0</v>
      </c>
      <c r="BK629" s="704">
        <f t="shared" si="924"/>
        <v>0</v>
      </c>
      <c r="BL629" s="30">
        <f t="shared" si="925"/>
        <v>0</v>
      </c>
      <c r="BM629" s="30">
        <f t="shared" si="926"/>
        <v>0</v>
      </c>
      <c r="BN629" s="704">
        <f t="shared" si="927"/>
        <v>0</v>
      </c>
    </row>
    <row r="630" spans="1:66" x14ac:dyDescent="0.25">
      <c r="A630" s="49"/>
      <c r="B630" s="50"/>
      <c r="C630" s="699"/>
      <c r="D630" s="50"/>
      <c r="E630" s="62" t="e">
        <f t="shared" si="956"/>
        <v>#N/A</v>
      </c>
      <c r="F630" s="664" t="str">
        <f t="shared" si="955"/>
        <v/>
      </c>
      <c r="G630" s="587"/>
      <c r="H630" s="588">
        <f t="shared" si="928"/>
        <v>0</v>
      </c>
      <c r="I630" s="588">
        <f t="shared" si="942"/>
        <v>0</v>
      </c>
      <c r="J630" s="587"/>
      <c r="K630" s="588">
        <f t="shared" si="929"/>
        <v>0</v>
      </c>
      <c r="L630" s="588">
        <f t="shared" si="943"/>
        <v>0</v>
      </c>
      <c r="M630" s="587"/>
      <c r="N630" s="588">
        <f t="shared" si="930"/>
        <v>0</v>
      </c>
      <c r="O630" s="588">
        <f t="shared" si="944"/>
        <v>0</v>
      </c>
      <c r="P630" s="587"/>
      <c r="Q630" s="588">
        <f t="shared" si="931"/>
        <v>0</v>
      </c>
      <c r="R630" s="588">
        <f t="shared" si="945"/>
        <v>0</v>
      </c>
      <c r="S630" s="587"/>
      <c r="T630" s="588">
        <f t="shared" si="932"/>
        <v>0</v>
      </c>
      <c r="U630" s="588">
        <f t="shared" si="946"/>
        <v>0</v>
      </c>
      <c r="V630" s="587"/>
      <c r="W630" s="588">
        <f t="shared" si="933"/>
        <v>0</v>
      </c>
      <c r="X630" s="588">
        <f t="shared" si="947"/>
        <v>0</v>
      </c>
      <c r="Y630" s="587"/>
      <c r="Z630" s="588">
        <f t="shared" si="934"/>
        <v>0</v>
      </c>
      <c r="AA630" s="588">
        <f t="shared" si="916"/>
        <v>0</v>
      </c>
      <c r="AB630" s="587"/>
      <c r="AC630" s="588">
        <f t="shared" si="935"/>
        <v>0</v>
      </c>
      <c r="AD630" s="588">
        <f t="shared" si="948"/>
        <v>0</v>
      </c>
      <c r="AE630" s="587"/>
      <c r="AF630" s="588">
        <f t="shared" si="936"/>
        <v>0</v>
      </c>
      <c r="AG630" s="588">
        <f t="shared" si="949"/>
        <v>0</v>
      </c>
      <c r="AH630" s="587"/>
      <c r="AI630" s="588">
        <f t="shared" si="937"/>
        <v>0</v>
      </c>
      <c r="AJ630" s="588">
        <f t="shared" si="950"/>
        <v>0</v>
      </c>
      <c r="AK630" s="587"/>
      <c r="AL630" s="588">
        <f t="shared" si="938"/>
        <v>0</v>
      </c>
      <c r="AM630" s="588">
        <f t="shared" si="951"/>
        <v>0</v>
      </c>
      <c r="AN630" s="587"/>
      <c r="AO630" s="588">
        <f t="shared" si="939"/>
        <v>0</v>
      </c>
      <c r="AP630" s="588">
        <f t="shared" si="952"/>
        <v>0</v>
      </c>
      <c r="AQ630" s="587"/>
      <c r="AR630" s="588">
        <f t="shared" si="940"/>
        <v>0</v>
      </c>
      <c r="AS630" s="588">
        <f t="shared" si="917"/>
        <v>0</v>
      </c>
      <c r="AT630" s="587"/>
      <c r="AU630" s="588">
        <f t="shared" si="941"/>
        <v>0</v>
      </c>
      <c r="AV630" s="588">
        <f t="shared" si="953"/>
        <v>0</v>
      </c>
      <c r="AW630" s="587"/>
      <c r="AX630" s="652"/>
      <c r="AY630" s="706">
        <f t="shared" si="958"/>
        <v>0</v>
      </c>
      <c r="BC630" s="30">
        <f t="shared" si="918"/>
        <v>0</v>
      </c>
      <c r="BD630" s="30">
        <f t="shared" si="919"/>
        <v>0</v>
      </c>
      <c r="BE630" s="30">
        <f t="shared" si="954"/>
        <v>0</v>
      </c>
      <c r="BF630" s="30">
        <f t="shared" si="920"/>
        <v>0</v>
      </c>
      <c r="BG630" s="30">
        <f t="shared" si="921"/>
        <v>0</v>
      </c>
      <c r="BH630" s="704">
        <f t="shared" si="922"/>
        <v>0</v>
      </c>
      <c r="BI630" s="30">
        <f t="shared" si="957"/>
        <v>0</v>
      </c>
      <c r="BJ630" s="30">
        <f t="shared" si="923"/>
        <v>0</v>
      </c>
      <c r="BK630" s="704">
        <f t="shared" si="924"/>
        <v>0</v>
      </c>
      <c r="BL630" s="30">
        <f t="shared" si="925"/>
        <v>0</v>
      </c>
      <c r="BM630" s="30">
        <f t="shared" si="926"/>
        <v>0</v>
      </c>
      <c r="BN630" s="704">
        <f t="shared" si="927"/>
        <v>0</v>
      </c>
    </row>
    <row r="631" spans="1:66" x14ac:dyDescent="0.25">
      <c r="A631" s="49"/>
      <c r="B631" s="50"/>
      <c r="C631" s="699"/>
      <c r="D631" s="50"/>
      <c r="E631" s="62" t="e">
        <f t="shared" si="956"/>
        <v>#N/A</v>
      </c>
      <c r="F631" s="664" t="str">
        <f t="shared" si="955"/>
        <v/>
      </c>
      <c r="G631" s="587"/>
      <c r="H631" s="588">
        <f t="shared" si="928"/>
        <v>0</v>
      </c>
      <c r="I631" s="588">
        <f t="shared" si="942"/>
        <v>0</v>
      </c>
      <c r="J631" s="587"/>
      <c r="K631" s="588">
        <f t="shared" si="929"/>
        <v>0</v>
      </c>
      <c r="L631" s="588">
        <f t="shared" si="943"/>
        <v>0</v>
      </c>
      <c r="M631" s="587"/>
      <c r="N631" s="588">
        <f t="shared" si="930"/>
        <v>0</v>
      </c>
      <c r="O631" s="588">
        <f t="shared" si="944"/>
        <v>0</v>
      </c>
      <c r="P631" s="587"/>
      <c r="Q631" s="588">
        <f t="shared" si="931"/>
        <v>0</v>
      </c>
      <c r="R631" s="588">
        <f t="shared" si="945"/>
        <v>0</v>
      </c>
      <c r="S631" s="587"/>
      <c r="T631" s="588">
        <f t="shared" si="932"/>
        <v>0</v>
      </c>
      <c r="U631" s="588">
        <f t="shared" si="946"/>
        <v>0</v>
      </c>
      <c r="V631" s="587"/>
      <c r="W631" s="588">
        <f t="shared" si="933"/>
        <v>0</v>
      </c>
      <c r="X631" s="588">
        <f t="shared" si="947"/>
        <v>0</v>
      </c>
      <c r="Y631" s="587"/>
      <c r="Z631" s="588">
        <f t="shared" si="934"/>
        <v>0</v>
      </c>
      <c r="AA631" s="588">
        <f t="shared" si="916"/>
        <v>0</v>
      </c>
      <c r="AB631" s="587"/>
      <c r="AC631" s="588">
        <f t="shared" si="935"/>
        <v>0</v>
      </c>
      <c r="AD631" s="588">
        <f t="shared" si="948"/>
        <v>0</v>
      </c>
      <c r="AE631" s="587"/>
      <c r="AF631" s="588">
        <f t="shared" si="936"/>
        <v>0</v>
      </c>
      <c r="AG631" s="588">
        <f t="shared" si="949"/>
        <v>0</v>
      </c>
      <c r="AH631" s="587"/>
      <c r="AI631" s="588">
        <f t="shared" si="937"/>
        <v>0</v>
      </c>
      <c r="AJ631" s="588">
        <f t="shared" si="950"/>
        <v>0</v>
      </c>
      <c r="AK631" s="587"/>
      <c r="AL631" s="588">
        <f t="shared" si="938"/>
        <v>0</v>
      </c>
      <c r="AM631" s="588">
        <f t="shared" si="951"/>
        <v>0</v>
      </c>
      <c r="AN631" s="587"/>
      <c r="AO631" s="588">
        <f t="shared" si="939"/>
        <v>0</v>
      </c>
      <c r="AP631" s="588">
        <f t="shared" si="952"/>
        <v>0</v>
      </c>
      <c r="AQ631" s="587"/>
      <c r="AR631" s="588">
        <f t="shared" si="940"/>
        <v>0</v>
      </c>
      <c r="AS631" s="588">
        <f t="shared" si="917"/>
        <v>0</v>
      </c>
      <c r="AT631" s="587"/>
      <c r="AU631" s="588">
        <f t="shared" si="941"/>
        <v>0</v>
      </c>
      <c r="AV631" s="588">
        <f t="shared" si="953"/>
        <v>0</v>
      </c>
      <c r="AW631" s="587"/>
      <c r="AX631" s="652"/>
      <c r="AY631" s="706">
        <f t="shared" si="958"/>
        <v>0</v>
      </c>
      <c r="BC631" s="30">
        <f t="shared" si="918"/>
        <v>0</v>
      </c>
      <c r="BD631" s="30">
        <f t="shared" si="919"/>
        <v>0</v>
      </c>
      <c r="BE631" s="30">
        <f t="shared" si="954"/>
        <v>0</v>
      </c>
      <c r="BF631" s="30">
        <f t="shared" si="920"/>
        <v>0</v>
      </c>
      <c r="BG631" s="30">
        <f t="shared" si="921"/>
        <v>0</v>
      </c>
      <c r="BH631" s="704">
        <f t="shared" si="922"/>
        <v>0</v>
      </c>
      <c r="BI631" s="30">
        <f t="shared" si="957"/>
        <v>0</v>
      </c>
      <c r="BJ631" s="30">
        <f t="shared" si="923"/>
        <v>0</v>
      </c>
      <c r="BK631" s="704">
        <f t="shared" si="924"/>
        <v>0</v>
      </c>
      <c r="BL631" s="30">
        <f t="shared" si="925"/>
        <v>0</v>
      </c>
      <c r="BM631" s="30">
        <f t="shared" si="926"/>
        <v>0</v>
      </c>
      <c r="BN631" s="704">
        <f t="shared" si="927"/>
        <v>0</v>
      </c>
    </row>
    <row r="632" spans="1:66" x14ac:dyDescent="0.25">
      <c r="A632" s="49"/>
      <c r="B632" s="50"/>
      <c r="C632" s="699"/>
      <c r="D632" s="50"/>
      <c r="E632" s="62" t="e">
        <f t="shared" si="956"/>
        <v>#N/A</v>
      </c>
      <c r="F632" s="664" t="str">
        <f t="shared" si="955"/>
        <v/>
      </c>
      <c r="G632" s="587"/>
      <c r="H632" s="588">
        <f t="shared" si="928"/>
        <v>0</v>
      </c>
      <c r="I632" s="588">
        <f t="shared" si="942"/>
        <v>0</v>
      </c>
      <c r="J632" s="587"/>
      <c r="K632" s="588">
        <f t="shared" si="929"/>
        <v>0</v>
      </c>
      <c r="L632" s="588">
        <f t="shared" si="943"/>
        <v>0</v>
      </c>
      <c r="M632" s="587"/>
      <c r="N632" s="588">
        <f t="shared" si="930"/>
        <v>0</v>
      </c>
      <c r="O632" s="588">
        <f t="shared" si="944"/>
        <v>0</v>
      </c>
      <c r="P632" s="587"/>
      <c r="Q632" s="588">
        <f t="shared" si="931"/>
        <v>0</v>
      </c>
      <c r="R632" s="588">
        <f t="shared" si="945"/>
        <v>0</v>
      </c>
      <c r="S632" s="587"/>
      <c r="T632" s="588">
        <f t="shared" si="932"/>
        <v>0</v>
      </c>
      <c r="U632" s="588">
        <f t="shared" si="946"/>
        <v>0</v>
      </c>
      <c r="V632" s="587"/>
      <c r="W632" s="588">
        <f t="shared" si="933"/>
        <v>0</v>
      </c>
      <c r="X632" s="588">
        <f t="shared" si="947"/>
        <v>0</v>
      </c>
      <c r="Y632" s="587"/>
      <c r="Z632" s="588">
        <f t="shared" si="934"/>
        <v>0</v>
      </c>
      <c r="AA632" s="588">
        <f t="shared" si="916"/>
        <v>0</v>
      </c>
      <c r="AB632" s="587"/>
      <c r="AC632" s="588">
        <f t="shared" si="935"/>
        <v>0</v>
      </c>
      <c r="AD632" s="588">
        <f t="shared" si="948"/>
        <v>0</v>
      </c>
      <c r="AE632" s="587"/>
      <c r="AF632" s="588">
        <f t="shared" si="936"/>
        <v>0</v>
      </c>
      <c r="AG632" s="588">
        <f t="shared" si="949"/>
        <v>0</v>
      </c>
      <c r="AH632" s="587"/>
      <c r="AI632" s="588">
        <f t="shared" si="937"/>
        <v>0</v>
      </c>
      <c r="AJ632" s="588">
        <f t="shared" si="950"/>
        <v>0</v>
      </c>
      <c r="AK632" s="587"/>
      <c r="AL632" s="588">
        <f t="shared" si="938"/>
        <v>0</v>
      </c>
      <c r="AM632" s="588">
        <f t="shared" si="951"/>
        <v>0</v>
      </c>
      <c r="AN632" s="587"/>
      <c r="AO632" s="588">
        <f t="shared" si="939"/>
        <v>0</v>
      </c>
      <c r="AP632" s="588">
        <f t="shared" si="952"/>
        <v>0</v>
      </c>
      <c r="AQ632" s="587"/>
      <c r="AR632" s="588">
        <f t="shared" si="940"/>
        <v>0</v>
      </c>
      <c r="AS632" s="588">
        <f t="shared" si="917"/>
        <v>0</v>
      </c>
      <c r="AT632" s="587"/>
      <c r="AU632" s="588">
        <f t="shared" si="941"/>
        <v>0</v>
      </c>
      <c r="AV632" s="588">
        <f t="shared" si="953"/>
        <v>0</v>
      </c>
      <c r="AW632" s="587"/>
      <c r="AX632" s="652"/>
      <c r="AY632" s="706">
        <f t="shared" si="958"/>
        <v>0</v>
      </c>
      <c r="BC632" s="30">
        <f t="shared" si="918"/>
        <v>0</v>
      </c>
      <c r="BD632" s="30">
        <f t="shared" si="919"/>
        <v>0</v>
      </c>
      <c r="BE632" s="30">
        <f t="shared" si="954"/>
        <v>0</v>
      </c>
      <c r="BF632" s="30">
        <f t="shared" si="920"/>
        <v>0</v>
      </c>
      <c r="BG632" s="30">
        <f t="shared" si="921"/>
        <v>0</v>
      </c>
      <c r="BH632" s="704">
        <f t="shared" si="922"/>
        <v>0</v>
      </c>
      <c r="BI632" s="30">
        <f t="shared" si="957"/>
        <v>0</v>
      </c>
      <c r="BJ632" s="30">
        <f t="shared" si="923"/>
        <v>0</v>
      </c>
      <c r="BK632" s="704">
        <f t="shared" si="924"/>
        <v>0</v>
      </c>
      <c r="BL632" s="30">
        <f t="shared" si="925"/>
        <v>0</v>
      </c>
      <c r="BM632" s="30">
        <f t="shared" si="926"/>
        <v>0</v>
      </c>
      <c r="BN632" s="704">
        <f t="shared" si="927"/>
        <v>0</v>
      </c>
    </row>
    <row r="633" spans="1:66" x14ac:dyDescent="0.25">
      <c r="A633" s="49"/>
      <c r="B633" s="50"/>
      <c r="C633" s="699"/>
      <c r="D633" s="50"/>
      <c r="E633" s="62" t="e">
        <f t="shared" si="956"/>
        <v>#N/A</v>
      </c>
      <c r="F633" s="664" t="str">
        <f t="shared" si="955"/>
        <v/>
      </c>
      <c r="G633" s="587"/>
      <c r="H633" s="588">
        <f t="shared" si="928"/>
        <v>0</v>
      </c>
      <c r="I633" s="588">
        <f t="shared" si="942"/>
        <v>0</v>
      </c>
      <c r="J633" s="587"/>
      <c r="K633" s="588">
        <f t="shared" si="929"/>
        <v>0</v>
      </c>
      <c r="L633" s="588">
        <f t="shared" si="943"/>
        <v>0</v>
      </c>
      <c r="M633" s="587"/>
      <c r="N633" s="588">
        <f t="shared" si="930"/>
        <v>0</v>
      </c>
      <c r="O633" s="588">
        <f t="shared" si="944"/>
        <v>0</v>
      </c>
      <c r="P633" s="587"/>
      <c r="Q633" s="588">
        <f t="shared" si="931"/>
        <v>0</v>
      </c>
      <c r="R633" s="588">
        <f t="shared" si="945"/>
        <v>0</v>
      </c>
      <c r="S633" s="587"/>
      <c r="T633" s="588">
        <f t="shared" si="932"/>
        <v>0</v>
      </c>
      <c r="U633" s="588">
        <f t="shared" si="946"/>
        <v>0</v>
      </c>
      <c r="V633" s="587"/>
      <c r="W633" s="588">
        <f t="shared" si="933"/>
        <v>0</v>
      </c>
      <c r="X633" s="588">
        <f t="shared" si="947"/>
        <v>0</v>
      </c>
      <c r="Y633" s="587"/>
      <c r="Z633" s="588">
        <f t="shared" si="934"/>
        <v>0</v>
      </c>
      <c r="AA633" s="588">
        <f t="shared" si="916"/>
        <v>0</v>
      </c>
      <c r="AB633" s="587"/>
      <c r="AC633" s="588">
        <f t="shared" si="935"/>
        <v>0</v>
      </c>
      <c r="AD633" s="588">
        <f t="shared" si="948"/>
        <v>0</v>
      </c>
      <c r="AE633" s="587"/>
      <c r="AF633" s="588">
        <f t="shared" si="936"/>
        <v>0</v>
      </c>
      <c r="AG633" s="588">
        <f t="shared" si="949"/>
        <v>0</v>
      </c>
      <c r="AH633" s="587"/>
      <c r="AI633" s="588">
        <f t="shared" si="937"/>
        <v>0</v>
      </c>
      <c r="AJ633" s="588">
        <f t="shared" si="950"/>
        <v>0</v>
      </c>
      <c r="AK633" s="587"/>
      <c r="AL633" s="588">
        <f t="shared" si="938"/>
        <v>0</v>
      </c>
      <c r="AM633" s="588">
        <f t="shared" si="951"/>
        <v>0</v>
      </c>
      <c r="AN633" s="587"/>
      <c r="AO633" s="588">
        <f t="shared" si="939"/>
        <v>0</v>
      </c>
      <c r="AP633" s="588">
        <f t="shared" si="952"/>
        <v>0</v>
      </c>
      <c r="AQ633" s="587"/>
      <c r="AR633" s="588">
        <f t="shared" si="940"/>
        <v>0</v>
      </c>
      <c r="AS633" s="588">
        <f t="shared" si="917"/>
        <v>0</v>
      </c>
      <c r="AT633" s="587"/>
      <c r="AU633" s="588">
        <f t="shared" si="941"/>
        <v>0</v>
      </c>
      <c r="AV633" s="588">
        <f t="shared" si="953"/>
        <v>0</v>
      </c>
      <c r="AW633" s="587"/>
      <c r="AX633" s="652"/>
      <c r="AY633" s="706">
        <f t="shared" si="958"/>
        <v>0</v>
      </c>
      <c r="BC633" s="30">
        <f t="shared" si="918"/>
        <v>0</v>
      </c>
      <c r="BD633" s="30">
        <f t="shared" si="919"/>
        <v>0</v>
      </c>
      <c r="BE633" s="30">
        <f t="shared" si="954"/>
        <v>0</v>
      </c>
      <c r="BF633" s="30">
        <f t="shared" si="920"/>
        <v>0</v>
      </c>
      <c r="BG633" s="30">
        <f t="shared" si="921"/>
        <v>0</v>
      </c>
      <c r="BH633" s="704">
        <f t="shared" si="922"/>
        <v>0</v>
      </c>
      <c r="BI633" s="30">
        <f t="shared" si="957"/>
        <v>0</v>
      </c>
      <c r="BJ633" s="30">
        <f t="shared" si="923"/>
        <v>0</v>
      </c>
      <c r="BK633" s="704">
        <f t="shared" si="924"/>
        <v>0</v>
      </c>
      <c r="BL633" s="30">
        <f t="shared" si="925"/>
        <v>0</v>
      </c>
      <c r="BM633" s="30">
        <f t="shared" si="926"/>
        <v>0</v>
      </c>
      <c r="BN633" s="704">
        <f t="shared" si="927"/>
        <v>0</v>
      </c>
    </row>
    <row r="634" spans="1:66" x14ac:dyDescent="0.25">
      <c r="A634" s="49"/>
      <c r="B634" s="50"/>
      <c r="C634" s="699"/>
      <c r="D634" s="50"/>
      <c r="E634" s="62" t="e">
        <f t="shared" si="956"/>
        <v>#N/A</v>
      </c>
      <c r="F634" s="664" t="str">
        <f t="shared" si="955"/>
        <v/>
      </c>
      <c r="G634" s="587"/>
      <c r="H634" s="588">
        <f t="shared" si="928"/>
        <v>0</v>
      </c>
      <c r="I634" s="588">
        <f t="shared" si="942"/>
        <v>0</v>
      </c>
      <c r="J634" s="587"/>
      <c r="K634" s="588">
        <f t="shared" si="929"/>
        <v>0</v>
      </c>
      <c r="L634" s="588">
        <f t="shared" si="943"/>
        <v>0</v>
      </c>
      <c r="M634" s="587"/>
      <c r="N634" s="588">
        <f t="shared" si="930"/>
        <v>0</v>
      </c>
      <c r="O634" s="588">
        <f t="shared" si="944"/>
        <v>0</v>
      </c>
      <c r="P634" s="587"/>
      <c r="Q634" s="588">
        <f t="shared" si="931"/>
        <v>0</v>
      </c>
      <c r="R634" s="588">
        <f t="shared" si="945"/>
        <v>0</v>
      </c>
      <c r="S634" s="587"/>
      <c r="T634" s="588">
        <f t="shared" si="932"/>
        <v>0</v>
      </c>
      <c r="U634" s="588">
        <f t="shared" si="946"/>
        <v>0</v>
      </c>
      <c r="V634" s="587"/>
      <c r="W634" s="588">
        <f t="shared" si="933"/>
        <v>0</v>
      </c>
      <c r="X634" s="588">
        <f t="shared" si="947"/>
        <v>0</v>
      </c>
      <c r="Y634" s="587"/>
      <c r="Z634" s="588">
        <f t="shared" si="934"/>
        <v>0</v>
      </c>
      <c r="AA634" s="588">
        <f t="shared" si="916"/>
        <v>0</v>
      </c>
      <c r="AB634" s="587"/>
      <c r="AC634" s="588">
        <f t="shared" si="935"/>
        <v>0</v>
      </c>
      <c r="AD634" s="588">
        <f t="shared" si="948"/>
        <v>0</v>
      </c>
      <c r="AE634" s="587"/>
      <c r="AF634" s="588">
        <f t="shared" si="936"/>
        <v>0</v>
      </c>
      <c r="AG634" s="588">
        <f t="shared" si="949"/>
        <v>0</v>
      </c>
      <c r="AH634" s="587"/>
      <c r="AI634" s="588">
        <f t="shared" si="937"/>
        <v>0</v>
      </c>
      <c r="AJ634" s="588">
        <f t="shared" si="950"/>
        <v>0</v>
      </c>
      <c r="AK634" s="587"/>
      <c r="AL634" s="588">
        <f t="shared" si="938"/>
        <v>0</v>
      </c>
      <c r="AM634" s="588">
        <f t="shared" si="951"/>
        <v>0</v>
      </c>
      <c r="AN634" s="587"/>
      <c r="AO634" s="588">
        <f t="shared" si="939"/>
        <v>0</v>
      </c>
      <c r="AP634" s="588">
        <f t="shared" si="952"/>
        <v>0</v>
      </c>
      <c r="AQ634" s="587"/>
      <c r="AR634" s="588">
        <f t="shared" si="940"/>
        <v>0</v>
      </c>
      <c r="AS634" s="588">
        <f t="shared" si="917"/>
        <v>0</v>
      </c>
      <c r="AT634" s="587"/>
      <c r="AU634" s="588">
        <f t="shared" si="941"/>
        <v>0</v>
      </c>
      <c r="AV634" s="588">
        <f t="shared" si="953"/>
        <v>0</v>
      </c>
      <c r="AW634" s="587"/>
      <c r="AX634" s="652"/>
      <c r="AY634" s="706">
        <f t="shared" si="958"/>
        <v>0</v>
      </c>
      <c r="BC634" s="30">
        <f t="shared" si="918"/>
        <v>0</v>
      </c>
      <c r="BD634" s="30">
        <f t="shared" si="919"/>
        <v>0</v>
      </c>
      <c r="BE634" s="30">
        <f t="shared" si="954"/>
        <v>0</v>
      </c>
      <c r="BF634" s="30">
        <f t="shared" si="920"/>
        <v>0</v>
      </c>
      <c r="BG634" s="30">
        <f t="shared" si="921"/>
        <v>0</v>
      </c>
      <c r="BH634" s="704">
        <f t="shared" si="922"/>
        <v>0</v>
      </c>
      <c r="BI634" s="30">
        <f t="shared" si="957"/>
        <v>0</v>
      </c>
      <c r="BJ634" s="30">
        <f t="shared" si="923"/>
        <v>0</v>
      </c>
      <c r="BK634" s="704">
        <f t="shared" si="924"/>
        <v>0</v>
      </c>
      <c r="BL634" s="30">
        <f t="shared" si="925"/>
        <v>0</v>
      </c>
      <c r="BM634" s="30">
        <f t="shared" si="926"/>
        <v>0</v>
      </c>
      <c r="BN634" s="704">
        <f t="shared" si="927"/>
        <v>0</v>
      </c>
    </row>
    <row r="635" spans="1:66" x14ac:dyDescent="0.25">
      <c r="A635" s="49"/>
      <c r="B635" s="50"/>
      <c r="C635" s="699"/>
      <c r="D635" s="50"/>
      <c r="E635" s="62" t="e">
        <f t="shared" si="956"/>
        <v>#N/A</v>
      </c>
      <c r="F635" s="664" t="str">
        <f t="shared" si="955"/>
        <v/>
      </c>
      <c r="G635" s="587"/>
      <c r="H635" s="588">
        <f t="shared" si="928"/>
        <v>0</v>
      </c>
      <c r="I635" s="588">
        <f t="shared" si="942"/>
        <v>0</v>
      </c>
      <c r="J635" s="587"/>
      <c r="K635" s="588">
        <f t="shared" si="929"/>
        <v>0</v>
      </c>
      <c r="L635" s="588">
        <f t="shared" si="943"/>
        <v>0</v>
      </c>
      <c r="M635" s="587"/>
      <c r="N635" s="588">
        <f t="shared" si="930"/>
        <v>0</v>
      </c>
      <c r="O635" s="588">
        <f t="shared" si="944"/>
        <v>0</v>
      </c>
      <c r="P635" s="587"/>
      <c r="Q635" s="588">
        <f t="shared" si="931"/>
        <v>0</v>
      </c>
      <c r="R635" s="588">
        <f t="shared" si="945"/>
        <v>0</v>
      </c>
      <c r="S635" s="587"/>
      <c r="T635" s="588">
        <f t="shared" si="932"/>
        <v>0</v>
      </c>
      <c r="U635" s="588">
        <f t="shared" si="946"/>
        <v>0</v>
      </c>
      <c r="V635" s="587"/>
      <c r="W635" s="588">
        <f t="shared" si="933"/>
        <v>0</v>
      </c>
      <c r="X635" s="588">
        <f t="shared" si="947"/>
        <v>0</v>
      </c>
      <c r="Y635" s="587"/>
      <c r="Z635" s="588">
        <f t="shared" si="934"/>
        <v>0</v>
      </c>
      <c r="AA635" s="588">
        <f t="shared" ref="AA635:AA698" si="959">SUM(Y635:Z635)</f>
        <v>0</v>
      </c>
      <c r="AB635" s="587"/>
      <c r="AC635" s="588">
        <f t="shared" si="935"/>
        <v>0</v>
      </c>
      <c r="AD635" s="588">
        <f t="shared" si="948"/>
        <v>0</v>
      </c>
      <c r="AE635" s="587"/>
      <c r="AF635" s="588">
        <f t="shared" si="936"/>
        <v>0</v>
      </c>
      <c r="AG635" s="588">
        <f t="shared" si="949"/>
        <v>0</v>
      </c>
      <c r="AH635" s="587"/>
      <c r="AI635" s="588">
        <f t="shared" si="937"/>
        <v>0</v>
      </c>
      <c r="AJ635" s="588">
        <f t="shared" si="950"/>
        <v>0</v>
      </c>
      <c r="AK635" s="587"/>
      <c r="AL635" s="588">
        <f t="shared" si="938"/>
        <v>0</v>
      </c>
      <c r="AM635" s="588">
        <f t="shared" si="951"/>
        <v>0</v>
      </c>
      <c r="AN635" s="587"/>
      <c r="AO635" s="588">
        <f t="shared" si="939"/>
        <v>0</v>
      </c>
      <c r="AP635" s="588">
        <f t="shared" si="952"/>
        <v>0</v>
      </c>
      <c r="AQ635" s="587"/>
      <c r="AR635" s="588">
        <f t="shared" si="940"/>
        <v>0</v>
      </c>
      <c r="AS635" s="588">
        <f t="shared" si="917"/>
        <v>0</v>
      </c>
      <c r="AT635" s="587"/>
      <c r="AU635" s="588">
        <f t="shared" si="941"/>
        <v>0</v>
      </c>
      <c r="AV635" s="588">
        <f t="shared" si="953"/>
        <v>0</v>
      </c>
      <c r="AW635" s="587"/>
      <c r="AX635" s="652"/>
      <c r="AY635" s="706">
        <f t="shared" si="958"/>
        <v>0</v>
      </c>
      <c r="BC635" s="30">
        <f t="shared" si="918"/>
        <v>0</v>
      </c>
      <c r="BD635" s="30">
        <f t="shared" si="919"/>
        <v>0</v>
      </c>
      <c r="BE635" s="30">
        <f t="shared" si="954"/>
        <v>0</v>
      </c>
      <c r="BF635" s="30">
        <f t="shared" si="920"/>
        <v>0</v>
      </c>
      <c r="BG635" s="30">
        <f t="shared" si="921"/>
        <v>0</v>
      </c>
      <c r="BH635" s="704">
        <f t="shared" si="922"/>
        <v>0</v>
      </c>
      <c r="BI635" s="30">
        <f t="shared" si="957"/>
        <v>0</v>
      </c>
      <c r="BJ635" s="30">
        <f t="shared" si="923"/>
        <v>0</v>
      </c>
      <c r="BK635" s="704">
        <f t="shared" si="924"/>
        <v>0</v>
      </c>
      <c r="BL635" s="30">
        <f t="shared" si="925"/>
        <v>0</v>
      </c>
      <c r="BM635" s="30">
        <f t="shared" si="926"/>
        <v>0</v>
      </c>
      <c r="BN635" s="704">
        <f t="shared" si="927"/>
        <v>0</v>
      </c>
    </row>
    <row r="636" spans="1:66" x14ac:dyDescent="0.25">
      <c r="A636" s="49"/>
      <c r="B636" s="50"/>
      <c r="C636" s="699"/>
      <c r="D636" s="50"/>
      <c r="E636" s="62" t="e">
        <f t="shared" si="956"/>
        <v>#N/A</v>
      </c>
      <c r="F636" s="664" t="str">
        <f t="shared" si="955"/>
        <v/>
      </c>
      <c r="G636" s="587"/>
      <c r="H636" s="588">
        <f t="shared" si="928"/>
        <v>0</v>
      </c>
      <c r="I636" s="588">
        <f t="shared" si="942"/>
        <v>0</v>
      </c>
      <c r="J636" s="587"/>
      <c r="K636" s="588">
        <f t="shared" si="929"/>
        <v>0</v>
      </c>
      <c r="L636" s="588">
        <f t="shared" si="943"/>
        <v>0</v>
      </c>
      <c r="M636" s="587"/>
      <c r="N636" s="588">
        <f t="shared" si="930"/>
        <v>0</v>
      </c>
      <c r="O636" s="588">
        <f t="shared" si="944"/>
        <v>0</v>
      </c>
      <c r="P636" s="587"/>
      <c r="Q636" s="588">
        <f t="shared" si="931"/>
        <v>0</v>
      </c>
      <c r="R636" s="588">
        <f t="shared" si="945"/>
        <v>0</v>
      </c>
      <c r="S636" s="587"/>
      <c r="T636" s="588">
        <f t="shared" si="932"/>
        <v>0</v>
      </c>
      <c r="U636" s="588">
        <f t="shared" si="946"/>
        <v>0</v>
      </c>
      <c r="V636" s="587"/>
      <c r="W636" s="588">
        <f t="shared" si="933"/>
        <v>0</v>
      </c>
      <c r="X636" s="588">
        <f t="shared" si="947"/>
        <v>0</v>
      </c>
      <c r="Y636" s="587"/>
      <c r="Z636" s="588">
        <f t="shared" si="934"/>
        <v>0</v>
      </c>
      <c r="AA636" s="588">
        <f t="shared" si="959"/>
        <v>0</v>
      </c>
      <c r="AB636" s="587"/>
      <c r="AC636" s="588">
        <f t="shared" si="935"/>
        <v>0</v>
      </c>
      <c r="AD636" s="588">
        <f t="shared" si="948"/>
        <v>0</v>
      </c>
      <c r="AE636" s="587"/>
      <c r="AF636" s="588">
        <f t="shared" si="936"/>
        <v>0</v>
      </c>
      <c r="AG636" s="588">
        <f t="shared" si="949"/>
        <v>0</v>
      </c>
      <c r="AH636" s="587"/>
      <c r="AI636" s="588">
        <f t="shared" si="937"/>
        <v>0</v>
      </c>
      <c r="AJ636" s="588">
        <f t="shared" si="950"/>
        <v>0</v>
      </c>
      <c r="AK636" s="587"/>
      <c r="AL636" s="588">
        <f t="shared" si="938"/>
        <v>0</v>
      </c>
      <c r="AM636" s="588">
        <f t="shared" si="951"/>
        <v>0</v>
      </c>
      <c r="AN636" s="587"/>
      <c r="AO636" s="588">
        <f t="shared" si="939"/>
        <v>0</v>
      </c>
      <c r="AP636" s="588">
        <f t="shared" si="952"/>
        <v>0</v>
      </c>
      <c r="AQ636" s="587"/>
      <c r="AR636" s="588">
        <f t="shared" si="940"/>
        <v>0</v>
      </c>
      <c r="AS636" s="588">
        <f t="shared" si="917"/>
        <v>0</v>
      </c>
      <c r="AT636" s="587"/>
      <c r="AU636" s="588">
        <f t="shared" si="941"/>
        <v>0</v>
      </c>
      <c r="AV636" s="588">
        <f t="shared" si="953"/>
        <v>0</v>
      </c>
      <c r="AW636" s="587"/>
      <c r="AX636" s="652"/>
      <c r="AY636" s="706">
        <f t="shared" si="958"/>
        <v>0</v>
      </c>
      <c r="BC636" s="30">
        <f t="shared" si="918"/>
        <v>0</v>
      </c>
      <c r="BD636" s="30">
        <f t="shared" si="919"/>
        <v>0</v>
      </c>
      <c r="BE636" s="30">
        <f t="shared" si="954"/>
        <v>0</v>
      </c>
      <c r="BF636" s="30">
        <f t="shared" si="920"/>
        <v>0</v>
      </c>
      <c r="BG636" s="30">
        <f t="shared" si="921"/>
        <v>0</v>
      </c>
      <c r="BH636" s="704">
        <f t="shared" si="922"/>
        <v>0</v>
      </c>
      <c r="BI636" s="30">
        <f t="shared" si="957"/>
        <v>0</v>
      </c>
      <c r="BJ636" s="30">
        <f t="shared" si="923"/>
        <v>0</v>
      </c>
      <c r="BK636" s="704">
        <f t="shared" si="924"/>
        <v>0</v>
      </c>
      <c r="BL636" s="30">
        <f t="shared" si="925"/>
        <v>0</v>
      </c>
      <c r="BM636" s="30">
        <f t="shared" si="926"/>
        <v>0</v>
      </c>
      <c r="BN636" s="704">
        <f t="shared" si="927"/>
        <v>0</v>
      </c>
    </row>
    <row r="637" spans="1:66" x14ac:dyDescent="0.25">
      <c r="A637" s="49"/>
      <c r="B637" s="50"/>
      <c r="C637" s="699"/>
      <c r="D637" s="50"/>
      <c r="E637" s="62" t="e">
        <f t="shared" si="956"/>
        <v>#N/A</v>
      </c>
      <c r="F637" s="664" t="str">
        <f t="shared" si="955"/>
        <v/>
      </c>
      <c r="G637" s="587"/>
      <c r="H637" s="588">
        <f t="shared" si="928"/>
        <v>0</v>
      </c>
      <c r="I637" s="588">
        <f t="shared" si="942"/>
        <v>0</v>
      </c>
      <c r="J637" s="587"/>
      <c r="K637" s="588">
        <f t="shared" si="929"/>
        <v>0</v>
      </c>
      <c r="L637" s="588">
        <f t="shared" si="943"/>
        <v>0</v>
      </c>
      <c r="M637" s="587"/>
      <c r="N637" s="588">
        <f t="shared" si="930"/>
        <v>0</v>
      </c>
      <c r="O637" s="588">
        <f t="shared" si="944"/>
        <v>0</v>
      </c>
      <c r="P637" s="587"/>
      <c r="Q637" s="588">
        <f t="shared" si="931"/>
        <v>0</v>
      </c>
      <c r="R637" s="588">
        <f t="shared" si="945"/>
        <v>0</v>
      </c>
      <c r="S637" s="587"/>
      <c r="T637" s="588">
        <f t="shared" si="932"/>
        <v>0</v>
      </c>
      <c r="U637" s="588">
        <f t="shared" si="946"/>
        <v>0</v>
      </c>
      <c r="V637" s="587"/>
      <c r="W637" s="588">
        <f t="shared" si="933"/>
        <v>0</v>
      </c>
      <c r="X637" s="588">
        <f t="shared" si="947"/>
        <v>0</v>
      </c>
      <c r="Y637" s="587"/>
      <c r="Z637" s="588">
        <f t="shared" si="934"/>
        <v>0</v>
      </c>
      <c r="AA637" s="588">
        <f t="shared" si="959"/>
        <v>0</v>
      </c>
      <c r="AB637" s="587"/>
      <c r="AC637" s="588">
        <f t="shared" si="935"/>
        <v>0</v>
      </c>
      <c r="AD637" s="588">
        <f t="shared" si="948"/>
        <v>0</v>
      </c>
      <c r="AE637" s="587"/>
      <c r="AF637" s="588">
        <f t="shared" si="936"/>
        <v>0</v>
      </c>
      <c r="AG637" s="588">
        <f t="shared" si="949"/>
        <v>0</v>
      </c>
      <c r="AH637" s="587"/>
      <c r="AI637" s="588">
        <f t="shared" si="937"/>
        <v>0</v>
      </c>
      <c r="AJ637" s="588">
        <f t="shared" si="950"/>
        <v>0</v>
      </c>
      <c r="AK637" s="587"/>
      <c r="AL637" s="588">
        <f t="shared" si="938"/>
        <v>0</v>
      </c>
      <c r="AM637" s="588">
        <f t="shared" si="951"/>
        <v>0</v>
      </c>
      <c r="AN637" s="587"/>
      <c r="AO637" s="588">
        <f t="shared" si="939"/>
        <v>0</v>
      </c>
      <c r="AP637" s="588">
        <f t="shared" si="952"/>
        <v>0</v>
      </c>
      <c r="AQ637" s="587"/>
      <c r="AR637" s="588">
        <f t="shared" si="940"/>
        <v>0</v>
      </c>
      <c r="AS637" s="588">
        <f t="shared" si="917"/>
        <v>0</v>
      </c>
      <c r="AT637" s="587"/>
      <c r="AU637" s="588">
        <f t="shared" si="941"/>
        <v>0</v>
      </c>
      <c r="AV637" s="588">
        <f t="shared" si="953"/>
        <v>0</v>
      </c>
      <c r="AW637" s="587"/>
      <c r="AX637" s="652"/>
      <c r="AY637" s="706">
        <f t="shared" si="958"/>
        <v>0</v>
      </c>
      <c r="BC637" s="30">
        <f t="shared" si="918"/>
        <v>0</v>
      </c>
      <c r="BD637" s="30">
        <f t="shared" si="919"/>
        <v>0</v>
      </c>
      <c r="BE637" s="30">
        <f t="shared" si="954"/>
        <v>0</v>
      </c>
      <c r="BF637" s="30">
        <f t="shared" si="920"/>
        <v>0</v>
      </c>
      <c r="BG637" s="30">
        <f t="shared" si="921"/>
        <v>0</v>
      </c>
      <c r="BH637" s="704">
        <f t="shared" si="922"/>
        <v>0</v>
      </c>
      <c r="BI637" s="30">
        <f t="shared" si="957"/>
        <v>0</v>
      </c>
      <c r="BJ637" s="30">
        <f t="shared" si="923"/>
        <v>0</v>
      </c>
      <c r="BK637" s="704">
        <f t="shared" si="924"/>
        <v>0</v>
      </c>
      <c r="BL637" s="30">
        <f t="shared" si="925"/>
        <v>0</v>
      </c>
      <c r="BM637" s="30">
        <f t="shared" si="926"/>
        <v>0</v>
      </c>
      <c r="BN637" s="704">
        <f t="shared" si="927"/>
        <v>0</v>
      </c>
    </row>
    <row r="638" spans="1:66" x14ac:dyDescent="0.25">
      <c r="A638" s="49"/>
      <c r="B638" s="50"/>
      <c r="C638" s="699"/>
      <c r="D638" s="50"/>
      <c r="E638" s="62" t="e">
        <f t="shared" si="956"/>
        <v>#N/A</v>
      </c>
      <c r="F638" s="664" t="str">
        <f t="shared" si="955"/>
        <v/>
      </c>
      <c r="G638" s="587"/>
      <c r="H638" s="588">
        <f t="shared" si="928"/>
        <v>0</v>
      </c>
      <c r="I638" s="588">
        <f t="shared" si="942"/>
        <v>0</v>
      </c>
      <c r="J638" s="587"/>
      <c r="K638" s="588">
        <f t="shared" si="929"/>
        <v>0</v>
      </c>
      <c r="L638" s="588">
        <f t="shared" si="943"/>
        <v>0</v>
      </c>
      <c r="M638" s="587"/>
      <c r="N638" s="588">
        <f t="shared" si="930"/>
        <v>0</v>
      </c>
      <c r="O638" s="588">
        <f t="shared" si="944"/>
        <v>0</v>
      </c>
      <c r="P638" s="587"/>
      <c r="Q638" s="588">
        <f t="shared" si="931"/>
        <v>0</v>
      </c>
      <c r="R638" s="588">
        <f t="shared" si="945"/>
        <v>0</v>
      </c>
      <c r="S638" s="587"/>
      <c r="T638" s="588">
        <f t="shared" si="932"/>
        <v>0</v>
      </c>
      <c r="U638" s="588">
        <f t="shared" si="946"/>
        <v>0</v>
      </c>
      <c r="V638" s="587"/>
      <c r="W638" s="588">
        <f t="shared" si="933"/>
        <v>0</v>
      </c>
      <c r="X638" s="588">
        <f t="shared" si="947"/>
        <v>0</v>
      </c>
      <c r="Y638" s="587"/>
      <c r="Z638" s="588">
        <f t="shared" si="934"/>
        <v>0</v>
      </c>
      <c r="AA638" s="588">
        <f t="shared" si="959"/>
        <v>0</v>
      </c>
      <c r="AB638" s="587"/>
      <c r="AC638" s="588">
        <f t="shared" si="935"/>
        <v>0</v>
      </c>
      <c r="AD638" s="588">
        <f t="shared" si="948"/>
        <v>0</v>
      </c>
      <c r="AE638" s="587"/>
      <c r="AF638" s="588">
        <f t="shared" si="936"/>
        <v>0</v>
      </c>
      <c r="AG638" s="588">
        <f t="shared" si="949"/>
        <v>0</v>
      </c>
      <c r="AH638" s="587"/>
      <c r="AI638" s="588">
        <f t="shared" si="937"/>
        <v>0</v>
      </c>
      <c r="AJ638" s="588">
        <f t="shared" si="950"/>
        <v>0</v>
      </c>
      <c r="AK638" s="587"/>
      <c r="AL638" s="588">
        <f t="shared" si="938"/>
        <v>0</v>
      </c>
      <c r="AM638" s="588">
        <f t="shared" si="951"/>
        <v>0</v>
      </c>
      <c r="AN638" s="587"/>
      <c r="AO638" s="588">
        <f t="shared" si="939"/>
        <v>0</v>
      </c>
      <c r="AP638" s="588">
        <f t="shared" si="952"/>
        <v>0</v>
      </c>
      <c r="AQ638" s="587"/>
      <c r="AR638" s="588">
        <f t="shared" si="940"/>
        <v>0</v>
      </c>
      <c r="AS638" s="588">
        <f t="shared" si="917"/>
        <v>0</v>
      </c>
      <c r="AT638" s="587"/>
      <c r="AU638" s="588">
        <f t="shared" si="941"/>
        <v>0</v>
      </c>
      <c r="AV638" s="588">
        <f t="shared" si="953"/>
        <v>0</v>
      </c>
      <c r="AW638" s="587"/>
      <c r="AX638" s="652"/>
      <c r="AY638" s="706">
        <f t="shared" si="958"/>
        <v>0</v>
      </c>
      <c r="BC638" s="30">
        <f t="shared" si="918"/>
        <v>0</v>
      </c>
      <c r="BD638" s="30">
        <f t="shared" si="919"/>
        <v>0</v>
      </c>
      <c r="BE638" s="30">
        <f t="shared" si="954"/>
        <v>0</v>
      </c>
      <c r="BF638" s="30">
        <f t="shared" si="920"/>
        <v>0</v>
      </c>
      <c r="BG638" s="30">
        <f t="shared" si="921"/>
        <v>0</v>
      </c>
      <c r="BH638" s="704">
        <f t="shared" si="922"/>
        <v>0</v>
      </c>
      <c r="BI638" s="30">
        <f t="shared" si="957"/>
        <v>0</v>
      </c>
      <c r="BJ638" s="30">
        <f t="shared" si="923"/>
        <v>0</v>
      </c>
      <c r="BK638" s="704">
        <f t="shared" si="924"/>
        <v>0</v>
      </c>
      <c r="BL638" s="30">
        <f t="shared" si="925"/>
        <v>0</v>
      </c>
      <c r="BM638" s="30">
        <f t="shared" si="926"/>
        <v>0</v>
      </c>
      <c r="BN638" s="704">
        <f t="shared" si="927"/>
        <v>0</v>
      </c>
    </row>
    <row r="639" spans="1:66" x14ac:dyDescent="0.25">
      <c r="A639" s="49"/>
      <c r="B639" s="50"/>
      <c r="C639" s="699"/>
      <c r="D639" s="50"/>
      <c r="E639" s="62" t="e">
        <f t="shared" si="956"/>
        <v>#N/A</v>
      </c>
      <c r="F639" s="664" t="str">
        <f t="shared" si="955"/>
        <v/>
      </c>
      <c r="G639" s="587"/>
      <c r="H639" s="588">
        <f t="shared" si="928"/>
        <v>0</v>
      </c>
      <c r="I639" s="588">
        <f t="shared" si="942"/>
        <v>0</v>
      </c>
      <c r="J639" s="587"/>
      <c r="K639" s="588">
        <f t="shared" si="929"/>
        <v>0</v>
      </c>
      <c r="L639" s="588">
        <f t="shared" si="943"/>
        <v>0</v>
      </c>
      <c r="M639" s="587"/>
      <c r="N639" s="588">
        <f t="shared" si="930"/>
        <v>0</v>
      </c>
      <c r="O639" s="588">
        <f t="shared" si="944"/>
        <v>0</v>
      </c>
      <c r="P639" s="587"/>
      <c r="Q639" s="588">
        <f t="shared" si="931"/>
        <v>0</v>
      </c>
      <c r="R639" s="588">
        <f t="shared" si="945"/>
        <v>0</v>
      </c>
      <c r="S639" s="587"/>
      <c r="T639" s="588">
        <f t="shared" si="932"/>
        <v>0</v>
      </c>
      <c r="U639" s="588">
        <f t="shared" si="946"/>
        <v>0</v>
      </c>
      <c r="V639" s="587"/>
      <c r="W639" s="588">
        <f t="shared" si="933"/>
        <v>0</v>
      </c>
      <c r="X639" s="588">
        <f t="shared" si="947"/>
        <v>0</v>
      </c>
      <c r="Y639" s="587"/>
      <c r="Z639" s="588">
        <f t="shared" si="934"/>
        <v>0</v>
      </c>
      <c r="AA639" s="588">
        <f t="shared" si="959"/>
        <v>0</v>
      </c>
      <c r="AB639" s="587"/>
      <c r="AC639" s="588">
        <f t="shared" si="935"/>
        <v>0</v>
      </c>
      <c r="AD639" s="588">
        <f t="shared" si="948"/>
        <v>0</v>
      </c>
      <c r="AE639" s="587"/>
      <c r="AF639" s="588">
        <f t="shared" si="936"/>
        <v>0</v>
      </c>
      <c r="AG639" s="588">
        <f t="shared" si="949"/>
        <v>0</v>
      </c>
      <c r="AH639" s="587"/>
      <c r="AI639" s="588">
        <f t="shared" si="937"/>
        <v>0</v>
      </c>
      <c r="AJ639" s="588">
        <f t="shared" si="950"/>
        <v>0</v>
      </c>
      <c r="AK639" s="587"/>
      <c r="AL639" s="588">
        <f t="shared" si="938"/>
        <v>0</v>
      </c>
      <c r="AM639" s="588">
        <f t="shared" si="951"/>
        <v>0</v>
      </c>
      <c r="AN639" s="587"/>
      <c r="AO639" s="588">
        <f t="shared" si="939"/>
        <v>0</v>
      </c>
      <c r="AP639" s="588">
        <f t="shared" si="952"/>
        <v>0</v>
      </c>
      <c r="AQ639" s="587"/>
      <c r="AR639" s="588">
        <f t="shared" si="940"/>
        <v>0</v>
      </c>
      <c r="AS639" s="588">
        <f t="shared" si="917"/>
        <v>0</v>
      </c>
      <c r="AT639" s="587"/>
      <c r="AU639" s="588">
        <f t="shared" si="941"/>
        <v>0</v>
      </c>
      <c r="AV639" s="588">
        <f t="shared" si="953"/>
        <v>0</v>
      </c>
      <c r="AW639" s="587"/>
      <c r="AX639" s="652"/>
      <c r="AY639" s="706">
        <f t="shared" si="958"/>
        <v>0</v>
      </c>
      <c r="BC639" s="30">
        <f t="shared" si="918"/>
        <v>0</v>
      </c>
      <c r="BD639" s="30">
        <f t="shared" si="919"/>
        <v>0</v>
      </c>
      <c r="BE639" s="30">
        <f t="shared" si="954"/>
        <v>0</v>
      </c>
      <c r="BF639" s="30">
        <f t="shared" si="920"/>
        <v>0</v>
      </c>
      <c r="BG639" s="30">
        <f t="shared" si="921"/>
        <v>0</v>
      </c>
      <c r="BH639" s="704">
        <f t="shared" si="922"/>
        <v>0</v>
      </c>
      <c r="BI639" s="30">
        <f t="shared" si="957"/>
        <v>0</v>
      </c>
      <c r="BJ639" s="30">
        <f t="shared" si="923"/>
        <v>0</v>
      </c>
      <c r="BK639" s="704">
        <f t="shared" si="924"/>
        <v>0</v>
      </c>
      <c r="BL639" s="30">
        <f t="shared" si="925"/>
        <v>0</v>
      </c>
      <c r="BM639" s="30">
        <f t="shared" si="926"/>
        <v>0</v>
      </c>
      <c r="BN639" s="704">
        <f t="shared" si="927"/>
        <v>0</v>
      </c>
    </row>
    <row r="640" spans="1:66" x14ac:dyDescent="0.25">
      <c r="A640" s="49"/>
      <c r="B640" s="50"/>
      <c r="C640" s="699"/>
      <c r="D640" s="50"/>
      <c r="E640" s="62" t="e">
        <f t="shared" si="956"/>
        <v>#N/A</v>
      </c>
      <c r="F640" s="664" t="str">
        <f t="shared" si="955"/>
        <v/>
      </c>
      <c r="G640" s="587"/>
      <c r="H640" s="588">
        <f t="shared" si="928"/>
        <v>0</v>
      </c>
      <c r="I640" s="588">
        <f t="shared" si="942"/>
        <v>0</v>
      </c>
      <c r="J640" s="587"/>
      <c r="K640" s="588">
        <f t="shared" si="929"/>
        <v>0</v>
      </c>
      <c r="L640" s="588">
        <f t="shared" si="943"/>
        <v>0</v>
      </c>
      <c r="M640" s="587"/>
      <c r="N640" s="588">
        <f t="shared" si="930"/>
        <v>0</v>
      </c>
      <c r="O640" s="588">
        <f t="shared" si="944"/>
        <v>0</v>
      </c>
      <c r="P640" s="587"/>
      <c r="Q640" s="588">
        <f t="shared" si="931"/>
        <v>0</v>
      </c>
      <c r="R640" s="588">
        <f t="shared" si="945"/>
        <v>0</v>
      </c>
      <c r="S640" s="587"/>
      <c r="T640" s="588">
        <f t="shared" si="932"/>
        <v>0</v>
      </c>
      <c r="U640" s="588">
        <f t="shared" si="946"/>
        <v>0</v>
      </c>
      <c r="V640" s="587"/>
      <c r="W640" s="588">
        <f t="shared" si="933"/>
        <v>0</v>
      </c>
      <c r="X640" s="588">
        <f t="shared" si="947"/>
        <v>0</v>
      </c>
      <c r="Y640" s="587"/>
      <c r="Z640" s="588">
        <f t="shared" si="934"/>
        <v>0</v>
      </c>
      <c r="AA640" s="588">
        <f t="shared" si="959"/>
        <v>0</v>
      </c>
      <c r="AB640" s="587"/>
      <c r="AC640" s="588">
        <f t="shared" si="935"/>
        <v>0</v>
      </c>
      <c r="AD640" s="588">
        <f t="shared" si="948"/>
        <v>0</v>
      </c>
      <c r="AE640" s="587"/>
      <c r="AF640" s="588">
        <f t="shared" si="936"/>
        <v>0</v>
      </c>
      <c r="AG640" s="588">
        <f t="shared" si="949"/>
        <v>0</v>
      </c>
      <c r="AH640" s="587"/>
      <c r="AI640" s="588">
        <f t="shared" si="937"/>
        <v>0</v>
      </c>
      <c r="AJ640" s="588">
        <f t="shared" si="950"/>
        <v>0</v>
      </c>
      <c r="AK640" s="587"/>
      <c r="AL640" s="588">
        <f t="shared" si="938"/>
        <v>0</v>
      </c>
      <c r="AM640" s="588">
        <f t="shared" si="951"/>
        <v>0</v>
      </c>
      <c r="AN640" s="587"/>
      <c r="AO640" s="588">
        <f t="shared" si="939"/>
        <v>0</v>
      </c>
      <c r="AP640" s="588">
        <f t="shared" si="952"/>
        <v>0</v>
      </c>
      <c r="AQ640" s="587"/>
      <c r="AR640" s="588">
        <f t="shared" si="940"/>
        <v>0</v>
      </c>
      <c r="AS640" s="588">
        <f t="shared" si="917"/>
        <v>0</v>
      </c>
      <c r="AT640" s="587"/>
      <c r="AU640" s="588">
        <f t="shared" si="941"/>
        <v>0</v>
      </c>
      <c r="AV640" s="588">
        <f t="shared" si="953"/>
        <v>0</v>
      </c>
      <c r="AW640" s="587"/>
      <c r="AX640" s="652"/>
      <c r="AY640" s="706">
        <f t="shared" si="958"/>
        <v>0</v>
      </c>
      <c r="BC640" s="30">
        <f t="shared" si="918"/>
        <v>0</v>
      </c>
      <c r="BD640" s="30">
        <f t="shared" si="919"/>
        <v>0</v>
      </c>
      <c r="BE640" s="30">
        <f t="shared" si="954"/>
        <v>0</v>
      </c>
      <c r="BF640" s="30">
        <f t="shared" si="920"/>
        <v>0</v>
      </c>
      <c r="BG640" s="30">
        <f t="shared" si="921"/>
        <v>0</v>
      </c>
      <c r="BH640" s="704">
        <f t="shared" si="922"/>
        <v>0</v>
      </c>
      <c r="BI640" s="30">
        <f t="shared" si="957"/>
        <v>0</v>
      </c>
      <c r="BJ640" s="30">
        <f t="shared" si="923"/>
        <v>0</v>
      </c>
      <c r="BK640" s="704">
        <f t="shared" si="924"/>
        <v>0</v>
      </c>
      <c r="BL640" s="30">
        <f t="shared" si="925"/>
        <v>0</v>
      </c>
      <c r="BM640" s="30">
        <f t="shared" si="926"/>
        <v>0</v>
      </c>
      <c r="BN640" s="704">
        <f t="shared" si="927"/>
        <v>0</v>
      </c>
    </row>
    <row r="641" spans="1:66" x14ac:dyDescent="0.25">
      <c r="A641" s="49"/>
      <c r="B641" s="50"/>
      <c r="C641" s="699"/>
      <c r="D641" s="50"/>
      <c r="E641" s="62" t="e">
        <f t="shared" si="956"/>
        <v>#N/A</v>
      </c>
      <c r="F641" s="664" t="str">
        <f t="shared" si="955"/>
        <v/>
      </c>
      <c r="G641" s="587"/>
      <c r="H641" s="588">
        <f t="shared" si="928"/>
        <v>0</v>
      </c>
      <c r="I641" s="588">
        <f t="shared" si="942"/>
        <v>0</v>
      </c>
      <c r="J641" s="587"/>
      <c r="K641" s="588">
        <f t="shared" si="929"/>
        <v>0</v>
      </c>
      <c r="L641" s="588">
        <f t="shared" si="943"/>
        <v>0</v>
      </c>
      <c r="M641" s="587"/>
      <c r="N641" s="588">
        <f t="shared" si="930"/>
        <v>0</v>
      </c>
      <c r="O641" s="588">
        <f t="shared" si="944"/>
        <v>0</v>
      </c>
      <c r="P641" s="587"/>
      <c r="Q641" s="588">
        <f t="shared" si="931"/>
        <v>0</v>
      </c>
      <c r="R641" s="588">
        <f t="shared" si="945"/>
        <v>0</v>
      </c>
      <c r="S641" s="587"/>
      <c r="T641" s="588">
        <f t="shared" si="932"/>
        <v>0</v>
      </c>
      <c r="U641" s="588">
        <f t="shared" si="946"/>
        <v>0</v>
      </c>
      <c r="V641" s="587"/>
      <c r="W641" s="588">
        <f t="shared" si="933"/>
        <v>0</v>
      </c>
      <c r="X641" s="588">
        <f t="shared" si="947"/>
        <v>0</v>
      </c>
      <c r="Y641" s="587"/>
      <c r="Z641" s="588">
        <f t="shared" si="934"/>
        <v>0</v>
      </c>
      <c r="AA641" s="588">
        <f t="shared" si="959"/>
        <v>0</v>
      </c>
      <c r="AB641" s="587"/>
      <c r="AC641" s="588">
        <f t="shared" si="935"/>
        <v>0</v>
      </c>
      <c r="AD641" s="588">
        <f t="shared" si="948"/>
        <v>0</v>
      </c>
      <c r="AE641" s="587"/>
      <c r="AF641" s="588">
        <f t="shared" si="936"/>
        <v>0</v>
      </c>
      <c r="AG641" s="588">
        <f t="shared" si="949"/>
        <v>0</v>
      </c>
      <c r="AH641" s="587"/>
      <c r="AI641" s="588">
        <f t="shared" si="937"/>
        <v>0</v>
      </c>
      <c r="AJ641" s="588">
        <f t="shared" si="950"/>
        <v>0</v>
      </c>
      <c r="AK641" s="587"/>
      <c r="AL641" s="588">
        <f t="shared" si="938"/>
        <v>0</v>
      </c>
      <c r="AM641" s="588">
        <f t="shared" si="951"/>
        <v>0</v>
      </c>
      <c r="AN641" s="587"/>
      <c r="AO641" s="588">
        <f t="shared" si="939"/>
        <v>0</v>
      </c>
      <c r="AP641" s="588">
        <f t="shared" si="952"/>
        <v>0</v>
      </c>
      <c r="AQ641" s="587"/>
      <c r="AR641" s="588">
        <f t="shared" si="940"/>
        <v>0</v>
      </c>
      <c r="AS641" s="588">
        <f t="shared" si="917"/>
        <v>0</v>
      </c>
      <c r="AT641" s="587"/>
      <c r="AU641" s="588">
        <f t="shared" si="941"/>
        <v>0</v>
      </c>
      <c r="AV641" s="588">
        <f t="shared" si="953"/>
        <v>0</v>
      </c>
      <c r="AW641" s="587"/>
      <c r="AX641" s="652"/>
      <c r="AY641" s="706">
        <f t="shared" si="958"/>
        <v>0</v>
      </c>
      <c r="BC641" s="30">
        <f t="shared" si="918"/>
        <v>0</v>
      </c>
      <c r="BD641" s="30">
        <f t="shared" si="919"/>
        <v>0</v>
      </c>
      <c r="BE641" s="30">
        <f t="shared" si="954"/>
        <v>0</v>
      </c>
      <c r="BF641" s="30">
        <f t="shared" si="920"/>
        <v>0</v>
      </c>
      <c r="BG641" s="30">
        <f t="shared" si="921"/>
        <v>0</v>
      </c>
      <c r="BH641" s="704">
        <f t="shared" si="922"/>
        <v>0</v>
      </c>
      <c r="BI641" s="30">
        <f t="shared" si="957"/>
        <v>0</v>
      </c>
      <c r="BJ641" s="30">
        <f t="shared" si="923"/>
        <v>0</v>
      </c>
      <c r="BK641" s="704">
        <f t="shared" si="924"/>
        <v>0</v>
      </c>
      <c r="BL641" s="30">
        <f t="shared" si="925"/>
        <v>0</v>
      </c>
      <c r="BM641" s="30">
        <f t="shared" si="926"/>
        <v>0</v>
      </c>
      <c r="BN641" s="704">
        <f t="shared" si="927"/>
        <v>0</v>
      </c>
    </row>
    <row r="642" spans="1:66" x14ac:dyDescent="0.25">
      <c r="A642" s="49"/>
      <c r="B642" s="50"/>
      <c r="C642" s="699"/>
      <c r="D642" s="50"/>
      <c r="E642" s="62" t="e">
        <f t="shared" si="956"/>
        <v>#N/A</v>
      </c>
      <c r="F642" s="664" t="str">
        <f t="shared" si="955"/>
        <v/>
      </c>
      <c r="G642" s="587"/>
      <c r="H642" s="588">
        <f t="shared" si="928"/>
        <v>0</v>
      </c>
      <c r="I642" s="588">
        <f t="shared" si="942"/>
        <v>0</v>
      </c>
      <c r="J642" s="587"/>
      <c r="K642" s="588">
        <f t="shared" si="929"/>
        <v>0</v>
      </c>
      <c r="L642" s="588">
        <f t="shared" si="943"/>
        <v>0</v>
      </c>
      <c r="M642" s="587"/>
      <c r="N642" s="588">
        <f t="shared" si="930"/>
        <v>0</v>
      </c>
      <c r="O642" s="588">
        <f t="shared" si="944"/>
        <v>0</v>
      </c>
      <c r="P642" s="587"/>
      <c r="Q642" s="588">
        <f t="shared" si="931"/>
        <v>0</v>
      </c>
      <c r="R642" s="588">
        <f t="shared" si="945"/>
        <v>0</v>
      </c>
      <c r="S642" s="587"/>
      <c r="T642" s="588">
        <f t="shared" si="932"/>
        <v>0</v>
      </c>
      <c r="U642" s="588">
        <f t="shared" si="946"/>
        <v>0</v>
      </c>
      <c r="V642" s="587"/>
      <c r="W642" s="588">
        <f t="shared" si="933"/>
        <v>0</v>
      </c>
      <c r="X642" s="588">
        <f t="shared" si="947"/>
        <v>0</v>
      </c>
      <c r="Y642" s="587"/>
      <c r="Z642" s="588">
        <f t="shared" si="934"/>
        <v>0</v>
      </c>
      <c r="AA642" s="588">
        <f t="shared" si="959"/>
        <v>0</v>
      </c>
      <c r="AB642" s="587"/>
      <c r="AC642" s="588">
        <f t="shared" si="935"/>
        <v>0</v>
      </c>
      <c r="AD642" s="588">
        <f t="shared" si="948"/>
        <v>0</v>
      </c>
      <c r="AE642" s="587"/>
      <c r="AF642" s="588">
        <f t="shared" si="936"/>
        <v>0</v>
      </c>
      <c r="AG642" s="588">
        <f t="shared" si="949"/>
        <v>0</v>
      </c>
      <c r="AH642" s="587"/>
      <c r="AI642" s="588">
        <f t="shared" si="937"/>
        <v>0</v>
      </c>
      <c r="AJ642" s="588">
        <f t="shared" si="950"/>
        <v>0</v>
      </c>
      <c r="AK642" s="587"/>
      <c r="AL642" s="588">
        <f t="shared" si="938"/>
        <v>0</v>
      </c>
      <c r="AM642" s="588">
        <f t="shared" si="951"/>
        <v>0</v>
      </c>
      <c r="AN642" s="587"/>
      <c r="AO642" s="588">
        <f t="shared" si="939"/>
        <v>0</v>
      </c>
      <c r="AP642" s="588">
        <f t="shared" si="952"/>
        <v>0</v>
      </c>
      <c r="AQ642" s="587"/>
      <c r="AR642" s="588">
        <f t="shared" si="940"/>
        <v>0</v>
      </c>
      <c r="AS642" s="588">
        <f t="shared" si="917"/>
        <v>0</v>
      </c>
      <c r="AT642" s="587"/>
      <c r="AU642" s="588">
        <f t="shared" si="941"/>
        <v>0</v>
      </c>
      <c r="AV642" s="588">
        <f t="shared" si="953"/>
        <v>0</v>
      </c>
      <c r="AW642" s="587"/>
      <c r="AX642" s="652"/>
      <c r="AY642" s="706">
        <f t="shared" si="958"/>
        <v>0</v>
      </c>
      <c r="BC642" s="30">
        <f t="shared" si="918"/>
        <v>0</v>
      </c>
      <c r="BD642" s="30">
        <f t="shared" si="919"/>
        <v>0</v>
      </c>
      <c r="BE642" s="30">
        <f t="shared" si="954"/>
        <v>0</v>
      </c>
      <c r="BF642" s="30">
        <f t="shared" si="920"/>
        <v>0</v>
      </c>
      <c r="BG642" s="30">
        <f t="shared" si="921"/>
        <v>0</v>
      </c>
      <c r="BH642" s="704">
        <f t="shared" si="922"/>
        <v>0</v>
      </c>
      <c r="BI642" s="30">
        <f t="shared" si="957"/>
        <v>0</v>
      </c>
      <c r="BJ642" s="30">
        <f t="shared" si="923"/>
        <v>0</v>
      </c>
      <c r="BK642" s="704">
        <f t="shared" si="924"/>
        <v>0</v>
      </c>
      <c r="BL642" s="30">
        <f t="shared" si="925"/>
        <v>0</v>
      </c>
      <c r="BM642" s="30">
        <f t="shared" si="926"/>
        <v>0</v>
      </c>
      <c r="BN642" s="704">
        <f t="shared" si="927"/>
        <v>0</v>
      </c>
    </row>
    <row r="643" spans="1:66" x14ac:dyDescent="0.25">
      <c r="A643" s="49"/>
      <c r="B643" s="50"/>
      <c r="C643" s="699"/>
      <c r="D643" s="50"/>
      <c r="E643" s="62" t="e">
        <f t="shared" si="956"/>
        <v>#N/A</v>
      </c>
      <c r="F643" s="664" t="str">
        <f t="shared" si="955"/>
        <v/>
      </c>
      <c r="G643" s="587"/>
      <c r="H643" s="588">
        <f t="shared" si="928"/>
        <v>0</v>
      </c>
      <c r="I643" s="588">
        <f t="shared" si="942"/>
        <v>0</v>
      </c>
      <c r="J643" s="587"/>
      <c r="K643" s="588">
        <f t="shared" si="929"/>
        <v>0</v>
      </c>
      <c r="L643" s="588">
        <f t="shared" si="943"/>
        <v>0</v>
      </c>
      <c r="M643" s="587"/>
      <c r="N643" s="588">
        <f t="shared" si="930"/>
        <v>0</v>
      </c>
      <c r="O643" s="588">
        <f t="shared" si="944"/>
        <v>0</v>
      </c>
      <c r="P643" s="587"/>
      <c r="Q643" s="588">
        <f t="shared" si="931"/>
        <v>0</v>
      </c>
      <c r="R643" s="588">
        <f t="shared" si="945"/>
        <v>0</v>
      </c>
      <c r="S643" s="587"/>
      <c r="T643" s="588">
        <f t="shared" si="932"/>
        <v>0</v>
      </c>
      <c r="U643" s="588">
        <f t="shared" si="946"/>
        <v>0</v>
      </c>
      <c r="V643" s="587"/>
      <c r="W643" s="588">
        <f t="shared" si="933"/>
        <v>0</v>
      </c>
      <c r="X643" s="588">
        <f t="shared" si="947"/>
        <v>0</v>
      </c>
      <c r="Y643" s="587"/>
      <c r="Z643" s="588">
        <f t="shared" si="934"/>
        <v>0</v>
      </c>
      <c r="AA643" s="588">
        <f t="shared" si="959"/>
        <v>0</v>
      </c>
      <c r="AB643" s="587"/>
      <c r="AC643" s="588">
        <f t="shared" si="935"/>
        <v>0</v>
      </c>
      <c r="AD643" s="588">
        <f t="shared" si="948"/>
        <v>0</v>
      </c>
      <c r="AE643" s="587"/>
      <c r="AF643" s="588">
        <f t="shared" si="936"/>
        <v>0</v>
      </c>
      <c r="AG643" s="588">
        <f t="shared" si="949"/>
        <v>0</v>
      </c>
      <c r="AH643" s="587"/>
      <c r="AI643" s="588">
        <f t="shared" si="937"/>
        <v>0</v>
      </c>
      <c r="AJ643" s="588">
        <f t="shared" si="950"/>
        <v>0</v>
      </c>
      <c r="AK643" s="587"/>
      <c r="AL643" s="588">
        <f t="shared" si="938"/>
        <v>0</v>
      </c>
      <c r="AM643" s="588">
        <f t="shared" si="951"/>
        <v>0</v>
      </c>
      <c r="AN643" s="587"/>
      <c r="AO643" s="588">
        <f t="shared" si="939"/>
        <v>0</v>
      </c>
      <c r="AP643" s="588">
        <f t="shared" si="952"/>
        <v>0</v>
      </c>
      <c r="AQ643" s="587"/>
      <c r="AR643" s="588">
        <f t="shared" si="940"/>
        <v>0</v>
      </c>
      <c r="AS643" s="588">
        <f t="shared" si="917"/>
        <v>0</v>
      </c>
      <c r="AT643" s="587"/>
      <c r="AU643" s="588">
        <f t="shared" si="941"/>
        <v>0</v>
      </c>
      <c r="AV643" s="588">
        <f t="shared" si="953"/>
        <v>0</v>
      </c>
      <c r="AW643" s="587"/>
      <c r="AX643" s="652"/>
      <c r="AY643" s="706">
        <f t="shared" si="958"/>
        <v>0</v>
      </c>
      <c r="BC643" s="30">
        <f t="shared" si="918"/>
        <v>0</v>
      </c>
      <c r="BD643" s="30">
        <f t="shared" si="919"/>
        <v>0</v>
      </c>
      <c r="BE643" s="30">
        <f t="shared" si="954"/>
        <v>0</v>
      </c>
      <c r="BF643" s="30">
        <f t="shared" si="920"/>
        <v>0</v>
      </c>
      <c r="BG643" s="30">
        <f t="shared" si="921"/>
        <v>0</v>
      </c>
      <c r="BH643" s="704">
        <f t="shared" si="922"/>
        <v>0</v>
      </c>
      <c r="BI643" s="30">
        <f t="shared" si="957"/>
        <v>0</v>
      </c>
      <c r="BJ643" s="30">
        <f t="shared" si="923"/>
        <v>0</v>
      </c>
      <c r="BK643" s="704">
        <f t="shared" si="924"/>
        <v>0</v>
      </c>
      <c r="BL643" s="30">
        <f t="shared" si="925"/>
        <v>0</v>
      </c>
      <c r="BM643" s="30">
        <f t="shared" si="926"/>
        <v>0</v>
      </c>
      <c r="BN643" s="704">
        <f t="shared" si="927"/>
        <v>0</v>
      </c>
    </row>
    <row r="644" spans="1:66" x14ac:dyDescent="0.25">
      <c r="A644" s="49"/>
      <c r="B644" s="50"/>
      <c r="C644" s="699"/>
      <c r="D644" s="50"/>
      <c r="E644" s="62" t="e">
        <f t="shared" si="956"/>
        <v>#N/A</v>
      </c>
      <c r="F644" s="664" t="str">
        <f t="shared" si="955"/>
        <v/>
      </c>
      <c r="G644" s="587"/>
      <c r="H644" s="588">
        <f t="shared" si="928"/>
        <v>0</v>
      </c>
      <c r="I644" s="588">
        <f t="shared" si="942"/>
        <v>0</v>
      </c>
      <c r="J644" s="587"/>
      <c r="K644" s="588">
        <f t="shared" si="929"/>
        <v>0</v>
      </c>
      <c r="L644" s="588">
        <f t="shared" si="943"/>
        <v>0</v>
      </c>
      <c r="M644" s="587"/>
      <c r="N644" s="588">
        <f t="shared" si="930"/>
        <v>0</v>
      </c>
      <c r="O644" s="588">
        <f t="shared" si="944"/>
        <v>0</v>
      </c>
      <c r="P644" s="587"/>
      <c r="Q644" s="588">
        <f t="shared" si="931"/>
        <v>0</v>
      </c>
      <c r="R644" s="588">
        <f t="shared" si="945"/>
        <v>0</v>
      </c>
      <c r="S644" s="587"/>
      <c r="T644" s="588">
        <f t="shared" si="932"/>
        <v>0</v>
      </c>
      <c r="U644" s="588">
        <f t="shared" si="946"/>
        <v>0</v>
      </c>
      <c r="V644" s="587"/>
      <c r="W644" s="588">
        <f t="shared" si="933"/>
        <v>0</v>
      </c>
      <c r="X644" s="588">
        <f t="shared" si="947"/>
        <v>0</v>
      </c>
      <c r="Y644" s="587"/>
      <c r="Z644" s="588">
        <f t="shared" si="934"/>
        <v>0</v>
      </c>
      <c r="AA644" s="588">
        <f t="shared" si="959"/>
        <v>0</v>
      </c>
      <c r="AB644" s="587"/>
      <c r="AC644" s="588">
        <f t="shared" si="935"/>
        <v>0</v>
      </c>
      <c r="AD644" s="588">
        <f t="shared" si="948"/>
        <v>0</v>
      </c>
      <c r="AE644" s="587"/>
      <c r="AF644" s="588">
        <f t="shared" si="936"/>
        <v>0</v>
      </c>
      <c r="AG644" s="588">
        <f t="shared" si="949"/>
        <v>0</v>
      </c>
      <c r="AH644" s="587"/>
      <c r="AI644" s="588">
        <f t="shared" si="937"/>
        <v>0</v>
      </c>
      <c r="AJ644" s="588">
        <f t="shared" si="950"/>
        <v>0</v>
      </c>
      <c r="AK644" s="587"/>
      <c r="AL644" s="588">
        <f t="shared" si="938"/>
        <v>0</v>
      </c>
      <c r="AM644" s="588">
        <f t="shared" si="951"/>
        <v>0</v>
      </c>
      <c r="AN644" s="587"/>
      <c r="AO644" s="588">
        <f t="shared" si="939"/>
        <v>0</v>
      </c>
      <c r="AP644" s="588">
        <f t="shared" si="952"/>
        <v>0</v>
      </c>
      <c r="AQ644" s="587"/>
      <c r="AR644" s="588">
        <f t="shared" si="940"/>
        <v>0</v>
      </c>
      <c r="AS644" s="588">
        <f t="shared" si="917"/>
        <v>0</v>
      </c>
      <c r="AT644" s="587"/>
      <c r="AU644" s="588">
        <f t="shared" si="941"/>
        <v>0</v>
      </c>
      <c r="AV644" s="588">
        <f t="shared" si="953"/>
        <v>0</v>
      </c>
      <c r="AW644" s="587"/>
      <c r="AX644" s="652"/>
      <c r="AY644" s="706">
        <f t="shared" si="958"/>
        <v>0</v>
      </c>
      <c r="BC644" s="30">
        <f t="shared" si="918"/>
        <v>0</v>
      </c>
      <c r="BD644" s="30">
        <f t="shared" si="919"/>
        <v>0</v>
      </c>
      <c r="BE644" s="30">
        <f t="shared" si="954"/>
        <v>0</v>
      </c>
      <c r="BF644" s="30">
        <f t="shared" si="920"/>
        <v>0</v>
      </c>
      <c r="BG644" s="30">
        <f t="shared" si="921"/>
        <v>0</v>
      </c>
      <c r="BH644" s="704">
        <f t="shared" si="922"/>
        <v>0</v>
      </c>
      <c r="BI644" s="30">
        <f t="shared" si="957"/>
        <v>0</v>
      </c>
      <c r="BJ644" s="30">
        <f t="shared" si="923"/>
        <v>0</v>
      </c>
      <c r="BK644" s="704">
        <f t="shared" si="924"/>
        <v>0</v>
      </c>
      <c r="BL644" s="30">
        <f t="shared" si="925"/>
        <v>0</v>
      </c>
      <c r="BM644" s="30">
        <f t="shared" si="926"/>
        <v>0</v>
      </c>
      <c r="BN644" s="704">
        <f t="shared" si="927"/>
        <v>0</v>
      </c>
    </row>
    <row r="645" spans="1:66" x14ac:dyDescent="0.25">
      <c r="A645" s="49"/>
      <c r="B645" s="50"/>
      <c r="C645" s="699"/>
      <c r="D645" s="50"/>
      <c r="E645" s="62" t="e">
        <f t="shared" si="956"/>
        <v>#N/A</v>
      </c>
      <c r="F645" s="664" t="str">
        <f t="shared" si="955"/>
        <v/>
      </c>
      <c r="G645" s="587"/>
      <c r="H645" s="588">
        <f t="shared" si="928"/>
        <v>0</v>
      </c>
      <c r="I645" s="588">
        <f t="shared" si="942"/>
        <v>0</v>
      </c>
      <c r="J645" s="587"/>
      <c r="K645" s="588">
        <f t="shared" si="929"/>
        <v>0</v>
      </c>
      <c r="L645" s="588">
        <f t="shared" si="943"/>
        <v>0</v>
      </c>
      <c r="M645" s="587"/>
      <c r="N645" s="588">
        <f t="shared" si="930"/>
        <v>0</v>
      </c>
      <c r="O645" s="588">
        <f t="shared" si="944"/>
        <v>0</v>
      </c>
      <c r="P645" s="587"/>
      <c r="Q645" s="588">
        <f t="shared" si="931"/>
        <v>0</v>
      </c>
      <c r="R645" s="588">
        <f t="shared" si="945"/>
        <v>0</v>
      </c>
      <c r="S645" s="587"/>
      <c r="T645" s="588">
        <f t="shared" si="932"/>
        <v>0</v>
      </c>
      <c r="U645" s="588">
        <f t="shared" si="946"/>
        <v>0</v>
      </c>
      <c r="V645" s="587"/>
      <c r="W645" s="588">
        <f t="shared" si="933"/>
        <v>0</v>
      </c>
      <c r="X645" s="588">
        <f t="shared" si="947"/>
        <v>0</v>
      </c>
      <c r="Y645" s="587"/>
      <c r="Z645" s="588">
        <f t="shared" si="934"/>
        <v>0</v>
      </c>
      <c r="AA645" s="588">
        <f t="shared" si="959"/>
        <v>0</v>
      </c>
      <c r="AB645" s="587"/>
      <c r="AC645" s="588">
        <f t="shared" si="935"/>
        <v>0</v>
      </c>
      <c r="AD645" s="588">
        <f t="shared" si="948"/>
        <v>0</v>
      </c>
      <c r="AE645" s="587"/>
      <c r="AF645" s="588">
        <f t="shared" si="936"/>
        <v>0</v>
      </c>
      <c r="AG645" s="588">
        <f t="shared" si="949"/>
        <v>0</v>
      </c>
      <c r="AH645" s="587"/>
      <c r="AI645" s="588">
        <f t="shared" si="937"/>
        <v>0</v>
      </c>
      <c r="AJ645" s="588">
        <f t="shared" si="950"/>
        <v>0</v>
      </c>
      <c r="AK645" s="587"/>
      <c r="AL645" s="588">
        <f t="shared" si="938"/>
        <v>0</v>
      </c>
      <c r="AM645" s="588">
        <f t="shared" si="951"/>
        <v>0</v>
      </c>
      <c r="AN645" s="587"/>
      <c r="AO645" s="588">
        <f t="shared" si="939"/>
        <v>0</v>
      </c>
      <c r="AP645" s="588">
        <f t="shared" si="952"/>
        <v>0</v>
      </c>
      <c r="AQ645" s="587"/>
      <c r="AR645" s="588">
        <f t="shared" si="940"/>
        <v>0</v>
      </c>
      <c r="AS645" s="588">
        <f t="shared" si="917"/>
        <v>0</v>
      </c>
      <c r="AT645" s="587"/>
      <c r="AU645" s="588">
        <f t="shared" si="941"/>
        <v>0</v>
      </c>
      <c r="AV645" s="588">
        <f t="shared" si="953"/>
        <v>0</v>
      </c>
      <c r="AW645" s="587"/>
      <c r="AX645" s="652"/>
      <c r="AY645" s="706">
        <f t="shared" si="958"/>
        <v>0</v>
      </c>
      <c r="BC645" s="30">
        <f t="shared" si="918"/>
        <v>0</v>
      </c>
      <c r="BD645" s="30">
        <f t="shared" si="919"/>
        <v>0</v>
      </c>
      <c r="BE645" s="30">
        <f t="shared" si="954"/>
        <v>0</v>
      </c>
      <c r="BF645" s="30">
        <f t="shared" si="920"/>
        <v>0</v>
      </c>
      <c r="BG645" s="30">
        <f t="shared" si="921"/>
        <v>0</v>
      </c>
      <c r="BH645" s="704">
        <f t="shared" si="922"/>
        <v>0</v>
      </c>
      <c r="BI645" s="30">
        <f t="shared" si="957"/>
        <v>0</v>
      </c>
      <c r="BJ645" s="30">
        <f t="shared" si="923"/>
        <v>0</v>
      </c>
      <c r="BK645" s="704">
        <f t="shared" si="924"/>
        <v>0</v>
      </c>
      <c r="BL645" s="30">
        <f t="shared" si="925"/>
        <v>0</v>
      </c>
      <c r="BM645" s="30">
        <f t="shared" si="926"/>
        <v>0</v>
      </c>
      <c r="BN645" s="704">
        <f t="shared" si="927"/>
        <v>0</v>
      </c>
    </row>
    <row r="646" spans="1:66" x14ac:dyDescent="0.25">
      <c r="A646" s="49"/>
      <c r="B646" s="50"/>
      <c r="C646" s="699"/>
      <c r="D646" s="50"/>
      <c r="E646" s="62" t="e">
        <f t="shared" si="956"/>
        <v>#N/A</v>
      </c>
      <c r="F646" s="664" t="str">
        <f t="shared" si="955"/>
        <v/>
      </c>
      <c r="G646" s="587"/>
      <c r="H646" s="588">
        <f t="shared" si="928"/>
        <v>0</v>
      </c>
      <c r="I646" s="588">
        <f t="shared" si="942"/>
        <v>0</v>
      </c>
      <c r="J646" s="587"/>
      <c r="K646" s="588">
        <f t="shared" si="929"/>
        <v>0</v>
      </c>
      <c r="L646" s="588">
        <f t="shared" si="943"/>
        <v>0</v>
      </c>
      <c r="M646" s="587"/>
      <c r="N646" s="588">
        <f t="shared" si="930"/>
        <v>0</v>
      </c>
      <c r="O646" s="588">
        <f t="shared" si="944"/>
        <v>0</v>
      </c>
      <c r="P646" s="587"/>
      <c r="Q646" s="588">
        <f t="shared" si="931"/>
        <v>0</v>
      </c>
      <c r="R646" s="588">
        <f t="shared" si="945"/>
        <v>0</v>
      </c>
      <c r="S646" s="587"/>
      <c r="T646" s="588">
        <f t="shared" si="932"/>
        <v>0</v>
      </c>
      <c r="U646" s="588">
        <f t="shared" si="946"/>
        <v>0</v>
      </c>
      <c r="V646" s="587"/>
      <c r="W646" s="588">
        <f t="shared" si="933"/>
        <v>0</v>
      </c>
      <c r="X646" s="588">
        <f t="shared" si="947"/>
        <v>0</v>
      </c>
      <c r="Y646" s="587"/>
      <c r="Z646" s="588">
        <f t="shared" si="934"/>
        <v>0</v>
      </c>
      <c r="AA646" s="588">
        <f t="shared" si="959"/>
        <v>0</v>
      </c>
      <c r="AB646" s="587"/>
      <c r="AC646" s="588">
        <f t="shared" si="935"/>
        <v>0</v>
      </c>
      <c r="AD646" s="588">
        <f t="shared" si="948"/>
        <v>0</v>
      </c>
      <c r="AE646" s="587"/>
      <c r="AF646" s="588">
        <f t="shared" si="936"/>
        <v>0</v>
      </c>
      <c r="AG646" s="588">
        <f t="shared" si="949"/>
        <v>0</v>
      </c>
      <c r="AH646" s="587"/>
      <c r="AI646" s="588">
        <f t="shared" si="937"/>
        <v>0</v>
      </c>
      <c r="AJ646" s="588">
        <f t="shared" si="950"/>
        <v>0</v>
      </c>
      <c r="AK646" s="587"/>
      <c r="AL646" s="588">
        <f t="shared" si="938"/>
        <v>0</v>
      </c>
      <c r="AM646" s="588">
        <f t="shared" si="951"/>
        <v>0</v>
      </c>
      <c r="AN646" s="587"/>
      <c r="AO646" s="588">
        <f t="shared" si="939"/>
        <v>0</v>
      </c>
      <c r="AP646" s="588">
        <f t="shared" si="952"/>
        <v>0</v>
      </c>
      <c r="AQ646" s="587"/>
      <c r="AR646" s="588">
        <f t="shared" si="940"/>
        <v>0</v>
      </c>
      <c r="AS646" s="588">
        <f t="shared" ref="AS646:AS709" si="960">SUM(AQ646:AR646)</f>
        <v>0</v>
      </c>
      <c r="AT646" s="587"/>
      <c r="AU646" s="588">
        <f t="shared" si="941"/>
        <v>0</v>
      </c>
      <c r="AV646" s="588">
        <f t="shared" si="953"/>
        <v>0</v>
      </c>
      <c r="AW646" s="587"/>
      <c r="AX646" s="652"/>
      <c r="AY646" s="706">
        <f t="shared" si="958"/>
        <v>0</v>
      </c>
      <c r="BC646" s="30">
        <f t="shared" si="918"/>
        <v>0</v>
      </c>
      <c r="BD646" s="30">
        <f t="shared" si="919"/>
        <v>0</v>
      </c>
      <c r="BE646" s="30">
        <f t="shared" si="954"/>
        <v>0</v>
      </c>
      <c r="BF646" s="30">
        <f t="shared" si="920"/>
        <v>0</v>
      </c>
      <c r="BG646" s="30">
        <f t="shared" si="921"/>
        <v>0</v>
      </c>
      <c r="BH646" s="704">
        <f t="shared" si="922"/>
        <v>0</v>
      </c>
      <c r="BI646" s="30">
        <f t="shared" si="957"/>
        <v>0</v>
      </c>
      <c r="BJ646" s="30">
        <f t="shared" si="923"/>
        <v>0</v>
      </c>
      <c r="BK646" s="704">
        <f t="shared" si="924"/>
        <v>0</v>
      </c>
      <c r="BL646" s="30">
        <f t="shared" si="925"/>
        <v>0</v>
      </c>
      <c r="BM646" s="30">
        <f t="shared" si="926"/>
        <v>0</v>
      </c>
      <c r="BN646" s="704">
        <f t="shared" si="927"/>
        <v>0</v>
      </c>
    </row>
    <row r="647" spans="1:66" x14ac:dyDescent="0.25">
      <c r="A647" s="49"/>
      <c r="B647" s="50"/>
      <c r="C647" s="699"/>
      <c r="D647" s="50"/>
      <c r="E647" s="62" t="e">
        <f t="shared" si="956"/>
        <v>#N/A</v>
      </c>
      <c r="F647" s="664" t="str">
        <f t="shared" si="955"/>
        <v/>
      </c>
      <c r="G647" s="587"/>
      <c r="H647" s="588">
        <f t="shared" si="928"/>
        <v>0</v>
      </c>
      <c r="I647" s="588">
        <f t="shared" si="942"/>
        <v>0</v>
      </c>
      <c r="J647" s="587"/>
      <c r="K647" s="588">
        <f t="shared" si="929"/>
        <v>0</v>
      </c>
      <c r="L647" s="588">
        <f t="shared" si="943"/>
        <v>0</v>
      </c>
      <c r="M647" s="587"/>
      <c r="N647" s="588">
        <f t="shared" si="930"/>
        <v>0</v>
      </c>
      <c r="O647" s="588">
        <f t="shared" si="944"/>
        <v>0</v>
      </c>
      <c r="P647" s="587"/>
      <c r="Q647" s="588">
        <f t="shared" si="931"/>
        <v>0</v>
      </c>
      <c r="R647" s="588">
        <f t="shared" si="945"/>
        <v>0</v>
      </c>
      <c r="S647" s="587"/>
      <c r="T647" s="588">
        <f t="shared" si="932"/>
        <v>0</v>
      </c>
      <c r="U647" s="588">
        <f t="shared" si="946"/>
        <v>0</v>
      </c>
      <c r="V647" s="587"/>
      <c r="W647" s="588">
        <f t="shared" si="933"/>
        <v>0</v>
      </c>
      <c r="X647" s="588">
        <f t="shared" si="947"/>
        <v>0</v>
      </c>
      <c r="Y647" s="587"/>
      <c r="Z647" s="588">
        <f t="shared" si="934"/>
        <v>0</v>
      </c>
      <c r="AA647" s="588">
        <f t="shared" si="959"/>
        <v>0</v>
      </c>
      <c r="AB647" s="587"/>
      <c r="AC647" s="588">
        <f t="shared" si="935"/>
        <v>0</v>
      </c>
      <c r="AD647" s="588">
        <f t="shared" si="948"/>
        <v>0</v>
      </c>
      <c r="AE647" s="587"/>
      <c r="AF647" s="588">
        <f t="shared" si="936"/>
        <v>0</v>
      </c>
      <c r="AG647" s="588">
        <f t="shared" si="949"/>
        <v>0</v>
      </c>
      <c r="AH647" s="587"/>
      <c r="AI647" s="588">
        <f t="shared" si="937"/>
        <v>0</v>
      </c>
      <c r="AJ647" s="588">
        <f t="shared" si="950"/>
        <v>0</v>
      </c>
      <c r="AK647" s="587"/>
      <c r="AL647" s="588">
        <f t="shared" si="938"/>
        <v>0</v>
      </c>
      <c r="AM647" s="588">
        <f t="shared" si="951"/>
        <v>0</v>
      </c>
      <c r="AN647" s="587"/>
      <c r="AO647" s="588">
        <f t="shared" si="939"/>
        <v>0</v>
      </c>
      <c r="AP647" s="588">
        <f t="shared" si="952"/>
        <v>0</v>
      </c>
      <c r="AQ647" s="587"/>
      <c r="AR647" s="588">
        <f t="shared" si="940"/>
        <v>0</v>
      </c>
      <c r="AS647" s="588">
        <f t="shared" si="960"/>
        <v>0</v>
      </c>
      <c r="AT647" s="587"/>
      <c r="AU647" s="588">
        <f t="shared" si="941"/>
        <v>0</v>
      </c>
      <c r="AV647" s="588">
        <f t="shared" si="953"/>
        <v>0</v>
      </c>
      <c r="AW647" s="587"/>
      <c r="AX647" s="652"/>
      <c r="AY647" s="706">
        <f t="shared" si="958"/>
        <v>0</v>
      </c>
      <c r="BC647" s="30">
        <f t="shared" si="918"/>
        <v>0</v>
      </c>
      <c r="BD647" s="30">
        <f t="shared" si="919"/>
        <v>0</v>
      </c>
      <c r="BE647" s="30">
        <f t="shared" si="954"/>
        <v>0</v>
      </c>
      <c r="BF647" s="30">
        <f t="shared" si="920"/>
        <v>0</v>
      </c>
      <c r="BG647" s="30">
        <f t="shared" si="921"/>
        <v>0</v>
      </c>
      <c r="BH647" s="704">
        <f t="shared" si="922"/>
        <v>0</v>
      </c>
      <c r="BI647" s="30">
        <f t="shared" si="957"/>
        <v>0</v>
      </c>
      <c r="BJ647" s="30">
        <f t="shared" si="923"/>
        <v>0</v>
      </c>
      <c r="BK647" s="704">
        <f t="shared" si="924"/>
        <v>0</v>
      </c>
      <c r="BL647" s="30">
        <f t="shared" si="925"/>
        <v>0</v>
      </c>
      <c r="BM647" s="30">
        <f t="shared" si="926"/>
        <v>0</v>
      </c>
      <c r="BN647" s="704">
        <f t="shared" si="927"/>
        <v>0</v>
      </c>
    </row>
    <row r="648" spans="1:66" x14ac:dyDescent="0.25">
      <c r="A648" s="49"/>
      <c r="B648" s="50"/>
      <c r="C648" s="699"/>
      <c r="D648" s="50"/>
      <c r="E648" s="62" t="e">
        <f t="shared" si="956"/>
        <v>#N/A</v>
      </c>
      <c r="F648" s="664" t="str">
        <f t="shared" si="955"/>
        <v/>
      </c>
      <c r="G648" s="587"/>
      <c r="H648" s="588">
        <f t="shared" si="928"/>
        <v>0</v>
      </c>
      <c r="I648" s="588">
        <f t="shared" si="942"/>
        <v>0</v>
      </c>
      <c r="J648" s="587"/>
      <c r="K648" s="588">
        <f t="shared" si="929"/>
        <v>0</v>
      </c>
      <c r="L648" s="588">
        <f t="shared" si="943"/>
        <v>0</v>
      </c>
      <c r="M648" s="587"/>
      <c r="N648" s="588">
        <f t="shared" si="930"/>
        <v>0</v>
      </c>
      <c r="O648" s="588">
        <f t="shared" si="944"/>
        <v>0</v>
      </c>
      <c r="P648" s="587"/>
      <c r="Q648" s="588">
        <f t="shared" si="931"/>
        <v>0</v>
      </c>
      <c r="R648" s="588">
        <f t="shared" si="945"/>
        <v>0</v>
      </c>
      <c r="S648" s="587"/>
      <c r="T648" s="588">
        <f t="shared" si="932"/>
        <v>0</v>
      </c>
      <c r="U648" s="588">
        <f t="shared" si="946"/>
        <v>0</v>
      </c>
      <c r="V648" s="587"/>
      <c r="W648" s="588">
        <f t="shared" si="933"/>
        <v>0</v>
      </c>
      <c r="X648" s="588">
        <f t="shared" si="947"/>
        <v>0</v>
      </c>
      <c r="Y648" s="587"/>
      <c r="Z648" s="588">
        <f t="shared" si="934"/>
        <v>0</v>
      </c>
      <c r="AA648" s="588">
        <f t="shared" si="959"/>
        <v>0</v>
      </c>
      <c r="AB648" s="587"/>
      <c r="AC648" s="588">
        <f t="shared" si="935"/>
        <v>0</v>
      </c>
      <c r="AD648" s="588">
        <f t="shared" si="948"/>
        <v>0</v>
      </c>
      <c r="AE648" s="587"/>
      <c r="AF648" s="588">
        <f t="shared" si="936"/>
        <v>0</v>
      </c>
      <c r="AG648" s="588">
        <f t="shared" si="949"/>
        <v>0</v>
      </c>
      <c r="AH648" s="587"/>
      <c r="AI648" s="588">
        <f t="shared" si="937"/>
        <v>0</v>
      </c>
      <c r="AJ648" s="588">
        <f t="shared" si="950"/>
        <v>0</v>
      </c>
      <c r="AK648" s="587"/>
      <c r="AL648" s="588">
        <f t="shared" si="938"/>
        <v>0</v>
      </c>
      <c r="AM648" s="588">
        <f t="shared" si="951"/>
        <v>0</v>
      </c>
      <c r="AN648" s="587"/>
      <c r="AO648" s="588">
        <f t="shared" si="939"/>
        <v>0</v>
      </c>
      <c r="AP648" s="588">
        <f t="shared" si="952"/>
        <v>0</v>
      </c>
      <c r="AQ648" s="587"/>
      <c r="AR648" s="588">
        <f t="shared" si="940"/>
        <v>0</v>
      </c>
      <c r="AS648" s="588">
        <f t="shared" si="960"/>
        <v>0</v>
      </c>
      <c r="AT648" s="587"/>
      <c r="AU648" s="588">
        <f t="shared" si="941"/>
        <v>0</v>
      </c>
      <c r="AV648" s="588">
        <f t="shared" si="953"/>
        <v>0</v>
      </c>
      <c r="AW648" s="587"/>
      <c r="AX648" s="652"/>
      <c r="AY648" s="706">
        <f t="shared" si="958"/>
        <v>0</v>
      </c>
      <c r="BC648" s="30">
        <f t="shared" ref="BC648:BC711" si="961">L648-I648</f>
        <v>0</v>
      </c>
      <c r="BD648" s="30">
        <f t="shared" ref="BD648:BD711" si="962">O648-L648</f>
        <v>0</v>
      </c>
      <c r="BE648" s="30">
        <f t="shared" si="954"/>
        <v>0</v>
      </c>
      <c r="BF648" s="30">
        <f t="shared" ref="BF648:BF711" si="963">U648-R648</f>
        <v>0</v>
      </c>
      <c r="BG648" s="30">
        <f t="shared" ref="BG648:BG711" si="964">X648-U648</f>
        <v>0</v>
      </c>
      <c r="BH648" s="704">
        <f t="shared" ref="BH648:BH711" si="965">AA648-R648</f>
        <v>0</v>
      </c>
      <c r="BI648" s="30">
        <f t="shared" si="957"/>
        <v>0</v>
      </c>
      <c r="BJ648" s="30">
        <f t="shared" ref="BJ648:BJ711" si="966">AG648-AD648</f>
        <v>0</v>
      </c>
      <c r="BK648" s="704">
        <f t="shared" ref="BK648:BK711" si="967">AJ648-AG648</f>
        <v>0</v>
      </c>
      <c r="BL648" s="30">
        <f t="shared" ref="BL648:BL711" si="968">AM648-AJ648</f>
        <v>0</v>
      </c>
      <c r="BM648" s="30">
        <f t="shared" ref="BM648:BM711" si="969">AP648-AM648</f>
        <v>0</v>
      </c>
      <c r="BN648" s="704">
        <f t="shared" ref="BN648:BN711" si="970">AS648-AJ648</f>
        <v>0</v>
      </c>
    </row>
    <row r="649" spans="1:66" x14ac:dyDescent="0.25">
      <c r="A649" s="49"/>
      <c r="B649" s="50"/>
      <c r="C649" s="699"/>
      <c r="D649" s="50"/>
      <c r="E649" s="62" t="e">
        <f t="shared" si="956"/>
        <v>#N/A</v>
      </c>
      <c r="F649" s="664" t="str">
        <f t="shared" si="955"/>
        <v/>
      </c>
      <c r="G649" s="587"/>
      <c r="H649" s="588">
        <f t="shared" si="928"/>
        <v>0</v>
      </c>
      <c r="I649" s="588">
        <f t="shared" si="942"/>
        <v>0</v>
      </c>
      <c r="J649" s="587"/>
      <c r="K649" s="588">
        <f t="shared" si="929"/>
        <v>0</v>
      </c>
      <c r="L649" s="588">
        <f t="shared" si="943"/>
        <v>0</v>
      </c>
      <c r="M649" s="587"/>
      <c r="N649" s="588">
        <f t="shared" si="930"/>
        <v>0</v>
      </c>
      <c r="O649" s="588">
        <f t="shared" si="944"/>
        <v>0</v>
      </c>
      <c r="P649" s="587"/>
      <c r="Q649" s="588">
        <f t="shared" si="931"/>
        <v>0</v>
      </c>
      <c r="R649" s="588">
        <f t="shared" si="945"/>
        <v>0</v>
      </c>
      <c r="S649" s="587"/>
      <c r="T649" s="588">
        <f t="shared" si="932"/>
        <v>0</v>
      </c>
      <c r="U649" s="588">
        <f t="shared" si="946"/>
        <v>0</v>
      </c>
      <c r="V649" s="587"/>
      <c r="W649" s="588">
        <f t="shared" si="933"/>
        <v>0</v>
      </c>
      <c r="X649" s="588">
        <f t="shared" si="947"/>
        <v>0</v>
      </c>
      <c r="Y649" s="587"/>
      <c r="Z649" s="588">
        <f t="shared" si="934"/>
        <v>0</v>
      </c>
      <c r="AA649" s="588">
        <f t="shared" si="959"/>
        <v>0</v>
      </c>
      <c r="AB649" s="587"/>
      <c r="AC649" s="588">
        <f t="shared" si="935"/>
        <v>0</v>
      </c>
      <c r="AD649" s="588">
        <f t="shared" si="948"/>
        <v>0</v>
      </c>
      <c r="AE649" s="587"/>
      <c r="AF649" s="588">
        <f t="shared" si="936"/>
        <v>0</v>
      </c>
      <c r="AG649" s="588">
        <f t="shared" si="949"/>
        <v>0</v>
      </c>
      <c r="AH649" s="587"/>
      <c r="AI649" s="588">
        <f t="shared" si="937"/>
        <v>0</v>
      </c>
      <c r="AJ649" s="588">
        <f t="shared" si="950"/>
        <v>0</v>
      </c>
      <c r="AK649" s="587"/>
      <c r="AL649" s="588">
        <f t="shared" si="938"/>
        <v>0</v>
      </c>
      <c r="AM649" s="588">
        <f t="shared" si="951"/>
        <v>0</v>
      </c>
      <c r="AN649" s="587"/>
      <c r="AO649" s="588">
        <f t="shared" si="939"/>
        <v>0</v>
      </c>
      <c r="AP649" s="588">
        <f t="shared" si="952"/>
        <v>0</v>
      </c>
      <c r="AQ649" s="587"/>
      <c r="AR649" s="588">
        <f t="shared" si="940"/>
        <v>0</v>
      </c>
      <c r="AS649" s="588">
        <f t="shared" si="960"/>
        <v>0</v>
      </c>
      <c r="AT649" s="587"/>
      <c r="AU649" s="588">
        <f t="shared" si="941"/>
        <v>0</v>
      </c>
      <c r="AV649" s="588">
        <f t="shared" si="953"/>
        <v>0</v>
      </c>
      <c r="AW649" s="587"/>
      <c r="AX649" s="652"/>
      <c r="AY649" s="706">
        <f t="shared" si="958"/>
        <v>0</v>
      </c>
      <c r="BC649" s="30">
        <f t="shared" si="961"/>
        <v>0</v>
      </c>
      <c r="BD649" s="30">
        <f t="shared" si="962"/>
        <v>0</v>
      </c>
      <c r="BE649" s="30">
        <f t="shared" si="954"/>
        <v>0</v>
      </c>
      <c r="BF649" s="30">
        <f t="shared" si="963"/>
        <v>0</v>
      </c>
      <c r="BG649" s="30">
        <f t="shared" si="964"/>
        <v>0</v>
      </c>
      <c r="BH649" s="704">
        <f t="shared" si="965"/>
        <v>0</v>
      </c>
      <c r="BI649" s="30">
        <f t="shared" si="957"/>
        <v>0</v>
      </c>
      <c r="BJ649" s="30">
        <f t="shared" si="966"/>
        <v>0</v>
      </c>
      <c r="BK649" s="704">
        <f t="shared" si="967"/>
        <v>0</v>
      </c>
      <c r="BL649" s="30">
        <f t="shared" si="968"/>
        <v>0</v>
      </c>
      <c r="BM649" s="30">
        <f t="shared" si="969"/>
        <v>0</v>
      </c>
      <c r="BN649" s="704">
        <f t="shared" si="970"/>
        <v>0</v>
      </c>
    </row>
    <row r="650" spans="1:66" x14ac:dyDescent="0.25">
      <c r="A650" s="49"/>
      <c r="B650" s="50"/>
      <c r="C650" s="699"/>
      <c r="D650" s="50"/>
      <c r="E650" s="62" t="e">
        <f t="shared" si="956"/>
        <v>#N/A</v>
      </c>
      <c r="F650" s="664" t="str">
        <f t="shared" si="955"/>
        <v/>
      </c>
      <c r="G650" s="587"/>
      <c r="H650" s="588">
        <f t="shared" si="928"/>
        <v>0</v>
      </c>
      <c r="I650" s="588">
        <f t="shared" si="942"/>
        <v>0</v>
      </c>
      <c r="J650" s="587"/>
      <c r="K650" s="588">
        <f t="shared" si="929"/>
        <v>0</v>
      </c>
      <c r="L650" s="588">
        <f t="shared" si="943"/>
        <v>0</v>
      </c>
      <c r="M650" s="587"/>
      <c r="N650" s="588">
        <f t="shared" si="930"/>
        <v>0</v>
      </c>
      <c r="O650" s="588">
        <f t="shared" si="944"/>
        <v>0</v>
      </c>
      <c r="P650" s="587"/>
      <c r="Q650" s="588">
        <f t="shared" si="931"/>
        <v>0</v>
      </c>
      <c r="R650" s="588">
        <f t="shared" si="945"/>
        <v>0</v>
      </c>
      <c r="S650" s="587"/>
      <c r="T650" s="588">
        <f t="shared" si="932"/>
        <v>0</v>
      </c>
      <c r="U650" s="588">
        <f t="shared" si="946"/>
        <v>0</v>
      </c>
      <c r="V650" s="587"/>
      <c r="W650" s="588">
        <f t="shared" si="933"/>
        <v>0</v>
      </c>
      <c r="X650" s="588">
        <f t="shared" si="947"/>
        <v>0</v>
      </c>
      <c r="Y650" s="587"/>
      <c r="Z650" s="588">
        <f t="shared" si="934"/>
        <v>0</v>
      </c>
      <c r="AA650" s="588">
        <f t="shared" si="959"/>
        <v>0</v>
      </c>
      <c r="AB650" s="587"/>
      <c r="AC650" s="588">
        <f t="shared" si="935"/>
        <v>0</v>
      </c>
      <c r="AD650" s="588">
        <f t="shared" si="948"/>
        <v>0</v>
      </c>
      <c r="AE650" s="587"/>
      <c r="AF650" s="588">
        <f t="shared" si="936"/>
        <v>0</v>
      </c>
      <c r="AG650" s="588">
        <f t="shared" si="949"/>
        <v>0</v>
      </c>
      <c r="AH650" s="587"/>
      <c r="AI650" s="588">
        <f t="shared" si="937"/>
        <v>0</v>
      </c>
      <c r="AJ650" s="588">
        <f t="shared" si="950"/>
        <v>0</v>
      </c>
      <c r="AK650" s="587"/>
      <c r="AL650" s="588">
        <f t="shared" si="938"/>
        <v>0</v>
      </c>
      <c r="AM650" s="588">
        <f t="shared" si="951"/>
        <v>0</v>
      </c>
      <c r="AN650" s="587"/>
      <c r="AO650" s="588">
        <f t="shared" si="939"/>
        <v>0</v>
      </c>
      <c r="AP650" s="588">
        <f t="shared" si="952"/>
        <v>0</v>
      </c>
      <c r="AQ650" s="587"/>
      <c r="AR650" s="588">
        <f t="shared" si="940"/>
        <v>0</v>
      </c>
      <c r="AS650" s="588">
        <f t="shared" si="960"/>
        <v>0</v>
      </c>
      <c r="AT650" s="587"/>
      <c r="AU650" s="588">
        <f t="shared" si="941"/>
        <v>0</v>
      </c>
      <c r="AV650" s="588">
        <f t="shared" si="953"/>
        <v>0</v>
      </c>
      <c r="AW650" s="587"/>
      <c r="AX650" s="652"/>
      <c r="AY650" s="706">
        <f t="shared" si="958"/>
        <v>0</v>
      </c>
      <c r="BC650" s="30">
        <f t="shared" si="961"/>
        <v>0</v>
      </c>
      <c r="BD650" s="30">
        <f t="shared" si="962"/>
        <v>0</v>
      </c>
      <c r="BE650" s="30">
        <f t="shared" si="954"/>
        <v>0</v>
      </c>
      <c r="BF650" s="30">
        <f t="shared" si="963"/>
        <v>0</v>
      </c>
      <c r="BG650" s="30">
        <f t="shared" si="964"/>
        <v>0</v>
      </c>
      <c r="BH650" s="704">
        <f t="shared" si="965"/>
        <v>0</v>
      </c>
      <c r="BI650" s="30">
        <f t="shared" si="957"/>
        <v>0</v>
      </c>
      <c r="BJ650" s="30">
        <f t="shared" si="966"/>
        <v>0</v>
      </c>
      <c r="BK650" s="704">
        <f t="shared" si="967"/>
        <v>0</v>
      </c>
      <c r="BL650" s="30">
        <f t="shared" si="968"/>
        <v>0</v>
      </c>
      <c r="BM650" s="30">
        <f t="shared" si="969"/>
        <v>0</v>
      </c>
      <c r="BN650" s="704">
        <f t="shared" si="970"/>
        <v>0</v>
      </c>
    </row>
    <row r="651" spans="1:66" x14ac:dyDescent="0.25">
      <c r="A651" s="49"/>
      <c r="B651" s="50"/>
      <c r="C651" s="699"/>
      <c r="D651" s="50"/>
      <c r="E651" s="62" t="e">
        <f t="shared" si="956"/>
        <v>#N/A</v>
      </c>
      <c r="F651" s="664" t="str">
        <f t="shared" si="955"/>
        <v/>
      </c>
      <c r="G651" s="587"/>
      <c r="H651" s="588">
        <f t="shared" ref="H651:H714" si="971">SUMIFS(JE_amount,JE_Month,H$3,JE_Entity,$A651,JE_Ledger_number,$B651)</f>
        <v>0</v>
      </c>
      <c r="I651" s="588">
        <f t="shared" si="942"/>
        <v>0</v>
      </c>
      <c r="J651" s="587"/>
      <c r="K651" s="588">
        <f t="shared" ref="K651:K714" si="972">SUMIFS(JE_amount,JE_Month,K$3,JE_Entity,$A651,JE_Ledger_number,$B651)</f>
        <v>0</v>
      </c>
      <c r="L651" s="588">
        <f t="shared" si="943"/>
        <v>0</v>
      </c>
      <c r="M651" s="587"/>
      <c r="N651" s="588">
        <f t="shared" ref="N651:N714" si="973">SUMIFS(JE_amount,JE_Month,N$3,JE_Entity,$A651,JE_Ledger_number,$B651)</f>
        <v>0</v>
      </c>
      <c r="O651" s="588">
        <f t="shared" si="944"/>
        <v>0</v>
      </c>
      <c r="P651" s="587"/>
      <c r="Q651" s="588">
        <f t="shared" ref="Q651:Q714" si="974">SUMIFS(JE_amount,JE_Month,Q$3,JE_Entity,$A651,JE_Ledger_number,$B651)</f>
        <v>0</v>
      </c>
      <c r="R651" s="588">
        <f t="shared" si="945"/>
        <v>0</v>
      </c>
      <c r="S651" s="587"/>
      <c r="T651" s="588">
        <f t="shared" ref="T651:T714" si="975">SUMIFS(JE_amount,JE_Month,T$3,JE_Entity,$A651,JE_Ledger_number,$B651)</f>
        <v>0</v>
      </c>
      <c r="U651" s="588">
        <f t="shared" si="946"/>
        <v>0</v>
      </c>
      <c r="V651" s="587"/>
      <c r="W651" s="588">
        <f t="shared" ref="W651:W714" si="976">SUMIFS(JE_amount,JE_Month,W$3,JE_Entity,$A651,JE_Ledger_number,$B651)</f>
        <v>0</v>
      </c>
      <c r="X651" s="588">
        <f t="shared" si="947"/>
        <v>0</v>
      </c>
      <c r="Y651" s="587"/>
      <c r="Z651" s="588">
        <f t="shared" ref="Z651:Z714" si="977">SUMIFS(JE_amount,JE_Month,Z$3,JE_Entity,$A651,JE_Ledger_number,$B651)</f>
        <v>0</v>
      </c>
      <c r="AA651" s="588">
        <f t="shared" si="959"/>
        <v>0</v>
      </c>
      <c r="AB651" s="587"/>
      <c r="AC651" s="588">
        <f t="shared" ref="AC651:AC714" si="978">SUMIFS(JE_amount,JE_Month,AC$3,JE_Entity,$A651,JE_Ledger_number,$B651)</f>
        <v>0</v>
      </c>
      <c r="AD651" s="588">
        <f t="shared" si="948"/>
        <v>0</v>
      </c>
      <c r="AE651" s="587"/>
      <c r="AF651" s="588">
        <f t="shared" ref="AF651:AF714" si="979">SUMIFS(JE_amount,JE_Month,AF$3,JE_Entity,$A651,JE_Ledger_number,$B651)</f>
        <v>0</v>
      </c>
      <c r="AG651" s="588">
        <f t="shared" si="949"/>
        <v>0</v>
      </c>
      <c r="AH651" s="587"/>
      <c r="AI651" s="588">
        <f t="shared" ref="AI651:AI714" si="980">SUMIFS(JE_amount,JE_Month,AI$3,JE_Entity,$A651,JE_Ledger_number,$B651)</f>
        <v>0</v>
      </c>
      <c r="AJ651" s="588">
        <f t="shared" si="950"/>
        <v>0</v>
      </c>
      <c r="AK651" s="587"/>
      <c r="AL651" s="588">
        <f t="shared" ref="AL651:AL714" si="981">SUMIFS(JE_amount,JE_Month,AL$3,JE_Entity,$A651,JE_Ledger_number,$B651)</f>
        <v>0</v>
      </c>
      <c r="AM651" s="588">
        <f t="shared" si="951"/>
        <v>0</v>
      </c>
      <c r="AN651" s="587"/>
      <c r="AO651" s="588">
        <f t="shared" ref="AO651:AO714" si="982">SUMIFS(JE_amount,JE_Month,AO$3,JE_Entity,$A651,JE_Ledger_number,$B651)</f>
        <v>0</v>
      </c>
      <c r="AP651" s="588">
        <f t="shared" si="952"/>
        <v>0</v>
      </c>
      <c r="AQ651" s="587"/>
      <c r="AR651" s="588">
        <f t="shared" ref="AR651:AR714" si="983">SUMIFS(JE_amount,JE_Month,AR$3,JE_Entity,$A651,JE_Ledger_number,$B651)</f>
        <v>0</v>
      </c>
      <c r="AS651" s="588">
        <f t="shared" si="960"/>
        <v>0</v>
      </c>
      <c r="AT651" s="587"/>
      <c r="AU651" s="588">
        <f t="shared" ref="AU651:AU714" si="984">SUMIFS(JE_amount_NIS,JE_Month,AU$3,JE_Entity,$A651,JE_Ledger_number,$B651)</f>
        <v>0</v>
      </c>
      <c r="AV651" s="588">
        <f t="shared" si="953"/>
        <v>0</v>
      </c>
      <c r="AW651" s="587"/>
      <c r="AX651" s="652"/>
      <c r="AY651" s="706">
        <f t="shared" si="958"/>
        <v>0</v>
      </c>
      <c r="BC651" s="30">
        <f t="shared" si="961"/>
        <v>0</v>
      </c>
      <c r="BD651" s="30">
        <f t="shared" si="962"/>
        <v>0</v>
      </c>
      <c r="BE651" s="30">
        <f t="shared" si="954"/>
        <v>0</v>
      </c>
      <c r="BF651" s="30">
        <f t="shared" si="963"/>
        <v>0</v>
      </c>
      <c r="BG651" s="30">
        <f t="shared" si="964"/>
        <v>0</v>
      </c>
      <c r="BH651" s="704">
        <f t="shared" si="965"/>
        <v>0</v>
      </c>
      <c r="BI651" s="30">
        <f t="shared" si="957"/>
        <v>0</v>
      </c>
      <c r="BJ651" s="30">
        <f t="shared" si="966"/>
        <v>0</v>
      </c>
      <c r="BK651" s="704">
        <f t="shared" si="967"/>
        <v>0</v>
      </c>
      <c r="BL651" s="30">
        <f t="shared" si="968"/>
        <v>0</v>
      </c>
      <c r="BM651" s="30">
        <f t="shared" si="969"/>
        <v>0</v>
      </c>
      <c r="BN651" s="704">
        <f t="shared" si="970"/>
        <v>0</v>
      </c>
    </row>
    <row r="652" spans="1:66" x14ac:dyDescent="0.25">
      <c r="A652" s="49"/>
      <c r="B652" s="50"/>
      <c r="C652" s="699"/>
      <c r="D652" s="50"/>
      <c r="E652" s="62" t="e">
        <f t="shared" si="956"/>
        <v>#N/A</v>
      </c>
      <c r="F652" s="664" t="str">
        <f t="shared" si="955"/>
        <v/>
      </c>
      <c r="G652" s="587"/>
      <c r="H652" s="588">
        <f t="shared" si="971"/>
        <v>0</v>
      </c>
      <c r="I652" s="588">
        <f t="shared" ref="I652:I715" si="985">SUM(G652:H652)</f>
        <v>0</v>
      </c>
      <c r="J652" s="587"/>
      <c r="K652" s="588">
        <f t="shared" si="972"/>
        <v>0</v>
      </c>
      <c r="L652" s="588">
        <f t="shared" ref="L652:L715" si="986">SUM(J652:K652)</f>
        <v>0</v>
      </c>
      <c r="M652" s="587"/>
      <c r="N652" s="588">
        <f t="shared" si="973"/>
        <v>0</v>
      </c>
      <c r="O652" s="588">
        <f t="shared" ref="O652:O715" si="987">SUM(M652:N652)</f>
        <v>0</v>
      </c>
      <c r="P652" s="587"/>
      <c r="Q652" s="588">
        <f t="shared" si="974"/>
        <v>0</v>
      </c>
      <c r="R652" s="588">
        <f t="shared" ref="R652:R715" si="988">SUM(P652:Q652)</f>
        <v>0</v>
      </c>
      <c r="S652" s="587"/>
      <c r="T652" s="588">
        <f t="shared" si="975"/>
        <v>0</v>
      </c>
      <c r="U652" s="588">
        <f t="shared" ref="U652:U715" si="989">SUM(S652:T652)</f>
        <v>0</v>
      </c>
      <c r="V652" s="587"/>
      <c r="W652" s="588">
        <f t="shared" si="976"/>
        <v>0</v>
      </c>
      <c r="X652" s="588">
        <f t="shared" ref="X652:X715" si="990">SUM(V652:W652)</f>
        <v>0</v>
      </c>
      <c r="Y652" s="587"/>
      <c r="Z652" s="588">
        <f t="shared" si="977"/>
        <v>0</v>
      </c>
      <c r="AA652" s="588">
        <f t="shared" si="959"/>
        <v>0</v>
      </c>
      <c r="AB652" s="587"/>
      <c r="AC652" s="588">
        <f t="shared" si="978"/>
        <v>0</v>
      </c>
      <c r="AD652" s="588">
        <f t="shared" ref="AD652:AD715" si="991">SUM(AB652:AC652)</f>
        <v>0</v>
      </c>
      <c r="AE652" s="587"/>
      <c r="AF652" s="588">
        <f t="shared" si="979"/>
        <v>0</v>
      </c>
      <c r="AG652" s="588">
        <f t="shared" ref="AG652:AG715" si="992">SUM(AE652:AF652)</f>
        <v>0</v>
      </c>
      <c r="AH652" s="587"/>
      <c r="AI652" s="588">
        <f t="shared" si="980"/>
        <v>0</v>
      </c>
      <c r="AJ652" s="588">
        <f t="shared" ref="AJ652:AJ715" si="993">SUM(AH652:AI652)</f>
        <v>0</v>
      </c>
      <c r="AK652" s="587"/>
      <c r="AL652" s="588">
        <f t="shared" si="981"/>
        <v>0</v>
      </c>
      <c r="AM652" s="588">
        <f t="shared" ref="AM652:AM715" si="994">SUM(AK652:AL652)</f>
        <v>0</v>
      </c>
      <c r="AN652" s="587"/>
      <c r="AO652" s="588">
        <f t="shared" si="982"/>
        <v>0</v>
      </c>
      <c r="AP652" s="588">
        <f t="shared" ref="AP652:AP715" si="995">SUM(AN652:AO652)</f>
        <v>0</v>
      </c>
      <c r="AQ652" s="587"/>
      <c r="AR652" s="588">
        <f t="shared" si="983"/>
        <v>0</v>
      </c>
      <c r="AS652" s="588">
        <f t="shared" si="960"/>
        <v>0</v>
      </c>
      <c r="AT652" s="587"/>
      <c r="AU652" s="588">
        <f t="shared" si="984"/>
        <v>0</v>
      </c>
      <c r="AV652" s="588">
        <f t="shared" ref="AV652:AV715" si="996">SUM(AT652:AU652)</f>
        <v>0</v>
      </c>
      <c r="AW652" s="587"/>
      <c r="AX652" s="652"/>
      <c r="AY652" s="706">
        <f t="shared" si="958"/>
        <v>0</v>
      </c>
      <c r="BC652" s="30">
        <f t="shared" si="961"/>
        <v>0</v>
      </c>
      <c r="BD652" s="30">
        <f t="shared" si="962"/>
        <v>0</v>
      </c>
      <c r="BE652" s="30">
        <f t="shared" si="954"/>
        <v>0</v>
      </c>
      <c r="BF652" s="30">
        <f t="shared" si="963"/>
        <v>0</v>
      </c>
      <c r="BG652" s="30">
        <f t="shared" si="964"/>
        <v>0</v>
      </c>
      <c r="BH652" s="704">
        <f t="shared" si="965"/>
        <v>0</v>
      </c>
      <c r="BI652" s="30">
        <f t="shared" si="957"/>
        <v>0</v>
      </c>
      <c r="BJ652" s="30">
        <f t="shared" si="966"/>
        <v>0</v>
      </c>
      <c r="BK652" s="704">
        <f t="shared" si="967"/>
        <v>0</v>
      </c>
      <c r="BL652" s="30">
        <f t="shared" si="968"/>
        <v>0</v>
      </c>
      <c r="BM652" s="30">
        <f t="shared" si="969"/>
        <v>0</v>
      </c>
      <c r="BN652" s="704">
        <f t="shared" si="970"/>
        <v>0</v>
      </c>
    </row>
    <row r="653" spans="1:66" x14ac:dyDescent="0.25">
      <c r="A653" s="49"/>
      <c r="B653" s="50"/>
      <c r="C653" s="699"/>
      <c r="D653" s="50"/>
      <c r="E653" s="62" t="e">
        <f t="shared" si="956"/>
        <v>#N/A</v>
      </c>
      <c r="F653" s="664" t="str">
        <f t="shared" si="955"/>
        <v/>
      </c>
      <c r="G653" s="587"/>
      <c r="H653" s="588">
        <f t="shared" si="971"/>
        <v>0</v>
      </c>
      <c r="I653" s="588">
        <f t="shared" si="985"/>
        <v>0</v>
      </c>
      <c r="J653" s="587"/>
      <c r="K653" s="588">
        <f t="shared" si="972"/>
        <v>0</v>
      </c>
      <c r="L653" s="588">
        <f t="shared" si="986"/>
        <v>0</v>
      </c>
      <c r="M653" s="587"/>
      <c r="N653" s="588">
        <f t="shared" si="973"/>
        <v>0</v>
      </c>
      <c r="O653" s="588">
        <f t="shared" si="987"/>
        <v>0</v>
      </c>
      <c r="P653" s="587"/>
      <c r="Q653" s="588">
        <f t="shared" si="974"/>
        <v>0</v>
      </c>
      <c r="R653" s="588">
        <f t="shared" si="988"/>
        <v>0</v>
      </c>
      <c r="S653" s="587"/>
      <c r="T653" s="588">
        <f t="shared" si="975"/>
        <v>0</v>
      </c>
      <c r="U653" s="588">
        <f t="shared" si="989"/>
        <v>0</v>
      </c>
      <c r="V653" s="587"/>
      <c r="W653" s="588">
        <f t="shared" si="976"/>
        <v>0</v>
      </c>
      <c r="X653" s="588">
        <f t="shared" si="990"/>
        <v>0</v>
      </c>
      <c r="Y653" s="587"/>
      <c r="Z653" s="588">
        <f t="shared" si="977"/>
        <v>0</v>
      </c>
      <c r="AA653" s="588">
        <f t="shared" si="959"/>
        <v>0</v>
      </c>
      <c r="AB653" s="587"/>
      <c r="AC653" s="588">
        <f t="shared" si="978"/>
        <v>0</v>
      </c>
      <c r="AD653" s="588">
        <f t="shared" si="991"/>
        <v>0</v>
      </c>
      <c r="AE653" s="587"/>
      <c r="AF653" s="588">
        <f t="shared" si="979"/>
        <v>0</v>
      </c>
      <c r="AG653" s="588">
        <f t="shared" si="992"/>
        <v>0</v>
      </c>
      <c r="AH653" s="587"/>
      <c r="AI653" s="588">
        <f t="shared" si="980"/>
        <v>0</v>
      </c>
      <c r="AJ653" s="588">
        <f t="shared" si="993"/>
        <v>0</v>
      </c>
      <c r="AK653" s="587"/>
      <c r="AL653" s="588">
        <f t="shared" si="981"/>
        <v>0</v>
      </c>
      <c r="AM653" s="588">
        <f t="shared" si="994"/>
        <v>0</v>
      </c>
      <c r="AN653" s="587"/>
      <c r="AO653" s="588">
        <f t="shared" si="982"/>
        <v>0</v>
      </c>
      <c r="AP653" s="588">
        <f t="shared" si="995"/>
        <v>0</v>
      </c>
      <c r="AQ653" s="587"/>
      <c r="AR653" s="588">
        <f t="shared" si="983"/>
        <v>0</v>
      </c>
      <c r="AS653" s="588">
        <f t="shared" si="960"/>
        <v>0</v>
      </c>
      <c r="AT653" s="587"/>
      <c r="AU653" s="588">
        <f t="shared" si="984"/>
        <v>0</v>
      </c>
      <c r="AV653" s="588">
        <f t="shared" si="996"/>
        <v>0</v>
      </c>
      <c r="AW653" s="587"/>
      <c r="AX653" s="652"/>
      <c r="AY653" s="706">
        <f t="shared" si="958"/>
        <v>0</v>
      </c>
      <c r="BC653" s="30">
        <f t="shared" si="961"/>
        <v>0</v>
      </c>
      <c r="BD653" s="30">
        <f t="shared" si="962"/>
        <v>0</v>
      </c>
      <c r="BE653" s="30">
        <f t="shared" si="954"/>
        <v>0</v>
      </c>
      <c r="BF653" s="30">
        <f t="shared" si="963"/>
        <v>0</v>
      </c>
      <c r="BG653" s="30">
        <f t="shared" si="964"/>
        <v>0</v>
      </c>
      <c r="BH653" s="704">
        <f t="shared" si="965"/>
        <v>0</v>
      </c>
      <c r="BI653" s="30">
        <f t="shared" si="957"/>
        <v>0</v>
      </c>
      <c r="BJ653" s="30">
        <f t="shared" si="966"/>
        <v>0</v>
      </c>
      <c r="BK653" s="704">
        <f t="shared" si="967"/>
        <v>0</v>
      </c>
      <c r="BL653" s="30">
        <f t="shared" si="968"/>
        <v>0</v>
      </c>
      <c r="BM653" s="30">
        <f t="shared" si="969"/>
        <v>0</v>
      </c>
      <c r="BN653" s="704">
        <f t="shared" si="970"/>
        <v>0</v>
      </c>
    </row>
    <row r="654" spans="1:66" x14ac:dyDescent="0.25">
      <c r="A654" s="49"/>
      <c r="B654" s="50"/>
      <c r="C654" s="699"/>
      <c r="D654" s="50"/>
      <c r="E654" s="62" t="e">
        <f t="shared" si="956"/>
        <v>#N/A</v>
      </c>
      <c r="F654" s="664" t="str">
        <f t="shared" si="955"/>
        <v/>
      </c>
      <c r="G654" s="587"/>
      <c r="H654" s="588">
        <f t="shared" si="971"/>
        <v>0</v>
      </c>
      <c r="I654" s="588">
        <f t="shared" si="985"/>
        <v>0</v>
      </c>
      <c r="J654" s="587"/>
      <c r="K654" s="588">
        <f t="shared" si="972"/>
        <v>0</v>
      </c>
      <c r="L654" s="588">
        <f t="shared" si="986"/>
        <v>0</v>
      </c>
      <c r="M654" s="587"/>
      <c r="N654" s="588">
        <f t="shared" si="973"/>
        <v>0</v>
      </c>
      <c r="O654" s="588">
        <f t="shared" si="987"/>
        <v>0</v>
      </c>
      <c r="P654" s="587"/>
      <c r="Q654" s="588">
        <f t="shared" si="974"/>
        <v>0</v>
      </c>
      <c r="R654" s="588">
        <f t="shared" si="988"/>
        <v>0</v>
      </c>
      <c r="S654" s="587"/>
      <c r="T654" s="588">
        <f t="shared" si="975"/>
        <v>0</v>
      </c>
      <c r="U654" s="588">
        <f t="shared" si="989"/>
        <v>0</v>
      </c>
      <c r="V654" s="587"/>
      <c r="W654" s="588">
        <f t="shared" si="976"/>
        <v>0</v>
      </c>
      <c r="X654" s="588">
        <f t="shared" si="990"/>
        <v>0</v>
      </c>
      <c r="Y654" s="587"/>
      <c r="Z654" s="588">
        <f t="shared" si="977"/>
        <v>0</v>
      </c>
      <c r="AA654" s="588">
        <f t="shared" si="959"/>
        <v>0</v>
      </c>
      <c r="AB654" s="587"/>
      <c r="AC654" s="588">
        <f t="shared" si="978"/>
        <v>0</v>
      </c>
      <c r="AD654" s="588">
        <f t="shared" si="991"/>
        <v>0</v>
      </c>
      <c r="AE654" s="587"/>
      <c r="AF654" s="588">
        <f t="shared" si="979"/>
        <v>0</v>
      </c>
      <c r="AG654" s="588">
        <f t="shared" si="992"/>
        <v>0</v>
      </c>
      <c r="AH654" s="587"/>
      <c r="AI654" s="588">
        <f t="shared" si="980"/>
        <v>0</v>
      </c>
      <c r="AJ654" s="588">
        <f t="shared" si="993"/>
        <v>0</v>
      </c>
      <c r="AK654" s="587"/>
      <c r="AL654" s="588">
        <f t="shared" si="981"/>
        <v>0</v>
      </c>
      <c r="AM654" s="588">
        <f t="shared" si="994"/>
        <v>0</v>
      </c>
      <c r="AN654" s="587"/>
      <c r="AO654" s="588">
        <f t="shared" si="982"/>
        <v>0</v>
      </c>
      <c r="AP654" s="588">
        <f t="shared" si="995"/>
        <v>0</v>
      </c>
      <c r="AQ654" s="587"/>
      <c r="AR654" s="588">
        <f t="shared" si="983"/>
        <v>0</v>
      </c>
      <c r="AS654" s="588">
        <f t="shared" si="960"/>
        <v>0</v>
      </c>
      <c r="AT654" s="587"/>
      <c r="AU654" s="588">
        <f t="shared" si="984"/>
        <v>0</v>
      </c>
      <c r="AV654" s="588">
        <f t="shared" si="996"/>
        <v>0</v>
      </c>
      <c r="AW654" s="587"/>
      <c r="AX654" s="652"/>
      <c r="AY654" s="706">
        <f t="shared" si="958"/>
        <v>0</v>
      </c>
      <c r="BC654" s="30">
        <f t="shared" si="961"/>
        <v>0</v>
      </c>
      <c r="BD654" s="30">
        <f t="shared" si="962"/>
        <v>0</v>
      </c>
      <c r="BE654" s="30">
        <f t="shared" si="954"/>
        <v>0</v>
      </c>
      <c r="BF654" s="30">
        <f t="shared" si="963"/>
        <v>0</v>
      </c>
      <c r="BG654" s="30">
        <f t="shared" si="964"/>
        <v>0</v>
      </c>
      <c r="BH654" s="704">
        <f t="shared" si="965"/>
        <v>0</v>
      </c>
      <c r="BI654" s="30">
        <f t="shared" si="957"/>
        <v>0</v>
      </c>
      <c r="BJ654" s="30">
        <f t="shared" si="966"/>
        <v>0</v>
      </c>
      <c r="BK654" s="704">
        <f t="shared" si="967"/>
        <v>0</v>
      </c>
      <c r="BL654" s="30">
        <f t="shared" si="968"/>
        <v>0</v>
      </c>
      <c r="BM654" s="30">
        <f t="shared" si="969"/>
        <v>0</v>
      </c>
      <c r="BN654" s="704">
        <f t="shared" si="970"/>
        <v>0</v>
      </c>
    </row>
    <row r="655" spans="1:66" x14ac:dyDescent="0.25">
      <c r="A655" s="49"/>
      <c r="B655" s="50"/>
      <c r="C655" s="699"/>
      <c r="D655" s="50"/>
      <c r="E655" s="62" t="e">
        <f t="shared" si="956"/>
        <v>#N/A</v>
      </c>
      <c r="F655" s="664" t="str">
        <f t="shared" si="955"/>
        <v/>
      </c>
      <c r="G655" s="587"/>
      <c r="H655" s="588">
        <f t="shared" si="971"/>
        <v>0</v>
      </c>
      <c r="I655" s="588">
        <f t="shared" si="985"/>
        <v>0</v>
      </c>
      <c r="J655" s="587"/>
      <c r="K655" s="588">
        <f t="shared" si="972"/>
        <v>0</v>
      </c>
      <c r="L655" s="588">
        <f t="shared" si="986"/>
        <v>0</v>
      </c>
      <c r="M655" s="587"/>
      <c r="N655" s="588">
        <f t="shared" si="973"/>
        <v>0</v>
      </c>
      <c r="O655" s="588">
        <f t="shared" si="987"/>
        <v>0</v>
      </c>
      <c r="P655" s="587"/>
      <c r="Q655" s="588">
        <f t="shared" si="974"/>
        <v>0</v>
      </c>
      <c r="R655" s="588">
        <f t="shared" si="988"/>
        <v>0</v>
      </c>
      <c r="S655" s="587"/>
      <c r="T655" s="588">
        <f t="shared" si="975"/>
        <v>0</v>
      </c>
      <c r="U655" s="588">
        <f t="shared" si="989"/>
        <v>0</v>
      </c>
      <c r="V655" s="587"/>
      <c r="W655" s="588">
        <f t="shared" si="976"/>
        <v>0</v>
      </c>
      <c r="X655" s="588">
        <f t="shared" si="990"/>
        <v>0</v>
      </c>
      <c r="Y655" s="587"/>
      <c r="Z655" s="588">
        <f t="shared" si="977"/>
        <v>0</v>
      </c>
      <c r="AA655" s="588">
        <f t="shared" si="959"/>
        <v>0</v>
      </c>
      <c r="AB655" s="587"/>
      <c r="AC655" s="588">
        <f t="shared" si="978"/>
        <v>0</v>
      </c>
      <c r="AD655" s="588">
        <f t="shared" si="991"/>
        <v>0</v>
      </c>
      <c r="AE655" s="587"/>
      <c r="AF655" s="588">
        <f t="shared" si="979"/>
        <v>0</v>
      </c>
      <c r="AG655" s="588">
        <f t="shared" si="992"/>
        <v>0</v>
      </c>
      <c r="AH655" s="587"/>
      <c r="AI655" s="588">
        <f t="shared" si="980"/>
        <v>0</v>
      </c>
      <c r="AJ655" s="588">
        <f t="shared" si="993"/>
        <v>0</v>
      </c>
      <c r="AK655" s="587"/>
      <c r="AL655" s="588">
        <f t="shared" si="981"/>
        <v>0</v>
      </c>
      <c r="AM655" s="588">
        <f t="shared" si="994"/>
        <v>0</v>
      </c>
      <c r="AN655" s="587"/>
      <c r="AO655" s="588">
        <f t="shared" si="982"/>
        <v>0</v>
      </c>
      <c r="AP655" s="588">
        <f t="shared" si="995"/>
        <v>0</v>
      </c>
      <c r="AQ655" s="587"/>
      <c r="AR655" s="588">
        <f t="shared" si="983"/>
        <v>0</v>
      </c>
      <c r="AS655" s="588">
        <f t="shared" si="960"/>
        <v>0</v>
      </c>
      <c r="AT655" s="587"/>
      <c r="AU655" s="588">
        <f t="shared" si="984"/>
        <v>0</v>
      </c>
      <c r="AV655" s="588">
        <f t="shared" si="996"/>
        <v>0</v>
      </c>
      <c r="AW655" s="587"/>
      <c r="AX655" s="652"/>
      <c r="AY655" s="706">
        <f t="shared" si="958"/>
        <v>0</v>
      </c>
      <c r="BC655" s="30">
        <f t="shared" si="961"/>
        <v>0</v>
      </c>
      <c r="BD655" s="30">
        <f t="shared" si="962"/>
        <v>0</v>
      </c>
      <c r="BE655" s="30">
        <f t="shared" si="954"/>
        <v>0</v>
      </c>
      <c r="BF655" s="30">
        <f t="shared" si="963"/>
        <v>0</v>
      </c>
      <c r="BG655" s="30">
        <f t="shared" si="964"/>
        <v>0</v>
      </c>
      <c r="BH655" s="704">
        <f t="shared" si="965"/>
        <v>0</v>
      </c>
      <c r="BI655" s="30">
        <f t="shared" si="957"/>
        <v>0</v>
      </c>
      <c r="BJ655" s="30">
        <f t="shared" si="966"/>
        <v>0</v>
      </c>
      <c r="BK655" s="704">
        <f t="shared" si="967"/>
        <v>0</v>
      </c>
      <c r="BL655" s="30">
        <f t="shared" si="968"/>
        <v>0</v>
      </c>
      <c r="BM655" s="30">
        <f t="shared" si="969"/>
        <v>0</v>
      </c>
      <c r="BN655" s="704">
        <f t="shared" si="970"/>
        <v>0</v>
      </c>
    </row>
    <row r="656" spans="1:66" x14ac:dyDescent="0.25">
      <c r="A656" s="49"/>
      <c r="B656" s="50"/>
      <c r="C656" s="699"/>
      <c r="D656" s="50"/>
      <c r="E656" s="62" t="e">
        <f t="shared" si="956"/>
        <v>#N/A</v>
      </c>
      <c r="F656" s="664" t="str">
        <f t="shared" si="955"/>
        <v/>
      </c>
      <c r="G656" s="587"/>
      <c r="H656" s="588">
        <f t="shared" si="971"/>
        <v>0</v>
      </c>
      <c r="I656" s="588">
        <f t="shared" si="985"/>
        <v>0</v>
      </c>
      <c r="J656" s="587"/>
      <c r="K656" s="588">
        <f t="shared" si="972"/>
        <v>0</v>
      </c>
      <c r="L656" s="588">
        <f t="shared" si="986"/>
        <v>0</v>
      </c>
      <c r="M656" s="587"/>
      <c r="N656" s="588">
        <f t="shared" si="973"/>
        <v>0</v>
      </c>
      <c r="O656" s="588">
        <f t="shared" si="987"/>
        <v>0</v>
      </c>
      <c r="P656" s="587"/>
      <c r="Q656" s="588">
        <f t="shared" si="974"/>
        <v>0</v>
      </c>
      <c r="R656" s="588">
        <f t="shared" si="988"/>
        <v>0</v>
      </c>
      <c r="S656" s="587"/>
      <c r="T656" s="588">
        <f t="shared" si="975"/>
        <v>0</v>
      </c>
      <c r="U656" s="588">
        <f t="shared" si="989"/>
        <v>0</v>
      </c>
      <c r="V656" s="587"/>
      <c r="W656" s="588">
        <f t="shared" si="976"/>
        <v>0</v>
      </c>
      <c r="X656" s="588">
        <f t="shared" si="990"/>
        <v>0</v>
      </c>
      <c r="Y656" s="587"/>
      <c r="Z656" s="588">
        <f t="shared" si="977"/>
        <v>0</v>
      </c>
      <c r="AA656" s="588">
        <f t="shared" si="959"/>
        <v>0</v>
      </c>
      <c r="AB656" s="587"/>
      <c r="AC656" s="588">
        <f t="shared" si="978"/>
        <v>0</v>
      </c>
      <c r="AD656" s="588">
        <f t="shared" si="991"/>
        <v>0</v>
      </c>
      <c r="AE656" s="587"/>
      <c r="AF656" s="588">
        <f t="shared" si="979"/>
        <v>0</v>
      </c>
      <c r="AG656" s="588">
        <f t="shared" si="992"/>
        <v>0</v>
      </c>
      <c r="AH656" s="587"/>
      <c r="AI656" s="588">
        <f t="shared" si="980"/>
        <v>0</v>
      </c>
      <c r="AJ656" s="588">
        <f t="shared" si="993"/>
        <v>0</v>
      </c>
      <c r="AK656" s="587"/>
      <c r="AL656" s="588">
        <f t="shared" si="981"/>
        <v>0</v>
      </c>
      <c r="AM656" s="588">
        <f t="shared" si="994"/>
        <v>0</v>
      </c>
      <c r="AN656" s="587"/>
      <c r="AO656" s="588">
        <f t="shared" si="982"/>
        <v>0</v>
      </c>
      <c r="AP656" s="588">
        <f t="shared" si="995"/>
        <v>0</v>
      </c>
      <c r="AQ656" s="587"/>
      <c r="AR656" s="588">
        <f t="shared" si="983"/>
        <v>0</v>
      </c>
      <c r="AS656" s="588">
        <f t="shared" si="960"/>
        <v>0</v>
      </c>
      <c r="AT656" s="587"/>
      <c r="AU656" s="588">
        <f t="shared" si="984"/>
        <v>0</v>
      </c>
      <c r="AV656" s="588">
        <f t="shared" si="996"/>
        <v>0</v>
      </c>
      <c r="AW656" s="587"/>
      <c r="AX656" s="652"/>
      <c r="AY656" s="706">
        <f t="shared" si="958"/>
        <v>0</v>
      </c>
      <c r="BC656" s="30">
        <f t="shared" si="961"/>
        <v>0</v>
      </c>
      <c r="BD656" s="30">
        <f t="shared" si="962"/>
        <v>0</v>
      </c>
      <c r="BE656" s="30">
        <f t="shared" si="954"/>
        <v>0</v>
      </c>
      <c r="BF656" s="30">
        <f t="shared" si="963"/>
        <v>0</v>
      </c>
      <c r="BG656" s="30">
        <f t="shared" si="964"/>
        <v>0</v>
      </c>
      <c r="BH656" s="704">
        <f t="shared" si="965"/>
        <v>0</v>
      </c>
      <c r="BI656" s="30">
        <f t="shared" si="957"/>
        <v>0</v>
      </c>
      <c r="BJ656" s="30">
        <f t="shared" si="966"/>
        <v>0</v>
      </c>
      <c r="BK656" s="704">
        <f t="shared" si="967"/>
        <v>0</v>
      </c>
      <c r="BL656" s="30">
        <f t="shared" si="968"/>
        <v>0</v>
      </c>
      <c r="BM656" s="30">
        <f t="shared" si="969"/>
        <v>0</v>
      </c>
      <c r="BN656" s="704">
        <f t="shared" si="970"/>
        <v>0</v>
      </c>
    </row>
    <row r="657" spans="1:66" x14ac:dyDescent="0.25">
      <c r="A657" s="49"/>
      <c r="B657" s="50"/>
      <c r="C657" s="699"/>
      <c r="D657" s="50"/>
      <c r="E657" s="62" t="e">
        <f t="shared" si="956"/>
        <v>#N/A</v>
      </c>
      <c r="F657" s="664" t="str">
        <f t="shared" si="955"/>
        <v/>
      </c>
      <c r="G657" s="587"/>
      <c r="H657" s="588">
        <f t="shared" si="971"/>
        <v>0</v>
      </c>
      <c r="I657" s="588">
        <f t="shared" si="985"/>
        <v>0</v>
      </c>
      <c r="J657" s="587"/>
      <c r="K657" s="588">
        <f t="shared" si="972"/>
        <v>0</v>
      </c>
      <c r="L657" s="588">
        <f t="shared" si="986"/>
        <v>0</v>
      </c>
      <c r="M657" s="587"/>
      <c r="N657" s="588">
        <f t="shared" si="973"/>
        <v>0</v>
      </c>
      <c r="O657" s="588">
        <f t="shared" si="987"/>
        <v>0</v>
      </c>
      <c r="P657" s="587"/>
      <c r="Q657" s="588">
        <f t="shared" si="974"/>
        <v>0</v>
      </c>
      <c r="R657" s="588">
        <f t="shared" si="988"/>
        <v>0</v>
      </c>
      <c r="S657" s="587"/>
      <c r="T657" s="588">
        <f t="shared" si="975"/>
        <v>0</v>
      </c>
      <c r="U657" s="588">
        <f t="shared" si="989"/>
        <v>0</v>
      </c>
      <c r="V657" s="587"/>
      <c r="W657" s="588">
        <f t="shared" si="976"/>
        <v>0</v>
      </c>
      <c r="X657" s="588">
        <f t="shared" si="990"/>
        <v>0</v>
      </c>
      <c r="Y657" s="587"/>
      <c r="Z657" s="588">
        <f t="shared" si="977"/>
        <v>0</v>
      </c>
      <c r="AA657" s="588">
        <f t="shared" si="959"/>
        <v>0</v>
      </c>
      <c r="AB657" s="587"/>
      <c r="AC657" s="588">
        <f t="shared" si="978"/>
        <v>0</v>
      </c>
      <c r="AD657" s="588">
        <f t="shared" si="991"/>
        <v>0</v>
      </c>
      <c r="AE657" s="587"/>
      <c r="AF657" s="588">
        <f t="shared" si="979"/>
        <v>0</v>
      </c>
      <c r="AG657" s="588">
        <f t="shared" si="992"/>
        <v>0</v>
      </c>
      <c r="AH657" s="587"/>
      <c r="AI657" s="588">
        <f t="shared" si="980"/>
        <v>0</v>
      </c>
      <c r="AJ657" s="588">
        <f t="shared" si="993"/>
        <v>0</v>
      </c>
      <c r="AK657" s="587"/>
      <c r="AL657" s="588">
        <f t="shared" si="981"/>
        <v>0</v>
      </c>
      <c r="AM657" s="588">
        <f t="shared" si="994"/>
        <v>0</v>
      </c>
      <c r="AN657" s="587"/>
      <c r="AO657" s="588">
        <f t="shared" si="982"/>
        <v>0</v>
      </c>
      <c r="AP657" s="588">
        <f t="shared" si="995"/>
        <v>0</v>
      </c>
      <c r="AQ657" s="587"/>
      <c r="AR657" s="588">
        <f t="shared" si="983"/>
        <v>0</v>
      </c>
      <c r="AS657" s="588">
        <f t="shared" si="960"/>
        <v>0</v>
      </c>
      <c r="AT657" s="587"/>
      <c r="AU657" s="588">
        <f t="shared" si="984"/>
        <v>0</v>
      </c>
      <c r="AV657" s="588">
        <f t="shared" si="996"/>
        <v>0</v>
      </c>
      <c r="AW657" s="587"/>
      <c r="AX657" s="652"/>
      <c r="AY657" s="706">
        <f t="shared" si="958"/>
        <v>0</v>
      </c>
      <c r="BC657" s="30">
        <f t="shared" si="961"/>
        <v>0</v>
      </c>
      <c r="BD657" s="30">
        <f t="shared" si="962"/>
        <v>0</v>
      </c>
      <c r="BE657" s="30">
        <f t="shared" si="954"/>
        <v>0</v>
      </c>
      <c r="BF657" s="30">
        <f t="shared" si="963"/>
        <v>0</v>
      </c>
      <c r="BG657" s="30">
        <f t="shared" si="964"/>
        <v>0</v>
      </c>
      <c r="BH657" s="704">
        <f t="shared" si="965"/>
        <v>0</v>
      </c>
      <c r="BI657" s="30">
        <f t="shared" si="957"/>
        <v>0</v>
      </c>
      <c r="BJ657" s="30">
        <f t="shared" si="966"/>
        <v>0</v>
      </c>
      <c r="BK657" s="704">
        <f t="shared" si="967"/>
        <v>0</v>
      </c>
      <c r="BL657" s="30">
        <f t="shared" si="968"/>
        <v>0</v>
      </c>
      <c r="BM657" s="30">
        <f t="shared" si="969"/>
        <v>0</v>
      </c>
      <c r="BN657" s="704">
        <f t="shared" si="970"/>
        <v>0</v>
      </c>
    </row>
    <row r="658" spans="1:66" x14ac:dyDescent="0.25">
      <c r="A658" s="49"/>
      <c r="B658" s="50"/>
      <c r="C658" s="699"/>
      <c r="D658" s="50"/>
      <c r="E658" s="62" t="e">
        <f t="shared" si="956"/>
        <v>#N/A</v>
      </c>
      <c r="F658" s="664" t="str">
        <f t="shared" si="955"/>
        <v/>
      </c>
      <c r="G658" s="587"/>
      <c r="H658" s="588">
        <f t="shared" si="971"/>
        <v>0</v>
      </c>
      <c r="I658" s="588">
        <f t="shared" si="985"/>
        <v>0</v>
      </c>
      <c r="J658" s="587"/>
      <c r="K658" s="588">
        <f t="shared" si="972"/>
        <v>0</v>
      </c>
      <c r="L658" s="588">
        <f t="shared" si="986"/>
        <v>0</v>
      </c>
      <c r="M658" s="587"/>
      <c r="N658" s="588">
        <f t="shared" si="973"/>
        <v>0</v>
      </c>
      <c r="O658" s="588">
        <f t="shared" si="987"/>
        <v>0</v>
      </c>
      <c r="P658" s="587"/>
      <c r="Q658" s="588">
        <f t="shared" si="974"/>
        <v>0</v>
      </c>
      <c r="R658" s="588">
        <f t="shared" si="988"/>
        <v>0</v>
      </c>
      <c r="S658" s="587"/>
      <c r="T658" s="588">
        <f t="shared" si="975"/>
        <v>0</v>
      </c>
      <c r="U658" s="588">
        <f t="shared" si="989"/>
        <v>0</v>
      </c>
      <c r="V658" s="587"/>
      <c r="W658" s="588">
        <f t="shared" si="976"/>
        <v>0</v>
      </c>
      <c r="X658" s="588">
        <f t="shared" si="990"/>
        <v>0</v>
      </c>
      <c r="Y658" s="587"/>
      <c r="Z658" s="588">
        <f t="shared" si="977"/>
        <v>0</v>
      </c>
      <c r="AA658" s="588">
        <f t="shared" si="959"/>
        <v>0</v>
      </c>
      <c r="AB658" s="587"/>
      <c r="AC658" s="588">
        <f t="shared" si="978"/>
        <v>0</v>
      </c>
      <c r="AD658" s="588">
        <f t="shared" si="991"/>
        <v>0</v>
      </c>
      <c r="AE658" s="587"/>
      <c r="AF658" s="588">
        <f t="shared" si="979"/>
        <v>0</v>
      </c>
      <c r="AG658" s="588">
        <f t="shared" si="992"/>
        <v>0</v>
      </c>
      <c r="AH658" s="587"/>
      <c r="AI658" s="588">
        <f t="shared" si="980"/>
        <v>0</v>
      </c>
      <c r="AJ658" s="588">
        <f t="shared" si="993"/>
        <v>0</v>
      </c>
      <c r="AK658" s="587"/>
      <c r="AL658" s="588">
        <f t="shared" si="981"/>
        <v>0</v>
      </c>
      <c r="AM658" s="588">
        <f t="shared" si="994"/>
        <v>0</v>
      </c>
      <c r="AN658" s="587"/>
      <c r="AO658" s="588">
        <f t="shared" si="982"/>
        <v>0</v>
      </c>
      <c r="AP658" s="588">
        <f t="shared" si="995"/>
        <v>0</v>
      </c>
      <c r="AQ658" s="587"/>
      <c r="AR658" s="588">
        <f t="shared" si="983"/>
        <v>0</v>
      </c>
      <c r="AS658" s="588">
        <f t="shared" si="960"/>
        <v>0</v>
      </c>
      <c r="AT658" s="587"/>
      <c r="AU658" s="588">
        <f t="shared" si="984"/>
        <v>0</v>
      </c>
      <c r="AV658" s="588">
        <f t="shared" si="996"/>
        <v>0</v>
      </c>
      <c r="AW658" s="587"/>
      <c r="AX658" s="652"/>
      <c r="AY658" s="706">
        <f t="shared" si="958"/>
        <v>0</v>
      </c>
      <c r="BC658" s="30">
        <f t="shared" si="961"/>
        <v>0</v>
      </c>
      <c r="BD658" s="30">
        <f t="shared" si="962"/>
        <v>0</v>
      </c>
      <c r="BE658" s="30">
        <f t="shared" si="954"/>
        <v>0</v>
      </c>
      <c r="BF658" s="30">
        <f t="shared" si="963"/>
        <v>0</v>
      </c>
      <c r="BG658" s="30">
        <f t="shared" si="964"/>
        <v>0</v>
      </c>
      <c r="BH658" s="704">
        <f t="shared" si="965"/>
        <v>0</v>
      </c>
      <c r="BI658" s="30">
        <f t="shared" si="957"/>
        <v>0</v>
      </c>
      <c r="BJ658" s="30">
        <f t="shared" si="966"/>
        <v>0</v>
      </c>
      <c r="BK658" s="704">
        <f t="shared" si="967"/>
        <v>0</v>
      </c>
      <c r="BL658" s="30">
        <f t="shared" si="968"/>
        <v>0</v>
      </c>
      <c r="BM658" s="30">
        <f t="shared" si="969"/>
        <v>0</v>
      </c>
      <c r="BN658" s="704">
        <f t="shared" si="970"/>
        <v>0</v>
      </c>
    </row>
    <row r="659" spans="1:66" x14ac:dyDescent="0.25">
      <c r="A659" s="49"/>
      <c r="B659" s="50"/>
      <c r="C659" s="699"/>
      <c r="D659" s="50"/>
      <c r="E659" s="62" t="e">
        <f t="shared" si="956"/>
        <v>#N/A</v>
      </c>
      <c r="F659" s="664" t="str">
        <f t="shared" si="955"/>
        <v/>
      </c>
      <c r="G659" s="587"/>
      <c r="H659" s="588">
        <f t="shared" si="971"/>
        <v>0</v>
      </c>
      <c r="I659" s="588">
        <f t="shared" si="985"/>
        <v>0</v>
      </c>
      <c r="J659" s="587"/>
      <c r="K659" s="588">
        <f t="shared" si="972"/>
        <v>0</v>
      </c>
      <c r="L659" s="588">
        <f t="shared" si="986"/>
        <v>0</v>
      </c>
      <c r="M659" s="587"/>
      <c r="N659" s="588">
        <f t="shared" si="973"/>
        <v>0</v>
      </c>
      <c r="O659" s="588">
        <f t="shared" si="987"/>
        <v>0</v>
      </c>
      <c r="P659" s="587"/>
      <c r="Q659" s="588">
        <f t="shared" si="974"/>
        <v>0</v>
      </c>
      <c r="R659" s="588">
        <f t="shared" si="988"/>
        <v>0</v>
      </c>
      <c r="S659" s="587"/>
      <c r="T659" s="588">
        <f t="shared" si="975"/>
        <v>0</v>
      </c>
      <c r="U659" s="588">
        <f t="shared" si="989"/>
        <v>0</v>
      </c>
      <c r="V659" s="587"/>
      <c r="W659" s="588">
        <f t="shared" si="976"/>
        <v>0</v>
      </c>
      <c r="X659" s="588">
        <f t="shared" si="990"/>
        <v>0</v>
      </c>
      <c r="Y659" s="587"/>
      <c r="Z659" s="588">
        <f t="shared" si="977"/>
        <v>0</v>
      </c>
      <c r="AA659" s="588">
        <f t="shared" si="959"/>
        <v>0</v>
      </c>
      <c r="AB659" s="587"/>
      <c r="AC659" s="588">
        <f t="shared" si="978"/>
        <v>0</v>
      </c>
      <c r="AD659" s="588">
        <f t="shared" si="991"/>
        <v>0</v>
      </c>
      <c r="AE659" s="587"/>
      <c r="AF659" s="588">
        <f t="shared" si="979"/>
        <v>0</v>
      </c>
      <c r="AG659" s="588">
        <f t="shared" si="992"/>
        <v>0</v>
      </c>
      <c r="AH659" s="587"/>
      <c r="AI659" s="588">
        <f t="shared" si="980"/>
        <v>0</v>
      </c>
      <c r="AJ659" s="588">
        <f t="shared" si="993"/>
        <v>0</v>
      </c>
      <c r="AK659" s="587"/>
      <c r="AL659" s="588">
        <f t="shared" si="981"/>
        <v>0</v>
      </c>
      <c r="AM659" s="588">
        <f t="shared" si="994"/>
        <v>0</v>
      </c>
      <c r="AN659" s="587"/>
      <c r="AO659" s="588">
        <f t="shared" si="982"/>
        <v>0</v>
      </c>
      <c r="AP659" s="588">
        <f t="shared" si="995"/>
        <v>0</v>
      </c>
      <c r="AQ659" s="587"/>
      <c r="AR659" s="588">
        <f t="shared" si="983"/>
        <v>0</v>
      </c>
      <c r="AS659" s="588">
        <f t="shared" si="960"/>
        <v>0</v>
      </c>
      <c r="AT659" s="587"/>
      <c r="AU659" s="588">
        <f t="shared" si="984"/>
        <v>0</v>
      </c>
      <c r="AV659" s="588">
        <f t="shared" si="996"/>
        <v>0</v>
      </c>
      <c r="AW659" s="587"/>
      <c r="AX659" s="652"/>
      <c r="AY659" s="706">
        <f t="shared" si="958"/>
        <v>0</v>
      </c>
      <c r="BC659" s="30">
        <f t="shared" si="961"/>
        <v>0</v>
      </c>
      <c r="BD659" s="30">
        <f t="shared" si="962"/>
        <v>0</v>
      </c>
      <c r="BE659" s="30">
        <f t="shared" si="954"/>
        <v>0</v>
      </c>
      <c r="BF659" s="30">
        <f t="shared" si="963"/>
        <v>0</v>
      </c>
      <c r="BG659" s="30">
        <f t="shared" si="964"/>
        <v>0</v>
      </c>
      <c r="BH659" s="704">
        <f t="shared" si="965"/>
        <v>0</v>
      </c>
      <c r="BI659" s="30">
        <f t="shared" si="957"/>
        <v>0</v>
      </c>
      <c r="BJ659" s="30">
        <f t="shared" si="966"/>
        <v>0</v>
      </c>
      <c r="BK659" s="704">
        <f t="shared" si="967"/>
        <v>0</v>
      </c>
      <c r="BL659" s="30">
        <f t="shared" si="968"/>
        <v>0</v>
      </c>
      <c r="BM659" s="30">
        <f t="shared" si="969"/>
        <v>0</v>
      </c>
      <c r="BN659" s="704">
        <f t="shared" si="970"/>
        <v>0</v>
      </c>
    </row>
    <row r="660" spans="1:66" x14ac:dyDescent="0.25">
      <c r="A660" s="49"/>
      <c r="B660" s="50"/>
      <c r="C660" s="699"/>
      <c r="D660" s="50"/>
      <c r="E660" s="62" t="e">
        <f t="shared" si="956"/>
        <v>#N/A</v>
      </c>
      <c r="F660" s="664" t="str">
        <f t="shared" si="955"/>
        <v/>
      </c>
      <c r="G660" s="587"/>
      <c r="H660" s="588">
        <f t="shared" si="971"/>
        <v>0</v>
      </c>
      <c r="I660" s="588">
        <f t="shared" si="985"/>
        <v>0</v>
      </c>
      <c r="J660" s="587"/>
      <c r="K660" s="588">
        <f t="shared" si="972"/>
        <v>0</v>
      </c>
      <c r="L660" s="588">
        <f t="shared" si="986"/>
        <v>0</v>
      </c>
      <c r="M660" s="587"/>
      <c r="N660" s="588">
        <f t="shared" si="973"/>
        <v>0</v>
      </c>
      <c r="O660" s="588">
        <f t="shared" si="987"/>
        <v>0</v>
      </c>
      <c r="P660" s="587"/>
      <c r="Q660" s="588">
        <f t="shared" si="974"/>
        <v>0</v>
      </c>
      <c r="R660" s="588">
        <f t="shared" si="988"/>
        <v>0</v>
      </c>
      <c r="S660" s="587"/>
      <c r="T660" s="588">
        <f t="shared" si="975"/>
        <v>0</v>
      </c>
      <c r="U660" s="588">
        <f t="shared" si="989"/>
        <v>0</v>
      </c>
      <c r="V660" s="587"/>
      <c r="W660" s="588">
        <f t="shared" si="976"/>
        <v>0</v>
      </c>
      <c r="X660" s="588">
        <f t="shared" si="990"/>
        <v>0</v>
      </c>
      <c r="Y660" s="587"/>
      <c r="Z660" s="588">
        <f t="shared" si="977"/>
        <v>0</v>
      </c>
      <c r="AA660" s="588">
        <f t="shared" si="959"/>
        <v>0</v>
      </c>
      <c r="AB660" s="587"/>
      <c r="AC660" s="588">
        <f t="shared" si="978"/>
        <v>0</v>
      </c>
      <c r="AD660" s="588">
        <f t="shared" si="991"/>
        <v>0</v>
      </c>
      <c r="AE660" s="587"/>
      <c r="AF660" s="588">
        <f t="shared" si="979"/>
        <v>0</v>
      </c>
      <c r="AG660" s="588">
        <f t="shared" si="992"/>
        <v>0</v>
      </c>
      <c r="AH660" s="587"/>
      <c r="AI660" s="588">
        <f t="shared" si="980"/>
        <v>0</v>
      </c>
      <c r="AJ660" s="588">
        <f t="shared" si="993"/>
        <v>0</v>
      </c>
      <c r="AK660" s="587"/>
      <c r="AL660" s="588">
        <f t="shared" si="981"/>
        <v>0</v>
      </c>
      <c r="AM660" s="588">
        <f t="shared" si="994"/>
        <v>0</v>
      </c>
      <c r="AN660" s="587"/>
      <c r="AO660" s="588">
        <f t="shared" si="982"/>
        <v>0</v>
      </c>
      <c r="AP660" s="588">
        <f t="shared" si="995"/>
        <v>0</v>
      </c>
      <c r="AQ660" s="587"/>
      <c r="AR660" s="588">
        <f t="shared" si="983"/>
        <v>0</v>
      </c>
      <c r="AS660" s="588">
        <f t="shared" si="960"/>
        <v>0</v>
      </c>
      <c r="AT660" s="587"/>
      <c r="AU660" s="588">
        <f t="shared" si="984"/>
        <v>0</v>
      </c>
      <c r="AV660" s="588">
        <f t="shared" si="996"/>
        <v>0</v>
      </c>
      <c r="AW660" s="587"/>
      <c r="AX660" s="652"/>
      <c r="AY660" s="706">
        <f t="shared" si="958"/>
        <v>0</v>
      </c>
      <c r="BC660" s="30">
        <f t="shared" si="961"/>
        <v>0</v>
      </c>
      <c r="BD660" s="30">
        <f t="shared" si="962"/>
        <v>0</v>
      </c>
      <c r="BE660" s="30">
        <f t="shared" si="954"/>
        <v>0</v>
      </c>
      <c r="BF660" s="30">
        <f t="shared" si="963"/>
        <v>0</v>
      </c>
      <c r="BG660" s="30">
        <f t="shared" si="964"/>
        <v>0</v>
      </c>
      <c r="BH660" s="704">
        <f t="shared" si="965"/>
        <v>0</v>
      </c>
      <c r="BI660" s="30">
        <f t="shared" si="957"/>
        <v>0</v>
      </c>
      <c r="BJ660" s="30">
        <f t="shared" si="966"/>
        <v>0</v>
      </c>
      <c r="BK660" s="704">
        <f t="shared" si="967"/>
        <v>0</v>
      </c>
      <c r="BL660" s="30">
        <f t="shared" si="968"/>
        <v>0</v>
      </c>
      <c r="BM660" s="30">
        <f t="shared" si="969"/>
        <v>0</v>
      </c>
      <c r="BN660" s="704">
        <f t="shared" si="970"/>
        <v>0</v>
      </c>
    </row>
    <row r="661" spans="1:66" x14ac:dyDescent="0.25">
      <c r="A661" s="49"/>
      <c r="B661" s="50"/>
      <c r="C661" s="699"/>
      <c r="D661" s="50"/>
      <c r="E661" s="62" t="e">
        <f t="shared" si="956"/>
        <v>#N/A</v>
      </c>
      <c r="F661" s="664" t="str">
        <f t="shared" si="955"/>
        <v/>
      </c>
      <c r="G661" s="587"/>
      <c r="H661" s="588">
        <f t="shared" si="971"/>
        <v>0</v>
      </c>
      <c r="I661" s="588">
        <f t="shared" si="985"/>
        <v>0</v>
      </c>
      <c r="J661" s="587"/>
      <c r="K661" s="588">
        <f t="shared" si="972"/>
        <v>0</v>
      </c>
      <c r="L661" s="588">
        <f t="shared" si="986"/>
        <v>0</v>
      </c>
      <c r="M661" s="587"/>
      <c r="N661" s="588">
        <f t="shared" si="973"/>
        <v>0</v>
      </c>
      <c r="O661" s="588">
        <f t="shared" si="987"/>
        <v>0</v>
      </c>
      <c r="P661" s="587"/>
      <c r="Q661" s="588">
        <f t="shared" si="974"/>
        <v>0</v>
      </c>
      <c r="R661" s="588">
        <f t="shared" si="988"/>
        <v>0</v>
      </c>
      <c r="S661" s="587"/>
      <c r="T661" s="588">
        <f t="shared" si="975"/>
        <v>0</v>
      </c>
      <c r="U661" s="588">
        <f t="shared" si="989"/>
        <v>0</v>
      </c>
      <c r="V661" s="587"/>
      <c r="W661" s="588">
        <f t="shared" si="976"/>
        <v>0</v>
      </c>
      <c r="X661" s="588">
        <f t="shared" si="990"/>
        <v>0</v>
      </c>
      <c r="Y661" s="587"/>
      <c r="Z661" s="588">
        <f t="shared" si="977"/>
        <v>0</v>
      </c>
      <c r="AA661" s="588">
        <f t="shared" si="959"/>
        <v>0</v>
      </c>
      <c r="AB661" s="587"/>
      <c r="AC661" s="588">
        <f t="shared" si="978"/>
        <v>0</v>
      </c>
      <c r="AD661" s="588">
        <f t="shared" si="991"/>
        <v>0</v>
      </c>
      <c r="AE661" s="587"/>
      <c r="AF661" s="588">
        <f t="shared" si="979"/>
        <v>0</v>
      </c>
      <c r="AG661" s="588">
        <f t="shared" si="992"/>
        <v>0</v>
      </c>
      <c r="AH661" s="587"/>
      <c r="AI661" s="588">
        <f t="shared" si="980"/>
        <v>0</v>
      </c>
      <c r="AJ661" s="588">
        <f t="shared" si="993"/>
        <v>0</v>
      </c>
      <c r="AK661" s="587"/>
      <c r="AL661" s="588">
        <f t="shared" si="981"/>
        <v>0</v>
      </c>
      <c r="AM661" s="588">
        <f t="shared" si="994"/>
        <v>0</v>
      </c>
      <c r="AN661" s="587"/>
      <c r="AO661" s="588">
        <f t="shared" si="982"/>
        <v>0</v>
      </c>
      <c r="AP661" s="588">
        <f t="shared" si="995"/>
        <v>0</v>
      </c>
      <c r="AQ661" s="587"/>
      <c r="AR661" s="588">
        <f t="shared" si="983"/>
        <v>0</v>
      </c>
      <c r="AS661" s="588">
        <f t="shared" si="960"/>
        <v>0</v>
      </c>
      <c r="AT661" s="587"/>
      <c r="AU661" s="588">
        <f t="shared" si="984"/>
        <v>0</v>
      </c>
      <c r="AV661" s="588">
        <f t="shared" si="996"/>
        <v>0</v>
      </c>
      <c r="AW661" s="587"/>
      <c r="AX661" s="652"/>
      <c r="AY661" s="706">
        <f t="shared" si="958"/>
        <v>0</v>
      </c>
      <c r="BC661" s="30">
        <f t="shared" si="961"/>
        <v>0</v>
      </c>
      <c r="BD661" s="30">
        <f t="shared" si="962"/>
        <v>0</v>
      </c>
      <c r="BE661" s="30">
        <f t="shared" si="954"/>
        <v>0</v>
      </c>
      <c r="BF661" s="30">
        <f t="shared" si="963"/>
        <v>0</v>
      </c>
      <c r="BG661" s="30">
        <f t="shared" si="964"/>
        <v>0</v>
      </c>
      <c r="BH661" s="704">
        <f t="shared" si="965"/>
        <v>0</v>
      </c>
      <c r="BI661" s="30">
        <f t="shared" si="957"/>
        <v>0</v>
      </c>
      <c r="BJ661" s="30">
        <f t="shared" si="966"/>
        <v>0</v>
      </c>
      <c r="BK661" s="704">
        <f t="shared" si="967"/>
        <v>0</v>
      </c>
      <c r="BL661" s="30">
        <f t="shared" si="968"/>
        <v>0</v>
      </c>
      <c r="BM661" s="30">
        <f t="shared" si="969"/>
        <v>0</v>
      </c>
      <c r="BN661" s="704">
        <f t="shared" si="970"/>
        <v>0</v>
      </c>
    </row>
    <row r="662" spans="1:66" x14ac:dyDescent="0.25">
      <c r="A662" s="49"/>
      <c r="B662" s="50"/>
      <c r="C662" s="699"/>
      <c r="D662" s="50"/>
      <c r="E662" s="62" t="e">
        <f t="shared" si="956"/>
        <v>#N/A</v>
      </c>
      <c r="F662" s="664" t="str">
        <f t="shared" si="955"/>
        <v/>
      </c>
      <c r="G662" s="587"/>
      <c r="H662" s="588">
        <f t="shared" si="971"/>
        <v>0</v>
      </c>
      <c r="I662" s="588">
        <f t="shared" si="985"/>
        <v>0</v>
      </c>
      <c r="J662" s="587"/>
      <c r="K662" s="588">
        <f t="shared" si="972"/>
        <v>0</v>
      </c>
      <c r="L662" s="588">
        <f t="shared" si="986"/>
        <v>0</v>
      </c>
      <c r="M662" s="587"/>
      <c r="N662" s="588">
        <f t="shared" si="973"/>
        <v>0</v>
      </c>
      <c r="O662" s="588">
        <f t="shared" si="987"/>
        <v>0</v>
      </c>
      <c r="P662" s="587"/>
      <c r="Q662" s="588">
        <f t="shared" si="974"/>
        <v>0</v>
      </c>
      <c r="R662" s="588">
        <f t="shared" si="988"/>
        <v>0</v>
      </c>
      <c r="S662" s="587"/>
      <c r="T662" s="588">
        <f t="shared" si="975"/>
        <v>0</v>
      </c>
      <c r="U662" s="588">
        <f t="shared" si="989"/>
        <v>0</v>
      </c>
      <c r="V662" s="587"/>
      <c r="W662" s="588">
        <f t="shared" si="976"/>
        <v>0</v>
      </c>
      <c r="X662" s="588">
        <f t="shared" si="990"/>
        <v>0</v>
      </c>
      <c r="Y662" s="587"/>
      <c r="Z662" s="588">
        <f t="shared" si="977"/>
        <v>0</v>
      </c>
      <c r="AA662" s="588">
        <f t="shared" si="959"/>
        <v>0</v>
      </c>
      <c r="AB662" s="587"/>
      <c r="AC662" s="588">
        <f t="shared" si="978"/>
        <v>0</v>
      </c>
      <c r="AD662" s="588">
        <f t="shared" si="991"/>
        <v>0</v>
      </c>
      <c r="AE662" s="587"/>
      <c r="AF662" s="588">
        <f t="shared" si="979"/>
        <v>0</v>
      </c>
      <c r="AG662" s="588">
        <f t="shared" si="992"/>
        <v>0</v>
      </c>
      <c r="AH662" s="587"/>
      <c r="AI662" s="588">
        <f t="shared" si="980"/>
        <v>0</v>
      </c>
      <c r="AJ662" s="588">
        <f t="shared" si="993"/>
        <v>0</v>
      </c>
      <c r="AK662" s="587"/>
      <c r="AL662" s="588">
        <f t="shared" si="981"/>
        <v>0</v>
      </c>
      <c r="AM662" s="588">
        <f t="shared" si="994"/>
        <v>0</v>
      </c>
      <c r="AN662" s="587"/>
      <c r="AO662" s="588">
        <f t="shared" si="982"/>
        <v>0</v>
      </c>
      <c r="AP662" s="588">
        <f t="shared" si="995"/>
        <v>0</v>
      </c>
      <c r="AQ662" s="587"/>
      <c r="AR662" s="588">
        <f t="shared" si="983"/>
        <v>0</v>
      </c>
      <c r="AS662" s="588">
        <f t="shared" si="960"/>
        <v>0</v>
      </c>
      <c r="AT662" s="587"/>
      <c r="AU662" s="588">
        <f t="shared" si="984"/>
        <v>0</v>
      </c>
      <c r="AV662" s="588">
        <f t="shared" si="996"/>
        <v>0</v>
      </c>
      <c r="AW662" s="587"/>
      <c r="AX662" s="652"/>
      <c r="AY662" s="706">
        <f t="shared" si="958"/>
        <v>0</v>
      </c>
      <c r="BC662" s="30">
        <f t="shared" si="961"/>
        <v>0</v>
      </c>
      <c r="BD662" s="30">
        <f t="shared" si="962"/>
        <v>0</v>
      </c>
      <c r="BE662" s="30">
        <f t="shared" si="954"/>
        <v>0</v>
      </c>
      <c r="BF662" s="30">
        <f t="shared" si="963"/>
        <v>0</v>
      </c>
      <c r="BG662" s="30">
        <f t="shared" si="964"/>
        <v>0</v>
      </c>
      <c r="BH662" s="704">
        <f t="shared" si="965"/>
        <v>0</v>
      </c>
      <c r="BI662" s="30">
        <f t="shared" si="957"/>
        <v>0</v>
      </c>
      <c r="BJ662" s="30">
        <f t="shared" si="966"/>
        <v>0</v>
      </c>
      <c r="BK662" s="704">
        <f t="shared" si="967"/>
        <v>0</v>
      </c>
      <c r="BL662" s="30">
        <f t="shared" si="968"/>
        <v>0</v>
      </c>
      <c r="BM662" s="30">
        <f t="shared" si="969"/>
        <v>0</v>
      </c>
      <c r="BN662" s="704">
        <f t="shared" si="970"/>
        <v>0</v>
      </c>
    </row>
    <row r="663" spans="1:66" x14ac:dyDescent="0.25">
      <c r="A663" s="49"/>
      <c r="B663" s="50"/>
      <c r="C663" s="699"/>
      <c r="D663" s="50"/>
      <c r="E663" s="62" t="e">
        <f t="shared" si="956"/>
        <v>#N/A</v>
      </c>
      <c r="F663" s="664" t="str">
        <f t="shared" si="955"/>
        <v/>
      </c>
      <c r="G663" s="587"/>
      <c r="H663" s="588">
        <f t="shared" si="971"/>
        <v>0</v>
      </c>
      <c r="I663" s="588">
        <f t="shared" si="985"/>
        <v>0</v>
      </c>
      <c r="J663" s="587"/>
      <c r="K663" s="588">
        <f t="shared" si="972"/>
        <v>0</v>
      </c>
      <c r="L663" s="588">
        <f t="shared" si="986"/>
        <v>0</v>
      </c>
      <c r="M663" s="587"/>
      <c r="N663" s="588">
        <f t="shared" si="973"/>
        <v>0</v>
      </c>
      <c r="O663" s="588">
        <f t="shared" si="987"/>
        <v>0</v>
      </c>
      <c r="P663" s="587"/>
      <c r="Q663" s="588">
        <f t="shared" si="974"/>
        <v>0</v>
      </c>
      <c r="R663" s="588">
        <f t="shared" si="988"/>
        <v>0</v>
      </c>
      <c r="S663" s="587"/>
      <c r="T663" s="588">
        <f t="shared" si="975"/>
        <v>0</v>
      </c>
      <c r="U663" s="588">
        <f t="shared" si="989"/>
        <v>0</v>
      </c>
      <c r="V663" s="587"/>
      <c r="W663" s="588">
        <f t="shared" si="976"/>
        <v>0</v>
      </c>
      <c r="X663" s="588">
        <f t="shared" si="990"/>
        <v>0</v>
      </c>
      <c r="Y663" s="587"/>
      <c r="Z663" s="588">
        <f t="shared" si="977"/>
        <v>0</v>
      </c>
      <c r="AA663" s="588">
        <f t="shared" si="959"/>
        <v>0</v>
      </c>
      <c r="AB663" s="587"/>
      <c r="AC663" s="588">
        <f t="shared" si="978"/>
        <v>0</v>
      </c>
      <c r="AD663" s="588">
        <f t="shared" si="991"/>
        <v>0</v>
      </c>
      <c r="AE663" s="587"/>
      <c r="AF663" s="588">
        <f t="shared" si="979"/>
        <v>0</v>
      </c>
      <c r="AG663" s="588">
        <f t="shared" si="992"/>
        <v>0</v>
      </c>
      <c r="AH663" s="587"/>
      <c r="AI663" s="588">
        <f t="shared" si="980"/>
        <v>0</v>
      </c>
      <c r="AJ663" s="588">
        <f t="shared" si="993"/>
        <v>0</v>
      </c>
      <c r="AK663" s="587"/>
      <c r="AL663" s="588">
        <f t="shared" si="981"/>
        <v>0</v>
      </c>
      <c r="AM663" s="588">
        <f t="shared" si="994"/>
        <v>0</v>
      </c>
      <c r="AN663" s="587"/>
      <c r="AO663" s="588">
        <f t="shared" si="982"/>
        <v>0</v>
      </c>
      <c r="AP663" s="588">
        <f t="shared" si="995"/>
        <v>0</v>
      </c>
      <c r="AQ663" s="587"/>
      <c r="AR663" s="588">
        <f t="shared" si="983"/>
        <v>0</v>
      </c>
      <c r="AS663" s="588">
        <f t="shared" si="960"/>
        <v>0</v>
      </c>
      <c r="AT663" s="587"/>
      <c r="AU663" s="588">
        <f t="shared" si="984"/>
        <v>0</v>
      </c>
      <c r="AV663" s="588">
        <f t="shared" si="996"/>
        <v>0</v>
      </c>
      <c r="AW663" s="587"/>
      <c r="AX663" s="652"/>
      <c r="AY663" s="706">
        <f t="shared" si="958"/>
        <v>0</v>
      </c>
      <c r="BC663" s="30">
        <f t="shared" si="961"/>
        <v>0</v>
      </c>
      <c r="BD663" s="30">
        <f t="shared" si="962"/>
        <v>0</v>
      </c>
      <c r="BE663" s="30">
        <f t="shared" si="954"/>
        <v>0</v>
      </c>
      <c r="BF663" s="30">
        <f t="shared" si="963"/>
        <v>0</v>
      </c>
      <c r="BG663" s="30">
        <f t="shared" si="964"/>
        <v>0</v>
      </c>
      <c r="BH663" s="704">
        <f t="shared" si="965"/>
        <v>0</v>
      </c>
      <c r="BI663" s="30">
        <f t="shared" si="957"/>
        <v>0</v>
      </c>
      <c r="BJ663" s="30">
        <f t="shared" si="966"/>
        <v>0</v>
      </c>
      <c r="BK663" s="704">
        <f t="shared" si="967"/>
        <v>0</v>
      </c>
      <c r="BL663" s="30">
        <f t="shared" si="968"/>
        <v>0</v>
      </c>
      <c r="BM663" s="30">
        <f t="shared" si="969"/>
        <v>0</v>
      </c>
      <c r="BN663" s="704">
        <f t="shared" si="970"/>
        <v>0</v>
      </c>
    </row>
    <row r="664" spans="1:66" x14ac:dyDescent="0.25">
      <c r="A664" s="49"/>
      <c r="B664" s="50"/>
      <c r="C664" s="699"/>
      <c r="D664" s="50"/>
      <c r="E664" s="62" t="e">
        <f t="shared" si="956"/>
        <v>#N/A</v>
      </c>
      <c r="F664" s="664" t="str">
        <f t="shared" si="955"/>
        <v/>
      </c>
      <c r="G664" s="587"/>
      <c r="H664" s="588">
        <f t="shared" si="971"/>
        <v>0</v>
      </c>
      <c r="I664" s="588">
        <f t="shared" si="985"/>
        <v>0</v>
      </c>
      <c r="J664" s="587"/>
      <c r="K664" s="588">
        <f t="shared" si="972"/>
        <v>0</v>
      </c>
      <c r="L664" s="588">
        <f t="shared" si="986"/>
        <v>0</v>
      </c>
      <c r="M664" s="587"/>
      <c r="N664" s="588">
        <f t="shared" si="973"/>
        <v>0</v>
      </c>
      <c r="O664" s="588">
        <f t="shared" si="987"/>
        <v>0</v>
      </c>
      <c r="P664" s="587"/>
      <c r="Q664" s="588">
        <f t="shared" si="974"/>
        <v>0</v>
      </c>
      <c r="R664" s="588">
        <f t="shared" si="988"/>
        <v>0</v>
      </c>
      <c r="S664" s="587"/>
      <c r="T664" s="588">
        <f t="shared" si="975"/>
        <v>0</v>
      </c>
      <c r="U664" s="588">
        <f t="shared" si="989"/>
        <v>0</v>
      </c>
      <c r="V664" s="587"/>
      <c r="W664" s="588">
        <f t="shared" si="976"/>
        <v>0</v>
      </c>
      <c r="X664" s="588">
        <f t="shared" si="990"/>
        <v>0</v>
      </c>
      <c r="Y664" s="587"/>
      <c r="Z664" s="588">
        <f t="shared" si="977"/>
        <v>0</v>
      </c>
      <c r="AA664" s="588">
        <f t="shared" si="959"/>
        <v>0</v>
      </c>
      <c r="AB664" s="587"/>
      <c r="AC664" s="588">
        <f t="shared" si="978"/>
        <v>0</v>
      </c>
      <c r="AD664" s="588">
        <f t="shared" si="991"/>
        <v>0</v>
      </c>
      <c r="AE664" s="587"/>
      <c r="AF664" s="588">
        <f t="shared" si="979"/>
        <v>0</v>
      </c>
      <c r="AG664" s="588">
        <f t="shared" si="992"/>
        <v>0</v>
      </c>
      <c r="AH664" s="587"/>
      <c r="AI664" s="588">
        <f t="shared" si="980"/>
        <v>0</v>
      </c>
      <c r="AJ664" s="588">
        <f t="shared" si="993"/>
        <v>0</v>
      </c>
      <c r="AK664" s="587"/>
      <c r="AL664" s="588">
        <f t="shared" si="981"/>
        <v>0</v>
      </c>
      <c r="AM664" s="588">
        <f t="shared" si="994"/>
        <v>0</v>
      </c>
      <c r="AN664" s="587"/>
      <c r="AO664" s="588">
        <f t="shared" si="982"/>
        <v>0</v>
      </c>
      <c r="AP664" s="588">
        <f t="shared" si="995"/>
        <v>0</v>
      </c>
      <c r="AQ664" s="587"/>
      <c r="AR664" s="588">
        <f t="shared" si="983"/>
        <v>0</v>
      </c>
      <c r="AS664" s="588">
        <f t="shared" si="960"/>
        <v>0</v>
      </c>
      <c r="AT664" s="587"/>
      <c r="AU664" s="588">
        <f t="shared" si="984"/>
        <v>0</v>
      </c>
      <c r="AV664" s="588">
        <f t="shared" si="996"/>
        <v>0</v>
      </c>
      <c r="AW664" s="587"/>
      <c r="AX664" s="652"/>
      <c r="AY664" s="706">
        <f t="shared" si="958"/>
        <v>0</v>
      </c>
      <c r="BC664" s="30">
        <f t="shared" si="961"/>
        <v>0</v>
      </c>
      <c r="BD664" s="30">
        <f t="shared" si="962"/>
        <v>0</v>
      </c>
      <c r="BE664" s="30">
        <f t="shared" si="954"/>
        <v>0</v>
      </c>
      <c r="BF664" s="30">
        <f t="shared" si="963"/>
        <v>0</v>
      </c>
      <c r="BG664" s="30">
        <f t="shared" si="964"/>
        <v>0</v>
      </c>
      <c r="BH664" s="704">
        <f t="shared" si="965"/>
        <v>0</v>
      </c>
      <c r="BI664" s="30">
        <f t="shared" si="957"/>
        <v>0</v>
      </c>
      <c r="BJ664" s="30">
        <f t="shared" si="966"/>
        <v>0</v>
      </c>
      <c r="BK664" s="704">
        <f t="shared" si="967"/>
        <v>0</v>
      </c>
      <c r="BL664" s="30">
        <f t="shared" si="968"/>
        <v>0</v>
      </c>
      <c r="BM664" s="30">
        <f t="shared" si="969"/>
        <v>0</v>
      </c>
      <c r="BN664" s="704">
        <f t="shared" si="970"/>
        <v>0</v>
      </c>
    </row>
    <row r="665" spans="1:66" x14ac:dyDescent="0.25">
      <c r="A665" s="49"/>
      <c r="B665" s="50"/>
      <c r="C665" s="699"/>
      <c r="D665" s="50"/>
      <c r="E665" s="62" t="e">
        <f t="shared" si="956"/>
        <v>#N/A</v>
      </c>
      <c r="F665" s="664" t="str">
        <f t="shared" si="955"/>
        <v/>
      </c>
      <c r="G665" s="587"/>
      <c r="H665" s="588">
        <f t="shared" si="971"/>
        <v>0</v>
      </c>
      <c r="I665" s="588">
        <f t="shared" si="985"/>
        <v>0</v>
      </c>
      <c r="J665" s="587"/>
      <c r="K665" s="588">
        <f t="shared" si="972"/>
        <v>0</v>
      </c>
      <c r="L665" s="588">
        <f t="shared" si="986"/>
        <v>0</v>
      </c>
      <c r="M665" s="587"/>
      <c r="N665" s="588">
        <f t="shared" si="973"/>
        <v>0</v>
      </c>
      <c r="O665" s="588">
        <f t="shared" si="987"/>
        <v>0</v>
      </c>
      <c r="P665" s="587"/>
      <c r="Q665" s="588">
        <f t="shared" si="974"/>
        <v>0</v>
      </c>
      <c r="R665" s="588">
        <f t="shared" si="988"/>
        <v>0</v>
      </c>
      <c r="S665" s="587"/>
      <c r="T665" s="588">
        <f t="shared" si="975"/>
        <v>0</v>
      </c>
      <c r="U665" s="588">
        <f t="shared" si="989"/>
        <v>0</v>
      </c>
      <c r="V665" s="587"/>
      <c r="W665" s="588">
        <f t="shared" si="976"/>
        <v>0</v>
      </c>
      <c r="X665" s="588">
        <f t="shared" si="990"/>
        <v>0</v>
      </c>
      <c r="Y665" s="587"/>
      <c r="Z665" s="588">
        <f t="shared" si="977"/>
        <v>0</v>
      </c>
      <c r="AA665" s="588">
        <f t="shared" si="959"/>
        <v>0</v>
      </c>
      <c r="AB665" s="587"/>
      <c r="AC665" s="588">
        <f t="shared" si="978"/>
        <v>0</v>
      </c>
      <c r="AD665" s="588">
        <f t="shared" si="991"/>
        <v>0</v>
      </c>
      <c r="AE665" s="587"/>
      <c r="AF665" s="588">
        <f t="shared" si="979"/>
        <v>0</v>
      </c>
      <c r="AG665" s="588">
        <f t="shared" si="992"/>
        <v>0</v>
      </c>
      <c r="AH665" s="587"/>
      <c r="AI665" s="588">
        <f t="shared" si="980"/>
        <v>0</v>
      </c>
      <c r="AJ665" s="588">
        <f t="shared" si="993"/>
        <v>0</v>
      </c>
      <c r="AK665" s="587"/>
      <c r="AL665" s="588">
        <f t="shared" si="981"/>
        <v>0</v>
      </c>
      <c r="AM665" s="588">
        <f t="shared" si="994"/>
        <v>0</v>
      </c>
      <c r="AN665" s="587"/>
      <c r="AO665" s="588">
        <f t="shared" si="982"/>
        <v>0</v>
      </c>
      <c r="AP665" s="588">
        <f t="shared" si="995"/>
        <v>0</v>
      </c>
      <c r="AQ665" s="587"/>
      <c r="AR665" s="588">
        <f t="shared" si="983"/>
        <v>0</v>
      </c>
      <c r="AS665" s="588">
        <f t="shared" si="960"/>
        <v>0</v>
      </c>
      <c r="AT665" s="587"/>
      <c r="AU665" s="588">
        <f t="shared" si="984"/>
        <v>0</v>
      </c>
      <c r="AV665" s="588">
        <f t="shared" si="996"/>
        <v>0</v>
      </c>
      <c r="AW665" s="587"/>
      <c r="AX665" s="652"/>
      <c r="AY665" s="706">
        <f t="shared" si="958"/>
        <v>0</v>
      </c>
      <c r="BC665" s="30">
        <f t="shared" si="961"/>
        <v>0</v>
      </c>
      <c r="BD665" s="30">
        <f t="shared" si="962"/>
        <v>0</v>
      </c>
      <c r="BE665" s="30">
        <f t="shared" ref="BE665:BE728" si="997">R665-O665</f>
        <v>0</v>
      </c>
      <c r="BF665" s="30">
        <f t="shared" si="963"/>
        <v>0</v>
      </c>
      <c r="BG665" s="30">
        <f t="shared" si="964"/>
        <v>0</v>
      </c>
      <c r="BH665" s="704">
        <f t="shared" si="965"/>
        <v>0</v>
      </c>
      <c r="BI665" s="30">
        <f t="shared" si="957"/>
        <v>0</v>
      </c>
      <c r="BJ665" s="30">
        <f t="shared" si="966"/>
        <v>0</v>
      </c>
      <c r="BK665" s="704">
        <f t="shared" si="967"/>
        <v>0</v>
      </c>
      <c r="BL665" s="30">
        <f t="shared" si="968"/>
        <v>0</v>
      </c>
      <c r="BM665" s="30">
        <f t="shared" si="969"/>
        <v>0</v>
      </c>
      <c r="BN665" s="704">
        <f t="shared" si="970"/>
        <v>0</v>
      </c>
    </row>
    <row r="666" spans="1:66" x14ac:dyDescent="0.25">
      <c r="A666" s="49"/>
      <c r="B666" s="50"/>
      <c r="C666" s="699"/>
      <c r="D666" s="50"/>
      <c r="E666" s="62" t="e">
        <f t="shared" si="956"/>
        <v>#N/A</v>
      </c>
      <c r="F666" s="664" t="str">
        <f t="shared" si="955"/>
        <v/>
      </c>
      <c r="G666" s="587"/>
      <c r="H666" s="588">
        <f t="shared" si="971"/>
        <v>0</v>
      </c>
      <c r="I666" s="588">
        <f t="shared" si="985"/>
        <v>0</v>
      </c>
      <c r="J666" s="587"/>
      <c r="K666" s="588">
        <f t="shared" si="972"/>
        <v>0</v>
      </c>
      <c r="L666" s="588">
        <f t="shared" si="986"/>
        <v>0</v>
      </c>
      <c r="M666" s="587"/>
      <c r="N666" s="588">
        <f t="shared" si="973"/>
        <v>0</v>
      </c>
      <c r="O666" s="588">
        <f t="shared" si="987"/>
        <v>0</v>
      </c>
      <c r="P666" s="587"/>
      <c r="Q666" s="588">
        <f t="shared" si="974"/>
        <v>0</v>
      </c>
      <c r="R666" s="588">
        <f t="shared" si="988"/>
        <v>0</v>
      </c>
      <c r="S666" s="587"/>
      <c r="T666" s="588">
        <f t="shared" si="975"/>
        <v>0</v>
      </c>
      <c r="U666" s="588">
        <f t="shared" si="989"/>
        <v>0</v>
      </c>
      <c r="V666" s="587"/>
      <c r="W666" s="588">
        <f t="shared" si="976"/>
        <v>0</v>
      </c>
      <c r="X666" s="588">
        <f t="shared" si="990"/>
        <v>0</v>
      </c>
      <c r="Y666" s="587"/>
      <c r="Z666" s="588">
        <f t="shared" si="977"/>
        <v>0</v>
      </c>
      <c r="AA666" s="588">
        <f t="shared" si="959"/>
        <v>0</v>
      </c>
      <c r="AB666" s="587"/>
      <c r="AC666" s="588">
        <f t="shared" si="978"/>
        <v>0</v>
      </c>
      <c r="AD666" s="588">
        <f t="shared" si="991"/>
        <v>0</v>
      </c>
      <c r="AE666" s="587"/>
      <c r="AF666" s="588">
        <f t="shared" si="979"/>
        <v>0</v>
      </c>
      <c r="AG666" s="588">
        <f t="shared" si="992"/>
        <v>0</v>
      </c>
      <c r="AH666" s="587"/>
      <c r="AI666" s="588">
        <f t="shared" si="980"/>
        <v>0</v>
      </c>
      <c r="AJ666" s="588">
        <f t="shared" si="993"/>
        <v>0</v>
      </c>
      <c r="AK666" s="587"/>
      <c r="AL666" s="588">
        <f t="shared" si="981"/>
        <v>0</v>
      </c>
      <c r="AM666" s="588">
        <f t="shared" si="994"/>
        <v>0</v>
      </c>
      <c r="AN666" s="587"/>
      <c r="AO666" s="588">
        <f t="shared" si="982"/>
        <v>0</v>
      </c>
      <c r="AP666" s="588">
        <f t="shared" si="995"/>
        <v>0</v>
      </c>
      <c r="AQ666" s="587"/>
      <c r="AR666" s="588">
        <f t="shared" si="983"/>
        <v>0</v>
      </c>
      <c r="AS666" s="588">
        <f t="shared" si="960"/>
        <v>0</v>
      </c>
      <c r="AT666" s="587"/>
      <c r="AU666" s="588">
        <f t="shared" si="984"/>
        <v>0</v>
      </c>
      <c r="AV666" s="588">
        <f t="shared" si="996"/>
        <v>0</v>
      </c>
      <c r="AW666" s="587"/>
      <c r="AX666" s="652"/>
      <c r="AY666" s="706">
        <f t="shared" si="958"/>
        <v>0</v>
      </c>
      <c r="BC666" s="30">
        <f t="shared" si="961"/>
        <v>0</v>
      </c>
      <c r="BD666" s="30">
        <f t="shared" si="962"/>
        <v>0</v>
      </c>
      <c r="BE666" s="30">
        <f t="shared" si="997"/>
        <v>0</v>
      </c>
      <c r="BF666" s="30">
        <f t="shared" si="963"/>
        <v>0</v>
      </c>
      <c r="BG666" s="30">
        <f t="shared" si="964"/>
        <v>0</v>
      </c>
      <c r="BH666" s="704">
        <f t="shared" si="965"/>
        <v>0</v>
      </c>
      <c r="BI666" s="30">
        <f t="shared" si="957"/>
        <v>0</v>
      </c>
      <c r="BJ666" s="30">
        <f t="shared" si="966"/>
        <v>0</v>
      </c>
      <c r="BK666" s="704">
        <f t="shared" si="967"/>
        <v>0</v>
      </c>
      <c r="BL666" s="30">
        <f t="shared" si="968"/>
        <v>0</v>
      </c>
      <c r="BM666" s="30">
        <f t="shared" si="969"/>
        <v>0</v>
      </c>
      <c r="BN666" s="704">
        <f t="shared" si="970"/>
        <v>0</v>
      </c>
    </row>
    <row r="667" spans="1:66" x14ac:dyDescent="0.25">
      <c r="A667" s="49"/>
      <c r="B667" s="50"/>
      <c r="C667" s="699"/>
      <c r="D667" s="50"/>
      <c r="E667" s="62" t="e">
        <f t="shared" si="956"/>
        <v>#N/A</v>
      </c>
      <c r="F667" s="664" t="str">
        <f t="shared" si="955"/>
        <v/>
      </c>
      <c r="G667" s="587"/>
      <c r="H667" s="588">
        <f t="shared" si="971"/>
        <v>0</v>
      </c>
      <c r="I667" s="588">
        <f t="shared" si="985"/>
        <v>0</v>
      </c>
      <c r="J667" s="587"/>
      <c r="K667" s="588">
        <f t="shared" si="972"/>
        <v>0</v>
      </c>
      <c r="L667" s="588">
        <f t="shared" si="986"/>
        <v>0</v>
      </c>
      <c r="M667" s="587"/>
      <c r="N667" s="588">
        <f t="shared" si="973"/>
        <v>0</v>
      </c>
      <c r="O667" s="588">
        <f t="shared" si="987"/>
        <v>0</v>
      </c>
      <c r="P667" s="587"/>
      <c r="Q667" s="588">
        <f t="shared" si="974"/>
        <v>0</v>
      </c>
      <c r="R667" s="588">
        <f t="shared" si="988"/>
        <v>0</v>
      </c>
      <c r="S667" s="587"/>
      <c r="T667" s="588">
        <f t="shared" si="975"/>
        <v>0</v>
      </c>
      <c r="U667" s="588">
        <f t="shared" si="989"/>
        <v>0</v>
      </c>
      <c r="V667" s="587"/>
      <c r="W667" s="588">
        <f t="shared" si="976"/>
        <v>0</v>
      </c>
      <c r="X667" s="588">
        <f t="shared" si="990"/>
        <v>0</v>
      </c>
      <c r="Y667" s="587"/>
      <c r="Z667" s="588">
        <f t="shared" si="977"/>
        <v>0</v>
      </c>
      <c r="AA667" s="588">
        <f t="shared" si="959"/>
        <v>0</v>
      </c>
      <c r="AB667" s="587"/>
      <c r="AC667" s="588">
        <f t="shared" si="978"/>
        <v>0</v>
      </c>
      <c r="AD667" s="588">
        <f t="shared" si="991"/>
        <v>0</v>
      </c>
      <c r="AE667" s="587"/>
      <c r="AF667" s="588">
        <f t="shared" si="979"/>
        <v>0</v>
      </c>
      <c r="AG667" s="588">
        <f t="shared" si="992"/>
        <v>0</v>
      </c>
      <c r="AH667" s="587"/>
      <c r="AI667" s="588">
        <f t="shared" si="980"/>
        <v>0</v>
      </c>
      <c r="AJ667" s="588">
        <f t="shared" si="993"/>
        <v>0</v>
      </c>
      <c r="AK667" s="587"/>
      <c r="AL667" s="588">
        <f t="shared" si="981"/>
        <v>0</v>
      </c>
      <c r="AM667" s="588">
        <f t="shared" si="994"/>
        <v>0</v>
      </c>
      <c r="AN667" s="587"/>
      <c r="AO667" s="588">
        <f t="shared" si="982"/>
        <v>0</v>
      </c>
      <c r="AP667" s="588">
        <f t="shared" si="995"/>
        <v>0</v>
      </c>
      <c r="AQ667" s="587"/>
      <c r="AR667" s="588">
        <f t="shared" si="983"/>
        <v>0</v>
      </c>
      <c r="AS667" s="588">
        <f t="shared" si="960"/>
        <v>0</v>
      </c>
      <c r="AT667" s="587"/>
      <c r="AU667" s="588">
        <f t="shared" si="984"/>
        <v>0</v>
      </c>
      <c r="AV667" s="588">
        <f t="shared" si="996"/>
        <v>0</v>
      </c>
      <c r="AW667" s="587"/>
      <c r="AX667" s="652"/>
      <c r="AY667" s="706">
        <f t="shared" si="958"/>
        <v>0</v>
      </c>
      <c r="BC667" s="30">
        <f t="shared" si="961"/>
        <v>0</v>
      </c>
      <c r="BD667" s="30">
        <f t="shared" si="962"/>
        <v>0</v>
      </c>
      <c r="BE667" s="30">
        <f t="shared" si="997"/>
        <v>0</v>
      </c>
      <c r="BF667" s="30">
        <f t="shared" si="963"/>
        <v>0</v>
      </c>
      <c r="BG667" s="30">
        <f t="shared" si="964"/>
        <v>0</v>
      </c>
      <c r="BH667" s="704">
        <f t="shared" si="965"/>
        <v>0</v>
      </c>
      <c r="BI667" s="30">
        <f t="shared" si="957"/>
        <v>0</v>
      </c>
      <c r="BJ667" s="30">
        <f t="shared" si="966"/>
        <v>0</v>
      </c>
      <c r="BK667" s="704">
        <f t="shared" si="967"/>
        <v>0</v>
      </c>
      <c r="BL667" s="30">
        <f t="shared" si="968"/>
        <v>0</v>
      </c>
      <c r="BM667" s="30">
        <f t="shared" si="969"/>
        <v>0</v>
      </c>
      <c r="BN667" s="704">
        <f t="shared" si="970"/>
        <v>0</v>
      </c>
    </row>
    <row r="668" spans="1:66" x14ac:dyDescent="0.25">
      <c r="A668" s="49"/>
      <c r="B668" s="50"/>
      <c r="C668" s="699"/>
      <c r="D668" s="50"/>
      <c r="E668" s="62" t="e">
        <f t="shared" si="956"/>
        <v>#N/A</v>
      </c>
      <c r="F668" s="664" t="str">
        <f t="shared" si="955"/>
        <v/>
      </c>
      <c r="G668" s="587"/>
      <c r="H668" s="588">
        <f t="shared" si="971"/>
        <v>0</v>
      </c>
      <c r="I668" s="588">
        <f t="shared" si="985"/>
        <v>0</v>
      </c>
      <c r="J668" s="587"/>
      <c r="K668" s="588">
        <f t="shared" si="972"/>
        <v>0</v>
      </c>
      <c r="L668" s="588">
        <f t="shared" si="986"/>
        <v>0</v>
      </c>
      <c r="M668" s="587"/>
      <c r="N668" s="588">
        <f t="shared" si="973"/>
        <v>0</v>
      </c>
      <c r="O668" s="588">
        <f t="shared" si="987"/>
        <v>0</v>
      </c>
      <c r="P668" s="587"/>
      <c r="Q668" s="588">
        <f t="shared" si="974"/>
        <v>0</v>
      </c>
      <c r="R668" s="588">
        <f t="shared" si="988"/>
        <v>0</v>
      </c>
      <c r="S668" s="587"/>
      <c r="T668" s="588">
        <f t="shared" si="975"/>
        <v>0</v>
      </c>
      <c r="U668" s="588">
        <f t="shared" si="989"/>
        <v>0</v>
      </c>
      <c r="V668" s="587"/>
      <c r="W668" s="588">
        <f t="shared" si="976"/>
        <v>0</v>
      </c>
      <c r="X668" s="588">
        <f t="shared" si="990"/>
        <v>0</v>
      </c>
      <c r="Y668" s="587"/>
      <c r="Z668" s="588">
        <f t="shared" si="977"/>
        <v>0</v>
      </c>
      <c r="AA668" s="588">
        <f t="shared" si="959"/>
        <v>0</v>
      </c>
      <c r="AB668" s="587"/>
      <c r="AC668" s="588">
        <f t="shared" si="978"/>
        <v>0</v>
      </c>
      <c r="AD668" s="588">
        <f t="shared" si="991"/>
        <v>0</v>
      </c>
      <c r="AE668" s="587"/>
      <c r="AF668" s="588">
        <f t="shared" si="979"/>
        <v>0</v>
      </c>
      <c r="AG668" s="588">
        <f t="shared" si="992"/>
        <v>0</v>
      </c>
      <c r="AH668" s="587"/>
      <c r="AI668" s="588">
        <f t="shared" si="980"/>
        <v>0</v>
      </c>
      <c r="AJ668" s="588">
        <f t="shared" si="993"/>
        <v>0</v>
      </c>
      <c r="AK668" s="587"/>
      <c r="AL668" s="588">
        <f t="shared" si="981"/>
        <v>0</v>
      </c>
      <c r="AM668" s="588">
        <f t="shared" si="994"/>
        <v>0</v>
      </c>
      <c r="AN668" s="587"/>
      <c r="AO668" s="588">
        <f t="shared" si="982"/>
        <v>0</v>
      </c>
      <c r="AP668" s="588">
        <f t="shared" si="995"/>
        <v>0</v>
      </c>
      <c r="AQ668" s="587"/>
      <c r="AR668" s="588">
        <f t="shared" si="983"/>
        <v>0</v>
      </c>
      <c r="AS668" s="588">
        <f t="shared" si="960"/>
        <v>0</v>
      </c>
      <c r="AT668" s="587"/>
      <c r="AU668" s="588">
        <f t="shared" si="984"/>
        <v>0</v>
      </c>
      <c r="AV668" s="588">
        <f t="shared" si="996"/>
        <v>0</v>
      </c>
      <c r="AW668" s="587"/>
      <c r="AX668" s="652"/>
      <c r="AY668" s="706">
        <f t="shared" si="958"/>
        <v>0</v>
      </c>
      <c r="BC668" s="30">
        <f t="shared" si="961"/>
        <v>0</v>
      </c>
      <c r="BD668" s="30">
        <f t="shared" si="962"/>
        <v>0</v>
      </c>
      <c r="BE668" s="30">
        <f t="shared" si="997"/>
        <v>0</v>
      </c>
      <c r="BF668" s="30">
        <f t="shared" si="963"/>
        <v>0</v>
      </c>
      <c r="BG668" s="30">
        <f t="shared" si="964"/>
        <v>0</v>
      </c>
      <c r="BH668" s="704">
        <f t="shared" si="965"/>
        <v>0</v>
      </c>
      <c r="BI668" s="30">
        <f t="shared" si="957"/>
        <v>0</v>
      </c>
      <c r="BJ668" s="30">
        <f t="shared" si="966"/>
        <v>0</v>
      </c>
      <c r="BK668" s="704">
        <f t="shared" si="967"/>
        <v>0</v>
      </c>
      <c r="BL668" s="30">
        <f t="shared" si="968"/>
        <v>0</v>
      </c>
      <c r="BM668" s="30">
        <f t="shared" si="969"/>
        <v>0</v>
      </c>
      <c r="BN668" s="704">
        <f t="shared" si="970"/>
        <v>0</v>
      </c>
    </row>
    <row r="669" spans="1:66" x14ac:dyDescent="0.25">
      <c r="A669" s="49"/>
      <c r="B669" s="50"/>
      <c r="C669" s="699"/>
      <c r="D669" s="50"/>
      <c r="E669" s="62" t="e">
        <f t="shared" si="956"/>
        <v>#N/A</v>
      </c>
      <c r="F669" s="664" t="str">
        <f t="shared" si="955"/>
        <v/>
      </c>
      <c r="G669" s="587"/>
      <c r="H669" s="588">
        <f t="shared" si="971"/>
        <v>0</v>
      </c>
      <c r="I669" s="588">
        <f t="shared" si="985"/>
        <v>0</v>
      </c>
      <c r="J669" s="587"/>
      <c r="K669" s="588">
        <f t="shared" si="972"/>
        <v>0</v>
      </c>
      <c r="L669" s="588">
        <f t="shared" si="986"/>
        <v>0</v>
      </c>
      <c r="M669" s="587"/>
      <c r="N669" s="588">
        <f t="shared" si="973"/>
        <v>0</v>
      </c>
      <c r="O669" s="588">
        <f t="shared" si="987"/>
        <v>0</v>
      </c>
      <c r="P669" s="587"/>
      <c r="Q669" s="588">
        <f t="shared" si="974"/>
        <v>0</v>
      </c>
      <c r="R669" s="588">
        <f t="shared" si="988"/>
        <v>0</v>
      </c>
      <c r="S669" s="587"/>
      <c r="T669" s="588">
        <f t="shared" si="975"/>
        <v>0</v>
      </c>
      <c r="U669" s="588">
        <f t="shared" si="989"/>
        <v>0</v>
      </c>
      <c r="V669" s="587"/>
      <c r="W669" s="588">
        <f t="shared" si="976"/>
        <v>0</v>
      </c>
      <c r="X669" s="588">
        <f t="shared" si="990"/>
        <v>0</v>
      </c>
      <c r="Y669" s="587"/>
      <c r="Z669" s="588">
        <f t="shared" si="977"/>
        <v>0</v>
      </c>
      <c r="AA669" s="588">
        <f t="shared" si="959"/>
        <v>0</v>
      </c>
      <c r="AB669" s="587"/>
      <c r="AC669" s="588">
        <f t="shared" si="978"/>
        <v>0</v>
      </c>
      <c r="AD669" s="588">
        <f t="shared" si="991"/>
        <v>0</v>
      </c>
      <c r="AE669" s="587"/>
      <c r="AF669" s="588">
        <f t="shared" si="979"/>
        <v>0</v>
      </c>
      <c r="AG669" s="588">
        <f t="shared" si="992"/>
        <v>0</v>
      </c>
      <c r="AH669" s="587"/>
      <c r="AI669" s="588">
        <f t="shared" si="980"/>
        <v>0</v>
      </c>
      <c r="AJ669" s="588">
        <f t="shared" si="993"/>
        <v>0</v>
      </c>
      <c r="AK669" s="587"/>
      <c r="AL669" s="588">
        <f t="shared" si="981"/>
        <v>0</v>
      </c>
      <c r="AM669" s="588">
        <f t="shared" si="994"/>
        <v>0</v>
      </c>
      <c r="AN669" s="587"/>
      <c r="AO669" s="588">
        <f t="shared" si="982"/>
        <v>0</v>
      </c>
      <c r="AP669" s="588">
        <f t="shared" si="995"/>
        <v>0</v>
      </c>
      <c r="AQ669" s="587"/>
      <c r="AR669" s="588">
        <f t="shared" si="983"/>
        <v>0</v>
      </c>
      <c r="AS669" s="588">
        <f t="shared" si="960"/>
        <v>0</v>
      </c>
      <c r="AT669" s="587"/>
      <c r="AU669" s="588">
        <f t="shared" si="984"/>
        <v>0</v>
      </c>
      <c r="AV669" s="588">
        <f t="shared" si="996"/>
        <v>0</v>
      </c>
      <c r="AW669" s="587"/>
      <c r="AX669" s="652"/>
      <c r="AY669" s="706">
        <f t="shared" si="958"/>
        <v>0</v>
      </c>
      <c r="BC669" s="30">
        <f t="shared" si="961"/>
        <v>0</v>
      </c>
      <c r="BD669" s="30">
        <f t="shared" si="962"/>
        <v>0</v>
      </c>
      <c r="BE669" s="30">
        <f t="shared" si="997"/>
        <v>0</v>
      </c>
      <c r="BF669" s="30">
        <f t="shared" si="963"/>
        <v>0</v>
      </c>
      <c r="BG669" s="30">
        <f t="shared" si="964"/>
        <v>0</v>
      </c>
      <c r="BH669" s="704">
        <f t="shared" si="965"/>
        <v>0</v>
      </c>
      <c r="BI669" s="30">
        <f t="shared" si="957"/>
        <v>0</v>
      </c>
      <c r="BJ669" s="30">
        <f t="shared" si="966"/>
        <v>0</v>
      </c>
      <c r="BK669" s="704">
        <f t="shared" si="967"/>
        <v>0</v>
      </c>
      <c r="BL669" s="30">
        <f t="shared" si="968"/>
        <v>0</v>
      </c>
      <c r="BM669" s="30">
        <f t="shared" si="969"/>
        <v>0</v>
      </c>
      <c r="BN669" s="704">
        <f t="shared" si="970"/>
        <v>0</v>
      </c>
    </row>
    <row r="670" spans="1:66" x14ac:dyDescent="0.25">
      <c r="A670" s="49"/>
      <c r="B670" s="50"/>
      <c r="C670" s="699"/>
      <c r="D670" s="50"/>
      <c r="E670" s="62" t="e">
        <f t="shared" si="956"/>
        <v>#N/A</v>
      </c>
      <c r="F670" s="664" t="str">
        <f t="shared" si="955"/>
        <v/>
      </c>
      <c r="G670" s="587"/>
      <c r="H670" s="588">
        <f t="shared" si="971"/>
        <v>0</v>
      </c>
      <c r="I670" s="588">
        <f t="shared" si="985"/>
        <v>0</v>
      </c>
      <c r="J670" s="587"/>
      <c r="K670" s="588">
        <f t="shared" si="972"/>
        <v>0</v>
      </c>
      <c r="L670" s="588">
        <f t="shared" si="986"/>
        <v>0</v>
      </c>
      <c r="M670" s="587"/>
      <c r="N670" s="588">
        <f t="shared" si="973"/>
        <v>0</v>
      </c>
      <c r="O670" s="588">
        <f t="shared" si="987"/>
        <v>0</v>
      </c>
      <c r="P670" s="587"/>
      <c r="Q670" s="588">
        <f t="shared" si="974"/>
        <v>0</v>
      </c>
      <c r="R670" s="588">
        <f t="shared" si="988"/>
        <v>0</v>
      </c>
      <c r="S670" s="587"/>
      <c r="T670" s="588">
        <f t="shared" si="975"/>
        <v>0</v>
      </c>
      <c r="U670" s="588">
        <f t="shared" si="989"/>
        <v>0</v>
      </c>
      <c r="V670" s="587"/>
      <c r="W670" s="588">
        <f t="shared" si="976"/>
        <v>0</v>
      </c>
      <c r="X670" s="588">
        <f t="shared" si="990"/>
        <v>0</v>
      </c>
      <c r="Y670" s="587"/>
      <c r="Z670" s="588">
        <f t="shared" si="977"/>
        <v>0</v>
      </c>
      <c r="AA670" s="588">
        <f t="shared" si="959"/>
        <v>0</v>
      </c>
      <c r="AB670" s="587"/>
      <c r="AC670" s="588">
        <f t="shared" si="978"/>
        <v>0</v>
      </c>
      <c r="AD670" s="588">
        <f t="shared" si="991"/>
        <v>0</v>
      </c>
      <c r="AE670" s="587"/>
      <c r="AF670" s="588">
        <f t="shared" si="979"/>
        <v>0</v>
      </c>
      <c r="AG670" s="588">
        <f t="shared" si="992"/>
        <v>0</v>
      </c>
      <c r="AH670" s="587"/>
      <c r="AI670" s="588">
        <f t="shared" si="980"/>
        <v>0</v>
      </c>
      <c r="AJ670" s="588">
        <f t="shared" si="993"/>
        <v>0</v>
      </c>
      <c r="AK670" s="587"/>
      <c r="AL670" s="588">
        <f t="shared" si="981"/>
        <v>0</v>
      </c>
      <c r="AM670" s="588">
        <f t="shared" si="994"/>
        <v>0</v>
      </c>
      <c r="AN670" s="587"/>
      <c r="AO670" s="588">
        <f t="shared" si="982"/>
        <v>0</v>
      </c>
      <c r="AP670" s="588">
        <f t="shared" si="995"/>
        <v>0</v>
      </c>
      <c r="AQ670" s="587"/>
      <c r="AR670" s="588">
        <f t="shared" si="983"/>
        <v>0</v>
      </c>
      <c r="AS670" s="588">
        <f t="shared" si="960"/>
        <v>0</v>
      </c>
      <c r="AT670" s="587"/>
      <c r="AU670" s="588">
        <f t="shared" si="984"/>
        <v>0</v>
      </c>
      <c r="AV670" s="588">
        <f t="shared" si="996"/>
        <v>0</v>
      </c>
      <c r="AW670" s="587"/>
      <c r="AX670" s="652"/>
      <c r="AY670" s="706">
        <f t="shared" si="958"/>
        <v>0</v>
      </c>
      <c r="BC670" s="30">
        <f t="shared" si="961"/>
        <v>0</v>
      </c>
      <c r="BD670" s="30">
        <f t="shared" si="962"/>
        <v>0</v>
      </c>
      <c r="BE670" s="30">
        <f t="shared" si="997"/>
        <v>0</v>
      </c>
      <c r="BF670" s="30">
        <f t="shared" si="963"/>
        <v>0</v>
      </c>
      <c r="BG670" s="30">
        <f t="shared" si="964"/>
        <v>0</v>
      </c>
      <c r="BH670" s="704">
        <f t="shared" si="965"/>
        <v>0</v>
      </c>
      <c r="BI670" s="30">
        <f t="shared" si="957"/>
        <v>0</v>
      </c>
      <c r="BJ670" s="30">
        <f t="shared" si="966"/>
        <v>0</v>
      </c>
      <c r="BK670" s="704">
        <f t="shared" si="967"/>
        <v>0</v>
      </c>
      <c r="BL670" s="30">
        <f t="shared" si="968"/>
        <v>0</v>
      </c>
      <c r="BM670" s="30">
        <f t="shared" si="969"/>
        <v>0</v>
      </c>
      <c r="BN670" s="704">
        <f t="shared" si="970"/>
        <v>0</v>
      </c>
    </row>
    <row r="671" spans="1:66" x14ac:dyDescent="0.25">
      <c r="A671" s="49"/>
      <c r="B671" s="50"/>
      <c r="C671" s="699"/>
      <c r="D671" s="50"/>
      <c r="E671" s="62" t="e">
        <f t="shared" si="956"/>
        <v>#N/A</v>
      </c>
      <c r="F671" s="664" t="str">
        <f t="shared" si="955"/>
        <v/>
      </c>
      <c r="G671" s="587"/>
      <c r="H671" s="588">
        <f t="shared" si="971"/>
        <v>0</v>
      </c>
      <c r="I671" s="588">
        <f t="shared" si="985"/>
        <v>0</v>
      </c>
      <c r="J671" s="587"/>
      <c r="K671" s="588">
        <f t="shared" si="972"/>
        <v>0</v>
      </c>
      <c r="L671" s="588">
        <f t="shared" si="986"/>
        <v>0</v>
      </c>
      <c r="M671" s="587"/>
      <c r="N671" s="588">
        <f t="shared" si="973"/>
        <v>0</v>
      </c>
      <c r="O671" s="588">
        <f t="shared" si="987"/>
        <v>0</v>
      </c>
      <c r="P671" s="587"/>
      <c r="Q671" s="588">
        <f t="shared" si="974"/>
        <v>0</v>
      </c>
      <c r="R671" s="588">
        <f t="shared" si="988"/>
        <v>0</v>
      </c>
      <c r="S671" s="587"/>
      <c r="T671" s="588">
        <f t="shared" si="975"/>
        <v>0</v>
      </c>
      <c r="U671" s="588">
        <f t="shared" si="989"/>
        <v>0</v>
      </c>
      <c r="V671" s="587"/>
      <c r="W671" s="588">
        <f t="shared" si="976"/>
        <v>0</v>
      </c>
      <c r="X671" s="588">
        <f t="shared" si="990"/>
        <v>0</v>
      </c>
      <c r="Y671" s="587"/>
      <c r="Z671" s="588">
        <f t="shared" si="977"/>
        <v>0</v>
      </c>
      <c r="AA671" s="588">
        <f t="shared" si="959"/>
        <v>0</v>
      </c>
      <c r="AB671" s="587"/>
      <c r="AC671" s="588">
        <f t="shared" si="978"/>
        <v>0</v>
      </c>
      <c r="AD671" s="588">
        <f t="shared" si="991"/>
        <v>0</v>
      </c>
      <c r="AE671" s="587"/>
      <c r="AF671" s="588">
        <f t="shared" si="979"/>
        <v>0</v>
      </c>
      <c r="AG671" s="588">
        <f t="shared" si="992"/>
        <v>0</v>
      </c>
      <c r="AH671" s="587"/>
      <c r="AI671" s="588">
        <f t="shared" si="980"/>
        <v>0</v>
      </c>
      <c r="AJ671" s="588">
        <f t="shared" si="993"/>
        <v>0</v>
      </c>
      <c r="AK671" s="587"/>
      <c r="AL671" s="588">
        <f t="shared" si="981"/>
        <v>0</v>
      </c>
      <c r="AM671" s="588">
        <f t="shared" si="994"/>
        <v>0</v>
      </c>
      <c r="AN671" s="587"/>
      <c r="AO671" s="588">
        <f t="shared" si="982"/>
        <v>0</v>
      </c>
      <c r="AP671" s="588">
        <f t="shared" si="995"/>
        <v>0</v>
      </c>
      <c r="AQ671" s="587"/>
      <c r="AR671" s="588">
        <f t="shared" si="983"/>
        <v>0</v>
      </c>
      <c r="AS671" s="588">
        <f t="shared" si="960"/>
        <v>0</v>
      </c>
      <c r="AT671" s="587"/>
      <c r="AU671" s="588">
        <f t="shared" si="984"/>
        <v>0</v>
      </c>
      <c r="AV671" s="588">
        <f t="shared" si="996"/>
        <v>0</v>
      </c>
      <c r="AW671" s="587"/>
      <c r="AX671" s="652"/>
      <c r="AY671" s="706">
        <f t="shared" si="958"/>
        <v>0</v>
      </c>
      <c r="BC671" s="30">
        <f t="shared" si="961"/>
        <v>0</v>
      </c>
      <c r="BD671" s="30">
        <f t="shared" si="962"/>
        <v>0</v>
      </c>
      <c r="BE671" s="30">
        <f t="shared" si="997"/>
        <v>0</v>
      </c>
      <c r="BF671" s="30">
        <f t="shared" si="963"/>
        <v>0</v>
      </c>
      <c r="BG671" s="30">
        <f t="shared" si="964"/>
        <v>0</v>
      </c>
      <c r="BH671" s="704">
        <f t="shared" si="965"/>
        <v>0</v>
      </c>
      <c r="BI671" s="30">
        <f t="shared" si="957"/>
        <v>0</v>
      </c>
      <c r="BJ671" s="30">
        <f t="shared" si="966"/>
        <v>0</v>
      </c>
      <c r="BK671" s="704">
        <f t="shared" si="967"/>
        <v>0</v>
      </c>
      <c r="BL671" s="30">
        <f t="shared" si="968"/>
        <v>0</v>
      </c>
      <c r="BM671" s="30">
        <f t="shared" si="969"/>
        <v>0</v>
      </c>
      <c r="BN671" s="704">
        <f t="shared" si="970"/>
        <v>0</v>
      </c>
    </row>
    <row r="672" spans="1:66" x14ac:dyDescent="0.25">
      <c r="A672" s="49"/>
      <c r="B672" s="50"/>
      <c r="C672" s="699"/>
      <c r="D672" s="50"/>
      <c r="E672" s="62" t="e">
        <f t="shared" si="956"/>
        <v>#N/A</v>
      </c>
      <c r="F672" s="664" t="str">
        <f t="shared" si="955"/>
        <v/>
      </c>
      <c r="G672" s="587"/>
      <c r="H672" s="588">
        <f t="shared" si="971"/>
        <v>0</v>
      </c>
      <c r="I672" s="588">
        <f t="shared" si="985"/>
        <v>0</v>
      </c>
      <c r="J672" s="587"/>
      <c r="K672" s="588">
        <f t="shared" si="972"/>
        <v>0</v>
      </c>
      <c r="L672" s="588">
        <f t="shared" si="986"/>
        <v>0</v>
      </c>
      <c r="M672" s="587"/>
      <c r="N672" s="588">
        <f t="shared" si="973"/>
        <v>0</v>
      </c>
      <c r="O672" s="588">
        <f t="shared" si="987"/>
        <v>0</v>
      </c>
      <c r="P672" s="587"/>
      <c r="Q672" s="588">
        <f t="shared" si="974"/>
        <v>0</v>
      </c>
      <c r="R672" s="588">
        <f t="shared" si="988"/>
        <v>0</v>
      </c>
      <c r="S672" s="587"/>
      <c r="T672" s="588">
        <f t="shared" si="975"/>
        <v>0</v>
      </c>
      <c r="U672" s="588">
        <f t="shared" si="989"/>
        <v>0</v>
      </c>
      <c r="V672" s="587"/>
      <c r="W672" s="588">
        <f t="shared" si="976"/>
        <v>0</v>
      </c>
      <c r="X672" s="588">
        <f t="shared" si="990"/>
        <v>0</v>
      </c>
      <c r="Y672" s="587"/>
      <c r="Z672" s="588">
        <f t="shared" si="977"/>
        <v>0</v>
      </c>
      <c r="AA672" s="588">
        <f t="shared" si="959"/>
        <v>0</v>
      </c>
      <c r="AB672" s="587"/>
      <c r="AC672" s="588">
        <f t="shared" si="978"/>
        <v>0</v>
      </c>
      <c r="AD672" s="588">
        <f t="shared" si="991"/>
        <v>0</v>
      </c>
      <c r="AE672" s="587"/>
      <c r="AF672" s="588">
        <f t="shared" si="979"/>
        <v>0</v>
      </c>
      <c r="AG672" s="588">
        <f t="shared" si="992"/>
        <v>0</v>
      </c>
      <c r="AH672" s="587"/>
      <c r="AI672" s="588">
        <f t="shared" si="980"/>
        <v>0</v>
      </c>
      <c r="AJ672" s="588">
        <f t="shared" si="993"/>
        <v>0</v>
      </c>
      <c r="AK672" s="587"/>
      <c r="AL672" s="588">
        <f t="shared" si="981"/>
        <v>0</v>
      </c>
      <c r="AM672" s="588">
        <f t="shared" si="994"/>
        <v>0</v>
      </c>
      <c r="AN672" s="587"/>
      <c r="AO672" s="588">
        <f t="shared" si="982"/>
        <v>0</v>
      </c>
      <c r="AP672" s="588">
        <f t="shared" si="995"/>
        <v>0</v>
      </c>
      <c r="AQ672" s="587"/>
      <c r="AR672" s="588">
        <f t="shared" si="983"/>
        <v>0</v>
      </c>
      <c r="AS672" s="588">
        <f t="shared" si="960"/>
        <v>0</v>
      </c>
      <c r="AT672" s="587"/>
      <c r="AU672" s="588">
        <f t="shared" si="984"/>
        <v>0</v>
      </c>
      <c r="AV672" s="588">
        <f t="shared" si="996"/>
        <v>0</v>
      </c>
      <c r="AW672" s="587"/>
      <c r="AX672" s="652"/>
      <c r="AY672" s="706">
        <f t="shared" si="958"/>
        <v>0</v>
      </c>
      <c r="BC672" s="30">
        <f t="shared" si="961"/>
        <v>0</v>
      </c>
      <c r="BD672" s="30">
        <f t="shared" si="962"/>
        <v>0</v>
      </c>
      <c r="BE672" s="30">
        <f t="shared" si="997"/>
        <v>0</v>
      </c>
      <c r="BF672" s="30">
        <f t="shared" si="963"/>
        <v>0</v>
      </c>
      <c r="BG672" s="30">
        <f t="shared" si="964"/>
        <v>0</v>
      </c>
      <c r="BH672" s="704">
        <f t="shared" si="965"/>
        <v>0</v>
      </c>
      <c r="BI672" s="30">
        <f t="shared" si="957"/>
        <v>0</v>
      </c>
      <c r="BJ672" s="30">
        <f t="shared" si="966"/>
        <v>0</v>
      </c>
      <c r="BK672" s="704">
        <f t="shared" si="967"/>
        <v>0</v>
      </c>
      <c r="BL672" s="30">
        <f t="shared" si="968"/>
        <v>0</v>
      </c>
      <c r="BM672" s="30">
        <f t="shared" si="969"/>
        <v>0</v>
      </c>
      <c r="BN672" s="704">
        <f t="shared" si="970"/>
        <v>0</v>
      </c>
    </row>
    <row r="673" spans="1:66" x14ac:dyDescent="0.25">
      <c r="A673" s="49"/>
      <c r="B673" s="50"/>
      <c r="C673" s="699"/>
      <c r="D673" s="50"/>
      <c r="E673" s="62" t="e">
        <f t="shared" si="956"/>
        <v>#N/A</v>
      </c>
      <c r="F673" s="664" t="str">
        <f t="shared" si="955"/>
        <v/>
      </c>
      <c r="G673" s="587"/>
      <c r="H673" s="588">
        <f t="shared" si="971"/>
        <v>0</v>
      </c>
      <c r="I673" s="588">
        <f t="shared" si="985"/>
        <v>0</v>
      </c>
      <c r="J673" s="587"/>
      <c r="K673" s="588">
        <f t="shared" si="972"/>
        <v>0</v>
      </c>
      <c r="L673" s="588">
        <f t="shared" si="986"/>
        <v>0</v>
      </c>
      <c r="M673" s="587"/>
      <c r="N673" s="588">
        <f t="shared" si="973"/>
        <v>0</v>
      </c>
      <c r="O673" s="588">
        <f t="shared" si="987"/>
        <v>0</v>
      </c>
      <c r="P673" s="587"/>
      <c r="Q673" s="588">
        <f t="shared" si="974"/>
        <v>0</v>
      </c>
      <c r="R673" s="588">
        <f t="shared" si="988"/>
        <v>0</v>
      </c>
      <c r="S673" s="587"/>
      <c r="T673" s="588">
        <f t="shared" si="975"/>
        <v>0</v>
      </c>
      <c r="U673" s="588">
        <f t="shared" si="989"/>
        <v>0</v>
      </c>
      <c r="V673" s="587"/>
      <c r="W673" s="588">
        <f t="shared" si="976"/>
        <v>0</v>
      </c>
      <c r="X673" s="588">
        <f t="shared" si="990"/>
        <v>0</v>
      </c>
      <c r="Y673" s="587"/>
      <c r="Z673" s="588">
        <f t="shared" si="977"/>
        <v>0</v>
      </c>
      <c r="AA673" s="588">
        <f t="shared" si="959"/>
        <v>0</v>
      </c>
      <c r="AB673" s="587"/>
      <c r="AC673" s="588">
        <f t="shared" si="978"/>
        <v>0</v>
      </c>
      <c r="AD673" s="588">
        <f t="shared" si="991"/>
        <v>0</v>
      </c>
      <c r="AE673" s="587"/>
      <c r="AF673" s="588">
        <f t="shared" si="979"/>
        <v>0</v>
      </c>
      <c r="AG673" s="588">
        <f t="shared" si="992"/>
        <v>0</v>
      </c>
      <c r="AH673" s="587"/>
      <c r="AI673" s="588">
        <f t="shared" si="980"/>
        <v>0</v>
      </c>
      <c r="AJ673" s="588">
        <f t="shared" si="993"/>
        <v>0</v>
      </c>
      <c r="AK673" s="587"/>
      <c r="AL673" s="588">
        <f t="shared" si="981"/>
        <v>0</v>
      </c>
      <c r="AM673" s="588">
        <f t="shared" si="994"/>
        <v>0</v>
      </c>
      <c r="AN673" s="587"/>
      <c r="AO673" s="588">
        <f t="shared" si="982"/>
        <v>0</v>
      </c>
      <c r="AP673" s="588">
        <f t="shared" si="995"/>
        <v>0</v>
      </c>
      <c r="AQ673" s="587"/>
      <c r="AR673" s="588">
        <f t="shared" si="983"/>
        <v>0</v>
      </c>
      <c r="AS673" s="588">
        <f t="shared" si="960"/>
        <v>0</v>
      </c>
      <c r="AT673" s="587"/>
      <c r="AU673" s="588">
        <f t="shared" si="984"/>
        <v>0</v>
      </c>
      <c r="AV673" s="588">
        <f t="shared" si="996"/>
        <v>0</v>
      </c>
      <c r="AW673" s="587"/>
      <c r="AX673" s="652"/>
      <c r="AY673" s="706">
        <f t="shared" si="958"/>
        <v>0</v>
      </c>
      <c r="BC673" s="30">
        <f t="shared" si="961"/>
        <v>0</v>
      </c>
      <c r="BD673" s="30">
        <f t="shared" si="962"/>
        <v>0</v>
      </c>
      <c r="BE673" s="30">
        <f t="shared" si="997"/>
        <v>0</v>
      </c>
      <c r="BF673" s="30">
        <f t="shared" si="963"/>
        <v>0</v>
      </c>
      <c r="BG673" s="30">
        <f t="shared" si="964"/>
        <v>0</v>
      </c>
      <c r="BH673" s="704">
        <f t="shared" si="965"/>
        <v>0</v>
      </c>
      <c r="BI673" s="30">
        <f t="shared" si="957"/>
        <v>0</v>
      </c>
      <c r="BJ673" s="30">
        <f t="shared" si="966"/>
        <v>0</v>
      </c>
      <c r="BK673" s="704">
        <f t="shared" si="967"/>
        <v>0</v>
      </c>
      <c r="BL673" s="30">
        <f t="shared" si="968"/>
        <v>0</v>
      </c>
      <c r="BM673" s="30">
        <f t="shared" si="969"/>
        <v>0</v>
      </c>
      <c r="BN673" s="704">
        <f t="shared" si="970"/>
        <v>0</v>
      </c>
    </row>
    <row r="674" spans="1:66" x14ac:dyDescent="0.25">
      <c r="A674" s="49"/>
      <c r="B674" s="50"/>
      <c r="C674" s="699"/>
      <c r="D674" s="50"/>
      <c r="E674" s="62" t="e">
        <f t="shared" si="956"/>
        <v>#N/A</v>
      </c>
      <c r="F674" s="664" t="str">
        <f t="shared" si="955"/>
        <v/>
      </c>
      <c r="G674" s="587"/>
      <c r="H674" s="588">
        <f t="shared" si="971"/>
        <v>0</v>
      </c>
      <c r="I674" s="588">
        <f t="shared" si="985"/>
        <v>0</v>
      </c>
      <c r="J674" s="587"/>
      <c r="K674" s="588">
        <f t="shared" si="972"/>
        <v>0</v>
      </c>
      <c r="L674" s="588">
        <f t="shared" si="986"/>
        <v>0</v>
      </c>
      <c r="M674" s="587"/>
      <c r="N674" s="588">
        <f t="shared" si="973"/>
        <v>0</v>
      </c>
      <c r="O674" s="588">
        <f t="shared" si="987"/>
        <v>0</v>
      </c>
      <c r="P674" s="587"/>
      <c r="Q674" s="588">
        <f t="shared" si="974"/>
        <v>0</v>
      </c>
      <c r="R674" s="588">
        <f t="shared" si="988"/>
        <v>0</v>
      </c>
      <c r="S674" s="587"/>
      <c r="T674" s="588">
        <f t="shared" si="975"/>
        <v>0</v>
      </c>
      <c r="U674" s="588">
        <f t="shared" si="989"/>
        <v>0</v>
      </c>
      <c r="V674" s="587"/>
      <c r="W674" s="588">
        <f t="shared" si="976"/>
        <v>0</v>
      </c>
      <c r="X674" s="588">
        <f t="shared" si="990"/>
        <v>0</v>
      </c>
      <c r="Y674" s="587"/>
      <c r="Z674" s="588">
        <f t="shared" si="977"/>
        <v>0</v>
      </c>
      <c r="AA674" s="588">
        <f t="shared" si="959"/>
        <v>0</v>
      </c>
      <c r="AB674" s="587"/>
      <c r="AC674" s="588">
        <f t="shared" si="978"/>
        <v>0</v>
      </c>
      <c r="AD674" s="588">
        <f t="shared" si="991"/>
        <v>0</v>
      </c>
      <c r="AE674" s="587"/>
      <c r="AF674" s="588">
        <f t="shared" si="979"/>
        <v>0</v>
      </c>
      <c r="AG674" s="588">
        <f t="shared" si="992"/>
        <v>0</v>
      </c>
      <c r="AH674" s="587"/>
      <c r="AI674" s="588">
        <f t="shared" si="980"/>
        <v>0</v>
      </c>
      <c r="AJ674" s="588">
        <f t="shared" si="993"/>
        <v>0</v>
      </c>
      <c r="AK674" s="587"/>
      <c r="AL674" s="588">
        <f t="shared" si="981"/>
        <v>0</v>
      </c>
      <c r="AM674" s="588">
        <f t="shared" si="994"/>
        <v>0</v>
      </c>
      <c r="AN674" s="587"/>
      <c r="AO674" s="588">
        <f t="shared" si="982"/>
        <v>0</v>
      </c>
      <c r="AP674" s="588">
        <f t="shared" si="995"/>
        <v>0</v>
      </c>
      <c r="AQ674" s="587"/>
      <c r="AR674" s="588">
        <f t="shared" si="983"/>
        <v>0</v>
      </c>
      <c r="AS674" s="588">
        <f t="shared" si="960"/>
        <v>0</v>
      </c>
      <c r="AT674" s="587"/>
      <c r="AU674" s="588">
        <f t="shared" si="984"/>
        <v>0</v>
      </c>
      <c r="AV674" s="588">
        <f t="shared" si="996"/>
        <v>0</v>
      </c>
      <c r="AW674" s="587"/>
      <c r="AX674" s="652"/>
      <c r="AY674" s="706">
        <f t="shared" si="958"/>
        <v>0</v>
      </c>
      <c r="BC674" s="30">
        <f t="shared" si="961"/>
        <v>0</v>
      </c>
      <c r="BD674" s="30">
        <f t="shared" si="962"/>
        <v>0</v>
      </c>
      <c r="BE674" s="30">
        <f t="shared" si="997"/>
        <v>0</v>
      </c>
      <c r="BF674" s="30">
        <f t="shared" si="963"/>
        <v>0</v>
      </c>
      <c r="BG674" s="30">
        <f t="shared" si="964"/>
        <v>0</v>
      </c>
      <c r="BH674" s="704">
        <f t="shared" si="965"/>
        <v>0</v>
      </c>
      <c r="BI674" s="30">
        <f t="shared" si="957"/>
        <v>0</v>
      </c>
      <c r="BJ674" s="30">
        <f t="shared" si="966"/>
        <v>0</v>
      </c>
      <c r="BK674" s="704">
        <f t="shared" si="967"/>
        <v>0</v>
      </c>
      <c r="BL674" s="30">
        <f t="shared" si="968"/>
        <v>0</v>
      </c>
      <c r="BM674" s="30">
        <f t="shared" si="969"/>
        <v>0</v>
      </c>
      <c r="BN674" s="704">
        <f t="shared" si="970"/>
        <v>0</v>
      </c>
    </row>
    <row r="675" spans="1:66" x14ac:dyDescent="0.25">
      <c r="A675" s="49"/>
      <c r="B675" s="50"/>
      <c r="C675" s="699"/>
      <c r="D675" s="50"/>
      <c r="E675" s="62" t="e">
        <f t="shared" si="956"/>
        <v>#N/A</v>
      </c>
      <c r="F675" s="664" t="str">
        <f t="shared" ref="F675:F738" si="998">IFERROR(INDEX(Index_card_code,MATCH($D675,Index_Card_name,0)),"")</f>
        <v/>
      </c>
      <c r="G675" s="587"/>
      <c r="H675" s="588">
        <f t="shared" si="971"/>
        <v>0</v>
      </c>
      <c r="I675" s="588">
        <f t="shared" si="985"/>
        <v>0</v>
      </c>
      <c r="J675" s="587"/>
      <c r="K675" s="588">
        <f t="shared" si="972"/>
        <v>0</v>
      </c>
      <c r="L675" s="588">
        <f t="shared" si="986"/>
        <v>0</v>
      </c>
      <c r="M675" s="587"/>
      <c r="N675" s="588">
        <f t="shared" si="973"/>
        <v>0</v>
      </c>
      <c r="O675" s="588">
        <f t="shared" si="987"/>
        <v>0</v>
      </c>
      <c r="P675" s="587"/>
      <c r="Q675" s="588">
        <f t="shared" si="974"/>
        <v>0</v>
      </c>
      <c r="R675" s="588">
        <f t="shared" si="988"/>
        <v>0</v>
      </c>
      <c r="S675" s="587"/>
      <c r="T675" s="588">
        <f t="shared" si="975"/>
        <v>0</v>
      </c>
      <c r="U675" s="588">
        <f t="shared" si="989"/>
        <v>0</v>
      </c>
      <c r="V675" s="587"/>
      <c r="W675" s="588">
        <f t="shared" si="976"/>
        <v>0</v>
      </c>
      <c r="X675" s="588">
        <f t="shared" si="990"/>
        <v>0</v>
      </c>
      <c r="Y675" s="587"/>
      <c r="Z675" s="588">
        <f t="shared" si="977"/>
        <v>0</v>
      </c>
      <c r="AA675" s="588">
        <f t="shared" si="959"/>
        <v>0</v>
      </c>
      <c r="AB675" s="587"/>
      <c r="AC675" s="588">
        <f t="shared" si="978"/>
        <v>0</v>
      </c>
      <c r="AD675" s="588">
        <f t="shared" si="991"/>
        <v>0</v>
      </c>
      <c r="AE675" s="587"/>
      <c r="AF675" s="588">
        <f t="shared" si="979"/>
        <v>0</v>
      </c>
      <c r="AG675" s="588">
        <f t="shared" si="992"/>
        <v>0</v>
      </c>
      <c r="AH675" s="587"/>
      <c r="AI675" s="588">
        <f t="shared" si="980"/>
        <v>0</v>
      </c>
      <c r="AJ675" s="588">
        <f t="shared" si="993"/>
        <v>0</v>
      </c>
      <c r="AK675" s="587"/>
      <c r="AL675" s="588">
        <f t="shared" si="981"/>
        <v>0</v>
      </c>
      <c r="AM675" s="588">
        <f t="shared" si="994"/>
        <v>0</v>
      </c>
      <c r="AN675" s="587"/>
      <c r="AO675" s="588">
        <f t="shared" si="982"/>
        <v>0</v>
      </c>
      <c r="AP675" s="588">
        <f t="shared" si="995"/>
        <v>0</v>
      </c>
      <c r="AQ675" s="587"/>
      <c r="AR675" s="588">
        <f t="shared" si="983"/>
        <v>0</v>
      </c>
      <c r="AS675" s="588">
        <f t="shared" si="960"/>
        <v>0</v>
      </c>
      <c r="AT675" s="587"/>
      <c r="AU675" s="588">
        <f t="shared" si="984"/>
        <v>0</v>
      </c>
      <c r="AV675" s="588">
        <f t="shared" si="996"/>
        <v>0</v>
      </c>
      <c r="AW675" s="587"/>
      <c r="AX675" s="652"/>
      <c r="AY675" s="706">
        <f t="shared" si="958"/>
        <v>0</v>
      </c>
      <c r="BC675" s="30">
        <f t="shared" si="961"/>
        <v>0</v>
      </c>
      <c r="BD675" s="30">
        <f t="shared" si="962"/>
        <v>0</v>
      </c>
      <c r="BE675" s="30">
        <f t="shared" si="997"/>
        <v>0</v>
      </c>
      <c r="BF675" s="30">
        <f t="shared" si="963"/>
        <v>0</v>
      </c>
      <c r="BG675" s="30">
        <f t="shared" si="964"/>
        <v>0</v>
      </c>
      <c r="BH675" s="704">
        <f t="shared" si="965"/>
        <v>0</v>
      </c>
      <c r="BI675" s="30">
        <f t="shared" si="957"/>
        <v>0</v>
      </c>
      <c r="BJ675" s="30">
        <f t="shared" si="966"/>
        <v>0</v>
      </c>
      <c r="BK675" s="704">
        <f t="shared" si="967"/>
        <v>0</v>
      </c>
      <c r="BL675" s="30">
        <f t="shared" si="968"/>
        <v>0</v>
      </c>
      <c r="BM675" s="30">
        <f t="shared" si="969"/>
        <v>0</v>
      </c>
      <c r="BN675" s="704">
        <f t="shared" si="970"/>
        <v>0</v>
      </c>
    </row>
    <row r="676" spans="1:66" x14ac:dyDescent="0.25">
      <c r="A676" s="49"/>
      <c r="B676" s="50"/>
      <c r="C676" s="699"/>
      <c r="D676" s="50"/>
      <c r="E676" s="62" t="e">
        <f t="shared" si="956"/>
        <v>#N/A</v>
      </c>
      <c r="F676" s="664" t="str">
        <f t="shared" si="998"/>
        <v/>
      </c>
      <c r="G676" s="587"/>
      <c r="H676" s="588">
        <f t="shared" si="971"/>
        <v>0</v>
      </c>
      <c r="I676" s="588">
        <f t="shared" si="985"/>
        <v>0</v>
      </c>
      <c r="J676" s="587"/>
      <c r="K676" s="588">
        <f t="shared" si="972"/>
        <v>0</v>
      </c>
      <c r="L676" s="588">
        <f t="shared" si="986"/>
        <v>0</v>
      </c>
      <c r="M676" s="587"/>
      <c r="N676" s="588">
        <f t="shared" si="973"/>
        <v>0</v>
      </c>
      <c r="O676" s="588">
        <f t="shared" si="987"/>
        <v>0</v>
      </c>
      <c r="P676" s="587"/>
      <c r="Q676" s="588">
        <f t="shared" si="974"/>
        <v>0</v>
      </c>
      <c r="R676" s="588">
        <f t="shared" si="988"/>
        <v>0</v>
      </c>
      <c r="S676" s="587"/>
      <c r="T676" s="588">
        <f t="shared" si="975"/>
        <v>0</v>
      </c>
      <c r="U676" s="588">
        <f t="shared" si="989"/>
        <v>0</v>
      </c>
      <c r="V676" s="587"/>
      <c r="W676" s="588">
        <f t="shared" si="976"/>
        <v>0</v>
      </c>
      <c r="X676" s="588">
        <f t="shared" si="990"/>
        <v>0</v>
      </c>
      <c r="Y676" s="587"/>
      <c r="Z676" s="588">
        <f t="shared" si="977"/>
        <v>0</v>
      </c>
      <c r="AA676" s="588">
        <f t="shared" si="959"/>
        <v>0</v>
      </c>
      <c r="AB676" s="587"/>
      <c r="AC676" s="588">
        <f t="shared" si="978"/>
        <v>0</v>
      </c>
      <c r="AD676" s="588">
        <f t="shared" si="991"/>
        <v>0</v>
      </c>
      <c r="AE676" s="587"/>
      <c r="AF676" s="588">
        <f t="shared" si="979"/>
        <v>0</v>
      </c>
      <c r="AG676" s="588">
        <f t="shared" si="992"/>
        <v>0</v>
      </c>
      <c r="AH676" s="587"/>
      <c r="AI676" s="588">
        <f t="shared" si="980"/>
        <v>0</v>
      </c>
      <c r="AJ676" s="588">
        <f t="shared" si="993"/>
        <v>0</v>
      </c>
      <c r="AK676" s="587"/>
      <c r="AL676" s="588">
        <f t="shared" si="981"/>
        <v>0</v>
      </c>
      <c r="AM676" s="588">
        <f t="shared" si="994"/>
        <v>0</v>
      </c>
      <c r="AN676" s="587"/>
      <c r="AO676" s="588">
        <f t="shared" si="982"/>
        <v>0</v>
      </c>
      <c r="AP676" s="588">
        <f t="shared" si="995"/>
        <v>0</v>
      </c>
      <c r="AQ676" s="587"/>
      <c r="AR676" s="588">
        <f t="shared" si="983"/>
        <v>0</v>
      </c>
      <c r="AS676" s="588">
        <f t="shared" si="960"/>
        <v>0</v>
      </c>
      <c r="AT676" s="587"/>
      <c r="AU676" s="588">
        <f t="shared" si="984"/>
        <v>0</v>
      </c>
      <c r="AV676" s="588">
        <f t="shared" si="996"/>
        <v>0</v>
      </c>
      <c r="AW676" s="587"/>
      <c r="AX676" s="652"/>
      <c r="AY676" s="706">
        <f t="shared" si="958"/>
        <v>0</v>
      </c>
      <c r="BC676" s="30">
        <f t="shared" si="961"/>
        <v>0</v>
      </c>
      <c r="BD676" s="30">
        <f t="shared" si="962"/>
        <v>0</v>
      </c>
      <c r="BE676" s="30">
        <f t="shared" si="997"/>
        <v>0</v>
      </c>
      <c r="BF676" s="30">
        <f t="shared" si="963"/>
        <v>0</v>
      </c>
      <c r="BG676" s="30">
        <f t="shared" si="964"/>
        <v>0</v>
      </c>
      <c r="BH676" s="704">
        <f t="shared" si="965"/>
        <v>0</v>
      </c>
      <c r="BI676" s="30">
        <f t="shared" si="957"/>
        <v>0</v>
      </c>
      <c r="BJ676" s="30">
        <f t="shared" si="966"/>
        <v>0</v>
      </c>
      <c r="BK676" s="704">
        <f t="shared" si="967"/>
        <v>0</v>
      </c>
      <c r="BL676" s="30">
        <f t="shared" si="968"/>
        <v>0</v>
      </c>
      <c r="BM676" s="30">
        <f t="shared" si="969"/>
        <v>0</v>
      </c>
      <c r="BN676" s="704">
        <f t="shared" si="970"/>
        <v>0</v>
      </c>
    </row>
    <row r="677" spans="1:66" x14ac:dyDescent="0.25">
      <c r="A677" s="49"/>
      <c r="B677" s="50"/>
      <c r="C677" s="699"/>
      <c r="D677" s="50"/>
      <c r="E677" s="62" t="e">
        <f t="shared" si="956"/>
        <v>#N/A</v>
      </c>
      <c r="F677" s="664" t="str">
        <f t="shared" si="998"/>
        <v/>
      </c>
      <c r="G677" s="587"/>
      <c r="H677" s="588">
        <f t="shared" si="971"/>
        <v>0</v>
      </c>
      <c r="I677" s="588">
        <f t="shared" si="985"/>
        <v>0</v>
      </c>
      <c r="J677" s="587"/>
      <c r="K677" s="588">
        <f t="shared" si="972"/>
        <v>0</v>
      </c>
      <c r="L677" s="588">
        <f t="shared" si="986"/>
        <v>0</v>
      </c>
      <c r="M677" s="587"/>
      <c r="N677" s="588">
        <f t="shared" si="973"/>
        <v>0</v>
      </c>
      <c r="O677" s="588">
        <f t="shared" si="987"/>
        <v>0</v>
      </c>
      <c r="P677" s="587"/>
      <c r="Q677" s="588">
        <f t="shared" si="974"/>
        <v>0</v>
      </c>
      <c r="R677" s="588">
        <f t="shared" si="988"/>
        <v>0</v>
      </c>
      <c r="S677" s="587"/>
      <c r="T677" s="588">
        <f t="shared" si="975"/>
        <v>0</v>
      </c>
      <c r="U677" s="588">
        <f t="shared" si="989"/>
        <v>0</v>
      </c>
      <c r="V677" s="587"/>
      <c r="W677" s="588">
        <f t="shared" si="976"/>
        <v>0</v>
      </c>
      <c r="X677" s="588">
        <f t="shared" si="990"/>
        <v>0</v>
      </c>
      <c r="Y677" s="587"/>
      <c r="Z677" s="588">
        <f t="shared" si="977"/>
        <v>0</v>
      </c>
      <c r="AA677" s="588">
        <f t="shared" si="959"/>
        <v>0</v>
      </c>
      <c r="AB677" s="587"/>
      <c r="AC677" s="588">
        <f t="shared" si="978"/>
        <v>0</v>
      </c>
      <c r="AD677" s="588">
        <f t="shared" si="991"/>
        <v>0</v>
      </c>
      <c r="AE677" s="587"/>
      <c r="AF677" s="588">
        <f t="shared" si="979"/>
        <v>0</v>
      </c>
      <c r="AG677" s="588">
        <f t="shared" si="992"/>
        <v>0</v>
      </c>
      <c r="AH677" s="587"/>
      <c r="AI677" s="588">
        <f t="shared" si="980"/>
        <v>0</v>
      </c>
      <c r="AJ677" s="588">
        <f t="shared" si="993"/>
        <v>0</v>
      </c>
      <c r="AK677" s="587"/>
      <c r="AL677" s="588">
        <f t="shared" si="981"/>
        <v>0</v>
      </c>
      <c r="AM677" s="588">
        <f t="shared" si="994"/>
        <v>0</v>
      </c>
      <c r="AN677" s="587"/>
      <c r="AO677" s="588">
        <f t="shared" si="982"/>
        <v>0</v>
      </c>
      <c r="AP677" s="588">
        <f t="shared" si="995"/>
        <v>0</v>
      </c>
      <c r="AQ677" s="587"/>
      <c r="AR677" s="588">
        <f t="shared" si="983"/>
        <v>0</v>
      </c>
      <c r="AS677" s="588">
        <f t="shared" si="960"/>
        <v>0</v>
      </c>
      <c r="AT677" s="587"/>
      <c r="AU677" s="588">
        <f t="shared" si="984"/>
        <v>0</v>
      </c>
      <c r="AV677" s="588">
        <f t="shared" si="996"/>
        <v>0</v>
      </c>
      <c r="AW677" s="587"/>
      <c r="AX677" s="652"/>
      <c r="AY677" s="706">
        <f t="shared" si="958"/>
        <v>0</v>
      </c>
      <c r="BC677" s="30">
        <f t="shared" si="961"/>
        <v>0</v>
      </c>
      <c r="BD677" s="30">
        <f t="shared" si="962"/>
        <v>0</v>
      </c>
      <c r="BE677" s="30">
        <f t="shared" si="997"/>
        <v>0</v>
      </c>
      <c r="BF677" s="30">
        <f t="shared" si="963"/>
        <v>0</v>
      </c>
      <c r="BG677" s="30">
        <f t="shared" si="964"/>
        <v>0</v>
      </c>
      <c r="BH677" s="704">
        <f t="shared" si="965"/>
        <v>0</v>
      </c>
      <c r="BI677" s="30">
        <f t="shared" si="957"/>
        <v>0</v>
      </c>
      <c r="BJ677" s="30">
        <f t="shared" si="966"/>
        <v>0</v>
      </c>
      <c r="BK677" s="704">
        <f t="shared" si="967"/>
        <v>0</v>
      </c>
      <c r="BL677" s="30">
        <f t="shared" si="968"/>
        <v>0</v>
      </c>
      <c r="BM677" s="30">
        <f t="shared" si="969"/>
        <v>0</v>
      </c>
      <c r="BN677" s="704">
        <f t="shared" si="970"/>
        <v>0</v>
      </c>
    </row>
    <row r="678" spans="1:66" x14ac:dyDescent="0.25">
      <c r="A678" s="49"/>
      <c r="B678" s="50"/>
      <c r="C678" s="699"/>
      <c r="D678" s="50"/>
      <c r="E678" s="62" t="e">
        <f t="shared" si="956"/>
        <v>#N/A</v>
      </c>
      <c r="F678" s="664" t="str">
        <f t="shared" si="998"/>
        <v/>
      </c>
      <c r="G678" s="587"/>
      <c r="H678" s="588">
        <f t="shared" si="971"/>
        <v>0</v>
      </c>
      <c r="I678" s="588">
        <f t="shared" si="985"/>
        <v>0</v>
      </c>
      <c r="J678" s="587"/>
      <c r="K678" s="588">
        <f t="shared" si="972"/>
        <v>0</v>
      </c>
      <c r="L678" s="588">
        <f t="shared" si="986"/>
        <v>0</v>
      </c>
      <c r="M678" s="587"/>
      <c r="N678" s="588">
        <f t="shared" si="973"/>
        <v>0</v>
      </c>
      <c r="O678" s="588">
        <f t="shared" si="987"/>
        <v>0</v>
      </c>
      <c r="P678" s="587"/>
      <c r="Q678" s="588">
        <f t="shared" si="974"/>
        <v>0</v>
      </c>
      <c r="R678" s="588">
        <f t="shared" si="988"/>
        <v>0</v>
      </c>
      <c r="S678" s="587"/>
      <c r="T678" s="588">
        <f t="shared" si="975"/>
        <v>0</v>
      </c>
      <c r="U678" s="588">
        <f t="shared" si="989"/>
        <v>0</v>
      </c>
      <c r="V678" s="587"/>
      <c r="W678" s="588">
        <f t="shared" si="976"/>
        <v>0</v>
      </c>
      <c r="X678" s="588">
        <f t="shared" si="990"/>
        <v>0</v>
      </c>
      <c r="Y678" s="587"/>
      <c r="Z678" s="588">
        <f t="shared" si="977"/>
        <v>0</v>
      </c>
      <c r="AA678" s="588">
        <f t="shared" si="959"/>
        <v>0</v>
      </c>
      <c r="AB678" s="587"/>
      <c r="AC678" s="588">
        <f t="shared" si="978"/>
        <v>0</v>
      </c>
      <c r="AD678" s="588">
        <f t="shared" si="991"/>
        <v>0</v>
      </c>
      <c r="AE678" s="587"/>
      <c r="AF678" s="588">
        <f t="shared" si="979"/>
        <v>0</v>
      </c>
      <c r="AG678" s="588">
        <f t="shared" si="992"/>
        <v>0</v>
      </c>
      <c r="AH678" s="587"/>
      <c r="AI678" s="588">
        <f t="shared" si="980"/>
        <v>0</v>
      </c>
      <c r="AJ678" s="588">
        <f t="shared" si="993"/>
        <v>0</v>
      </c>
      <c r="AK678" s="587"/>
      <c r="AL678" s="588">
        <f t="shared" si="981"/>
        <v>0</v>
      </c>
      <c r="AM678" s="588">
        <f t="shared" si="994"/>
        <v>0</v>
      </c>
      <c r="AN678" s="587"/>
      <c r="AO678" s="588">
        <f t="shared" si="982"/>
        <v>0</v>
      </c>
      <c r="AP678" s="588">
        <f t="shared" si="995"/>
        <v>0</v>
      </c>
      <c r="AQ678" s="587"/>
      <c r="AR678" s="588">
        <f t="shared" si="983"/>
        <v>0</v>
      </c>
      <c r="AS678" s="588">
        <f t="shared" si="960"/>
        <v>0</v>
      </c>
      <c r="AT678" s="587"/>
      <c r="AU678" s="588">
        <f t="shared" si="984"/>
        <v>0</v>
      </c>
      <c r="AV678" s="588">
        <f t="shared" si="996"/>
        <v>0</v>
      </c>
      <c r="AW678" s="587"/>
      <c r="AX678" s="652"/>
      <c r="AY678" s="706">
        <f t="shared" si="958"/>
        <v>0</v>
      </c>
      <c r="BC678" s="30">
        <f t="shared" si="961"/>
        <v>0</v>
      </c>
      <c r="BD678" s="30">
        <f t="shared" si="962"/>
        <v>0</v>
      </c>
      <c r="BE678" s="30">
        <f t="shared" si="997"/>
        <v>0</v>
      </c>
      <c r="BF678" s="30">
        <f t="shared" si="963"/>
        <v>0</v>
      </c>
      <c r="BG678" s="30">
        <f t="shared" si="964"/>
        <v>0</v>
      </c>
      <c r="BH678" s="704">
        <f t="shared" si="965"/>
        <v>0</v>
      </c>
      <c r="BI678" s="30">
        <f t="shared" si="957"/>
        <v>0</v>
      </c>
      <c r="BJ678" s="30">
        <f t="shared" si="966"/>
        <v>0</v>
      </c>
      <c r="BK678" s="704">
        <f t="shared" si="967"/>
        <v>0</v>
      </c>
      <c r="BL678" s="30">
        <f t="shared" si="968"/>
        <v>0</v>
      </c>
      <c r="BM678" s="30">
        <f t="shared" si="969"/>
        <v>0</v>
      </c>
      <c r="BN678" s="704">
        <f t="shared" si="970"/>
        <v>0</v>
      </c>
    </row>
    <row r="679" spans="1:66" x14ac:dyDescent="0.25">
      <c r="A679" s="49"/>
      <c r="B679" s="50"/>
      <c r="C679" s="699"/>
      <c r="D679" s="50"/>
      <c r="E679" s="62" t="e">
        <f t="shared" si="956"/>
        <v>#N/A</v>
      </c>
      <c r="F679" s="664" t="str">
        <f t="shared" si="998"/>
        <v/>
      </c>
      <c r="G679" s="587"/>
      <c r="H679" s="588">
        <f t="shared" si="971"/>
        <v>0</v>
      </c>
      <c r="I679" s="588">
        <f t="shared" si="985"/>
        <v>0</v>
      </c>
      <c r="J679" s="587"/>
      <c r="K679" s="588">
        <f t="shared" si="972"/>
        <v>0</v>
      </c>
      <c r="L679" s="588">
        <f t="shared" si="986"/>
        <v>0</v>
      </c>
      <c r="M679" s="587"/>
      <c r="N679" s="588">
        <f t="shared" si="973"/>
        <v>0</v>
      </c>
      <c r="O679" s="588">
        <f t="shared" si="987"/>
        <v>0</v>
      </c>
      <c r="P679" s="587"/>
      <c r="Q679" s="588">
        <f t="shared" si="974"/>
        <v>0</v>
      </c>
      <c r="R679" s="588">
        <f t="shared" si="988"/>
        <v>0</v>
      </c>
      <c r="S679" s="587"/>
      <c r="T679" s="588">
        <f t="shared" si="975"/>
        <v>0</v>
      </c>
      <c r="U679" s="588">
        <f t="shared" si="989"/>
        <v>0</v>
      </c>
      <c r="V679" s="587"/>
      <c r="W679" s="588">
        <f t="shared" si="976"/>
        <v>0</v>
      </c>
      <c r="X679" s="588">
        <f t="shared" si="990"/>
        <v>0</v>
      </c>
      <c r="Y679" s="587"/>
      <c r="Z679" s="588">
        <f t="shared" si="977"/>
        <v>0</v>
      </c>
      <c r="AA679" s="588">
        <f t="shared" si="959"/>
        <v>0</v>
      </c>
      <c r="AB679" s="587"/>
      <c r="AC679" s="588">
        <f t="shared" si="978"/>
        <v>0</v>
      </c>
      <c r="AD679" s="588">
        <f t="shared" si="991"/>
        <v>0</v>
      </c>
      <c r="AE679" s="587"/>
      <c r="AF679" s="588">
        <f t="shared" si="979"/>
        <v>0</v>
      </c>
      <c r="AG679" s="588">
        <f t="shared" si="992"/>
        <v>0</v>
      </c>
      <c r="AH679" s="587"/>
      <c r="AI679" s="588">
        <f t="shared" si="980"/>
        <v>0</v>
      </c>
      <c r="AJ679" s="588">
        <f t="shared" si="993"/>
        <v>0</v>
      </c>
      <c r="AK679" s="587"/>
      <c r="AL679" s="588">
        <f t="shared" si="981"/>
        <v>0</v>
      </c>
      <c r="AM679" s="588">
        <f t="shared" si="994"/>
        <v>0</v>
      </c>
      <c r="AN679" s="587"/>
      <c r="AO679" s="588">
        <f t="shared" si="982"/>
        <v>0</v>
      </c>
      <c r="AP679" s="588">
        <f t="shared" si="995"/>
        <v>0</v>
      </c>
      <c r="AQ679" s="587"/>
      <c r="AR679" s="588">
        <f t="shared" si="983"/>
        <v>0</v>
      </c>
      <c r="AS679" s="588">
        <f t="shared" si="960"/>
        <v>0</v>
      </c>
      <c r="AT679" s="587"/>
      <c r="AU679" s="588">
        <f t="shared" si="984"/>
        <v>0</v>
      </c>
      <c r="AV679" s="588">
        <f t="shared" si="996"/>
        <v>0</v>
      </c>
      <c r="AW679" s="587"/>
      <c r="AX679" s="652"/>
      <c r="AY679" s="706">
        <f t="shared" si="958"/>
        <v>0</v>
      </c>
      <c r="BC679" s="30">
        <f t="shared" si="961"/>
        <v>0</v>
      </c>
      <c r="BD679" s="30">
        <f t="shared" si="962"/>
        <v>0</v>
      </c>
      <c r="BE679" s="30">
        <f t="shared" si="997"/>
        <v>0</v>
      </c>
      <c r="BF679" s="30">
        <f t="shared" si="963"/>
        <v>0</v>
      </c>
      <c r="BG679" s="30">
        <f t="shared" si="964"/>
        <v>0</v>
      </c>
      <c r="BH679" s="704">
        <f t="shared" si="965"/>
        <v>0</v>
      </c>
      <c r="BI679" s="30">
        <f t="shared" si="957"/>
        <v>0</v>
      </c>
      <c r="BJ679" s="30">
        <f t="shared" si="966"/>
        <v>0</v>
      </c>
      <c r="BK679" s="704">
        <f t="shared" si="967"/>
        <v>0</v>
      </c>
      <c r="BL679" s="30">
        <f t="shared" si="968"/>
        <v>0</v>
      </c>
      <c r="BM679" s="30">
        <f t="shared" si="969"/>
        <v>0</v>
      </c>
      <c r="BN679" s="704">
        <f t="shared" si="970"/>
        <v>0</v>
      </c>
    </row>
    <row r="680" spans="1:66" x14ac:dyDescent="0.25">
      <c r="A680" s="49"/>
      <c r="B680" s="50"/>
      <c r="C680" s="699"/>
      <c r="D680" s="50"/>
      <c r="E680" s="62" t="e">
        <f t="shared" ref="E680:E743" si="999">INDEX(Index_TB_Card_Type,MATCH($D680,Index_Card_name,0))</f>
        <v>#N/A</v>
      </c>
      <c r="F680" s="664" t="str">
        <f t="shared" si="998"/>
        <v/>
      </c>
      <c r="G680" s="587"/>
      <c r="H680" s="588">
        <f t="shared" si="971"/>
        <v>0</v>
      </c>
      <c r="I680" s="588">
        <f t="shared" si="985"/>
        <v>0</v>
      </c>
      <c r="J680" s="587"/>
      <c r="K680" s="588">
        <f t="shared" si="972"/>
        <v>0</v>
      </c>
      <c r="L680" s="588">
        <f t="shared" si="986"/>
        <v>0</v>
      </c>
      <c r="M680" s="587"/>
      <c r="N680" s="588">
        <f t="shared" si="973"/>
        <v>0</v>
      </c>
      <c r="O680" s="588">
        <f t="shared" si="987"/>
        <v>0</v>
      </c>
      <c r="P680" s="587"/>
      <c r="Q680" s="588">
        <f t="shared" si="974"/>
        <v>0</v>
      </c>
      <c r="R680" s="588">
        <f t="shared" si="988"/>
        <v>0</v>
      </c>
      <c r="S680" s="587"/>
      <c r="T680" s="588">
        <f t="shared" si="975"/>
        <v>0</v>
      </c>
      <c r="U680" s="588">
        <f t="shared" si="989"/>
        <v>0</v>
      </c>
      <c r="V680" s="587"/>
      <c r="W680" s="588">
        <f t="shared" si="976"/>
        <v>0</v>
      </c>
      <c r="X680" s="588">
        <f t="shared" si="990"/>
        <v>0</v>
      </c>
      <c r="Y680" s="587"/>
      <c r="Z680" s="588">
        <f t="shared" si="977"/>
        <v>0</v>
      </c>
      <c r="AA680" s="588">
        <f t="shared" si="959"/>
        <v>0</v>
      </c>
      <c r="AB680" s="587"/>
      <c r="AC680" s="588">
        <f t="shared" si="978"/>
        <v>0</v>
      </c>
      <c r="AD680" s="588">
        <f t="shared" si="991"/>
        <v>0</v>
      </c>
      <c r="AE680" s="587"/>
      <c r="AF680" s="588">
        <f t="shared" si="979"/>
        <v>0</v>
      </c>
      <c r="AG680" s="588">
        <f t="shared" si="992"/>
        <v>0</v>
      </c>
      <c r="AH680" s="587"/>
      <c r="AI680" s="588">
        <f t="shared" si="980"/>
        <v>0</v>
      </c>
      <c r="AJ680" s="588">
        <f t="shared" si="993"/>
        <v>0</v>
      </c>
      <c r="AK680" s="587"/>
      <c r="AL680" s="588">
        <f t="shared" si="981"/>
        <v>0</v>
      </c>
      <c r="AM680" s="588">
        <f t="shared" si="994"/>
        <v>0</v>
      </c>
      <c r="AN680" s="587"/>
      <c r="AO680" s="588">
        <f t="shared" si="982"/>
        <v>0</v>
      </c>
      <c r="AP680" s="588">
        <f t="shared" si="995"/>
        <v>0</v>
      </c>
      <c r="AQ680" s="587"/>
      <c r="AR680" s="588">
        <f t="shared" si="983"/>
        <v>0</v>
      </c>
      <c r="AS680" s="588">
        <f t="shared" si="960"/>
        <v>0</v>
      </c>
      <c r="AT680" s="587"/>
      <c r="AU680" s="588">
        <f t="shared" si="984"/>
        <v>0</v>
      </c>
      <c r="AV680" s="588">
        <f t="shared" si="996"/>
        <v>0</v>
      </c>
      <c r="AW680" s="587"/>
      <c r="AX680" s="652"/>
      <c r="AY680" s="706">
        <f t="shared" si="958"/>
        <v>0</v>
      </c>
      <c r="BC680" s="30">
        <f t="shared" si="961"/>
        <v>0</v>
      </c>
      <c r="BD680" s="30">
        <f t="shared" si="962"/>
        <v>0</v>
      </c>
      <c r="BE680" s="30">
        <f t="shared" si="997"/>
        <v>0</v>
      </c>
      <c r="BF680" s="30">
        <f t="shared" si="963"/>
        <v>0</v>
      </c>
      <c r="BG680" s="30">
        <f t="shared" si="964"/>
        <v>0</v>
      </c>
      <c r="BH680" s="704">
        <f t="shared" si="965"/>
        <v>0</v>
      </c>
      <c r="BI680" s="30">
        <f t="shared" si="957"/>
        <v>0</v>
      </c>
      <c r="BJ680" s="30">
        <f t="shared" si="966"/>
        <v>0</v>
      </c>
      <c r="BK680" s="704">
        <f t="shared" si="967"/>
        <v>0</v>
      </c>
      <c r="BL680" s="30">
        <f t="shared" si="968"/>
        <v>0</v>
      </c>
      <c r="BM680" s="30">
        <f t="shared" si="969"/>
        <v>0</v>
      </c>
      <c r="BN680" s="704">
        <f t="shared" si="970"/>
        <v>0</v>
      </c>
    </row>
    <row r="681" spans="1:66" x14ac:dyDescent="0.25">
      <c r="A681" s="49"/>
      <c r="B681" s="50"/>
      <c r="C681" s="699"/>
      <c r="D681" s="50"/>
      <c r="E681" s="62" t="e">
        <f t="shared" si="999"/>
        <v>#N/A</v>
      </c>
      <c r="F681" s="664" t="str">
        <f t="shared" si="998"/>
        <v/>
      </c>
      <c r="G681" s="587"/>
      <c r="H681" s="588">
        <f t="shared" si="971"/>
        <v>0</v>
      </c>
      <c r="I681" s="588">
        <f t="shared" si="985"/>
        <v>0</v>
      </c>
      <c r="J681" s="587"/>
      <c r="K681" s="588">
        <f t="shared" si="972"/>
        <v>0</v>
      </c>
      <c r="L681" s="588">
        <f t="shared" si="986"/>
        <v>0</v>
      </c>
      <c r="M681" s="587"/>
      <c r="N681" s="588">
        <f t="shared" si="973"/>
        <v>0</v>
      </c>
      <c r="O681" s="588">
        <f t="shared" si="987"/>
        <v>0</v>
      </c>
      <c r="P681" s="587"/>
      <c r="Q681" s="588">
        <f t="shared" si="974"/>
        <v>0</v>
      </c>
      <c r="R681" s="588">
        <f t="shared" si="988"/>
        <v>0</v>
      </c>
      <c r="S681" s="587"/>
      <c r="T681" s="588">
        <f t="shared" si="975"/>
        <v>0</v>
      </c>
      <c r="U681" s="588">
        <f t="shared" si="989"/>
        <v>0</v>
      </c>
      <c r="V681" s="587"/>
      <c r="W681" s="588">
        <f t="shared" si="976"/>
        <v>0</v>
      </c>
      <c r="X681" s="588">
        <f t="shared" si="990"/>
        <v>0</v>
      </c>
      <c r="Y681" s="587"/>
      <c r="Z681" s="588">
        <f t="shared" si="977"/>
        <v>0</v>
      </c>
      <c r="AA681" s="588">
        <f t="shared" si="959"/>
        <v>0</v>
      </c>
      <c r="AB681" s="587"/>
      <c r="AC681" s="588">
        <f t="shared" si="978"/>
        <v>0</v>
      </c>
      <c r="AD681" s="588">
        <f t="shared" si="991"/>
        <v>0</v>
      </c>
      <c r="AE681" s="587"/>
      <c r="AF681" s="588">
        <f t="shared" si="979"/>
        <v>0</v>
      </c>
      <c r="AG681" s="588">
        <f t="shared" si="992"/>
        <v>0</v>
      </c>
      <c r="AH681" s="587"/>
      <c r="AI681" s="588">
        <f t="shared" si="980"/>
        <v>0</v>
      </c>
      <c r="AJ681" s="588">
        <f t="shared" si="993"/>
        <v>0</v>
      </c>
      <c r="AK681" s="587"/>
      <c r="AL681" s="588">
        <f t="shared" si="981"/>
        <v>0</v>
      </c>
      <c r="AM681" s="588">
        <f t="shared" si="994"/>
        <v>0</v>
      </c>
      <c r="AN681" s="587"/>
      <c r="AO681" s="588">
        <f t="shared" si="982"/>
        <v>0</v>
      </c>
      <c r="AP681" s="588">
        <f t="shared" si="995"/>
        <v>0</v>
      </c>
      <c r="AQ681" s="587"/>
      <c r="AR681" s="588">
        <f t="shared" si="983"/>
        <v>0</v>
      </c>
      <c r="AS681" s="588">
        <f t="shared" si="960"/>
        <v>0</v>
      </c>
      <c r="AT681" s="587"/>
      <c r="AU681" s="588">
        <f t="shared" si="984"/>
        <v>0</v>
      </c>
      <c r="AV681" s="588">
        <f t="shared" si="996"/>
        <v>0</v>
      </c>
      <c r="AW681" s="587"/>
      <c r="AX681" s="652"/>
      <c r="AY681" s="706">
        <f t="shared" si="958"/>
        <v>0</v>
      </c>
      <c r="BC681" s="30">
        <f t="shared" si="961"/>
        <v>0</v>
      </c>
      <c r="BD681" s="30">
        <f t="shared" si="962"/>
        <v>0</v>
      </c>
      <c r="BE681" s="30">
        <f t="shared" si="997"/>
        <v>0</v>
      </c>
      <c r="BF681" s="30">
        <f t="shared" si="963"/>
        <v>0</v>
      </c>
      <c r="BG681" s="30">
        <f t="shared" si="964"/>
        <v>0</v>
      </c>
      <c r="BH681" s="704">
        <f t="shared" si="965"/>
        <v>0</v>
      </c>
      <c r="BI681" s="30">
        <f t="shared" si="957"/>
        <v>0</v>
      </c>
      <c r="BJ681" s="30">
        <f t="shared" si="966"/>
        <v>0</v>
      </c>
      <c r="BK681" s="704">
        <f t="shared" si="967"/>
        <v>0</v>
      </c>
      <c r="BL681" s="30">
        <f t="shared" si="968"/>
        <v>0</v>
      </c>
      <c r="BM681" s="30">
        <f t="shared" si="969"/>
        <v>0</v>
      </c>
      <c r="BN681" s="704">
        <f t="shared" si="970"/>
        <v>0</v>
      </c>
    </row>
    <row r="682" spans="1:66" x14ac:dyDescent="0.25">
      <c r="A682" s="49"/>
      <c r="B682" s="50"/>
      <c r="C682" s="699"/>
      <c r="D682" s="50"/>
      <c r="E682" s="62" t="e">
        <f t="shared" si="999"/>
        <v>#N/A</v>
      </c>
      <c r="F682" s="664" t="str">
        <f t="shared" si="998"/>
        <v/>
      </c>
      <c r="G682" s="587"/>
      <c r="H682" s="588">
        <f t="shared" si="971"/>
        <v>0</v>
      </c>
      <c r="I682" s="588">
        <f t="shared" si="985"/>
        <v>0</v>
      </c>
      <c r="J682" s="587"/>
      <c r="K682" s="588">
        <f t="shared" si="972"/>
        <v>0</v>
      </c>
      <c r="L682" s="588">
        <f t="shared" si="986"/>
        <v>0</v>
      </c>
      <c r="M682" s="587"/>
      <c r="N682" s="588">
        <f t="shared" si="973"/>
        <v>0</v>
      </c>
      <c r="O682" s="588">
        <f t="shared" si="987"/>
        <v>0</v>
      </c>
      <c r="P682" s="587"/>
      <c r="Q682" s="588">
        <f t="shared" si="974"/>
        <v>0</v>
      </c>
      <c r="R682" s="588">
        <f t="shared" si="988"/>
        <v>0</v>
      </c>
      <c r="S682" s="587"/>
      <c r="T682" s="588">
        <f t="shared" si="975"/>
        <v>0</v>
      </c>
      <c r="U682" s="588">
        <f t="shared" si="989"/>
        <v>0</v>
      </c>
      <c r="V682" s="587"/>
      <c r="W682" s="588">
        <f t="shared" si="976"/>
        <v>0</v>
      </c>
      <c r="X682" s="588">
        <f t="shared" si="990"/>
        <v>0</v>
      </c>
      <c r="Y682" s="587"/>
      <c r="Z682" s="588">
        <f t="shared" si="977"/>
        <v>0</v>
      </c>
      <c r="AA682" s="588">
        <f t="shared" si="959"/>
        <v>0</v>
      </c>
      <c r="AB682" s="587"/>
      <c r="AC682" s="588">
        <f t="shared" si="978"/>
        <v>0</v>
      </c>
      <c r="AD682" s="588">
        <f t="shared" si="991"/>
        <v>0</v>
      </c>
      <c r="AE682" s="587"/>
      <c r="AF682" s="588">
        <f t="shared" si="979"/>
        <v>0</v>
      </c>
      <c r="AG682" s="588">
        <f t="shared" si="992"/>
        <v>0</v>
      </c>
      <c r="AH682" s="587"/>
      <c r="AI682" s="588">
        <f t="shared" si="980"/>
        <v>0</v>
      </c>
      <c r="AJ682" s="588">
        <f t="shared" si="993"/>
        <v>0</v>
      </c>
      <c r="AK682" s="587"/>
      <c r="AL682" s="588">
        <f t="shared" si="981"/>
        <v>0</v>
      </c>
      <c r="AM682" s="588">
        <f t="shared" si="994"/>
        <v>0</v>
      </c>
      <c r="AN682" s="587"/>
      <c r="AO682" s="588">
        <f t="shared" si="982"/>
        <v>0</v>
      </c>
      <c r="AP682" s="588">
        <f t="shared" si="995"/>
        <v>0</v>
      </c>
      <c r="AQ682" s="587"/>
      <c r="AR682" s="588">
        <f t="shared" si="983"/>
        <v>0</v>
      </c>
      <c r="AS682" s="588">
        <f t="shared" si="960"/>
        <v>0</v>
      </c>
      <c r="AT682" s="587"/>
      <c r="AU682" s="588">
        <f t="shared" si="984"/>
        <v>0</v>
      </c>
      <c r="AV682" s="588">
        <f t="shared" si="996"/>
        <v>0</v>
      </c>
      <c r="AW682" s="587"/>
      <c r="AX682" s="652"/>
      <c r="AY682" s="706">
        <f t="shared" si="958"/>
        <v>0</v>
      </c>
      <c r="BC682" s="30">
        <f t="shared" si="961"/>
        <v>0</v>
      </c>
      <c r="BD682" s="30">
        <f t="shared" si="962"/>
        <v>0</v>
      </c>
      <c r="BE682" s="30">
        <f t="shared" si="997"/>
        <v>0</v>
      </c>
      <c r="BF682" s="30">
        <f t="shared" si="963"/>
        <v>0</v>
      </c>
      <c r="BG682" s="30">
        <f t="shared" si="964"/>
        <v>0</v>
      </c>
      <c r="BH682" s="704">
        <f t="shared" si="965"/>
        <v>0</v>
      </c>
      <c r="BI682" s="30">
        <f t="shared" si="957"/>
        <v>0</v>
      </c>
      <c r="BJ682" s="30">
        <f t="shared" si="966"/>
        <v>0</v>
      </c>
      <c r="BK682" s="704">
        <f t="shared" si="967"/>
        <v>0</v>
      </c>
      <c r="BL682" s="30">
        <f t="shared" si="968"/>
        <v>0</v>
      </c>
      <c r="BM682" s="30">
        <f t="shared" si="969"/>
        <v>0</v>
      </c>
      <c r="BN682" s="704">
        <f t="shared" si="970"/>
        <v>0</v>
      </c>
    </row>
    <row r="683" spans="1:66" x14ac:dyDescent="0.25">
      <c r="A683" s="49"/>
      <c r="B683" s="50"/>
      <c r="C683" s="699"/>
      <c r="D683" s="50"/>
      <c r="E683" s="62" t="e">
        <f t="shared" si="999"/>
        <v>#N/A</v>
      </c>
      <c r="F683" s="664" t="str">
        <f t="shared" si="998"/>
        <v/>
      </c>
      <c r="G683" s="587"/>
      <c r="H683" s="588">
        <f t="shared" si="971"/>
        <v>0</v>
      </c>
      <c r="I683" s="588">
        <f t="shared" si="985"/>
        <v>0</v>
      </c>
      <c r="J683" s="587"/>
      <c r="K683" s="588">
        <f t="shared" si="972"/>
        <v>0</v>
      </c>
      <c r="L683" s="588">
        <f t="shared" si="986"/>
        <v>0</v>
      </c>
      <c r="M683" s="587"/>
      <c r="N683" s="588">
        <f t="shared" si="973"/>
        <v>0</v>
      </c>
      <c r="O683" s="588">
        <f t="shared" si="987"/>
        <v>0</v>
      </c>
      <c r="P683" s="587"/>
      <c r="Q683" s="588">
        <f t="shared" si="974"/>
        <v>0</v>
      </c>
      <c r="R683" s="588">
        <f t="shared" si="988"/>
        <v>0</v>
      </c>
      <c r="S683" s="587"/>
      <c r="T683" s="588">
        <f t="shared" si="975"/>
        <v>0</v>
      </c>
      <c r="U683" s="588">
        <f t="shared" si="989"/>
        <v>0</v>
      </c>
      <c r="V683" s="587"/>
      <c r="W683" s="588">
        <f t="shared" si="976"/>
        <v>0</v>
      </c>
      <c r="X683" s="588">
        <f t="shared" si="990"/>
        <v>0</v>
      </c>
      <c r="Y683" s="587"/>
      <c r="Z683" s="588">
        <f t="shared" si="977"/>
        <v>0</v>
      </c>
      <c r="AA683" s="588">
        <f t="shared" si="959"/>
        <v>0</v>
      </c>
      <c r="AB683" s="587"/>
      <c r="AC683" s="588">
        <f t="shared" si="978"/>
        <v>0</v>
      </c>
      <c r="AD683" s="588">
        <f t="shared" si="991"/>
        <v>0</v>
      </c>
      <c r="AE683" s="587"/>
      <c r="AF683" s="588">
        <f t="shared" si="979"/>
        <v>0</v>
      </c>
      <c r="AG683" s="588">
        <f t="shared" si="992"/>
        <v>0</v>
      </c>
      <c r="AH683" s="587"/>
      <c r="AI683" s="588">
        <f t="shared" si="980"/>
        <v>0</v>
      </c>
      <c r="AJ683" s="588">
        <f t="shared" si="993"/>
        <v>0</v>
      </c>
      <c r="AK683" s="587"/>
      <c r="AL683" s="588">
        <f t="shared" si="981"/>
        <v>0</v>
      </c>
      <c r="AM683" s="588">
        <f t="shared" si="994"/>
        <v>0</v>
      </c>
      <c r="AN683" s="587"/>
      <c r="AO683" s="588">
        <f t="shared" si="982"/>
        <v>0</v>
      </c>
      <c r="AP683" s="588">
        <f t="shared" si="995"/>
        <v>0</v>
      </c>
      <c r="AQ683" s="587"/>
      <c r="AR683" s="588">
        <f t="shared" si="983"/>
        <v>0</v>
      </c>
      <c r="AS683" s="588">
        <f t="shared" si="960"/>
        <v>0</v>
      </c>
      <c r="AT683" s="587"/>
      <c r="AU683" s="588">
        <f t="shared" si="984"/>
        <v>0</v>
      </c>
      <c r="AV683" s="588">
        <f t="shared" si="996"/>
        <v>0</v>
      </c>
      <c r="AW683" s="587"/>
      <c r="AX683" s="652"/>
      <c r="AY683" s="706">
        <f t="shared" si="958"/>
        <v>0</v>
      </c>
      <c r="BC683" s="30">
        <f t="shared" si="961"/>
        <v>0</v>
      </c>
      <c r="BD683" s="30">
        <f t="shared" si="962"/>
        <v>0</v>
      </c>
      <c r="BE683" s="30">
        <f t="shared" si="997"/>
        <v>0</v>
      </c>
      <c r="BF683" s="30">
        <f t="shared" si="963"/>
        <v>0</v>
      </c>
      <c r="BG683" s="30">
        <f t="shared" si="964"/>
        <v>0</v>
      </c>
      <c r="BH683" s="704">
        <f t="shared" si="965"/>
        <v>0</v>
      </c>
      <c r="BI683" s="30">
        <f t="shared" si="957"/>
        <v>0</v>
      </c>
      <c r="BJ683" s="30">
        <f t="shared" si="966"/>
        <v>0</v>
      </c>
      <c r="BK683" s="704">
        <f t="shared" si="967"/>
        <v>0</v>
      </c>
      <c r="BL683" s="30">
        <f t="shared" si="968"/>
        <v>0</v>
      </c>
      <c r="BM683" s="30">
        <f t="shared" si="969"/>
        <v>0</v>
      </c>
      <c r="BN683" s="704">
        <f t="shared" si="970"/>
        <v>0</v>
      </c>
    </row>
    <row r="684" spans="1:66" x14ac:dyDescent="0.25">
      <c r="A684" s="49"/>
      <c r="B684" s="50"/>
      <c r="C684" s="699"/>
      <c r="D684" s="50"/>
      <c r="E684" s="62" t="e">
        <f t="shared" si="999"/>
        <v>#N/A</v>
      </c>
      <c r="F684" s="664" t="str">
        <f t="shared" si="998"/>
        <v/>
      </c>
      <c r="G684" s="587"/>
      <c r="H684" s="588">
        <f t="shared" si="971"/>
        <v>0</v>
      </c>
      <c r="I684" s="588">
        <f t="shared" si="985"/>
        <v>0</v>
      </c>
      <c r="J684" s="587"/>
      <c r="K684" s="588">
        <f t="shared" si="972"/>
        <v>0</v>
      </c>
      <c r="L684" s="588">
        <f t="shared" si="986"/>
        <v>0</v>
      </c>
      <c r="M684" s="587"/>
      <c r="N684" s="588">
        <f t="shared" si="973"/>
        <v>0</v>
      </c>
      <c r="O684" s="588">
        <f t="shared" si="987"/>
        <v>0</v>
      </c>
      <c r="P684" s="587"/>
      <c r="Q684" s="588">
        <f t="shared" si="974"/>
        <v>0</v>
      </c>
      <c r="R684" s="588">
        <f t="shared" si="988"/>
        <v>0</v>
      </c>
      <c r="S684" s="587"/>
      <c r="T684" s="588">
        <f t="shared" si="975"/>
        <v>0</v>
      </c>
      <c r="U684" s="588">
        <f t="shared" si="989"/>
        <v>0</v>
      </c>
      <c r="V684" s="587"/>
      <c r="W684" s="588">
        <f t="shared" si="976"/>
        <v>0</v>
      </c>
      <c r="X684" s="588">
        <f t="shared" si="990"/>
        <v>0</v>
      </c>
      <c r="Y684" s="587"/>
      <c r="Z684" s="588">
        <f t="shared" si="977"/>
        <v>0</v>
      </c>
      <c r="AA684" s="588">
        <f t="shared" si="959"/>
        <v>0</v>
      </c>
      <c r="AB684" s="587"/>
      <c r="AC684" s="588">
        <f t="shared" si="978"/>
        <v>0</v>
      </c>
      <c r="AD684" s="588">
        <f t="shared" si="991"/>
        <v>0</v>
      </c>
      <c r="AE684" s="587"/>
      <c r="AF684" s="588">
        <f t="shared" si="979"/>
        <v>0</v>
      </c>
      <c r="AG684" s="588">
        <f t="shared" si="992"/>
        <v>0</v>
      </c>
      <c r="AH684" s="587"/>
      <c r="AI684" s="588">
        <f t="shared" si="980"/>
        <v>0</v>
      </c>
      <c r="AJ684" s="588">
        <f t="shared" si="993"/>
        <v>0</v>
      </c>
      <c r="AK684" s="587"/>
      <c r="AL684" s="588">
        <f t="shared" si="981"/>
        <v>0</v>
      </c>
      <c r="AM684" s="588">
        <f t="shared" si="994"/>
        <v>0</v>
      </c>
      <c r="AN684" s="587"/>
      <c r="AO684" s="588">
        <f t="shared" si="982"/>
        <v>0</v>
      </c>
      <c r="AP684" s="588">
        <f t="shared" si="995"/>
        <v>0</v>
      </c>
      <c r="AQ684" s="587"/>
      <c r="AR684" s="588">
        <f t="shared" si="983"/>
        <v>0</v>
      </c>
      <c r="AS684" s="588">
        <f t="shared" si="960"/>
        <v>0</v>
      </c>
      <c r="AT684" s="587"/>
      <c r="AU684" s="588">
        <f t="shared" si="984"/>
        <v>0</v>
      </c>
      <c r="AV684" s="588">
        <f t="shared" si="996"/>
        <v>0</v>
      </c>
      <c r="AW684" s="587"/>
      <c r="AX684" s="652"/>
      <c r="AY684" s="706">
        <f t="shared" si="958"/>
        <v>0</v>
      </c>
      <c r="BC684" s="30">
        <f t="shared" si="961"/>
        <v>0</v>
      </c>
      <c r="BD684" s="30">
        <f t="shared" si="962"/>
        <v>0</v>
      </c>
      <c r="BE684" s="30">
        <f t="shared" si="997"/>
        <v>0</v>
      </c>
      <c r="BF684" s="30">
        <f t="shared" si="963"/>
        <v>0</v>
      </c>
      <c r="BG684" s="30">
        <f t="shared" si="964"/>
        <v>0</v>
      </c>
      <c r="BH684" s="704">
        <f t="shared" si="965"/>
        <v>0</v>
      </c>
      <c r="BI684" s="30">
        <f t="shared" si="957"/>
        <v>0</v>
      </c>
      <c r="BJ684" s="30">
        <f t="shared" si="966"/>
        <v>0</v>
      </c>
      <c r="BK684" s="704">
        <f t="shared" si="967"/>
        <v>0</v>
      </c>
      <c r="BL684" s="30">
        <f t="shared" si="968"/>
        <v>0</v>
      </c>
      <c r="BM684" s="30">
        <f t="shared" si="969"/>
        <v>0</v>
      </c>
      <c r="BN684" s="704">
        <f t="shared" si="970"/>
        <v>0</v>
      </c>
    </row>
    <row r="685" spans="1:66" x14ac:dyDescent="0.25">
      <c r="A685" s="49"/>
      <c r="B685" s="50"/>
      <c r="C685" s="699"/>
      <c r="D685" s="50"/>
      <c r="E685" s="62" t="e">
        <f t="shared" si="999"/>
        <v>#N/A</v>
      </c>
      <c r="F685" s="664" t="str">
        <f t="shared" si="998"/>
        <v/>
      </c>
      <c r="G685" s="587"/>
      <c r="H685" s="588">
        <f t="shared" si="971"/>
        <v>0</v>
      </c>
      <c r="I685" s="588">
        <f t="shared" si="985"/>
        <v>0</v>
      </c>
      <c r="J685" s="587"/>
      <c r="K685" s="588">
        <f t="shared" si="972"/>
        <v>0</v>
      </c>
      <c r="L685" s="588">
        <f t="shared" si="986"/>
        <v>0</v>
      </c>
      <c r="M685" s="587"/>
      <c r="N685" s="588">
        <f t="shared" si="973"/>
        <v>0</v>
      </c>
      <c r="O685" s="588">
        <f t="shared" si="987"/>
        <v>0</v>
      </c>
      <c r="P685" s="587"/>
      <c r="Q685" s="588">
        <f t="shared" si="974"/>
        <v>0</v>
      </c>
      <c r="R685" s="588">
        <f t="shared" si="988"/>
        <v>0</v>
      </c>
      <c r="S685" s="587"/>
      <c r="T685" s="588">
        <f t="shared" si="975"/>
        <v>0</v>
      </c>
      <c r="U685" s="588">
        <f t="shared" si="989"/>
        <v>0</v>
      </c>
      <c r="V685" s="587"/>
      <c r="W685" s="588">
        <f t="shared" si="976"/>
        <v>0</v>
      </c>
      <c r="X685" s="588">
        <f t="shared" si="990"/>
        <v>0</v>
      </c>
      <c r="Y685" s="587"/>
      <c r="Z685" s="588">
        <f t="shared" si="977"/>
        <v>0</v>
      </c>
      <c r="AA685" s="588">
        <f t="shared" si="959"/>
        <v>0</v>
      </c>
      <c r="AB685" s="587"/>
      <c r="AC685" s="588">
        <f t="shared" si="978"/>
        <v>0</v>
      </c>
      <c r="AD685" s="588">
        <f t="shared" si="991"/>
        <v>0</v>
      </c>
      <c r="AE685" s="587"/>
      <c r="AF685" s="588">
        <f t="shared" si="979"/>
        <v>0</v>
      </c>
      <c r="AG685" s="588">
        <f t="shared" si="992"/>
        <v>0</v>
      </c>
      <c r="AH685" s="587"/>
      <c r="AI685" s="588">
        <f t="shared" si="980"/>
        <v>0</v>
      </c>
      <c r="AJ685" s="588">
        <f t="shared" si="993"/>
        <v>0</v>
      </c>
      <c r="AK685" s="587"/>
      <c r="AL685" s="588">
        <f t="shared" si="981"/>
        <v>0</v>
      </c>
      <c r="AM685" s="588">
        <f t="shared" si="994"/>
        <v>0</v>
      </c>
      <c r="AN685" s="587"/>
      <c r="AO685" s="588">
        <f t="shared" si="982"/>
        <v>0</v>
      </c>
      <c r="AP685" s="588">
        <f t="shared" si="995"/>
        <v>0</v>
      </c>
      <c r="AQ685" s="587"/>
      <c r="AR685" s="588">
        <f t="shared" si="983"/>
        <v>0</v>
      </c>
      <c r="AS685" s="588">
        <f t="shared" si="960"/>
        <v>0</v>
      </c>
      <c r="AT685" s="587"/>
      <c r="AU685" s="588">
        <f t="shared" si="984"/>
        <v>0</v>
      </c>
      <c r="AV685" s="588">
        <f t="shared" si="996"/>
        <v>0</v>
      </c>
      <c r="AW685" s="587"/>
      <c r="AX685" s="652"/>
      <c r="AY685" s="706">
        <f t="shared" si="958"/>
        <v>0</v>
      </c>
      <c r="BC685" s="30">
        <f t="shared" si="961"/>
        <v>0</v>
      </c>
      <c r="BD685" s="30">
        <f t="shared" si="962"/>
        <v>0</v>
      </c>
      <c r="BE685" s="30">
        <f t="shared" si="997"/>
        <v>0</v>
      </c>
      <c r="BF685" s="30">
        <f t="shared" si="963"/>
        <v>0</v>
      </c>
      <c r="BG685" s="30">
        <f t="shared" si="964"/>
        <v>0</v>
      </c>
      <c r="BH685" s="704">
        <f t="shared" si="965"/>
        <v>0</v>
      </c>
      <c r="BI685" s="30">
        <f t="shared" si="957"/>
        <v>0</v>
      </c>
      <c r="BJ685" s="30">
        <f t="shared" si="966"/>
        <v>0</v>
      </c>
      <c r="BK685" s="704">
        <f t="shared" si="967"/>
        <v>0</v>
      </c>
      <c r="BL685" s="30">
        <f t="shared" si="968"/>
        <v>0</v>
      </c>
      <c r="BM685" s="30">
        <f t="shared" si="969"/>
        <v>0</v>
      </c>
      <c r="BN685" s="704">
        <f t="shared" si="970"/>
        <v>0</v>
      </c>
    </row>
    <row r="686" spans="1:66" x14ac:dyDescent="0.25">
      <c r="A686" s="49"/>
      <c r="B686" s="50"/>
      <c r="C686" s="699"/>
      <c r="D686" s="50"/>
      <c r="E686" s="62" t="e">
        <f t="shared" si="999"/>
        <v>#N/A</v>
      </c>
      <c r="F686" s="664" t="str">
        <f t="shared" si="998"/>
        <v/>
      </c>
      <c r="G686" s="587"/>
      <c r="H686" s="588">
        <f t="shared" si="971"/>
        <v>0</v>
      </c>
      <c r="I686" s="588">
        <f t="shared" si="985"/>
        <v>0</v>
      </c>
      <c r="J686" s="587"/>
      <c r="K686" s="588">
        <f t="shared" si="972"/>
        <v>0</v>
      </c>
      <c r="L686" s="588">
        <f t="shared" si="986"/>
        <v>0</v>
      </c>
      <c r="M686" s="587"/>
      <c r="N686" s="588">
        <f t="shared" si="973"/>
        <v>0</v>
      </c>
      <c r="O686" s="588">
        <f t="shared" si="987"/>
        <v>0</v>
      </c>
      <c r="P686" s="587"/>
      <c r="Q686" s="588">
        <f t="shared" si="974"/>
        <v>0</v>
      </c>
      <c r="R686" s="588">
        <f t="shared" si="988"/>
        <v>0</v>
      </c>
      <c r="S686" s="587"/>
      <c r="T686" s="588">
        <f t="shared" si="975"/>
        <v>0</v>
      </c>
      <c r="U686" s="588">
        <f t="shared" si="989"/>
        <v>0</v>
      </c>
      <c r="V686" s="587"/>
      <c r="W686" s="588">
        <f t="shared" si="976"/>
        <v>0</v>
      </c>
      <c r="X686" s="588">
        <f t="shared" si="990"/>
        <v>0</v>
      </c>
      <c r="Y686" s="587"/>
      <c r="Z686" s="588">
        <f t="shared" si="977"/>
        <v>0</v>
      </c>
      <c r="AA686" s="588">
        <f t="shared" si="959"/>
        <v>0</v>
      </c>
      <c r="AB686" s="587"/>
      <c r="AC686" s="588">
        <f t="shared" si="978"/>
        <v>0</v>
      </c>
      <c r="AD686" s="588">
        <f t="shared" si="991"/>
        <v>0</v>
      </c>
      <c r="AE686" s="587"/>
      <c r="AF686" s="588">
        <f t="shared" si="979"/>
        <v>0</v>
      </c>
      <c r="AG686" s="588">
        <f t="shared" si="992"/>
        <v>0</v>
      </c>
      <c r="AH686" s="587"/>
      <c r="AI686" s="588">
        <f t="shared" si="980"/>
        <v>0</v>
      </c>
      <c r="AJ686" s="588">
        <f t="shared" si="993"/>
        <v>0</v>
      </c>
      <c r="AK686" s="587"/>
      <c r="AL686" s="588">
        <f t="shared" si="981"/>
        <v>0</v>
      </c>
      <c r="AM686" s="588">
        <f t="shared" si="994"/>
        <v>0</v>
      </c>
      <c r="AN686" s="587"/>
      <c r="AO686" s="588">
        <f t="shared" si="982"/>
        <v>0</v>
      </c>
      <c r="AP686" s="588">
        <f t="shared" si="995"/>
        <v>0</v>
      </c>
      <c r="AQ686" s="587"/>
      <c r="AR686" s="588">
        <f t="shared" si="983"/>
        <v>0</v>
      </c>
      <c r="AS686" s="588">
        <f t="shared" si="960"/>
        <v>0</v>
      </c>
      <c r="AT686" s="587"/>
      <c r="AU686" s="588">
        <f t="shared" si="984"/>
        <v>0</v>
      </c>
      <c r="AV686" s="588">
        <f t="shared" si="996"/>
        <v>0</v>
      </c>
      <c r="AW686" s="587"/>
      <c r="AX686" s="652"/>
      <c r="AY686" s="706">
        <f t="shared" si="958"/>
        <v>0</v>
      </c>
      <c r="BC686" s="30">
        <f t="shared" si="961"/>
        <v>0</v>
      </c>
      <c r="BD686" s="30">
        <f t="shared" si="962"/>
        <v>0</v>
      </c>
      <c r="BE686" s="30">
        <f t="shared" si="997"/>
        <v>0</v>
      </c>
      <c r="BF686" s="30">
        <f t="shared" si="963"/>
        <v>0</v>
      </c>
      <c r="BG686" s="30">
        <f t="shared" si="964"/>
        <v>0</v>
      </c>
      <c r="BH686" s="704">
        <f t="shared" si="965"/>
        <v>0</v>
      </c>
      <c r="BI686" s="30">
        <f t="shared" si="957"/>
        <v>0</v>
      </c>
      <c r="BJ686" s="30">
        <f t="shared" si="966"/>
        <v>0</v>
      </c>
      <c r="BK686" s="704">
        <f t="shared" si="967"/>
        <v>0</v>
      </c>
      <c r="BL686" s="30">
        <f t="shared" si="968"/>
        <v>0</v>
      </c>
      <c r="BM686" s="30">
        <f t="shared" si="969"/>
        <v>0</v>
      </c>
      <c r="BN686" s="704">
        <f t="shared" si="970"/>
        <v>0</v>
      </c>
    </row>
    <row r="687" spans="1:66" x14ac:dyDescent="0.25">
      <c r="A687" s="49"/>
      <c r="B687" s="50"/>
      <c r="C687" s="699"/>
      <c r="D687" s="50"/>
      <c r="E687" s="62" t="e">
        <f t="shared" si="999"/>
        <v>#N/A</v>
      </c>
      <c r="F687" s="664" t="str">
        <f t="shared" si="998"/>
        <v/>
      </c>
      <c r="G687" s="587"/>
      <c r="H687" s="588">
        <f t="shared" si="971"/>
        <v>0</v>
      </c>
      <c r="I687" s="588">
        <f t="shared" si="985"/>
        <v>0</v>
      </c>
      <c r="J687" s="587"/>
      <c r="K687" s="588">
        <f t="shared" si="972"/>
        <v>0</v>
      </c>
      <c r="L687" s="588">
        <f t="shared" si="986"/>
        <v>0</v>
      </c>
      <c r="M687" s="587"/>
      <c r="N687" s="588">
        <f t="shared" si="973"/>
        <v>0</v>
      </c>
      <c r="O687" s="588">
        <f t="shared" si="987"/>
        <v>0</v>
      </c>
      <c r="P687" s="587"/>
      <c r="Q687" s="588">
        <f t="shared" si="974"/>
        <v>0</v>
      </c>
      <c r="R687" s="588">
        <f t="shared" si="988"/>
        <v>0</v>
      </c>
      <c r="S687" s="587"/>
      <c r="T687" s="588">
        <f t="shared" si="975"/>
        <v>0</v>
      </c>
      <c r="U687" s="588">
        <f t="shared" si="989"/>
        <v>0</v>
      </c>
      <c r="V687" s="587"/>
      <c r="W687" s="588">
        <f t="shared" si="976"/>
        <v>0</v>
      </c>
      <c r="X687" s="588">
        <f t="shared" si="990"/>
        <v>0</v>
      </c>
      <c r="Y687" s="587"/>
      <c r="Z687" s="588">
        <f t="shared" si="977"/>
        <v>0</v>
      </c>
      <c r="AA687" s="588">
        <f t="shared" si="959"/>
        <v>0</v>
      </c>
      <c r="AB687" s="587"/>
      <c r="AC687" s="588">
        <f t="shared" si="978"/>
        <v>0</v>
      </c>
      <c r="AD687" s="588">
        <f t="shared" si="991"/>
        <v>0</v>
      </c>
      <c r="AE687" s="587"/>
      <c r="AF687" s="588">
        <f t="shared" si="979"/>
        <v>0</v>
      </c>
      <c r="AG687" s="588">
        <f t="shared" si="992"/>
        <v>0</v>
      </c>
      <c r="AH687" s="587"/>
      <c r="AI687" s="588">
        <f t="shared" si="980"/>
        <v>0</v>
      </c>
      <c r="AJ687" s="588">
        <f t="shared" si="993"/>
        <v>0</v>
      </c>
      <c r="AK687" s="587"/>
      <c r="AL687" s="588">
        <f t="shared" si="981"/>
        <v>0</v>
      </c>
      <c r="AM687" s="588">
        <f t="shared" si="994"/>
        <v>0</v>
      </c>
      <c r="AN687" s="587"/>
      <c r="AO687" s="588">
        <f t="shared" si="982"/>
        <v>0</v>
      </c>
      <c r="AP687" s="588">
        <f t="shared" si="995"/>
        <v>0</v>
      </c>
      <c r="AQ687" s="587"/>
      <c r="AR687" s="588">
        <f t="shared" si="983"/>
        <v>0</v>
      </c>
      <c r="AS687" s="588">
        <f t="shared" si="960"/>
        <v>0</v>
      </c>
      <c r="AT687" s="587"/>
      <c r="AU687" s="588">
        <f t="shared" si="984"/>
        <v>0</v>
      </c>
      <c r="AV687" s="588">
        <f t="shared" si="996"/>
        <v>0</v>
      </c>
      <c r="AW687" s="587"/>
      <c r="AX687" s="652"/>
      <c r="AY687" s="706">
        <f t="shared" si="958"/>
        <v>0</v>
      </c>
      <c r="BC687" s="30">
        <f t="shared" si="961"/>
        <v>0</v>
      </c>
      <c r="BD687" s="30">
        <f t="shared" si="962"/>
        <v>0</v>
      </c>
      <c r="BE687" s="30">
        <f t="shared" si="997"/>
        <v>0</v>
      </c>
      <c r="BF687" s="30">
        <f t="shared" si="963"/>
        <v>0</v>
      </c>
      <c r="BG687" s="30">
        <f t="shared" si="964"/>
        <v>0</v>
      </c>
      <c r="BH687" s="704">
        <f t="shared" si="965"/>
        <v>0</v>
      </c>
      <c r="BI687" s="30">
        <f t="shared" ref="BI687:BI750" si="1000">AD687-AA687</f>
        <v>0</v>
      </c>
      <c r="BJ687" s="30">
        <f t="shared" si="966"/>
        <v>0</v>
      </c>
      <c r="BK687" s="704">
        <f t="shared" si="967"/>
        <v>0</v>
      </c>
      <c r="BL687" s="30">
        <f t="shared" si="968"/>
        <v>0</v>
      </c>
      <c r="BM687" s="30">
        <f t="shared" si="969"/>
        <v>0</v>
      </c>
      <c r="BN687" s="704">
        <f t="shared" si="970"/>
        <v>0</v>
      </c>
    </row>
    <row r="688" spans="1:66" x14ac:dyDescent="0.25">
      <c r="A688" s="49"/>
      <c r="B688" s="50"/>
      <c r="C688" s="699"/>
      <c r="D688" s="50"/>
      <c r="E688" s="62" t="e">
        <f t="shared" si="999"/>
        <v>#N/A</v>
      </c>
      <c r="F688" s="664" t="str">
        <f t="shared" si="998"/>
        <v/>
      </c>
      <c r="G688" s="587"/>
      <c r="H688" s="588">
        <f t="shared" si="971"/>
        <v>0</v>
      </c>
      <c r="I688" s="588">
        <f t="shared" si="985"/>
        <v>0</v>
      </c>
      <c r="J688" s="587"/>
      <c r="K688" s="588">
        <f t="shared" si="972"/>
        <v>0</v>
      </c>
      <c r="L688" s="588">
        <f t="shared" si="986"/>
        <v>0</v>
      </c>
      <c r="M688" s="587"/>
      <c r="N688" s="588">
        <f t="shared" si="973"/>
        <v>0</v>
      </c>
      <c r="O688" s="588">
        <f t="shared" si="987"/>
        <v>0</v>
      </c>
      <c r="P688" s="587"/>
      <c r="Q688" s="588">
        <f t="shared" si="974"/>
        <v>0</v>
      </c>
      <c r="R688" s="588">
        <f t="shared" si="988"/>
        <v>0</v>
      </c>
      <c r="S688" s="587"/>
      <c r="T688" s="588">
        <f t="shared" si="975"/>
        <v>0</v>
      </c>
      <c r="U688" s="588">
        <f t="shared" si="989"/>
        <v>0</v>
      </c>
      <c r="V688" s="587"/>
      <c r="W688" s="588">
        <f t="shared" si="976"/>
        <v>0</v>
      </c>
      <c r="X688" s="588">
        <f t="shared" si="990"/>
        <v>0</v>
      </c>
      <c r="Y688" s="587"/>
      <c r="Z688" s="588">
        <f t="shared" si="977"/>
        <v>0</v>
      </c>
      <c r="AA688" s="588">
        <f t="shared" si="959"/>
        <v>0</v>
      </c>
      <c r="AB688" s="587"/>
      <c r="AC688" s="588">
        <f t="shared" si="978"/>
        <v>0</v>
      </c>
      <c r="AD688" s="588">
        <f t="shared" si="991"/>
        <v>0</v>
      </c>
      <c r="AE688" s="587"/>
      <c r="AF688" s="588">
        <f t="shared" si="979"/>
        <v>0</v>
      </c>
      <c r="AG688" s="588">
        <f t="shared" si="992"/>
        <v>0</v>
      </c>
      <c r="AH688" s="587"/>
      <c r="AI688" s="588">
        <f t="shared" si="980"/>
        <v>0</v>
      </c>
      <c r="AJ688" s="588">
        <f t="shared" si="993"/>
        <v>0</v>
      </c>
      <c r="AK688" s="587"/>
      <c r="AL688" s="588">
        <f t="shared" si="981"/>
        <v>0</v>
      </c>
      <c r="AM688" s="588">
        <f t="shared" si="994"/>
        <v>0</v>
      </c>
      <c r="AN688" s="587"/>
      <c r="AO688" s="588">
        <f t="shared" si="982"/>
        <v>0</v>
      </c>
      <c r="AP688" s="588">
        <f t="shared" si="995"/>
        <v>0</v>
      </c>
      <c r="AQ688" s="587"/>
      <c r="AR688" s="588">
        <f t="shared" si="983"/>
        <v>0</v>
      </c>
      <c r="AS688" s="588">
        <f t="shared" si="960"/>
        <v>0</v>
      </c>
      <c r="AT688" s="587"/>
      <c r="AU688" s="588">
        <f t="shared" si="984"/>
        <v>0</v>
      </c>
      <c r="AV688" s="588">
        <f t="shared" si="996"/>
        <v>0</v>
      </c>
      <c r="AW688" s="587"/>
      <c r="AX688" s="652"/>
      <c r="AY688" s="706">
        <f t="shared" si="958"/>
        <v>0</v>
      </c>
      <c r="BC688" s="30">
        <f t="shared" si="961"/>
        <v>0</v>
      </c>
      <c r="BD688" s="30">
        <f t="shared" si="962"/>
        <v>0</v>
      </c>
      <c r="BE688" s="30">
        <f t="shared" si="997"/>
        <v>0</v>
      </c>
      <c r="BF688" s="30">
        <f t="shared" si="963"/>
        <v>0</v>
      </c>
      <c r="BG688" s="30">
        <f t="shared" si="964"/>
        <v>0</v>
      </c>
      <c r="BH688" s="704">
        <f t="shared" si="965"/>
        <v>0</v>
      </c>
      <c r="BI688" s="30">
        <f t="shared" si="1000"/>
        <v>0</v>
      </c>
      <c r="BJ688" s="30">
        <f t="shared" si="966"/>
        <v>0</v>
      </c>
      <c r="BK688" s="704">
        <f t="shared" si="967"/>
        <v>0</v>
      </c>
      <c r="BL688" s="30">
        <f t="shared" si="968"/>
        <v>0</v>
      </c>
      <c r="BM688" s="30">
        <f t="shared" si="969"/>
        <v>0</v>
      </c>
      <c r="BN688" s="704">
        <f t="shared" si="970"/>
        <v>0</v>
      </c>
    </row>
    <row r="689" spans="1:66" x14ac:dyDescent="0.25">
      <c r="A689" s="49"/>
      <c r="B689" s="50"/>
      <c r="C689" s="699"/>
      <c r="D689" s="50"/>
      <c r="E689" s="62" t="e">
        <f t="shared" si="999"/>
        <v>#N/A</v>
      </c>
      <c r="F689" s="664" t="str">
        <f t="shared" si="998"/>
        <v/>
      </c>
      <c r="G689" s="587"/>
      <c r="H689" s="588">
        <f t="shared" si="971"/>
        <v>0</v>
      </c>
      <c r="I689" s="588">
        <f t="shared" si="985"/>
        <v>0</v>
      </c>
      <c r="J689" s="587"/>
      <c r="K689" s="588">
        <f t="shared" si="972"/>
        <v>0</v>
      </c>
      <c r="L689" s="588">
        <f t="shared" si="986"/>
        <v>0</v>
      </c>
      <c r="M689" s="587"/>
      <c r="N689" s="588">
        <f t="shared" si="973"/>
        <v>0</v>
      </c>
      <c r="O689" s="588">
        <f t="shared" si="987"/>
        <v>0</v>
      </c>
      <c r="P689" s="587"/>
      <c r="Q689" s="588">
        <f t="shared" si="974"/>
        <v>0</v>
      </c>
      <c r="R689" s="588">
        <f t="shared" si="988"/>
        <v>0</v>
      </c>
      <c r="S689" s="587"/>
      <c r="T689" s="588">
        <f t="shared" si="975"/>
        <v>0</v>
      </c>
      <c r="U689" s="588">
        <f t="shared" si="989"/>
        <v>0</v>
      </c>
      <c r="V689" s="587"/>
      <c r="W689" s="588">
        <f t="shared" si="976"/>
        <v>0</v>
      </c>
      <c r="X689" s="588">
        <f t="shared" si="990"/>
        <v>0</v>
      </c>
      <c r="Y689" s="587"/>
      <c r="Z689" s="588">
        <f t="shared" si="977"/>
        <v>0</v>
      </c>
      <c r="AA689" s="588">
        <f t="shared" si="959"/>
        <v>0</v>
      </c>
      <c r="AB689" s="587"/>
      <c r="AC689" s="588">
        <f t="shared" si="978"/>
        <v>0</v>
      </c>
      <c r="AD689" s="588">
        <f t="shared" si="991"/>
        <v>0</v>
      </c>
      <c r="AE689" s="587"/>
      <c r="AF689" s="588">
        <f t="shared" si="979"/>
        <v>0</v>
      </c>
      <c r="AG689" s="588">
        <f t="shared" si="992"/>
        <v>0</v>
      </c>
      <c r="AH689" s="587"/>
      <c r="AI689" s="588">
        <f t="shared" si="980"/>
        <v>0</v>
      </c>
      <c r="AJ689" s="588">
        <f t="shared" si="993"/>
        <v>0</v>
      </c>
      <c r="AK689" s="587"/>
      <c r="AL689" s="588">
        <f t="shared" si="981"/>
        <v>0</v>
      </c>
      <c r="AM689" s="588">
        <f t="shared" si="994"/>
        <v>0</v>
      </c>
      <c r="AN689" s="587"/>
      <c r="AO689" s="588">
        <f t="shared" si="982"/>
        <v>0</v>
      </c>
      <c r="AP689" s="588">
        <f t="shared" si="995"/>
        <v>0</v>
      </c>
      <c r="AQ689" s="587"/>
      <c r="AR689" s="588">
        <f t="shared" si="983"/>
        <v>0</v>
      </c>
      <c r="AS689" s="588">
        <f t="shared" si="960"/>
        <v>0</v>
      </c>
      <c r="AT689" s="587"/>
      <c r="AU689" s="588">
        <f t="shared" si="984"/>
        <v>0</v>
      </c>
      <c r="AV689" s="588">
        <f t="shared" si="996"/>
        <v>0</v>
      </c>
      <c r="AW689" s="587"/>
      <c r="AX689" s="652"/>
      <c r="AY689" s="706">
        <f t="shared" ref="AY689:AY752" si="1001">AS689-AX689</f>
        <v>0</v>
      </c>
      <c r="BC689" s="30">
        <f t="shared" si="961"/>
        <v>0</v>
      </c>
      <c r="BD689" s="30">
        <f t="shared" si="962"/>
        <v>0</v>
      </c>
      <c r="BE689" s="30">
        <f t="shared" si="997"/>
        <v>0</v>
      </c>
      <c r="BF689" s="30">
        <f t="shared" si="963"/>
        <v>0</v>
      </c>
      <c r="BG689" s="30">
        <f t="shared" si="964"/>
        <v>0</v>
      </c>
      <c r="BH689" s="704">
        <f t="shared" si="965"/>
        <v>0</v>
      </c>
      <c r="BI689" s="30">
        <f t="shared" si="1000"/>
        <v>0</v>
      </c>
      <c r="BJ689" s="30">
        <f t="shared" si="966"/>
        <v>0</v>
      </c>
      <c r="BK689" s="704">
        <f t="shared" si="967"/>
        <v>0</v>
      </c>
      <c r="BL689" s="30">
        <f t="shared" si="968"/>
        <v>0</v>
      </c>
      <c r="BM689" s="30">
        <f t="shared" si="969"/>
        <v>0</v>
      </c>
      <c r="BN689" s="704">
        <f t="shared" si="970"/>
        <v>0</v>
      </c>
    </row>
    <row r="690" spans="1:66" x14ac:dyDescent="0.25">
      <c r="A690" s="49"/>
      <c r="B690" s="50"/>
      <c r="C690" s="699"/>
      <c r="D690" s="50"/>
      <c r="E690" s="62" t="e">
        <f t="shared" si="999"/>
        <v>#N/A</v>
      </c>
      <c r="F690" s="664" t="str">
        <f t="shared" si="998"/>
        <v/>
      </c>
      <c r="G690" s="587"/>
      <c r="H690" s="588">
        <f t="shared" si="971"/>
        <v>0</v>
      </c>
      <c r="I690" s="588">
        <f t="shared" si="985"/>
        <v>0</v>
      </c>
      <c r="J690" s="587"/>
      <c r="K690" s="588">
        <f t="shared" si="972"/>
        <v>0</v>
      </c>
      <c r="L690" s="588">
        <f t="shared" si="986"/>
        <v>0</v>
      </c>
      <c r="M690" s="587"/>
      <c r="N690" s="588">
        <f t="shared" si="973"/>
        <v>0</v>
      </c>
      <c r="O690" s="588">
        <f t="shared" si="987"/>
        <v>0</v>
      </c>
      <c r="P690" s="587"/>
      <c r="Q690" s="588">
        <f t="shared" si="974"/>
        <v>0</v>
      </c>
      <c r="R690" s="588">
        <f t="shared" si="988"/>
        <v>0</v>
      </c>
      <c r="S690" s="587"/>
      <c r="T690" s="588">
        <f t="shared" si="975"/>
        <v>0</v>
      </c>
      <c r="U690" s="588">
        <f t="shared" si="989"/>
        <v>0</v>
      </c>
      <c r="V690" s="587"/>
      <c r="W690" s="588">
        <f t="shared" si="976"/>
        <v>0</v>
      </c>
      <c r="X690" s="588">
        <f t="shared" si="990"/>
        <v>0</v>
      </c>
      <c r="Y690" s="587"/>
      <c r="Z690" s="588">
        <f t="shared" si="977"/>
        <v>0</v>
      </c>
      <c r="AA690" s="588">
        <f t="shared" si="959"/>
        <v>0</v>
      </c>
      <c r="AB690" s="587"/>
      <c r="AC690" s="588">
        <f t="shared" si="978"/>
        <v>0</v>
      </c>
      <c r="AD690" s="588">
        <f t="shared" si="991"/>
        <v>0</v>
      </c>
      <c r="AE690" s="587"/>
      <c r="AF690" s="588">
        <f t="shared" si="979"/>
        <v>0</v>
      </c>
      <c r="AG690" s="588">
        <f t="shared" si="992"/>
        <v>0</v>
      </c>
      <c r="AH690" s="587"/>
      <c r="AI690" s="588">
        <f t="shared" si="980"/>
        <v>0</v>
      </c>
      <c r="AJ690" s="588">
        <f t="shared" si="993"/>
        <v>0</v>
      </c>
      <c r="AK690" s="587"/>
      <c r="AL690" s="588">
        <f t="shared" si="981"/>
        <v>0</v>
      </c>
      <c r="AM690" s="588">
        <f t="shared" si="994"/>
        <v>0</v>
      </c>
      <c r="AN690" s="587"/>
      <c r="AO690" s="588">
        <f t="shared" si="982"/>
        <v>0</v>
      </c>
      <c r="AP690" s="588">
        <f t="shared" si="995"/>
        <v>0</v>
      </c>
      <c r="AQ690" s="587"/>
      <c r="AR690" s="588">
        <f t="shared" si="983"/>
        <v>0</v>
      </c>
      <c r="AS690" s="588">
        <f t="shared" si="960"/>
        <v>0</v>
      </c>
      <c r="AT690" s="587"/>
      <c r="AU690" s="588">
        <f t="shared" si="984"/>
        <v>0</v>
      </c>
      <c r="AV690" s="588">
        <f t="shared" si="996"/>
        <v>0</v>
      </c>
      <c r="AW690" s="587"/>
      <c r="AX690" s="652"/>
      <c r="AY690" s="706">
        <f t="shared" si="1001"/>
        <v>0</v>
      </c>
      <c r="BC690" s="30">
        <f t="shared" si="961"/>
        <v>0</v>
      </c>
      <c r="BD690" s="30">
        <f t="shared" si="962"/>
        <v>0</v>
      </c>
      <c r="BE690" s="30">
        <f t="shared" si="997"/>
        <v>0</v>
      </c>
      <c r="BF690" s="30">
        <f t="shared" si="963"/>
        <v>0</v>
      </c>
      <c r="BG690" s="30">
        <f t="shared" si="964"/>
        <v>0</v>
      </c>
      <c r="BH690" s="704">
        <f t="shared" si="965"/>
        <v>0</v>
      </c>
      <c r="BI690" s="30">
        <f t="shared" si="1000"/>
        <v>0</v>
      </c>
      <c r="BJ690" s="30">
        <f t="shared" si="966"/>
        <v>0</v>
      </c>
      <c r="BK690" s="704">
        <f t="shared" si="967"/>
        <v>0</v>
      </c>
      <c r="BL690" s="30">
        <f t="shared" si="968"/>
        <v>0</v>
      </c>
      <c r="BM690" s="30">
        <f t="shared" si="969"/>
        <v>0</v>
      </c>
      <c r="BN690" s="704">
        <f t="shared" si="970"/>
        <v>0</v>
      </c>
    </row>
    <row r="691" spans="1:66" x14ac:dyDescent="0.25">
      <c r="A691" s="49"/>
      <c r="B691" s="50"/>
      <c r="C691" s="699"/>
      <c r="D691" s="50"/>
      <c r="E691" s="62" t="e">
        <f t="shared" si="999"/>
        <v>#N/A</v>
      </c>
      <c r="F691" s="664" t="str">
        <f t="shared" si="998"/>
        <v/>
      </c>
      <c r="G691" s="587"/>
      <c r="H691" s="588">
        <f t="shared" si="971"/>
        <v>0</v>
      </c>
      <c r="I691" s="588">
        <f t="shared" si="985"/>
        <v>0</v>
      </c>
      <c r="J691" s="587"/>
      <c r="K691" s="588">
        <f t="shared" si="972"/>
        <v>0</v>
      </c>
      <c r="L691" s="588">
        <f t="shared" si="986"/>
        <v>0</v>
      </c>
      <c r="M691" s="587"/>
      <c r="N691" s="588">
        <f t="shared" si="973"/>
        <v>0</v>
      </c>
      <c r="O691" s="588">
        <f t="shared" si="987"/>
        <v>0</v>
      </c>
      <c r="P691" s="587"/>
      <c r="Q691" s="588">
        <f t="shared" si="974"/>
        <v>0</v>
      </c>
      <c r="R691" s="588">
        <f t="shared" si="988"/>
        <v>0</v>
      </c>
      <c r="S691" s="587"/>
      <c r="T691" s="588">
        <f t="shared" si="975"/>
        <v>0</v>
      </c>
      <c r="U691" s="588">
        <f t="shared" si="989"/>
        <v>0</v>
      </c>
      <c r="V691" s="587"/>
      <c r="W691" s="588">
        <f t="shared" si="976"/>
        <v>0</v>
      </c>
      <c r="X691" s="588">
        <f t="shared" si="990"/>
        <v>0</v>
      </c>
      <c r="Y691" s="587"/>
      <c r="Z691" s="588">
        <f t="shared" si="977"/>
        <v>0</v>
      </c>
      <c r="AA691" s="588">
        <f t="shared" si="959"/>
        <v>0</v>
      </c>
      <c r="AB691" s="587"/>
      <c r="AC691" s="588">
        <f t="shared" si="978"/>
        <v>0</v>
      </c>
      <c r="AD691" s="588">
        <f t="shared" si="991"/>
        <v>0</v>
      </c>
      <c r="AE691" s="587"/>
      <c r="AF691" s="588">
        <f t="shared" si="979"/>
        <v>0</v>
      </c>
      <c r="AG691" s="588">
        <f t="shared" si="992"/>
        <v>0</v>
      </c>
      <c r="AH691" s="587"/>
      <c r="AI691" s="588">
        <f t="shared" si="980"/>
        <v>0</v>
      </c>
      <c r="AJ691" s="588">
        <f t="shared" si="993"/>
        <v>0</v>
      </c>
      <c r="AK691" s="587"/>
      <c r="AL691" s="588">
        <f t="shared" si="981"/>
        <v>0</v>
      </c>
      <c r="AM691" s="588">
        <f t="shared" si="994"/>
        <v>0</v>
      </c>
      <c r="AN691" s="587"/>
      <c r="AO691" s="588">
        <f t="shared" si="982"/>
        <v>0</v>
      </c>
      <c r="AP691" s="588">
        <f t="shared" si="995"/>
        <v>0</v>
      </c>
      <c r="AQ691" s="587"/>
      <c r="AR691" s="588">
        <f t="shared" si="983"/>
        <v>0</v>
      </c>
      <c r="AS691" s="588">
        <f t="shared" si="960"/>
        <v>0</v>
      </c>
      <c r="AT691" s="587"/>
      <c r="AU691" s="588">
        <f t="shared" si="984"/>
        <v>0</v>
      </c>
      <c r="AV691" s="588">
        <f t="shared" si="996"/>
        <v>0</v>
      </c>
      <c r="AW691" s="587"/>
      <c r="AX691" s="652"/>
      <c r="AY691" s="706">
        <f t="shared" si="1001"/>
        <v>0</v>
      </c>
      <c r="BC691" s="30">
        <f t="shared" si="961"/>
        <v>0</v>
      </c>
      <c r="BD691" s="30">
        <f t="shared" si="962"/>
        <v>0</v>
      </c>
      <c r="BE691" s="30">
        <f t="shared" si="997"/>
        <v>0</v>
      </c>
      <c r="BF691" s="30">
        <f t="shared" si="963"/>
        <v>0</v>
      </c>
      <c r="BG691" s="30">
        <f t="shared" si="964"/>
        <v>0</v>
      </c>
      <c r="BH691" s="704">
        <f t="shared" si="965"/>
        <v>0</v>
      </c>
      <c r="BI691" s="30">
        <f t="shared" si="1000"/>
        <v>0</v>
      </c>
      <c r="BJ691" s="30">
        <f t="shared" si="966"/>
        <v>0</v>
      </c>
      <c r="BK691" s="704">
        <f t="shared" si="967"/>
        <v>0</v>
      </c>
      <c r="BL691" s="30">
        <f t="shared" si="968"/>
        <v>0</v>
      </c>
      <c r="BM691" s="30">
        <f t="shared" si="969"/>
        <v>0</v>
      </c>
      <c r="BN691" s="704">
        <f t="shared" si="970"/>
        <v>0</v>
      </c>
    </row>
    <row r="692" spans="1:66" x14ac:dyDescent="0.25">
      <c r="A692" s="49"/>
      <c r="B692" s="50"/>
      <c r="C692" s="699"/>
      <c r="D692" s="50"/>
      <c r="E692" s="62" t="e">
        <f t="shared" si="999"/>
        <v>#N/A</v>
      </c>
      <c r="F692" s="664" t="str">
        <f t="shared" si="998"/>
        <v/>
      </c>
      <c r="G692" s="587"/>
      <c r="H692" s="588">
        <f t="shared" si="971"/>
        <v>0</v>
      </c>
      <c r="I692" s="588">
        <f t="shared" si="985"/>
        <v>0</v>
      </c>
      <c r="J692" s="587"/>
      <c r="K692" s="588">
        <f t="shared" si="972"/>
        <v>0</v>
      </c>
      <c r="L692" s="588">
        <f t="shared" si="986"/>
        <v>0</v>
      </c>
      <c r="M692" s="587"/>
      <c r="N692" s="588">
        <f t="shared" si="973"/>
        <v>0</v>
      </c>
      <c r="O692" s="588">
        <f t="shared" si="987"/>
        <v>0</v>
      </c>
      <c r="P692" s="587"/>
      <c r="Q692" s="588">
        <f t="shared" si="974"/>
        <v>0</v>
      </c>
      <c r="R692" s="588">
        <f t="shared" si="988"/>
        <v>0</v>
      </c>
      <c r="S692" s="587"/>
      <c r="T692" s="588">
        <f t="shared" si="975"/>
        <v>0</v>
      </c>
      <c r="U692" s="588">
        <f t="shared" si="989"/>
        <v>0</v>
      </c>
      <c r="V692" s="587"/>
      <c r="W692" s="588">
        <f t="shared" si="976"/>
        <v>0</v>
      </c>
      <c r="X692" s="588">
        <f t="shared" si="990"/>
        <v>0</v>
      </c>
      <c r="Y692" s="587"/>
      <c r="Z692" s="588">
        <f t="shared" si="977"/>
        <v>0</v>
      </c>
      <c r="AA692" s="588">
        <f t="shared" si="959"/>
        <v>0</v>
      </c>
      <c r="AB692" s="587"/>
      <c r="AC692" s="588">
        <f t="shared" si="978"/>
        <v>0</v>
      </c>
      <c r="AD692" s="588">
        <f t="shared" si="991"/>
        <v>0</v>
      </c>
      <c r="AE692" s="587"/>
      <c r="AF692" s="588">
        <f t="shared" si="979"/>
        <v>0</v>
      </c>
      <c r="AG692" s="588">
        <f t="shared" si="992"/>
        <v>0</v>
      </c>
      <c r="AH692" s="587"/>
      <c r="AI692" s="588">
        <f t="shared" si="980"/>
        <v>0</v>
      </c>
      <c r="AJ692" s="588">
        <f t="shared" si="993"/>
        <v>0</v>
      </c>
      <c r="AK692" s="587"/>
      <c r="AL692" s="588">
        <f t="shared" si="981"/>
        <v>0</v>
      </c>
      <c r="AM692" s="588">
        <f t="shared" si="994"/>
        <v>0</v>
      </c>
      <c r="AN692" s="587"/>
      <c r="AO692" s="588">
        <f t="shared" si="982"/>
        <v>0</v>
      </c>
      <c r="AP692" s="588">
        <f t="shared" si="995"/>
        <v>0</v>
      </c>
      <c r="AQ692" s="587"/>
      <c r="AR692" s="588">
        <f t="shared" si="983"/>
        <v>0</v>
      </c>
      <c r="AS692" s="588">
        <f t="shared" si="960"/>
        <v>0</v>
      </c>
      <c r="AT692" s="587"/>
      <c r="AU692" s="588">
        <f t="shared" si="984"/>
        <v>0</v>
      </c>
      <c r="AV692" s="588">
        <f t="shared" si="996"/>
        <v>0</v>
      </c>
      <c r="AW692" s="587"/>
      <c r="AX692" s="652"/>
      <c r="AY692" s="706">
        <f t="shared" si="1001"/>
        <v>0</v>
      </c>
      <c r="BC692" s="30">
        <f t="shared" si="961"/>
        <v>0</v>
      </c>
      <c r="BD692" s="30">
        <f t="shared" si="962"/>
        <v>0</v>
      </c>
      <c r="BE692" s="30">
        <f t="shared" si="997"/>
        <v>0</v>
      </c>
      <c r="BF692" s="30">
        <f t="shared" si="963"/>
        <v>0</v>
      </c>
      <c r="BG692" s="30">
        <f t="shared" si="964"/>
        <v>0</v>
      </c>
      <c r="BH692" s="704">
        <f t="shared" si="965"/>
        <v>0</v>
      </c>
      <c r="BI692" s="30">
        <f t="shared" si="1000"/>
        <v>0</v>
      </c>
      <c r="BJ692" s="30">
        <f t="shared" si="966"/>
        <v>0</v>
      </c>
      <c r="BK692" s="704">
        <f t="shared" si="967"/>
        <v>0</v>
      </c>
      <c r="BL692" s="30">
        <f t="shared" si="968"/>
        <v>0</v>
      </c>
      <c r="BM692" s="30">
        <f t="shared" si="969"/>
        <v>0</v>
      </c>
      <c r="BN692" s="704">
        <f t="shared" si="970"/>
        <v>0</v>
      </c>
    </row>
    <row r="693" spans="1:66" x14ac:dyDescent="0.25">
      <c r="A693" s="49"/>
      <c r="B693" s="50"/>
      <c r="C693" s="699"/>
      <c r="D693" s="50"/>
      <c r="E693" s="62" t="e">
        <f t="shared" si="999"/>
        <v>#N/A</v>
      </c>
      <c r="F693" s="664" t="str">
        <f t="shared" si="998"/>
        <v/>
      </c>
      <c r="G693" s="587"/>
      <c r="H693" s="588">
        <f t="shared" si="971"/>
        <v>0</v>
      </c>
      <c r="I693" s="588">
        <f t="shared" si="985"/>
        <v>0</v>
      </c>
      <c r="J693" s="587"/>
      <c r="K693" s="588">
        <f t="shared" si="972"/>
        <v>0</v>
      </c>
      <c r="L693" s="588">
        <f t="shared" si="986"/>
        <v>0</v>
      </c>
      <c r="M693" s="587"/>
      <c r="N693" s="588">
        <f t="shared" si="973"/>
        <v>0</v>
      </c>
      <c r="O693" s="588">
        <f t="shared" si="987"/>
        <v>0</v>
      </c>
      <c r="P693" s="587"/>
      <c r="Q693" s="588">
        <f t="shared" si="974"/>
        <v>0</v>
      </c>
      <c r="R693" s="588">
        <f t="shared" si="988"/>
        <v>0</v>
      </c>
      <c r="S693" s="587"/>
      <c r="T693" s="588">
        <f t="shared" si="975"/>
        <v>0</v>
      </c>
      <c r="U693" s="588">
        <f t="shared" si="989"/>
        <v>0</v>
      </c>
      <c r="V693" s="587"/>
      <c r="W693" s="588">
        <f t="shared" si="976"/>
        <v>0</v>
      </c>
      <c r="X693" s="588">
        <f t="shared" si="990"/>
        <v>0</v>
      </c>
      <c r="Y693" s="587"/>
      <c r="Z693" s="588">
        <f t="shared" si="977"/>
        <v>0</v>
      </c>
      <c r="AA693" s="588">
        <f t="shared" si="959"/>
        <v>0</v>
      </c>
      <c r="AB693" s="587"/>
      <c r="AC693" s="588">
        <f t="shared" si="978"/>
        <v>0</v>
      </c>
      <c r="AD693" s="588">
        <f t="shared" si="991"/>
        <v>0</v>
      </c>
      <c r="AE693" s="587"/>
      <c r="AF693" s="588">
        <f t="shared" si="979"/>
        <v>0</v>
      </c>
      <c r="AG693" s="588">
        <f t="shared" si="992"/>
        <v>0</v>
      </c>
      <c r="AH693" s="587"/>
      <c r="AI693" s="588">
        <f t="shared" si="980"/>
        <v>0</v>
      </c>
      <c r="AJ693" s="588">
        <f t="shared" si="993"/>
        <v>0</v>
      </c>
      <c r="AK693" s="587"/>
      <c r="AL693" s="588">
        <f t="shared" si="981"/>
        <v>0</v>
      </c>
      <c r="AM693" s="588">
        <f t="shared" si="994"/>
        <v>0</v>
      </c>
      <c r="AN693" s="587"/>
      <c r="AO693" s="588">
        <f t="shared" si="982"/>
        <v>0</v>
      </c>
      <c r="AP693" s="588">
        <f t="shared" si="995"/>
        <v>0</v>
      </c>
      <c r="AQ693" s="587"/>
      <c r="AR693" s="588">
        <f t="shared" si="983"/>
        <v>0</v>
      </c>
      <c r="AS693" s="588">
        <f t="shared" si="960"/>
        <v>0</v>
      </c>
      <c r="AT693" s="587"/>
      <c r="AU693" s="588">
        <f t="shared" si="984"/>
        <v>0</v>
      </c>
      <c r="AV693" s="588">
        <f t="shared" si="996"/>
        <v>0</v>
      </c>
      <c r="AW693" s="587"/>
      <c r="AX693" s="652"/>
      <c r="AY693" s="706">
        <f t="shared" si="1001"/>
        <v>0</v>
      </c>
      <c r="BC693" s="30">
        <f t="shared" si="961"/>
        <v>0</v>
      </c>
      <c r="BD693" s="30">
        <f t="shared" si="962"/>
        <v>0</v>
      </c>
      <c r="BE693" s="30">
        <f t="shared" si="997"/>
        <v>0</v>
      </c>
      <c r="BF693" s="30">
        <f t="shared" si="963"/>
        <v>0</v>
      </c>
      <c r="BG693" s="30">
        <f t="shared" si="964"/>
        <v>0</v>
      </c>
      <c r="BH693" s="704">
        <f t="shared" si="965"/>
        <v>0</v>
      </c>
      <c r="BI693" s="30">
        <f t="shared" si="1000"/>
        <v>0</v>
      </c>
      <c r="BJ693" s="30">
        <f t="shared" si="966"/>
        <v>0</v>
      </c>
      <c r="BK693" s="704">
        <f t="shared" si="967"/>
        <v>0</v>
      </c>
      <c r="BL693" s="30">
        <f t="shared" si="968"/>
        <v>0</v>
      </c>
      <c r="BM693" s="30">
        <f t="shared" si="969"/>
        <v>0</v>
      </c>
      <c r="BN693" s="704">
        <f t="shared" si="970"/>
        <v>0</v>
      </c>
    </row>
    <row r="694" spans="1:66" x14ac:dyDescent="0.25">
      <c r="A694" s="49"/>
      <c r="B694" s="50"/>
      <c r="C694" s="699"/>
      <c r="D694" s="50"/>
      <c r="E694" s="62" t="e">
        <f t="shared" si="999"/>
        <v>#N/A</v>
      </c>
      <c r="F694" s="664" t="str">
        <f t="shared" si="998"/>
        <v/>
      </c>
      <c r="G694" s="587"/>
      <c r="H694" s="588">
        <f t="shared" si="971"/>
        <v>0</v>
      </c>
      <c r="I694" s="588">
        <f t="shared" si="985"/>
        <v>0</v>
      </c>
      <c r="J694" s="587"/>
      <c r="K694" s="588">
        <f t="shared" si="972"/>
        <v>0</v>
      </c>
      <c r="L694" s="588">
        <f t="shared" si="986"/>
        <v>0</v>
      </c>
      <c r="M694" s="587"/>
      <c r="N694" s="588">
        <f t="shared" si="973"/>
        <v>0</v>
      </c>
      <c r="O694" s="588">
        <f t="shared" si="987"/>
        <v>0</v>
      </c>
      <c r="P694" s="587"/>
      <c r="Q694" s="588">
        <f t="shared" si="974"/>
        <v>0</v>
      </c>
      <c r="R694" s="588">
        <f t="shared" si="988"/>
        <v>0</v>
      </c>
      <c r="S694" s="587"/>
      <c r="T694" s="588">
        <f t="shared" si="975"/>
        <v>0</v>
      </c>
      <c r="U694" s="588">
        <f t="shared" si="989"/>
        <v>0</v>
      </c>
      <c r="V694" s="587"/>
      <c r="W694" s="588">
        <f t="shared" si="976"/>
        <v>0</v>
      </c>
      <c r="X694" s="588">
        <f t="shared" si="990"/>
        <v>0</v>
      </c>
      <c r="Y694" s="587"/>
      <c r="Z694" s="588">
        <f t="shared" si="977"/>
        <v>0</v>
      </c>
      <c r="AA694" s="588">
        <f t="shared" si="959"/>
        <v>0</v>
      </c>
      <c r="AB694" s="587"/>
      <c r="AC694" s="588">
        <f t="shared" si="978"/>
        <v>0</v>
      </c>
      <c r="AD694" s="588">
        <f t="shared" si="991"/>
        <v>0</v>
      </c>
      <c r="AE694" s="587"/>
      <c r="AF694" s="588">
        <f t="shared" si="979"/>
        <v>0</v>
      </c>
      <c r="AG694" s="588">
        <f t="shared" si="992"/>
        <v>0</v>
      </c>
      <c r="AH694" s="587"/>
      <c r="AI694" s="588">
        <f t="shared" si="980"/>
        <v>0</v>
      </c>
      <c r="AJ694" s="588">
        <f t="shared" si="993"/>
        <v>0</v>
      </c>
      <c r="AK694" s="587"/>
      <c r="AL694" s="588">
        <f t="shared" si="981"/>
        <v>0</v>
      </c>
      <c r="AM694" s="588">
        <f t="shared" si="994"/>
        <v>0</v>
      </c>
      <c r="AN694" s="587"/>
      <c r="AO694" s="588">
        <f t="shared" si="982"/>
        <v>0</v>
      </c>
      <c r="AP694" s="588">
        <f t="shared" si="995"/>
        <v>0</v>
      </c>
      <c r="AQ694" s="587"/>
      <c r="AR694" s="588">
        <f t="shared" si="983"/>
        <v>0</v>
      </c>
      <c r="AS694" s="588">
        <f t="shared" si="960"/>
        <v>0</v>
      </c>
      <c r="AT694" s="587"/>
      <c r="AU694" s="588">
        <f t="shared" si="984"/>
        <v>0</v>
      </c>
      <c r="AV694" s="588">
        <f t="shared" si="996"/>
        <v>0</v>
      </c>
      <c r="AW694" s="587"/>
      <c r="AX694" s="652"/>
      <c r="AY694" s="706">
        <f t="shared" si="1001"/>
        <v>0</v>
      </c>
      <c r="BC694" s="30">
        <f t="shared" si="961"/>
        <v>0</v>
      </c>
      <c r="BD694" s="30">
        <f t="shared" si="962"/>
        <v>0</v>
      </c>
      <c r="BE694" s="30">
        <f t="shared" si="997"/>
        <v>0</v>
      </c>
      <c r="BF694" s="30">
        <f t="shared" si="963"/>
        <v>0</v>
      </c>
      <c r="BG694" s="30">
        <f t="shared" si="964"/>
        <v>0</v>
      </c>
      <c r="BH694" s="704">
        <f t="shared" si="965"/>
        <v>0</v>
      </c>
      <c r="BI694" s="30">
        <f t="shared" si="1000"/>
        <v>0</v>
      </c>
      <c r="BJ694" s="30">
        <f t="shared" si="966"/>
        <v>0</v>
      </c>
      <c r="BK694" s="704">
        <f t="shared" si="967"/>
        <v>0</v>
      </c>
      <c r="BL694" s="30">
        <f t="shared" si="968"/>
        <v>0</v>
      </c>
      <c r="BM694" s="30">
        <f t="shared" si="969"/>
        <v>0</v>
      </c>
      <c r="BN694" s="704">
        <f t="shared" si="970"/>
        <v>0</v>
      </c>
    </row>
    <row r="695" spans="1:66" x14ac:dyDescent="0.25">
      <c r="A695" s="49"/>
      <c r="B695" s="50"/>
      <c r="C695" s="699"/>
      <c r="D695" s="50"/>
      <c r="E695" s="62" t="e">
        <f t="shared" si="999"/>
        <v>#N/A</v>
      </c>
      <c r="F695" s="664" t="str">
        <f t="shared" si="998"/>
        <v/>
      </c>
      <c r="G695" s="587"/>
      <c r="H695" s="588">
        <f t="shared" si="971"/>
        <v>0</v>
      </c>
      <c r="I695" s="588">
        <f t="shared" si="985"/>
        <v>0</v>
      </c>
      <c r="J695" s="587"/>
      <c r="K695" s="588">
        <f t="shared" si="972"/>
        <v>0</v>
      </c>
      <c r="L695" s="588">
        <f t="shared" si="986"/>
        <v>0</v>
      </c>
      <c r="M695" s="587"/>
      <c r="N695" s="588">
        <f t="shared" si="973"/>
        <v>0</v>
      </c>
      <c r="O695" s="588">
        <f t="shared" si="987"/>
        <v>0</v>
      </c>
      <c r="P695" s="587"/>
      <c r="Q695" s="588">
        <f t="shared" si="974"/>
        <v>0</v>
      </c>
      <c r="R695" s="588">
        <f t="shared" si="988"/>
        <v>0</v>
      </c>
      <c r="S695" s="587"/>
      <c r="T695" s="588">
        <f t="shared" si="975"/>
        <v>0</v>
      </c>
      <c r="U695" s="588">
        <f t="shared" si="989"/>
        <v>0</v>
      </c>
      <c r="V695" s="587"/>
      <c r="W695" s="588">
        <f t="shared" si="976"/>
        <v>0</v>
      </c>
      <c r="X695" s="588">
        <f t="shared" si="990"/>
        <v>0</v>
      </c>
      <c r="Y695" s="587"/>
      <c r="Z695" s="588">
        <f t="shared" si="977"/>
        <v>0</v>
      </c>
      <c r="AA695" s="588">
        <f t="shared" si="959"/>
        <v>0</v>
      </c>
      <c r="AB695" s="587"/>
      <c r="AC695" s="588">
        <f t="shared" si="978"/>
        <v>0</v>
      </c>
      <c r="AD695" s="588">
        <f t="shared" si="991"/>
        <v>0</v>
      </c>
      <c r="AE695" s="587"/>
      <c r="AF695" s="588">
        <f t="shared" si="979"/>
        <v>0</v>
      </c>
      <c r="AG695" s="588">
        <f t="shared" si="992"/>
        <v>0</v>
      </c>
      <c r="AH695" s="587"/>
      <c r="AI695" s="588">
        <f t="shared" si="980"/>
        <v>0</v>
      </c>
      <c r="AJ695" s="588">
        <f t="shared" si="993"/>
        <v>0</v>
      </c>
      <c r="AK695" s="587"/>
      <c r="AL695" s="588">
        <f t="shared" si="981"/>
        <v>0</v>
      </c>
      <c r="AM695" s="588">
        <f t="shared" si="994"/>
        <v>0</v>
      </c>
      <c r="AN695" s="587"/>
      <c r="AO695" s="588">
        <f t="shared" si="982"/>
        <v>0</v>
      </c>
      <c r="AP695" s="588">
        <f t="shared" si="995"/>
        <v>0</v>
      </c>
      <c r="AQ695" s="587"/>
      <c r="AR695" s="588">
        <f t="shared" si="983"/>
        <v>0</v>
      </c>
      <c r="AS695" s="588">
        <f t="shared" si="960"/>
        <v>0</v>
      </c>
      <c r="AT695" s="587"/>
      <c r="AU695" s="588">
        <f t="shared" si="984"/>
        <v>0</v>
      </c>
      <c r="AV695" s="588">
        <f t="shared" si="996"/>
        <v>0</v>
      </c>
      <c r="AW695" s="587"/>
      <c r="AX695" s="652"/>
      <c r="AY695" s="706">
        <f t="shared" si="1001"/>
        <v>0</v>
      </c>
      <c r="BC695" s="30">
        <f t="shared" si="961"/>
        <v>0</v>
      </c>
      <c r="BD695" s="30">
        <f t="shared" si="962"/>
        <v>0</v>
      </c>
      <c r="BE695" s="30">
        <f t="shared" si="997"/>
        <v>0</v>
      </c>
      <c r="BF695" s="30">
        <f t="shared" si="963"/>
        <v>0</v>
      </c>
      <c r="BG695" s="30">
        <f t="shared" si="964"/>
        <v>0</v>
      </c>
      <c r="BH695" s="704">
        <f t="shared" si="965"/>
        <v>0</v>
      </c>
      <c r="BI695" s="30">
        <f t="shared" si="1000"/>
        <v>0</v>
      </c>
      <c r="BJ695" s="30">
        <f t="shared" si="966"/>
        <v>0</v>
      </c>
      <c r="BK695" s="704">
        <f t="shared" si="967"/>
        <v>0</v>
      </c>
      <c r="BL695" s="30">
        <f t="shared" si="968"/>
        <v>0</v>
      </c>
      <c r="BM695" s="30">
        <f t="shared" si="969"/>
        <v>0</v>
      </c>
      <c r="BN695" s="704">
        <f t="shared" si="970"/>
        <v>0</v>
      </c>
    </row>
    <row r="696" spans="1:66" x14ac:dyDescent="0.25">
      <c r="A696" s="49"/>
      <c r="B696" s="50"/>
      <c r="C696" s="699"/>
      <c r="D696" s="50"/>
      <c r="E696" s="62" t="e">
        <f t="shared" si="999"/>
        <v>#N/A</v>
      </c>
      <c r="F696" s="664" t="str">
        <f t="shared" si="998"/>
        <v/>
      </c>
      <c r="G696" s="587"/>
      <c r="H696" s="588">
        <f t="shared" si="971"/>
        <v>0</v>
      </c>
      <c r="I696" s="588">
        <f t="shared" si="985"/>
        <v>0</v>
      </c>
      <c r="J696" s="587"/>
      <c r="K696" s="588">
        <f t="shared" si="972"/>
        <v>0</v>
      </c>
      <c r="L696" s="588">
        <f t="shared" si="986"/>
        <v>0</v>
      </c>
      <c r="M696" s="587"/>
      <c r="N696" s="588">
        <f t="shared" si="973"/>
        <v>0</v>
      </c>
      <c r="O696" s="588">
        <f t="shared" si="987"/>
        <v>0</v>
      </c>
      <c r="P696" s="587"/>
      <c r="Q696" s="588">
        <f t="shared" si="974"/>
        <v>0</v>
      </c>
      <c r="R696" s="588">
        <f t="shared" si="988"/>
        <v>0</v>
      </c>
      <c r="S696" s="587"/>
      <c r="T696" s="588">
        <f t="shared" si="975"/>
        <v>0</v>
      </c>
      <c r="U696" s="588">
        <f t="shared" si="989"/>
        <v>0</v>
      </c>
      <c r="V696" s="587"/>
      <c r="W696" s="588">
        <f t="shared" si="976"/>
        <v>0</v>
      </c>
      <c r="X696" s="588">
        <f t="shared" si="990"/>
        <v>0</v>
      </c>
      <c r="Y696" s="587"/>
      <c r="Z696" s="588">
        <f t="shared" si="977"/>
        <v>0</v>
      </c>
      <c r="AA696" s="588">
        <f t="shared" si="959"/>
        <v>0</v>
      </c>
      <c r="AB696" s="587"/>
      <c r="AC696" s="588">
        <f t="shared" si="978"/>
        <v>0</v>
      </c>
      <c r="AD696" s="588">
        <f t="shared" si="991"/>
        <v>0</v>
      </c>
      <c r="AE696" s="587"/>
      <c r="AF696" s="588">
        <f t="shared" si="979"/>
        <v>0</v>
      </c>
      <c r="AG696" s="588">
        <f t="shared" si="992"/>
        <v>0</v>
      </c>
      <c r="AH696" s="587"/>
      <c r="AI696" s="588">
        <f t="shared" si="980"/>
        <v>0</v>
      </c>
      <c r="AJ696" s="588">
        <f t="shared" si="993"/>
        <v>0</v>
      </c>
      <c r="AK696" s="587"/>
      <c r="AL696" s="588">
        <f t="shared" si="981"/>
        <v>0</v>
      </c>
      <c r="AM696" s="588">
        <f t="shared" si="994"/>
        <v>0</v>
      </c>
      <c r="AN696" s="587"/>
      <c r="AO696" s="588">
        <f t="shared" si="982"/>
        <v>0</v>
      </c>
      <c r="AP696" s="588">
        <f t="shared" si="995"/>
        <v>0</v>
      </c>
      <c r="AQ696" s="587"/>
      <c r="AR696" s="588">
        <f t="shared" si="983"/>
        <v>0</v>
      </c>
      <c r="AS696" s="588">
        <f t="shared" si="960"/>
        <v>0</v>
      </c>
      <c r="AT696" s="587"/>
      <c r="AU696" s="588">
        <f t="shared" si="984"/>
        <v>0</v>
      </c>
      <c r="AV696" s="588">
        <f t="shared" si="996"/>
        <v>0</v>
      </c>
      <c r="AW696" s="587"/>
      <c r="AX696" s="652"/>
      <c r="AY696" s="706">
        <f t="shared" si="1001"/>
        <v>0</v>
      </c>
      <c r="BC696" s="30">
        <f t="shared" si="961"/>
        <v>0</v>
      </c>
      <c r="BD696" s="30">
        <f t="shared" si="962"/>
        <v>0</v>
      </c>
      <c r="BE696" s="30">
        <f t="shared" si="997"/>
        <v>0</v>
      </c>
      <c r="BF696" s="30">
        <f t="shared" si="963"/>
        <v>0</v>
      </c>
      <c r="BG696" s="30">
        <f t="shared" si="964"/>
        <v>0</v>
      </c>
      <c r="BH696" s="704">
        <f t="shared" si="965"/>
        <v>0</v>
      </c>
      <c r="BI696" s="30">
        <f t="shared" si="1000"/>
        <v>0</v>
      </c>
      <c r="BJ696" s="30">
        <f t="shared" si="966"/>
        <v>0</v>
      </c>
      <c r="BK696" s="704">
        <f t="shared" si="967"/>
        <v>0</v>
      </c>
      <c r="BL696" s="30">
        <f t="shared" si="968"/>
        <v>0</v>
      </c>
      <c r="BM696" s="30">
        <f t="shared" si="969"/>
        <v>0</v>
      </c>
      <c r="BN696" s="704">
        <f t="shared" si="970"/>
        <v>0</v>
      </c>
    </row>
    <row r="697" spans="1:66" x14ac:dyDescent="0.25">
      <c r="A697" s="49"/>
      <c r="B697" s="50"/>
      <c r="C697" s="699"/>
      <c r="D697" s="50"/>
      <c r="E697" s="62" t="e">
        <f t="shared" si="999"/>
        <v>#N/A</v>
      </c>
      <c r="F697" s="664" t="str">
        <f t="shared" si="998"/>
        <v/>
      </c>
      <c r="G697" s="587"/>
      <c r="H697" s="588">
        <f t="shared" si="971"/>
        <v>0</v>
      </c>
      <c r="I697" s="588">
        <f t="shared" si="985"/>
        <v>0</v>
      </c>
      <c r="J697" s="587"/>
      <c r="K697" s="588">
        <f t="shared" si="972"/>
        <v>0</v>
      </c>
      <c r="L697" s="588">
        <f t="shared" si="986"/>
        <v>0</v>
      </c>
      <c r="M697" s="587"/>
      <c r="N697" s="588">
        <f t="shared" si="973"/>
        <v>0</v>
      </c>
      <c r="O697" s="588">
        <f t="shared" si="987"/>
        <v>0</v>
      </c>
      <c r="P697" s="587"/>
      <c r="Q697" s="588">
        <f t="shared" si="974"/>
        <v>0</v>
      </c>
      <c r="R697" s="588">
        <f t="shared" si="988"/>
        <v>0</v>
      </c>
      <c r="S697" s="587"/>
      <c r="T697" s="588">
        <f t="shared" si="975"/>
        <v>0</v>
      </c>
      <c r="U697" s="588">
        <f t="shared" si="989"/>
        <v>0</v>
      </c>
      <c r="V697" s="587"/>
      <c r="W697" s="588">
        <f t="shared" si="976"/>
        <v>0</v>
      </c>
      <c r="X697" s="588">
        <f t="shared" si="990"/>
        <v>0</v>
      </c>
      <c r="Y697" s="587"/>
      <c r="Z697" s="588">
        <f t="shared" si="977"/>
        <v>0</v>
      </c>
      <c r="AA697" s="588">
        <f t="shared" si="959"/>
        <v>0</v>
      </c>
      <c r="AB697" s="587"/>
      <c r="AC697" s="588">
        <f t="shared" si="978"/>
        <v>0</v>
      </c>
      <c r="AD697" s="588">
        <f t="shared" si="991"/>
        <v>0</v>
      </c>
      <c r="AE697" s="587"/>
      <c r="AF697" s="588">
        <f t="shared" si="979"/>
        <v>0</v>
      </c>
      <c r="AG697" s="588">
        <f t="shared" si="992"/>
        <v>0</v>
      </c>
      <c r="AH697" s="587"/>
      <c r="AI697" s="588">
        <f t="shared" si="980"/>
        <v>0</v>
      </c>
      <c r="AJ697" s="588">
        <f t="shared" si="993"/>
        <v>0</v>
      </c>
      <c r="AK697" s="587"/>
      <c r="AL697" s="588">
        <f t="shared" si="981"/>
        <v>0</v>
      </c>
      <c r="AM697" s="588">
        <f t="shared" si="994"/>
        <v>0</v>
      </c>
      <c r="AN697" s="587"/>
      <c r="AO697" s="588">
        <f t="shared" si="982"/>
        <v>0</v>
      </c>
      <c r="AP697" s="588">
        <f t="shared" si="995"/>
        <v>0</v>
      </c>
      <c r="AQ697" s="587"/>
      <c r="AR697" s="588">
        <f t="shared" si="983"/>
        <v>0</v>
      </c>
      <c r="AS697" s="588">
        <f t="shared" si="960"/>
        <v>0</v>
      </c>
      <c r="AT697" s="587"/>
      <c r="AU697" s="588">
        <f t="shared" si="984"/>
        <v>0</v>
      </c>
      <c r="AV697" s="588">
        <f t="shared" si="996"/>
        <v>0</v>
      </c>
      <c r="AW697" s="587"/>
      <c r="AX697" s="652"/>
      <c r="AY697" s="706">
        <f t="shared" si="1001"/>
        <v>0</v>
      </c>
      <c r="BC697" s="30">
        <f t="shared" si="961"/>
        <v>0</v>
      </c>
      <c r="BD697" s="30">
        <f t="shared" si="962"/>
        <v>0</v>
      </c>
      <c r="BE697" s="30">
        <f t="shared" si="997"/>
        <v>0</v>
      </c>
      <c r="BF697" s="30">
        <f t="shared" si="963"/>
        <v>0</v>
      </c>
      <c r="BG697" s="30">
        <f t="shared" si="964"/>
        <v>0</v>
      </c>
      <c r="BH697" s="704">
        <f t="shared" si="965"/>
        <v>0</v>
      </c>
      <c r="BI697" s="30">
        <f t="shared" si="1000"/>
        <v>0</v>
      </c>
      <c r="BJ697" s="30">
        <f t="shared" si="966"/>
        <v>0</v>
      </c>
      <c r="BK697" s="704">
        <f t="shared" si="967"/>
        <v>0</v>
      </c>
      <c r="BL697" s="30">
        <f t="shared" si="968"/>
        <v>0</v>
      </c>
      <c r="BM697" s="30">
        <f t="shared" si="969"/>
        <v>0</v>
      </c>
      <c r="BN697" s="704">
        <f t="shared" si="970"/>
        <v>0</v>
      </c>
    </row>
    <row r="698" spans="1:66" x14ac:dyDescent="0.25">
      <c r="A698" s="49"/>
      <c r="B698" s="50"/>
      <c r="C698" s="699"/>
      <c r="D698" s="50"/>
      <c r="E698" s="62" t="e">
        <f t="shared" si="999"/>
        <v>#N/A</v>
      </c>
      <c r="F698" s="664" t="str">
        <f t="shared" si="998"/>
        <v/>
      </c>
      <c r="G698" s="587"/>
      <c r="H698" s="588">
        <f t="shared" si="971"/>
        <v>0</v>
      </c>
      <c r="I698" s="588">
        <f t="shared" si="985"/>
        <v>0</v>
      </c>
      <c r="J698" s="587"/>
      <c r="K698" s="588">
        <f t="shared" si="972"/>
        <v>0</v>
      </c>
      <c r="L698" s="588">
        <f t="shared" si="986"/>
        <v>0</v>
      </c>
      <c r="M698" s="587"/>
      <c r="N698" s="588">
        <f t="shared" si="973"/>
        <v>0</v>
      </c>
      <c r="O698" s="588">
        <f t="shared" si="987"/>
        <v>0</v>
      </c>
      <c r="P698" s="587"/>
      <c r="Q698" s="588">
        <f t="shared" si="974"/>
        <v>0</v>
      </c>
      <c r="R698" s="588">
        <f t="shared" si="988"/>
        <v>0</v>
      </c>
      <c r="S698" s="587"/>
      <c r="T698" s="588">
        <f t="shared" si="975"/>
        <v>0</v>
      </c>
      <c r="U698" s="588">
        <f t="shared" si="989"/>
        <v>0</v>
      </c>
      <c r="V698" s="587"/>
      <c r="W698" s="588">
        <f t="shared" si="976"/>
        <v>0</v>
      </c>
      <c r="X698" s="588">
        <f t="shared" si="990"/>
        <v>0</v>
      </c>
      <c r="Y698" s="587"/>
      <c r="Z698" s="588">
        <f t="shared" si="977"/>
        <v>0</v>
      </c>
      <c r="AA698" s="588">
        <f t="shared" si="959"/>
        <v>0</v>
      </c>
      <c r="AB698" s="587"/>
      <c r="AC698" s="588">
        <f t="shared" si="978"/>
        <v>0</v>
      </c>
      <c r="AD698" s="588">
        <f t="shared" si="991"/>
        <v>0</v>
      </c>
      <c r="AE698" s="587"/>
      <c r="AF698" s="588">
        <f t="shared" si="979"/>
        <v>0</v>
      </c>
      <c r="AG698" s="588">
        <f t="shared" si="992"/>
        <v>0</v>
      </c>
      <c r="AH698" s="587"/>
      <c r="AI698" s="588">
        <f t="shared" si="980"/>
        <v>0</v>
      </c>
      <c r="AJ698" s="588">
        <f t="shared" si="993"/>
        <v>0</v>
      </c>
      <c r="AK698" s="587"/>
      <c r="AL698" s="588">
        <f t="shared" si="981"/>
        <v>0</v>
      </c>
      <c r="AM698" s="588">
        <f t="shared" si="994"/>
        <v>0</v>
      </c>
      <c r="AN698" s="587"/>
      <c r="AO698" s="588">
        <f t="shared" si="982"/>
        <v>0</v>
      </c>
      <c r="AP698" s="588">
        <f t="shared" si="995"/>
        <v>0</v>
      </c>
      <c r="AQ698" s="587"/>
      <c r="AR698" s="588">
        <f t="shared" si="983"/>
        <v>0</v>
      </c>
      <c r="AS698" s="588">
        <f t="shared" si="960"/>
        <v>0</v>
      </c>
      <c r="AT698" s="587"/>
      <c r="AU698" s="588">
        <f t="shared" si="984"/>
        <v>0</v>
      </c>
      <c r="AV698" s="588">
        <f t="shared" si="996"/>
        <v>0</v>
      </c>
      <c r="AW698" s="587"/>
      <c r="AX698" s="652"/>
      <c r="AY698" s="706">
        <f t="shared" si="1001"/>
        <v>0</v>
      </c>
      <c r="BC698" s="30">
        <f t="shared" si="961"/>
        <v>0</v>
      </c>
      <c r="BD698" s="30">
        <f t="shared" si="962"/>
        <v>0</v>
      </c>
      <c r="BE698" s="30">
        <f t="shared" si="997"/>
        <v>0</v>
      </c>
      <c r="BF698" s="30">
        <f t="shared" si="963"/>
        <v>0</v>
      </c>
      <c r="BG698" s="30">
        <f t="shared" si="964"/>
        <v>0</v>
      </c>
      <c r="BH698" s="704">
        <f t="shared" si="965"/>
        <v>0</v>
      </c>
      <c r="BI698" s="30">
        <f t="shared" si="1000"/>
        <v>0</v>
      </c>
      <c r="BJ698" s="30">
        <f t="shared" si="966"/>
        <v>0</v>
      </c>
      <c r="BK698" s="704">
        <f t="shared" si="967"/>
        <v>0</v>
      </c>
      <c r="BL698" s="30">
        <f t="shared" si="968"/>
        <v>0</v>
      </c>
      <c r="BM698" s="30">
        <f t="shared" si="969"/>
        <v>0</v>
      </c>
      <c r="BN698" s="704">
        <f t="shared" si="970"/>
        <v>0</v>
      </c>
    </row>
    <row r="699" spans="1:66" x14ac:dyDescent="0.25">
      <c r="A699" s="49"/>
      <c r="B699" s="50"/>
      <c r="C699" s="699"/>
      <c r="D699" s="50"/>
      <c r="E699" s="62" t="e">
        <f t="shared" si="999"/>
        <v>#N/A</v>
      </c>
      <c r="F699" s="664" t="str">
        <f t="shared" si="998"/>
        <v/>
      </c>
      <c r="G699" s="587"/>
      <c r="H699" s="588">
        <f t="shared" si="971"/>
        <v>0</v>
      </c>
      <c r="I699" s="588">
        <f t="shared" si="985"/>
        <v>0</v>
      </c>
      <c r="J699" s="587"/>
      <c r="K699" s="588">
        <f t="shared" si="972"/>
        <v>0</v>
      </c>
      <c r="L699" s="588">
        <f t="shared" si="986"/>
        <v>0</v>
      </c>
      <c r="M699" s="587"/>
      <c r="N699" s="588">
        <f t="shared" si="973"/>
        <v>0</v>
      </c>
      <c r="O699" s="588">
        <f t="shared" si="987"/>
        <v>0</v>
      </c>
      <c r="P699" s="587"/>
      <c r="Q699" s="588">
        <f t="shared" si="974"/>
        <v>0</v>
      </c>
      <c r="R699" s="588">
        <f t="shared" si="988"/>
        <v>0</v>
      </c>
      <c r="S699" s="587"/>
      <c r="T699" s="588">
        <f t="shared" si="975"/>
        <v>0</v>
      </c>
      <c r="U699" s="588">
        <f t="shared" si="989"/>
        <v>0</v>
      </c>
      <c r="V699" s="587"/>
      <c r="W699" s="588">
        <f t="shared" si="976"/>
        <v>0</v>
      </c>
      <c r="X699" s="588">
        <f t="shared" si="990"/>
        <v>0</v>
      </c>
      <c r="Y699" s="587"/>
      <c r="Z699" s="588">
        <f t="shared" si="977"/>
        <v>0</v>
      </c>
      <c r="AA699" s="588">
        <f t="shared" ref="AA699:AA762" si="1002">SUM(Y699:Z699)</f>
        <v>0</v>
      </c>
      <c r="AB699" s="587"/>
      <c r="AC699" s="588">
        <f t="shared" si="978"/>
        <v>0</v>
      </c>
      <c r="AD699" s="588">
        <f t="shared" si="991"/>
        <v>0</v>
      </c>
      <c r="AE699" s="587"/>
      <c r="AF699" s="588">
        <f t="shared" si="979"/>
        <v>0</v>
      </c>
      <c r="AG699" s="588">
        <f t="shared" si="992"/>
        <v>0</v>
      </c>
      <c r="AH699" s="587"/>
      <c r="AI699" s="588">
        <f t="shared" si="980"/>
        <v>0</v>
      </c>
      <c r="AJ699" s="588">
        <f t="shared" si="993"/>
        <v>0</v>
      </c>
      <c r="AK699" s="587"/>
      <c r="AL699" s="588">
        <f t="shared" si="981"/>
        <v>0</v>
      </c>
      <c r="AM699" s="588">
        <f t="shared" si="994"/>
        <v>0</v>
      </c>
      <c r="AN699" s="587"/>
      <c r="AO699" s="588">
        <f t="shared" si="982"/>
        <v>0</v>
      </c>
      <c r="AP699" s="588">
        <f t="shared" si="995"/>
        <v>0</v>
      </c>
      <c r="AQ699" s="587"/>
      <c r="AR699" s="588">
        <f t="shared" si="983"/>
        <v>0</v>
      </c>
      <c r="AS699" s="588">
        <f t="shared" si="960"/>
        <v>0</v>
      </c>
      <c r="AT699" s="587"/>
      <c r="AU699" s="588">
        <f t="shared" si="984"/>
        <v>0</v>
      </c>
      <c r="AV699" s="588">
        <f t="shared" si="996"/>
        <v>0</v>
      </c>
      <c r="AW699" s="587"/>
      <c r="AX699" s="652"/>
      <c r="AY699" s="706">
        <f t="shared" si="1001"/>
        <v>0</v>
      </c>
      <c r="BC699" s="30">
        <f t="shared" si="961"/>
        <v>0</v>
      </c>
      <c r="BD699" s="30">
        <f t="shared" si="962"/>
        <v>0</v>
      </c>
      <c r="BE699" s="30">
        <f t="shared" si="997"/>
        <v>0</v>
      </c>
      <c r="BF699" s="30">
        <f t="shared" si="963"/>
        <v>0</v>
      </c>
      <c r="BG699" s="30">
        <f t="shared" si="964"/>
        <v>0</v>
      </c>
      <c r="BH699" s="704">
        <f t="shared" si="965"/>
        <v>0</v>
      </c>
      <c r="BI699" s="30">
        <f t="shared" si="1000"/>
        <v>0</v>
      </c>
      <c r="BJ699" s="30">
        <f t="shared" si="966"/>
        <v>0</v>
      </c>
      <c r="BK699" s="704">
        <f t="shared" si="967"/>
        <v>0</v>
      </c>
      <c r="BL699" s="30">
        <f t="shared" si="968"/>
        <v>0</v>
      </c>
      <c r="BM699" s="30">
        <f t="shared" si="969"/>
        <v>0</v>
      </c>
      <c r="BN699" s="704">
        <f t="shared" si="970"/>
        <v>0</v>
      </c>
    </row>
    <row r="700" spans="1:66" x14ac:dyDescent="0.25">
      <c r="A700" s="49"/>
      <c r="B700" s="50"/>
      <c r="C700" s="699"/>
      <c r="D700" s="50"/>
      <c r="E700" s="62" t="e">
        <f t="shared" si="999"/>
        <v>#N/A</v>
      </c>
      <c r="F700" s="664" t="str">
        <f t="shared" si="998"/>
        <v/>
      </c>
      <c r="G700" s="587"/>
      <c r="H700" s="588">
        <f t="shared" si="971"/>
        <v>0</v>
      </c>
      <c r="I700" s="588">
        <f t="shared" si="985"/>
        <v>0</v>
      </c>
      <c r="J700" s="587"/>
      <c r="K700" s="588">
        <f t="shared" si="972"/>
        <v>0</v>
      </c>
      <c r="L700" s="588">
        <f t="shared" si="986"/>
        <v>0</v>
      </c>
      <c r="M700" s="587"/>
      <c r="N700" s="588">
        <f t="shared" si="973"/>
        <v>0</v>
      </c>
      <c r="O700" s="588">
        <f t="shared" si="987"/>
        <v>0</v>
      </c>
      <c r="P700" s="587"/>
      <c r="Q700" s="588">
        <f t="shared" si="974"/>
        <v>0</v>
      </c>
      <c r="R700" s="588">
        <f t="shared" si="988"/>
        <v>0</v>
      </c>
      <c r="S700" s="587"/>
      <c r="T700" s="588">
        <f t="shared" si="975"/>
        <v>0</v>
      </c>
      <c r="U700" s="588">
        <f t="shared" si="989"/>
        <v>0</v>
      </c>
      <c r="V700" s="587"/>
      <c r="W700" s="588">
        <f t="shared" si="976"/>
        <v>0</v>
      </c>
      <c r="X700" s="588">
        <f t="shared" si="990"/>
        <v>0</v>
      </c>
      <c r="Y700" s="587"/>
      <c r="Z700" s="588">
        <f t="shared" si="977"/>
        <v>0</v>
      </c>
      <c r="AA700" s="588">
        <f t="shared" si="1002"/>
        <v>0</v>
      </c>
      <c r="AB700" s="587"/>
      <c r="AC700" s="588">
        <f t="shared" si="978"/>
        <v>0</v>
      </c>
      <c r="AD700" s="588">
        <f t="shared" si="991"/>
        <v>0</v>
      </c>
      <c r="AE700" s="587"/>
      <c r="AF700" s="588">
        <f t="shared" si="979"/>
        <v>0</v>
      </c>
      <c r="AG700" s="588">
        <f t="shared" si="992"/>
        <v>0</v>
      </c>
      <c r="AH700" s="587"/>
      <c r="AI700" s="588">
        <f t="shared" si="980"/>
        <v>0</v>
      </c>
      <c r="AJ700" s="588">
        <f t="shared" si="993"/>
        <v>0</v>
      </c>
      <c r="AK700" s="587"/>
      <c r="AL700" s="588">
        <f t="shared" si="981"/>
        <v>0</v>
      </c>
      <c r="AM700" s="588">
        <f t="shared" si="994"/>
        <v>0</v>
      </c>
      <c r="AN700" s="587"/>
      <c r="AO700" s="588">
        <f t="shared" si="982"/>
        <v>0</v>
      </c>
      <c r="AP700" s="588">
        <f t="shared" si="995"/>
        <v>0</v>
      </c>
      <c r="AQ700" s="587"/>
      <c r="AR700" s="588">
        <f t="shared" si="983"/>
        <v>0</v>
      </c>
      <c r="AS700" s="588">
        <f t="shared" si="960"/>
        <v>0</v>
      </c>
      <c r="AT700" s="587"/>
      <c r="AU700" s="588">
        <f t="shared" si="984"/>
        <v>0</v>
      </c>
      <c r="AV700" s="588">
        <f t="shared" si="996"/>
        <v>0</v>
      </c>
      <c r="AW700" s="587"/>
      <c r="AX700" s="652"/>
      <c r="AY700" s="706">
        <f t="shared" si="1001"/>
        <v>0</v>
      </c>
      <c r="BC700" s="30">
        <f t="shared" si="961"/>
        <v>0</v>
      </c>
      <c r="BD700" s="30">
        <f t="shared" si="962"/>
        <v>0</v>
      </c>
      <c r="BE700" s="30">
        <f t="shared" si="997"/>
        <v>0</v>
      </c>
      <c r="BF700" s="30">
        <f t="shared" si="963"/>
        <v>0</v>
      </c>
      <c r="BG700" s="30">
        <f t="shared" si="964"/>
        <v>0</v>
      </c>
      <c r="BH700" s="704">
        <f t="shared" si="965"/>
        <v>0</v>
      </c>
      <c r="BI700" s="30">
        <f t="shared" si="1000"/>
        <v>0</v>
      </c>
      <c r="BJ700" s="30">
        <f t="shared" si="966"/>
        <v>0</v>
      </c>
      <c r="BK700" s="704">
        <f t="shared" si="967"/>
        <v>0</v>
      </c>
      <c r="BL700" s="30">
        <f t="shared" si="968"/>
        <v>0</v>
      </c>
      <c r="BM700" s="30">
        <f t="shared" si="969"/>
        <v>0</v>
      </c>
      <c r="BN700" s="704">
        <f t="shared" si="970"/>
        <v>0</v>
      </c>
    </row>
    <row r="701" spans="1:66" x14ac:dyDescent="0.25">
      <c r="A701" s="49"/>
      <c r="B701" s="50"/>
      <c r="C701" s="699"/>
      <c r="D701" s="50"/>
      <c r="E701" s="62" t="e">
        <f t="shared" si="999"/>
        <v>#N/A</v>
      </c>
      <c r="F701" s="664" t="str">
        <f t="shared" si="998"/>
        <v/>
      </c>
      <c r="G701" s="587"/>
      <c r="H701" s="588">
        <f t="shared" si="971"/>
        <v>0</v>
      </c>
      <c r="I701" s="588">
        <f t="shared" si="985"/>
        <v>0</v>
      </c>
      <c r="J701" s="587"/>
      <c r="K701" s="588">
        <f t="shared" si="972"/>
        <v>0</v>
      </c>
      <c r="L701" s="588">
        <f t="shared" si="986"/>
        <v>0</v>
      </c>
      <c r="M701" s="587"/>
      <c r="N701" s="588">
        <f t="shared" si="973"/>
        <v>0</v>
      </c>
      <c r="O701" s="588">
        <f t="shared" si="987"/>
        <v>0</v>
      </c>
      <c r="P701" s="587"/>
      <c r="Q701" s="588">
        <f t="shared" si="974"/>
        <v>0</v>
      </c>
      <c r="R701" s="588">
        <f t="shared" si="988"/>
        <v>0</v>
      </c>
      <c r="S701" s="587"/>
      <c r="T701" s="588">
        <f t="shared" si="975"/>
        <v>0</v>
      </c>
      <c r="U701" s="588">
        <f t="shared" si="989"/>
        <v>0</v>
      </c>
      <c r="V701" s="587"/>
      <c r="W701" s="588">
        <f t="shared" si="976"/>
        <v>0</v>
      </c>
      <c r="X701" s="588">
        <f t="shared" si="990"/>
        <v>0</v>
      </c>
      <c r="Y701" s="587"/>
      <c r="Z701" s="588">
        <f t="shared" si="977"/>
        <v>0</v>
      </c>
      <c r="AA701" s="588">
        <f t="shared" si="1002"/>
        <v>0</v>
      </c>
      <c r="AB701" s="587"/>
      <c r="AC701" s="588">
        <f t="shared" si="978"/>
        <v>0</v>
      </c>
      <c r="AD701" s="588">
        <f t="shared" si="991"/>
        <v>0</v>
      </c>
      <c r="AE701" s="587"/>
      <c r="AF701" s="588">
        <f t="shared" si="979"/>
        <v>0</v>
      </c>
      <c r="AG701" s="588">
        <f t="shared" si="992"/>
        <v>0</v>
      </c>
      <c r="AH701" s="587"/>
      <c r="AI701" s="588">
        <f t="shared" si="980"/>
        <v>0</v>
      </c>
      <c r="AJ701" s="588">
        <f t="shared" si="993"/>
        <v>0</v>
      </c>
      <c r="AK701" s="587"/>
      <c r="AL701" s="588">
        <f t="shared" si="981"/>
        <v>0</v>
      </c>
      <c r="AM701" s="588">
        <f t="shared" si="994"/>
        <v>0</v>
      </c>
      <c r="AN701" s="587"/>
      <c r="AO701" s="588">
        <f t="shared" si="982"/>
        <v>0</v>
      </c>
      <c r="AP701" s="588">
        <f t="shared" si="995"/>
        <v>0</v>
      </c>
      <c r="AQ701" s="587"/>
      <c r="AR701" s="588">
        <f t="shared" si="983"/>
        <v>0</v>
      </c>
      <c r="AS701" s="588">
        <f t="shared" si="960"/>
        <v>0</v>
      </c>
      <c r="AT701" s="587"/>
      <c r="AU701" s="588">
        <f t="shared" si="984"/>
        <v>0</v>
      </c>
      <c r="AV701" s="588">
        <f t="shared" si="996"/>
        <v>0</v>
      </c>
      <c r="AW701" s="587"/>
      <c r="AX701" s="652"/>
      <c r="AY701" s="706">
        <f t="shared" si="1001"/>
        <v>0</v>
      </c>
      <c r="BC701" s="30">
        <f t="shared" si="961"/>
        <v>0</v>
      </c>
      <c r="BD701" s="30">
        <f t="shared" si="962"/>
        <v>0</v>
      </c>
      <c r="BE701" s="30">
        <f t="shared" si="997"/>
        <v>0</v>
      </c>
      <c r="BF701" s="30">
        <f t="shared" si="963"/>
        <v>0</v>
      </c>
      <c r="BG701" s="30">
        <f t="shared" si="964"/>
        <v>0</v>
      </c>
      <c r="BH701" s="704">
        <f t="shared" si="965"/>
        <v>0</v>
      </c>
      <c r="BI701" s="30">
        <f t="shared" si="1000"/>
        <v>0</v>
      </c>
      <c r="BJ701" s="30">
        <f t="shared" si="966"/>
        <v>0</v>
      </c>
      <c r="BK701" s="704">
        <f t="shared" si="967"/>
        <v>0</v>
      </c>
      <c r="BL701" s="30">
        <f t="shared" si="968"/>
        <v>0</v>
      </c>
      <c r="BM701" s="30">
        <f t="shared" si="969"/>
        <v>0</v>
      </c>
      <c r="BN701" s="704">
        <f t="shared" si="970"/>
        <v>0</v>
      </c>
    </row>
    <row r="702" spans="1:66" x14ac:dyDescent="0.25">
      <c r="A702" s="49"/>
      <c r="B702" s="50"/>
      <c r="C702" s="699"/>
      <c r="D702" s="50"/>
      <c r="E702" s="62" t="e">
        <f t="shared" si="999"/>
        <v>#N/A</v>
      </c>
      <c r="F702" s="664" t="str">
        <f t="shared" si="998"/>
        <v/>
      </c>
      <c r="G702" s="587"/>
      <c r="H702" s="588">
        <f t="shared" si="971"/>
        <v>0</v>
      </c>
      <c r="I702" s="588">
        <f t="shared" si="985"/>
        <v>0</v>
      </c>
      <c r="J702" s="587"/>
      <c r="K702" s="588">
        <f t="shared" si="972"/>
        <v>0</v>
      </c>
      <c r="L702" s="588">
        <f t="shared" si="986"/>
        <v>0</v>
      </c>
      <c r="M702" s="587"/>
      <c r="N702" s="588">
        <f t="shared" si="973"/>
        <v>0</v>
      </c>
      <c r="O702" s="588">
        <f t="shared" si="987"/>
        <v>0</v>
      </c>
      <c r="P702" s="587"/>
      <c r="Q702" s="588">
        <f t="shared" si="974"/>
        <v>0</v>
      </c>
      <c r="R702" s="588">
        <f t="shared" si="988"/>
        <v>0</v>
      </c>
      <c r="S702" s="587"/>
      <c r="T702" s="588">
        <f t="shared" si="975"/>
        <v>0</v>
      </c>
      <c r="U702" s="588">
        <f t="shared" si="989"/>
        <v>0</v>
      </c>
      <c r="V702" s="587"/>
      <c r="W702" s="588">
        <f t="shared" si="976"/>
        <v>0</v>
      </c>
      <c r="X702" s="588">
        <f t="shared" si="990"/>
        <v>0</v>
      </c>
      <c r="Y702" s="587"/>
      <c r="Z702" s="588">
        <f t="shared" si="977"/>
        <v>0</v>
      </c>
      <c r="AA702" s="588">
        <f t="shared" si="1002"/>
        <v>0</v>
      </c>
      <c r="AB702" s="587"/>
      <c r="AC702" s="588">
        <f t="shared" si="978"/>
        <v>0</v>
      </c>
      <c r="AD702" s="588">
        <f t="shared" si="991"/>
        <v>0</v>
      </c>
      <c r="AE702" s="587"/>
      <c r="AF702" s="588">
        <f t="shared" si="979"/>
        <v>0</v>
      </c>
      <c r="AG702" s="588">
        <f t="shared" si="992"/>
        <v>0</v>
      </c>
      <c r="AH702" s="587"/>
      <c r="AI702" s="588">
        <f t="shared" si="980"/>
        <v>0</v>
      </c>
      <c r="AJ702" s="588">
        <f t="shared" si="993"/>
        <v>0</v>
      </c>
      <c r="AK702" s="587"/>
      <c r="AL702" s="588">
        <f t="shared" si="981"/>
        <v>0</v>
      </c>
      <c r="AM702" s="588">
        <f t="shared" si="994"/>
        <v>0</v>
      </c>
      <c r="AN702" s="587"/>
      <c r="AO702" s="588">
        <f t="shared" si="982"/>
        <v>0</v>
      </c>
      <c r="AP702" s="588">
        <f t="shared" si="995"/>
        <v>0</v>
      </c>
      <c r="AQ702" s="587"/>
      <c r="AR702" s="588">
        <f t="shared" si="983"/>
        <v>0</v>
      </c>
      <c r="AS702" s="588">
        <f t="shared" si="960"/>
        <v>0</v>
      </c>
      <c r="AT702" s="587"/>
      <c r="AU702" s="588">
        <f t="shared" si="984"/>
        <v>0</v>
      </c>
      <c r="AV702" s="588">
        <f t="shared" si="996"/>
        <v>0</v>
      </c>
      <c r="AW702" s="587"/>
      <c r="AX702" s="652"/>
      <c r="AY702" s="706">
        <f t="shared" si="1001"/>
        <v>0</v>
      </c>
      <c r="BC702" s="30">
        <f t="shared" si="961"/>
        <v>0</v>
      </c>
      <c r="BD702" s="30">
        <f t="shared" si="962"/>
        <v>0</v>
      </c>
      <c r="BE702" s="30">
        <f t="shared" si="997"/>
        <v>0</v>
      </c>
      <c r="BF702" s="30">
        <f t="shared" si="963"/>
        <v>0</v>
      </c>
      <c r="BG702" s="30">
        <f t="shared" si="964"/>
        <v>0</v>
      </c>
      <c r="BH702" s="704">
        <f t="shared" si="965"/>
        <v>0</v>
      </c>
      <c r="BI702" s="30">
        <f t="shared" si="1000"/>
        <v>0</v>
      </c>
      <c r="BJ702" s="30">
        <f t="shared" si="966"/>
        <v>0</v>
      </c>
      <c r="BK702" s="704">
        <f t="shared" si="967"/>
        <v>0</v>
      </c>
      <c r="BL702" s="30">
        <f t="shared" si="968"/>
        <v>0</v>
      </c>
      <c r="BM702" s="30">
        <f t="shared" si="969"/>
        <v>0</v>
      </c>
      <c r="BN702" s="704">
        <f t="shared" si="970"/>
        <v>0</v>
      </c>
    </row>
    <row r="703" spans="1:66" x14ac:dyDescent="0.25">
      <c r="A703" s="49"/>
      <c r="B703" s="50"/>
      <c r="C703" s="699"/>
      <c r="D703" s="50"/>
      <c r="E703" s="62" t="e">
        <f t="shared" si="999"/>
        <v>#N/A</v>
      </c>
      <c r="F703" s="664" t="str">
        <f t="shared" si="998"/>
        <v/>
      </c>
      <c r="G703" s="587"/>
      <c r="H703" s="588">
        <f t="shared" si="971"/>
        <v>0</v>
      </c>
      <c r="I703" s="588">
        <f t="shared" si="985"/>
        <v>0</v>
      </c>
      <c r="J703" s="587"/>
      <c r="K703" s="588">
        <f t="shared" si="972"/>
        <v>0</v>
      </c>
      <c r="L703" s="588">
        <f t="shared" si="986"/>
        <v>0</v>
      </c>
      <c r="M703" s="587"/>
      <c r="N703" s="588">
        <f t="shared" si="973"/>
        <v>0</v>
      </c>
      <c r="O703" s="588">
        <f t="shared" si="987"/>
        <v>0</v>
      </c>
      <c r="P703" s="587"/>
      <c r="Q703" s="588">
        <f t="shared" si="974"/>
        <v>0</v>
      </c>
      <c r="R703" s="588">
        <f t="shared" si="988"/>
        <v>0</v>
      </c>
      <c r="S703" s="587"/>
      <c r="T703" s="588">
        <f t="shared" si="975"/>
        <v>0</v>
      </c>
      <c r="U703" s="588">
        <f t="shared" si="989"/>
        <v>0</v>
      </c>
      <c r="V703" s="587"/>
      <c r="W703" s="588">
        <f t="shared" si="976"/>
        <v>0</v>
      </c>
      <c r="X703" s="588">
        <f t="shared" si="990"/>
        <v>0</v>
      </c>
      <c r="Y703" s="587"/>
      <c r="Z703" s="588">
        <f t="shared" si="977"/>
        <v>0</v>
      </c>
      <c r="AA703" s="588">
        <f t="shared" si="1002"/>
        <v>0</v>
      </c>
      <c r="AB703" s="587"/>
      <c r="AC703" s="588">
        <f t="shared" si="978"/>
        <v>0</v>
      </c>
      <c r="AD703" s="588">
        <f t="shared" si="991"/>
        <v>0</v>
      </c>
      <c r="AE703" s="587"/>
      <c r="AF703" s="588">
        <f t="shared" si="979"/>
        <v>0</v>
      </c>
      <c r="AG703" s="588">
        <f t="shared" si="992"/>
        <v>0</v>
      </c>
      <c r="AH703" s="587"/>
      <c r="AI703" s="588">
        <f t="shared" si="980"/>
        <v>0</v>
      </c>
      <c r="AJ703" s="588">
        <f t="shared" si="993"/>
        <v>0</v>
      </c>
      <c r="AK703" s="587"/>
      <c r="AL703" s="588">
        <f t="shared" si="981"/>
        <v>0</v>
      </c>
      <c r="AM703" s="588">
        <f t="shared" si="994"/>
        <v>0</v>
      </c>
      <c r="AN703" s="587"/>
      <c r="AO703" s="588">
        <f t="shared" si="982"/>
        <v>0</v>
      </c>
      <c r="AP703" s="588">
        <f t="shared" si="995"/>
        <v>0</v>
      </c>
      <c r="AQ703" s="587"/>
      <c r="AR703" s="588">
        <f t="shared" si="983"/>
        <v>0</v>
      </c>
      <c r="AS703" s="588">
        <f t="shared" si="960"/>
        <v>0</v>
      </c>
      <c r="AT703" s="587"/>
      <c r="AU703" s="588">
        <f t="shared" si="984"/>
        <v>0</v>
      </c>
      <c r="AV703" s="588">
        <f t="shared" si="996"/>
        <v>0</v>
      </c>
      <c r="AW703" s="587"/>
      <c r="AX703" s="652"/>
      <c r="AY703" s="706">
        <f t="shared" si="1001"/>
        <v>0</v>
      </c>
      <c r="BC703" s="30">
        <f t="shared" si="961"/>
        <v>0</v>
      </c>
      <c r="BD703" s="30">
        <f t="shared" si="962"/>
        <v>0</v>
      </c>
      <c r="BE703" s="30">
        <f t="shared" si="997"/>
        <v>0</v>
      </c>
      <c r="BF703" s="30">
        <f t="shared" si="963"/>
        <v>0</v>
      </c>
      <c r="BG703" s="30">
        <f t="shared" si="964"/>
        <v>0</v>
      </c>
      <c r="BH703" s="704">
        <f t="shared" si="965"/>
        <v>0</v>
      </c>
      <c r="BI703" s="30">
        <f t="shared" si="1000"/>
        <v>0</v>
      </c>
      <c r="BJ703" s="30">
        <f t="shared" si="966"/>
        <v>0</v>
      </c>
      <c r="BK703" s="704">
        <f t="shared" si="967"/>
        <v>0</v>
      </c>
      <c r="BL703" s="30">
        <f t="shared" si="968"/>
        <v>0</v>
      </c>
      <c r="BM703" s="30">
        <f t="shared" si="969"/>
        <v>0</v>
      </c>
      <c r="BN703" s="704">
        <f t="shared" si="970"/>
        <v>0</v>
      </c>
    </row>
    <row r="704" spans="1:66" x14ac:dyDescent="0.25">
      <c r="A704" s="49"/>
      <c r="B704" s="50"/>
      <c r="C704" s="699"/>
      <c r="D704" s="50"/>
      <c r="E704" s="62" t="e">
        <f t="shared" si="999"/>
        <v>#N/A</v>
      </c>
      <c r="F704" s="664" t="str">
        <f t="shared" si="998"/>
        <v/>
      </c>
      <c r="G704" s="587"/>
      <c r="H704" s="588">
        <f t="shared" si="971"/>
        <v>0</v>
      </c>
      <c r="I704" s="588">
        <f t="shared" si="985"/>
        <v>0</v>
      </c>
      <c r="J704" s="587"/>
      <c r="K704" s="588">
        <f t="shared" si="972"/>
        <v>0</v>
      </c>
      <c r="L704" s="588">
        <f t="shared" si="986"/>
        <v>0</v>
      </c>
      <c r="M704" s="587"/>
      <c r="N704" s="588">
        <f t="shared" si="973"/>
        <v>0</v>
      </c>
      <c r="O704" s="588">
        <f t="shared" si="987"/>
        <v>0</v>
      </c>
      <c r="P704" s="587"/>
      <c r="Q704" s="588">
        <f t="shared" si="974"/>
        <v>0</v>
      </c>
      <c r="R704" s="588">
        <f t="shared" si="988"/>
        <v>0</v>
      </c>
      <c r="S704" s="587"/>
      <c r="T704" s="588">
        <f t="shared" si="975"/>
        <v>0</v>
      </c>
      <c r="U704" s="588">
        <f t="shared" si="989"/>
        <v>0</v>
      </c>
      <c r="V704" s="587"/>
      <c r="W704" s="588">
        <f t="shared" si="976"/>
        <v>0</v>
      </c>
      <c r="X704" s="588">
        <f t="shared" si="990"/>
        <v>0</v>
      </c>
      <c r="Y704" s="587"/>
      <c r="Z704" s="588">
        <f t="shared" si="977"/>
        <v>0</v>
      </c>
      <c r="AA704" s="588">
        <f t="shared" si="1002"/>
        <v>0</v>
      </c>
      <c r="AB704" s="587"/>
      <c r="AC704" s="588">
        <f t="shared" si="978"/>
        <v>0</v>
      </c>
      <c r="AD704" s="588">
        <f t="shared" si="991"/>
        <v>0</v>
      </c>
      <c r="AE704" s="587"/>
      <c r="AF704" s="588">
        <f t="shared" si="979"/>
        <v>0</v>
      </c>
      <c r="AG704" s="588">
        <f t="shared" si="992"/>
        <v>0</v>
      </c>
      <c r="AH704" s="587"/>
      <c r="AI704" s="588">
        <f t="shared" si="980"/>
        <v>0</v>
      </c>
      <c r="AJ704" s="588">
        <f t="shared" si="993"/>
        <v>0</v>
      </c>
      <c r="AK704" s="587"/>
      <c r="AL704" s="588">
        <f t="shared" si="981"/>
        <v>0</v>
      </c>
      <c r="AM704" s="588">
        <f t="shared" si="994"/>
        <v>0</v>
      </c>
      <c r="AN704" s="587"/>
      <c r="AO704" s="588">
        <f t="shared" si="982"/>
        <v>0</v>
      </c>
      <c r="AP704" s="588">
        <f t="shared" si="995"/>
        <v>0</v>
      </c>
      <c r="AQ704" s="587"/>
      <c r="AR704" s="588">
        <f t="shared" si="983"/>
        <v>0</v>
      </c>
      <c r="AS704" s="588">
        <f t="shared" si="960"/>
        <v>0</v>
      </c>
      <c r="AT704" s="587"/>
      <c r="AU704" s="588">
        <f t="shared" si="984"/>
        <v>0</v>
      </c>
      <c r="AV704" s="588">
        <f t="shared" si="996"/>
        <v>0</v>
      </c>
      <c r="AW704" s="587"/>
      <c r="AX704" s="652"/>
      <c r="AY704" s="706">
        <f t="shared" si="1001"/>
        <v>0</v>
      </c>
      <c r="BC704" s="30">
        <f t="shared" si="961"/>
        <v>0</v>
      </c>
      <c r="BD704" s="30">
        <f t="shared" si="962"/>
        <v>0</v>
      </c>
      <c r="BE704" s="30">
        <f t="shared" si="997"/>
        <v>0</v>
      </c>
      <c r="BF704" s="30">
        <f t="shared" si="963"/>
        <v>0</v>
      </c>
      <c r="BG704" s="30">
        <f t="shared" si="964"/>
        <v>0</v>
      </c>
      <c r="BH704" s="704">
        <f t="shared" si="965"/>
        <v>0</v>
      </c>
      <c r="BI704" s="30">
        <f t="shared" si="1000"/>
        <v>0</v>
      </c>
      <c r="BJ704" s="30">
        <f t="shared" si="966"/>
        <v>0</v>
      </c>
      <c r="BK704" s="704">
        <f t="shared" si="967"/>
        <v>0</v>
      </c>
      <c r="BL704" s="30">
        <f t="shared" si="968"/>
        <v>0</v>
      </c>
      <c r="BM704" s="30">
        <f t="shared" si="969"/>
        <v>0</v>
      </c>
      <c r="BN704" s="704">
        <f t="shared" si="970"/>
        <v>0</v>
      </c>
    </row>
    <row r="705" spans="1:66" x14ac:dyDescent="0.25">
      <c r="A705" s="49"/>
      <c r="B705" s="50"/>
      <c r="C705" s="699"/>
      <c r="D705" s="50"/>
      <c r="E705" s="62" t="e">
        <f t="shared" si="999"/>
        <v>#N/A</v>
      </c>
      <c r="F705" s="664" t="str">
        <f t="shared" si="998"/>
        <v/>
      </c>
      <c r="G705" s="587"/>
      <c r="H705" s="588">
        <f t="shared" si="971"/>
        <v>0</v>
      </c>
      <c r="I705" s="588">
        <f t="shared" si="985"/>
        <v>0</v>
      </c>
      <c r="J705" s="587"/>
      <c r="K705" s="588">
        <f t="shared" si="972"/>
        <v>0</v>
      </c>
      <c r="L705" s="588">
        <f t="shared" si="986"/>
        <v>0</v>
      </c>
      <c r="M705" s="587"/>
      <c r="N705" s="588">
        <f t="shared" si="973"/>
        <v>0</v>
      </c>
      <c r="O705" s="588">
        <f t="shared" si="987"/>
        <v>0</v>
      </c>
      <c r="P705" s="587"/>
      <c r="Q705" s="588">
        <f t="shared" si="974"/>
        <v>0</v>
      </c>
      <c r="R705" s="588">
        <f t="shared" si="988"/>
        <v>0</v>
      </c>
      <c r="S705" s="587"/>
      <c r="T705" s="588">
        <f t="shared" si="975"/>
        <v>0</v>
      </c>
      <c r="U705" s="588">
        <f t="shared" si="989"/>
        <v>0</v>
      </c>
      <c r="V705" s="587"/>
      <c r="W705" s="588">
        <f t="shared" si="976"/>
        <v>0</v>
      </c>
      <c r="X705" s="588">
        <f t="shared" si="990"/>
        <v>0</v>
      </c>
      <c r="Y705" s="587"/>
      <c r="Z705" s="588">
        <f t="shared" si="977"/>
        <v>0</v>
      </c>
      <c r="AA705" s="588">
        <f t="shared" si="1002"/>
        <v>0</v>
      </c>
      <c r="AB705" s="587"/>
      <c r="AC705" s="588">
        <f t="shared" si="978"/>
        <v>0</v>
      </c>
      <c r="AD705" s="588">
        <f t="shared" si="991"/>
        <v>0</v>
      </c>
      <c r="AE705" s="587"/>
      <c r="AF705" s="588">
        <f t="shared" si="979"/>
        <v>0</v>
      </c>
      <c r="AG705" s="588">
        <f t="shared" si="992"/>
        <v>0</v>
      </c>
      <c r="AH705" s="587"/>
      <c r="AI705" s="588">
        <f t="shared" si="980"/>
        <v>0</v>
      </c>
      <c r="AJ705" s="588">
        <f t="shared" si="993"/>
        <v>0</v>
      </c>
      <c r="AK705" s="587"/>
      <c r="AL705" s="588">
        <f t="shared" si="981"/>
        <v>0</v>
      </c>
      <c r="AM705" s="588">
        <f t="shared" si="994"/>
        <v>0</v>
      </c>
      <c r="AN705" s="587"/>
      <c r="AO705" s="588">
        <f t="shared" si="982"/>
        <v>0</v>
      </c>
      <c r="AP705" s="588">
        <f t="shared" si="995"/>
        <v>0</v>
      </c>
      <c r="AQ705" s="587"/>
      <c r="AR705" s="588">
        <f t="shared" si="983"/>
        <v>0</v>
      </c>
      <c r="AS705" s="588">
        <f t="shared" si="960"/>
        <v>0</v>
      </c>
      <c r="AT705" s="587"/>
      <c r="AU705" s="588">
        <f t="shared" si="984"/>
        <v>0</v>
      </c>
      <c r="AV705" s="588">
        <f t="shared" si="996"/>
        <v>0</v>
      </c>
      <c r="AW705" s="587"/>
      <c r="AX705" s="652"/>
      <c r="AY705" s="706">
        <f t="shared" si="1001"/>
        <v>0</v>
      </c>
      <c r="BC705" s="30">
        <f t="shared" si="961"/>
        <v>0</v>
      </c>
      <c r="BD705" s="30">
        <f t="shared" si="962"/>
        <v>0</v>
      </c>
      <c r="BE705" s="30">
        <f t="shared" si="997"/>
        <v>0</v>
      </c>
      <c r="BF705" s="30">
        <f t="shared" si="963"/>
        <v>0</v>
      </c>
      <c r="BG705" s="30">
        <f t="shared" si="964"/>
        <v>0</v>
      </c>
      <c r="BH705" s="704">
        <f t="shared" si="965"/>
        <v>0</v>
      </c>
      <c r="BI705" s="30">
        <f t="shared" si="1000"/>
        <v>0</v>
      </c>
      <c r="BJ705" s="30">
        <f t="shared" si="966"/>
        <v>0</v>
      </c>
      <c r="BK705" s="704">
        <f t="shared" si="967"/>
        <v>0</v>
      </c>
      <c r="BL705" s="30">
        <f t="shared" si="968"/>
        <v>0</v>
      </c>
      <c r="BM705" s="30">
        <f t="shared" si="969"/>
        <v>0</v>
      </c>
      <c r="BN705" s="704">
        <f t="shared" si="970"/>
        <v>0</v>
      </c>
    </row>
    <row r="706" spans="1:66" x14ac:dyDescent="0.25">
      <c r="A706" s="49"/>
      <c r="B706" s="50"/>
      <c r="C706" s="699"/>
      <c r="D706" s="50"/>
      <c r="E706" s="62" t="e">
        <f t="shared" si="999"/>
        <v>#N/A</v>
      </c>
      <c r="F706" s="664" t="str">
        <f t="shared" si="998"/>
        <v/>
      </c>
      <c r="G706" s="587"/>
      <c r="H706" s="588">
        <f t="shared" si="971"/>
        <v>0</v>
      </c>
      <c r="I706" s="588">
        <f t="shared" si="985"/>
        <v>0</v>
      </c>
      <c r="J706" s="587"/>
      <c r="K706" s="588">
        <f t="shared" si="972"/>
        <v>0</v>
      </c>
      <c r="L706" s="588">
        <f t="shared" si="986"/>
        <v>0</v>
      </c>
      <c r="M706" s="587"/>
      <c r="N706" s="588">
        <f t="shared" si="973"/>
        <v>0</v>
      </c>
      <c r="O706" s="588">
        <f t="shared" si="987"/>
        <v>0</v>
      </c>
      <c r="P706" s="587"/>
      <c r="Q706" s="588">
        <f t="shared" si="974"/>
        <v>0</v>
      </c>
      <c r="R706" s="588">
        <f t="shared" si="988"/>
        <v>0</v>
      </c>
      <c r="S706" s="587"/>
      <c r="T706" s="588">
        <f t="shared" si="975"/>
        <v>0</v>
      </c>
      <c r="U706" s="588">
        <f t="shared" si="989"/>
        <v>0</v>
      </c>
      <c r="V706" s="587"/>
      <c r="W706" s="588">
        <f t="shared" si="976"/>
        <v>0</v>
      </c>
      <c r="X706" s="588">
        <f t="shared" si="990"/>
        <v>0</v>
      </c>
      <c r="Y706" s="587"/>
      <c r="Z706" s="588">
        <f t="shared" si="977"/>
        <v>0</v>
      </c>
      <c r="AA706" s="588">
        <f t="shared" si="1002"/>
        <v>0</v>
      </c>
      <c r="AB706" s="587"/>
      <c r="AC706" s="588">
        <f t="shared" si="978"/>
        <v>0</v>
      </c>
      <c r="AD706" s="588">
        <f t="shared" si="991"/>
        <v>0</v>
      </c>
      <c r="AE706" s="587"/>
      <c r="AF706" s="588">
        <f t="shared" si="979"/>
        <v>0</v>
      </c>
      <c r="AG706" s="588">
        <f t="shared" si="992"/>
        <v>0</v>
      </c>
      <c r="AH706" s="587"/>
      <c r="AI706" s="588">
        <f t="shared" si="980"/>
        <v>0</v>
      </c>
      <c r="AJ706" s="588">
        <f t="shared" si="993"/>
        <v>0</v>
      </c>
      <c r="AK706" s="587"/>
      <c r="AL706" s="588">
        <f t="shared" si="981"/>
        <v>0</v>
      </c>
      <c r="AM706" s="588">
        <f t="shared" si="994"/>
        <v>0</v>
      </c>
      <c r="AN706" s="587"/>
      <c r="AO706" s="588">
        <f t="shared" si="982"/>
        <v>0</v>
      </c>
      <c r="AP706" s="588">
        <f t="shared" si="995"/>
        <v>0</v>
      </c>
      <c r="AQ706" s="587"/>
      <c r="AR706" s="588">
        <f t="shared" si="983"/>
        <v>0</v>
      </c>
      <c r="AS706" s="588">
        <f t="shared" si="960"/>
        <v>0</v>
      </c>
      <c r="AT706" s="587"/>
      <c r="AU706" s="588">
        <f t="shared" si="984"/>
        <v>0</v>
      </c>
      <c r="AV706" s="588">
        <f t="shared" si="996"/>
        <v>0</v>
      </c>
      <c r="AW706" s="587"/>
      <c r="AX706" s="652"/>
      <c r="AY706" s="706">
        <f t="shared" si="1001"/>
        <v>0</v>
      </c>
      <c r="BC706" s="30">
        <f t="shared" si="961"/>
        <v>0</v>
      </c>
      <c r="BD706" s="30">
        <f t="shared" si="962"/>
        <v>0</v>
      </c>
      <c r="BE706" s="30">
        <f t="shared" si="997"/>
        <v>0</v>
      </c>
      <c r="BF706" s="30">
        <f t="shared" si="963"/>
        <v>0</v>
      </c>
      <c r="BG706" s="30">
        <f t="shared" si="964"/>
        <v>0</v>
      </c>
      <c r="BH706" s="704">
        <f t="shared" si="965"/>
        <v>0</v>
      </c>
      <c r="BI706" s="30">
        <f t="shared" si="1000"/>
        <v>0</v>
      </c>
      <c r="BJ706" s="30">
        <f t="shared" si="966"/>
        <v>0</v>
      </c>
      <c r="BK706" s="704">
        <f t="shared" si="967"/>
        <v>0</v>
      </c>
      <c r="BL706" s="30">
        <f t="shared" si="968"/>
        <v>0</v>
      </c>
      <c r="BM706" s="30">
        <f t="shared" si="969"/>
        <v>0</v>
      </c>
      <c r="BN706" s="704">
        <f t="shared" si="970"/>
        <v>0</v>
      </c>
    </row>
    <row r="707" spans="1:66" x14ac:dyDescent="0.25">
      <c r="A707" s="49"/>
      <c r="B707" s="50"/>
      <c r="C707" s="699"/>
      <c r="D707" s="50"/>
      <c r="E707" s="62" t="e">
        <f t="shared" si="999"/>
        <v>#N/A</v>
      </c>
      <c r="F707" s="664" t="str">
        <f t="shared" si="998"/>
        <v/>
      </c>
      <c r="G707" s="587"/>
      <c r="H707" s="588">
        <f t="shared" si="971"/>
        <v>0</v>
      </c>
      <c r="I707" s="588">
        <f t="shared" si="985"/>
        <v>0</v>
      </c>
      <c r="J707" s="587"/>
      <c r="K707" s="588">
        <f t="shared" si="972"/>
        <v>0</v>
      </c>
      <c r="L707" s="588">
        <f t="shared" si="986"/>
        <v>0</v>
      </c>
      <c r="M707" s="587"/>
      <c r="N707" s="588">
        <f t="shared" si="973"/>
        <v>0</v>
      </c>
      <c r="O707" s="588">
        <f t="shared" si="987"/>
        <v>0</v>
      </c>
      <c r="P707" s="587"/>
      <c r="Q707" s="588">
        <f t="shared" si="974"/>
        <v>0</v>
      </c>
      <c r="R707" s="588">
        <f t="shared" si="988"/>
        <v>0</v>
      </c>
      <c r="S707" s="587"/>
      <c r="T707" s="588">
        <f t="shared" si="975"/>
        <v>0</v>
      </c>
      <c r="U707" s="588">
        <f t="shared" si="989"/>
        <v>0</v>
      </c>
      <c r="V707" s="587"/>
      <c r="W707" s="588">
        <f t="shared" si="976"/>
        <v>0</v>
      </c>
      <c r="X707" s="588">
        <f t="shared" si="990"/>
        <v>0</v>
      </c>
      <c r="Y707" s="587"/>
      <c r="Z707" s="588">
        <f t="shared" si="977"/>
        <v>0</v>
      </c>
      <c r="AA707" s="588">
        <f t="shared" si="1002"/>
        <v>0</v>
      </c>
      <c r="AB707" s="587"/>
      <c r="AC707" s="588">
        <f t="shared" si="978"/>
        <v>0</v>
      </c>
      <c r="AD707" s="588">
        <f t="shared" si="991"/>
        <v>0</v>
      </c>
      <c r="AE707" s="587"/>
      <c r="AF707" s="588">
        <f t="shared" si="979"/>
        <v>0</v>
      </c>
      <c r="AG707" s="588">
        <f t="shared" si="992"/>
        <v>0</v>
      </c>
      <c r="AH707" s="587"/>
      <c r="AI707" s="588">
        <f t="shared" si="980"/>
        <v>0</v>
      </c>
      <c r="AJ707" s="588">
        <f t="shared" si="993"/>
        <v>0</v>
      </c>
      <c r="AK707" s="587"/>
      <c r="AL707" s="588">
        <f t="shared" si="981"/>
        <v>0</v>
      </c>
      <c r="AM707" s="588">
        <f t="shared" si="994"/>
        <v>0</v>
      </c>
      <c r="AN707" s="587"/>
      <c r="AO707" s="588">
        <f t="shared" si="982"/>
        <v>0</v>
      </c>
      <c r="AP707" s="588">
        <f t="shared" si="995"/>
        <v>0</v>
      </c>
      <c r="AQ707" s="587"/>
      <c r="AR707" s="588">
        <f t="shared" si="983"/>
        <v>0</v>
      </c>
      <c r="AS707" s="588">
        <f t="shared" si="960"/>
        <v>0</v>
      </c>
      <c r="AT707" s="587"/>
      <c r="AU707" s="588">
        <f t="shared" si="984"/>
        <v>0</v>
      </c>
      <c r="AV707" s="588">
        <f t="shared" si="996"/>
        <v>0</v>
      </c>
      <c r="AW707" s="587"/>
      <c r="AX707" s="652"/>
      <c r="AY707" s="706">
        <f t="shared" si="1001"/>
        <v>0</v>
      </c>
      <c r="BC707" s="30">
        <f t="shared" si="961"/>
        <v>0</v>
      </c>
      <c r="BD707" s="30">
        <f t="shared" si="962"/>
        <v>0</v>
      </c>
      <c r="BE707" s="30">
        <f t="shared" si="997"/>
        <v>0</v>
      </c>
      <c r="BF707" s="30">
        <f t="shared" si="963"/>
        <v>0</v>
      </c>
      <c r="BG707" s="30">
        <f t="shared" si="964"/>
        <v>0</v>
      </c>
      <c r="BH707" s="704">
        <f t="shared" si="965"/>
        <v>0</v>
      </c>
      <c r="BI707" s="30">
        <f t="shared" si="1000"/>
        <v>0</v>
      </c>
      <c r="BJ707" s="30">
        <f t="shared" si="966"/>
        <v>0</v>
      </c>
      <c r="BK707" s="704">
        <f t="shared" si="967"/>
        <v>0</v>
      </c>
      <c r="BL707" s="30">
        <f t="shared" si="968"/>
        <v>0</v>
      </c>
      <c r="BM707" s="30">
        <f t="shared" si="969"/>
        <v>0</v>
      </c>
      <c r="BN707" s="704">
        <f t="shared" si="970"/>
        <v>0</v>
      </c>
    </row>
    <row r="708" spans="1:66" x14ac:dyDescent="0.25">
      <c r="A708" s="49"/>
      <c r="B708" s="50"/>
      <c r="C708" s="699"/>
      <c r="D708" s="50"/>
      <c r="E708" s="62" t="e">
        <f t="shared" si="999"/>
        <v>#N/A</v>
      </c>
      <c r="F708" s="664" t="str">
        <f t="shared" si="998"/>
        <v/>
      </c>
      <c r="G708" s="587"/>
      <c r="H708" s="588">
        <f t="shared" si="971"/>
        <v>0</v>
      </c>
      <c r="I708" s="588">
        <f t="shared" si="985"/>
        <v>0</v>
      </c>
      <c r="J708" s="587"/>
      <c r="K708" s="588">
        <f t="shared" si="972"/>
        <v>0</v>
      </c>
      <c r="L708" s="588">
        <f t="shared" si="986"/>
        <v>0</v>
      </c>
      <c r="M708" s="587"/>
      <c r="N708" s="588">
        <f t="shared" si="973"/>
        <v>0</v>
      </c>
      <c r="O708" s="588">
        <f t="shared" si="987"/>
        <v>0</v>
      </c>
      <c r="P708" s="587"/>
      <c r="Q708" s="588">
        <f t="shared" si="974"/>
        <v>0</v>
      </c>
      <c r="R708" s="588">
        <f t="shared" si="988"/>
        <v>0</v>
      </c>
      <c r="S708" s="587"/>
      <c r="T708" s="588">
        <f t="shared" si="975"/>
        <v>0</v>
      </c>
      <c r="U708" s="588">
        <f t="shared" si="989"/>
        <v>0</v>
      </c>
      <c r="V708" s="587"/>
      <c r="W708" s="588">
        <f t="shared" si="976"/>
        <v>0</v>
      </c>
      <c r="X708" s="588">
        <f t="shared" si="990"/>
        <v>0</v>
      </c>
      <c r="Y708" s="587"/>
      <c r="Z708" s="588">
        <f t="shared" si="977"/>
        <v>0</v>
      </c>
      <c r="AA708" s="588">
        <f t="shared" si="1002"/>
        <v>0</v>
      </c>
      <c r="AB708" s="587"/>
      <c r="AC708" s="588">
        <f t="shared" si="978"/>
        <v>0</v>
      </c>
      <c r="AD708" s="588">
        <f t="shared" si="991"/>
        <v>0</v>
      </c>
      <c r="AE708" s="587"/>
      <c r="AF708" s="588">
        <f t="shared" si="979"/>
        <v>0</v>
      </c>
      <c r="AG708" s="588">
        <f t="shared" si="992"/>
        <v>0</v>
      </c>
      <c r="AH708" s="587"/>
      <c r="AI708" s="588">
        <f t="shared" si="980"/>
        <v>0</v>
      </c>
      <c r="AJ708" s="588">
        <f t="shared" si="993"/>
        <v>0</v>
      </c>
      <c r="AK708" s="587"/>
      <c r="AL708" s="588">
        <f t="shared" si="981"/>
        <v>0</v>
      </c>
      <c r="AM708" s="588">
        <f t="shared" si="994"/>
        <v>0</v>
      </c>
      <c r="AN708" s="587"/>
      <c r="AO708" s="588">
        <f t="shared" si="982"/>
        <v>0</v>
      </c>
      <c r="AP708" s="588">
        <f t="shared" si="995"/>
        <v>0</v>
      </c>
      <c r="AQ708" s="587"/>
      <c r="AR708" s="588">
        <f t="shared" si="983"/>
        <v>0</v>
      </c>
      <c r="AS708" s="588">
        <f t="shared" si="960"/>
        <v>0</v>
      </c>
      <c r="AT708" s="587"/>
      <c r="AU708" s="588">
        <f t="shared" si="984"/>
        <v>0</v>
      </c>
      <c r="AV708" s="588">
        <f t="shared" si="996"/>
        <v>0</v>
      </c>
      <c r="AW708" s="587"/>
      <c r="AX708" s="652"/>
      <c r="AY708" s="706">
        <f t="shared" si="1001"/>
        <v>0</v>
      </c>
      <c r="BC708" s="30">
        <f t="shared" si="961"/>
        <v>0</v>
      </c>
      <c r="BD708" s="30">
        <f t="shared" si="962"/>
        <v>0</v>
      </c>
      <c r="BE708" s="30">
        <f t="shared" si="997"/>
        <v>0</v>
      </c>
      <c r="BF708" s="30">
        <f t="shared" si="963"/>
        <v>0</v>
      </c>
      <c r="BG708" s="30">
        <f t="shared" si="964"/>
        <v>0</v>
      </c>
      <c r="BH708" s="704">
        <f t="shared" si="965"/>
        <v>0</v>
      </c>
      <c r="BI708" s="30">
        <f t="shared" si="1000"/>
        <v>0</v>
      </c>
      <c r="BJ708" s="30">
        <f t="shared" si="966"/>
        <v>0</v>
      </c>
      <c r="BK708" s="704">
        <f t="shared" si="967"/>
        <v>0</v>
      </c>
      <c r="BL708" s="30">
        <f t="shared" si="968"/>
        <v>0</v>
      </c>
      <c r="BM708" s="30">
        <f t="shared" si="969"/>
        <v>0</v>
      </c>
      <c r="BN708" s="704">
        <f t="shared" si="970"/>
        <v>0</v>
      </c>
    </row>
    <row r="709" spans="1:66" x14ac:dyDescent="0.25">
      <c r="A709" s="49"/>
      <c r="B709" s="50"/>
      <c r="C709" s="699"/>
      <c r="D709" s="50"/>
      <c r="E709" s="62" t="e">
        <f t="shared" si="999"/>
        <v>#N/A</v>
      </c>
      <c r="F709" s="664" t="str">
        <f t="shared" si="998"/>
        <v/>
      </c>
      <c r="G709" s="587"/>
      <c r="H709" s="588">
        <f t="shared" si="971"/>
        <v>0</v>
      </c>
      <c r="I709" s="588">
        <f t="shared" si="985"/>
        <v>0</v>
      </c>
      <c r="J709" s="587"/>
      <c r="K709" s="588">
        <f t="shared" si="972"/>
        <v>0</v>
      </c>
      <c r="L709" s="588">
        <f t="shared" si="986"/>
        <v>0</v>
      </c>
      <c r="M709" s="587"/>
      <c r="N709" s="588">
        <f t="shared" si="973"/>
        <v>0</v>
      </c>
      <c r="O709" s="588">
        <f t="shared" si="987"/>
        <v>0</v>
      </c>
      <c r="P709" s="587"/>
      <c r="Q709" s="588">
        <f t="shared" si="974"/>
        <v>0</v>
      </c>
      <c r="R709" s="588">
        <f t="shared" si="988"/>
        <v>0</v>
      </c>
      <c r="S709" s="587"/>
      <c r="T709" s="588">
        <f t="shared" si="975"/>
        <v>0</v>
      </c>
      <c r="U709" s="588">
        <f t="shared" si="989"/>
        <v>0</v>
      </c>
      <c r="V709" s="587"/>
      <c r="W709" s="588">
        <f t="shared" si="976"/>
        <v>0</v>
      </c>
      <c r="X709" s="588">
        <f t="shared" si="990"/>
        <v>0</v>
      </c>
      <c r="Y709" s="587"/>
      <c r="Z709" s="588">
        <f t="shared" si="977"/>
        <v>0</v>
      </c>
      <c r="AA709" s="588">
        <f t="shared" si="1002"/>
        <v>0</v>
      </c>
      <c r="AB709" s="587"/>
      <c r="AC709" s="588">
        <f t="shared" si="978"/>
        <v>0</v>
      </c>
      <c r="AD709" s="588">
        <f t="shared" si="991"/>
        <v>0</v>
      </c>
      <c r="AE709" s="587"/>
      <c r="AF709" s="588">
        <f t="shared" si="979"/>
        <v>0</v>
      </c>
      <c r="AG709" s="588">
        <f t="shared" si="992"/>
        <v>0</v>
      </c>
      <c r="AH709" s="587"/>
      <c r="AI709" s="588">
        <f t="shared" si="980"/>
        <v>0</v>
      </c>
      <c r="AJ709" s="588">
        <f t="shared" si="993"/>
        <v>0</v>
      </c>
      <c r="AK709" s="587"/>
      <c r="AL709" s="588">
        <f t="shared" si="981"/>
        <v>0</v>
      </c>
      <c r="AM709" s="588">
        <f t="shared" si="994"/>
        <v>0</v>
      </c>
      <c r="AN709" s="587"/>
      <c r="AO709" s="588">
        <f t="shared" si="982"/>
        <v>0</v>
      </c>
      <c r="AP709" s="588">
        <f t="shared" si="995"/>
        <v>0</v>
      </c>
      <c r="AQ709" s="587"/>
      <c r="AR709" s="588">
        <f t="shared" si="983"/>
        <v>0</v>
      </c>
      <c r="AS709" s="588">
        <f t="shared" si="960"/>
        <v>0</v>
      </c>
      <c r="AT709" s="587"/>
      <c r="AU709" s="588">
        <f t="shared" si="984"/>
        <v>0</v>
      </c>
      <c r="AV709" s="588">
        <f t="shared" si="996"/>
        <v>0</v>
      </c>
      <c r="AW709" s="587"/>
      <c r="AX709" s="652"/>
      <c r="AY709" s="706">
        <f t="shared" si="1001"/>
        <v>0</v>
      </c>
      <c r="BC709" s="30">
        <f t="shared" si="961"/>
        <v>0</v>
      </c>
      <c r="BD709" s="30">
        <f t="shared" si="962"/>
        <v>0</v>
      </c>
      <c r="BE709" s="30">
        <f t="shared" si="997"/>
        <v>0</v>
      </c>
      <c r="BF709" s="30">
        <f t="shared" si="963"/>
        <v>0</v>
      </c>
      <c r="BG709" s="30">
        <f t="shared" si="964"/>
        <v>0</v>
      </c>
      <c r="BH709" s="704">
        <f t="shared" si="965"/>
        <v>0</v>
      </c>
      <c r="BI709" s="30">
        <f t="shared" si="1000"/>
        <v>0</v>
      </c>
      <c r="BJ709" s="30">
        <f t="shared" si="966"/>
        <v>0</v>
      </c>
      <c r="BK709" s="704">
        <f t="shared" si="967"/>
        <v>0</v>
      </c>
      <c r="BL709" s="30">
        <f t="shared" si="968"/>
        <v>0</v>
      </c>
      <c r="BM709" s="30">
        <f t="shared" si="969"/>
        <v>0</v>
      </c>
      <c r="BN709" s="704">
        <f t="shared" si="970"/>
        <v>0</v>
      </c>
    </row>
    <row r="710" spans="1:66" x14ac:dyDescent="0.25">
      <c r="A710" s="49"/>
      <c r="B710" s="50"/>
      <c r="C710" s="699"/>
      <c r="D710" s="50"/>
      <c r="E710" s="62" t="e">
        <f t="shared" si="999"/>
        <v>#N/A</v>
      </c>
      <c r="F710" s="664" t="str">
        <f t="shared" si="998"/>
        <v/>
      </c>
      <c r="G710" s="587"/>
      <c r="H710" s="588">
        <f t="shared" si="971"/>
        <v>0</v>
      </c>
      <c r="I710" s="588">
        <f t="shared" si="985"/>
        <v>0</v>
      </c>
      <c r="J710" s="587"/>
      <c r="K710" s="588">
        <f t="shared" si="972"/>
        <v>0</v>
      </c>
      <c r="L710" s="588">
        <f t="shared" si="986"/>
        <v>0</v>
      </c>
      <c r="M710" s="587"/>
      <c r="N710" s="588">
        <f t="shared" si="973"/>
        <v>0</v>
      </c>
      <c r="O710" s="588">
        <f t="shared" si="987"/>
        <v>0</v>
      </c>
      <c r="P710" s="587"/>
      <c r="Q710" s="588">
        <f t="shared" si="974"/>
        <v>0</v>
      </c>
      <c r="R710" s="588">
        <f t="shared" si="988"/>
        <v>0</v>
      </c>
      <c r="S710" s="587"/>
      <c r="T710" s="588">
        <f t="shared" si="975"/>
        <v>0</v>
      </c>
      <c r="U710" s="588">
        <f t="shared" si="989"/>
        <v>0</v>
      </c>
      <c r="V710" s="587"/>
      <c r="W710" s="588">
        <f t="shared" si="976"/>
        <v>0</v>
      </c>
      <c r="X710" s="588">
        <f t="shared" si="990"/>
        <v>0</v>
      </c>
      <c r="Y710" s="587"/>
      <c r="Z710" s="588">
        <f t="shared" si="977"/>
        <v>0</v>
      </c>
      <c r="AA710" s="588">
        <f t="shared" si="1002"/>
        <v>0</v>
      </c>
      <c r="AB710" s="587"/>
      <c r="AC710" s="588">
        <f t="shared" si="978"/>
        <v>0</v>
      </c>
      <c r="AD710" s="588">
        <f t="shared" si="991"/>
        <v>0</v>
      </c>
      <c r="AE710" s="587"/>
      <c r="AF710" s="588">
        <f t="shared" si="979"/>
        <v>0</v>
      </c>
      <c r="AG710" s="588">
        <f t="shared" si="992"/>
        <v>0</v>
      </c>
      <c r="AH710" s="587"/>
      <c r="AI710" s="588">
        <f t="shared" si="980"/>
        <v>0</v>
      </c>
      <c r="AJ710" s="588">
        <f t="shared" si="993"/>
        <v>0</v>
      </c>
      <c r="AK710" s="587"/>
      <c r="AL710" s="588">
        <f t="shared" si="981"/>
        <v>0</v>
      </c>
      <c r="AM710" s="588">
        <f t="shared" si="994"/>
        <v>0</v>
      </c>
      <c r="AN710" s="587"/>
      <c r="AO710" s="588">
        <f t="shared" si="982"/>
        <v>0</v>
      </c>
      <c r="AP710" s="588">
        <f t="shared" si="995"/>
        <v>0</v>
      </c>
      <c r="AQ710" s="587"/>
      <c r="AR710" s="588">
        <f t="shared" si="983"/>
        <v>0</v>
      </c>
      <c r="AS710" s="588">
        <f t="shared" ref="AS710:AS773" si="1003">SUM(AQ710:AR710)</f>
        <v>0</v>
      </c>
      <c r="AT710" s="587"/>
      <c r="AU710" s="588">
        <f t="shared" si="984"/>
        <v>0</v>
      </c>
      <c r="AV710" s="588">
        <f t="shared" si="996"/>
        <v>0</v>
      </c>
      <c r="AW710" s="587"/>
      <c r="AX710" s="652"/>
      <c r="AY710" s="706">
        <f t="shared" si="1001"/>
        <v>0</v>
      </c>
      <c r="BC710" s="30">
        <f t="shared" si="961"/>
        <v>0</v>
      </c>
      <c r="BD710" s="30">
        <f t="shared" si="962"/>
        <v>0</v>
      </c>
      <c r="BE710" s="30">
        <f t="shared" si="997"/>
        <v>0</v>
      </c>
      <c r="BF710" s="30">
        <f t="shared" si="963"/>
        <v>0</v>
      </c>
      <c r="BG710" s="30">
        <f t="shared" si="964"/>
        <v>0</v>
      </c>
      <c r="BH710" s="704">
        <f t="shared" si="965"/>
        <v>0</v>
      </c>
      <c r="BI710" s="30">
        <f t="shared" si="1000"/>
        <v>0</v>
      </c>
      <c r="BJ710" s="30">
        <f t="shared" si="966"/>
        <v>0</v>
      </c>
      <c r="BK710" s="704">
        <f t="shared" si="967"/>
        <v>0</v>
      </c>
      <c r="BL710" s="30">
        <f t="shared" si="968"/>
        <v>0</v>
      </c>
      <c r="BM710" s="30">
        <f t="shared" si="969"/>
        <v>0</v>
      </c>
      <c r="BN710" s="704">
        <f t="shared" si="970"/>
        <v>0</v>
      </c>
    </row>
    <row r="711" spans="1:66" x14ac:dyDescent="0.25">
      <c r="A711" s="49"/>
      <c r="B711" s="50"/>
      <c r="C711" s="699"/>
      <c r="D711" s="50"/>
      <c r="E711" s="62" t="e">
        <f t="shared" si="999"/>
        <v>#N/A</v>
      </c>
      <c r="F711" s="664" t="str">
        <f t="shared" si="998"/>
        <v/>
      </c>
      <c r="G711" s="587"/>
      <c r="H711" s="588">
        <f t="shared" si="971"/>
        <v>0</v>
      </c>
      <c r="I711" s="588">
        <f t="shared" si="985"/>
        <v>0</v>
      </c>
      <c r="J711" s="587"/>
      <c r="K711" s="588">
        <f t="shared" si="972"/>
        <v>0</v>
      </c>
      <c r="L711" s="588">
        <f t="shared" si="986"/>
        <v>0</v>
      </c>
      <c r="M711" s="587"/>
      <c r="N711" s="588">
        <f t="shared" si="973"/>
        <v>0</v>
      </c>
      <c r="O711" s="588">
        <f t="shared" si="987"/>
        <v>0</v>
      </c>
      <c r="P711" s="587"/>
      <c r="Q711" s="588">
        <f t="shared" si="974"/>
        <v>0</v>
      </c>
      <c r="R711" s="588">
        <f t="shared" si="988"/>
        <v>0</v>
      </c>
      <c r="S711" s="587"/>
      <c r="T711" s="588">
        <f t="shared" si="975"/>
        <v>0</v>
      </c>
      <c r="U711" s="588">
        <f t="shared" si="989"/>
        <v>0</v>
      </c>
      <c r="V711" s="587"/>
      <c r="W711" s="588">
        <f t="shared" si="976"/>
        <v>0</v>
      </c>
      <c r="X711" s="588">
        <f t="shared" si="990"/>
        <v>0</v>
      </c>
      <c r="Y711" s="587"/>
      <c r="Z711" s="588">
        <f t="shared" si="977"/>
        <v>0</v>
      </c>
      <c r="AA711" s="588">
        <f t="shared" si="1002"/>
        <v>0</v>
      </c>
      <c r="AB711" s="587"/>
      <c r="AC711" s="588">
        <f t="shared" si="978"/>
        <v>0</v>
      </c>
      <c r="AD711" s="588">
        <f t="shared" si="991"/>
        <v>0</v>
      </c>
      <c r="AE711" s="587"/>
      <c r="AF711" s="588">
        <f t="shared" si="979"/>
        <v>0</v>
      </c>
      <c r="AG711" s="588">
        <f t="shared" si="992"/>
        <v>0</v>
      </c>
      <c r="AH711" s="587"/>
      <c r="AI711" s="588">
        <f t="shared" si="980"/>
        <v>0</v>
      </c>
      <c r="AJ711" s="588">
        <f t="shared" si="993"/>
        <v>0</v>
      </c>
      <c r="AK711" s="587"/>
      <c r="AL711" s="588">
        <f t="shared" si="981"/>
        <v>0</v>
      </c>
      <c r="AM711" s="588">
        <f t="shared" si="994"/>
        <v>0</v>
      </c>
      <c r="AN711" s="587"/>
      <c r="AO711" s="588">
        <f t="shared" si="982"/>
        <v>0</v>
      </c>
      <c r="AP711" s="588">
        <f t="shared" si="995"/>
        <v>0</v>
      </c>
      <c r="AQ711" s="587"/>
      <c r="AR711" s="588">
        <f t="shared" si="983"/>
        <v>0</v>
      </c>
      <c r="AS711" s="588">
        <f t="shared" si="1003"/>
        <v>0</v>
      </c>
      <c r="AT711" s="587"/>
      <c r="AU711" s="588">
        <f t="shared" si="984"/>
        <v>0</v>
      </c>
      <c r="AV711" s="588">
        <f t="shared" si="996"/>
        <v>0</v>
      </c>
      <c r="AW711" s="587"/>
      <c r="AX711" s="652"/>
      <c r="AY711" s="706">
        <f t="shared" si="1001"/>
        <v>0</v>
      </c>
      <c r="BC711" s="30">
        <f t="shared" si="961"/>
        <v>0</v>
      </c>
      <c r="BD711" s="30">
        <f t="shared" si="962"/>
        <v>0</v>
      </c>
      <c r="BE711" s="30">
        <f t="shared" si="997"/>
        <v>0</v>
      </c>
      <c r="BF711" s="30">
        <f t="shared" si="963"/>
        <v>0</v>
      </c>
      <c r="BG711" s="30">
        <f t="shared" si="964"/>
        <v>0</v>
      </c>
      <c r="BH711" s="704">
        <f t="shared" si="965"/>
        <v>0</v>
      </c>
      <c r="BI711" s="30">
        <f t="shared" si="1000"/>
        <v>0</v>
      </c>
      <c r="BJ711" s="30">
        <f t="shared" si="966"/>
        <v>0</v>
      </c>
      <c r="BK711" s="704">
        <f t="shared" si="967"/>
        <v>0</v>
      </c>
      <c r="BL711" s="30">
        <f t="shared" si="968"/>
        <v>0</v>
      </c>
      <c r="BM711" s="30">
        <f t="shared" si="969"/>
        <v>0</v>
      </c>
      <c r="BN711" s="704">
        <f t="shared" si="970"/>
        <v>0</v>
      </c>
    </row>
    <row r="712" spans="1:66" x14ac:dyDescent="0.25">
      <c r="A712" s="49"/>
      <c r="B712" s="50"/>
      <c r="C712" s="699"/>
      <c r="D712" s="50"/>
      <c r="E712" s="62" t="e">
        <f t="shared" si="999"/>
        <v>#N/A</v>
      </c>
      <c r="F712" s="664" t="str">
        <f t="shared" si="998"/>
        <v/>
      </c>
      <c r="G712" s="587"/>
      <c r="H712" s="588">
        <f t="shared" si="971"/>
        <v>0</v>
      </c>
      <c r="I712" s="588">
        <f t="shared" si="985"/>
        <v>0</v>
      </c>
      <c r="J712" s="587"/>
      <c r="K712" s="588">
        <f t="shared" si="972"/>
        <v>0</v>
      </c>
      <c r="L712" s="588">
        <f t="shared" si="986"/>
        <v>0</v>
      </c>
      <c r="M712" s="587"/>
      <c r="N712" s="588">
        <f t="shared" si="973"/>
        <v>0</v>
      </c>
      <c r="O712" s="588">
        <f t="shared" si="987"/>
        <v>0</v>
      </c>
      <c r="P712" s="587"/>
      <c r="Q712" s="588">
        <f t="shared" si="974"/>
        <v>0</v>
      </c>
      <c r="R712" s="588">
        <f t="shared" si="988"/>
        <v>0</v>
      </c>
      <c r="S712" s="587"/>
      <c r="T712" s="588">
        <f t="shared" si="975"/>
        <v>0</v>
      </c>
      <c r="U712" s="588">
        <f t="shared" si="989"/>
        <v>0</v>
      </c>
      <c r="V712" s="587"/>
      <c r="W712" s="588">
        <f t="shared" si="976"/>
        <v>0</v>
      </c>
      <c r="X712" s="588">
        <f t="shared" si="990"/>
        <v>0</v>
      </c>
      <c r="Y712" s="587"/>
      <c r="Z712" s="588">
        <f t="shared" si="977"/>
        <v>0</v>
      </c>
      <c r="AA712" s="588">
        <f t="shared" si="1002"/>
        <v>0</v>
      </c>
      <c r="AB712" s="587"/>
      <c r="AC712" s="588">
        <f t="shared" si="978"/>
        <v>0</v>
      </c>
      <c r="AD712" s="588">
        <f t="shared" si="991"/>
        <v>0</v>
      </c>
      <c r="AE712" s="587"/>
      <c r="AF712" s="588">
        <f t="shared" si="979"/>
        <v>0</v>
      </c>
      <c r="AG712" s="588">
        <f t="shared" si="992"/>
        <v>0</v>
      </c>
      <c r="AH712" s="587"/>
      <c r="AI712" s="588">
        <f t="shared" si="980"/>
        <v>0</v>
      </c>
      <c r="AJ712" s="588">
        <f t="shared" si="993"/>
        <v>0</v>
      </c>
      <c r="AK712" s="587"/>
      <c r="AL712" s="588">
        <f t="shared" si="981"/>
        <v>0</v>
      </c>
      <c r="AM712" s="588">
        <f t="shared" si="994"/>
        <v>0</v>
      </c>
      <c r="AN712" s="587"/>
      <c r="AO712" s="588">
        <f t="shared" si="982"/>
        <v>0</v>
      </c>
      <c r="AP712" s="588">
        <f t="shared" si="995"/>
        <v>0</v>
      </c>
      <c r="AQ712" s="587"/>
      <c r="AR712" s="588">
        <f t="shared" si="983"/>
        <v>0</v>
      </c>
      <c r="AS712" s="588">
        <f t="shared" si="1003"/>
        <v>0</v>
      </c>
      <c r="AT712" s="587"/>
      <c r="AU712" s="588">
        <f t="shared" si="984"/>
        <v>0</v>
      </c>
      <c r="AV712" s="588">
        <f t="shared" si="996"/>
        <v>0</v>
      </c>
      <c r="AW712" s="587"/>
      <c r="AX712" s="652"/>
      <c r="AY712" s="706">
        <f t="shared" si="1001"/>
        <v>0</v>
      </c>
      <c r="BC712" s="30">
        <f t="shared" ref="BC712:BC775" si="1004">L712-I712</f>
        <v>0</v>
      </c>
      <c r="BD712" s="30">
        <f t="shared" ref="BD712:BD775" si="1005">O712-L712</f>
        <v>0</v>
      </c>
      <c r="BE712" s="30">
        <f t="shared" si="997"/>
        <v>0</v>
      </c>
      <c r="BF712" s="30">
        <f t="shared" ref="BF712:BF775" si="1006">U712-R712</f>
        <v>0</v>
      </c>
      <c r="BG712" s="30">
        <f t="shared" ref="BG712:BG775" si="1007">X712-U712</f>
        <v>0</v>
      </c>
      <c r="BH712" s="704">
        <f t="shared" ref="BH712:BH718" si="1008">AA712-R712</f>
        <v>0</v>
      </c>
      <c r="BI712" s="30">
        <f t="shared" si="1000"/>
        <v>0</v>
      </c>
      <c r="BJ712" s="30">
        <f t="shared" ref="BJ712:BJ775" si="1009">AG712-AD712</f>
        <v>0</v>
      </c>
      <c r="BK712" s="704">
        <f t="shared" ref="BK712:BK775" si="1010">AJ712-AG712</f>
        <v>0</v>
      </c>
      <c r="BL712" s="30">
        <f t="shared" ref="BL712:BL775" si="1011">AM712-AJ712</f>
        <v>0</v>
      </c>
      <c r="BM712" s="30">
        <f t="shared" ref="BM712:BM775" si="1012">AP712-AM712</f>
        <v>0</v>
      </c>
      <c r="BN712" s="704">
        <f t="shared" ref="BN712:BN739" si="1013">AS712-AJ712</f>
        <v>0</v>
      </c>
    </row>
    <row r="713" spans="1:66" x14ac:dyDescent="0.25">
      <c r="A713" s="49"/>
      <c r="B713" s="50"/>
      <c r="C713" s="699"/>
      <c r="D713" s="50"/>
      <c r="E713" s="62" t="e">
        <f t="shared" si="999"/>
        <v>#N/A</v>
      </c>
      <c r="F713" s="664" t="str">
        <f t="shared" si="998"/>
        <v/>
      </c>
      <c r="G713" s="587"/>
      <c r="H713" s="588">
        <f t="shared" si="971"/>
        <v>0</v>
      </c>
      <c r="I713" s="588">
        <f t="shared" si="985"/>
        <v>0</v>
      </c>
      <c r="J713" s="587"/>
      <c r="K713" s="588">
        <f t="shared" si="972"/>
        <v>0</v>
      </c>
      <c r="L713" s="588">
        <f t="shared" si="986"/>
        <v>0</v>
      </c>
      <c r="M713" s="587"/>
      <c r="N713" s="588">
        <f t="shared" si="973"/>
        <v>0</v>
      </c>
      <c r="O713" s="588">
        <f t="shared" si="987"/>
        <v>0</v>
      </c>
      <c r="P713" s="587"/>
      <c r="Q713" s="588">
        <f t="shared" si="974"/>
        <v>0</v>
      </c>
      <c r="R713" s="588">
        <f t="shared" si="988"/>
        <v>0</v>
      </c>
      <c r="S713" s="587"/>
      <c r="T713" s="588">
        <f t="shared" si="975"/>
        <v>0</v>
      </c>
      <c r="U713" s="588">
        <f t="shared" si="989"/>
        <v>0</v>
      </c>
      <c r="V713" s="587"/>
      <c r="W713" s="588">
        <f t="shared" si="976"/>
        <v>0</v>
      </c>
      <c r="X713" s="588">
        <f t="shared" si="990"/>
        <v>0</v>
      </c>
      <c r="Y713" s="587"/>
      <c r="Z713" s="588">
        <f t="shared" si="977"/>
        <v>0</v>
      </c>
      <c r="AA713" s="588">
        <f t="shared" si="1002"/>
        <v>0</v>
      </c>
      <c r="AB713" s="587"/>
      <c r="AC713" s="588">
        <f t="shared" si="978"/>
        <v>0</v>
      </c>
      <c r="AD713" s="588">
        <f t="shared" si="991"/>
        <v>0</v>
      </c>
      <c r="AE713" s="587"/>
      <c r="AF713" s="588">
        <f t="shared" si="979"/>
        <v>0</v>
      </c>
      <c r="AG713" s="588">
        <f t="shared" si="992"/>
        <v>0</v>
      </c>
      <c r="AH713" s="587"/>
      <c r="AI713" s="588">
        <f t="shared" si="980"/>
        <v>0</v>
      </c>
      <c r="AJ713" s="588">
        <f t="shared" si="993"/>
        <v>0</v>
      </c>
      <c r="AK713" s="587"/>
      <c r="AL713" s="588">
        <f t="shared" si="981"/>
        <v>0</v>
      </c>
      <c r="AM713" s="588">
        <f t="shared" si="994"/>
        <v>0</v>
      </c>
      <c r="AN713" s="587"/>
      <c r="AO713" s="588">
        <f t="shared" si="982"/>
        <v>0</v>
      </c>
      <c r="AP713" s="588">
        <f t="shared" si="995"/>
        <v>0</v>
      </c>
      <c r="AQ713" s="587"/>
      <c r="AR713" s="588">
        <f t="shared" si="983"/>
        <v>0</v>
      </c>
      <c r="AS713" s="588">
        <f t="shared" si="1003"/>
        <v>0</v>
      </c>
      <c r="AT713" s="587"/>
      <c r="AU713" s="588">
        <f t="shared" si="984"/>
        <v>0</v>
      </c>
      <c r="AV713" s="588">
        <f t="shared" si="996"/>
        <v>0</v>
      </c>
      <c r="AW713" s="587"/>
      <c r="AX713" s="652"/>
      <c r="AY713" s="706">
        <f t="shared" si="1001"/>
        <v>0</v>
      </c>
      <c r="BC713" s="30">
        <f t="shared" si="1004"/>
        <v>0</v>
      </c>
      <c r="BD713" s="30">
        <f t="shared" si="1005"/>
        <v>0</v>
      </c>
      <c r="BE713" s="30">
        <f t="shared" si="997"/>
        <v>0</v>
      </c>
      <c r="BF713" s="30">
        <f t="shared" si="1006"/>
        <v>0</v>
      </c>
      <c r="BG713" s="30">
        <f t="shared" si="1007"/>
        <v>0</v>
      </c>
      <c r="BH713" s="704">
        <f t="shared" si="1008"/>
        <v>0</v>
      </c>
      <c r="BI713" s="30">
        <f t="shared" si="1000"/>
        <v>0</v>
      </c>
      <c r="BJ713" s="30">
        <f t="shared" si="1009"/>
        <v>0</v>
      </c>
      <c r="BK713" s="704">
        <f t="shared" si="1010"/>
        <v>0</v>
      </c>
      <c r="BL713" s="30">
        <f t="shared" si="1011"/>
        <v>0</v>
      </c>
      <c r="BM713" s="30">
        <f t="shared" si="1012"/>
        <v>0</v>
      </c>
      <c r="BN713" s="704">
        <f t="shared" si="1013"/>
        <v>0</v>
      </c>
    </row>
    <row r="714" spans="1:66" x14ac:dyDescent="0.25">
      <c r="A714" s="49"/>
      <c r="B714" s="50"/>
      <c r="C714" s="699"/>
      <c r="D714" s="50"/>
      <c r="E714" s="62" t="e">
        <f t="shared" si="999"/>
        <v>#N/A</v>
      </c>
      <c r="F714" s="664" t="str">
        <f t="shared" si="998"/>
        <v/>
      </c>
      <c r="G714" s="587"/>
      <c r="H714" s="588">
        <f t="shared" si="971"/>
        <v>0</v>
      </c>
      <c r="I714" s="588">
        <f t="shared" si="985"/>
        <v>0</v>
      </c>
      <c r="J714" s="587"/>
      <c r="K714" s="588">
        <f t="shared" si="972"/>
        <v>0</v>
      </c>
      <c r="L714" s="588">
        <f t="shared" si="986"/>
        <v>0</v>
      </c>
      <c r="M714" s="587"/>
      <c r="N714" s="588">
        <f t="shared" si="973"/>
        <v>0</v>
      </c>
      <c r="O714" s="588">
        <f t="shared" si="987"/>
        <v>0</v>
      </c>
      <c r="P714" s="587"/>
      <c r="Q714" s="588">
        <f t="shared" si="974"/>
        <v>0</v>
      </c>
      <c r="R714" s="588">
        <f t="shared" si="988"/>
        <v>0</v>
      </c>
      <c r="S714" s="587"/>
      <c r="T714" s="588">
        <f t="shared" si="975"/>
        <v>0</v>
      </c>
      <c r="U714" s="588">
        <f t="shared" si="989"/>
        <v>0</v>
      </c>
      <c r="V714" s="587"/>
      <c r="W714" s="588">
        <f t="shared" si="976"/>
        <v>0</v>
      </c>
      <c r="X714" s="588">
        <f t="shared" si="990"/>
        <v>0</v>
      </c>
      <c r="Y714" s="587"/>
      <c r="Z714" s="588">
        <f t="shared" si="977"/>
        <v>0</v>
      </c>
      <c r="AA714" s="588">
        <f t="shared" si="1002"/>
        <v>0</v>
      </c>
      <c r="AB714" s="587"/>
      <c r="AC714" s="588">
        <f t="shared" si="978"/>
        <v>0</v>
      </c>
      <c r="AD714" s="588">
        <f t="shared" si="991"/>
        <v>0</v>
      </c>
      <c r="AE714" s="587"/>
      <c r="AF714" s="588">
        <f t="shared" si="979"/>
        <v>0</v>
      </c>
      <c r="AG714" s="588">
        <f t="shared" si="992"/>
        <v>0</v>
      </c>
      <c r="AH714" s="587"/>
      <c r="AI714" s="588">
        <f t="shared" si="980"/>
        <v>0</v>
      </c>
      <c r="AJ714" s="588">
        <f t="shared" si="993"/>
        <v>0</v>
      </c>
      <c r="AK714" s="587"/>
      <c r="AL714" s="588">
        <f t="shared" si="981"/>
        <v>0</v>
      </c>
      <c r="AM714" s="588">
        <f t="shared" si="994"/>
        <v>0</v>
      </c>
      <c r="AN714" s="587"/>
      <c r="AO714" s="588">
        <f t="shared" si="982"/>
        <v>0</v>
      </c>
      <c r="AP714" s="588">
        <f t="shared" si="995"/>
        <v>0</v>
      </c>
      <c r="AQ714" s="587"/>
      <c r="AR714" s="588">
        <f t="shared" si="983"/>
        <v>0</v>
      </c>
      <c r="AS714" s="588">
        <f t="shared" si="1003"/>
        <v>0</v>
      </c>
      <c r="AT714" s="587"/>
      <c r="AU714" s="588">
        <f t="shared" si="984"/>
        <v>0</v>
      </c>
      <c r="AV714" s="588">
        <f t="shared" si="996"/>
        <v>0</v>
      </c>
      <c r="AW714" s="587"/>
      <c r="AX714" s="652"/>
      <c r="AY714" s="706">
        <f t="shared" si="1001"/>
        <v>0</v>
      </c>
      <c r="BC714" s="30">
        <f t="shared" si="1004"/>
        <v>0</v>
      </c>
      <c r="BD714" s="30">
        <f t="shared" si="1005"/>
        <v>0</v>
      </c>
      <c r="BE714" s="30">
        <f t="shared" si="997"/>
        <v>0</v>
      </c>
      <c r="BF714" s="30">
        <f t="shared" si="1006"/>
        <v>0</v>
      </c>
      <c r="BG714" s="30">
        <f t="shared" si="1007"/>
        <v>0</v>
      </c>
      <c r="BH714" s="704">
        <f t="shared" si="1008"/>
        <v>0</v>
      </c>
      <c r="BI714" s="30">
        <f t="shared" si="1000"/>
        <v>0</v>
      </c>
      <c r="BJ714" s="30">
        <f t="shared" si="1009"/>
        <v>0</v>
      </c>
      <c r="BK714" s="704">
        <f t="shared" si="1010"/>
        <v>0</v>
      </c>
      <c r="BL714" s="30">
        <f t="shared" si="1011"/>
        <v>0</v>
      </c>
      <c r="BM714" s="30">
        <f t="shared" si="1012"/>
        <v>0</v>
      </c>
      <c r="BN714" s="704">
        <f t="shared" si="1013"/>
        <v>0</v>
      </c>
    </row>
    <row r="715" spans="1:66" x14ac:dyDescent="0.25">
      <c r="A715" s="49"/>
      <c r="B715" s="50"/>
      <c r="C715" s="699"/>
      <c r="D715" s="50"/>
      <c r="E715" s="62" t="e">
        <f t="shared" si="999"/>
        <v>#N/A</v>
      </c>
      <c r="F715" s="664" t="str">
        <f t="shared" si="998"/>
        <v/>
      </c>
      <c r="G715" s="587"/>
      <c r="H715" s="588">
        <f t="shared" ref="H715:H778" si="1014">SUMIFS(JE_amount,JE_Month,H$3,JE_Entity,$A715,JE_Ledger_number,$B715)</f>
        <v>0</v>
      </c>
      <c r="I715" s="588">
        <f t="shared" si="985"/>
        <v>0</v>
      </c>
      <c r="J715" s="587"/>
      <c r="K715" s="588">
        <f t="shared" ref="K715:K778" si="1015">SUMIFS(JE_amount,JE_Month,K$3,JE_Entity,$A715,JE_Ledger_number,$B715)</f>
        <v>0</v>
      </c>
      <c r="L715" s="588">
        <f t="shared" si="986"/>
        <v>0</v>
      </c>
      <c r="M715" s="587"/>
      <c r="N715" s="588">
        <f t="shared" ref="N715:N778" si="1016">SUMIFS(JE_amount,JE_Month,N$3,JE_Entity,$A715,JE_Ledger_number,$B715)</f>
        <v>0</v>
      </c>
      <c r="O715" s="588">
        <f t="shared" si="987"/>
        <v>0</v>
      </c>
      <c r="P715" s="587"/>
      <c r="Q715" s="588">
        <f t="shared" ref="Q715:Q778" si="1017">SUMIFS(JE_amount,JE_Month,Q$3,JE_Entity,$A715,JE_Ledger_number,$B715)</f>
        <v>0</v>
      </c>
      <c r="R715" s="588">
        <f t="shared" si="988"/>
        <v>0</v>
      </c>
      <c r="S715" s="587"/>
      <c r="T715" s="588">
        <f t="shared" ref="T715:T778" si="1018">SUMIFS(JE_amount,JE_Month,T$3,JE_Entity,$A715,JE_Ledger_number,$B715)</f>
        <v>0</v>
      </c>
      <c r="U715" s="588">
        <f t="shared" si="989"/>
        <v>0</v>
      </c>
      <c r="V715" s="587"/>
      <c r="W715" s="588">
        <f t="shared" ref="W715:W778" si="1019">SUMIFS(JE_amount,JE_Month,W$3,JE_Entity,$A715,JE_Ledger_number,$B715)</f>
        <v>0</v>
      </c>
      <c r="X715" s="588">
        <f t="shared" si="990"/>
        <v>0</v>
      </c>
      <c r="Y715" s="587"/>
      <c r="Z715" s="588">
        <f t="shared" ref="Z715:Z778" si="1020">SUMIFS(JE_amount,JE_Month,Z$3,JE_Entity,$A715,JE_Ledger_number,$B715)</f>
        <v>0</v>
      </c>
      <c r="AA715" s="588">
        <f t="shared" si="1002"/>
        <v>0</v>
      </c>
      <c r="AB715" s="587"/>
      <c r="AC715" s="588">
        <f t="shared" ref="AC715:AC778" si="1021">SUMIFS(JE_amount,JE_Month,AC$3,JE_Entity,$A715,JE_Ledger_number,$B715)</f>
        <v>0</v>
      </c>
      <c r="AD715" s="588">
        <f t="shared" si="991"/>
        <v>0</v>
      </c>
      <c r="AE715" s="587"/>
      <c r="AF715" s="588">
        <f t="shared" ref="AF715:AF778" si="1022">SUMIFS(JE_amount,JE_Month,AF$3,JE_Entity,$A715,JE_Ledger_number,$B715)</f>
        <v>0</v>
      </c>
      <c r="AG715" s="588">
        <f t="shared" si="992"/>
        <v>0</v>
      </c>
      <c r="AH715" s="587"/>
      <c r="AI715" s="588">
        <f t="shared" ref="AI715:AI778" si="1023">SUMIFS(JE_amount,JE_Month,AI$3,JE_Entity,$A715,JE_Ledger_number,$B715)</f>
        <v>0</v>
      </c>
      <c r="AJ715" s="588">
        <f t="shared" si="993"/>
        <v>0</v>
      </c>
      <c r="AK715" s="587"/>
      <c r="AL715" s="588">
        <f t="shared" ref="AL715:AL778" si="1024">SUMIFS(JE_amount,JE_Month,AL$3,JE_Entity,$A715,JE_Ledger_number,$B715)</f>
        <v>0</v>
      </c>
      <c r="AM715" s="588">
        <f t="shared" si="994"/>
        <v>0</v>
      </c>
      <c r="AN715" s="587"/>
      <c r="AO715" s="588">
        <f t="shared" ref="AO715:AO778" si="1025">SUMIFS(JE_amount,JE_Month,AO$3,JE_Entity,$A715,JE_Ledger_number,$B715)</f>
        <v>0</v>
      </c>
      <c r="AP715" s="588">
        <f t="shared" si="995"/>
        <v>0</v>
      </c>
      <c r="AQ715" s="587"/>
      <c r="AR715" s="588">
        <f t="shared" ref="AR715:AR778" si="1026">SUMIFS(JE_amount,JE_Month,AR$3,JE_Entity,$A715,JE_Ledger_number,$B715)</f>
        <v>0</v>
      </c>
      <c r="AS715" s="588">
        <f t="shared" si="1003"/>
        <v>0</v>
      </c>
      <c r="AT715" s="587"/>
      <c r="AU715" s="588">
        <f t="shared" ref="AU715:AU778" si="1027">SUMIFS(JE_amount_NIS,JE_Month,AU$3,JE_Entity,$A715,JE_Ledger_number,$B715)</f>
        <v>0</v>
      </c>
      <c r="AV715" s="588">
        <f t="shared" si="996"/>
        <v>0</v>
      </c>
      <c r="AW715" s="587"/>
      <c r="AX715" s="652"/>
      <c r="AY715" s="706">
        <f t="shared" si="1001"/>
        <v>0</v>
      </c>
      <c r="BC715" s="30">
        <f t="shared" si="1004"/>
        <v>0</v>
      </c>
      <c r="BD715" s="30">
        <f t="shared" si="1005"/>
        <v>0</v>
      </c>
      <c r="BE715" s="30">
        <f t="shared" si="997"/>
        <v>0</v>
      </c>
      <c r="BF715" s="30">
        <f t="shared" si="1006"/>
        <v>0</v>
      </c>
      <c r="BG715" s="30">
        <f t="shared" si="1007"/>
        <v>0</v>
      </c>
      <c r="BH715" s="704">
        <f t="shared" si="1008"/>
        <v>0</v>
      </c>
      <c r="BI715" s="30">
        <f t="shared" si="1000"/>
        <v>0</v>
      </c>
      <c r="BJ715" s="30">
        <f t="shared" si="1009"/>
        <v>0</v>
      </c>
      <c r="BK715" s="704">
        <f t="shared" si="1010"/>
        <v>0</v>
      </c>
      <c r="BL715" s="30">
        <f t="shared" si="1011"/>
        <v>0</v>
      </c>
      <c r="BM715" s="30">
        <f t="shared" si="1012"/>
        <v>0</v>
      </c>
      <c r="BN715" s="704">
        <f t="shared" si="1013"/>
        <v>0</v>
      </c>
    </row>
    <row r="716" spans="1:66" x14ac:dyDescent="0.25">
      <c r="A716" s="49"/>
      <c r="B716" s="50"/>
      <c r="C716" s="699"/>
      <c r="D716" s="50"/>
      <c r="E716" s="62" t="e">
        <f t="shared" si="999"/>
        <v>#N/A</v>
      </c>
      <c r="F716" s="664" t="str">
        <f t="shared" si="998"/>
        <v/>
      </c>
      <c r="G716" s="587"/>
      <c r="H716" s="588">
        <f t="shared" si="1014"/>
        <v>0</v>
      </c>
      <c r="I716" s="588">
        <f t="shared" ref="I716:I779" si="1028">SUM(G716:H716)</f>
        <v>0</v>
      </c>
      <c r="J716" s="587"/>
      <c r="K716" s="588">
        <f t="shared" si="1015"/>
        <v>0</v>
      </c>
      <c r="L716" s="588">
        <f t="shared" ref="L716:L779" si="1029">SUM(J716:K716)</f>
        <v>0</v>
      </c>
      <c r="M716" s="587"/>
      <c r="N716" s="588">
        <f t="shared" si="1016"/>
        <v>0</v>
      </c>
      <c r="O716" s="588">
        <f t="shared" ref="O716:O779" si="1030">SUM(M716:N716)</f>
        <v>0</v>
      </c>
      <c r="P716" s="587"/>
      <c r="Q716" s="588">
        <f t="shared" si="1017"/>
        <v>0</v>
      </c>
      <c r="R716" s="588">
        <f t="shared" ref="R716:R779" si="1031">SUM(P716:Q716)</f>
        <v>0</v>
      </c>
      <c r="S716" s="587"/>
      <c r="T716" s="588">
        <f t="shared" si="1018"/>
        <v>0</v>
      </c>
      <c r="U716" s="588">
        <f t="shared" ref="U716:U779" si="1032">SUM(S716:T716)</f>
        <v>0</v>
      </c>
      <c r="V716" s="587"/>
      <c r="W716" s="588">
        <f t="shared" si="1019"/>
        <v>0</v>
      </c>
      <c r="X716" s="588">
        <f t="shared" ref="X716:X779" si="1033">SUM(V716:W716)</f>
        <v>0</v>
      </c>
      <c r="Y716" s="587"/>
      <c r="Z716" s="588">
        <f t="shared" si="1020"/>
        <v>0</v>
      </c>
      <c r="AA716" s="588">
        <f t="shared" si="1002"/>
        <v>0</v>
      </c>
      <c r="AB716" s="587"/>
      <c r="AC716" s="588">
        <f t="shared" si="1021"/>
        <v>0</v>
      </c>
      <c r="AD716" s="588">
        <f t="shared" ref="AD716:AD779" si="1034">SUM(AB716:AC716)</f>
        <v>0</v>
      </c>
      <c r="AE716" s="587"/>
      <c r="AF716" s="588">
        <f t="shared" si="1022"/>
        <v>0</v>
      </c>
      <c r="AG716" s="588">
        <f t="shared" ref="AG716:AG779" si="1035">SUM(AE716:AF716)</f>
        <v>0</v>
      </c>
      <c r="AH716" s="587"/>
      <c r="AI716" s="588">
        <f t="shared" si="1023"/>
        <v>0</v>
      </c>
      <c r="AJ716" s="588">
        <f t="shared" ref="AJ716:AJ779" si="1036">SUM(AH716:AI716)</f>
        <v>0</v>
      </c>
      <c r="AK716" s="587"/>
      <c r="AL716" s="588">
        <f t="shared" si="1024"/>
        <v>0</v>
      </c>
      <c r="AM716" s="588">
        <f t="shared" ref="AM716:AM779" si="1037">SUM(AK716:AL716)</f>
        <v>0</v>
      </c>
      <c r="AN716" s="587"/>
      <c r="AO716" s="588">
        <f t="shared" si="1025"/>
        <v>0</v>
      </c>
      <c r="AP716" s="588">
        <f t="shared" ref="AP716:AP779" si="1038">SUM(AN716:AO716)</f>
        <v>0</v>
      </c>
      <c r="AQ716" s="587"/>
      <c r="AR716" s="588">
        <f t="shared" si="1026"/>
        <v>0</v>
      </c>
      <c r="AS716" s="588">
        <f t="shared" si="1003"/>
        <v>0</v>
      </c>
      <c r="AT716" s="587"/>
      <c r="AU716" s="588">
        <f t="shared" si="1027"/>
        <v>0</v>
      </c>
      <c r="AV716" s="588">
        <f t="shared" ref="AV716:AV779" si="1039">SUM(AT716:AU716)</f>
        <v>0</v>
      </c>
      <c r="AW716" s="587"/>
      <c r="AX716" s="652"/>
      <c r="AY716" s="706">
        <f t="shared" si="1001"/>
        <v>0</v>
      </c>
      <c r="BC716" s="30">
        <f t="shared" si="1004"/>
        <v>0</v>
      </c>
      <c r="BD716" s="30">
        <f t="shared" si="1005"/>
        <v>0</v>
      </c>
      <c r="BE716" s="30">
        <f t="shared" si="997"/>
        <v>0</v>
      </c>
      <c r="BF716" s="30">
        <f t="shared" si="1006"/>
        <v>0</v>
      </c>
      <c r="BG716" s="30">
        <f t="shared" si="1007"/>
        <v>0</v>
      </c>
      <c r="BH716" s="704">
        <f t="shared" si="1008"/>
        <v>0</v>
      </c>
      <c r="BI716" s="30">
        <f t="shared" si="1000"/>
        <v>0</v>
      </c>
      <c r="BJ716" s="30">
        <f t="shared" si="1009"/>
        <v>0</v>
      </c>
      <c r="BK716" s="704">
        <f t="shared" si="1010"/>
        <v>0</v>
      </c>
      <c r="BL716" s="30">
        <f t="shared" si="1011"/>
        <v>0</v>
      </c>
      <c r="BM716" s="30">
        <f t="shared" si="1012"/>
        <v>0</v>
      </c>
      <c r="BN716" s="704">
        <f t="shared" si="1013"/>
        <v>0</v>
      </c>
    </row>
    <row r="717" spans="1:66" x14ac:dyDescent="0.25">
      <c r="A717" s="49"/>
      <c r="B717" s="50"/>
      <c r="C717" s="699"/>
      <c r="D717" s="50"/>
      <c r="E717" s="62" t="e">
        <f t="shared" si="999"/>
        <v>#N/A</v>
      </c>
      <c r="F717" s="664" t="str">
        <f t="shared" si="998"/>
        <v/>
      </c>
      <c r="G717" s="587"/>
      <c r="H717" s="588">
        <f t="shared" si="1014"/>
        <v>0</v>
      </c>
      <c r="I717" s="588">
        <f t="shared" si="1028"/>
        <v>0</v>
      </c>
      <c r="J717" s="587"/>
      <c r="K717" s="588">
        <f t="shared" si="1015"/>
        <v>0</v>
      </c>
      <c r="L717" s="588">
        <f t="shared" si="1029"/>
        <v>0</v>
      </c>
      <c r="M717" s="587"/>
      <c r="N717" s="588">
        <f t="shared" si="1016"/>
        <v>0</v>
      </c>
      <c r="O717" s="588">
        <f t="shared" si="1030"/>
        <v>0</v>
      </c>
      <c r="P717" s="587"/>
      <c r="Q717" s="588">
        <f t="shared" si="1017"/>
        <v>0</v>
      </c>
      <c r="R717" s="588">
        <f t="shared" si="1031"/>
        <v>0</v>
      </c>
      <c r="S717" s="587"/>
      <c r="T717" s="588">
        <f t="shared" si="1018"/>
        <v>0</v>
      </c>
      <c r="U717" s="588">
        <f t="shared" si="1032"/>
        <v>0</v>
      </c>
      <c r="V717" s="587"/>
      <c r="W717" s="588">
        <f t="shared" si="1019"/>
        <v>0</v>
      </c>
      <c r="X717" s="588">
        <f t="shared" si="1033"/>
        <v>0</v>
      </c>
      <c r="Y717" s="587"/>
      <c r="Z717" s="588">
        <f t="shared" si="1020"/>
        <v>0</v>
      </c>
      <c r="AA717" s="588">
        <f t="shared" si="1002"/>
        <v>0</v>
      </c>
      <c r="AB717" s="587"/>
      <c r="AC717" s="588">
        <f t="shared" si="1021"/>
        <v>0</v>
      </c>
      <c r="AD717" s="588">
        <f t="shared" si="1034"/>
        <v>0</v>
      </c>
      <c r="AE717" s="587"/>
      <c r="AF717" s="588">
        <f t="shared" si="1022"/>
        <v>0</v>
      </c>
      <c r="AG717" s="588">
        <f t="shared" si="1035"/>
        <v>0</v>
      </c>
      <c r="AH717" s="587"/>
      <c r="AI717" s="588">
        <f t="shared" si="1023"/>
        <v>0</v>
      </c>
      <c r="AJ717" s="588">
        <f t="shared" si="1036"/>
        <v>0</v>
      </c>
      <c r="AK717" s="587"/>
      <c r="AL717" s="588">
        <f t="shared" si="1024"/>
        <v>0</v>
      </c>
      <c r="AM717" s="588">
        <f t="shared" si="1037"/>
        <v>0</v>
      </c>
      <c r="AN717" s="587"/>
      <c r="AO717" s="588">
        <f t="shared" si="1025"/>
        <v>0</v>
      </c>
      <c r="AP717" s="588">
        <f t="shared" si="1038"/>
        <v>0</v>
      </c>
      <c r="AQ717" s="587"/>
      <c r="AR717" s="588">
        <f t="shared" si="1026"/>
        <v>0</v>
      </c>
      <c r="AS717" s="588">
        <f t="shared" si="1003"/>
        <v>0</v>
      </c>
      <c r="AT717" s="587"/>
      <c r="AU717" s="588">
        <f t="shared" si="1027"/>
        <v>0</v>
      </c>
      <c r="AV717" s="588">
        <f t="shared" si="1039"/>
        <v>0</v>
      </c>
      <c r="AW717" s="587"/>
      <c r="AX717" s="652"/>
      <c r="AY717" s="706">
        <f t="shared" si="1001"/>
        <v>0</v>
      </c>
      <c r="BC717" s="30">
        <f t="shared" si="1004"/>
        <v>0</v>
      </c>
      <c r="BD717" s="30">
        <f t="shared" si="1005"/>
        <v>0</v>
      </c>
      <c r="BE717" s="30">
        <f t="shared" si="997"/>
        <v>0</v>
      </c>
      <c r="BF717" s="30">
        <f t="shared" si="1006"/>
        <v>0</v>
      </c>
      <c r="BG717" s="30">
        <f t="shared" si="1007"/>
        <v>0</v>
      </c>
      <c r="BH717" s="704">
        <f t="shared" si="1008"/>
        <v>0</v>
      </c>
      <c r="BI717" s="30">
        <f t="shared" si="1000"/>
        <v>0</v>
      </c>
      <c r="BJ717" s="30">
        <f t="shared" si="1009"/>
        <v>0</v>
      </c>
      <c r="BK717" s="704">
        <f t="shared" si="1010"/>
        <v>0</v>
      </c>
      <c r="BL717" s="30">
        <f t="shared" si="1011"/>
        <v>0</v>
      </c>
      <c r="BM717" s="30">
        <f t="shared" si="1012"/>
        <v>0</v>
      </c>
      <c r="BN717" s="704">
        <f t="shared" si="1013"/>
        <v>0</v>
      </c>
    </row>
    <row r="718" spans="1:66" x14ac:dyDescent="0.25">
      <c r="A718" s="49"/>
      <c r="B718" s="50"/>
      <c r="C718" s="699"/>
      <c r="D718" s="50"/>
      <c r="E718" s="62" t="e">
        <f t="shared" si="999"/>
        <v>#N/A</v>
      </c>
      <c r="F718" s="664" t="str">
        <f t="shared" si="998"/>
        <v/>
      </c>
      <c r="G718" s="587"/>
      <c r="H718" s="588">
        <f t="shared" si="1014"/>
        <v>0</v>
      </c>
      <c r="I718" s="588">
        <f t="shared" si="1028"/>
        <v>0</v>
      </c>
      <c r="J718" s="587"/>
      <c r="K718" s="588">
        <f t="shared" si="1015"/>
        <v>0</v>
      </c>
      <c r="L718" s="588">
        <f t="shared" si="1029"/>
        <v>0</v>
      </c>
      <c r="M718" s="587"/>
      <c r="N718" s="588">
        <f t="shared" si="1016"/>
        <v>0</v>
      </c>
      <c r="O718" s="588">
        <f t="shared" si="1030"/>
        <v>0</v>
      </c>
      <c r="P718" s="587"/>
      <c r="Q718" s="588">
        <f t="shared" si="1017"/>
        <v>0</v>
      </c>
      <c r="R718" s="588">
        <f t="shared" si="1031"/>
        <v>0</v>
      </c>
      <c r="S718" s="587"/>
      <c r="T718" s="588">
        <f t="shared" si="1018"/>
        <v>0</v>
      </c>
      <c r="U718" s="588">
        <f t="shared" si="1032"/>
        <v>0</v>
      </c>
      <c r="V718" s="587"/>
      <c r="W718" s="588">
        <f t="shared" si="1019"/>
        <v>0</v>
      </c>
      <c r="X718" s="588">
        <f t="shared" si="1033"/>
        <v>0</v>
      </c>
      <c r="Y718" s="587"/>
      <c r="Z718" s="588">
        <f t="shared" si="1020"/>
        <v>0</v>
      </c>
      <c r="AA718" s="588">
        <f t="shared" si="1002"/>
        <v>0</v>
      </c>
      <c r="AB718" s="587"/>
      <c r="AC718" s="588">
        <f t="shared" si="1021"/>
        <v>0</v>
      </c>
      <c r="AD718" s="588">
        <f t="shared" si="1034"/>
        <v>0</v>
      </c>
      <c r="AE718" s="587"/>
      <c r="AF718" s="588">
        <f t="shared" si="1022"/>
        <v>0</v>
      </c>
      <c r="AG718" s="588">
        <f t="shared" si="1035"/>
        <v>0</v>
      </c>
      <c r="AH718" s="587"/>
      <c r="AI718" s="588">
        <f t="shared" si="1023"/>
        <v>0</v>
      </c>
      <c r="AJ718" s="588">
        <f t="shared" si="1036"/>
        <v>0</v>
      </c>
      <c r="AK718" s="587"/>
      <c r="AL718" s="588">
        <f t="shared" si="1024"/>
        <v>0</v>
      </c>
      <c r="AM718" s="588">
        <f t="shared" si="1037"/>
        <v>0</v>
      </c>
      <c r="AN718" s="587"/>
      <c r="AO718" s="588">
        <f t="shared" si="1025"/>
        <v>0</v>
      </c>
      <c r="AP718" s="588">
        <f t="shared" si="1038"/>
        <v>0</v>
      </c>
      <c r="AQ718" s="587"/>
      <c r="AR718" s="588">
        <f t="shared" si="1026"/>
        <v>0</v>
      </c>
      <c r="AS718" s="588">
        <f t="shared" si="1003"/>
        <v>0</v>
      </c>
      <c r="AT718" s="587"/>
      <c r="AU718" s="588">
        <f t="shared" si="1027"/>
        <v>0</v>
      </c>
      <c r="AV718" s="588">
        <f t="shared" si="1039"/>
        <v>0</v>
      </c>
      <c r="AW718" s="587"/>
      <c r="AX718" s="652"/>
      <c r="AY718" s="706">
        <f t="shared" si="1001"/>
        <v>0</v>
      </c>
      <c r="BC718" s="30">
        <f t="shared" si="1004"/>
        <v>0</v>
      </c>
      <c r="BD718" s="30">
        <f t="shared" si="1005"/>
        <v>0</v>
      </c>
      <c r="BE718" s="30">
        <f t="shared" si="997"/>
        <v>0</v>
      </c>
      <c r="BF718" s="30">
        <f t="shared" si="1006"/>
        <v>0</v>
      </c>
      <c r="BG718" s="30">
        <f t="shared" si="1007"/>
        <v>0</v>
      </c>
      <c r="BH718" s="704">
        <f t="shared" si="1008"/>
        <v>0</v>
      </c>
      <c r="BI718" s="30">
        <f t="shared" si="1000"/>
        <v>0</v>
      </c>
      <c r="BJ718" s="30">
        <f t="shared" si="1009"/>
        <v>0</v>
      </c>
      <c r="BK718" s="704">
        <f t="shared" si="1010"/>
        <v>0</v>
      </c>
      <c r="BL718" s="30">
        <f t="shared" si="1011"/>
        <v>0</v>
      </c>
      <c r="BM718" s="30">
        <f t="shared" si="1012"/>
        <v>0</v>
      </c>
      <c r="BN718" s="704">
        <f t="shared" si="1013"/>
        <v>0</v>
      </c>
    </row>
    <row r="719" spans="1:66" x14ac:dyDescent="0.25">
      <c r="A719" s="49"/>
      <c r="B719" s="50"/>
      <c r="C719" s="699"/>
      <c r="D719" s="50"/>
      <c r="E719" s="62" t="e">
        <f t="shared" si="999"/>
        <v>#N/A</v>
      </c>
      <c r="F719" s="664" t="str">
        <f t="shared" si="998"/>
        <v/>
      </c>
      <c r="G719" s="587"/>
      <c r="H719" s="588">
        <f t="shared" si="1014"/>
        <v>0</v>
      </c>
      <c r="I719" s="588">
        <f t="shared" si="1028"/>
        <v>0</v>
      </c>
      <c r="J719" s="587"/>
      <c r="K719" s="588">
        <f t="shared" si="1015"/>
        <v>0</v>
      </c>
      <c r="L719" s="588">
        <f t="shared" si="1029"/>
        <v>0</v>
      </c>
      <c r="M719" s="587"/>
      <c r="N719" s="588">
        <f t="shared" si="1016"/>
        <v>0</v>
      </c>
      <c r="O719" s="588">
        <f t="shared" si="1030"/>
        <v>0</v>
      </c>
      <c r="P719" s="587"/>
      <c r="Q719" s="588">
        <f t="shared" si="1017"/>
        <v>0</v>
      </c>
      <c r="R719" s="588">
        <f t="shared" si="1031"/>
        <v>0</v>
      </c>
      <c r="S719" s="587"/>
      <c r="T719" s="588">
        <f t="shared" si="1018"/>
        <v>0</v>
      </c>
      <c r="U719" s="588">
        <f t="shared" si="1032"/>
        <v>0</v>
      </c>
      <c r="V719" s="587"/>
      <c r="W719" s="588">
        <f t="shared" si="1019"/>
        <v>0</v>
      </c>
      <c r="X719" s="588">
        <f t="shared" si="1033"/>
        <v>0</v>
      </c>
      <c r="Y719" s="587"/>
      <c r="Z719" s="588">
        <f t="shared" si="1020"/>
        <v>0</v>
      </c>
      <c r="AA719" s="588">
        <f t="shared" si="1002"/>
        <v>0</v>
      </c>
      <c r="AB719" s="587"/>
      <c r="AC719" s="588">
        <f t="shared" si="1021"/>
        <v>0</v>
      </c>
      <c r="AD719" s="588">
        <f t="shared" si="1034"/>
        <v>0</v>
      </c>
      <c r="AE719" s="587"/>
      <c r="AF719" s="588">
        <f t="shared" si="1022"/>
        <v>0</v>
      </c>
      <c r="AG719" s="588">
        <f t="shared" si="1035"/>
        <v>0</v>
      </c>
      <c r="AH719" s="587"/>
      <c r="AI719" s="588">
        <f t="shared" si="1023"/>
        <v>0</v>
      </c>
      <c r="AJ719" s="588">
        <f t="shared" si="1036"/>
        <v>0</v>
      </c>
      <c r="AK719" s="587"/>
      <c r="AL719" s="588">
        <f t="shared" si="1024"/>
        <v>0</v>
      </c>
      <c r="AM719" s="588">
        <f t="shared" si="1037"/>
        <v>0</v>
      </c>
      <c r="AN719" s="587"/>
      <c r="AO719" s="588">
        <f t="shared" si="1025"/>
        <v>0</v>
      </c>
      <c r="AP719" s="588">
        <f t="shared" si="1038"/>
        <v>0</v>
      </c>
      <c r="AQ719" s="587"/>
      <c r="AR719" s="588">
        <f t="shared" si="1026"/>
        <v>0</v>
      </c>
      <c r="AS719" s="588">
        <f t="shared" si="1003"/>
        <v>0</v>
      </c>
      <c r="AT719" s="587"/>
      <c r="AU719" s="588">
        <f t="shared" si="1027"/>
        <v>0</v>
      </c>
      <c r="AV719" s="588">
        <f t="shared" si="1039"/>
        <v>0</v>
      </c>
      <c r="AW719" s="587"/>
      <c r="AX719" s="652"/>
      <c r="AY719" s="706">
        <f t="shared" si="1001"/>
        <v>0</v>
      </c>
      <c r="BC719" s="30">
        <f t="shared" si="1004"/>
        <v>0</v>
      </c>
      <c r="BD719" s="30">
        <f t="shared" si="1005"/>
        <v>0</v>
      </c>
      <c r="BE719" s="30">
        <f t="shared" si="997"/>
        <v>0</v>
      </c>
      <c r="BF719" s="30">
        <f t="shared" si="1006"/>
        <v>0</v>
      </c>
      <c r="BG719" s="30">
        <f t="shared" si="1007"/>
        <v>0</v>
      </c>
      <c r="BH719" s="30">
        <f t="shared" ref="BH719:BH782" si="1040">AA719-X719</f>
        <v>0</v>
      </c>
      <c r="BI719" s="30">
        <f t="shared" si="1000"/>
        <v>0</v>
      </c>
      <c r="BJ719" s="30">
        <f t="shared" si="1009"/>
        <v>0</v>
      </c>
      <c r="BK719" s="704">
        <f t="shared" si="1010"/>
        <v>0</v>
      </c>
      <c r="BL719" s="30">
        <f t="shared" si="1011"/>
        <v>0</v>
      </c>
      <c r="BM719" s="30">
        <f t="shared" si="1012"/>
        <v>0</v>
      </c>
      <c r="BN719" s="704">
        <f t="shared" si="1013"/>
        <v>0</v>
      </c>
    </row>
    <row r="720" spans="1:66" x14ac:dyDescent="0.25">
      <c r="A720" s="49"/>
      <c r="B720" s="50"/>
      <c r="C720" s="699"/>
      <c r="D720" s="50"/>
      <c r="E720" s="62" t="e">
        <f t="shared" si="999"/>
        <v>#N/A</v>
      </c>
      <c r="F720" s="664" t="str">
        <f t="shared" si="998"/>
        <v/>
      </c>
      <c r="G720" s="587"/>
      <c r="H720" s="588">
        <f t="shared" si="1014"/>
        <v>0</v>
      </c>
      <c r="I720" s="588">
        <f t="shared" si="1028"/>
        <v>0</v>
      </c>
      <c r="J720" s="587"/>
      <c r="K720" s="588">
        <f t="shared" si="1015"/>
        <v>0</v>
      </c>
      <c r="L720" s="588">
        <f t="shared" si="1029"/>
        <v>0</v>
      </c>
      <c r="M720" s="587"/>
      <c r="N720" s="588">
        <f t="shared" si="1016"/>
        <v>0</v>
      </c>
      <c r="O720" s="588">
        <f t="shared" si="1030"/>
        <v>0</v>
      </c>
      <c r="P720" s="587"/>
      <c r="Q720" s="588">
        <f t="shared" si="1017"/>
        <v>0</v>
      </c>
      <c r="R720" s="588">
        <f t="shared" si="1031"/>
        <v>0</v>
      </c>
      <c r="S720" s="587"/>
      <c r="T720" s="588">
        <f t="shared" si="1018"/>
        <v>0</v>
      </c>
      <c r="U720" s="588">
        <f t="shared" si="1032"/>
        <v>0</v>
      </c>
      <c r="V720" s="587"/>
      <c r="W720" s="588">
        <f t="shared" si="1019"/>
        <v>0</v>
      </c>
      <c r="X720" s="588">
        <f t="shared" si="1033"/>
        <v>0</v>
      </c>
      <c r="Y720" s="587"/>
      <c r="Z720" s="588">
        <f t="shared" si="1020"/>
        <v>0</v>
      </c>
      <c r="AA720" s="588">
        <f t="shared" si="1002"/>
        <v>0</v>
      </c>
      <c r="AB720" s="587"/>
      <c r="AC720" s="588">
        <f t="shared" si="1021"/>
        <v>0</v>
      </c>
      <c r="AD720" s="588">
        <f t="shared" si="1034"/>
        <v>0</v>
      </c>
      <c r="AE720" s="587"/>
      <c r="AF720" s="588">
        <f t="shared" si="1022"/>
        <v>0</v>
      </c>
      <c r="AG720" s="588">
        <f t="shared" si="1035"/>
        <v>0</v>
      </c>
      <c r="AH720" s="587"/>
      <c r="AI720" s="588">
        <f t="shared" si="1023"/>
        <v>0</v>
      </c>
      <c r="AJ720" s="588">
        <f t="shared" si="1036"/>
        <v>0</v>
      </c>
      <c r="AK720" s="587"/>
      <c r="AL720" s="588">
        <f t="shared" si="1024"/>
        <v>0</v>
      </c>
      <c r="AM720" s="588">
        <f t="shared" si="1037"/>
        <v>0</v>
      </c>
      <c r="AN720" s="587"/>
      <c r="AO720" s="588">
        <f t="shared" si="1025"/>
        <v>0</v>
      </c>
      <c r="AP720" s="588">
        <f t="shared" si="1038"/>
        <v>0</v>
      </c>
      <c r="AQ720" s="587"/>
      <c r="AR720" s="588">
        <f t="shared" si="1026"/>
        <v>0</v>
      </c>
      <c r="AS720" s="588">
        <f t="shared" si="1003"/>
        <v>0</v>
      </c>
      <c r="AT720" s="587"/>
      <c r="AU720" s="588">
        <f t="shared" si="1027"/>
        <v>0</v>
      </c>
      <c r="AV720" s="588">
        <f t="shared" si="1039"/>
        <v>0</v>
      </c>
      <c r="AW720" s="587"/>
      <c r="AX720" s="652"/>
      <c r="AY720" s="706">
        <f t="shared" si="1001"/>
        <v>0</v>
      </c>
      <c r="BC720" s="30">
        <f t="shared" si="1004"/>
        <v>0</v>
      </c>
      <c r="BD720" s="30">
        <f t="shared" si="1005"/>
        <v>0</v>
      </c>
      <c r="BE720" s="30">
        <f t="shared" si="997"/>
        <v>0</v>
      </c>
      <c r="BF720" s="30">
        <f t="shared" si="1006"/>
        <v>0</v>
      </c>
      <c r="BG720" s="30">
        <f t="shared" si="1007"/>
        <v>0</v>
      </c>
      <c r="BH720" s="30">
        <f t="shared" si="1040"/>
        <v>0</v>
      </c>
      <c r="BI720" s="30">
        <f t="shared" si="1000"/>
        <v>0</v>
      </c>
      <c r="BJ720" s="30">
        <f t="shared" si="1009"/>
        <v>0</v>
      </c>
      <c r="BK720" s="704">
        <f t="shared" si="1010"/>
        <v>0</v>
      </c>
      <c r="BL720" s="30">
        <f t="shared" si="1011"/>
        <v>0</v>
      </c>
      <c r="BM720" s="30">
        <f t="shared" si="1012"/>
        <v>0</v>
      </c>
      <c r="BN720" s="704">
        <f t="shared" si="1013"/>
        <v>0</v>
      </c>
    </row>
    <row r="721" spans="1:66" x14ac:dyDescent="0.25">
      <c r="A721" s="49"/>
      <c r="B721" s="50"/>
      <c r="C721" s="699"/>
      <c r="D721" s="50"/>
      <c r="E721" s="62" t="e">
        <f t="shared" si="999"/>
        <v>#N/A</v>
      </c>
      <c r="F721" s="664" t="str">
        <f t="shared" si="998"/>
        <v/>
      </c>
      <c r="G721" s="587"/>
      <c r="H721" s="588">
        <f t="shared" si="1014"/>
        <v>0</v>
      </c>
      <c r="I721" s="588">
        <f t="shared" si="1028"/>
        <v>0</v>
      </c>
      <c r="J721" s="587"/>
      <c r="K721" s="588">
        <f t="shared" si="1015"/>
        <v>0</v>
      </c>
      <c r="L721" s="588">
        <f t="shared" si="1029"/>
        <v>0</v>
      </c>
      <c r="M721" s="587"/>
      <c r="N721" s="588">
        <f t="shared" si="1016"/>
        <v>0</v>
      </c>
      <c r="O721" s="588">
        <f t="shared" si="1030"/>
        <v>0</v>
      </c>
      <c r="P721" s="587"/>
      <c r="Q721" s="588">
        <f t="shared" si="1017"/>
        <v>0</v>
      </c>
      <c r="R721" s="588">
        <f t="shared" si="1031"/>
        <v>0</v>
      </c>
      <c r="S721" s="587"/>
      <c r="T721" s="588">
        <f t="shared" si="1018"/>
        <v>0</v>
      </c>
      <c r="U721" s="588">
        <f t="shared" si="1032"/>
        <v>0</v>
      </c>
      <c r="V721" s="587"/>
      <c r="W721" s="588">
        <f t="shared" si="1019"/>
        <v>0</v>
      </c>
      <c r="X721" s="588">
        <f t="shared" si="1033"/>
        <v>0</v>
      </c>
      <c r="Y721" s="587"/>
      <c r="Z721" s="588">
        <f t="shared" si="1020"/>
        <v>0</v>
      </c>
      <c r="AA721" s="588">
        <f t="shared" si="1002"/>
        <v>0</v>
      </c>
      <c r="AB721" s="587"/>
      <c r="AC721" s="588">
        <f t="shared" si="1021"/>
        <v>0</v>
      </c>
      <c r="AD721" s="588">
        <f t="shared" si="1034"/>
        <v>0</v>
      </c>
      <c r="AE721" s="587"/>
      <c r="AF721" s="588">
        <f t="shared" si="1022"/>
        <v>0</v>
      </c>
      <c r="AG721" s="588">
        <f t="shared" si="1035"/>
        <v>0</v>
      </c>
      <c r="AH721" s="587"/>
      <c r="AI721" s="588">
        <f t="shared" si="1023"/>
        <v>0</v>
      </c>
      <c r="AJ721" s="588">
        <f t="shared" si="1036"/>
        <v>0</v>
      </c>
      <c r="AK721" s="587"/>
      <c r="AL721" s="588">
        <f t="shared" si="1024"/>
        <v>0</v>
      </c>
      <c r="AM721" s="588">
        <f t="shared" si="1037"/>
        <v>0</v>
      </c>
      <c r="AN721" s="587"/>
      <c r="AO721" s="588">
        <f t="shared" si="1025"/>
        <v>0</v>
      </c>
      <c r="AP721" s="588">
        <f t="shared" si="1038"/>
        <v>0</v>
      </c>
      <c r="AQ721" s="587"/>
      <c r="AR721" s="588">
        <f t="shared" si="1026"/>
        <v>0</v>
      </c>
      <c r="AS721" s="588">
        <f t="shared" si="1003"/>
        <v>0</v>
      </c>
      <c r="AT721" s="587"/>
      <c r="AU721" s="588">
        <f t="shared" si="1027"/>
        <v>0</v>
      </c>
      <c r="AV721" s="588">
        <f t="shared" si="1039"/>
        <v>0</v>
      </c>
      <c r="AW721" s="587"/>
      <c r="AX721" s="652"/>
      <c r="AY721" s="706">
        <f t="shared" si="1001"/>
        <v>0</v>
      </c>
      <c r="BC721" s="30">
        <f t="shared" si="1004"/>
        <v>0</v>
      </c>
      <c r="BD721" s="30">
        <f t="shared" si="1005"/>
        <v>0</v>
      </c>
      <c r="BE721" s="30">
        <f t="shared" si="997"/>
        <v>0</v>
      </c>
      <c r="BF721" s="30">
        <f t="shared" si="1006"/>
        <v>0</v>
      </c>
      <c r="BG721" s="30">
        <f t="shared" si="1007"/>
        <v>0</v>
      </c>
      <c r="BH721" s="30">
        <f t="shared" si="1040"/>
        <v>0</v>
      </c>
      <c r="BI721" s="30">
        <f t="shared" si="1000"/>
        <v>0</v>
      </c>
      <c r="BJ721" s="30">
        <f t="shared" si="1009"/>
        <v>0</v>
      </c>
      <c r="BK721" s="704">
        <f t="shared" si="1010"/>
        <v>0</v>
      </c>
      <c r="BL721" s="30">
        <f t="shared" si="1011"/>
        <v>0</v>
      </c>
      <c r="BM721" s="30">
        <f t="shared" si="1012"/>
        <v>0</v>
      </c>
      <c r="BN721" s="704">
        <f t="shared" si="1013"/>
        <v>0</v>
      </c>
    </row>
    <row r="722" spans="1:66" x14ac:dyDescent="0.25">
      <c r="A722" s="49"/>
      <c r="B722" s="50"/>
      <c r="C722" s="699"/>
      <c r="D722" s="50"/>
      <c r="E722" s="62" t="e">
        <f t="shared" si="999"/>
        <v>#N/A</v>
      </c>
      <c r="F722" s="664" t="str">
        <f t="shared" si="998"/>
        <v/>
      </c>
      <c r="G722" s="587"/>
      <c r="H722" s="588">
        <f t="shared" si="1014"/>
        <v>0</v>
      </c>
      <c r="I722" s="588">
        <f t="shared" si="1028"/>
        <v>0</v>
      </c>
      <c r="J722" s="587"/>
      <c r="K722" s="588">
        <f t="shared" si="1015"/>
        <v>0</v>
      </c>
      <c r="L722" s="588">
        <f t="shared" si="1029"/>
        <v>0</v>
      </c>
      <c r="M722" s="587"/>
      <c r="N722" s="588">
        <f t="shared" si="1016"/>
        <v>0</v>
      </c>
      <c r="O722" s="588">
        <f t="shared" si="1030"/>
        <v>0</v>
      </c>
      <c r="P722" s="587"/>
      <c r="Q722" s="588">
        <f t="shared" si="1017"/>
        <v>0</v>
      </c>
      <c r="R722" s="588">
        <f t="shared" si="1031"/>
        <v>0</v>
      </c>
      <c r="S722" s="587"/>
      <c r="T722" s="588">
        <f t="shared" si="1018"/>
        <v>0</v>
      </c>
      <c r="U722" s="588">
        <f t="shared" si="1032"/>
        <v>0</v>
      </c>
      <c r="V722" s="587"/>
      <c r="W722" s="588">
        <f t="shared" si="1019"/>
        <v>0</v>
      </c>
      <c r="X722" s="588">
        <f t="shared" si="1033"/>
        <v>0</v>
      </c>
      <c r="Y722" s="587"/>
      <c r="Z722" s="588">
        <f t="shared" si="1020"/>
        <v>0</v>
      </c>
      <c r="AA722" s="588">
        <f t="shared" si="1002"/>
        <v>0</v>
      </c>
      <c r="AB722" s="587"/>
      <c r="AC722" s="588">
        <f t="shared" si="1021"/>
        <v>0</v>
      </c>
      <c r="AD722" s="588">
        <f t="shared" si="1034"/>
        <v>0</v>
      </c>
      <c r="AE722" s="587"/>
      <c r="AF722" s="588">
        <f t="shared" si="1022"/>
        <v>0</v>
      </c>
      <c r="AG722" s="588">
        <f t="shared" si="1035"/>
        <v>0</v>
      </c>
      <c r="AH722" s="587"/>
      <c r="AI722" s="588">
        <f t="shared" si="1023"/>
        <v>0</v>
      </c>
      <c r="AJ722" s="588">
        <f t="shared" si="1036"/>
        <v>0</v>
      </c>
      <c r="AK722" s="587"/>
      <c r="AL722" s="588">
        <f t="shared" si="1024"/>
        <v>0</v>
      </c>
      <c r="AM722" s="588">
        <f t="shared" si="1037"/>
        <v>0</v>
      </c>
      <c r="AN722" s="587"/>
      <c r="AO722" s="588">
        <f t="shared" si="1025"/>
        <v>0</v>
      </c>
      <c r="AP722" s="588">
        <f t="shared" si="1038"/>
        <v>0</v>
      </c>
      <c r="AQ722" s="587"/>
      <c r="AR722" s="588">
        <f t="shared" si="1026"/>
        <v>0</v>
      </c>
      <c r="AS722" s="588">
        <f t="shared" si="1003"/>
        <v>0</v>
      </c>
      <c r="AT722" s="587"/>
      <c r="AU722" s="588">
        <f t="shared" si="1027"/>
        <v>0</v>
      </c>
      <c r="AV722" s="588">
        <f t="shared" si="1039"/>
        <v>0</v>
      </c>
      <c r="AW722" s="587"/>
      <c r="AX722" s="652"/>
      <c r="AY722" s="706">
        <f t="shared" si="1001"/>
        <v>0</v>
      </c>
      <c r="BC722" s="30">
        <f t="shared" si="1004"/>
        <v>0</v>
      </c>
      <c r="BD722" s="30">
        <f t="shared" si="1005"/>
        <v>0</v>
      </c>
      <c r="BE722" s="30">
        <f t="shared" si="997"/>
        <v>0</v>
      </c>
      <c r="BF722" s="30">
        <f t="shared" si="1006"/>
        <v>0</v>
      </c>
      <c r="BG722" s="30">
        <f t="shared" si="1007"/>
        <v>0</v>
      </c>
      <c r="BH722" s="30">
        <f t="shared" si="1040"/>
        <v>0</v>
      </c>
      <c r="BI722" s="30">
        <f t="shared" si="1000"/>
        <v>0</v>
      </c>
      <c r="BJ722" s="30">
        <f t="shared" si="1009"/>
        <v>0</v>
      </c>
      <c r="BK722" s="704">
        <f t="shared" si="1010"/>
        <v>0</v>
      </c>
      <c r="BL722" s="30">
        <f t="shared" si="1011"/>
        <v>0</v>
      </c>
      <c r="BM722" s="30">
        <f t="shared" si="1012"/>
        <v>0</v>
      </c>
      <c r="BN722" s="704">
        <f t="shared" si="1013"/>
        <v>0</v>
      </c>
    </row>
    <row r="723" spans="1:66" x14ac:dyDescent="0.25">
      <c r="A723" s="49"/>
      <c r="B723" s="50"/>
      <c r="C723" s="699"/>
      <c r="D723" s="50"/>
      <c r="E723" s="62" t="e">
        <f t="shared" si="999"/>
        <v>#N/A</v>
      </c>
      <c r="F723" s="664" t="str">
        <f t="shared" si="998"/>
        <v/>
      </c>
      <c r="G723" s="587"/>
      <c r="H723" s="588">
        <f t="shared" si="1014"/>
        <v>0</v>
      </c>
      <c r="I723" s="588">
        <f t="shared" si="1028"/>
        <v>0</v>
      </c>
      <c r="J723" s="587"/>
      <c r="K723" s="588">
        <f t="shared" si="1015"/>
        <v>0</v>
      </c>
      <c r="L723" s="588">
        <f t="shared" si="1029"/>
        <v>0</v>
      </c>
      <c r="M723" s="587"/>
      <c r="N723" s="588">
        <f t="shared" si="1016"/>
        <v>0</v>
      </c>
      <c r="O723" s="588">
        <f t="shared" si="1030"/>
        <v>0</v>
      </c>
      <c r="P723" s="587"/>
      <c r="Q723" s="588">
        <f t="shared" si="1017"/>
        <v>0</v>
      </c>
      <c r="R723" s="588">
        <f t="shared" si="1031"/>
        <v>0</v>
      </c>
      <c r="S723" s="587"/>
      <c r="T723" s="588">
        <f t="shared" si="1018"/>
        <v>0</v>
      </c>
      <c r="U723" s="588">
        <f t="shared" si="1032"/>
        <v>0</v>
      </c>
      <c r="V723" s="587"/>
      <c r="W723" s="588">
        <f t="shared" si="1019"/>
        <v>0</v>
      </c>
      <c r="X723" s="588">
        <f t="shared" si="1033"/>
        <v>0</v>
      </c>
      <c r="Y723" s="587"/>
      <c r="Z723" s="588">
        <f t="shared" si="1020"/>
        <v>0</v>
      </c>
      <c r="AA723" s="588">
        <f t="shared" si="1002"/>
        <v>0</v>
      </c>
      <c r="AB723" s="587"/>
      <c r="AC723" s="588">
        <f t="shared" si="1021"/>
        <v>0</v>
      </c>
      <c r="AD723" s="588">
        <f t="shared" si="1034"/>
        <v>0</v>
      </c>
      <c r="AE723" s="587"/>
      <c r="AF723" s="588">
        <f t="shared" si="1022"/>
        <v>0</v>
      </c>
      <c r="AG723" s="588">
        <f t="shared" si="1035"/>
        <v>0</v>
      </c>
      <c r="AH723" s="587"/>
      <c r="AI723" s="588">
        <f t="shared" si="1023"/>
        <v>0</v>
      </c>
      <c r="AJ723" s="588">
        <f t="shared" si="1036"/>
        <v>0</v>
      </c>
      <c r="AK723" s="587"/>
      <c r="AL723" s="588">
        <f t="shared" si="1024"/>
        <v>0</v>
      </c>
      <c r="AM723" s="588">
        <f t="shared" si="1037"/>
        <v>0</v>
      </c>
      <c r="AN723" s="587"/>
      <c r="AO723" s="588">
        <f t="shared" si="1025"/>
        <v>0</v>
      </c>
      <c r="AP723" s="588">
        <f t="shared" si="1038"/>
        <v>0</v>
      </c>
      <c r="AQ723" s="587"/>
      <c r="AR723" s="588">
        <f t="shared" si="1026"/>
        <v>0</v>
      </c>
      <c r="AS723" s="588">
        <f t="shared" si="1003"/>
        <v>0</v>
      </c>
      <c r="AT723" s="587"/>
      <c r="AU723" s="588">
        <f t="shared" si="1027"/>
        <v>0</v>
      </c>
      <c r="AV723" s="588">
        <f t="shared" si="1039"/>
        <v>0</v>
      </c>
      <c r="AW723" s="587"/>
      <c r="AX723" s="652"/>
      <c r="AY723" s="706">
        <f t="shared" si="1001"/>
        <v>0</v>
      </c>
      <c r="BC723" s="30">
        <f t="shared" si="1004"/>
        <v>0</v>
      </c>
      <c r="BD723" s="30">
        <f t="shared" si="1005"/>
        <v>0</v>
      </c>
      <c r="BE723" s="30">
        <f t="shared" si="997"/>
        <v>0</v>
      </c>
      <c r="BF723" s="30">
        <f t="shared" si="1006"/>
        <v>0</v>
      </c>
      <c r="BG723" s="30">
        <f t="shared" si="1007"/>
        <v>0</v>
      </c>
      <c r="BH723" s="30">
        <f t="shared" si="1040"/>
        <v>0</v>
      </c>
      <c r="BI723" s="30">
        <f t="shared" si="1000"/>
        <v>0</v>
      </c>
      <c r="BJ723" s="30">
        <f t="shared" si="1009"/>
        <v>0</v>
      </c>
      <c r="BK723" s="704">
        <f t="shared" si="1010"/>
        <v>0</v>
      </c>
      <c r="BL723" s="30">
        <f t="shared" si="1011"/>
        <v>0</v>
      </c>
      <c r="BM723" s="30">
        <f t="shared" si="1012"/>
        <v>0</v>
      </c>
      <c r="BN723" s="704">
        <f t="shared" si="1013"/>
        <v>0</v>
      </c>
    </row>
    <row r="724" spans="1:66" x14ac:dyDescent="0.25">
      <c r="A724" s="49"/>
      <c r="B724" s="50"/>
      <c r="C724" s="699"/>
      <c r="D724" s="50"/>
      <c r="E724" s="62" t="e">
        <f t="shared" si="999"/>
        <v>#N/A</v>
      </c>
      <c r="F724" s="664" t="str">
        <f t="shared" si="998"/>
        <v/>
      </c>
      <c r="G724" s="587"/>
      <c r="H724" s="588">
        <f t="shared" si="1014"/>
        <v>0</v>
      </c>
      <c r="I724" s="588">
        <f t="shared" si="1028"/>
        <v>0</v>
      </c>
      <c r="J724" s="587"/>
      <c r="K724" s="588">
        <f t="shared" si="1015"/>
        <v>0</v>
      </c>
      <c r="L724" s="588">
        <f t="shared" si="1029"/>
        <v>0</v>
      </c>
      <c r="M724" s="587"/>
      <c r="N724" s="588">
        <f t="shared" si="1016"/>
        <v>0</v>
      </c>
      <c r="O724" s="588">
        <f t="shared" si="1030"/>
        <v>0</v>
      </c>
      <c r="P724" s="587"/>
      <c r="Q724" s="588">
        <f t="shared" si="1017"/>
        <v>0</v>
      </c>
      <c r="R724" s="588">
        <f t="shared" si="1031"/>
        <v>0</v>
      </c>
      <c r="S724" s="587"/>
      <c r="T724" s="588">
        <f t="shared" si="1018"/>
        <v>0</v>
      </c>
      <c r="U724" s="588">
        <f t="shared" si="1032"/>
        <v>0</v>
      </c>
      <c r="V724" s="587"/>
      <c r="W724" s="588">
        <f t="shared" si="1019"/>
        <v>0</v>
      </c>
      <c r="X724" s="588">
        <f t="shared" si="1033"/>
        <v>0</v>
      </c>
      <c r="Y724" s="587"/>
      <c r="Z724" s="588">
        <f t="shared" si="1020"/>
        <v>0</v>
      </c>
      <c r="AA724" s="588">
        <f t="shared" si="1002"/>
        <v>0</v>
      </c>
      <c r="AB724" s="587"/>
      <c r="AC724" s="588">
        <f t="shared" si="1021"/>
        <v>0</v>
      </c>
      <c r="AD724" s="588">
        <f t="shared" si="1034"/>
        <v>0</v>
      </c>
      <c r="AE724" s="587"/>
      <c r="AF724" s="588">
        <f t="shared" si="1022"/>
        <v>0</v>
      </c>
      <c r="AG724" s="588">
        <f t="shared" si="1035"/>
        <v>0</v>
      </c>
      <c r="AH724" s="587"/>
      <c r="AI724" s="588">
        <f t="shared" si="1023"/>
        <v>0</v>
      </c>
      <c r="AJ724" s="588">
        <f t="shared" si="1036"/>
        <v>0</v>
      </c>
      <c r="AK724" s="587"/>
      <c r="AL724" s="588">
        <f t="shared" si="1024"/>
        <v>0</v>
      </c>
      <c r="AM724" s="588">
        <f t="shared" si="1037"/>
        <v>0</v>
      </c>
      <c r="AN724" s="587"/>
      <c r="AO724" s="588">
        <f t="shared" si="1025"/>
        <v>0</v>
      </c>
      <c r="AP724" s="588">
        <f t="shared" si="1038"/>
        <v>0</v>
      </c>
      <c r="AQ724" s="587"/>
      <c r="AR724" s="588">
        <f t="shared" si="1026"/>
        <v>0</v>
      </c>
      <c r="AS724" s="588">
        <f t="shared" si="1003"/>
        <v>0</v>
      </c>
      <c r="AT724" s="587"/>
      <c r="AU724" s="588">
        <f t="shared" si="1027"/>
        <v>0</v>
      </c>
      <c r="AV724" s="588">
        <f t="shared" si="1039"/>
        <v>0</v>
      </c>
      <c r="AW724" s="587"/>
      <c r="AX724" s="652"/>
      <c r="AY724" s="706">
        <f t="shared" si="1001"/>
        <v>0</v>
      </c>
      <c r="BC724" s="30">
        <f t="shared" si="1004"/>
        <v>0</v>
      </c>
      <c r="BD724" s="30">
        <f t="shared" si="1005"/>
        <v>0</v>
      </c>
      <c r="BE724" s="30">
        <f t="shared" si="997"/>
        <v>0</v>
      </c>
      <c r="BF724" s="30">
        <f t="shared" si="1006"/>
        <v>0</v>
      </c>
      <c r="BG724" s="30">
        <f t="shared" si="1007"/>
        <v>0</v>
      </c>
      <c r="BH724" s="30">
        <f t="shared" si="1040"/>
        <v>0</v>
      </c>
      <c r="BI724" s="30">
        <f t="shared" si="1000"/>
        <v>0</v>
      </c>
      <c r="BJ724" s="30">
        <f t="shared" si="1009"/>
        <v>0</v>
      </c>
      <c r="BK724" s="704">
        <f t="shared" si="1010"/>
        <v>0</v>
      </c>
      <c r="BL724" s="30">
        <f t="shared" si="1011"/>
        <v>0</v>
      </c>
      <c r="BM724" s="30">
        <f t="shared" si="1012"/>
        <v>0</v>
      </c>
      <c r="BN724" s="704">
        <f t="shared" si="1013"/>
        <v>0</v>
      </c>
    </row>
    <row r="725" spans="1:66" x14ac:dyDescent="0.25">
      <c r="A725" s="49"/>
      <c r="B725" s="50"/>
      <c r="C725" s="699"/>
      <c r="D725" s="50"/>
      <c r="E725" s="62" t="e">
        <f t="shared" si="999"/>
        <v>#N/A</v>
      </c>
      <c r="F725" s="664" t="str">
        <f t="shared" si="998"/>
        <v/>
      </c>
      <c r="G725" s="587"/>
      <c r="H725" s="588">
        <f t="shared" si="1014"/>
        <v>0</v>
      </c>
      <c r="I725" s="588">
        <f t="shared" si="1028"/>
        <v>0</v>
      </c>
      <c r="J725" s="587"/>
      <c r="K725" s="588">
        <f t="shared" si="1015"/>
        <v>0</v>
      </c>
      <c r="L725" s="588">
        <f t="shared" si="1029"/>
        <v>0</v>
      </c>
      <c r="M725" s="587"/>
      <c r="N725" s="588">
        <f t="shared" si="1016"/>
        <v>0</v>
      </c>
      <c r="O725" s="588">
        <f t="shared" si="1030"/>
        <v>0</v>
      </c>
      <c r="P725" s="587"/>
      <c r="Q725" s="588">
        <f t="shared" si="1017"/>
        <v>0</v>
      </c>
      <c r="R725" s="588">
        <f t="shared" si="1031"/>
        <v>0</v>
      </c>
      <c r="S725" s="587"/>
      <c r="T725" s="588">
        <f t="shared" si="1018"/>
        <v>0</v>
      </c>
      <c r="U725" s="588">
        <f t="shared" si="1032"/>
        <v>0</v>
      </c>
      <c r="V725" s="587"/>
      <c r="W725" s="588">
        <f t="shared" si="1019"/>
        <v>0</v>
      </c>
      <c r="X725" s="588">
        <f t="shared" si="1033"/>
        <v>0</v>
      </c>
      <c r="Y725" s="587"/>
      <c r="Z725" s="588">
        <f t="shared" si="1020"/>
        <v>0</v>
      </c>
      <c r="AA725" s="588">
        <f t="shared" si="1002"/>
        <v>0</v>
      </c>
      <c r="AB725" s="587"/>
      <c r="AC725" s="588">
        <f t="shared" si="1021"/>
        <v>0</v>
      </c>
      <c r="AD725" s="588">
        <f t="shared" si="1034"/>
        <v>0</v>
      </c>
      <c r="AE725" s="587"/>
      <c r="AF725" s="588">
        <f t="shared" si="1022"/>
        <v>0</v>
      </c>
      <c r="AG725" s="588">
        <f t="shared" si="1035"/>
        <v>0</v>
      </c>
      <c r="AH725" s="587"/>
      <c r="AI725" s="588">
        <f t="shared" si="1023"/>
        <v>0</v>
      </c>
      <c r="AJ725" s="588">
        <f t="shared" si="1036"/>
        <v>0</v>
      </c>
      <c r="AK725" s="587"/>
      <c r="AL725" s="588">
        <f t="shared" si="1024"/>
        <v>0</v>
      </c>
      <c r="AM725" s="588">
        <f t="shared" si="1037"/>
        <v>0</v>
      </c>
      <c r="AN725" s="587"/>
      <c r="AO725" s="588">
        <f t="shared" si="1025"/>
        <v>0</v>
      </c>
      <c r="AP725" s="588">
        <f t="shared" si="1038"/>
        <v>0</v>
      </c>
      <c r="AQ725" s="587"/>
      <c r="AR725" s="588">
        <f t="shared" si="1026"/>
        <v>0</v>
      </c>
      <c r="AS725" s="588">
        <f t="shared" si="1003"/>
        <v>0</v>
      </c>
      <c r="AT725" s="587"/>
      <c r="AU725" s="588">
        <f t="shared" si="1027"/>
        <v>0</v>
      </c>
      <c r="AV725" s="588">
        <f t="shared" si="1039"/>
        <v>0</v>
      </c>
      <c r="AW725" s="587"/>
      <c r="AX725" s="652"/>
      <c r="AY725" s="706">
        <f t="shared" si="1001"/>
        <v>0</v>
      </c>
      <c r="BC725" s="30">
        <f t="shared" si="1004"/>
        <v>0</v>
      </c>
      <c r="BD725" s="30">
        <f t="shared" si="1005"/>
        <v>0</v>
      </c>
      <c r="BE725" s="30">
        <f t="shared" si="997"/>
        <v>0</v>
      </c>
      <c r="BF725" s="30">
        <f t="shared" si="1006"/>
        <v>0</v>
      </c>
      <c r="BG725" s="30">
        <f t="shared" si="1007"/>
        <v>0</v>
      </c>
      <c r="BH725" s="30">
        <f t="shared" si="1040"/>
        <v>0</v>
      </c>
      <c r="BI725" s="30">
        <f t="shared" si="1000"/>
        <v>0</v>
      </c>
      <c r="BJ725" s="30">
        <f t="shared" si="1009"/>
        <v>0</v>
      </c>
      <c r="BK725" s="704">
        <f t="shared" si="1010"/>
        <v>0</v>
      </c>
      <c r="BL725" s="30">
        <f t="shared" si="1011"/>
        <v>0</v>
      </c>
      <c r="BM725" s="30">
        <f t="shared" si="1012"/>
        <v>0</v>
      </c>
      <c r="BN725" s="704">
        <f t="shared" si="1013"/>
        <v>0</v>
      </c>
    </row>
    <row r="726" spans="1:66" x14ac:dyDescent="0.25">
      <c r="A726" s="49"/>
      <c r="B726" s="50"/>
      <c r="C726" s="699"/>
      <c r="D726" s="50"/>
      <c r="E726" s="62" t="e">
        <f t="shared" si="999"/>
        <v>#N/A</v>
      </c>
      <c r="F726" s="664" t="str">
        <f t="shared" si="998"/>
        <v/>
      </c>
      <c r="G726" s="587"/>
      <c r="H726" s="588">
        <f t="shared" si="1014"/>
        <v>0</v>
      </c>
      <c r="I726" s="588">
        <f t="shared" si="1028"/>
        <v>0</v>
      </c>
      <c r="J726" s="587"/>
      <c r="K726" s="588">
        <f t="shared" si="1015"/>
        <v>0</v>
      </c>
      <c r="L726" s="588">
        <f t="shared" si="1029"/>
        <v>0</v>
      </c>
      <c r="M726" s="587"/>
      <c r="N726" s="588">
        <f t="shared" si="1016"/>
        <v>0</v>
      </c>
      <c r="O726" s="588">
        <f t="shared" si="1030"/>
        <v>0</v>
      </c>
      <c r="P726" s="587"/>
      <c r="Q726" s="588">
        <f t="shared" si="1017"/>
        <v>0</v>
      </c>
      <c r="R726" s="588">
        <f t="shared" si="1031"/>
        <v>0</v>
      </c>
      <c r="S726" s="587"/>
      <c r="T726" s="588">
        <f t="shared" si="1018"/>
        <v>0</v>
      </c>
      <c r="U726" s="588">
        <f t="shared" si="1032"/>
        <v>0</v>
      </c>
      <c r="V726" s="587"/>
      <c r="W726" s="588">
        <f t="shared" si="1019"/>
        <v>0</v>
      </c>
      <c r="X726" s="588">
        <f t="shared" si="1033"/>
        <v>0</v>
      </c>
      <c r="Y726" s="587"/>
      <c r="Z726" s="588">
        <f t="shared" si="1020"/>
        <v>0</v>
      </c>
      <c r="AA726" s="588">
        <f t="shared" si="1002"/>
        <v>0</v>
      </c>
      <c r="AB726" s="587"/>
      <c r="AC726" s="588">
        <f t="shared" si="1021"/>
        <v>0</v>
      </c>
      <c r="AD726" s="588">
        <f t="shared" si="1034"/>
        <v>0</v>
      </c>
      <c r="AE726" s="587"/>
      <c r="AF726" s="588">
        <f t="shared" si="1022"/>
        <v>0</v>
      </c>
      <c r="AG726" s="588">
        <f t="shared" si="1035"/>
        <v>0</v>
      </c>
      <c r="AH726" s="587"/>
      <c r="AI726" s="588">
        <f t="shared" si="1023"/>
        <v>0</v>
      </c>
      <c r="AJ726" s="588">
        <f t="shared" si="1036"/>
        <v>0</v>
      </c>
      <c r="AK726" s="587"/>
      <c r="AL726" s="588">
        <f t="shared" si="1024"/>
        <v>0</v>
      </c>
      <c r="AM726" s="588">
        <f t="shared" si="1037"/>
        <v>0</v>
      </c>
      <c r="AN726" s="587"/>
      <c r="AO726" s="588">
        <f t="shared" si="1025"/>
        <v>0</v>
      </c>
      <c r="AP726" s="588">
        <f t="shared" si="1038"/>
        <v>0</v>
      </c>
      <c r="AQ726" s="587"/>
      <c r="AR726" s="588">
        <f t="shared" si="1026"/>
        <v>0</v>
      </c>
      <c r="AS726" s="588">
        <f t="shared" si="1003"/>
        <v>0</v>
      </c>
      <c r="AT726" s="587"/>
      <c r="AU726" s="588">
        <f t="shared" si="1027"/>
        <v>0</v>
      </c>
      <c r="AV726" s="588">
        <f t="shared" si="1039"/>
        <v>0</v>
      </c>
      <c r="AW726" s="587"/>
      <c r="AX726" s="652"/>
      <c r="AY726" s="706">
        <f t="shared" si="1001"/>
        <v>0</v>
      </c>
      <c r="BC726" s="30">
        <f t="shared" si="1004"/>
        <v>0</v>
      </c>
      <c r="BD726" s="30">
        <f t="shared" si="1005"/>
        <v>0</v>
      </c>
      <c r="BE726" s="30">
        <f t="shared" si="997"/>
        <v>0</v>
      </c>
      <c r="BF726" s="30">
        <f t="shared" si="1006"/>
        <v>0</v>
      </c>
      <c r="BG726" s="30">
        <f t="shared" si="1007"/>
        <v>0</v>
      </c>
      <c r="BH726" s="30">
        <f t="shared" si="1040"/>
        <v>0</v>
      </c>
      <c r="BI726" s="30">
        <f t="shared" si="1000"/>
        <v>0</v>
      </c>
      <c r="BJ726" s="30">
        <f t="shared" si="1009"/>
        <v>0</v>
      </c>
      <c r="BK726" s="704">
        <f t="shared" si="1010"/>
        <v>0</v>
      </c>
      <c r="BL726" s="30">
        <f t="shared" si="1011"/>
        <v>0</v>
      </c>
      <c r="BM726" s="30">
        <f t="shared" si="1012"/>
        <v>0</v>
      </c>
      <c r="BN726" s="704">
        <f t="shared" si="1013"/>
        <v>0</v>
      </c>
    </row>
    <row r="727" spans="1:66" x14ac:dyDescent="0.25">
      <c r="A727" s="49"/>
      <c r="B727" s="50"/>
      <c r="C727" s="699"/>
      <c r="D727" s="50"/>
      <c r="E727" s="62" t="e">
        <f t="shared" si="999"/>
        <v>#N/A</v>
      </c>
      <c r="F727" s="664" t="str">
        <f t="shared" si="998"/>
        <v/>
      </c>
      <c r="G727" s="587"/>
      <c r="H727" s="588">
        <f t="shared" si="1014"/>
        <v>0</v>
      </c>
      <c r="I727" s="588">
        <f t="shared" si="1028"/>
        <v>0</v>
      </c>
      <c r="J727" s="587"/>
      <c r="K727" s="588">
        <f t="shared" si="1015"/>
        <v>0</v>
      </c>
      <c r="L727" s="588">
        <f t="shared" si="1029"/>
        <v>0</v>
      </c>
      <c r="M727" s="587"/>
      <c r="N727" s="588">
        <f t="shared" si="1016"/>
        <v>0</v>
      </c>
      <c r="O727" s="588">
        <f t="shared" si="1030"/>
        <v>0</v>
      </c>
      <c r="P727" s="587"/>
      <c r="Q727" s="588">
        <f t="shared" si="1017"/>
        <v>0</v>
      </c>
      <c r="R727" s="588">
        <f t="shared" si="1031"/>
        <v>0</v>
      </c>
      <c r="S727" s="587"/>
      <c r="T727" s="588">
        <f t="shared" si="1018"/>
        <v>0</v>
      </c>
      <c r="U727" s="588">
        <f t="shared" si="1032"/>
        <v>0</v>
      </c>
      <c r="V727" s="587"/>
      <c r="W727" s="588">
        <f t="shared" si="1019"/>
        <v>0</v>
      </c>
      <c r="X727" s="588">
        <f t="shared" si="1033"/>
        <v>0</v>
      </c>
      <c r="Y727" s="587"/>
      <c r="Z727" s="588">
        <f t="shared" si="1020"/>
        <v>0</v>
      </c>
      <c r="AA727" s="588">
        <f t="shared" si="1002"/>
        <v>0</v>
      </c>
      <c r="AB727" s="587"/>
      <c r="AC727" s="588">
        <f t="shared" si="1021"/>
        <v>0</v>
      </c>
      <c r="AD727" s="588">
        <f t="shared" si="1034"/>
        <v>0</v>
      </c>
      <c r="AE727" s="587"/>
      <c r="AF727" s="588">
        <f t="shared" si="1022"/>
        <v>0</v>
      </c>
      <c r="AG727" s="588">
        <f t="shared" si="1035"/>
        <v>0</v>
      </c>
      <c r="AH727" s="587"/>
      <c r="AI727" s="588">
        <f t="shared" si="1023"/>
        <v>0</v>
      </c>
      <c r="AJ727" s="588">
        <f t="shared" si="1036"/>
        <v>0</v>
      </c>
      <c r="AK727" s="587"/>
      <c r="AL727" s="588">
        <f t="shared" si="1024"/>
        <v>0</v>
      </c>
      <c r="AM727" s="588">
        <f t="shared" si="1037"/>
        <v>0</v>
      </c>
      <c r="AN727" s="587"/>
      <c r="AO727" s="588">
        <f t="shared" si="1025"/>
        <v>0</v>
      </c>
      <c r="AP727" s="588">
        <f t="shared" si="1038"/>
        <v>0</v>
      </c>
      <c r="AQ727" s="587"/>
      <c r="AR727" s="588">
        <f t="shared" si="1026"/>
        <v>0</v>
      </c>
      <c r="AS727" s="588">
        <f t="shared" si="1003"/>
        <v>0</v>
      </c>
      <c r="AT727" s="587"/>
      <c r="AU727" s="588">
        <f t="shared" si="1027"/>
        <v>0</v>
      </c>
      <c r="AV727" s="588">
        <f t="shared" si="1039"/>
        <v>0</v>
      </c>
      <c r="AW727" s="587"/>
      <c r="AX727" s="652"/>
      <c r="AY727" s="706">
        <f t="shared" si="1001"/>
        <v>0</v>
      </c>
      <c r="BC727" s="30">
        <f t="shared" si="1004"/>
        <v>0</v>
      </c>
      <c r="BD727" s="30">
        <f t="shared" si="1005"/>
        <v>0</v>
      </c>
      <c r="BE727" s="30">
        <f t="shared" si="997"/>
        <v>0</v>
      </c>
      <c r="BF727" s="30">
        <f t="shared" si="1006"/>
        <v>0</v>
      </c>
      <c r="BG727" s="30">
        <f t="shared" si="1007"/>
        <v>0</v>
      </c>
      <c r="BH727" s="30">
        <f t="shared" si="1040"/>
        <v>0</v>
      </c>
      <c r="BI727" s="30">
        <f t="shared" si="1000"/>
        <v>0</v>
      </c>
      <c r="BJ727" s="30">
        <f t="shared" si="1009"/>
        <v>0</v>
      </c>
      <c r="BK727" s="704">
        <f t="shared" si="1010"/>
        <v>0</v>
      </c>
      <c r="BL727" s="30">
        <f t="shared" si="1011"/>
        <v>0</v>
      </c>
      <c r="BM727" s="30">
        <f t="shared" si="1012"/>
        <v>0</v>
      </c>
      <c r="BN727" s="704">
        <f t="shared" si="1013"/>
        <v>0</v>
      </c>
    </row>
    <row r="728" spans="1:66" x14ac:dyDescent="0.25">
      <c r="A728" s="49"/>
      <c r="B728" s="50"/>
      <c r="C728" s="699"/>
      <c r="D728" s="50"/>
      <c r="E728" s="62" t="e">
        <f t="shared" si="999"/>
        <v>#N/A</v>
      </c>
      <c r="F728" s="664" t="str">
        <f t="shared" si="998"/>
        <v/>
      </c>
      <c r="G728" s="587"/>
      <c r="H728" s="588">
        <f t="shared" si="1014"/>
        <v>0</v>
      </c>
      <c r="I728" s="588">
        <f t="shared" si="1028"/>
        <v>0</v>
      </c>
      <c r="J728" s="587"/>
      <c r="K728" s="588">
        <f t="shared" si="1015"/>
        <v>0</v>
      </c>
      <c r="L728" s="588">
        <f t="shared" si="1029"/>
        <v>0</v>
      </c>
      <c r="M728" s="587"/>
      <c r="N728" s="588">
        <f t="shared" si="1016"/>
        <v>0</v>
      </c>
      <c r="O728" s="588">
        <f t="shared" si="1030"/>
        <v>0</v>
      </c>
      <c r="P728" s="587"/>
      <c r="Q728" s="588">
        <f t="shared" si="1017"/>
        <v>0</v>
      </c>
      <c r="R728" s="588">
        <f t="shared" si="1031"/>
        <v>0</v>
      </c>
      <c r="S728" s="587"/>
      <c r="T728" s="588">
        <f t="shared" si="1018"/>
        <v>0</v>
      </c>
      <c r="U728" s="588">
        <f t="shared" si="1032"/>
        <v>0</v>
      </c>
      <c r="V728" s="587"/>
      <c r="W728" s="588">
        <f t="shared" si="1019"/>
        <v>0</v>
      </c>
      <c r="X728" s="588">
        <f t="shared" si="1033"/>
        <v>0</v>
      </c>
      <c r="Y728" s="587"/>
      <c r="Z728" s="588">
        <f t="shared" si="1020"/>
        <v>0</v>
      </c>
      <c r="AA728" s="588">
        <f t="shared" si="1002"/>
        <v>0</v>
      </c>
      <c r="AB728" s="587"/>
      <c r="AC728" s="588">
        <f t="shared" si="1021"/>
        <v>0</v>
      </c>
      <c r="AD728" s="588">
        <f t="shared" si="1034"/>
        <v>0</v>
      </c>
      <c r="AE728" s="587"/>
      <c r="AF728" s="588">
        <f t="shared" si="1022"/>
        <v>0</v>
      </c>
      <c r="AG728" s="588">
        <f t="shared" si="1035"/>
        <v>0</v>
      </c>
      <c r="AH728" s="587"/>
      <c r="AI728" s="588">
        <f t="shared" si="1023"/>
        <v>0</v>
      </c>
      <c r="AJ728" s="588">
        <f t="shared" si="1036"/>
        <v>0</v>
      </c>
      <c r="AK728" s="587"/>
      <c r="AL728" s="588">
        <f t="shared" si="1024"/>
        <v>0</v>
      </c>
      <c r="AM728" s="588">
        <f t="shared" si="1037"/>
        <v>0</v>
      </c>
      <c r="AN728" s="587"/>
      <c r="AO728" s="588">
        <f t="shared" si="1025"/>
        <v>0</v>
      </c>
      <c r="AP728" s="588">
        <f t="shared" si="1038"/>
        <v>0</v>
      </c>
      <c r="AQ728" s="587"/>
      <c r="AR728" s="588">
        <f t="shared" si="1026"/>
        <v>0</v>
      </c>
      <c r="AS728" s="588">
        <f t="shared" si="1003"/>
        <v>0</v>
      </c>
      <c r="AT728" s="587"/>
      <c r="AU728" s="588">
        <f t="shared" si="1027"/>
        <v>0</v>
      </c>
      <c r="AV728" s="588">
        <f t="shared" si="1039"/>
        <v>0</v>
      </c>
      <c r="AW728" s="587"/>
      <c r="AX728" s="652"/>
      <c r="AY728" s="706">
        <f t="shared" si="1001"/>
        <v>0</v>
      </c>
      <c r="BC728" s="30">
        <f t="shared" si="1004"/>
        <v>0</v>
      </c>
      <c r="BD728" s="30">
        <f t="shared" si="1005"/>
        <v>0</v>
      </c>
      <c r="BE728" s="30">
        <f t="shared" si="997"/>
        <v>0</v>
      </c>
      <c r="BF728" s="30">
        <f t="shared" si="1006"/>
        <v>0</v>
      </c>
      <c r="BG728" s="30">
        <f t="shared" si="1007"/>
        <v>0</v>
      </c>
      <c r="BH728" s="30">
        <f t="shared" si="1040"/>
        <v>0</v>
      </c>
      <c r="BI728" s="30">
        <f t="shared" si="1000"/>
        <v>0</v>
      </c>
      <c r="BJ728" s="30">
        <f t="shared" si="1009"/>
        <v>0</v>
      </c>
      <c r="BK728" s="704">
        <f t="shared" si="1010"/>
        <v>0</v>
      </c>
      <c r="BL728" s="30">
        <f t="shared" si="1011"/>
        <v>0</v>
      </c>
      <c r="BM728" s="30">
        <f t="shared" si="1012"/>
        <v>0</v>
      </c>
      <c r="BN728" s="704">
        <f t="shared" si="1013"/>
        <v>0</v>
      </c>
    </row>
    <row r="729" spans="1:66" x14ac:dyDescent="0.25">
      <c r="A729" s="49"/>
      <c r="B729" s="50"/>
      <c r="C729" s="699"/>
      <c r="D729" s="50"/>
      <c r="E729" s="62" t="e">
        <f t="shared" si="999"/>
        <v>#N/A</v>
      </c>
      <c r="F729" s="664" t="str">
        <f t="shared" si="998"/>
        <v/>
      </c>
      <c r="G729" s="587"/>
      <c r="H729" s="588">
        <f t="shared" si="1014"/>
        <v>0</v>
      </c>
      <c r="I729" s="588">
        <f t="shared" si="1028"/>
        <v>0</v>
      </c>
      <c r="J729" s="587"/>
      <c r="K729" s="588">
        <f t="shared" si="1015"/>
        <v>0</v>
      </c>
      <c r="L729" s="588">
        <f t="shared" si="1029"/>
        <v>0</v>
      </c>
      <c r="M729" s="587"/>
      <c r="N729" s="588">
        <f t="shared" si="1016"/>
        <v>0</v>
      </c>
      <c r="O729" s="588">
        <f t="shared" si="1030"/>
        <v>0</v>
      </c>
      <c r="P729" s="587"/>
      <c r="Q729" s="588">
        <f t="shared" si="1017"/>
        <v>0</v>
      </c>
      <c r="R729" s="588">
        <f t="shared" si="1031"/>
        <v>0</v>
      </c>
      <c r="S729" s="587"/>
      <c r="T729" s="588">
        <f t="shared" si="1018"/>
        <v>0</v>
      </c>
      <c r="U729" s="588">
        <f t="shared" si="1032"/>
        <v>0</v>
      </c>
      <c r="V729" s="587"/>
      <c r="W729" s="588">
        <f t="shared" si="1019"/>
        <v>0</v>
      </c>
      <c r="X729" s="588">
        <f t="shared" si="1033"/>
        <v>0</v>
      </c>
      <c r="Y729" s="587"/>
      <c r="Z729" s="588">
        <f t="shared" si="1020"/>
        <v>0</v>
      </c>
      <c r="AA729" s="588">
        <f t="shared" si="1002"/>
        <v>0</v>
      </c>
      <c r="AB729" s="587"/>
      <c r="AC729" s="588">
        <f t="shared" si="1021"/>
        <v>0</v>
      </c>
      <c r="AD729" s="588">
        <f t="shared" si="1034"/>
        <v>0</v>
      </c>
      <c r="AE729" s="587"/>
      <c r="AF729" s="588">
        <f t="shared" si="1022"/>
        <v>0</v>
      </c>
      <c r="AG729" s="588">
        <f t="shared" si="1035"/>
        <v>0</v>
      </c>
      <c r="AH729" s="587"/>
      <c r="AI729" s="588">
        <f t="shared" si="1023"/>
        <v>0</v>
      </c>
      <c r="AJ729" s="588">
        <f t="shared" si="1036"/>
        <v>0</v>
      </c>
      <c r="AK729" s="587"/>
      <c r="AL729" s="588">
        <f t="shared" si="1024"/>
        <v>0</v>
      </c>
      <c r="AM729" s="588">
        <f t="shared" si="1037"/>
        <v>0</v>
      </c>
      <c r="AN729" s="587"/>
      <c r="AO729" s="588">
        <f t="shared" si="1025"/>
        <v>0</v>
      </c>
      <c r="AP729" s="588">
        <f t="shared" si="1038"/>
        <v>0</v>
      </c>
      <c r="AQ729" s="587"/>
      <c r="AR729" s="588">
        <f t="shared" si="1026"/>
        <v>0</v>
      </c>
      <c r="AS729" s="588">
        <f t="shared" si="1003"/>
        <v>0</v>
      </c>
      <c r="AT729" s="587"/>
      <c r="AU729" s="588">
        <f t="shared" si="1027"/>
        <v>0</v>
      </c>
      <c r="AV729" s="588">
        <f t="shared" si="1039"/>
        <v>0</v>
      </c>
      <c r="AW729" s="587"/>
      <c r="AX729" s="652"/>
      <c r="AY729" s="706">
        <f t="shared" si="1001"/>
        <v>0</v>
      </c>
      <c r="BC729" s="30">
        <f t="shared" si="1004"/>
        <v>0</v>
      </c>
      <c r="BD729" s="30">
        <f t="shared" si="1005"/>
        <v>0</v>
      </c>
      <c r="BE729" s="30">
        <f t="shared" ref="BE729:BE792" si="1041">R729-O729</f>
        <v>0</v>
      </c>
      <c r="BF729" s="30">
        <f t="shared" si="1006"/>
        <v>0</v>
      </c>
      <c r="BG729" s="30">
        <f t="shared" si="1007"/>
        <v>0</v>
      </c>
      <c r="BH729" s="30">
        <f t="shared" si="1040"/>
        <v>0</v>
      </c>
      <c r="BI729" s="30">
        <f t="shared" si="1000"/>
        <v>0</v>
      </c>
      <c r="BJ729" s="30">
        <f t="shared" si="1009"/>
        <v>0</v>
      </c>
      <c r="BK729" s="704">
        <f t="shared" si="1010"/>
        <v>0</v>
      </c>
      <c r="BL729" s="30">
        <f t="shared" si="1011"/>
        <v>0</v>
      </c>
      <c r="BM729" s="30">
        <f t="shared" si="1012"/>
        <v>0</v>
      </c>
      <c r="BN729" s="704">
        <f t="shared" si="1013"/>
        <v>0</v>
      </c>
    </row>
    <row r="730" spans="1:66" x14ac:dyDescent="0.25">
      <c r="A730" s="49"/>
      <c r="B730" s="50"/>
      <c r="C730" s="699"/>
      <c r="D730" s="50"/>
      <c r="E730" s="62" t="e">
        <f t="shared" si="999"/>
        <v>#N/A</v>
      </c>
      <c r="F730" s="664" t="str">
        <f t="shared" si="998"/>
        <v/>
      </c>
      <c r="G730" s="587"/>
      <c r="H730" s="588">
        <f t="shared" si="1014"/>
        <v>0</v>
      </c>
      <c r="I730" s="588">
        <f t="shared" si="1028"/>
        <v>0</v>
      </c>
      <c r="J730" s="587"/>
      <c r="K730" s="588">
        <f t="shared" si="1015"/>
        <v>0</v>
      </c>
      <c r="L730" s="588">
        <f t="shared" si="1029"/>
        <v>0</v>
      </c>
      <c r="M730" s="587"/>
      <c r="N730" s="588">
        <f t="shared" si="1016"/>
        <v>0</v>
      </c>
      <c r="O730" s="588">
        <f t="shared" si="1030"/>
        <v>0</v>
      </c>
      <c r="P730" s="587"/>
      <c r="Q730" s="588">
        <f t="shared" si="1017"/>
        <v>0</v>
      </c>
      <c r="R730" s="588">
        <f t="shared" si="1031"/>
        <v>0</v>
      </c>
      <c r="S730" s="587"/>
      <c r="T730" s="588">
        <f t="shared" si="1018"/>
        <v>0</v>
      </c>
      <c r="U730" s="588">
        <f t="shared" si="1032"/>
        <v>0</v>
      </c>
      <c r="V730" s="587"/>
      <c r="W730" s="588">
        <f t="shared" si="1019"/>
        <v>0</v>
      </c>
      <c r="X730" s="588">
        <f t="shared" si="1033"/>
        <v>0</v>
      </c>
      <c r="Y730" s="587"/>
      <c r="Z730" s="588">
        <f t="shared" si="1020"/>
        <v>0</v>
      </c>
      <c r="AA730" s="588">
        <f t="shared" si="1002"/>
        <v>0</v>
      </c>
      <c r="AB730" s="587"/>
      <c r="AC730" s="588">
        <f t="shared" si="1021"/>
        <v>0</v>
      </c>
      <c r="AD730" s="588">
        <f t="shared" si="1034"/>
        <v>0</v>
      </c>
      <c r="AE730" s="587"/>
      <c r="AF730" s="588">
        <f t="shared" si="1022"/>
        <v>0</v>
      </c>
      <c r="AG730" s="588">
        <f t="shared" si="1035"/>
        <v>0</v>
      </c>
      <c r="AH730" s="587"/>
      <c r="AI730" s="588">
        <f t="shared" si="1023"/>
        <v>0</v>
      </c>
      <c r="AJ730" s="588">
        <f t="shared" si="1036"/>
        <v>0</v>
      </c>
      <c r="AK730" s="587"/>
      <c r="AL730" s="588">
        <f t="shared" si="1024"/>
        <v>0</v>
      </c>
      <c r="AM730" s="588">
        <f t="shared" si="1037"/>
        <v>0</v>
      </c>
      <c r="AN730" s="587"/>
      <c r="AO730" s="588">
        <f t="shared" si="1025"/>
        <v>0</v>
      </c>
      <c r="AP730" s="588">
        <f t="shared" si="1038"/>
        <v>0</v>
      </c>
      <c r="AQ730" s="587"/>
      <c r="AR730" s="588">
        <f t="shared" si="1026"/>
        <v>0</v>
      </c>
      <c r="AS730" s="588">
        <f t="shared" si="1003"/>
        <v>0</v>
      </c>
      <c r="AT730" s="587"/>
      <c r="AU730" s="588">
        <f t="shared" si="1027"/>
        <v>0</v>
      </c>
      <c r="AV730" s="588">
        <f t="shared" si="1039"/>
        <v>0</v>
      </c>
      <c r="AW730" s="587"/>
      <c r="AX730" s="652"/>
      <c r="AY730" s="706">
        <f t="shared" si="1001"/>
        <v>0</v>
      </c>
      <c r="BC730" s="30">
        <f t="shared" si="1004"/>
        <v>0</v>
      </c>
      <c r="BD730" s="30">
        <f t="shared" si="1005"/>
        <v>0</v>
      </c>
      <c r="BE730" s="30">
        <f t="shared" si="1041"/>
        <v>0</v>
      </c>
      <c r="BF730" s="30">
        <f t="shared" si="1006"/>
        <v>0</v>
      </c>
      <c r="BG730" s="30">
        <f t="shared" si="1007"/>
        <v>0</v>
      </c>
      <c r="BH730" s="30">
        <f t="shared" si="1040"/>
        <v>0</v>
      </c>
      <c r="BI730" s="30">
        <f t="shared" si="1000"/>
        <v>0</v>
      </c>
      <c r="BJ730" s="30">
        <f t="shared" si="1009"/>
        <v>0</v>
      </c>
      <c r="BK730" s="704">
        <f t="shared" si="1010"/>
        <v>0</v>
      </c>
      <c r="BL730" s="30">
        <f t="shared" si="1011"/>
        <v>0</v>
      </c>
      <c r="BM730" s="30">
        <f t="shared" si="1012"/>
        <v>0</v>
      </c>
      <c r="BN730" s="704">
        <f t="shared" si="1013"/>
        <v>0</v>
      </c>
    </row>
    <row r="731" spans="1:66" x14ac:dyDescent="0.25">
      <c r="A731" s="49"/>
      <c r="B731" s="50"/>
      <c r="C731" s="699"/>
      <c r="D731" s="50"/>
      <c r="E731" s="62" t="e">
        <f t="shared" si="999"/>
        <v>#N/A</v>
      </c>
      <c r="F731" s="664" t="str">
        <f t="shared" si="998"/>
        <v/>
      </c>
      <c r="G731" s="587"/>
      <c r="H731" s="588">
        <f t="shared" si="1014"/>
        <v>0</v>
      </c>
      <c r="I731" s="588">
        <f t="shared" si="1028"/>
        <v>0</v>
      </c>
      <c r="J731" s="587"/>
      <c r="K731" s="588">
        <f t="shared" si="1015"/>
        <v>0</v>
      </c>
      <c r="L731" s="588">
        <f t="shared" si="1029"/>
        <v>0</v>
      </c>
      <c r="M731" s="587"/>
      <c r="N731" s="588">
        <f t="shared" si="1016"/>
        <v>0</v>
      </c>
      <c r="O731" s="588">
        <f t="shared" si="1030"/>
        <v>0</v>
      </c>
      <c r="P731" s="587"/>
      <c r="Q731" s="588">
        <f t="shared" si="1017"/>
        <v>0</v>
      </c>
      <c r="R731" s="588">
        <f t="shared" si="1031"/>
        <v>0</v>
      </c>
      <c r="S731" s="587"/>
      <c r="T731" s="588">
        <f t="shared" si="1018"/>
        <v>0</v>
      </c>
      <c r="U731" s="588">
        <f t="shared" si="1032"/>
        <v>0</v>
      </c>
      <c r="V731" s="587"/>
      <c r="W731" s="588">
        <f t="shared" si="1019"/>
        <v>0</v>
      </c>
      <c r="X731" s="588">
        <f t="shared" si="1033"/>
        <v>0</v>
      </c>
      <c r="Y731" s="587"/>
      <c r="Z731" s="588">
        <f t="shared" si="1020"/>
        <v>0</v>
      </c>
      <c r="AA731" s="588">
        <f t="shared" si="1002"/>
        <v>0</v>
      </c>
      <c r="AB731" s="587"/>
      <c r="AC731" s="588">
        <f t="shared" si="1021"/>
        <v>0</v>
      </c>
      <c r="AD731" s="588">
        <f t="shared" si="1034"/>
        <v>0</v>
      </c>
      <c r="AE731" s="587"/>
      <c r="AF731" s="588">
        <f t="shared" si="1022"/>
        <v>0</v>
      </c>
      <c r="AG731" s="588">
        <f t="shared" si="1035"/>
        <v>0</v>
      </c>
      <c r="AH731" s="587"/>
      <c r="AI731" s="588">
        <f t="shared" si="1023"/>
        <v>0</v>
      </c>
      <c r="AJ731" s="588">
        <f t="shared" si="1036"/>
        <v>0</v>
      </c>
      <c r="AK731" s="587"/>
      <c r="AL731" s="588">
        <f t="shared" si="1024"/>
        <v>0</v>
      </c>
      <c r="AM731" s="588">
        <f t="shared" si="1037"/>
        <v>0</v>
      </c>
      <c r="AN731" s="587"/>
      <c r="AO731" s="588">
        <f t="shared" si="1025"/>
        <v>0</v>
      </c>
      <c r="AP731" s="588">
        <f t="shared" si="1038"/>
        <v>0</v>
      </c>
      <c r="AQ731" s="587"/>
      <c r="AR731" s="588">
        <f t="shared" si="1026"/>
        <v>0</v>
      </c>
      <c r="AS731" s="588">
        <f t="shared" si="1003"/>
        <v>0</v>
      </c>
      <c r="AT731" s="587"/>
      <c r="AU731" s="588">
        <f t="shared" si="1027"/>
        <v>0</v>
      </c>
      <c r="AV731" s="588">
        <f t="shared" si="1039"/>
        <v>0</v>
      </c>
      <c r="AW731" s="587"/>
      <c r="AX731" s="652"/>
      <c r="AY731" s="706">
        <f t="shared" si="1001"/>
        <v>0</v>
      </c>
      <c r="BC731" s="30">
        <f t="shared" si="1004"/>
        <v>0</v>
      </c>
      <c r="BD731" s="30">
        <f t="shared" si="1005"/>
        <v>0</v>
      </c>
      <c r="BE731" s="30">
        <f t="shared" si="1041"/>
        <v>0</v>
      </c>
      <c r="BF731" s="30">
        <f t="shared" si="1006"/>
        <v>0</v>
      </c>
      <c r="BG731" s="30">
        <f t="shared" si="1007"/>
        <v>0</v>
      </c>
      <c r="BH731" s="30">
        <f t="shared" si="1040"/>
        <v>0</v>
      </c>
      <c r="BI731" s="30">
        <f t="shared" si="1000"/>
        <v>0</v>
      </c>
      <c r="BJ731" s="30">
        <f t="shared" si="1009"/>
        <v>0</v>
      </c>
      <c r="BK731" s="704">
        <f t="shared" si="1010"/>
        <v>0</v>
      </c>
      <c r="BL731" s="30">
        <f t="shared" si="1011"/>
        <v>0</v>
      </c>
      <c r="BM731" s="30">
        <f t="shared" si="1012"/>
        <v>0</v>
      </c>
      <c r="BN731" s="704">
        <f t="shared" si="1013"/>
        <v>0</v>
      </c>
    </row>
    <row r="732" spans="1:66" x14ac:dyDescent="0.25">
      <c r="A732" s="49"/>
      <c r="B732" s="50"/>
      <c r="C732" s="699"/>
      <c r="D732" s="50"/>
      <c r="E732" s="62" t="e">
        <f t="shared" si="999"/>
        <v>#N/A</v>
      </c>
      <c r="F732" s="664" t="str">
        <f t="shared" si="998"/>
        <v/>
      </c>
      <c r="G732" s="587"/>
      <c r="H732" s="588">
        <f t="shared" si="1014"/>
        <v>0</v>
      </c>
      <c r="I732" s="588">
        <f t="shared" si="1028"/>
        <v>0</v>
      </c>
      <c r="J732" s="587"/>
      <c r="K732" s="588">
        <f t="shared" si="1015"/>
        <v>0</v>
      </c>
      <c r="L732" s="588">
        <f t="shared" si="1029"/>
        <v>0</v>
      </c>
      <c r="M732" s="587"/>
      <c r="N732" s="588">
        <f t="shared" si="1016"/>
        <v>0</v>
      </c>
      <c r="O732" s="588">
        <f t="shared" si="1030"/>
        <v>0</v>
      </c>
      <c r="P732" s="587"/>
      <c r="Q732" s="588">
        <f t="shared" si="1017"/>
        <v>0</v>
      </c>
      <c r="R732" s="588">
        <f t="shared" si="1031"/>
        <v>0</v>
      </c>
      <c r="S732" s="587"/>
      <c r="T732" s="588">
        <f t="shared" si="1018"/>
        <v>0</v>
      </c>
      <c r="U732" s="588">
        <f t="shared" si="1032"/>
        <v>0</v>
      </c>
      <c r="V732" s="587"/>
      <c r="W732" s="588">
        <f t="shared" si="1019"/>
        <v>0</v>
      </c>
      <c r="X732" s="588">
        <f t="shared" si="1033"/>
        <v>0</v>
      </c>
      <c r="Y732" s="587"/>
      <c r="Z732" s="588">
        <f t="shared" si="1020"/>
        <v>0</v>
      </c>
      <c r="AA732" s="588">
        <f t="shared" si="1002"/>
        <v>0</v>
      </c>
      <c r="AB732" s="587"/>
      <c r="AC732" s="588">
        <f t="shared" si="1021"/>
        <v>0</v>
      </c>
      <c r="AD732" s="588">
        <f t="shared" si="1034"/>
        <v>0</v>
      </c>
      <c r="AE732" s="587"/>
      <c r="AF732" s="588">
        <f t="shared" si="1022"/>
        <v>0</v>
      </c>
      <c r="AG732" s="588">
        <f t="shared" si="1035"/>
        <v>0</v>
      </c>
      <c r="AH732" s="587"/>
      <c r="AI732" s="588">
        <f t="shared" si="1023"/>
        <v>0</v>
      </c>
      <c r="AJ732" s="588">
        <f t="shared" si="1036"/>
        <v>0</v>
      </c>
      <c r="AK732" s="587"/>
      <c r="AL732" s="588">
        <f t="shared" si="1024"/>
        <v>0</v>
      </c>
      <c r="AM732" s="588">
        <f t="shared" si="1037"/>
        <v>0</v>
      </c>
      <c r="AN732" s="587"/>
      <c r="AO732" s="588">
        <f t="shared" si="1025"/>
        <v>0</v>
      </c>
      <c r="AP732" s="588">
        <f t="shared" si="1038"/>
        <v>0</v>
      </c>
      <c r="AQ732" s="587"/>
      <c r="AR732" s="588">
        <f t="shared" si="1026"/>
        <v>0</v>
      </c>
      <c r="AS732" s="588">
        <f t="shared" si="1003"/>
        <v>0</v>
      </c>
      <c r="AT732" s="587"/>
      <c r="AU732" s="588">
        <f t="shared" si="1027"/>
        <v>0</v>
      </c>
      <c r="AV732" s="588">
        <f t="shared" si="1039"/>
        <v>0</v>
      </c>
      <c r="AW732" s="587"/>
      <c r="AX732" s="652"/>
      <c r="AY732" s="706">
        <f t="shared" si="1001"/>
        <v>0</v>
      </c>
      <c r="BC732" s="30">
        <f t="shared" si="1004"/>
        <v>0</v>
      </c>
      <c r="BD732" s="30">
        <f t="shared" si="1005"/>
        <v>0</v>
      </c>
      <c r="BE732" s="30">
        <f t="shared" si="1041"/>
        <v>0</v>
      </c>
      <c r="BF732" s="30">
        <f t="shared" si="1006"/>
        <v>0</v>
      </c>
      <c r="BG732" s="30">
        <f t="shared" si="1007"/>
        <v>0</v>
      </c>
      <c r="BH732" s="30">
        <f t="shared" si="1040"/>
        <v>0</v>
      </c>
      <c r="BI732" s="30">
        <f t="shared" si="1000"/>
        <v>0</v>
      </c>
      <c r="BJ732" s="30">
        <f t="shared" si="1009"/>
        <v>0</v>
      </c>
      <c r="BK732" s="704">
        <f t="shared" si="1010"/>
        <v>0</v>
      </c>
      <c r="BL732" s="30">
        <f t="shared" si="1011"/>
        <v>0</v>
      </c>
      <c r="BM732" s="30">
        <f t="shared" si="1012"/>
        <v>0</v>
      </c>
      <c r="BN732" s="704">
        <f t="shared" si="1013"/>
        <v>0</v>
      </c>
    </row>
    <row r="733" spans="1:66" x14ac:dyDescent="0.25">
      <c r="A733" s="49"/>
      <c r="B733" s="50"/>
      <c r="C733" s="699"/>
      <c r="D733" s="50"/>
      <c r="E733" s="62" t="e">
        <f t="shared" si="999"/>
        <v>#N/A</v>
      </c>
      <c r="F733" s="664" t="str">
        <f t="shared" si="998"/>
        <v/>
      </c>
      <c r="G733" s="587"/>
      <c r="H733" s="588">
        <f t="shared" si="1014"/>
        <v>0</v>
      </c>
      <c r="I733" s="588">
        <f t="shared" si="1028"/>
        <v>0</v>
      </c>
      <c r="J733" s="587"/>
      <c r="K733" s="588">
        <f t="shared" si="1015"/>
        <v>0</v>
      </c>
      <c r="L733" s="588">
        <f t="shared" si="1029"/>
        <v>0</v>
      </c>
      <c r="M733" s="587"/>
      <c r="N733" s="588">
        <f t="shared" si="1016"/>
        <v>0</v>
      </c>
      <c r="O733" s="588">
        <f t="shared" si="1030"/>
        <v>0</v>
      </c>
      <c r="P733" s="587"/>
      <c r="Q733" s="588">
        <f t="shared" si="1017"/>
        <v>0</v>
      </c>
      <c r="R733" s="588">
        <f t="shared" si="1031"/>
        <v>0</v>
      </c>
      <c r="S733" s="587"/>
      <c r="T733" s="588">
        <f t="shared" si="1018"/>
        <v>0</v>
      </c>
      <c r="U733" s="588">
        <f t="shared" si="1032"/>
        <v>0</v>
      </c>
      <c r="V733" s="587"/>
      <c r="W733" s="588">
        <f t="shared" si="1019"/>
        <v>0</v>
      </c>
      <c r="X733" s="588">
        <f t="shared" si="1033"/>
        <v>0</v>
      </c>
      <c r="Y733" s="587"/>
      <c r="Z733" s="588">
        <f t="shared" si="1020"/>
        <v>0</v>
      </c>
      <c r="AA733" s="588">
        <f t="shared" si="1002"/>
        <v>0</v>
      </c>
      <c r="AB733" s="587"/>
      <c r="AC733" s="588">
        <f t="shared" si="1021"/>
        <v>0</v>
      </c>
      <c r="AD733" s="588">
        <f t="shared" si="1034"/>
        <v>0</v>
      </c>
      <c r="AE733" s="587"/>
      <c r="AF733" s="588">
        <f t="shared" si="1022"/>
        <v>0</v>
      </c>
      <c r="AG733" s="588">
        <f t="shared" si="1035"/>
        <v>0</v>
      </c>
      <c r="AH733" s="587"/>
      <c r="AI733" s="588">
        <f t="shared" si="1023"/>
        <v>0</v>
      </c>
      <c r="AJ733" s="588">
        <f t="shared" si="1036"/>
        <v>0</v>
      </c>
      <c r="AK733" s="587"/>
      <c r="AL733" s="588">
        <f t="shared" si="1024"/>
        <v>0</v>
      </c>
      <c r="AM733" s="588">
        <f t="shared" si="1037"/>
        <v>0</v>
      </c>
      <c r="AN733" s="587"/>
      <c r="AO733" s="588">
        <f t="shared" si="1025"/>
        <v>0</v>
      </c>
      <c r="AP733" s="588">
        <f t="shared" si="1038"/>
        <v>0</v>
      </c>
      <c r="AQ733" s="587"/>
      <c r="AR733" s="588">
        <f t="shared" si="1026"/>
        <v>0</v>
      </c>
      <c r="AS733" s="588">
        <f t="shared" si="1003"/>
        <v>0</v>
      </c>
      <c r="AT733" s="587"/>
      <c r="AU733" s="588">
        <f t="shared" si="1027"/>
        <v>0</v>
      </c>
      <c r="AV733" s="588">
        <f t="shared" si="1039"/>
        <v>0</v>
      </c>
      <c r="AW733" s="587"/>
      <c r="AX733" s="652"/>
      <c r="AY733" s="706">
        <f t="shared" si="1001"/>
        <v>0</v>
      </c>
      <c r="BC733" s="30">
        <f t="shared" si="1004"/>
        <v>0</v>
      </c>
      <c r="BD733" s="30">
        <f t="shared" si="1005"/>
        <v>0</v>
      </c>
      <c r="BE733" s="30">
        <f t="shared" si="1041"/>
        <v>0</v>
      </c>
      <c r="BF733" s="30">
        <f t="shared" si="1006"/>
        <v>0</v>
      </c>
      <c r="BG733" s="30">
        <f t="shared" si="1007"/>
        <v>0</v>
      </c>
      <c r="BH733" s="30">
        <f t="shared" si="1040"/>
        <v>0</v>
      </c>
      <c r="BI733" s="30">
        <f t="shared" si="1000"/>
        <v>0</v>
      </c>
      <c r="BJ733" s="30">
        <f t="shared" si="1009"/>
        <v>0</v>
      </c>
      <c r="BK733" s="704">
        <f t="shared" si="1010"/>
        <v>0</v>
      </c>
      <c r="BL733" s="30">
        <f t="shared" si="1011"/>
        <v>0</v>
      </c>
      <c r="BM733" s="30">
        <f t="shared" si="1012"/>
        <v>0</v>
      </c>
      <c r="BN733" s="704">
        <f t="shared" si="1013"/>
        <v>0</v>
      </c>
    </row>
    <row r="734" spans="1:66" x14ac:dyDescent="0.25">
      <c r="A734" s="49"/>
      <c r="B734" s="50"/>
      <c r="C734" s="699"/>
      <c r="D734" s="50"/>
      <c r="E734" s="62" t="e">
        <f t="shared" si="999"/>
        <v>#N/A</v>
      </c>
      <c r="F734" s="664" t="str">
        <f t="shared" si="998"/>
        <v/>
      </c>
      <c r="G734" s="587"/>
      <c r="H734" s="588">
        <f t="shared" si="1014"/>
        <v>0</v>
      </c>
      <c r="I734" s="588">
        <f t="shared" si="1028"/>
        <v>0</v>
      </c>
      <c r="J734" s="587"/>
      <c r="K734" s="588">
        <f t="shared" si="1015"/>
        <v>0</v>
      </c>
      <c r="L734" s="588">
        <f t="shared" si="1029"/>
        <v>0</v>
      </c>
      <c r="M734" s="587"/>
      <c r="N734" s="588">
        <f t="shared" si="1016"/>
        <v>0</v>
      </c>
      <c r="O734" s="588">
        <f t="shared" si="1030"/>
        <v>0</v>
      </c>
      <c r="P734" s="587"/>
      <c r="Q734" s="588">
        <f t="shared" si="1017"/>
        <v>0</v>
      </c>
      <c r="R734" s="588">
        <f t="shared" si="1031"/>
        <v>0</v>
      </c>
      <c r="S734" s="587"/>
      <c r="T734" s="588">
        <f t="shared" si="1018"/>
        <v>0</v>
      </c>
      <c r="U734" s="588">
        <f t="shared" si="1032"/>
        <v>0</v>
      </c>
      <c r="V734" s="587"/>
      <c r="W734" s="588">
        <f t="shared" si="1019"/>
        <v>0</v>
      </c>
      <c r="X734" s="588">
        <f t="shared" si="1033"/>
        <v>0</v>
      </c>
      <c r="Y734" s="587"/>
      <c r="Z734" s="588">
        <f t="shared" si="1020"/>
        <v>0</v>
      </c>
      <c r="AA734" s="588">
        <f t="shared" si="1002"/>
        <v>0</v>
      </c>
      <c r="AB734" s="587"/>
      <c r="AC734" s="588">
        <f t="shared" si="1021"/>
        <v>0</v>
      </c>
      <c r="AD734" s="588">
        <f t="shared" si="1034"/>
        <v>0</v>
      </c>
      <c r="AE734" s="587"/>
      <c r="AF734" s="588">
        <f t="shared" si="1022"/>
        <v>0</v>
      </c>
      <c r="AG734" s="588">
        <f t="shared" si="1035"/>
        <v>0</v>
      </c>
      <c r="AH734" s="587"/>
      <c r="AI734" s="588">
        <f t="shared" si="1023"/>
        <v>0</v>
      </c>
      <c r="AJ734" s="588">
        <f t="shared" si="1036"/>
        <v>0</v>
      </c>
      <c r="AK734" s="587"/>
      <c r="AL734" s="588">
        <f t="shared" si="1024"/>
        <v>0</v>
      </c>
      <c r="AM734" s="588">
        <f t="shared" si="1037"/>
        <v>0</v>
      </c>
      <c r="AN734" s="587"/>
      <c r="AO734" s="588">
        <f t="shared" si="1025"/>
        <v>0</v>
      </c>
      <c r="AP734" s="588">
        <f t="shared" si="1038"/>
        <v>0</v>
      </c>
      <c r="AQ734" s="587"/>
      <c r="AR734" s="588">
        <f t="shared" si="1026"/>
        <v>0</v>
      </c>
      <c r="AS734" s="588">
        <f t="shared" si="1003"/>
        <v>0</v>
      </c>
      <c r="AT734" s="587"/>
      <c r="AU734" s="588">
        <f t="shared" si="1027"/>
        <v>0</v>
      </c>
      <c r="AV734" s="588">
        <f t="shared" si="1039"/>
        <v>0</v>
      </c>
      <c r="AW734" s="587"/>
      <c r="AX734" s="652"/>
      <c r="AY734" s="706">
        <f t="shared" si="1001"/>
        <v>0</v>
      </c>
      <c r="BC734" s="30">
        <f t="shared" si="1004"/>
        <v>0</v>
      </c>
      <c r="BD734" s="30">
        <f t="shared" si="1005"/>
        <v>0</v>
      </c>
      <c r="BE734" s="30">
        <f t="shared" si="1041"/>
        <v>0</v>
      </c>
      <c r="BF734" s="30">
        <f t="shared" si="1006"/>
        <v>0</v>
      </c>
      <c r="BG734" s="30">
        <f t="shared" si="1007"/>
        <v>0</v>
      </c>
      <c r="BH734" s="30">
        <f t="shared" si="1040"/>
        <v>0</v>
      </c>
      <c r="BI734" s="30">
        <f t="shared" si="1000"/>
        <v>0</v>
      </c>
      <c r="BJ734" s="30">
        <f t="shared" si="1009"/>
        <v>0</v>
      </c>
      <c r="BK734" s="704">
        <f t="shared" si="1010"/>
        <v>0</v>
      </c>
      <c r="BL734" s="30">
        <f t="shared" si="1011"/>
        <v>0</v>
      </c>
      <c r="BM734" s="30">
        <f t="shared" si="1012"/>
        <v>0</v>
      </c>
      <c r="BN734" s="704">
        <f t="shared" si="1013"/>
        <v>0</v>
      </c>
    </row>
    <row r="735" spans="1:66" x14ac:dyDescent="0.25">
      <c r="A735" s="49"/>
      <c r="B735" s="50"/>
      <c r="C735" s="699"/>
      <c r="D735" s="50"/>
      <c r="E735" s="62" t="e">
        <f t="shared" si="999"/>
        <v>#N/A</v>
      </c>
      <c r="F735" s="664" t="str">
        <f t="shared" si="998"/>
        <v/>
      </c>
      <c r="G735" s="587"/>
      <c r="H735" s="588">
        <f t="shared" si="1014"/>
        <v>0</v>
      </c>
      <c r="I735" s="588">
        <f t="shared" si="1028"/>
        <v>0</v>
      </c>
      <c r="J735" s="587"/>
      <c r="K735" s="588">
        <f t="shared" si="1015"/>
        <v>0</v>
      </c>
      <c r="L735" s="588">
        <f t="shared" si="1029"/>
        <v>0</v>
      </c>
      <c r="M735" s="587"/>
      <c r="N735" s="588">
        <f t="shared" si="1016"/>
        <v>0</v>
      </c>
      <c r="O735" s="588">
        <f t="shared" si="1030"/>
        <v>0</v>
      </c>
      <c r="P735" s="587"/>
      <c r="Q735" s="588">
        <f t="shared" si="1017"/>
        <v>0</v>
      </c>
      <c r="R735" s="588">
        <f t="shared" si="1031"/>
        <v>0</v>
      </c>
      <c r="S735" s="587"/>
      <c r="T735" s="588">
        <f t="shared" si="1018"/>
        <v>0</v>
      </c>
      <c r="U735" s="588">
        <f t="shared" si="1032"/>
        <v>0</v>
      </c>
      <c r="V735" s="587"/>
      <c r="W735" s="588">
        <f t="shared" si="1019"/>
        <v>0</v>
      </c>
      <c r="X735" s="588">
        <f t="shared" si="1033"/>
        <v>0</v>
      </c>
      <c r="Y735" s="587"/>
      <c r="Z735" s="588">
        <f t="shared" si="1020"/>
        <v>0</v>
      </c>
      <c r="AA735" s="588">
        <f t="shared" si="1002"/>
        <v>0</v>
      </c>
      <c r="AB735" s="587"/>
      <c r="AC735" s="588">
        <f t="shared" si="1021"/>
        <v>0</v>
      </c>
      <c r="AD735" s="588">
        <f t="shared" si="1034"/>
        <v>0</v>
      </c>
      <c r="AE735" s="587"/>
      <c r="AF735" s="588">
        <f t="shared" si="1022"/>
        <v>0</v>
      </c>
      <c r="AG735" s="588">
        <f t="shared" si="1035"/>
        <v>0</v>
      </c>
      <c r="AH735" s="587"/>
      <c r="AI735" s="588">
        <f t="shared" si="1023"/>
        <v>0</v>
      </c>
      <c r="AJ735" s="588">
        <f t="shared" si="1036"/>
        <v>0</v>
      </c>
      <c r="AK735" s="587"/>
      <c r="AL735" s="588">
        <f t="shared" si="1024"/>
        <v>0</v>
      </c>
      <c r="AM735" s="588">
        <f t="shared" si="1037"/>
        <v>0</v>
      </c>
      <c r="AN735" s="587"/>
      <c r="AO735" s="588">
        <f t="shared" si="1025"/>
        <v>0</v>
      </c>
      <c r="AP735" s="588">
        <f t="shared" si="1038"/>
        <v>0</v>
      </c>
      <c r="AQ735" s="587"/>
      <c r="AR735" s="588">
        <f t="shared" si="1026"/>
        <v>0</v>
      </c>
      <c r="AS735" s="588">
        <f t="shared" si="1003"/>
        <v>0</v>
      </c>
      <c r="AT735" s="587"/>
      <c r="AU735" s="588">
        <f t="shared" si="1027"/>
        <v>0</v>
      </c>
      <c r="AV735" s="588">
        <f t="shared" si="1039"/>
        <v>0</v>
      </c>
      <c r="AW735" s="587"/>
      <c r="AX735" s="652"/>
      <c r="AY735" s="706">
        <f t="shared" si="1001"/>
        <v>0</v>
      </c>
      <c r="BC735" s="30">
        <f t="shared" si="1004"/>
        <v>0</v>
      </c>
      <c r="BD735" s="30">
        <f t="shared" si="1005"/>
        <v>0</v>
      </c>
      <c r="BE735" s="30">
        <f t="shared" si="1041"/>
        <v>0</v>
      </c>
      <c r="BF735" s="30">
        <f t="shared" si="1006"/>
        <v>0</v>
      </c>
      <c r="BG735" s="30">
        <f t="shared" si="1007"/>
        <v>0</v>
      </c>
      <c r="BH735" s="30">
        <f t="shared" si="1040"/>
        <v>0</v>
      </c>
      <c r="BI735" s="30">
        <f t="shared" si="1000"/>
        <v>0</v>
      </c>
      <c r="BJ735" s="30">
        <f t="shared" si="1009"/>
        <v>0</v>
      </c>
      <c r="BK735" s="704">
        <f t="shared" si="1010"/>
        <v>0</v>
      </c>
      <c r="BL735" s="30">
        <f t="shared" si="1011"/>
        <v>0</v>
      </c>
      <c r="BM735" s="30">
        <f t="shared" si="1012"/>
        <v>0</v>
      </c>
      <c r="BN735" s="704">
        <f t="shared" si="1013"/>
        <v>0</v>
      </c>
    </row>
    <row r="736" spans="1:66" x14ac:dyDescent="0.25">
      <c r="A736" s="49"/>
      <c r="B736" s="50"/>
      <c r="C736" s="699"/>
      <c r="D736" s="50"/>
      <c r="E736" s="62" t="e">
        <f t="shared" si="999"/>
        <v>#N/A</v>
      </c>
      <c r="F736" s="664" t="str">
        <f t="shared" si="998"/>
        <v/>
      </c>
      <c r="G736" s="587"/>
      <c r="H736" s="588">
        <f t="shared" si="1014"/>
        <v>0</v>
      </c>
      <c r="I736" s="588">
        <f t="shared" si="1028"/>
        <v>0</v>
      </c>
      <c r="J736" s="587"/>
      <c r="K736" s="588">
        <f t="shared" si="1015"/>
        <v>0</v>
      </c>
      <c r="L736" s="588">
        <f t="shared" si="1029"/>
        <v>0</v>
      </c>
      <c r="M736" s="587"/>
      <c r="N736" s="588">
        <f t="shared" si="1016"/>
        <v>0</v>
      </c>
      <c r="O736" s="588">
        <f t="shared" si="1030"/>
        <v>0</v>
      </c>
      <c r="P736" s="587"/>
      <c r="Q736" s="588">
        <f t="shared" si="1017"/>
        <v>0</v>
      </c>
      <c r="R736" s="588">
        <f t="shared" si="1031"/>
        <v>0</v>
      </c>
      <c r="S736" s="587"/>
      <c r="T736" s="588">
        <f t="shared" si="1018"/>
        <v>0</v>
      </c>
      <c r="U736" s="588">
        <f t="shared" si="1032"/>
        <v>0</v>
      </c>
      <c r="V736" s="587"/>
      <c r="W736" s="588">
        <f t="shared" si="1019"/>
        <v>0</v>
      </c>
      <c r="X736" s="588">
        <f t="shared" si="1033"/>
        <v>0</v>
      </c>
      <c r="Y736" s="587"/>
      <c r="Z736" s="588">
        <f t="shared" si="1020"/>
        <v>0</v>
      </c>
      <c r="AA736" s="588">
        <f t="shared" si="1002"/>
        <v>0</v>
      </c>
      <c r="AB736" s="587"/>
      <c r="AC736" s="588">
        <f t="shared" si="1021"/>
        <v>0</v>
      </c>
      <c r="AD736" s="588">
        <f t="shared" si="1034"/>
        <v>0</v>
      </c>
      <c r="AE736" s="587"/>
      <c r="AF736" s="588">
        <f t="shared" si="1022"/>
        <v>0</v>
      </c>
      <c r="AG736" s="588">
        <f t="shared" si="1035"/>
        <v>0</v>
      </c>
      <c r="AH736" s="587"/>
      <c r="AI736" s="588">
        <f t="shared" si="1023"/>
        <v>0</v>
      </c>
      <c r="AJ736" s="588">
        <f t="shared" si="1036"/>
        <v>0</v>
      </c>
      <c r="AK736" s="587"/>
      <c r="AL736" s="588">
        <f t="shared" si="1024"/>
        <v>0</v>
      </c>
      <c r="AM736" s="588">
        <f t="shared" si="1037"/>
        <v>0</v>
      </c>
      <c r="AN736" s="587"/>
      <c r="AO736" s="588">
        <f t="shared" si="1025"/>
        <v>0</v>
      </c>
      <c r="AP736" s="588">
        <f t="shared" si="1038"/>
        <v>0</v>
      </c>
      <c r="AQ736" s="587"/>
      <c r="AR736" s="588">
        <f t="shared" si="1026"/>
        <v>0</v>
      </c>
      <c r="AS736" s="588">
        <f t="shared" si="1003"/>
        <v>0</v>
      </c>
      <c r="AT736" s="587"/>
      <c r="AU736" s="588">
        <f t="shared" si="1027"/>
        <v>0</v>
      </c>
      <c r="AV736" s="588">
        <f t="shared" si="1039"/>
        <v>0</v>
      </c>
      <c r="AW736" s="587"/>
      <c r="AX736" s="652"/>
      <c r="AY736" s="706">
        <f t="shared" si="1001"/>
        <v>0</v>
      </c>
      <c r="BC736" s="30">
        <f t="shared" si="1004"/>
        <v>0</v>
      </c>
      <c r="BD736" s="30">
        <f t="shared" si="1005"/>
        <v>0</v>
      </c>
      <c r="BE736" s="30">
        <f t="shared" si="1041"/>
        <v>0</v>
      </c>
      <c r="BF736" s="30">
        <f t="shared" si="1006"/>
        <v>0</v>
      </c>
      <c r="BG736" s="30">
        <f t="shared" si="1007"/>
        <v>0</v>
      </c>
      <c r="BH736" s="30">
        <f t="shared" si="1040"/>
        <v>0</v>
      </c>
      <c r="BI736" s="30">
        <f t="shared" si="1000"/>
        <v>0</v>
      </c>
      <c r="BJ736" s="30">
        <f t="shared" si="1009"/>
        <v>0</v>
      </c>
      <c r="BK736" s="704">
        <f t="shared" si="1010"/>
        <v>0</v>
      </c>
      <c r="BL736" s="30">
        <f t="shared" si="1011"/>
        <v>0</v>
      </c>
      <c r="BM736" s="30">
        <f t="shared" si="1012"/>
        <v>0</v>
      </c>
      <c r="BN736" s="704">
        <f t="shared" si="1013"/>
        <v>0</v>
      </c>
    </row>
    <row r="737" spans="1:66" x14ac:dyDescent="0.25">
      <c r="A737" s="49"/>
      <c r="B737" s="50"/>
      <c r="C737" s="699"/>
      <c r="D737" s="50"/>
      <c r="E737" s="62" t="e">
        <f t="shared" si="999"/>
        <v>#N/A</v>
      </c>
      <c r="F737" s="664" t="str">
        <f t="shared" si="998"/>
        <v/>
      </c>
      <c r="G737" s="587"/>
      <c r="H737" s="588">
        <f t="shared" si="1014"/>
        <v>0</v>
      </c>
      <c r="I737" s="588">
        <f t="shared" si="1028"/>
        <v>0</v>
      </c>
      <c r="J737" s="587"/>
      <c r="K737" s="588">
        <f t="shared" si="1015"/>
        <v>0</v>
      </c>
      <c r="L737" s="588">
        <f t="shared" si="1029"/>
        <v>0</v>
      </c>
      <c r="M737" s="587"/>
      <c r="N737" s="588">
        <f t="shared" si="1016"/>
        <v>0</v>
      </c>
      <c r="O737" s="588">
        <f t="shared" si="1030"/>
        <v>0</v>
      </c>
      <c r="P737" s="587"/>
      <c r="Q737" s="588">
        <f t="shared" si="1017"/>
        <v>0</v>
      </c>
      <c r="R737" s="588">
        <f t="shared" si="1031"/>
        <v>0</v>
      </c>
      <c r="S737" s="587"/>
      <c r="T737" s="588">
        <f t="shared" si="1018"/>
        <v>0</v>
      </c>
      <c r="U737" s="588">
        <f t="shared" si="1032"/>
        <v>0</v>
      </c>
      <c r="V737" s="587"/>
      <c r="W737" s="588">
        <f t="shared" si="1019"/>
        <v>0</v>
      </c>
      <c r="X737" s="588">
        <f t="shared" si="1033"/>
        <v>0</v>
      </c>
      <c r="Y737" s="587"/>
      <c r="Z737" s="588">
        <f t="shared" si="1020"/>
        <v>0</v>
      </c>
      <c r="AA737" s="588">
        <f t="shared" si="1002"/>
        <v>0</v>
      </c>
      <c r="AB737" s="587"/>
      <c r="AC737" s="588">
        <f t="shared" si="1021"/>
        <v>0</v>
      </c>
      <c r="AD737" s="588">
        <f t="shared" si="1034"/>
        <v>0</v>
      </c>
      <c r="AE737" s="587"/>
      <c r="AF737" s="588">
        <f t="shared" si="1022"/>
        <v>0</v>
      </c>
      <c r="AG737" s="588">
        <f t="shared" si="1035"/>
        <v>0</v>
      </c>
      <c r="AH737" s="587"/>
      <c r="AI737" s="588">
        <f t="shared" si="1023"/>
        <v>0</v>
      </c>
      <c r="AJ737" s="588">
        <f t="shared" si="1036"/>
        <v>0</v>
      </c>
      <c r="AK737" s="587"/>
      <c r="AL737" s="588">
        <f t="shared" si="1024"/>
        <v>0</v>
      </c>
      <c r="AM737" s="588">
        <f t="shared" si="1037"/>
        <v>0</v>
      </c>
      <c r="AN737" s="587"/>
      <c r="AO737" s="588">
        <f t="shared" si="1025"/>
        <v>0</v>
      </c>
      <c r="AP737" s="588">
        <f t="shared" si="1038"/>
        <v>0</v>
      </c>
      <c r="AQ737" s="587"/>
      <c r="AR737" s="588">
        <f t="shared" si="1026"/>
        <v>0</v>
      </c>
      <c r="AS737" s="588">
        <f t="shared" si="1003"/>
        <v>0</v>
      </c>
      <c r="AT737" s="587"/>
      <c r="AU737" s="588">
        <f t="shared" si="1027"/>
        <v>0</v>
      </c>
      <c r="AV737" s="588">
        <f t="shared" si="1039"/>
        <v>0</v>
      </c>
      <c r="AW737" s="587"/>
      <c r="AX737" s="652"/>
      <c r="AY737" s="706">
        <f t="shared" si="1001"/>
        <v>0</v>
      </c>
      <c r="BC737" s="30">
        <f t="shared" si="1004"/>
        <v>0</v>
      </c>
      <c r="BD737" s="30">
        <f t="shared" si="1005"/>
        <v>0</v>
      </c>
      <c r="BE737" s="30">
        <f t="shared" si="1041"/>
        <v>0</v>
      </c>
      <c r="BF737" s="30">
        <f t="shared" si="1006"/>
        <v>0</v>
      </c>
      <c r="BG737" s="30">
        <f t="shared" si="1007"/>
        <v>0</v>
      </c>
      <c r="BH737" s="30">
        <f t="shared" si="1040"/>
        <v>0</v>
      </c>
      <c r="BI737" s="30">
        <f t="shared" si="1000"/>
        <v>0</v>
      </c>
      <c r="BJ737" s="30">
        <f t="shared" si="1009"/>
        <v>0</v>
      </c>
      <c r="BK737" s="704">
        <f t="shared" si="1010"/>
        <v>0</v>
      </c>
      <c r="BL737" s="30">
        <f t="shared" si="1011"/>
        <v>0</v>
      </c>
      <c r="BM737" s="30">
        <f t="shared" si="1012"/>
        <v>0</v>
      </c>
      <c r="BN737" s="704">
        <f t="shared" si="1013"/>
        <v>0</v>
      </c>
    </row>
    <row r="738" spans="1:66" x14ac:dyDescent="0.25">
      <c r="A738" s="49"/>
      <c r="B738" s="50"/>
      <c r="C738" s="699"/>
      <c r="D738" s="50"/>
      <c r="E738" s="62" t="e">
        <f t="shared" si="999"/>
        <v>#N/A</v>
      </c>
      <c r="F738" s="664" t="str">
        <f t="shared" si="998"/>
        <v/>
      </c>
      <c r="G738" s="587"/>
      <c r="H738" s="588">
        <f t="shared" si="1014"/>
        <v>0</v>
      </c>
      <c r="I738" s="588">
        <f t="shared" si="1028"/>
        <v>0</v>
      </c>
      <c r="J738" s="587"/>
      <c r="K738" s="588">
        <f t="shared" si="1015"/>
        <v>0</v>
      </c>
      <c r="L738" s="588">
        <f t="shared" si="1029"/>
        <v>0</v>
      </c>
      <c r="M738" s="587"/>
      <c r="N738" s="588">
        <f t="shared" si="1016"/>
        <v>0</v>
      </c>
      <c r="O738" s="588">
        <f t="shared" si="1030"/>
        <v>0</v>
      </c>
      <c r="P738" s="587"/>
      <c r="Q738" s="588">
        <f t="shared" si="1017"/>
        <v>0</v>
      </c>
      <c r="R738" s="588">
        <f t="shared" si="1031"/>
        <v>0</v>
      </c>
      <c r="S738" s="587"/>
      <c r="T738" s="588">
        <f t="shared" si="1018"/>
        <v>0</v>
      </c>
      <c r="U738" s="588">
        <f t="shared" si="1032"/>
        <v>0</v>
      </c>
      <c r="V738" s="587"/>
      <c r="W738" s="588">
        <f t="shared" si="1019"/>
        <v>0</v>
      </c>
      <c r="X738" s="588">
        <f t="shared" si="1033"/>
        <v>0</v>
      </c>
      <c r="Y738" s="587"/>
      <c r="Z738" s="588">
        <f t="shared" si="1020"/>
        <v>0</v>
      </c>
      <c r="AA738" s="588">
        <f t="shared" si="1002"/>
        <v>0</v>
      </c>
      <c r="AB738" s="587"/>
      <c r="AC738" s="588">
        <f t="shared" si="1021"/>
        <v>0</v>
      </c>
      <c r="AD738" s="588">
        <f t="shared" si="1034"/>
        <v>0</v>
      </c>
      <c r="AE738" s="587"/>
      <c r="AF738" s="588">
        <f t="shared" si="1022"/>
        <v>0</v>
      </c>
      <c r="AG738" s="588">
        <f t="shared" si="1035"/>
        <v>0</v>
      </c>
      <c r="AH738" s="587"/>
      <c r="AI738" s="588">
        <f t="shared" si="1023"/>
        <v>0</v>
      </c>
      <c r="AJ738" s="588">
        <f t="shared" si="1036"/>
        <v>0</v>
      </c>
      <c r="AK738" s="587"/>
      <c r="AL738" s="588">
        <f t="shared" si="1024"/>
        <v>0</v>
      </c>
      <c r="AM738" s="588">
        <f t="shared" si="1037"/>
        <v>0</v>
      </c>
      <c r="AN738" s="587"/>
      <c r="AO738" s="588">
        <f t="shared" si="1025"/>
        <v>0</v>
      </c>
      <c r="AP738" s="588">
        <f t="shared" si="1038"/>
        <v>0</v>
      </c>
      <c r="AQ738" s="587"/>
      <c r="AR738" s="588">
        <f t="shared" si="1026"/>
        <v>0</v>
      </c>
      <c r="AS738" s="588">
        <f t="shared" si="1003"/>
        <v>0</v>
      </c>
      <c r="AT738" s="587"/>
      <c r="AU738" s="588">
        <f t="shared" si="1027"/>
        <v>0</v>
      </c>
      <c r="AV738" s="588">
        <f t="shared" si="1039"/>
        <v>0</v>
      </c>
      <c r="AW738" s="587"/>
      <c r="AX738" s="652"/>
      <c r="AY738" s="706">
        <f t="shared" si="1001"/>
        <v>0</v>
      </c>
      <c r="BC738" s="30">
        <f t="shared" si="1004"/>
        <v>0</v>
      </c>
      <c r="BD738" s="30">
        <f t="shared" si="1005"/>
        <v>0</v>
      </c>
      <c r="BE738" s="30">
        <f t="shared" si="1041"/>
        <v>0</v>
      </c>
      <c r="BF738" s="30">
        <f t="shared" si="1006"/>
        <v>0</v>
      </c>
      <c r="BG738" s="30">
        <f t="shared" si="1007"/>
        <v>0</v>
      </c>
      <c r="BH738" s="30">
        <f t="shared" si="1040"/>
        <v>0</v>
      </c>
      <c r="BI738" s="30">
        <f t="shared" si="1000"/>
        <v>0</v>
      </c>
      <c r="BJ738" s="30">
        <f t="shared" si="1009"/>
        <v>0</v>
      </c>
      <c r="BK738" s="704">
        <f t="shared" si="1010"/>
        <v>0</v>
      </c>
      <c r="BL738" s="30">
        <f t="shared" si="1011"/>
        <v>0</v>
      </c>
      <c r="BM738" s="30">
        <f t="shared" si="1012"/>
        <v>0</v>
      </c>
      <c r="BN738" s="704">
        <f t="shared" si="1013"/>
        <v>0</v>
      </c>
    </row>
    <row r="739" spans="1:66" x14ac:dyDescent="0.25">
      <c r="A739" s="49"/>
      <c r="B739" s="50"/>
      <c r="C739" s="699"/>
      <c r="D739" s="50"/>
      <c r="E739" s="62" t="e">
        <f t="shared" si="999"/>
        <v>#N/A</v>
      </c>
      <c r="F739" s="664" t="str">
        <f t="shared" ref="F739:F802" si="1042">IFERROR(INDEX(Index_card_code,MATCH($D739,Index_Card_name,0)),"")</f>
        <v/>
      </c>
      <c r="G739" s="587"/>
      <c r="H739" s="588">
        <f t="shared" si="1014"/>
        <v>0</v>
      </c>
      <c r="I739" s="588">
        <f t="shared" si="1028"/>
        <v>0</v>
      </c>
      <c r="J739" s="587"/>
      <c r="K739" s="588">
        <f t="shared" si="1015"/>
        <v>0</v>
      </c>
      <c r="L739" s="588">
        <f t="shared" si="1029"/>
        <v>0</v>
      </c>
      <c r="M739" s="587"/>
      <c r="N739" s="588">
        <f t="shared" si="1016"/>
        <v>0</v>
      </c>
      <c r="O739" s="588">
        <f t="shared" si="1030"/>
        <v>0</v>
      </c>
      <c r="P739" s="587"/>
      <c r="Q739" s="588">
        <f t="shared" si="1017"/>
        <v>0</v>
      </c>
      <c r="R739" s="588">
        <f t="shared" si="1031"/>
        <v>0</v>
      </c>
      <c r="S739" s="587"/>
      <c r="T739" s="588">
        <f t="shared" si="1018"/>
        <v>0</v>
      </c>
      <c r="U739" s="588">
        <f t="shared" si="1032"/>
        <v>0</v>
      </c>
      <c r="V739" s="587"/>
      <c r="W739" s="588">
        <f t="shared" si="1019"/>
        <v>0</v>
      </c>
      <c r="X739" s="588">
        <f t="shared" si="1033"/>
        <v>0</v>
      </c>
      <c r="Y739" s="587"/>
      <c r="Z739" s="588">
        <f t="shared" si="1020"/>
        <v>0</v>
      </c>
      <c r="AA739" s="588">
        <f t="shared" si="1002"/>
        <v>0</v>
      </c>
      <c r="AB739" s="587"/>
      <c r="AC739" s="588">
        <f t="shared" si="1021"/>
        <v>0</v>
      </c>
      <c r="AD739" s="588">
        <f t="shared" si="1034"/>
        <v>0</v>
      </c>
      <c r="AE739" s="587"/>
      <c r="AF739" s="588">
        <f t="shared" si="1022"/>
        <v>0</v>
      </c>
      <c r="AG739" s="588">
        <f t="shared" si="1035"/>
        <v>0</v>
      </c>
      <c r="AH739" s="587"/>
      <c r="AI739" s="588">
        <f t="shared" si="1023"/>
        <v>0</v>
      </c>
      <c r="AJ739" s="588">
        <f t="shared" si="1036"/>
        <v>0</v>
      </c>
      <c r="AK739" s="587"/>
      <c r="AL739" s="588">
        <f t="shared" si="1024"/>
        <v>0</v>
      </c>
      <c r="AM739" s="588">
        <f t="shared" si="1037"/>
        <v>0</v>
      </c>
      <c r="AN739" s="587"/>
      <c r="AO739" s="588">
        <f t="shared" si="1025"/>
        <v>0</v>
      </c>
      <c r="AP739" s="588">
        <f t="shared" si="1038"/>
        <v>0</v>
      </c>
      <c r="AQ739" s="587"/>
      <c r="AR739" s="588">
        <f t="shared" si="1026"/>
        <v>0</v>
      </c>
      <c r="AS739" s="588">
        <f t="shared" si="1003"/>
        <v>0</v>
      </c>
      <c r="AT739" s="587"/>
      <c r="AU739" s="588">
        <f t="shared" si="1027"/>
        <v>0</v>
      </c>
      <c r="AV739" s="588">
        <f t="shared" si="1039"/>
        <v>0</v>
      </c>
      <c r="AW739" s="587"/>
      <c r="AX739" s="652"/>
      <c r="AY739" s="706">
        <f t="shared" si="1001"/>
        <v>0</v>
      </c>
      <c r="BC739" s="30">
        <f t="shared" si="1004"/>
        <v>0</v>
      </c>
      <c r="BD739" s="30">
        <f t="shared" si="1005"/>
        <v>0</v>
      </c>
      <c r="BE739" s="30">
        <f t="shared" si="1041"/>
        <v>0</v>
      </c>
      <c r="BF739" s="30">
        <f t="shared" si="1006"/>
        <v>0</v>
      </c>
      <c r="BG739" s="30">
        <f t="shared" si="1007"/>
        <v>0</v>
      </c>
      <c r="BH739" s="30">
        <f t="shared" si="1040"/>
        <v>0</v>
      </c>
      <c r="BI739" s="30">
        <f t="shared" si="1000"/>
        <v>0</v>
      </c>
      <c r="BJ739" s="30">
        <f t="shared" si="1009"/>
        <v>0</v>
      </c>
      <c r="BK739" s="704">
        <f t="shared" si="1010"/>
        <v>0</v>
      </c>
      <c r="BL739" s="30">
        <f t="shared" si="1011"/>
        <v>0</v>
      </c>
      <c r="BM739" s="30">
        <f t="shared" si="1012"/>
        <v>0</v>
      </c>
      <c r="BN739" s="704">
        <f t="shared" si="1013"/>
        <v>0</v>
      </c>
    </row>
    <row r="740" spans="1:66" x14ac:dyDescent="0.25">
      <c r="A740" s="49"/>
      <c r="B740" s="50"/>
      <c r="C740" s="699"/>
      <c r="D740" s="50"/>
      <c r="E740" s="62" t="e">
        <f t="shared" si="999"/>
        <v>#N/A</v>
      </c>
      <c r="F740" s="664" t="str">
        <f t="shared" si="1042"/>
        <v/>
      </c>
      <c r="G740" s="587"/>
      <c r="H740" s="588">
        <f t="shared" si="1014"/>
        <v>0</v>
      </c>
      <c r="I740" s="588">
        <f t="shared" si="1028"/>
        <v>0</v>
      </c>
      <c r="J740" s="587"/>
      <c r="K740" s="588">
        <f t="shared" si="1015"/>
        <v>0</v>
      </c>
      <c r="L740" s="588">
        <f t="shared" si="1029"/>
        <v>0</v>
      </c>
      <c r="M740" s="587"/>
      <c r="N740" s="588">
        <f t="shared" si="1016"/>
        <v>0</v>
      </c>
      <c r="O740" s="588">
        <f t="shared" si="1030"/>
        <v>0</v>
      </c>
      <c r="P740" s="587"/>
      <c r="Q740" s="588">
        <f t="shared" si="1017"/>
        <v>0</v>
      </c>
      <c r="R740" s="588">
        <f t="shared" si="1031"/>
        <v>0</v>
      </c>
      <c r="S740" s="587"/>
      <c r="T740" s="588">
        <f t="shared" si="1018"/>
        <v>0</v>
      </c>
      <c r="U740" s="588">
        <f t="shared" si="1032"/>
        <v>0</v>
      </c>
      <c r="V740" s="587"/>
      <c r="W740" s="588">
        <f t="shared" si="1019"/>
        <v>0</v>
      </c>
      <c r="X740" s="588">
        <f t="shared" si="1033"/>
        <v>0</v>
      </c>
      <c r="Y740" s="587"/>
      <c r="Z740" s="588">
        <f t="shared" si="1020"/>
        <v>0</v>
      </c>
      <c r="AA740" s="588">
        <f t="shared" si="1002"/>
        <v>0</v>
      </c>
      <c r="AB740" s="587"/>
      <c r="AC740" s="588">
        <f t="shared" si="1021"/>
        <v>0</v>
      </c>
      <c r="AD740" s="588">
        <f t="shared" si="1034"/>
        <v>0</v>
      </c>
      <c r="AE740" s="587"/>
      <c r="AF740" s="588">
        <f t="shared" si="1022"/>
        <v>0</v>
      </c>
      <c r="AG740" s="588">
        <f t="shared" si="1035"/>
        <v>0</v>
      </c>
      <c r="AH740" s="587"/>
      <c r="AI740" s="588">
        <f t="shared" si="1023"/>
        <v>0</v>
      </c>
      <c r="AJ740" s="588">
        <f t="shared" si="1036"/>
        <v>0</v>
      </c>
      <c r="AK740" s="587"/>
      <c r="AL740" s="588">
        <f t="shared" si="1024"/>
        <v>0</v>
      </c>
      <c r="AM740" s="588">
        <f t="shared" si="1037"/>
        <v>0</v>
      </c>
      <c r="AN740" s="587"/>
      <c r="AO740" s="588">
        <f t="shared" si="1025"/>
        <v>0</v>
      </c>
      <c r="AP740" s="588">
        <f t="shared" si="1038"/>
        <v>0</v>
      </c>
      <c r="AQ740" s="587"/>
      <c r="AR740" s="588">
        <f t="shared" si="1026"/>
        <v>0</v>
      </c>
      <c r="AS740" s="588">
        <f t="shared" si="1003"/>
        <v>0</v>
      </c>
      <c r="AT740" s="587"/>
      <c r="AU740" s="588">
        <f t="shared" si="1027"/>
        <v>0</v>
      </c>
      <c r="AV740" s="588">
        <f t="shared" si="1039"/>
        <v>0</v>
      </c>
      <c r="AW740" s="587"/>
      <c r="AX740" s="652"/>
      <c r="AY740" s="706">
        <f t="shared" si="1001"/>
        <v>0</v>
      </c>
      <c r="BC740" s="30">
        <f t="shared" si="1004"/>
        <v>0</v>
      </c>
      <c r="BD740" s="30">
        <f t="shared" si="1005"/>
        <v>0</v>
      </c>
      <c r="BE740" s="30">
        <f t="shared" si="1041"/>
        <v>0</v>
      </c>
      <c r="BF740" s="30">
        <f t="shared" si="1006"/>
        <v>0</v>
      </c>
      <c r="BG740" s="30">
        <f t="shared" si="1007"/>
        <v>0</v>
      </c>
      <c r="BH740" s="30">
        <f t="shared" si="1040"/>
        <v>0</v>
      </c>
      <c r="BI740" s="30">
        <f t="shared" si="1000"/>
        <v>0</v>
      </c>
      <c r="BJ740" s="30">
        <f t="shared" si="1009"/>
        <v>0</v>
      </c>
      <c r="BK740" s="704">
        <f t="shared" si="1010"/>
        <v>0</v>
      </c>
      <c r="BL740" s="30">
        <f t="shared" si="1011"/>
        <v>0</v>
      </c>
      <c r="BM740" s="30">
        <f t="shared" si="1012"/>
        <v>0</v>
      </c>
      <c r="BN740" s="30">
        <f t="shared" ref="BN740:BN803" si="1043">AS740-AP740</f>
        <v>0</v>
      </c>
    </row>
    <row r="741" spans="1:66" x14ac:dyDescent="0.25">
      <c r="A741" s="49"/>
      <c r="B741" s="50"/>
      <c r="C741" s="699"/>
      <c r="D741" s="50"/>
      <c r="E741" s="62" t="e">
        <f t="shared" si="999"/>
        <v>#N/A</v>
      </c>
      <c r="F741" s="664" t="str">
        <f t="shared" si="1042"/>
        <v/>
      </c>
      <c r="G741" s="587"/>
      <c r="H741" s="588">
        <f t="shared" si="1014"/>
        <v>0</v>
      </c>
      <c r="I741" s="588">
        <f t="shared" si="1028"/>
        <v>0</v>
      </c>
      <c r="J741" s="587"/>
      <c r="K741" s="588">
        <f t="shared" si="1015"/>
        <v>0</v>
      </c>
      <c r="L741" s="588">
        <f t="shared" si="1029"/>
        <v>0</v>
      </c>
      <c r="M741" s="587"/>
      <c r="N741" s="588">
        <f t="shared" si="1016"/>
        <v>0</v>
      </c>
      <c r="O741" s="588">
        <f t="shared" si="1030"/>
        <v>0</v>
      </c>
      <c r="P741" s="587"/>
      <c r="Q741" s="588">
        <f t="shared" si="1017"/>
        <v>0</v>
      </c>
      <c r="R741" s="588">
        <f t="shared" si="1031"/>
        <v>0</v>
      </c>
      <c r="S741" s="587"/>
      <c r="T741" s="588">
        <f t="shared" si="1018"/>
        <v>0</v>
      </c>
      <c r="U741" s="588">
        <f t="shared" si="1032"/>
        <v>0</v>
      </c>
      <c r="V741" s="587"/>
      <c r="W741" s="588">
        <f t="shared" si="1019"/>
        <v>0</v>
      </c>
      <c r="X741" s="588">
        <f t="shared" si="1033"/>
        <v>0</v>
      </c>
      <c r="Y741" s="587"/>
      <c r="Z741" s="588">
        <f t="shared" si="1020"/>
        <v>0</v>
      </c>
      <c r="AA741" s="588">
        <f t="shared" si="1002"/>
        <v>0</v>
      </c>
      <c r="AB741" s="587"/>
      <c r="AC741" s="588">
        <f t="shared" si="1021"/>
        <v>0</v>
      </c>
      <c r="AD741" s="588">
        <f t="shared" si="1034"/>
        <v>0</v>
      </c>
      <c r="AE741" s="587"/>
      <c r="AF741" s="588">
        <f t="shared" si="1022"/>
        <v>0</v>
      </c>
      <c r="AG741" s="588">
        <f t="shared" si="1035"/>
        <v>0</v>
      </c>
      <c r="AH741" s="587"/>
      <c r="AI741" s="588">
        <f t="shared" si="1023"/>
        <v>0</v>
      </c>
      <c r="AJ741" s="588">
        <f t="shared" si="1036"/>
        <v>0</v>
      </c>
      <c r="AK741" s="587"/>
      <c r="AL741" s="588">
        <f t="shared" si="1024"/>
        <v>0</v>
      </c>
      <c r="AM741" s="588">
        <f t="shared" si="1037"/>
        <v>0</v>
      </c>
      <c r="AN741" s="587"/>
      <c r="AO741" s="588">
        <f t="shared" si="1025"/>
        <v>0</v>
      </c>
      <c r="AP741" s="588">
        <f t="shared" si="1038"/>
        <v>0</v>
      </c>
      <c r="AQ741" s="587"/>
      <c r="AR741" s="588">
        <f t="shared" si="1026"/>
        <v>0</v>
      </c>
      <c r="AS741" s="588">
        <f t="shared" si="1003"/>
        <v>0</v>
      </c>
      <c r="AT741" s="587"/>
      <c r="AU741" s="588">
        <f t="shared" si="1027"/>
        <v>0</v>
      </c>
      <c r="AV741" s="588">
        <f t="shared" si="1039"/>
        <v>0</v>
      </c>
      <c r="AW741" s="587"/>
      <c r="AX741" s="652"/>
      <c r="AY741" s="706">
        <f t="shared" si="1001"/>
        <v>0</v>
      </c>
      <c r="BC741" s="30">
        <f t="shared" si="1004"/>
        <v>0</v>
      </c>
      <c r="BD741" s="30">
        <f t="shared" si="1005"/>
        <v>0</v>
      </c>
      <c r="BE741" s="30">
        <f t="shared" si="1041"/>
        <v>0</v>
      </c>
      <c r="BF741" s="30">
        <f t="shared" si="1006"/>
        <v>0</v>
      </c>
      <c r="BG741" s="30">
        <f t="shared" si="1007"/>
        <v>0</v>
      </c>
      <c r="BH741" s="30">
        <f t="shared" si="1040"/>
        <v>0</v>
      </c>
      <c r="BI741" s="30">
        <f t="shared" si="1000"/>
        <v>0</v>
      </c>
      <c r="BJ741" s="30">
        <f t="shared" si="1009"/>
        <v>0</v>
      </c>
      <c r="BK741" s="704">
        <f t="shared" si="1010"/>
        <v>0</v>
      </c>
      <c r="BL741" s="30">
        <f t="shared" si="1011"/>
        <v>0</v>
      </c>
      <c r="BM741" s="30">
        <f t="shared" si="1012"/>
        <v>0</v>
      </c>
      <c r="BN741" s="30">
        <f t="shared" si="1043"/>
        <v>0</v>
      </c>
    </row>
    <row r="742" spans="1:66" x14ac:dyDescent="0.25">
      <c r="A742" s="49"/>
      <c r="B742" s="50"/>
      <c r="C742" s="699"/>
      <c r="D742" s="50"/>
      <c r="E742" s="62" t="e">
        <f t="shared" si="999"/>
        <v>#N/A</v>
      </c>
      <c r="F742" s="664" t="str">
        <f t="shared" si="1042"/>
        <v/>
      </c>
      <c r="G742" s="587"/>
      <c r="H742" s="588">
        <f t="shared" si="1014"/>
        <v>0</v>
      </c>
      <c r="I742" s="588">
        <f t="shared" si="1028"/>
        <v>0</v>
      </c>
      <c r="J742" s="587"/>
      <c r="K742" s="588">
        <f t="shared" si="1015"/>
        <v>0</v>
      </c>
      <c r="L742" s="588">
        <f t="shared" si="1029"/>
        <v>0</v>
      </c>
      <c r="M742" s="587"/>
      <c r="N742" s="588">
        <f t="shared" si="1016"/>
        <v>0</v>
      </c>
      <c r="O742" s="588">
        <f t="shared" si="1030"/>
        <v>0</v>
      </c>
      <c r="P742" s="587"/>
      <c r="Q742" s="588">
        <f t="shared" si="1017"/>
        <v>0</v>
      </c>
      <c r="R742" s="588">
        <f t="shared" si="1031"/>
        <v>0</v>
      </c>
      <c r="S742" s="587"/>
      <c r="T742" s="588">
        <f t="shared" si="1018"/>
        <v>0</v>
      </c>
      <c r="U742" s="588">
        <f t="shared" si="1032"/>
        <v>0</v>
      </c>
      <c r="V742" s="587"/>
      <c r="W742" s="588">
        <f t="shared" si="1019"/>
        <v>0</v>
      </c>
      <c r="X742" s="588">
        <f t="shared" si="1033"/>
        <v>0</v>
      </c>
      <c r="Y742" s="587"/>
      <c r="Z742" s="588">
        <f t="shared" si="1020"/>
        <v>0</v>
      </c>
      <c r="AA742" s="588">
        <f t="shared" si="1002"/>
        <v>0</v>
      </c>
      <c r="AB742" s="587"/>
      <c r="AC742" s="588">
        <f t="shared" si="1021"/>
        <v>0</v>
      </c>
      <c r="AD742" s="588">
        <f t="shared" si="1034"/>
        <v>0</v>
      </c>
      <c r="AE742" s="587"/>
      <c r="AF742" s="588">
        <f t="shared" si="1022"/>
        <v>0</v>
      </c>
      <c r="AG742" s="588">
        <f t="shared" si="1035"/>
        <v>0</v>
      </c>
      <c r="AH742" s="587"/>
      <c r="AI742" s="588">
        <f t="shared" si="1023"/>
        <v>0</v>
      </c>
      <c r="AJ742" s="588">
        <f t="shared" si="1036"/>
        <v>0</v>
      </c>
      <c r="AK742" s="587"/>
      <c r="AL742" s="588">
        <f t="shared" si="1024"/>
        <v>0</v>
      </c>
      <c r="AM742" s="588">
        <f t="shared" si="1037"/>
        <v>0</v>
      </c>
      <c r="AN742" s="587"/>
      <c r="AO742" s="588">
        <f t="shared" si="1025"/>
        <v>0</v>
      </c>
      <c r="AP742" s="588">
        <f t="shared" si="1038"/>
        <v>0</v>
      </c>
      <c r="AQ742" s="587"/>
      <c r="AR742" s="588">
        <f t="shared" si="1026"/>
        <v>0</v>
      </c>
      <c r="AS742" s="588">
        <f t="shared" si="1003"/>
        <v>0</v>
      </c>
      <c r="AT742" s="587"/>
      <c r="AU742" s="588">
        <f t="shared" si="1027"/>
        <v>0</v>
      </c>
      <c r="AV742" s="588">
        <f t="shared" si="1039"/>
        <v>0</v>
      </c>
      <c r="AW742" s="587"/>
      <c r="AX742" s="652"/>
      <c r="AY742" s="706">
        <f t="shared" si="1001"/>
        <v>0</v>
      </c>
      <c r="BC742" s="30">
        <f t="shared" si="1004"/>
        <v>0</v>
      </c>
      <c r="BD742" s="30">
        <f t="shared" si="1005"/>
        <v>0</v>
      </c>
      <c r="BE742" s="30">
        <f t="shared" si="1041"/>
        <v>0</v>
      </c>
      <c r="BF742" s="30">
        <f t="shared" si="1006"/>
        <v>0</v>
      </c>
      <c r="BG742" s="30">
        <f t="shared" si="1007"/>
        <v>0</v>
      </c>
      <c r="BH742" s="30">
        <f t="shared" si="1040"/>
        <v>0</v>
      </c>
      <c r="BI742" s="30">
        <f t="shared" si="1000"/>
        <v>0</v>
      </c>
      <c r="BJ742" s="30">
        <f t="shared" si="1009"/>
        <v>0</v>
      </c>
      <c r="BK742" s="704">
        <f t="shared" si="1010"/>
        <v>0</v>
      </c>
      <c r="BL742" s="30">
        <f t="shared" si="1011"/>
        <v>0</v>
      </c>
      <c r="BM742" s="30">
        <f t="shared" si="1012"/>
        <v>0</v>
      </c>
      <c r="BN742" s="30">
        <f t="shared" si="1043"/>
        <v>0</v>
      </c>
    </row>
    <row r="743" spans="1:66" x14ac:dyDescent="0.25">
      <c r="A743" s="49"/>
      <c r="B743" s="50"/>
      <c r="C743" s="699"/>
      <c r="D743" s="50"/>
      <c r="E743" s="62" t="e">
        <f t="shared" si="999"/>
        <v>#N/A</v>
      </c>
      <c r="F743" s="664" t="str">
        <f t="shared" si="1042"/>
        <v/>
      </c>
      <c r="G743" s="587"/>
      <c r="H743" s="588">
        <f t="shared" si="1014"/>
        <v>0</v>
      </c>
      <c r="I743" s="588">
        <f t="shared" si="1028"/>
        <v>0</v>
      </c>
      <c r="J743" s="587"/>
      <c r="K743" s="588">
        <f t="shared" si="1015"/>
        <v>0</v>
      </c>
      <c r="L743" s="588">
        <f t="shared" si="1029"/>
        <v>0</v>
      </c>
      <c r="M743" s="587"/>
      <c r="N743" s="588">
        <f t="shared" si="1016"/>
        <v>0</v>
      </c>
      <c r="O743" s="588">
        <f t="shared" si="1030"/>
        <v>0</v>
      </c>
      <c r="P743" s="587"/>
      <c r="Q743" s="588">
        <f t="shared" si="1017"/>
        <v>0</v>
      </c>
      <c r="R743" s="588">
        <f t="shared" si="1031"/>
        <v>0</v>
      </c>
      <c r="S743" s="587"/>
      <c r="T743" s="588">
        <f t="shared" si="1018"/>
        <v>0</v>
      </c>
      <c r="U743" s="588">
        <f t="shared" si="1032"/>
        <v>0</v>
      </c>
      <c r="V743" s="587"/>
      <c r="W743" s="588">
        <f t="shared" si="1019"/>
        <v>0</v>
      </c>
      <c r="X743" s="588">
        <f t="shared" si="1033"/>
        <v>0</v>
      </c>
      <c r="Y743" s="587"/>
      <c r="Z743" s="588">
        <f t="shared" si="1020"/>
        <v>0</v>
      </c>
      <c r="AA743" s="588">
        <f t="shared" si="1002"/>
        <v>0</v>
      </c>
      <c r="AB743" s="587"/>
      <c r="AC743" s="588">
        <f t="shared" si="1021"/>
        <v>0</v>
      </c>
      <c r="AD743" s="588">
        <f t="shared" si="1034"/>
        <v>0</v>
      </c>
      <c r="AE743" s="587"/>
      <c r="AF743" s="588">
        <f t="shared" si="1022"/>
        <v>0</v>
      </c>
      <c r="AG743" s="588">
        <f t="shared" si="1035"/>
        <v>0</v>
      </c>
      <c r="AH743" s="587"/>
      <c r="AI743" s="588">
        <f t="shared" si="1023"/>
        <v>0</v>
      </c>
      <c r="AJ743" s="588">
        <f t="shared" si="1036"/>
        <v>0</v>
      </c>
      <c r="AK743" s="587"/>
      <c r="AL743" s="588">
        <f t="shared" si="1024"/>
        <v>0</v>
      </c>
      <c r="AM743" s="588">
        <f t="shared" si="1037"/>
        <v>0</v>
      </c>
      <c r="AN743" s="587"/>
      <c r="AO743" s="588">
        <f t="shared" si="1025"/>
        <v>0</v>
      </c>
      <c r="AP743" s="588">
        <f t="shared" si="1038"/>
        <v>0</v>
      </c>
      <c r="AQ743" s="587"/>
      <c r="AR743" s="588">
        <f t="shared" si="1026"/>
        <v>0</v>
      </c>
      <c r="AS743" s="588">
        <f t="shared" si="1003"/>
        <v>0</v>
      </c>
      <c r="AT743" s="587"/>
      <c r="AU743" s="588">
        <f t="shared" si="1027"/>
        <v>0</v>
      </c>
      <c r="AV743" s="588">
        <f t="shared" si="1039"/>
        <v>0</v>
      </c>
      <c r="AW743" s="587"/>
      <c r="AX743" s="652"/>
      <c r="AY743" s="706">
        <f t="shared" si="1001"/>
        <v>0</v>
      </c>
      <c r="BC743" s="30">
        <f t="shared" si="1004"/>
        <v>0</v>
      </c>
      <c r="BD743" s="30">
        <f t="shared" si="1005"/>
        <v>0</v>
      </c>
      <c r="BE743" s="30">
        <f t="shared" si="1041"/>
        <v>0</v>
      </c>
      <c r="BF743" s="30">
        <f t="shared" si="1006"/>
        <v>0</v>
      </c>
      <c r="BG743" s="30">
        <f t="shared" si="1007"/>
        <v>0</v>
      </c>
      <c r="BH743" s="30">
        <f t="shared" si="1040"/>
        <v>0</v>
      </c>
      <c r="BI743" s="30">
        <f t="shared" si="1000"/>
        <v>0</v>
      </c>
      <c r="BJ743" s="30">
        <f t="shared" si="1009"/>
        <v>0</v>
      </c>
      <c r="BK743" s="704">
        <f t="shared" si="1010"/>
        <v>0</v>
      </c>
      <c r="BL743" s="30">
        <f t="shared" si="1011"/>
        <v>0</v>
      </c>
      <c r="BM743" s="30">
        <f t="shared" si="1012"/>
        <v>0</v>
      </c>
      <c r="BN743" s="30">
        <f t="shared" si="1043"/>
        <v>0</v>
      </c>
    </row>
    <row r="744" spans="1:66" x14ac:dyDescent="0.25">
      <c r="A744" s="49"/>
      <c r="B744" s="50"/>
      <c r="C744" s="699"/>
      <c r="D744" s="50"/>
      <c r="E744" s="62" t="e">
        <f t="shared" ref="E744:E807" si="1044">INDEX(Index_TB_Card_Type,MATCH($D744,Index_Card_name,0))</f>
        <v>#N/A</v>
      </c>
      <c r="F744" s="664" t="str">
        <f t="shared" si="1042"/>
        <v/>
      </c>
      <c r="G744" s="587"/>
      <c r="H744" s="588">
        <f t="shared" si="1014"/>
        <v>0</v>
      </c>
      <c r="I744" s="588">
        <f t="shared" si="1028"/>
        <v>0</v>
      </c>
      <c r="J744" s="587"/>
      <c r="K744" s="588">
        <f t="shared" si="1015"/>
        <v>0</v>
      </c>
      <c r="L744" s="588">
        <f t="shared" si="1029"/>
        <v>0</v>
      </c>
      <c r="M744" s="587"/>
      <c r="N744" s="588">
        <f t="shared" si="1016"/>
        <v>0</v>
      </c>
      <c r="O744" s="588">
        <f t="shared" si="1030"/>
        <v>0</v>
      </c>
      <c r="P744" s="587"/>
      <c r="Q744" s="588">
        <f t="shared" si="1017"/>
        <v>0</v>
      </c>
      <c r="R744" s="588">
        <f t="shared" si="1031"/>
        <v>0</v>
      </c>
      <c r="S744" s="587"/>
      <c r="T744" s="588">
        <f t="shared" si="1018"/>
        <v>0</v>
      </c>
      <c r="U744" s="588">
        <f t="shared" si="1032"/>
        <v>0</v>
      </c>
      <c r="V744" s="587"/>
      <c r="W744" s="588">
        <f t="shared" si="1019"/>
        <v>0</v>
      </c>
      <c r="X744" s="588">
        <f t="shared" si="1033"/>
        <v>0</v>
      </c>
      <c r="Y744" s="587"/>
      <c r="Z744" s="588">
        <f t="shared" si="1020"/>
        <v>0</v>
      </c>
      <c r="AA744" s="588">
        <f t="shared" si="1002"/>
        <v>0</v>
      </c>
      <c r="AB744" s="587"/>
      <c r="AC744" s="588">
        <f t="shared" si="1021"/>
        <v>0</v>
      </c>
      <c r="AD744" s="588">
        <f t="shared" si="1034"/>
        <v>0</v>
      </c>
      <c r="AE744" s="587"/>
      <c r="AF744" s="588">
        <f t="shared" si="1022"/>
        <v>0</v>
      </c>
      <c r="AG744" s="588">
        <f t="shared" si="1035"/>
        <v>0</v>
      </c>
      <c r="AH744" s="587"/>
      <c r="AI744" s="588">
        <f t="shared" si="1023"/>
        <v>0</v>
      </c>
      <c r="AJ744" s="588">
        <f t="shared" si="1036"/>
        <v>0</v>
      </c>
      <c r="AK744" s="587"/>
      <c r="AL744" s="588">
        <f t="shared" si="1024"/>
        <v>0</v>
      </c>
      <c r="AM744" s="588">
        <f t="shared" si="1037"/>
        <v>0</v>
      </c>
      <c r="AN744" s="587"/>
      <c r="AO744" s="588">
        <f t="shared" si="1025"/>
        <v>0</v>
      </c>
      <c r="AP744" s="588">
        <f t="shared" si="1038"/>
        <v>0</v>
      </c>
      <c r="AQ744" s="587"/>
      <c r="AR744" s="588">
        <f t="shared" si="1026"/>
        <v>0</v>
      </c>
      <c r="AS744" s="588">
        <f t="shared" si="1003"/>
        <v>0</v>
      </c>
      <c r="AT744" s="587"/>
      <c r="AU744" s="588">
        <f t="shared" si="1027"/>
        <v>0</v>
      </c>
      <c r="AV744" s="588">
        <f t="shared" si="1039"/>
        <v>0</v>
      </c>
      <c r="AW744" s="587"/>
      <c r="AX744" s="652"/>
      <c r="AY744" s="706">
        <f t="shared" si="1001"/>
        <v>0</v>
      </c>
      <c r="BC744" s="30">
        <f t="shared" si="1004"/>
        <v>0</v>
      </c>
      <c r="BD744" s="30">
        <f t="shared" si="1005"/>
        <v>0</v>
      </c>
      <c r="BE744" s="30">
        <f t="shared" si="1041"/>
        <v>0</v>
      </c>
      <c r="BF744" s="30">
        <f t="shared" si="1006"/>
        <v>0</v>
      </c>
      <c r="BG744" s="30">
        <f t="shared" si="1007"/>
        <v>0</v>
      </c>
      <c r="BH744" s="30">
        <f t="shared" si="1040"/>
        <v>0</v>
      </c>
      <c r="BI744" s="30">
        <f t="shared" si="1000"/>
        <v>0</v>
      </c>
      <c r="BJ744" s="30">
        <f t="shared" si="1009"/>
        <v>0</v>
      </c>
      <c r="BK744" s="704">
        <f t="shared" si="1010"/>
        <v>0</v>
      </c>
      <c r="BL744" s="30">
        <f t="shared" si="1011"/>
        <v>0</v>
      </c>
      <c r="BM744" s="30">
        <f t="shared" si="1012"/>
        <v>0</v>
      </c>
      <c r="BN744" s="30">
        <f t="shared" si="1043"/>
        <v>0</v>
      </c>
    </row>
    <row r="745" spans="1:66" x14ac:dyDescent="0.25">
      <c r="A745" s="49"/>
      <c r="B745" s="50"/>
      <c r="C745" s="699"/>
      <c r="D745" s="50"/>
      <c r="E745" s="62" t="e">
        <f t="shared" si="1044"/>
        <v>#N/A</v>
      </c>
      <c r="F745" s="664" t="str">
        <f t="shared" si="1042"/>
        <v/>
      </c>
      <c r="G745" s="587"/>
      <c r="H745" s="588">
        <f t="shared" si="1014"/>
        <v>0</v>
      </c>
      <c r="I745" s="588">
        <f t="shared" si="1028"/>
        <v>0</v>
      </c>
      <c r="J745" s="587"/>
      <c r="K745" s="588">
        <f t="shared" si="1015"/>
        <v>0</v>
      </c>
      <c r="L745" s="588">
        <f t="shared" si="1029"/>
        <v>0</v>
      </c>
      <c r="M745" s="587"/>
      <c r="N745" s="588">
        <f t="shared" si="1016"/>
        <v>0</v>
      </c>
      <c r="O745" s="588">
        <f t="shared" si="1030"/>
        <v>0</v>
      </c>
      <c r="P745" s="587"/>
      <c r="Q745" s="588">
        <f t="shared" si="1017"/>
        <v>0</v>
      </c>
      <c r="R745" s="588">
        <f t="shared" si="1031"/>
        <v>0</v>
      </c>
      <c r="S745" s="587"/>
      <c r="T745" s="588">
        <f t="shared" si="1018"/>
        <v>0</v>
      </c>
      <c r="U745" s="588">
        <f t="shared" si="1032"/>
        <v>0</v>
      </c>
      <c r="V745" s="587"/>
      <c r="W745" s="588">
        <f t="shared" si="1019"/>
        <v>0</v>
      </c>
      <c r="X745" s="588">
        <f t="shared" si="1033"/>
        <v>0</v>
      </c>
      <c r="Y745" s="587"/>
      <c r="Z745" s="588">
        <f t="shared" si="1020"/>
        <v>0</v>
      </c>
      <c r="AA745" s="588">
        <f t="shared" si="1002"/>
        <v>0</v>
      </c>
      <c r="AB745" s="587"/>
      <c r="AC745" s="588">
        <f t="shared" si="1021"/>
        <v>0</v>
      </c>
      <c r="AD745" s="588">
        <f t="shared" si="1034"/>
        <v>0</v>
      </c>
      <c r="AE745" s="587"/>
      <c r="AF745" s="588">
        <f t="shared" si="1022"/>
        <v>0</v>
      </c>
      <c r="AG745" s="588">
        <f t="shared" si="1035"/>
        <v>0</v>
      </c>
      <c r="AH745" s="587"/>
      <c r="AI745" s="588">
        <f t="shared" si="1023"/>
        <v>0</v>
      </c>
      <c r="AJ745" s="588">
        <f t="shared" si="1036"/>
        <v>0</v>
      </c>
      <c r="AK745" s="587"/>
      <c r="AL745" s="588">
        <f t="shared" si="1024"/>
        <v>0</v>
      </c>
      <c r="AM745" s="588">
        <f t="shared" si="1037"/>
        <v>0</v>
      </c>
      <c r="AN745" s="587"/>
      <c r="AO745" s="588">
        <f t="shared" si="1025"/>
        <v>0</v>
      </c>
      <c r="AP745" s="588">
        <f t="shared" si="1038"/>
        <v>0</v>
      </c>
      <c r="AQ745" s="587"/>
      <c r="AR745" s="588">
        <f t="shared" si="1026"/>
        <v>0</v>
      </c>
      <c r="AS745" s="588">
        <f t="shared" si="1003"/>
        <v>0</v>
      </c>
      <c r="AT745" s="587"/>
      <c r="AU745" s="588">
        <f t="shared" si="1027"/>
        <v>0</v>
      </c>
      <c r="AV745" s="588">
        <f t="shared" si="1039"/>
        <v>0</v>
      </c>
      <c r="AW745" s="587"/>
      <c r="AX745" s="652"/>
      <c r="AY745" s="706">
        <f t="shared" si="1001"/>
        <v>0</v>
      </c>
      <c r="BC745" s="30">
        <f t="shared" si="1004"/>
        <v>0</v>
      </c>
      <c r="BD745" s="30">
        <f t="shared" si="1005"/>
        <v>0</v>
      </c>
      <c r="BE745" s="30">
        <f t="shared" si="1041"/>
        <v>0</v>
      </c>
      <c r="BF745" s="30">
        <f t="shared" si="1006"/>
        <v>0</v>
      </c>
      <c r="BG745" s="30">
        <f t="shared" si="1007"/>
        <v>0</v>
      </c>
      <c r="BH745" s="30">
        <f t="shared" si="1040"/>
        <v>0</v>
      </c>
      <c r="BI745" s="30">
        <f t="shared" si="1000"/>
        <v>0</v>
      </c>
      <c r="BJ745" s="30">
        <f t="shared" si="1009"/>
        <v>0</v>
      </c>
      <c r="BK745" s="704">
        <f t="shared" si="1010"/>
        <v>0</v>
      </c>
      <c r="BL745" s="30">
        <f t="shared" si="1011"/>
        <v>0</v>
      </c>
      <c r="BM745" s="30">
        <f t="shared" si="1012"/>
        <v>0</v>
      </c>
      <c r="BN745" s="30">
        <f t="shared" si="1043"/>
        <v>0</v>
      </c>
    </row>
    <row r="746" spans="1:66" x14ac:dyDescent="0.25">
      <c r="A746" s="49"/>
      <c r="B746" s="50"/>
      <c r="C746" s="699"/>
      <c r="D746" s="50"/>
      <c r="E746" s="62" t="e">
        <f t="shared" si="1044"/>
        <v>#N/A</v>
      </c>
      <c r="F746" s="664" t="str">
        <f t="shared" si="1042"/>
        <v/>
      </c>
      <c r="G746" s="587"/>
      <c r="H746" s="588">
        <f t="shared" si="1014"/>
        <v>0</v>
      </c>
      <c r="I746" s="588">
        <f t="shared" si="1028"/>
        <v>0</v>
      </c>
      <c r="J746" s="587"/>
      <c r="K746" s="588">
        <f t="shared" si="1015"/>
        <v>0</v>
      </c>
      <c r="L746" s="588">
        <f t="shared" si="1029"/>
        <v>0</v>
      </c>
      <c r="M746" s="587"/>
      <c r="N746" s="588">
        <f t="shared" si="1016"/>
        <v>0</v>
      </c>
      <c r="O746" s="588">
        <f t="shared" si="1030"/>
        <v>0</v>
      </c>
      <c r="P746" s="587"/>
      <c r="Q746" s="588">
        <f t="shared" si="1017"/>
        <v>0</v>
      </c>
      <c r="R746" s="588">
        <f t="shared" si="1031"/>
        <v>0</v>
      </c>
      <c r="S746" s="587"/>
      <c r="T746" s="588">
        <f t="shared" si="1018"/>
        <v>0</v>
      </c>
      <c r="U746" s="588">
        <f t="shared" si="1032"/>
        <v>0</v>
      </c>
      <c r="V746" s="587"/>
      <c r="W746" s="588">
        <f t="shared" si="1019"/>
        <v>0</v>
      </c>
      <c r="X746" s="588">
        <f t="shared" si="1033"/>
        <v>0</v>
      </c>
      <c r="Y746" s="587"/>
      <c r="Z746" s="588">
        <f t="shared" si="1020"/>
        <v>0</v>
      </c>
      <c r="AA746" s="588">
        <f t="shared" si="1002"/>
        <v>0</v>
      </c>
      <c r="AB746" s="587"/>
      <c r="AC746" s="588">
        <f t="shared" si="1021"/>
        <v>0</v>
      </c>
      <c r="AD746" s="588">
        <f t="shared" si="1034"/>
        <v>0</v>
      </c>
      <c r="AE746" s="587"/>
      <c r="AF746" s="588">
        <f t="shared" si="1022"/>
        <v>0</v>
      </c>
      <c r="AG746" s="588">
        <f t="shared" si="1035"/>
        <v>0</v>
      </c>
      <c r="AH746" s="587"/>
      <c r="AI746" s="588">
        <f t="shared" si="1023"/>
        <v>0</v>
      </c>
      <c r="AJ746" s="588">
        <f t="shared" si="1036"/>
        <v>0</v>
      </c>
      <c r="AK746" s="587"/>
      <c r="AL746" s="588">
        <f t="shared" si="1024"/>
        <v>0</v>
      </c>
      <c r="AM746" s="588">
        <f t="shared" si="1037"/>
        <v>0</v>
      </c>
      <c r="AN746" s="587"/>
      <c r="AO746" s="588">
        <f t="shared" si="1025"/>
        <v>0</v>
      </c>
      <c r="AP746" s="588">
        <f t="shared" si="1038"/>
        <v>0</v>
      </c>
      <c r="AQ746" s="587"/>
      <c r="AR746" s="588">
        <f t="shared" si="1026"/>
        <v>0</v>
      </c>
      <c r="AS746" s="588">
        <f t="shared" si="1003"/>
        <v>0</v>
      </c>
      <c r="AT746" s="587"/>
      <c r="AU746" s="588">
        <f t="shared" si="1027"/>
        <v>0</v>
      </c>
      <c r="AV746" s="588">
        <f t="shared" si="1039"/>
        <v>0</v>
      </c>
      <c r="AW746" s="587"/>
      <c r="AX746" s="652"/>
      <c r="AY746" s="706">
        <f t="shared" si="1001"/>
        <v>0</v>
      </c>
      <c r="BC746" s="30">
        <f t="shared" si="1004"/>
        <v>0</v>
      </c>
      <c r="BD746" s="30">
        <f t="shared" si="1005"/>
        <v>0</v>
      </c>
      <c r="BE746" s="30">
        <f t="shared" si="1041"/>
        <v>0</v>
      </c>
      <c r="BF746" s="30">
        <f t="shared" si="1006"/>
        <v>0</v>
      </c>
      <c r="BG746" s="30">
        <f t="shared" si="1007"/>
        <v>0</v>
      </c>
      <c r="BH746" s="30">
        <f t="shared" si="1040"/>
        <v>0</v>
      </c>
      <c r="BI746" s="30">
        <f t="shared" si="1000"/>
        <v>0</v>
      </c>
      <c r="BJ746" s="30">
        <f t="shared" si="1009"/>
        <v>0</v>
      </c>
      <c r="BK746" s="704">
        <f t="shared" si="1010"/>
        <v>0</v>
      </c>
      <c r="BL746" s="30">
        <f t="shared" si="1011"/>
        <v>0</v>
      </c>
      <c r="BM746" s="30">
        <f t="shared" si="1012"/>
        <v>0</v>
      </c>
      <c r="BN746" s="30">
        <f t="shared" si="1043"/>
        <v>0</v>
      </c>
    </row>
    <row r="747" spans="1:66" x14ac:dyDescent="0.25">
      <c r="A747" s="49"/>
      <c r="B747" s="50"/>
      <c r="C747" s="699"/>
      <c r="D747" s="50"/>
      <c r="E747" s="62" t="e">
        <f t="shared" si="1044"/>
        <v>#N/A</v>
      </c>
      <c r="F747" s="664" t="str">
        <f t="shared" si="1042"/>
        <v/>
      </c>
      <c r="G747" s="587"/>
      <c r="H747" s="588">
        <f t="shared" si="1014"/>
        <v>0</v>
      </c>
      <c r="I747" s="588">
        <f t="shared" si="1028"/>
        <v>0</v>
      </c>
      <c r="J747" s="587"/>
      <c r="K747" s="588">
        <f t="shared" si="1015"/>
        <v>0</v>
      </c>
      <c r="L747" s="588">
        <f t="shared" si="1029"/>
        <v>0</v>
      </c>
      <c r="M747" s="587"/>
      <c r="N747" s="588">
        <f t="shared" si="1016"/>
        <v>0</v>
      </c>
      <c r="O747" s="588">
        <f t="shared" si="1030"/>
        <v>0</v>
      </c>
      <c r="P747" s="587"/>
      <c r="Q747" s="588">
        <f t="shared" si="1017"/>
        <v>0</v>
      </c>
      <c r="R747" s="588">
        <f t="shared" si="1031"/>
        <v>0</v>
      </c>
      <c r="S747" s="587"/>
      <c r="T747" s="588">
        <f t="shared" si="1018"/>
        <v>0</v>
      </c>
      <c r="U747" s="588">
        <f t="shared" si="1032"/>
        <v>0</v>
      </c>
      <c r="V747" s="587"/>
      <c r="W747" s="588">
        <f t="shared" si="1019"/>
        <v>0</v>
      </c>
      <c r="X747" s="588">
        <f t="shared" si="1033"/>
        <v>0</v>
      </c>
      <c r="Y747" s="587"/>
      <c r="Z747" s="588">
        <f t="shared" si="1020"/>
        <v>0</v>
      </c>
      <c r="AA747" s="588">
        <f t="shared" si="1002"/>
        <v>0</v>
      </c>
      <c r="AB747" s="587"/>
      <c r="AC747" s="588">
        <f t="shared" si="1021"/>
        <v>0</v>
      </c>
      <c r="AD747" s="588">
        <f t="shared" si="1034"/>
        <v>0</v>
      </c>
      <c r="AE747" s="587"/>
      <c r="AF747" s="588">
        <f t="shared" si="1022"/>
        <v>0</v>
      </c>
      <c r="AG747" s="588">
        <f t="shared" si="1035"/>
        <v>0</v>
      </c>
      <c r="AH747" s="587"/>
      <c r="AI747" s="588">
        <f t="shared" si="1023"/>
        <v>0</v>
      </c>
      <c r="AJ747" s="588">
        <f t="shared" si="1036"/>
        <v>0</v>
      </c>
      <c r="AK747" s="587"/>
      <c r="AL747" s="588">
        <f t="shared" si="1024"/>
        <v>0</v>
      </c>
      <c r="AM747" s="588">
        <f t="shared" si="1037"/>
        <v>0</v>
      </c>
      <c r="AN747" s="587"/>
      <c r="AO747" s="588">
        <f t="shared" si="1025"/>
        <v>0</v>
      </c>
      <c r="AP747" s="588">
        <f t="shared" si="1038"/>
        <v>0</v>
      </c>
      <c r="AQ747" s="587"/>
      <c r="AR747" s="588">
        <f t="shared" si="1026"/>
        <v>0</v>
      </c>
      <c r="AS747" s="588">
        <f t="shared" si="1003"/>
        <v>0</v>
      </c>
      <c r="AT747" s="587"/>
      <c r="AU747" s="588">
        <f t="shared" si="1027"/>
        <v>0</v>
      </c>
      <c r="AV747" s="588">
        <f t="shared" si="1039"/>
        <v>0</v>
      </c>
      <c r="AW747" s="587"/>
      <c r="AX747" s="652"/>
      <c r="AY747" s="706">
        <f t="shared" si="1001"/>
        <v>0</v>
      </c>
      <c r="BC747" s="30">
        <f t="shared" si="1004"/>
        <v>0</v>
      </c>
      <c r="BD747" s="30">
        <f t="shared" si="1005"/>
        <v>0</v>
      </c>
      <c r="BE747" s="30">
        <f t="shared" si="1041"/>
        <v>0</v>
      </c>
      <c r="BF747" s="30">
        <f t="shared" si="1006"/>
        <v>0</v>
      </c>
      <c r="BG747" s="30">
        <f t="shared" si="1007"/>
        <v>0</v>
      </c>
      <c r="BH747" s="30">
        <f t="shared" si="1040"/>
        <v>0</v>
      </c>
      <c r="BI747" s="30">
        <f t="shared" si="1000"/>
        <v>0</v>
      </c>
      <c r="BJ747" s="30">
        <f t="shared" si="1009"/>
        <v>0</v>
      </c>
      <c r="BK747" s="704">
        <f t="shared" si="1010"/>
        <v>0</v>
      </c>
      <c r="BL747" s="30">
        <f t="shared" si="1011"/>
        <v>0</v>
      </c>
      <c r="BM747" s="30">
        <f t="shared" si="1012"/>
        <v>0</v>
      </c>
      <c r="BN747" s="30">
        <f t="shared" si="1043"/>
        <v>0</v>
      </c>
    </row>
    <row r="748" spans="1:66" x14ac:dyDescent="0.25">
      <c r="A748" s="49"/>
      <c r="B748" s="50"/>
      <c r="C748" s="699"/>
      <c r="D748" s="50"/>
      <c r="E748" s="62" t="e">
        <f t="shared" si="1044"/>
        <v>#N/A</v>
      </c>
      <c r="F748" s="664" t="str">
        <f t="shared" si="1042"/>
        <v/>
      </c>
      <c r="G748" s="587"/>
      <c r="H748" s="588">
        <f t="shared" si="1014"/>
        <v>0</v>
      </c>
      <c r="I748" s="588">
        <f t="shared" si="1028"/>
        <v>0</v>
      </c>
      <c r="J748" s="587"/>
      <c r="K748" s="588">
        <f t="shared" si="1015"/>
        <v>0</v>
      </c>
      <c r="L748" s="588">
        <f t="shared" si="1029"/>
        <v>0</v>
      </c>
      <c r="M748" s="587"/>
      <c r="N748" s="588">
        <f t="shared" si="1016"/>
        <v>0</v>
      </c>
      <c r="O748" s="588">
        <f t="shared" si="1030"/>
        <v>0</v>
      </c>
      <c r="P748" s="587"/>
      <c r="Q748" s="588">
        <f t="shared" si="1017"/>
        <v>0</v>
      </c>
      <c r="R748" s="588">
        <f t="shared" si="1031"/>
        <v>0</v>
      </c>
      <c r="S748" s="587"/>
      <c r="T748" s="588">
        <f t="shared" si="1018"/>
        <v>0</v>
      </c>
      <c r="U748" s="588">
        <f t="shared" si="1032"/>
        <v>0</v>
      </c>
      <c r="V748" s="587"/>
      <c r="W748" s="588">
        <f t="shared" si="1019"/>
        <v>0</v>
      </c>
      <c r="X748" s="588">
        <f t="shared" si="1033"/>
        <v>0</v>
      </c>
      <c r="Y748" s="587"/>
      <c r="Z748" s="588">
        <f t="shared" si="1020"/>
        <v>0</v>
      </c>
      <c r="AA748" s="588">
        <f t="shared" si="1002"/>
        <v>0</v>
      </c>
      <c r="AB748" s="587"/>
      <c r="AC748" s="588">
        <f t="shared" si="1021"/>
        <v>0</v>
      </c>
      <c r="AD748" s="588">
        <f t="shared" si="1034"/>
        <v>0</v>
      </c>
      <c r="AE748" s="587"/>
      <c r="AF748" s="588">
        <f t="shared" si="1022"/>
        <v>0</v>
      </c>
      <c r="AG748" s="588">
        <f t="shared" si="1035"/>
        <v>0</v>
      </c>
      <c r="AH748" s="587"/>
      <c r="AI748" s="588">
        <f t="shared" si="1023"/>
        <v>0</v>
      </c>
      <c r="AJ748" s="588">
        <f t="shared" si="1036"/>
        <v>0</v>
      </c>
      <c r="AK748" s="587"/>
      <c r="AL748" s="588">
        <f t="shared" si="1024"/>
        <v>0</v>
      </c>
      <c r="AM748" s="588">
        <f t="shared" si="1037"/>
        <v>0</v>
      </c>
      <c r="AN748" s="587"/>
      <c r="AO748" s="588">
        <f t="shared" si="1025"/>
        <v>0</v>
      </c>
      <c r="AP748" s="588">
        <f t="shared" si="1038"/>
        <v>0</v>
      </c>
      <c r="AQ748" s="587"/>
      <c r="AR748" s="588">
        <f t="shared" si="1026"/>
        <v>0</v>
      </c>
      <c r="AS748" s="588">
        <f t="shared" si="1003"/>
        <v>0</v>
      </c>
      <c r="AT748" s="587"/>
      <c r="AU748" s="588">
        <f t="shared" si="1027"/>
        <v>0</v>
      </c>
      <c r="AV748" s="588">
        <f t="shared" si="1039"/>
        <v>0</v>
      </c>
      <c r="AW748" s="587"/>
      <c r="AX748" s="652"/>
      <c r="AY748" s="706">
        <f t="shared" si="1001"/>
        <v>0</v>
      </c>
      <c r="BC748" s="30">
        <f t="shared" si="1004"/>
        <v>0</v>
      </c>
      <c r="BD748" s="30">
        <f t="shared" si="1005"/>
        <v>0</v>
      </c>
      <c r="BE748" s="30">
        <f t="shared" si="1041"/>
        <v>0</v>
      </c>
      <c r="BF748" s="30">
        <f t="shared" si="1006"/>
        <v>0</v>
      </c>
      <c r="BG748" s="30">
        <f t="shared" si="1007"/>
        <v>0</v>
      </c>
      <c r="BH748" s="30">
        <f t="shared" si="1040"/>
        <v>0</v>
      </c>
      <c r="BI748" s="30">
        <f t="shared" si="1000"/>
        <v>0</v>
      </c>
      <c r="BJ748" s="30">
        <f t="shared" si="1009"/>
        <v>0</v>
      </c>
      <c r="BK748" s="704">
        <f t="shared" si="1010"/>
        <v>0</v>
      </c>
      <c r="BL748" s="30">
        <f t="shared" si="1011"/>
        <v>0</v>
      </c>
      <c r="BM748" s="30">
        <f t="shared" si="1012"/>
        <v>0</v>
      </c>
      <c r="BN748" s="30">
        <f t="shared" si="1043"/>
        <v>0</v>
      </c>
    </row>
    <row r="749" spans="1:66" x14ac:dyDescent="0.25">
      <c r="A749" s="49"/>
      <c r="B749" s="50"/>
      <c r="C749" s="699"/>
      <c r="D749" s="50"/>
      <c r="E749" s="62" t="e">
        <f t="shared" si="1044"/>
        <v>#N/A</v>
      </c>
      <c r="F749" s="664" t="str">
        <f t="shared" si="1042"/>
        <v/>
      </c>
      <c r="G749" s="587"/>
      <c r="H749" s="588">
        <f t="shared" si="1014"/>
        <v>0</v>
      </c>
      <c r="I749" s="588">
        <f t="shared" si="1028"/>
        <v>0</v>
      </c>
      <c r="J749" s="587"/>
      <c r="K749" s="588">
        <f t="shared" si="1015"/>
        <v>0</v>
      </c>
      <c r="L749" s="588">
        <f t="shared" si="1029"/>
        <v>0</v>
      </c>
      <c r="M749" s="587"/>
      <c r="N749" s="588">
        <f t="shared" si="1016"/>
        <v>0</v>
      </c>
      <c r="O749" s="588">
        <f t="shared" si="1030"/>
        <v>0</v>
      </c>
      <c r="P749" s="587"/>
      <c r="Q749" s="588">
        <f t="shared" si="1017"/>
        <v>0</v>
      </c>
      <c r="R749" s="588">
        <f t="shared" si="1031"/>
        <v>0</v>
      </c>
      <c r="S749" s="587"/>
      <c r="T749" s="588">
        <f t="shared" si="1018"/>
        <v>0</v>
      </c>
      <c r="U749" s="588">
        <f t="shared" si="1032"/>
        <v>0</v>
      </c>
      <c r="V749" s="587"/>
      <c r="W749" s="588">
        <f t="shared" si="1019"/>
        <v>0</v>
      </c>
      <c r="X749" s="588">
        <f t="shared" si="1033"/>
        <v>0</v>
      </c>
      <c r="Y749" s="587"/>
      <c r="Z749" s="588">
        <f t="shared" si="1020"/>
        <v>0</v>
      </c>
      <c r="AA749" s="588">
        <f t="shared" si="1002"/>
        <v>0</v>
      </c>
      <c r="AB749" s="587"/>
      <c r="AC749" s="588">
        <f t="shared" si="1021"/>
        <v>0</v>
      </c>
      <c r="AD749" s="588">
        <f t="shared" si="1034"/>
        <v>0</v>
      </c>
      <c r="AE749" s="587"/>
      <c r="AF749" s="588">
        <f t="shared" si="1022"/>
        <v>0</v>
      </c>
      <c r="AG749" s="588">
        <f t="shared" si="1035"/>
        <v>0</v>
      </c>
      <c r="AH749" s="587"/>
      <c r="AI749" s="588">
        <f t="shared" si="1023"/>
        <v>0</v>
      </c>
      <c r="AJ749" s="588">
        <f t="shared" si="1036"/>
        <v>0</v>
      </c>
      <c r="AK749" s="587"/>
      <c r="AL749" s="588">
        <f t="shared" si="1024"/>
        <v>0</v>
      </c>
      <c r="AM749" s="588">
        <f t="shared" si="1037"/>
        <v>0</v>
      </c>
      <c r="AN749" s="587"/>
      <c r="AO749" s="588">
        <f t="shared" si="1025"/>
        <v>0</v>
      </c>
      <c r="AP749" s="588">
        <f t="shared" si="1038"/>
        <v>0</v>
      </c>
      <c r="AQ749" s="587"/>
      <c r="AR749" s="588">
        <f t="shared" si="1026"/>
        <v>0</v>
      </c>
      <c r="AS749" s="588">
        <f t="shared" si="1003"/>
        <v>0</v>
      </c>
      <c r="AT749" s="587"/>
      <c r="AU749" s="588">
        <f t="shared" si="1027"/>
        <v>0</v>
      </c>
      <c r="AV749" s="588">
        <f t="shared" si="1039"/>
        <v>0</v>
      </c>
      <c r="AW749" s="587"/>
      <c r="AX749" s="652"/>
      <c r="AY749" s="706">
        <f t="shared" si="1001"/>
        <v>0</v>
      </c>
      <c r="BC749" s="30">
        <f t="shared" si="1004"/>
        <v>0</v>
      </c>
      <c r="BD749" s="30">
        <f t="shared" si="1005"/>
        <v>0</v>
      </c>
      <c r="BE749" s="30">
        <f t="shared" si="1041"/>
        <v>0</v>
      </c>
      <c r="BF749" s="30">
        <f t="shared" si="1006"/>
        <v>0</v>
      </c>
      <c r="BG749" s="30">
        <f t="shared" si="1007"/>
        <v>0</v>
      </c>
      <c r="BH749" s="30">
        <f t="shared" si="1040"/>
        <v>0</v>
      </c>
      <c r="BI749" s="30">
        <f t="shared" si="1000"/>
        <v>0</v>
      </c>
      <c r="BJ749" s="30">
        <f t="shared" si="1009"/>
        <v>0</v>
      </c>
      <c r="BK749" s="704">
        <f t="shared" si="1010"/>
        <v>0</v>
      </c>
      <c r="BL749" s="30">
        <f t="shared" si="1011"/>
        <v>0</v>
      </c>
      <c r="BM749" s="30">
        <f t="shared" si="1012"/>
        <v>0</v>
      </c>
      <c r="BN749" s="30">
        <f t="shared" si="1043"/>
        <v>0</v>
      </c>
    </row>
    <row r="750" spans="1:66" x14ac:dyDescent="0.25">
      <c r="A750" s="49"/>
      <c r="B750" s="50"/>
      <c r="C750" s="699"/>
      <c r="D750" s="50"/>
      <c r="E750" s="62" t="e">
        <f t="shared" si="1044"/>
        <v>#N/A</v>
      </c>
      <c r="F750" s="664" t="str">
        <f t="shared" si="1042"/>
        <v/>
      </c>
      <c r="G750" s="587"/>
      <c r="H750" s="588">
        <f t="shared" si="1014"/>
        <v>0</v>
      </c>
      <c r="I750" s="588">
        <f t="shared" si="1028"/>
        <v>0</v>
      </c>
      <c r="J750" s="587"/>
      <c r="K750" s="588">
        <f t="shared" si="1015"/>
        <v>0</v>
      </c>
      <c r="L750" s="588">
        <f t="shared" si="1029"/>
        <v>0</v>
      </c>
      <c r="M750" s="587"/>
      <c r="N750" s="588">
        <f t="shared" si="1016"/>
        <v>0</v>
      </c>
      <c r="O750" s="588">
        <f t="shared" si="1030"/>
        <v>0</v>
      </c>
      <c r="P750" s="587"/>
      <c r="Q750" s="588">
        <f t="shared" si="1017"/>
        <v>0</v>
      </c>
      <c r="R750" s="588">
        <f t="shared" si="1031"/>
        <v>0</v>
      </c>
      <c r="S750" s="587"/>
      <c r="T750" s="588">
        <f t="shared" si="1018"/>
        <v>0</v>
      </c>
      <c r="U750" s="588">
        <f t="shared" si="1032"/>
        <v>0</v>
      </c>
      <c r="V750" s="587"/>
      <c r="W750" s="588">
        <f t="shared" si="1019"/>
        <v>0</v>
      </c>
      <c r="X750" s="588">
        <f t="shared" si="1033"/>
        <v>0</v>
      </c>
      <c r="Y750" s="587"/>
      <c r="Z750" s="588">
        <f t="shared" si="1020"/>
        <v>0</v>
      </c>
      <c r="AA750" s="588">
        <f t="shared" si="1002"/>
        <v>0</v>
      </c>
      <c r="AB750" s="587"/>
      <c r="AC750" s="588">
        <f t="shared" si="1021"/>
        <v>0</v>
      </c>
      <c r="AD750" s="588">
        <f t="shared" si="1034"/>
        <v>0</v>
      </c>
      <c r="AE750" s="587"/>
      <c r="AF750" s="588">
        <f t="shared" si="1022"/>
        <v>0</v>
      </c>
      <c r="AG750" s="588">
        <f t="shared" si="1035"/>
        <v>0</v>
      </c>
      <c r="AH750" s="587"/>
      <c r="AI750" s="588">
        <f t="shared" si="1023"/>
        <v>0</v>
      </c>
      <c r="AJ750" s="588">
        <f t="shared" si="1036"/>
        <v>0</v>
      </c>
      <c r="AK750" s="587"/>
      <c r="AL750" s="588">
        <f t="shared" si="1024"/>
        <v>0</v>
      </c>
      <c r="AM750" s="588">
        <f t="shared" si="1037"/>
        <v>0</v>
      </c>
      <c r="AN750" s="587"/>
      <c r="AO750" s="588">
        <f t="shared" si="1025"/>
        <v>0</v>
      </c>
      <c r="AP750" s="588">
        <f t="shared" si="1038"/>
        <v>0</v>
      </c>
      <c r="AQ750" s="587"/>
      <c r="AR750" s="588">
        <f t="shared" si="1026"/>
        <v>0</v>
      </c>
      <c r="AS750" s="588">
        <f t="shared" si="1003"/>
        <v>0</v>
      </c>
      <c r="AT750" s="587"/>
      <c r="AU750" s="588">
        <f t="shared" si="1027"/>
        <v>0</v>
      </c>
      <c r="AV750" s="588">
        <f t="shared" si="1039"/>
        <v>0</v>
      </c>
      <c r="AW750" s="587"/>
      <c r="AX750" s="652"/>
      <c r="AY750" s="706">
        <f t="shared" si="1001"/>
        <v>0</v>
      </c>
      <c r="BC750" s="30">
        <f t="shared" si="1004"/>
        <v>0</v>
      </c>
      <c r="BD750" s="30">
        <f t="shared" si="1005"/>
        <v>0</v>
      </c>
      <c r="BE750" s="30">
        <f t="shared" si="1041"/>
        <v>0</v>
      </c>
      <c r="BF750" s="30">
        <f t="shared" si="1006"/>
        <v>0</v>
      </c>
      <c r="BG750" s="30">
        <f t="shared" si="1007"/>
        <v>0</v>
      </c>
      <c r="BH750" s="30">
        <f t="shared" si="1040"/>
        <v>0</v>
      </c>
      <c r="BI750" s="30">
        <f t="shared" si="1000"/>
        <v>0</v>
      </c>
      <c r="BJ750" s="30">
        <f t="shared" si="1009"/>
        <v>0</v>
      </c>
      <c r="BK750" s="704">
        <f t="shared" si="1010"/>
        <v>0</v>
      </c>
      <c r="BL750" s="30">
        <f t="shared" si="1011"/>
        <v>0</v>
      </c>
      <c r="BM750" s="30">
        <f t="shared" si="1012"/>
        <v>0</v>
      </c>
      <c r="BN750" s="30">
        <f t="shared" si="1043"/>
        <v>0</v>
      </c>
    </row>
    <row r="751" spans="1:66" x14ac:dyDescent="0.25">
      <c r="A751" s="49"/>
      <c r="B751" s="50"/>
      <c r="C751" s="699"/>
      <c r="D751" s="50"/>
      <c r="E751" s="62" t="e">
        <f t="shared" si="1044"/>
        <v>#N/A</v>
      </c>
      <c r="F751" s="664" t="str">
        <f t="shared" si="1042"/>
        <v/>
      </c>
      <c r="G751" s="587"/>
      <c r="H751" s="588">
        <f t="shared" si="1014"/>
        <v>0</v>
      </c>
      <c r="I751" s="588">
        <f t="shared" si="1028"/>
        <v>0</v>
      </c>
      <c r="J751" s="587"/>
      <c r="K751" s="588">
        <f t="shared" si="1015"/>
        <v>0</v>
      </c>
      <c r="L751" s="588">
        <f t="shared" si="1029"/>
        <v>0</v>
      </c>
      <c r="M751" s="587"/>
      <c r="N751" s="588">
        <f t="shared" si="1016"/>
        <v>0</v>
      </c>
      <c r="O751" s="588">
        <f t="shared" si="1030"/>
        <v>0</v>
      </c>
      <c r="P751" s="587"/>
      <c r="Q751" s="588">
        <f t="shared" si="1017"/>
        <v>0</v>
      </c>
      <c r="R751" s="588">
        <f t="shared" si="1031"/>
        <v>0</v>
      </c>
      <c r="S751" s="587"/>
      <c r="T751" s="588">
        <f t="shared" si="1018"/>
        <v>0</v>
      </c>
      <c r="U751" s="588">
        <f t="shared" si="1032"/>
        <v>0</v>
      </c>
      <c r="V751" s="587"/>
      <c r="W751" s="588">
        <f t="shared" si="1019"/>
        <v>0</v>
      </c>
      <c r="X751" s="588">
        <f t="shared" si="1033"/>
        <v>0</v>
      </c>
      <c r="Y751" s="587"/>
      <c r="Z751" s="588">
        <f t="shared" si="1020"/>
        <v>0</v>
      </c>
      <c r="AA751" s="588">
        <f t="shared" si="1002"/>
        <v>0</v>
      </c>
      <c r="AB751" s="587"/>
      <c r="AC751" s="588">
        <f t="shared" si="1021"/>
        <v>0</v>
      </c>
      <c r="AD751" s="588">
        <f t="shared" si="1034"/>
        <v>0</v>
      </c>
      <c r="AE751" s="587"/>
      <c r="AF751" s="588">
        <f t="shared" si="1022"/>
        <v>0</v>
      </c>
      <c r="AG751" s="588">
        <f t="shared" si="1035"/>
        <v>0</v>
      </c>
      <c r="AH751" s="587"/>
      <c r="AI751" s="588">
        <f t="shared" si="1023"/>
        <v>0</v>
      </c>
      <c r="AJ751" s="588">
        <f t="shared" si="1036"/>
        <v>0</v>
      </c>
      <c r="AK751" s="587"/>
      <c r="AL751" s="588">
        <f t="shared" si="1024"/>
        <v>0</v>
      </c>
      <c r="AM751" s="588">
        <f t="shared" si="1037"/>
        <v>0</v>
      </c>
      <c r="AN751" s="587"/>
      <c r="AO751" s="588">
        <f t="shared" si="1025"/>
        <v>0</v>
      </c>
      <c r="AP751" s="588">
        <f t="shared" si="1038"/>
        <v>0</v>
      </c>
      <c r="AQ751" s="587"/>
      <c r="AR751" s="588">
        <f t="shared" si="1026"/>
        <v>0</v>
      </c>
      <c r="AS751" s="588">
        <f t="shared" si="1003"/>
        <v>0</v>
      </c>
      <c r="AT751" s="587"/>
      <c r="AU751" s="588">
        <f t="shared" si="1027"/>
        <v>0</v>
      </c>
      <c r="AV751" s="588">
        <f t="shared" si="1039"/>
        <v>0</v>
      </c>
      <c r="AW751" s="587"/>
      <c r="AX751" s="652"/>
      <c r="AY751" s="706">
        <f t="shared" si="1001"/>
        <v>0</v>
      </c>
      <c r="BC751" s="30">
        <f t="shared" si="1004"/>
        <v>0</v>
      </c>
      <c r="BD751" s="30">
        <f t="shared" si="1005"/>
        <v>0</v>
      </c>
      <c r="BE751" s="30">
        <f t="shared" si="1041"/>
        <v>0</v>
      </c>
      <c r="BF751" s="30">
        <f t="shared" si="1006"/>
        <v>0</v>
      </c>
      <c r="BG751" s="30">
        <f t="shared" si="1007"/>
        <v>0</v>
      </c>
      <c r="BH751" s="30">
        <f t="shared" si="1040"/>
        <v>0</v>
      </c>
      <c r="BI751" s="30">
        <f t="shared" ref="BI751:BI814" si="1045">AD751-AA751</f>
        <v>0</v>
      </c>
      <c r="BJ751" s="30">
        <f t="shared" si="1009"/>
        <v>0</v>
      </c>
      <c r="BK751" s="704">
        <f t="shared" si="1010"/>
        <v>0</v>
      </c>
      <c r="BL751" s="30">
        <f t="shared" si="1011"/>
        <v>0</v>
      </c>
      <c r="BM751" s="30">
        <f t="shared" si="1012"/>
        <v>0</v>
      </c>
      <c r="BN751" s="30">
        <f t="shared" si="1043"/>
        <v>0</v>
      </c>
    </row>
    <row r="752" spans="1:66" x14ac:dyDescent="0.25">
      <c r="A752" s="49"/>
      <c r="B752" s="50"/>
      <c r="C752" s="699"/>
      <c r="D752" s="50"/>
      <c r="E752" s="62" t="e">
        <f t="shared" si="1044"/>
        <v>#N/A</v>
      </c>
      <c r="F752" s="664" t="str">
        <f t="shared" si="1042"/>
        <v/>
      </c>
      <c r="G752" s="587"/>
      <c r="H752" s="588">
        <f t="shared" si="1014"/>
        <v>0</v>
      </c>
      <c r="I752" s="588">
        <f t="shared" si="1028"/>
        <v>0</v>
      </c>
      <c r="J752" s="587"/>
      <c r="K752" s="588">
        <f t="shared" si="1015"/>
        <v>0</v>
      </c>
      <c r="L752" s="588">
        <f t="shared" si="1029"/>
        <v>0</v>
      </c>
      <c r="M752" s="587"/>
      <c r="N752" s="588">
        <f t="shared" si="1016"/>
        <v>0</v>
      </c>
      <c r="O752" s="588">
        <f t="shared" si="1030"/>
        <v>0</v>
      </c>
      <c r="P752" s="587"/>
      <c r="Q752" s="588">
        <f t="shared" si="1017"/>
        <v>0</v>
      </c>
      <c r="R752" s="588">
        <f t="shared" si="1031"/>
        <v>0</v>
      </c>
      <c r="S752" s="587"/>
      <c r="T752" s="588">
        <f t="shared" si="1018"/>
        <v>0</v>
      </c>
      <c r="U752" s="588">
        <f t="shared" si="1032"/>
        <v>0</v>
      </c>
      <c r="V752" s="587"/>
      <c r="W752" s="588">
        <f t="shared" si="1019"/>
        <v>0</v>
      </c>
      <c r="X752" s="588">
        <f t="shared" si="1033"/>
        <v>0</v>
      </c>
      <c r="Y752" s="587"/>
      <c r="Z752" s="588">
        <f t="shared" si="1020"/>
        <v>0</v>
      </c>
      <c r="AA752" s="588">
        <f t="shared" si="1002"/>
        <v>0</v>
      </c>
      <c r="AB752" s="587"/>
      <c r="AC752" s="588">
        <f t="shared" si="1021"/>
        <v>0</v>
      </c>
      <c r="AD752" s="588">
        <f t="shared" si="1034"/>
        <v>0</v>
      </c>
      <c r="AE752" s="587"/>
      <c r="AF752" s="588">
        <f t="shared" si="1022"/>
        <v>0</v>
      </c>
      <c r="AG752" s="588">
        <f t="shared" si="1035"/>
        <v>0</v>
      </c>
      <c r="AH752" s="587"/>
      <c r="AI752" s="588">
        <f t="shared" si="1023"/>
        <v>0</v>
      </c>
      <c r="AJ752" s="588">
        <f t="shared" si="1036"/>
        <v>0</v>
      </c>
      <c r="AK752" s="587"/>
      <c r="AL752" s="588">
        <f t="shared" si="1024"/>
        <v>0</v>
      </c>
      <c r="AM752" s="588">
        <f t="shared" si="1037"/>
        <v>0</v>
      </c>
      <c r="AN752" s="587"/>
      <c r="AO752" s="588">
        <f t="shared" si="1025"/>
        <v>0</v>
      </c>
      <c r="AP752" s="588">
        <f t="shared" si="1038"/>
        <v>0</v>
      </c>
      <c r="AQ752" s="587"/>
      <c r="AR752" s="588">
        <f t="shared" si="1026"/>
        <v>0</v>
      </c>
      <c r="AS752" s="588">
        <f t="shared" si="1003"/>
        <v>0</v>
      </c>
      <c r="AT752" s="587"/>
      <c r="AU752" s="588">
        <f t="shared" si="1027"/>
        <v>0</v>
      </c>
      <c r="AV752" s="588">
        <f t="shared" si="1039"/>
        <v>0</v>
      </c>
      <c r="AW752" s="587"/>
      <c r="AX752" s="652"/>
      <c r="AY752" s="706">
        <f t="shared" si="1001"/>
        <v>0</v>
      </c>
      <c r="BC752" s="30">
        <f t="shared" si="1004"/>
        <v>0</v>
      </c>
      <c r="BD752" s="30">
        <f t="shared" si="1005"/>
        <v>0</v>
      </c>
      <c r="BE752" s="30">
        <f t="shared" si="1041"/>
        <v>0</v>
      </c>
      <c r="BF752" s="30">
        <f t="shared" si="1006"/>
        <v>0</v>
      </c>
      <c r="BG752" s="30">
        <f t="shared" si="1007"/>
        <v>0</v>
      </c>
      <c r="BH752" s="30">
        <f t="shared" si="1040"/>
        <v>0</v>
      </c>
      <c r="BI752" s="30">
        <f t="shared" si="1045"/>
        <v>0</v>
      </c>
      <c r="BJ752" s="30">
        <f t="shared" si="1009"/>
        <v>0</v>
      </c>
      <c r="BK752" s="704">
        <f t="shared" si="1010"/>
        <v>0</v>
      </c>
      <c r="BL752" s="30">
        <f t="shared" si="1011"/>
        <v>0</v>
      </c>
      <c r="BM752" s="30">
        <f t="shared" si="1012"/>
        <v>0</v>
      </c>
      <c r="BN752" s="30">
        <f t="shared" si="1043"/>
        <v>0</v>
      </c>
    </row>
    <row r="753" spans="1:66" x14ac:dyDescent="0.25">
      <c r="A753" s="49"/>
      <c r="B753" s="50"/>
      <c r="C753" s="699"/>
      <c r="D753" s="50"/>
      <c r="E753" s="62" t="e">
        <f t="shared" si="1044"/>
        <v>#N/A</v>
      </c>
      <c r="F753" s="664" t="str">
        <f t="shared" si="1042"/>
        <v/>
      </c>
      <c r="G753" s="587"/>
      <c r="H753" s="588">
        <f t="shared" si="1014"/>
        <v>0</v>
      </c>
      <c r="I753" s="588">
        <f t="shared" si="1028"/>
        <v>0</v>
      </c>
      <c r="J753" s="587"/>
      <c r="K753" s="588">
        <f t="shared" si="1015"/>
        <v>0</v>
      </c>
      <c r="L753" s="588">
        <f t="shared" si="1029"/>
        <v>0</v>
      </c>
      <c r="M753" s="587"/>
      <c r="N753" s="588">
        <f t="shared" si="1016"/>
        <v>0</v>
      </c>
      <c r="O753" s="588">
        <f t="shared" si="1030"/>
        <v>0</v>
      </c>
      <c r="P753" s="587"/>
      <c r="Q753" s="588">
        <f t="shared" si="1017"/>
        <v>0</v>
      </c>
      <c r="R753" s="588">
        <f t="shared" si="1031"/>
        <v>0</v>
      </c>
      <c r="S753" s="587"/>
      <c r="T753" s="588">
        <f t="shared" si="1018"/>
        <v>0</v>
      </c>
      <c r="U753" s="588">
        <f t="shared" si="1032"/>
        <v>0</v>
      </c>
      <c r="V753" s="587"/>
      <c r="W753" s="588">
        <f t="shared" si="1019"/>
        <v>0</v>
      </c>
      <c r="X753" s="588">
        <f t="shared" si="1033"/>
        <v>0</v>
      </c>
      <c r="Y753" s="587"/>
      <c r="Z753" s="588">
        <f t="shared" si="1020"/>
        <v>0</v>
      </c>
      <c r="AA753" s="588">
        <f t="shared" si="1002"/>
        <v>0</v>
      </c>
      <c r="AB753" s="587"/>
      <c r="AC753" s="588">
        <f t="shared" si="1021"/>
        <v>0</v>
      </c>
      <c r="AD753" s="588">
        <f t="shared" si="1034"/>
        <v>0</v>
      </c>
      <c r="AE753" s="587"/>
      <c r="AF753" s="588">
        <f t="shared" si="1022"/>
        <v>0</v>
      </c>
      <c r="AG753" s="588">
        <f t="shared" si="1035"/>
        <v>0</v>
      </c>
      <c r="AH753" s="587"/>
      <c r="AI753" s="588">
        <f t="shared" si="1023"/>
        <v>0</v>
      </c>
      <c r="AJ753" s="588">
        <f t="shared" si="1036"/>
        <v>0</v>
      </c>
      <c r="AK753" s="587"/>
      <c r="AL753" s="588">
        <f t="shared" si="1024"/>
        <v>0</v>
      </c>
      <c r="AM753" s="588">
        <f t="shared" si="1037"/>
        <v>0</v>
      </c>
      <c r="AN753" s="587"/>
      <c r="AO753" s="588">
        <f t="shared" si="1025"/>
        <v>0</v>
      </c>
      <c r="AP753" s="588">
        <f t="shared" si="1038"/>
        <v>0</v>
      </c>
      <c r="AQ753" s="587"/>
      <c r="AR753" s="588">
        <f t="shared" si="1026"/>
        <v>0</v>
      </c>
      <c r="AS753" s="588">
        <f t="shared" si="1003"/>
        <v>0</v>
      </c>
      <c r="AT753" s="587"/>
      <c r="AU753" s="588">
        <f t="shared" si="1027"/>
        <v>0</v>
      </c>
      <c r="AV753" s="588">
        <f t="shared" si="1039"/>
        <v>0</v>
      </c>
      <c r="AW753" s="587"/>
      <c r="AX753" s="652"/>
      <c r="AY753" s="706">
        <f t="shared" ref="AY753:AY816" si="1046">AS753-AX753</f>
        <v>0</v>
      </c>
      <c r="BC753" s="30">
        <f t="shared" si="1004"/>
        <v>0</v>
      </c>
      <c r="BD753" s="30">
        <f t="shared" si="1005"/>
        <v>0</v>
      </c>
      <c r="BE753" s="30">
        <f t="shared" si="1041"/>
        <v>0</v>
      </c>
      <c r="BF753" s="30">
        <f t="shared" si="1006"/>
        <v>0</v>
      </c>
      <c r="BG753" s="30">
        <f t="shared" si="1007"/>
        <v>0</v>
      </c>
      <c r="BH753" s="30">
        <f t="shared" si="1040"/>
        <v>0</v>
      </c>
      <c r="BI753" s="30">
        <f t="shared" si="1045"/>
        <v>0</v>
      </c>
      <c r="BJ753" s="30">
        <f t="shared" si="1009"/>
        <v>0</v>
      </c>
      <c r="BK753" s="704">
        <f t="shared" si="1010"/>
        <v>0</v>
      </c>
      <c r="BL753" s="30">
        <f t="shared" si="1011"/>
        <v>0</v>
      </c>
      <c r="BM753" s="30">
        <f t="shared" si="1012"/>
        <v>0</v>
      </c>
      <c r="BN753" s="30">
        <f t="shared" si="1043"/>
        <v>0</v>
      </c>
    </row>
    <row r="754" spans="1:66" x14ac:dyDescent="0.25">
      <c r="A754" s="49"/>
      <c r="B754" s="50"/>
      <c r="C754" s="699"/>
      <c r="D754" s="50"/>
      <c r="E754" s="62" t="e">
        <f t="shared" si="1044"/>
        <v>#N/A</v>
      </c>
      <c r="F754" s="664" t="str">
        <f t="shared" si="1042"/>
        <v/>
      </c>
      <c r="G754" s="587"/>
      <c r="H754" s="588">
        <f t="shared" si="1014"/>
        <v>0</v>
      </c>
      <c r="I754" s="588">
        <f t="shared" si="1028"/>
        <v>0</v>
      </c>
      <c r="J754" s="587"/>
      <c r="K754" s="588">
        <f t="shared" si="1015"/>
        <v>0</v>
      </c>
      <c r="L754" s="588">
        <f t="shared" si="1029"/>
        <v>0</v>
      </c>
      <c r="M754" s="587"/>
      <c r="N754" s="588">
        <f t="shared" si="1016"/>
        <v>0</v>
      </c>
      <c r="O754" s="588">
        <f t="shared" si="1030"/>
        <v>0</v>
      </c>
      <c r="P754" s="587"/>
      <c r="Q754" s="588">
        <f t="shared" si="1017"/>
        <v>0</v>
      </c>
      <c r="R754" s="588">
        <f t="shared" si="1031"/>
        <v>0</v>
      </c>
      <c r="S754" s="587"/>
      <c r="T754" s="588">
        <f t="shared" si="1018"/>
        <v>0</v>
      </c>
      <c r="U754" s="588">
        <f t="shared" si="1032"/>
        <v>0</v>
      </c>
      <c r="V754" s="587"/>
      <c r="W754" s="588">
        <f t="shared" si="1019"/>
        <v>0</v>
      </c>
      <c r="X754" s="588">
        <f t="shared" si="1033"/>
        <v>0</v>
      </c>
      <c r="Y754" s="587"/>
      <c r="Z754" s="588">
        <f t="shared" si="1020"/>
        <v>0</v>
      </c>
      <c r="AA754" s="588">
        <f t="shared" si="1002"/>
        <v>0</v>
      </c>
      <c r="AB754" s="587"/>
      <c r="AC754" s="588">
        <f t="shared" si="1021"/>
        <v>0</v>
      </c>
      <c r="AD754" s="588">
        <f t="shared" si="1034"/>
        <v>0</v>
      </c>
      <c r="AE754" s="587"/>
      <c r="AF754" s="588">
        <f t="shared" si="1022"/>
        <v>0</v>
      </c>
      <c r="AG754" s="588">
        <f t="shared" si="1035"/>
        <v>0</v>
      </c>
      <c r="AH754" s="587"/>
      <c r="AI754" s="588">
        <f t="shared" si="1023"/>
        <v>0</v>
      </c>
      <c r="AJ754" s="588">
        <f t="shared" si="1036"/>
        <v>0</v>
      </c>
      <c r="AK754" s="587"/>
      <c r="AL754" s="588">
        <f t="shared" si="1024"/>
        <v>0</v>
      </c>
      <c r="AM754" s="588">
        <f t="shared" si="1037"/>
        <v>0</v>
      </c>
      <c r="AN754" s="587"/>
      <c r="AO754" s="588">
        <f t="shared" si="1025"/>
        <v>0</v>
      </c>
      <c r="AP754" s="588">
        <f t="shared" si="1038"/>
        <v>0</v>
      </c>
      <c r="AQ754" s="587"/>
      <c r="AR754" s="588">
        <f t="shared" si="1026"/>
        <v>0</v>
      </c>
      <c r="AS754" s="588">
        <f t="shared" si="1003"/>
        <v>0</v>
      </c>
      <c r="AT754" s="587"/>
      <c r="AU754" s="588">
        <f t="shared" si="1027"/>
        <v>0</v>
      </c>
      <c r="AV754" s="588">
        <f t="shared" si="1039"/>
        <v>0</v>
      </c>
      <c r="AW754" s="587"/>
      <c r="AX754" s="652"/>
      <c r="AY754" s="706">
        <f t="shared" si="1046"/>
        <v>0</v>
      </c>
      <c r="BC754" s="30">
        <f t="shared" si="1004"/>
        <v>0</v>
      </c>
      <c r="BD754" s="30">
        <f t="shared" si="1005"/>
        <v>0</v>
      </c>
      <c r="BE754" s="30">
        <f t="shared" si="1041"/>
        <v>0</v>
      </c>
      <c r="BF754" s="30">
        <f t="shared" si="1006"/>
        <v>0</v>
      </c>
      <c r="BG754" s="30">
        <f t="shared" si="1007"/>
        <v>0</v>
      </c>
      <c r="BH754" s="30">
        <f t="shared" si="1040"/>
        <v>0</v>
      </c>
      <c r="BI754" s="30">
        <f t="shared" si="1045"/>
        <v>0</v>
      </c>
      <c r="BJ754" s="30">
        <f t="shared" si="1009"/>
        <v>0</v>
      </c>
      <c r="BK754" s="704">
        <f t="shared" si="1010"/>
        <v>0</v>
      </c>
      <c r="BL754" s="30">
        <f t="shared" si="1011"/>
        <v>0</v>
      </c>
      <c r="BM754" s="30">
        <f t="shared" si="1012"/>
        <v>0</v>
      </c>
      <c r="BN754" s="30">
        <f t="shared" si="1043"/>
        <v>0</v>
      </c>
    </row>
    <row r="755" spans="1:66" x14ac:dyDescent="0.25">
      <c r="A755" s="49"/>
      <c r="B755" s="50"/>
      <c r="C755" s="699"/>
      <c r="D755" s="50"/>
      <c r="E755" s="62" t="e">
        <f t="shared" si="1044"/>
        <v>#N/A</v>
      </c>
      <c r="F755" s="664" t="str">
        <f t="shared" si="1042"/>
        <v/>
      </c>
      <c r="G755" s="587"/>
      <c r="H755" s="588">
        <f t="shared" si="1014"/>
        <v>0</v>
      </c>
      <c r="I755" s="588">
        <f t="shared" si="1028"/>
        <v>0</v>
      </c>
      <c r="J755" s="587"/>
      <c r="K755" s="588">
        <f t="shared" si="1015"/>
        <v>0</v>
      </c>
      <c r="L755" s="588">
        <f t="shared" si="1029"/>
        <v>0</v>
      </c>
      <c r="M755" s="587"/>
      <c r="N755" s="588">
        <f t="shared" si="1016"/>
        <v>0</v>
      </c>
      <c r="O755" s="588">
        <f t="shared" si="1030"/>
        <v>0</v>
      </c>
      <c r="P755" s="587"/>
      <c r="Q755" s="588">
        <f t="shared" si="1017"/>
        <v>0</v>
      </c>
      <c r="R755" s="588">
        <f t="shared" si="1031"/>
        <v>0</v>
      </c>
      <c r="S755" s="587"/>
      <c r="T755" s="588">
        <f t="shared" si="1018"/>
        <v>0</v>
      </c>
      <c r="U755" s="588">
        <f t="shared" si="1032"/>
        <v>0</v>
      </c>
      <c r="V755" s="587"/>
      <c r="W755" s="588">
        <f t="shared" si="1019"/>
        <v>0</v>
      </c>
      <c r="X755" s="588">
        <f t="shared" si="1033"/>
        <v>0</v>
      </c>
      <c r="Y755" s="587"/>
      <c r="Z755" s="588">
        <f t="shared" si="1020"/>
        <v>0</v>
      </c>
      <c r="AA755" s="588">
        <f t="shared" si="1002"/>
        <v>0</v>
      </c>
      <c r="AB755" s="587"/>
      <c r="AC755" s="588">
        <f t="shared" si="1021"/>
        <v>0</v>
      </c>
      <c r="AD755" s="588">
        <f t="shared" si="1034"/>
        <v>0</v>
      </c>
      <c r="AE755" s="587"/>
      <c r="AF755" s="588">
        <f t="shared" si="1022"/>
        <v>0</v>
      </c>
      <c r="AG755" s="588">
        <f t="shared" si="1035"/>
        <v>0</v>
      </c>
      <c r="AH755" s="587"/>
      <c r="AI755" s="588">
        <f t="shared" si="1023"/>
        <v>0</v>
      </c>
      <c r="AJ755" s="588">
        <f t="shared" si="1036"/>
        <v>0</v>
      </c>
      <c r="AK755" s="587"/>
      <c r="AL755" s="588">
        <f t="shared" si="1024"/>
        <v>0</v>
      </c>
      <c r="AM755" s="588">
        <f t="shared" si="1037"/>
        <v>0</v>
      </c>
      <c r="AN755" s="587"/>
      <c r="AO755" s="588">
        <f t="shared" si="1025"/>
        <v>0</v>
      </c>
      <c r="AP755" s="588">
        <f t="shared" si="1038"/>
        <v>0</v>
      </c>
      <c r="AQ755" s="587"/>
      <c r="AR755" s="588">
        <f t="shared" si="1026"/>
        <v>0</v>
      </c>
      <c r="AS755" s="588">
        <f t="shared" si="1003"/>
        <v>0</v>
      </c>
      <c r="AT755" s="587"/>
      <c r="AU755" s="588">
        <f t="shared" si="1027"/>
        <v>0</v>
      </c>
      <c r="AV755" s="588">
        <f t="shared" si="1039"/>
        <v>0</v>
      </c>
      <c r="AW755" s="587"/>
      <c r="AX755" s="652"/>
      <c r="AY755" s="706">
        <f t="shared" si="1046"/>
        <v>0</v>
      </c>
      <c r="BC755" s="30">
        <f t="shared" si="1004"/>
        <v>0</v>
      </c>
      <c r="BD755" s="30">
        <f t="shared" si="1005"/>
        <v>0</v>
      </c>
      <c r="BE755" s="30">
        <f t="shared" si="1041"/>
        <v>0</v>
      </c>
      <c r="BF755" s="30">
        <f t="shared" si="1006"/>
        <v>0</v>
      </c>
      <c r="BG755" s="30">
        <f t="shared" si="1007"/>
        <v>0</v>
      </c>
      <c r="BH755" s="30">
        <f t="shared" si="1040"/>
        <v>0</v>
      </c>
      <c r="BI755" s="30">
        <f t="shared" si="1045"/>
        <v>0</v>
      </c>
      <c r="BJ755" s="30">
        <f t="shared" si="1009"/>
        <v>0</v>
      </c>
      <c r="BK755" s="704">
        <f t="shared" si="1010"/>
        <v>0</v>
      </c>
      <c r="BL755" s="30">
        <f t="shared" si="1011"/>
        <v>0</v>
      </c>
      <c r="BM755" s="30">
        <f t="shared" si="1012"/>
        <v>0</v>
      </c>
      <c r="BN755" s="30">
        <f t="shared" si="1043"/>
        <v>0</v>
      </c>
    </row>
    <row r="756" spans="1:66" x14ac:dyDescent="0.25">
      <c r="A756" s="49"/>
      <c r="B756" s="50"/>
      <c r="C756" s="699"/>
      <c r="D756" s="50"/>
      <c r="E756" s="62" t="e">
        <f t="shared" si="1044"/>
        <v>#N/A</v>
      </c>
      <c r="F756" s="664" t="str">
        <f t="shared" si="1042"/>
        <v/>
      </c>
      <c r="G756" s="587"/>
      <c r="H756" s="588">
        <f t="shared" si="1014"/>
        <v>0</v>
      </c>
      <c r="I756" s="588">
        <f t="shared" si="1028"/>
        <v>0</v>
      </c>
      <c r="J756" s="587"/>
      <c r="K756" s="588">
        <f t="shared" si="1015"/>
        <v>0</v>
      </c>
      <c r="L756" s="588">
        <f t="shared" si="1029"/>
        <v>0</v>
      </c>
      <c r="M756" s="587"/>
      <c r="N756" s="588">
        <f t="shared" si="1016"/>
        <v>0</v>
      </c>
      <c r="O756" s="588">
        <f t="shared" si="1030"/>
        <v>0</v>
      </c>
      <c r="P756" s="587"/>
      <c r="Q756" s="588">
        <f t="shared" si="1017"/>
        <v>0</v>
      </c>
      <c r="R756" s="588">
        <f t="shared" si="1031"/>
        <v>0</v>
      </c>
      <c r="S756" s="587"/>
      <c r="T756" s="588">
        <f t="shared" si="1018"/>
        <v>0</v>
      </c>
      <c r="U756" s="588">
        <f t="shared" si="1032"/>
        <v>0</v>
      </c>
      <c r="V756" s="587"/>
      <c r="W756" s="588">
        <f t="shared" si="1019"/>
        <v>0</v>
      </c>
      <c r="X756" s="588">
        <f t="shared" si="1033"/>
        <v>0</v>
      </c>
      <c r="Y756" s="587"/>
      <c r="Z756" s="588">
        <f t="shared" si="1020"/>
        <v>0</v>
      </c>
      <c r="AA756" s="588">
        <f t="shared" si="1002"/>
        <v>0</v>
      </c>
      <c r="AB756" s="587"/>
      <c r="AC756" s="588">
        <f t="shared" si="1021"/>
        <v>0</v>
      </c>
      <c r="AD756" s="588">
        <f t="shared" si="1034"/>
        <v>0</v>
      </c>
      <c r="AE756" s="587"/>
      <c r="AF756" s="588">
        <f t="shared" si="1022"/>
        <v>0</v>
      </c>
      <c r="AG756" s="588">
        <f t="shared" si="1035"/>
        <v>0</v>
      </c>
      <c r="AH756" s="587"/>
      <c r="AI756" s="588">
        <f t="shared" si="1023"/>
        <v>0</v>
      </c>
      <c r="AJ756" s="588">
        <f t="shared" si="1036"/>
        <v>0</v>
      </c>
      <c r="AK756" s="587"/>
      <c r="AL756" s="588">
        <f t="shared" si="1024"/>
        <v>0</v>
      </c>
      <c r="AM756" s="588">
        <f t="shared" si="1037"/>
        <v>0</v>
      </c>
      <c r="AN756" s="587"/>
      <c r="AO756" s="588">
        <f t="shared" si="1025"/>
        <v>0</v>
      </c>
      <c r="AP756" s="588">
        <f t="shared" si="1038"/>
        <v>0</v>
      </c>
      <c r="AQ756" s="587"/>
      <c r="AR756" s="588">
        <f t="shared" si="1026"/>
        <v>0</v>
      </c>
      <c r="AS756" s="588">
        <f t="shared" si="1003"/>
        <v>0</v>
      </c>
      <c r="AT756" s="587"/>
      <c r="AU756" s="588">
        <f t="shared" si="1027"/>
        <v>0</v>
      </c>
      <c r="AV756" s="588">
        <f t="shared" si="1039"/>
        <v>0</v>
      </c>
      <c r="AW756" s="587"/>
      <c r="AX756" s="652"/>
      <c r="AY756" s="706">
        <f t="shared" si="1046"/>
        <v>0</v>
      </c>
      <c r="BC756" s="30">
        <f t="shared" si="1004"/>
        <v>0</v>
      </c>
      <c r="BD756" s="30">
        <f t="shared" si="1005"/>
        <v>0</v>
      </c>
      <c r="BE756" s="30">
        <f t="shared" si="1041"/>
        <v>0</v>
      </c>
      <c r="BF756" s="30">
        <f t="shared" si="1006"/>
        <v>0</v>
      </c>
      <c r="BG756" s="30">
        <f t="shared" si="1007"/>
        <v>0</v>
      </c>
      <c r="BH756" s="30">
        <f t="shared" si="1040"/>
        <v>0</v>
      </c>
      <c r="BI756" s="30">
        <f t="shared" si="1045"/>
        <v>0</v>
      </c>
      <c r="BJ756" s="30">
        <f t="shared" si="1009"/>
        <v>0</v>
      </c>
      <c r="BK756" s="704">
        <f t="shared" si="1010"/>
        <v>0</v>
      </c>
      <c r="BL756" s="30">
        <f t="shared" si="1011"/>
        <v>0</v>
      </c>
      <c r="BM756" s="30">
        <f t="shared" si="1012"/>
        <v>0</v>
      </c>
      <c r="BN756" s="30">
        <f t="shared" si="1043"/>
        <v>0</v>
      </c>
    </row>
    <row r="757" spans="1:66" x14ac:dyDescent="0.25">
      <c r="A757" s="49"/>
      <c r="B757" s="50"/>
      <c r="C757" s="699"/>
      <c r="D757" s="50"/>
      <c r="E757" s="62" t="e">
        <f t="shared" si="1044"/>
        <v>#N/A</v>
      </c>
      <c r="F757" s="664" t="str">
        <f t="shared" si="1042"/>
        <v/>
      </c>
      <c r="G757" s="587"/>
      <c r="H757" s="588">
        <f t="shared" si="1014"/>
        <v>0</v>
      </c>
      <c r="I757" s="588">
        <f t="shared" si="1028"/>
        <v>0</v>
      </c>
      <c r="J757" s="587"/>
      <c r="K757" s="588">
        <f t="shared" si="1015"/>
        <v>0</v>
      </c>
      <c r="L757" s="588">
        <f t="shared" si="1029"/>
        <v>0</v>
      </c>
      <c r="M757" s="587"/>
      <c r="N757" s="588">
        <f t="shared" si="1016"/>
        <v>0</v>
      </c>
      <c r="O757" s="588">
        <f t="shared" si="1030"/>
        <v>0</v>
      </c>
      <c r="P757" s="587"/>
      <c r="Q757" s="588">
        <f t="shared" si="1017"/>
        <v>0</v>
      </c>
      <c r="R757" s="588">
        <f t="shared" si="1031"/>
        <v>0</v>
      </c>
      <c r="S757" s="587"/>
      <c r="T757" s="588">
        <f t="shared" si="1018"/>
        <v>0</v>
      </c>
      <c r="U757" s="588">
        <f t="shared" si="1032"/>
        <v>0</v>
      </c>
      <c r="V757" s="587"/>
      <c r="W757" s="588">
        <f t="shared" si="1019"/>
        <v>0</v>
      </c>
      <c r="X757" s="588">
        <f t="shared" si="1033"/>
        <v>0</v>
      </c>
      <c r="Y757" s="587"/>
      <c r="Z757" s="588">
        <f t="shared" si="1020"/>
        <v>0</v>
      </c>
      <c r="AA757" s="588">
        <f t="shared" si="1002"/>
        <v>0</v>
      </c>
      <c r="AB757" s="587"/>
      <c r="AC757" s="588">
        <f t="shared" si="1021"/>
        <v>0</v>
      </c>
      <c r="AD757" s="588">
        <f t="shared" si="1034"/>
        <v>0</v>
      </c>
      <c r="AE757" s="587"/>
      <c r="AF757" s="588">
        <f t="shared" si="1022"/>
        <v>0</v>
      </c>
      <c r="AG757" s="588">
        <f t="shared" si="1035"/>
        <v>0</v>
      </c>
      <c r="AH757" s="587"/>
      <c r="AI757" s="588">
        <f t="shared" si="1023"/>
        <v>0</v>
      </c>
      <c r="AJ757" s="588">
        <f t="shared" si="1036"/>
        <v>0</v>
      </c>
      <c r="AK757" s="587"/>
      <c r="AL757" s="588">
        <f t="shared" si="1024"/>
        <v>0</v>
      </c>
      <c r="AM757" s="588">
        <f t="shared" si="1037"/>
        <v>0</v>
      </c>
      <c r="AN757" s="587"/>
      <c r="AO757" s="588">
        <f t="shared" si="1025"/>
        <v>0</v>
      </c>
      <c r="AP757" s="588">
        <f t="shared" si="1038"/>
        <v>0</v>
      </c>
      <c r="AQ757" s="587"/>
      <c r="AR757" s="588">
        <f t="shared" si="1026"/>
        <v>0</v>
      </c>
      <c r="AS757" s="588">
        <f t="shared" si="1003"/>
        <v>0</v>
      </c>
      <c r="AT757" s="587"/>
      <c r="AU757" s="588">
        <f t="shared" si="1027"/>
        <v>0</v>
      </c>
      <c r="AV757" s="588">
        <f t="shared" si="1039"/>
        <v>0</v>
      </c>
      <c r="AW757" s="587"/>
      <c r="AX757" s="652"/>
      <c r="AY757" s="706">
        <f t="shared" si="1046"/>
        <v>0</v>
      </c>
      <c r="BC757" s="30">
        <f t="shared" si="1004"/>
        <v>0</v>
      </c>
      <c r="BD757" s="30">
        <f t="shared" si="1005"/>
        <v>0</v>
      </c>
      <c r="BE757" s="30">
        <f t="shared" si="1041"/>
        <v>0</v>
      </c>
      <c r="BF757" s="30">
        <f t="shared" si="1006"/>
        <v>0</v>
      </c>
      <c r="BG757" s="30">
        <f t="shared" si="1007"/>
        <v>0</v>
      </c>
      <c r="BH757" s="30">
        <f t="shared" si="1040"/>
        <v>0</v>
      </c>
      <c r="BI757" s="30">
        <f t="shared" si="1045"/>
        <v>0</v>
      </c>
      <c r="BJ757" s="30">
        <f t="shared" si="1009"/>
        <v>0</v>
      </c>
      <c r="BK757" s="704">
        <f t="shared" si="1010"/>
        <v>0</v>
      </c>
      <c r="BL757" s="30">
        <f t="shared" si="1011"/>
        <v>0</v>
      </c>
      <c r="BM757" s="30">
        <f t="shared" si="1012"/>
        <v>0</v>
      </c>
      <c r="BN757" s="30">
        <f t="shared" si="1043"/>
        <v>0</v>
      </c>
    </row>
    <row r="758" spans="1:66" x14ac:dyDescent="0.25">
      <c r="A758" s="49"/>
      <c r="B758" s="50"/>
      <c r="C758" s="699"/>
      <c r="D758" s="50"/>
      <c r="E758" s="62" t="e">
        <f t="shared" si="1044"/>
        <v>#N/A</v>
      </c>
      <c r="F758" s="664" t="str">
        <f t="shared" si="1042"/>
        <v/>
      </c>
      <c r="G758" s="587"/>
      <c r="H758" s="588">
        <f t="shared" si="1014"/>
        <v>0</v>
      </c>
      <c r="I758" s="588">
        <f t="shared" si="1028"/>
        <v>0</v>
      </c>
      <c r="J758" s="587"/>
      <c r="K758" s="588">
        <f t="shared" si="1015"/>
        <v>0</v>
      </c>
      <c r="L758" s="588">
        <f t="shared" si="1029"/>
        <v>0</v>
      </c>
      <c r="M758" s="587"/>
      <c r="N758" s="588">
        <f t="shared" si="1016"/>
        <v>0</v>
      </c>
      <c r="O758" s="588">
        <f t="shared" si="1030"/>
        <v>0</v>
      </c>
      <c r="P758" s="587"/>
      <c r="Q758" s="588">
        <f t="shared" si="1017"/>
        <v>0</v>
      </c>
      <c r="R758" s="588">
        <f t="shared" si="1031"/>
        <v>0</v>
      </c>
      <c r="S758" s="587"/>
      <c r="T758" s="588">
        <f t="shared" si="1018"/>
        <v>0</v>
      </c>
      <c r="U758" s="588">
        <f t="shared" si="1032"/>
        <v>0</v>
      </c>
      <c r="V758" s="587"/>
      <c r="W758" s="588">
        <f t="shared" si="1019"/>
        <v>0</v>
      </c>
      <c r="X758" s="588">
        <f t="shared" si="1033"/>
        <v>0</v>
      </c>
      <c r="Y758" s="587"/>
      <c r="Z758" s="588">
        <f t="shared" si="1020"/>
        <v>0</v>
      </c>
      <c r="AA758" s="588">
        <f t="shared" si="1002"/>
        <v>0</v>
      </c>
      <c r="AB758" s="587"/>
      <c r="AC758" s="588">
        <f t="shared" si="1021"/>
        <v>0</v>
      </c>
      <c r="AD758" s="588">
        <f t="shared" si="1034"/>
        <v>0</v>
      </c>
      <c r="AE758" s="587"/>
      <c r="AF758" s="588">
        <f t="shared" si="1022"/>
        <v>0</v>
      </c>
      <c r="AG758" s="588">
        <f t="shared" si="1035"/>
        <v>0</v>
      </c>
      <c r="AH758" s="587"/>
      <c r="AI758" s="588">
        <f t="shared" si="1023"/>
        <v>0</v>
      </c>
      <c r="AJ758" s="588">
        <f t="shared" si="1036"/>
        <v>0</v>
      </c>
      <c r="AK758" s="587"/>
      <c r="AL758" s="588">
        <f t="shared" si="1024"/>
        <v>0</v>
      </c>
      <c r="AM758" s="588">
        <f t="shared" si="1037"/>
        <v>0</v>
      </c>
      <c r="AN758" s="587"/>
      <c r="AO758" s="588">
        <f t="shared" si="1025"/>
        <v>0</v>
      </c>
      <c r="AP758" s="588">
        <f t="shared" si="1038"/>
        <v>0</v>
      </c>
      <c r="AQ758" s="587"/>
      <c r="AR758" s="588">
        <f t="shared" si="1026"/>
        <v>0</v>
      </c>
      <c r="AS758" s="588">
        <f t="shared" si="1003"/>
        <v>0</v>
      </c>
      <c r="AT758" s="587"/>
      <c r="AU758" s="588">
        <f t="shared" si="1027"/>
        <v>0</v>
      </c>
      <c r="AV758" s="588">
        <f t="shared" si="1039"/>
        <v>0</v>
      </c>
      <c r="AW758" s="587"/>
      <c r="AX758" s="652"/>
      <c r="AY758" s="706">
        <f t="shared" si="1046"/>
        <v>0</v>
      </c>
      <c r="BC758" s="30">
        <f t="shared" si="1004"/>
        <v>0</v>
      </c>
      <c r="BD758" s="30">
        <f t="shared" si="1005"/>
        <v>0</v>
      </c>
      <c r="BE758" s="30">
        <f t="shared" si="1041"/>
        <v>0</v>
      </c>
      <c r="BF758" s="30">
        <f t="shared" si="1006"/>
        <v>0</v>
      </c>
      <c r="BG758" s="30">
        <f t="shared" si="1007"/>
        <v>0</v>
      </c>
      <c r="BH758" s="30">
        <f t="shared" si="1040"/>
        <v>0</v>
      </c>
      <c r="BI758" s="30">
        <f t="shared" si="1045"/>
        <v>0</v>
      </c>
      <c r="BJ758" s="30">
        <f t="shared" si="1009"/>
        <v>0</v>
      </c>
      <c r="BK758" s="704">
        <f t="shared" si="1010"/>
        <v>0</v>
      </c>
      <c r="BL758" s="30">
        <f t="shared" si="1011"/>
        <v>0</v>
      </c>
      <c r="BM758" s="30">
        <f t="shared" si="1012"/>
        <v>0</v>
      </c>
      <c r="BN758" s="30">
        <f t="shared" si="1043"/>
        <v>0</v>
      </c>
    </row>
    <row r="759" spans="1:66" x14ac:dyDescent="0.25">
      <c r="A759" s="49"/>
      <c r="B759" s="50"/>
      <c r="C759" s="699"/>
      <c r="D759" s="50"/>
      <c r="E759" s="62" t="e">
        <f t="shared" si="1044"/>
        <v>#N/A</v>
      </c>
      <c r="F759" s="664" t="str">
        <f t="shared" si="1042"/>
        <v/>
      </c>
      <c r="G759" s="587"/>
      <c r="H759" s="588">
        <f t="shared" si="1014"/>
        <v>0</v>
      </c>
      <c r="I759" s="588">
        <f t="shared" si="1028"/>
        <v>0</v>
      </c>
      <c r="J759" s="587"/>
      <c r="K759" s="588">
        <f t="shared" si="1015"/>
        <v>0</v>
      </c>
      <c r="L759" s="588">
        <f t="shared" si="1029"/>
        <v>0</v>
      </c>
      <c r="M759" s="587"/>
      <c r="N759" s="588">
        <f t="shared" si="1016"/>
        <v>0</v>
      </c>
      <c r="O759" s="588">
        <f t="shared" si="1030"/>
        <v>0</v>
      </c>
      <c r="P759" s="587"/>
      <c r="Q759" s="588">
        <f t="shared" si="1017"/>
        <v>0</v>
      </c>
      <c r="R759" s="588">
        <f t="shared" si="1031"/>
        <v>0</v>
      </c>
      <c r="S759" s="587"/>
      <c r="T759" s="588">
        <f t="shared" si="1018"/>
        <v>0</v>
      </c>
      <c r="U759" s="588">
        <f t="shared" si="1032"/>
        <v>0</v>
      </c>
      <c r="V759" s="587"/>
      <c r="W759" s="588">
        <f t="shared" si="1019"/>
        <v>0</v>
      </c>
      <c r="X759" s="588">
        <f t="shared" si="1033"/>
        <v>0</v>
      </c>
      <c r="Y759" s="587"/>
      <c r="Z759" s="588">
        <f t="shared" si="1020"/>
        <v>0</v>
      </c>
      <c r="AA759" s="588">
        <f t="shared" si="1002"/>
        <v>0</v>
      </c>
      <c r="AB759" s="587"/>
      <c r="AC759" s="588">
        <f t="shared" si="1021"/>
        <v>0</v>
      </c>
      <c r="AD759" s="588">
        <f t="shared" si="1034"/>
        <v>0</v>
      </c>
      <c r="AE759" s="587"/>
      <c r="AF759" s="588">
        <f t="shared" si="1022"/>
        <v>0</v>
      </c>
      <c r="AG759" s="588">
        <f t="shared" si="1035"/>
        <v>0</v>
      </c>
      <c r="AH759" s="587"/>
      <c r="AI759" s="588">
        <f t="shared" si="1023"/>
        <v>0</v>
      </c>
      <c r="AJ759" s="588">
        <f t="shared" si="1036"/>
        <v>0</v>
      </c>
      <c r="AK759" s="587"/>
      <c r="AL759" s="588">
        <f t="shared" si="1024"/>
        <v>0</v>
      </c>
      <c r="AM759" s="588">
        <f t="shared" si="1037"/>
        <v>0</v>
      </c>
      <c r="AN759" s="587"/>
      <c r="AO759" s="588">
        <f t="shared" si="1025"/>
        <v>0</v>
      </c>
      <c r="AP759" s="588">
        <f t="shared" si="1038"/>
        <v>0</v>
      </c>
      <c r="AQ759" s="587"/>
      <c r="AR759" s="588">
        <f t="shared" si="1026"/>
        <v>0</v>
      </c>
      <c r="AS759" s="588">
        <f t="shared" si="1003"/>
        <v>0</v>
      </c>
      <c r="AT759" s="587"/>
      <c r="AU759" s="588">
        <f t="shared" si="1027"/>
        <v>0</v>
      </c>
      <c r="AV759" s="588">
        <f t="shared" si="1039"/>
        <v>0</v>
      </c>
      <c r="AW759" s="587"/>
      <c r="AX759" s="652"/>
      <c r="AY759" s="706">
        <f t="shared" si="1046"/>
        <v>0</v>
      </c>
      <c r="BC759" s="30">
        <f t="shared" si="1004"/>
        <v>0</v>
      </c>
      <c r="BD759" s="30">
        <f t="shared" si="1005"/>
        <v>0</v>
      </c>
      <c r="BE759" s="30">
        <f t="shared" si="1041"/>
        <v>0</v>
      </c>
      <c r="BF759" s="30">
        <f t="shared" si="1006"/>
        <v>0</v>
      </c>
      <c r="BG759" s="30">
        <f t="shared" si="1007"/>
        <v>0</v>
      </c>
      <c r="BH759" s="30">
        <f t="shared" si="1040"/>
        <v>0</v>
      </c>
      <c r="BI759" s="30">
        <f t="shared" si="1045"/>
        <v>0</v>
      </c>
      <c r="BJ759" s="30">
        <f t="shared" si="1009"/>
        <v>0</v>
      </c>
      <c r="BK759" s="704">
        <f t="shared" si="1010"/>
        <v>0</v>
      </c>
      <c r="BL759" s="30">
        <f t="shared" si="1011"/>
        <v>0</v>
      </c>
      <c r="BM759" s="30">
        <f t="shared" si="1012"/>
        <v>0</v>
      </c>
      <c r="BN759" s="30">
        <f t="shared" si="1043"/>
        <v>0</v>
      </c>
    </row>
    <row r="760" spans="1:66" x14ac:dyDescent="0.25">
      <c r="A760" s="49"/>
      <c r="B760" s="50"/>
      <c r="C760" s="699"/>
      <c r="D760" s="50"/>
      <c r="E760" s="62" t="e">
        <f t="shared" si="1044"/>
        <v>#N/A</v>
      </c>
      <c r="F760" s="664" t="str">
        <f t="shared" si="1042"/>
        <v/>
      </c>
      <c r="G760" s="587"/>
      <c r="H760" s="588">
        <f t="shared" si="1014"/>
        <v>0</v>
      </c>
      <c r="I760" s="588">
        <f t="shared" si="1028"/>
        <v>0</v>
      </c>
      <c r="J760" s="587"/>
      <c r="K760" s="588">
        <f t="shared" si="1015"/>
        <v>0</v>
      </c>
      <c r="L760" s="588">
        <f t="shared" si="1029"/>
        <v>0</v>
      </c>
      <c r="M760" s="587"/>
      <c r="N760" s="588">
        <f t="shared" si="1016"/>
        <v>0</v>
      </c>
      <c r="O760" s="588">
        <f t="shared" si="1030"/>
        <v>0</v>
      </c>
      <c r="P760" s="587"/>
      <c r="Q760" s="588">
        <f t="shared" si="1017"/>
        <v>0</v>
      </c>
      <c r="R760" s="588">
        <f t="shared" si="1031"/>
        <v>0</v>
      </c>
      <c r="S760" s="587"/>
      <c r="T760" s="588">
        <f t="shared" si="1018"/>
        <v>0</v>
      </c>
      <c r="U760" s="588">
        <f t="shared" si="1032"/>
        <v>0</v>
      </c>
      <c r="V760" s="587"/>
      <c r="W760" s="588">
        <f t="shared" si="1019"/>
        <v>0</v>
      </c>
      <c r="X760" s="588">
        <f t="shared" si="1033"/>
        <v>0</v>
      </c>
      <c r="Y760" s="587"/>
      <c r="Z760" s="588">
        <f t="shared" si="1020"/>
        <v>0</v>
      </c>
      <c r="AA760" s="588">
        <f t="shared" si="1002"/>
        <v>0</v>
      </c>
      <c r="AB760" s="587"/>
      <c r="AC760" s="588">
        <f t="shared" si="1021"/>
        <v>0</v>
      </c>
      <c r="AD760" s="588">
        <f t="shared" si="1034"/>
        <v>0</v>
      </c>
      <c r="AE760" s="587"/>
      <c r="AF760" s="588">
        <f t="shared" si="1022"/>
        <v>0</v>
      </c>
      <c r="AG760" s="588">
        <f t="shared" si="1035"/>
        <v>0</v>
      </c>
      <c r="AH760" s="587"/>
      <c r="AI760" s="588">
        <f t="shared" si="1023"/>
        <v>0</v>
      </c>
      <c r="AJ760" s="588">
        <f t="shared" si="1036"/>
        <v>0</v>
      </c>
      <c r="AK760" s="587"/>
      <c r="AL760" s="588">
        <f t="shared" si="1024"/>
        <v>0</v>
      </c>
      <c r="AM760" s="588">
        <f t="shared" si="1037"/>
        <v>0</v>
      </c>
      <c r="AN760" s="587"/>
      <c r="AO760" s="588">
        <f t="shared" si="1025"/>
        <v>0</v>
      </c>
      <c r="AP760" s="588">
        <f t="shared" si="1038"/>
        <v>0</v>
      </c>
      <c r="AQ760" s="587"/>
      <c r="AR760" s="588">
        <f t="shared" si="1026"/>
        <v>0</v>
      </c>
      <c r="AS760" s="588">
        <f t="shared" si="1003"/>
        <v>0</v>
      </c>
      <c r="AT760" s="587"/>
      <c r="AU760" s="588">
        <f t="shared" si="1027"/>
        <v>0</v>
      </c>
      <c r="AV760" s="588">
        <f t="shared" si="1039"/>
        <v>0</v>
      </c>
      <c r="AW760" s="587"/>
      <c r="AX760" s="652"/>
      <c r="AY760" s="706">
        <f t="shared" si="1046"/>
        <v>0</v>
      </c>
      <c r="BC760" s="30">
        <f t="shared" si="1004"/>
        <v>0</v>
      </c>
      <c r="BD760" s="30">
        <f t="shared" si="1005"/>
        <v>0</v>
      </c>
      <c r="BE760" s="30">
        <f t="shared" si="1041"/>
        <v>0</v>
      </c>
      <c r="BF760" s="30">
        <f t="shared" si="1006"/>
        <v>0</v>
      </c>
      <c r="BG760" s="30">
        <f t="shared" si="1007"/>
        <v>0</v>
      </c>
      <c r="BH760" s="30">
        <f t="shared" si="1040"/>
        <v>0</v>
      </c>
      <c r="BI760" s="30">
        <f t="shared" si="1045"/>
        <v>0</v>
      </c>
      <c r="BJ760" s="30">
        <f t="shared" si="1009"/>
        <v>0</v>
      </c>
      <c r="BK760" s="704">
        <f t="shared" si="1010"/>
        <v>0</v>
      </c>
      <c r="BL760" s="30">
        <f t="shared" si="1011"/>
        <v>0</v>
      </c>
      <c r="BM760" s="30">
        <f t="shared" si="1012"/>
        <v>0</v>
      </c>
      <c r="BN760" s="30">
        <f t="shared" si="1043"/>
        <v>0</v>
      </c>
    </row>
    <row r="761" spans="1:66" x14ac:dyDescent="0.25">
      <c r="A761" s="49"/>
      <c r="B761" s="50"/>
      <c r="C761" s="699"/>
      <c r="D761" s="50"/>
      <c r="E761" s="62" t="e">
        <f t="shared" si="1044"/>
        <v>#N/A</v>
      </c>
      <c r="F761" s="664" t="str">
        <f t="shared" si="1042"/>
        <v/>
      </c>
      <c r="G761" s="587"/>
      <c r="H761" s="588">
        <f t="shared" si="1014"/>
        <v>0</v>
      </c>
      <c r="I761" s="588">
        <f t="shared" si="1028"/>
        <v>0</v>
      </c>
      <c r="J761" s="587"/>
      <c r="K761" s="588">
        <f t="shared" si="1015"/>
        <v>0</v>
      </c>
      <c r="L761" s="588">
        <f t="shared" si="1029"/>
        <v>0</v>
      </c>
      <c r="M761" s="587"/>
      <c r="N761" s="588">
        <f t="shared" si="1016"/>
        <v>0</v>
      </c>
      <c r="O761" s="588">
        <f t="shared" si="1030"/>
        <v>0</v>
      </c>
      <c r="P761" s="587"/>
      <c r="Q761" s="588">
        <f t="shared" si="1017"/>
        <v>0</v>
      </c>
      <c r="R761" s="588">
        <f t="shared" si="1031"/>
        <v>0</v>
      </c>
      <c r="S761" s="587"/>
      <c r="T761" s="588">
        <f t="shared" si="1018"/>
        <v>0</v>
      </c>
      <c r="U761" s="588">
        <f t="shared" si="1032"/>
        <v>0</v>
      </c>
      <c r="V761" s="587"/>
      <c r="W761" s="588">
        <f t="shared" si="1019"/>
        <v>0</v>
      </c>
      <c r="X761" s="588">
        <f t="shared" si="1033"/>
        <v>0</v>
      </c>
      <c r="Y761" s="587"/>
      <c r="Z761" s="588">
        <f t="shared" si="1020"/>
        <v>0</v>
      </c>
      <c r="AA761" s="588">
        <f t="shared" si="1002"/>
        <v>0</v>
      </c>
      <c r="AB761" s="587"/>
      <c r="AC761" s="588">
        <f t="shared" si="1021"/>
        <v>0</v>
      </c>
      <c r="AD761" s="588">
        <f t="shared" si="1034"/>
        <v>0</v>
      </c>
      <c r="AE761" s="587"/>
      <c r="AF761" s="588">
        <f t="shared" si="1022"/>
        <v>0</v>
      </c>
      <c r="AG761" s="588">
        <f t="shared" si="1035"/>
        <v>0</v>
      </c>
      <c r="AH761" s="587"/>
      <c r="AI761" s="588">
        <f t="shared" si="1023"/>
        <v>0</v>
      </c>
      <c r="AJ761" s="588">
        <f t="shared" si="1036"/>
        <v>0</v>
      </c>
      <c r="AK761" s="587"/>
      <c r="AL761" s="588">
        <f t="shared" si="1024"/>
        <v>0</v>
      </c>
      <c r="AM761" s="588">
        <f t="shared" si="1037"/>
        <v>0</v>
      </c>
      <c r="AN761" s="587"/>
      <c r="AO761" s="588">
        <f t="shared" si="1025"/>
        <v>0</v>
      </c>
      <c r="AP761" s="588">
        <f t="shared" si="1038"/>
        <v>0</v>
      </c>
      <c r="AQ761" s="587"/>
      <c r="AR761" s="588">
        <f t="shared" si="1026"/>
        <v>0</v>
      </c>
      <c r="AS761" s="588">
        <f t="shared" si="1003"/>
        <v>0</v>
      </c>
      <c r="AT761" s="587"/>
      <c r="AU761" s="588">
        <f t="shared" si="1027"/>
        <v>0</v>
      </c>
      <c r="AV761" s="588">
        <f t="shared" si="1039"/>
        <v>0</v>
      </c>
      <c r="AW761" s="587"/>
      <c r="AX761" s="652"/>
      <c r="AY761" s="706">
        <f t="shared" si="1046"/>
        <v>0</v>
      </c>
      <c r="BC761" s="30">
        <f t="shared" si="1004"/>
        <v>0</v>
      </c>
      <c r="BD761" s="30">
        <f t="shared" si="1005"/>
        <v>0</v>
      </c>
      <c r="BE761" s="30">
        <f t="shared" si="1041"/>
        <v>0</v>
      </c>
      <c r="BF761" s="30">
        <f t="shared" si="1006"/>
        <v>0</v>
      </c>
      <c r="BG761" s="30">
        <f t="shared" si="1007"/>
        <v>0</v>
      </c>
      <c r="BH761" s="30">
        <f t="shared" si="1040"/>
        <v>0</v>
      </c>
      <c r="BI761" s="30">
        <f t="shared" si="1045"/>
        <v>0</v>
      </c>
      <c r="BJ761" s="30">
        <f t="shared" si="1009"/>
        <v>0</v>
      </c>
      <c r="BK761" s="704">
        <f t="shared" si="1010"/>
        <v>0</v>
      </c>
      <c r="BL761" s="30">
        <f t="shared" si="1011"/>
        <v>0</v>
      </c>
      <c r="BM761" s="30">
        <f t="shared" si="1012"/>
        <v>0</v>
      </c>
      <c r="BN761" s="30">
        <f t="shared" si="1043"/>
        <v>0</v>
      </c>
    </row>
    <row r="762" spans="1:66" x14ac:dyDescent="0.25">
      <c r="A762" s="49"/>
      <c r="B762" s="50"/>
      <c r="C762" s="699"/>
      <c r="D762" s="50"/>
      <c r="E762" s="62" t="e">
        <f t="shared" si="1044"/>
        <v>#N/A</v>
      </c>
      <c r="F762" s="664" t="str">
        <f t="shared" si="1042"/>
        <v/>
      </c>
      <c r="G762" s="587"/>
      <c r="H762" s="588">
        <f t="shared" si="1014"/>
        <v>0</v>
      </c>
      <c r="I762" s="588">
        <f t="shared" si="1028"/>
        <v>0</v>
      </c>
      <c r="J762" s="587"/>
      <c r="K762" s="588">
        <f t="shared" si="1015"/>
        <v>0</v>
      </c>
      <c r="L762" s="588">
        <f t="shared" si="1029"/>
        <v>0</v>
      </c>
      <c r="M762" s="587"/>
      <c r="N762" s="588">
        <f t="shared" si="1016"/>
        <v>0</v>
      </c>
      <c r="O762" s="588">
        <f t="shared" si="1030"/>
        <v>0</v>
      </c>
      <c r="P762" s="587"/>
      <c r="Q762" s="588">
        <f t="shared" si="1017"/>
        <v>0</v>
      </c>
      <c r="R762" s="588">
        <f t="shared" si="1031"/>
        <v>0</v>
      </c>
      <c r="S762" s="587"/>
      <c r="T762" s="588">
        <f t="shared" si="1018"/>
        <v>0</v>
      </c>
      <c r="U762" s="588">
        <f t="shared" si="1032"/>
        <v>0</v>
      </c>
      <c r="V762" s="587"/>
      <c r="W762" s="588">
        <f t="shared" si="1019"/>
        <v>0</v>
      </c>
      <c r="X762" s="588">
        <f t="shared" si="1033"/>
        <v>0</v>
      </c>
      <c r="Y762" s="587"/>
      <c r="Z762" s="588">
        <f t="shared" si="1020"/>
        <v>0</v>
      </c>
      <c r="AA762" s="588">
        <f t="shared" si="1002"/>
        <v>0</v>
      </c>
      <c r="AB762" s="587"/>
      <c r="AC762" s="588">
        <f t="shared" si="1021"/>
        <v>0</v>
      </c>
      <c r="AD762" s="588">
        <f t="shared" si="1034"/>
        <v>0</v>
      </c>
      <c r="AE762" s="587"/>
      <c r="AF762" s="588">
        <f t="shared" si="1022"/>
        <v>0</v>
      </c>
      <c r="AG762" s="588">
        <f t="shared" si="1035"/>
        <v>0</v>
      </c>
      <c r="AH762" s="587"/>
      <c r="AI762" s="588">
        <f t="shared" si="1023"/>
        <v>0</v>
      </c>
      <c r="AJ762" s="588">
        <f t="shared" si="1036"/>
        <v>0</v>
      </c>
      <c r="AK762" s="587"/>
      <c r="AL762" s="588">
        <f t="shared" si="1024"/>
        <v>0</v>
      </c>
      <c r="AM762" s="588">
        <f t="shared" si="1037"/>
        <v>0</v>
      </c>
      <c r="AN762" s="587"/>
      <c r="AO762" s="588">
        <f t="shared" si="1025"/>
        <v>0</v>
      </c>
      <c r="AP762" s="588">
        <f t="shared" si="1038"/>
        <v>0</v>
      </c>
      <c r="AQ762" s="587"/>
      <c r="AR762" s="588">
        <f t="shared" si="1026"/>
        <v>0</v>
      </c>
      <c r="AS762" s="588">
        <f t="shared" si="1003"/>
        <v>0</v>
      </c>
      <c r="AT762" s="587"/>
      <c r="AU762" s="588">
        <f t="shared" si="1027"/>
        <v>0</v>
      </c>
      <c r="AV762" s="588">
        <f t="shared" si="1039"/>
        <v>0</v>
      </c>
      <c r="AW762" s="587"/>
      <c r="AX762" s="652"/>
      <c r="AY762" s="706">
        <f t="shared" si="1046"/>
        <v>0</v>
      </c>
      <c r="BC762" s="30">
        <f t="shared" si="1004"/>
        <v>0</v>
      </c>
      <c r="BD762" s="30">
        <f t="shared" si="1005"/>
        <v>0</v>
      </c>
      <c r="BE762" s="30">
        <f t="shared" si="1041"/>
        <v>0</v>
      </c>
      <c r="BF762" s="30">
        <f t="shared" si="1006"/>
        <v>0</v>
      </c>
      <c r="BG762" s="30">
        <f t="shared" si="1007"/>
        <v>0</v>
      </c>
      <c r="BH762" s="30">
        <f t="shared" si="1040"/>
        <v>0</v>
      </c>
      <c r="BI762" s="30">
        <f t="shared" si="1045"/>
        <v>0</v>
      </c>
      <c r="BJ762" s="30">
        <f t="shared" si="1009"/>
        <v>0</v>
      </c>
      <c r="BK762" s="704">
        <f t="shared" si="1010"/>
        <v>0</v>
      </c>
      <c r="BL762" s="30">
        <f t="shared" si="1011"/>
        <v>0</v>
      </c>
      <c r="BM762" s="30">
        <f t="shared" si="1012"/>
        <v>0</v>
      </c>
      <c r="BN762" s="30">
        <f t="shared" si="1043"/>
        <v>0</v>
      </c>
    </row>
    <row r="763" spans="1:66" x14ac:dyDescent="0.25">
      <c r="A763" s="49"/>
      <c r="B763" s="50"/>
      <c r="C763" s="699"/>
      <c r="D763" s="50"/>
      <c r="E763" s="62" t="e">
        <f t="shared" si="1044"/>
        <v>#N/A</v>
      </c>
      <c r="F763" s="664" t="str">
        <f t="shared" si="1042"/>
        <v/>
      </c>
      <c r="G763" s="587"/>
      <c r="H763" s="588">
        <f t="shared" si="1014"/>
        <v>0</v>
      </c>
      <c r="I763" s="588">
        <f t="shared" si="1028"/>
        <v>0</v>
      </c>
      <c r="J763" s="587"/>
      <c r="K763" s="588">
        <f t="shared" si="1015"/>
        <v>0</v>
      </c>
      <c r="L763" s="588">
        <f t="shared" si="1029"/>
        <v>0</v>
      </c>
      <c r="M763" s="587"/>
      <c r="N763" s="588">
        <f t="shared" si="1016"/>
        <v>0</v>
      </c>
      <c r="O763" s="588">
        <f t="shared" si="1030"/>
        <v>0</v>
      </c>
      <c r="P763" s="587"/>
      <c r="Q763" s="588">
        <f t="shared" si="1017"/>
        <v>0</v>
      </c>
      <c r="R763" s="588">
        <f t="shared" si="1031"/>
        <v>0</v>
      </c>
      <c r="S763" s="587"/>
      <c r="T763" s="588">
        <f t="shared" si="1018"/>
        <v>0</v>
      </c>
      <c r="U763" s="588">
        <f t="shared" si="1032"/>
        <v>0</v>
      </c>
      <c r="V763" s="587"/>
      <c r="W763" s="588">
        <f t="shared" si="1019"/>
        <v>0</v>
      </c>
      <c r="X763" s="588">
        <f t="shared" si="1033"/>
        <v>0</v>
      </c>
      <c r="Y763" s="587"/>
      <c r="Z763" s="588">
        <f t="shared" si="1020"/>
        <v>0</v>
      </c>
      <c r="AA763" s="588">
        <f t="shared" ref="AA763:AA826" si="1047">SUM(Y763:Z763)</f>
        <v>0</v>
      </c>
      <c r="AB763" s="587"/>
      <c r="AC763" s="588">
        <f t="shared" si="1021"/>
        <v>0</v>
      </c>
      <c r="AD763" s="588">
        <f t="shared" si="1034"/>
        <v>0</v>
      </c>
      <c r="AE763" s="587"/>
      <c r="AF763" s="588">
        <f t="shared" si="1022"/>
        <v>0</v>
      </c>
      <c r="AG763" s="588">
        <f t="shared" si="1035"/>
        <v>0</v>
      </c>
      <c r="AH763" s="587"/>
      <c r="AI763" s="588">
        <f t="shared" si="1023"/>
        <v>0</v>
      </c>
      <c r="AJ763" s="588">
        <f t="shared" si="1036"/>
        <v>0</v>
      </c>
      <c r="AK763" s="587"/>
      <c r="AL763" s="588">
        <f t="shared" si="1024"/>
        <v>0</v>
      </c>
      <c r="AM763" s="588">
        <f t="shared" si="1037"/>
        <v>0</v>
      </c>
      <c r="AN763" s="587"/>
      <c r="AO763" s="588">
        <f t="shared" si="1025"/>
        <v>0</v>
      </c>
      <c r="AP763" s="588">
        <f t="shared" si="1038"/>
        <v>0</v>
      </c>
      <c r="AQ763" s="587"/>
      <c r="AR763" s="588">
        <f t="shared" si="1026"/>
        <v>0</v>
      </c>
      <c r="AS763" s="588">
        <f t="shared" si="1003"/>
        <v>0</v>
      </c>
      <c r="AT763" s="587"/>
      <c r="AU763" s="588">
        <f t="shared" si="1027"/>
        <v>0</v>
      </c>
      <c r="AV763" s="588">
        <f t="shared" si="1039"/>
        <v>0</v>
      </c>
      <c r="AW763" s="587"/>
      <c r="AX763" s="652"/>
      <c r="AY763" s="706">
        <f t="shared" si="1046"/>
        <v>0</v>
      </c>
      <c r="BC763" s="30">
        <f t="shared" si="1004"/>
        <v>0</v>
      </c>
      <c r="BD763" s="30">
        <f t="shared" si="1005"/>
        <v>0</v>
      </c>
      <c r="BE763" s="30">
        <f t="shared" si="1041"/>
        <v>0</v>
      </c>
      <c r="BF763" s="30">
        <f t="shared" si="1006"/>
        <v>0</v>
      </c>
      <c r="BG763" s="30">
        <f t="shared" si="1007"/>
        <v>0</v>
      </c>
      <c r="BH763" s="30">
        <f t="shared" si="1040"/>
        <v>0</v>
      </c>
      <c r="BI763" s="30">
        <f t="shared" si="1045"/>
        <v>0</v>
      </c>
      <c r="BJ763" s="30">
        <f t="shared" si="1009"/>
        <v>0</v>
      </c>
      <c r="BK763" s="704">
        <f t="shared" si="1010"/>
        <v>0</v>
      </c>
      <c r="BL763" s="30">
        <f t="shared" si="1011"/>
        <v>0</v>
      </c>
      <c r="BM763" s="30">
        <f t="shared" si="1012"/>
        <v>0</v>
      </c>
      <c r="BN763" s="30">
        <f t="shared" si="1043"/>
        <v>0</v>
      </c>
    </row>
    <row r="764" spans="1:66" x14ac:dyDescent="0.25">
      <c r="A764" s="49"/>
      <c r="B764" s="50"/>
      <c r="C764" s="699"/>
      <c r="D764" s="50"/>
      <c r="E764" s="62" t="e">
        <f t="shared" si="1044"/>
        <v>#N/A</v>
      </c>
      <c r="F764" s="664" t="str">
        <f t="shared" si="1042"/>
        <v/>
      </c>
      <c r="G764" s="587"/>
      <c r="H764" s="588">
        <f t="shared" si="1014"/>
        <v>0</v>
      </c>
      <c r="I764" s="588">
        <f t="shared" si="1028"/>
        <v>0</v>
      </c>
      <c r="J764" s="587"/>
      <c r="K764" s="588">
        <f t="shared" si="1015"/>
        <v>0</v>
      </c>
      <c r="L764" s="588">
        <f t="shared" si="1029"/>
        <v>0</v>
      </c>
      <c r="M764" s="587"/>
      <c r="N764" s="588">
        <f t="shared" si="1016"/>
        <v>0</v>
      </c>
      <c r="O764" s="588">
        <f t="shared" si="1030"/>
        <v>0</v>
      </c>
      <c r="P764" s="587"/>
      <c r="Q764" s="588">
        <f t="shared" si="1017"/>
        <v>0</v>
      </c>
      <c r="R764" s="588">
        <f t="shared" si="1031"/>
        <v>0</v>
      </c>
      <c r="S764" s="587"/>
      <c r="T764" s="588">
        <f t="shared" si="1018"/>
        <v>0</v>
      </c>
      <c r="U764" s="588">
        <f t="shared" si="1032"/>
        <v>0</v>
      </c>
      <c r="V764" s="587"/>
      <c r="W764" s="588">
        <f t="shared" si="1019"/>
        <v>0</v>
      </c>
      <c r="X764" s="588">
        <f t="shared" si="1033"/>
        <v>0</v>
      </c>
      <c r="Y764" s="587"/>
      <c r="Z764" s="588">
        <f t="shared" si="1020"/>
        <v>0</v>
      </c>
      <c r="AA764" s="588">
        <f t="shared" si="1047"/>
        <v>0</v>
      </c>
      <c r="AB764" s="587"/>
      <c r="AC764" s="588">
        <f t="shared" si="1021"/>
        <v>0</v>
      </c>
      <c r="AD764" s="588">
        <f t="shared" si="1034"/>
        <v>0</v>
      </c>
      <c r="AE764" s="587"/>
      <c r="AF764" s="588">
        <f t="shared" si="1022"/>
        <v>0</v>
      </c>
      <c r="AG764" s="588">
        <f t="shared" si="1035"/>
        <v>0</v>
      </c>
      <c r="AH764" s="587"/>
      <c r="AI764" s="588">
        <f t="shared" si="1023"/>
        <v>0</v>
      </c>
      <c r="AJ764" s="588">
        <f t="shared" si="1036"/>
        <v>0</v>
      </c>
      <c r="AK764" s="587"/>
      <c r="AL764" s="588">
        <f t="shared" si="1024"/>
        <v>0</v>
      </c>
      <c r="AM764" s="588">
        <f t="shared" si="1037"/>
        <v>0</v>
      </c>
      <c r="AN764" s="587"/>
      <c r="AO764" s="588">
        <f t="shared" si="1025"/>
        <v>0</v>
      </c>
      <c r="AP764" s="588">
        <f t="shared" si="1038"/>
        <v>0</v>
      </c>
      <c r="AQ764" s="587"/>
      <c r="AR764" s="588">
        <f t="shared" si="1026"/>
        <v>0</v>
      </c>
      <c r="AS764" s="588">
        <f t="shared" si="1003"/>
        <v>0</v>
      </c>
      <c r="AT764" s="587"/>
      <c r="AU764" s="588">
        <f t="shared" si="1027"/>
        <v>0</v>
      </c>
      <c r="AV764" s="588">
        <f t="shared" si="1039"/>
        <v>0</v>
      </c>
      <c r="AW764" s="587"/>
      <c r="AX764" s="652"/>
      <c r="AY764" s="706">
        <f t="shared" si="1046"/>
        <v>0</v>
      </c>
      <c r="BC764" s="30">
        <f t="shared" si="1004"/>
        <v>0</v>
      </c>
      <c r="BD764" s="30">
        <f t="shared" si="1005"/>
        <v>0</v>
      </c>
      <c r="BE764" s="30">
        <f t="shared" si="1041"/>
        <v>0</v>
      </c>
      <c r="BF764" s="30">
        <f t="shared" si="1006"/>
        <v>0</v>
      </c>
      <c r="BG764" s="30">
        <f t="shared" si="1007"/>
        <v>0</v>
      </c>
      <c r="BH764" s="30">
        <f t="shared" si="1040"/>
        <v>0</v>
      </c>
      <c r="BI764" s="30">
        <f t="shared" si="1045"/>
        <v>0</v>
      </c>
      <c r="BJ764" s="30">
        <f t="shared" si="1009"/>
        <v>0</v>
      </c>
      <c r="BK764" s="704">
        <f t="shared" si="1010"/>
        <v>0</v>
      </c>
      <c r="BL764" s="30">
        <f t="shared" si="1011"/>
        <v>0</v>
      </c>
      <c r="BM764" s="30">
        <f t="shared" si="1012"/>
        <v>0</v>
      </c>
      <c r="BN764" s="30">
        <f t="shared" si="1043"/>
        <v>0</v>
      </c>
    </row>
    <row r="765" spans="1:66" x14ac:dyDescent="0.25">
      <c r="A765" s="49"/>
      <c r="B765" s="50"/>
      <c r="C765" s="699"/>
      <c r="D765" s="50"/>
      <c r="E765" s="62" t="e">
        <f t="shared" si="1044"/>
        <v>#N/A</v>
      </c>
      <c r="F765" s="664" t="str">
        <f t="shared" si="1042"/>
        <v/>
      </c>
      <c r="G765" s="587"/>
      <c r="H765" s="588">
        <f t="shared" si="1014"/>
        <v>0</v>
      </c>
      <c r="I765" s="588">
        <f t="shared" si="1028"/>
        <v>0</v>
      </c>
      <c r="J765" s="587"/>
      <c r="K765" s="588">
        <f t="shared" si="1015"/>
        <v>0</v>
      </c>
      <c r="L765" s="588">
        <f t="shared" si="1029"/>
        <v>0</v>
      </c>
      <c r="M765" s="587"/>
      <c r="N765" s="588">
        <f t="shared" si="1016"/>
        <v>0</v>
      </c>
      <c r="O765" s="588">
        <f t="shared" si="1030"/>
        <v>0</v>
      </c>
      <c r="P765" s="587"/>
      <c r="Q765" s="588">
        <f t="shared" si="1017"/>
        <v>0</v>
      </c>
      <c r="R765" s="588">
        <f t="shared" si="1031"/>
        <v>0</v>
      </c>
      <c r="S765" s="587"/>
      <c r="T765" s="588">
        <f t="shared" si="1018"/>
        <v>0</v>
      </c>
      <c r="U765" s="588">
        <f t="shared" si="1032"/>
        <v>0</v>
      </c>
      <c r="V765" s="587"/>
      <c r="W765" s="588">
        <f t="shared" si="1019"/>
        <v>0</v>
      </c>
      <c r="X765" s="588">
        <f t="shared" si="1033"/>
        <v>0</v>
      </c>
      <c r="Y765" s="587"/>
      <c r="Z765" s="588">
        <f t="shared" si="1020"/>
        <v>0</v>
      </c>
      <c r="AA765" s="588">
        <f t="shared" si="1047"/>
        <v>0</v>
      </c>
      <c r="AB765" s="587"/>
      <c r="AC765" s="588">
        <f t="shared" si="1021"/>
        <v>0</v>
      </c>
      <c r="AD765" s="588">
        <f t="shared" si="1034"/>
        <v>0</v>
      </c>
      <c r="AE765" s="587"/>
      <c r="AF765" s="588">
        <f t="shared" si="1022"/>
        <v>0</v>
      </c>
      <c r="AG765" s="588">
        <f t="shared" si="1035"/>
        <v>0</v>
      </c>
      <c r="AH765" s="587"/>
      <c r="AI765" s="588">
        <f t="shared" si="1023"/>
        <v>0</v>
      </c>
      <c r="AJ765" s="588">
        <f t="shared" si="1036"/>
        <v>0</v>
      </c>
      <c r="AK765" s="587"/>
      <c r="AL765" s="588">
        <f t="shared" si="1024"/>
        <v>0</v>
      </c>
      <c r="AM765" s="588">
        <f t="shared" si="1037"/>
        <v>0</v>
      </c>
      <c r="AN765" s="587"/>
      <c r="AO765" s="588">
        <f t="shared" si="1025"/>
        <v>0</v>
      </c>
      <c r="AP765" s="588">
        <f t="shared" si="1038"/>
        <v>0</v>
      </c>
      <c r="AQ765" s="587"/>
      <c r="AR765" s="588">
        <f t="shared" si="1026"/>
        <v>0</v>
      </c>
      <c r="AS765" s="588">
        <f t="shared" si="1003"/>
        <v>0</v>
      </c>
      <c r="AT765" s="587"/>
      <c r="AU765" s="588">
        <f t="shared" si="1027"/>
        <v>0</v>
      </c>
      <c r="AV765" s="588">
        <f t="shared" si="1039"/>
        <v>0</v>
      </c>
      <c r="AW765" s="587"/>
      <c r="AX765" s="652"/>
      <c r="AY765" s="706">
        <f t="shared" si="1046"/>
        <v>0</v>
      </c>
      <c r="BC765" s="30">
        <f t="shared" si="1004"/>
        <v>0</v>
      </c>
      <c r="BD765" s="30">
        <f t="shared" si="1005"/>
        <v>0</v>
      </c>
      <c r="BE765" s="30">
        <f t="shared" si="1041"/>
        <v>0</v>
      </c>
      <c r="BF765" s="30">
        <f t="shared" si="1006"/>
        <v>0</v>
      </c>
      <c r="BG765" s="30">
        <f t="shared" si="1007"/>
        <v>0</v>
      </c>
      <c r="BH765" s="30">
        <f t="shared" si="1040"/>
        <v>0</v>
      </c>
      <c r="BI765" s="30">
        <f t="shared" si="1045"/>
        <v>0</v>
      </c>
      <c r="BJ765" s="30">
        <f t="shared" si="1009"/>
        <v>0</v>
      </c>
      <c r="BK765" s="704">
        <f t="shared" si="1010"/>
        <v>0</v>
      </c>
      <c r="BL765" s="30">
        <f t="shared" si="1011"/>
        <v>0</v>
      </c>
      <c r="BM765" s="30">
        <f t="shared" si="1012"/>
        <v>0</v>
      </c>
      <c r="BN765" s="30">
        <f t="shared" si="1043"/>
        <v>0</v>
      </c>
    </row>
    <row r="766" spans="1:66" x14ac:dyDescent="0.25">
      <c r="A766" s="49"/>
      <c r="B766" s="50"/>
      <c r="C766" s="699"/>
      <c r="D766" s="50"/>
      <c r="E766" s="62" t="e">
        <f t="shared" si="1044"/>
        <v>#N/A</v>
      </c>
      <c r="F766" s="664" t="str">
        <f t="shared" si="1042"/>
        <v/>
      </c>
      <c r="G766" s="587"/>
      <c r="H766" s="588">
        <f t="shared" si="1014"/>
        <v>0</v>
      </c>
      <c r="I766" s="588">
        <f t="shared" si="1028"/>
        <v>0</v>
      </c>
      <c r="J766" s="587"/>
      <c r="K766" s="588">
        <f t="shared" si="1015"/>
        <v>0</v>
      </c>
      <c r="L766" s="588">
        <f t="shared" si="1029"/>
        <v>0</v>
      </c>
      <c r="M766" s="587"/>
      <c r="N766" s="588">
        <f t="shared" si="1016"/>
        <v>0</v>
      </c>
      <c r="O766" s="588">
        <f t="shared" si="1030"/>
        <v>0</v>
      </c>
      <c r="P766" s="587"/>
      <c r="Q766" s="588">
        <f t="shared" si="1017"/>
        <v>0</v>
      </c>
      <c r="R766" s="588">
        <f t="shared" si="1031"/>
        <v>0</v>
      </c>
      <c r="S766" s="587"/>
      <c r="T766" s="588">
        <f t="shared" si="1018"/>
        <v>0</v>
      </c>
      <c r="U766" s="588">
        <f t="shared" si="1032"/>
        <v>0</v>
      </c>
      <c r="V766" s="587"/>
      <c r="W766" s="588">
        <f t="shared" si="1019"/>
        <v>0</v>
      </c>
      <c r="X766" s="588">
        <f t="shared" si="1033"/>
        <v>0</v>
      </c>
      <c r="Y766" s="587"/>
      <c r="Z766" s="588">
        <f t="shared" si="1020"/>
        <v>0</v>
      </c>
      <c r="AA766" s="588">
        <f t="shared" si="1047"/>
        <v>0</v>
      </c>
      <c r="AB766" s="587"/>
      <c r="AC766" s="588">
        <f t="shared" si="1021"/>
        <v>0</v>
      </c>
      <c r="AD766" s="588">
        <f t="shared" si="1034"/>
        <v>0</v>
      </c>
      <c r="AE766" s="587"/>
      <c r="AF766" s="588">
        <f t="shared" si="1022"/>
        <v>0</v>
      </c>
      <c r="AG766" s="588">
        <f t="shared" si="1035"/>
        <v>0</v>
      </c>
      <c r="AH766" s="587"/>
      <c r="AI766" s="588">
        <f t="shared" si="1023"/>
        <v>0</v>
      </c>
      <c r="AJ766" s="588">
        <f t="shared" si="1036"/>
        <v>0</v>
      </c>
      <c r="AK766" s="587"/>
      <c r="AL766" s="588">
        <f t="shared" si="1024"/>
        <v>0</v>
      </c>
      <c r="AM766" s="588">
        <f t="shared" si="1037"/>
        <v>0</v>
      </c>
      <c r="AN766" s="587"/>
      <c r="AO766" s="588">
        <f t="shared" si="1025"/>
        <v>0</v>
      </c>
      <c r="AP766" s="588">
        <f t="shared" si="1038"/>
        <v>0</v>
      </c>
      <c r="AQ766" s="587"/>
      <c r="AR766" s="588">
        <f t="shared" si="1026"/>
        <v>0</v>
      </c>
      <c r="AS766" s="588">
        <f t="shared" si="1003"/>
        <v>0</v>
      </c>
      <c r="AT766" s="587"/>
      <c r="AU766" s="588">
        <f t="shared" si="1027"/>
        <v>0</v>
      </c>
      <c r="AV766" s="588">
        <f t="shared" si="1039"/>
        <v>0</v>
      </c>
      <c r="AW766" s="587"/>
      <c r="AX766" s="652"/>
      <c r="AY766" s="706">
        <f t="shared" si="1046"/>
        <v>0</v>
      </c>
      <c r="BC766" s="30">
        <f t="shared" si="1004"/>
        <v>0</v>
      </c>
      <c r="BD766" s="30">
        <f t="shared" si="1005"/>
        <v>0</v>
      </c>
      <c r="BE766" s="30">
        <f t="shared" si="1041"/>
        <v>0</v>
      </c>
      <c r="BF766" s="30">
        <f t="shared" si="1006"/>
        <v>0</v>
      </c>
      <c r="BG766" s="30">
        <f t="shared" si="1007"/>
        <v>0</v>
      </c>
      <c r="BH766" s="30">
        <f t="shared" si="1040"/>
        <v>0</v>
      </c>
      <c r="BI766" s="30">
        <f t="shared" si="1045"/>
        <v>0</v>
      </c>
      <c r="BJ766" s="30">
        <f t="shared" si="1009"/>
        <v>0</v>
      </c>
      <c r="BK766" s="704">
        <f t="shared" si="1010"/>
        <v>0</v>
      </c>
      <c r="BL766" s="30">
        <f t="shared" si="1011"/>
        <v>0</v>
      </c>
      <c r="BM766" s="30">
        <f t="shared" si="1012"/>
        <v>0</v>
      </c>
      <c r="BN766" s="30">
        <f t="shared" si="1043"/>
        <v>0</v>
      </c>
    </row>
    <row r="767" spans="1:66" x14ac:dyDescent="0.25">
      <c r="A767" s="49"/>
      <c r="B767" s="50"/>
      <c r="C767" s="699"/>
      <c r="D767" s="50"/>
      <c r="E767" s="62" t="e">
        <f t="shared" si="1044"/>
        <v>#N/A</v>
      </c>
      <c r="F767" s="664" t="str">
        <f t="shared" si="1042"/>
        <v/>
      </c>
      <c r="G767" s="587"/>
      <c r="H767" s="588">
        <f t="shared" si="1014"/>
        <v>0</v>
      </c>
      <c r="I767" s="588">
        <f t="shared" si="1028"/>
        <v>0</v>
      </c>
      <c r="J767" s="587"/>
      <c r="K767" s="588">
        <f t="shared" si="1015"/>
        <v>0</v>
      </c>
      <c r="L767" s="588">
        <f t="shared" si="1029"/>
        <v>0</v>
      </c>
      <c r="M767" s="587"/>
      <c r="N767" s="588">
        <f t="shared" si="1016"/>
        <v>0</v>
      </c>
      <c r="O767" s="588">
        <f t="shared" si="1030"/>
        <v>0</v>
      </c>
      <c r="P767" s="587"/>
      <c r="Q767" s="588">
        <f t="shared" si="1017"/>
        <v>0</v>
      </c>
      <c r="R767" s="588">
        <f t="shared" si="1031"/>
        <v>0</v>
      </c>
      <c r="S767" s="587"/>
      <c r="T767" s="588">
        <f t="shared" si="1018"/>
        <v>0</v>
      </c>
      <c r="U767" s="588">
        <f t="shared" si="1032"/>
        <v>0</v>
      </c>
      <c r="V767" s="587"/>
      <c r="W767" s="588">
        <f t="shared" si="1019"/>
        <v>0</v>
      </c>
      <c r="X767" s="588">
        <f t="shared" si="1033"/>
        <v>0</v>
      </c>
      <c r="Y767" s="587"/>
      <c r="Z767" s="588">
        <f t="shared" si="1020"/>
        <v>0</v>
      </c>
      <c r="AA767" s="588">
        <f t="shared" si="1047"/>
        <v>0</v>
      </c>
      <c r="AB767" s="587"/>
      <c r="AC767" s="588">
        <f t="shared" si="1021"/>
        <v>0</v>
      </c>
      <c r="AD767" s="588">
        <f t="shared" si="1034"/>
        <v>0</v>
      </c>
      <c r="AE767" s="587"/>
      <c r="AF767" s="588">
        <f t="shared" si="1022"/>
        <v>0</v>
      </c>
      <c r="AG767" s="588">
        <f t="shared" si="1035"/>
        <v>0</v>
      </c>
      <c r="AH767" s="587"/>
      <c r="AI767" s="588">
        <f t="shared" si="1023"/>
        <v>0</v>
      </c>
      <c r="AJ767" s="588">
        <f t="shared" si="1036"/>
        <v>0</v>
      </c>
      <c r="AK767" s="587"/>
      <c r="AL767" s="588">
        <f t="shared" si="1024"/>
        <v>0</v>
      </c>
      <c r="AM767" s="588">
        <f t="shared" si="1037"/>
        <v>0</v>
      </c>
      <c r="AN767" s="587"/>
      <c r="AO767" s="588">
        <f t="shared" si="1025"/>
        <v>0</v>
      </c>
      <c r="AP767" s="588">
        <f t="shared" si="1038"/>
        <v>0</v>
      </c>
      <c r="AQ767" s="587"/>
      <c r="AR767" s="588">
        <f t="shared" si="1026"/>
        <v>0</v>
      </c>
      <c r="AS767" s="588">
        <f t="shared" si="1003"/>
        <v>0</v>
      </c>
      <c r="AT767" s="587"/>
      <c r="AU767" s="588">
        <f t="shared" si="1027"/>
        <v>0</v>
      </c>
      <c r="AV767" s="588">
        <f t="shared" si="1039"/>
        <v>0</v>
      </c>
      <c r="AW767" s="587"/>
      <c r="AX767" s="652"/>
      <c r="AY767" s="706">
        <f t="shared" si="1046"/>
        <v>0</v>
      </c>
      <c r="BC767" s="30">
        <f t="shared" si="1004"/>
        <v>0</v>
      </c>
      <c r="BD767" s="30">
        <f t="shared" si="1005"/>
        <v>0</v>
      </c>
      <c r="BE767" s="30">
        <f t="shared" si="1041"/>
        <v>0</v>
      </c>
      <c r="BF767" s="30">
        <f t="shared" si="1006"/>
        <v>0</v>
      </c>
      <c r="BG767" s="30">
        <f t="shared" si="1007"/>
        <v>0</v>
      </c>
      <c r="BH767" s="30">
        <f t="shared" si="1040"/>
        <v>0</v>
      </c>
      <c r="BI767" s="30">
        <f t="shared" si="1045"/>
        <v>0</v>
      </c>
      <c r="BJ767" s="30">
        <f t="shared" si="1009"/>
        <v>0</v>
      </c>
      <c r="BK767" s="704">
        <f t="shared" si="1010"/>
        <v>0</v>
      </c>
      <c r="BL767" s="30">
        <f t="shared" si="1011"/>
        <v>0</v>
      </c>
      <c r="BM767" s="30">
        <f t="shared" si="1012"/>
        <v>0</v>
      </c>
      <c r="BN767" s="30">
        <f t="shared" si="1043"/>
        <v>0</v>
      </c>
    </row>
    <row r="768" spans="1:66" x14ac:dyDescent="0.25">
      <c r="A768" s="49"/>
      <c r="B768" s="50"/>
      <c r="C768" s="699"/>
      <c r="D768" s="50"/>
      <c r="E768" s="62" t="e">
        <f t="shared" si="1044"/>
        <v>#N/A</v>
      </c>
      <c r="F768" s="664" t="str">
        <f t="shared" si="1042"/>
        <v/>
      </c>
      <c r="G768" s="587"/>
      <c r="H768" s="588">
        <f t="shared" si="1014"/>
        <v>0</v>
      </c>
      <c r="I768" s="588">
        <f t="shared" si="1028"/>
        <v>0</v>
      </c>
      <c r="J768" s="587"/>
      <c r="K768" s="588">
        <f t="shared" si="1015"/>
        <v>0</v>
      </c>
      <c r="L768" s="588">
        <f t="shared" si="1029"/>
        <v>0</v>
      </c>
      <c r="M768" s="587"/>
      <c r="N768" s="588">
        <f t="shared" si="1016"/>
        <v>0</v>
      </c>
      <c r="O768" s="588">
        <f t="shared" si="1030"/>
        <v>0</v>
      </c>
      <c r="P768" s="587"/>
      <c r="Q768" s="588">
        <f t="shared" si="1017"/>
        <v>0</v>
      </c>
      <c r="R768" s="588">
        <f t="shared" si="1031"/>
        <v>0</v>
      </c>
      <c r="S768" s="587"/>
      <c r="T768" s="588">
        <f t="shared" si="1018"/>
        <v>0</v>
      </c>
      <c r="U768" s="588">
        <f t="shared" si="1032"/>
        <v>0</v>
      </c>
      <c r="V768" s="587"/>
      <c r="W768" s="588">
        <f t="shared" si="1019"/>
        <v>0</v>
      </c>
      <c r="X768" s="588">
        <f t="shared" si="1033"/>
        <v>0</v>
      </c>
      <c r="Y768" s="587"/>
      <c r="Z768" s="588">
        <f t="shared" si="1020"/>
        <v>0</v>
      </c>
      <c r="AA768" s="588">
        <f t="shared" si="1047"/>
        <v>0</v>
      </c>
      <c r="AB768" s="587"/>
      <c r="AC768" s="588">
        <f t="shared" si="1021"/>
        <v>0</v>
      </c>
      <c r="AD768" s="588">
        <f t="shared" si="1034"/>
        <v>0</v>
      </c>
      <c r="AE768" s="587"/>
      <c r="AF768" s="588">
        <f t="shared" si="1022"/>
        <v>0</v>
      </c>
      <c r="AG768" s="588">
        <f t="shared" si="1035"/>
        <v>0</v>
      </c>
      <c r="AH768" s="587"/>
      <c r="AI768" s="588">
        <f t="shared" si="1023"/>
        <v>0</v>
      </c>
      <c r="AJ768" s="588">
        <f t="shared" si="1036"/>
        <v>0</v>
      </c>
      <c r="AK768" s="587"/>
      <c r="AL768" s="588">
        <f t="shared" si="1024"/>
        <v>0</v>
      </c>
      <c r="AM768" s="588">
        <f t="shared" si="1037"/>
        <v>0</v>
      </c>
      <c r="AN768" s="587"/>
      <c r="AO768" s="588">
        <f t="shared" si="1025"/>
        <v>0</v>
      </c>
      <c r="AP768" s="588">
        <f t="shared" si="1038"/>
        <v>0</v>
      </c>
      <c r="AQ768" s="587"/>
      <c r="AR768" s="588">
        <f t="shared" si="1026"/>
        <v>0</v>
      </c>
      <c r="AS768" s="588">
        <f t="shared" si="1003"/>
        <v>0</v>
      </c>
      <c r="AT768" s="587"/>
      <c r="AU768" s="588">
        <f t="shared" si="1027"/>
        <v>0</v>
      </c>
      <c r="AV768" s="588">
        <f t="shared" si="1039"/>
        <v>0</v>
      </c>
      <c r="AW768" s="587"/>
      <c r="AX768" s="652"/>
      <c r="AY768" s="706">
        <f t="shared" si="1046"/>
        <v>0</v>
      </c>
      <c r="BC768" s="30">
        <f t="shared" si="1004"/>
        <v>0</v>
      </c>
      <c r="BD768" s="30">
        <f t="shared" si="1005"/>
        <v>0</v>
      </c>
      <c r="BE768" s="30">
        <f t="shared" si="1041"/>
        <v>0</v>
      </c>
      <c r="BF768" s="30">
        <f t="shared" si="1006"/>
        <v>0</v>
      </c>
      <c r="BG768" s="30">
        <f t="shared" si="1007"/>
        <v>0</v>
      </c>
      <c r="BH768" s="30">
        <f t="shared" si="1040"/>
        <v>0</v>
      </c>
      <c r="BI768" s="30">
        <f t="shared" si="1045"/>
        <v>0</v>
      </c>
      <c r="BJ768" s="30">
        <f t="shared" si="1009"/>
        <v>0</v>
      </c>
      <c r="BK768" s="704">
        <f t="shared" si="1010"/>
        <v>0</v>
      </c>
      <c r="BL768" s="30">
        <f t="shared" si="1011"/>
        <v>0</v>
      </c>
      <c r="BM768" s="30">
        <f t="shared" si="1012"/>
        <v>0</v>
      </c>
      <c r="BN768" s="30">
        <f t="shared" si="1043"/>
        <v>0</v>
      </c>
    </row>
    <row r="769" spans="1:66" x14ac:dyDescent="0.25">
      <c r="A769" s="49"/>
      <c r="B769" s="50"/>
      <c r="C769" s="699"/>
      <c r="D769" s="50"/>
      <c r="E769" s="62" t="e">
        <f t="shared" si="1044"/>
        <v>#N/A</v>
      </c>
      <c r="F769" s="664" t="str">
        <f t="shared" si="1042"/>
        <v/>
      </c>
      <c r="G769" s="587"/>
      <c r="H769" s="588">
        <f t="shared" si="1014"/>
        <v>0</v>
      </c>
      <c r="I769" s="588">
        <f t="shared" si="1028"/>
        <v>0</v>
      </c>
      <c r="J769" s="587"/>
      <c r="K769" s="588">
        <f t="shared" si="1015"/>
        <v>0</v>
      </c>
      <c r="L769" s="588">
        <f t="shared" si="1029"/>
        <v>0</v>
      </c>
      <c r="M769" s="587"/>
      <c r="N769" s="588">
        <f t="shared" si="1016"/>
        <v>0</v>
      </c>
      <c r="O769" s="588">
        <f t="shared" si="1030"/>
        <v>0</v>
      </c>
      <c r="P769" s="587"/>
      <c r="Q769" s="588">
        <f t="shared" si="1017"/>
        <v>0</v>
      </c>
      <c r="R769" s="588">
        <f t="shared" si="1031"/>
        <v>0</v>
      </c>
      <c r="S769" s="587"/>
      <c r="T769" s="588">
        <f t="shared" si="1018"/>
        <v>0</v>
      </c>
      <c r="U769" s="588">
        <f t="shared" si="1032"/>
        <v>0</v>
      </c>
      <c r="V769" s="587"/>
      <c r="W769" s="588">
        <f t="shared" si="1019"/>
        <v>0</v>
      </c>
      <c r="X769" s="588">
        <f t="shared" si="1033"/>
        <v>0</v>
      </c>
      <c r="Y769" s="587"/>
      <c r="Z769" s="588">
        <f t="shared" si="1020"/>
        <v>0</v>
      </c>
      <c r="AA769" s="588">
        <f t="shared" si="1047"/>
        <v>0</v>
      </c>
      <c r="AB769" s="587"/>
      <c r="AC769" s="588">
        <f t="shared" si="1021"/>
        <v>0</v>
      </c>
      <c r="AD769" s="588">
        <f t="shared" si="1034"/>
        <v>0</v>
      </c>
      <c r="AE769" s="587"/>
      <c r="AF769" s="588">
        <f t="shared" si="1022"/>
        <v>0</v>
      </c>
      <c r="AG769" s="588">
        <f t="shared" si="1035"/>
        <v>0</v>
      </c>
      <c r="AH769" s="587"/>
      <c r="AI769" s="588">
        <f t="shared" si="1023"/>
        <v>0</v>
      </c>
      <c r="AJ769" s="588">
        <f t="shared" si="1036"/>
        <v>0</v>
      </c>
      <c r="AK769" s="587"/>
      <c r="AL769" s="588">
        <f t="shared" si="1024"/>
        <v>0</v>
      </c>
      <c r="AM769" s="588">
        <f t="shared" si="1037"/>
        <v>0</v>
      </c>
      <c r="AN769" s="587"/>
      <c r="AO769" s="588">
        <f t="shared" si="1025"/>
        <v>0</v>
      </c>
      <c r="AP769" s="588">
        <f t="shared" si="1038"/>
        <v>0</v>
      </c>
      <c r="AQ769" s="587"/>
      <c r="AR769" s="588">
        <f t="shared" si="1026"/>
        <v>0</v>
      </c>
      <c r="AS769" s="588">
        <f t="shared" si="1003"/>
        <v>0</v>
      </c>
      <c r="AT769" s="587"/>
      <c r="AU769" s="588">
        <f t="shared" si="1027"/>
        <v>0</v>
      </c>
      <c r="AV769" s="588">
        <f t="shared" si="1039"/>
        <v>0</v>
      </c>
      <c r="AW769" s="587"/>
      <c r="AX769" s="652"/>
      <c r="AY769" s="706">
        <f t="shared" si="1046"/>
        <v>0</v>
      </c>
      <c r="BC769" s="30">
        <f t="shared" si="1004"/>
        <v>0</v>
      </c>
      <c r="BD769" s="30">
        <f t="shared" si="1005"/>
        <v>0</v>
      </c>
      <c r="BE769" s="30">
        <f t="shared" si="1041"/>
        <v>0</v>
      </c>
      <c r="BF769" s="30">
        <f t="shared" si="1006"/>
        <v>0</v>
      </c>
      <c r="BG769" s="30">
        <f t="shared" si="1007"/>
        <v>0</v>
      </c>
      <c r="BH769" s="30">
        <f t="shared" si="1040"/>
        <v>0</v>
      </c>
      <c r="BI769" s="30">
        <f t="shared" si="1045"/>
        <v>0</v>
      </c>
      <c r="BJ769" s="30">
        <f t="shared" si="1009"/>
        <v>0</v>
      </c>
      <c r="BK769" s="704">
        <f t="shared" si="1010"/>
        <v>0</v>
      </c>
      <c r="BL769" s="30">
        <f t="shared" si="1011"/>
        <v>0</v>
      </c>
      <c r="BM769" s="30">
        <f t="shared" si="1012"/>
        <v>0</v>
      </c>
      <c r="BN769" s="30">
        <f t="shared" si="1043"/>
        <v>0</v>
      </c>
    </row>
    <row r="770" spans="1:66" x14ac:dyDescent="0.25">
      <c r="A770" s="49"/>
      <c r="B770" s="50"/>
      <c r="C770" s="699"/>
      <c r="D770" s="50"/>
      <c r="E770" s="62" t="e">
        <f t="shared" si="1044"/>
        <v>#N/A</v>
      </c>
      <c r="F770" s="664" t="str">
        <f t="shared" si="1042"/>
        <v/>
      </c>
      <c r="G770" s="587"/>
      <c r="H770" s="588">
        <f t="shared" si="1014"/>
        <v>0</v>
      </c>
      <c r="I770" s="588">
        <f t="shared" si="1028"/>
        <v>0</v>
      </c>
      <c r="J770" s="587"/>
      <c r="K770" s="588">
        <f t="shared" si="1015"/>
        <v>0</v>
      </c>
      <c r="L770" s="588">
        <f t="shared" si="1029"/>
        <v>0</v>
      </c>
      <c r="M770" s="587"/>
      <c r="N770" s="588">
        <f t="shared" si="1016"/>
        <v>0</v>
      </c>
      <c r="O770" s="588">
        <f t="shared" si="1030"/>
        <v>0</v>
      </c>
      <c r="P770" s="587"/>
      <c r="Q770" s="588">
        <f t="shared" si="1017"/>
        <v>0</v>
      </c>
      <c r="R770" s="588">
        <f t="shared" si="1031"/>
        <v>0</v>
      </c>
      <c r="S770" s="587"/>
      <c r="T770" s="588">
        <f t="shared" si="1018"/>
        <v>0</v>
      </c>
      <c r="U770" s="588">
        <f t="shared" si="1032"/>
        <v>0</v>
      </c>
      <c r="V770" s="587"/>
      <c r="W770" s="588">
        <f t="shared" si="1019"/>
        <v>0</v>
      </c>
      <c r="X770" s="588">
        <f t="shared" si="1033"/>
        <v>0</v>
      </c>
      <c r="Y770" s="587"/>
      <c r="Z770" s="588">
        <f t="shared" si="1020"/>
        <v>0</v>
      </c>
      <c r="AA770" s="588">
        <f t="shared" si="1047"/>
        <v>0</v>
      </c>
      <c r="AB770" s="587"/>
      <c r="AC770" s="588">
        <f t="shared" si="1021"/>
        <v>0</v>
      </c>
      <c r="AD770" s="588">
        <f t="shared" si="1034"/>
        <v>0</v>
      </c>
      <c r="AE770" s="587"/>
      <c r="AF770" s="588">
        <f t="shared" si="1022"/>
        <v>0</v>
      </c>
      <c r="AG770" s="588">
        <f t="shared" si="1035"/>
        <v>0</v>
      </c>
      <c r="AH770" s="587"/>
      <c r="AI770" s="588">
        <f t="shared" si="1023"/>
        <v>0</v>
      </c>
      <c r="AJ770" s="588">
        <f t="shared" si="1036"/>
        <v>0</v>
      </c>
      <c r="AK770" s="587"/>
      <c r="AL770" s="588">
        <f t="shared" si="1024"/>
        <v>0</v>
      </c>
      <c r="AM770" s="588">
        <f t="shared" si="1037"/>
        <v>0</v>
      </c>
      <c r="AN770" s="587"/>
      <c r="AO770" s="588">
        <f t="shared" si="1025"/>
        <v>0</v>
      </c>
      <c r="AP770" s="588">
        <f t="shared" si="1038"/>
        <v>0</v>
      </c>
      <c r="AQ770" s="587"/>
      <c r="AR770" s="588">
        <f t="shared" si="1026"/>
        <v>0</v>
      </c>
      <c r="AS770" s="588">
        <f t="shared" si="1003"/>
        <v>0</v>
      </c>
      <c r="AT770" s="587"/>
      <c r="AU770" s="588">
        <f t="shared" si="1027"/>
        <v>0</v>
      </c>
      <c r="AV770" s="588">
        <f t="shared" si="1039"/>
        <v>0</v>
      </c>
      <c r="AW770" s="587"/>
      <c r="AX770" s="652"/>
      <c r="AY770" s="706">
        <f t="shared" si="1046"/>
        <v>0</v>
      </c>
      <c r="BC770" s="30">
        <f t="shared" si="1004"/>
        <v>0</v>
      </c>
      <c r="BD770" s="30">
        <f t="shared" si="1005"/>
        <v>0</v>
      </c>
      <c r="BE770" s="30">
        <f t="shared" si="1041"/>
        <v>0</v>
      </c>
      <c r="BF770" s="30">
        <f t="shared" si="1006"/>
        <v>0</v>
      </c>
      <c r="BG770" s="30">
        <f t="shared" si="1007"/>
        <v>0</v>
      </c>
      <c r="BH770" s="30">
        <f t="shared" si="1040"/>
        <v>0</v>
      </c>
      <c r="BI770" s="30">
        <f t="shared" si="1045"/>
        <v>0</v>
      </c>
      <c r="BJ770" s="30">
        <f t="shared" si="1009"/>
        <v>0</v>
      </c>
      <c r="BK770" s="704">
        <f t="shared" si="1010"/>
        <v>0</v>
      </c>
      <c r="BL770" s="30">
        <f t="shared" si="1011"/>
        <v>0</v>
      </c>
      <c r="BM770" s="30">
        <f t="shared" si="1012"/>
        <v>0</v>
      </c>
      <c r="BN770" s="30">
        <f t="shared" si="1043"/>
        <v>0</v>
      </c>
    </row>
    <row r="771" spans="1:66" x14ac:dyDescent="0.25">
      <c r="A771" s="49"/>
      <c r="B771" s="50"/>
      <c r="C771" s="699"/>
      <c r="D771" s="50"/>
      <c r="E771" s="62" t="e">
        <f t="shared" si="1044"/>
        <v>#N/A</v>
      </c>
      <c r="F771" s="664" t="str">
        <f t="shared" si="1042"/>
        <v/>
      </c>
      <c r="G771" s="587"/>
      <c r="H771" s="588">
        <f t="shared" si="1014"/>
        <v>0</v>
      </c>
      <c r="I771" s="588">
        <f t="shared" si="1028"/>
        <v>0</v>
      </c>
      <c r="J771" s="587"/>
      <c r="K771" s="588">
        <f t="shared" si="1015"/>
        <v>0</v>
      </c>
      <c r="L771" s="588">
        <f t="shared" si="1029"/>
        <v>0</v>
      </c>
      <c r="M771" s="587"/>
      <c r="N771" s="588">
        <f t="shared" si="1016"/>
        <v>0</v>
      </c>
      <c r="O771" s="588">
        <f t="shared" si="1030"/>
        <v>0</v>
      </c>
      <c r="P771" s="587"/>
      <c r="Q771" s="588">
        <f t="shared" si="1017"/>
        <v>0</v>
      </c>
      <c r="R771" s="588">
        <f t="shared" si="1031"/>
        <v>0</v>
      </c>
      <c r="S771" s="587"/>
      <c r="T771" s="588">
        <f t="shared" si="1018"/>
        <v>0</v>
      </c>
      <c r="U771" s="588">
        <f t="shared" si="1032"/>
        <v>0</v>
      </c>
      <c r="V771" s="587"/>
      <c r="W771" s="588">
        <f t="shared" si="1019"/>
        <v>0</v>
      </c>
      <c r="X771" s="588">
        <f t="shared" si="1033"/>
        <v>0</v>
      </c>
      <c r="Y771" s="587"/>
      <c r="Z771" s="588">
        <f t="shared" si="1020"/>
        <v>0</v>
      </c>
      <c r="AA771" s="588">
        <f t="shared" si="1047"/>
        <v>0</v>
      </c>
      <c r="AB771" s="587"/>
      <c r="AC771" s="588">
        <f t="shared" si="1021"/>
        <v>0</v>
      </c>
      <c r="AD771" s="588">
        <f t="shared" si="1034"/>
        <v>0</v>
      </c>
      <c r="AE771" s="587"/>
      <c r="AF771" s="588">
        <f t="shared" si="1022"/>
        <v>0</v>
      </c>
      <c r="AG771" s="588">
        <f t="shared" si="1035"/>
        <v>0</v>
      </c>
      <c r="AH771" s="587"/>
      <c r="AI771" s="588">
        <f t="shared" si="1023"/>
        <v>0</v>
      </c>
      <c r="AJ771" s="588">
        <f t="shared" si="1036"/>
        <v>0</v>
      </c>
      <c r="AK771" s="587"/>
      <c r="AL771" s="588">
        <f t="shared" si="1024"/>
        <v>0</v>
      </c>
      <c r="AM771" s="588">
        <f t="shared" si="1037"/>
        <v>0</v>
      </c>
      <c r="AN771" s="587"/>
      <c r="AO771" s="588">
        <f t="shared" si="1025"/>
        <v>0</v>
      </c>
      <c r="AP771" s="588">
        <f t="shared" si="1038"/>
        <v>0</v>
      </c>
      <c r="AQ771" s="587"/>
      <c r="AR771" s="588">
        <f t="shared" si="1026"/>
        <v>0</v>
      </c>
      <c r="AS771" s="588">
        <f t="shared" si="1003"/>
        <v>0</v>
      </c>
      <c r="AT771" s="587"/>
      <c r="AU771" s="588">
        <f t="shared" si="1027"/>
        <v>0</v>
      </c>
      <c r="AV771" s="588">
        <f t="shared" si="1039"/>
        <v>0</v>
      </c>
      <c r="AW771" s="587"/>
      <c r="AX771" s="652"/>
      <c r="AY771" s="706">
        <f t="shared" si="1046"/>
        <v>0</v>
      </c>
      <c r="BC771" s="30">
        <f t="shared" si="1004"/>
        <v>0</v>
      </c>
      <c r="BD771" s="30">
        <f t="shared" si="1005"/>
        <v>0</v>
      </c>
      <c r="BE771" s="30">
        <f t="shared" si="1041"/>
        <v>0</v>
      </c>
      <c r="BF771" s="30">
        <f t="shared" si="1006"/>
        <v>0</v>
      </c>
      <c r="BG771" s="30">
        <f t="shared" si="1007"/>
        <v>0</v>
      </c>
      <c r="BH771" s="30">
        <f t="shared" si="1040"/>
        <v>0</v>
      </c>
      <c r="BI771" s="30">
        <f t="shared" si="1045"/>
        <v>0</v>
      </c>
      <c r="BJ771" s="30">
        <f t="shared" si="1009"/>
        <v>0</v>
      </c>
      <c r="BK771" s="704">
        <f t="shared" si="1010"/>
        <v>0</v>
      </c>
      <c r="BL771" s="30">
        <f t="shared" si="1011"/>
        <v>0</v>
      </c>
      <c r="BM771" s="30">
        <f t="shared" si="1012"/>
        <v>0</v>
      </c>
      <c r="BN771" s="30">
        <f t="shared" si="1043"/>
        <v>0</v>
      </c>
    </row>
    <row r="772" spans="1:66" x14ac:dyDescent="0.25">
      <c r="A772" s="49"/>
      <c r="B772" s="50"/>
      <c r="C772" s="699"/>
      <c r="D772" s="50"/>
      <c r="E772" s="62" t="e">
        <f t="shared" si="1044"/>
        <v>#N/A</v>
      </c>
      <c r="F772" s="664" t="str">
        <f t="shared" si="1042"/>
        <v/>
      </c>
      <c r="G772" s="587"/>
      <c r="H772" s="588">
        <f t="shared" si="1014"/>
        <v>0</v>
      </c>
      <c r="I772" s="588">
        <f t="shared" si="1028"/>
        <v>0</v>
      </c>
      <c r="J772" s="587"/>
      <c r="K772" s="588">
        <f t="shared" si="1015"/>
        <v>0</v>
      </c>
      <c r="L772" s="588">
        <f t="shared" si="1029"/>
        <v>0</v>
      </c>
      <c r="M772" s="587"/>
      <c r="N772" s="588">
        <f t="shared" si="1016"/>
        <v>0</v>
      </c>
      <c r="O772" s="588">
        <f t="shared" si="1030"/>
        <v>0</v>
      </c>
      <c r="P772" s="587"/>
      <c r="Q772" s="588">
        <f t="shared" si="1017"/>
        <v>0</v>
      </c>
      <c r="R772" s="588">
        <f t="shared" si="1031"/>
        <v>0</v>
      </c>
      <c r="S772" s="587"/>
      <c r="T772" s="588">
        <f t="shared" si="1018"/>
        <v>0</v>
      </c>
      <c r="U772" s="588">
        <f t="shared" si="1032"/>
        <v>0</v>
      </c>
      <c r="V772" s="587"/>
      <c r="W772" s="588">
        <f t="shared" si="1019"/>
        <v>0</v>
      </c>
      <c r="X772" s="588">
        <f t="shared" si="1033"/>
        <v>0</v>
      </c>
      <c r="Y772" s="587"/>
      <c r="Z772" s="588">
        <f t="shared" si="1020"/>
        <v>0</v>
      </c>
      <c r="AA772" s="588">
        <f t="shared" si="1047"/>
        <v>0</v>
      </c>
      <c r="AB772" s="587"/>
      <c r="AC772" s="588">
        <f t="shared" si="1021"/>
        <v>0</v>
      </c>
      <c r="AD772" s="588">
        <f t="shared" si="1034"/>
        <v>0</v>
      </c>
      <c r="AE772" s="587"/>
      <c r="AF772" s="588">
        <f t="shared" si="1022"/>
        <v>0</v>
      </c>
      <c r="AG772" s="588">
        <f t="shared" si="1035"/>
        <v>0</v>
      </c>
      <c r="AH772" s="587"/>
      <c r="AI772" s="588">
        <f t="shared" si="1023"/>
        <v>0</v>
      </c>
      <c r="AJ772" s="588">
        <f t="shared" si="1036"/>
        <v>0</v>
      </c>
      <c r="AK772" s="587"/>
      <c r="AL772" s="588">
        <f t="shared" si="1024"/>
        <v>0</v>
      </c>
      <c r="AM772" s="588">
        <f t="shared" si="1037"/>
        <v>0</v>
      </c>
      <c r="AN772" s="587"/>
      <c r="AO772" s="588">
        <f t="shared" si="1025"/>
        <v>0</v>
      </c>
      <c r="AP772" s="588">
        <f t="shared" si="1038"/>
        <v>0</v>
      </c>
      <c r="AQ772" s="587"/>
      <c r="AR772" s="588">
        <f t="shared" si="1026"/>
        <v>0</v>
      </c>
      <c r="AS772" s="588">
        <f t="shared" si="1003"/>
        <v>0</v>
      </c>
      <c r="AT772" s="587"/>
      <c r="AU772" s="588">
        <f t="shared" si="1027"/>
        <v>0</v>
      </c>
      <c r="AV772" s="588">
        <f t="shared" si="1039"/>
        <v>0</v>
      </c>
      <c r="AW772" s="587"/>
      <c r="AX772" s="652"/>
      <c r="AY772" s="706">
        <f t="shared" si="1046"/>
        <v>0</v>
      </c>
      <c r="BC772" s="30">
        <f t="shared" si="1004"/>
        <v>0</v>
      </c>
      <c r="BD772" s="30">
        <f t="shared" si="1005"/>
        <v>0</v>
      </c>
      <c r="BE772" s="30">
        <f t="shared" si="1041"/>
        <v>0</v>
      </c>
      <c r="BF772" s="30">
        <f t="shared" si="1006"/>
        <v>0</v>
      </c>
      <c r="BG772" s="30">
        <f t="shared" si="1007"/>
        <v>0</v>
      </c>
      <c r="BH772" s="30">
        <f t="shared" si="1040"/>
        <v>0</v>
      </c>
      <c r="BI772" s="30">
        <f t="shared" si="1045"/>
        <v>0</v>
      </c>
      <c r="BJ772" s="30">
        <f t="shared" si="1009"/>
        <v>0</v>
      </c>
      <c r="BK772" s="704">
        <f t="shared" si="1010"/>
        <v>0</v>
      </c>
      <c r="BL772" s="30">
        <f t="shared" si="1011"/>
        <v>0</v>
      </c>
      <c r="BM772" s="30">
        <f t="shared" si="1012"/>
        <v>0</v>
      </c>
      <c r="BN772" s="30">
        <f t="shared" si="1043"/>
        <v>0</v>
      </c>
    </row>
    <row r="773" spans="1:66" x14ac:dyDescent="0.25">
      <c r="A773" s="49"/>
      <c r="B773" s="50"/>
      <c r="C773" s="699"/>
      <c r="D773" s="50"/>
      <c r="E773" s="62" t="e">
        <f t="shared" si="1044"/>
        <v>#N/A</v>
      </c>
      <c r="F773" s="664" t="str">
        <f t="shared" si="1042"/>
        <v/>
      </c>
      <c r="G773" s="587"/>
      <c r="H773" s="588">
        <f t="shared" si="1014"/>
        <v>0</v>
      </c>
      <c r="I773" s="588">
        <f t="shared" si="1028"/>
        <v>0</v>
      </c>
      <c r="J773" s="587"/>
      <c r="K773" s="588">
        <f t="shared" si="1015"/>
        <v>0</v>
      </c>
      <c r="L773" s="588">
        <f t="shared" si="1029"/>
        <v>0</v>
      </c>
      <c r="M773" s="587"/>
      <c r="N773" s="588">
        <f t="shared" si="1016"/>
        <v>0</v>
      </c>
      <c r="O773" s="588">
        <f t="shared" si="1030"/>
        <v>0</v>
      </c>
      <c r="P773" s="587"/>
      <c r="Q773" s="588">
        <f t="shared" si="1017"/>
        <v>0</v>
      </c>
      <c r="R773" s="588">
        <f t="shared" si="1031"/>
        <v>0</v>
      </c>
      <c r="S773" s="587"/>
      <c r="T773" s="588">
        <f t="shared" si="1018"/>
        <v>0</v>
      </c>
      <c r="U773" s="588">
        <f t="shared" si="1032"/>
        <v>0</v>
      </c>
      <c r="V773" s="587"/>
      <c r="W773" s="588">
        <f t="shared" si="1019"/>
        <v>0</v>
      </c>
      <c r="X773" s="588">
        <f t="shared" si="1033"/>
        <v>0</v>
      </c>
      <c r="Y773" s="587"/>
      <c r="Z773" s="588">
        <f t="shared" si="1020"/>
        <v>0</v>
      </c>
      <c r="AA773" s="588">
        <f t="shared" si="1047"/>
        <v>0</v>
      </c>
      <c r="AB773" s="587"/>
      <c r="AC773" s="588">
        <f t="shared" si="1021"/>
        <v>0</v>
      </c>
      <c r="AD773" s="588">
        <f t="shared" si="1034"/>
        <v>0</v>
      </c>
      <c r="AE773" s="587"/>
      <c r="AF773" s="588">
        <f t="shared" si="1022"/>
        <v>0</v>
      </c>
      <c r="AG773" s="588">
        <f t="shared" si="1035"/>
        <v>0</v>
      </c>
      <c r="AH773" s="587"/>
      <c r="AI773" s="588">
        <f t="shared" si="1023"/>
        <v>0</v>
      </c>
      <c r="AJ773" s="588">
        <f t="shared" si="1036"/>
        <v>0</v>
      </c>
      <c r="AK773" s="587"/>
      <c r="AL773" s="588">
        <f t="shared" si="1024"/>
        <v>0</v>
      </c>
      <c r="AM773" s="588">
        <f t="shared" si="1037"/>
        <v>0</v>
      </c>
      <c r="AN773" s="587"/>
      <c r="AO773" s="588">
        <f t="shared" si="1025"/>
        <v>0</v>
      </c>
      <c r="AP773" s="588">
        <f t="shared" si="1038"/>
        <v>0</v>
      </c>
      <c r="AQ773" s="587"/>
      <c r="AR773" s="588">
        <f t="shared" si="1026"/>
        <v>0</v>
      </c>
      <c r="AS773" s="588">
        <f t="shared" si="1003"/>
        <v>0</v>
      </c>
      <c r="AT773" s="587"/>
      <c r="AU773" s="588">
        <f t="shared" si="1027"/>
        <v>0</v>
      </c>
      <c r="AV773" s="588">
        <f t="shared" si="1039"/>
        <v>0</v>
      </c>
      <c r="AW773" s="587"/>
      <c r="AX773" s="652"/>
      <c r="AY773" s="706">
        <f t="shared" si="1046"/>
        <v>0</v>
      </c>
      <c r="BC773" s="30">
        <f t="shared" si="1004"/>
        <v>0</v>
      </c>
      <c r="BD773" s="30">
        <f t="shared" si="1005"/>
        <v>0</v>
      </c>
      <c r="BE773" s="30">
        <f t="shared" si="1041"/>
        <v>0</v>
      </c>
      <c r="BF773" s="30">
        <f t="shared" si="1006"/>
        <v>0</v>
      </c>
      <c r="BG773" s="30">
        <f t="shared" si="1007"/>
        <v>0</v>
      </c>
      <c r="BH773" s="30">
        <f t="shared" si="1040"/>
        <v>0</v>
      </c>
      <c r="BI773" s="30">
        <f t="shared" si="1045"/>
        <v>0</v>
      </c>
      <c r="BJ773" s="30">
        <f t="shared" si="1009"/>
        <v>0</v>
      </c>
      <c r="BK773" s="704">
        <f t="shared" si="1010"/>
        <v>0</v>
      </c>
      <c r="BL773" s="30">
        <f t="shared" si="1011"/>
        <v>0</v>
      </c>
      <c r="BM773" s="30">
        <f t="shared" si="1012"/>
        <v>0</v>
      </c>
      <c r="BN773" s="30">
        <f t="shared" si="1043"/>
        <v>0</v>
      </c>
    </row>
    <row r="774" spans="1:66" x14ac:dyDescent="0.25">
      <c r="A774" s="49"/>
      <c r="B774" s="50"/>
      <c r="C774" s="699"/>
      <c r="D774" s="50"/>
      <c r="E774" s="62" t="e">
        <f t="shared" si="1044"/>
        <v>#N/A</v>
      </c>
      <c r="F774" s="664" t="str">
        <f t="shared" si="1042"/>
        <v/>
      </c>
      <c r="G774" s="587"/>
      <c r="H774" s="588">
        <f t="shared" si="1014"/>
        <v>0</v>
      </c>
      <c r="I774" s="588">
        <f t="shared" si="1028"/>
        <v>0</v>
      </c>
      <c r="J774" s="587"/>
      <c r="K774" s="588">
        <f t="shared" si="1015"/>
        <v>0</v>
      </c>
      <c r="L774" s="588">
        <f t="shared" si="1029"/>
        <v>0</v>
      </c>
      <c r="M774" s="587"/>
      <c r="N774" s="588">
        <f t="shared" si="1016"/>
        <v>0</v>
      </c>
      <c r="O774" s="588">
        <f t="shared" si="1030"/>
        <v>0</v>
      </c>
      <c r="P774" s="587"/>
      <c r="Q774" s="588">
        <f t="shared" si="1017"/>
        <v>0</v>
      </c>
      <c r="R774" s="588">
        <f t="shared" si="1031"/>
        <v>0</v>
      </c>
      <c r="S774" s="587"/>
      <c r="T774" s="588">
        <f t="shared" si="1018"/>
        <v>0</v>
      </c>
      <c r="U774" s="588">
        <f t="shared" si="1032"/>
        <v>0</v>
      </c>
      <c r="V774" s="587"/>
      <c r="W774" s="588">
        <f t="shared" si="1019"/>
        <v>0</v>
      </c>
      <c r="X774" s="588">
        <f t="shared" si="1033"/>
        <v>0</v>
      </c>
      <c r="Y774" s="587"/>
      <c r="Z774" s="588">
        <f t="shared" si="1020"/>
        <v>0</v>
      </c>
      <c r="AA774" s="588">
        <f t="shared" si="1047"/>
        <v>0</v>
      </c>
      <c r="AB774" s="587"/>
      <c r="AC774" s="588">
        <f t="shared" si="1021"/>
        <v>0</v>
      </c>
      <c r="AD774" s="588">
        <f t="shared" si="1034"/>
        <v>0</v>
      </c>
      <c r="AE774" s="587"/>
      <c r="AF774" s="588">
        <f t="shared" si="1022"/>
        <v>0</v>
      </c>
      <c r="AG774" s="588">
        <f t="shared" si="1035"/>
        <v>0</v>
      </c>
      <c r="AH774" s="587"/>
      <c r="AI774" s="588">
        <f t="shared" si="1023"/>
        <v>0</v>
      </c>
      <c r="AJ774" s="588">
        <f t="shared" si="1036"/>
        <v>0</v>
      </c>
      <c r="AK774" s="587"/>
      <c r="AL774" s="588">
        <f t="shared" si="1024"/>
        <v>0</v>
      </c>
      <c r="AM774" s="588">
        <f t="shared" si="1037"/>
        <v>0</v>
      </c>
      <c r="AN774" s="587"/>
      <c r="AO774" s="588">
        <f t="shared" si="1025"/>
        <v>0</v>
      </c>
      <c r="AP774" s="588">
        <f t="shared" si="1038"/>
        <v>0</v>
      </c>
      <c r="AQ774" s="587"/>
      <c r="AR774" s="588">
        <f t="shared" si="1026"/>
        <v>0</v>
      </c>
      <c r="AS774" s="588">
        <f t="shared" ref="AS774:AS837" si="1048">SUM(AQ774:AR774)</f>
        <v>0</v>
      </c>
      <c r="AT774" s="587"/>
      <c r="AU774" s="588">
        <f t="shared" si="1027"/>
        <v>0</v>
      </c>
      <c r="AV774" s="588">
        <f t="shared" si="1039"/>
        <v>0</v>
      </c>
      <c r="AW774" s="587"/>
      <c r="AX774" s="652"/>
      <c r="AY774" s="706">
        <f t="shared" si="1046"/>
        <v>0</v>
      </c>
      <c r="BC774" s="30">
        <f t="shared" si="1004"/>
        <v>0</v>
      </c>
      <c r="BD774" s="30">
        <f t="shared" si="1005"/>
        <v>0</v>
      </c>
      <c r="BE774" s="30">
        <f t="shared" si="1041"/>
        <v>0</v>
      </c>
      <c r="BF774" s="30">
        <f t="shared" si="1006"/>
        <v>0</v>
      </c>
      <c r="BG774" s="30">
        <f t="shared" si="1007"/>
        <v>0</v>
      </c>
      <c r="BH774" s="30">
        <f t="shared" si="1040"/>
        <v>0</v>
      </c>
      <c r="BI774" s="30">
        <f t="shared" si="1045"/>
        <v>0</v>
      </c>
      <c r="BJ774" s="30">
        <f t="shared" si="1009"/>
        <v>0</v>
      </c>
      <c r="BK774" s="704">
        <f t="shared" si="1010"/>
        <v>0</v>
      </c>
      <c r="BL774" s="30">
        <f t="shared" si="1011"/>
        <v>0</v>
      </c>
      <c r="BM774" s="30">
        <f t="shared" si="1012"/>
        <v>0</v>
      </c>
      <c r="BN774" s="30">
        <f t="shared" si="1043"/>
        <v>0</v>
      </c>
    </row>
    <row r="775" spans="1:66" x14ac:dyDescent="0.25">
      <c r="A775" s="49"/>
      <c r="B775" s="50"/>
      <c r="C775" s="699"/>
      <c r="D775" s="50"/>
      <c r="E775" s="62" t="e">
        <f t="shared" si="1044"/>
        <v>#N/A</v>
      </c>
      <c r="F775" s="664" t="str">
        <f t="shared" si="1042"/>
        <v/>
      </c>
      <c r="G775" s="587"/>
      <c r="H775" s="588">
        <f t="shared" si="1014"/>
        <v>0</v>
      </c>
      <c r="I775" s="588">
        <f t="shared" si="1028"/>
        <v>0</v>
      </c>
      <c r="J775" s="587"/>
      <c r="K775" s="588">
        <f t="shared" si="1015"/>
        <v>0</v>
      </c>
      <c r="L775" s="588">
        <f t="shared" si="1029"/>
        <v>0</v>
      </c>
      <c r="M775" s="587"/>
      <c r="N775" s="588">
        <f t="shared" si="1016"/>
        <v>0</v>
      </c>
      <c r="O775" s="588">
        <f t="shared" si="1030"/>
        <v>0</v>
      </c>
      <c r="P775" s="587"/>
      <c r="Q775" s="588">
        <f t="shared" si="1017"/>
        <v>0</v>
      </c>
      <c r="R775" s="588">
        <f t="shared" si="1031"/>
        <v>0</v>
      </c>
      <c r="S775" s="587"/>
      <c r="T775" s="588">
        <f t="shared" si="1018"/>
        <v>0</v>
      </c>
      <c r="U775" s="588">
        <f t="shared" si="1032"/>
        <v>0</v>
      </c>
      <c r="V775" s="587"/>
      <c r="W775" s="588">
        <f t="shared" si="1019"/>
        <v>0</v>
      </c>
      <c r="X775" s="588">
        <f t="shared" si="1033"/>
        <v>0</v>
      </c>
      <c r="Y775" s="587"/>
      <c r="Z775" s="588">
        <f t="shared" si="1020"/>
        <v>0</v>
      </c>
      <c r="AA775" s="588">
        <f t="shared" si="1047"/>
        <v>0</v>
      </c>
      <c r="AB775" s="587"/>
      <c r="AC775" s="588">
        <f t="shared" si="1021"/>
        <v>0</v>
      </c>
      <c r="AD775" s="588">
        <f t="shared" si="1034"/>
        <v>0</v>
      </c>
      <c r="AE775" s="587"/>
      <c r="AF775" s="588">
        <f t="shared" si="1022"/>
        <v>0</v>
      </c>
      <c r="AG775" s="588">
        <f t="shared" si="1035"/>
        <v>0</v>
      </c>
      <c r="AH775" s="587"/>
      <c r="AI775" s="588">
        <f t="shared" si="1023"/>
        <v>0</v>
      </c>
      <c r="AJ775" s="588">
        <f t="shared" si="1036"/>
        <v>0</v>
      </c>
      <c r="AK775" s="587"/>
      <c r="AL775" s="588">
        <f t="shared" si="1024"/>
        <v>0</v>
      </c>
      <c r="AM775" s="588">
        <f t="shared" si="1037"/>
        <v>0</v>
      </c>
      <c r="AN775" s="587"/>
      <c r="AO775" s="588">
        <f t="shared" si="1025"/>
        <v>0</v>
      </c>
      <c r="AP775" s="588">
        <f t="shared" si="1038"/>
        <v>0</v>
      </c>
      <c r="AQ775" s="587"/>
      <c r="AR775" s="588">
        <f t="shared" si="1026"/>
        <v>0</v>
      </c>
      <c r="AS775" s="588">
        <f t="shared" si="1048"/>
        <v>0</v>
      </c>
      <c r="AT775" s="587"/>
      <c r="AU775" s="588">
        <f t="shared" si="1027"/>
        <v>0</v>
      </c>
      <c r="AV775" s="588">
        <f t="shared" si="1039"/>
        <v>0</v>
      </c>
      <c r="AW775" s="587"/>
      <c r="AX775" s="652"/>
      <c r="AY775" s="706">
        <f t="shared" si="1046"/>
        <v>0</v>
      </c>
      <c r="BC775" s="30">
        <f t="shared" si="1004"/>
        <v>0</v>
      </c>
      <c r="BD775" s="30">
        <f t="shared" si="1005"/>
        <v>0</v>
      </c>
      <c r="BE775" s="30">
        <f t="shared" si="1041"/>
        <v>0</v>
      </c>
      <c r="BF775" s="30">
        <f t="shared" si="1006"/>
        <v>0</v>
      </c>
      <c r="BG775" s="30">
        <f t="shared" si="1007"/>
        <v>0</v>
      </c>
      <c r="BH775" s="30">
        <f t="shared" si="1040"/>
        <v>0</v>
      </c>
      <c r="BI775" s="30">
        <f t="shared" si="1045"/>
        <v>0</v>
      </c>
      <c r="BJ775" s="30">
        <f t="shared" si="1009"/>
        <v>0</v>
      </c>
      <c r="BK775" s="704">
        <f t="shared" si="1010"/>
        <v>0</v>
      </c>
      <c r="BL775" s="30">
        <f t="shared" si="1011"/>
        <v>0</v>
      </c>
      <c r="BM775" s="30">
        <f t="shared" si="1012"/>
        <v>0</v>
      </c>
      <c r="BN775" s="30">
        <f t="shared" si="1043"/>
        <v>0</v>
      </c>
    </row>
    <row r="776" spans="1:66" x14ac:dyDescent="0.25">
      <c r="A776" s="49"/>
      <c r="B776" s="50"/>
      <c r="C776" s="699"/>
      <c r="D776" s="50"/>
      <c r="E776" s="62" t="e">
        <f t="shared" si="1044"/>
        <v>#N/A</v>
      </c>
      <c r="F776" s="664" t="str">
        <f t="shared" si="1042"/>
        <v/>
      </c>
      <c r="G776" s="587"/>
      <c r="H776" s="588">
        <f t="shared" si="1014"/>
        <v>0</v>
      </c>
      <c r="I776" s="588">
        <f t="shared" si="1028"/>
        <v>0</v>
      </c>
      <c r="J776" s="587"/>
      <c r="K776" s="588">
        <f t="shared" si="1015"/>
        <v>0</v>
      </c>
      <c r="L776" s="588">
        <f t="shared" si="1029"/>
        <v>0</v>
      </c>
      <c r="M776" s="587"/>
      <c r="N776" s="588">
        <f t="shared" si="1016"/>
        <v>0</v>
      </c>
      <c r="O776" s="588">
        <f t="shared" si="1030"/>
        <v>0</v>
      </c>
      <c r="P776" s="587"/>
      <c r="Q776" s="588">
        <f t="shared" si="1017"/>
        <v>0</v>
      </c>
      <c r="R776" s="588">
        <f t="shared" si="1031"/>
        <v>0</v>
      </c>
      <c r="S776" s="587"/>
      <c r="T776" s="588">
        <f t="shared" si="1018"/>
        <v>0</v>
      </c>
      <c r="U776" s="588">
        <f t="shared" si="1032"/>
        <v>0</v>
      </c>
      <c r="V776" s="587"/>
      <c r="W776" s="588">
        <f t="shared" si="1019"/>
        <v>0</v>
      </c>
      <c r="X776" s="588">
        <f t="shared" si="1033"/>
        <v>0</v>
      </c>
      <c r="Y776" s="587"/>
      <c r="Z776" s="588">
        <f t="shared" si="1020"/>
        <v>0</v>
      </c>
      <c r="AA776" s="588">
        <f t="shared" si="1047"/>
        <v>0</v>
      </c>
      <c r="AB776" s="587"/>
      <c r="AC776" s="588">
        <f t="shared" si="1021"/>
        <v>0</v>
      </c>
      <c r="AD776" s="588">
        <f t="shared" si="1034"/>
        <v>0</v>
      </c>
      <c r="AE776" s="587"/>
      <c r="AF776" s="588">
        <f t="shared" si="1022"/>
        <v>0</v>
      </c>
      <c r="AG776" s="588">
        <f t="shared" si="1035"/>
        <v>0</v>
      </c>
      <c r="AH776" s="587"/>
      <c r="AI776" s="588">
        <f t="shared" si="1023"/>
        <v>0</v>
      </c>
      <c r="AJ776" s="588">
        <f t="shared" si="1036"/>
        <v>0</v>
      </c>
      <c r="AK776" s="587"/>
      <c r="AL776" s="588">
        <f t="shared" si="1024"/>
        <v>0</v>
      </c>
      <c r="AM776" s="588">
        <f t="shared" si="1037"/>
        <v>0</v>
      </c>
      <c r="AN776" s="587"/>
      <c r="AO776" s="588">
        <f t="shared" si="1025"/>
        <v>0</v>
      </c>
      <c r="AP776" s="588">
        <f t="shared" si="1038"/>
        <v>0</v>
      </c>
      <c r="AQ776" s="587"/>
      <c r="AR776" s="588">
        <f t="shared" si="1026"/>
        <v>0</v>
      </c>
      <c r="AS776" s="588">
        <f t="shared" si="1048"/>
        <v>0</v>
      </c>
      <c r="AT776" s="587"/>
      <c r="AU776" s="588">
        <f t="shared" si="1027"/>
        <v>0</v>
      </c>
      <c r="AV776" s="588">
        <f t="shared" si="1039"/>
        <v>0</v>
      </c>
      <c r="AW776" s="587"/>
      <c r="AX776" s="652"/>
      <c r="AY776" s="706">
        <f t="shared" si="1046"/>
        <v>0</v>
      </c>
      <c r="BC776" s="30">
        <f t="shared" ref="BC776:BC839" si="1049">L776-I776</f>
        <v>0</v>
      </c>
      <c r="BD776" s="30">
        <f t="shared" ref="BD776:BD839" si="1050">O776-L776</f>
        <v>0</v>
      </c>
      <c r="BE776" s="30">
        <f t="shared" si="1041"/>
        <v>0</v>
      </c>
      <c r="BF776" s="30">
        <f t="shared" ref="BF776:BF839" si="1051">U776-R776</f>
        <v>0</v>
      </c>
      <c r="BG776" s="30">
        <f t="shared" ref="BG776:BG839" si="1052">X776-U776</f>
        <v>0</v>
      </c>
      <c r="BH776" s="30">
        <f t="shared" si="1040"/>
        <v>0</v>
      </c>
      <c r="BI776" s="30">
        <f t="shared" si="1045"/>
        <v>0</v>
      </c>
      <c r="BJ776" s="30">
        <f t="shared" ref="BJ776:BJ839" si="1053">AG776-AD776</f>
        <v>0</v>
      </c>
      <c r="BK776" s="704">
        <f t="shared" ref="BK776:BK839" si="1054">AJ776-AG776</f>
        <v>0</v>
      </c>
      <c r="BL776" s="30">
        <f t="shared" ref="BL776:BL839" si="1055">AM776-AJ776</f>
        <v>0</v>
      </c>
      <c r="BM776" s="30">
        <f t="shared" ref="BM776:BM839" si="1056">AP776-AM776</f>
        <v>0</v>
      </c>
      <c r="BN776" s="30">
        <f t="shared" si="1043"/>
        <v>0</v>
      </c>
    </row>
    <row r="777" spans="1:66" x14ac:dyDescent="0.25">
      <c r="A777" s="49"/>
      <c r="B777" s="50"/>
      <c r="C777" s="699"/>
      <c r="D777" s="50"/>
      <c r="E777" s="62" t="e">
        <f t="shared" si="1044"/>
        <v>#N/A</v>
      </c>
      <c r="F777" s="664" t="str">
        <f t="shared" si="1042"/>
        <v/>
      </c>
      <c r="G777" s="587"/>
      <c r="H777" s="588">
        <f t="shared" si="1014"/>
        <v>0</v>
      </c>
      <c r="I777" s="588">
        <f t="shared" si="1028"/>
        <v>0</v>
      </c>
      <c r="J777" s="587"/>
      <c r="K777" s="588">
        <f t="shared" si="1015"/>
        <v>0</v>
      </c>
      <c r="L777" s="588">
        <f t="shared" si="1029"/>
        <v>0</v>
      </c>
      <c r="M777" s="587"/>
      <c r="N777" s="588">
        <f t="shared" si="1016"/>
        <v>0</v>
      </c>
      <c r="O777" s="588">
        <f t="shared" si="1030"/>
        <v>0</v>
      </c>
      <c r="P777" s="587"/>
      <c r="Q777" s="588">
        <f t="shared" si="1017"/>
        <v>0</v>
      </c>
      <c r="R777" s="588">
        <f t="shared" si="1031"/>
        <v>0</v>
      </c>
      <c r="S777" s="587"/>
      <c r="T777" s="588">
        <f t="shared" si="1018"/>
        <v>0</v>
      </c>
      <c r="U777" s="588">
        <f t="shared" si="1032"/>
        <v>0</v>
      </c>
      <c r="V777" s="587"/>
      <c r="W777" s="588">
        <f t="shared" si="1019"/>
        <v>0</v>
      </c>
      <c r="X777" s="588">
        <f t="shared" si="1033"/>
        <v>0</v>
      </c>
      <c r="Y777" s="587"/>
      <c r="Z777" s="588">
        <f t="shared" si="1020"/>
        <v>0</v>
      </c>
      <c r="AA777" s="588">
        <f t="shared" si="1047"/>
        <v>0</v>
      </c>
      <c r="AB777" s="587"/>
      <c r="AC777" s="588">
        <f t="shared" si="1021"/>
        <v>0</v>
      </c>
      <c r="AD777" s="588">
        <f t="shared" si="1034"/>
        <v>0</v>
      </c>
      <c r="AE777" s="587"/>
      <c r="AF777" s="588">
        <f t="shared" si="1022"/>
        <v>0</v>
      </c>
      <c r="AG777" s="588">
        <f t="shared" si="1035"/>
        <v>0</v>
      </c>
      <c r="AH777" s="587"/>
      <c r="AI777" s="588">
        <f t="shared" si="1023"/>
        <v>0</v>
      </c>
      <c r="AJ777" s="588">
        <f t="shared" si="1036"/>
        <v>0</v>
      </c>
      <c r="AK777" s="587"/>
      <c r="AL777" s="588">
        <f t="shared" si="1024"/>
        <v>0</v>
      </c>
      <c r="AM777" s="588">
        <f t="shared" si="1037"/>
        <v>0</v>
      </c>
      <c r="AN777" s="587"/>
      <c r="AO777" s="588">
        <f t="shared" si="1025"/>
        <v>0</v>
      </c>
      <c r="AP777" s="588">
        <f t="shared" si="1038"/>
        <v>0</v>
      </c>
      <c r="AQ777" s="587"/>
      <c r="AR777" s="588">
        <f t="shared" si="1026"/>
        <v>0</v>
      </c>
      <c r="AS777" s="588">
        <f t="shared" si="1048"/>
        <v>0</v>
      </c>
      <c r="AT777" s="587"/>
      <c r="AU777" s="588">
        <f t="shared" si="1027"/>
        <v>0</v>
      </c>
      <c r="AV777" s="588">
        <f t="shared" si="1039"/>
        <v>0</v>
      </c>
      <c r="AW777" s="587"/>
      <c r="AX777" s="652"/>
      <c r="AY777" s="706">
        <f t="shared" si="1046"/>
        <v>0</v>
      </c>
      <c r="BC777" s="30">
        <f t="shared" si="1049"/>
        <v>0</v>
      </c>
      <c r="BD777" s="30">
        <f t="shared" si="1050"/>
        <v>0</v>
      </c>
      <c r="BE777" s="30">
        <f t="shared" si="1041"/>
        <v>0</v>
      </c>
      <c r="BF777" s="30">
        <f t="shared" si="1051"/>
        <v>0</v>
      </c>
      <c r="BG777" s="30">
        <f t="shared" si="1052"/>
        <v>0</v>
      </c>
      <c r="BH777" s="30">
        <f t="shared" si="1040"/>
        <v>0</v>
      </c>
      <c r="BI777" s="30">
        <f t="shared" si="1045"/>
        <v>0</v>
      </c>
      <c r="BJ777" s="30">
        <f t="shared" si="1053"/>
        <v>0</v>
      </c>
      <c r="BK777" s="704">
        <f t="shared" si="1054"/>
        <v>0</v>
      </c>
      <c r="BL777" s="30">
        <f t="shared" si="1055"/>
        <v>0</v>
      </c>
      <c r="BM777" s="30">
        <f t="shared" si="1056"/>
        <v>0</v>
      </c>
      <c r="BN777" s="30">
        <f t="shared" si="1043"/>
        <v>0</v>
      </c>
    </row>
    <row r="778" spans="1:66" x14ac:dyDescent="0.25">
      <c r="A778" s="49"/>
      <c r="B778" s="50"/>
      <c r="C778" s="699"/>
      <c r="D778" s="50"/>
      <c r="E778" s="62" t="e">
        <f t="shared" si="1044"/>
        <v>#N/A</v>
      </c>
      <c r="F778" s="664" t="str">
        <f t="shared" si="1042"/>
        <v/>
      </c>
      <c r="G778" s="587"/>
      <c r="H778" s="588">
        <f t="shared" si="1014"/>
        <v>0</v>
      </c>
      <c r="I778" s="588">
        <f t="shared" si="1028"/>
        <v>0</v>
      </c>
      <c r="J778" s="587"/>
      <c r="K778" s="588">
        <f t="shared" si="1015"/>
        <v>0</v>
      </c>
      <c r="L778" s="588">
        <f t="shared" si="1029"/>
        <v>0</v>
      </c>
      <c r="M778" s="587"/>
      <c r="N778" s="588">
        <f t="shared" si="1016"/>
        <v>0</v>
      </c>
      <c r="O778" s="588">
        <f t="shared" si="1030"/>
        <v>0</v>
      </c>
      <c r="P778" s="587"/>
      <c r="Q778" s="588">
        <f t="shared" si="1017"/>
        <v>0</v>
      </c>
      <c r="R778" s="588">
        <f t="shared" si="1031"/>
        <v>0</v>
      </c>
      <c r="S778" s="587"/>
      <c r="T778" s="588">
        <f t="shared" si="1018"/>
        <v>0</v>
      </c>
      <c r="U778" s="588">
        <f t="shared" si="1032"/>
        <v>0</v>
      </c>
      <c r="V778" s="587"/>
      <c r="W778" s="588">
        <f t="shared" si="1019"/>
        <v>0</v>
      </c>
      <c r="X778" s="588">
        <f t="shared" si="1033"/>
        <v>0</v>
      </c>
      <c r="Y778" s="587"/>
      <c r="Z778" s="588">
        <f t="shared" si="1020"/>
        <v>0</v>
      </c>
      <c r="AA778" s="588">
        <f t="shared" si="1047"/>
        <v>0</v>
      </c>
      <c r="AB778" s="587"/>
      <c r="AC778" s="588">
        <f t="shared" si="1021"/>
        <v>0</v>
      </c>
      <c r="AD778" s="588">
        <f t="shared" si="1034"/>
        <v>0</v>
      </c>
      <c r="AE778" s="587"/>
      <c r="AF778" s="588">
        <f t="shared" si="1022"/>
        <v>0</v>
      </c>
      <c r="AG778" s="588">
        <f t="shared" si="1035"/>
        <v>0</v>
      </c>
      <c r="AH778" s="587"/>
      <c r="AI778" s="588">
        <f t="shared" si="1023"/>
        <v>0</v>
      </c>
      <c r="AJ778" s="588">
        <f t="shared" si="1036"/>
        <v>0</v>
      </c>
      <c r="AK778" s="587"/>
      <c r="AL778" s="588">
        <f t="shared" si="1024"/>
        <v>0</v>
      </c>
      <c r="AM778" s="588">
        <f t="shared" si="1037"/>
        <v>0</v>
      </c>
      <c r="AN778" s="587"/>
      <c r="AO778" s="588">
        <f t="shared" si="1025"/>
        <v>0</v>
      </c>
      <c r="AP778" s="588">
        <f t="shared" si="1038"/>
        <v>0</v>
      </c>
      <c r="AQ778" s="587"/>
      <c r="AR778" s="588">
        <f t="shared" si="1026"/>
        <v>0</v>
      </c>
      <c r="AS778" s="588">
        <f t="shared" si="1048"/>
        <v>0</v>
      </c>
      <c r="AT778" s="587"/>
      <c r="AU778" s="588">
        <f t="shared" si="1027"/>
        <v>0</v>
      </c>
      <c r="AV778" s="588">
        <f t="shared" si="1039"/>
        <v>0</v>
      </c>
      <c r="AW778" s="587"/>
      <c r="AX778" s="652"/>
      <c r="AY778" s="706">
        <f t="shared" si="1046"/>
        <v>0</v>
      </c>
      <c r="BC778" s="30">
        <f t="shared" si="1049"/>
        <v>0</v>
      </c>
      <c r="BD778" s="30">
        <f t="shared" si="1050"/>
        <v>0</v>
      </c>
      <c r="BE778" s="30">
        <f t="shared" si="1041"/>
        <v>0</v>
      </c>
      <c r="BF778" s="30">
        <f t="shared" si="1051"/>
        <v>0</v>
      </c>
      <c r="BG778" s="30">
        <f t="shared" si="1052"/>
        <v>0</v>
      </c>
      <c r="BH778" s="30">
        <f t="shared" si="1040"/>
        <v>0</v>
      </c>
      <c r="BI778" s="30">
        <f t="shared" si="1045"/>
        <v>0</v>
      </c>
      <c r="BJ778" s="30">
        <f t="shared" si="1053"/>
        <v>0</v>
      </c>
      <c r="BK778" s="704">
        <f t="shared" si="1054"/>
        <v>0</v>
      </c>
      <c r="BL778" s="30">
        <f t="shared" si="1055"/>
        <v>0</v>
      </c>
      <c r="BM778" s="30">
        <f t="shared" si="1056"/>
        <v>0</v>
      </c>
      <c r="BN778" s="30">
        <f t="shared" si="1043"/>
        <v>0</v>
      </c>
    </row>
    <row r="779" spans="1:66" x14ac:dyDescent="0.25">
      <c r="A779" s="49"/>
      <c r="B779" s="50"/>
      <c r="C779" s="699"/>
      <c r="D779" s="50"/>
      <c r="E779" s="62" t="e">
        <f t="shared" si="1044"/>
        <v>#N/A</v>
      </c>
      <c r="F779" s="664" t="str">
        <f t="shared" si="1042"/>
        <v/>
      </c>
      <c r="G779" s="587"/>
      <c r="H779" s="588">
        <f t="shared" ref="H779:H842" si="1057">SUMIFS(JE_amount,JE_Month,H$3,JE_Entity,$A779,JE_Ledger_number,$B779)</f>
        <v>0</v>
      </c>
      <c r="I779" s="588">
        <f t="shared" si="1028"/>
        <v>0</v>
      </c>
      <c r="J779" s="587"/>
      <c r="K779" s="588">
        <f t="shared" ref="K779:K842" si="1058">SUMIFS(JE_amount,JE_Month,K$3,JE_Entity,$A779,JE_Ledger_number,$B779)</f>
        <v>0</v>
      </c>
      <c r="L779" s="588">
        <f t="shared" si="1029"/>
        <v>0</v>
      </c>
      <c r="M779" s="587"/>
      <c r="N779" s="588">
        <f t="shared" ref="N779:N842" si="1059">SUMIFS(JE_amount,JE_Month,N$3,JE_Entity,$A779,JE_Ledger_number,$B779)</f>
        <v>0</v>
      </c>
      <c r="O779" s="588">
        <f t="shared" si="1030"/>
        <v>0</v>
      </c>
      <c r="P779" s="587"/>
      <c r="Q779" s="588">
        <f t="shared" ref="Q779:Q842" si="1060">SUMIFS(JE_amount,JE_Month,Q$3,JE_Entity,$A779,JE_Ledger_number,$B779)</f>
        <v>0</v>
      </c>
      <c r="R779" s="588">
        <f t="shared" si="1031"/>
        <v>0</v>
      </c>
      <c r="S779" s="587"/>
      <c r="T779" s="588">
        <f t="shared" ref="T779:T842" si="1061">SUMIFS(JE_amount,JE_Month,T$3,JE_Entity,$A779,JE_Ledger_number,$B779)</f>
        <v>0</v>
      </c>
      <c r="U779" s="588">
        <f t="shared" si="1032"/>
        <v>0</v>
      </c>
      <c r="V779" s="587"/>
      <c r="W779" s="588">
        <f t="shared" ref="W779:W842" si="1062">SUMIFS(JE_amount,JE_Month,W$3,JE_Entity,$A779,JE_Ledger_number,$B779)</f>
        <v>0</v>
      </c>
      <c r="X779" s="588">
        <f t="shared" si="1033"/>
        <v>0</v>
      </c>
      <c r="Y779" s="587"/>
      <c r="Z779" s="588">
        <f t="shared" ref="Z779:Z842" si="1063">SUMIFS(JE_amount,JE_Month,Z$3,JE_Entity,$A779,JE_Ledger_number,$B779)</f>
        <v>0</v>
      </c>
      <c r="AA779" s="588">
        <f t="shared" si="1047"/>
        <v>0</v>
      </c>
      <c r="AB779" s="587"/>
      <c r="AC779" s="588">
        <f t="shared" ref="AC779:AC842" si="1064">SUMIFS(JE_amount,JE_Month,AC$3,JE_Entity,$A779,JE_Ledger_number,$B779)</f>
        <v>0</v>
      </c>
      <c r="AD779" s="588">
        <f t="shared" si="1034"/>
        <v>0</v>
      </c>
      <c r="AE779" s="587"/>
      <c r="AF779" s="588">
        <f t="shared" ref="AF779:AF842" si="1065">SUMIFS(JE_amount,JE_Month,AF$3,JE_Entity,$A779,JE_Ledger_number,$B779)</f>
        <v>0</v>
      </c>
      <c r="AG779" s="588">
        <f t="shared" si="1035"/>
        <v>0</v>
      </c>
      <c r="AH779" s="587"/>
      <c r="AI779" s="588">
        <f t="shared" ref="AI779:AI842" si="1066">SUMIFS(JE_amount,JE_Month,AI$3,JE_Entity,$A779,JE_Ledger_number,$B779)</f>
        <v>0</v>
      </c>
      <c r="AJ779" s="588">
        <f t="shared" si="1036"/>
        <v>0</v>
      </c>
      <c r="AK779" s="587"/>
      <c r="AL779" s="588">
        <f t="shared" ref="AL779:AL842" si="1067">SUMIFS(JE_amount,JE_Month,AL$3,JE_Entity,$A779,JE_Ledger_number,$B779)</f>
        <v>0</v>
      </c>
      <c r="AM779" s="588">
        <f t="shared" si="1037"/>
        <v>0</v>
      </c>
      <c r="AN779" s="587"/>
      <c r="AO779" s="588">
        <f t="shared" ref="AO779:AO842" si="1068">SUMIFS(JE_amount,JE_Month,AO$3,JE_Entity,$A779,JE_Ledger_number,$B779)</f>
        <v>0</v>
      </c>
      <c r="AP779" s="588">
        <f t="shared" si="1038"/>
        <v>0</v>
      </c>
      <c r="AQ779" s="587"/>
      <c r="AR779" s="588">
        <f t="shared" ref="AR779:AR842" si="1069">SUMIFS(JE_amount,JE_Month,AR$3,JE_Entity,$A779,JE_Ledger_number,$B779)</f>
        <v>0</v>
      </c>
      <c r="AS779" s="588">
        <f t="shared" si="1048"/>
        <v>0</v>
      </c>
      <c r="AT779" s="587"/>
      <c r="AU779" s="588">
        <f t="shared" ref="AU779:AU842" si="1070">SUMIFS(JE_amount_NIS,JE_Month,AU$3,JE_Entity,$A779,JE_Ledger_number,$B779)</f>
        <v>0</v>
      </c>
      <c r="AV779" s="588">
        <f t="shared" si="1039"/>
        <v>0</v>
      </c>
      <c r="AW779" s="587"/>
      <c r="AX779" s="652"/>
      <c r="AY779" s="706">
        <f t="shared" si="1046"/>
        <v>0</v>
      </c>
      <c r="BC779" s="30">
        <f t="shared" si="1049"/>
        <v>0</v>
      </c>
      <c r="BD779" s="30">
        <f t="shared" si="1050"/>
        <v>0</v>
      </c>
      <c r="BE779" s="30">
        <f t="shared" si="1041"/>
        <v>0</v>
      </c>
      <c r="BF779" s="30">
        <f t="shared" si="1051"/>
        <v>0</v>
      </c>
      <c r="BG779" s="30">
        <f t="shared" si="1052"/>
        <v>0</v>
      </c>
      <c r="BH779" s="30">
        <f t="shared" si="1040"/>
        <v>0</v>
      </c>
      <c r="BI779" s="30">
        <f t="shared" si="1045"/>
        <v>0</v>
      </c>
      <c r="BJ779" s="30">
        <f t="shared" si="1053"/>
        <v>0</v>
      </c>
      <c r="BK779" s="704">
        <f t="shared" si="1054"/>
        <v>0</v>
      </c>
      <c r="BL779" s="30">
        <f t="shared" si="1055"/>
        <v>0</v>
      </c>
      <c r="BM779" s="30">
        <f t="shared" si="1056"/>
        <v>0</v>
      </c>
      <c r="BN779" s="30">
        <f t="shared" si="1043"/>
        <v>0</v>
      </c>
    </row>
    <row r="780" spans="1:66" x14ac:dyDescent="0.25">
      <c r="A780" s="49"/>
      <c r="B780" s="50"/>
      <c r="C780" s="699"/>
      <c r="D780" s="50"/>
      <c r="E780" s="62" t="e">
        <f t="shared" si="1044"/>
        <v>#N/A</v>
      </c>
      <c r="F780" s="664" t="str">
        <f t="shared" si="1042"/>
        <v/>
      </c>
      <c r="G780" s="587"/>
      <c r="H780" s="588">
        <f t="shared" si="1057"/>
        <v>0</v>
      </c>
      <c r="I780" s="588">
        <f t="shared" ref="I780:I843" si="1071">SUM(G780:H780)</f>
        <v>0</v>
      </c>
      <c r="J780" s="587"/>
      <c r="K780" s="588">
        <f t="shared" si="1058"/>
        <v>0</v>
      </c>
      <c r="L780" s="588">
        <f t="shared" ref="L780:L843" si="1072">SUM(J780:K780)</f>
        <v>0</v>
      </c>
      <c r="M780" s="587"/>
      <c r="N780" s="588">
        <f t="shared" si="1059"/>
        <v>0</v>
      </c>
      <c r="O780" s="588">
        <f t="shared" ref="O780:O843" si="1073">SUM(M780:N780)</f>
        <v>0</v>
      </c>
      <c r="P780" s="587"/>
      <c r="Q780" s="588">
        <f t="shared" si="1060"/>
        <v>0</v>
      </c>
      <c r="R780" s="588">
        <f t="shared" ref="R780:R843" si="1074">SUM(P780:Q780)</f>
        <v>0</v>
      </c>
      <c r="S780" s="587"/>
      <c r="T780" s="588">
        <f t="shared" si="1061"/>
        <v>0</v>
      </c>
      <c r="U780" s="588">
        <f t="shared" ref="U780:U843" si="1075">SUM(S780:T780)</f>
        <v>0</v>
      </c>
      <c r="V780" s="587"/>
      <c r="W780" s="588">
        <f t="shared" si="1062"/>
        <v>0</v>
      </c>
      <c r="X780" s="588">
        <f t="shared" ref="X780:X843" si="1076">SUM(V780:W780)</f>
        <v>0</v>
      </c>
      <c r="Y780" s="587"/>
      <c r="Z780" s="588">
        <f t="shared" si="1063"/>
        <v>0</v>
      </c>
      <c r="AA780" s="588">
        <f t="shared" si="1047"/>
        <v>0</v>
      </c>
      <c r="AB780" s="587"/>
      <c r="AC780" s="588">
        <f t="shared" si="1064"/>
        <v>0</v>
      </c>
      <c r="AD780" s="588">
        <f t="shared" ref="AD780:AD843" si="1077">SUM(AB780:AC780)</f>
        <v>0</v>
      </c>
      <c r="AE780" s="587"/>
      <c r="AF780" s="588">
        <f t="shared" si="1065"/>
        <v>0</v>
      </c>
      <c r="AG780" s="588">
        <f t="shared" ref="AG780:AG843" si="1078">SUM(AE780:AF780)</f>
        <v>0</v>
      </c>
      <c r="AH780" s="587"/>
      <c r="AI780" s="588">
        <f t="shared" si="1066"/>
        <v>0</v>
      </c>
      <c r="AJ780" s="588">
        <f t="shared" ref="AJ780:AJ843" si="1079">SUM(AH780:AI780)</f>
        <v>0</v>
      </c>
      <c r="AK780" s="587"/>
      <c r="AL780" s="588">
        <f t="shared" si="1067"/>
        <v>0</v>
      </c>
      <c r="AM780" s="588">
        <f t="shared" ref="AM780:AM843" si="1080">SUM(AK780:AL780)</f>
        <v>0</v>
      </c>
      <c r="AN780" s="587"/>
      <c r="AO780" s="588">
        <f t="shared" si="1068"/>
        <v>0</v>
      </c>
      <c r="AP780" s="588">
        <f t="shared" ref="AP780:AP843" si="1081">SUM(AN780:AO780)</f>
        <v>0</v>
      </c>
      <c r="AQ780" s="587"/>
      <c r="AR780" s="588">
        <f t="shared" si="1069"/>
        <v>0</v>
      </c>
      <c r="AS780" s="588">
        <f t="shared" si="1048"/>
        <v>0</v>
      </c>
      <c r="AT780" s="587"/>
      <c r="AU780" s="588">
        <f t="shared" si="1070"/>
        <v>0</v>
      </c>
      <c r="AV780" s="588">
        <f t="shared" ref="AV780:AV843" si="1082">SUM(AT780:AU780)</f>
        <v>0</v>
      </c>
      <c r="AW780" s="587"/>
      <c r="AX780" s="652"/>
      <c r="AY780" s="706">
        <f t="shared" si="1046"/>
        <v>0</v>
      </c>
      <c r="BC780" s="30">
        <f t="shared" si="1049"/>
        <v>0</v>
      </c>
      <c r="BD780" s="30">
        <f t="shared" si="1050"/>
        <v>0</v>
      </c>
      <c r="BE780" s="30">
        <f t="shared" si="1041"/>
        <v>0</v>
      </c>
      <c r="BF780" s="30">
        <f t="shared" si="1051"/>
        <v>0</v>
      </c>
      <c r="BG780" s="30">
        <f t="shared" si="1052"/>
        <v>0</v>
      </c>
      <c r="BH780" s="30">
        <f t="shared" si="1040"/>
        <v>0</v>
      </c>
      <c r="BI780" s="30">
        <f t="shared" si="1045"/>
        <v>0</v>
      </c>
      <c r="BJ780" s="30">
        <f t="shared" si="1053"/>
        <v>0</v>
      </c>
      <c r="BK780" s="704">
        <f t="shared" si="1054"/>
        <v>0</v>
      </c>
      <c r="BL780" s="30">
        <f t="shared" si="1055"/>
        <v>0</v>
      </c>
      <c r="BM780" s="30">
        <f t="shared" si="1056"/>
        <v>0</v>
      </c>
      <c r="BN780" s="30">
        <f t="shared" si="1043"/>
        <v>0</v>
      </c>
    </row>
    <row r="781" spans="1:66" x14ac:dyDescent="0.25">
      <c r="A781" s="49"/>
      <c r="B781" s="50"/>
      <c r="C781" s="699"/>
      <c r="D781" s="50"/>
      <c r="E781" s="62" t="e">
        <f t="shared" si="1044"/>
        <v>#N/A</v>
      </c>
      <c r="F781" s="664" t="str">
        <f t="shared" si="1042"/>
        <v/>
      </c>
      <c r="G781" s="587"/>
      <c r="H781" s="588">
        <f t="shared" si="1057"/>
        <v>0</v>
      </c>
      <c r="I781" s="588">
        <f t="shared" si="1071"/>
        <v>0</v>
      </c>
      <c r="J781" s="587"/>
      <c r="K781" s="588">
        <f t="shared" si="1058"/>
        <v>0</v>
      </c>
      <c r="L781" s="588">
        <f t="shared" si="1072"/>
        <v>0</v>
      </c>
      <c r="M781" s="587"/>
      <c r="N781" s="588">
        <f t="shared" si="1059"/>
        <v>0</v>
      </c>
      <c r="O781" s="588">
        <f t="shared" si="1073"/>
        <v>0</v>
      </c>
      <c r="P781" s="587"/>
      <c r="Q781" s="588">
        <f t="shared" si="1060"/>
        <v>0</v>
      </c>
      <c r="R781" s="588">
        <f t="shared" si="1074"/>
        <v>0</v>
      </c>
      <c r="S781" s="587"/>
      <c r="T781" s="588">
        <f t="shared" si="1061"/>
        <v>0</v>
      </c>
      <c r="U781" s="588">
        <f t="shared" si="1075"/>
        <v>0</v>
      </c>
      <c r="V781" s="587"/>
      <c r="W781" s="588">
        <f t="shared" si="1062"/>
        <v>0</v>
      </c>
      <c r="X781" s="588">
        <f t="shared" si="1076"/>
        <v>0</v>
      </c>
      <c r="Y781" s="587"/>
      <c r="Z781" s="588">
        <f t="shared" si="1063"/>
        <v>0</v>
      </c>
      <c r="AA781" s="588">
        <f t="shared" si="1047"/>
        <v>0</v>
      </c>
      <c r="AB781" s="587"/>
      <c r="AC781" s="588">
        <f t="shared" si="1064"/>
        <v>0</v>
      </c>
      <c r="AD781" s="588">
        <f t="shared" si="1077"/>
        <v>0</v>
      </c>
      <c r="AE781" s="587"/>
      <c r="AF781" s="588">
        <f t="shared" si="1065"/>
        <v>0</v>
      </c>
      <c r="AG781" s="588">
        <f t="shared" si="1078"/>
        <v>0</v>
      </c>
      <c r="AH781" s="587"/>
      <c r="AI781" s="588">
        <f t="shared" si="1066"/>
        <v>0</v>
      </c>
      <c r="AJ781" s="588">
        <f t="shared" si="1079"/>
        <v>0</v>
      </c>
      <c r="AK781" s="587"/>
      <c r="AL781" s="588">
        <f t="shared" si="1067"/>
        <v>0</v>
      </c>
      <c r="AM781" s="588">
        <f t="shared" si="1080"/>
        <v>0</v>
      </c>
      <c r="AN781" s="587"/>
      <c r="AO781" s="588">
        <f t="shared" si="1068"/>
        <v>0</v>
      </c>
      <c r="AP781" s="588">
        <f t="shared" si="1081"/>
        <v>0</v>
      </c>
      <c r="AQ781" s="587"/>
      <c r="AR781" s="588">
        <f t="shared" si="1069"/>
        <v>0</v>
      </c>
      <c r="AS781" s="588">
        <f t="shared" si="1048"/>
        <v>0</v>
      </c>
      <c r="AT781" s="587"/>
      <c r="AU781" s="588">
        <f t="shared" si="1070"/>
        <v>0</v>
      </c>
      <c r="AV781" s="588">
        <f t="shared" si="1082"/>
        <v>0</v>
      </c>
      <c r="AW781" s="587"/>
      <c r="AX781" s="652"/>
      <c r="AY781" s="706">
        <f t="shared" si="1046"/>
        <v>0</v>
      </c>
      <c r="BC781" s="30">
        <f t="shared" si="1049"/>
        <v>0</v>
      </c>
      <c r="BD781" s="30">
        <f t="shared" si="1050"/>
        <v>0</v>
      </c>
      <c r="BE781" s="30">
        <f t="shared" si="1041"/>
        <v>0</v>
      </c>
      <c r="BF781" s="30">
        <f t="shared" si="1051"/>
        <v>0</v>
      </c>
      <c r="BG781" s="30">
        <f t="shared" si="1052"/>
        <v>0</v>
      </c>
      <c r="BH781" s="30">
        <f t="shared" si="1040"/>
        <v>0</v>
      </c>
      <c r="BI781" s="30">
        <f t="shared" si="1045"/>
        <v>0</v>
      </c>
      <c r="BJ781" s="30">
        <f t="shared" si="1053"/>
        <v>0</v>
      </c>
      <c r="BK781" s="704">
        <f t="shared" si="1054"/>
        <v>0</v>
      </c>
      <c r="BL781" s="30">
        <f t="shared" si="1055"/>
        <v>0</v>
      </c>
      <c r="BM781" s="30">
        <f t="shared" si="1056"/>
        <v>0</v>
      </c>
      <c r="BN781" s="30">
        <f t="shared" si="1043"/>
        <v>0</v>
      </c>
    </row>
    <row r="782" spans="1:66" x14ac:dyDescent="0.25">
      <c r="A782" s="49"/>
      <c r="B782" s="50"/>
      <c r="C782" s="699"/>
      <c r="D782" s="50"/>
      <c r="E782" s="62" t="e">
        <f t="shared" si="1044"/>
        <v>#N/A</v>
      </c>
      <c r="F782" s="664" t="str">
        <f t="shared" si="1042"/>
        <v/>
      </c>
      <c r="G782" s="587"/>
      <c r="H782" s="588">
        <f t="shared" si="1057"/>
        <v>0</v>
      </c>
      <c r="I782" s="588">
        <f t="shared" si="1071"/>
        <v>0</v>
      </c>
      <c r="J782" s="587"/>
      <c r="K782" s="588">
        <f t="shared" si="1058"/>
        <v>0</v>
      </c>
      <c r="L782" s="588">
        <f t="shared" si="1072"/>
        <v>0</v>
      </c>
      <c r="M782" s="587"/>
      <c r="N782" s="588">
        <f t="shared" si="1059"/>
        <v>0</v>
      </c>
      <c r="O782" s="588">
        <f t="shared" si="1073"/>
        <v>0</v>
      </c>
      <c r="P782" s="587"/>
      <c r="Q782" s="588">
        <f t="shared" si="1060"/>
        <v>0</v>
      </c>
      <c r="R782" s="588">
        <f t="shared" si="1074"/>
        <v>0</v>
      </c>
      <c r="S782" s="587"/>
      <c r="T782" s="588">
        <f t="shared" si="1061"/>
        <v>0</v>
      </c>
      <c r="U782" s="588">
        <f t="shared" si="1075"/>
        <v>0</v>
      </c>
      <c r="V782" s="587"/>
      <c r="W782" s="588">
        <f t="shared" si="1062"/>
        <v>0</v>
      </c>
      <c r="X782" s="588">
        <f t="shared" si="1076"/>
        <v>0</v>
      </c>
      <c r="Y782" s="587"/>
      <c r="Z782" s="588">
        <f t="shared" si="1063"/>
        <v>0</v>
      </c>
      <c r="AA782" s="588">
        <f t="shared" si="1047"/>
        <v>0</v>
      </c>
      <c r="AB782" s="587"/>
      <c r="AC782" s="588">
        <f t="shared" si="1064"/>
        <v>0</v>
      </c>
      <c r="AD782" s="588">
        <f t="shared" si="1077"/>
        <v>0</v>
      </c>
      <c r="AE782" s="587"/>
      <c r="AF782" s="588">
        <f t="shared" si="1065"/>
        <v>0</v>
      </c>
      <c r="AG782" s="588">
        <f t="shared" si="1078"/>
        <v>0</v>
      </c>
      <c r="AH782" s="587"/>
      <c r="AI782" s="588">
        <f t="shared" si="1066"/>
        <v>0</v>
      </c>
      <c r="AJ782" s="588">
        <f t="shared" si="1079"/>
        <v>0</v>
      </c>
      <c r="AK782" s="587"/>
      <c r="AL782" s="588">
        <f t="shared" si="1067"/>
        <v>0</v>
      </c>
      <c r="AM782" s="588">
        <f t="shared" si="1080"/>
        <v>0</v>
      </c>
      <c r="AN782" s="587"/>
      <c r="AO782" s="588">
        <f t="shared" si="1068"/>
        <v>0</v>
      </c>
      <c r="AP782" s="588">
        <f t="shared" si="1081"/>
        <v>0</v>
      </c>
      <c r="AQ782" s="587"/>
      <c r="AR782" s="588">
        <f t="shared" si="1069"/>
        <v>0</v>
      </c>
      <c r="AS782" s="588">
        <f t="shared" si="1048"/>
        <v>0</v>
      </c>
      <c r="AT782" s="587"/>
      <c r="AU782" s="588">
        <f t="shared" si="1070"/>
        <v>0</v>
      </c>
      <c r="AV782" s="588">
        <f t="shared" si="1082"/>
        <v>0</v>
      </c>
      <c r="AW782" s="587"/>
      <c r="AX782" s="652"/>
      <c r="AY782" s="706">
        <f t="shared" si="1046"/>
        <v>0</v>
      </c>
      <c r="BC782" s="30">
        <f t="shared" si="1049"/>
        <v>0</v>
      </c>
      <c r="BD782" s="30">
        <f t="shared" si="1050"/>
        <v>0</v>
      </c>
      <c r="BE782" s="30">
        <f t="shared" si="1041"/>
        <v>0</v>
      </c>
      <c r="BF782" s="30">
        <f t="shared" si="1051"/>
        <v>0</v>
      </c>
      <c r="BG782" s="30">
        <f t="shared" si="1052"/>
        <v>0</v>
      </c>
      <c r="BH782" s="30">
        <f t="shared" si="1040"/>
        <v>0</v>
      </c>
      <c r="BI782" s="30">
        <f t="shared" si="1045"/>
        <v>0</v>
      </c>
      <c r="BJ782" s="30">
        <f t="shared" si="1053"/>
        <v>0</v>
      </c>
      <c r="BK782" s="704">
        <f t="shared" si="1054"/>
        <v>0</v>
      </c>
      <c r="BL782" s="30">
        <f t="shared" si="1055"/>
        <v>0</v>
      </c>
      <c r="BM782" s="30">
        <f t="shared" si="1056"/>
        <v>0</v>
      </c>
      <c r="BN782" s="30">
        <f t="shared" si="1043"/>
        <v>0</v>
      </c>
    </row>
    <row r="783" spans="1:66" x14ac:dyDescent="0.25">
      <c r="A783" s="49"/>
      <c r="B783" s="50"/>
      <c r="C783" s="699"/>
      <c r="D783" s="50"/>
      <c r="E783" s="62" t="e">
        <f t="shared" si="1044"/>
        <v>#N/A</v>
      </c>
      <c r="F783" s="664" t="str">
        <f t="shared" si="1042"/>
        <v/>
      </c>
      <c r="G783" s="587"/>
      <c r="H783" s="588">
        <f t="shared" si="1057"/>
        <v>0</v>
      </c>
      <c r="I783" s="588">
        <f t="shared" si="1071"/>
        <v>0</v>
      </c>
      <c r="J783" s="587"/>
      <c r="K783" s="588">
        <f t="shared" si="1058"/>
        <v>0</v>
      </c>
      <c r="L783" s="588">
        <f t="shared" si="1072"/>
        <v>0</v>
      </c>
      <c r="M783" s="587"/>
      <c r="N783" s="588">
        <f t="shared" si="1059"/>
        <v>0</v>
      </c>
      <c r="O783" s="588">
        <f t="shared" si="1073"/>
        <v>0</v>
      </c>
      <c r="P783" s="587"/>
      <c r="Q783" s="588">
        <f t="shared" si="1060"/>
        <v>0</v>
      </c>
      <c r="R783" s="588">
        <f t="shared" si="1074"/>
        <v>0</v>
      </c>
      <c r="S783" s="587"/>
      <c r="T783" s="588">
        <f t="shared" si="1061"/>
        <v>0</v>
      </c>
      <c r="U783" s="588">
        <f t="shared" si="1075"/>
        <v>0</v>
      </c>
      <c r="V783" s="587"/>
      <c r="W783" s="588">
        <f t="shared" si="1062"/>
        <v>0</v>
      </c>
      <c r="X783" s="588">
        <f t="shared" si="1076"/>
        <v>0</v>
      </c>
      <c r="Y783" s="587"/>
      <c r="Z783" s="588">
        <f t="shared" si="1063"/>
        <v>0</v>
      </c>
      <c r="AA783" s="588">
        <f t="shared" si="1047"/>
        <v>0</v>
      </c>
      <c r="AB783" s="587"/>
      <c r="AC783" s="588">
        <f t="shared" si="1064"/>
        <v>0</v>
      </c>
      <c r="AD783" s="588">
        <f t="shared" si="1077"/>
        <v>0</v>
      </c>
      <c r="AE783" s="587"/>
      <c r="AF783" s="588">
        <f t="shared" si="1065"/>
        <v>0</v>
      </c>
      <c r="AG783" s="588">
        <f t="shared" si="1078"/>
        <v>0</v>
      </c>
      <c r="AH783" s="587"/>
      <c r="AI783" s="588">
        <f t="shared" si="1066"/>
        <v>0</v>
      </c>
      <c r="AJ783" s="588">
        <f t="shared" si="1079"/>
        <v>0</v>
      </c>
      <c r="AK783" s="587"/>
      <c r="AL783" s="588">
        <f t="shared" si="1067"/>
        <v>0</v>
      </c>
      <c r="AM783" s="588">
        <f t="shared" si="1080"/>
        <v>0</v>
      </c>
      <c r="AN783" s="587"/>
      <c r="AO783" s="588">
        <f t="shared" si="1068"/>
        <v>0</v>
      </c>
      <c r="AP783" s="588">
        <f t="shared" si="1081"/>
        <v>0</v>
      </c>
      <c r="AQ783" s="587"/>
      <c r="AR783" s="588">
        <f t="shared" si="1069"/>
        <v>0</v>
      </c>
      <c r="AS783" s="588">
        <f t="shared" si="1048"/>
        <v>0</v>
      </c>
      <c r="AT783" s="587"/>
      <c r="AU783" s="588">
        <f t="shared" si="1070"/>
        <v>0</v>
      </c>
      <c r="AV783" s="588">
        <f t="shared" si="1082"/>
        <v>0</v>
      </c>
      <c r="AW783" s="587"/>
      <c r="AX783" s="652"/>
      <c r="AY783" s="706">
        <f t="shared" si="1046"/>
        <v>0</v>
      </c>
      <c r="BC783" s="30">
        <f t="shared" si="1049"/>
        <v>0</v>
      </c>
      <c r="BD783" s="30">
        <f t="shared" si="1050"/>
        <v>0</v>
      </c>
      <c r="BE783" s="30">
        <f t="shared" si="1041"/>
        <v>0</v>
      </c>
      <c r="BF783" s="30">
        <f t="shared" si="1051"/>
        <v>0</v>
      </c>
      <c r="BG783" s="30">
        <f t="shared" si="1052"/>
        <v>0</v>
      </c>
      <c r="BH783" s="30">
        <f t="shared" ref="BH783:BH846" si="1083">AA783-X783</f>
        <v>0</v>
      </c>
      <c r="BI783" s="30">
        <f t="shared" si="1045"/>
        <v>0</v>
      </c>
      <c r="BJ783" s="30">
        <f t="shared" si="1053"/>
        <v>0</v>
      </c>
      <c r="BK783" s="704">
        <f t="shared" si="1054"/>
        <v>0</v>
      </c>
      <c r="BL783" s="30">
        <f t="shared" si="1055"/>
        <v>0</v>
      </c>
      <c r="BM783" s="30">
        <f t="shared" si="1056"/>
        <v>0</v>
      </c>
      <c r="BN783" s="30">
        <f t="shared" si="1043"/>
        <v>0</v>
      </c>
    </row>
    <row r="784" spans="1:66" x14ac:dyDescent="0.25">
      <c r="A784" s="49"/>
      <c r="B784" s="50"/>
      <c r="C784" s="699"/>
      <c r="D784" s="50"/>
      <c r="E784" s="62" t="e">
        <f t="shared" si="1044"/>
        <v>#N/A</v>
      </c>
      <c r="F784" s="664" t="str">
        <f t="shared" si="1042"/>
        <v/>
      </c>
      <c r="G784" s="587"/>
      <c r="H784" s="588">
        <f t="shared" si="1057"/>
        <v>0</v>
      </c>
      <c r="I784" s="588">
        <f t="shared" si="1071"/>
        <v>0</v>
      </c>
      <c r="J784" s="587"/>
      <c r="K784" s="588">
        <f t="shared" si="1058"/>
        <v>0</v>
      </c>
      <c r="L784" s="588">
        <f t="shared" si="1072"/>
        <v>0</v>
      </c>
      <c r="M784" s="587"/>
      <c r="N784" s="588">
        <f t="shared" si="1059"/>
        <v>0</v>
      </c>
      <c r="O784" s="588">
        <f t="shared" si="1073"/>
        <v>0</v>
      </c>
      <c r="P784" s="587"/>
      <c r="Q784" s="588">
        <f t="shared" si="1060"/>
        <v>0</v>
      </c>
      <c r="R784" s="588">
        <f t="shared" si="1074"/>
        <v>0</v>
      </c>
      <c r="S784" s="587"/>
      <c r="T784" s="588">
        <f t="shared" si="1061"/>
        <v>0</v>
      </c>
      <c r="U784" s="588">
        <f t="shared" si="1075"/>
        <v>0</v>
      </c>
      <c r="V784" s="587"/>
      <c r="W784" s="588">
        <f t="shared" si="1062"/>
        <v>0</v>
      </c>
      <c r="X784" s="588">
        <f t="shared" si="1076"/>
        <v>0</v>
      </c>
      <c r="Y784" s="587"/>
      <c r="Z784" s="588">
        <f t="shared" si="1063"/>
        <v>0</v>
      </c>
      <c r="AA784" s="588">
        <f t="shared" si="1047"/>
        <v>0</v>
      </c>
      <c r="AB784" s="587"/>
      <c r="AC784" s="588">
        <f t="shared" si="1064"/>
        <v>0</v>
      </c>
      <c r="AD784" s="588">
        <f t="shared" si="1077"/>
        <v>0</v>
      </c>
      <c r="AE784" s="587"/>
      <c r="AF784" s="588">
        <f t="shared" si="1065"/>
        <v>0</v>
      </c>
      <c r="AG784" s="588">
        <f t="shared" si="1078"/>
        <v>0</v>
      </c>
      <c r="AH784" s="587"/>
      <c r="AI784" s="588">
        <f t="shared" si="1066"/>
        <v>0</v>
      </c>
      <c r="AJ784" s="588">
        <f t="shared" si="1079"/>
        <v>0</v>
      </c>
      <c r="AK784" s="587"/>
      <c r="AL784" s="588">
        <f t="shared" si="1067"/>
        <v>0</v>
      </c>
      <c r="AM784" s="588">
        <f t="shared" si="1080"/>
        <v>0</v>
      </c>
      <c r="AN784" s="587"/>
      <c r="AO784" s="588">
        <f t="shared" si="1068"/>
        <v>0</v>
      </c>
      <c r="AP784" s="588">
        <f t="shared" si="1081"/>
        <v>0</v>
      </c>
      <c r="AQ784" s="587"/>
      <c r="AR784" s="588">
        <f t="shared" si="1069"/>
        <v>0</v>
      </c>
      <c r="AS784" s="588">
        <f t="shared" si="1048"/>
        <v>0</v>
      </c>
      <c r="AT784" s="587"/>
      <c r="AU784" s="588">
        <f t="shared" si="1070"/>
        <v>0</v>
      </c>
      <c r="AV784" s="588">
        <f t="shared" si="1082"/>
        <v>0</v>
      </c>
      <c r="AW784" s="587"/>
      <c r="AX784" s="652"/>
      <c r="AY784" s="706">
        <f t="shared" si="1046"/>
        <v>0</v>
      </c>
      <c r="BC784" s="30">
        <f t="shared" si="1049"/>
        <v>0</v>
      </c>
      <c r="BD784" s="30">
        <f t="shared" si="1050"/>
        <v>0</v>
      </c>
      <c r="BE784" s="30">
        <f t="shared" si="1041"/>
        <v>0</v>
      </c>
      <c r="BF784" s="30">
        <f t="shared" si="1051"/>
        <v>0</v>
      </c>
      <c r="BG784" s="30">
        <f t="shared" si="1052"/>
        <v>0</v>
      </c>
      <c r="BH784" s="30">
        <f t="shared" si="1083"/>
        <v>0</v>
      </c>
      <c r="BI784" s="30">
        <f t="shared" si="1045"/>
        <v>0</v>
      </c>
      <c r="BJ784" s="30">
        <f t="shared" si="1053"/>
        <v>0</v>
      </c>
      <c r="BK784" s="704">
        <f t="shared" si="1054"/>
        <v>0</v>
      </c>
      <c r="BL784" s="30">
        <f t="shared" si="1055"/>
        <v>0</v>
      </c>
      <c r="BM784" s="30">
        <f t="shared" si="1056"/>
        <v>0</v>
      </c>
      <c r="BN784" s="30">
        <f t="shared" si="1043"/>
        <v>0</v>
      </c>
    </row>
    <row r="785" spans="1:66" x14ac:dyDescent="0.25">
      <c r="A785" s="49"/>
      <c r="B785" s="50"/>
      <c r="C785" s="699"/>
      <c r="D785" s="50"/>
      <c r="E785" s="62" t="e">
        <f t="shared" si="1044"/>
        <v>#N/A</v>
      </c>
      <c r="F785" s="664" t="str">
        <f t="shared" si="1042"/>
        <v/>
      </c>
      <c r="G785" s="587"/>
      <c r="H785" s="588">
        <f t="shared" si="1057"/>
        <v>0</v>
      </c>
      <c r="I785" s="588">
        <f t="shared" si="1071"/>
        <v>0</v>
      </c>
      <c r="J785" s="587"/>
      <c r="K785" s="588">
        <f t="shared" si="1058"/>
        <v>0</v>
      </c>
      <c r="L785" s="588">
        <f t="shared" si="1072"/>
        <v>0</v>
      </c>
      <c r="M785" s="587"/>
      <c r="N785" s="588">
        <f t="shared" si="1059"/>
        <v>0</v>
      </c>
      <c r="O785" s="588">
        <f t="shared" si="1073"/>
        <v>0</v>
      </c>
      <c r="P785" s="587"/>
      <c r="Q785" s="588">
        <f t="shared" si="1060"/>
        <v>0</v>
      </c>
      <c r="R785" s="588">
        <f t="shared" si="1074"/>
        <v>0</v>
      </c>
      <c r="S785" s="587"/>
      <c r="T785" s="588">
        <f t="shared" si="1061"/>
        <v>0</v>
      </c>
      <c r="U785" s="588">
        <f t="shared" si="1075"/>
        <v>0</v>
      </c>
      <c r="V785" s="587"/>
      <c r="W785" s="588">
        <f t="shared" si="1062"/>
        <v>0</v>
      </c>
      <c r="X785" s="588">
        <f t="shared" si="1076"/>
        <v>0</v>
      </c>
      <c r="Y785" s="587"/>
      <c r="Z785" s="588">
        <f t="shared" si="1063"/>
        <v>0</v>
      </c>
      <c r="AA785" s="588">
        <f t="shared" si="1047"/>
        <v>0</v>
      </c>
      <c r="AB785" s="587"/>
      <c r="AC785" s="588">
        <f t="shared" si="1064"/>
        <v>0</v>
      </c>
      <c r="AD785" s="588">
        <f t="shared" si="1077"/>
        <v>0</v>
      </c>
      <c r="AE785" s="587"/>
      <c r="AF785" s="588">
        <f t="shared" si="1065"/>
        <v>0</v>
      </c>
      <c r="AG785" s="588">
        <f t="shared" si="1078"/>
        <v>0</v>
      </c>
      <c r="AH785" s="587"/>
      <c r="AI785" s="588">
        <f t="shared" si="1066"/>
        <v>0</v>
      </c>
      <c r="AJ785" s="588">
        <f t="shared" si="1079"/>
        <v>0</v>
      </c>
      <c r="AK785" s="587"/>
      <c r="AL785" s="588">
        <f t="shared" si="1067"/>
        <v>0</v>
      </c>
      <c r="AM785" s="588">
        <f t="shared" si="1080"/>
        <v>0</v>
      </c>
      <c r="AN785" s="587"/>
      <c r="AO785" s="588">
        <f t="shared" si="1068"/>
        <v>0</v>
      </c>
      <c r="AP785" s="588">
        <f t="shared" si="1081"/>
        <v>0</v>
      </c>
      <c r="AQ785" s="587"/>
      <c r="AR785" s="588">
        <f t="shared" si="1069"/>
        <v>0</v>
      </c>
      <c r="AS785" s="588">
        <f t="shared" si="1048"/>
        <v>0</v>
      </c>
      <c r="AT785" s="587"/>
      <c r="AU785" s="588">
        <f t="shared" si="1070"/>
        <v>0</v>
      </c>
      <c r="AV785" s="588">
        <f t="shared" si="1082"/>
        <v>0</v>
      </c>
      <c r="AW785" s="587"/>
      <c r="AX785" s="652"/>
      <c r="AY785" s="706">
        <f t="shared" si="1046"/>
        <v>0</v>
      </c>
      <c r="BC785" s="30">
        <f t="shared" si="1049"/>
        <v>0</v>
      </c>
      <c r="BD785" s="30">
        <f t="shared" si="1050"/>
        <v>0</v>
      </c>
      <c r="BE785" s="30">
        <f t="shared" si="1041"/>
        <v>0</v>
      </c>
      <c r="BF785" s="30">
        <f t="shared" si="1051"/>
        <v>0</v>
      </c>
      <c r="BG785" s="30">
        <f t="shared" si="1052"/>
        <v>0</v>
      </c>
      <c r="BH785" s="30">
        <f t="shared" si="1083"/>
        <v>0</v>
      </c>
      <c r="BI785" s="30">
        <f t="shared" si="1045"/>
        <v>0</v>
      </c>
      <c r="BJ785" s="30">
        <f t="shared" si="1053"/>
        <v>0</v>
      </c>
      <c r="BK785" s="704">
        <f t="shared" si="1054"/>
        <v>0</v>
      </c>
      <c r="BL785" s="30">
        <f t="shared" si="1055"/>
        <v>0</v>
      </c>
      <c r="BM785" s="30">
        <f t="shared" si="1056"/>
        <v>0</v>
      </c>
      <c r="BN785" s="30">
        <f t="shared" si="1043"/>
        <v>0</v>
      </c>
    </row>
    <row r="786" spans="1:66" x14ac:dyDescent="0.25">
      <c r="A786" s="49"/>
      <c r="B786" s="50"/>
      <c r="C786" s="699"/>
      <c r="D786" s="50"/>
      <c r="E786" s="62" t="e">
        <f t="shared" si="1044"/>
        <v>#N/A</v>
      </c>
      <c r="F786" s="664" t="str">
        <f t="shared" si="1042"/>
        <v/>
      </c>
      <c r="G786" s="587"/>
      <c r="H786" s="588">
        <f t="shared" si="1057"/>
        <v>0</v>
      </c>
      <c r="I786" s="588">
        <f t="shared" si="1071"/>
        <v>0</v>
      </c>
      <c r="J786" s="587"/>
      <c r="K786" s="588">
        <f t="shared" si="1058"/>
        <v>0</v>
      </c>
      <c r="L786" s="588">
        <f t="shared" si="1072"/>
        <v>0</v>
      </c>
      <c r="M786" s="587"/>
      <c r="N786" s="588">
        <f t="shared" si="1059"/>
        <v>0</v>
      </c>
      <c r="O786" s="588">
        <f t="shared" si="1073"/>
        <v>0</v>
      </c>
      <c r="P786" s="587"/>
      <c r="Q786" s="588">
        <f t="shared" si="1060"/>
        <v>0</v>
      </c>
      <c r="R786" s="588">
        <f t="shared" si="1074"/>
        <v>0</v>
      </c>
      <c r="S786" s="587"/>
      <c r="T786" s="588">
        <f t="shared" si="1061"/>
        <v>0</v>
      </c>
      <c r="U786" s="588">
        <f t="shared" si="1075"/>
        <v>0</v>
      </c>
      <c r="V786" s="587"/>
      <c r="W786" s="588">
        <f t="shared" si="1062"/>
        <v>0</v>
      </c>
      <c r="X786" s="588">
        <f t="shared" si="1076"/>
        <v>0</v>
      </c>
      <c r="Y786" s="587"/>
      <c r="Z786" s="588">
        <f t="shared" si="1063"/>
        <v>0</v>
      </c>
      <c r="AA786" s="588">
        <f t="shared" si="1047"/>
        <v>0</v>
      </c>
      <c r="AB786" s="587"/>
      <c r="AC786" s="588">
        <f t="shared" si="1064"/>
        <v>0</v>
      </c>
      <c r="AD786" s="588">
        <f t="shared" si="1077"/>
        <v>0</v>
      </c>
      <c r="AE786" s="587"/>
      <c r="AF786" s="588">
        <f t="shared" si="1065"/>
        <v>0</v>
      </c>
      <c r="AG786" s="588">
        <f t="shared" si="1078"/>
        <v>0</v>
      </c>
      <c r="AH786" s="587"/>
      <c r="AI786" s="588">
        <f t="shared" si="1066"/>
        <v>0</v>
      </c>
      <c r="AJ786" s="588">
        <f t="shared" si="1079"/>
        <v>0</v>
      </c>
      <c r="AK786" s="587"/>
      <c r="AL786" s="588">
        <f t="shared" si="1067"/>
        <v>0</v>
      </c>
      <c r="AM786" s="588">
        <f t="shared" si="1080"/>
        <v>0</v>
      </c>
      <c r="AN786" s="587"/>
      <c r="AO786" s="588">
        <f t="shared" si="1068"/>
        <v>0</v>
      </c>
      <c r="AP786" s="588">
        <f t="shared" si="1081"/>
        <v>0</v>
      </c>
      <c r="AQ786" s="587"/>
      <c r="AR786" s="588">
        <f t="shared" si="1069"/>
        <v>0</v>
      </c>
      <c r="AS786" s="588">
        <f t="shared" si="1048"/>
        <v>0</v>
      </c>
      <c r="AT786" s="587"/>
      <c r="AU786" s="588">
        <f t="shared" si="1070"/>
        <v>0</v>
      </c>
      <c r="AV786" s="588">
        <f t="shared" si="1082"/>
        <v>0</v>
      </c>
      <c r="AW786" s="587"/>
      <c r="AX786" s="652"/>
      <c r="AY786" s="706">
        <f t="shared" si="1046"/>
        <v>0</v>
      </c>
      <c r="BC786" s="30">
        <f t="shared" si="1049"/>
        <v>0</v>
      </c>
      <c r="BD786" s="30">
        <f t="shared" si="1050"/>
        <v>0</v>
      </c>
      <c r="BE786" s="30">
        <f t="shared" si="1041"/>
        <v>0</v>
      </c>
      <c r="BF786" s="30">
        <f t="shared" si="1051"/>
        <v>0</v>
      </c>
      <c r="BG786" s="30">
        <f t="shared" si="1052"/>
        <v>0</v>
      </c>
      <c r="BH786" s="30">
        <f t="shared" si="1083"/>
        <v>0</v>
      </c>
      <c r="BI786" s="30">
        <f t="shared" si="1045"/>
        <v>0</v>
      </c>
      <c r="BJ786" s="30">
        <f t="shared" si="1053"/>
        <v>0</v>
      </c>
      <c r="BK786" s="704">
        <f t="shared" si="1054"/>
        <v>0</v>
      </c>
      <c r="BL786" s="30">
        <f t="shared" si="1055"/>
        <v>0</v>
      </c>
      <c r="BM786" s="30">
        <f t="shared" si="1056"/>
        <v>0</v>
      </c>
      <c r="BN786" s="30">
        <f t="shared" si="1043"/>
        <v>0</v>
      </c>
    </row>
    <row r="787" spans="1:66" x14ac:dyDescent="0.25">
      <c r="A787" s="49"/>
      <c r="B787" s="50"/>
      <c r="C787" s="699"/>
      <c r="D787" s="50"/>
      <c r="E787" s="62" t="e">
        <f t="shared" si="1044"/>
        <v>#N/A</v>
      </c>
      <c r="F787" s="664" t="str">
        <f t="shared" si="1042"/>
        <v/>
      </c>
      <c r="G787" s="587"/>
      <c r="H787" s="588">
        <f t="shared" si="1057"/>
        <v>0</v>
      </c>
      <c r="I787" s="588">
        <f t="shared" si="1071"/>
        <v>0</v>
      </c>
      <c r="J787" s="587"/>
      <c r="K787" s="588">
        <f t="shared" si="1058"/>
        <v>0</v>
      </c>
      <c r="L787" s="588">
        <f t="shared" si="1072"/>
        <v>0</v>
      </c>
      <c r="M787" s="587"/>
      <c r="N787" s="588">
        <f t="shared" si="1059"/>
        <v>0</v>
      </c>
      <c r="O787" s="588">
        <f t="shared" si="1073"/>
        <v>0</v>
      </c>
      <c r="P787" s="587"/>
      <c r="Q787" s="588">
        <f t="shared" si="1060"/>
        <v>0</v>
      </c>
      <c r="R787" s="588">
        <f t="shared" si="1074"/>
        <v>0</v>
      </c>
      <c r="S787" s="587"/>
      <c r="T787" s="588">
        <f t="shared" si="1061"/>
        <v>0</v>
      </c>
      <c r="U787" s="588">
        <f t="shared" si="1075"/>
        <v>0</v>
      </c>
      <c r="V787" s="587"/>
      <c r="W787" s="588">
        <f t="shared" si="1062"/>
        <v>0</v>
      </c>
      <c r="X787" s="588">
        <f t="shared" si="1076"/>
        <v>0</v>
      </c>
      <c r="Y787" s="587"/>
      <c r="Z787" s="588">
        <f t="shared" si="1063"/>
        <v>0</v>
      </c>
      <c r="AA787" s="588">
        <f t="shared" si="1047"/>
        <v>0</v>
      </c>
      <c r="AB787" s="587"/>
      <c r="AC787" s="588">
        <f t="shared" si="1064"/>
        <v>0</v>
      </c>
      <c r="AD787" s="588">
        <f t="shared" si="1077"/>
        <v>0</v>
      </c>
      <c r="AE787" s="587"/>
      <c r="AF787" s="588">
        <f t="shared" si="1065"/>
        <v>0</v>
      </c>
      <c r="AG787" s="588">
        <f t="shared" si="1078"/>
        <v>0</v>
      </c>
      <c r="AH787" s="587"/>
      <c r="AI787" s="588">
        <f t="shared" si="1066"/>
        <v>0</v>
      </c>
      <c r="AJ787" s="588">
        <f t="shared" si="1079"/>
        <v>0</v>
      </c>
      <c r="AK787" s="587"/>
      <c r="AL787" s="588">
        <f t="shared" si="1067"/>
        <v>0</v>
      </c>
      <c r="AM787" s="588">
        <f t="shared" si="1080"/>
        <v>0</v>
      </c>
      <c r="AN787" s="587"/>
      <c r="AO787" s="588">
        <f t="shared" si="1068"/>
        <v>0</v>
      </c>
      <c r="AP787" s="588">
        <f t="shared" si="1081"/>
        <v>0</v>
      </c>
      <c r="AQ787" s="587"/>
      <c r="AR787" s="588">
        <f t="shared" si="1069"/>
        <v>0</v>
      </c>
      <c r="AS787" s="588">
        <f t="shared" si="1048"/>
        <v>0</v>
      </c>
      <c r="AT787" s="587"/>
      <c r="AU787" s="588">
        <f t="shared" si="1070"/>
        <v>0</v>
      </c>
      <c r="AV787" s="588">
        <f t="shared" si="1082"/>
        <v>0</v>
      </c>
      <c r="AW787" s="587"/>
      <c r="AX787" s="652"/>
      <c r="AY787" s="706">
        <f t="shared" si="1046"/>
        <v>0</v>
      </c>
      <c r="BC787" s="30">
        <f t="shared" si="1049"/>
        <v>0</v>
      </c>
      <c r="BD787" s="30">
        <f t="shared" si="1050"/>
        <v>0</v>
      </c>
      <c r="BE787" s="30">
        <f t="shared" si="1041"/>
        <v>0</v>
      </c>
      <c r="BF787" s="30">
        <f t="shared" si="1051"/>
        <v>0</v>
      </c>
      <c r="BG787" s="30">
        <f t="shared" si="1052"/>
        <v>0</v>
      </c>
      <c r="BH787" s="30">
        <f t="shared" si="1083"/>
        <v>0</v>
      </c>
      <c r="BI787" s="30">
        <f t="shared" si="1045"/>
        <v>0</v>
      </c>
      <c r="BJ787" s="30">
        <f t="shared" si="1053"/>
        <v>0</v>
      </c>
      <c r="BK787" s="704">
        <f t="shared" si="1054"/>
        <v>0</v>
      </c>
      <c r="BL787" s="30">
        <f t="shared" si="1055"/>
        <v>0</v>
      </c>
      <c r="BM787" s="30">
        <f t="shared" si="1056"/>
        <v>0</v>
      </c>
      <c r="BN787" s="30">
        <f t="shared" si="1043"/>
        <v>0</v>
      </c>
    </row>
    <row r="788" spans="1:66" x14ac:dyDescent="0.25">
      <c r="A788" s="49"/>
      <c r="B788" s="50"/>
      <c r="C788" s="699"/>
      <c r="D788" s="50"/>
      <c r="E788" s="62" t="e">
        <f t="shared" si="1044"/>
        <v>#N/A</v>
      </c>
      <c r="F788" s="664" t="str">
        <f t="shared" si="1042"/>
        <v/>
      </c>
      <c r="G788" s="587"/>
      <c r="H788" s="588">
        <f t="shared" si="1057"/>
        <v>0</v>
      </c>
      <c r="I788" s="588">
        <f t="shared" si="1071"/>
        <v>0</v>
      </c>
      <c r="J788" s="587"/>
      <c r="K788" s="588">
        <f t="shared" si="1058"/>
        <v>0</v>
      </c>
      <c r="L788" s="588">
        <f t="shared" si="1072"/>
        <v>0</v>
      </c>
      <c r="M788" s="587"/>
      <c r="N788" s="588">
        <f t="shared" si="1059"/>
        <v>0</v>
      </c>
      <c r="O788" s="588">
        <f t="shared" si="1073"/>
        <v>0</v>
      </c>
      <c r="P788" s="587"/>
      <c r="Q788" s="588">
        <f t="shared" si="1060"/>
        <v>0</v>
      </c>
      <c r="R788" s="588">
        <f t="shared" si="1074"/>
        <v>0</v>
      </c>
      <c r="S788" s="587"/>
      <c r="T788" s="588">
        <f t="shared" si="1061"/>
        <v>0</v>
      </c>
      <c r="U788" s="588">
        <f t="shared" si="1075"/>
        <v>0</v>
      </c>
      <c r="V788" s="587"/>
      <c r="W788" s="588">
        <f t="shared" si="1062"/>
        <v>0</v>
      </c>
      <c r="X788" s="588">
        <f t="shared" si="1076"/>
        <v>0</v>
      </c>
      <c r="Y788" s="587"/>
      <c r="Z788" s="588">
        <f t="shared" si="1063"/>
        <v>0</v>
      </c>
      <c r="AA788" s="588">
        <f t="shared" si="1047"/>
        <v>0</v>
      </c>
      <c r="AB788" s="587"/>
      <c r="AC788" s="588">
        <f t="shared" si="1064"/>
        <v>0</v>
      </c>
      <c r="AD788" s="588">
        <f t="shared" si="1077"/>
        <v>0</v>
      </c>
      <c r="AE788" s="587"/>
      <c r="AF788" s="588">
        <f t="shared" si="1065"/>
        <v>0</v>
      </c>
      <c r="AG788" s="588">
        <f t="shared" si="1078"/>
        <v>0</v>
      </c>
      <c r="AH788" s="587"/>
      <c r="AI788" s="588">
        <f t="shared" si="1066"/>
        <v>0</v>
      </c>
      <c r="AJ788" s="588">
        <f t="shared" si="1079"/>
        <v>0</v>
      </c>
      <c r="AK788" s="587"/>
      <c r="AL788" s="588">
        <f t="shared" si="1067"/>
        <v>0</v>
      </c>
      <c r="AM788" s="588">
        <f t="shared" si="1080"/>
        <v>0</v>
      </c>
      <c r="AN788" s="587"/>
      <c r="AO788" s="588">
        <f t="shared" si="1068"/>
        <v>0</v>
      </c>
      <c r="AP788" s="588">
        <f t="shared" si="1081"/>
        <v>0</v>
      </c>
      <c r="AQ788" s="587"/>
      <c r="AR788" s="588">
        <f t="shared" si="1069"/>
        <v>0</v>
      </c>
      <c r="AS788" s="588">
        <f t="shared" si="1048"/>
        <v>0</v>
      </c>
      <c r="AT788" s="587"/>
      <c r="AU788" s="588">
        <f t="shared" si="1070"/>
        <v>0</v>
      </c>
      <c r="AV788" s="588">
        <f t="shared" si="1082"/>
        <v>0</v>
      </c>
      <c r="AW788" s="587"/>
      <c r="AX788" s="652"/>
      <c r="AY788" s="706">
        <f t="shared" si="1046"/>
        <v>0</v>
      </c>
      <c r="BC788" s="30">
        <f t="shared" si="1049"/>
        <v>0</v>
      </c>
      <c r="BD788" s="30">
        <f t="shared" si="1050"/>
        <v>0</v>
      </c>
      <c r="BE788" s="30">
        <f t="shared" si="1041"/>
        <v>0</v>
      </c>
      <c r="BF788" s="30">
        <f t="shared" si="1051"/>
        <v>0</v>
      </c>
      <c r="BG788" s="30">
        <f t="shared" si="1052"/>
        <v>0</v>
      </c>
      <c r="BH788" s="30">
        <f t="shared" si="1083"/>
        <v>0</v>
      </c>
      <c r="BI788" s="30">
        <f t="shared" si="1045"/>
        <v>0</v>
      </c>
      <c r="BJ788" s="30">
        <f t="shared" si="1053"/>
        <v>0</v>
      </c>
      <c r="BK788" s="704">
        <f t="shared" si="1054"/>
        <v>0</v>
      </c>
      <c r="BL788" s="30">
        <f t="shared" si="1055"/>
        <v>0</v>
      </c>
      <c r="BM788" s="30">
        <f t="shared" si="1056"/>
        <v>0</v>
      </c>
      <c r="BN788" s="30">
        <f t="shared" si="1043"/>
        <v>0</v>
      </c>
    </row>
    <row r="789" spans="1:66" x14ac:dyDescent="0.25">
      <c r="A789" s="49"/>
      <c r="B789" s="50"/>
      <c r="C789" s="699"/>
      <c r="D789" s="50"/>
      <c r="E789" s="62" t="e">
        <f t="shared" si="1044"/>
        <v>#N/A</v>
      </c>
      <c r="F789" s="664" t="str">
        <f t="shared" si="1042"/>
        <v/>
      </c>
      <c r="G789" s="587"/>
      <c r="H789" s="588">
        <f t="shared" si="1057"/>
        <v>0</v>
      </c>
      <c r="I789" s="588">
        <f t="shared" si="1071"/>
        <v>0</v>
      </c>
      <c r="J789" s="587"/>
      <c r="K789" s="588">
        <f t="shared" si="1058"/>
        <v>0</v>
      </c>
      <c r="L789" s="588">
        <f t="shared" si="1072"/>
        <v>0</v>
      </c>
      <c r="M789" s="587"/>
      <c r="N789" s="588">
        <f t="shared" si="1059"/>
        <v>0</v>
      </c>
      <c r="O789" s="588">
        <f t="shared" si="1073"/>
        <v>0</v>
      </c>
      <c r="P789" s="587"/>
      <c r="Q789" s="588">
        <f t="shared" si="1060"/>
        <v>0</v>
      </c>
      <c r="R789" s="588">
        <f t="shared" si="1074"/>
        <v>0</v>
      </c>
      <c r="S789" s="587"/>
      <c r="T789" s="588">
        <f t="shared" si="1061"/>
        <v>0</v>
      </c>
      <c r="U789" s="588">
        <f t="shared" si="1075"/>
        <v>0</v>
      </c>
      <c r="V789" s="587"/>
      <c r="W789" s="588">
        <f t="shared" si="1062"/>
        <v>0</v>
      </c>
      <c r="X789" s="588">
        <f t="shared" si="1076"/>
        <v>0</v>
      </c>
      <c r="Y789" s="587"/>
      <c r="Z789" s="588">
        <f t="shared" si="1063"/>
        <v>0</v>
      </c>
      <c r="AA789" s="588">
        <f t="shared" si="1047"/>
        <v>0</v>
      </c>
      <c r="AB789" s="587"/>
      <c r="AC789" s="588">
        <f t="shared" si="1064"/>
        <v>0</v>
      </c>
      <c r="AD789" s="588">
        <f t="shared" si="1077"/>
        <v>0</v>
      </c>
      <c r="AE789" s="587"/>
      <c r="AF789" s="588">
        <f t="shared" si="1065"/>
        <v>0</v>
      </c>
      <c r="AG789" s="588">
        <f t="shared" si="1078"/>
        <v>0</v>
      </c>
      <c r="AH789" s="587"/>
      <c r="AI789" s="588">
        <f t="shared" si="1066"/>
        <v>0</v>
      </c>
      <c r="AJ789" s="588">
        <f t="shared" si="1079"/>
        <v>0</v>
      </c>
      <c r="AK789" s="587"/>
      <c r="AL789" s="588">
        <f t="shared" si="1067"/>
        <v>0</v>
      </c>
      <c r="AM789" s="588">
        <f t="shared" si="1080"/>
        <v>0</v>
      </c>
      <c r="AN789" s="587"/>
      <c r="AO789" s="588">
        <f t="shared" si="1068"/>
        <v>0</v>
      </c>
      <c r="AP789" s="588">
        <f t="shared" si="1081"/>
        <v>0</v>
      </c>
      <c r="AQ789" s="587"/>
      <c r="AR789" s="588">
        <f t="shared" si="1069"/>
        <v>0</v>
      </c>
      <c r="AS789" s="588">
        <f t="shared" si="1048"/>
        <v>0</v>
      </c>
      <c r="AT789" s="587"/>
      <c r="AU789" s="588">
        <f t="shared" si="1070"/>
        <v>0</v>
      </c>
      <c r="AV789" s="588">
        <f t="shared" si="1082"/>
        <v>0</v>
      </c>
      <c r="AW789" s="587"/>
      <c r="AX789" s="652"/>
      <c r="AY789" s="706">
        <f t="shared" si="1046"/>
        <v>0</v>
      </c>
      <c r="BC789" s="30">
        <f t="shared" si="1049"/>
        <v>0</v>
      </c>
      <c r="BD789" s="30">
        <f t="shared" si="1050"/>
        <v>0</v>
      </c>
      <c r="BE789" s="30">
        <f t="shared" si="1041"/>
        <v>0</v>
      </c>
      <c r="BF789" s="30">
        <f t="shared" si="1051"/>
        <v>0</v>
      </c>
      <c r="BG789" s="30">
        <f t="shared" si="1052"/>
        <v>0</v>
      </c>
      <c r="BH789" s="30">
        <f t="shared" si="1083"/>
        <v>0</v>
      </c>
      <c r="BI789" s="30">
        <f t="shared" si="1045"/>
        <v>0</v>
      </c>
      <c r="BJ789" s="30">
        <f t="shared" si="1053"/>
        <v>0</v>
      </c>
      <c r="BK789" s="704">
        <f t="shared" si="1054"/>
        <v>0</v>
      </c>
      <c r="BL789" s="30">
        <f t="shared" si="1055"/>
        <v>0</v>
      </c>
      <c r="BM789" s="30">
        <f t="shared" si="1056"/>
        <v>0</v>
      </c>
      <c r="BN789" s="30">
        <f t="shared" si="1043"/>
        <v>0</v>
      </c>
    </row>
    <row r="790" spans="1:66" x14ac:dyDescent="0.25">
      <c r="A790" s="49"/>
      <c r="B790" s="50"/>
      <c r="C790" s="699"/>
      <c r="D790" s="50"/>
      <c r="E790" s="62" t="e">
        <f t="shared" si="1044"/>
        <v>#N/A</v>
      </c>
      <c r="F790" s="664" t="str">
        <f t="shared" si="1042"/>
        <v/>
      </c>
      <c r="G790" s="587"/>
      <c r="H790" s="588">
        <f t="shared" si="1057"/>
        <v>0</v>
      </c>
      <c r="I790" s="588">
        <f t="shared" si="1071"/>
        <v>0</v>
      </c>
      <c r="J790" s="587"/>
      <c r="K790" s="588">
        <f t="shared" si="1058"/>
        <v>0</v>
      </c>
      <c r="L790" s="588">
        <f t="shared" si="1072"/>
        <v>0</v>
      </c>
      <c r="M790" s="587"/>
      <c r="N790" s="588">
        <f t="shared" si="1059"/>
        <v>0</v>
      </c>
      <c r="O790" s="588">
        <f t="shared" si="1073"/>
        <v>0</v>
      </c>
      <c r="P790" s="587"/>
      <c r="Q790" s="588">
        <f t="shared" si="1060"/>
        <v>0</v>
      </c>
      <c r="R790" s="588">
        <f t="shared" si="1074"/>
        <v>0</v>
      </c>
      <c r="S790" s="587"/>
      <c r="T790" s="588">
        <f t="shared" si="1061"/>
        <v>0</v>
      </c>
      <c r="U790" s="588">
        <f t="shared" si="1075"/>
        <v>0</v>
      </c>
      <c r="V790" s="587"/>
      <c r="W790" s="588">
        <f t="shared" si="1062"/>
        <v>0</v>
      </c>
      <c r="X790" s="588">
        <f t="shared" si="1076"/>
        <v>0</v>
      </c>
      <c r="Y790" s="587"/>
      <c r="Z790" s="588">
        <f t="shared" si="1063"/>
        <v>0</v>
      </c>
      <c r="AA790" s="588">
        <f t="shared" si="1047"/>
        <v>0</v>
      </c>
      <c r="AB790" s="587"/>
      <c r="AC790" s="588">
        <f t="shared" si="1064"/>
        <v>0</v>
      </c>
      <c r="AD790" s="588">
        <f t="shared" si="1077"/>
        <v>0</v>
      </c>
      <c r="AE790" s="587"/>
      <c r="AF790" s="588">
        <f t="shared" si="1065"/>
        <v>0</v>
      </c>
      <c r="AG790" s="588">
        <f t="shared" si="1078"/>
        <v>0</v>
      </c>
      <c r="AH790" s="587"/>
      <c r="AI790" s="588">
        <f t="shared" si="1066"/>
        <v>0</v>
      </c>
      <c r="AJ790" s="588">
        <f t="shared" si="1079"/>
        <v>0</v>
      </c>
      <c r="AK790" s="587"/>
      <c r="AL790" s="588">
        <f t="shared" si="1067"/>
        <v>0</v>
      </c>
      <c r="AM790" s="588">
        <f t="shared" si="1080"/>
        <v>0</v>
      </c>
      <c r="AN790" s="587"/>
      <c r="AO790" s="588">
        <f t="shared" si="1068"/>
        <v>0</v>
      </c>
      <c r="AP790" s="588">
        <f t="shared" si="1081"/>
        <v>0</v>
      </c>
      <c r="AQ790" s="587"/>
      <c r="AR790" s="588">
        <f t="shared" si="1069"/>
        <v>0</v>
      </c>
      <c r="AS790" s="588">
        <f t="shared" si="1048"/>
        <v>0</v>
      </c>
      <c r="AT790" s="587"/>
      <c r="AU790" s="588">
        <f t="shared" si="1070"/>
        <v>0</v>
      </c>
      <c r="AV790" s="588">
        <f t="shared" si="1082"/>
        <v>0</v>
      </c>
      <c r="AW790" s="587"/>
      <c r="AX790" s="652"/>
      <c r="AY790" s="706">
        <f t="shared" si="1046"/>
        <v>0</v>
      </c>
      <c r="BC790" s="30">
        <f t="shared" si="1049"/>
        <v>0</v>
      </c>
      <c r="BD790" s="30">
        <f t="shared" si="1050"/>
        <v>0</v>
      </c>
      <c r="BE790" s="30">
        <f t="shared" si="1041"/>
        <v>0</v>
      </c>
      <c r="BF790" s="30">
        <f t="shared" si="1051"/>
        <v>0</v>
      </c>
      <c r="BG790" s="30">
        <f t="shared" si="1052"/>
        <v>0</v>
      </c>
      <c r="BH790" s="30">
        <f t="shared" si="1083"/>
        <v>0</v>
      </c>
      <c r="BI790" s="30">
        <f t="shared" si="1045"/>
        <v>0</v>
      </c>
      <c r="BJ790" s="30">
        <f t="shared" si="1053"/>
        <v>0</v>
      </c>
      <c r="BK790" s="704">
        <f t="shared" si="1054"/>
        <v>0</v>
      </c>
      <c r="BL790" s="30">
        <f t="shared" si="1055"/>
        <v>0</v>
      </c>
      <c r="BM790" s="30">
        <f t="shared" si="1056"/>
        <v>0</v>
      </c>
      <c r="BN790" s="30">
        <f t="shared" si="1043"/>
        <v>0</v>
      </c>
    </row>
    <row r="791" spans="1:66" x14ac:dyDescent="0.25">
      <c r="A791" s="49"/>
      <c r="B791" s="50"/>
      <c r="C791" s="699"/>
      <c r="D791" s="50"/>
      <c r="E791" s="62" t="e">
        <f t="shared" si="1044"/>
        <v>#N/A</v>
      </c>
      <c r="F791" s="664" t="str">
        <f t="shared" si="1042"/>
        <v/>
      </c>
      <c r="G791" s="587"/>
      <c r="H791" s="588">
        <f t="shared" si="1057"/>
        <v>0</v>
      </c>
      <c r="I791" s="588">
        <f t="shared" si="1071"/>
        <v>0</v>
      </c>
      <c r="J791" s="587"/>
      <c r="K791" s="588">
        <f t="shared" si="1058"/>
        <v>0</v>
      </c>
      <c r="L791" s="588">
        <f t="shared" si="1072"/>
        <v>0</v>
      </c>
      <c r="M791" s="587"/>
      <c r="N791" s="588">
        <f t="shared" si="1059"/>
        <v>0</v>
      </c>
      <c r="O791" s="588">
        <f t="shared" si="1073"/>
        <v>0</v>
      </c>
      <c r="P791" s="587"/>
      <c r="Q791" s="588">
        <f t="shared" si="1060"/>
        <v>0</v>
      </c>
      <c r="R791" s="588">
        <f t="shared" si="1074"/>
        <v>0</v>
      </c>
      <c r="S791" s="587"/>
      <c r="T791" s="588">
        <f t="shared" si="1061"/>
        <v>0</v>
      </c>
      <c r="U791" s="588">
        <f t="shared" si="1075"/>
        <v>0</v>
      </c>
      <c r="V791" s="587"/>
      <c r="W791" s="588">
        <f t="shared" si="1062"/>
        <v>0</v>
      </c>
      <c r="X791" s="588">
        <f t="shared" si="1076"/>
        <v>0</v>
      </c>
      <c r="Y791" s="587"/>
      <c r="Z791" s="588">
        <f t="shared" si="1063"/>
        <v>0</v>
      </c>
      <c r="AA791" s="588">
        <f t="shared" si="1047"/>
        <v>0</v>
      </c>
      <c r="AB791" s="587"/>
      <c r="AC791" s="588">
        <f t="shared" si="1064"/>
        <v>0</v>
      </c>
      <c r="AD791" s="588">
        <f t="shared" si="1077"/>
        <v>0</v>
      </c>
      <c r="AE791" s="587"/>
      <c r="AF791" s="588">
        <f t="shared" si="1065"/>
        <v>0</v>
      </c>
      <c r="AG791" s="588">
        <f t="shared" si="1078"/>
        <v>0</v>
      </c>
      <c r="AH791" s="587"/>
      <c r="AI791" s="588">
        <f t="shared" si="1066"/>
        <v>0</v>
      </c>
      <c r="AJ791" s="588">
        <f t="shared" si="1079"/>
        <v>0</v>
      </c>
      <c r="AK791" s="587"/>
      <c r="AL791" s="588">
        <f t="shared" si="1067"/>
        <v>0</v>
      </c>
      <c r="AM791" s="588">
        <f t="shared" si="1080"/>
        <v>0</v>
      </c>
      <c r="AN791" s="587"/>
      <c r="AO791" s="588">
        <f t="shared" si="1068"/>
        <v>0</v>
      </c>
      <c r="AP791" s="588">
        <f t="shared" si="1081"/>
        <v>0</v>
      </c>
      <c r="AQ791" s="587"/>
      <c r="AR791" s="588">
        <f t="shared" si="1069"/>
        <v>0</v>
      </c>
      <c r="AS791" s="588">
        <f t="shared" si="1048"/>
        <v>0</v>
      </c>
      <c r="AT791" s="587"/>
      <c r="AU791" s="588">
        <f t="shared" si="1070"/>
        <v>0</v>
      </c>
      <c r="AV791" s="588">
        <f t="shared" si="1082"/>
        <v>0</v>
      </c>
      <c r="AW791" s="587"/>
      <c r="AX791" s="652"/>
      <c r="AY791" s="706">
        <f t="shared" si="1046"/>
        <v>0</v>
      </c>
      <c r="BC791" s="30">
        <f t="shared" si="1049"/>
        <v>0</v>
      </c>
      <c r="BD791" s="30">
        <f t="shared" si="1050"/>
        <v>0</v>
      </c>
      <c r="BE791" s="30">
        <f t="shared" si="1041"/>
        <v>0</v>
      </c>
      <c r="BF791" s="30">
        <f t="shared" si="1051"/>
        <v>0</v>
      </c>
      <c r="BG791" s="30">
        <f t="shared" si="1052"/>
        <v>0</v>
      </c>
      <c r="BH791" s="30">
        <f t="shared" si="1083"/>
        <v>0</v>
      </c>
      <c r="BI791" s="30">
        <f t="shared" si="1045"/>
        <v>0</v>
      </c>
      <c r="BJ791" s="30">
        <f t="shared" si="1053"/>
        <v>0</v>
      </c>
      <c r="BK791" s="704">
        <f t="shared" si="1054"/>
        <v>0</v>
      </c>
      <c r="BL791" s="30">
        <f t="shared" si="1055"/>
        <v>0</v>
      </c>
      <c r="BM791" s="30">
        <f t="shared" si="1056"/>
        <v>0</v>
      </c>
      <c r="BN791" s="30">
        <f t="shared" si="1043"/>
        <v>0</v>
      </c>
    </row>
    <row r="792" spans="1:66" x14ac:dyDescent="0.25">
      <c r="A792" s="49"/>
      <c r="B792" s="50"/>
      <c r="C792" s="699"/>
      <c r="D792" s="50"/>
      <c r="E792" s="62" t="e">
        <f t="shared" si="1044"/>
        <v>#N/A</v>
      </c>
      <c r="F792" s="664" t="str">
        <f t="shared" si="1042"/>
        <v/>
      </c>
      <c r="G792" s="587"/>
      <c r="H792" s="588">
        <f t="shared" si="1057"/>
        <v>0</v>
      </c>
      <c r="I792" s="588">
        <f t="shared" si="1071"/>
        <v>0</v>
      </c>
      <c r="J792" s="587"/>
      <c r="K792" s="588">
        <f t="shared" si="1058"/>
        <v>0</v>
      </c>
      <c r="L792" s="588">
        <f t="shared" si="1072"/>
        <v>0</v>
      </c>
      <c r="M792" s="587"/>
      <c r="N792" s="588">
        <f t="shared" si="1059"/>
        <v>0</v>
      </c>
      <c r="O792" s="588">
        <f t="shared" si="1073"/>
        <v>0</v>
      </c>
      <c r="P792" s="587"/>
      <c r="Q792" s="588">
        <f t="shared" si="1060"/>
        <v>0</v>
      </c>
      <c r="R792" s="588">
        <f t="shared" si="1074"/>
        <v>0</v>
      </c>
      <c r="S792" s="587"/>
      <c r="T792" s="588">
        <f t="shared" si="1061"/>
        <v>0</v>
      </c>
      <c r="U792" s="588">
        <f t="shared" si="1075"/>
        <v>0</v>
      </c>
      <c r="V792" s="587"/>
      <c r="W792" s="588">
        <f t="shared" si="1062"/>
        <v>0</v>
      </c>
      <c r="X792" s="588">
        <f t="shared" si="1076"/>
        <v>0</v>
      </c>
      <c r="Y792" s="587"/>
      <c r="Z792" s="588">
        <f t="shared" si="1063"/>
        <v>0</v>
      </c>
      <c r="AA792" s="588">
        <f t="shared" si="1047"/>
        <v>0</v>
      </c>
      <c r="AB792" s="587"/>
      <c r="AC792" s="588">
        <f t="shared" si="1064"/>
        <v>0</v>
      </c>
      <c r="AD792" s="588">
        <f t="shared" si="1077"/>
        <v>0</v>
      </c>
      <c r="AE792" s="587"/>
      <c r="AF792" s="588">
        <f t="shared" si="1065"/>
        <v>0</v>
      </c>
      <c r="AG792" s="588">
        <f t="shared" si="1078"/>
        <v>0</v>
      </c>
      <c r="AH792" s="587"/>
      <c r="AI792" s="588">
        <f t="shared" si="1066"/>
        <v>0</v>
      </c>
      <c r="AJ792" s="588">
        <f t="shared" si="1079"/>
        <v>0</v>
      </c>
      <c r="AK792" s="587"/>
      <c r="AL792" s="588">
        <f t="shared" si="1067"/>
        <v>0</v>
      </c>
      <c r="AM792" s="588">
        <f t="shared" si="1080"/>
        <v>0</v>
      </c>
      <c r="AN792" s="587"/>
      <c r="AO792" s="588">
        <f t="shared" si="1068"/>
        <v>0</v>
      </c>
      <c r="AP792" s="588">
        <f t="shared" si="1081"/>
        <v>0</v>
      </c>
      <c r="AQ792" s="587"/>
      <c r="AR792" s="588">
        <f t="shared" si="1069"/>
        <v>0</v>
      </c>
      <c r="AS792" s="588">
        <f t="shared" si="1048"/>
        <v>0</v>
      </c>
      <c r="AT792" s="587"/>
      <c r="AU792" s="588">
        <f t="shared" si="1070"/>
        <v>0</v>
      </c>
      <c r="AV792" s="588">
        <f t="shared" si="1082"/>
        <v>0</v>
      </c>
      <c r="AW792" s="587"/>
      <c r="AX792" s="652"/>
      <c r="AY792" s="706">
        <f t="shared" si="1046"/>
        <v>0</v>
      </c>
      <c r="BC792" s="30">
        <f t="shared" si="1049"/>
        <v>0</v>
      </c>
      <c r="BD792" s="30">
        <f t="shared" si="1050"/>
        <v>0</v>
      </c>
      <c r="BE792" s="30">
        <f t="shared" si="1041"/>
        <v>0</v>
      </c>
      <c r="BF792" s="30">
        <f t="shared" si="1051"/>
        <v>0</v>
      </c>
      <c r="BG792" s="30">
        <f t="shared" si="1052"/>
        <v>0</v>
      </c>
      <c r="BH792" s="30">
        <f t="shared" si="1083"/>
        <v>0</v>
      </c>
      <c r="BI792" s="30">
        <f t="shared" si="1045"/>
        <v>0</v>
      </c>
      <c r="BJ792" s="30">
        <f t="shared" si="1053"/>
        <v>0</v>
      </c>
      <c r="BK792" s="704">
        <f t="shared" si="1054"/>
        <v>0</v>
      </c>
      <c r="BL792" s="30">
        <f t="shared" si="1055"/>
        <v>0</v>
      </c>
      <c r="BM792" s="30">
        <f t="shared" si="1056"/>
        <v>0</v>
      </c>
      <c r="BN792" s="30">
        <f t="shared" si="1043"/>
        <v>0</v>
      </c>
    </row>
    <row r="793" spans="1:66" x14ac:dyDescent="0.25">
      <c r="A793" s="49"/>
      <c r="B793" s="50"/>
      <c r="C793" s="699"/>
      <c r="D793" s="50"/>
      <c r="E793" s="62" t="e">
        <f t="shared" si="1044"/>
        <v>#N/A</v>
      </c>
      <c r="F793" s="664" t="str">
        <f t="shared" si="1042"/>
        <v/>
      </c>
      <c r="G793" s="587"/>
      <c r="H793" s="588">
        <f t="shared" si="1057"/>
        <v>0</v>
      </c>
      <c r="I793" s="588">
        <f t="shared" si="1071"/>
        <v>0</v>
      </c>
      <c r="J793" s="587"/>
      <c r="K793" s="588">
        <f t="shared" si="1058"/>
        <v>0</v>
      </c>
      <c r="L793" s="588">
        <f t="shared" si="1072"/>
        <v>0</v>
      </c>
      <c r="M793" s="587"/>
      <c r="N793" s="588">
        <f t="shared" si="1059"/>
        <v>0</v>
      </c>
      <c r="O793" s="588">
        <f t="shared" si="1073"/>
        <v>0</v>
      </c>
      <c r="P793" s="587"/>
      <c r="Q793" s="588">
        <f t="shared" si="1060"/>
        <v>0</v>
      </c>
      <c r="R793" s="588">
        <f t="shared" si="1074"/>
        <v>0</v>
      </c>
      <c r="S793" s="587"/>
      <c r="T793" s="588">
        <f t="shared" si="1061"/>
        <v>0</v>
      </c>
      <c r="U793" s="588">
        <f t="shared" si="1075"/>
        <v>0</v>
      </c>
      <c r="V793" s="587"/>
      <c r="W793" s="588">
        <f t="shared" si="1062"/>
        <v>0</v>
      </c>
      <c r="X793" s="588">
        <f t="shared" si="1076"/>
        <v>0</v>
      </c>
      <c r="Y793" s="587"/>
      <c r="Z793" s="588">
        <f t="shared" si="1063"/>
        <v>0</v>
      </c>
      <c r="AA793" s="588">
        <f t="shared" si="1047"/>
        <v>0</v>
      </c>
      <c r="AB793" s="587"/>
      <c r="AC793" s="588">
        <f t="shared" si="1064"/>
        <v>0</v>
      </c>
      <c r="AD793" s="588">
        <f t="shared" si="1077"/>
        <v>0</v>
      </c>
      <c r="AE793" s="587"/>
      <c r="AF793" s="588">
        <f t="shared" si="1065"/>
        <v>0</v>
      </c>
      <c r="AG793" s="588">
        <f t="shared" si="1078"/>
        <v>0</v>
      </c>
      <c r="AH793" s="587"/>
      <c r="AI793" s="588">
        <f t="shared" si="1066"/>
        <v>0</v>
      </c>
      <c r="AJ793" s="588">
        <f t="shared" si="1079"/>
        <v>0</v>
      </c>
      <c r="AK793" s="587"/>
      <c r="AL793" s="588">
        <f t="shared" si="1067"/>
        <v>0</v>
      </c>
      <c r="AM793" s="588">
        <f t="shared" si="1080"/>
        <v>0</v>
      </c>
      <c r="AN793" s="587"/>
      <c r="AO793" s="588">
        <f t="shared" si="1068"/>
        <v>0</v>
      </c>
      <c r="AP793" s="588">
        <f t="shared" si="1081"/>
        <v>0</v>
      </c>
      <c r="AQ793" s="587"/>
      <c r="AR793" s="588">
        <f t="shared" si="1069"/>
        <v>0</v>
      </c>
      <c r="AS793" s="588">
        <f t="shared" si="1048"/>
        <v>0</v>
      </c>
      <c r="AT793" s="587"/>
      <c r="AU793" s="588">
        <f t="shared" si="1070"/>
        <v>0</v>
      </c>
      <c r="AV793" s="588">
        <f t="shared" si="1082"/>
        <v>0</v>
      </c>
      <c r="AW793" s="587"/>
      <c r="AX793" s="652"/>
      <c r="AY793" s="706">
        <f t="shared" si="1046"/>
        <v>0</v>
      </c>
      <c r="BC793" s="30">
        <f t="shared" si="1049"/>
        <v>0</v>
      </c>
      <c r="BD793" s="30">
        <f t="shared" si="1050"/>
        <v>0</v>
      </c>
      <c r="BE793" s="30">
        <f t="shared" ref="BE793:BE856" si="1084">R793-O793</f>
        <v>0</v>
      </c>
      <c r="BF793" s="30">
        <f t="shared" si="1051"/>
        <v>0</v>
      </c>
      <c r="BG793" s="30">
        <f t="shared" si="1052"/>
        <v>0</v>
      </c>
      <c r="BH793" s="30">
        <f t="shared" si="1083"/>
        <v>0</v>
      </c>
      <c r="BI793" s="30">
        <f t="shared" si="1045"/>
        <v>0</v>
      </c>
      <c r="BJ793" s="30">
        <f t="shared" si="1053"/>
        <v>0</v>
      </c>
      <c r="BK793" s="704">
        <f t="shared" si="1054"/>
        <v>0</v>
      </c>
      <c r="BL793" s="30">
        <f t="shared" si="1055"/>
        <v>0</v>
      </c>
      <c r="BM793" s="30">
        <f t="shared" si="1056"/>
        <v>0</v>
      </c>
      <c r="BN793" s="30">
        <f t="shared" si="1043"/>
        <v>0</v>
      </c>
    </row>
    <row r="794" spans="1:66" x14ac:dyDescent="0.25">
      <c r="A794" s="49"/>
      <c r="B794" s="50"/>
      <c r="C794" s="699"/>
      <c r="D794" s="50"/>
      <c r="E794" s="62" t="e">
        <f t="shared" si="1044"/>
        <v>#N/A</v>
      </c>
      <c r="F794" s="664" t="str">
        <f t="shared" si="1042"/>
        <v/>
      </c>
      <c r="G794" s="587"/>
      <c r="H794" s="588">
        <f t="shared" si="1057"/>
        <v>0</v>
      </c>
      <c r="I794" s="588">
        <f t="shared" si="1071"/>
        <v>0</v>
      </c>
      <c r="J794" s="587"/>
      <c r="K794" s="588">
        <f t="shared" si="1058"/>
        <v>0</v>
      </c>
      <c r="L794" s="588">
        <f t="shared" si="1072"/>
        <v>0</v>
      </c>
      <c r="M794" s="587"/>
      <c r="N794" s="588">
        <f t="shared" si="1059"/>
        <v>0</v>
      </c>
      <c r="O794" s="588">
        <f t="shared" si="1073"/>
        <v>0</v>
      </c>
      <c r="P794" s="587"/>
      <c r="Q794" s="588">
        <f t="shared" si="1060"/>
        <v>0</v>
      </c>
      <c r="R794" s="588">
        <f t="shared" si="1074"/>
        <v>0</v>
      </c>
      <c r="S794" s="587"/>
      <c r="T794" s="588">
        <f t="shared" si="1061"/>
        <v>0</v>
      </c>
      <c r="U794" s="588">
        <f t="shared" si="1075"/>
        <v>0</v>
      </c>
      <c r="V794" s="587"/>
      <c r="W794" s="588">
        <f t="shared" si="1062"/>
        <v>0</v>
      </c>
      <c r="X794" s="588">
        <f t="shared" si="1076"/>
        <v>0</v>
      </c>
      <c r="Y794" s="587"/>
      <c r="Z794" s="588">
        <f t="shared" si="1063"/>
        <v>0</v>
      </c>
      <c r="AA794" s="588">
        <f t="shared" si="1047"/>
        <v>0</v>
      </c>
      <c r="AB794" s="587"/>
      <c r="AC794" s="588">
        <f t="shared" si="1064"/>
        <v>0</v>
      </c>
      <c r="AD794" s="588">
        <f t="shared" si="1077"/>
        <v>0</v>
      </c>
      <c r="AE794" s="587"/>
      <c r="AF794" s="588">
        <f t="shared" si="1065"/>
        <v>0</v>
      </c>
      <c r="AG794" s="588">
        <f t="shared" si="1078"/>
        <v>0</v>
      </c>
      <c r="AH794" s="587"/>
      <c r="AI794" s="588">
        <f t="shared" si="1066"/>
        <v>0</v>
      </c>
      <c r="AJ794" s="588">
        <f t="shared" si="1079"/>
        <v>0</v>
      </c>
      <c r="AK794" s="587"/>
      <c r="AL794" s="588">
        <f t="shared" si="1067"/>
        <v>0</v>
      </c>
      <c r="AM794" s="588">
        <f t="shared" si="1080"/>
        <v>0</v>
      </c>
      <c r="AN794" s="587"/>
      <c r="AO794" s="588">
        <f t="shared" si="1068"/>
        <v>0</v>
      </c>
      <c r="AP794" s="588">
        <f t="shared" si="1081"/>
        <v>0</v>
      </c>
      <c r="AQ794" s="587"/>
      <c r="AR794" s="588">
        <f t="shared" si="1069"/>
        <v>0</v>
      </c>
      <c r="AS794" s="588">
        <f t="shared" si="1048"/>
        <v>0</v>
      </c>
      <c r="AT794" s="587"/>
      <c r="AU794" s="588">
        <f t="shared" si="1070"/>
        <v>0</v>
      </c>
      <c r="AV794" s="588">
        <f t="shared" si="1082"/>
        <v>0</v>
      </c>
      <c r="AW794" s="587"/>
      <c r="AX794" s="652"/>
      <c r="AY794" s="706">
        <f t="shared" si="1046"/>
        <v>0</v>
      </c>
      <c r="BC794" s="30">
        <f t="shared" si="1049"/>
        <v>0</v>
      </c>
      <c r="BD794" s="30">
        <f t="shared" si="1050"/>
        <v>0</v>
      </c>
      <c r="BE794" s="30">
        <f t="shared" si="1084"/>
        <v>0</v>
      </c>
      <c r="BF794" s="30">
        <f t="shared" si="1051"/>
        <v>0</v>
      </c>
      <c r="BG794" s="30">
        <f t="shared" si="1052"/>
        <v>0</v>
      </c>
      <c r="BH794" s="30">
        <f t="shared" si="1083"/>
        <v>0</v>
      </c>
      <c r="BI794" s="30">
        <f t="shared" si="1045"/>
        <v>0</v>
      </c>
      <c r="BJ794" s="30">
        <f t="shared" si="1053"/>
        <v>0</v>
      </c>
      <c r="BK794" s="704">
        <f t="shared" si="1054"/>
        <v>0</v>
      </c>
      <c r="BL794" s="30">
        <f t="shared" si="1055"/>
        <v>0</v>
      </c>
      <c r="BM794" s="30">
        <f t="shared" si="1056"/>
        <v>0</v>
      </c>
      <c r="BN794" s="30">
        <f t="shared" si="1043"/>
        <v>0</v>
      </c>
    </row>
    <row r="795" spans="1:66" x14ac:dyDescent="0.25">
      <c r="A795" s="49"/>
      <c r="B795" s="50"/>
      <c r="C795" s="699"/>
      <c r="D795" s="50"/>
      <c r="E795" s="62" t="e">
        <f t="shared" si="1044"/>
        <v>#N/A</v>
      </c>
      <c r="F795" s="664" t="str">
        <f t="shared" si="1042"/>
        <v/>
      </c>
      <c r="G795" s="587"/>
      <c r="H795" s="588">
        <f t="shared" si="1057"/>
        <v>0</v>
      </c>
      <c r="I795" s="588">
        <f t="shared" si="1071"/>
        <v>0</v>
      </c>
      <c r="J795" s="587"/>
      <c r="K795" s="588">
        <f t="shared" si="1058"/>
        <v>0</v>
      </c>
      <c r="L795" s="588">
        <f t="shared" si="1072"/>
        <v>0</v>
      </c>
      <c r="M795" s="587"/>
      <c r="N795" s="588">
        <f t="shared" si="1059"/>
        <v>0</v>
      </c>
      <c r="O795" s="588">
        <f t="shared" si="1073"/>
        <v>0</v>
      </c>
      <c r="P795" s="587"/>
      <c r="Q795" s="588">
        <f t="shared" si="1060"/>
        <v>0</v>
      </c>
      <c r="R795" s="588">
        <f t="shared" si="1074"/>
        <v>0</v>
      </c>
      <c r="S795" s="587"/>
      <c r="T795" s="588">
        <f t="shared" si="1061"/>
        <v>0</v>
      </c>
      <c r="U795" s="588">
        <f t="shared" si="1075"/>
        <v>0</v>
      </c>
      <c r="V795" s="587"/>
      <c r="W795" s="588">
        <f t="shared" si="1062"/>
        <v>0</v>
      </c>
      <c r="X795" s="588">
        <f t="shared" si="1076"/>
        <v>0</v>
      </c>
      <c r="Y795" s="587"/>
      <c r="Z795" s="588">
        <f t="shared" si="1063"/>
        <v>0</v>
      </c>
      <c r="AA795" s="588">
        <f t="shared" si="1047"/>
        <v>0</v>
      </c>
      <c r="AB795" s="587"/>
      <c r="AC795" s="588">
        <f t="shared" si="1064"/>
        <v>0</v>
      </c>
      <c r="AD795" s="588">
        <f t="shared" si="1077"/>
        <v>0</v>
      </c>
      <c r="AE795" s="587"/>
      <c r="AF795" s="588">
        <f t="shared" si="1065"/>
        <v>0</v>
      </c>
      <c r="AG795" s="588">
        <f t="shared" si="1078"/>
        <v>0</v>
      </c>
      <c r="AH795" s="587"/>
      <c r="AI795" s="588">
        <f t="shared" si="1066"/>
        <v>0</v>
      </c>
      <c r="AJ795" s="588">
        <f t="shared" si="1079"/>
        <v>0</v>
      </c>
      <c r="AK795" s="587"/>
      <c r="AL795" s="588">
        <f t="shared" si="1067"/>
        <v>0</v>
      </c>
      <c r="AM795" s="588">
        <f t="shared" si="1080"/>
        <v>0</v>
      </c>
      <c r="AN795" s="587"/>
      <c r="AO795" s="588">
        <f t="shared" si="1068"/>
        <v>0</v>
      </c>
      <c r="AP795" s="588">
        <f t="shared" si="1081"/>
        <v>0</v>
      </c>
      <c r="AQ795" s="587"/>
      <c r="AR795" s="588">
        <f t="shared" si="1069"/>
        <v>0</v>
      </c>
      <c r="AS795" s="588">
        <f t="shared" si="1048"/>
        <v>0</v>
      </c>
      <c r="AT795" s="587"/>
      <c r="AU795" s="588">
        <f t="shared" si="1070"/>
        <v>0</v>
      </c>
      <c r="AV795" s="588">
        <f t="shared" si="1082"/>
        <v>0</v>
      </c>
      <c r="AW795" s="587"/>
      <c r="AX795" s="652"/>
      <c r="AY795" s="706">
        <f t="shared" si="1046"/>
        <v>0</v>
      </c>
      <c r="BC795" s="30">
        <f t="shared" si="1049"/>
        <v>0</v>
      </c>
      <c r="BD795" s="30">
        <f t="shared" si="1050"/>
        <v>0</v>
      </c>
      <c r="BE795" s="30">
        <f t="shared" si="1084"/>
        <v>0</v>
      </c>
      <c r="BF795" s="30">
        <f t="shared" si="1051"/>
        <v>0</v>
      </c>
      <c r="BG795" s="30">
        <f t="shared" si="1052"/>
        <v>0</v>
      </c>
      <c r="BH795" s="30">
        <f t="shared" si="1083"/>
        <v>0</v>
      </c>
      <c r="BI795" s="30">
        <f t="shared" si="1045"/>
        <v>0</v>
      </c>
      <c r="BJ795" s="30">
        <f t="shared" si="1053"/>
        <v>0</v>
      </c>
      <c r="BK795" s="704">
        <f t="shared" si="1054"/>
        <v>0</v>
      </c>
      <c r="BL795" s="30">
        <f t="shared" si="1055"/>
        <v>0</v>
      </c>
      <c r="BM795" s="30">
        <f t="shared" si="1056"/>
        <v>0</v>
      </c>
      <c r="BN795" s="30">
        <f t="shared" si="1043"/>
        <v>0</v>
      </c>
    </row>
    <row r="796" spans="1:66" x14ac:dyDescent="0.25">
      <c r="A796" s="49"/>
      <c r="B796" s="50"/>
      <c r="C796" s="699"/>
      <c r="D796" s="50"/>
      <c r="E796" s="62" t="e">
        <f t="shared" si="1044"/>
        <v>#N/A</v>
      </c>
      <c r="F796" s="664" t="str">
        <f t="shared" si="1042"/>
        <v/>
      </c>
      <c r="G796" s="587"/>
      <c r="H796" s="588">
        <f t="shared" si="1057"/>
        <v>0</v>
      </c>
      <c r="I796" s="588">
        <f t="shared" si="1071"/>
        <v>0</v>
      </c>
      <c r="J796" s="587"/>
      <c r="K796" s="588">
        <f t="shared" si="1058"/>
        <v>0</v>
      </c>
      <c r="L796" s="588">
        <f t="shared" si="1072"/>
        <v>0</v>
      </c>
      <c r="M796" s="587"/>
      <c r="N796" s="588">
        <f t="shared" si="1059"/>
        <v>0</v>
      </c>
      <c r="O796" s="588">
        <f t="shared" si="1073"/>
        <v>0</v>
      </c>
      <c r="P796" s="587"/>
      <c r="Q796" s="588">
        <f t="shared" si="1060"/>
        <v>0</v>
      </c>
      <c r="R796" s="588">
        <f t="shared" si="1074"/>
        <v>0</v>
      </c>
      <c r="S796" s="587"/>
      <c r="T796" s="588">
        <f t="shared" si="1061"/>
        <v>0</v>
      </c>
      <c r="U796" s="588">
        <f t="shared" si="1075"/>
        <v>0</v>
      </c>
      <c r="V796" s="587"/>
      <c r="W796" s="588">
        <f t="shared" si="1062"/>
        <v>0</v>
      </c>
      <c r="X796" s="588">
        <f t="shared" si="1076"/>
        <v>0</v>
      </c>
      <c r="Y796" s="587"/>
      <c r="Z796" s="588">
        <f t="shared" si="1063"/>
        <v>0</v>
      </c>
      <c r="AA796" s="588">
        <f t="shared" si="1047"/>
        <v>0</v>
      </c>
      <c r="AB796" s="587"/>
      <c r="AC796" s="588">
        <f t="shared" si="1064"/>
        <v>0</v>
      </c>
      <c r="AD796" s="588">
        <f t="shared" si="1077"/>
        <v>0</v>
      </c>
      <c r="AE796" s="587"/>
      <c r="AF796" s="588">
        <f t="shared" si="1065"/>
        <v>0</v>
      </c>
      <c r="AG796" s="588">
        <f t="shared" si="1078"/>
        <v>0</v>
      </c>
      <c r="AH796" s="587"/>
      <c r="AI796" s="588">
        <f t="shared" si="1066"/>
        <v>0</v>
      </c>
      <c r="AJ796" s="588">
        <f t="shared" si="1079"/>
        <v>0</v>
      </c>
      <c r="AK796" s="587"/>
      <c r="AL796" s="588">
        <f t="shared" si="1067"/>
        <v>0</v>
      </c>
      <c r="AM796" s="588">
        <f t="shared" si="1080"/>
        <v>0</v>
      </c>
      <c r="AN796" s="587"/>
      <c r="AO796" s="588">
        <f t="shared" si="1068"/>
        <v>0</v>
      </c>
      <c r="AP796" s="588">
        <f t="shared" si="1081"/>
        <v>0</v>
      </c>
      <c r="AQ796" s="587"/>
      <c r="AR796" s="588">
        <f t="shared" si="1069"/>
        <v>0</v>
      </c>
      <c r="AS796" s="588">
        <f t="shared" si="1048"/>
        <v>0</v>
      </c>
      <c r="AT796" s="587"/>
      <c r="AU796" s="588">
        <f t="shared" si="1070"/>
        <v>0</v>
      </c>
      <c r="AV796" s="588">
        <f t="shared" si="1082"/>
        <v>0</v>
      </c>
      <c r="AW796" s="587"/>
      <c r="AX796" s="652"/>
      <c r="AY796" s="706">
        <f t="shared" si="1046"/>
        <v>0</v>
      </c>
      <c r="BC796" s="30">
        <f t="shared" si="1049"/>
        <v>0</v>
      </c>
      <c r="BD796" s="30">
        <f t="shared" si="1050"/>
        <v>0</v>
      </c>
      <c r="BE796" s="30">
        <f t="shared" si="1084"/>
        <v>0</v>
      </c>
      <c r="BF796" s="30">
        <f t="shared" si="1051"/>
        <v>0</v>
      </c>
      <c r="BG796" s="30">
        <f t="shared" si="1052"/>
        <v>0</v>
      </c>
      <c r="BH796" s="30">
        <f t="shared" si="1083"/>
        <v>0</v>
      </c>
      <c r="BI796" s="30">
        <f t="shared" si="1045"/>
        <v>0</v>
      </c>
      <c r="BJ796" s="30">
        <f t="shared" si="1053"/>
        <v>0</v>
      </c>
      <c r="BK796" s="704">
        <f t="shared" si="1054"/>
        <v>0</v>
      </c>
      <c r="BL796" s="30">
        <f t="shared" si="1055"/>
        <v>0</v>
      </c>
      <c r="BM796" s="30">
        <f t="shared" si="1056"/>
        <v>0</v>
      </c>
      <c r="BN796" s="30">
        <f t="shared" si="1043"/>
        <v>0</v>
      </c>
    </row>
    <row r="797" spans="1:66" x14ac:dyDescent="0.25">
      <c r="A797" s="49"/>
      <c r="B797" s="50"/>
      <c r="C797" s="699"/>
      <c r="D797" s="50"/>
      <c r="E797" s="62" t="e">
        <f t="shared" si="1044"/>
        <v>#N/A</v>
      </c>
      <c r="F797" s="664" t="str">
        <f t="shared" si="1042"/>
        <v/>
      </c>
      <c r="G797" s="587"/>
      <c r="H797" s="588">
        <f t="shared" si="1057"/>
        <v>0</v>
      </c>
      <c r="I797" s="588">
        <f t="shared" si="1071"/>
        <v>0</v>
      </c>
      <c r="J797" s="587"/>
      <c r="K797" s="588">
        <f t="shared" si="1058"/>
        <v>0</v>
      </c>
      <c r="L797" s="588">
        <f t="shared" si="1072"/>
        <v>0</v>
      </c>
      <c r="M797" s="587"/>
      <c r="N797" s="588">
        <f t="shared" si="1059"/>
        <v>0</v>
      </c>
      <c r="O797" s="588">
        <f t="shared" si="1073"/>
        <v>0</v>
      </c>
      <c r="P797" s="587"/>
      <c r="Q797" s="588">
        <f t="shared" si="1060"/>
        <v>0</v>
      </c>
      <c r="R797" s="588">
        <f t="shared" si="1074"/>
        <v>0</v>
      </c>
      <c r="S797" s="587"/>
      <c r="T797" s="588">
        <f t="shared" si="1061"/>
        <v>0</v>
      </c>
      <c r="U797" s="588">
        <f t="shared" si="1075"/>
        <v>0</v>
      </c>
      <c r="V797" s="587"/>
      <c r="W797" s="588">
        <f t="shared" si="1062"/>
        <v>0</v>
      </c>
      <c r="X797" s="588">
        <f t="shared" si="1076"/>
        <v>0</v>
      </c>
      <c r="Y797" s="587"/>
      <c r="Z797" s="588">
        <f t="shared" si="1063"/>
        <v>0</v>
      </c>
      <c r="AA797" s="588">
        <f t="shared" si="1047"/>
        <v>0</v>
      </c>
      <c r="AB797" s="587"/>
      <c r="AC797" s="588">
        <f t="shared" si="1064"/>
        <v>0</v>
      </c>
      <c r="AD797" s="588">
        <f t="shared" si="1077"/>
        <v>0</v>
      </c>
      <c r="AE797" s="587"/>
      <c r="AF797" s="588">
        <f t="shared" si="1065"/>
        <v>0</v>
      </c>
      <c r="AG797" s="588">
        <f t="shared" si="1078"/>
        <v>0</v>
      </c>
      <c r="AH797" s="587"/>
      <c r="AI797" s="588">
        <f t="shared" si="1066"/>
        <v>0</v>
      </c>
      <c r="AJ797" s="588">
        <f t="shared" si="1079"/>
        <v>0</v>
      </c>
      <c r="AK797" s="587"/>
      <c r="AL797" s="588">
        <f t="shared" si="1067"/>
        <v>0</v>
      </c>
      <c r="AM797" s="588">
        <f t="shared" si="1080"/>
        <v>0</v>
      </c>
      <c r="AN797" s="587"/>
      <c r="AO797" s="588">
        <f t="shared" si="1068"/>
        <v>0</v>
      </c>
      <c r="AP797" s="588">
        <f t="shared" si="1081"/>
        <v>0</v>
      </c>
      <c r="AQ797" s="587"/>
      <c r="AR797" s="588">
        <f t="shared" si="1069"/>
        <v>0</v>
      </c>
      <c r="AS797" s="588">
        <f t="shared" si="1048"/>
        <v>0</v>
      </c>
      <c r="AT797" s="587"/>
      <c r="AU797" s="588">
        <f t="shared" si="1070"/>
        <v>0</v>
      </c>
      <c r="AV797" s="588">
        <f t="shared" si="1082"/>
        <v>0</v>
      </c>
      <c r="AW797" s="587"/>
      <c r="AX797" s="652"/>
      <c r="AY797" s="706">
        <f t="shared" si="1046"/>
        <v>0</v>
      </c>
      <c r="BC797" s="30">
        <f t="shared" si="1049"/>
        <v>0</v>
      </c>
      <c r="BD797" s="30">
        <f t="shared" si="1050"/>
        <v>0</v>
      </c>
      <c r="BE797" s="30">
        <f t="shared" si="1084"/>
        <v>0</v>
      </c>
      <c r="BF797" s="30">
        <f t="shared" si="1051"/>
        <v>0</v>
      </c>
      <c r="BG797" s="30">
        <f t="shared" si="1052"/>
        <v>0</v>
      </c>
      <c r="BH797" s="30">
        <f t="shared" si="1083"/>
        <v>0</v>
      </c>
      <c r="BI797" s="30">
        <f t="shared" si="1045"/>
        <v>0</v>
      </c>
      <c r="BJ797" s="30">
        <f t="shared" si="1053"/>
        <v>0</v>
      </c>
      <c r="BK797" s="704">
        <f t="shared" si="1054"/>
        <v>0</v>
      </c>
      <c r="BL797" s="30">
        <f t="shared" si="1055"/>
        <v>0</v>
      </c>
      <c r="BM797" s="30">
        <f t="shared" si="1056"/>
        <v>0</v>
      </c>
      <c r="BN797" s="30">
        <f t="shared" si="1043"/>
        <v>0</v>
      </c>
    </row>
    <row r="798" spans="1:66" x14ac:dyDescent="0.25">
      <c r="A798" s="49"/>
      <c r="B798" s="50"/>
      <c r="C798" s="699"/>
      <c r="D798" s="50"/>
      <c r="E798" s="62" t="e">
        <f t="shared" si="1044"/>
        <v>#N/A</v>
      </c>
      <c r="F798" s="664" t="str">
        <f t="shared" si="1042"/>
        <v/>
      </c>
      <c r="G798" s="587"/>
      <c r="H798" s="588">
        <f t="shared" si="1057"/>
        <v>0</v>
      </c>
      <c r="I798" s="588">
        <f t="shared" si="1071"/>
        <v>0</v>
      </c>
      <c r="J798" s="587"/>
      <c r="K798" s="588">
        <f t="shared" si="1058"/>
        <v>0</v>
      </c>
      <c r="L798" s="588">
        <f t="shared" si="1072"/>
        <v>0</v>
      </c>
      <c r="M798" s="587"/>
      <c r="N798" s="588">
        <f t="shared" si="1059"/>
        <v>0</v>
      </c>
      <c r="O798" s="588">
        <f t="shared" si="1073"/>
        <v>0</v>
      </c>
      <c r="P798" s="587"/>
      <c r="Q798" s="588">
        <f t="shared" si="1060"/>
        <v>0</v>
      </c>
      <c r="R798" s="588">
        <f t="shared" si="1074"/>
        <v>0</v>
      </c>
      <c r="S798" s="587"/>
      <c r="T798" s="588">
        <f t="shared" si="1061"/>
        <v>0</v>
      </c>
      <c r="U798" s="588">
        <f t="shared" si="1075"/>
        <v>0</v>
      </c>
      <c r="V798" s="587"/>
      <c r="W798" s="588">
        <f t="shared" si="1062"/>
        <v>0</v>
      </c>
      <c r="X798" s="588">
        <f t="shared" si="1076"/>
        <v>0</v>
      </c>
      <c r="Y798" s="587"/>
      <c r="Z798" s="588">
        <f t="shared" si="1063"/>
        <v>0</v>
      </c>
      <c r="AA798" s="588">
        <f t="shared" si="1047"/>
        <v>0</v>
      </c>
      <c r="AB798" s="587"/>
      <c r="AC798" s="588">
        <f t="shared" si="1064"/>
        <v>0</v>
      </c>
      <c r="AD798" s="588">
        <f t="shared" si="1077"/>
        <v>0</v>
      </c>
      <c r="AE798" s="587"/>
      <c r="AF798" s="588">
        <f t="shared" si="1065"/>
        <v>0</v>
      </c>
      <c r="AG798" s="588">
        <f t="shared" si="1078"/>
        <v>0</v>
      </c>
      <c r="AH798" s="587"/>
      <c r="AI798" s="588">
        <f t="shared" si="1066"/>
        <v>0</v>
      </c>
      <c r="AJ798" s="588">
        <f t="shared" si="1079"/>
        <v>0</v>
      </c>
      <c r="AK798" s="587"/>
      <c r="AL798" s="588">
        <f t="shared" si="1067"/>
        <v>0</v>
      </c>
      <c r="AM798" s="588">
        <f t="shared" si="1080"/>
        <v>0</v>
      </c>
      <c r="AN798" s="587"/>
      <c r="AO798" s="588">
        <f t="shared" si="1068"/>
        <v>0</v>
      </c>
      <c r="AP798" s="588">
        <f t="shared" si="1081"/>
        <v>0</v>
      </c>
      <c r="AQ798" s="587"/>
      <c r="AR798" s="588">
        <f t="shared" si="1069"/>
        <v>0</v>
      </c>
      <c r="AS798" s="588">
        <f t="shared" si="1048"/>
        <v>0</v>
      </c>
      <c r="AT798" s="587"/>
      <c r="AU798" s="588">
        <f t="shared" si="1070"/>
        <v>0</v>
      </c>
      <c r="AV798" s="588">
        <f t="shared" si="1082"/>
        <v>0</v>
      </c>
      <c r="AW798" s="587"/>
      <c r="AX798" s="652"/>
      <c r="AY798" s="706">
        <f t="shared" si="1046"/>
        <v>0</v>
      </c>
      <c r="BC798" s="30">
        <f t="shared" si="1049"/>
        <v>0</v>
      </c>
      <c r="BD798" s="30">
        <f t="shared" si="1050"/>
        <v>0</v>
      </c>
      <c r="BE798" s="30">
        <f t="shared" si="1084"/>
        <v>0</v>
      </c>
      <c r="BF798" s="30">
        <f t="shared" si="1051"/>
        <v>0</v>
      </c>
      <c r="BG798" s="30">
        <f t="shared" si="1052"/>
        <v>0</v>
      </c>
      <c r="BH798" s="30">
        <f t="shared" si="1083"/>
        <v>0</v>
      </c>
      <c r="BI798" s="30">
        <f t="shared" si="1045"/>
        <v>0</v>
      </c>
      <c r="BJ798" s="30">
        <f t="shared" si="1053"/>
        <v>0</v>
      </c>
      <c r="BK798" s="704">
        <f t="shared" si="1054"/>
        <v>0</v>
      </c>
      <c r="BL798" s="30">
        <f t="shared" si="1055"/>
        <v>0</v>
      </c>
      <c r="BM798" s="30">
        <f t="shared" si="1056"/>
        <v>0</v>
      </c>
      <c r="BN798" s="30">
        <f t="shared" si="1043"/>
        <v>0</v>
      </c>
    </row>
    <row r="799" spans="1:66" x14ac:dyDescent="0.25">
      <c r="A799" s="49"/>
      <c r="B799" s="50"/>
      <c r="C799" s="699"/>
      <c r="D799" s="50"/>
      <c r="E799" s="62" t="e">
        <f t="shared" si="1044"/>
        <v>#N/A</v>
      </c>
      <c r="F799" s="664" t="str">
        <f t="shared" si="1042"/>
        <v/>
      </c>
      <c r="G799" s="587"/>
      <c r="H799" s="588">
        <f t="shared" si="1057"/>
        <v>0</v>
      </c>
      <c r="I799" s="588">
        <f t="shared" si="1071"/>
        <v>0</v>
      </c>
      <c r="J799" s="587"/>
      <c r="K799" s="588">
        <f t="shared" si="1058"/>
        <v>0</v>
      </c>
      <c r="L799" s="588">
        <f t="shared" si="1072"/>
        <v>0</v>
      </c>
      <c r="M799" s="587"/>
      <c r="N799" s="588">
        <f t="shared" si="1059"/>
        <v>0</v>
      </c>
      <c r="O799" s="588">
        <f t="shared" si="1073"/>
        <v>0</v>
      </c>
      <c r="P799" s="587"/>
      <c r="Q799" s="588">
        <f t="shared" si="1060"/>
        <v>0</v>
      </c>
      <c r="R799" s="588">
        <f t="shared" si="1074"/>
        <v>0</v>
      </c>
      <c r="S799" s="587"/>
      <c r="T799" s="588">
        <f t="shared" si="1061"/>
        <v>0</v>
      </c>
      <c r="U799" s="588">
        <f t="shared" si="1075"/>
        <v>0</v>
      </c>
      <c r="V799" s="587"/>
      <c r="W799" s="588">
        <f t="shared" si="1062"/>
        <v>0</v>
      </c>
      <c r="X799" s="588">
        <f t="shared" si="1076"/>
        <v>0</v>
      </c>
      <c r="Y799" s="587"/>
      <c r="Z799" s="588">
        <f t="shared" si="1063"/>
        <v>0</v>
      </c>
      <c r="AA799" s="588">
        <f t="shared" si="1047"/>
        <v>0</v>
      </c>
      <c r="AB799" s="587"/>
      <c r="AC799" s="588">
        <f t="shared" si="1064"/>
        <v>0</v>
      </c>
      <c r="AD799" s="588">
        <f t="shared" si="1077"/>
        <v>0</v>
      </c>
      <c r="AE799" s="587"/>
      <c r="AF799" s="588">
        <f t="shared" si="1065"/>
        <v>0</v>
      </c>
      <c r="AG799" s="588">
        <f t="shared" si="1078"/>
        <v>0</v>
      </c>
      <c r="AH799" s="587"/>
      <c r="AI799" s="588">
        <f t="shared" si="1066"/>
        <v>0</v>
      </c>
      <c r="AJ799" s="588">
        <f t="shared" si="1079"/>
        <v>0</v>
      </c>
      <c r="AK799" s="587"/>
      <c r="AL799" s="588">
        <f t="shared" si="1067"/>
        <v>0</v>
      </c>
      <c r="AM799" s="588">
        <f t="shared" si="1080"/>
        <v>0</v>
      </c>
      <c r="AN799" s="587"/>
      <c r="AO799" s="588">
        <f t="shared" si="1068"/>
        <v>0</v>
      </c>
      <c r="AP799" s="588">
        <f t="shared" si="1081"/>
        <v>0</v>
      </c>
      <c r="AQ799" s="587"/>
      <c r="AR799" s="588">
        <f t="shared" si="1069"/>
        <v>0</v>
      </c>
      <c r="AS799" s="588">
        <f t="shared" si="1048"/>
        <v>0</v>
      </c>
      <c r="AT799" s="587"/>
      <c r="AU799" s="588">
        <f t="shared" si="1070"/>
        <v>0</v>
      </c>
      <c r="AV799" s="588">
        <f t="shared" si="1082"/>
        <v>0</v>
      </c>
      <c r="AW799" s="587"/>
      <c r="AX799" s="652"/>
      <c r="AY799" s="706">
        <f t="shared" si="1046"/>
        <v>0</v>
      </c>
      <c r="BC799" s="30">
        <f t="shared" si="1049"/>
        <v>0</v>
      </c>
      <c r="BD799" s="30">
        <f t="shared" si="1050"/>
        <v>0</v>
      </c>
      <c r="BE799" s="30">
        <f t="shared" si="1084"/>
        <v>0</v>
      </c>
      <c r="BF799" s="30">
        <f t="shared" si="1051"/>
        <v>0</v>
      </c>
      <c r="BG799" s="30">
        <f t="shared" si="1052"/>
        <v>0</v>
      </c>
      <c r="BH799" s="30">
        <f t="shared" si="1083"/>
        <v>0</v>
      </c>
      <c r="BI799" s="30">
        <f t="shared" si="1045"/>
        <v>0</v>
      </c>
      <c r="BJ799" s="30">
        <f t="shared" si="1053"/>
        <v>0</v>
      </c>
      <c r="BK799" s="704">
        <f t="shared" si="1054"/>
        <v>0</v>
      </c>
      <c r="BL799" s="30">
        <f t="shared" si="1055"/>
        <v>0</v>
      </c>
      <c r="BM799" s="30">
        <f t="shared" si="1056"/>
        <v>0</v>
      </c>
      <c r="BN799" s="30">
        <f t="shared" si="1043"/>
        <v>0</v>
      </c>
    </row>
    <row r="800" spans="1:66" x14ac:dyDescent="0.25">
      <c r="A800" s="49"/>
      <c r="B800" s="50"/>
      <c r="C800" s="699"/>
      <c r="D800" s="50"/>
      <c r="E800" s="62" t="e">
        <f t="shared" si="1044"/>
        <v>#N/A</v>
      </c>
      <c r="F800" s="664" t="str">
        <f t="shared" si="1042"/>
        <v/>
      </c>
      <c r="G800" s="587"/>
      <c r="H800" s="588">
        <f t="shared" si="1057"/>
        <v>0</v>
      </c>
      <c r="I800" s="588">
        <f t="shared" si="1071"/>
        <v>0</v>
      </c>
      <c r="J800" s="587"/>
      <c r="K800" s="588">
        <f t="shared" si="1058"/>
        <v>0</v>
      </c>
      <c r="L800" s="588">
        <f t="shared" si="1072"/>
        <v>0</v>
      </c>
      <c r="M800" s="587"/>
      <c r="N800" s="588">
        <f t="shared" si="1059"/>
        <v>0</v>
      </c>
      <c r="O800" s="588">
        <f t="shared" si="1073"/>
        <v>0</v>
      </c>
      <c r="P800" s="587"/>
      <c r="Q800" s="588">
        <f t="shared" si="1060"/>
        <v>0</v>
      </c>
      <c r="R800" s="588">
        <f t="shared" si="1074"/>
        <v>0</v>
      </c>
      <c r="S800" s="587"/>
      <c r="T800" s="588">
        <f t="shared" si="1061"/>
        <v>0</v>
      </c>
      <c r="U800" s="588">
        <f t="shared" si="1075"/>
        <v>0</v>
      </c>
      <c r="V800" s="587"/>
      <c r="W800" s="588">
        <f t="shared" si="1062"/>
        <v>0</v>
      </c>
      <c r="X800" s="588">
        <f t="shared" si="1076"/>
        <v>0</v>
      </c>
      <c r="Y800" s="587"/>
      <c r="Z800" s="588">
        <f t="shared" si="1063"/>
        <v>0</v>
      </c>
      <c r="AA800" s="588">
        <f t="shared" si="1047"/>
        <v>0</v>
      </c>
      <c r="AB800" s="587"/>
      <c r="AC800" s="588">
        <f t="shared" si="1064"/>
        <v>0</v>
      </c>
      <c r="AD800" s="588">
        <f t="shared" si="1077"/>
        <v>0</v>
      </c>
      <c r="AE800" s="587"/>
      <c r="AF800" s="588">
        <f t="shared" si="1065"/>
        <v>0</v>
      </c>
      <c r="AG800" s="588">
        <f t="shared" si="1078"/>
        <v>0</v>
      </c>
      <c r="AH800" s="587"/>
      <c r="AI800" s="588">
        <f t="shared" si="1066"/>
        <v>0</v>
      </c>
      <c r="AJ800" s="588">
        <f t="shared" si="1079"/>
        <v>0</v>
      </c>
      <c r="AK800" s="587"/>
      <c r="AL800" s="588">
        <f t="shared" si="1067"/>
        <v>0</v>
      </c>
      <c r="AM800" s="588">
        <f t="shared" si="1080"/>
        <v>0</v>
      </c>
      <c r="AN800" s="587"/>
      <c r="AO800" s="588">
        <f t="shared" si="1068"/>
        <v>0</v>
      </c>
      <c r="AP800" s="588">
        <f t="shared" si="1081"/>
        <v>0</v>
      </c>
      <c r="AQ800" s="587"/>
      <c r="AR800" s="588">
        <f t="shared" si="1069"/>
        <v>0</v>
      </c>
      <c r="AS800" s="588">
        <f t="shared" si="1048"/>
        <v>0</v>
      </c>
      <c r="AT800" s="587"/>
      <c r="AU800" s="588">
        <f t="shared" si="1070"/>
        <v>0</v>
      </c>
      <c r="AV800" s="588">
        <f t="shared" si="1082"/>
        <v>0</v>
      </c>
      <c r="AW800" s="587"/>
      <c r="AX800" s="652"/>
      <c r="AY800" s="706">
        <f t="shared" si="1046"/>
        <v>0</v>
      </c>
      <c r="BC800" s="30">
        <f t="shared" si="1049"/>
        <v>0</v>
      </c>
      <c r="BD800" s="30">
        <f t="shared" si="1050"/>
        <v>0</v>
      </c>
      <c r="BE800" s="30">
        <f t="shared" si="1084"/>
        <v>0</v>
      </c>
      <c r="BF800" s="30">
        <f t="shared" si="1051"/>
        <v>0</v>
      </c>
      <c r="BG800" s="30">
        <f t="shared" si="1052"/>
        <v>0</v>
      </c>
      <c r="BH800" s="30">
        <f t="shared" si="1083"/>
        <v>0</v>
      </c>
      <c r="BI800" s="30">
        <f t="shared" si="1045"/>
        <v>0</v>
      </c>
      <c r="BJ800" s="30">
        <f t="shared" si="1053"/>
        <v>0</v>
      </c>
      <c r="BK800" s="704">
        <f t="shared" si="1054"/>
        <v>0</v>
      </c>
      <c r="BL800" s="30">
        <f t="shared" si="1055"/>
        <v>0</v>
      </c>
      <c r="BM800" s="30">
        <f t="shared" si="1056"/>
        <v>0</v>
      </c>
      <c r="BN800" s="30">
        <f t="shared" si="1043"/>
        <v>0</v>
      </c>
    </row>
    <row r="801" spans="1:66" x14ac:dyDescent="0.25">
      <c r="A801" s="49"/>
      <c r="B801" s="50"/>
      <c r="C801" s="699"/>
      <c r="D801" s="50"/>
      <c r="E801" s="62" t="e">
        <f t="shared" si="1044"/>
        <v>#N/A</v>
      </c>
      <c r="F801" s="664" t="str">
        <f t="shared" si="1042"/>
        <v/>
      </c>
      <c r="G801" s="587"/>
      <c r="H801" s="588">
        <f t="shared" si="1057"/>
        <v>0</v>
      </c>
      <c r="I801" s="588">
        <f t="shared" si="1071"/>
        <v>0</v>
      </c>
      <c r="J801" s="587"/>
      <c r="K801" s="588">
        <f t="shared" si="1058"/>
        <v>0</v>
      </c>
      <c r="L801" s="588">
        <f t="shared" si="1072"/>
        <v>0</v>
      </c>
      <c r="M801" s="587"/>
      <c r="N801" s="588">
        <f t="shared" si="1059"/>
        <v>0</v>
      </c>
      <c r="O801" s="588">
        <f t="shared" si="1073"/>
        <v>0</v>
      </c>
      <c r="P801" s="587"/>
      <c r="Q801" s="588">
        <f t="shared" si="1060"/>
        <v>0</v>
      </c>
      <c r="R801" s="588">
        <f t="shared" si="1074"/>
        <v>0</v>
      </c>
      <c r="S801" s="587"/>
      <c r="T801" s="588">
        <f t="shared" si="1061"/>
        <v>0</v>
      </c>
      <c r="U801" s="588">
        <f t="shared" si="1075"/>
        <v>0</v>
      </c>
      <c r="V801" s="587"/>
      <c r="W801" s="588">
        <f t="shared" si="1062"/>
        <v>0</v>
      </c>
      <c r="X801" s="588">
        <f t="shared" si="1076"/>
        <v>0</v>
      </c>
      <c r="Y801" s="587"/>
      <c r="Z801" s="588">
        <f t="shared" si="1063"/>
        <v>0</v>
      </c>
      <c r="AA801" s="588">
        <f t="shared" si="1047"/>
        <v>0</v>
      </c>
      <c r="AB801" s="587"/>
      <c r="AC801" s="588">
        <f t="shared" si="1064"/>
        <v>0</v>
      </c>
      <c r="AD801" s="588">
        <f t="shared" si="1077"/>
        <v>0</v>
      </c>
      <c r="AE801" s="587"/>
      <c r="AF801" s="588">
        <f t="shared" si="1065"/>
        <v>0</v>
      </c>
      <c r="AG801" s="588">
        <f t="shared" si="1078"/>
        <v>0</v>
      </c>
      <c r="AH801" s="587"/>
      <c r="AI801" s="588">
        <f t="shared" si="1066"/>
        <v>0</v>
      </c>
      <c r="AJ801" s="588">
        <f t="shared" si="1079"/>
        <v>0</v>
      </c>
      <c r="AK801" s="587"/>
      <c r="AL801" s="588">
        <f t="shared" si="1067"/>
        <v>0</v>
      </c>
      <c r="AM801" s="588">
        <f t="shared" si="1080"/>
        <v>0</v>
      </c>
      <c r="AN801" s="587"/>
      <c r="AO801" s="588">
        <f t="shared" si="1068"/>
        <v>0</v>
      </c>
      <c r="AP801" s="588">
        <f t="shared" si="1081"/>
        <v>0</v>
      </c>
      <c r="AQ801" s="587"/>
      <c r="AR801" s="588">
        <f t="shared" si="1069"/>
        <v>0</v>
      </c>
      <c r="AS801" s="588">
        <f t="shared" si="1048"/>
        <v>0</v>
      </c>
      <c r="AT801" s="587"/>
      <c r="AU801" s="588">
        <f t="shared" si="1070"/>
        <v>0</v>
      </c>
      <c r="AV801" s="588">
        <f t="shared" si="1082"/>
        <v>0</v>
      </c>
      <c r="AW801" s="587"/>
      <c r="AX801" s="652"/>
      <c r="AY801" s="706">
        <f t="shared" si="1046"/>
        <v>0</v>
      </c>
      <c r="BC801" s="30">
        <f t="shared" si="1049"/>
        <v>0</v>
      </c>
      <c r="BD801" s="30">
        <f t="shared" si="1050"/>
        <v>0</v>
      </c>
      <c r="BE801" s="30">
        <f t="shared" si="1084"/>
        <v>0</v>
      </c>
      <c r="BF801" s="30">
        <f t="shared" si="1051"/>
        <v>0</v>
      </c>
      <c r="BG801" s="30">
        <f t="shared" si="1052"/>
        <v>0</v>
      </c>
      <c r="BH801" s="30">
        <f t="shared" si="1083"/>
        <v>0</v>
      </c>
      <c r="BI801" s="30">
        <f t="shared" si="1045"/>
        <v>0</v>
      </c>
      <c r="BJ801" s="30">
        <f t="shared" si="1053"/>
        <v>0</v>
      </c>
      <c r="BK801" s="704">
        <f t="shared" si="1054"/>
        <v>0</v>
      </c>
      <c r="BL801" s="30">
        <f t="shared" si="1055"/>
        <v>0</v>
      </c>
      <c r="BM801" s="30">
        <f t="shared" si="1056"/>
        <v>0</v>
      </c>
      <c r="BN801" s="30">
        <f t="shared" si="1043"/>
        <v>0</v>
      </c>
    </row>
    <row r="802" spans="1:66" x14ac:dyDescent="0.25">
      <c r="A802" s="49"/>
      <c r="B802" s="50"/>
      <c r="C802" s="699"/>
      <c r="D802" s="50"/>
      <c r="E802" s="62" t="e">
        <f t="shared" si="1044"/>
        <v>#N/A</v>
      </c>
      <c r="F802" s="664" t="str">
        <f t="shared" si="1042"/>
        <v/>
      </c>
      <c r="G802" s="587"/>
      <c r="H802" s="588">
        <f t="shared" si="1057"/>
        <v>0</v>
      </c>
      <c r="I802" s="588">
        <f t="shared" si="1071"/>
        <v>0</v>
      </c>
      <c r="J802" s="587"/>
      <c r="K802" s="588">
        <f t="shared" si="1058"/>
        <v>0</v>
      </c>
      <c r="L802" s="588">
        <f t="shared" si="1072"/>
        <v>0</v>
      </c>
      <c r="M802" s="587"/>
      <c r="N802" s="588">
        <f t="shared" si="1059"/>
        <v>0</v>
      </c>
      <c r="O802" s="588">
        <f t="shared" si="1073"/>
        <v>0</v>
      </c>
      <c r="P802" s="587"/>
      <c r="Q802" s="588">
        <f t="shared" si="1060"/>
        <v>0</v>
      </c>
      <c r="R802" s="588">
        <f t="shared" si="1074"/>
        <v>0</v>
      </c>
      <c r="S802" s="587"/>
      <c r="T802" s="588">
        <f t="shared" si="1061"/>
        <v>0</v>
      </c>
      <c r="U802" s="588">
        <f t="shared" si="1075"/>
        <v>0</v>
      </c>
      <c r="V802" s="587"/>
      <c r="W802" s="588">
        <f t="shared" si="1062"/>
        <v>0</v>
      </c>
      <c r="X802" s="588">
        <f t="shared" si="1076"/>
        <v>0</v>
      </c>
      <c r="Y802" s="587"/>
      <c r="Z802" s="588">
        <f t="shared" si="1063"/>
        <v>0</v>
      </c>
      <c r="AA802" s="588">
        <f t="shared" si="1047"/>
        <v>0</v>
      </c>
      <c r="AB802" s="587"/>
      <c r="AC802" s="588">
        <f t="shared" si="1064"/>
        <v>0</v>
      </c>
      <c r="AD802" s="588">
        <f t="shared" si="1077"/>
        <v>0</v>
      </c>
      <c r="AE802" s="587"/>
      <c r="AF802" s="588">
        <f t="shared" si="1065"/>
        <v>0</v>
      </c>
      <c r="AG802" s="588">
        <f t="shared" si="1078"/>
        <v>0</v>
      </c>
      <c r="AH802" s="587"/>
      <c r="AI802" s="588">
        <f t="shared" si="1066"/>
        <v>0</v>
      </c>
      <c r="AJ802" s="588">
        <f t="shared" si="1079"/>
        <v>0</v>
      </c>
      <c r="AK802" s="587"/>
      <c r="AL802" s="588">
        <f t="shared" si="1067"/>
        <v>0</v>
      </c>
      <c r="AM802" s="588">
        <f t="shared" si="1080"/>
        <v>0</v>
      </c>
      <c r="AN802" s="587"/>
      <c r="AO802" s="588">
        <f t="shared" si="1068"/>
        <v>0</v>
      </c>
      <c r="AP802" s="588">
        <f t="shared" si="1081"/>
        <v>0</v>
      </c>
      <c r="AQ802" s="587"/>
      <c r="AR802" s="588">
        <f t="shared" si="1069"/>
        <v>0</v>
      </c>
      <c r="AS802" s="588">
        <f t="shared" si="1048"/>
        <v>0</v>
      </c>
      <c r="AT802" s="587"/>
      <c r="AU802" s="588">
        <f t="shared" si="1070"/>
        <v>0</v>
      </c>
      <c r="AV802" s="588">
        <f t="shared" si="1082"/>
        <v>0</v>
      </c>
      <c r="AW802" s="587"/>
      <c r="AX802" s="652"/>
      <c r="AY802" s="706">
        <f t="shared" si="1046"/>
        <v>0</v>
      </c>
      <c r="BC802" s="30">
        <f t="shared" si="1049"/>
        <v>0</v>
      </c>
      <c r="BD802" s="30">
        <f t="shared" si="1050"/>
        <v>0</v>
      </c>
      <c r="BE802" s="30">
        <f t="shared" si="1084"/>
        <v>0</v>
      </c>
      <c r="BF802" s="30">
        <f t="shared" si="1051"/>
        <v>0</v>
      </c>
      <c r="BG802" s="30">
        <f t="shared" si="1052"/>
        <v>0</v>
      </c>
      <c r="BH802" s="30">
        <f t="shared" si="1083"/>
        <v>0</v>
      </c>
      <c r="BI802" s="30">
        <f t="shared" si="1045"/>
        <v>0</v>
      </c>
      <c r="BJ802" s="30">
        <f t="shared" si="1053"/>
        <v>0</v>
      </c>
      <c r="BK802" s="704">
        <f t="shared" si="1054"/>
        <v>0</v>
      </c>
      <c r="BL802" s="30">
        <f t="shared" si="1055"/>
        <v>0</v>
      </c>
      <c r="BM802" s="30">
        <f t="shared" si="1056"/>
        <v>0</v>
      </c>
      <c r="BN802" s="30">
        <f t="shared" si="1043"/>
        <v>0</v>
      </c>
    </row>
    <row r="803" spans="1:66" x14ac:dyDescent="0.25">
      <c r="A803" s="49"/>
      <c r="B803" s="50"/>
      <c r="C803" s="699"/>
      <c r="D803" s="50"/>
      <c r="E803" s="62" t="e">
        <f t="shared" si="1044"/>
        <v>#N/A</v>
      </c>
      <c r="F803" s="664" t="str">
        <f t="shared" ref="F803:F866" si="1085">IFERROR(INDEX(Index_card_code,MATCH($D803,Index_Card_name,0)),"")</f>
        <v/>
      </c>
      <c r="G803" s="587"/>
      <c r="H803" s="588">
        <f t="shared" si="1057"/>
        <v>0</v>
      </c>
      <c r="I803" s="588">
        <f t="shared" si="1071"/>
        <v>0</v>
      </c>
      <c r="J803" s="587"/>
      <c r="K803" s="588">
        <f t="shared" si="1058"/>
        <v>0</v>
      </c>
      <c r="L803" s="588">
        <f t="shared" si="1072"/>
        <v>0</v>
      </c>
      <c r="M803" s="587"/>
      <c r="N803" s="588">
        <f t="shared" si="1059"/>
        <v>0</v>
      </c>
      <c r="O803" s="588">
        <f t="shared" si="1073"/>
        <v>0</v>
      </c>
      <c r="P803" s="587"/>
      <c r="Q803" s="588">
        <f t="shared" si="1060"/>
        <v>0</v>
      </c>
      <c r="R803" s="588">
        <f t="shared" si="1074"/>
        <v>0</v>
      </c>
      <c r="S803" s="587"/>
      <c r="T803" s="588">
        <f t="shared" si="1061"/>
        <v>0</v>
      </c>
      <c r="U803" s="588">
        <f t="shared" si="1075"/>
        <v>0</v>
      </c>
      <c r="V803" s="587"/>
      <c r="W803" s="588">
        <f t="shared" si="1062"/>
        <v>0</v>
      </c>
      <c r="X803" s="588">
        <f t="shared" si="1076"/>
        <v>0</v>
      </c>
      <c r="Y803" s="587"/>
      <c r="Z803" s="588">
        <f t="shared" si="1063"/>
        <v>0</v>
      </c>
      <c r="AA803" s="588">
        <f t="shared" si="1047"/>
        <v>0</v>
      </c>
      <c r="AB803" s="587"/>
      <c r="AC803" s="588">
        <f t="shared" si="1064"/>
        <v>0</v>
      </c>
      <c r="AD803" s="588">
        <f t="shared" si="1077"/>
        <v>0</v>
      </c>
      <c r="AE803" s="587"/>
      <c r="AF803" s="588">
        <f t="shared" si="1065"/>
        <v>0</v>
      </c>
      <c r="AG803" s="588">
        <f t="shared" si="1078"/>
        <v>0</v>
      </c>
      <c r="AH803" s="587"/>
      <c r="AI803" s="588">
        <f t="shared" si="1066"/>
        <v>0</v>
      </c>
      <c r="AJ803" s="588">
        <f t="shared" si="1079"/>
        <v>0</v>
      </c>
      <c r="AK803" s="587"/>
      <c r="AL803" s="588">
        <f t="shared" si="1067"/>
        <v>0</v>
      </c>
      <c r="AM803" s="588">
        <f t="shared" si="1080"/>
        <v>0</v>
      </c>
      <c r="AN803" s="587"/>
      <c r="AO803" s="588">
        <f t="shared" si="1068"/>
        <v>0</v>
      </c>
      <c r="AP803" s="588">
        <f t="shared" si="1081"/>
        <v>0</v>
      </c>
      <c r="AQ803" s="587"/>
      <c r="AR803" s="588">
        <f t="shared" si="1069"/>
        <v>0</v>
      </c>
      <c r="AS803" s="588">
        <f t="shared" si="1048"/>
        <v>0</v>
      </c>
      <c r="AT803" s="587"/>
      <c r="AU803" s="588">
        <f t="shared" si="1070"/>
        <v>0</v>
      </c>
      <c r="AV803" s="588">
        <f t="shared" si="1082"/>
        <v>0</v>
      </c>
      <c r="AW803" s="587"/>
      <c r="AX803" s="652"/>
      <c r="AY803" s="706">
        <f t="shared" si="1046"/>
        <v>0</v>
      </c>
      <c r="BC803" s="30">
        <f t="shared" si="1049"/>
        <v>0</v>
      </c>
      <c r="BD803" s="30">
        <f t="shared" si="1050"/>
        <v>0</v>
      </c>
      <c r="BE803" s="30">
        <f t="shared" si="1084"/>
        <v>0</v>
      </c>
      <c r="BF803" s="30">
        <f t="shared" si="1051"/>
        <v>0</v>
      </c>
      <c r="BG803" s="30">
        <f t="shared" si="1052"/>
        <v>0</v>
      </c>
      <c r="BH803" s="30">
        <f t="shared" si="1083"/>
        <v>0</v>
      </c>
      <c r="BI803" s="30">
        <f t="shared" si="1045"/>
        <v>0</v>
      </c>
      <c r="BJ803" s="30">
        <f t="shared" si="1053"/>
        <v>0</v>
      </c>
      <c r="BK803" s="704">
        <f t="shared" si="1054"/>
        <v>0</v>
      </c>
      <c r="BL803" s="30">
        <f t="shared" si="1055"/>
        <v>0</v>
      </c>
      <c r="BM803" s="30">
        <f t="shared" si="1056"/>
        <v>0</v>
      </c>
      <c r="BN803" s="30">
        <f t="shared" si="1043"/>
        <v>0</v>
      </c>
    </row>
    <row r="804" spans="1:66" x14ac:dyDescent="0.25">
      <c r="A804" s="49"/>
      <c r="B804" s="50"/>
      <c r="C804" s="699"/>
      <c r="D804" s="50"/>
      <c r="E804" s="62" t="e">
        <f t="shared" si="1044"/>
        <v>#N/A</v>
      </c>
      <c r="F804" s="664" t="str">
        <f t="shared" si="1085"/>
        <v/>
      </c>
      <c r="G804" s="587"/>
      <c r="H804" s="588">
        <f t="shared" si="1057"/>
        <v>0</v>
      </c>
      <c r="I804" s="588">
        <f t="shared" si="1071"/>
        <v>0</v>
      </c>
      <c r="J804" s="587"/>
      <c r="K804" s="588">
        <f t="shared" si="1058"/>
        <v>0</v>
      </c>
      <c r="L804" s="588">
        <f t="shared" si="1072"/>
        <v>0</v>
      </c>
      <c r="M804" s="587"/>
      <c r="N804" s="588">
        <f t="shared" si="1059"/>
        <v>0</v>
      </c>
      <c r="O804" s="588">
        <f t="shared" si="1073"/>
        <v>0</v>
      </c>
      <c r="P804" s="587"/>
      <c r="Q804" s="588">
        <f t="shared" si="1060"/>
        <v>0</v>
      </c>
      <c r="R804" s="588">
        <f t="shared" si="1074"/>
        <v>0</v>
      </c>
      <c r="S804" s="587"/>
      <c r="T804" s="588">
        <f t="shared" si="1061"/>
        <v>0</v>
      </c>
      <c r="U804" s="588">
        <f t="shared" si="1075"/>
        <v>0</v>
      </c>
      <c r="V804" s="587"/>
      <c r="W804" s="588">
        <f t="shared" si="1062"/>
        <v>0</v>
      </c>
      <c r="X804" s="588">
        <f t="shared" si="1076"/>
        <v>0</v>
      </c>
      <c r="Y804" s="587"/>
      <c r="Z804" s="588">
        <f t="shared" si="1063"/>
        <v>0</v>
      </c>
      <c r="AA804" s="588">
        <f t="shared" si="1047"/>
        <v>0</v>
      </c>
      <c r="AB804" s="587"/>
      <c r="AC804" s="588">
        <f t="shared" si="1064"/>
        <v>0</v>
      </c>
      <c r="AD804" s="588">
        <f t="shared" si="1077"/>
        <v>0</v>
      </c>
      <c r="AE804" s="587"/>
      <c r="AF804" s="588">
        <f t="shared" si="1065"/>
        <v>0</v>
      </c>
      <c r="AG804" s="588">
        <f t="shared" si="1078"/>
        <v>0</v>
      </c>
      <c r="AH804" s="587"/>
      <c r="AI804" s="588">
        <f t="shared" si="1066"/>
        <v>0</v>
      </c>
      <c r="AJ804" s="588">
        <f t="shared" si="1079"/>
        <v>0</v>
      </c>
      <c r="AK804" s="587"/>
      <c r="AL804" s="588">
        <f t="shared" si="1067"/>
        <v>0</v>
      </c>
      <c r="AM804" s="588">
        <f t="shared" si="1080"/>
        <v>0</v>
      </c>
      <c r="AN804" s="587"/>
      <c r="AO804" s="588">
        <f t="shared" si="1068"/>
        <v>0</v>
      </c>
      <c r="AP804" s="588">
        <f t="shared" si="1081"/>
        <v>0</v>
      </c>
      <c r="AQ804" s="587"/>
      <c r="AR804" s="588">
        <f t="shared" si="1069"/>
        <v>0</v>
      </c>
      <c r="AS804" s="588">
        <f t="shared" si="1048"/>
        <v>0</v>
      </c>
      <c r="AT804" s="587"/>
      <c r="AU804" s="588">
        <f t="shared" si="1070"/>
        <v>0</v>
      </c>
      <c r="AV804" s="588">
        <f t="shared" si="1082"/>
        <v>0</v>
      </c>
      <c r="AW804" s="587"/>
      <c r="AX804" s="652"/>
      <c r="AY804" s="706">
        <f t="shared" si="1046"/>
        <v>0</v>
      </c>
      <c r="BC804" s="30">
        <f t="shared" si="1049"/>
        <v>0</v>
      </c>
      <c r="BD804" s="30">
        <f t="shared" si="1050"/>
        <v>0</v>
      </c>
      <c r="BE804" s="30">
        <f t="shared" si="1084"/>
        <v>0</v>
      </c>
      <c r="BF804" s="30">
        <f t="shared" si="1051"/>
        <v>0</v>
      </c>
      <c r="BG804" s="30">
        <f t="shared" si="1052"/>
        <v>0</v>
      </c>
      <c r="BH804" s="30">
        <f t="shared" si="1083"/>
        <v>0</v>
      </c>
      <c r="BI804" s="30">
        <f t="shared" si="1045"/>
        <v>0</v>
      </c>
      <c r="BJ804" s="30">
        <f t="shared" si="1053"/>
        <v>0</v>
      </c>
      <c r="BK804" s="704">
        <f t="shared" si="1054"/>
        <v>0</v>
      </c>
      <c r="BL804" s="30">
        <f t="shared" si="1055"/>
        <v>0</v>
      </c>
      <c r="BM804" s="30">
        <f t="shared" si="1056"/>
        <v>0</v>
      </c>
      <c r="BN804" s="30">
        <f t="shared" ref="BN804:BN867" si="1086">AS804-AP804</f>
        <v>0</v>
      </c>
    </row>
    <row r="805" spans="1:66" x14ac:dyDescent="0.25">
      <c r="A805" s="49"/>
      <c r="B805" s="50"/>
      <c r="C805" s="699"/>
      <c r="D805" s="50"/>
      <c r="E805" s="62" t="e">
        <f t="shared" si="1044"/>
        <v>#N/A</v>
      </c>
      <c r="F805" s="664" t="str">
        <f t="shared" si="1085"/>
        <v/>
      </c>
      <c r="G805" s="587"/>
      <c r="H805" s="588">
        <f t="shared" si="1057"/>
        <v>0</v>
      </c>
      <c r="I805" s="588">
        <f t="shared" si="1071"/>
        <v>0</v>
      </c>
      <c r="J805" s="587"/>
      <c r="K805" s="588">
        <f t="shared" si="1058"/>
        <v>0</v>
      </c>
      <c r="L805" s="588">
        <f t="shared" si="1072"/>
        <v>0</v>
      </c>
      <c r="M805" s="587"/>
      <c r="N805" s="588">
        <f t="shared" si="1059"/>
        <v>0</v>
      </c>
      <c r="O805" s="588">
        <f t="shared" si="1073"/>
        <v>0</v>
      </c>
      <c r="P805" s="587"/>
      <c r="Q805" s="588">
        <f t="shared" si="1060"/>
        <v>0</v>
      </c>
      <c r="R805" s="588">
        <f t="shared" si="1074"/>
        <v>0</v>
      </c>
      <c r="S805" s="587"/>
      <c r="T805" s="588">
        <f t="shared" si="1061"/>
        <v>0</v>
      </c>
      <c r="U805" s="588">
        <f t="shared" si="1075"/>
        <v>0</v>
      </c>
      <c r="V805" s="587"/>
      <c r="W805" s="588">
        <f t="shared" si="1062"/>
        <v>0</v>
      </c>
      <c r="X805" s="588">
        <f t="shared" si="1076"/>
        <v>0</v>
      </c>
      <c r="Y805" s="587"/>
      <c r="Z805" s="588">
        <f t="shared" si="1063"/>
        <v>0</v>
      </c>
      <c r="AA805" s="588">
        <f t="shared" si="1047"/>
        <v>0</v>
      </c>
      <c r="AB805" s="587"/>
      <c r="AC805" s="588">
        <f t="shared" si="1064"/>
        <v>0</v>
      </c>
      <c r="AD805" s="588">
        <f t="shared" si="1077"/>
        <v>0</v>
      </c>
      <c r="AE805" s="587"/>
      <c r="AF805" s="588">
        <f t="shared" si="1065"/>
        <v>0</v>
      </c>
      <c r="AG805" s="588">
        <f t="shared" si="1078"/>
        <v>0</v>
      </c>
      <c r="AH805" s="587"/>
      <c r="AI805" s="588">
        <f t="shared" si="1066"/>
        <v>0</v>
      </c>
      <c r="AJ805" s="588">
        <f t="shared" si="1079"/>
        <v>0</v>
      </c>
      <c r="AK805" s="587"/>
      <c r="AL805" s="588">
        <f t="shared" si="1067"/>
        <v>0</v>
      </c>
      <c r="AM805" s="588">
        <f t="shared" si="1080"/>
        <v>0</v>
      </c>
      <c r="AN805" s="587"/>
      <c r="AO805" s="588">
        <f t="shared" si="1068"/>
        <v>0</v>
      </c>
      <c r="AP805" s="588">
        <f t="shared" si="1081"/>
        <v>0</v>
      </c>
      <c r="AQ805" s="587"/>
      <c r="AR805" s="588">
        <f t="shared" si="1069"/>
        <v>0</v>
      </c>
      <c r="AS805" s="588">
        <f t="shared" si="1048"/>
        <v>0</v>
      </c>
      <c r="AT805" s="587"/>
      <c r="AU805" s="588">
        <f t="shared" si="1070"/>
        <v>0</v>
      </c>
      <c r="AV805" s="588">
        <f t="shared" si="1082"/>
        <v>0</v>
      </c>
      <c r="AW805" s="587"/>
      <c r="AX805" s="652"/>
      <c r="AY805" s="706">
        <f t="shared" si="1046"/>
        <v>0</v>
      </c>
      <c r="BC805" s="30">
        <f t="shared" si="1049"/>
        <v>0</v>
      </c>
      <c r="BD805" s="30">
        <f t="shared" si="1050"/>
        <v>0</v>
      </c>
      <c r="BE805" s="30">
        <f t="shared" si="1084"/>
        <v>0</v>
      </c>
      <c r="BF805" s="30">
        <f t="shared" si="1051"/>
        <v>0</v>
      </c>
      <c r="BG805" s="30">
        <f t="shared" si="1052"/>
        <v>0</v>
      </c>
      <c r="BH805" s="30">
        <f t="shared" si="1083"/>
        <v>0</v>
      </c>
      <c r="BI805" s="30">
        <f t="shared" si="1045"/>
        <v>0</v>
      </c>
      <c r="BJ805" s="30">
        <f t="shared" si="1053"/>
        <v>0</v>
      </c>
      <c r="BK805" s="704">
        <f t="shared" si="1054"/>
        <v>0</v>
      </c>
      <c r="BL805" s="30">
        <f t="shared" si="1055"/>
        <v>0</v>
      </c>
      <c r="BM805" s="30">
        <f t="shared" si="1056"/>
        <v>0</v>
      </c>
      <c r="BN805" s="30">
        <f t="shared" si="1086"/>
        <v>0</v>
      </c>
    </row>
    <row r="806" spans="1:66" x14ac:dyDescent="0.25">
      <c r="A806" s="49"/>
      <c r="B806" s="50"/>
      <c r="C806" s="699"/>
      <c r="D806" s="50"/>
      <c r="E806" s="62" t="e">
        <f t="shared" si="1044"/>
        <v>#N/A</v>
      </c>
      <c r="F806" s="664" t="str">
        <f t="shared" si="1085"/>
        <v/>
      </c>
      <c r="G806" s="587"/>
      <c r="H806" s="588">
        <f t="shared" si="1057"/>
        <v>0</v>
      </c>
      <c r="I806" s="588">
        <f t="shared" si="1071"/>
        <v>0</v>
      </c>
      <c r="J806" s="587"/>
      <c r="K806" s="588">
        <f t="shared" si="1058"/>
        <v>0</v>
      </c>
      <c r="L806" s="588">
        <f t="shared" si="1072"/>
        <v>0</v>
      </c>
      <c r="M806" s="587"/>
      <c r="N806" s="588">
        <f t="shared" si="1059"/>
        <v>0</v>
      </c>
      <c r="O806" s="588">
        <f t="shared" si="1073"/>
        <v>0</v>
      </c>
      <c r="P806" s="587"/>
      <c r="Q806" s="588">
        <f t="shared" si="1060"/>
        <v>0</v>
      </c>
      <c r="R806" s="588">
        <f t="shared" si="1074"/>
        <v>0</v>
      </c>
      <c r="S806" s="587"/>
      <c r="T806" s="588">
        <f t="shared" si="1061"/>
        <v>0</v>
      </c>
      <c r="U806" s="588">
        <f t="shared" si="1075"/>
        <v>0</v>
      </c>
      <c r="V806" s="587"/>
      <c r="W806" s="588">
        <f t="shared" si="1062"/>
        <v>0</v>
      </c>
      <c r="X806" s="588">
        <f t="shared" si="1076"/>
        <v>0</v>
      </c>
      <c r="Y806" s="587"/>
      <c r="Z806" s="588">
        <f t="shared" si="1063"/>
        <v>0</v>
      </c>
      <c r="AA806" s="588">
        <f t="shared" si="1047"/>
        <v>0</v>
      </c>
      <c r="AB806" s="587"/>
      <c r="AC806" s="588">
        <f t="shared" si="1064"/>
        <v>0</v>
      </c>
      <c r="AD806" s="588">
        <f t="shared" si="1077"/>
        <v>0</v>
      </c>
      <c r="AE806" s="587"/>
      <c r="AF806" s="588">
        <f t="shared" si="1065"/>
        <v>0</v>
      </c>
      <c r="AG806" s="588">
        <f t="shared" si="1078"/>
        <v>0</v>
      </c>
      <c r="AH806" s="587"/>
      <c r="AI806" s="588">
        <f t="shared" si="1066"/>
        <v>0</v>
      </c>
      <c r="AJ806" s="588">
        <f t="shared" si="1079"/>
        <v>0</v>
      </c>
      <c r="AK806" s="587"/>
      <c r="AL806" s="588">
        <f t="shared" si="1067"/>
        <v>0</v>
      </c>
      <c r="AM806" s="588">
        <f t="shared" si="1080"/>
        <v>0</v>
      </c>
      <c r="AN806" s="587"/>
      <c r="AO806" s="588">
        <f t="shared" si="1068"/>
        <v>0</v>
      </c>
      <c r="AP806" s="588">
        <f t="shared" si="1081"/>
        <v>0</v>
      </c>
      <c r="AQ806" s="587"/>
      <c r="AR806" s="588">
        <f t="shared" si="1069"/>
        <v>0</v>
      </c>
      <c r="AS806" s="588">
        <f t="shared" si="1048"/>
        <v>0</v>
      </c>
      <c r="AT806" s="587"/>
      <c r="AU806" s="588">
        <f t="shared" si="1070"/>
        <v>0</v>
      </c>
      <c r="AV806" s="588">
        <f t="shared" si="1082"/>
        <v>0</v>
      </c>
      <c r="AW806" s="587"/>
      <c r="AX806" s="652"/>
      <c r="AY806" s="706">
        <f t="shared" si="1046"/>
        <v>0</v>
      </c>
      <c r="BC806" s="30">
        <f t="shared" si="1049"/>
        <v>0</v>
      </c>
      <c r="BD806" s="30">
        <f t="shared" si="1050"/>
        <v>0</v>
      </c>
      <c r="BE806" s="30">
        <f t="shared" si="1084"/>
        <v>0</v>
      </c>
      <c r="BF806" s="30">
        <f t="shared" si="1051"/>
        <v>0</v>
      </c>
      <c r="BG806" s="30">
        <f t="shared" si="1052"/>
        <v>0</v>
      </c>
      <c r="BH806" s="30">
        <f t="shared" si="1083"/>
        <v>0</v>
      </c>
      <c r="BI806" s="30">
        <f t="shared" si="1045"/>
        <v>0</v>
      </c>
      <c r="BJ806" s="30">
        <f t="shared" si="1053"/>
        <v>0</v>
      </c>
      <c r="BK806" s="704">
        <f t="shared" si="1054"/>
        <v>0</v>
      </c>
      <c r="BL806" s="30">
        <f t="shared" si="1055"/>
        <v>0</v>
      </c>
      <c r="BM806" s="30">
        <f t="shared" si="1056"/>
        <v>0</v>
      </c>
      <c r="BN806" s="30">
        <f t="shared" si="1086"/>
        <v>0</v>
      </c>
    </row>
    <row r="807" spans="1:66" x14ac:dyDescent="0.25">
      <c r="A807" s="49"/>
      <c r="B807" s="50"/>
      <c r="C807" s="699"/>
      <c r="D807" s="50"/>
      <c r="E807" s="62" t="e">
        <f t="shared" si="1044"/>
        <v>#N/A</v>
      </c>
      <c r="F807" s="664" t="str">
        <f t="shared" si="1085"/>
        <v/>
      </c>
      <c r="G807" s="587"/>
      <c r="H807" s="588">
        <f t="shared" si="1057"/>
        <v>0</v>
      </c>
      <c r="I807" s="588">
        <f t="shared" si="1071"/>
        <v>0</v>
      </c>
      <c r="J807" s="587"/>
      <c r="K807" s="588">
        <f t="shared" si="1058"/>
        <v>0</v>
      </c>
      <c r="L807" s="588">
        <f t="shared" si="1072"/>
        <v>0</v>
      </c>
      <c r="M807" s="587"/>
      <c r="N807" s="588">
        <f t="shared" si="1059"/>
        <v>0</v>
      </c>
      <c r="O807" s="588">
        <f t="shared" si="1073"/>
        <v>0</v>
      </c>
      <c r="P807" s="587"/>
      <c r="Q807" s="588">
        <f t="shared" si="1060"/>
        <v>0</v>
      </c>
      <c r="R807" s="588">
        <f t="shared" si="1074"/>
        <v>0</v>
      </c>
      <c r="S807" s="587"/>
      <c r="T807" s="588">
        <f t="shared" si="1061"/>
        <v>0</v>
      </c>
      <c r="U807" s="588">
        <f t="shared" si="1075"/>
        <v>0</v>
      </c>
      <c r="V807" s="587"/>
      <c r="W807" s="588">
        <f t="shared" si="1062"/>
        <v>0</v>
      </c>
      <c r="X807" s="588">
        <f t="shared" si="1076"/>
        <v>0</v>
      </c>
      <c r="Y807" s="587"/>
      <c r="Z807" s="588">
        <f t="shared" si="1063"/>
        <v>0</v>
      </c>
      <c r="AA807" s="588">
        <f t="shared" si="1047"/>
        <v>0</v>
      </c>
      <c r="AB807" s="587"/>
      <c r="AC807" s="588">
        <f t="shared" si="1064"/>
        <v>0</v>
      </c>
      <c r="AD807" s="588">
        <f t="shared" si="1077"/>
        <v>0</v>
      </c>
      <c r="AE807" s="587"/>
      <c r="AF807" s="588">
        <f t="shared" si="1065"/>
        <v>0</v>
      </c>
      <c r="AG807" s="588">
        <f t="shared" si="1078"/>
        <v>0</v>
      </c>
      <c r="AH807" s="587"/>
      <c r="AI807" s="588">
        <f t="shared" si="1066"/>
        <v>0</v>
      </c>
      <c r="AJ807" s="588">
        <f t="shared" si="1079"/>
        <v>0</v>
      </c>
      <c r="AK807" s="587"/>
      <c r="AL807" s="588">
        <f t="shared" si="1067"/>
        <v>0</v>
      </c>
      <c r="AM807" s="588">
        <f t="shared" si="1080"/>
        <v>0</v>
      </c>
      <c r="AN807" s="587"/>
      <c r="AO807" s="588">
        <f t="shared" si="1068"/>
        <v>0</v>
      </c>
      <c r="AP807" s="588">
        <f t="shared" si="1081"/>
        <v>0</v>
      </c>
      <c r="AQ807" s="587"/>
      <c r="AR807" s="588">
        <f t="shared" si="1069"/>
        <v>0</v>
      </c>
      <c r="AS807" s="588">
        <f t="shared" si="1048"/>
        <v>0</v>
      </c>
      <c r="AT807" s="587"/>
      <c r="AU807" s="588">
        <f t="shared" si="1070"/>
        <v>0</v>
      </c>
      <c r="AV807" s="588">
        <f t="shared" si="1082"/>
        <v>0</v>
      </c>
      <c r="AW807" s="587"/>
      <c r="AX807" s="652"/>
      <c r="AY807" s="706">
        <f t="shared" si="1046"/>
        <v>0</v>
      </c>
      <c r="BC807" s="30">
        <f t="shared" si="1049"/>
        <v>0</v>
      </c>
      <c r="BD807" s="30">
        <f t="shared" si="1050"/>
        <v>0</v>
      </c>
      <c r="BE807" s="30">
        <f t="shared" si="1084"/>
        <v>0</v>
      </c>
      <c r="BF807" s="30">
        <f t="shared" si="1051"/>
        <v>0</v>
      </c>
      <c r="BG807" s="30">
        <f t="shared" si="1052"/>
        <v>0</v>
      </c>
      <c r="BH807" s="30">
        <f t="shared" si="1083"/>
        <v>0</v>
      </c>
      <c r="BI807" s="30">
        <f t="shared" si="1045"/>
        <v>0</v>
      </c>
      <c r="BJ807" s="30">
        <f t="shared" si="1053"/>
        <v>0</v>
      </c>
      <c r="BK807" s="704">
        <f t="shared" si="1054"/>
        <v>0</v>
      </c>
      <c r="BL807" s="30">
        <f t="shared" si="1055"/>
        <v>0</v>
      </c>
      <c r="BM807" s="30">
        <f t="shared" si="1056"/>
        <v>0</v>
      </c>
      <c r="BN807" s="30">
        <f t="shared" si="1086"/>
        <v>0</v>
      </c>
    </row>
    <row r="808" spans="1:66" x14ac:dyDescent="0.25">
      <c r="A808" s="49"/>
      <c r="B808" s="50"/>
      <c r="C808" s="699"/>
      <c r="D808" s="50"/>
      <c r="E808" s="62" t="e">
        <f t="shared" ref="E808:E871" si="1087">INDEX(Index_TB_Card_Type,MATCH($D808,Index_Card_name,0))</f>
        <v>#N/A</v>
      </c>
      <c r="F808" s="664" t="str">
        <f t="shared" si="1085"/>
        <v/>
      </c>
      <c r="G808" s="587"/>
      <c r="H808" s="588">
        <f t="shared" si="1057"/>
        <v>0</v>
      </c>
      <c r="I808" s="588">
        <f t="shared" si="1071"/>
        <v>0</v>
      </c>
      <c r="J808" s="587"/>
      <c r="K808" s="588">
        <f t="shared" si="1058"/>
        <v>0</v>
      </c>
      <c r="L808" s="588">
        <f t="shared" si="1072"/>
        <v>0</v>
      </c>
      <c r="M808" s="587"/>
      <c r="N808" s="588">
        <f t="shared" si="1059"/>
        <v>0</v>
      </c>
      <c r="O808" s="588">
        <f t="shared" si="1073"/>
        <v>0</v>
      </c>
      <c r="P808" s="587"/>
      <c r="Q808" s="588">
        <f t="shared" si="1060"/>
        <v>0</v>
      </c>
      <c r="R808" s="588">
        <f t="shared" si="1074"/>
        <v>0</v>
      </c>
      <c r="S808" s="587"/>
      <c r="T808" s="588">
        <f t="shared" si="1061"/>
        <v>0</v>
      </c>
      <c r="U808" s="588">
        <f t="shared" si="1075"/>
        <v>0</v>
      </c>
      <c r="V808" s="587"/>
      <c r="W808" s="588">
        <f t="shared" si="1062"/>
        <v>0</v>
      </c>
      <c r="X808" s="588">
        <f t="shared" si="1076"/>
        <v>0</v>
      </c>
      <c r="Y808" s="587"/>
      <c r="Z808" s="588">
        <f t="shared" si="1063"/>
        <v>0</v>
      </c>
      <c r="AA808" s="588">
        <f t="shared" si="1047"/>
        <v>0</v>
      </c>
      <c r="AB808" s="587"/>
      <c r="AC808" s="588">
        <f t="shared" si="1064"/>
        <v>0</v>
      </c>
      <c r="AD808" s="588">
        <f t="shared" si="1077"/>
        <v>0</v>
      </c>
      <c r="AE808" s="587"/>
      <c r="AF808" s="588">
        <f t="shared" si="1065"/>
        <v>0</v>
      </c>
      <c r="AG808" s="588">
        <f t="shared" si="1078"/>
        <v>0</v>
      </c>
      <c r="AH808" s="587"/>
      <c r="AI808" s="588">
        <f t="shared" si="1066"/>
        <v>0</v>
      </c>
      <c r="AJ808" s="588">
        <f t="shared" si="1079"/>
        <v>0</v>
      </c>
      <c r="AK808" s="587"/>
      <c r="AL808" s="588">
        <f t="shared" si="1067"/>
        <v>0</v>
      </c>
      <c r="AM808" s="588">
        <f t="shared" si="1080"/>
        <v>0</v>
      </c>
      <c r="AN808" s="587"/>
      <c r="AO808" s="588">
        <f t="shared" si="1068"/>
        <v>0</v>
      </c>
      <c r="AP808" s="588">
        <f t="shared" si="1081"/>
        <v>0</v>
      </c>
      <c r="AQ808" s="587"/>
      <c r="AR808" s="588">
        <f t="shared" si="1069"/>
        <v>0</v>
      </c>
      <c r="AS808" s="588">
        <f t="shared" si="1048"/>
        <v>0</v>
      </c>
      <c r="AT808" s="587"/>
      <c r="AU808" s="588">
        <f t="shared" si="1070"/>
        <v>0</v>
      </c>
      <c r="AV808" s="588">
        <f t="shared" si="1082"/>
        <v>0</v>
      </c>
      <c r="AW808" s="587"/>
      <c r="AX808" s="652"/>
      <c r="AY808" s="706">
        <f t="shared" si="1046"/>
        <v>0</v>
      </c>
      <c r="BC808" s="30">
        <f t="shared" si="1049"/>
        <v>0</v>
      </c>
      <c r="BD808" s="30">
        <f t="shared" si="1050"/>
        <v>0</v>
      </c>
      <c r="BE808" s="30">
        <f t="shared" si="1084"/>
        <v>0</v>
      </c>
      <c r="BF808" s="30">
        <f t="shared" si="1051"/>
        <v>0</v>
      </c>
      <c r="BG808" s="30">
        <f t="shared" si="1052"/>
        <v>0</v>
      </c>
      <c r="BH808" s="30">
        <f t="shared" si="1083"/>
        <v>0</v>
      </c>
      <c r="BI808" s="30">
        <f t="shared" si="1045"/>
        <v>0</v>
      </c>
      <c r="BJ808" s="30">
        <f t="shared" si="1053"/>
        <v>0</v>
      </c>
      <c r="BK808" s="704">
        <f t="shared" si="1054"/>
        <v>0</v>
      </c>
      <c r="BL808" s="30">
        <f t="shared" si="1055"/>
        <v>0</v>
      </c>
      <c r="BM808" s="30">
        <f t="shared" si="1056"/>
        <v>0</v>
      </c>
      <c r="BN808" s="30">
        <f t="shared" si="1086"/>
        <v>0</v>
      </c>
    </row>
    <row r="809" spans="1:66" x14ac:dyDescent="0.25">
      <c r="A809" s="49"/>
      <c r="B809" s="50"/>
      <c r="C809" s="699"/>
      <c r="D809" s="50"/>
      <c r="E809" s="62" t="e">
        <f t="shared" si="1087"/>
        <v>#N/A</v>
      </c>
      <c r="F809" s="664" t="str">
        <f t="shared" si="1085"/>
        <v/>
      </c>
      <c r="G809" s="587"/>
      <c r="H809" s="588">
        <f t="shared" si="1057"/>
        <v>0</v>
      </c>
      <c r="I809" s="588">
        <f t="shared" si="1071"/>
        <v>0</v>
      </c>
      <c r="J809" s="587"/>
      <c r="K809" s="588">
        <f t="shared" si="1058"/>
        <v>0</v>
      </c>
      <c r="L809" s="588">
        <f t="shared" si="1072"/>
        <v>0</v>
      </c>
      <c r="M809" s="587"/>
      <c r="N809" s="588">
        <f t="shared" si="1059"/>
        <v>0</v>
      </c>
      <c r="O809" s="588">
        <f t="shared" si="1073"/>
        <v>0</v>
      </c>
      <c r="P809" s="587"/>
      <c r="Q809" s="588">
        <f t="shared" si="1060"/>
        <v>0</v>
      </c>
      <c r="R809" s="588">
        <f t="shared" si="1074"/>
        <v>0</v>
      </c>
      <c r="S809" s="587"/>
      <c r="T809" s="588">
        <f t="shared" si="1061"/>
        <v>0</v>
      </c>
      <c r="U809" s="588">
        <f t="shared" si="1075"/>
        <v>0</v>
      </c>
      <c r="V809" s="587"/>
      <c r="W809" s="588">
        <f t="shared" si="1062"/>
        <v>0</v>
      </c>
      <c r="X809" s="588">
        <f t="shared" si="1076"/>
        <v>0</v>
      </c>
      <c r="Y809" s="587"/>
      <c r="Z809" s="588">
        <f t="shared" si="1063"/>
        <v>0</v>
      </c>
      <c r="AA809" s="588">
        <f t="shared" si="1047"/>
        <v>0</v>
      </c>
      <c r="AB809" s="587"/>
      <c r="AC809" s="588">
        <f t="shared" si="1064"/>
        <v>0</v>
      </c>
      <c r="AD809" s="588">
        <f t="shared" si="1077"/>
        <v>0</v>
      </c>
      <c r="AE809" s="587"/>
      <c r="AF809" s="588">
        <f t="shared" si="1065"/>
        <v>0</v>
      </c>
      <c r="AG809" s="588">
        <f t="shared" si="1078"/>
        <v>0</v>
      </c>
      <c r="AH809" s="587"/>
      <c r="AI809" s="588">
        <f t="shared" si="1066"/>
        <v>0</v>
      </c>
      <c r="AJ809" s="588">
        <f t="shared" si="1079"/>
        <v>0</v>
      </c>
      <c r="AK809" s="587"/>
      <c r="AL809" s="588">
        <f t="shared" si="1067"/>
        <v>0</v>
      </c>
      <c r="AM809" s="588">
        <f t="shared" si="1080"/>
        <v>0</v>
      </c>
      <c r="AN809" s="587"/>
      <c r="AO809" s="588">
        <f t="shared" si="1068"/>
        <v>0</v>
      </c>
      <c r="AP809" s="588">
        <f t="shared" si="1081"/>
        <v>0</v>
      </c>
      <c r="AQ809" s="587"/>
      <c r="AR809" s="588">
        <f t="shared" si="1069"/>
        <v>0</v>
      </c>
      <c r="AS809" s="588">
        <f t="shared" si="1048"/>
        <v>0</v>
      </c>
      <c r="AT809" s="587"/>
      <c r="AU809" s="588">
        <f t="shared" si="1070"/>
        <v>0</v>
      </c>
      <c r="AV809" s="588">
        <f t="shared" si="1082"/>
        <v>0</v>
      </c>
      <c r="AW809" s="587"/>
      <c r="AX809" s="652"/>
      <c r="AY809" s="706">
        <f t="shared" si="1046"/>
        <v>0</v>
      </c>
      <c r="BC809" s="30">
        <f t="shared" si="1049"/>
        <v>0</v>
      </c>
      <c r="BD809" s="30">
        <f t="shared" si="1050"/>
        <v>0</v>
      </c>
      <c r="BE809" s="30">
        <f t="shared" si="1084"/>
        <v>0</v>
      </c>
      <c r="BF809" s="30">
        <f t="shared" si="1051"/>
        <v>0</v>
      </c>
      <c r="BG809" s="30">
        <f t="shared" si="1052"/>
        <v>0</v>
      </c>
      <c r="BH809" s="30">
        <f t="shared" si="1083"/>
        <v>0</v>
      </c>
      <c r="BI809" s="30">
        <f t="shared" si="1045"/>
        <v>0</v>
      </c>
      <c r="BJ809" s="30">
        <f t="shared" si="1053"/>
        <v>0</v>
      </c>
      <c r="BK809" s="704">
        <f t="shared" si="1054"/>
        <v>0</v>
      </c>
      <c r="BL809" s="30">
        <f t="shared" si="1055"/>
        <v>0</v>
      </c>
      <c r="BM809" s="30">
        <f t="shared" si="1056"/>
        <v>0</v>
      </c>
      <c r="BN809" s="30">
        <f t="shared" si="1086"/>
        <v>0</v>
      </c>
    </row>
    <row r="810" spans="1:66" x14ac:dyDescent="0.25">
      <c r="A810" s="49"/>
      <c r="B810" s="50"/>
      <c r="C810" s="699"/>
      <c r="D810" s="50"/>
      <c r="E810" s="62" t="e">
        <f t="shared" si="1087"/>
        <v>#N/A</v>
      </c>
      <c r="F810" s="664" t="str">
        <f t="shared" si="1085"/>
        <v/>
      </c>
      <c r="G810" s="587"/>
      <c r="H810" s="588">
        <f t="shared" si="1057"/>
        <v>0</v>
      </c>
      <c r="I810" s="588">
        <f t="shared" si="1071"/>
        <v>0</v>
      </c>
      <c r="J810" s="587"/>
      <c r="K810" s="588">
        <f t="shared" si="1058"/>
        <v>0</v>
      </c>
      <c r="L810" s="588">
        <f t="shared" si="1072"/>
        <v>0</v>
      </c>
      <c r="M810" s="587"/>
      <c r="N810" s="588">
        <f t="shared" si="1059"/>
        <v>0</v>
      </c>
      <c r="O810" s="588">
        <f t="shared" si="1073"/>
        <v>0</v>
      </c>
      <c r="P810" s="587"/>
      <c r="Q810" s="588">
        <f t="shared" si="1060"/>
        <v>0</v>
      </c>
      <c r="R810" s="588">
        <f t="shared" si="1074"/>
        <v>0</v>
      </c>
      <c r="S810" s="587"/>
      <c r="T810" s="588">
        <f t="shared" si="1061"/>
        <v>0</v>
      </c>
      <c r="U810" s="588">
        <f t="shared" si="1075"/>
        <v>0</v>
      </c>
      <c r="V810" s="587"/>
      <c r="W810" s="588">
        <f t="shared" si="1062"/>
        <v>0</v>
      </c>
      <c r="X810" s="588">
        <f t="shared" si="1076"/>
        <v>0</v>
      </c>
      <c r="Y810" s="587"/>
      <c r="Z810" s="588">
        <f t="shared" si="1063"/>
        <v>0</v>
      </c>
      <c r="AA810" s="588">
        <f t="shared" si="1047"/>
        <v>0</v>
      </c>
      <c r="AB810" s="587"/>
      <c r="AC810" s="588">
        <f t="shared" si="1064"/>
        <v>0</v>
      </c>
      <c r="AD810" s="588">
        <f t="shared" si="1077"/>
        <v>0</v>
      </c>
      <c r="AE810" s="587"/>
      <c r="AF810" s="588">
        <f t="shared" si="1065"/>
        <v>0</v>
      </c>
      <c r="AG810" s="588">
        <f t="shared" si="1078"/>
        <v>0</v>
      </c>
      <c r="AH810" s="587"/>
      <c r="AI810" s="588">
        <f t="shared" si="1066"/>
        <v>0</v>
      </c>
      <c r="AJ810" s="588">
        <f t="shared" si="1079"/>
        <v>0</v>
      </c>
      <c r="AK810" s="587"/>
      <c r="AL810" s="588">
        <f t="shared" si="1067"/>
        <v>0</v>
      </c>
      <c r="AM810" s="588">
        <f t="shared" si="1080"/>
        <v>0</v>
      </c>
      <c r="AN810" s="587"/>
      <c r="AO810" s="588">
        <f t="shared" si="1068"/>
        <v>0</v>
      </c>
      <c r="AP810" s="588">
        <f t="shared" si="1081"/>
        <v>0</v>
      </c>
      <c r="AQ810" s="587"/>
      <c r="AR810" s="588">
        <f t="shared" si="1069"/>
        <v>0</v>
      </c>
      <c r="AS810" s="588">
        <f t="shared" si="1048"/>
        <v>0</v>
      </c>
      <c r="AT810" s="587"/>
      <c r="AU810" s="588">
        <f t="shared" si="1070"/>
        <v>0</v>
      </c>
      <c r="AV810" s="588">
        <f t="shared" si="1082"/>
        <v>0</v>
      </c>
      <c r="AW810" s="587"/>
      <c r="AX810" s="652"/>
      <c r="AY810" s="706">
        <f t="shared" si="1046"/>
        <v>0</v>
      </c>
      <c r="BC810" s="30">
        <f t="shared" si="1049"/>
        <v>0</v>
      </c>
      <c r="BD810" s="30">
        <f t="shared" si="1050"/>
        <v>0</v>
      </c>
      <c r="BE810" s="30">
        <f t="shared" si="1084"/>
        <v>0</v>
      </c>
      <c r="BF810" s="30">
        <f t="shared" si="1051"/>
        <v>0</v>
      </c>
      <c r="BG810" s="30">
        <f t="shared" si="1052"/>
        <v>0</v>
      </c>
      <c r="BH810" s="30">
        <f t="shared" si="1083"/>
        <v>0</v>
      </c>
      <c r="BI810" s="30">
        <f t="shared" si="1045"/>
        <v>0</v>
      </c>
      <c r="BJ810" s="30">
        <f t="shared" si="1053"/>
        <v>0</v>
      </c>
      <c r="BK810" s="704">
        <f t="shared" si="1054"/>
        <v>0</v>
      </c>
      <c r="BL810" s="30">
        <f t="shared" si="1055"/>
        <v>0</v>
      </c>
      <c r="BM810" s="30">
        <f t="shared" si="1056"/>
        <v>0</v>
      </c>
      <c r="BN810" s="30">
        <f t="shared" si="1086"/>
        <v>0</v>
      </c>
    </row>
    <row r="811" spans="1:66" x14ac:dyDescent="0.25">
      <c r="A811" s="49"/>
      <c r="B811" s="50"/>
      <c r="C811" s="699"/>
      <c r="D811" s="50"/>
      <c r="E811" s="62" t="e">
        <f t="shared" si="1087"/>
        <v>#N/A</v>
      </c>
      <c r="F811" s="664" t="str">
        <f t="shared" si="1085"/>
        <v/>
      </c>
      <c r="G811" s="587"/>
      <c r="H811" s="588">
        <f t="shared" si="1057"/>
        <v>0</v>
      </c>
      <c r="I811" s="588">
        <f t="shared" si="1071"/>
        <v>0</v>
      </c>
      <c r="J811" s="587"/>
      <c r="K811" s="588">
        <f t="shared" si="1058"/>
        <v>0</v>
      </c>
      <c r="L811" s="588">
        <f t="shared" si="1072"/>
        <v>0</v>
      </c>
      <c r="M811" s="587"/>
      <c r="N811" s="588">
        <f t="shared" si="1059"/>
        <v>0</v>
      </c>
      <c r="O811" s="588">
        <f t="shared" si="1073"/>
        <v>0</v>
      </c>
      <c r="P811" s="587"/>
      <c r="Q811" s="588">
        <f t="shared" si="1060"/>
        <v>0</v>
      </c>
      <c r="R811" s="588">
        <f t="shared" si="1074"/>
        <v>0</v>
      </c>
      <c r="S811" s="587"/>
      <c r="T811" s="588">
        <f t="shared" si="1061"/>
        <v>0</v>
      </c>
      <c r="U811" s="588">
        <f t="shared" si="1075"/>
        <v>0</v>
      </c>
      <c r="V811" s="587"/>
      <c r="W811" s="588">
        <f t="shared" si="1062"/>
        <v>0</v>
      </c>
      <c r="X811" s="588">
        <f t="shared" si="1076"/>
        <v>0</v>
      </c>
      <c r="Y811" s="587"/>
      <c r="Z811" s="588">
        <f t="shared" si="1063"/>
        <v>0</v>
      </c>
      <c r="AA811" s="588">
        <f t="shared" si="1047"/>
        <v>0</v>
      </c>
      <c r="AB811" s="587"/>
      <c r="AC811" s="588">
        <f t="shared" si="1064"/>
        <v>0</v>
      </c>
      <c r="AD811" s="588">
        <f t="shared" si="1077"/>
        <v>0</v>
      </c>
      <c r="AE811" s="587"/>
      <c r="AF811" s="588">
        <f t="shared" si="1065"/>
        <v>0</v>
      </c>
      <c r="AG811" s="588">
        <f t="shared" si="1078"/>
        <v>0</v>
      </c>
      <c r="AH811" s="587"/>
      <c r="AI811" s="588">
        <f t="shared" si="1066"/>
        <v>0</v>
      </c>
      <c r="AJ811" s="588">
        <f t="shared" si="1079"/>
        <v>0</v>
      </c>
      <c r="AK811" s="587"/>
      <c r="AL811" s="588">
        <f t="shared" si="1067"/>
        <v>0</v>
      </c>
      <c r="AM811" s="588">
        <f t="shared" si="1080"/>
        <v>0</v>
      </c>
      <c r="AN811" s="587"/>
      <c r="AO811" s="588">
        <f t="shared" si="1068"/>
        <v>0</v>
      </c>
      <c r="AP811" s="588">
        <f t="shared" si="1081"/>
        <v>0</v>
      </c>
      <c r="AQ811" s="587"/>
      <c r="AR811" s="588">
        <f t="shared" si="1069"/>
        <v>0</v>
      </c>
      <c r="AS811" s="588">
        <f t="shared" si="1048"/>
        <v>0</v>
      </c>
      <c r="AT811" s="587"/>
      <c r="AU811" s="588">
        <f t="shared" si="1070"/>
        <v>0</v>
      </c>
      <c r="AV811" s="588">
        <f t="shared" si="1082"/>
        <v>0</v>
      </c>
      <c r="AW811" s="587"/>
      <c r="AX811" s="652"/>
      <c r="AY811" s="706">
        <f t="shared" si="1046"/>
        <v>0</v>
      </c>
      <c r="BC811" s="30">
        <f t="shared" si="1049"/>
        <v>0</v>
      </c>
      <c r="BD811" s="30">
        <f t="shared" si="1050"/>
        <v>0</v>
      </c>
      <c r="BE811" s="30">
        <f t="shared" si="1084"/>
        <v>0</v>
      </c>
      <c r="BF811" s="30">
        <f t="shared" si="1051"/>
        <v>0</v>
      </c>
      <c r="BG811" s="30">
        <f t="shared" si="1052"/>
        <v>0</v>
      </c>
      <c r="BH811" s="30">
        <f t="shared" si="1083"/>
        <v>0</v>
      </c>
      <c r="BI811" s="30">
        <f t="shared" si="1045"/>
        <v>0</v>
      </c>
      <c r="BJ811" s="30">
        <f t="shared" si="1053"/>
        <v>0</v>
      </c>
      <c r="BK811" s="704">
        <f t="shared" si="1054"/>
        <v>0</v>
      </c>
      <c r="BL811" s="30">
        <f t="shared" si="1055"/>
        <v>0</v>
      </c>
      <c r="BM811" s="30">
        <f t="shared" si="1056"/>
        <v>0</v>
      </c>
      <c r="BN811" s="30">
        <f t="shared" si="1086"/>
        <v>0</v>
      </c>
    </row>
    <row r="812" spans="1:66" x14ac:dyDescent="0.25">
      <c r="A812" s="49"/>
      <c r="B812" s="50"/>
      <c r="C812" s="699"/>
      <c r="D812" s="50"/>
      <c r="E812" s="62" t="e">
        <f t="shared" si="1087"/>
        <v>#N/A</v>
      </c>
      <c r="F812" s="664" t="str">
        <f t="shared" si="1085"/>
        <v/>
      </c>
      <c r="G812" s="587"/>
      <c r="H812" s="588">
        <f t="shared" si="1057"/>
        <v>0</v>
      </c>
      <c r="I812" s="588">
        <f t="shared" si="1071"/>
        <v>0</v>
      </c>
      <c r="J812" s="587"/>
      <c r="K812" s="588">
        <f t="shared" si="1058"/>
        <v>0</v>
      </c>
      <c r="L812" s="588">
        <f t="shared" si="1072"/>
        <v>0</v>
      </c>
      <c r="M812" s="587"/>
      <c r="N812" s="588">
        <f t="shared" si="1059"/>
        <v>0</v>
      </c>
      <c r="O812" s="588">
        <f t="shared" si="1073"/>
        <v>0</v>
      </c>
      <c r="P812" s="587"/>
      <c r="Q812" s="588">
        <f t="shared" si="1060"/>
        <v>0</v>
      </c>
      <c r="R812" s="588">
        <f t="shared" si="1074"/>
        <v>0</v>
      </c>
      <c r="S812" s="587"/>
      <c r="T812" s="588">
        <f t="shared" si="1061"/>
        <v>0</v>
      </c>
      <c r="U812" s="588">
        <f t="shared" si="1075"/>
        <v>0</v>
      </c>
      <c r="V812" s="587"/>
      <c r="W812" s="588">
        <f t="shared" si="1062"/>
        <v>0</v>
      </c>
      <c r="X812" s="588">
        <f t="shared" si="1076"/>
        <v>0</v>
      </c>
      <c r="Y812" s="587"/>
      <c r="Z812" s="588">
        <f t="shared" si="1063"/>
        <v>0</v>
      </c>
      <c r="AA812" s="588">
        <f t="shared" si="1047"/>
        <v>0</v>
      </c>
      <c r="AB812" s="587"/>
      <c r="AC812" s="588">
        <f t="shared" si="1064"/>
        <v>0</v>
      </c>
      <c r="AD812" s="588">
        <f t="shared" si="1077"/>
        <v>0</v>
      </c>
      <c r="AE812" s="587"/>
      <c r="AF812" s="588">
        <f t="shared" si="1065"/>
        <v>0</v>
      </c>
      <c r="AG812" s="588">
        <f t="shared" si="1078"/>
        <v>0</v>
      </c>
      <c r="AH812" s="587"/>
      <c r="AI812" s="588">
        <f t="shared" si="1066"/>
        <v>0</v>
      </c>
      <c r="AJ812" s="588">
        <f t="shared" si="1079"/>
        <v>0</v>
      </c>
      <c r="AK812" s="587"/>
      <c r="AL812" s="588">
        <f t="shared" si="1067"/>
        <v>0</v>
      </c>
      <c r="AM812" s="588">
        <f t="shared" si="1080"/>
        <v>0</v>
      </c>
      <c r="AN812" s="587"/>
      <c r="AO812" s="588">
        <f t="shared" si="1068"/>
        <v>0</v>
      </c>
      <c r="AP812" s="588">
        <f t="shared" si="1081"/>
        <v>0</v>
      </c>
      <c r="AQ812" s="587"/>
      <c r="AR812" s="588">
        <f t="shared" si="1069"/>
        <v>0</v>
      </c>
      <c r="AS812" s="588">
        <f t="shared" si="1048"/>
        <v>0</v>
      </c>
      <c r="AT812" s="587"/>
      <c r="AU812" s="588">
        <f t="shared" si="1070"/>
        <v>0</v>
      </c>
      <c r="AV812" s="588">
        <f t="shared" si="1082"/>
        <v>0</v>
      </c>
      <c r="AW812" s="587"/>
      <c r="AX812" s="652"/>
      <c r="AY812" s="706">
        <f t="shared" si="1046"/>
        <v>0</v>
      </c>
      <c r="BC812" s="30">
        <f t="shared" si="1049"/>
        <v>0</v>
      </c>
      <c r="BD812" s="30">
        <f t="shared" si="1050"/>
        <v>0</v>
      </c>
      <c r="BE812" s="30">
        <f t="shared" si="1084"/>
        <v>0</v>
      </c>
      <c r="BF812" s="30">
        <f t="shared" si="1051"/>
        <v>0</v>
      </c>
      <c r="BG812" s="30">
        <f t="shared" si="1052"/>
        <v>0</v>
      </c>
      <c r="BH812" s="30">
        <f t="shared" si="1083"/>
        <v>0</v>
      </c>
      <c r="BI812" s="30">
        <f t="shared" si="1045"/>
        <v>0</v>
      </c>
      <c r="BJ812" s="30">
        <f t="shared" si="1053"/>
        <v>0</v>
      </c>
      <c r="BK812" s="704">
        <f t="shared" si="1054"/>
        <v>0</v>
      </c>
      <c r="BL812" s="30">
        <f t="shared" si="1055"/>
        <v>0</v>
      </c>
      <c r="BM812" s="30">
        <f t="shared" si="1056"/>
        <v>0</v>
      </c>
      <c r="BN812" s="30">
        <f t="shared" si="1086"/>
        <v>0</v>
      </c>
    </row>
    <row r="813" spans="1:66" x14ac:dyDescent="0.25">
      <c r="A813" s="49"/>
      <c r="B813" s="50"/>
      <c r="C813" s="699"/>
      <c r="D813" s="50"/>
      <c r="E813" s="62" t="e">
        <f t="shared" si="1087"/>
        <v>#N/A</v>
      </c>
      <c r="F813" s="664" t="str">
        <f t="shared" si="1085"/>
        <v/>
      </c>
      <c r="G813" s="587"/>
      <c r="H813" s="588">
        <f t="shared" si="1057"/>
        <v>0</v>
      </c>
      <c r="I813" s="588">
        <f t="shared" si="1071"/>
        <v>0</v>
      </c>
      <c r="J813" s="587"/>
      <c r="K813" s="588">
        <f t="shared" si="1058"/>
        <v>0</v>
      </c>
      <c r="L813" s="588">
        <f t="shared" si="1072"/>
        <v>0</v>
      </c>
      <c r="M813" s="587"/>
      <c r="N813" s="588">
        <f t="shared" si="1059"/>
        <v>0</v>
      </c>
      <c r="O813" s="588">
        <f t="shared" si="1073"/>
        <v>0</v>
      </c>
      <c r="P813" s="587"/>
      <c r="Q813" s="588">
        <f t="shared" si="1060"/>
        <v>0</v>
      </c>
      <c r="R813" s="588">
        <f t="shared" si="1074"/>
        <v>0</v>
      </c>
      <c r="S813" s="587"/>
      <c r="T813" s="588">
        <f t="shared" si="1061"/>
        <v>0</v>
      </c>
      <c r="U813" s="588">
        <f t="shared" si="1075"/>
        <v>0</v>
      </c>
      <c r="V813" s="587"/>
      <c r="W813" s="588">
        <f t="shared" si="1062"/>
        <v>0</v>
      </c>
      <c r="X813" s="588">
        <f t="shared" si="1076"/>
        <v>0</v>
      </c>
      <c r="Y813" s="587"/>
      <c r="Z813" s="588">
        <f t="shared" si="1063"/>
        <v>0</v>
      </c>
      <c r="AA813" s="588">
        <f t="shared" si="1047"/>
        <v>0</v>
      </c>
      <c r="AB813" s="587"/>
      <c r="AC813" s="588">
        <f t="shared" si="1064"/>
        <v>0</v>
      </c>
      <c r="AD813" s="588">
        <f t="shared" si="1077"/>
        <v>0</v>
      </c>
      <c r="AE813" s="587"/>
      <c r="AF813" s="588">
        <f t="shared" si="1065"/>
        <v>0</v>
      </c>
      <c r="AG813" s="588">
        <f t="shared" si="1078"/>
        <v>0</v>
      </c>
      <c r="AH813" s="587"/>
      <c r="AI813" s="588">
        <f t="shared" si="1066"/>
        <v>0</v>
      </c>
      <c r="AJ813" s="588">
        <f t="shared" si="1079"/>
        <v>0</v>
      </c>
      <c r="AK813" s="587"/>
      <c r="AL813" s="588">
        <f t="shared" si="1067"/>
        <v>0</v>
      </c>
      <c r="AM813" s="588">
        <f t="shared" si="1080"/>
        <v>0</v>
      </c>
      <c r="AN813" s="587"/>
      <c r="AO813" s="588">
        <f t="shared" si="1068"/>
        <v>0</v>
      </c>
      <c r="AP813" s="588">
        <f t="shared" si="1081"/>
        <v>0</v>
      </c>
      <c r="AQ813" s="587"/>
      <c r="AR813" s="588">
        <f t="shared" si="1069"/>
        <v>0</v>
      </c>
      <c r="AS813" s="588">
        <f t="shared" si="1048"/>
        <v>0</v>
      </c>
      <c r="AT813" s="587"/>
      <c r="AU813" s="588">
        <f t="shared" si="1070"/>
        <v>0</v>
      </c>
      <c r="AV813" s="588">
        <f t="shared" si="1082"/>
        <v>0</v>
      </c>
      <c r="AW813" s="587"/>
      <c r="AX813" s="652"/>
      <c r="AY813" s="706">
        <f t="shared" si="1046"/>
        <v>0</v>
      </c>
      <c r="BC813" s="30">
        <f t="shared" si="1049"/>
        <v>0</v>
      </c>
      <c r="BD813" s="30">
        <f t="shared" si="1050"/>
        <v>0</v>
      </c>
      <c r="BE813" s="30">
        <f t="shared" si="1084"/>
        <v>0</v>
      </c>
      <c r="BF813" s="30">
        <f t="shared" si="1051"/>
        <v>0</v>
      </c>
      <c r="BG813" s="30">
        <f t="shared" si="1052"/>
        <v>0</v>
      </c>
      <c r="BH813" s="30">
        <f t="shared" si="1083"/>
        <v>0</v>
      </c>
      <c r="BI813" s="30">
        <f t="shared" si="1045"/>
        <v>0</v>
      </c>
      <c r="BJ813" s="30">
        <f t="shared" si="1053"/>
        <v>0</v>
      </c>
      <c r="BK813" s="704">
        <f t="shared" si="1054"/>
        <v>0</v>
      </c>
      <c r="BL813" s="30">
        <f t="shared" si="1055"/>
        <v>0</v>
      </c>
      <c r="BM813" s="30">
        <f t="shared" si="1056"/>
        <v>0</v>
      </c>
      <c r="BN813" s="30">
        <f t="shared" si="1086"/>
        <v>0</v>
      </c>
    </row>
    <row r="814" spans="1:66" x14ac:dyDescent="0.25">
      <c r="A814" s="49"/>
      <c r="B814" s="50"/>
      <c r="C814" s="699"/>
      <c r="D814" s="50"/>
      <c r="E814" s="62" t="e">
        <f t="shared" si="1087"/>
        <v>#N/A</v>
      </c>
      <c r="F814" s="664" t="str">
        <f t="shared" si="1085"/>
        <v/>
      </c>
      <c r="G814" s="587"/>
      <c r="H814" s="588">
        <f t="shared" si="1057"/>
        <v>0</v>
      </c>
      <c r="I814" s="588">
        <f t="shared" si="1071"/>
        <v>0</v>
      </c>
      <c r="J814" s="587"/>
      <c r="K814" s="588">
        <f t="shared" si="1058"/>
        <v>0</v>
      </c>
      <c r="L814" s="588">
        <f t="shared" si="1072"/>
        <v>0</v>
      </c>
      <c r="M814" s="587"/>
      <c r="N814" s="588">
        <f t="shared" si="1059"/>
        <v>0</v>
      </c>
      <c r="O814" s="588">
        <f t="shared" si="1073"/>
        <v>0</v>
      </c>
      <c r="P814" s="587"/>
      <c r="Q814" s="588">
        <f t="shared" si="1060"/>
        <v>0</v>
      </c>
      <c r="R814" s="588">
        <f t="shared" si="1074"/>
        <v>0</v>
      </c>
      <c r="S814" s="587"/>
      <c r="T814" s="588">
        <f t="shared" si="1061"/>
        <v>0</v>
      </c>
      <c r="U814" s="588">
        <f t="shared" si="1075"/>
        <v>0</v>
      </c>
      <c r="V814" s="587"/>
      <c r="W814" s="588">
        <f t="shared" si="1062"/>
        <v>0</v>
      </c>
      <c r="X814" s="588">
        <f t="shared" si="1076"/>
        <v>0</v>
      </c>
      <c r="Y814" s="587"/>
      <c r="Z814" s="588">
        <f t="shared" si="1063"/>
        <v>0</v>
      </c>
      <c r="AA814" s="588">
        <f t="shared" si="1047"/>
        <v>0</v>
      </c>
      <c r="AB814" s="587"/>
      <c r="AC814" s="588">
        <f t="shared" si="1064"/>
        <v>0</v>
      </c>
      <c r="AD814" s="588">
        <f t="shared" si="1077"/>
        <v>0</v>
      </c>
      <c r="AE814" s="587"/>
      <c r="AF814" s="588">
        <f t="shared" si="1065"/>
        <v>0</v>
      </c>
      <c r="AG814" s="588">
        <f t="shared" si="1078"/>
        <v>0</v>
      </c>
      <c r="AH814" s="587"/>
      <c r="AI814" s="588">
        <f t="shared" si="1066"/>
        <v>0</v>
      </c>
      <c r="AJ814" s="588">
        <f t="shared" si="1079"/>
        <v>0</v>
      </c>
      <c r="AK814" s="587"/>
      <c r="AL814" s="588">
        <f t="shared" si="1067"/>
        <v>0</v>
      </c>
      <c r="AM814" s="588">
        <f t="shared" si="1080"/>
        <v>0</v>
      </c>
      <c r="AN814" s="587"/>
      <c r="AO814" s="588">
        <f t="shared" si="1068"/>
        <v>0</v>
      </c>
      <c r="AP814" s="588">
        <f t="shared" si="1081"/>
        <v>0</v>
      </c>
      <c r="AQ814" s="587"/>
      <c r="AR814" s="588">
        <f t="shared" si="1069"/>
        <v>0</v>
      </c>
      <c r="AS814" s="588">
        <f t="shared" si="1048"/>
        <v>0</v>
      </c>
      <c r="AT814" s="587"/>
      <c r="AU814" s="588">
        <f t="shared" si="1070"/>
        <v>0</v>
      </c>
      <c r="AV814" s="588">
        <f t="shared" si="1082"/>
        <v>0</v>
      </c>
      <c r="AW814" s="587"/>
      <c r="AX814" s="652"/>
      <c r="AY814" s="706">
        <f t="shared" si="1046"/>
        <v>0</v>
      </c>
      <c r="BC814" s="30">
        <f t="shared" si="1049"/>
        <v>0</v>
      </c>
      <c r="BD814" s="30">
        <f t="shared" si="1050"/>
        <v>0</v>
      </c>
      <c r="BE814" s="30">
        <f t="shared" si="1084"/>
        <v>0</v>
      </c>
      <c r="BF814" s="30">
        <f t="shared" si="1051"/>
        <v>0</v>
      </c>
      <c r="BG814" s="30">
        <f t="shared" si="1052"/>
        <v>0</v>
      </c>
      <c r="BH814" s="30">
        <f t="shared" si="1083"/>
        <v>0</v>
      </c>
      <c r="BI814" s="30">
        <f t="shared" si="1045"/>
        <v>0</v>
      </c>
      <c r="BJ814" s="30">
        <f t="shared" si="1053"/>
        <v>0</v>
      </c>
      <c r="BK814" s="704">
        <f t="shared" si="1054"/>
        <v>0</v>
      </c>
      <c r="BL814" s="30">
        <f t="shared" si="1055"/>
        <v>0</v>
      </c>
      <c r="BM814" s="30">
        <f t="shared" si="1056"/>
        <v>0</v>
      </c>
      <c r="BN814" s="30">
        <f t="shared" si="1086"/>
        <v>0</v>
      </c>
    </row>
    <row r="815" spans="1:66" x14ac:dyDescent="0.25">
      <c r="A815" s="49"/>
      <c r="B815" s="50"/>
      <c r="C815" s="699"/>
      <c r="D815" s="50"/>
      <c r="E815" s="62" t="e">
        <f t="shared" si="1087"/>
        <v>#N/A</v>
      </c>
      <c r="F815" s="664" t="str">
        <f t="shared" si="1085"/>
        <v/>
      </c>
      <c r="G815" s="587"/>
      <c r="H815" s="588">
        <f t="shared" si="1057"/>
        <v>0</v>
      </c>
      <c r="I815" s="588">
        <f t="shared" si="1071"/>
        <v>0</v>
      </c>
      <c r="J815" s="587"/>
      <c r="K815" s="588">
        <f t="shared" si="1058"/>
        <v>0</v>
      </c>
      <c r="L815" s="588">
        <f t="shared" si="1072"/>
        <v>0</v>
      </c>
      <c r="M815" s="587"/>
      <c r="N815" s="588">
        <f t="shared" si="1059"/>
        <v>0</v>
      </c>
      <c r="O815" s="588">
        <f t="shared" si="1073"/>
        <v>0</v>
      </c>
      <c r="P815" s="587"/>
      <c r="Q815" s="588">
        <f t="shared" si="1060"/>
        <v>0</v>
      </c>
      <c r="R815" s="588">
        <f t="shared" si="1074"/>
        <v>0</v>
      </c>
      <c r="S815" s="587"/>
      <c r="T815" s="588">
        <f t="shared" si="1061"/>
        <v>0</v>
      </c>
      <c r="U815" s="588">
        <f t="shared" si="1075"/>
        <v>0</v>
      </c>
      <c r="V815" s="587"/>
      <c r="W815" s="588">
        <f t="shared" si="1062"/>
        <v>0</v>
      </c>
      <c r="X815" s="588">
        <f t="shared" si="1076"/>
        <v>0</v>
      </c>
      <c r="Y815" s="587"/>
      <c r="Z815" s="588">
        <f t="shared" si="1063"/>
        <v>0</v>
      </c>
      <c r="AA815" s="588">
        <f t="shared" si="1047"/>
        <v>0</v>
      </c>
      <c r="AB815" s="587"/>
      <c r="AC815" s="588">
        <f t="shared" si="1064"/>
        <v>0</v>
      </c>
      <c r="AD815" s="588">
        <f t="shared" si="1077"/>
        <v>0</v>
      </c>
      <c r="AE815" s="587"/>
      <c r="AF815" s="588">
        <f t="shared" si="1065"/>
        <v>0</v>
      </c>
      <c r="AG815" s="588">
        <f t="shared" si="1078"/>
        <v>0</v>
      </c>
      <c r="AH815" s="587"/>
      <c r="AI815" s="588">
        <f t="shared" si="1066"/>
        <v>0</v>
      </c>
      <c r="AJ815" s="588">
        <f t="shared" si="1079"/>
        <v>0</v>
      </c>
      <c r="AK815" s="587"/>
      <c r="AL815" s="588">
        <f t="shared" si="1067"/>
        <v>0</v>
      </c>
      <c r="AM815" s="588">
        <f t="shared" si="1080"/>
        <v>0</v>
      </c>
      <c r="AN815" s="587"/>
      <c r="AO815" s="588">
        <f t="shared" si="1068"/>
        <v>0</v>
      </c>
      <c r="AP815" s="588">
        <f t="shared" si="1081"/>
        <v>0</v>
      </c>
      <c r="AQ815" s="587"/>
      <c r="AR815" s="588">
        <f t="shared" si="1069"/>
        <v>0</v>
      </c>
      <c r="AS815" s="588">
        <f t="shared" si="1048"/>
        <v>0</v>
      </c>
      <c r="AT815" s="587"/>
      <c r="AU815" s="588">
        <f t="shared" si="1070"/>
        <v>0</v>
      </c>
      <c r="AV815" s="588">
        <f t="shared" si="1082"/>
        <v>0</v>
      </c>
      <c r="AW815" s="587"/>
      <c r="AX815" s="652"/>
      <c r="AY815" s="706">
        <f t="shared" si="1046"/>
        <v>0</v>
      </c>
      <c r="BC815" s="30">
        <f t="shared" si="1049"/>
        <v>0</v>
      </c>
      <c r="BD815" s="30">
        <f t="shared" si="1050"/>
        <v>0</v>
      </c>
      <c r="BE815" s="30">
        <f t="shared" si="1084"/>
        <v>0</v>
      </c>
      <c r="BF815" s="30">
        <f t="shared" si="1051"/>
        <v>0</v>
      </c>
      <c r="BG815" s="30">
        <f t="shared" si="1052"/>
        <v>0</v>
      </c>
      <c r="BH815" s="30">
        <f t="shared" si="1083"/>
        <v>0</v>
      </c>
      <c r="BI815" s="30">
        <f t="shared" ref="BI815:BI878" si="1088">AD815-AA815</f>
        <v>0</v>
      </c>
      <c r="BJ815" s="30">
        <f t="shared" si="1053"/>
        <v>0</v>
      </c>
      <c r="BK815" s="704">
        <f t="shared" si="1054"/>
        <v>0</v>
      </c>
      <c r="BL815" s="30">
        <f t="shared" si="1055"/>
        <v>0</v>
      </c>
      <c r="BM815" s="30">
        <f t="shared" si="1056"/>
        <v>0</v>
      </c>
      <c r="BN815" s="30">
        <f t="shared" si="1086"/>
        <v>0</v>
      </c>
    </row>
    <row r="816" spans="1:66" x14ac:dyDescent="0.25">
      <c r="A816" s="49"/>
      <c r="B816" s="50"/>
      <c r="C816" s="699"/>
      <c r="D816" s="50"/>
      <c r="E816" s="62" t="e">
        <f t="shared" si="1087"/>
        <v>#N/A</v>
      </c>
      <c r="F816" s="664" t="str">
        <f t="shared" si="1085"/>
        <v/>
      </c>
      <c r="G816" s="587"/>
      <c r="H816" s="588">
        <f t="shared" si="1057"/>
        <v>0</v>
      </c>
      <c r="I816" s="588">
        <f t="shared" si="1071"/>
        <v>0</v>
      </c>
      <c r="J816" s="587"/>
      <c r="K816" s="588">
        <f t="shared" si="1058"/>
        <v>0</v>
      </c>
      <c r="L816" s="588">
        <f t="shared" si="1072"/>
        <v>0</v>
      </c>
      <c r="M816" s="587"/>
      <c r="N816" s="588">
        <f t="shared" si="1059"/>
        <v>0</v>
      </c>
      <c r="O816" s="588">
        <f t="shared" si="1073"/>
        <v>0</v>
      </c>
      <c r="P816" s="587"/>
      <c r="Q816" s="588">
        <f t="shared" si="1060"/>
        <v>0</v>
      </c>
      <c r="R816" s="588">
        <f t="shared" si="1074"/>
        <v>0</v>
      </c>
      <c r="S816" s="587"/>
      <c r="T816" s="588">
        <f t="shared" si="1061"/>
        <v>0</v>
      </c>
      <c r="U816" s="588">
        <f t="shared" si="1075"/>
        <v>0</v>
      </c>
      <c r="V816" s="587"/>
      <c r="W816" s="588">
        <f t="shared" si="1062"/>
        <v>0</v>
      </c>
      <c r="X816" s="588">
        <f t="shared" si="1076"/>
        <v>0</v>
      </c>
      <c r="Y816" s="587"/>
      <c r="Z816" s="588">
        <f t="shared" si="1063"/>
        <v>0</v>
      </c>
      <c r="AA816" s="588">
        <f t="shared" si="1047"/>
        <v>0</v>
      </c>
      <c r="AB816" s="587"/>
      <c r="AC816" s="588">
        <f t="shared" si="1064"/>
        <v>0</v>
      </c>
      <c r="AD816" s="588">
        <f t="shared" si="1077"/>
        <v>0</v>
      </c>
      <c r="AE816" s="587"/>
      <c r="AF816" s="588">
        <f t="shared" si="1065"/>
        <v>0</v>
      </c>
      <c r="AG816" s="588">
        <f t="shared" si="1078"/>
        <v>0</v>
      </c>
      <c r="AH816" s="587"/>
      <c r="AI816" s="588">
        <f t="shared" si="1066"/>
        <v>0</v>
      </c>
      <c r="AJ816" s="588">
        <f t="shared" si="1079"/>
        <v>0</v>
      </c>
      <c r="AK816" s="587"/>
      <c r="AL816" s="588">
        <f t="shared" si="1067"/>
        <v>0</v>
      </c>
      <c r="AM816" s="588">
        <f t="shared" si="1080"/>
        <v>0</v>
      </c>
      <c r="AN816" s="587"/>
      <c r="AO816" s="588">
        <f t="shared" si="1068"/>
        <v>0</v>
      </c>
      <c r="AP816" s="588">
        <f t="shared" si="1081"/>
        <v>0</v>
      </c>
      <c r="AQ816" s="587"/>
      <c r="AR816" s="588">
        <f t="shared" si="1069"/>
        <v>0</v>
      </c>
      <c r="AS816" s="588">
        <f t="shared" si="1048"/>
        <v>0</v>
      </c>
      <c r="AT816" s="587"/>
      <c r="AU816" s="588">
        <f t="shared" si="1070"/>
        <v>0</v>
      </c>
      <c r="AV816" s="588">
        <f t="shared" si="1082"/>
        <v>0</v>
      </c>
      <c r="AW816" s="587"/>
      <c r="AX816" s="652"/>
      <c r="AY816" s="706">
        <f t="shared" si="1046"/>
        <v>0</v>
      </c>
      <c r="BC816" s="30">
        <f t="shared" si="1049"/>
        <v>0</v>
      </c>
      <c r="BD816" s="30">
        <f t="shared" si="1050"/>
        <v>0</v>
      </c>
      <c r="BE816" s="30">
        <f t="shared" si="1084"/>
        <v>0</v>
      </c>
      <c r="BF816" s="30">
        <f t="shared" si="1051"/>
        <v>0</v>
      </c>
      <c r="BG816" s="30">
        <f t="shared" si="1052"/>
        <v>0</v>
      </c>
      <c r="BH816" s="30">
        <f t="shared" si="1083"/>
        <v>0</v>
      </c>
      <c r="BI816" s="30">
        <f t="shared" si="1088"/>
        <v>0</v>
      </c>
      <c r="BJ816" s="30">
        <f t="shared" si="1053"/>
        <v>0</v>
      </c>
      <c r="BK816" s="704">
        <f t="shared" si="1054"/>
        <v>0</v>
      </c>
      <c r="BL816" s="30">
        <f t="shared" si="1055"/>
        <v>0</v>
      </c>
      <c r="BM816" s="30">
        <f t="shared" si="1056"/>
        <v>0</v>
      </c>
      <c r="BN816" s="30">
        <f t="shared" si="1086"/>
        <v>0</v>
      </c>
    </row>
    <row r="817" spans="1:66" x14ac:dyDescent="0.25">
      <c r="A817" s="49"/>
      <c r="B817" s="50"/>
      <c r="C817" s="699"/>
      <c r="D817" s="50"/>
      <c r="E817" s="62" t="e">
        <f t="shared" si="1087"/>
        <v>#N/A</v>
      </c>
      <c r="F817" s="664" t="str">
        <f t="shared" si="1085"/>
        <v/>
      </c>
      <c r="G817" s="587"/>
      <c r="H817" s="588">
        <f t="shared" si="1057"/>
        <v>0</v>
      </c>
      <c r="I817" s="588">
        <f t="shared" si="1071"/>
        <v>0</v>
      </c>
      <c r="J817" s="587"/>
      <c r="K817" s="588">
        <f t="shared" si="1058"/>
        <v>0</v>
      </c>
      <c r="L817" s="588">
        <f t="shared" si="1072"/>
        <v>0</v>
      </c>
      <c r="M817" s="587"/>
      <c r="N817" s="588">
        <f t="shared" si="1059"/>
        <v>0</v>
      </c>
      <c r="O817" s="588">
        <f t="shared" si="1073"/>
        <v>0</v>
      </c>
      <c r="P817" s="587"/>
      <c r="Q817" s="588">
        <f t="shared" si="1060"/>
        <v>0</v>
      </c>
      <c r="R817" s="588">
        <f t="shared" si="1074"/>
        <v>0</v>
      </c>
      <c r="S817" s="587"/>
      <c r="T817" s="588">
        <f t="shared" si="1061"/>
        <v>0</v>
      </c>
      <c r="U817" s="588">
        <f t="shared" si="1075"/>
        <v>0</v>
      </c>
      <c r="V817" s="587"/>
      <c r="W817" s="588">
        <f t="shared" si="1062"/>
        <v>0</v>
      </c>
      <c r="X817" s="588">
        <f t="shared" si="1076"/>
        <v>0</v>
      </c>
      <c r="Y817" s="587"/>
      <c r="Z817" s="588">
        <f t="shared" si="1063"/>
        <v>0</v>
      </c>
      <c r="AA817" s="588">
        <f t="shared" si="1047"/>
        <v>0</v>
      </c>
      <c r="AB817" s="587"/>
      <c r="AC817" s="588">
        <f t="shared" si="1064"/>
        <v>0</v>
      </c>
      <c r="AD817" s="588">
        <f t="shared" si="1077"/>
        <v>0</v>
      </c>
      <c r="AE817" s="587"/>
      <c r="AF817" s="588">
        <f t="shared" si="1065"/>
        <v>0</v>
      </c>
      <c r="AG817" s="588">
        <f t="shared" si="1078"/>
        <v>0</v>
      </c>
      <c r="AH817" s="587"/>
      <c r="AI817" s="588">
        <f t="shared" si="1066"/>
        <v>0</v>
      </c>
      <c r="AJ817" s="588">
        <f t="shared" si="1079"/>
        <v>0</v>
      </c>
      <c r="AK817" s="587"/>
      <c r="AL817" s="588">
        <f t="shared" si="1067"/>
        <v>0</v>
      </c>
      <c r="AM817" s="588">
        <f t="shared" si="1080"/>
        <v>0</v>
      </c>
      <c r="AN817" s="587"/>
      <c r="AO817" s="588">
        <f t="shared" si="1068"/>
        <v>0</v>
      </c>
      <c r="AP817" s="588">
        <f t="shared" si="1081"/>
        <v>0</v>
      </c>
      <c r="AQ817" s="587"/>
      <c r="AR817" s="588">
        <f t="shared" si="1069"/>
        <v>0</v>
      </c>
      <c r="AS817" s="588">
        <f t="shared" si="1048"/>
        <v>0</v>
      </c>
      <c r="AT817" s="587"/>
      <c r="AU817" s="588">
        <f t="shared" si="1070"/>
        <v>0</v>
      </c>
      <c r="AV817" s="588">
        <f t="shared" si="1082"/>
        <v>0</v>
      </c>
      <c r="AW817" s="587"/>
      <c r="AX817" s="652"/>
      <c r="AY817" s="706">
        <f t="shared" ref="AY817:AY880" si="1089">AS817-AX817</f>
        <v>0</v>
      </c>
      <c r="BC817" s="30">
        <f t="shared" si="1049"/>
        <v>0</v>
      </c>
      <c r="BD817" s="30">
        <f t="shared" si="1050"/>
        <v>0</v>
      </c>
      <c r="BE817" s="30">
        <f t="shared" si="1084"/>
        <v>0</v>
      </c>
      <c r="BF817" s="30">
        <f t="shared" si="1051"/>
        <v>0</v>
      </c>
      <c r="BG817" s="30">
        <f t="shared" si="1052"/>
        <v>0</v>
      </c>
      <c r="BH817" s="30">
        <f t="shared" si="1083"/>
        <v>0</v>
      </c>
      <c r="BI817" s="30">
        <f t="shared" si="1088"/>
        <v>0</v>
      </c>
      <c r="BJ817" s="30">
        <f t="shared" si="1053"/>
        <v>0</v>
      </c>
      <c r="BK817" s="704">
        <f t="shared" si="1054"/>
        <v>0</v>
      </c>
      <c r="BL817" s="30">
        <f t="shared" si="1055"/>
        <v>0</v>
      </c>
      <c r="BM817" s="30">
        <f t="shared" si="1056"/>
        <v>0</v>
      </c>
      <c r="BN817" s="30">
        <f t="shared" si="1086"/>
        <v>0</v>
      </c>
    </row>
    <row r="818" spans="1:66" x14ac:dyDescent="0.25">
      <c r="A818" s="49"/>
      <c r="B818" s="50"/>
      <c r="C818" s="699"/>
      <c r="D818" s="50"/>
      <c r="E818" s="62" t="e">
        <f t="shared" si="1087"/>
        <v>#N/A</v>
      </c>
      <c r="F818" s="664" t="str">
        <f t="shared" si="1085"/>
        <v/>
      </c>
      <c r="G818" s="587"/>
      <c r="H818" s="588">
        <f t="shared" si="1057"/>
        <v>0</v>
      </c>
      <c r="I818" s="588">
        <f t="shared" si="1071"/>
        <v>0</v>
      </c>
      <c r="J818" s="587"/>
      <c r="K818" s="588">
        <f t="shared" si="1058"/>
        <v>0</v>
      </c>
      <c r="L818" s="588">
        <f t="shared" si="1072"/>
        <v>0</v>
      </c>
      <c r="M818" s="587"/>
      <c r="N818" s="588">
        <f t="shared" si="1059"/>
        <v>0</v>
      </c>
      <c r="O818" s="588">
        <f t="shared" si="1073"/>
        <v>0</v>
      </c>
      <c r="P818" s="587"/>
      <c r="Q818" s="588">
        <f t="shared" si="1060"/>
        <v>0</v>
      </c>
      <c r="R818" s="588">
        <f t="shared" si="1074"/>
        <v>0</v>
      </c>
      <c r="S818" s="587"/>
      <c r="T818" s="588">
        <f t="shared" si="1061"/>
        <v>0</v>
      </c>
      <c r="U818" s="588">
        <f t="shared" si="1075"/>
        <v>0</v>
      </c>
      <c r="V818" s="587"/>
      <c r="W818" s="588">
        <f t="shared" si="1062"/>
        <v>0</v>
      </c>
      <c r="X818" s="588">
        <f t="shared" si="1076"/>
        <v>0</v>
      </c>
      <c r="Y818" s="587"/>
      <c r="Z818" s="588">
        <f t="shared" si="1063"/>
        <v>0</v>
      </c>
      <c r="AA818" s="588">
        <f t="shared" si="1047"/>
        <v>0</v>
      </c>
      <c r="AB818" s="587"/>
      <c r="AC818" s="588">
        <f t="shared" si="1064"/>
        <v>0</v>
      </c>
      <c r="AD818" s="588">
        <f t="shared" si="1077"/>
        <v>0</v>
      </c>
      <c r="AE818" s="587"/>
      <c r="AF818" s="588">
        <f t="shared" si="1065"/>
        <v>0</v>
      </c>
      <c r="AG818" s="588">
        <f t="shared" si="1078"/>
        <v>0</v>
      </c>
      <c r="AH818" s="587"/>
      <c r="AI818" s="588">
        <f t="shared" si="1066"/>
        <v>0</v>
      </c>
      <c r="AJ818" s="588">
        <f t="shared" si="1079"/>
        <v>0</v>
      </c>
      <c r="AK818" s="587"/>
      <c r="AL818" s="588">
        <f t="shared" si="1067"/>
        <v>0</v>
      </c>
      <c r="AM818" s="588">
        <f t="shared" si="1080"/>
        <v>0</v>
      </c>
      <c r="AN818" s="587"/>
      <c r="AO818" s="588">
        <f t="shared" si="1068"/>
        <v>0</v>
      </c>
      <c r="AP818" s="588">
        <f t="shared" si="1081"/>
        <v>0</v>
      </c>
      <c r="AQ818" s="587"/>
      <c r="AR818" s="588">
        <f t="shared" si="1069"/>
        <v>0</v>
      </c>
      <c r="AS818" s="588">
        <f t="shared" si="1048"/>
        <v>0</v>
      </c>
      <c r="AT818" s="587"/>
      <c r="AU818" s="588">
        <f t="shared" si="1070"/>
        <v>0</v>
      </c>
      <c r="AV818" s="588">
        <f t="shared" si="1082"/>
        <v>0</v>
      </c>
      <c r="AW818" s="587"/>
      <c r="AX818" s="652"/>
      <c r="AY818" s="706">
        <f t="shared" si="1089"/>
        <v>0</v>
      </c>
      <c r="BC818" s="30">
        <f t="shared" si="1049"/>
        <v>0</v>
      </c>
      <c r="BD818" s="30">
        <f t="shared" si="1050"/>
        <v>0</v>
      </c>
      <c r="BE818" s="30">
        <f t="shared" si="1084"/>
        <v>0</v>
      </c>
      <c r="BF818" s="30">
        <f t="shared" si="1051"/>
        <v>0</v>
      </c>
      <c r="BG818" s="30">
        <f t="shared" si="1052"/>
        <v>0</v>
      </c>
      <c r="BH818" s="30">
        <f t="shared" si="1083"/>
        <v>0</v>
      </c>
      <c r="BI818" s="30">
        <f t="shared" si="1088"/>
        <v>0</v>
      </c>
      <c r="BJ818" s="30">
        <f t="shared" si="1053"/>
        <v>0</v>
      </c>
      <c r="BK818" s="704">
        <f t="shared" si="1054"/>
        <v>0</v>
      </c>
      <c r="BL818" s="30">
        <f t="shared" si="1055"/>
        <v>0</v>
      </c>
      <c r="BM818" s="30">
        <f t="shared" si="1056"/>
        <v>0</v>
      </c>
      <c r="BN818" s="30">
        <f t="shared" si="1086"/>
        <v>0</v>
      </c>
    </row>
    <row r="819" spans="1:66" x14ac:dyDescent="0.25">
      <c r="A819" s="49"/>
      <c r="B819" s="50"/>
      <c r="C819" s="699"/>
      <c r="D819" s="50"/>
      <c r="E819" s="62" t="e">
        <f t="shared" si="1087"/>
        <v>#N/A</v>
      </c>
      <c r="F819" s="664" t="str">
        <f t="shared" si="1085"/>
        <v/>
      </c>
      <c r="G819" s="587"/>
      <c r="H819" s="588">
        <f t="shared" si="1057"/>
        <v>0</v>
      </c>
      <c r="I819" s="588">
        <f t="shared" si="1071"/>
        <v>0</v>
      </c>
      <c r="J819" s="587"/>
      <c r="K819" s="588">
        <f t="shared" si="1058"/>
        <v>0</v>
      </c>
      <c r="L819" s="588">
        <f t="shared" si="1072"/>
        <v>0</v>
      </c>
      <c r="M819" s="587"/>
      <c r="N819" s="588">
        <f t="shared" si="1059"/>
        <v>0</v>
      </c>
      <c r="O819" s="588">
        <f t="shared" si="1073"/>
        <v>0</v>
      </c>
      <c r="P819" s="587"/>
      <c r="Q819" s="588">
        <f t="shared" si="1060"/>
        <v>0</v>
      </c>
      <c r="R819" s="588">
        <f t="shared" si="1074"/>
        <v>0</v>
      </c>
      <c r="S819" s="587"/>
      <c r="T819" s="588">
        <f t="shared" si="1061"/>
        <v>0</v>
      </c>
      <c r="U819" s="588">
        <f t="shared" si="1075"/>
        <v>0</v>
      </c>
      <c r="V819" s="587"/>
      <c r="W819" s="588">
        <f t="shared" si="1062"/>
        <v>0</v>
      </c>
      <c r="X819" s="588">
        <f t="shared" si="1076"/>
        <v>0</v>
      </c>
      <c r="Y819" s="587"/>
      <c r="Z819" s="588">
        <f t="shared" si="1063"/>
        <v>0</v>
      </c>
      <c r="AA819" s="588">
        <f t="shared" si="1047"/>
        <v>0</v>
      </c>
      <c r="AB819" s="587"/>
      <c r="AC819" s="588">
        <f t="shared" si="1064"/>
        <v>0</v>
      </c>
      <c r="AD819" s="588">
        <f t="shared" si="1077"/>
        <v>0</v>
      </c>
      <c r="AE819" s="587"/>
      <c r="AF819" s="588">
        <f t="shared" si="1065"/>
        <v>0</v>
      </c>
      <c r="AG819" s="588">
        <f t="shared" si="1078"/>
        <v>0</v>
      </c>
      <c r="AH819" s="587"/>
      <c r="AI819" s="588">
        <f t="shared" si="1066"/>
        <v>0</v>
      </c>
      <c r="AJ819" s="588">
        <f t="shared" si="1079"/>
        <v>0</v>
      </c>
      <c r="AK819" s="587"/>
      <c r="AL819" s="588">
        <f t="shared" si="1067"/>
        <v>0</v>
      </c>
      <c r="AM819" s="588">
        <f t="shared" si="1080"/>
        <v>0</v>
      </c>
      <c r="AN819" s="587"/>
      <c r="AO819" s="588">
        <f t="shared" si="1068"/>
        <v>0</v>
      </c>
      <c r="AP819" s="588">
        <f t="shared" si="1081"/>
        <v>0</v>
      </c>
      <c r="AQ819" s="587"/>
      <c r="AR819" s="588">
        <f t="shared" si="1069"/>
        <v>0</v>
      </c>
      <c r="AS819" s="588">
        <f t="shared" si="1048"/>
        <v>0</v>
      </c>
      <c r="AT819" s="587"/>
      <c r="AU819" s="588">
        <f t="shared" si="1070"/>
        <v>0</v>
      </c>
      <c r="AV819" s="588">
        <f t="shared" si="1082"/>
        <v>0</v>
      </c>
      <c r="AW819" s="587"/>
      <c r="AX819" s="652"/>
      <c r="AY819" s="706">
        <f t="shared" si="1089"/>
        <v>0</v>
      </c>
      <c r="BC819" s="30">
        <f t="shared" si="1049"/>
        <v>0</v>
      </c>
      <c r="BD819" s="30">
        <f t="shared" si="1050"/>
        <v>0</v>
      </c>
      <c r="BE819" s="30">
        <f t="shared" si="1084"/>
        <v>0</v>
      </c>
      <c r="BF819" s="30">
        <f t="shared" si="1051"/>
        <v>0</v>
      </c>
      <c r="BG819" s="30">
        <f t="shared" si="1052"/>
        <v>0</v>
      </c>
      <c r="BH819" s="30">
        <f t="shared" si="1083"/>
        <v>0</v>
      </c>
      <c r="BI819" s="30">
        <f t="shared" si="1088"/>
        <v>0</v>
      </c>
      <c r="BJ819" s="30">
        <f t="shared" si="1053"/>
        <v>0</v>
      </c>
      <c r="BK819" s="704">
        <f t="shared" si="1054"/>
        <v>0</v>
      </c>
      <c r="BL819" s="30">
        <f t="shared" si="1055"/>
        <v>0</v>
      </c>
      <c r="BM819" s="30">
        <f t="shared" si="1056"/>
        <v>0</v>
      </c>
      <c r="BN819" s="30">
        <f t="shared" si="1086"/>
        <v>0</v>
      </c>
    </row>
    <row r="820" spans="1:66" x14ac:dyDescent="0.25">
      <c r="A820" s="49"/>
      <c r="B820" s="50"/>
      <c r="C820" s="699"/>
      <c r="D820" s="50"/>
      <c r="E820" s="62" t="e">
        <f t="shared" si="1087"/>
        <v>#N/A</v>
      </c>
      <c r="F820" s="664" t="str">
        <f t="shared" si="1085"/>
        <v/>
      </c>
      <c r="G820" s="587"/>
      <c r="H820" s="588">
        <f t="shared" si="1057"/>
        <v>0</v>
      </c>
      <c r="I820" s="588">
        <f t="shared" si="1071"/>
        <v>0</v>
      </c>
      <c r="J820" s="587"/>
      <c r="K820" s="588">
        <f t="shared" si="1058"/>
        <v>0</v>
      </c>
      <c r="L820" s="588">
        <f t="shared" si="1072"/>
        <v>0</v>
      </c>
      <c r="M820" s="587"/>
      <c r="N820" s="588">
        <f t="shared" si="1059"/>
        <v>0</v>
      </c>
      <c r="O820" s="588">
        <f t="shared" si="1073"/>
        <v>0</v>
      </c>
      <c r="P820" s="587"/>
      <c r="Q820" s="588">
        <f t="shared" si="1060"/>
        <v>0</v>
      </c>
      <c r="R820" s="588">
        <f t="shared" si="1074"/>
        <v>0</v>
      </c>
      <c r="S820" s="587"/>
      <c r="T820" s="588">
        <f t="shared" si="1061"/>
        <v>0</v>
      </c>
      <c r="U820" s="588">
        <f t="shared" si="1075"/>
        <v>0</v>
      </c>
      <c r="V820" s="587"/>
      <c r="W820" s="588">
        <f t="shared" si="1062"/>
        <v>0</v>
      </c>
      <c r="X820" s="588">
        <f t="shared" si="1076"/>
        <v>0</v>
      </c>
      <c r="Y820" s="587"/>
      <c r="Z820" s="588">
        <f t="shared" si="1063"/>
        <v>0</v>
      </c>
      <c r="AA820" s="588">
        <f t="shared" si="1047"/>
        <v>0</v>
      </c>
      <c r="AB820" s="587"/>
      <c r="AC820" s="588">
        <f t="shared" si="1064"/>
        <v>0</v>
      </c>
      <c r="AD820" s="588">
        <f t="shared" si="1077"/>
        <v>0</v>
      </c>
      <c r="AE820" s="587"/>
      <c r="AF820" s="588">
        <f t="shared" si="1065"/>
        <v>0</v>
      </c>
      <c r="AG820" s="588">
        <f t="shared" si="1078"/>
        <v>0</v>
      </c>
      <c r="AH820" s="587"/>
      <c r="AI820" s="588">
        <f t="shared" si="1066"/>
        <v>0</v>
      </c>
      <c r="AJ820" s="588">
        <f t="shared" si="1079"/>
        <v>0</v>
      </c>
      <c r="AK820" s="587"/>
      <c r="AL820" s="588">
        <f t="shared" si="1067"/>
        <v>0</v>
      </c>
      <c r="AM820" s="588">
        <f t="shared" si="1080"/>
        <v>0</v>
      </c>
      <c r="AN820" s="587"/>
      <c r="AO820" s="588">
        <f t="shared" si="1068"/>
        <v>0</v>
      </c>
      <c r="AP820" s="588">
        <f t="shared" si="1081"/>
        <v>0</v>
      </c>
      <c r="AQ820" s="587"/>
      <c r="AR820" s="588">
        <f t="shared" si="1069"/>
        <v>0</v>
      </c>
      <c r="AS820" s="588">
        <f t="shared" si="1048"/>
        <v>0</v>
      </c>
      <c r="AT820" s="587"/>
      <c r="AU820" s="588">
        <f t="shared" si="1070"/>
        <v>0</v>
      </c>
      <c r="AV820" s="588">
        <f t="shared" si="1082"/>
        <v>0</v>
      </c>
      <c r="AW820" s="587"/>
      <c r="AX820" s="652"/>
      <c r="AY820" s="706">
        <f t="shared" si="1089"/>
        <v>0</v>
      </c>
      <c r="BC820" s="30">
        <f t="shared" si="1049"/>
        <v>0</v>
      </c>
      <c r="BD820" s="30">
        <f t="shared" si="1050"/>
        <v>0</v>
      </c>
      <c r="BE820" s="30">
        <f t="shared" si="1084"/>
        <v>0</v>
      </c>
      <c r="BF820" s="30">
        <f t="shared" si="1051"/>
        <v>0</v>
      </c>
      <c r="BG820" s="30">
        <f t="shared" si="1052"/>
        <v>0</v>
      </c>
      <c r="BH820" s="30">
        <f t="shared" si="1083"/>
        <v>0</v>
      </c>
      <c r="BI820" s="30">
        <f t="shared" si="1088"/>
        <v>0</v>
      </c>
      <c r="BJ820" s="30">
        <f t="shared" si="1053"/>
        <v>0</v>
      </c>
      <c r="BK820" s="704">
        <f t="shared" si="1054"/>
        <v>0</v>
      </c>
      <c r="BL820" s="30">
        <f t="shared" si="1055"/>
        <v>0</v>
      </c>
      <c r="BM820" s="30">
        <f t="shared" si="1056"/>
        <v>0</v>
      </c>
      <c r="BN820" s="30">
        <f t="shared" si="1086"/>
        <v>0</v>
      </c>
    </row>
    <row r="821" spans="1:66" x14ac:dyDescent="0.25">
      <c r="A821" s="49"/>
      <c r="B821" s="50"/>
      <c r="C821" s="699"/>
      <c r="D821" s="50"/>
      <c r="E821" s="62" t="e">
        <f t="shared" si="1087"/>
        <v>#N/A</v>
      </c>
      <c r="F821" s="664" t="str">
        <f t="shared" si="1085"/>
        <v/>
      </c>
      <c r="G821" s="587"/>
      <c r="H821" s="588">
        <f t="shared" si="1057"/>
        <v>0</v>
      </c>
      <c r="I821" s="588">
        <f t="shared" si="1071"/>
        <v>0</v>
      </c>
      <c r="J821" s="587"/>
      <c r="K821" s="588">
        <f t="shared" si="1058"/>
        <v>0</v>
      </c>
      <c r="L821" s="588">
        <f t="shared" si="1072"/>
        <v>0</v>
      </c>
      <c r="M821" s="587"/>
      <c r="N821" s="588">
        <f t="shared" si="1059"/>
        <v>0</v>
      </c>
      <c r="O821" s="588">
        <f t="shared" si="1073"/>
        <v>0</v>
      </c>
      <c r="P821" s="587"/>
      <c r="Q821" s="588">
        <f t="shared" si="1060"/>
        <v>0</v>
      </c>
      <c r="R821" s="588">
        <f t="shared" si="1074"/>
        <v>0</v>
      </c>
      <c r="S821" s="587"/>
      <c r="T821" s="588">
        <f t="shared" si="1061"/>
        <v>0</v>
      </c>
      <c r="U821" s="588">
        <f t="shared" si="1075"/>
        <v>0</v>
      </c>
      <c r="V821" s="587"/>
      <c r="W821" s="588">
        <f t="shared" si="1062"/>
        <v>0</v>
      </c>
      <c r="X821" s="588">
        <f t="shared" si="1076"/>
        <v>0</v>
      </c>
      <c r="Y821" s="587"/>
      <c r="Z821" s="588">
        <f t="shared" si="1063"/>
        <v>0</v>
      </c>
      <c r="AA821" s="588">
        <f t="shared" si="1047"/>
        <v>0</v>
      </c>
      <c r="AB821" s="587"/>
      <c r="AC821" s="588">
        <f t="shared" si="1064"/>
        <v>0</v>
      </c>
      <c r="AD821" s="588">
        <f t="shared" si="1077"/>
        <v>0</v>
      </c>
      <c r="AE821" s="587"/>
      <c r="AF821" s="588">
        <f t="shared" si="1065"/>
        <v>0</v>
      </c>
      <c r="AG821" s="588">
        <f t="shared" si="1078"/>
        <v>0</v>
      </c>
      <c r="AH821" s="587"/>
      <c r="AI821" s="588">
        <f t="shared" si="1066"/>
        <v>0</v>
      </c>
      <c r="AJ821" s="588">
        <f t="shared" si="1079"/>
        <v>0</v>
      </c>
      <c r="AK821" s="587"/>
      <c r="AL821" s="588">
        <f t="shared" si="1067"/>
        <v>0</v>
      </c>
      <c r="AM821" s="588">
        <f t="shared" si="1080"/>
        <v>0</v>
      </c>
      <c r="AN821" s="587"/>
      <c r="AO821" s="588">
        <f t="shared" si="1068"/>
        <v>0</v>
      </c>
      <c r="AP821" s="588">
        <f t="shared" si="1081"/>
        <v>0</v>
      </c>
      <c r="AQ821" s="587"/>
      <c r="AR821" s="588">
        <f t="shared" si="1069"/>
        <v>0</v>
      </c>
      <c r="AS821" s="588">
        <f t="shared" si="1048"/>
        <v>0</v>
      </c>
      <c r="AT821" s="587"/>
      <c r="AU821" s="588">
        <f t="shared" si="1070"/>
        <v>0</v>
      </c>
      <c r="AV821" s="588">
        <f t="shared" si="1082"/>
        <v>0</v>
      </c>
      <c r="AW821" s="587"/>
      <c r="AX821" s="652"/>
      <c r="AY821" s="706">
        <f t="shared" si="1089"/>
        <v>0</v>
      </c>
      <c r="BC821" s="30">
        <f t="shared" si="1049"/>
        <v>0</v>
      </c>
      <c r="BD821" s="30">
        <f t="shared" si="1050"/>
        <v>0</v>
      </c>
      <c r="BE821" s="30">
        <f t="shared" si="1084"/>
        <v>0</v>
      </c>
      <c r="BF821" s="30">
        <f t="shared" si="1051"/>
        <v>0</v>
      </c>
      <c r="BG821" s="30">
        <f t="shared" si="1052"/>
        <v>0</v>
      </c>
      <c r="BH821" s="30">
        <f t="shared" si="1083"/>
        <v>0</v>
      </c>
      <c r="BI821" s="30">
        <f t="shared" si="1088"/>
        <v>0</v>
      </c>
      <c r="BJ821" s="30">
        <f t="shared" si="1053"/>
        <v>0</v>
      </c>
      <c r="BK821" s="704">
        <f t="shared" si="1054"/>
        <v>0</v>
      </c>
      <c r="BL821" s="30">
        <f t="shared" si="1055"/>
        <v>0</v>
      </c>
      <c r="BM821" s="30">
        <f t="shared" si="1056"/>
        <v>0</v>
      </c>
      <c r="BN821" s="30">
        <f t="shared" si="1086"/>
        <v>0</v>
      </c>
    </row>
    <row r="822" spans="1:66" x14ac:dyDescent="0.25">
      <c r="A822" s="49"/>
      <c r="B822" s="50"/>
      <c r="C822" s="699"/>
      <c r="D822" s="50"/>
      <c r="E822" s="62" t="e">
        <f t="shared" si="1087"/>
        <v>#N/A</v>
      </c>
      <c r="F822" s="664" t="str">
        <f t="shared" si="1085"/>
        <v/>
      </c>
      <c r="G822" s="587"/>
      <c r="H822" s="588">
        <f t="shared" si="1057"/>
        <v>0</v>
      </c>
      <c r="I822" s="588">
        <f t="shared" si="1071"/>
        <v>0</v>
      </c>
      <c r="J822" s="587"/>
      <c r="K822" s="588">
        <f t="shared" si="1058"/>
        <v>0</v>
      </c>
      <c r="L822" s="588">
        <f t="shared" si="1072"/>
        <v>0</v>
      </c>
      <c r="M822" s="587"/>
      <c r="N822" s="588">
        <f t="shared" si="1059"/>
        <v>0</v>
      </c>
      <c r="O822" s="588">
        <f t="shared" si="1073"/>
        <v>0</v>
      </c>
      <c r="P822" s="587"/>
      <c r="Q822" s="588">
        <f t="shared" si="1060"/>
        <v>0</v>
      </c>
      <c r="R822" s="588">
        <f t="shared" si="1074"/>
        <v>0</v>
      </c>
      <c r="S822" s="587"/>
      <c r="T822" s="588">
        <f t="shared" si="1061"/>
        <v>0</v>
      </c>
      <c r="U822" s="588">
        <f t="shared" si="1075"/>
        <v>0</v>
      </c>
      <c r="V822" s="587"/>
      <c r="W822" s="588">
        <f t="shared" si="1062"/>
        <v>0</v>
      </c>
      <c r="X822" s="588">
        <f t="shared" si="1076"/>
        <v>0</v>
      </c>
      <c r="Y822" s="587"/>
      <c r="Z822" s="588">
        <f t="shared" si="1063"/>
        <v>0</v>
      </c>
      <c r="AA822" s="588">
        <f t="shared" si="1047"/>
        <v>0</v>
      </c>
      <c r="AB822" s="587"/>
      <c r="AC822" s="588">
        <f t="shared" si="1064"/>
        <v>0</v>
      </c>
      <c r="AD822" s="588">
        <f t="shared" si="1077"/>
        <v>0</v>
      </c>
      <c r="AE822" s="587"/>
      <c r="AF822" s="588">
        <f t="shared" si="1065"/>
        <v>0</v>
      </c>
      <c r="AG822" s="588">
        <f t="shared" si="1078"/>
        <v>0</v>
      </c>
      <c r="AH822" s="587"/>
      <c r="AI822" s="588">
        <f t="shared" si="1066"/>
        <v>0</v>
      </c>
      <c r="AJ822" s="588">
        <f t="shared" si="1079"/>
        <v>0</v>
      </c>
      <c r="AK822" s="587"/>
      <c r="AL822" s="588">
        <f t="shared" si="1067"/>
        <v>0</v>
      </c>
      <c r="AM822" s="588">
        <f t="shared" si="1080"/>
        <v>0</v>
      </c>
      <c r="AN822" s="587"/>
      <c r="AO822" s="588">
        <f t="shared" si="1068"/>
        <v>0</v>
      </c>
      <c r="AP822" s="588">
        <f t="shared" si="1081"/>
        <v>0</v>
      </c>
      <c r="AQ822" s="587"/>
      <c r="AR822" s="588">
        <f t="shared" si="1069"/>
        <v>0</v>
      </c>
      <c r="AS822" s="588">
        <f t="shared" si="1048"/>
        <v>0</v>
      </c>
      <c r="AT822" s="587"/>
      <c r="AU822" s="588">
        <f t="shared" si="1070"/>
        <v>0</v>
      </c>
      <c r="AV822" s="588">
        <f t="shared" si="1082"/>
        <v>0</v>
      </c>
      <c r="AW822" s="587"/>
      <c r="AX822" s="652"/>
      <c r="AY822" s="706">
        <f t="shared" si="1089"/>
        <v>0</v>
      </c>
      <c r="BC822" s="30">
        <f t="shared" si="1049"/>
        <v>0</v>
      </c>
      <c r="BD822" s="30">
        <f t="shared" si="1050"/>
        <v>0</v>
      </c>
      <c r="BE822" s="30">
        <f t="shared" si="1084"/>
        <v>0</v>
      </c>
      <c r="BF822" s="30">
        <f t="shared" si="1051"/>
        <v>0</v>
      </c>
      <c r="BG822" s="30">
        <f t="shared" si="1052"/>
        <v>0</v>
      </c>
      <c r="BH822" s="30">
        <f t="shared" si="1083"/>
        <v>0</v>
      </c>
      <c r="BI822" s="30">
        <f t="shared" si="1088"/>
        <v>0</v>
      </c>
      <c r="BJ822" s="30">
        <f t="shared" si="1053"/>
        <v>0</v>
      </c>
      <c r="BK822" s="704">
        <f t="shared" si="1054"/>
        <v>0</v>
      </c>
      <c r="BL822" s="30">
        <f t="shared" si="1055"/>
        <v>0</v>
      </c>
      <c r="BM822" s="30">
        <f t="shared" si="1056"/>
        <v>0</v>
      </c>
      <c r="BN822" s="30">
        <f t="shared" si="1086"/>
        <v>0</v>
      </c>
    </row>
    <row r="823" spans="1:66" x14ac:dyDescent="0.25">
      <c r="A823" s="49"/>
      <c r="B823" s="50"/>
      <c r="C823" s="699"/>
      <c r="D823" s="50"/>
      <c r="E823" s="62" t="e">
        <f t="shared" si="1087"/>
        <v>#N/A</v>
      </c>
      <c r="F823" s="664" t="str">
        <f t="shared" si="1085"/>
        <v/>
      </c>
      <c r="G823" s="587"/>
      <c r="H823" s="588">
        <f t="shared" si="1057"/>
        <v>0</v>
      </c>
      <c r="I823" s="588">
        <f t="shared" si="1071"/>
        <v>0</v>
      </c>
      <c r="J823" s="587"/>
      <c r="K823" s="588">
        <f t="shared" si="1058"/>
        <v>0</v>
      </c>
      <c r="L823" s="588">
        <f t="shared" si="1072"/>
        <v>0</v>
      </c>
      <c r="M823" s="587"/>
      <c r="N823" s="588">
        <f t="shared" si="1059"/>
        <v>0</v>
      </c>
      <c r="O823" s="588">
        <f t="shared" si="1073"/>
        <v>0</v>
      </c>
      <c r="P823" s="587"/>
      <c r="Q823" s="588">
        <f t="shared" si="1060"/>
        <v>0</v>
      </c>
      <c r="R823" s="588">
        <f t="shared" si="1074"/>
        <v>0</v>
      </c>
      <c r="S823" s="587"/>
      <c r="T823" s="588">
        <f t="shared" si="1061"/>
        <v>0</v>
      </c>
      <c r="U823" s="588">
        <f t="shared" si="1075"/>
        <v>0</v>
      </c>
      <c r="V823" s="587"/>
      <c r="W823" s="588">
        <f t="shared" si="1062"/>
        <v>0</v>
      </c>
      <c r="X823" s="588">
        <f t="shared" si="1076"/>
        <v>0</v>
      </c>
      <c r="Y823" s="587"/>
      <c r="Z823" s="588">
        <f t="shared" si="1063"/>
        <v>0</v>
      </c>
      <c r="AA823" s="588">
        <f t="shared" si="1047"/>
        <v>0</v>
      </c>
      <c r="AB823" s="587"/>
      <c r="AC823" s="588">
        <f t="shared" si="1064"/>
        <v>0</v>
      </c>
      <c r="AD823" s="588">
        <f t="shared" si="1077"/>
        <v>0</v>
      </c>
      <c r="AE823" s="587"/>
      <c r="AF823" s="588">
        <f t="shared" si="1065"/>
        <v>0</v>
      </c>
      <c r="AG823" s="588">
        <f t="shared" si="1078"/>
        <v>0</v>
      </c>
      <c r="AH823" s="587"/>
      <c r="AI823" s="588">
        <f t="shared" si="1066"/>
        <v>0</v>
      </c>
      <c r="AJ823" s="588">
        <f t="shared" si="1079"/>
        <v>0</v>
      </c>
      <c r="AK823" s="587"/>
      <c r="AL823" s="588">
        <f t="shared" si="1067"/>
        <v>0</v>
      </c>
      <c r="AM823" s="588">
        <f t="shared" si="1080"/>
        <v>0</v>
      </c>
      <c r="AN823" s="587"/>
      <c r="AO823" s="588">
        <f t="shared" si="1068"/>
        <v>0</v>
      </c>
      <c r="AP823" s="588">
        <f t="shared" si="1081"/>
        <v>0</v>
      </c>
      <c r="AQ823" s="587"/>
      <c r="AR823" s="588">
        <f t="shared" si="1069"/>
        <v>0</v>
      </c>
      <c r="AS823" s="588">
        <f t="shared" si="1048"/>
        <v>0</v>
      </c>
      <c r="AT823" s="587"/>
      <c r="AU823" s="588">
        <f t="shared" si="1070"/>
        <v>0</v>
      </c>
      <c r="AV823" s="588">
        <f t="shared" si="1082"/>
        <v>0</v>
      </c>
      <c r="AW823" s="587"/>
      <c r="AX823" s="652"/>
      <c r="AY823" s="706">
        <f t="shared" si="1089"/>
        <v>0</v>
      </c>
      <c r="BC823" s="30">
        <f t="shared" si="1049"/>
        <v>0</v>
      </c>
      <c r="BD823" s="30">
        <f t="shared" si="1050"/>
        <v>0</v>
      </c>
      <c r="BE823" s="30">
        <f t="shared" si="1084"/>
        <v>0</v>
      </c>
      <c r="BF823" s="30">
        <f t="shared" si="1051"/>
        <v>0</v>
      </c>
      <c r="BG823" s="30">
        <f t="shared" si="1052"/>
        <v>0</v>
      </c>
      <c r="BH823" s="30">
        <f t="shared" si="1083"/>
        <v>0</v>
      </c>
      <c r="BI823" s="30">
        <f t="shared" si="1088"/>
        <v>0</v>
      </c>
      <c r="BJ823" s="30">
        <f t="shared" si="1053"/>
        <v>0</v>
      </c>
      <c r="BK823" s="704">
        <f t="shared" si="1054"/>
        <v>0</v>
      </c>
      <c r="BL823" s="30">
        <f t="shared" si="1055"/>
        <v>0</v>
      </c>
      <c r="BM823" s="30">
        <f t="shared" si="1056"/>
        <v>0</v>
      </c>
      <c r="BN823" s="30">
        <f t="shared" si="1086"/>
        <v>0</v>
      </c>
    </row>
    <row r="824" spans="1:66" x14ac:dyDescent="0.25">
      <c r="A824" s="49"/>
      <c r="B824" s="50"/>
      <c r="C824" s="699"/>
      <c r="D824" s="50"/>
      <c r="E824" s="62" t="e">
        <f t="shared" si="1087"/>
        <v>#N/A</v>
      </c>
      <c r="F824" s="664" t="str">
        <f t="shared" si="1085"/>
        <v/>
      </c>
      <c r="G824" s="587"/>
      <c r="H824" s="588">
        <f t="shared" si="1057"/>
        <v>0</v>
      </c>
      <c r="I824" s="588">
        <f t="shared" si="1071"/>
        <v>0</v>
      </c>
      <c r="J824" s="587"/>
      <c r="K824" s="588">
        <f t="shared" si="1058"/>
        <v>0</v>
      </c>
      <c r="L824" s="588">
        <f t="shared" si="1072"/>
        <v>0</v>
      </c>
      <c r="M824" s="587"/>
      <c r="N824" s="588">
        <f t="shared" si="1059"/>
        <v>0</v>
      </c>
      <c r="O824" s="588">
        <f t="shared" si="1073"/>
        <v>0</v>
      </c>
      <c r="P824" s="587"/>
      <c r="Q824" s="588">
        <f t="shared" si="1060"/>
        <v>0</v>
      </c>
      <c r="R824" s="588">
        <f t="shared" si="1074"/>
        <v>0</v>
      </c>
      <c r="S824" s="587"/>
      <c r="T824" s="588">
        <f t="shared" si="1061"/>
        <v>0</v>
      </c>
      <c r="U824" s="588">
        <f t="shared" si="1075"/>
        <v>0</v>
      </c>
      <c r="V824" s="587"/>
      <c r="W824" s="588">
        <f t="shared" si="1062"/>
        <v>0</v>
      </c>
      <c r="X824" s="588">
        <f t="shared" si="1076"/>
        <v>0</v>
      </c>
      <c r="Y824" s="587"/>
      <c r="Z824" s="588">
        <f t="shared" si="1063"/>
        <v>0</v>
      </c>
      <c r="AA824" s="588">
        <f t="shared" si="1047"/>
        <v>0</v>
      </c>
      <c r="AB824" s="587"/>
      <c r="AC824" s="588">
        <f t="shared" si="1064"/>
        <v>0</v>
      </c>
      <c r="AD824" s="588">
        <f t="shared" si="1077"/>
        <v>0</v>
      </c>
      <c r="AE824" s="587"/>
      <c r="AF824" s="588">
        <f t="shared" si="1065"/>
        <v>0</v>
      </c>
      <c r="AG824" s="588">
        <f t="shared" si="1078"/>
        <v>0</v>
      </c>
      <c r="AH824" s="587"/>
      <c r="AI824" s="588">
        <f t="shared" si="1066"/>
        <v>0</v>
      </c>
      <c r="AJ824" s="588">
        <f t="shared" si="1079"/>
        <v>0</v>
      </c>
      <c r="AK824" s="587"/>
      <c r="AL824" s="588">
        <f t="shared" si="1067"/>
        <v>0</v>
      </c>
      <c r="AM824" s="588">
        <f t="shared" si="1080"/>
        <v>0</v>
      </c>
      <c r="AN824" s="587"/>
      <c r="AO824" s="588">
        <f t="shared" si="1068"/>
        <v>0</v>
      </c>
      <c r="AP824" s="588">
        <f t="shared" si="1081"/>
        <v>0</v>
      </c>
      <c r="AQ824" s="587"/>
      <c r="AR824" s="588">
        <f t="shared" si="1069"/>
        <v>0</v>
      </c>
      <c r="AS824" s="588">
        <f t="shared" si="1048"/>
        <v>0</v>
      </c>
      <c r="AT824" s="587"/>
      <c r="AU824" s="588">
        <f t="shared" si="1070"/>
        <v>0</v>
      </c>
      <c r="AV824" s="588">
        <f t="shared" si="1082"/>
        <v>0</v>
      </c>
      <c r="AW824" s="587"/>
      <c r="AX824" s="652"/>
      <c r="AY824" s="706">
        <f t="shared" si="1089"/>
        <v>0</v>
      </c>
      <c r="BC824" s="30">
        <f t="shared" si="1049"/>
        <v>0</v>
      </c>
      <c r="BD824" s="30">
        <f t="shared" si="1050"/>
        <v>0</v>
      </c>
      <c r="BE824" s="30">
        <f t="shared" si="1084"/>
        <v>0</v>
      </c>
      <c r="BF824" s="30">
        <f t="shared" si="1051"/>
        <v>0</v>
      </c>
      <c r="BG824" s="30">
        <f t="shared" si="1052"/>
        <v>0</v>
      </c>
      <c r="BH824" s="30">
        <f t="shared" si="1083"/>
        <v>0</v>
      </c>
      <c r="BI824" s="30">
        <f t="shared" si="1088"/>
        <v>0</v>
      </c>
      <c r="BJ824" s="30">
        <f t="shared" si="1053"/>
        <v>0</v>
      </c>
      <c r="BK824" s="704">
        <f t="shared" si="1054"/>
        <v>0</v>
      </c>
      <c r="BL824" s="30">
        <f t="shared" si="1055"/>
        <v>0</v>
      </c>
      <c r="BM824" s="30">
        <f t="shared" si="1056"/>
        <v>0</v>
      </c>
      <c r="BN824" s="30">
        <f t="shared" si="1086"/>
        <v>0</v>
      </c>
    </row>
    <row r="825" spans="1:66" x14ac:dyDescent="0.25">
      <c r="A825" s="49"/>
      <c r="B825" s="50"/>
      <c r="C825" s="699"/>
      <c r="D825" s="50"/>
      <c r="E825" s="62" t="e">
        <f t="shared" si="1087"/>
        <v>#N/A</v>
      </c>
      <c r="F825" s="664" t="str">
        <f t="shared" si="1085"/>
        <v/>
      </c>
      <c r="G825" s="587"/>
      <c r="H825" s="588">
        <f t="shared" si="1057"/>
        <v>0</v>
      </c>
      <c r="I825" s="588">
        <f t="shared" si="1071"/>
        <v>0</v>
      </c>
      <c r="J825" s="587"/>
      <c r="K825" s="588">
        <f t="shared" si="1058"/>
        <v>0</v>
      </c>
      <c r="L825" s="588">
        <f t="shared" si="1072"/>
        <v>0</v>
      </c>
      <c r="M825" s="587"/>
      <c r="N825" s="588">
        <f t="shared" si="1059"/>
        <v>0</v>
      </c>
      <c r="O825" s="588">
        <f t="shared" si="1073"/>
        <v>0</v>
      </c>
      <c r="P825" s="587"/>
      <c r="Q825" s="588">
        <f t="shared" si="1060"/>
        <v>0</v>
      </c>
      <c r="R825" s="588">
        <f t="shared" si="1074"/>
        <v>0</v>
      </c>
      <c r="S825" s="587"/>
      <c r="T825" s="588">
        <f t="shared" si="1061"/>
        <v>0</v>
      </c>
      <c r="U825" s="588">
        <f t="shared" si="1075"/>
        <v>0</v>
      </c>
      <c r="V825" s="587"/>
      <c r="W825" s="588">
        <f t="shared" si="1062"/>
        <v>0</v>
      </c>
      <c r="X825" s="588">
        <f t="shared" si="1076"/>
        <v>0</v>
      </c>
      <c r="Y825" s="587"/>
      <c r="Z825" s="588">
        <f t="shared" si="1063"/>
        <v>0</v>
      </c>
      <c r="AA825" s="588">
        <f t="shared" si="1047"/>
        <v>0</v>
      </c>
      <c r="AB825" s="587"/>
      <c r="AC825" s="588">
        <f t="shared" si="1064"/>
        <v>0</v>
      </c>
      <c r="AD825" s="588">
        <f t="shared" si="1077"/>
        <v>0</v>
      </c>
      <c r="AE825" s="587"/>
      <c r="AF825" s="588">
        <f t="shared" si="1065"/>
        <v>0</v>
      </c>
      <c r="AG825" s="588">
        <f t="shared" si="1078"/>
        <v>0</v>
      </c>
      <c r="AH825" s="587"/>
      <c r="AI825" s="588">
        <f t="shared" si="1066"/>
        <v>0</v>
      </c>
      <c r="AJ825" s="588">
        <f t="shared" si="1079"/>
        <v>0</v>
      </c>
      <c r="AK825" s="587"/>
      <c r="AL825" s="588">
        <f t="shared" si="1067"/>
        <v>0</v>
      </c>
      <c r="AM825" s="588">
        <f t="shared" si="1080"/>
        <v>0</v>
      </c>
      <c r="AN825" s="587"/>
      <c r="AO825" s="588">
        <f t="shared" si="1068"/>
        <v>0</v>
      </c>
      <c r="AP825" s="588">
        <f t="shared" si="1081"/>
        <v>0</v>
      </c>
      <c r="AQ825" s="587"/>
      <c r="AR825" s="588">
        <f t="shared" si="1069"/>
        <v>0</v>
      </c>
      <c r="AS825" s="588">
        <f t="shared" si="1048"/>
        <v>0</v>
      </c>
      <c r="AT825" s="587"/>
      <c r="AU825" s="588">
        <f t="shared" si="1070"/>
        <v>0</v>
      </c>
      <c r="AV825" s="588">
        <f t="shared" si="1082"/>
        <v>0</v>
      </c>
      <c r="AW825" s="587"/>
      <c r="AX825" s="652"/>
      <c r="AY825" s="706">
        <f t="shared" si="1089"/>
        <v>0</v>
      </c>
      <c r="BC825" s="30">
        <f t="shared" si="1049"/>
        <v>0</v>
      </c>
      <c r="BD825" s="30">
        <f t="shared" si="1050"/>
        <v>0</v>
      </c>
      <c r="BE825" s="30">
        <f t="shared" si="1084"/>
        <v>0</v>
      </c>
      <c r="BF825" s="30">
        <f t="shared" si="1051"/>
        <v>0</v>
      </c>
      <c r="BG825" s="30">
        <f t="shared" si="1052"/>
        <v>0</v>
      </c>
      <c r="BH825" s="30">
        <f t="shared" si="1083"/>
        <v>0</v>
      </c>
      <c r="BI825" s="30">
        <f t="shared" si="1088"/>
        <v>0</v>
      </c>
      <c r="BJ825" s="30">
        <f t="shared" si="1053"/>
        <v>0</v>
      </c>
      <c r="BK825" s="704">
        <f t="shared" si="1054"/>
        <v>0</v>
      </c>
      <c r="BL825" s="30">
        <f t="shared" si="1055"/>
        <v>0</v>
      </c>
      <c r="BM825" s="30">
        <f t="shared" si="1056"/>
        <v>0</v>
      </c>
      <c r="BN825" s="30">
        <f t="shared" si="1086"/>
        <v>0</v>
      </c>
    </row>
    <row r="826" spans="1:66" x14ac:dyDescent="0.25">
      <c r="A826" s="49"/>
      <c r="B826" s="50"/>
      <c r="C826" s="699"/>
      <c r="D826" s="50"/>
      <c r="E826" s="62" t="e">
        <f t="shared" si="1087"/>
        <v>#N/A</v>
      </c>
      <c r="F826" s="664" t="str">
        <f t="shared" si="1085"/>
        <v/>
      </c>
      <c r="G826" s="587"/>
      <c r="H826" s="588">
        <f t="shared" si="1057"/>
        <v>0</v>
      </c>
      <c r="I826" s="588">
        <f t="shared" si="1071"/>
        <v>0</v>
      </c>
      <c r="J826" s="587"/>
      <c r="K826" s="588">
        <f t="shared" si="1058"/>
        <v>0</v>
      </c>
      <c r="L826" s="588">
        <f t="shared" si="1072"/>
        <v>0</v>
      </c>
      <c r="M826" s="587"/>
      <c r="N826" s="588">
        <f t="shared" si="1059"/>
        <v>0</v>
      </c>
      <c r="O826" s="588">
        <f t="shared" si="1073"/>
        <v>0</v>
      </c>
      <c r="P826" s="587"/>
      <c r="Q826" s="588">
        <f t="shared" si="1060"/>
        <v>0</v>
      </c>
      <c r="R826" s="588">
        <f t="shared" si="1074"/>
        <v>0</v>
      </c>
      <c r="S826" s="587"/>
      <c r="T826" s="588">
        <f t="shared" si="1061"/>
        <v>0</v>
      </c>
      <c r="U826" s="588">
        <f t="shared" si="1075"/>
        <v>0</v>
      </c>
      <c r="V826" s="587"/>
      <c r="W826" s="588">
        <f t="shared" si="1062"/>
        <v>0</v>
      </c>
      <c r="X826" s="588">
        <f t="shared" si="1076"/>
        <v>0</v>
      </c>
      <c r="Y826" s="587"/>
      <c r="Z826" s="588">
        <f t="shared" si="1063"/>
        <v>0</v>
      </c>
      <c r="AA826" s="588">
        <f t="shared" si="1047"/>
        <v>0</v>
      </c>
      <c r="AB826" s="587"/>
      <c r="AC826" s="588">
        <f t="shared" si="1064"/>
        <v>0</v>
      </c>
      <c r="AD826" s="588">
        <f t="shared" si="1077"/>
        <v>0</v>
      </c>
      <c r="AE826" s="587"/>
      <c r="AF826" s="588">
        <f t="shared" si="1065"/>
        <v>0</v>
      </c>
      <c r="AG826" s="588">
        <f t="shared" si="1078"/>
        <v>0</v>
      </c>
      <c r="AH826" s="587"/>
      <c r="AI826" s="588">
        <f t="shared" si="1066"/>
        <v>0</v>
      </c>
      <c r="AJ826" s="588">
        <f t="shared" si="1079"/>
        <v>0</v>
      </c>
      <c r="AK826" s="587"/>
      <c r="AL826" s="588">
        <f t="shared" si="1067"/>
        <v>0</v>
      </c>
      <c r="AM826" s="588">
        <f t="shared" si="1080"/>
        <v>0</v>
      </c>
      <c r="AN826" s="587"/>
      <c r="AO826" s="588">
        <f t="shared" si="1068"/>
        <v>0</v>
      </c>
      <c r="AP826" s="588">
        <f t="shared" si="1081"/>
        <v>0</v>
      </c>
      <c r="AQ826" s="587"/>
      <c r="AR826" s="588">
        <f t="shared" si="1069"/>
        <v>0</v>
      </c>
      <c r="AS826" s="588">
        <f t="shared" si="1048"/>
        <v>0</v>
      </c>
      <c r="AT826" s="587"/>
      <c r="AU826" s="588">
        <f t="shared" si="1070"/>
        <v>0</v>
      </c>
      <c r="AV826" s="588">
        <f t="shared" si="1082"/>
        <v>0</v>
      </c>
      <c r="AW826" s="587"/>
      <c r="AX826" s="652"/>
      <c r="AY826" s="706">
        <f t="shared" si="1089"/>
        <v>0</v>
      </c>
      <c r="BC826" s="30">
        <f t="shared" si="1049"/>
        <v>0</v>
      </c>
      <c r="BD826" s="30">
        <f t="shared" si="1050"/>
        <v>0</v>
      </c>
      <c r="BE826" s="30">
        <f t="shared" si="1084"/>
        <v>0</v>
      </c>
      <c r="BF826" s="30">
        <f t="shared" si="1051"/>
        <v>0</v>
      </c>
      <c r="BG826" s="30">
        <f t="shared" si="1052"/>
        <v>0</v>
      </c>
      <c r="BH826" s="30">
        <f t="shared" si="1083"/>
        <v>0</v>
      </c>
      <c r="BI826" s="30">
        <f t="shared" si="1088"/>
        <v>0</v>
      </c>
      <c r="BJ826" s="30">
        <f t="shared" si="1053"/>
        <v>0</v>
      </c>
      <c r="BK826" s="704">
        <f t="shared" si="1054"/>
        <v>0</v>
      </c>
      <c r="BL826" s="30">
        <f t="shared" si="1055"/>
        <v>0</v>
      </c>
      <c r="BM826" s="30">
        <f t="shared" si="1056"/>
        <v>0</v>
      </c>
      <c r="BN826" s="30">
        <f t="shared" si="1086"/>
        <v>0</v>
      </c>
    </row>
    <row r="827" spans="1:66" x14ac:dyDescent="0.25">
      <c r="A827" s="49"/>
      <c r="B827" s="50"/>
      <c r="C827" s="699"/>
      <c r="D827" s="50"/>
      <c r="E827" s="62" t="e">
        <f t="shared" si="1087"/>
        <v>#N/A</v>
      </c>
      <c r="F827" s="664" t="str">
        <f t="shared" si="1085"/>
        <v/>
      </c>
      <c r="G827" s="587"/>
      <c r="H827" s="588">
        <f t="shared" si="1057"/>
        <v>0</v>
      </c>
      <c r="I827" s="588">
        <f t="shared" si="1071"/>
        <v>0</v>
      </c>
      <c r="J827" s="587"/>
      <c r="K827" s="588">
        <f t="shared" si="1058"/>
        <v>0</v>
      </c>
      <c r="L827" s="588">
        <f t="shared" si="1072"/>
        <v>0</v>
      </c>
      <c r="M827" s="587"/>
      <c r="N827" s="588">
        <f t="shared" si="1059"/>
        <v>0</v>
      </c>
      <c r="O827" s="588">
        <f t="shared" si="1073"/>
        <v>0</v>
      </c>
      <c r="P827" s="587"/>
      <c r="Q827" s="588">
        <f t="shared" si="1060"/>
        <v>0</v>
      </c>
      <c r="R827" s="588">
        <f t="shared" si="1074"/>
        <v>0</v>
      </c>
      <c r="S827" s="587"/>
      <c r="T827" s="588">
        <f t="shared" si="1061"/>
        <v>0</v>
      </c>
      <c r="U827" s="588">
        <f t="shared" si="1075"/>
        <v>0</v>
      </c>
      <c r="V827" s="587"/>
      <c r="W827" s="588">
        <f t="shared" si="1062"/>
        <v>0</v>
      </c>
      <c r="X827" s="588">
        <f t="shared" si="1076"/>
        <v>0</v>
      </c>
      <c r="Y827" s="587"/>
      <c r="Z827" s="588">
        <f t="shared" si="1063"/>
        <v>0</v>
      </c>
      <c r="AA827" s="588">
        <f t="shared" ref="AA827:AA890" si="1090">SUM(Y827:Z827)</f>
        <v>0</v>
      </c>
      <c r="AB827" s="587"/>
      <c r="AC827" s="588">
        <f t="shared" si="1064"/>
        <v>0</v>
      </c>
      <c r="AD827" s="588">
        <f t="shared" si="1077"/>
        <v>0</v>
      </c>
      <c r="AE827" s="587"/>
      <c r="AF827" s="588">
        <f t="shared" si="1065"/>
        <v>0</v>
      </c>
      <c r="AG827" s="588">
        <f t="shared" si="1078"/>
        <v>0</v>
      </c>
      <c r="AH827" s="587"/>
      <c r="AI827" s="588">
        <f t="shared" si="1066"/>
        <v>0</v>
      </c>
      <c r="AJ827" s="588">
        <f t="shared" si="1079"/>
        <v>0</v>
      </c>
      <c r="AK827" s="587"/>
      <c r="AL827" s="588">
        <f t="shared" si="1067"/>
        <v>0</v>
      </c>
      <c r="AM827" s="588">
        <f t="shared" si="1080"/>
        <v>0</v>
      </c>
      <c r="AN827" s="587"/>
      <c r="AO827" s="588">
        <f t="shared" si="1068"/>
        <v>0</v>
      </c>
      <c r="AP827" s="588">
        <f t="shared" si="1081"/>
        <v>0</v>
      </c>
      <c r="AQ827" s="587"/>
      <c r="AR827" s="588">
        <f t="shared" si="1069"/>
        <v>0</v>
      </c>
      <c r="AS827" s="588">
        <f t="shared" si="1048"/>
        <v>0</v>
      </c>
      <c r="AT827" s="587"/>
      <c r="AU827" s="588">
        <f t="shared" si="1070"/>
        <v>0</v>
      </c>
      <c r="AV827" s="588">
        <f t="shared" si="1082"/>
        <v>0</v>
      </c>
      <c r="AW827" s="587"/>
      <c r="AX827" s="652"/>
      <c r="AY827" s="706">
        <f t="shared" si="1089"/>
        <v>0</v>
      </c>
      <c r="BC827" s="30">
        <f t="shared" si="1049"/>
        <v>0</v>
      </c>
      <c r="BD827" s="30">
        <f t="shared" si="1050"/>
        <v>0</v>
      </c>
      <c r="BE827" s="30">
        <f t="shared" si="1084"/>
        <v>0</v>
      </c>
      <c r="BF827" s="30">
        <f t="shared" si="1051"/>
        <v>0</v>
      </c>
      <c r="BG827" s="30">
        <f t="shared" si="1052"/>
        <v>0</v>
      </c>
      <c r="BH827" s="30">
        <f t="shared" si="1083"/>
        <v>0</v>
      </c>
      <c r="BI827" s="30">
        <f t="shared" si="1088"/>
        <v>0</v>
      </c>
      <c r="BJ827" s="30">
        <f t="shared" si="1053"/>
        <v>0</v>
      </c>
      <c r="BK827" s="704">
        <f t="shared" si="1054"/>
        <v>0</v>
      </c>
      <c r="BL827" s="30">
        <f t="shared" si="1055"/>
        <v>0</v>
      </c>
      <c r="BM827" s="30">
        <f t="shared" si="1056"/>
        <v>0</v>
      </c>
      <c r="BN827" s="30">
        <f t="shared" si="1086"/>
        <v>0</v>
      </c>
    </row>
    <row r="828" spans="1:66" x14ac:dyDescent="0.25">
      <c r="A828" s="49"/>
      <c r="B828" s="50"/>
      <c r="C828" s="699"/>
      <c r="D828" s="50"/>
      <c r="E828" s="62" t="e">
        <f t="shared" si="1087"/>
        <v>#N/A</v>
      </c>
      <c r="F828" s="664" t="str">
        <f t="shared" si="1085"/>
        <v/>
      </c>
      <c r="G828" s="587"/>
      <c r="H828" s="588">
        <f t="shared" si="1057"/>
        <v>0</v>
      </c>
      <c r="I828" s="588">
        <f t="shared" si="1071"/>
        <v>0</v>
      </c>
      <c r="J828" s="587"/>
      <c r="K828" s="588">
        <f t="shared" si="1058"/>
        <v>0</v>
      </c>
      <c r="L828" s="588">
        <f t="shared" si="1072"/>
        <v>0</v>
      </c>
      <c r="M828" s="587"/>
      <c r="N828" s="588">
        <f t="shared" si="1059"/>
        <v>0</v>
      </c>
      <c r="O828" s="588">
        <f t="shared" si="1073"/>
        <v>0</v>
      </c>
      <c r="P828" s="587"/>
      <c r="Q828" s="588">
        <f t="shared" si="1060"/>
        <v>0</v>
      </c>
      <c r="R828" s="588">
        <f t="shared" si="1074"/>
        <v>0</v>
      </c>
      <c r="S828" s="587"/>
      <c r="T828" s="588">
        <f t="shared" si="1061"/>
        <v>0</v>
      </c>
      <c r="U828" s="588">
        <f t="shared" si="1075"/>
        <v>0</v>
      </c>
      <c r="V828" s="587"/>
      <c r="W828" s="588">
        <f t="shared" si="1062"/>
        <v>0</v>
      </c>
      <c r="X828" s="588">
        <f t="shared" si="1076"/>
        <v>0</v>
      </c>
      <c r="Y828" s="587"/>
      <c r="Z828" s="588">
        <f t="shared" si="1063"/>
        <v>0</v>
      </c>
      <c r="AA828" s="588">
        <f t="shared" si="1090"/>
        <v>0</v>
      </c>
      <c r="AB828" s="587"/>
      <c r="AC828" s="588">
        <f t="shared" si="1064"/>
        <v>0</v>
      </c>
      <c r="AD828" s="588">
        <f t="shared" si="1077"/>
        <v>0</v>
      </c>
      <c r="AE828" s="587"/>
      <c r="AF828" s="588">
        <f t="shared" si="1065"/>
        <v>0</v>
      </c>
      <c r="AG828" s="588">
        <f t="shared" si="1078"/>
        <v>0</v>
      </c>
      <c r="AH828" s="587"/>
      <c r="AI828" s="588">
        <f t="shared" si="1066"/>
        <v>0</v>
      </c>
      <c r="AJ828" s="588">
        <f t="shared" si="1079"/>
        <v>0</v>
      </c>
      <c r="AK828" s="587"/>
      <c r="AL828" s="588">
        <f t="shared" si="1067"/>
        <v>0</v>
      </c>
      <c r="AM828" s="588">
        <f t="shared" si="1080"/>
        <v>0</v>
      </c>
      <c r="AN828" s="587"/>
      <c r="AO828" s="588">
        <f t="shared" si="1068"/>
        <v>0</v>
      </c>
      <c r="AP828" s="588">
        <f t="shared" si="1081"/>
        <v>0</v>
      </c>
      <c r="AQ828" s="587"/>
      <c r="AR828" s="588">
        <f t="shared" si="1069"/>
        <v>0</v>
      </c>
      <c r="AS828" s="588">
        <f t="shared" si="1048"/>
        <v>0</v>
      </c>
      <c r="AT828" s="587"/>
      <c r="AU828" s="588">
        <f t="shared" si="1070"/>
        <v>0</v>
      </c>
      <c r="AV828" s="588">
        <f t="shared" si="1082"/>
        <v>0</v>
      </c>
      <c r="AW828" s="587"/>
      <c r="AX828" s="652"/>
      <c r="AY828" s="706">
        <f t="shared" si="1089"/>
        <v>0</v>
      </c>
      <c r="BC828" s="30">
        <f t="shared" si="1049"/>
        <v>0</v>
      </c>
      <c r="BD828" s="30">
        <f t="shared" si="1050"/>
        <v>0</v>
      </c>
      <c r="BE828" s="30">
        <f t="shared" si="1084"/>
        <v>0</v>
      </c>
      <c r="BF828" s="30">
        <f t="shared" si="1051"/>
        <v>0</v>
      </c>
      <c r="BG828" s="30">
        <f t="shared" si="1052"/>
        <v>0</v>
      </c>
      <c r="BH828" s="30">
        <f t="shared" si="1083"/>
        <v>0</v>
      </c>
      <c r="BI828" s="30">
        <f t="shared" si="1088"/>
        <v>0</v>
      </c>
      <c r="BJ828" s="30">
        <f t="shared" si="1053"/>
        <v>0</v>
      </c>
      <c r="BK828" s="704">
        <f t="shared" si="1054"/>
        <v>0</v>
      </c>
      <c r="BL828" s="30">
        <f t="shared" si="1055"/>
        <v>0</v>
      </c>
      <c r="BM828" s="30">
        <f t="shared" si="1056"/>
        <v>0</v>
      </c>
      <c r="BN828" s="30">
        <f t="shared" si="1086"/>
        <v>0</v>
      </c>
    </row>
    <row r="829" spans="1:66" x14ac:dyDescent="0.25">
      <c r="A829" s="49"/>
      <c r="B829" s="50"/>
      <c r="C829" s="699"/>
      <c r="D829" s="50"/>
      <c r="E829" s="62" t="e">
        <f t="shared" si="1087"/>
        <v>#N/A</v>
      </c>
      <c r="F829" s="664" t="str">
        <f t="shared" si="1085"/>
        <v/>
      </c>
      <c r="G829" s="587"/>
      <c r="H829" s="588">
        <f t="shared" si="1057"/>
        <v>0</v>
      </c>
      <c r="I829" s="588">
        <f t="shared" si="1071"/>
        <v>0</v>
      </c>
      <c r="J829" s="587"/>
      <c r="K829" s="588">
        <f t="shared" si="1058"/>
        <v>0</v>
      </c>
      <c r="L829" s="588">
        <f t="shared" si="1072"/>
        <v>0</v>
      </c>
      <c r="M829" s="587"/>
      <c r="N829" s="588">
        <f t="shared" si="1059"/>
        <v>0</v>
      </c>
      <c r="O829" s="588">
        <f t="shared" si="1073"/>
        <v>0</v>
      </c>
      <c r="P829" s="587"/>
      <c r="Q829" s="588">
        <f t="shared" si="1060"/>
        <v>0</v>
      </c>
      <c r="R829" s="588">
        <f t="shared" si="1074"/>
        <v>0</v>
      </c>
      <c r="S829" s="587"/>
      <c r="T829" s="588">
        <f t="shared" si="1061"/>
        <v>0</v>
      </c>
      <c r="U829" s="588">
        <f t="shared" si="1075"/>
        <v>0</v>
      </c>
      <c r="V829" s="587"/>
      <c r="W829" s="588">
        <f t="shared" si="1062"/>
        <v>0</v>
      </c>
      <c r="X829" s="588">
        <f t="shared" si="1076"/>
        <v>0</v>
      </c>
      <c r="Y829" s="587"/>
      <c r="Z829" s="588">
        <f t="shared" si="1063"/>
        <v>0</v>
      </c>
      <c r="AA829" s="588">
        <f t="shared" si="1090"/>
        <v>0</v>
      </c>
      <c r="AB829" s="587"/>
      <c r="AC829" s="588">
        <f t="shared" si="1064"/>
        <v>0</v>
      </c>
      <c r="AD829" s="588">
        <f t="shared" si="1077"/>
        <v>0</v>
      </c>
      <c r="AE829" s="587"/>
      <c r="AF829" s="588">
        <f t="shared" si="1065"/>
        <v>0</v>
      </c>
      <c r="AG829" s="588">
        <f t="shared" si="1078"/>
        <v>0</v>
      </c>
      <c r="AH829" s="587"/>
      <c r="AI829" s="588">
        <f t="shared" si="1066"/>
        <v>0</v>
      </c>
      <c r="AJ829" s="588">
        <f t="shared" si="1079"/>
        <v>0</v>
      </c>
      <c r="AK829" s="587"/>
      <c r="AL829" s="588">
        <f t="shared" si="1067"/>
        <v>0</v>
      </c>
      <c r="AM829" s="588">
        <f t="shared" si="1080"/>
        <v>0</v>
      </c>
      <c r="AN829" s="587"/>
      <c r="AO829" s="588">
        <f t="shared" si="1068"/>
        <v>0</v>
      </c>
      <c r="AP829" s="588">
        <f t="shared" si="1081"/>
        <v>0</v>
      </c>
      <c r="AQ829" s="587"/>
      <c r="AR829" s="588">
        <f t="shared" si="1069"/>
        <v>0</v>
      </c>
      <c r="AS829" s="588">
        <f t="shared" si="1048"/>
        <v>0</v>
      </c>
      <c r="AT829" s="587"/>
      <c r="AU829" s="588">
        <f t="shared" si="1070"/>
        <v>0</v>
      </c>
      <c r="AV829" s="588">
        <f t="shared" si="1082"/>
        <v>0</v>
      </c>
      <c r="AW829" s="587"/>
      <c r="AX829" s="652"/>
      <c r="AY829" s="706">
        <f t="shared" si="1089"/>
        <v>0</v>
      </c>
      <c r="BC829" s="30">
        <f t="shared" si="1049"/>
        <v>0</v>
      </c>
      <c r="BD829" s="30">
        <f t="shared" si="1050"/>
        <v>0</v>
      </c>
      <c r="BE829" s="30">
        <f t="shared" si="1084"/>
        <v>0</v>
      </c>
      <c r="BF829" s="30">
        <f t="shared" si="1051"/>
        <v>0</v>
      </c>
      <c r="BG829" s="30">
        <f t="shared" si="1052"/>
        <v>0</v>
      </c>
      <c r="BH829" s="30">
        <f t="shared" si="1083"/>
        <v>0</v>
      </c>
      <c r="BI829" s="30">
        <f t="shared" si="1088"/>
        <v>0</v>
      </c>
      <c r="BJ829" s="30">
        <f t="shared" si="1053"/>
        <v>0</v>
      </c>
      <c r="BK829" s="704">
        <f t="shared" si="1054"/>
        <v>0</v>
      </c>
      <c r="BL829" s="30">
        <f t="shared" si="1055"/>
        <v>0</v>
      </c>
      <c r="BM829" s="30">
        <f t="shared" si="1056"/>
        <v>0</v>
      </c>
      <c r="BN829" s="30">
        <f t="shared" si="1086"/>
        <v>0</v>
      </c>
    </row>
    <row r="830" spans="1:66" x14ac:dyDescent="0.25">
      <c r="A830" s="49"/>
      <c r="B830" s="50"/>
      <c r="C830" s="699"/>
      <c r="D830" s="50"/>
      <c r="E830" s="62" t="e">
        <f t="shared" si="1087"/>
        <v>#N/A</v>
      </c>
      <c r="F830" s="664" t="str">
        <f t="shared" si="1085"/>
        <v/>
      </c>
      <c r="G830" s="587"/>
      <c r="H830" s="588">
        <f t="shared" si="1057"/>
        <v>0</v>
      </c>
      <c r="I830" s="588">
        <f t="shared" si="1071"/>
        <v>0</v>
      </c>
      <c r="J830" s="587"/>
      <c r="K830" s="588">
        <f t="shared" si="1058"/>
        <v>0</v>
      </c>
      <c r="L830" s="588">
        <f t="shared" si="1072"/>
        <v>0</v>
      </c>
      <c r="M830" s="587"/>
      <c r="N830" s="588">
        <f t="shared" si="1059"/>
        <v>0</v>
      </c>
      <c r="O830" s="588">
        <f t="shared" si="1073"/>
        <v>0</v>
      </c>
      <c r="P830" s="587"/>
      <c r="Q830" s="588">
        <f t="shared" si="1060"/>
        <v>0</v>
      </c>
      <c r="R830" s="588">
        <f t="shared" si="1074"/>
        <v>0</v>
      </c>
      <c r="S830" s="587"/>
      <c r="T830" s="588">
        <f t="shared" si="1061"/>
        <v>0</v>
      </c>
      <c r="U830" s="588">
        <f t="shared" si="1075"/>
        <v>0</v>
      </c>
      <c r="V830" s="587"/>
      <c r="W830" s="588">
        <f t="shared" si="1062"/>
        <v>0</v>
      </c>
      <c r="X830" s="588">
        <f t="shared" si="1076"/>
        <v>0</v>
      </c>
      <c r="Y830" s="587"/>
      <c r="Z830" s="588">
        <f t="shared" si="1063"/>
        <v>0</v>
      </c>
      <c r="AA830" s="588">
        <f t="shared" si="1090"/>
        <v>0</v>
      </c>
      <c r="AB830" s="587"/>
      <c r="AC830" s="588">
        <f t="shared" si="1064"/>
        <v>0</v>
      </c>
      <c r="AD830" s="588">
        <f t="shared" si="1077"/>
        <v>0</v>
      </c>
      <c r="AE830" s="587"/>
      <c r="AF830" s="588">
        <f t="shared" si="1065"/>
        <v>0</v>
      </c>
      <c r="AG830" s="588">
        <f t="shared" si="1078"/>
        <v>0</v>
      </c>
      <c r="AH830" s="587"/>
      <c r="AI830" s="588">
        <f t="shared" si="1066"/>
        <v>0</v>
      </c>
      <c r="AJ830" s="588">
        <f t="shared" si="1079"/>
        <v>0</v>
      </c>
      <c r="AK830" s="587"/>
      <c r="AL830" s="588">
        <f t="shared" si="1067"/>
        <v>0</v>
      </c>
      <c r="AM830" s="588">
        <f t="shared" si="1080"/>
        <v>0</v>
      </c>
      <c r="AN830" s="587"/>
      <c r="AO830" s="588">
        <f t="shared" si="1068"/>
        <v>0</v>
      </c>
      <c r="AP830" s="588">
        <f t="shared" si="1081"/>
        <v>0</v>
      </c>
      <c r="AQ830" s="587"/>
      <c r="AR830" s="588">
        <f t="shared" si="1069"/>
        <v>0</v>
      </c>
      <c r="AS830" s="588">
        <f t="shared" si="1048"/>
        <v>0</v>
      </c>
      <c r="AT830" s="587"/>
      <c r="AU830" s="588">
        <f t="shared" si="1070"/>
        <v>0</v>
      </c>
      <c r="AV830" s="588">
        <f t="shared" si="1082"/>
        <v>0</v>
      </c>
      <c r="AW830" s="587"/>
      <c r="AX830" s="652"/>
      <c r="AY830" s="706">
        <f t="shared" si="1089"/>
        <v>0</v>
      </c>
      <c r="BC830" s="30">
        <f t="shared" si="1049"/>
        <v>0</v>
      </c>
      <c r="BD830" s="30">
        <f t="shared" si="1050"/>
        <v>0</v>
      </c>
      <c r="BE830" s="30">
        <f t="shared" si="1084"/>
        <v>0</v>
      </c>
      <c r="BF830" s="30">
        <f t="shared" si="1051"/>
        <v>0</v>
      </c>
      <c r="BG830" s="30">
        <f t="shared" si="1052"/>
        <v>0</v>
      </c>
      <c r="BH830" s="30">
        <f t="shared" si="1083"/>
        <v>0</v>
      </c>
      <c r="BI830" s="30">
        <f t="shared" si="1088"/>
        <v>0</v>
      </c>
      <c r="BJ830" s="30">
        <f t="shared" si="1053"/>
        <v>0</v>
      </c>
      <c r="BK830" s="704">
        <f t="shared" si="1054"/>
        <v>0</v>
      </c>
      <c r="BL830" s="30">
        <f t="shared" si="1055"/>
        <v>0</v>
      </c>
      <c r="BM830" s="30">
        <f t="shared" si="1056"/>
        <v>0</v>
      </c>
      <c r="BN830" s="30">
        <f t="shared" si="1086"/>
        <v>0</v>
      </c>
    </row>
    <row r="831" spans="1:66" x14ac:dyDescent="0.25">
      <c r="A831" s="49"/>
      <c r="B831" s="50"/>
      <c r="C831" s="699"/>
      <c r="D831" s="50"/>
      <c r="E831" s="62" t="e">
        <f t="shared" si="1087"/>
        <v>#N/A</v>
      </c>
      <c r="F831" s="664" t="str">
        <f t="shared" si="1085"/>
        <v/>
      </c>
      <c r="G831" s="587"/>
      <c r="H831" s="588">
        <f t="shared" si="1057"/>
        <v>0</v>
      </c>
      <c r="I831" s="588">
        <f t="shared" si="1071"/>
        <v>0</v>
      </c>
      <c r="J831" s="587"/>
      <c r="K831" s="588">
        <f t="shared" si="1058"/>
        <v>0</v>
      </c>
      <c r="L831" s="588">
        <f t="shared" si="1072"/>
        <v>0</v>
      </c>
      <c r="M831" s="587"/>
      <c r="N831" s="588">
        <f t="shared" si="1059"/>
        <v>0</v>
      </c>
      <c r="O831" s="588">
        <f t="shared" si="1073"/>
        <v>0</v>
      </c>
      <c r="P831" s="587"/>
      <c r="Q831" s="588">
        <f t="shared" si="1060"/>
        <v>0</v>
      </c>
      <c r="R831" s="588">
        <f t="shared" si="1074"/>
        <v>0</v>
      </c>
      <c r="S831" s="587"/>
      <c r="T831" s="588">
        <f t="shared" si="1061"/>
        <v>0</v>
      </c>
      <c r="U831" s="588">
        <f t="shared" si="1075"/>
        <v>0</v>
      </c>
      <c r="V831" s="587"/>
      <c r="W831" s="588">
        <f t="shared" si="1062"/>
        <v>0</v>
      </c>
      <c r="X831" s="588">
        <f t="shared" si="1076"/>
        <v>0</v>
      </c>
      <c r="Y831" s="587"/>
      <c r="Z831" s="588">
        <f t="shared" si="1063"/>
        <v>0</v>
      </c>
      <c r="AA831" s="588">
        <f t="shared" si="1090"/>
        <v>0</v>
      </c>
      <c r="AB831" s="587"/>
      <c r="AC831" s="588">
        <f t="shared" si="1064"/>
        <v>0</v>
      </c>
      <c r="AD831" s="588">
        <f t="shared" si="1077"/>
        <v>0</v>
      </c>
      <c r="AE831" s="587"/>
      <c r="AF831" s="588">
        <f t="shared" si="1065"/>
        <v>0</v>
      </c>
      <c r="AG831" s="588">
        <f t="shared" si="1078"/>
        <v>0</v>
      </c>
      <c r="AH831" s="587"/>
      <c r="AI831" s="588">
        <f t="shared" si="1066"/>
        <v>0</v>
      </c>
      <c r="AJ831" s="588">
        <f t="shared" si="1079"/>
        <v>0</v>
      </c>
      <c r="AK831" s="587"/>
      <c r="AL831" s="588">
        <f t="shared" si="1067"/>
        <v>0</v>
      </c>
      <c r="AM831" s="588">
        <f t="shared" si="1080"/>
        <v>0</v>
      </c>
      <c r="AN831" s="587"/>
      <c r="AO831" s="588">
        <f t="shared" si="1068"/>
        <v>0</v>
      </c>
      <c r="AP831" s="588">
        <f t="shared" si="1081"/>
        <v>0</v>
      </c>
      <c r="AQ831" s="587"/>
      <c r="AR831" s="588">
        <f t="shared" si="1069"/>
        <v>0</v>
      </c>
      <c r="AS831" s="588">
        <f t="shared" si="1048"/>
        <v>0</v>
      </c>
      <c r="AT831" s="587"/>
      <c r="AU831" s="588">
        <f t="shared" si="1070"/>
        <v>0</v>
      </c>
      <c r="AV831" s="588">
        <f t="shared" si="1082"/>
        <v>0</v>
      </c>
      <c r="AW831" s="587"/>
      <c r="AX831" s="652"/>
      <c r="AY831" s="706">
        <f t="shared" si="1089"/>
        <v>0</v>
      </c>
      <c r="BC831" s="30">
        <f t="shared" si="1049"/>
        <v>0</v>
      </c>
      <c r="BD831" s="30">
        <f t="shared" si="1050"/>
        <v>0</v>
      </c>
      <c r="BE831" s="30">
        <f t="shared" si="1084"/>
        <v>0</v>
      </c>
      <c r="BF831" s="30">
        <f t="shared" si="1051"/>
        <v>0</v>
      </c>
      <c r="BG831" s="30">
        <f t="shared" si="1052"/>
        <v>0</v>
      </c>
      <c r="BH831" s="30">
        <f t="shared" si="1083"/>
        <v>0</v>
      </c>
      <c r="BI831" s="30">
        <f t="shared" si="1088"/>
        <v>0</v>
      </c>
      <c r="BJ831" s="30">
        <f t="shared" si="1053"/>
        <v>0</v>
      </c>
      <c r="BK831" s="704">
        <f t="shared" si="1054"/>
        <v>0</v>
      </c>
      <c r="BL831" s="30">
        <f t="shared" si="1055"/>
        <v>0</v>
      </c>
      <c r="BM831" s="30">
        <f t="shared" si="1056"/>
        <v>0</v>
      </c>
      <c r="BN831" s="30">
        <f t="shared" si="1086"/>
        <v>0</v>
      </c>
    </row>
    <row r="832" spans="1:66" x14ac:dyDescent="0.25">
      <c r="A832" s="49"/>
      <c r="B832" s="50"/>
      <c r="C832" s="699"/>
      <c r="D832" s="50"/>
      <c r="E832" s="62" t="e">
        <f t="shared" si="1087"/>
        <v>#N/A</v>
      </c>
      <c r="F832" s="664" t="str">
        <f t="shared" si="1085"/>
        <v/>
      </c>
      <c r="G832" s="587"/>
      <c r="H832" s="588">
        <f t="shared" si="1057"/>
        <v>0</v>
      </c>
      <c r="I832" s="588">
        <f t="shared" si="1071"/>
        <v>0</v>
      </c>
      <c r="J832" s="587"/>
      <c r="K832" s="588">
        <f t="shared" si="1058"/>
        <v>0</v>
      </c>
      <c r="L832" s="588">
        <f t="shared" si="1072"/>
        <v>0</v>
      </c>
      <c r="M832" s="587"/>
      <c r="N832" s="588">
        <f t="shared" si="1059"/>
        <v>0</v>
      </c>
      <c r="O832" s="588">
        <f t="shared" si="1073"/>
        <v>0</v>
      </c>
      <c r="P832" s="587"/>
      <c r="Q832" s="588">
        <f t="shared" si="1060"/>
        <v>0</v>
      </c>
      <c r="R832" s="588">
        <f t="shared" si="1074"/>
        <v>0</v>
      </c>
      <c r="S832" s="587"/>
      <c r="T832" s="588">
        <f t="shared" si="1061"/>
        <v>0</v>
      </c>
      <c r="U832" s="588">
        <f t="shared" si="1075"/>
        <v>0</v>
      </c>
      <c r="V832" s="587"/>
      <c r="W832" s="588">
        <f t="shared" si="1062"/>
        <v>0</v>
      </c>
      <c r="X832" s="588">
        <f t="shared" si="1076"/>
        <v>0</v>
      </c>
      <c r="Y832" s="587"/>
      <c r="Z832" s="588">
        <f t="shared" si="1063"/>
        <v>0</v>
      </c>
      <c r="AA832" s="588">
        <f t="shared" si="1090"/>
        <v>0</v>
      </c>
      <c r="AB832" s="587"/>
      <c r="AC832" s="588">
        <f t="shared" si="1064"/>
        <v>0</v>
      </c>
      <c r="AD832" s="588">
        <f t="shared" si="1077"/>
        <v>0</v>
      </c>
      <c r="AE832" s="587"/>
      <c r="AF832" s="588">
        <f t="shared" si="1065"/>
        <v>0</v>
      </c>
      <c r="AG832" s="588">
        <f t="shared" si="1078"/>
        <v>0</v>
      </c>
      <c r="AH832" s="587"/>
      <c r="AI832" s="588">
        <f t="shared" si="1066"/>
        <v>0</v>
      </c>
      <c r="AJ832" s="588">
        <f t="shared" si="1079"/>
        <v>0</v>
      </c>
      <c r="AK832" s="587"/>
      <c r="AL832" s="588">
        <f t="shared" si="1067"/>
        <v>0</v>
      </c>
      <c r="AM832" s="588">
        <f t="shared" si="1080"/>
        <v>0</v>
      </c>
      <c r="AN832" s="587"/>
      <c r="AO832" s="588">
        <f t="shared" si="1068"/>
        <v>0</v>
      </c>
      <c r="AP832" s="588">
        <f t="shared" si="1081"/>
        <v>0</v>
      </c>
      <c r="AQ832" s="587"/>
      <c r="AR832" s="588">
        <f t="shared" si="1069"/>
        <v>0</v>
      </c>
      <c r="AS832" s="588">
        <f t="shared" si="1048"/>
        <v>0</v>
      </c>
      <c r="AT832" s="587"/>
      <c r="AU832" s="588">
        <f t="shared" si="1070"/>
        <v>0</v>
      </c>
      <c r="AV832" s="588">
        <f t="shared" si="1082"/>
        <v>0</v>
      </c>
      <c r="AW832" s="587"/>
      <c r="AX832" s="652"/>
      <c r="AY832" s="706">
        <f t="shared" si="1089"/>
        <v>0</v>
      </c>
      <c r="BC832" s="30">
        <f t="shared" si="1049"/>
        <v>0</v>
      </c>
      <c r="BD832" s="30">
        <f t="shared" si="1050"/>
        <v>0</v>
      </c>
      <c r="BE832" s="30">
        <f t="shared" si="1084"/>
        <v>0</v>
      </c>
      <c r="BF832" s="30">
        <f t="shared" si="1051"/>
        <v>0</v>
      </c>
      <c r="BG832" s="30">
        <f t="shared" si="1052"/>
        <v>0</v>
      </c>
      <c r="BH832" s="30">
        <f t="shared" si="1083"/>
        <v>0</v>
      </c>
      <c r="BI832" s="30">
        <f t="shared" si="1088"/>
        <v>0</v>
      </c>
      <c r="BJ832" s="30">
        <f t="shared" si="1053"/>
        <v>0</v>
      </c>
      <c r="BK832" s="704">
        <f t="shared" si="1054"/>
        <v>0</v>
      </c>
      <c r="BL832" s="30">
        <f t="shared" si="1055"/>
        <v>0</v>
      </c>
      <c r="BM832" s="30">
        <f t="shared" si="1056"/>
        <v>0</v>
      </c>
      <c r="BN832" s="30">
        <f t="shared" si="1086"/>
        <v>0</v>
      </c>
    </row>
    <row r="833" spans="1:66" x14ac:dyDescent="0.25">
      <c r="A833" s="49"/>
      <c r="B833" s="50"/>
      <c r="C833" s="699"/>
      <c r="D833" s="50"/>
      <c r="E833" s="62" t="e">
        <f t="shared" si="1087"/>
        <v>#N/A</v>
      </c>
      <c r="F833" s="664" t="str">
        <f t="shared" si="1085"/>
        <v/>
      </c>
      <c r="G833" s="587"/>
      <c r="H833" s="588">
        <f t="shared" si="1057"/>
        <v>0</v>
      </c>
      <c r="I833" s="588">
        <f t="shared" si="1071"/>
        <v>0</v>
      </c>
      <c r="J833" s="587"/>
      <c r="K833" s="588">
        <f t="shared" si="1058"/>
        <v>0</v>
      </c>
      <c r="L833" s="588">
        <f t="shared" si="1072"/>
        <v>0</v>
      </c>
      <c r="M833" s="587"/>
      <c r="N833" s="588">
        <f t="shared" si="1059"/>
        <v>0</v>
      </c>
      <c r="O833" s="588">
        <f t="shared" si="1073"/>
        <v>0</v>
      </c>
      <c r="P833" s="587"/>
      <c r="Q833" s="588">
        <f t="shared" si="1060"/>
        <v>0</v>
      </c>
      <c r="R833" s="588">
        <f t="shared" si="1074"/>
        <v>0</v>
      </c>
      <c r="S833" s="587"/>
      <c r="T833" s="588">
        <f t="shared" si="1061"/>
        <v>0</v>
      </c>
      <c r="U833" s="588">
        <f t="shared" si="1075"/>
        <v>0</v>
      </c>
      <c r="V833" s="587"/>
      <c r="W833" s="588">
        <f t="shared" si="1062"/>
        <v>0</v>
      </c>
      <c r="X833" s="588">
        <f t="shared" si="1076"/>
        <v>0</v>
      </c>
      <c r="Y833" s="587"/>
      <c r="Z833" s="588">
        <f t="shared" si="1063"/>
        <v>0</v>
      </c>
      <c r="AA833" s="588">
        <f t="shared" si="1090"/>
        <v>0</v>
      </c>
      <c r="AB833" s="587"/>
      <c r="AC833" s="588">
        <f t="shared" si="1064"/>
        <v>0</v>
      </c>
      <c r="AD833" s="588">
        <f t="shared" si="1077"/>
        <v>0</v>
      </c>
      <c r="AE833" s="587"/>
      <c r="AF833" s="588">
        <f t="shared" si="1065"/>
        <v>0</v>
      </c>
      <c r="AG833" s="588">
        <f t="shared" si="1078"/>
        <v>0</v>
      </c>
      <c r="AH833" s="587"/>
      <c r="AI833" s="588">
        <f t="shared" si="1066"/>
        <v>0</v>
      </c>
      <c r="AJ833" s="588">
        <f t="shared" si="1079"/>
        <v>0</v>
      </c>
      <c r="AK833" s="587"/>
      <c r="AL833" s="588">
        <f t="shared" si="1067"/>
        <v>0</v>
      </c>
      <c r="AM833" s="588">
        <f t="shared" si="1080"/>
        <v>0</v>
      </c>
      <c r="AN833" s="587"/>
      <c r="AO833" s="588">
        <f t="shared" si="1068"/>
        <v>0</v>
      </c>
      <c r="AP833" s="588">
        <f t="shared" si="1081"/>
        <v>0</v>
      </c>
      <c r="AQ833" s="587"/>
      <c r="AR833" s="588">
        <f t="shared" si="1069"/>
        <v>0</v>
      </c>
      <c r="AS833" s="588">
        <f t="shared" si="1048"/>
        <v>0</v>
      </c>
      <c r="AT833" s="587"/>
      <c r="AU833" s="588">
        <f t="shared" si="1070"/>
        <v>0</v>
      </c>
      <c r="AV833" s="588">
        <f t="shared" si="1082"/>
        <v>0</v>
      </c>
      <c r="AW833" s="587"/>
      <c r="AX833" s="652"/>
      <c r="AY833" s="706">
        <f t="shared" si="1089"/>
        <v>0</v>
      </c>
      <c r="BC833" s="30">
        <f t="shared" si="1049"/>
        <v>0</v>
      </c>
      <c r="BD833" s="30">
        <f t="shared" si="1050"/>
        <v>0</v>
      </c>
      <c r="BE833" s="30">
        <f t="shared" si="1084"/>
        <v>0</v>
      </c>
      <c r="BF833" s="30">
        <f t="shared" si="1051"/>
        <v>0</v>
      </c>
      <c r="BG833" s="30">
        <f t="shared" si="1052"/>
        <v>0</v>
      </c>
      <c r="BH833" s="30">
        <f t="shared" si="1083"/>
        <v>0</v>
      </c>
      <c r="BI833" s="30">
        <f t="shared" si="1088"/>
        <v>0</v>
      </c>
      <c r="BJ833" s="30">
        <f t="shared" si="1053"/>
        <v>0</v>
      </c>
      <c r="BK833" s="704">
        <f t="shared" si="1054"/>
        <v>0</v>
      </c>
      <c r="BL833" s="30">
        <f t="shared" si="1055"/>
        <v>0</v>
      </c>
      <c r="BM833" s="30">
        <f t="shared" si="1056"/>
        <v>0</v>
      </c>
      <c r="BN833" s="30">
        <f t="shared" si="1086"/>
        <v>0</v>
      </c>
    </row>
    <row r="834" spans="1:66" x14ac:dyDescent="0.25">
      <c r="A834" s="49"/>
      <c r="B834" s="50"/>
      <c r="C834" s="699"/>
      <c r="D834" s="50"/>
      <c r="E834" s="62" t="e">
        <f t="shared" si="1087"/>
        <v>#N/A</v>
      </c>
      <c r="F834" s="664" t="str">
        <f t="shared" si="1085"/>
        <v/>
      </c>
      <c r="G834" s="587"/>
      <c r="H834" s="588">
        <f t="shared" si="1057"/>
        <v>0</v>
      </c>
      <c r="I834" s="588">
        <f t="shared" si="1071"/>
        <v>0</v>
      </c>
      <c r="J834" s="587"/>
      <c r="K834" s="588">
        <f t="shared" si="1058"/>
        <v>0</v>
      </c>
      <c r="L834" s="588">
        <f t="shared" si="1072"/>
        <v>0</v>
      </c>
      <c r="M834" s="587"/>
      <c r="N834" s="588">
        <f t="shared" si="1059"/>
        <v>0</v>
      </c>
      <c r="O834" s="588">
        <f t="shared" si="1073"/>
        <v>0</v>
      </c>
      <c r="P834" s="587"/>
      <c r="Q834" s="588">
        <f t="shared" si="1060"/>
        <v>0</v>
      </c>
      <c r="R834" s="588">
        <f t="shared" si="1074"/>
        <v>0</v>
      </c>
      <c r="S834" s="587"/>
      <c r="T834" s="588">
        <f t="shared" si="1061"/>
        <v>0</v>
      </c>
      <c r="U834" s="588">
        <f t="shared" si="1075"/>
        <v>0</v>
      </c>
      <c r="V834" s="587"/>
      <c r="W834" s="588">
        <f t="shared" si="1062"/>
        <v>0</v>
      </c>
      <c r="X834" s="588">
        <f t="shared" si="1076"/>
        <v>0</v>
      </c>
      <c r="Y834" s="587"/>
      <c r="Z834" s="588">
        <f t="shared" si="1063"/>
        <v>0</v>
      </c>
      <c r="AA834" s="588">
        <f t="shared" si="1090"/>
        <v>0</v>
      </c>
      <c r="AB834" s="587"/>
      <c r="AC834" s="588">
        <f t="shared" si="1064"/>
        <v>0</v>
      </c>
      <c r="AD834" s="588">
        <f t="shared" si="1077"/>
        <v>0</v>
      </c>
      <c r="AE834" s="587"/>
      <c r="AF834" s="588">
        <f t="shared" si="1065"/>
        <v>0</v>
      </c>
      <c r="AG834" s="588">
        <f t="shared" si="1078"/>
        <v>0</v>
      </c>
      <c r="AH834" s="587"/>
      <c r="AI834" s="588">
        <f t="shared" si="1066"/>
        <v>0</v>
      </c>
      <c r="AJ834" s="588">
        <f t="shared" si="1079"/>
        <v>0</v>
      </c>
      <c r="AK834" s="587"/>
      <c r="AL834" s="588">
        <f t="shared" si="1067"/>
        <v>0</v>
      </c>
      <c r="AM834" s="588">
        <f t="shared" si="1080"/>
        <v>0</v>
      </c>
      <c r="AN834" s="587"/>
      <c r="AO834" s="588">
        <f t="shared" si="1068"/>
        <v>0</v>
      </c>
      <c r="AP834" s="588">
        <f t="shared" si="1081"/>
        <v>0</v>
      </c>
      <c r="AQ834" s="587"/>
      <c r="AR834" s="588">
        <f t="shared" si="1069"/>
        <v>0</v>
      </c>
      <c r="AS834" s="588">
        <f t="shared" si="1048"/>
        <v>0</v>
      </c>
      <c r="AT834" s="587"/>
      <c r="AU834" s="588">
        <f t="shared" si="1070"/>
        <v>0</v>
      </c>
      <c r="AV834" s="588">
        <f t="shared" si="1082"/>
        <v>0</v>
      </c>
      <c r="AW834" s="587"/>
      <c r="AX834" s="652"/>
      <c r="AY834" s="706">
        <f t="shared" si="1089"/>
        <v>0</v>
      </c>
      <c r="BC834" s="30">
        <f t="shared" si="1049"/>
        <v>0</v>
      </c>
      <c r="BD834" s="30">
        <f t="shared" si="1050"/>
        <v>0</v>
      </c>
      <c r="BE834" s="30">
        <f t="shared" si="1084"/>
        <v>0</v>
      </c>
      <c r="BF834" s="30">
        <f t="shared" si="1051"/>
        <v>0</v>
      </c>
      <c r="BG834" s="30">
        <f t="shared" si="1052"/>
        <v>0</v>
      </c>
      <c r="BH834" s="30">
        <f t="shared" si="1083"/>
        <v>0</v>
      </c>
      <c r="BI834" s="30">
        <f t="shared" si="1088"/>
        <v>0</v>
      </c>
      <c r="BJ834" s="30">
        <f t="shared" si="1053"/>
        <v>0</v>
      </c>
      <c r="BK834" s="704">
        <f t="shared" si="1054"/>
        <v>0</v>
      </c>
      <c r="BL834" s="30">
        <f t="shared" si="1055"/>
        <v>0</v>
      </c>
      <c r="BM834" s="30">
        <f t="shared" si="1056"/>
        <v>0</v>
      </c>
      <c r="BN834" s="30">
        <f t="shared" si="1086"/>
        <v>0</v>
      </c>
    </row>
    <row r="835" spans="1:66" x14ac:dyDescent="0.25">
      <c r="A835" s="49"/>
      <c r="B835" s="50"/>
      <c r="C835" s="699"/>
      <c r="D835" s="50"/>
      <c r="E835" s="62" t="e">
        <f t="shared" si="1087"/>
        <v>#N/A</v>
      </c>
      <c r="F835" s="664" t="str">
        <f t="shared" si="1085"/>
        <v/>
      </c>
      <c r="G835" s="587"/>
      <c r="H835" s="588">
        <f t="shared" si="1057"/>
        <v>0</v>
      </c>
      <c r="I835" s="588">
        <f t="shared" si="1071"/>
        <v>0</v>
      </c>
      <c r="J835" s="587"/>
      <c r="K835" s="588">
        <f t="shared" si="1058"/>
        <v>0</v>
      </c>
      <c r="L835" s="588">
        <f t="shared" si="1072"/>
        <v>0</v>
      </c>
      <c r="M835" s="587"/>
      <c r="N835" s="588">
        <f t="shared" si="1059"/>
        <v>0</v>
      </c>
      <c r="O835" s="588">
        <f t="shared" si="1073"/>
        <v>0</v>
      </c>
      <c r="P835" s="587"/>
      <c r="Q835" s="588">
        <f t="shared" si="1060"/>
        <v>0</v>
      </c>
      <c r="R835" s="588">
        <f t="shared" si="1074"/>
        <v>0</v>
      </c>
      <c r="S835" s="587"/>
      <c r="T835" s="588">
        <f t="shared" si="1061"/>
        <v>0</v>
      </c>
      <c r="U835" s="588">
        <f t="shared" si="1075"/>
        <v>0</v>
      </c>
      <c r="V835" s="587"/>
      <c r="W835" s="588">
        <f t="shared" si="1062"/>
        <v>0</v>
      </c>
      <c r="X835" s="588">
        <f t="shared" si="1076"/>
        <v>0</v>
      </c>
      <c r="Y835" s="587"/>
      <c r="Z835" s="588">
        <f t="shared" si="1063"/>
        <v>0</v>
      </c>
      <c r="AA835" s="588">
        <f t="shared" si="1090"/>
        <v>0</v>
      </c>
      <c r="AB835" s="587"/>
      <c r="AC835" s="588">
        <f t="shared" si="1064"/>
        <v>0</v>
      </c>
      <c r="AD835" s="588">
        <f t="shared" si="1077"/>
        <v>0</v>
      </c>
      <c r="AE835" s="587"/>
      <c r="AF835" s="588">
        <f t="shared" si="1065"/>
        <v>0</v>
      </c>
      <c r="AG835" s="588">
        <f t="shared" si="1078"/>
        <v>0</v>
      </c>
      <c r="AH835" s="587"/>
      <c r="AI835" s="588">
        <f t="shared" si="1066"/>
        <v>0</v>
      </c>
      <c r="AJ835" s="588">
        <f t="shared" si="1079"/>
        <v>0</v>
      </c>
      <c r="AK835" s="587"/>
      <c r="AL835" s="588">
        <f t="shared" si="1067"/>
        <v>0</v>
      </c>
      <c r="AM835" s="588">
        <f t="shared" si="1080"/>
        <v>0</v>
      </c>
      <c r="AN835" s="587"/>
      <c r="AO835" s="588">
        <f t="shared" si="1068"/>
        <v>0</v>
      </c>
      <c r="AP835" s="588">
        <f t="shared" si="1081"/>
        <v>0</v>
      </c>
      <c r="AQ835" s="587"/>
      <c r="AR835" s="588">
        <f t="shared" si="1069"/>
        <v>0</v>
      </c>
      <c r="AS835" s="588">
        <f t="shared" si="1048"/>
        <v>0</v>
      </c>
      <c r="AT835" s="587"/>
      <c r="AU835" s="588">
        <f t="shared" si="1070"/>
        <v>0</v>
      </c>
      <c r="AV835" s="588">
        <f t="shared" si="1082"/>
        <v>0</v>
      </c>
      <c r="AW835" s="587"/>
      <c r="AX835" s="652"/>
      <c r="AY835" s="706">
        <f t="shared" si="1089"/>
        <v>0</v>
      </c>
      <c r="BC835" s="30">
        <f t="shared" si="1049"/>
        <v>0</v>
      </c>
      <c r="BD835" s="30">
        <f t="shared" si="1050"/>
        <v>0</v>
      </c>
      <c r="BE835" s="30">
        <f t="shared" si="1084"/>
        <v>0</v>
      </c>
      <c r="BF835" s="30">
        <f t="shared" si="1051"/>
        <v>0</v>
      </c>
      <c r="BG835" s="30">
        <f t="shared" si="1052"/>
        <v>0</v>
      </c>
      <c r="BH835" s="30">
        <f t="shared" si="1083"/>
        <v>0</v>
      </c>
      <c r="BI835" s="30">
        <f t="shared" si="1088"/>
        <v>0</v>
      </c>
      <c r="BJ835" s="30">
        <f t="shared" si="1053"/>
        <v>0</v>
      </c>
      <c r="BK835" s="704">
        <f t="shared" si="1054"/>
        <v>0</v>
      </c>
      <c r="BL835" s="30">
        <f t="shared" si="1055"/>
        <v>0</v>
      </c>
      <c r="BM835" s="30">
        <f t="shared" si="1056"/>
        <v>0</v>
      </c>
      <c r="BN835" s="30">
        <f t="shared" si="1086"/>
        <v>0</v>
      </c>
    </row>
    <row r="836" spans="1:66" x14ac:dyDescent="0.25">
      <c r="A836" s="49"/>
      <c r="B836" s="50"/>
      <c r="C836" s="699"/>
      <c r="D836" s="50"/>
      <c r="E836" s="62" t="e">
        <f t="shared" si="1087"/>
        <v>#N/A</v>
      </c>
      <c r="F836" s="664" t="str">
        <f t="shared" si="1085"/>
        <v/>
      </c>
      <c r="G836" s="587"/>
      <c r="H836" s="588">
        <f t="shared" si="1057"/>
        <v>0</v>
      </c>
      <c r="I836" s="588">
        <f t="shared" si="1071"/>
        <v>0</v>
      </c>
      <c r="J836" s="587"/>
      <c r="K836" s="588">
        <f t="shared" si="1058"/>
        <v>0</v>
      </c>
      <c r="L836" s="588">
        <f t="shared" si="1072"/>
        <v>0</v>
      </c>
      <c r="M836" s="587"/>
      <c r="N836" s="588">
        <f t="shared" si="1059"/>
        <v>0</v>
      </c>
      <c r="O836" s="588">
        <f t="shared" si="1073"/>
        <v>0</v>
      </c>
      <c r="P836" s="587"/>
      <c r="Q836" s="588">
        <f t="shared" si="1060"/>
        <v>0</v>
      </c>
      <c r="R836" s="588">
        <f t="shared" si="1074"/>
        <v>0</v>
      </c>
      <c r="S836" s="587"/>
      <c r="T836" s="588">
        <f t="shared" si="1061"/>
        <v>0</v>
      </c>
      <c r="U836" s="588">
        <f t="shared" si="1075"/>
        <v>0</v>
      </c>
      <c r="V836" s="587"/>
      <c r="W836" s="588">
        <f t="shared" si="1062"/>
        <v>0</v>
      </c>
      <c r="X836" s="588">
        <f t="shared" si="1076"/>
        <v>0</v>
      </c>
      <c r="Y836" s="587"/>
      <c r="Z836" s="588">
        <f t="shared" si="1063"/>
        <v>0</v>
      </c>
      <c r="AA836" s="588">
        <f t="shared" si="1090"/>
        <v>0</v>
      </c>
      <c r="AB836" s="587"/>
      <c r="AC836" s="588">
        <f t="shared" si="1064"/>
        <v>0</v>
      </c>
      <c r="AD836" s="588">
        <f t="shared" si="1077"/>
        <v>0</v>
      </c>
      <c r="AE836" s="587"/>
      <c r="AF836" s="588">
        <f t="shared" si="1065"/>
        <v>0</v>
      </c>
      <c r="AG836" s="588">
        <f t="shared" si="1078"/>
        <v>0</v>
      </c>
      <c r="AH836" s="587"/>
      <c r="AI836" s="588">
        <f t="shared" si="1066"/>
        <v>0</v>
      </c>
      <c r="AJ836" s="588">
        <f t="shared" si="1079"/>
        <v>0</v>
      </c>
      <c r="AK836" s="587"/>
      <c r="AL836" s="588">
        <f t="shared" si="1067"/>
        <v>0</v>
      </c>
      <c r="AM836" s="588">
        <f t="shared" si="1080"/>
        <v>0</v>
      </c>
      <c r="AN836" s="587"/>
      <c r="AO836" s="588">
        <f t="shared" si="1068"/>
        <v>0</v>
      </c>
      <c r="AP836" s="588">
        <f t="shared" si="1081"/>
        <v>0</v>
      </c>
      <c r="AQ836" s="587"/>
      <c r="AR836" s="588">
        <f t="shared" si="1069"/>
        <v>0</v>
      </c>
      <c r="AS836" s="588">
        <f t="shared" si="1048"/>
        <v>0</v>
      </c>
      <c r="AT836" s="587"/>
      <c r="AU836" s="588">
        <f t="shared" si="1070"/>
        <v>0</v>
      </c>
      <c r="AV836" s="588">
        <f t="shared" si="1082"/>
        <v>0</v>
      </c>
      <c r="AW836" s="587"/>
      <c r="AX836" s="652"/>
      <c r="AY836" s="706">
        <f t="shared" si="1089"/>
        <v>0</v>
      </c>
      <c r="BC836" s="30">
        <f t="shared" si="1049"/>
        <v>0</v>
      </c>
      <c r="BD836" s="30">
        <f t="shared" si="1050"/>
        <v>0</v>
      </c>
      <c r="BE836" s="30">
        <f t="shared" si="1084"/>
        <v>0</v>
      </c>
      <c r="BF836" s="30">
        <f t="shared" si="1051"/>
        <v>0</v>
      </c>
      <c r="BG836" s="30">
        <f t="shared" si="1052"/>
        <v>0</v>
      </c>
      <c r="BH836" s="30">
        <f t="shared" si="1083"/>
        <v>0</v>
      </c>
      <c r="BI836" s="30">
        <f t="shared" si="1088"/>
        <v>0</v>
      </c>
      <c r="BJ836" s="30">
        <f t="shared" si="1053"/>
        <v>0</v>
      </c>
      <c r="BK836" s="704">
        <f t="shared" si="1054"/>
        <v>0</v>
      </c>
      <c r="BL836" s="30">
        <f t="shared" si="1055"/>
        <v>0</v>
      </c>
      <c r="BM836" s="30">
        <f t="shared" si="1056"/>
        <v>0</v>
      </c>
      <c r="BN836" s="30">
        <f t="shared" si="1086"/>
        <v>0</v>
      </c>
    </row>
    <row r="837" spans="1:66" x14ac:dyDescent="0.25">
      <c r="A837" s="49"/>
      <c r="B837" s="50"/>
      <c r="C837" s="699"/>
      <c r="D837" s="50"/>
      <c r="E837" s="62" t="e">
        <f t="shared" si="1087"/>
        <v>#N/A</v>
      </c>
      <c r="F837" s="664" t="str">
        <f t="shared" si="1085"/>
        <v/>
      </c>
      <c r="G837" s="587"/>
      <c r="H837" s="588">
        <f t="shared" si="1057"/>
        <v>0</v>
      </c>
      <c r="I837" s="588">
        <f t="shared" si="1071"/>
        <v>0</v>
      </c>
      <c r="J837" s="587"/>
      <c r="K837" s="588">
        <f t="shared" si="1058"/>
        <v>0</v>
      </c>
      <c r="L837" s="588">
        <f t="shared" si="1072"/>
        <v>0</v>
      </c>
      <c r="M837" s="587"/>
      <c r="N837" s="588">
        <f t="shared" si="1059"/>
        <v>0</v>
      </c>
      <c r="O837" s="588">
        <f t="shared" si="1073"/>
        <v>0</v>
      </c>
      <c r="P837" s="587"/>
      <c r="Q837" s="588">
        <f t="shared" si="1060"/>
        <v>0</v>
      </c>
      <c r="R837" s="588">
        <f t="shared" si="1074"/>
        <v>0</v>
      </c>
      <c r="S837" s="587"/>
      <c r="T837" s="588">
        <f t="shared" si="1061"/>
        <v>0</v>
      </c>
      <c r="U837" s="588">
        <f t="shared" si="1075"/>
        <v>0</v>
      </c>
      <c r="V837" s="587"/>
      <c r="W837" s="588">
        <f t="shared" si="1062"/>
        <v>0</v>
      </c>
      <c r="X837" s="588">
        <f t="shared" si="1076"/>
        <v>0</v>
      </c>
      <c r="Y837" s="587"/>
      <c r="Z837" s="588">
        <f t="shared" si="1063"/>
        <v>0</v>
      </c>
      <c r="AA837" s="588">
        <f t="shared" si="1090"/>
        <v>0</v>
      </c>
      <c r="AB837" s="587"/>
      <c r="AC837" s="588">
        <f t="shared" si="1064"/>
        <v>0</v>
      </c>
      <c r="AD837" s="588">
        <f t="shared" si="1077"/>
        <v>0</v>
      </c>
      <c r="AE837" s="587"/>
      <c r="AF837" s="588">
        <f t="shared" si="1065"/>
        <v>0</v>
      </c>
      <c r="AG837" s="588">
        <f t="shared" si="1078"/>
        <v>0</v>
      </c>
      <c r="AH837" s="587"/>
      <c r="AI837" s="588">
        <f t="shared" si="1066"/>
        <v>0</v>
      </c>
      <c r="AJ837" s="588">
        <f t="shared" si="1079"/>
        <v>0</v>
      </c>
      <c r="AK837" s="587"/>
      <c r="AL837" s="588">
        <f t="shared" si="1067"/>
        <v>0</v>
      </c>
      <c r="AM837" s="588">
        <f t="shared" si="1080"/>
        <v>0</v>
      </c>
      <c r="AN837" s="587"/>
      <c r="AO837" s="588">
        <f t="shared" si="1068"/>
        <v>0</v>
      </c>
      <c r="AP837" s="588">
        <f t="shared" si="1081"/>
        <v>0</v>
      </c>
      <c r="AQ837" s="587"/>
      <c r="AR837" s="588">
        <f t="shared" si="1069"/>
        <v>0</v>
      </c>
      <c r="AS837" s="588">
        <f t="shared" si="1048"/>
        <v>0</v>
      </c>
      <c r="AT837" s="587"/>
      <c r="AU837" s="588">
        <f t="shared" si="1070"/>
        <v>0</v>
      </c>
      <c r="AV837" s="588">
        <f t="shared" si="1082"/>
        <v>0</v>
      </c>
      <c r="AW837" s="587"/>
      <c r="AX837" s="652"/>
      <c r="AY837" s="706">
        <f t="shared" si="1089"/>
        <v>0</v>
      </c>
      <c r="BC837" s="30">
        <f t="shared" si="1049"/>
        <v>0</v>
      </c>
      <c r="BD837" s="30">
        <f t="shared" si="1050"/>
        <v>0</v>
      </c>
      <c r="BE837" s="30">
        <f t="shared" si="1084"/>
        <v>0</v>
      </c>
      <c r="BF837" s="30">
        <f t="shared" si="1051"/>
        <v>0</v>
      </c>
      <c r="BG837" s="30">
        <f t="shared" si="1052"/>
        <v>0</v>
      </c>
      <c r="BH837" s="30">
        <f t="shared" si="1083"/>
        <v>0</v>
      </c>
      <c r="BI837" s="30">
        <f t="shared" si="1088"/>
        <v>0</v>
      </c>
      <c r="BJ837" s="30">
        <f t="shared" si="1053"/>
        <v>0</v>
      </c>
      <c r="BK837" s="704">
        <f t="shared" si="1054"/>
        <v>0</v>
      </c>
      <c r="BL837" s="30">
        <f t="shared" si="1055"/>
        <v>0</v>
      </c>
      <c r="BM837" s="30">
        <f t="shared" si="1056"/>
        <v>0</v>
      </c>
      <c r="BN837" s="30">
        <f t="shared" si="1086"/>
        <v>0</v>
      </c>
    </row>
    <row r="838" spans="1:66" x14ac:dyDescent="0.25">
      <c r="A838" s="49"/>
      <c r="B838" s="50"/>
      <c r="C838" s="699"/>
      <c r="D838" s="50"/>
      <c r="E838" s="62" t="e">
        <f t="shared" si="1087"/>
        <v>#N/A</v>
      </c>
      <c r="F838" s="664" t="str">
        <f t="shared" si="1085"/>
        <v/>
      </c>
      <c r="G838" s="587"/>
      <c r="H838" s="588">
        <f t="shared" si="1057"/>
        <v>0</v>
      </c>
      <c r="I838" s="588">
        <f t="shared" si="1071"/>
        <v>0</v>
      </c>
      <c r="J838" s="587"/>
      <c r="K838" s="588">
        <f t="shared" si="1058"/>
        <v>0</v>
      </c>
      <c r="L838" s="588">
        <f t="shared" si="1072"/>
        <v>0</v>
      </c>
      <c r="M838" s="587"/>
      <c r="N838" s="588">
        <f t="shared" si="1059"/>
        <v>0</v>
      </c>
      <c r="O838" s="588">
        <f t="shared" si="1073"/>
        <v>0</v>
      </c>
      <c r="P838" s="587"/>
      <c r="Q838" s="588">
        <f t="shared" si="1060"/>
        <v>0</v>
      </c>
      <c r="R838" s="588">
        <f t="shared" si="1074"/>
        <v>0</v>
      </c>
      <c r="S838" s="587"/>
      <c r="T838" s="588">
        <f t="shared" si="1061"/>
        <v>0</v>
      </c>
      <c r="U838" s="588">
        <f t="shared" si="1075"/>
        <v>0</v>
      </c>
      <c r="V838" s="587"/>
      <c r="W838" s="588">
        <f t="shared" si="1062"/>
        <v>0</v>
      </c>
      <c r="X838" s="588">
        <f t="shared" si="1076"/>
        <v>0</v>
      </c>
      <c r="Y838" s="587"/>
      <c r="Z838" s="588">
        <f t="shared" si="1063"/>
        <v>0</v>
      </c>
      <c r="AA838" s="588">
        <f t="shared" si="1090"/>
        <v>0</v>
      </c>
      <c r="AB838" s="587"/>
      <c r="AC838" s="588">
        <f t="shared" si="1064"/>
        <v>0</v>
      </c>
      <c r="AD838" s="588">
        <f t="shared" si="1077"/>
        <v>0</v>
      </c>
      <c r="AE838" s="587"/>
      <c r="AF838" s="588">
        <f t="shared" si="1065"/>
        <v>0</v>
      </c>
      <c r="AG838" s="588">
        <f t="shared" si="1078"/>
        <v>0</v>
      </c>
      <c r="AH838" s="587"/>
      <c r="AI838" s="588">
        <f t="shared" si="1066"/>
        <v>0</v>
      </c>
      <c r="AJ838" s="588">
        <f t="shared" si="1079"/>
        <v>0</v>
      </c>
      <c r="AK838" s="587"/>
      <c r="AL838" s="588">
        <f t="shared" si="1067"/>
        <v>0</v>
      </c>
      <c r="AM838" s="588">
        <f t="shared" si="1080"/>
        <v>0</v>
      </c>
      <c r="AN838" s="587"/>
      <c r="AO838" s="588">
        <f t="shared" si="1068"/>
        <v>0</v>
      </c>
      <c r="AP838" s="588">
        <f t="shared" si="1081"/>
        <v>0</v>
      </c>
      <c r="AQ838" s="587"/>
      <c r="AR838" s="588">
        <f t="shared" si="1069"/>
        <v>0</v>
      </c>
      <c r="AS838" s="588">
        <f t="shared" ref="AS838:AS901" si="1091">SUM(AQ838:AR838)</f>
        <v>0</v>
      </c>
      <c r="AT838" s="587"/>
      <c r="AU838" s="588">
        <f t="shared" si="1070"/>
        <v>0</v>
      </c>
      <c r="AV838" s="588">
        <f t="shared" si="1082"/>
        <v>0</v>
      </c>
      <c r="AW838" s="587"/>
      <c r="AX838" s="652"/>
      <c r="AY838" s="706">
        <f t="shared" si="1089"/>
        <v>0</v>
      </c>
      <c r="BC838" s="30">
        <f t="shared" si="1049"/>
        <v>0</v>
      </c>
      <c r="BD838" s="30">
        <f t="shared" si="1050"/>
        <v>0</v>
      </c>
      <c r="BE838" s="30">
        <f t="shared" si="1084"/>
        <v>0</v>
      </c>
      <c r="BF838" s="30">
        <f t="shared" si="1051"/>
        <v>0</v>
      </c>
      <c r="BG838" s="30">
        <f t="shared" si="1052"/>
        <v>0</v>
      </c>
      <c r="BH838" s="30">
        <f t="shared" si="1083"/>
        <v>0</v>
      </c>
      <c r="BI838" s="30">
        <f t="shared" si="1088"/>
        <v>0</v>
      </c>
      <c r="BJ838" s="30">
        <f t="shared" si="1053"/>
        <v>0</v>
      </c>
      <c r="BK838" s="704">
        <f t="shared" si="1054"/>
        <v>0</v>
      </c>
      <c r="BL838" s="30">
        <f t="shared" si="1055"/>
        <v>0</v>
      </c>
      <c r="BM838" s="30">
        <f t="shared" si="1056"/>
        <v>0</v>
      </c>
      <c r="BN838" s="30">
        <f t="shared" si="1086"/>
        <v>0</v>
      </c>
    </row>
    <row r="839" spans="1:66" x14ac:dyDescent="0.25">
      <c r="A839" s="49"/>
      <c r="B839" s="50"/>
      <c r="C839" s="699"/>
      <c r="D839" s="50"/>
      <c r="E839" s="62" t="e">
        <f t="shared" si="1087"/>
        <v>#N/A</v>
      </c>
      <c r="F839" s="664" t="str">
        <f t="shared" si="1085"/>
        <v/>
      </c>
      <c r="G839" s="587"/>
      <c r="H839" s="588">
        <f t="shared" si="1057"/>
        <v>0</v>
      </c>
      <c r="I839" s="588">
        <f t="shared" si="1071"/>
        <v>0</v>
      </c>
      <c r="J839" s="587"/>
      <c r="K839" s="588">
        <f t="shared" si="1058"/>
        <v>0</v>
      </c>
      <c r="L839" s="588">
        <f t="shared" si="1072"/>
        <v>0</v>
      </c>
      <c r="M839" s="587"/>
      <c r="N839" s="588">
        <f t="shared" si="1059"/>
        <v>0</v>
      </c>
      <c r="O839" s="588">
        <f t="shared" si="1073"/>
        <v>0</v>
      </c>
      <c r="P839" s="587"/>
      <c r="Q839" s="588">
        <f t="shared" si="1060"/>
        <v>0</v>
      </c>
      <c r="R839" s="588">
        <f t="shared" si="1074"/>
        <v>0</v>
      </c>
      <c r="S839" s="587"/>
      <c r="T839" s="588">
        <f t="shared" si="1061"/>
        <v>0</v>
      </c>
      <c r="U839" s="588">
        <f t="shared" si="1075"/>
        <v>0</v>
      </c>
      <c r="V839" s="587"/>
      <c r="W839" s="588">
        <f t="shared" si="1062"/>
        <v>0</v>
      </c>
      <c r="X839" s="588">
        <f t="shared" si="1076"/>
        <v>0</v>
      </c>
      <c r="Y839" s="587"/>
      <c r="Z839" s="588">
        <f t="shared" si="1063"/>
        <v>0</v>
      </c>
      <c r="AA839" s="588">
        <f t="shared" si="1090"/>
        <v>0</v>
      </c>
      <c r="AB839" s="587"/>
      <c r="AC839" s="588">
        <f t="shared" si="1064"/>
        <v>0</v>
      </c>
      <c r="AD839" s="588">
        <f t="shared" si="1077"/>
        <v>0</v>
      </c>
      <c r="AE839" s="587"/>
      <c r="AF839" s="588">
        <f t="shared" si="1065"/>
        <v>0</v>
      </c>
      <c r="AG839" s="588">
        <f t="shared" si="1078"/>
        <v>0</v>
      </c>
      <c r="AH839" s="587"/>
      <c r="AI839" s="588">
        <f t="shared" si="1066"/>
        <v>0</v>
      </c>
      <c r="AJ839" s="588">
        <f t="shared" si="1079"/>
        <v>0</v>
      </c>
      <c r="AK839" s="587"/>
      <c r="AL839" s="588">
        <f t="shared" si="1067"/>
        <v>0</v>
      </c>
      <c r="AM839" s="588">
        <f t="shared" si="1080"/>
        <v>0</v>
      </c>
      <c r="AN839" s="587"/>
      <c r="AO839" s="588">
        <f t="shared" si="1068"/>
        <v>0</v>
      </c>
      <c r="AP839" s="588">
        <f t="shared" si="1081"/>
        <v>0</v>
      </c>
      <c r="AQ839" s="587"/>
      <c r="AR839" s="588">
        <f t="shared" si="1069"/>
        <v>0</v>
      </c>
      <c r="AS839" s="588">
        <f t="shared" si="1091"/>
        <v>0</v>
      </c>
      <c r="AT839" s="587"/>
      <c r="AU839" s="588">
        <f t="shared" si="1070"/>
        <v>0</v>
      </c>
      <c r="AV839" s="588">
        <f t="shared" si="1082"/>
        <v>0</v>
      </c>
      <c r="AW839" s="587"/>
      <c r="AX839" s="652"/>
      <c r="AY839" s="706">
        <f t="shared" si="1089"/>
        <v>0</v>
      </c>
      <c r="BC839" s="30">
        <f t="shared" si="1049"/>
        <v>0</v>
      </c>
      <c r="BD839" s="30">
        <f t="shared" si="1050"/>
        <v>0</v>
      </c>
      <c r="BE839" s="30">
        <f t="shared" si="1084"/>
        <v>0</v>
      </c>
      <c r="BF839" s="30">
        <f t="shared" si="1051"/>
        <v>0</v>
      </c>
      <c r="BG839" s="30">
        <f t="shared" si="1052"/>
        <v>0</v>
      </c>
      <c r="BH839" s="30">
        <f t="shared" si="1083"/>
        <v>0</v>
      </c>
      <c r="BI839" s="30">
        <f t="shared" si="1088"/>
        <v>0</v>
      </c>
      <c r="BJ839" s="30">
        <f t="shared" si="1053"/>
        <v>0</v>
      </c>
      <c r="BK839" s="704">
        <f t="shared" si="1054"/>
        <v>0</v>
      </c>
      <c r="BL839" s="30">
        <f t="shared" si="1055"/>
        <v>0</v>
      </c>
      <c r="BM839" s="30">
        <f t="shared" si="1056"/>
        <v>0</v>
      </c>
      <c r="BN839" s="30">
        <f t="shared" si="1086"/>
        <v>0</v>
      </c>
    </row>
    <row r="840" spans="1:66" x14ac:dyDescent="0.25">
      <c r="A840" s="49"/>
      <c r="B840" s="50"/>
      <c r="C840" s="699"/>
      <c r="D840" s="50"/>
      <c r="E840" s="62" t="e">
        <f t="shared" si="1087"/>
        <v>#N/A</v>
      </c>
      <c r="F840" s="664" t="str">
        <f t="shared" si="1085"/>
        <v/>
      </c>
      <c r="G840" s="587"/>
      <c r="H840" s="588">
        <f t="shared" si="1057"/>
        <v>0</v>
      </c>
      <c r="I840" s="588">
        <f t="shared" si="1071"/>
        <v>0</v>
      </c>
      <c r="J840" s="587"/>
      <c r="K840" s="588">
        <f t="shared" si="1058"/>
        <v>0</v>
      </c>
      <c r="L840" s="588">
        <f t="shared" si="1072"/>
        <v>0</v>
      </c>
      <c r="M840" s="587"/>
      <c r="N840" s="588">
        <f t="shared" si="1059"/>
        <v>0</v>
      </c>
      <c r="O840" s="588">
        <f t="shared" si="1073"/>
        <v>0</v>
      </c>
      <c r="P840" s="587"/>
      <c r="Q840" s="588">
        <f t="shared" si="1060"/>
        <v>0</v>
      </c>
      <c r="R840" s="588">
        <f t="shared" si="1074"/>
        <v>0</v>
      </c>
      <c r="S840" s="587"/>
      <c r="T840" s="588">
        <f t="shared" si="1061"/>
        <v>0</v>
      </c>
      <c r="U840" s="588">
        <f t="shared" si="1075"/>
        <v>0</v>
      </c>
      <c r="V840" s="587"/>
      <c r="W840" s="588">
        <f t="shared" si="1062"/>
        <v>0</v>
      </c>
      <c r="X840" s="588">
        <f t="shared" si="1076"/>
        <v>0</v>
      </c>
      <c r="Y840" s="587"/>
      <c r="Z840" s="588">
        <f t="shared" si="1063"/>
        <v>0</v>
      </c>
      <c r="AA840" s="588">
        <f t="shared" si="1090"/>
        <v>0</v>
      </c>
      <c r="AB840" s="587"/>
      <c r="AC840" s="588">
        <f t="shared" si="1064"/>
        <v>0</v>
      </c>
      <c r="AD840" s="588">
        <f t="shared" si="1077"/>
        <v>0</v>
      </c>
      <c r="AE840" s="587"/>
      <c r="AF840" s="588">
        <f t="shared" si="1065"/>
        <v>0</v>
      </c>
      <c r="AG840" s="588">
        <f t="shared" si="1078"/>
        <v>0</v>
      </c>
      <c r="AH840" s="587"/>
      <c r="AI840" s="588">
        <f t="shared" si="1066"/>
        <v>0</v>
      </c>
      <c r="AJ840" s="588">
        <f t="shared" si="1079"/>
        <v>0</v>
      </c>
      <c r="AK840" s="587"/>
      <c r="AL840" s="588">
        <f t="shared" si="1067"/>
        <v>0</v>
      </c>
      <c r="AM840" s="588">
        <f t="shared" si="1080"/>
        <v>0</v>
      </c>
      <c r="AN840" s="587"/>
      <c r="AO840" s="588">
        <f t="shared" si="1068"/>
        <v>0</v>
      </c>
      <c r="AP840" s="588">
        <f t="shared" si="1081"/>
        <v>0</v>
      </c>
      <c r="AQ840" s="587"/>
      <c r="AR840" s="588">
        <f t="shared" si="1069"/>
        <v>0</v>
      </c>
      <c r="AS840" s="588">
        <f t="shared" si="1091"/>
        <v>0</v>
      </c>
      <c r="AT840" s="587"/>
      <c r="AU840" s="588">
        <f t="shared" si="1070"/>
        <v>0</v>
      </c>
      <c r="AV840" s="588">
        <f t="shared" si="1082"/>
        <v>0</v>
      </c>
      <c r="AW840" s="587"/>
      <c r="AX840" s="652"/>
      <c r="AY840" s="706">
        <f t="shared" si="1089"/>
        <v>0</v>
      </c>
      <c r="BC840" s="30">
        <f t="shared" ref="BC840:BC903" si="1092">L840-I840</f>
        <v>0</v>
      </c>
      <c r="BD840" s="30">
        <f t="shared" ref="BD840:BD903" si="1093">O840-L840</f>
        <v>0</v>
      </c>
      <c r="BE840" s="30">
        <f t="shared" si="1084"/>
        <v>0</v>
      </c>
      <c r="BF840" s="30">
        <f t="shared" ref="BF840:BF903" si="1094">U840-R840</f>
        <v>0</v>
      </c>
      <c r="BG840" s="30">
        <f t="shared" ref="BG840:BG903" si="1095">X840-U840</f>
        <v>0</v>
      </c>
      <c r="BH840" s="30">
        <f t="shared" si="1083"/>
        <v>0</v>
      </c>
      <c r="BI840" s="30">
        <f t="shared" si="1088"/>
        <v>0</v>
      </c>
      <c r="BJ840" s="30">
        <f t="shared" ref="BJ840:BJ903" si="1096">AG840-AD840</f>
        <v>0</v>
      </c>
      <c r="BK840" s="704">
        <f t="shared" ref="BK840:BK903" si="1097">AJ840-AG840</f>
        <v>0</v>
      </c>
      <c r="BL840" s="30">
        <f t="shared" ref="BL840:BL903" si="1098">AM840-AJ840</f>
        <v>0</v>
      </c>
      <c r="BM840" s="30">
        <f t="shared" ref="BM840:BM903" si="1099">AP840-AM840</f>
        <v>0</v>
      </c>
      <c r="BN840" s="30">
        <f t="shared" si="1086"/>
        <v>0</v>
      </c>
    </row>
    <row r="841" spans="1:66" x14ac:dyDescent="0.25">
      <c r="A841" s="49"/>
      <c r="B841" s="50"/>
      <c r="C841" s="699"/>
      <c r="D841" s="50"/>
      <c r="E841" s="62" t="e">
        <f t="shared" si="1087"/>
        <v>#N/A</v>
      </c>
      <c r="F841" s="664" t="str">
        <f t="shared" si="1085"/>
        <v/>
      </c>
      <c r="G841" s="587"/>
      <c r="H841" s="588">
        <f t="shared" si="1057"/>
        <v>0</v>
      </c>
      <c r="I841" s="588">
        <f t="shared" si="1071"/>
        <v>0</v>
      </c>
      <c r="J841" s="587"/>
      <c r="K841" s="588">
        <f t="shared" si="1058"/>
        <v>0</v>
      </c>
      <c r="L841" s="588">
        <f t="shared" si="1072"/>
        <v>0</v>
      </c>
      <c r="M841" s="587"/>
      <c r="N841" s="588">
        <f t="shared" si="1059"/>
        <v>0</v>
      </c>
      <c r="O841" s="588">
        <f t="shared" si="1073"/>
        <v>0</v>
      </c>
      <c r="P841" s="587"/>
      <c r="Q841" s="588">
        <f t="shared" si="1060"/>
        <v>0</v>
      </c>
      <c r="R841" s="588">
        <f t="shared" si="1074"/>
        <v>0</v>
      </c>
      <c r="S841" s="587"/>
      <c r="T841" s="588">
        <f t="shared" si="1061"/>
        <v>0</v>
      </c>
      <c r="U841" s="588">
        <f t="shared" si="1075"/>
        <v>0</v>
      </c>
      <c r="V841" s="587"/>
      <c r="W841" s="588">
        <f t="shared" si="1062"/>
        <v>0</v>
      </c>
      <c r="X841" s="588">
        <f t="shared" si="1076"/>
        <v>0</v>
      </c>
      <c r="Y841" s="587"/>
      <c r="Z841" s="588">
        <f t="shared" si="1063"/>
        <v>0</v>
      </c>
      <c r="AA841" s="588">
        <f t="shared" si="1090"/>
        <v>0</v>
      </c>
      <c r="AB841" s="587"/>
      <c r="AC841" s="588">
        <f t="shared" si="1064"/>
        <v>0</v>
      </c>
      <c r="AD841" s="588">
        <f t="shared" si="1077"/>
        <v>0</v>
      </c>
      <c r="AE841" s="587"/>
      <c r="AF841" s="588">
        <f t="shared" si="1065"/>
        <v>0</v>
      </c>
      <c r="AG841" s="588">
        <f t="shared" si="1078"/>
        <v>0</v>
      </c>
      <c r="AH841" s="587"/>
      <c r="AI841" s="588">
        <f t="shared" si="1066"/>
        <v>0</v>
      </c>
      <c r="AJ841" s="588">
        <f t="shared" si="1079"/>
        <v>0</v>
      </c>
      <c r="AK841" s="587"/>
      <c r="AL841" s="588">
        <f t="shared" si="1067"/>
        <v>0</v>
      </c>
      <c r="AM841" s="588">
        <f t="shared" si="1080"/>
        <v>0</v>
      </c>
      <c r="AN841" s="587"/>
      <c r="AO841" s="588">
        <f t="shared" si="1068"/>
        <v>0</v>
      </c>
      <c r="AP841" s="588">
        <f t="shared" si="1081"/>
        <v>0</v>
      </c>
      <c r="AQ841" s="587"/>
      <c r="AR841" s="588">
        <f t="shared" si="1069"/>
        <v>0</v>
      </c>
      <c r="AS841" s="588">
        <f t="shared" si="1091"/>
        <v>0</v>
      </c>
      <c r="AT841" s="587"/>
      <c r="AU841" s="588">
        <f t="shared" si="1070"/>
        <v>0</v>
      </c>
      <c r="AV841" s="588">
        <f t="shared" si="1082"/>
        <v>0</v>
      </c>
      <c r="AW841" s="587"/>
      <c r="AX841" s="652"/>
      <c r="AY841" s="706">
        <f t="shared" si="1089"/>
        <v>0</v>
      </c>
      <c r="BC841" s="30">
        <f t="shared" si="1092"/>
        <v>0</v>
      </c>
      <c r="BD841" s="30">
        <f t="shared" si="1093"/>
        <v>0</v>
      </c>
      <c r="BE841" s="30">
        <f t="shared" si="1084"/>
        <v>0</v>
      </c>
      <c r="BF841" s="30">
        <f t="shared" si="1094"/>
        <v>0</v>
      </c>
      <c r="BG841" s="30">
        <f t="shared" si="1095"/>
        <v>0</v>
      </c>
      <c r="BH841" s="30">
        <f t="shared" si="1083"/>
        <v>0</v>
      </c>
      <c r="BI841" s="30">
        <f t="shared" si="1088"/>
        <v>0</v>
      </c>
      <c r="BJ841" s="30">
        <f t="shared" si="1096"/>
        <v>0</v>
      </c>
      <c r="BK841" s="704">
        <f t="shared" si="1097"/>
        <v>0</v>
      </c>
      <c r="BL841" s="30">
        <f t="shared" si="1098"/>
        <v>0</v>
      </c>
      <c r="BM841" s="30">
        <f t="shared" si="1099"/>
        <v>0</v>
      </c>
      <c r="BN841" s="30">
        <f t="shared" si="1086"/>
        <v>0</v>
      </c>
    </row>
    <row r="842" spans="1:66" x14ac:dyDescent="0.25">
      <c r="A842" s="49"/>
      <c r="B842" s="50"/>
      <c r="C842" s="699"/>
      <c r="D842" s="50"/>
      <c r="E842" s="62" t="e">
        <f t="shared" si="1087"/>
        <v>#N/A</v>
      </c>
      <c r="F842" s="664" t="str">
        <f t="shared" si="1085"/>
        <v/>
      </c>
      <c r="G842" s="587"/>
      <c r="H842" s="588">
        <f t="shared" si="1057"/>
        <v>0</v>
      </c>
      <c r="I842" s="588">
        <f t="shared" si="1071"/>
        <v>0</v>
      </c>
      <c r="J842" s="587"/>
      <c r="K842" s="588">
        <f t="shared" si="1058"/>
        <v>0</v>
      </c>
      <c r="L842" s="588">
        <f t="shared" si="1072"/>
        <v>0</v>
      </c>
      <c r="M842" s="587"/>
      <c r="N842" s="588">
        <f t="shared" si="1059"/>
        <v>0</v>
      </c>
      <c r="O842" s="588">
        <f t="shared" si="1073"/>
        <v>0</v>
      </c>
      <c r="P842" s="587"/>
      <c r="Q842" s="588">
        <f t="shared" si="1060"/>
        <v>0</v>
      </c>
      <c r="R842" s="588">
        <f t="shared" si="1074"/>
        <v>0</v>
      </c>
      <c r="S842" s="587"/>
      <c r="T842" s="588">
        <f t="shared" si="1061"/>
        <v>0</v>
      </c>
      <c r="U842" s="588">
        <f t="shared" si="1075"/>
        <v>0</v>
      </c>
      <c r="V842" s="587"/>
      <c r="W842" s="588">
        <f t="shared" si="1062"/>
        <v>0</v>
      </c>
      <c r="X842" s="588">
        <f t="shared" si="1076"/>
        <v>0</v>
      </c>
      <c r="Y842" s="587"/>
      <c r="Z842" s="588">
        <f t="shared" si="1063"/>
        <v>0</v>
      </c>
      <c r="AA842" s="588">
        <f t="shared" si="1090"/>
        <v>0</v>
      </c>
      <c r="AB842" s="587"/>
      <c r="AC842" s="588">
        <f t="shared" si="1064"/>
        <v>0</v>
      </c>
      <c r="AD842" s="588">
        <f t="shared" si="1077"/>
        <v>0</v>
      </c>
      <c r="AE842" s="587"/>
      <c r="AF842" s="588">
        <f t="shared" si="1065"/>
        <v>0</v>
      </c>
      <c r="AG842" s="588">
        <f t="shared" si="1078"/>
        <v>0</v>
      </c>
      <c r="AH842" s="587"/>
      <c r="AI842" s="588">
        <f t="shared" si="1066"/>
        <v>0</v>
      </c>
      <c r="AJ842" s="588">
        <f t="shared" si="1079"/>
        <v>0</v>
      </c>
      <c r="AK842" s="587"/>
      <c r="AL842" s="588">
        <f t="shared" si="1067"/>
        <v>0</v>
      </c>
      <c r="AM842" s="588">
        <f t="shared" si="1080"/>
        <v>0</v>
      </c>
      <c r="AN842" s="587"/>
      <c r="AO842" s="588">
        <f t="shared" si="1068"/>
        <v>0</v>
      </c>
      <c r="AP842" s="588">
        <f t="shared" si="1081"/>
        <v>0</v>
      </c>
      <c r="AQ842" s="587"/>
      <c r="AR842" s="588">
        <f t="shared" si="1069"/>
        <v>0</v>
      </c>
      <c r="AS842" s="588">
        <f t="shared" si="1091"/>
        <v>0</v>
      </c>
      <c r="AT842" s="587"/>
      <c r="AU842" s="588">
        <f t="shared" si="1070"/>
        <v>0</v>
      </c>
      <c r="AV842" s="588">
        <f t="shared" si="1082"/>
        <v>0</v>
      </c>
      <c r="AW842" s="587"/>
      <c r="AX842" s="652"/>
      <c r="AY842" s="706">
        <f t="shared" si="1089"/>
        <v>0</v>
      </c>
      <c r="BC842" s="30">
        <f t="shared" si="1092"/>
        <v>0</v>
      </c>
      <c r="BD842" s="30">
        <f t="shared" si="1093"/>
        <v>0</v>
      </c>
      <c r="BE842" s="30">
        <f t="shared" si="1084"/>
        <v>0</v>
      </c>
      <c r="BF842" s="30">
        <f t="shared" si="1094"/>
        <v>0</v>
      </c>
      <c r="BG842" s="30">
        <f t="shared" si="1095"/>
        <v>0</v>
      </c>
      <c r="BH842" s="30">
        <f t="shared" si="1083"/>
        <v>0</v>
      </c>
      <c r="BI842" s="30">
        <f t="shared" si="1088"/>
        <v>0</v>
      </c>
      <c r="BJ842" s="30">
        <f t="shared" si="1096"/>
        <v>0</v>
      </c>
      <c r="BK842" s="704">
        <f t="shared" si="1097"/>
        <v>0</v>
      </c>
      <c r="BL842" s="30">
        <f t="shared" si="1098"/>
        <v>0</v>
      </c>
      <c r="BM842" s="30">
        <f t="shared" si="1099"/>
        <v>0</v>
      </c>
      <c r="BN842" s="30">
        <f t="shared" si="1086"/>
        <v>0</v>
      </c>
    </row>
    <row r="843" spans="1:66" x14ac:dyDescent="0.25">
      <c r="A843" s="49"/>
      <c r="B843" s="50"/>
      <c r="C843" s="699"/>
      <c r="D843" s="50"/>
      <c r="E843" s="62" t="e">
        <f t="shared" si="1087"/>
        <v>#N/A</v>
      </c>
      <c r="F843" s="664" t="str">
        <f t="shared" si="1085"/>
        <v/>
      </c>
      <c r="G843" s="587"/>
      <c r="H843" s="588">
        <f t="shared" ref="H843:H906" si="1100">SUMIFS(JE_amount,JE_Month,H$3,JE_Entity,$A843,JE_Ledger_number,$B843)</f>
        <v>0</v>
      </c>
      <c r="I843" s="588">
        <f t="shared" si="1071"/>
        <v>0</v>
      </c>
      <c r="J843" s="587"/>
      <c r="K843" s="588">
        <f t="shared" ref="K843:K906" si="1101">SUMIFS(JE_amount,JE_Month,K$3,JE_Entity,$A843,JE_Ledger_number,$B843)</f>
        <v>0</v>
      </c>
      <c r="L843" s="588">
        <f t="shared" si="1072"/>
        <v>0</v>
      </c>
      <c r="M843" s="587"/>
      <c r="N843" s="588">
        <f t="shared" ref="N843:N906" si="1102">SUMIFS(JE_amount,JE_Month,N$3,JE_Entity,$A843,JE_Ledger_number,$B843)</f>
        <v>0</v>
      </c>
      <c r="O843" s="588">
        <f t="shared" si="1073"/>
        <v>0</v>
      </c>
      <c r="P843" s="587"/>
      <c r="Q843" s="588">
        <f t="shared" ref="Q843:Q906" si="1103">SUMIFS(JE_amount,JE_Month,Q$3,JE_Entity,$A843,JE_Ledger_number,$B843)</f>
        <v>0</v>
      </c>
      <c r="R843" s="588">
        <f t="shared" si="1074"/>
        <v>0</v>
      </c>
      <c r="S843" s="587"/>
      <c r="T843" s="588">
        <f t="shared" ref="T843:T906" si="1104">SUMIFS(JE_amount,JE_Month,T$3,JE_Entity,$A843,JE_Ledger_number,$B843)</f>
        <v>0</v>
      </c>
      <c r="U843" s="588">
        <f t="shared" si="1075"/>
        <v>0</v>
      </c>
      <c r="V843" s="587"/>
      <c r="W843" s="588">
        <f t="shared" ref="W843:W906" si="1105">SUMIFS(JE_amount,JE_Month,W$3,JE_Entity,$A843,JE_Ledger_number,$B843)</f>
        <v>0</v>
      </c>
      <c r="X843" s="588">
        <f t="shared" si="1076"/>
        <v>0</v>
      </c>
      <c r="Y843" s="587"/>
      <c r="Z843" s="588">
        <f t="shared" ref="Z843:Z906" si="1106">SUMIFS(JE_amount,JE_Month,Z$3,JE_Entity,$A843,JE_Ledger_number,$B843)</f>
        <v>0</v>
      </c>
      <c r="AA843" s="588">
        <f t="shared" si="1090"/>
        <v>0</v>
      </c>
      <c r="AB843" s="587"/>
      <c r="AC843" s="588">
        <f t="shared" ref="AC843:AC906" si="1107">SUMIFS(JE_amount,JE_Month,AC$3,JE_Entity,$A843,JE_Ledger_number,$B843)</f>
        <v>0</v>
      </c>
      <c r="AD843" s="588">
        <f t="shared" si="1077"/>
        <v>0</v>
      </c>
      <c r="AE843" s="587"/>
      <c r="AF843" s="588">
        <f t="shared" ref="AF843:AF906" si="1108">SUMIFS(JE_amount,JE_Month,AF$3,JE_Entity,$A843,JE_Ledger_number,$B843)</f>
        <v>0</v>
      </c>
      <c r="AG843" s="588">
        <f t="shared" si="1078"/>
        <v>0</v>
      </c>
      <c r="AH843" s="587"/>
      <c r="AI843" s="588">
        <f t="shared" ref="AI843:AI906" si="1109">SUMIFS(JE_amount,JE_Month,AI$3,JE_Entity,$A843,JE_Ledger_number,$B843)</f>
        <v>0</v>
      </c>
      <c r="AJ843" s="588">
        <f t="shared" si="1079"/>
        <v>0</v>
      </c>
      <c r="AK843" s="587"/>
      <c r="AL843" s="588">
        <f t="shared" ref="AL843:AL906" si="1110">SUMIFS(JE_amount,JE_Month,AL$3,JE_Entity,$A843,JE_Ledger_number,$B843)</f>
        <v>0</v>
      </c>
      <c r="AM843" s="588">
        <f t="shared" si="1080"/>
        <v>0</v>
      </c>
      <c r="AN843" s="587"/>
      <c r="AO843" s="588">
        <f t="shared" ref="AO843:AO906" si="1111">SUMIFS(JE_amount,JE_Month,AO$3,JE_Entity,$A843,JE_Ledger_number,$B843)</f>
        <v>0</v>
      </c>
      <c r="AP843" s="588">
        <f t="shared" si="1081"/>
        <v>0</v>
      </c>
      <c r="AQ843" s="587"/>
      <c r="AR843" s="588">
        <f t="shared" ref="AR843:AR906" si="1112">SUMIFS(JE_amount,JE_Month,AR$3,JE_Entity,$A843,JE_Ledger_number,$B843)</f>
        <v>0</v>
      </c>
      <c r="AS843" s="588">
        <f t="shared" si="1091"/>
        <v>0</v>
      </c>
      <c r="AT843" s="587"/>
      <c r="AU843" s="588">
        <f t="shared" ref="AU843:AU906" si="1113">SUMIFS(JE_amount_NIS,JE_Month,AU$3,JE_Entity,$A843,JE_Ledger_number,$B843)</f>
        <v>0</v>
      </c>
      <c r="AV843" s="588">
        <f t="shared" si="1082"/>
        <v>0</v>
      </c>
      <c r="AW843" s="587"/>
      <c r="AX843" s="652"/>
      <c r="AY843" s="706">
        <f t="shared" si="1089"/>
        <v>0</v>
      </c>
      <c r="BC843" s="30">
        <f t="shared" si="1092"/>
        <v>0</v>
      </c>
      <c r="BD843" s="30">
        <f t="shared" si="1093"/>
        <v>0</v>
      </c>
      <c r="BE843" s="30">
        <f t="shared" si="1084"/>
        <v>0</v>
      </c>
      <c r="BF843" s="30">
        <f t="shared" si="1094"/>
        <v>0</v>
      </c>
      <c r="BG843" s="30">
        <f t="shared" si="1095"/>
        <v>0</v>
      </c>
      <c r="BH843" s="30">
        <f t="shared" si="1083"/>
        <v>0</v>
      </c>
      <c r="BI843" s="30">
        <f t="shared" si="1088"/>
        <v>0</v>
      </c>
      <c r="BJ843" s="30">
        <f t="shared" si="1096"/>
        <v>0</v>
      </c>
      <c r="BK843" s="704">
        <f t="shared" si="1097"/>
        <v>0</v>
      </c>
      <c r="BL843" s="30">
        <f t="shared" si="1098"/>
        <v>0</v>
      </c>
      <c r="BM843" s="30">
        <f t="shared" si="1099"/>
        <v>0</v>
      </c>
      <c r="BN843" s="30">
        <f t="shared" si="1086"/>
        <v>0</v>
      </c>
    </row>
    <row r="844" spans="1:66" x14ac:dyDescent="0.25">
      <c r="A844" s="49"/>
      <c r="B844" s="50"/>
      <c r="C844" s="699"/>
      <c r="D844" s="50"/>
      <c r="E844" s="62" t="e">
        <f t="shared" si="1087"/>
        <v>#N/A</v>
      </c>
      <c r="F844" s="664" t="str">
        <f t="shared" si="1085"/>
        <v/>
      </c>
      <c r="G844" s="587"/>
      <c r="H844" s="588">
        <f t="shared" si="1100"/>
        <v>0</v>
      </c>
      <c r="I844" s="588">
        <f t="shared" ref="I844:I907" si="1114">SUM(G844:H844)</f>
        <v>0</v>
      </c>
      <c r="J844" s="587"/>
      <c r="K844" s="588">
        <f t="shared" si="1101"/>
        <v>0</v>
      </c>
      <c r="L844" s="588">
        <f t="shared" ref="L844:L907" si="1115">SUM(J844:K844)</f>
        <v>0</v>
      </c>
      <c r="M844" s="587"/>
      <c r="N844" s="588">
        <f t="shared" si="1102"/>
        <v>0</v>
      </c>
      <c r="O844" s="588">
        <f t="shared" ref="O844:O907" si="1116">SUM(M844:N844)</f>
        <v>0</v>
      </c>
      <c r="P844" s="587"/>
      <c r="Q844" s="588">
        <f t="shared" si="1103"/>
        <v>0</v>
      </c>
      <c r="R844" s="588">
        <f t="shared" ref="R844:R907" si="1117">SUM(P844:Q844)</f>
        <v>0</v>
      </c>
      <c r="S844" s="587"/>
      <c r="T844" s="588">
        <f t="shared" si="1104"/>
        <v>0</v>
      </c>
      <c r="U844" s="588">
        <f t="shared" ref="U844:U907" si="1118">SUM(S844:T844)</f>
        <v>0</v>
      </c>
      <c r="V844" s="587"/>
      <c r="W844" s="588">
        <f t="shared" si="1105"/>
        <v>0</v>
      </c>
      <c r="X844" s="588">
        <f t="shared" ref="X844:X907" si="1119">SUM(V844:W844)</f>
        <v>0</v>
      </c>
      <c r="Y844" s="587"/>
      <c r="Z844" s="588">
        <f t="shared" si="1106"/>
        <v>0</v>
      </c>
      <c r="AA844" s="588">
        <f t="shared" si="1090"/>
        <v>0</v>
      </c>
      <c r="AB844" s="587"/>
      <c r="AC844" s="588">
        <f t="shared" si="1107"/>
        <v>0</v>
      </c>
      <c r="AD844" s="588">
        <f t="shared" ref="AD844:AD907" si="1120">SUM(AB844:AC844)</f>
        <v>0</v>
      </c>
      <c r="AE844" s="587"/>
      <c r="AF844" s="588">
        <f t="shared" si="1108"/>
        <v>0</v>
      </c>
      <c r="AG844" s="588">
        <f t="shared" ref="AG844:AG907" si="1121">SUM(AE844:AF844)</f>
        <v>0</v>
      </c>
      <c r="AH844" s="587"/>
      <c r="AI844" s="588">
        <f t="shared" si="1109"/>
        <v>0</v>
      </c>
      <c r="AJ844" s="588">
        <f t="shared" ref="AJ844:AJ907" si="1122">SUM(AH844:AI844)</f>
        <v>0</v>
      </c>
      <c r="AK844" s="587"/>
      <c r="AL844" s="588">
        <f t="shared" si="1110"/>
        <v>0</v>
      </c>
      <c r="AM844" s="588">
        <f t="shared" ref="AM844:AM907" si="1123">SUM(AK844:AL844)</f>
        <v>0</v>
      </c>
      <c r="AN844" s="587"/>
      <c r="AO844" s="588">
        <f t="shared" si="1111"/>
        <v>0</v>
      </c>
      <c r="AP844" s="588">
        <f t="shared" ref="AP844:AP907" si="1124">SUM(AN844:AO844)</f>
        <v>0</v>
      </c>
      <c r="AQ844" s="587"/>
      <c r="AR844" s="588">
        <f t="shared" si="1112"/>
        <v>0</v>
      </c>
      <c r="AS844" s="588">
        <f t="shared" si="1091"/>
        <v>0</v>
      </c>
      <c r="AT844" s="587"/>
      <c r="AU844" s="588">
        <f t="shared" si="1113"/>
        <v>0</v>
      </c>
      <c r="AV844" s="588">
        <f t="shared" ref="AV844:AV907" si="1125">SUM(AT844:AU844)</f>
        <v>0</v>
      </c>
      <c r="AW844" s="587"/>
      <c r="AX844" s="652"/>
      <c r="AY844" s="706">
        <f t="shared" si="1089"/>
        <v>0</v>
      </c>
      <c r="BC844" s="30">
        <f t="shared" si="1092"/>
        <v>0</v>
      </c>
      <c r="BD844" s="30">
        <f t="shared" si="1093"/>
        <v>0</v>
      </c>
      <c r="BE844" s="30">
        <f t="shared" si="1084"/>
        <v>0</v>
      </c>
      <c r="BF844" s="30">
        <f t="shared" si="1094"/>
        <v>0</v>
      </c>
      <c r="BG844" s="30">
        <f t="shared" si="1095"/>
        <v>0</v>
      </c>
      <c r="BH844" s="30">
        <f t="shared" si="1083"/>
        <v>0</v>
      </c>
      <c r="BI844" s="30">
        <f t="shared" si="1088"/>
        <v>0</v>
      </c>
      <c r="BJ844" s="30">
        <f t="shared" si="1096"/>
        <v>0</v>
      </c>
      <c r="BK844" s="704">
        <f t="shared" si="1097"/>
        <v>0</v>
      </c>
      <c r="BL844" s="30">
        <f t="shared" si="1098"/>
        <v>0</v>
      </c>
      <c r="BM844" s="30">
        <f t="shared" si="1099"/>
        <v>0</v>
      </c>
      <c r="BN844" s="30">
        <f t="shared" si="1086"/>
        <v>0</v>
      </c>
    </row>
    <row r="845" spans="1:66" x14ac:dyDescent="0.25">
      <c r="A845" s="49"/>
      <c r="B845" s="50"/>
      <c r="C845" s="699"/>
      <c r="D845" s="50"/>
      <c r="E845" s="62" t="e">
        <f t="shared" si="1087"/>
        <v>#N/A</v>
      </c>
      <c r="F845" s="664" t="str">
        <f t="shared" si="1085"/>
        <v/>
      </c>
      <c r="G845" s="587"/>
      <c r="H845" s="588">
        <f t="shared" si="1100"/>
        <v>0</v>
      </c>
      <c r="I845" s="588">
        <f t="shared" si="1114"/>
        <v>0</v>
      </c>
      <c r="J845" s="587"/>
      <c r="K845" s="588">
        <f t="shared" si="1101"/>
        <v>0</v>
      </c>
      <c r="L845" s="588">
        <f t="shared" si="1115"/>
        <v>0</v>
      </c>
      <c r="M845" s="587"/>
      <c r="N845" s="588">
        <f t="shared" si="1102"/>
        <v>0</v>
      </c>
      <c r="O845" s="588">
        <f t="shared" si="1116"/>
        <v>0</v>
      </c>
      <c r="P845" s="587"/>
      <c r="Q845" s="588">
        <f t="shared" si="1103"/>
        <v>0</v>
      </c>
      <c r="R845" s="588">
        <f t="shared" si="1117"/>
        <v>0</v>
      </c>
      <c r="S845" s="587"/>
      <c r="T845" s="588">
        <f t="shared" si="1104"/>
        <v>0</v>
      </c>
      <c r="U845" s="588">
        <f t="shared" si="1118"/>
        <v>0</v>
      </c>
      <c r="V845" s="587"/>
      <c r="W845" s="588">
        <f t="shared" si="1105"/>
        <v>0</v>
      </c>
      <c r="X845" s="588">
        <f t="shared" si="1119"/>
        <v>0</v>
      </c>
      <c r="Y845" s="587"/>
      <c r="Z845" s="588">
        <f t="shared" si="1106"/>
        <v>0</v>
      </c>
      <c r="AA845" s="588">
        <f t="shared" si="1090"/>
        <v>0</v>
      </c>
      <c r="AB845" s="587"/>
      <c r="AC845" s="588">
        <f t="shared" si="1107"/>
        <v>0</v>
      </c>
      <c r="AD845" s="588">
        <f t="shared" si="1120"/>
        <v>0</v>
      </c>
      <c r="AE845" s="587"/>
      <c r="AF845" s="588">
        <f t="shared" si="1108"/>
        <v>0</v>
      </c>
      <c r="AG845" s="588">
        <f t="shared" si="1121"/>
        <v>0</v>
      </c>
      <c r="AH845" s="587"/>
      <c r="AI845" s="588">
        <f t="shared" si="1109"/>
        <v>0</v>
      </c>
      <c r="AJ845" s="588">
        <f t="shared" si="1122"/>
        <v>0</v>
      </c>
      <c r="AK845" s="587"/>
      <c r="AL845" s="588">
        <f t="shared" si="1110"/>
        <v>0</v>
      </c>
      <c r="AM845" s="588">
        <f t="shared" si="1123"/>
        <v>0</v>
      </c>
      <c r="AN845" s="587"/>
      <c r="AO845" s="588">
        <f t="shared" si="1111"/>
        <v>0</v>
      </c>
      <c r="AP845" s="588">
        <f t="shared" si="1124"/>
        <v>0</v>
      </c>
      <c r="AQ845" s="587"/>
      <c r="AR845" s="588">
        <f t="shared" si="1112"/>
        <v>0</v>
      </c>
      <c r="AS845" s="588">
        <f t="shared" si="1091"/>
        <v>0</v>
      </c>
      <c r="AT845" s="587"/>
      <c r="AU845" s="588">
        <f t="shared" si="1113"/>
        <v>0</v>
      </c>
      <c r="AV845" s="588">
        <f t="shared" si="1125"/>
        <v>0</v>
      </c>
      <c r="AW845" s="587"/>
      <c r="AX845" s="652"/>
      <c r="AY845" s="706">
        <f t="shared" si="1089"/>
        <v>0</v>
      </c>
      <c r="BC845" s="30">
        <f t="shared" si="1092"/>
        <v>0</v>
      </c>
      <c r="BD845" s="30">
        <f t="shared" si="1093"/>
        <v>0</v>
      </c>
      <c r="BE845" s="30">
        <f t="shared" si="1084"/>
        <v>0</v>
      </c>
      <c r="BF845" s="30">
        <f t="shared" si="1094"/>
        <v>0</v>
      </c>
      <c r="BG845" s="30">
        <f t="shared" si="1095"/>
        <v>0</v>
      </c>
      <c r="BH845" s="30">
        <f t="shared" si="1083"/>
        <v>0</v>
      </c>
      <c r="BI845" s="30">
        <f t="shared" si="1088"/>
        <v>0</v>
      </c>
      <c r="BJ845" s="30">
        <f t="shared" si="1096"/>
        <v>0</v>
      </c>
      <c r="BK845" s="704">
        <f t="shared" si="1097"/>
        <v>0</v>
      </c>
      <c r="BL845" s="30">
        <f t="shared" si="1098"/>
        <v>0</v>
      </c>
      <c r="BM845" s="30">
        <f t="shared" si="1099"/>
        <v>0</v>
      </c>
      <c r="BN845" s="30">
        <f t="shared" si="1086"/>
        <v>0</v>
      </c>
    </row>
    <row r="846" spans="1:66" x14ac:dyDescent="0.25">
      <c r="A846" s="49"/>
      <c r="B846" s="50"/>
      <c r="C846" s="699"/>
      <c r="D846" s="50"/>
      <c r="E846" s="62" t="e">
        <f t="shared" si="1087"/>
        <v>#N/A</v>
      </c>
      <c r="F846" s="664" t="str">
        <f t="shared" si="1085"/>
        <v/>
      </c>
      <c r="G846" s="587"/>
      <c r="H846" s="588">
        <f t="shared" si="1100"/>
        <v>0</v>
      </c>
      <c r="I846" s="588">
        <f t="shared" si="1114"/>
        <v>0</v>
      </c>
      <c r="J846" s="587"/>
      <c r="K846" s="588">
        <f t="shared" si="1101"/>
        <v>0</v>
      </c>
      <c r="L846" s="588">
        <f t="shared" si="1115"/>
        <v>0</v>
      </c>
      <c r="M846" s="587"/>
      <c r="N846" s="588">
        <f t="shared" si="1102"/>
        <v>0</v>
      </c>
      <c r="O846" s="588">
        <f t="shared" si="1116"/>
        <v>0</v>
      </c>
      <c r="P846" s="587"/>
      <c r="Q846" s="588">
        <f t="shared" si="1103"/>
        <v>0</v>
      </c>
      <c r="R846" s="588">
        <f t="shared" si="1117"/>
        <v>0</v>
      </c>
      <c r="S846" s="587"/>
      <c r="T846" s="588">
        <f t="shared" si="1104"/>
        <v>0</v>
      </c>
      <c r="U846" s="588">
        <f t="shared" si="1118"/>
        <v>0</v>
      </c>
      <c r="V846" s="587"/>
      <c r="W846" s="588">
        <f t="shared" si="1105"/>
        <v>0</v>
      </c>
      <c r="X846" s="588">
        <f t="shared" si="1119"/>
        <v>0</v>
      </c>
      <c r="Y846" s="587"/>
      <c r="Z846" s="588">
        <f t="shared" si="1106"/>
        <v>0</v>
      </c>
      <c r="AA846" s="588">
        <f t="shared" si="1090"/>
        <v>0</v>
      </c>
      <c r="AB846" s="587"/>
      <c r="AC846" s="588">
        <f t="shared" si="1107"/>
        <v>0</v>
      </c>
      <c r="AD846" s="588">
        <f t="shared" si="1120"/>
        <v>0</v>
      </c>
      <c r="AE846" s="587"/>
      <c r="AF846" s="588">
        <f t="shared" si="1108"/>
        <v>0</v>
      </c>
      <c r="AG846" s="588">
        <f t="shared" si="1121"/>
        <v>0</v>
      </c>
      <c r="AH846" s="587"/>
      <c r="AI846" s="588">
        <f t="shared" si="1109"/>
        <v>0</v>
      </c>
      <c r="AJ846" s="588">
        <f t="shared" si="1122"/>
        <v>0</v>
      </c>
      <c r="AK846" s="587"/>
      <c r="AL846" s="588">
        <f t="shared" si="1110"/>
        <v>0</v>
      </c>
      <c r="AM846" s="588">
        <f t="shared" si="1123"/>
        <v>0</v>
      </c>
      <c r="AN846" s="587"/>
      <c r="AO846" s="588">
        <f t="shared" si="1111"/>
        <v>0</v>
      </c>
      <c r="AP846" s="588">
        <f t="shared" si="1124"/>
        <v>0</v>
      </c>
      <c r="AQ846" s="587"/>
      <c r="AR846" s="588">
        <f t="shared" si="1112"/>
        <v>0</v>
      </c>
      <c r="AS846" s="588">
        <f t="shared" si="1091"/>
        <v>0</v>
      </c>
      <c r="AT846" s="587"/>
      <c r="AU846" s="588">
        <f t="shared" si="1113"/>
        <v>0</v>
      </c>
      <c r="AV846" s="588">
        <f t="shared" si="1125"/>
        <v>0</v>
      </c>
      <c r="AW846" s="587"/>
      <c r="AX846" s="652"/>
      <c r="AY846" s="706">
        <f t="shared" si="1089"/>
        <v>0</v>
      </c>
      <c r="BC846" s="30">
        <f t="shared" si="1092"/>
        <v>0</v>
      </c>
      <c r="BD846" s="30">
        <f t="shared" si="1093"/>
        <v>0</v>
      </c>
      <c r="BE846" s="30">
        <f t="shared" si="1084"/>
        <v>0</v>
      </c>
      <c r="BF846" s="30">
        <f t="shared" si="1094"/>
        <v>0</v>
      </c>
      <c r="BG846" s="30">
        <f t="shared" si="1095"/>
        <v>0</v>
      </c>
      <c r="BH846" s="30">
        <f t="shared" si="1083"/>
        <v>0</v>
      </c>
      <c r="BI846" s="30">
        <f t="shared" si="1088"/>
        <v>0</v>
      </c>
      <c r="BJ846" s="30">
        <f t="shared" si="1096"/>
        <v>0</v>
      </c>
      <c r="BK846" s="704">
        <f t="shared" si="1097"/>
        <v>0</v>
      </c>
      <c r="BL846" s="30">
        <f t="shared" si="1098"/>
        <v>0</v>
      </c>
      <c r="BM846" s="30">
        <f t="shared" si="1099"/>
        <v>0</v>
      </c>
      <c r="BN846" s="30">
        <f t="shared" si="1086"/>
        <v>0</v>
      </c>
    </row>
    <row r="847" spans="1:66" x14ac:dyDescent="0.25">
      <c r="A847" s="49"/>
      <c r="B847" s="50"/>
      <c r="C847" s="699"/>
      <c r="D847" s="50"/>
      <c r="E847" s="62" t="e">
        <f t="shared" si="1087"/>
        <v>#N/A</v>
      </c>
      <c r="F847" s="664" t="str">
        <f t="shared" si="1085"/>
        <v/>
      </c>
      <c r="G847" s="587"/>
      <c r="H847" s="588">
        <f t="shared" si="1100"/>
        <v>0</v>
      </c>
      <c r="I847" s="588">
        <f t="shared" si="1114"/>
        <v>0</v>
      </c>
      <c r="J847" s="587"/>
      <c r="K847" s="588">
        <f t="shared" si="1101"/>
        <v>0</v>
      </c>
      <c r="L847" s="588">
        <f t="shared" si="1115"/>
        <v>0</v>
      </c>
      <c r="M847" s="587"/>
      <c r="N847" s="588">
        <f t="shared" si="1102"/>
        <v>0</v>
      </c>
      <c r="O847" s="588">
        <f t="shared" si="1116"/>
        <v>0</v>
      </c>
      <c r="P847" s="587"/>
      <c r="Q847" s="588">
        <f t="shared" si="1103"/>
        <v>0</v>
      </c>
      <c r="R847" s="588">
        <f t="shared" si="1117"/>
        <v>0</v>
      </c>
      <c r="S847" s="587"/>
      <c r="T847" s="588">
        <f t="shared" si="1104"/>
        <v>0</v>
      </c>
      <c r="U847" s="588">
        <f t="shared" si="1118"/>
        <v>0</v>
      </c>
      <c r="V847" s="587"/>
      <c r="W847" s="588">
        <f t="shared" si="1105"/>
        <v>0</v>
      </c>
      <c r="X847" s="588">
        <f t="shared" si="1119"/>
        <v>0</v>
      </c>
      <c r="Y847" s="587"/>
      <c r="Z847" s="588">
        <f t="shared" si="1106"/>
        <v>0</v>
      </c>
      <c r="AA847" s="588">
        <f t="shared" si="1090"/>
        <v>0</v>
      </c>
      <c r="AB847" s="587"/>
      <c r="AC847" s="588">
        <f t="shared" si="1107"/>
        <v>0</v>
      </c>
      <c r="AD847" s="588">
        <f t="shared" si="1120"/>
        <v>0</v>
      </c>
      <c r="AE847" s="587"/>
      <c r="AF847" s="588">
        <f t="shared" si="1108"/>
        <v>0</v>
      </c>
      <c r="AG847" s="588">
        <f t="shared" si="1121"/>
        <v>0</v>
      </c>
      <c r="AH847" s="587"/>
      <c r="AI847" s="588">
        <f t="shared" si="1109"/>
        <v>0</v>
      </c>
      <c r="AJ847" s="588">
        <f t="shared" si="1122"/>
        <v>0</v>
      </c>
      <c r="AK847" s="587"/>
      <c r="AL847" s="588">
        <f t="shared" si="1110"/>
        <v>0</v>
      </c>
      <c r="AM847" s="588">
        <f t="shared" si="1123"/>
        <v>0</v>
      </c>
      <c r="AN847" s="587"/>
      <c r="AO847" s="588">
        <f t="shared" si="1111"/>
        <v>0</v>
      </c>
      <c r="AP847" s="588">
        <f t="shared" si="1124"/>
        <v>0</v>
      </c>
      <c r="AQ847" s="587"/>
      <c r="AR847" s="588">
        <f t="shared" si="1112"/>
        <v>0</v>
      </c>
      <c r="AS847" s="588">
        <f t="shared" si="1091"/>
        <v>0</v>
      </c>
      <c r="AT847" s="587"/>
      <c r="AU847" s="588">
        <f t="shared" si="1113"/>
        <v>0</v>
      </c>
      <c r="AV847" s="588">
        <f t="shared" si="1125"/>
        <v>0</v>
      </c>
      <c r="AW847" s="587"/>
      <c r="AX847" s="652"/>
      <c r="AY847" s="706">
        <f t="shared" si="1089"/>
        <v>0</v>
      </c>
      <c r="BC847" s="30">
        <f t="shared" si="1092"/>
        <v>0</v>
      </c>
      <c r="BD847" s="30">
        <f t="shared" si="1093"/>
        <v>0</v>
      </c>
      <c r="BE847" s="30">
        <f t="shared" si="1084"/>
        <v>0</v>
      </c>
      <c r="BF847" s="30">
        <f t="shared" si="1094"/>
        <v>0</v>
      </c>
      <c r="BG847" s="30">
        <f t="shared" si="1095"/>
        <v>0</v>
      </c>
      <c r="BH847" s="30">
        <f t="shared" ref="BH847:BH910" si="1126">AA847-X847</f>
        <v>0</v>
      </c>
      <c r="BI847" s="30">
        <f t="shared" si="1088"/>
        <v>0</v>
      </c>
      <c r="BJ847" s="30">
        <f t="shared" si="1096"/>
        <v>0</v>
      </c>
      <c r="BK847" s="704">
        <f t="shared" si="1097"/>
        <v>0</v>
      </c>
      <c r="BL847" s="30">
        <f t="shared" si="1098"/>
        <v>0</v>
      </c>
      <c r="BM847" s="30">
        <f t="shared" si="1099"/>
        <v>0</v>
      </c>
      <c r="BN847" s="30">
        <f t="shared" si="1086"/>
        <v>0</v>
      </c>
    </row>
    <row r="848" spans="1:66" x14ac:dyDescent="0.25">
      <c r="A848" s="49"/>
      <c r="B848" s="50"/>
      <c r="C848" s="699"/>
      <c r="D848" s="50"/>
      <c r="E848" s="62" t="e">
        <f t="shared" si="1087"/>
        <v>#N/A</v>
      </c>
      <c r="F848" s="664" t="str">
        <f t="shared" si="1085"/>
        <v/>
      </c>
      <c r="G848" s="587"/>
      <c r="H848" s="588">
        <f t="shared" si="1100"/>
        <v>0</v>
      </c>
      <c r="I848" s="588">
        <f t="shared" si="1114"/>
        <v>0</v>
      </c>
      <c r="J848" s="587"/>
      <c r="K848" s="588">
        <f t="shared" si="1101"/>
        <v>0</v>
      </c>
      <c r="L848" s="588">
        <f t="shared" si="1115"/>
        <v>0</v>
      </c>
      <c r="M848" s="587"/>
      <c r="N848" s="588">
        <f t="shared" si="1102"/>
        <v>0</v>
      </c>
      <c r="O848" s="588">
        <f t="shared" si="1116"/>
        <v>0</v>
      </c>
      <c r="P848" s="587"/>
      <c r="Q848" s="588">
        <f t="shared" si="1103"/>
        <v>0</v>
      </c>
      <c r="R848" s="588">
        <f t="shared" si="1117"/>
        <v>0</v>
      </c>
      <c r="S848" s="587"/>
      <c r="T848" s="588">
        <f t="shared" si="1104"/>
        <v>0</v>
      </c>
      <c r="U848" s="588">
        <f t="shared" si="1118"/>
        <v>0</v>
      </c>
      <c r="V848" s="587"/>
      <c r="W848" s="588">
        <f t="shared" si="1105"/>
        <v>0</v>
      </c>
      <c r="X848" s="588">
        <f t="shared" si="1119"/>
        <v>0</v>
      </c>
      <c r="Y848" s="587"/>
      <c r="Z848" s="588">
        <f t="shared" si="1106"/>
        <v>0</v>
      </c>
      <c r="AA848" s="588">
        <f t="shared" si="1090"/>
        <v>0</v>
      </c>
      <c r="AB848" s="587"/>
      <c r="AC848" s="588">
        <f t="shared" si="1107"/>
        <v>0</v>
      </c>
      <c r="AD848" s="588">
        <f t="shared" si="1120"/>
        <v>0</v>
      </c>
      <c r="AE848" s="587"/>
      <c r="AF848" s="588">
        <f t="shared" si="1108"/>
        <v>0</v>
      </c>
      <c r="AG848" s="588">
        <f t="shared" si="1121"/>
        <v>0</v>
      </c>
      <c r="AH848" s="587"/>
      <c r="AI848" s="588">
        <f t="shared" si="1109"/>
        <v>0</v>
      </c>
      <c r="AJ848" s="588">
        <f t="shared" si="1122"/>
        <v>0</v>
      </c>
      <c r="AK848" s="587"/>
      <c r="AL848" s="588">
        <f t="shared" si="1110"/>
        <v>0</v>
      </c>
      <c r="AM848" s="588">
        <f t="shared" si="1123"/>
        <v>0</v>
      </c>
      <c r="AN848" s="587"/>
      <c r="AO848" s="588">
        <f t="shared" si="1111"/>
        <v>0</v>
      </c>
      <c r="AP848" s="588">
        <f t="shared" si="1124"/>
        <v>0</v>
      </c>
      <c r="AQ848" s="587"/>
      <c r="AR848" s="588">
        <f t="shared" si="1112"/>
        <v>0</v>
      </c>
      <c r="AS848" s="588">
        <f t="shared" si="1091"/>
        <v>0</v>
      </c>
      <c r="AT848" s="587"/>
      <c r="AU848" s="588">
        <f t="shared" si="1113"/>
        <v>0</v>
      </c>
      <c r="AV848" s="588">
        <f t="shared" si="1125"/>
        <v>0</v>
      </c>
      <c r="AW848" s="587"/>
      <c r="AX848" s="652"/>
      <c r="AY848" s="706">
        <f t="shared" si="1089"/>
        <v>0</v>
      </c>
      <c r="BC848" s="30">
        <f t="shared" si="1092"/>
        <v>0</v>
      </c>
      <c r="BD848" s="30">
        <f t="shared" si="1093"/>
        <v>0</v>
      </c>
      <c r="BE848" s="30">
        <f t="shared" si="1084"/>
        <v>0</v>
      </c>
      <c r="BF848" s="30">
        <f t="shared" si="1094"/>
        <v>0</v>
      </c>
      <c r="BG848" s="30">
        <f t="shared" si="1095"/>
        <v>0</v>
      </c>
      <c r="BH848" s="30">
        <f t="shared" si="1126"/>
        <v>0</v>
      </c>
      <c r="BI848" s="30">
        <f t="shared" si="1088"/>
        <v>0</v>
      </c>
      <c r="BJ848" s="30">
        <f t="shared" si="1096"/>
        <v>0</v>
      </c>
      <c r="BK848" s="704">
        <f t="shared" si="1097"/>
        <v>0</v>
      </c>
      <c r="BL848" s="30">
        <f t="shared" si="1098"/>
        <v>0</v>
      </c>
      <c r="BM848" s="30">
        <f t="shared" si="1099"/>
        <v>0</v>
      </c>
      <c r="BN848" s="30">
        <f t="shared" si="1086"/>
        <v>0</v>
      </c>
    </row>
    <row r="849" spans="1:66" x14ac:dyDescent="0.25">
      <c r="A849" s="49"/>
      <c r="B849" s="50"/>
      <c r="C849" s="699"/>
      <c r="D849" s="50"/>
      <c r="E849" s="62" t="e">
        <f t="shared" si="1087"/>
        <v>#N/A</v>
      </c>
      <c r="F849" s="664" t="str">
        <f t="shared" si="1085"/>
        <v/>
      </c>
      <c r="G849" s="587"/>
      <c r="H849" s="588">
        <f t="shared" si="1100"/>
        <v>0</v>
      </c>
      <c r="I849" s="588">
        <f t="shared" si="1114"/>
        <v>0</v>
      </c>
      <c r="J849" s="587"/>
      <c r="K849" s="588">
        <f t="shared" si="1101"/>
        <v>0</v>
      </c>
      <c r="L849" s="588">
        <f t="shared" si="1115"/>
        <v>0</v>
      </c>
      <c r="M849" s="587"/>
      <c r="N849" s="588">
        <f t="shared" si="1102"/>
        <v>0</v>
      </c>
      <c r="O849" s="588">
        <f t="shared" si="1116"/>
        <v>0</v>
      </c>
      <c r="P849" s="587"/>
      <c r="Q849" s="588">
        <f t="shared" si="1103"/>
        <v>0</v>
      </c>
      <c r="R849" s="588">
        <f t="shared" si="1117"/>
        <v>0</v>
      </c>
      <c r="S849" s="587"/>
      <c r="T849" s="588">
        <f t="shared" si="1104"/>
        <v>0</v>
      </c>
      <c r="U849" s="588">
        <f t="shared" si="1118"/>
        <v>0</v>
      </c>
      <c r="V849" s="587"/>
      <c r="W849" s="588">
        <f t="shared" si="1105"/>
        <v>0</v>
      </c>
      <c r="X849" s="588">
        <f t="shared" si="1119"/>
        <v>0</v>
      </c>
      <c r="Y849" s="587"/>
      <c r="Z849" s="588">
        <f t="shared" si="1106"/>
        <v>0</v>
      </c>
      <c r="AA849" s="588">
        <f t="shared" si="1090"/>
        <v>0</v>
      </c>
      <c r="AB849" s="587"/>
      <c r="AC849" s="588">
        <f t="shared" si="1107"/>
        <v>0</v>
      </c>
      <c r="AD849" s="588">
        <f t="shared" si="1120"/>
        <v>0</v>
      </c>
      <c r="AE849" s="587"/>
      <c r="AF849" s="588">
        <f t="shared" si="1108"/>
        <v>0</v>
      </c>
      <c r="AG849" s="588">
        <f t="shared" si="1121"/>
        <v>0</v>
      </c>
      <c r="AH849" s="587"/>
      <c r="AI849" s="588">
        <f t="shared" si="1109"/>
        <v>0</v>
      </c>
      <c r="AJ849" s="588">
        <f t="shared" si="1122"/>
        <v>0</v>
      </c>
      <c r="AK849" s="587"/>
      <c r="AL849" s="588">
        <f t="shared" si="1110"/>
        <v>0</v>
      </c>
      <c r="AM849" s="588">
        <f t="shared" si="1123"/>
        <v>0</v>
      </c>
      <c r="AN849" s="587"/>
      <c r="AO849" s="588">
        <f t="shared" si="1111"/>
        <v>0</v>
      </c>
      <c r="AP849" s="588">
        <f t="shared" si="1124"/>
        <v>0</v>
      </c>
      <c r="AQ849" s="587"/>
      <c r="AR849" s="588">
        <f t="shared" si="1112"/>
        <v>0</v>
      </c>
      <c r="AS849" s="588">
        <f t="shared" si="1091"/>
        <v>0</v>
      </c>
      <c r="AT849" s="587"/>
      <c r="AU849" s="588">
        <f t="shared" si="1113"/>
        <v>0</v>
      </c>
      <c r="AV849" s="588">
        <f t="shared" si="1125"/>
        <v>0</v>
      </c>
      <c r="AW849" s="587"/>
      <c r="AX849" s="652"/>
      <c r="AY849" s="706">
        <f t="shared" si="1089"/>
        <v>0</v>
      </c>
      <c r="BC849" s="30">
        <f t="shared" si="1092"/>
        <v>0</v>
      </c>
      <c r="BD849" s="30">
        <f t="shared" si="1093"/>
        <v>0</v>
      </c>
      <c r="BE849" s="30">
        <f t="shared" si="1084"/>
        <v>0</v>
      </c>
      <c r="BF849" s="30">
        <f t="shared" si="1094"/>
        <v>0</v>
      </c>
      <c r="BG849" s="30">
        <f t="shared" si="1095"/>
        <v>0</v>
      </c>
      <c r="BH849" s="30">
        <f t="shared" si="1126"/>
        <v>0</v>
      </c>
      <c r="BI849" s="30">
        <f t="shared" si="1088"/>
        <v>0</v>
      </c>
      <c r="BJ849" s="30">
        <f t="shared" si="1096"/>
        <v>0</v>
      </c>
      <c r="BK849" s="704">
        <f t="shared" si="1097"/>
        <v>0</v>
      </c>
      <c r="BL849" s="30">
        <f t="shared" si="1098"/>
        <v>0</v>
      </c>
      <c r="BM849" s="30">
        <f t="shared" si="1099"/>
        <v>0</v>
      </c>
      <c r="BN849" s="30">
        <f t="shared" si="1086"/>
        <v>0</v>
      </c>
    </row>
    <row r="850" spans="1:66" x14ac:dyDescent="0.25">
      <c r="A850" s="49"/>
      <c r="B850" s="50"/>
      <c r="C850" s="699"/>
      <c r="D850" s="50"/>
      <c r="E850" s="62" t="e">
        <f t="shared" si="1087"/>
        <v>#N/A</v>
      </c>
      <c r="F850" s="664" t="str">
        <f t="shared" si="1085"/>
        <v/>
      </c>
      <c r="G850" s="587"/>
      <c r="H850" s="588">
        <f t="shared" si="1100"/>
        <v>0</v>
      </c>
      <c r="I850" s="588">
        <f t="shared" si="1114"/>
        <v>0</v>
      </c>
      <c r="J850" s="587"/>
      <c r="K850" s="588">
        <f t="shared" si="1101"/>
        <v>0</v>
      </c>
      <c r="L850" s="588">
        <f t="shared" si="1115"/>
        <v>0</v>
      </c>
      <c r="M850" s="587"/>
      <c r="N850" s="588">
        <f t="shared" si="1102"/>
        <v>0</v>
      </c>
      <c r="O850" s="588">
        <f t="shared" si="1116"/>
        <v>0</v>
      </c>
      <c r="P850" s="587"/>
      <c r="Q850" s="588">
        <f t="shared" si="1103"/>
        <v>0</v>
      </c>
      <c r="R850" s="588">
        <f t="shared" si="1117"/>
        <v>0</v>
      </c>
      <c r="S850" s="587"/>
      <c r="T850" s="588">
        <f t="shared" si="1104"/>
        <v>0</v>
      </c>
      <c r="U850" s="588">
        <f t="shared" si="1118"/>
        <v>0</v>
      </c>
      <c r="V850" s="587"/>
      <c r="W850" s="588">
        <f t="shared" si="1105"/>
        <v>0</v>
      </c>
      <c r="X850" s="588">
        <f t="shared" si="1119"/>
        <v>0</v>
      </c>
      <c r="Y850" s="587"/>
      <c r="Z850" s="588">
        <f t="shared" si="1106"/>
        <v>0</v>
      </c>
      <c r="AA850" s="588">
        <f t="shared" si="1090"/>
        <v>0</v>
      </c>
      <c r="AB850" s="587"/>
      <c r="AC850" s="588">
        <f t="shared" si="1107"/>
        <v>0</v>
      </c>
      <c r="AD850" s="588">
        <f t="shared" si="1120"/>
        <v>0</v>
      </c>
      <c r="AE850" s="587"/>
      <c r="AF850" s="588">
        <f t="shared" si="1108"/>
        <v>0</v>
      </c>
      <c r="AG850" s="588">
        <f t="shared" si="1121"/>
        <v>0</v>
      </c>
      <c r="AH850" s="587"/>
      <c r="AI850" s="588">
        <f t="shared" si="1109"/>
        <v>0</v>
      </c>
      <c r="AJ850" s="588">
        <f t="shared" si="1122"/>
        <v>0</v>
      </c>
      <c r="AK850" s="587"/>
      <c r="AL850" s="588">
        <f t="shared" si="1110"/>
        <v>0</v>
      </c>
      <c r="AM850" s="588">
        <f t="shared" si="1123"/>
        <v>0</v>
      </c>
      <c r="AN850" s="587"/>
      <c r="AO850" s="588">
        <f t="shared" si="1111"/>
        <v>0</v>
      </c>
      <c r="AP850" s="588">
        <f t="shared" si="1124"/>
        <v>0</v>
      </c>
      <c r="AQ850" s="587"/>
      <c r="AR850" s="588">
        <f t="shared" si="1112"/>
        <v>0</v>
      </c>
      <c r="AS850" s="588">
        <f t="shared" si="1091"/>
        <v>0</v>
      </c>
      <c r="AT850" s="587"/>
      <c r="AU850" s="588">
        <f t="shared" si="1113"/>
        <v>0</v>
      </c>
      <c r="AV850" s="588">
        <f t="shared" si="1125"/>
        <v>0</v>
      </c>
      <c r="AW850" s="587"/>
      <c r="AX850" s="652"/>
      <c r="AY850" s="706">
        <f t="shared" si="1089"/>
        <v>0</v>
      </c>
      <c r="BC850" s="30">
        <f t="shared" si="1092"/>
        <v>0</v>
      </c>
      <c r="BD850" s="30">
        <f t="shared" si="1093"/>
        <v>0</v>
      </c>
      <c r="BE850" s="30">
        <f t="shared" si="1084"/>
        <v>0</v>
      </c>
      <c r="BF850" s="30">
        <f t="shared" si="1094"/>
        <v>0</v>
      </c>
      <c r="BG850" s="30">
        <f t="shared" si="1095"/>
        <v>0</v>
      </c>
      <c r="BH850" s="30">
        <f t="shared" si="1126"/>
        <v>0</v>
      </c>
      <c r="BI850" s="30">
        <f t="shared" si="1088"/>
        <v>0</v>
      </c>
      <c r="BJ850" s="30">
        <f t="shared" si="1096"/>
        <v>0</v>
      </c>
      <c r="BK850" s="704">
        <f t="shared" si="1097"/>
        <v>0</v>
      </c>
      <c r="BL850" s="30">
        <f t="shared" si="1098"/>
        <v>0</v>
      </c>
      <c r="BM850" s="30">
        <f t="shared" si="1099"/>
        <v>0</v>
      </c>
      <c r="BN850" s="30">
        <f t="shared" si="1086"/>
        <v>0</v>
      </c>
    </row>
    <row r="851" spans="1:66" x14ac:dyDescent="0.25">
      <c r="A851" s="49"/>
      <c r="B851" s="50"/>
      <c r="C851" s="699"/>
      <c r="D851" s="50"/>
      <c r="E851" s="62" t="e">
        <f t="shared" si="1087"/>
        <v>#N/A</v>
      </c>
      <c r="F851" s="664" t="str">
        <f t="shared" si="1085"/>
        <v/>
      </c>
      <c r="G851" s="587"/>
      <c r="H851" s="588">
        <f t="shared" si="1100"/>
        <v>0</v>
      </c>
      <c r="I851" s="588">
        <f t="shared" si="1114"/>
        <v>0</v>
      </c>
      <c r="J851" s="587"/>
      <c r="K851" s="588">
        <f t="shared" si="1101"/>
        <v>0</v>
      </c>
      <c r="L851" s="588">
        <f t="shared" si="1115"/>
        <v>0</v>
      </c>
      <c r="M851" s="587"/>
      <c r="N851" s="588">
        <f t="shared" si="1102"/>
        <v>0</v>
      </c>
      <c r="O851" s="588">
        <f t="shared" si="1116"/>
        <v>0</v>
      </c>
      <c r="P851" s="587"/>
      <c r="Q851" s="588">
        <f t="shared" si="1103"/>
        <v>0</v>
      </c>
      <c r="R851" s="588">
        <f t="shared" si="1117"/>
        <v>0</v>
      </c>
      <c r="S851" s="587"/>
      <c r="T851" s="588">
        <f t="shared" si="1104"/>
        <v>0</v>
      </c>
      <c r="U851" s="588">
        <f t="shared" si="1118"/>
        <v>0</v>
      </c>
      <c r="V851" s="587"/>
      <c r="W851" s="588">
        <f t="shared" si="1105"/>
        <v>0</v>
      </c>
      <c r="X851" s="588">
        <f t="shared" si="1119"/>
        <v>0</v>
      </c>
      <c r="Y851" s="587"/>
      <c r="Z851" s="588">
        <f t="shared" si="1106"/>
        <v>0</v>
      </c>
      <c r="AA851" s="588">
        <f t="shared" si="1090"/>
        <v>0</v>
      </c>
      <c r="AB851" s="587"/>
      <c r="AC851" s="588">
        <f t="shared" si="1107"/>
        <v>0</v>
      </c>
      <c r="AD851" s="588">
        <f t="shared" si="1120"/>
        <v>0</v>
      </c>
      <c r="AE851" s="587"/>
      <c r="AF851" s="588">
        <f t="shared" si="1108"/>
        <v>0</v>
      </c>
      <c r="AG851" s="588">
        <f t="shared" si="1121"/>
        <v>0</v>
      </c>
      <c r="AH851" s="587"/>
      <c r="AI851" s="588">
        <f t="shared" si="1109"/>
        <v>0</v>
      </c>
      <c r="AJ851" s="588">
        <f t="shared" si="1122"/>
        <v>0</v>
      </c>
      <c r="AK851" s="587"/>
      <c r="AL851" s="588">
        <f t="shared" si="1110"/>
        <v>0</v>
      </c>
      <c r="AM851" s="588">
        <f t="shared" si="1123"/>
        <v>0</v>
      </c>
      <c r="AN851" s="587"/>
      <c r="AO851" s="588">
        <f t="shared" si="1111"/>
        <v>0</v>
      </c>
      <c r="AP851" s="588">
        <f t="shared" si="1124"/>
        <v>0</v>
      </c>
      <c r="AQ851" s="587"/>
      <c r="AR851" s="588">
        <f t="shared" si="1112"/>
        <v>0</v>
      </c>
      <c r="AS851" s="588">
        <f t="shared" si="1091"/>
        <v>0</v>
      </c>
      <c r="AT851" s="587"/>
      <c r="AU851" s="588">
        <f t="shared" si="1113"/>
        <v>0</v>
      </c>
      <c r="AV851" s="588">
        <f t="shared" si="1125"/>
        <v>0</v>
      </c>
      <c r="AW851" s="587"/>
      <c r="AX851" s="652"/>
      <c r="AY851" s="706">
        <f t="shared" si="1089"/>
        <v>0</v>
      </c>
      <c r="BC851" s="30">
        <f t="shared" si="1092"/>
        <v>0</v>
      </c>
      <c r="BD851" s="30">
        <f t="shared" si="1093"/>
        <v>0</v>
      </c>
      <c r="BE851" s="30">
        <f t="shared" si="1084"/>
        <v>0</v>
      </c>
      <c r="BF851" s="30">
        <f t="shared" si="1094"/>
        <v>0</v>
      </c>
      <c r="BG851" s="30">
        <f t="shared" si="1095"/>
        <v>0</v>
      </c>
      <c r="BH851" s="30">
        <f t="shared" si="1126"/>
        <v>0</v>
      </c>
      <c r="BI851" s="30">
        <f t="shared" si="1088"/>
        <v>0</v>
      </c>
      <c r="BJ851" s="30">
        <f t="shared" si="1096"/>
        <v>0</v>
      </c>
      <c r="BK851" s="704">
        <f t="shared" si="1097"/>
        <v>0</v>
      </c>
      <c r="BL851" s="30">
        <f t="shared" si="1098"/>
        <v>0</v>
      </c>
      <c r="BM851" s="30">
        <f t="shared" si="1099"/>
        <v>0</v>
      </c>
      <c r="BN851" s="30">
        <f t="shared" si="1086"/>
        <v>0</v>
      </c>
    </row>
    <row r="852" spans="1:66" x14ac:dyDescent="0.25">
      <c r="A852" s="49"/>
      <c r="B852" s="50"/>
      <c r="C852" s="699"/>
      <c r="D852" s="50"/>
      <c r="E852" s="62" t="e">
        <f t="shared" si="1087"/>
        <v>#N/A</v>
      </c>
      <c r="F852" s="664" t="str">
        <f t="shared" si="1085"/>
        <v/>
      </c>
      <c r="G852" s="587"/>
      <c r="H852" s="588">
        <f t="shared" si="1100"/>
        <v>0</v>
      </c>
      <c r="I852" s="588">
        <f t="shared" si="1114"/>
        <v>0</v>
      </c>
      <c r="J852" s="587"/>
      <c r="K852" s="588">
        <f t="shared" si="1101"/>
        <v>0</v>
      </c>
      <c r="L852" s="588">
        <f t="shared" si="1115"/>
        <v>0</v>
      </c>
      <c r="M852" s="587"/>
      <c r="N852" s="588">
        <f t="shared" si="1102"/>
        <v>0</v>
      </c>
      <c r="O852" s="588">
        <f t="shared" si="1116"/>
        <v>0</v>
      </c>
      <c r="P852" s="587"/>
      <c r="Q852" s="588">
        <f t="shared" si="1103"/>
        <v>0</v>
      </c>
      <c r="R852" s="588">
        <f t="shared" si="1117"/>
        <v>0</v>
      </c>
      <c r="S852" s="587"/>
      <c r="T852" s="588">
        <f t="shared" si="1104"/>
        <v>0</v>
      </c>
      <c r="U852" s="588">
        <f t="shared" si="1118"/>
        <v>0</v>
      </c>
      <c r="V852" s="587"/>
      <c r="W852" s="588">
        <f t="shared" si="1105"/>
        <v>0</v>
      </c>
      <c r="X852" s="588">
        <f t="shared" si="1119"/>
        <v>0</v>
      </c>
      <c r="Y852" s="587"/>
      <c r="Z852" s="588">
        <f t="shared" si="1106"/>
        <v>0</v>
      </c>
      <c r="AA852" s="588">
        <f t="shared" si="1090"/>
        <v>0</v>
      </c>
      <c r="AB852" s="587"/>
      <c r="AC852" s="588">
        <f t="shared" si="1107"/>
        <v>0</v>
      </c>
      <c r="AD852" s="588">
        <f t="shared" si="1120"/>
        <v>0</v>
      </c>
      <c r="AE852" s="587"/>
      <c r="AF852" s="588">
        <f t="shared" si="1108"/>
        <v>0</v>
      </c>
      <c r="AG852" s="588">
        <f t="shared" si="1121"/>
        <v>0</v>
      </c>
      <c r="AH852" s="587"/>
      <c r="AI852" s="588">
        <f t="shared" si="1109"/>
        <v>0</v>
      </c>
      <c r="AJ852" s="588">
        <f t="shared" si="1122"/>
        <v>0</v>
      </c>
      <c r="AK852" s="587"/>
      <c r="AL852" s="588">
        <f t="shared" si="1110"/>
        <v>0</v>
      </c>
      <c r="AM852" s="588">
        <f t="shared" si="1123"/>
        <v>0</v>
      </c>
      <c r="AN852" s="587"/>
      <c r="AO852" s="588">
        <f t="shared" si="1111"/>
        <v>0</v>
      </c>
      <c r="AP852" s="588">
        <f t="shared" si="1124"/>
        <v>0</v>
      </c>
      <c r="AQ852" s="587"/>
      <c r="AR852" s="588">
        <f t="shared" si="1112"/>
        <v>0</v>
      </c>
      <c r="AS852" s="588">
        <f t="shared" si="1091"/>
        <v>0</v>
      </c>
      <c r="AT852" s="587"/>
      <c r="AU852" s="588">
        <f t="shared" si="1113"/>
        <v>0</v>
      </c>
      <c r="AV852" s="588">
        <f t="shared" si="1125"/>
        <v>0</v>
      </c>
      <c r="AW852" s="587"/>
      <c r="AX852" s="652"/>
      <c r="AY852" s="706">
        <f t="shared" si="1089"/>
        <v>0</v>
      </c>
      <c r="BC852" s="30">
        <f t="shared" si="1092"/>
        <v>0</v>
      </c>
      <c r="BD852" s="30">
        <f t="shared" si="1093"/>
        <v>0</v>
      </c>
      <c r="BE852" s="30">
        <f t="shared" si="1084"/>
        <v>0</v>
      </c>
      <c r="BF852" s="30">
        <f t="shared" si="1094"/>
        <v>0</v>
      </c>
      <c r="BG852" s="30">
        <f t="shared" si="1095"/>
        <v>0</v>
      </c>
      <c r="BH852" s="30">
        <f t="shared" si="1126"/>
        <v>0</v>
      </c>
      <c r="BI852" s="30">
        <f t="shared" si="1088"/>
        <v>0</v>
      </c>
      <c r="BJ852" s="30">
        <f t="shared" si="1096"/>
        <v>0</v>
      </c>
      <c r="BK852" s="704">
        <f t="shared" si="1097"/>
        <v>0</v>
      </c>
      <c r="BL852" s="30">
        <f t="shared" si="1098"/>
        <v>0</v>
      </c>
      <c r="BM852" s="30">
        <f t="shared" si="1099"/>
        <v>0</v>
      </c>
      <c r="BN852" s="30">
        <f t="shared" si="1086"/>
        <v>0</v>
      </c>
    </row>
    <row r="853" spans="1:66" x14ac:dyDescent="0.25">
      <c r="A853" s="49"/>
      <c r="B853" s="50"/>
      <c r="C853" s="699"/>
      <c r="D853" s="50"/>
      <c r="E853" s="62" t="e">
        <f t="shared" si="1087"/>
        <v>#N/A</v>
      </c>
      <c r="F853" s="664" t="str">
        <f t="shared" si="1085"/>
        <v/>
      </c>
      <c r="G853" s="587"/>
      <c r="H853" s="588">
        <f t="shared" si="1100"/>
        <v>0</v>
      </c>
      <c r="I853" s="588">
        <f t="shared" si="1114"/>
        <v>0</v>
      </c>
      <c r="J853" s="587"/>
      <c r="K853" s="588">
        <f t="shared" si="1101"/>
        <v>0</v>
      </c>
      <c r="L853" s="588">
        <f t="shared" si="1115"/>
        <v>0</v>
      </c>
      <c r="M853" s="587"/>
      <c r="N853" s="588">
        <f t="shared" si="1102"/>
        <v>0</v>
      </c>
      <c r="O853" s="588">
        <f t="shared" si="1116"/>
        <v>0</v>
      </c>
      <c r="P853" s="587"/>
      <c r="Q853" s="588">
        <f t="shared" si="1103"/>
        <v>0</v>
      </c>
      <c r="R853" s="588">
        <f t="shared" si="1117"/>
        <v>0</v>
      </c>
      <c r="S853" s="587"/>
      <c r="T853" s="588">
        <f t="shared" si="1104"/>
        <v>0</v>
      </c>
      <c r="U853" s="588">
        <f t="shared" si="1118"/>
        <v>0</v>
      </c>
      <c r="V853" s="587"/>
      <c r="W853" s="588">
        <f t="shared" si="1105"/>
        <v>0</v>
      </c>
      <c r="X853" s="588">
        <f t="shared" si="1119"/>
        <v>0</v>
      </c>
      <c r="Y853" s="587"/>
      <c r="Z853" s="588">
        <f t="shared" si="1106"/>
        <v>0</v>
      </c>
      <c r="AA853" s="588">
        <f t="shared" si="1090"/>
        <v>0</v>
      </c>
      <c r="AB853" s="587"/>
      <c r="AC853" s="588">
        <f t="shared" si="1107"/>
        <v>0</v>
      </c>
      <c r="AD853" s="588">
        <f t="shared" si="1120"/>
        <v>0</v>
      </c>
      <c r="AE853" s="587"/>
      <c r="AF853" s="588">
        <f t="shared" si="1108"/>
        <v>0</v>
      </c>
      <c r="AG853" s="588">
        <f t="shared" si="1121"/>
        <v>0</v>
      </c>
      <c r="AH853" s="587"/>
      <c r="AI853" s="588">
        <f t="shared" si="1109"/>
        <v>0</v>
      </c>
      <c r="AJ853" s="588">
        <f t="shared" si="1122"/>
        <v>0</v>
      </c>
      <c r="AK853" s="587"/>
      <c r="AL853" s="588">
        <f t="shared" si="1110"/>
        <v>0</v>
      </c>
      <c r="AM853" s="588">
        <f t="shared" si="1123"/>
        <v>0</v>
      </c>
      <c r="AN853" s="587"/>
      <c r="AO853" s="588">
        <f t="shared" si="1111"/>
        <v>0</v>
      </c>
      <c r="AP853" s="588">
        <f t="shared" si="1124"/>
        <v>0</v>
      </c>
      <c r="AQ853" s="587"/>
      <c r="AR853" s="588">
        <f t="shared" si="1112"/>
        <v>0</v>
      </c>
      <c r="AS853" s="588">
        <f t="shared" si="1091"/>
        <v>0</v>
      </c>
      <c r="AT853" s="587"/>
      <c r="AU853" s="588">
        <f t="shared" si="1113"/>
        <v>0</v>
      </c>
      <c r="AV853" s="588">
        <f t="shared" si="1125"/>
        <v>0</v>
      </c>
      <c r="AW853" s="587"/>
      <c r="AX853" s="652"/>
      <c r="AY853" s="706">
        <f t="shared" si="1089"/>
        <v>0</v>
      </c>
      <c r="BC853" s="30">
        <f t="shared" si="1092"/>
        <v>0</v>
      </c>
      <c r="BD853" s="30">
        <f t="shared" si="1093"/>
        <v>0</v>
      </c>
      <c r="BE853" s="30">
        <f t="shared" si="1084"/>
        <v>0</v>
      </c>
      <c r="BF853" s="30">
        <f t="shared" si="1094"/>
        <v>0</v>
      </c>
      <c r="BG853" s="30">
        <f t="shared" si="1095"/>
        <v>0</v>
      </c>
      <c r="BH853" s="30">
        <f t="shared" si="1126"/>
        <v>0</v>
      </c>
      <c r="BI853" s="30">
        <f t="shared" si="1088"/>
        <v>0</v>
      </c>
      <c r="BJ853" s="30">
        <f t="shared" si="1096"/>
        <v>0</v>
      </c>
      <c r="BK853" s="704">
        <f t="shared" si="1097"/>
        <v>0</v>
      </c>
      <c r="BL853" s="30">
        <f t="shared" si="1098"/>
        <v>0</v>
      </c>
      <c r="BM853" s="30">
        <f t="shared" si="1099"/>
        <v>0</v>
      </c>
      <c r="BN853" s="30">
        <f t="shared" si="1086"/>
        <v>0</v>
      </c>
    </row>
    <row r="854" spans="1:66" x14ac:dyDescent="0.25">
      <c r="A854" s="49"/>
      <c r="B854" s="50"/>
      <c r="C854" s="699"/>
      <c r="D854" s="50"/>
      <c r="E854" s="62" t="e">
        <f t="shared" si="1087"/>
        <v>#N/A</v>
      </c>
      <c r="F854" s="664" t="str">
        <f t="shared" si="1085"/>
        <v/>
      </c>
      <c r="G854" s="587"/>
      <c r="H854" s="588">
        <f t="shared" si="1100"/>
        <v>0</v>
      </c>
      <c r="I854" s="588">
        <f t="shared" si="1114"/>
        <v>0</v>
      </c>
      <c r="J854" s="587"/>
      <c r="K854" s="588">
        <f t="shared" si="1101"/>
        <v>0</v>
      </c>
      <c r="L854" s="588">
        <f t="shared" si="1115"/>
        <v>0</v>
      </c>
      <c r="M854" s="587"/>
      <c r="N854" s="588">
        <f t="shared" si="1102"/>
        <v>0</v>
      </c>
      <c r="O854" s="588">
        <f t="shared" si="1116"/>
        <v>0</v>
      </c>
      <c r="P854" s="587"/>
      <c r="Q854" s="588">
        <f t="shared" si="1103"/>
        <v>0</v>
      </c>
      <c r="R854" s="588">
        <f t="shared" si="1117"/>
        <v>0</v>
      </c>
      <c r="S854" s="587"/>
      <c r="T854" s="588">
        <f t="shared" si="1104"/>
        <v>0</v>
      </c>
      <c r="U854" s="588">
        <f t="shared" si="1118"/>
        <v>0</v>
      </c>
      <c r="V854" s="587"/>
      <c r="W854" s="588">
        <f t="shared" si="1105"/>
        <v>0</v>
      </c>
      <c r="X854" s="588">
        <f t="shared" si="1119"/>
        <v>0</v>
      </c>
      <c r="Y854" s="587"/>
      <c r="Z854" s="588">
        <f t="shared" si="1106"/>
        <v>0</v>
      </c>
      <c r="AA854" s="588">
        <f t="shared" si="1090"/>
        <v>0</v>
      </c>
      <c r="AB854" s="587"/>
      <c r="AC854" s="588">
        <f t="shared" si="1107"/>
        <v>0</v>
      </c>
      <c r="AD854" s="588">
        <f t="shared" si="1120"/>
        <v>0</v>
      </c>
      <c r="AE854" s="587"/>
      <c r="AF854" s="588">
        <f t="shared" si="1108"/>
        <v>0</v>
      </c>
      <c r="AG854" s="588">
        <f t="shared" si="1121"/>
        <v>0</v>
      </c>
      <c r="AH854" s="587"/>
      <c r="AI854" s="588">
        <f t="shared" si="1109"/>
        <v>0</v>
      </c>
      <c r="AJ854" s="588">
        <f t="shared" si="1122"/>
        <v>0</v>
      </c>
      <c r="AK854" s="587"/>
      <c r="AL854" s="588">
        <f t="shared" si="1110"/>
        <v>0</v>
      </c>
      <c r="AM854" s="588">
        <f t="shared" si="1123"/>
        <v>0</v>
      </c>
      <c r="AN854" s="587"/>
      <c r="AO854" s="588">
        <f t="shared" si="1111"/>
        <v>0</v>
      </c>
      <c r="AP854" s="588">
        <f t="shared" si="1124"/>
        <v>0</v>
      </c>
      <c r="AQ854" s="587"/>
      <c r="AR854" s="588">
        <f t="shared" si="1112"/>
        <v>0</v>
      </c>
      <c r="AS854" s="588">
        <f t="shared" si="1091"/>
        <v>0</v>
      </c>
      <c r="AT854" s="587"/>
      <c r="AU854" s="588">
        <f t="shared" si="1113"/>
        <v>0</v>
      </c>
      <c r="AV854" s="588">
        <f t="shared" si="1125"/>
        <v>0</v>
      </c>
      <c r="AW854" s="587"/>
      <c r="AX854" s="652"/>
      <c r="AY854" s="706">
        <f t="shared" si="1089"/>
        <v>0</v>
      </c>
      <c r="BC854" s="30">
        <f t="shared" si="1092"/>
        <v>0</v>
      </c>
      <c r="BD854" s="30">
        <f t="shared" si="1093"/>
        <v>0</v>
      </c>
      <c r="BE854" s="30">
        <f t="shared" si="1084"/>
        <v>0</v>
      </c>
      <c r="BF854" s="30">
        <f t="shared" si="1094"/>
        <v>0</v>
      </c>
      <c r="BG854" s="30">
        <f t="shared" si="1095"/>
        <v>0</v>
      </c>
      <c r="BH854" s="30">
        <f t="shared" si="1126"/>
        <v>0</v>
      </c>
      <c r="BI854" s="30">
        <f t="shared" si="1088"/>
        <v>0</v>
      </c>
      <c r="BJ854" s="30">
        <f t="shared" si="1096"/>
        <v>0</v>
      </c>
      <c r="BK854" s="704">
        <f t="shared" si="1097"/>
        <v>0</v>
      </c>
      <c r="BL854" s="30">
        <f t="shared" si="1098"/>
        <v>0</v>
      </c>
      <c r="BM854" s="30">
        <f t="shared" si="1099"/>
        <v>0</v>
      </c>
      <c r="BN854" s="30">
        <f t="shared" si="1086"/>
        <v>0</v>
      </c>
    </row>
    <row r="855" spans="1:66" x14ac:dyDescent="0.25">
      <c r="A855" s="49"/>
      <c r="B855" s="50"/>
      <c r="C855" s="699"/>
      <c r="D855" s="50"/>
      <c r="E855" s="62" t="e">
        <f t="shared" si="1087"/>
        <v>#N/A</v>
      </c>
      <c r="F855" s="664" t="str">
        <f t="shared" si="1085"/>
        <v/>
      </c>
      <c r="G855" s="587"/>
      <c r="H855" s="588">
        <f t="shared" si="1100"/>
        <v>0</v>
      </c>
      <c r="I855" s="588">
        <f t="shared" si="1114"/>
        <v>0</v>
      </c>
      <c r="J855" s="587"/>
      <c r="K855" s="588">
        <f t="shared" si="1101"/>
        <v>0</v>
      </c>
      <c r="L855" s="588">
        <f t="shared" si="1115"/>
        <v>0</v>
      </c>
      <c r="M855" s="587"/>
      <c r="N855" s="588">
        <f t="shared" si="1102"/>
        <v>0</v>
      </c>
      <c r="O855" s="588">
        <f t="shared" si="1116"/>
        <v>0</v>
      </c>
      <c r="P855" s="587"/>
      <c r="Q855" s="588">
        <f t="shared" si="1103"/>
        <v>0</v>
      </c>
      <c r="R855" s="588">
        <f t="shared" si="1117"/>
        <v>0</v>
      </c>
      <c r="S855" s="587"/>
      <c r="T855" s="588">
        <f t="shared" si="1104"/>
        <v>0</v>
      </c>
      <c r="U855" s="588">
        <f t="shared" si="1118"/>
        <v>0</v>
      </c>
      <c r="V855" s="587"/>
      <c r="W855" s="588">
        <f t="shared" si="1105"/>
        <v>0</v>
      </c>
      <c r="X855" s="588">
        <f t="shared" si="1119"/>
        <v>0</v>
      </c>
      <c r="Y855" s="587"/>
      <c r="Z855" s="588">
        <f t="shared" si="1106"/>
        <v>0</v>
      </c>
      <c r="AA855" s="588">
        <f t="shared" si="1090"/>
        <v>0</v>
      </c>
      <c r="AB855" s="587"/>
      <c r="AC855" s="588">
        <f t="shared" si="1107"/>
        <v>0</v>
      </c>
      <c r="AD855" s="588">
        <f t="shared" si="1120"/>
        <v>0</v>
      </c>
      <c r="AE855" s="587"/>
      <c r="AF855" s="588">
        <f t="shared" si="1108"/>
        <v>0</v>
      </c>
      <c r="AG855" s="588">
        <f t="shared" si="1121"/>
        <v>0</v>
      </c>
      <c r="AH855" s="587"/>
      <c r="AI855" s="588">
        <f t="shared" si="1109"/>
        <v>0</v>
      </c>
      <c r="AJ855" s="588">
        <f t="shared" si="1122"/>
        <v>0</v>
      </c>
      <c r="AK855" s="587"/>
      <c r="AL855" s="588">
        <f t="shared" si="1110"/>
        <v>0</v>
      </c>
      <c r="AM855" s="588">
        <f t="shared" si="1123"/>
        <v>0</v>
      </c>
      <c r="AN855" s="587"/>
      <c r="AO855" s="588">
        <f t="shared" si="1111"/>
        <v>0</v>
      </c>
      <c r="AP855" s="588">
        <f t="shared" si="1124"/>
        <v>0</v>
      </c>
      <c r="AQ855" s="587"/>
      <c r="AR855" s="588">
        <f t="shared" si="1112"/>
        <v>0</v>
      </c>
      <c r="AS855" s="588">
        <f t="shared" si="1091"/>
        <v>0</v>
      </c>
      <c r="AT855" s="587"/>
      <c r="AU855" s="588">
        <f t="shared" si="1113"/>
        <v>0</v>
      </c>
      <c r="AV855" s="588">
        <f t="shared" si="1125"/>
        <v>0</v>
      </c>
      <c r="AW855" s="587"/>
      <c r="AX855" s="652"/>
      <c r="AY855" s="706">
        <f t="shared" si="1089"/>
        <v>0</v>
      </c>
      <c r="BC855" s="30">
        <f t="shared" si="1092"/>
        <v>0</v>
      </c>
      <c r="BD855" s="30">
        <f t="shared" si="1093"/>
        <v>0</v>
      </c>
      <c r="BE855" s="30">
        <f t="shared" si="1084"/>
        <v>0</v>
      </c>
      <c r="BF855" s="30">
        <f t="shared" si="1094"/>
        <v>0</v>
      </c>
      <c r="BG855" s="30">
        <f t="shared" si="1095"/>
        <v>0</v>
      </c>
      <c r="BH855" s="30">
        <f t="shared" si="1126"/>
        <v>0</v>
      </c>
      <c r="BI855" s="30">
        <f t="shared" si="1088"/>
        <v>0</v>
      </c>
      <c r="BJ855" s="30">
        <f t="shared" si="1096"/>
        <v>0</v>
      </c>
      <c r="BK855" s="704">
        <f t="shared" si="1097"/>
        <v>0</v>
      </c>
      <c r="BL855" s="30">
        <f t="shared" si="1098"/>
        <v>0</v>
      </c>
      <c r="BM855" s="30">
        <f t="shared" si="1099"/>
        <v>0</v>
      </c>
      <c r="BN855" s="30">
        <f t="shared" si="1086"/>
        <v>0</v>
      </c>
    </row>
    <row r="856" spans="1:66" x14ac:dyDescent="0.25">
      <c r="A856" s="49"/>
      <c r="B856" s="50"/>
      <c r="C856" s="699"/>
      <c r="D856" s="50"/>
      <c r="E856" s="62" t="e">
        <f t="shared" si="1087"/>
        <v>#N/A</v>
      </c>
      <c r="F856" s="664" t="str">
        <f t="shared" si="1085"/>
        <v/>
      </c>
      <c r="G856" s="587"/>
      <c r="H856" s="588">
        <f t="shared" si="1100"/>
        <v>0</v>
      </c>
      <c r="I856" s="588">
        <f t="shared" si="1114"/>
        <v>0</v>
      </c>
      <c r="J856" s="587"/>
      <c r="K856" s="588">
        <f t="shared" si="1101"/>
        <v>0</v>
      </c>
      <c r="L856" s="588">
        <f t="shared" si="1115"/>
        <v>0</v>
      </c>
      <c r="M856" s="587"/>
      <c r="N856" s="588">
        <f t="shared" si="1102"/>
        <v>0</v>
      </c>
      <c r="O856" s="588">
        <f t="shared" si="1116"/>
        <v>0</v>
      </c>
      <c r="P856" s="587"/>
      <c r="Q856" s="588">
        <f t="shared" si="1103"/>
        <v>0</v>
      </c>
      <c r="R856" s="588">
        <f t="shared" si="1117"/>
        <v>0</v>
      </c>
      <c r="S856" s="587"/>
      <c r="T856" s="588">
        <f t="shared" si="1104"/>
        <v>0</v>
      </c>
      <c r="U856" s="588">
        <f t="shared" si="1118"/>
        <v>0</v>
      </c>
      <c r="V856" s="587"/>
      <c r="W856" s="588">
        <f t="shared" si="1105"/>
        <v>0</v>
      </c>
      <c r="X856" s="588">
        <f t="shared" si="1119"/>
        <v>0</v>
      </c>
      <c r="Y856" s="587"/>
      <c r="Z856" s="588">
        <f t="shared" si="1106"/>
        <v>0</v>
      </c>
      <c r="AA856" s="588">
        <f t="shared" si="1090"/>
        <v>0</v>
      </c>
      <c r="AB856" s="587"/>
      <c r="AC856" s="588">
        <f t="shared" si="1107"/>
        <v>0</v>
      </c>
      <c r="AD856" s="588">
        <f t="shared" si="1120"/>
        <v>0</v>
      </c>
      <c r="AE856" s="587"/>
      <c r="AF856" s="588">
        <f t="shared" si="1108"/>
        <v>0</v>
      </c>
      <c r="AG856" s="588">
        <f t="shared" si="1121"/>
        <v>0</v>
      </c>
      <c r="AH856" s="587"/>
      <c r="AI856" s="588">
        <f t="shared" si="1109"/>
        <v>0</v>
      </c>
      <c r="AJ856" s="588">
        <f t="shared" si="1122"/>
        <v>0</v>
      </c>
      <c r="AK856" s="587"/>
      <c r="AL856" s="588">
        <f t="shared" si="1110"/>
        <v>0</v>
      </c>
      <c r="AM856" s="588">
        <f t="shared" si="1123"/>
        <v>0</v>
      </c>
      <c r="AN856" s="587"/>
      <c r="AO856" s="588">
        <f t="shared" si="1111"/>
        <v>0</v>
      </c>
      <c r="AP856" s="588">
        <f t="shared" si="1124"/>
        <v>0</v>
      </c>
      <c r="AQ856" s="587"/>
      <c r="AR856" s="588">
        <f t="shared" si="1112"/>
        <v>0</v>
      </c>
      <c r="AS856" s="588">
        <f t="shared" si="1091"/>
        <v>0</v>
      </c>
      <c r="AT856" s="587"/>
      <c r="AU856" s="588">
        <f t="shared" si="1113"/>
        <v>0</v>
      </c>
      <c r="AV856" s="588">
        <f t="shared" si="1125"/>
        <v>0</v>
      </c>
      <c r="AW856" s="587"/>
      <c r="AX856" s="652"/>
      <c r="AY856" s="706">
        <f t="shared" si="1089"/>
        <v>0</v>
      </c>
      <c r="BC856" s="30">
        <f t="shared" si="1092"/>
        <v>0</v>
      </c>
      <c r="BD856" s="30">
        <f t="shared" si="1093"/>
        <v>0</v>
      </c>
      <c r="BE856" s="30">
        <f t="shared" si="1084"/>
        <v>0</v>
      </c>
      <c r="BF856" s="30">
        <f t="shared" si="1094"/>
        <v>0</v>
      </c>
      <c r="BG856" s="30">
        <f t="shared" si="1095"/>
        <v>0</v>
      </c>
      <c r="BH856" s="30">
        <f t="shared" si="1126"/>
        <v>0</v>
      </c>
      <c r="BI856" s="30">
        <f t="shared" si="1088"/>
        <v>0</v>
      </c>
      <c r="BJ856" s="30">
        <f t="shared" si="1096"/>
        <v>0</v>
      </c>
      <c r="BK856" s="704">
        <f t="shared" si="1097"/>
        <v>0</v>
      </c>
      <c r="BL856" s="30">
        <f t="shared" si="1098"/>
        <v>0</v>
      </c>
      <c r="BM856" s="30">
        <f t="shared" si="1099"/>
        <v>0</v>
      </c>
      <c r="BN856" s="30">
        <f t="shared" si="1086"/>
        <v>0</v>
      </c>
    </row>
    <row r="857" spans="1:66" x14ac:dyDescent="0.25">
      <c r="A857" s="49"/>
      <c r="B857" s="50"/>
      <c r="C857" s="699"/>
      <c r="D857" s="50"/>
      <c r="E857" s="62" t="e">
        <f t="shared" si="1087"/>
        <v>#N/A</v>
      </c>
      <c r="F857" s="664" t="str">
        <f t="shared" si="1085"/>
        <v/>
      </c>
      <c r="G857" s="587"/>
      <c r="H857" s="588">
        <f t="shared" si="1100"/>
        <v>0</v>
      </c>
      <c r="I857" s="588">
        <f t="shared" si="1114"/>
        <v>0</v>
      </c>
      <c r="J857" s="587"/>
      <c r="K857" s="588">
        <f t="shared" si="1101"/>
        <v>0</v>
      </c>
      <c r="L857" s="588">
        <f t="shared" si="1115"/>
        <v>0</v>
      </c>
      <c r="M857" s="587"/>
      <c r="N857" s="588">
        <f t="shared" si="1102"/>
        <v>0</v>
      </c>
      <c r="O857" s="588">
        <f t="shared" si="1116"/>
        <v>0</v>
      </c>
      <c r="P857" s="587"/>
      <c r="Q857" s="588">
        <f t="shared" si="1103"/>
        <v>0</v>
      </c>
      <c r="R857" s="588">
        <f t="shared" si="1117"/>
        <v>0</v>
      </c>
      <c r="S857" s="587"/>
      <c r="T857" s="588">
        <f t="shared" si="1104"/>
        <v>0</v>
      </c>
      <c r="U857" s="588">
        <f t="shared" si="1118"/>
        <v>0</v>
      </c>
      <c r="V857" s="587"/>
      <c r="W857" s="588">
        <f t="shared" si="1105"/>
        <v>0</v>
      </c>
      <c r="X857" s="588">
        <f t="shared" si="1119"/>
        <v>0</v>
      </c>
      <c r="Y857" s="587"/>
      <c r="Z857" s="588">
        <f t="shared" si="1106"/>
        <v>0</v>
      </c>
      <c r="AA857" s="588">
        <f t="shared" si="1090"/>
        <v>0</v>
      </c>
      <c r="AB857" s="587"/>
      <c r="AC857" s="588">
        <f t="shared" si="1107"/>
        <v>0</v>
      </c>
      <c r="AD857" s="588">
        <f t="shared" si="1120"/>
        <v>0</v>
      </c>
      <c r="AE857" s="587"/>
      <c r="AF857" s="588">
        <f t="shared" si="1108"/>
        <v>0</v>
      </c>
      <c r="AG857" s="588">
        <f t="shared" si="1121"/>
        <v>0</v>
      </c>
      <c r="AH857" s="587"/>
      <c r="AI857" s="588">
        <f t="shared" si="1109"/>
        <v>0</v>
      </c>
      <c r="AJ857" s="588">
        <f t="shared" si="1122"/>
        <v>0</v>
      </c>
      <c r="AK857" s="587"/>
      <c r="AL857" s="588">
        <f t="shared" si="1110"/>
        <v>0</v>
      </c>
      <c r="AM857" s="588">
        <f t="shared" si="1123"/>
        <v>0</v>
      </c>
      <c r="AN857" s="587"/>
      <c r="AO857" s="588">
        <f t="shared" si="1111"/>
        <v>0</v>
      </c>
      <c r="AP857" s="588">
        <f t="shared" si="1124"/>
        <v>0</v>
      </c>
      <c r="AQ857" s="587"/>
      <c r="AR857" s="588">
        <f t="shared" si="1112"/>
        <v>0</v>
      </c>
      <c r="AS857" s="588">
        <f t="shared" si="1091"/>
        <v>0</v>
      </c>
      <c r="AT857" s="587"/>
      <c r="AU857" s="588">
        <f t="shared" si="1113"/>
        <v>0</v>
      </c>
      <c r="AV857" s="588">
        <f t="shared" si="1125"/>
        <v>0</v>
      </c>
      <c r="AW857" s="587"/>
      <c r="AX857" s="652"/>
      <c r="AY857" s="706">
        <f t="shared" si="1089"/>
        <v>0</v>
      </c>
      <c r="BC857" s="30">
        <f t="shared" si="1092"/>
        <v>0</v>
      </c>
      <c r="BD857" s="30">
        <f t="shared" si="1093"/>
        <v>0</v>
      </c>
      <c r="BE857" s="30">
        <f t="shared" ref="BE857:BE920" si="1127">R857-O857</f>
        <v>0</v>
      </c>
      <c r="BF857" s="30">
        <f t="shared" si="1094"/>
        <v>0</v>
      </c>
      <c r="BG857" s="30">
        <f t="shared" si="1095"/>
        <v>0</v>
      </c>
      <c r="BH857" s="30">
        <f t="shared" si="1126"/>
        <v>0</v>
      </c>
      <c r="BI857" s="30">
        <f t="shared" si="1088"/>
        <v>0</v>
      </c>
      <c r="BJ857" s="30">
        <f t="shared" si="1096"/>
        <v>0</v>
      </c>
      <c r="BK857" s="704">
        <f t="shared" si="1097"/>
        <v>0</v>
      </c>
      <c r="BL857" s="30">
        <f t="shared" si="1098"/>
        <v>0</v>
      </c>
      <c r="BM857" s="30">
        <f t="shared" si="1099"/>
        <v>0</v>
      </c>
      <c r="BN857" s="30">
        <f t="shared" si="1086"/>
        <v>0</v>
      </c>
    </row>
    <row r="858" spans="1:66" x14ac:dyDescent="0.25">
      <c r="A858" s="49"/>
      <c r="B858" s="50"/>
      <c r="C858" s="699"/>
      <c r="D858" s="50"/>
      <c r="E858" s="62" t="e">
        <f t="shared" si="1087"/>
        <v>#N/A</v>
      </c>
      <c r="F858" s="664" t="str">
        <f t="shared" si="1085"/>
        <v/>
      </c>
      <c r="G858" s="587"/>
      <c r="H858" s="588">
        <f t="shared" si="1100"/>
        <v>0</v>
      </c>
      <c r="I858" s="588">
        <f t="shared" si="1114"/>
        <v>0</v>
      </c>
      <c r="J858" s="587"/>
      <c r="K858" s="588">
        <f t="shared" si="1101"/>
        <v>0</v>
      </c>
      <c r="L858" s="588">
        <f t="shared" si="1115"/>
        <v>0</v>
      </c>
      <c r="M858" s="587"/>
      <c r="N858" s="588">
        <f t="shared" si="1102"/>
        <v>0</v>
      </c>
      <c r="O858" s="588">
        <f t="shared" si="1116"/>
        <v>0</v>
      </c>
      <c r="P858" s="587"/>
      <c r="Q858" s="588">
        <f t="shared" si="1103"/>
        <v>0</v>
      </c>
      <c r="R858" s="588">
        <f t="shared" si="1117"/>
        <v>0</v>
      </c>
      <c r="S858" s="587"/>
      <c r="T858" s="588">
        <f t="shared" si="1104"/>
        <v>0</v>
      </c>
      <c r="U858" s="588">
        <f t="shared" si="1118"/>
        <v>0</v>
      </c>
      <c r="V858" s="587"/>
      <c r="W858" s="588">
        <f t="shared" si="1105"/>
        <v>0</v>
      </c>
      <c r="X858" s="588">
        <f t="shared" si="1119"/>
        <v>0</v>
      </c>
      <c r="Y858" s="587"/>
      <c r="Z858" s="588">
        <f t="shared" si="1106"/>
        <v>0</v>
      </c>
      <c r="AA858" s="588">
        <f t="shared" si="1090"/>
        <v>0</v>
      </c>
      <c r="AB858" s="587"/>
      <c r="AC858" s="588">
        <f t="shared" si="1107"/>
        <v>0</v>
      </c>
      <c r="AD858" s="588">
        <f t="shared" si="1120"/>
        <v>0</v>
      </c>
      <c r="AE858" s="587"/>
      <c r="AF858" s="588">
        <f t="shared" si="1108"/>
        <v>0</v>
      </c>
      <c r="AG858" s="588">
        <f t="shared" si="1121"/>
        <v>0</v>
      </c>
      <c r="AH858" s="587"/>
      <c r="AI858" s="588">
        <f t="shared" si="1109"/>
        <v>0</v>
      </c>
      <c r="AJ858" s="588">
        <f t="shared" si="1122"/>
        <v>0</v>
      </c>
      <c r="AK858" s="587"/>
      <c r="AL858" s="588">
        <f t="shared" si="1110"/>
        <v>0</v>
      </c>
      <c r="AM858" s="588">
        <f t="shared" si="1123"/>
        <v>0</v>
      </c>
      <c r="AN858" s="587"/>
      <c r="AO858" s="588">
        <f t="shared" si="1111"/>
        <v>0</v>
      </c>
      <c r="AP858" s="588">
        <f t="shared" si="1124"/>
        <v>0</v>
      </c>
      <c r="AQ858" s="587"/>
      <c r="AR858" s="588">
        <f t="shared" si="1112"/>
        <v>0</v>
      </c>
      <c r="AS858" s="588">
        <f t="shared" si="1091"/>
        <v>0</v>
      </c>
      <c r="AT858" s="587"/>
      <c r="AU858" s="588">
        <f t="shared" si="1113"/>
        <v>0</v>
      </c>
      <c r="AV858" s="588">
        <f t="shared" si="1125"/>
        <v>0</v>
      </c>
      <c r="AW858" s="587"/>
      <c r="AX858" s="652"/>
      <c r="AY858" s="706">
        <f t="shared" si="1089"/>
        <v>0</v>
      </c>
      <c r="BC858" s="30">
        <f t="shared" si="1092"/>
        <v>0</v>
      </c>
      <c r="BD858" s="30">
        <f t="shared" si="1093"/>
        <v>0</v>
      </c>
      <c r="BE858" s="30">
        <f t="shared" si="1127"/>
        <v>0</v>
      </c>
      <c r="BF858" s="30">
        <f t="shared" si="1094"/>
        <v>0</v>
      </c>
      <c r="BG858" s="30">
        <f t="shared" si="1095"/>
        <v>0</v>
      </c>
      <c r="BH858" s="30">
        <f t="shared" si="1126"/>
        <v>0</v>
      </c>
      <c r="BI858" s="30">
        <f t="shared" si="1088"/>
        <v>0</v>
      </c>
      <c r="BJ858" s="30">
        <f t="shared" si="1096"/>
        <v>0</v>
      </c>
      <c r="BK858" s="704">
        <f t="shared" si="1097"/>
        <v>0</v>
      </c>
      <c r="BL858" s="30">
        <f t="shared" si="1098"/>
        <v>0</v>
      </c>
      <c r="BM858" s="30">
        <f t="shared" si="1099"/>
        <v>0</v>
      </c>
      <c r="BN858" s="30">
        <f t="shared" si="1086"/>
        <v>0</v>
      </c>
    </row>
    <row r="859" spans="1:66" x14ac:dyDescent="0.25">
      <c r="A859" s="49"/>
      <c r="B859" s="50"/>
      <c r="C859" s="699"/>
      <c r="D859" s="50"/>
      <c r="E859" s="62" t="e">
        <f t="shared" si="1087"/>
        <v>#N/A</v>
      </c>
      <c r="F859" s="664" t="str">
        <f t="shared" si="1085"/>
        <v/>
      </c>
      <c r="G859" s="587"/>
      <c r="H859" s="588">
        <f t="shared" si="1100"/>
        <v>0</v>
      </c>
      <c r="I859" s="588">
        <f t="shared" si="1114"/>
        <v>0</v>
      </c>
      <c r="J859" s="587"/>
      <c r="K859" s="588">
        <f t="shared" si="1101"/>
        <v>0</v>
      </c>
      <c r="L859" s="588">
        <f t="shared" si="1115"/>
        <v>0</v>
      </c>
      <c r="M859" s="587"/>
      <c r="N859" s="588">
        <f t="shared" si="1102"/>
        <v>0</v>
      </c>
      <c r="O859" s="588">
        <f t="shared" si="1116"/>
        <v>0</v>
      </c>
      <c r="P859" s="587"/>
      <c r="Q859" s="588">
        <f t="shared" si="1103"/>
        <v>0</v>
      </c>
      <c r="R859" s="588">
        <f t="shared" si="1117"/>
        <v>0</v>
      </c>
      <c r="S859" s="587"/>
      <c r="T859" s="588">
        <f t="shared" si="1104"/>
        <v>0</v>
      </c>
      <c r="U859" s="588">
        <f t="shared" si="1118"/>
        <v>0</v>
      </c>
      <c r="V859" s="587"/>
      <c r="W859" s="588">
        <f t="shared" si="1105"/>
        <v>0</v>
      </c>
      <c r="X859" s="588">
        <f t="shared" si="1119"/>
        <v>0</v>
      </c>
      <c r="Y859" s="587"/>
      <c r="Z859" s="588">
        <f t="shared" si="1106"/>
        <v>0</v>
      </c>
      <c r="AA859" s="588">
        <f t="shared" si="1090"/>
        <v>0</v>
      </c>
      <c r="AB859" s="587"/>
      <c r="AC859" s="588">
        <f t="shared" si="1107"/>
        <v>0</v>
      </c>
      <c r="AD859" s="588">
        <f t="shared" si="1120"/>
        <v>0</v>
      </c>
      <c r="AE859" s="587"/>
      <c r="AF859" s="588">
        <f t="shared" si="1108"/>
        <v>0</v>
      </c>
      <c r="AG859" s="588">
        <f t="shared" si="1121"/>
        <v>0</v>
      </c>
      <c r="AH859" s="587"/>
      <c r="AI859" s="588">
        <f t="shared" si="1109"/>
        <v>0</v>
      </c>
      <c r="AJ859" s="588">
        <f t="shared" si="1122"/>
        <v>0</v>
      </c>
      <c r="AK859" s="587"/>
      <c r="AL859" s="588">
        <f t="shared" si="1110"/>
        <v>0</v>
      </c>
      <c r="AM859" s="588">
        <f t="shared" si="1123"/>
        <v>0</v>
      </c>
      <c r="AN859" s="587"/>
      <c r="AO859" s="588">
        <f t="shared" si="1111"/>
        <v>0</v>
      </c>
      <c r="AP859" s="588">
        <f t="shared" si="1124"/>
        <v>0</v>
      </c>
      <c r="AQ859" s="587"/>
      <c r="AR859" s="588">
        <f t="shared" si="1112"/>
        <v>0</v>
      </c>
      <c r="AS859" s="588">
        <f t="shared" si="1091"/>
        <v>0</v>
      </c>
      <c r="AT859" s="587"/>
      <c r="AU859" s="588">
        <f t="shared" si="1113"/>
        <v>0</v>
      </c>
      <c r="AV859" s="588">
        <f t="shared" si="1125"/>
        <v>0</v>
      </c>
      <c r="AW859" s="587"/>
      <c r="AX859" s="652"/>
      <c r="AY859" s="706">
        <f t="shared" si="1089"/>
        <v>0</v>
      </c>
      <c r="BC859" s="30">
        <f t="shared" si="1092"/>
        <v>0</v>
      </c>
      <c r="BD859" s="30">
        <f t="shared" si="1093"/>
        <v>0</v>
      </c>
      <c r="BE859" s="30">
        <f t="shared" si="1127"/>
        <v>0</v>
      </c>
      <c r="BF859" s="30">
        <f t="shared" si="1094"/>
        <v>0</v>
      </c>
      <c r="BG859" s="30">
        <f t="shared" si="1095"/>
        <v>0</v>
      </c>
      <c r="BH859" s="30">
        <f t="shared" si="1126"/>
        <v>0</v>
      </c>
      <c r="BI859" s="30">
        <f t="shared" si="1088"/>
        <v>0</v>
      </c>
      <c r="BJ859" s="30">
        <f t="shared" si="1096"/>
        <v>0</v>
      </c>
      <c r="BK859" s="704">
        <f t="shared" si="1097"/>
        <v>0</v>
      </c>
      <c r="BL859" s="30">
        <f t="shared" si="1098"/>
        <v>0</v>
      </c>
      <c r="BM859" s="30">
        <f t="shared" si="1099"/>
        <v>0</v>
      </c>
      <c r="BN859" s="30">
        <f t="shared" si="1086"/>
        <v>0</v>
      </c>
    </row>
    <row r="860" spans="1:66" x14ac:dyDescent="0.25">
      <c r="A860" s="49"/>
      <c r="B860" s="50"/>
      <c r="C860" s="699"/>
      <c r="D860" s="50"/>
      <c r="E860" s="62" t="e">
        <f t="shared" si="1087"/>
        <v>#N/A</v>
      </c>
      <c r="F860" s="664" t="str">
        <f t="shared" si="1085"/>
        <v/>
      </c>
      <c r="G860" s="587"/>
      <c r="H860" s="588">
        <f t="shared" si="1100"/>
        <v>0</v>
      </c>
      <c r="I860" s="588">
        <f t="shared" si="1114"/>
        <v>0</v>
      </c>
      <c r="J860" s="587"/>
      <c r="K860" s="588">
        <f t="shared" si="1101"/>
        <v>0</v>
      </c>
      <c r="L860" s="588">
        <f t="shared" si="1115"/>
        <v>0</v>
      </c>
      <c r="M860" s="587"/>
      <c r="N860" s="588">
        <f t="shared" si="1102"/>
        <v>0</v>
      </c>
      <c r="O860" s="588">
        <f t="shared" si="1116"/>
        <v>0</v>
      </c>
      <c r="P860" s="587"/>
      <c r="Q860" s="588">
        <f t="shared" si="1103"/>
        <v>0</v>
      </c>
      <c r="R860" s="588">
        <f t="shared" si="1117"/>
        <v>0</v>
      </c>
      <c r="S860" s="587"/>
      <c r="T860" s="588">
        <f t="shared" si="1104"/>
        <v>0</v>
      </c>
      <c r="U860" s="588">
        <f t="shared" si="1118"/>
        <v>0</v>
      </c>
      <c r="V860" s="587"/>
      <c r="W860" s="588">
        <f t="shared" si="1105"/>
        <v>0</v>
      </c>
      <c r="X860" s="588">
        <f t="shared" si="1119"/>
        <v>0</v>
      </c>
      <c r="Y860" s="587"/>
      <c r="Z860" s="588">
        <f t="shared" si="1106"/>
        <v>0</v>
      </c>
      <c r="AA860" s="588">
        <f t="shared" si="1090"/>
        <v>0</v>
      </c>
      <c r="AB860" s="587"/>
      <c r="AC860" s="588">
        <f t="shared" si="1107"/>
        <v>0</v>
      </c>
      <c r="AD860" s="588">
        <f t="shared" si="1120"/>
        <v>0</v>
      </c>
      <c r="AE860" s="587"/>
      <c r="AF860" s="588">
        <f t="shared" si="1108"/>
        <v>0</v>
      </c>
      <c r="AG860" s="588">
        <f t="shared" si="1121"/>
        <v>0</v>
      </c>
      <c r="AH860" s="587"/>
      <c r="AI860" s="588">
        <f t="shared" si="1109"/>
        <v>0</v>
      </c>
      <c r="AJ860" s="588">
        <f t="shared" si="1122"/>
        <v>0</v>
      </c>
      <c r="AK860" s="587"/>
      <c r="AL860" s="588">
        <f t="shared" si="1110"/>
        <v>0</v>
      </c>
      <c r="AM860" s="588">
        <f t="shared" si="1123"/>
        <v>0</v>
      </c>
      <c r="AN860" s="587"/>
      <c r="AO860" s="588">
        <f t="shared" si="1111"/>
        <v>0</v>
      </c>
      <c r="AP860" s="588">
        <f t="shared" si="1124"/>
        <v>0</v>
      </c>
      <c r="AQ860" s="587"/>
      <c r="AR860" s="588">
        <f t="shared" si="1112"/>
        <v>0</v>
      </c>
      <c r="AS860" s="588">
        <f t="shared" si="1091"/>
        <v>0</v>
      </c>
      <c r="AT860" s="587"/>
      <c r="AU860" s="588">
        <f t="shared" si="1113"/>
        <v>0</v>
      </c>
      <c r="AV860" s="588">
        <f t="shared" si="1125"/>
        <v>0</v>
      </c>
      <c r="AW860" s="587"/>
      <c r="AX860" s="652"/>
      <c r="AY860" s="706">
        <f t="shared" si="1089"/>
        <v>0</v>
      </c>
      <c r="BC860" s="30">
        <f t="shared" si="1092"/>
        <v>0</v>
      </c>
      <c r="BD860" s="30">
        <f t="shared" si="1093"/>
        <v>0</v>
      </c>
      <c r="BE860" s="30">
        <f t="shared" si="1127"/>
        <v>0</v>
      </c>
      <c r="BF860" s="30">
        <f t="shared" si="1094"/>
        <v>0</v>
      </c>
      <c r="BG860" s="30">
        <f t="shared" si="1095"/>
        <v>0</v>
      </c>
      <c r="BH860" s="30">
        <f t="shared" si="1126"/>
        <v>0</v>
      </c>
      <c r="BI860" s="30">
        <f t="shared" si="1088"/>
        <v>0</v>
      </c>
      <c r="BJ860" s="30">
        <f t="shared" si="1096"/>
        <v>0</v>
      </c>
      <c r="BK860" s="704">
        <f t="shared" si="1097"/>
        <v>0</v>
      </c>
      <c r="BL860" s="30">
        <f t="shared" si="1098"/>
        <v>0</v>
      </c>
      <c r="BM860" s="30">
        <f t="shared" si="1099"/>
        <v>0</v>
      </c>
      <c r="BN860" s="30">
        <f t="shared" si="1086"/>
        <v>0</v>
      </c>
    </row>
    <row r="861" spans="1:66" x14ac:dyDescent="0.25">
      <c r="A861" s="49"/>
      <c r="B861" s="50"/>
      <c r="C861" s="699"/>
      <c r="D861" s="50"/>
      <c r="E861" s="62" t="e">
        <f t="shared" si="1087"/>
        <v>#N/A</v>
      </c>
      <c r="F861" s="664" t="str">
        <f t="shared" si="1085"/>
        <v/>
      </c>
      <c r="G861" s="587"/>
      <c r="H861" s="588">
        <f t="shared" si="1100"/>
        <v>0</v>
      </c>
      <c r="I861" s="588">
        <f t="shared" si="1114"/>
        <v>0</v>
      </c>
      <c r="J861" s="587"/>
      <c r="K861" s="588">
        <f t="shared" si="1101"/>
        <v>0</v>
      </c>
      <c r="L861" s="588">
        <f t="shared" si="1115"/>
        <v>0</v>
      </c>
      <c r="M861" s="587"/>
      <c r="N861" s="588">
        <f t="shared" si="1102"/>
        <v>0</v>
      </c>
      <c r="O861" s="588">
        <f t="shared" si="1116"/>
        <v>0</v>
      </c>
      <c r="P861" s="587"/>
      <c r="Q861" s="588">
        <f t="shared" si="1103"/>
        <v>0</v>
      </c>
      <c r="R861" s="588">
        <f t="shared" si="1117"/>
        <v>0</v>
      </c>
      <c r="S861" s="587"/>
      <c r="T861" s="588">
        <f t="shared" si="1104"/>
        <v>0</v>
      </c>
      <c r="U861" s="588">
        <f t="shared" si="1118"/>
        <v>0</v>
      </c>
      <c r="V861" s="587"/>
      <c r="W861" s="588">
        <f t="shared" si="1105"/>
        <v>0</v>
      </c>
      <c r="X861" s="588">
        <f t="shared" si="1119"/>
        <v>0</v>
      </c>
      <c r="Y861" s="587"/>
      <c r="Z861" s="588">
        <f t="shared" si="1106"/>
        <v>0</v>
      </c>
      <c r="AA861" s="588">
        <f t="shared" si="1090"/>
        <v>0</v>
      </c>
      <c r="AB861" s="587"/>
      <c r="AC861" s="588">
        <f t="shared" si="1107"/>
        <v>0</v>
      </c>
      <c r="AD861" s="588">
        <f t="shared" si="1120"/>
        <v>0</v>
      </c>
      <c r="AE861" s="587"/>
      <c r="AF861" s="588">
        <f t="shared" si="1108"/>
        <v>0</v>
      </c>
      <c r="AG861" s="588">
        <f t="shared" si="1121"/>
        <v>0</v>
      </c>
      <c r="AH861" s="587"/>
      <c r="AI861" s="588">
        <f t="shared" si="1109"/>
        <v>0</v>
      </c>
      <c r="AJ861" s="588">
        <f t="shared" si="1122"/>
        <v>0</v>
      </c>
      <c r="AK861" s="587"/>
      <c r="AL861" s="588">
        <f t="shared" si="1110"/>
        <v>0</v>
      </c>
      <c r="AM861" s="588">
        <f t="shared" si="1123"/>
        <v>0</v>
      </c>
      <c r="AN861" s="587"/>
      <c r="AO861" s="588">
        <f t="shared" si="1111"/>
        <v>0</v>
      </c>
      <c r="AP861" s="588">
        <f t="shared" si="1124"/>
        <v>0</v>
      </c>
      <c r="AQ861" s="587"/>
      <c r="AR861" s="588">
        <f t="shared" si="1112"/>
        <v>0</v>
      </c>
      <c r="AS861" s="588">
        <f t="shared" si="1091"/>
        <v>0</v>
      </c>
      <c r="AT861" s="587"/>
      <c r="AU861" s="588">
        <f t="shared" si="1113"/>
        <v>0</v>
      </c>
      <c r="AV861" s="588">
        <f t="shared" si="1125"/>
        <v>0</v>
      </c>
      <c r="AW861" s="587"/>
      <c r="AX861" s="652"/>
      <c r="AY861" s="706">
        <f t="shared" si="1089"/>
        <v>0</v>
      </c>
      <c r="BC861" s="30">
        <f t="shared" si="1092"/>
        <v>0</v>
      </c>
      <c r="BD861" s="30">
        <f t="shared" si="1093"/>
        <v>0</v>
      </c>
      <c r="BE861" s="30">
        <f t="shared" si="1127"/>
        <v>0</v>
      </c>
      <c r="BF861" s="30">
        <f t="shared" si="1094"/>
        <v>0</v>
      </c>
      <c r="BG861" s="30">
        <f t="shared" si="1095"/>
        <v>0</v>
      </c>
      <c r="BH861" s="30">
        <f t="shared" si="1126"/>
        <v>0</v>
      </c>
      <c r="BI861" s="30">
        <f t="shared" si="1088"/>
        <v>0</v>
      </c>
      <c r="BJ861" s="30">
        <f t="shared" si="1096"/>
        <v>0</v>
      </c>
      <c r="BK861" s="704">
        <f t="shared" si="1097"/>
        <v>0</v>
      </c>
      <c r="BL861" s="30">
        <f t="shared" si="1098"/>
        <v>0</v>
      </c>
      <c r="BM861" s="30">
        <f t="shared" si="1099"/>
        <v>0</v>
      </c>
      <c r="BN861" s="30">
        <f t="shared" si="1086"/>
        <v>0</v>
      </c>
    </row>
    <row r="862" spans="1:66" x14ac:dyDescent="0.25">
      <c r="A862" s="49"/>
      <c r="B862" s="50"/>
      <c r="C862" s="699"/>
      <c r="D862" s="50"/>
      <c r="E862" s="62" t="e">
        <f t="shared" si="1087"/>
        <v>#N/A</v>
      </c>
      <c r="F862" s="664" t="str">
        <f t="shared" si="1085"/>
        <v/>
      </c>
      <c r="G862" s="587"/>
      <c r="H862" s="588">
        <f t="shared" si="1100"/>
        <v>0</v>
      </c>
      <c r="I862" s="588">
        <f t="shared" si="1114"/>
        <v>0</v>
      </c>
      <c r="J862" s="587"/>
      <c r="K862" s="588">
        <f t="shared" si="1101"/>
        <v>0</v>
      </c>
      <c r="L862" s="588">
        <f t="shared" si="1115"/>
        <v>0</v>
      </c>
      <c r="M862" s="587"/>
      <c r="N862" s="588">
        <f t="shared" si="1102"/>
        <v>0</v>
      </c>
      <c r="O862" s="588">
        <f t="shared" si="1116"/>
        <v>0</v>
      </c>
      <c r="P862" s="587"/>
      <c r="Q862" s="588">
        <f t="shared" si="1103"/>
        <v>0</v>
      </c>
      <c r="R862" s="588">
        <f t="shared" si="1117"/>
        <v>0</v>
      </c>
      <c r="S862" s="587"/>
      <c r="T862" s="588">
        <f t="shared" si="1104"/>
        <v>0</v>
      </c>
      <c r="U862" s="588">
        <f t="shared" si="1118"/>
        <v>0</v>
      </c>
      <c r="V862" s="587"/>
      <c r="W862" s="588">
        <f t="shared" si="1105"/>
        <v>0</v>
      </c>
      <c r="X862" s="588">
        <f t="shared" si="1119"/>
        <v>0</v>
      </c>
      <c r="Y862" s="587"/>
      <c r="Z862" s="588">
        <f t="shared" si="1106"/>
        <v>0</v>
      </c>
      <c r="AA862" s="588">
        <f t="shared" si="1090"/>
        <v>0</v>
      </c>
      <c r="AB862" s="587"/>
      <c r="AC862" s="588">
        <f t="shared" si="1107"/>
        <v>0</v>
      </c>
      <c r="AD862" s="588">
        <f t="shared" si="1120"/>
        <v>0</v>
      </c>
      <c r="AE862" s="587"/>
      <c r="AF862" s="588">
        <f t="shared" si="1108"/>
        <v>0</v>
      </c>
      <c r="AG862" s="588">
        <f t="shared" si="1121"/>
        <v>0</v>
      </c>
      <c r="AH862" s="587"/>
      <c r="AI862" s="588">
        <f t="shared" si="1109"/>
        <v>0</v>
      </c>
      <c r="AJ862" s="588">
        <f t="shared" si="1122"/>
        <v>0</v>
      </c>
      <c r="AK862" s="587"/>
      <c r="AL862" s="588">
        <f t="shared" si="1110"/>
        <v>0</v>
      </c>
      <c r="AM862" s="588">
        <f t="shared" si="1123"/>
        <v>0</v>
      </c>
      <c r="AN862" s="587"/>
      <c r="AO862" s="588">
        <f t="shared" si="1111"/>
        <v>0</v>
      </c>
      <c r="AP862" s="588">
        <f t="shared" si="1124"/>
        <v>0</v>
      </c>
      <c r="AQ862" s="587"/>
      <c r="AR862" s="588">
        <f t="shared" si="1112"/>
        <v>0</v>
      </c>
      <c r="AS862" s="588">
        <f t="shared" si="1091"/>
        <v>0</v>
      </c>
      <c r="AT862" s="587"/>
      <c r="AU862" s="588">
        <f t="shared" si="1113"/>
        <v>0</v>
      </c>
      <c r="AV862" s="588">
        <f t="shared" si="1125"/>
        <v>0</v>
      </c>
      <c r="AW862" s="587"/>
      <c r="AX862" s="652"/>
      <c r="AY862" s="706">
        <f t="shared" si="1089"/>
        <v>0</v>
      </c>
      <c r="BC862" s="30">
        <f t="shared" si="1092"/>
        <v>0</v>
      </c>
      <c r="BD862" s="30">
        <f t="shared" si="1093"/>
        <v>0</v>
      </c>
      <c r="BE862" s="30">
        <f t="shared" si="1127"/>
        <v>0</v>
      </c>
      <c r="BF862" s="30">
        <f t="shared" si="1094"/>
        <v>0</v>
      </c>
      <c r="BG862" s="30">
        <f t="shared" si="1095"/>
        <v>0</v>
      </c>
      <c r="BH862" s="30">
        <f t="shared" si="1126"/>
        <v>0</v>
      </c>
      <c r="BI862" s="30">
        <f t="shared" si="1088"/>
        <v>0</v>
      </c>
      <c r="BJ862" s="30">
        <f t="shared" si="1096"/>
        <v>0</v>
      </c>
      <c r="BK862" s="704">
        <f t="shared" si="1097"/>
        <v>0</v>
      </c>
      <c r="BL862" s="30">
        <f t="shared" si="1098"/>
        <v>0</v>
      </c>
      <c r="BM862" s="30">
        <f t="shared" si="1099"/>
        <v>0</v>
      </c>
      <c r="BN862" s="30">
        <f t="shared" si="1086"/>
        <v>0</v>
      </c>
    </row>
    <row r="863" spans="1:66" x14ac:dyDescent="0.25">
      <c r="A863" s="49"/>
      <c r="B863" s="50"/>
      <c r="C863" s="699"/>
      <c r="D863" s="50"/>
      <c r="E863" s="62" t="e">
        <f t="shared" si="1087"/>
        <v>#N/A</v>
      </c>
      <c r="F863" s="664" t="str">
        <f t="shared" si="1085"/>
        <v/>
      </c>
      <c r="G863" s="587"/>
      <c r="H863" s="588">
        <f t="shared" si="1100"/>
        <v>0</v>
      </c>
      <c r="I863" s="588">
        <f t="shared" si="1114"/>
        <v>0</v>
      </c>
      <c r="J863" s="587"/>
      <c r="K863" s="588">
        <f t="shared" si="1101"/>
        <v>0</v>
      </c>
      <c r="L863" s="588">
        <f t="shared" si="1115"/>
        <v>0</v>
      </c>
      <c r="M863" s="587"/>
      <c r="N863" s="588">
        <f t="shared" si="1102"/>
        <v>0</v>
      </c>
      <c r="O863" s="588">
        <f t="shared" si="1116"/>
        <v>0</v>
      </c>
      <c r="P863" s="587"/>
      <c r="Q863" s="588">
        <f t="shared" si="1103"/>
        <v>0</v>
      </c>
      <c r="R863" s="588">
        <f t="shared" si="1117"/>
        <v>0</v>
      </c>
      <c r="S863" s="587"/>
      <c r="T863" s="588">
        <f t="shared" si="1104"/>
        <v>0</v>
      </c>
      <c r="U863" s="588">
        <f t="shared" si="1118"/>
        <v>0</v>
      </c>
      <c r="V863" s="587"/>
      <c r="W863" s="588">
        <f t="shared" si="1105"/>
        <v>0</v>
      </c>
      <c r="X863" s="588">
        <f t="shared" si="1119"/>
        <v>0</v>
      </c>
      <c r="Y863" s="587"/>
      <c r="Z863" s="588">
        <f t="shared" si="1106"/>
        <v>0</v>
      </c>
      <c r="AA863" s="588">
        <f t="shared" si="1090"/>
        <v>0</v>
      </c>
      <c r="AB863" s="587"/>
      <c r="AC863" s="588">
        <f t="shared" si="1107"/>
        <v>0</v>
      </c>
      <c r="AD863" s="588">
        <f t="shared" si="1120"/>
        <v>0</v>
      </c>
      <c r="AE863" s="587"/>
      <c r="AF863" s="588">
        <f t="shared" si="1108"/>
        <v>0</v>
      </c>
      <c r="AG863" s="588">
        <f t="shared" si="1121"/>
        <v>0</v>
      </c>
      <c r="AH863" s="587"/>
      <c r="AI863" s="588">
        <f t="shared" si="1109"/>
        <v>0</v>
      </c>
      <c r="AJ863" s="588">
        <f t="shared" si="1122"/>
        <v>0</v>
      </c>
      <c r="AK863" s="587"/>
      <c r="AL863" s="588">
        <f t="shared" si="1110"/>
        <v>0</v>
      </c>
      <c r="AM863" s="588">
        <f t="shared" si="1123"/>
        <v>0</v>
      </c>
      <c r="AN863" s="587"/>
      <c r="AO863" s="588">
        <f t="shared" si="1111"/>
        <v>0</v>
      </c>
      <c r="AP863" s="588">
        <f t="shared" si="1124"/>
        <v>0</v>
      </c>
      <c r="AQ863" s="587"/>
      <c r="AR863" s="588">
        <f t="shared" si="1112"/>
        <v>0</v>
      </c>
      <c r="AS863" s="588">
        <f t="shared" si="1091"/>
        <v>0</v>
      </c>
      <c r="AT863" s="587"/>
      <c r="AU863" s="588">
        <f t="shared" si="1113"/>
        <v>0</v>
      </c>
      <c r="AV863" s="588">
        <f t="shared" si="1125"/>
        <v>0</v>
      </c>
      <c r="AW863" s="587"/>
      <c r="AX863" s="652"/>
      <c r="AY863" s="706">
        <f t="shared" si="1089"/>
        <v>0</v>
      </c>
      <c r="BC863" s="30">
        <f t="shared" si="1092"/>
        <v>0</v>
      </c>
      <c r="BD863" s="30">
        <f t="shared" si="1093"/>
        <v>0</v>
      </c>
      <c r="BE863" s="30">
        <f t="shared" si="1127"/>
        <v>0</v>
      </c>
      <c r="BF863" s="30">
        <f t="shared" si="1094"/>
        <v>0</v>
      </c>
      <c r="BG863" s="30">
        <f t="shared" si="1095"/>
        <v>0</v>
      </c>
      <c r="BH863" s="30">
        <f t="shared" si="1126"/>
        <v>0</v>
      </c>
      <c r="BI863" s="30">
        <f t="shared" si="1088"/>
        <v>0</v>
      </c>
      <c r="BJ863" s="30">
        <f t="shared" si="1096"/>
        <v>0</v>
      </c>
      <c r="BK863" s="704">
        <f t="shared" si="1097"/>
        <v>0</v>
      </c>
      <c r="BL863" s="30">
        <f t="shared" si="1098"/>
        <v>0</v>
      </c>
      <c r="BM863" s="30">
        <f t="shared" si="1099"/>
        <v>0</v>
      </c>
      <c r="BN863" s="30">
        <f t="shared" si="1086"/>
        <v>0</v>
      </c>
    </row>
    <row r="864" spans="1:66" x14ac:dyDescent="0.25">
      <c r="A864" s="49"/>
      <c r="B864" s="50"/>
      <c r="C864" s="699"/>
      <c r="D864" s="50"/>
      <c r="E864" s="62" t="e">
        <f t="shared" si="1087"/>
        <v>#N/A</v>
      </c>
      <c r="F864" s="664" t="str">
        <f t="shared" si="1085"/>
        <v/>
      </c>
      <c r="G864" s="587"/>
      <c r="H864" s="588">
        <f t="shared" si="1100"/>
        <v>0</v>
      </c>
      <c r="I864" s="588">
        <f t="shared" si="1114"/>
        <v>0</v>
      </c>
      <c r="J864" s="587"/>
      <c r="K864" s="588">
        <f t="shared" si="1101"/>
        <v>0</v>
      </c>
      <c r="L864" s="588">
        <f t="shared" si="1115"/>
        <v>0</v>
      </c>
      <c r="M864" s="587"/>
      <c r="N864" s="588">
        <f t="shared" si="1102"/>
        <v>0</v>
      </c>
      <c r="O864" s="588">
        <f t="shared" si="1116"/>
        <v>0</v>
      </c>
      <c r="P864" s="587"/>
      <c r="Q864" s="588">
        <f t="shared" si="1103"/>
        <v>0</v>
      </c>
      <c r="R864" s="588">
        <f t="shared" si="1117"/>
        <v>0</v>
      </c>
      <c r="S864" s="587"/>
      <c r="T864" s="588">
        <f t="shared" si="1104"/>
        <v>0</v>
      </c>
      <c r="U864" s="588">
        <f t="shared" si="1118"/>
        <v>0</v>
      </c>
      <c r="V864" s="587"/>
      <c r="W864" s="588">
        <f t="shared" si="1105"/>
        <v>0</v>
      </c>
      <c r="X864" s="588">
        <f t="shared" si="1119"/>
        <v>0</v>
      </c>
      <c r="Y864" s="587"/>
      <c r="Z864" s="588">
        <f t="shared" si="1106"/>
        <v>0</v>
      </c>
      <c r="AA864" s="588">
        <f t="shared" si="1090"/>
        <v>0</v>
      </c>
      <c r="AB864" s="587"/>
      <c r="AC864" s="588">
        <f t="shared" si="1107"/>
        <v>0</v>
      </c>
      <c r="AD864" s="588">
        <f t="shared" si="1120"/>
        <v>0</v>
      </c>
      <c r="AE864" s="587"/>
      <c r="AF864" s="588">
        <f t="shared" si="1108"/>
        <v>0</v>
      </c>
      <c r="AG864" s="588">
        <f t="shared" si="1121"/>
        <v>0</v>
      </c>
      <c r="AH864" s="587"/>
      <c r="AI864" s="588">
        <f t="shared" si="1109"/>
        <v>0</v>
      </c>
      <c r="AJ864" s="588">
        <f t="shared" si="1122"/>
        <v>0</v>
      </c>
      <c r="AK864" s="587"/>
      <c r="AL864" s="588">
        <f t="shared" si="1110"/>
        <v>0</v>
      </c>
      <c r="AM864" s="588">
        <f t="shared" si="1123"/>
        <v>0</v>
      </c>
      <c r="AN864" s="587"/>
      <c r="AO864" s="588">
        <f t="shared" si="1111"/>
        <v>0</v>
      </c>
      <c r="AP864" s="588">
        <f t="shared" si="1124"/>
        <v>0</v>
      </c>
      <c r="AQ864" s="587"/>
      <c r="AR864" s="588">
        <f t="shared" si="1112"/>
        <v>0</v>
      </c>
      <c r="AS864" s="588">
        <f t="shared" si="1091"/>
        <v>0</v>
      </c>
      <c r="AT864" s="587"/>
      <c r="AU864" s="588">
        <f t="shared" si="1113"/>
        <v>0</v>
      </c>
      <c r="AV864" s="588">
        <f t="shared" si="1125"/>
        <v>0</v>
      </c>
      <c r="AW864" s="587"/>
      <c r="AX864" s="652"/>
      <c r="AY864" s="706">
        <f t="shared" si="1089"/>
        <v>0</v>
      </c>
      <c r="BC864" s="30">
        <f t="shared" si="1092"/>
        <v>0</v>
      </c>
      <c r="BD864" s="30">
        <f t="shared" si="1093"/>
        <v>0</v>
      </c>
      <c r="BE864" s="30">
        <f t="shared" si="1127"/>
        <v>0</v>
      </c>
      <c r="BF864" s="30">
        <f t="shared" si="1094"/>
        <v>0</v>
      </c>
      <c r="BG864" s="30">
        <f t="shared" si="1095"/>
        <v>0</v>
      </c>
      <c r="BH864" s="30">
        <f t="shared" si="1126"/>
        <v>0</v>
      </c>
      <c r="BI864" s="30">
        <f t="shared" si="1088"/>
        <v>0</v>
      </c>
      <c r="BJ864" s="30">
        <f t="shared" si="1096"/>
        <v>0</v>
      </c>
      <c r="BK864" s="704">
        <f t="shared" si="1097"/>
        <v>0</v>
      </c>
      <c r="BL864" s="30">
        <f t="shared" si="1098"/>
        <v>0</v>
      </c>
      <c r="BM864" s="30">
        <f t="shared" si="1099"/>
        <v>0</v>
      </c>
      <c r="BN864" s="30">
        <f t="shared" si="1086"/>
        <v>0</v>
      </c>
    </row>
    <row r="865" spans="1:66" x14ac:dyDescent="0.25">
      <c r="A865" s="49"/>
      <c r="B865" s="50"/>
      <c r="C865" s="699"/>
      <c r="D865" s="50"/>
      <c r="E865" s="62" t="e">
        <f t="shared" si="1087"/>
        <v>#N/A</v>
      </c>
      <c r="F865" s="664" t="str">
        <f t="shared" si="1085"/>
        <v/>
      </c>
      <c r="G865" s="587"/>
      <c r="H865" s="588">
        <f t="shared" si="1100"/>
        <v>0</v>
      </c>
      <c r="I865" s="588">
        <f t="shared" si="1114"/>
        <v>0</v>
      </c>
      <c r="J865" s="587"/>
      <c r="K865" s="588">
        <f t="shared" si="1101"/>
        <v>0</v>
      </c>
      <c r="L865" s="588">
        <f t="shared" si="1115"/>
        <v>0</v>
      </c>
      <c r="M865" s="587"/>
      <c r="N865" s="588">
        <f t="shared" si="1102"/>
        <v>0</v>
      </c>
      <c r="O865" s="588">
        <f t="shared" si="1116"/>
        <v>0</v>
      </c>
      <c r="P865" s="587"/>
      <c r="Q865" s="588">
        <f t="shared" si="1103"/>
        <v>0</v>
      </c>
      <c r="R865" s="588">
        <f t="shared" si="1117"/>
        <v>0</v>
      </c>
      <c r="S865" s="587"/>
      <c r="T865" s="588">
        <f t="shared" si="1104"/>
        <v>0</v>
      </c>
      <c r="U865" s="588">
        <f t="shared" si="1118"/>
        <v>0</v>
      </c>
      <c r="V865" s="587"/>
      <c r="W865" s="588">
        <f t="shared" si="1105"/>
        <v>0</v>
      </c>
      <c r="X865" s="588">
        <f t="shared" si="1119"/>
        <v>0</v>
      </c>
      <c r="Y865" s="587"/>
      <c r="Z865" s="588">
        <f t="shared" si="1106"/>
        <v>0</v>
      </c>
      <c r="AA865" s="588">
        <f t="shared" si="1090"/>
        <v>0</v>
      </c>
      <c r="AB865" s="587"/>
      <c r="AC865" s="588">
        <f t="shared" si="1107"/>
        <v>0</v>
      </c>
      <c r="AD865" s="588">
        <f t="shared" si="1120"/>
        <v>0</v>
      </c>
      <c r="AE865" s="587"/>
      <c r="AF865" s="588">
        <f t="shared" si="1108"/>
        <v>0</v>
      </c>
      <c r="AG865" s="588">
        <f t="shared" si="1121"/>
        <v>0</v>
      </c>
      <c r="AH865" s="587"/>
      <c r="AI865" s="588">
        <f t="shared" si="1109"/>
        <v>0</v>
      </c>
      <c r="AJ865" s="588">
        <f t="shared" si="1122"/>
        <v>0</v>
      </c>
      <c r="AK865" s="587"/>
      <c r="AL865" s="588">
        <f t="shared" si="1110"/>
        <v>0</v>
      </c>
      <c r="AM865" s="588">
        <f t="shared" si="1123"/>
        <v>0</v>
      </c>
      <c r="AN865" s="587"/>
      <c r="AO865" s="588">
        <f t="shared" si="1111"/>
        <v>0</v>
      </c>
      <c r="AP865" s="588">
        <f t="shared" si="1124"/>
        <v>0</v>
      </c>
      <c r="AQ865" s="587"/>
      <c r="AR865" s="588">
        <f t="shared" si="1112"/>
        <v>0</v>
      </c>
      <c r="AS865" s="588">
        <f t="shared" si="1091"/>
        <v>0</v>
      </c>
      <c r="AT865" s="587"/>
      <c r="AU865" s="588">
        <f t="shared" si="1113"/>
        <v>0</v>
      </c>
      <c r="AV865" s="588">
        <f t="shared" si="1125"/>
        <v>0</v>
      </c>
      <c r="AW865" s="587"/>
      <c r="AX865" s="652"/>
      <c r="AY865" s="706">
        <f t="shared" si="1089"/>
        <v>0</v>
      </c>
      <c r="BC865" s="30">
        <f t="shared" si="1092"/>
        <v>0</v>
      </c>
      <c r="BD865" s="30">
        <f t="shared" si="1093"/>
        <v>0</v>
      </c>
      <c r="BE865" s="30">
        <f t="shared" si="1127"/>
        <v>0</v>
      </c>
      <c r="BF865" s="30">
        <f t="shared" si="1094"/>
        <v>0</v>
      </c>
      <c r="BG865" s="30">
        <f t="shared" si="1095"/>
        <v>0</v>
      </c>
      <c r="BH865" s="30">
        <f t="shared" si="1126"/>
        <v>0</v>
      </c>
      <c r="BI865" s="30">
        <f t="shared" si="1088"/>
        <v>0</v>
      </c>
      <c r="BJ865" s="30">
        <f t="shared" si="1096"/>
        <v>0</v>
      </c>
      <c r="BK865" s="704">
        <f t="shared" si="1097"/>
        <v>0</v>
      </c>
      <c r="BL865" s="30">
        <f t="shared" si="1098"/>
        <v>0</v>
      </c>
      <c r="BM865" s="30">
        <f t="shared" si="1099"/>
        <v>0</v>
      </c>
      <c r="BN865" s="30">
        <f t="shared" si="1086"/>
        <v>0</v>
      </c>
    </row>
    <row r="866" spans="1:66" x14ac:dyDescent="0.25">
      <c r="A866" s="49"/>
      <c r="B866" s="50"/>
      <c r="C866" s="699"/>
      <c r="D866" s="50"/>
      <c r="E866" s="62" t="e">
        <f t="shared" si="1087"/>
        <v>#N/A</v>
      </c>
      <c r="F866" s="664" t="str">
        <f t="shared" si="1085"/>
        <v/>
      </c>
      <c r="G866" s="587"/>
      <c r="H866" s="588">
        <f t="shared" si="1100"/>
        <v>0</v>
      </c>
      <c r="I866" s="588">
        <f t="shared" si="1114"/>
        <v>0</v>
      </c>
      <c r="J866" s="587"/>
      <c r="K866" s="588">
        <f t="shared" si="1101"/>
        <v>0</v>
      </c>
      <c r="L866" s="588">
        <f t="shared" si="1115"/>
        <v>0</v>
      </c>
      <c r="M866" s="587"/>
      <c r="N866" s="588">
        <f t="shared" si="1102"/>
        <v>0</v>
      </c>
      <c r="O866" s="588">
        <f t="shared" si="1116"/>
        <v>0</v>
      </c>
      <c r="P866" s="587"/>
      <c r="Q866" s="588">
        <f t="shared" si="1103"/>
        <v>0</v>
      </c>
      <c r="R866" s="588">
        <f t="shared" si="1117"/>
        <v>0</v>
      </c>
      <c r="S866" s="587"/>
      <c r="T866" s="588">
        <f t="shared" si="1104"/>
        <v>0</v>
      </c>
      <c r="U866" s="588">
        <f t="shared" si="1118"/>
        <v>0</v>
      </c>
      <c r="V866" s="587"/>
      <c r="W866" s="588">
        <f t="shared" si="1105"/>
        <v>0</v>
      </c>
      <c r="X866" s="588">
        <f t="shared" si="1119"/>
        <v>0</v>
      </c>
      <c r="Y866" s="587"/>
      <c r="Z866" s="588">
        <f t="shared" si="1106"/>
        <v>0</v>
      </c>
      <c r="AA866" s="588">
        <f t="shared" si="1090"/>
        <v>0</v>
      </c>
      <c r="AB866" s="587"/>
      <c r="AC866" s="588">
        <f t="shared" si="1107"/>
        <v>0</v>
      </c>
      <c r="AD866" s="588">
        <f t="shared" si="1120"/>
        <v>0</v>
      </c>
      <c r="AE866" s="587"/>
      <c r="AF866" s="588">
        <f t="shared" si="1108"/>
        <v>0</v>
      </c>
      <c r="AG866" s="588">
        <f t="shared" si="1121"/>
        <v>0</v>
      </c>
      <c r="AH866" s="587"/>
      <c r="AI866" s="588">
        <f t="shared" si="1109"/>
        <v>0</v>
      </c>
      <c r="AJ866" s="588">
        <f t="shared" si="1122"/>
        <v>0</v>
      </c>
      <c r="AK866" s="587"/>
      <c r="AL866" s="588">
        <f t="shared" si="1110"/>
        <v>0</v>
      </c>
      <c r="AM866" s="588">
        <f t="shared" si="1123"/>
        <v>0</v>
      </c>
      <c r="AN866" s="587"/>
      <c r="AO866" s="588">
        <f t="shared" si="1111"/>
        <v>0</v>
      </c>
      <c r="AP866" s="588">
        <f t="shared" si="1124"/>
        <v>0</v>
      </c>
      <c r="AQ866" s="587"/>
      <c r="AR866" s="588">
        <f t="shared" si="1112"/>
        <v>0</v>
      </c>
      <c r="AS866" s="588">
        <f t="shared" si="1091"/>
        <v>0</v>
      </c>
      <c r="AT866" s="587"/>
      <c r="AU866" s="588">
        <f t="shared" si="1113"/>
        <v>0</v>
      </c>
      <c r="AV866" s="588">
        <f t="shared" si="1125"/>
        <v>0</v>
      </c>
      <c r="AW866" s="587"/>
      <c r="AX866" s="652"/>
      <c r="AY866" s="706">
        <f t="shared" si="1089"/>
        <v>0</v>
      </c>
      <c r="BC866" s="30">
        <f t="shared" si="1092"/>
        <v>0</v>
      </c>
      <c r="BD866" s="30">
        <f t="shared" si="1093"/>
        <v>0</v>
      </c>
      <c r="BE866" s="30">
        <f t="shared" si="1127"/>
        <v>0</v>
      </c>
      <c r="BF866" s="30">
        <f t="shared" si="1094"/>
        <v>0</v>
      </c>
      <c r="BG866" s="30">
        <f t="shared" si="1095"/>
        <v>0</v>
      </c>
      <c r="BH866" s="30">
        <f t="shared" si="1126"/>
        <v>0</v>
      </c>
      <c r="BI866" s="30">
        <f t="shared" si="1088"/>
        <v>0</v>
      </c>
      <c r="BJ866" s="30">
        <f t="shared" si="1096"/>
        <v>0</v>
      </c>
      <c r="BK866" s="704">
        <f t="shared" si="1097"/>
        <v>0</v>
      </c>
      <c r="BL866" s="30">
        <f t="shared" si="1098"/>
        <v>0</v>
      </c>
      <c r="BM866" s="30">
        <f t="shared" si="1099"/>
        <v>0</v>
      </c>
      <c r="BN866" s="30">
        <f t="shared" si="1086"/>
        <v>0</v>
      </c>
    </row>
    <row r="867" spans="1:66" x14ac:dyDescent="0.25">
      <c r="A867" s="49"/>
      <c r="B867" s="50"/>
      <c r="C867" s="699"/>
      <c r="D867" s="50"/>
      <c r="E867" s="62" t="e">
        <f t="shared" si="1087"/>
        <v>#N/A</v>
      </c>
      <c r="F867" s="664" t="str">
        <f t="shared" ref="F867:F930" si="1128">IFERROR(INDEX(Index_card_code,MATCH($D867,Index_Card_name,0)),"")</f>
        <v/>
      </c>
      <c r="G867" s="587"/>
      <c r="H867" s="588">
        <f t="shared" si="1100"/>
        <v>0</v>
      </c>
      <c r="I867" s="588">
        <f t="shared" si="1114"/>
        <v>0</v>
      </c>
      <c r="J867" s="587"/>
      <c r="K867" s="588">
        <f t="shared" si="1101"/>
        <v>0</v>
      </c>
      <c r="L867" s="588">
        <f t="shared" si="1115"/>
        <v>0</v>
      </c>
      <c r="M867" s="587"/>
      <c r="N867" s="588">
        <f t="shared" si="1102"/>
        <v>0</v>
      </c>
      <c r="O867" s="588">
        <f t="shared" si="1116"/>
        <v>0</v>
      </c>
      <c r="P867" s="587"/>
      <c r="Q867" s="588">
        <f t="shared" si="1103"/>
        <v>0</v>
      </c>
      <c r="R867" s="588">
        <f t="shared" si="1117"/>
        <v>0</v>
      </c>
      <c r="S867" s="587"/>
      <c r="T867" s="588">
        <f t="shared" si="1104"/>
        <v>0</v>
      </c>
      <c r="U867" s="588">
        <f t="shared" si="1118"/>
        <v>0</v>
      </c>
      <c r="V867" s="587"/>
      <c r="W867" s="588">
        <f t="shared" si="1105"/>
        <v>0</v>
      </c>
      <c r="X867" s="588">
        <f t="shared" si="1119"/>
        <v>0</v>
      </c>
      <c r="Y867" s="587"/>
      <c r="Z867" s="588">
        <f t="shared" si="1106"/>
        <v>0</v>
      </c>
      <c r="AA867" s="588">
        <f t="shared" si="1090"/>
        <v>0</v>
      </c>
      <c r="AB867" s="587"/>
      <c r="AC867" s="588">
        <f t="shared" si="1107"/>
        <v>0</v>
      </c>
      <c r="AD867" s="588">
        <f t="shared" si="1120"/>
        <v>0</v>
      </c>
      <c r="AE867" s="587"/>
      <c r="AF867" s="588">
        <f t="shared" si="1108"/>
        <v>0</v>
      </c>
      <c r="AG867" s="588">
        <f t="shared" si="1121"/>
        <v>0</v>
      </c>
      <c r="AH867" s="587"/>
      <c r="AI867" s="588">
        <f t="shared" si="1109"/>
        <v>0</v>
      </c>
      <c r="AJ867" s="588">
        <f t="shared" si="1122"/>
        <v>0</v>
      </c>
      <c r="AK867" s="587"/>
      <c r="AL867" s="588">
        <f t="shared" si="1110"/>
        <v>0</v>
      </c>
      <c r="AM867" s="588">
        <f t="shared" si="1123"/>
        <v>0</v>
      </c>
      <c r="AN867" s="587"/>
      <c r="AO867" s="588">
        <f t="shared" si="1111"/>
        <v>0</v>
      </c>
      <c r="AP867" s="588">
        <f t="shared" si="1124"/>
        <v>0</v>
      </c>
      <c r="AQ867" s="587"/>
      <c r="AR867" s="588">
        <f t="shared" si="1112"/>
        <v>0</v>
      </c>
      <c r="AS867" s="588">
        <f t="shared" si="1091"/>
        <v>0</v>
      </c>
      <c r="AT867" s="587"/>
      <c r="AU867" s="588">
        <f t="shared" si="1113"/>
        <v>0</v>
      </c>
      <c r="AV867" s="588">
        <f t="shared" si="1125"/>
        <v>0</v>
      </c>
      <c r="AW867" s="587"/>
      <c r="AX867" s="652"/>
      <c r="AY867" s="706">
        <f t="shared" si="1089"/>
        <v>0</v>
      </c>
      <c r="BC867" s="30">
        <f t="shared" si="1092"/>
        <v>0</v>
      </c>
      <c r="BD867" s="30">
        <f t="shared" si="1093"/>
        <v>0</v>
      </c>
      <c r="BE867" s="30">
        <f t="shared" si="1127"/>
        <v>0</v>
      </c>
      <c r="BF867" s="30">
        <f t="shared" si="1094"/>
        <v>0</v>
      </c>
      <c r="BG867" s="30">
        <f t="shared" si="1095"/>
        <v>0</v>
      </c>
      <c r="BH867" s="30">
        <f t="shared" si="1126"/>
        <v>0</v>
      </c>
      <c r="BI867" s="30">
        <f t="shared" si="1088"/>
        <v>0</v>
      </c>
      <c r="BJ867" s="30">
        <f t="shared" si="1096"/>
        <v>0</v>
      </c>
      <c r="BK867" s="704">
        <f t="shared" si="1097"/>
        <v>0</v>
      </c>
      <c r="BL867" s="30">
        <f t="shared" si="1098"/>
        <v>0</v>
      </c>
      <c r="BM867" s="30">
        <f t="shared" si="1099"/>
        <v>0</v>
      </c>
      <c r="BN867" s="30">
        <f t="shared" si="1086"/>
        <v>0</v>
      </c>
    </row>
    <row r="868" spans="1:66" x14ac:dyDescent="0.25">
      <c r="A868" s="49"/>
      <c r="B868" s="50"/>
      <c r="C868" s="699"/>
      <c r="D868" s="50"/>
      <c r="E868" s="62" t="e">
        <f t="shared" si="1087"/>
        <v>#N/A</v>
      </c>
      <c r="F868" s="664" t="str">
        <f t="shared" si="1128"/>
        <v/>
      </c>
      <c r="G868" s="587"/>
      <c r="H868" s="588">
        <f t="shared" si="1100"/>
        <v>0</v>
      </c>
      <c r="I868" s="588">
        <f t="shared" si="1114"/>
        <v>0</v>
      </c>
      <c r="J868" s="587"/>
      <c r="K868" s="588">
        <f t="shared" si="1101"/>
        <v>0</v>
      </c>
      <c r="L868" s="588">
        <f t="shared" si="1115"/>
        <v>0</v>
      </c>
      <c r="M868" s="587"/>
      <c r="N868" s="588">
        <f t="shared" si="1102"/>
        <v>0</v>
      </c>
      <c r="O868" s="588">
        <f t="shared" si="1116"/>
        <v>0</v>
      </c>
      <c r="P868" s="587"/>
      <c r="Q868" s="588">
        <f t="shared" si="1103"/>
        <v>0</v>
      </c>
      <c r="R868" s="588">
        <f t="shared" si="1117"/>
        <v>0</v>
      </c>
      <c r="S868" s="587"/>
      <c r="T868" s="588">
        <f t="shared" si="1104"/>
        <v>0</v>
      </c>
      <c r="U868" s="588">
        <f t="shared" si="1118"/>
        <v>0</v>
      </c>
      <c r="V868" s="587"/>
      <c r="W868" s="588">
        <f t="shared" si="1105"/>
        <v>0</v>
      </c>
      <c r="X868" s="588">
        <f t="shared" si="1119"/>
        <v>0</v>
      </c>
      <c r="Y868" s="587"/>
      <c r="Z868" s="588">
        <f t="shared" si="1106"/>
        <v>0</v>
      </c>
      <c r="AA868" s="588">
        <f t="shared" si="1090"/>
        <v>0</v>
      </c>
      <c r="AB868" s="587"/>
      <c r="AC868" s="588">
        <f t="shared" si="1107"/>
        <v>0</v>
      </c>
      <c r="AD868" s="588">
        <f t="shared" si="1120"/>
        <v>0</v>
      </c>
      <c r="AE868" s="587"/>
      <c r="AF868" s="588">
        <f t="shared" si="1108"/>
        <v>0</v>
      </c>
      <c r="AG868" s="588">
        <f t="shared" si="1121"/>
        <v>0</v>
      </c>
      <c r="AH868" s="587"/>
      <c r="AI868" s="588">
        <f t="shared" si="1109"/>
        <v>0</v>
      </c>
      <c r="AJ868" s="588">
        <f t="shared" si="1122"/>
        <v>0</v>
      </c>
      <c r="AK868" s="587"/>
      <c r="AL868" s="588">
        <f t="shared" si="1110"/>
        <v>0</v>
      </c>
      <c r="AM868" s="588">
        <f t="shared" si="1123"/>
        <v>0</v>
      </c>
      <c r="AN868" s="587"/>
      <c r="AO868" s="588">
        <f t="shared" si="1111"/>
        <v>0</v>
      </c>
      <c r="AP868" s="588">
        <f t="shared" si="1124"/>
        <v>0</v>
      </c>
      <c r="AQ868" s="587"/>
      <c r="AR868" s="588">
        <f t="shared" si="1112"/>
        <v>0</v>
      </c>
      <c r="AS868" s="588">
        <f t="shared" si="1091"/>
        <v>0</v>
      </c>
      <c r="AT868" s="587"/>
      <c r="AU868" s="588">
        <f t="shared" si="1113"/>
        <v>0</v>
      </c>
      <c r="AV868" s="588">
        <f t="shared" si="1125"/>
        <v>0</v>
      </c>
      <c r="AW868" s="587"/>
      <c r="AX868" s="652"/>
      <c r="AY868" s="706">
        <f t="shared" si="1089"/>
        <v>0</v>
      </c>
      <c r="BC868" s="30">
        <f t="shared" si="1092"/>
        <v>0</v>
      </c>
      <c r="BD868" s="30">
        <f t="shared" si="1093"/>
        <v>0</v>
      </c>
      <c r="BE868" s="30">
        <f t="shared" si="1127"/>
        <v>0</v>
      </c>
      <c r="BF868" s="30">
        <f t="shared" si="1094"/>
        <v>0</v>
      </c>
      <c r="BG868" s="30">
        <f t="shared" si="1095"/>
        <v>0</v>
      </c>
      <c r="BH868" s="30">
        <f t="shared" si="1126"/>
        <v>0</v>
      </c>
      <c r="BI868" s="30">
        <f t="shared" si="1088"/>
        <v>0</v>
      </c>
      <c r="BJ868" s="30">
        <f t="shared" si="1096"/>
        <v>0</v>
      </c>
      <c r="BK868" s="704">
        <f t="shared" si="1097"/>
        <v>0</v>
      </c>
      <c r="BL868" s="30">
        <f t="shared" si="1098"/>
        <v>0</v>
      </c>
      <c r="BM868" s="30">
        <f t="shared" si="1099"/>
        <v>0</v>
      </c>
      <c r="BN868" s="30">
        <f t="shared" ref="BN868:BN931" si="1129">AS868-AP868</f>
        <v>0</v>
      </c>
    </row>
    <row r="869" spans="1:66" x14ac:dyDescent="0.25">
      <c r="A869" s="49"/>
      <c r="B869" s="50"/>
      <c r="C869" s="699"/>
      <c r="D869" s="50"/>
      <c r="E869" s="62" t="e">
        <f t="shared" si="1087"/>
        <v>#N/A</v>
      </c>
      <c r="F869" s="664" t="str">
        <f t="shared" si="1128"/>
        <v/>
      </c>
      <c r="G869" s="587"/>
      <c r="H869" s="588">
        <f t="shared" si="1100"/>
        <v>0</v>
      </c>
      <c r="I869" s="588">
        <f t="shared" si="1114"/>
        <v>0</v>
      </c>
      <c r="J869" s="587"/>
      <c r="K869" s="588">
        <f t="shared" si="1101"/>
        <v>0</v>
      </c>
      <c r="L869" s="588">
        <f t="shared" si="1115"/>
        <v>0</v>
      </c>
      <c r="M869" s="587"/>
      <c r="N869" s="588">
        <f t="shared" si="1102"/>
        <v>0</v>
      </c>
      <c r="O869" s="588">
        <f t="shared" si="1116"/>
        <v>0</v>
      </c>
      <c r="P869" s="587"/>
      <c r="Q869" s="588">
        <f t="shared" si="1103"/>
        <v>0</v>
      </c>
      <c r="R869" s="588">
        <f t="shared" si="1117"/>
        <v>0</v>
      </c>
      <c r="S869" s="587"/>
      <c r="T869" s="588">
        <f t="shared" si="1104"/>
        <v>0</v>
      </c>
      <c r="U869" s="588">
        <f t="shared" si="1118"/>
        <v>0</v>
      </c>
      <c r="V869" s="587"/>
      <c r="W869" s="588">
        <f t="shared" si="1105"/>
        <v>0</v>
      </c>
      <c r="X869" s="588">
        <f t="shared" si="1119"/>
        <v>0</v>
      </c>
      <c r="Y869" s="587"/>
      <c r="Z869" s="588">
        <f t="shared" si="1106"/>
        <v>0</v>
      </c>
      <c r="AA869" s="588">
        <f t="shared" si="1090"/>
        <v>0</v>
      </c>
      <c r="AB869" s="587"/>
      <c r="AC869" s="588">
        <f t="shared" si="1107"/>
        <v>0</v>
      </c>
      <c r="AD869" s="588">
        <f t="shared" si="1120"/>
        <v>0</v>
      </c>
      <c r="AE869" s="587"/>
      <c r="AF869" s="588">
        <f t="shared" si="1108"/>
        <v>0</v>
      </c>
      <c r="AG869" s="588">
        <f t="shared" si="1121"/>
        <v>0</v>
      </c>
      <c r="AH869" s="587"/>
      <c r="AI869" s="588">
        <f t="shared" si="1109"/>
        <v>0</v>
      </c>
      <c r="AJ869" s="588">
        <f t="shared" si="1122"/>
        <v>0</v>
      </c>
      <c r="AK869" s="587"/>
      <c r="AL869" s="588">
        <f t="shared" si="1110"/>
        <v>0</v>
      </c>
      <c r="AM869" s="588">
        <f t="shared" si="1123"/>
        <v>0</v>
      </c>
      <c r="AN869" s="587"/>
      <c r="AO869" s="588">
        <f t="shared" si="1111"/>
        <v>0</v>
      </c>
      <c r="AP869" s="588">
        <f t="shared" si="1124"/>
        <v>0</v>
      </c>
      <c r="AQ869" s="587"/>
      <c r="AR869" s="588">
        <f t="shared" si="1112"/>
        <v>0</v>
      </c>
      <c r="AS869" s="588">
        <f t="shared" si="1091"/>
        <v>0</v>
      </c>
      <c r="AT869" s="587"/>
      <c r="AU869" s="588">
        <f t="shared" si="1113"/>
        <v>0</v>
      </c>
      <c r="AV869" s="588">
        <f t="shared" si="1125"/>
        <v>0</v>
      </c>
      <c r="AW869" s="587"/>
      <c r="AX869" s="652"/>
      <c r="AY869" s="706">
        <f t="shared" si="1089"/>
        <v>0</v>
      </c>
      <c r="BC869" s="30">
        <f t="shared" si="1092"/>
        <v>0</v>
      </c>
      <c r="BD869" s="30">
        <f t="shared" si="1093"/>
        <v>0</v>
      </c>
      <c r="BE869" s="30">
        <f t="shared" si="1127"/>
        <v>0</v>
      </c>
      <c r="BF869" s="30">
        <f t="shared" si="1094"/>
        <v>0</v>
      </c>
      <c r="BG869" s="30">
        <f t="shared" si="1095"/>
        <v>0</v>
      </c>
      <c r="BH869" s="30">
        <f t="shared" si="1126"/>
        <v>0</v>
      </c>
      <c r="BI869" s="30">
        <f t="shared" si="1088"/>
        <v>0</v>
      </c>
      <c r="BJ869" s="30">
        <f t="shared" si="1096"/>
        <v>0</v>
      </c>
      <c r="BK869" s="704">
        <f t="shared" si="1097"/>
        <v>0</v>
      </c>
      <c r="BL869" s="30">
        <f t="shared" si="1098"/>
        <v>0</v>
      </c>
      <c r="BM869" s="30">
        <f t="shared" si="1099"/>
        <v>0</v>
      </c>
      <c r="BN869" s="30">
        <f t="shared" si="1129"/>
        <v>0</v>
      </c>
    </row>
    <row r="870" spans="1:66" x14ac:dyDescent="0.25">
      <c r="A870" s="49"/>
      <c r="B870" s="50"/>
      <c r="C870" s="699"/>
      <c r="D870" s="50"/>
      <c r="E870" s="62" t="e">
        <f t="shared" si="1087"/>
        <v>#N/A</v>
      </c>
      <c r="F870" s="664" t="str">
        <f t="shared" si="1128"/>
        <v/>
      </c>
      <c r="G870" s="587"/>
      <c r="H870" s="588">
        <f t="shared" si="1100"/>
        <v>0</v>
      </c>
      <c r="I870" s="588">
        <f t="shared" si="1114"/>
        <v>0</v>
      </c>
      <c r="J870" s="587"/>
      <c r="K870" s="588">
        <f t="shared" si="1101"/>
        <v>0</v>
      </c>
      <c r="L870" s="588">
        <f t="shared" si="1115"/>
        <v>0</v>
      </c>
      <c r="M870" s="587"/>
      <c r="N870" s="588">
        <f t="shared" si="1102"/>
        <v>0</v>
      </c>
      <c r="O870" s="588">
        <f t="shared" si="1116"/>
        <v>0</v>
      </c>
      <c r="P870" s="587"/>
      <c r="Q870" s="588">
        <f t="shared" si="1103"/>
        <v>0</v>
      </c>
      <c r="R870" s="588">
        <f t="shared" si="1117"/>
        <v>0</v>
      </c>
      <c r="S870" s="587"/>
      <c r="T870" s="588">
        <f t="shared" si="1104"/>
        <v>0</v>
      </c>
      <c r="U870" s="588">
        <f t="shared" si="1118"/>
        <v>0</v>
      </c>
      <c r="V870" s="587"/>
      <c r="W870" s="588">
        <f t="shared" si="1105"/>
        <v>0</v>
      </c>
      <c r="X870" s="588">
        <f t="shared" si="1119"/>
        <v>0</v>
      </c>
      <c r="Y870" s="587"/>
      <c r="Z870" s="588">
        <f t="shared" si="1106"/>
        <v>0</v>
      </c>
      <c r="AA870" s="588">
        <f t="shared" si="1090"/>
        <v>0</v>
      </c>
      <c r="AB870" s="587"/>
      <c r="AC870" s="588">
        <f t="shared" si="1107"/>
        <v>0</v>
      </c>
      <c r="AD870" s="588">
        <f t="shared" si="1120"/>
        <v>0</v>
      </c>
      <c r="AE870" s="587"/>
      <c r="AF870" s="588">
        <f t="shared" si="1108"/>
        <v>0</v>
      </c>
      <c r="AG870" s="588">
        <f t="shared" si="1121"/>
        <v>0</v>
      </c>
      <c r="AH870" s="587"/>
      <c r="AI870" s="588">
        <f t="shared" si="1109"/>
        <v>0</v>
      </c>
      <c r="AJ870" s="588">
        <f t="shared" si="1122"/>
        <v>0</v>
      </c>
      <c r="AK870" s="587"/>
      <c r="AL870" s="588">
        <f t="shared" si="1110"/>
        <v>0</v>
      </c>
      <c r="AM870" s="588">
        <f t="shared" si="1123"/>
        <v>0</v>
      </c>
      <c r="AN870" s="587"/>
      <c r="AO870" s="588">
        <f t="shared" si="1111"/>
        <v>0</v>
      </c>
      <c r="AP870" s="588">
        <f t="shared" si="1124"/>
        <v>0</v>
      </c>
      <c r="AQ870" s="587"/>
      <c r="AR870" s="588">
        <f t="shared" si="1112"/>
        <v>0</v>
      </c>
      <c r="AS870" s="588">
        <f t="shared" si="1091"/>
        <v>0</v>
      </c>
      <c r="AT870" s="587"/>
      <c r="AU870" s="588">
        <f t="shared" si="1113"/>
        <v>0</v>
      </c>
      <c r="AV870" s="588">
        <f t="shared" si="1125"/>
        <v>0</v>
      </c>
      <c r="AW870" s="587"/>
      <c r="AX870" s="652"/>
      <c r="AY870" s="706">
        <f t="shared" si="1089"/>
        <v>0</v>
      </c>
      <c r="BC870" s="30">
        <f t="shared" si="1092"/>
        <v>0</v>
      </c>
      <c r="BD870" s="30">
        <f t="shared" si="1093"/>
        <v>0</v>
      </c>
      <c r="BE870" s="30">
        <f t="shared" si="1127"/>
        <v>0</v>
      </c>
      <c r="BF870" s="30">
        <f t="shared" si="1094"/>
        <v>0</v>
      </c>
      <c r="BG870" s="30">
        <f t="shared" si="1095"/>
        <v>0</v>
      </c>
      <c r="BH870" s="30">
        <f t="shared" si="1126"/>
        <v>0</v>
      </c>
      <c r="BI870" s="30">
        <f t="shared" si="1088"/>
        <v>0</v>
      </c>
      <c r="BJ870" s="30">
        <f t="shared" si="1096"/>
        <v>0</v>
      </c>
      <c r="BK870" s="704">
        <f t="shared" si="1097"/>
        <v>0</v>
      </c>
      <c r="BL870" s="30">
        <f t="shared" si="1098"/>
        <v>0</v>
      </c>
      <c r="BM870" s="30">
        <f t="shared" si="1099"/>
        <v>0</v>
      </c>
      <c r="BN870" s="30">
        <f t="shared" si="1129"/>
        <v>0</v>
      </c>
    </row>
    <row r="871" spans="1:66" x14ac:dyDescent="0.25">
      <c r="A871" s="49"/>
      <c r="B871" s="50"/>
      <c r="C871" s="699"/>
      <c r="D871" s="50"/>
      <c r="E871" s="62" t="e">
        <f t="shared" si="1087"/>
        <v>#N/A</v>
      </c>
      <c r="F871" s="664" t="str">
        <f t="shared" si="1128"/>
        <v/>
      </c>
      <c r="G871" s="587"/>
      <c r="H871" s="588">
        <f t="shared" si="1100"/>
        <v>0</v>
      </c>
      <c r="I871" s="588">
        <f t="shared" si="1114"/>
        <v>0</v>
      </c>
      <c r="J871" s="587"/>
      <c r="K871" s="588">
        <f t="shared" si="1101"/>
        <v>0</v>
      </c>
      <c r="L871" s="588">
        <f t="shared" si="1115"/>
        <v>0</v>
      </c>
      <c r="M871" s="587"/>
      <c r="N871" s="588">
        <f t="shared" si="1102"/>
        <v>0</v>
      </c>
      <c r="O871" s="588">
        <f t="shared" si="1116"/>
        <v>0</v>
      </c>
      <c r="P871" s="587"/>
      <c r="Q871" s="588">
        <f t="shared" si="1103"/>
        <v>0</v>
      </c>
      <c r="R871" s="588">
        <f t="shared" si="1117"/>
        <v>0</v>
      </c>
      <c r="S871" s="587"/>
      <c r="T871" s="588">
        <f t="shared" si="1104"/>
        <v>0</v>
      </c>
      <c r="U871" s="588">
        <f t="shared" si="1118"/>
        <v>0</v>
      </c>
      <c r="V871" s="587"/>
      <c r="W871" s="588">
        <f t="shared" si="1105"/>
        <v>0</v>
      </c>
      <c r="X871" s="588">
        <f t="shared" si="1119"/>
        <v>0</v>
      </c>
      <c r="Y871" s="587"/>
      <c r="Z871" s="588">
        <f t="shared" si="1106"/>
        <v>0</v>
      </c>
      <c r="AA871" s="588">
        <f t="shared" si="1090"/>
        <v>0</v>
      </c>
      <c r="AB871" s="587"/>
      <c r="AC871" s="588">
        <f t="shared" si="1107"/>
        <v>0</v>
      </c>
      <c r="AD871" s="588">
        <f t="shared" si="1120"/>
        <v>0</v>
      </c>
      <c r="AE871" s="587"/>
      <c r="AF871" s="588">
        <f t="shared" si="1108"/>
        <v>0</v>
      </c>
      <c r="AG871" s="588">
        <f t="shared" si="1121"/>
        <v>0</v>
      </c>
      <c r="AH871" s="587"/>
      <c r="AI871" s="588">
        <f t="shared" si="1109"/>
        <v>0</v>
      </c>
      <c r="AJ871" s="588">
        <f t="shared" si="1122"/>
        <v>0</v>
      </c>
      <c r="AK871" s="587"/>
      <c r="AL871" s="588">
        <f t="shared" si="1110"/>
        <v>0</v>
      </c>
      <c r="AM871" s="588">
        <f t="shared" si="1123"/>
        <v>0</v>
      </c>
      <c r="AN871" s="587"/>
      <c r="AO871" s="588">
        <f t="shared" si="1111"/>
        <v>0</v>
      </c>
      <c r="AP871" s="588">
        <f t="shared" si="1124"/>
        <v>0</v>
      </c>
      <c r="AQ871" s="587"/>
      <c r="AR871" s="588">
        <f t="shared" si="1112"/>
        <v>0</v>
      </c>
      <c r="AS871" s="588">
        <f t="shared" si="1091"/>
        <v>0</v>
      </c>
      <c r="AT871" s="587"/>
      <c r="AU871" s="588">
        <f t="shared" si="1113"/>
        <v>0</v>
      </c>
      <c r="AV871" s="588">
        <f t="shared" si="1125"/>
        <v>0</v>
      </c>
      <c r="AW871" s="587"/>
      <c r="AX871" s="652"/>
      <c r="AY871" s="706">
        <f t="shared" si="1089"/>
        <v>0</v>
      </c>
      <c r="BC871" s="30">
        <f t="shared" si="1092"/>
        <v>0</v>
      </c>
      <c r="BD871" s="30">
        <f t="shared" si="1093"/>
        <v>0</v>
      </c>
      <c r="BE871" s="30">
        <f t="shared" si="1127"/>
        <v>0</v>
      </c>
      <c r="BF871" s="30">
        <f t="shared" si="1094"/>
        <v>0</v>
      </c>
      <c r="BG871" s="30">
        <f t="shared" si="1095"/>
        <v>0</v>
      </c>
      <c r="BH871" s="30">
        <f t="shared" si="1126"/>
        <v>0</v>
      </c>
      <c r="BI871" s="30">
        <f t="shared" si="1088"/>
        <v>0</v>
      </c>
      <c r="BJ871" s="30">
        <f t="shared" si="1096"/>
        <v>0</v>
      </c>
      <c r="BK871" s="704">
        <f t="shared" si="1097"/>
        <v>0</v>
      </c>
      <c r="BL871" s="30">
        <f t="shared" si="1098"/>
        <v>0</v>
      </c>
      <c r="BM871" s="30">
        <f t="shared" si="1099"/>
        <v>0</v>
      </c>
      <c r="BN871" s="30">
        <f t="shared" si="1129"/>
        <v>0</v>
      </c>
    </row>
    <row r="872" spans="1:66" x14ac:dyDescent="0.25">
      <c r="A872" s="49"/>
      <c r="B872" s="50"/>
      <c r="C872" s="699"/>
      <c r="D872" s="50"/>
      <c r="E872" s="62" t="e">
        <f t="shared" ref="E872:E935" si="1130">INDEX(Index_TB_Card_Type,MATCH($D872,Index_Card_name,0))</f>
        <v>#N/A</v>
      </c>
      <c r="F872" s="664" t="str">
        <f t="shared" si="1128"/>
        <v/>
      </c>
      <c r="G872" s="587"/>
      <c r="H872" s="588">
        <f t="shared" si="1100"/>
        <v>0</v>
      </c>
      <c r="I872" s="588">
        <f t="shared" si="1114"/>
        <v>0</v>
      </c>
      <c r="J872" s="587"/>
      <c r="K872" s="588">
        <f t="shared" si="1101"/>
        <v>0</v>
      </c>
      <c r="L872" s="588">
        <f t="shared" si="1115"/>
        <v>0</v>
      </c>
      <c r="M872" s="587"/>
      <c r="N872" s="588">
        <f t="shared" si="1102"/>
        <v>0</v>
      </c>
      <c r="O872" s="588">
        <f t="shared" si="1116"/>
        <v>0</v>
      </c>
      <c r="P872" s="587"/>
      <c r="Q872" s="588">
        <f t="shared" si="1103"/>
        <v>0</v>
      </c>
      <c r="R872" s="588">
        <f t="shared" si="1117"/>
        <v>0</v>
      </c>
      <c r="S872" s="587"/>
      <c r="T872" s="588">
        <f t="shared" si="1104"/>
        <v>0</v>
      </c>
      <c r="U872" s="588">
        <f t="shared" si="1118"/>
        <v>0</v>
      </c>
      <c r="V872" s="587"/>
      <c r="W872" s="588">
        <f t="shared" si="1105"/>
        <v>0</v>
      </c>
      <c r="X872" s="588">
        <f t="shared" si="1119"/>
        <v>0</v>
      </c>
      <c r="Y872" s="587"/>
      <c r="Z872" s="588">
        <f t="shared" si="1106"/>
        <v>0</v>
      </c>
      <c r="AA872" s="588">
        <f t="shared" si="1090"/>
        <v>0</v>
      </c>
      <c r="AB872" s="587"/>
      <c r="AC872" s="588">
        <f t="shared" si="1107"/>
        <v>0</v>
      </c>
      <c r="AD872" s="588">
        <f t="shared" si="1120"/>
        <v>0</v>
      </c>
      <c r="AE872" s="587"/>
      <c r="AF872" s="588">
        <f t="shared" si="1108"/>
        <v>0</v>
      </c>
      <c r="AG872" s="588">
        <f t="shared" si="1121"/>
        <v>0</v>
      </c>
      <c r="AH872" s="587"/>
      <c r="AI872" s="588">
        <f t="shared" si="1109"/>
        <v>0</v>
      </c>
      <c r="AJ872" s="588">
        <f t="shared" si="1122"/>
        <v>0</v>
      </c>
      <c r="AK872" s="587"/>
      <c r="AL872" s="588">
        <f t="shared" si="1110"/>
        <v>0</v>
      </c>
      <c r="AM872" s="588">
        <f t="shared" si="1123"/>
        <v>0</v>
      </c>
      <c r="AN872" s="587"/>
      <c r="AO872" s="588">
        <f t="shared" si="1111"/>
        <v>0</v>
      </c>
      <c r="AP872" s="588">
        <f t="shared" si="1124"/>
        <v>0</v>
      </c>
      <c r="AQ872" s="587"/>
      <c r="AR872" s="588">
        <f t="shared" si="1112"/>
        <v>0</v>
      </c>
      <c r="AS872" s="588">
        <f t="shared" si="1091"/>
        <v>0</v>
      </c>
      <c r="AT872" s="587"/>
      <c r="AU872" s="588">
        <f t="shared" si="1113"/>
        <v>0</v>
      </c>
      <c r="AV872" s="588">
        <f t="shared" si="1125"/>
        <v>0</v>
      </c>
      <c r="AW872" s="587"/>
      <c r="AX872" s="652"/>
      <c r="AY872" s="706">
        <f t="shared" si="1089"/>
        <v>0</v>
      </c>
      <c r="BC872" s="30">
        <f t="shared" si="1092"/>
        <v>0</v>
      </c>
      <c r="BD872" s="30">
        <f t="shared" si="1093"/>
        <v>0</v>
      </c>
      <c r="BE872" s="30">
        <f t="shared" si="1127"/>
        <v>0</v>
      </c>
      <c r="BF872" s="30">
        <f t="shared" si="1094"/>
        <v>0</v>
      </c>
      <c r="BG872" s="30">
        <f t="shared" si="1095"/>
        <v>0</v>
      </c>
      <c r="BH872" s="30">
        <f t="shared" si="1126"/>
        <v>0</v>
      </c>
      <c r="BI872" s="30">
        <f t="shared" si="1088"/>
        <v>0</v>
      </c>
      <c r="BJ872" s="30">
        <f t="shared" si="1096"/>
        <v>0</v>
      </c>
      <c r="BK872" s="704">
        <f t="shared" si="1097"/>
        <v>0</v>
      </c>
      <c r="BL872" s="30">
        <f t="shared" si="1098"/>
        <v>0</v>
      </c>
      <c r="BM872" s="30">
        <f t="shared" si="1099"/>
        <v>0</v>
      </c>
      <c r="BN872" s="30">
        <f t="shared" si="1129"/>
        <v>0</v>
      </c>
    </row>
    <row r="873" spans="1:66" x14ac:dyDescent="0.25">
      <c r="A873" s="49"/>
      <c r="B873" s="50"/>
      <c r="C873" s="699"/>
      <c r="D873" s="50"/>
      <c r="E873" s="62" t="e">
        <f t="shared" si="1130"/>
        <v>#N/A</v>
      </c>
      <c r="F873" s="664" t="str">
        <f t="shared" si="1128"/>
        <v/>
      </c>
      <c r="G873" s="587"/>
      <c r="H873" s="588">
        <f t="shared" si="1100"/>
        <v>0</v>
      </c>
      <c r="I873" s="588">
        <f t="shared" si="1114"/>
        <v>0</v>
      </c>
      <c r="J873" s="587"/>
      <c r="K873" s="588">
        <f t="shared" si="1101"/>
        <v>0</v>
      </c>
      <c r="L873" s="588">
        <f t="shared" si="1115"/>
        <v>0</v>
      </c>
      <c r="M873" s="587"/>
      <c r="N873" s="588">
        <f t="shared" si="1102"/>
        <v>0</v>
      </c>
      <c r="O873" s="588">
        <f t="shared" si="1116"/>
        <v>0</v>
      </c>
      <c r="P873" s="587"/>
      <c r="Q873" s="588">
        <f t="shared" si="1103"/>
        <v>0</v>
      </c>
      <c r="R873" s="588">
        <f t="shared" si="1117"/>
        <v>0</v>
      </c>
      <c r="S873" s="587"/>
      <c r="T873" s="588">
        <f t="shared" si="1104"/>
        <v>0</v>
      </c>
      <c r="U873" s="588">
        <f t="shared" si="1118"/>
        <v>0</v>
      </c>
      <c r="V873" s="587"/>
      <c r="W873" s="588">
        <f t="shared" si="1105"/>
        <v>0</v>
      </c>
      <c r="X873" s="588">
        <f t="shared" si="1119"/>
        <v>0</v>
      </c>
      <c r="Y873" s="587"/>
      <c r="Z873" s="588">
        <f t="shared" si="1106"/>
        <v>0</v>
      </c>
      <c r="AA873" s="588">
        <f t="shared" si="1090"/>
        <v>0</v>
      </c>
      <c r="AB873" s="587"/>
      <c r="AC873" s="588">
        <f t="shared" si="1107"/>
        <v>0</v>
      </c>
      <c r="AD873" s="588">
        <f t="shared" si="1120"/>
        <v>0</v>
      </c>
      <c r="AE873" s="587"/>
      <c r="AF873" s="588">
        <f t="shared" si="1108"/>
        <v>0</v>
      </c>
      <c r="AG873" s="588">
        <f t="shared" si="1121"/>
        <v>0</v>
      </c>
      <c r="AH873" s="587"/>
      <c r="AI873" s="588">
        <f t="shared" si="1109"/>
        <v>0</v>
      </c>
      <c r="AJ873" s="588">
        <f t="shared" si="1122"/>
        <v>0</v>
      </c>
      <c r="AK873" s="587"/>
      <c r="AL873" s="588">
        <f t="shared" si="1110"/>
        <v>0</v>
      </c>
      <c r="AM873" s="588">
        <f t="shared" si="1123"/>
        <v>0</v>
      </c>
      <c r="AN873" s="587"/>
      <c r="AO873" s="588">
        <f t="shared" si="1111"/>
        <v>0</v>
      </c>
      <c r="AP873" s="588">
        <f t="shared" si="1124"/>
        <v>0</v>
      </c>
      <c r="AQ873" s="587"/>
      <c r="AR873" s="588">
        <f t="shared" si="1112"/>
        <v>0</v>
      </c>
      <c r="AS873" s="588">
        <f t="shared" si="1091"/>
        <v>0</v>
      </c>
      <c r="AT873" s="587"/>
      <c r="AU873" s="588">
        <f t="shared" si="1113"/>
        <v>0</v>
      </c>
      <c r="AV873" s="588">
        <f t="shared" si="1125"/>
        <v>0</v>
      </c>
      <c r="AW873" s="587"/>
      <c r="AX873" s="652"/>
      <c r="AY873" s="706">
        <f t="shared" si="1089"/>
        <v>0</v>
      </c>
      <c r="BC873" s="30">
        <f t="shared" si="1092"/>
        <v>0</v>
      </c>
      <c r="BD873" s="30">
        <f t="shared" si="1093"/>
        <v>0</v>
      </c>
      <c r="BE873" s="30">
        <f t="shared" si="1127"/>
        <v>0</v>
      </c>
      <c r="BF873" s="30">
        <f t="shared" si="1094"/>
        <v>0</v>
      </c>
      <c r="BG873" s="30">
        <f t="shared" si="1095"/>
        <v>0</v>
      </c>
      <c r="BH873" s="30">
        <f t="shared" si="1126"/>
        <v>0</v>
      </c>
      <c r="BI873" s="30">
        <f t="shared" si="1088"/>
        <v>0</v>
      </c>
      <c r="BJ873" s="30">
        <f t="shared" si="1096"/>
        <v>0</v>
      </c>
      <c r="BK873" s="704">
        <f t="shared" si="1097"/>
        <v>0</v>
      </c>
      <c r="BL873" s="30">
        <f t="shared" si="1098"/>
        <v>0</v>
      </c>
      <c r="BM873" s="30">
        <f t="shared" si="1099"/>
        <v>0</v>
      </c>
      <c r="BN873" s="30">
        <f t="shared" si="1129"/>
        <v>0</v>
      </c>
    </row>
    <row r="874" spans="1:66" x14ac:dyDescent="0.25">
      <c r="A874" s="49"/>
      <c r="B874" s="50"/>
      <c r="C874" s="699"/>
      <c r="D874" s="50"/>
      <c r="E874" s="62" t="e">
        <f t="shared" si="1130"/>
        <v>#N/A</v>
      </c>
      <c r="F874" s="664" t="str">
        <f t="shared" si="1128"/>
        <v/>
      </c>
      <c r="G874" s="587"/>
      <c r="H874" s="588">
        <f t="shared" si="1100"/>
        <v>0</v>
      </c>
      <c r="I874" s="588">
        <f t="shared" si="1114"/>
        <v>0</v>
      </c>
      <c r="J874" s="587"/>
      <c r="K874" s="588">
        <f t="shared" si="1101"/>
        <v>0</v>
      </c>
      <c r="L874" s="588">
        <f t="shared" si="1115"/>
        <v>0</v>
      </c>
      <c r="M874" s="587"/>
      <c r="N874" s="588">
        <f t="shared" si="1102"/>
        <v>0</v>
      </c>
      <c r="O874" s="588">
        <f t="shared" si="1116"/>
        <v>0</v>
      </c>
      <c r="P874" s="587"/>
      <c r="Q874" s="588">
        <f t="shared" si="1103"/>
        <v>0</v>
      </c>
      <c r="R874" s="588">
        <f t="shared" si="1117"/>
        <v>0</v>
      </c>
      <c r="S874" s="587"/>
      <c r="T874" s="588">
        <f t="shared" si="1104"/>
        <v>0</v>
      </c>
      <c r="U874" s="588">
        <f t="shared" si="1118"/>
        <v>0</v>
      </c>
      <c r="V874" s="587"/>
      <c r="W874" s="588">
        <f t="shared" si="1105"/>
        <v>0</v>
      </c>
      <c r="X874" s="588">
        <f t="shared" si="1119"/>
        <v>0</v>
      </c>
      <c r="Y874" s="587"/>
      <c r="Z874" s="588">
        <f t="shared" si="1106"/>
        <v>0</v>
      </c>
      <c r="AA874" s="588">
        <f t="shared" si="1090"/>
        <v>0</v>
      </c>
      <c r="AB874" s="587"/>
      <c r="AC874" s="588">
        <f t="shared" si="1107"/>
        <v>0</v>
      </c>
      <c r="AD874" s="588">
        <f t="shared" si="1120"/>
        <v>0</v>
      </c>
      <c r="AE874" s="587"/>
      <c r="AF874" s="588">
        <f t="shared" si="1108"/>
        <v>0</v>
      </c>
      <c r="AG874" s="588">
        <f t="shared" si="1121"/>
        <v>0</v>
      </c>
      <c r="AH874" s="587"/>
      <c r="AI874" s="588">
        <f t="shared" si="1109"/>
        <v>0</v>
      </c>
      <c r="AJ874" s="588">
        <f t="shared" si="1122"/>
        <v>0</v>
      </c>
      <c r="AK874" s="587"/>
      <c r="AL874" s="588">
        <f t="shared" si="1110"/>
        <v>0</v>
      </c>
      <c r="AM874" s="588">
        <f t="shared" si="1123"/>
        <v>0</v>
      </c>
      <c r="AN874" s="587"/>
      <c r="AO874" s="588">
        <f t="shared" si="1111"/>
        <v>0</v>
      </c>
      <c r="AP874" s="588">
        <f t="shared" si="1124"/>
        <v>0</v>
      </c>
      <c r="AQ874" s="587"/>
      <c r="AR874" s="588">
        <f t="shared" si="1112"/>
        <v>0</v>
      </c>
      <c r="AS874" s="588">
        <f t="shared" si="1091"/>
        <v>0</v>
      </c>
      <c r="AT874" s="587"/>
      <c r="AU874" s="588">
        <f t="shared" si="1113"/>
        <v>0</v>
      </c>
      <c r="AV874" s="588">
        <f t="shared" si="1125"/>
        <v>0</v>
      </c>
      <c r="AW874" s="587"/>
      <c r="AX874" s="652"/>
      <c r="AY874" s="706">
        <f t="shared" si="1089"/>
        <v>0</v>
      </c>
      <c r="BC874" s="30">
        <f t="shared" si="1092"/>
        <v>0</v>
      </c>
      <c r="BD874" s="30">
        <f t="shared" si="1093"/>
        <v>0</v>
      </c>
      <c r="BE874" s="30">
        <f t="shared" si="1127"/>
        <v>0</v>
      </c>
      <c r="BF874" s="30">
        <f t="shared" si="1094"/>
        <v>0</v>
      </c>
      <c r="BG874" s="30">
        <f t="shared" si="1095"/>
        <v>0</v>
      </c>
      <c r="BH874" s="30">
        <f t="shared" si="1126"/>
        <v>0</v>
      </c>
      <c r="BI874" s="30">
        <f t="shared" si="1088"/>
        <v>0</v>
      </c>
      <c r="BJ874" s="30">
        <f t="shared" si="1096"/>
        <v>0</v>
      </c>
      <c r="BK874" s="704">
        <f t="shared" si="1097"/>
        <v>0</v>
      </c>
      <c r="BL874" s="30">
        <f t="shared" si="1098"/>
        <v>0</v>
      </c>
      <c r="BM874" s="30">
        <f t="shared" si="1099"/>
        <v>0</v>
      </c>
      <c r="BN874" s="30">
        <f t="shared" si="1129"/>
        <v>0</v>
      </c>
    </row>
    <row r="875" spans="1:66" x14ac:dyDescent="0.25">
      <c r="A875" s="49"/>
      <c r="B875" s="50"/>
      <c r="C875" s="699"/>
      <c r="D875" s="50"/>
      <c r="E875" s="62" t="e">
        <f t="shared" si="1130"/>
        <v>#N/A</v>
      </c>
      <c r="F875" s="664" t="str">
        <f t="shared" si="1128"/>
        <v/>
      </c>
      <c r="G875" s="587"/>
      <c r="H875" s="588">
        <f t="shared" si="1100"/>
        <v>0</v>
      </c>
      <c r="I875" s="588">
        <f t="shared" si="1114"/>
        <v>0</v>
      </c>
      <c r="J875" s="587"/>
      <c r="K875" s="588">
        <f t="shared" si="1101"/>
        <v>0</v>
      </c>
      <c r="L875" s="588">
        <f t="shared" si="1115"/>
        <v>0</v>
      </c>
      <c r="M875" s="587"/>
      <c r="N875" s="588">
        <f t="shared" si="1102"/>
        <v>0</v>
      </c>
      <c r="O875" s="588">
        <f t="shared" si="1116"/>
        <v>0</v>
      </c>
      <c r="P875" s="587"/>
      <c r="Q875" s="588">
        <f t="shared" si="1103"/>
        <v>0</v>
      </c>
      <c r="R875" s="588">
        <f t="shared" si="1117"/>
        <v>0</v>
      </c>
      <c r="S875" s="587"/>
      <c r="T875" s="588">
        <f t="shared" si="1104"/>
        <v>0</v>
      </c>
      <c r="U875" s="588">
        <f t="shared" si="1118"/>
        <v>0</v>
      </c>
      <c r="V875" s="587"/>
      <c r="W875" s="588">
        <f t="shared" si="1105"/>
        <v>0</v>
      </c>
      <c r="X875" s="588">
        <f t="shared" si="1119"/>
        <v>0</v>
      </c>
      <c r="Y875" s="587"/>
      <c r="Z875" s="588">
        <f t="shared" si="1106"/>
        <v>0</v>
      </c>
      <c r="AA875" s="588">
        <f t="shared" si="1090"/>
        <v>0</v>
      </c>
      <c r="AB875" s="587"/>
      <c r="AC875" s="588">
        <f t="shared" si="1107"/>
        <v>0</v>
      </c>
      <c r="AD875" s="588">
        <f t="shared" si="1120"/>
        <v>0</v>
      </c>
      <c r="AE875" s="587"/>
      <c r="AF875" s="588">
        <f t="shared" si="1108"/>
        <v>0</v>
      </c>
      <c r="AG875" s="588">
        <f t="shared" si="1121"/>
        <v>0</v>
      </c>
      <c r="AH875" s="587"/>
      <c r="AI875" s="588">
        <f t="shared" si="1109"/>
        <v>0</v>
      </c>
      <c r="AJ875" s="588">
        <f t="shared" si="1122"/>
        <v>0</v>
      </c>
      <c r="AK875" s="587"/>
      <c r="AL875" s="588">
        <f t="shared" si="1110"/>
        <v>0</v>
      </c>
      <c r="AM875" s="588">
        <f t="shared" si="1123"/>
        <v>0</v>
      </c>
      <c r="AN875" s="587"/>
      <c r="AO875" s="588">
        <f t="shared" si="1111"/>
        <v>0</v>
      </c>
      <c r="AP875" s="588">
        <f t="shared" si="1124"/>
        <v>0</v>
      </c>
      <c r="AQ875" s="587"/>
      <c r="AR875" s="588">
        <f t="shared" si="1112"/>
        <v>0</v>
      </c>
      <c r="AS875" s="588">
        <f t="shared" si="1091"/>
        <v>0</v>
      </c>
      <c r="AT875" s="587"/>
      <c r="AU875" s="588">
        <f t="shared" si="1113"/>
        <v>0</v>
      </c>
      <c r="AV875" s="588">
        <f t="shared" si="1125"/>
        <v>0</v>
      </c>
      <c r="AW875" s="587"/>
      <c r="AX875" s="652"/>
      <c r="AY875" s="706">
        <f t="shared" si="1089"/>
        <v>0</v>
      </c>
      <c r="BC875" s="30">
        <f t="shared" si="1092"/>
        <v>0</v>
      </c>
      <c r="BD875" s="30">
        <f t="shared" si="1093"/>
        <v>0</v>
      </c>
      <c r="BE875" s="30">
        <f t="shared" si="1127"/>
        <v>0</v>
      </c>
      <c r="BF875" s="30">
        <f t="shared" si="1094"/>
        <v>0</v>
      </c>
      <c r="BG875" s="30">
        <f t="shared" si="1095"/>
        <v>0</v>
      </c>
      <c r="BH875" s="30">
        <f t="shared" si="1126"/>
        <v>0</v>
      </c>
      <c r="BI875" s="30">
        <f t="shared" si="1088"/>
        <v>0</v>
      </c>
      <c r="BJ875" s="30">
        <f t="shared" si="1096"/>
        <v>0</v>
      </c>
      <c r="BK875" s="704">
        <f t="shared" si="1097"/>
        <v>0</v>
      </c>
      <c r="BL875" s="30">
        <f t="shared" si="1098"/>
        <v>0</v>
      </c>
      <c r="BM875" s="30">
        <f t="shared" si="1099"/>
        <v>0</v>
      </c>
      <c r="BN875" s="30">
        <f t="shared" si="1129"/>
        <v>0</v>
      </c>
    </row>
    <row r="876" spans="1:66" x14ac:dyDescent="0.25">
      <c r="A876" s="49"/>
      <c r="B876" s="50"/>
      <c r="C876" s="699"/>
      <c r="D876" s="50"/>
      <c r="E876" s="62" t="e">
        <f t="shared" si="1130"/>
        <v>#N/A</v>
      </c>
      <c r="F876" s="664" t="str">
        <f t="shared" si="1128"/>
        <v/>
      </c>
      <c r="G876" s="587"/>
      <c r="H876" s="588">
        <f t="shared" si="1100"/>
        <v>0</v>
      </c>
      <c r="I876" s="588">
        <f t="shared" si="1114"/>
        <v>0</v>
      </c>
      <c r="J876" s="587"/>
      <c r="K876" s="588">
        <f t="shared" si="1101"/>
        <v>0</v>
      </c>
      <c r="L876" s="588">
        <f t="shared" si="1115"/>
        <v>0</v>
      </c>
      <c r="M876" s="587"/>
      <c r="N876" s="588">
        <f t="shared" si="1102"/>
        <v>0</v>
      </c>
      <c r="O876" s="588">
        <f t="shared" si="1116"/>
        <v>0</v>
      </c>
      <c r="P876" s="587"/>
      <c r="Q876" s="588">
        <f t="shared" si="1103"/>
        <v>0</v>
      </c>
      <c r="R876" s="588">
        <f t="shared" si="1117"/>
        <v>0</v>
      </c>
      <c r="S876" s="587"/>
      <c r="T876" s="588">
        <f t="shared" si="1104"/>
        <v>0</v>
      </c>
      <c r="U876" s="588">
        <f t="shared" si="1118"/>
        <v>0</v>
      </c>
      <c r="V876" s="587"/>
      <c r="W876" s="588">
        <f t="shared" si="1105"/>
        <v>0</v>
      </c>
      <c r="X876" s="588">
        <f t="shared" si="1119"/>
        <v>0</v>
      </c>
      <c r="Y876" s="587"/>
      <c r="Z876" s="588">
        <f t="shared" si="1106"/>
        <v>0</v>
      </c>
      <c r="AA876" s="588">
        <f t="shared" si="1090"/>
        <v>0</v>
      </c>
      <c r="AB876" s="587"/>
      <c r="AC876" s="588">
        <f t="shared" si="1107"/>
        <v>0</v>
      </c>
      <c r="AD876" s="588">
        <f t="shared" si="1120"/>
        <v>0</v>
      </c>
      <c r="AE876" s="587"/>
      <c r="AF876" s="588">
        <f t="shared" si="1108"/>
        <v>0</v>
      </c>
      <c r="AG876" s="588">
        <f t="shared" si="1121"/>
        <v>0</v>
      </c>
      <c r="AH876" s="587"/>
      <c r="AI876" s="588">
        <f t="shared" si="1109"/>
        <v>0</v>
      </c>
      <c r="AJ876" s="588">
        <f t="shared" si="1122"/>
        <v>0</v>
      </c>
      <c r="AK876" s="587"/>
      <c r="AL876" s="588">
        <f t="shared" si="1110"/>
        <v>0</v>
      </c>
      <c r="AM876" s="588">
        <f t="shared" si="1123"/>
        <v>0</v>
      </c>
      <c r="AN876" s="587"/>
      <c r="AO876" s="588">
        <f t="shared" si="1111"/>
        <v>0</v>
      </c>
      <c r="AP876" s="588">
        <f t="shared" si="1124"/>
        <v>0</v>
      </c>
      <c r="AQ876" s="587"/>
      <c r="AR876" s="588">
        <f t="shared" si="1112"/>
        <v>0</v>
      </c>
      <c r="AS876" s="588">
        <f t="shared" si="1091"/>
        <v>0</v>
      </c>
      <c r="AT876" s="587"/>
      <c r="AU876" s="588">
        <f t="shared" si="1113"/>
        <v>0</v>
      </c>
      <c r="AV876" s="588">
        <f t="shared" si="1125"/>
        <v>0</v>
      </c>
      <c r="AW876" s="587"/>
      <c r="AX876" s="652"/>
      <c r="AY876" s="706">
        <f t="shared" si="1089"/>
        <v>0</v>
      </c>
      <c r="BC876" s="30">
        <f t="shared" si="1092"/>
        <v>0</v>
      </c>
      <c r="BD876" s="30">
        <f t="shared" si="1093"/>
        <v>0</v>
      </c>
      <c r="BE876" s="30">
        <f t="shared" si="1127"/>
        <v>0</v>
      </c>
      <c r="BF876" s="30">
        <f t="shared" si="1094"/>
        <v>0</v>
      </c>
      <c r="BG876" s="30">
        <f t="shared" si="1095"/>
        <v>0</v>
      </c>
      <c r="BH876" s="30">
        <f t="shared" si="1126"/>
        <v>0</v>
      </c>
      <c r="BI876" s="30">
        <f t="shared" si="1088"/>
        <v>0</v>
      </c>
      <c r="BJ876" s="30">
        <f t="shared" si="1096"/>
        <v>0</v>
      </c>
      <c r="BK876" s="704">
        <f t="shared" si="1097"/>
        <v>0</v>
      </c>
      <c r="BL876" s="30">
        <f t="shared" si="1098"/>
        <v>0</v>
      </c>
      <c r="BM876" s="30">
        <f t="shared" si="1099"/>
        <v>0</v>
      </c>
      <c r="BN876" s="30">
        <f t="shared" si="1129"/>
        <v>0</v>
      </c>
    </row>
    <row r="877" spans="1:66" x14ac:dyDescent="0.25">
      <c r="A877" s="49"/>
      <c r="B877" s="50"/>
      <c r="C877" s="699"/>
      <c r="D877" s="50"/>
      <c r="E877" s="62" t="e">
        <f t="shared" si="1130"/>
        <v>#N/A</v>
      </c>
      <c r="F877" s="664" t="str">
        <f t="shared" si="1128"/>
        <v/>
      </c>
      <c r="G877" s="587"/>
      <c r="H877" s="588">
        <f t="shared" si="1100"/>
        <v>0</v>
      </c>
      <c r="I877" s="588">
        <f t="shared" si="1114"/>
        <v>0</v>
      </c>
      <c r="J877" s="587"/>
      <c r="K877" s="588">
        <f t="shared" si="1101"/>
        <v>0</v>
      </c>
      <c r="L877" s="588">
        <f t="shared" si="1115"/>
        <v>0</v>
      </c>
      <c r="M877" s="587"/>
      <c r="N877" s="588">
        <f t="shared" si="1102"/>
        <v>0</v>
      </c>
      <c r="O877" s="588">
        <f t="shared" si="1116"/>
        <v>0</v>
      </c>
      <c r="P877" s="587"/>
      <c r="Q877" s="588">
        <f t="shared" si="1103"/>
        <v>0</v>
      </c>
      <c r="R877" s="588">
        <f t="shared" si="1117"/>
        <v>0</v>
      </c>
      <c r="S877" s="587"/>
      <c r="T877" s="588">
        <f t="shared" si="1104"/>
        <v>0</v>
      </c>
      <c r="U877" s="588">
        <f t="shared" si="1118"/>
        <v>0</v>
      </c>
      <c r="V877" s="587"/>
      <c r="W877" s="588">
        <f t="shared" si="1105"/>
        <v>0</v>
      </c>
      <c r="X877" s="588">
        <f t="shared" si="1119"/>
        <v>0</v>
      </c>
      <c r="Y877" s="587"/>
      <c r="Z877" s="588">
        <f t="shared" si="1106"/>
        <v>0</v>
      </c>
      <c r="AA877" s="588">
        <f t="shared" si="1090"/>
        <v>0</v>
      </c>
      <c r="AB877" s="587"/>
      <c r="AC877" s="588">
        <f t="shared" si="1107"/>
        <v>0</v>
      </c>
      <c r="AD877" s="588">
        <f t="shared" si="1120"/>
        <v>0</v>
      </c>
      <c r="AE877" s="587"/>
      <c r="AF877" s="588">
        <f t="shared" si="1108"/>
        <v>0</v>
      </c>
      <c r="AG877" s="588">
        <f t="shared" si="1121"/>
        <v>0</v>
      </c>
      <c r="AH877" s="587"/>
      <c r="AI877" s="588">
        <f t="shared" si="1109"/>
        <v>0</v>
      </c>
      <c r="AJ877" s="588">
        <f t="shared" si="1122"/>
        <v>0</v>
      </c>
      <c r="AK877" s="587"/>
      <c r="AL877" s="588">
        <f t="shared" si="1110"/>
        <v>0</v>
      </c>
      <c r="AM877" s="588">
        <f t="shared" si="1123"/>
        <v>0</v>
      </c>
      <c r="AN877" s="587"/>
      <c r="AO877" s="588">
        <f t="shared" si="1111"/>
        <v>0</v>
      </c>
      <c r="AP877" s="588">
        <f t="shared" si="1124"/>
        <v>0</v>
      </c>
      <c r="AQ877" s="587"/>
      <c r="AR877" s="588">
        <f t="shared" si="1112"/>
        <v>0</v>
      </c>
      <c r="AS877" s="588">
        <f t="shared" si="1091"/>
        <v>0</v>
      </c>
      <c r="AT877" s="587"/>
      <c r="AU877" s="588">
        <f t="shared" si="1113"/>
        <v>0</v>
      </c>
      <c r="AV877" s="588">
        <f t="shared" si="1125"/>
        <v>0</v>
      </c>
      <c r="AW877" s="587"/>
      <c r="AX877" s="652"/>
      <c r="AY877" s="706">
        <f t="shared" si="1089"/>
        <v>0</v>
      </c>
      <c r="BC877" s="30">
        <f t="shared" si="1092"/>
        <v>0</v>
      </c>
      <c r="BD877" s="30">
        <f t="shared" si="1093"/>
        <v>0</v>
      </c>
      <c r="BE877" s="30">
        <f t="shared" si="1127"/>
        <v>0</v>
      </c>
      <c r="BF877" s="30">
        <f t="shared" si="1094"/>
        <v>0</v>
      </c>
      <c r="BG877" s="30">
        <f t="shared" si="1095"/>
        <v>0</v>
      </c>
      <c r="BH877" s="30">
        <f t="shared" si="1126"/>
        <v>0</v>
      </c>
      <c r="BI877" s="30">
        <f t="shared" si="1088"/>
        <v>0</v>
      </c>
      <c r="BJ877" s="30">
        <f t="shared" si="1096"/>
        <v>0</v>
      </c>
      <c r="BK877" s="704">
        <f t="shared" si="1097"/>
        <v>0</v>
      </c>
      <c r="BL877" s="30">
        <f t="shared" si="1098"/>
        <v>0</v>
      </c>
      <c r="BM877" s="30">
        <f t="shared" si="1099"/>
        <v>0</v>
      </c>
      <c r="BN877" s="30">
        <f t="shared" si="1129"/>
        <v>0</v>
      </c>
    </row>
    <row r="878" spans="1:66" x14ac:dyDescent="0.25">
      <c r="A878" s="49"/>
      <c r="B878" s="50"/>
      <c r="C878" s="699"/>
      <c r="D878" s="50"/>
      <c r="E878" s="62" t="e">
        <f t="shared" si="1130"/>
        <v>#N/A</v>
      </c>
      <c r="F878" s="664" t="str">
        <f t="shared" si="1128"/>
        <v/>
      </c>
      <c r="G878" s="587"/>
      <c r="H878" s="588">
        <f t="shared" si="1100"/>
        <v>0</v>
      </c>
      <c r="I878" s="588">
        <f t="shared" si="1114"/>
        <v>0</v>
      </c>
      <c r="J878" s="587"/>
      <c r="K878" s="588">
        <f t="shared" si="1101"/>
        <v>0</v>
      </c>
      <c r="L878" s="588">
        <f t="shared" si="1115"/>
        <v>0</v>
      </c>
      <c r="M878" s="587"/>
      <c r="N878" s="588">
        <f t="shared" si="1102"/>
        <v>0</v>
      </c>
      <c r="O878" s="588">
        <f t="shared" si="1116"/>
        <v>0</v>
      </c>
      <c r="P878" s="587"/>
      <c r="Q878" s="588">
        <f t="shared" si="1103"/>
        <v>0</v>
      </c>
      <c r="R878" s="588">
        <f t="shared" si="1117"/>
        <v>0</v>
      </c>
      <c r="S878" s="587"/>
      <c r="T878" s="588">
        <f t="shared" si="1104"/>
        <v>0</v>
      </c>
      <c r="U878" s="588">
        <f t="shared" si="1118"/>
        <v>0</v>
      </c>
      <c r="V878" s="587"/>
      <c r="W878" s="588">
        <f t="shared" si="1105"/>
        <v>0</v>
      </c>
      <c r="X878" s="588">
        <f t="shared" si="1119"/>
        <v>0</v>
      </c>
      <c r="Y878" s="587"/>
      <c r="Z878" s="588">
        <f t="shared" si="1106"/>
        <v>0</v>
      </c>
      <c r="AA878" s="588">
        <f t="shared" si="1090"/>
        <v>0</v>
      </c>
      <c r="AB878" s="587"/>
      <c r="AC878" s="588">
        <f t="shared" si="1107"/>
        <v>0</v>
      </c>
      <c r="AD878" s="588">
        <f t="shared" si="1120"/>
        <v>0</v>
      </c>
      <c r="AE878" s="587"/>
      <c r="AF878" s="588">
        <f t="shared" si="1108"/>
        <v>0</v>
      </c>
      <c r="AG878" s="588">
        <f t="shared" si="1121"/>
        <v>0</v>
      </c>
      <c r="AH878" s="587"/>
      <c r="AI878" s="588">
        <f t="shared" si="1109"/>
        <v>0</v>
      </c>
      <c r="AJ878" s="588">
        <f t="shared" si="1122"/>
        <v>0</v>
      </c>
      <c r="AK878" s="587"/>
      <c r="AL878" s="588">
        <f t="shared" si="1110"/>
        <v>0</v>
      </c>
      <c r="AM878" s="588">
        <f t="shared" si="1123"/>
        <v>0</v>
      </c>
      <c r="AN878" s="587"/>
      <c r="AO878" s="588">
        <f t="shared" si="1111"/>
        <v>0</v>
      </c>
      <c r="AP878" s="588">
        <f t="shared" si="1124"/>
        <v>0</v>
      </c>
      <c r="AQ878" s="587"/>
      <c r="AR878" s="588">
        <f t="shared" si="1112"/>
        <v>0</v>
      </c>
      <c r="AS878" s="588">
        <f t="shared" si="1091"/>
        <v>0</v>
      </c>
      <c r="AT878" s="587"/>
      <c r="AU878" s="588">
        <f t="shared" si="1113"/>
        <v>0</v>
      </c>
      <c r="AV878" s="588">
        <f t="shared" si="1125"/>
        <v>0</v>
      </c>
      <c r="AW878" s="587"/>
      <c r="AX878" s="652"/>
      <c r="AY878" s="706">
        <f t="shared" si="1089"/>
        <v>0</v>
      </c>
      <c r="BC878" s="30">
        <f t="shared" si="1092"/>
        <v>0</v>
      </c>
      <c r="BD878" s="30">
        <f t="shared" si="1093"/>
        <v>0</v>
      </c>
      <c r="BE878" s="30">
        <f t="shared" si="1127"/>
        <v>0</v>
      </c>
      <c r="BF878" s="30">
        <f t="shared" si="1094"/>
        <v>0</v>
      </c>
      <c r="BG878" s="30">
        <f t="shared" si="1095"/>
        <v>0</v>
      </c>
      <c r="BH878" s="30">
        <f t="shared" si="1126"/>
        <v>0</v>
      </c>
      <c r="BI878" s="30">
        <f t="shared" si="1088"/>
        <v>0</v>
      </c>
      <c r="BJ878" s="30">
        <f t="shared" si="1096"/>
        <v>0</v>
      </c>
      <c r="BK878" s="704">
        <f t="shared" si="1097"/>
        <v>0</v>
      </c>
      <c r="BL878" s="30">
        <f t="shared" si="1098"/>
        <v>0</v>
      </c>
      <c r="BM878" s="30">
        <f t="shared" si="1099"/>
        <v>0</v>
      </c>
      <c r="BN878" s="30">
        <f t="shared" si="1129"/>
        <v>0</v>
      </c>
    </row>
    <row r="879" spans="1:66" x14ac:dyDescent="0.25">
      <c r="A879" s="49"/>
      <c r="B879" s="50"/>
      <c r="C879" s="699"/>
      <c r="D879" s="50"/>
      <c r="E879" s="62" t="e">
        <f t="shared" si="1130"/>
        <v>#N/A</v>
      </c>
      <c r="F879" s="664" t="str">
        <f t="shared" si="1128"/>
        <v/>
      </c>
      <c r="G879" s="587"/>
      <c r="H879" s="588">
        <f t="shared" si="1100"/>
        <v>0</v>
      </c>
      <c r="I879" s="588">
        <f t="shared" si="1114"/>
        <v>0</v>
      </c>
      <c r="J879" s="587"/>
      <c r="K879" s="588">
        <f t="shared" si="1101"/>
        <v>0</v>
      </c>
      <c r="L879" s="588">
        <f t="shared" si="1115"/>
        <v>0</v>
      </c>
      <c r="M879" s="587"/>
      <c r="N879" s="588">
        <f t="shared" si="1102"/>
        <v>0</v>
      </c>
      <c r="O879" s="588">
        <f t="shared" si="1116"/>
        <v>0</v>
      </c>
      <c r="P879" s="587"/>
      <c r="Q879" s="588">
        <f t="shared" si="1103"/>
        <v>0</v>
      </c>
      <c r="R879" s="588">
        <f t="shared" si="1117"/>
        <v>0</v>
      </c>
      <c r="S879" s="587"/>
      <c r="T879" s="588">
        <f t="shared" si="1104"/>
        <v>0</v>
      </c>
      <c r="U879" s="588">
        <f t="shared" si="1118"/>
        <v>0</v>
      </c>
      <c r="V879" s="587"/>
      <c r="W879" s="588">
        <f t="shared" si="1105"/>
        <v>0</v>
      </c>
      <c r="X879" s="588">
        <f t="shared" si="1119"/>
        <v>0</v>
      </c>
      <c r="Y879" s="587"/>
      <c r="Z879" s="588">
        <f t="shared" si="1106"/>
        <v>0</v>
      </c>
      <c r="AA879" s="588">
        <f t="shared" si="1090"/>
        <v>0</v>
      </c>
      <c r="AB879" s="587"/>
      <c r="AC879" s="588">
        <f t="shared" si="1107"/>
        <v>0</v>
      </c>
      <c r="AD879" s="588">
        <f t="shared" si="1120"/>
        <v>0</v>
      </c>
      <c r="AE879" s="587"/>
      <c r="AF879" s="588">
        <f t="shared" si="1108"/>
        <v>0</v>
      </c>
      <c r="AG879" s="588">
        <f t="shared" si="1121"/>
        <v>0</v>
      </c>
      <c r="AH879" s="587"/>
      <c r="AI879" s="588">
        <f t="shared" si="1109"/>
        <v>0</v>
      </c>
      <c r="AJ879" s="588">
        <f t="shared" si="1122"/>
        <v>0</v>
      </c>
      <c r="AK879" s="587"/>
      <c r="AL879" s="588">
        <f t="shared" si="1110"/>
        <v>0</v>
      </c>
      <c r="AM879" s="588">
        <f t="shared" si="1123"/>
        <v>0</v>
      </c>
      <c r="AN879" s="587"/>
      <c r="AO879" s="588">
        <f t="shared" si="1111"/>
        <v>0</v>
      </c>
      <c r="AP879" s="588">
        <f t="shared" si="1124"/>
        <v>0</v>
      </c>
      <c r="AQ879" s="587"/>
      <c r="AR879" s="588">
        <f t="shared" si="1112"/>
        <v>0</v>
      </c>
      <c r="AS879" s="588">
        <f t="shared" si="1091"/>
        <v>0</v>
      </c>
      <c r="AT879" s="587"/>
      <c r="AU879" s="588">
        <f t="shared" si="1113"/>
        <v>0</v>
      </c>
      <c r="AV879" s="588">
        <f t="shared" si="1125"/>
        <v>0</v>
      </c>
      <c r="AW879" s="587"/>
      <c r="AX879" s="652"/>
      <c r="AY879" s="706">
        <f t="shared" si="1089"/>
        <v>0</v>
      </c>
      <c r="BC879" s="30">
        <f t="shared" si="1092"/>
        <v>0</v>
      </c>
      <c r="BD879" s="30">
        <f t="shared" si="1093"/>
        <v>0</v>
      </c>
      <c r="BE879" s="30">
        <f t="shared" si="1127"/>
        <v>0</v>
      </c>
      <c r="BF879" s="30">
        <f t="shared" si="1094"/>
        <v>0</v>
      </c>
      <c r="BG879" s="30">
        <f t="shared" si="1095"/>
        <v>0</v>
      </c>
      <c r="BH879" s="30">
        <f t="shared" si="1126"/>
        <v>0</v>
      </c>
      <c r="BI879" s="30">
        <f t="shared" ref="BI879:BI942" si="1131">AD879-AA879</f>
        <v>0</v>
      </c>
      <c r="BJ879" s="30">
        <f t="shared" si="1096"/>
        <v>0</v>
      </c>
      <c r="BK879" s="704">
        <f t="shared" si="1097"/>
        <v>0</v>
      </c>
      <c r="BL879" s="30">
        <f t="shared" si="1098"/>
        <v>0</v>
      </c>
      <c r="BM879" s="30">
        <f t="shared" si="1099"/>
        <v>0</v>
      </c>
      <c r="BN879" s="30">
        <f t="shared" si="1129"/>
        <v>0</v>
      </c>
    </row>
    <row r="880" spans="1:66" x14ac:dyDescent="0.25">
      <c r="A880" s="49"/>
      <c r="B880" s="50"/>
      <c r="C880" s="699"/>
      <c r="D880" s="50"/>
      <c r="E880" s="62" t="e">
        <f t="shared" si="1130"/>
        <v>#N/A</v>
      </c>
      <c r="F880" s="664" t="str">
        <f t="shared" si="1128"/>
        <v/>
      </c>
      <c r="G880" s="587"/>
      <c r="H880" s="588">
        <f t="shared" si="1100"/>
        <v>0</v>
      </c>
      <c r="I880" s="588">
        <f t="shared" si="1114"/>
        <v>0</v>
      </c>
      <c r="J880" s="587"/>
      <c r="K880" s="588">
        <f t="shared" si="1101"/>
        <v>0</v>
      </c>
      <c r="L880" s="588">
        <f t="shared" si="1115"/>
        <v>0</v>
      </c>
      <c r="M880" s="587"/>
      <c r="N880" s="588">
        <f t="shared" si="1102"/>
        <v>0</v>
      </c>
      <c r="O880" s="588">
        <f t="shared" si="1116"/>
        <v>0</v>
      </c>
      <c r="P880" s="587"/>
      <c r="Q880" s="588">
        <f t="shared" si="1103"/>
        <v>0</v>
      </c>
      <c r="R880" s="588">
        <f t="shared" si="1117"/>
        <v>0</v>
      </c>
      <c r="S880" s="587"/>
      <c r="T880" s="588">
        <f t="shared" si="1104"/>
        <v>0</v>
      </c>
      <c r="U880" s="588">
        <f t="shared" si="1118"/>
        <v>0</v>
      </c>
      <c r="V880" s="587"/>
      <c r="W880" s="588">
        <f t="shared" si="1105"/>
        <v>0</v>
      </c>
      <c r="X880" s="588">
        <f t="shared" si="1119"/>
        <v>0</v>
      </c>
      <c r="Y880" s="587"/>
      <c r="Z880" s="588">
        <f t="shared" si="1106"/>
        <v>0</v>
      </c>
      <c r="AA880" s="588">
        <f t="shared" si="1090"/>
        <v>0</v>
      </c>
      <c r="AB880" s="587"/>
      <c r="AC880" s="588">
        <f t="shared" si="1107"/>
        <v>0</v>
      </c>
      <c r="AD880" s="588">
        <f t="shared" si="1120"/>
        <v>0</v>
      </c>
      <c r="AE880" s="587"/>
      <c r="AF880" s="588">
        <f t="shared" si="1108"/>
        <v>0</v>
      </c>
      <c r="AG880" s="588">
        <f t="shared" si="1121"/>
        <v>0</v>
      </c>
      <c r="AH880" s="587"/>
      <c r="AI880" s="588">
        <f t="shared" si="1109"/>
        <v>0</v>
      </c>
      <c r="AJ880" s="588">
        <f t="shared" si="1122"/>
        <v>0</v>
      </c>
      <c r="AK880" s="587"/>
      <c r="AL880" s="588">
        <f t="shared" si="1110"/>
        <v>0</v>
      </c>
      <c r="AM880" s="588">
        <f t="shared" si="1123"/>
        <v>0</v>
      </c>
      <c r="AN880" s="587"/>
      <c r="AO880" s="588">
        <f t="shared" si="1111"/>
        <v>0</v>
      </c>
      <c r="AP880" s="588">
        <f t="shared" si="1124"/>
        <v>0</v>
      </c>
      <c r="AQ880" s="587"/>
      <c r="AR880" s="588">
        <f t="shared" si="1112"/>
        <v>0</v>
      </c>
      <c r="AS880" s="588">
        <f t="shared" si="1091"/>
        <v>0</v>
      </c>
      <c r="AT880" s="587"/>
      <c r="AU880" s="588">
        <f t="shared" si="1113"/>
        <v>0</v>
      </c>
      <c r="AV880" s="588">
        <f t="shared" si="1125"/>
        <v>0</v>
      </c>
      <c r="AW880" s="587"/>
      <c r="AX880" s="652"/>
      <c r="AY880" s="706">
        <f t="shared" si="1089"/>
        <v>0</v>
      </c>
      <c r="BC880" s="30">
        <f t="shared" si="1092"/>
        <v>0</v>
      </c>
      <c r="BD880" s="30">
        <f t="shared" si="1093"/>
        <v>0</v>
      </c>
      <c r="BE880" s="30">
        <f t="shared" si="1127"/>
        <v>0</v>
      </c>
      <c r="BF880" s="30">
        <f t="shared" si="1094"/>
        <v>0</v>
      </c>
      <c r="BG880" s="30">
        <f t="shared" si="1095"/>
        <v>0</v>
      </c>
      <c r="BH880" s="30">
        <f t="shared" si="1126"/>
        <v>0</v>
      </c>
      <c r="BI880" s="30">
        <f t="shared" si="1131"/>
        <v>0</v>
      </c>
      <c r="BJ880" s="30">
        <f t="shared" si="1096"/>
        <v>0</v>
      </c>
      <c r="BK880" s="704">
        <f t="shared" si="1097"/>
        <v>0</v>
      </c>
      <c r="BL880" s="30">
        <f t="shared" si="1098"/>
        <v>0</v>
      </c>
      <c r="BM880" s="30">
        <f t="shared" si="1099"/>
        <v>0</v>
      </c>
      <c r="BN880" s="30">
        <f t="shared" si="1129"/>
        <v>0</v>
      </c>
    </row>
    <row r="881" spans="1:66" x14ac:dyDescent="0.25">
      <c r="A881" s="49"/>
      <c r="B881" s="50"/>
      <c r="C881" s="699"/>
      <c r="D881" s="50"/>
      <c r="E881" s="62" t="e">
        <f t="shared" si="1130"/>
        <v>#N/A</v>
      </c>
      <c r="F881" s="664" t="str">
        <f t="shared" si="1128"/>
        <v/>
      </c>
      <c r="G881" s="587"/>
      <c r="H881" s="588">
        <f t="shared" si="1100"/>
        <v>0</v>
      </c>
      <c r="I881" s="588">
        <f t="shared" si="1114"/>
        <v>0</v>
      </c>
      <c r="J881" s="587"/>
      <c r="K881" s="588">
        <f t="shared" si="1101"/>
        <v>0</v>
      </c>
      <c r="L881" s="588">
        <f t="shared" si="1115"/>
        <v>0</v>
      </c>
      <c r="M881" s="587"/>
      <c r="N881" s="588">
        <f t="shared" si="1102"/>
        <v>0</v>
      </c>
      <c r="O881" s="588">
        <f t="shared" si="1116"/>
        <v>0</v>
      </c>
      <c r="P881" s="587"/>
      <c r="Q881" s="588">
        <f t="shared" si="1103"/>
        <v>0</v>
      </c>
      <c r="R881" s="588">
        <f t="shared" si="1117"/>
        <v>0</v>
      </c>
      <c r="S881" s="587"/>
      <c r="T881" s="588">
        <f t="shared" si="1104"/>
        <v>0</v>
      </c>
      <c r="U881" s="588">
        <f t="shared" si="1118"/>
        <v>0</v>
      </c>
      <c r="V881" s="587"/>
      <c r="W881" s="588">
        <f t="shared" si="1105"/>
        <v>0</v>
      </c>
      <c r="X881" s="588">
        <f t="shared" si="1119"/>
        <v>0</v>
      </c>
      <c r="Y881" s="587"/>
      <c r="Z881" s="588">
        <f t="shared" si="1106"/>
        <v>0</v>
      </c>
      <c r="AA881" s="588">
        <f t="shared" si="1090"/>
        <v>0</v>
      </c>
      <c r="AB881" s="587"/>
      <c r="AC881" s="588">
        <f t="shared" si="1107"/>
        <v>0</v>
      </c>
      <c r="AD881" s="588">
        <f t="shared" si="1120"/>
        <v>0</v>
      </c>
      <c r="AE881" s="587"/>
      <c r="AF881" s="588">
        <f t="shared" si="1108"/>
        <v>0</v>
      </c>
      <c r="AG881" s="588">
        <f t="shared" si="1121"/>
        <v>0</v>
      </c>
      <c r="AH881" s="587"/>
      <c r="AI881" s="588">
        <f t="shared" si="1109"/>
        <v>0</v>
      </c>
      <c r="AJ881" s="588">
        <f t="shared" si="1122"/>
        <v>0</v>
      </c>
      <c r="AK881" s="587"/>
      <c r="AL881" s="588">
        <f t="shared" si="1110"/>
        <v>0</v>
      </c>
      <c r="AM881" s="588">
        <f t="shared" si="1123"/>
        <v>0</v>
      </c>
      <c r="AN881" s="587"/>
      <c r="AO881" s="588">
        <f t="shared" si="1111"/>
        <v>0</v>
      </c>
      <c r="AP881" s="588">
        <f t="shared" si="1124"/>
        <v>0</v>
      </c>
      <c r="AQ881" s="587"/>
      <c r="AR881" s="588">
        <f t="shared" si="1112"/>
        <v>0</v>
      </c>
      <c r="AS881" s="588">
        <f t="shared" si="1091"/>
        <v>0</v>
      </c>
      <c r="AT881" s="587"/>
      <c r="AU881" s="588">
        <f t="shared" si="1113"/>
        <v>0</v>
      </c>
      <c r="AV881" s="588">
        <f t="shared" si="1125"/>
        <v>0</v>
      </c>
      <c r="AW881" s="587"/>
      <c r="AX881" s="652"/>
      <c r="AY881" s="706">
        <f t="shared" ref="AY881:AY944" si="1132">AS881-AX881</f>
        <v>0</v>
      </c>
      <c r="BC881" s="30">
        <f t="shared" si="1092"/>
        <v>0</v>
      </c>
      <c r="BD881" s="30">
        <f t="shared" si="1093"/>
        <v>0</v>
      </c>
      <c r="BE881" s="30">
        <f t="shared" si="1127"/>
        <v>0</v>
      </c>
      <c r="BF881" s="30">
        <f t="shared" si="1094"/>
        <v>0</v>
      </c>
      <c r="BG881" s="30">
        <f t="shared" si="1095"/>
        <v>0</v>
      </c>
      <c r="BH881" s="30">
        <f t="shared" si="1126"/>
        <v>0</v>
      </c>
      <c r="BI881" s="30">
        <f t="shared" si="1131"/>
        <v>0</v>
      </c>
      <c r="BJ881" s="30">
        <f t="shared" si="1096"/>
        <v>0</v>
      </c>
      <c r="BK881" s="704">
        <f t="shared" si="1097"/>
        <v>0</v>
      </c>
      <c r="BL881" s="30">
        <f t="shared" si="1098"/>
        <v>0</v>
      </c>
      <c r="BM881" s="30">
        <f t="shared" si="1099"/>
        <v>0</v>
      </c>
      <c r="BN881" s="30">
        <f t="shared" si="1129"/>
        <v>0</v>
      </c>
    </row>
    <row r="882" spans="1:66" x14ac:dyDescent="0.25">
      <c r="A882" s="49"/>
      <c r="B882" s="50"/>
      <c r="C882" s="699"/>
      <c r="D882" s="50"/>
      <c r="E882" s="62" t="e">
        <f t="shared" si="1130"/>
        <v>#N/A</v>
      </c>
      <c r="F882" s="664" t="str">
        <f t="shared" si="1128"/>
        <v/>
      </c>
      <c r="G882" s="587"/>
      <c r="H882" s="588">
        <f t="shared" si="1100"/>
        <v>0</v>
      </c>
      <c r="I882" s="588">
        <f t="shared" si="1114"/>
        <v>0</v>
      </c>
      <c r="J882" s="587"/>
      <c r="K882" s="588">
        <f t="shared" si="1101"/>
        <v>0</v>
      </c>
      <c r="L882" s="588">
        <f t="shared" si="1115"/>
        <v>0</v>
      </c>
      <c r="M882" s="587"/>
      <c r="N882" s="588">
        <f t="shared" si="1102"/>
        <v>0</v>
      </c>
      <c r="O882" s="588">
        <f t="shared" si="1116"/>
        <v>0</v>
      </c>
      <c r="P882" s="587"/>
      <c r="Q882" s="588">
        <f t="shared" si="1103"/>
        <v>0</v>
      </c>
      <c r="R882" s="588">
        <f t="shared" si="1117"/>
        <v>0</v>
      </c>
      <c r="S882" s="587"/>
      <c r="T882" s="588">
        <f t="shared" si="1104"/>
        <v>0</v>
      </c>
      <c r="U882" s="588">
        <f t="shared" si="1118"/>
        <v>0</v>
      </c>
      <c r="V882" s="587"/>
      <c r="W882" s="588">
        <f t="shared" si="1105"/>
        <v>0</v>
      </c>
      <c r="X882" s="588">
        <f t="shared" si="1119"/>
        <v>0</v>
      </c>
      <c r="Y882" s="587"/>
      <c r="Z882" s="588">
        <f t="shared" si="1106"/>
        <v>0</v>
      </c>
      <c r="AA882" s="588">
        <f t="shared" si="1090"/>
        <v>0</v>
      </c>
      <c r="AB882" s="587"/>
      <c r="AC882" s="588">
        <f t="shared" si="1107"/>
        <v>0</v>
      </c>
      <c r="AD882" s="588">
        <f t="shared" si="1120"/>
        <v>0</v>
      </c>
      <c r="AE882" s="587"/>
      <c r="AF882" s="588">
        <f t="shared" si="1108"/>
        <v>0</v>
      </c>
      <c r="AG882" s="588">
        <f t="shared" si="1121"/>
        <v>0</v>
      </c>
      <c r="AH882" s="587"/>
      <c r="AI882" s="588">
        <f t="shared" si="1109"/>
        <v>0</v>
      </c>
      <c r="AJ882" s="588">
        <f t="shared" si="1122"/>
        <v>0</v>
      </c>
      <c r="AK882" s="587"/>
      <c r="AL882" s="588">
        <f t="shared" si="1110"/>
        <v>0</v>
      </c>
      <c r="AM882" s="588">
        <f t="shared" si="1123"/>
        <v>0</v>
      </c>
      <c r="AN882" s="587"/>
      <c r="AO882" s="588">
        <f t="shared" si="1111"/>
        <v>0</v>
      </c>
      <c r="AP882" s="588">
        <f t="shared" si="1124"/>
        <v>0</v>
      </c>
      <c r="AQ882" s="587"/>
      <c r="AR882" s="588">
        <f t="shared" si="1112"/>
        <v>0</v>
      </c>
      <c r="AS882" s="588">
        <f t="shared" si="1091"/>
        <v>0</v>
      </c>
      <c r="AT882" s="587"/>
      <c r="AU882" s="588">
        <f t="shared" si="1113"/>
        <v>0</v>
      </c>
      <c r="AV882" s="588">
        <f t="shared" si="1125"/>
        <v>0</v>
      </c>
      <c r="AW882" s="587"/>
      <c r="AX882" s="652"/>
      <c r="AY882" s="706">
        <f t="shared" si="1132"/>
        <v>0</v>
      </c>
      <c r="BC882" s="30">
        <f t="shared" si="1092"/>
        <v>0</v>
      </c>
      <c r="BD882" s="30">
        <f t="shared" si="1093"/>
        <v>0</v>
      </c>
      <c r="BE882" s="30">
        <f t="shared" si="1127"/>
        <v>0</v>
      </c>
      <c r="BF882" s="30">
        <f t="shared" si="1094"/>
        <v>0</v>
      </c>
      <c r="BG882" s="30">
        <f t="shared" si="1095"/>
        <v>0</v>
      </c>
      <c r="BH882" s="30">
        <f t="shared" si="1126"/>
        <v>0</v>
      </c>
      <c r="BI882" s="30">
        <f t="shared" si="1131"/>
        <v>0</v>
      </c>
      <c r="BJ882" s="30">
        <f t="shared" si="1096"/>
        <v>0</v>
      </c>
      <c r="BK882" s="704">
        <f t="shared" si="1097"/>
        <v>0</v>
      </c>
      <c r="BL882" s="30">
        <f t="shared" si="1098"/>
        <v>0</v>
      </c>
      <c r="BM882" s="30">
        <f t="shared" si="1099"/>
        <v>0</v>
      </c>
      <c r="BN882" s="30">
        <f t="shared" si="1129"/>
        <v>0</v>
      </c>
    </row>
    <row r="883" spans="1:66" x14ac:dyDescent="0.25">
      <c r="A883" s="49"/>
      <c r="B883" s="50"/>
      <c r="C883" s="699"/>
      <c r="D883" s="50"/>
      <c r="E883" s="62" t="e">
        <f t="shared" si="1130"/>
        <v>#N/A</v>
      </c>
      <c r="F883" s="664" t="str">
        <f t="shared" si="1128"/>
        <v/>
      </c>
      <c r="G883" s="587"/>
      <c r="H883" s="588">
        <f t="shared" si="1100"/>
        <v>0</v>
      </c>
      <c r="I883" s="588">
        <f t="shared" si="1114"/>
        <v>0</v>
      </c>
      <c r="J883" s="587"/>
      <c r="K883" s="588">
        <f t="shared" si="1101"/>
        <v>0</v>
      </c>
      <c r="L883" s="588">
        <f t="shared" si="1115"/>
        <v>0</v>
      </c>
      <c r="M883" s="587"/>
      <c r="N883" s="588">
        <f t="shared" si="1102"/>
        <v>0</v>
      </c>
      <c r="O883" s="588">
        <f t="shared" si="1116"/>
        <v>0</v>
      </c>
      <c r="P883" s="587"/>
      <c r="Q883" s="588">
        <f t="shared" si="1103"/>
        <v>0</v>
      </c>
      <c r="R883" s="588">
        <f t="shared" si="1117"/>
        <v>0</v>
      </c>
      <c r="S883" s="587"/>
      <c r="T883" s="588">
        <f t="shared" si="1104"/>
        <v>0</v>
      </c>
      <c r="U883" s="588">
        <f t="shared" si="1118"/>
        <v>0</v>
      </c>
      <c r="V883" s="587"/>
      <c r="W883" s="588">
        <f t="shared" si="1105"/>
        <v>0</v>
      </c>
      <c r="X883" s="588">
        <f t="shared" si="1119"/>
        <v>0</v>
      </c>
      <c r="Y883" s="587"/>
      <c r="Z883" s="588">
        <f t="shared" si="1106"/>
        <v>0</v>
      </c>
      <c r="AA883" s="588">
        <f t="shared" si="1090"/>
        <v>0</v>
      </c>
      <c r="AB883" s="587"/>
      <c r="AC883" s="588">
        <f t="shared" si="1107"/>
        <v>0</v>
      </c>
      <c r="AD883" s="588">
        <f t="shared" si="1120"/>
        <v>0</v>
      </c>
      <c r="AE883" s="587"/>
      <c r="AF883" s="588">
        <f t="shared" si="1108"/>
        <v>0</v>
      </c>
      <c r="AG883" s="588">
        <f t="shared" si="1121"/>
        <v>0</v>
      </c>
      <c r="AH883" s="587"/>
      <c r="AI883" s="588">
        <f t="shared" si="1109"/>
        <v>0</v>
      </c>
      <c r="AJ883" s="588">
        <f t="shared" si="1122"/>
        <v>0</v>
      </c>
      <c r="AK883" s="587"/>
      <c r="AL883" s="588">
        <f t="shared" si="1110"/>
        <v>0</v>
      </c>
      <c r="AM883" s="588">
        <f t="shared" si="1123"/>
        <v>0</v>
      </c>
      <c r="AN883" s="587"/>
      <c r="AO883" s="588">
        <f t="shared" si="1111"/>
        <v>0</v>
      </c>
      <c r="AP883" s="588">
        <f t="shared" si="1124"/>
        <v>0</v>
      </c>
      <c r="AQ883" s="587"/>
      <c r="AR883" s="588">
        <f t="shared" si="1112"/>
        <v>0</v>
      </c>
      <c r="AS883" s="588">
        <f t="shared" si="1091"/>
        <v>0</v>
      </c>
      <c r="AT883" s="587"/>
      <c r="AU883" s="588">
        <f t="shared" si="1113"/>
        <v>0</v>
      </c>
      <c r="AV883" s="588">
        <f t="shared" si="1125"/>
        <v>0</v>
      </c>
      <c r="AW883" s="587"/>
      <c r="AX883" s="652"/>
      <c r="AY883" s="706">
        <f t="shared" si="1132"/>
        <v>0</v>
      </c>
      <c r="BC883" s="30">
        <f t="shared" si="1092"/>
        <v>0</v>
      </c>
      <c r="BD883" s="30">
        <f t="shared" si="1093"/>
        <v>0</v>
      </c>
      <c r="BE883" s="30">
        <f t="shared" si="1127"/>
        <v>0</v>
      </c>
      <c r="BF883" s="30">
        <f t="shared" si="1094"/>
        <v>0</v>
      </c>
      <c r="BG883" s="30">
        <f t="shared" si="1095"/>
        <v>0</v>
      </c>
      <c r="BH883" s="30">
        <f t="shared" si="1126"/>
        <v>0</v>
      </c>
      <c r="BI883" s="30">
        <f t="shared" si="1131"/>
        <v>0</v>
      </c>
      <c r="BJ883" s="30">
        <f t="shared" si="1096"/>
        <v>0</v>
      </c>
      <c r="BK883" s="704">
        <f t="shared" si="1097"/>
        <v>0</v>
      </c>
      <c r="BL883" s="30">
        <f t="shared" si="1098"/>
        <v>0</v>
      </c>
      <c r="BM883" s="30">
        <f t="shared" si="1099"/>
        <v>0</v>
      </c>
      <c r="BN883" s="30">
        <f t="shared" si="1129"/>
        <v>0</v>
      </c>
    </row>
    <row r="884" spans="1:66" x14ac:dyDescent="0.25">
      <c r="A884" s="49"/>
      <c r="B884" s="50"/>
      <c r="C884" s="699"/>
      <c r="D884" s="50"/>
      <c r="E884" s="62" t="e">
        <f t="shared" si="1130"/>
        <v>#N/A</v>
      </c>
      <c r="F884" s="664" t="str">
        <f t="shared" si="1128"/>
        <v/>
      </c>
      <c r="G884" s="587"/>
      <c r="H884" s="588">
        <f t="shared" si="1100"/>
        <v>0</v>
      </c>
      <c r="I884" s="588">
        <f t="shared" si="1114"/>
        <v>0</v>
      </c>
      <c r="J884" s="587"/>
      <c r="K884" s="588">
        <f t="shared" si="1101"/>
        <v>0</v>
      </c>
      <c r="L884" s="588">
        <f t="shared" si="1115"/>
        <v>0</v>
      </c>
      <c r="M884" s="587"/>
      <c r="N884" s="588">
        <f t="shared" si="1102"/>
        <v>0</v>
      </c>
      <c r="O884" s="588">
        <f t="shared" si="1116"/>
        <v>0</v>
      </c>
      <c r="P884" s="587"/>
      <c r="Q884" s="588">
        <f t="shared" si="1103"/>
        <v>0</v>
      </c>
      <c r="R884" s="588">
        <f t="shared" si="1117"/>
        <v>0</v>
      </c>
      <c r="S884" s="587"/>
      <c r="T884" s="588">
        <f t="shared" si="1104"/>
        <v>0</v>
      </c>
      <c r="U884" s="588">
        <f t="shared" si="1118"/>
        <v>0</v>
      </c>
      <c r="V884" s="587"/>
      <c r="W884" s="588">
        <f t="shared" si="1105"/>
        <v>0</v>
      </c>
      <c r="X884" s="588">
        <f t="shared" si="1119"/>
        <v>0</v>
      </c>
      <c r="Y884" s="587"/>
      <c r="Z884" s="588">
        <f t="shared" si="1106"/>
        <v>0</v>
      </c>
      <c r="AA884" s="588">
        <f t="shared" si="1090"/>
        <v>0</v>
      </c>
      <c r="AB884" s="587"/>
      <c r="AC884" s="588">
        <f t="shared" si="1107"/>
        <v>0</v>
      </c>
      <c r="AD884" s="588">
        <f t="shared" si="1120"/>
        <v>0</v>
      </c>
      <c r="AE884" s="587"/>
      <c r="AF884" s="588">
        <f t="shared" si="1108"/>
        <v>0</v>
      </c>
      <c r="AG884" s="588">
        <f t="shared" si="1121"/>
        <v>0</v>
      </c>
      <c r="AH884" s="587"/>
      <c r="AI884" s="588">
        <f t="shared" si="1109"/>
        <v>0</v>
      </c>
      <c r="AJ884" s="588">
        <f t="shared" si="1122"/>
        <v>0</v>
      </c>
      <c r="AK884" s="587"/>
      <c r="AL884" s="588">
        <f t="shared" si="1110"/>
        <v>0</v>
      </c>
      <c r="AM884" s="588">
        <f t="shared" si="1123"/>
        <v>0</v>
      </c>
      <c r="AN884" s="587"/>
      <c r="AO884" s="588">
        <f t="shared" si="1111"/>
        <v>0</v>
      </c>
      <c r="AP884" s="588">
        <f t="shared" si="1124"/>
        <v>0</v>
      </c>
      <c r="AQ884" s="587"/>
      <c r="AR884" s="588">
        <f t="shared" si="1112"/>
        <v>0</v>
      </c>
      <c r="AS884" s="588">
        <f t="shared" si="1091"/>
        <v>0</v>
      </c>
      <c r="AT884" s="587"/>
      <c r="AU884" s="588">
        <f t="shared" si="1113"/>
        <v>0</v>
      </c>
      <c r="AV884" s="588">
        <f t="shared" si="1125"/>
        <v>0</v>
      </c>
      <c r="AW884" s="587"/>
      <c r="AX884" s="652"/>
      <c r="AY884" s="706">
        <f t="shared" si="1132"/>
        <v>0</v>
      </c>
      <c r="BC884" s="30">
        <f t="shared" si="1092"/>
        <v>0</v>
      </c>
      <c r="BD884" s="30">
        <f t="shared" si="1093"/>
        <v>0</v>
      </c>
      <c r="BE884" s="30">
        <f t="shared" si="1127"/>
        <v>0</v>
      </c>
      <c r="BF884" s="30">
        <f t="shared" si="1094"/>
        <v>0</v>
      </c>
      <c r="BG884" s="30">
        <f t="shared" si="1095"/>
        <v>0</v>
      </c>
      <c r="BH884" s="30">
        <f t="shared" si="1126"/>
        <v>0</v>
      </c>
      <c r="BI884" s="30">
        <f t="shared" si="1131"/>
        <v>0</v>
      </c>
      <c r="BJ884" s="30">
        <f t="shared" si="1096"/>
        <v>0</v>
      </c>
      <c r="BK884" s="704">
        <f t="shared" si="1097"/>
        <v>0</v>
      </c>
      <c r="BL884" s="30">
        <f t="shared" si="1098"/>
        <v>0</v>
      </c>
      <c r="BM884" s="30">
        <f t="shared" si="1099"/>
        <v>0</v>
      </c>
      <c r="BN884" s="30">
        <f t="shared" si="1129"/>
        <v>0</v>
      </c>
    </row>
    <row r="885" spans="1:66" x14ac:dyDescent="0.25">
      <c r="A885" s="49"/>
      <c r="B885" s="50"/>
      <c r="C885" s="699"/>
      <c r="D885" s="50"/>
      <c r="E885" s="62" t="e">
        <f t="shared" si="1130"/>
        <v>#N/A</v>
      </c>
      <c r="F885" s="664" t="str">
        <f t="shared" si="1128"/>
        <v/>
      </c>
      <c r="G885" s="587"/>
      <c r="H885" s="588">
        <f t="shared" si="1100"/>
        <v>0</v>
      </c>
      <c r="I885" s="588">
        <f t="shared" si="1114"/>
        <v>0</v>
      </c>
      <c r="J885" s="587"/>
      <c r="K885" s="588">
        <f t="shared" si="1101"/>
        <v>0</v>
      </c>
      <c r="L885" s="588">
        <f t="shared" si="1115"/>
        <v>0</v>
      </c>
      <c r="M885" s="587"/>
      <c r="N885" s="588">
        <f t="shared" si="1102"/>
        <v>0</v>
      </c>
      <c r="O885" s="588">
        <f t="shared" si="1116"/>
        <v>0</v>
      </c>
      <c r="P885" s="587"/>
      <c r="Q885" s="588">
        <f t="shared" si="1103"/>
        <v>0</v>
      </c>
      <c r="R885" s="588">
        <f t="shared" si="1117"/>
        <v>0</v>
      </c>
      <c r="S885" s="587"/>
      <c r="T885" s="588">
        <f t="shared" si="1104"/>
        <v>0</v>
      </c>
      <c r="U885" s="588">
        <f t="shared" si="1118"/>
        <v>0</v>
      </c>
      <c r="V885" s="587"/>
      <c r="W885" s="588">
        <f t="shared" si="1105"/>
        <v>0</v>
      </c>
      <c r="X885" s="588">
        <f t="shared" si="1119"/>
        <v>0</v>
      </c>
      <c r="Y885" s="587"/>
      <c r="Z885" s="588">
        <f t="shared" si="1106"/>
        <v>0</v>
      </c>
      <c r="AA885" s="588">
        <f t="shared" si="1090"/>
        <v>0</v>
      </c>
      <c r="AB885" s="587"/>
      <c r="AC885" s="588">
        <f t="shared" si="1107"/>
        <v>0</v>
      </c>
      <c r="AD885" s="588">
        <f t="shared" si="1120"/>
        <v>0</v>
      </c>
      <c r="AE885" s="587"/>
      <c r="AF885" s="588">
        <f t="shared" si="1108"/>
        <v>0</v>
      </c>
      <c r="AG885" s="588">
        <f t="shared" si="1121"/>
        <v>0</v>
      </c>
      <c r="AH885" s="587"/>
      <c r="AI885" s="588">
        <f t="shared" si="1109"/>
        <v>0</v>
      </c>
      <c r="AJ885" s="588">
        <f t="shared" si="1122"/>
        <v>0</v>
      </c>
      <c r="AK885" s="587"/>
      <c r="AL885" s="588">
        <f t="shared" si="1110"/>
        <v>0</v>
      </c>
      <c r="AM885" s="588">
        <f t="shared" si="1123"/>
        <v>0</v>
      </c>
      <c r="AN885" s="587"/>
      <c r="AO885" s="588">
        <f t="shared" si="1111"/>
        <v>0</v>
      </c>
      <c r="AP885" s="588">
        <f t="shared" si="1124"/>
        <v>0</v>
      </c>
      <c r="AQ885" s="587"/>
      <c r="AR885" s="588">
        <f t="shared" si="1112"/>
        <v>0</v>
      </c>
      <c r="AS885" s="588">
        <f t="shared" si="1091"/>
        <v>0</v>
      </c>
      <c r="AT885" s="587"/>
      <c r="AU885" s="588">
        <f t="shared" si="1113"/>
        <v>0</v>
      </c>
      <c r="AV885" s="588">
        <f t="shared" si="1125"/>
        <v>0</v>
      </c>
      <c r="AW885" s="587"/>
      <c r="AX885" s="652"/>
      <c r="AY885" s="706">
        <f t="shared" si="1132"/>
        <v>0</v>
      </c>
      <c r="BC885" s="30">
        <f t="shared" si="1092"/>
        <v>0</v>
      </c>
      <c r="BD885" s="30">
        <f t="shared" si="1093"/>
        <v>0</v>
      </c>
      <c r="BE885" s="30">
        <f t="shared" si="1127"/>
        <v>0</v>
      </c>
      <c r="BF885" s="30">
        <f t="shared" si="1094"/>
        <v>0</v>
      </c>
      <c r="BG885" s="30">
        <f t="shared" si="1095"/>
        <v>0</v>
      </c>
      <c r="BH885" s="30">
        <f t="shared" si="1126"/>
        <v>0</v>
      </c>
      <c r="BI885" s="30">
        <f t="shared" si="1131"/>
        <v>0</v>
      </c>
      <c r="BJ885" s="30">
        <f t="shared" si="1096"/>
        <v>0</v>
      </c>
      <c r="BK885" s="704">
        <f t="shared" si="1097"/>
        <v>0</v>
      </c>
      <c r="BL885" s="30">
        <f t="shared" si="1098"/>
        <v>0</v>
      </c>
      <c r="BM885" s="30">
        <f t="shared" si="1099"/>
        <v>0</v>
      </c>
      <c r="BN885" s="30">
        <f t="shared" si="1129"/>
        <v>0</v>
      </c>
    </row>
    <row r="886" spans="1:66" x14ac:dyDescent="0.25">
      <c r="A886" s="49"/>
      <c r="B886" s="50"/>
      <c r="C886" s="699"/>
      <c r="D886" s="50"/>
      <c r="E886" s="62" t="e">
        <f t="shared" si="1130"/>
        <v>#N/A</v>
      </c>
      <c r="F886" s="664" t="str">
        <f t="shared" si="1128"/>
        <v/>
      </c>
      <c r="G886" s="587"/>
      <c r="H886" s="588">
        <f t="shared" si="1100"/>
        <v>0</v>
      </c>
      <c r="I886" s="588">
        <f t="shared" si="1114"/>
        <v>0</v>
      </c>
      <c r="J886" s="587"/>
      <c r="K886" s="588">
        <f t="shared" si="1101"/>
        <v>0</v>
      </c>
      <c r="L886" s="588">
        <f t="shared" si="1115"/>
        <v>0</v>
      </c>
      <c r="M886" s="587"/>
      <c r="N886" s="588">
        <f t="shared" si="1102"/>
        <v>0</v>
      </c>
      <c r="O886" s="588">
        <f t="shared" si="1116"/>
        <v>0</v>
      </c>
      <c r="P886" s="587"/>
      <c r="Q886" s="588">
        <f t="shared" si="1103"/>
        <v>0</v>
      </c>
      <c r="R886" s="588">
        <f t="shared" si="1117"/>
        <v>0</v>
      </c>
      <c r="S886" s="587"/>
      <c r="T886" s="588">
        <f t="shared" si="1104"/>
        <v>0</v>
      </c>
      <c r="U886" s="588">
        <f t="shared" si="1118"/>
        <v>0</v>
      </c>
      <c r="V886" s="587"/>
      <c r="W886" s="588">
        <f t="shared" si="1105"/>
        <v>0</v>
      </c>
      <c r="X886" s="588">
        <f t="shared" si="1119"/>
        <v>0</v>
      </c>
      <c r="Y886" s="587"/>
      <c r="Z886" s="588">
        <f t="shared" si="1106"/>
        <v>0</v>
      </c>
      <c r="AA886" s="588">
        <f t="shared" si="1090"/>
        <v>0</v>
      </c>
      <c r="AB886" s="587"/>
      <c r="AC886" s="588">
        <f t="shared" si="1107"/>
        <v>0</v>
      </c>
      <c r="AD886" s="588">
        <f t="shared" si="1120"/>
        <v>0</v>
      </c>
      <c r="AE886" s="587"/>
      <c r="AF886" s="588">
        <f t="shared" si="1108"/>
        <v>0</v>
      </c>
      <c r="AG886" s="588">
        <f t="shared" si="1121"/>
        <v>0</v>
      </c>
      <c r="AH886" s="587"/>
      <c r="AI886" s="588">
        <f t="shared" si="1109"/>
        <v>0</v>
      </c>
      <c r="AJ886" s="588">
        <f t="shared" si="1122"/>
        <v>0</v>
      </c>
      <c r="AK886" s="587"/>
      <c r="AL886" s="588">
        <f t="shared" si="1110"/>
        <v>0</v>
      </c>
      <c r="AM886" s="588">
        <f t="shared" si="1123"/>
        <v>0</v>
      </c>
      <c r="AN886" s="587"/>
      <c r="AO886" s="588">
        <f t="shared" si="1111"/>
        <v>0</v>
      </c>
      <c r="AP886" s="588">
        <f t="shared" si="1124"/>
        <v>0</v>
      </c>
      <c r="AQ886" s="587"/>
      <c r="AR886" s="588">
        <f t="shared" si="1112"/>
        <v>0</v>
      </c>
      <c r="AS886" s="588">
        <f t="shared" si="1091"/>
        <v>0</v>
      </c>
      <c r="AT886" s="587"/>
      <c r="AU886" s="588">
        <f t="shared" si="1113"/>
        <v>0</v>
      </c>
      <c r="AV886" s="588">
        <f t="shared" si="1125"/>
        <v>0</v>
      </c>
      <c r="AW886" s="587"/>
      <c r="AX886" s="652"/>
      <c r="AY886" s="706">
        <f t="shared" si="1132"/>
        <v>0</v>
      </c>
      <c r="BC886" s="30">
        <f t="shared" si="1092"/>
        <v>0</v>
      </c>
      <c r="BD886" s="30">
        <f t="shared" si="1093"/>
        <v>0</v>
      </c>
      <c r="BE886" s="30">
        <f t="shared" si="1127"/>
        <v>0</v>
      </c>
      <c r="BF886" s="30">
        <f t="shared" si="1094"/>
        <v>0</v>
      </c>
      <c r="BG886" s="30">
        <f t="shared" si="1095"/>
        <v>0</v>
      </c>
      <c r="BH886" s="30">
        <f t="shared" si="1126"/>
        <v>0</v>
      </c>
      <c r="BI886" s="30">
        <f t="shared" si="1131"/>
        <v>0</v>
      </c>
      <c r="BJ886" s="30">
        <f t="shared" si="1096"/>
        <v>0</v>
      </c>
      <c r="BK886" s="704">
        <f t="shared" si="1097"/>
        <v>0</v>
      </c>
      <c r="BL886" s="30">
        <f t="shared" si="1098"/>
        <v>0</v>
      </c>
      <c r="BM886" s="30">
        <f t="shared" si="1099"/>
        <v>0</v>
      </c>
      <c r="BN886" s="30">
        <f t="shared" si="1129"/>
        <v>0</v>
      </c>
    </row>
    <row r="887" spans="1:66" x14ac:dyDescent="0.25">
      <c r="A887" s="49"/>
      <c r="B887" s="50"/>
      <c r="C887" s="699"/>
      <c r="D887" s="50"/>
      <c r="E887" s="62" t="e">
        <f t="shared" si="1130"/>
        <v>#N/A</v>
      </c>
      <c r="F887" s="664" t="str">
        <f t="shared" si="1128"/>
        <v/>
      </c>
      <c r="G887" s="587"/>
      <c r="H887" s="588">
        <f t="shared" si="1100"/>
        <v>0</v>
      </c>
      <c r="I887" s="588">
        <f t="shared" si="1114"/>
        <v>0</v>
      </c>
      <c r="J887" s="587"/>
      <c r="K887" s="588">
        <f t="shared" si="1101"/>
        <v>0</v>
      </c>
      <c r="L887" s="588">
        <f t="shared" si="1115"/>
        <v>0</v>
      </c>
      <c r="M887" s="587"/>
      <c r="N887" s="588">
        <f t="shared" si="1102"/>
        <v>0</v>
      </c>
      <c r="O887" s="588">
        <f t="shared" si="1116"/>
        <v>0</v>
      </c>
      <c r="P887" s="587"/>
      <c r="Q887" s="588">
        <f t="shared" si="1103"/>
        <v>0</v>
      </c>
      <c r="R887" s="588">
        <f t="shared" si="1117"/>
        <v>0</v>
      </c>
      <c r="S887" s="587"/>
      <c r="T887" s="588">
        <f t="shared" si="1104"/>
        <v>0</v>
      </c>
      <c r="U887" s="588">
        <f t="shared" si="1118"/>
        <v>0</v>
      </c>
      <c r="V887" s="587"/>
      <c r="W887" s="588">
        <f t="shared" si="1105"/>
        <v>0</v>
      </c>
      <c r="X887" s="588">
        <f t="shared" si="1119"/>
        <v>0</v>
      </c>
      <c r="Y887" s="587"/>
      <c r="Z887" s="588">
        <f t="shared" si="1106"/>
        <v>0</v>
      </c>
      <c r="AA887" s="588">
        <f t="shared" si="1090"/>
        <v>0</v>
      </c>
      <c r="AB887" s="587"/>
      <c r="AC887" s="588">
        <f t="shared" si="1107"/>
        <v>0</v>
      </c>
      <c r="AD887" s="588">
        <f t="shared" si="1120"/>
        <v>0</v>
      </c>
      <c r="AE887" s="587"/>
      <c r="AF887" s="588">
        <f t="shared" si="1108"/>
        <v>0</v>
      </c>
      <c r="AG887" s="588">
        <f t="shared" si="1121"/>
        <v>0</v>
      </c>
      <c r="AH887" s="587"/>
      <c r="AI887" s="588">
        <f t="shared" si="1109"/>
        <v>0</v>
      </c>
      <c r="AJ887" s="588">
        <f t="shared" si="1122"/>
        <v>0</v>
      </c>
      <c r="AK887" s="587"/>
      <c r="AL887" s="588">
        <f t="shared" si="1110"/>
        <v>0</v>
      </c>
      <c r="AM887" s="588">
        <f t="shared" si="1123"/>
        <v>0</v>
      </c>
      <c r="AN887" s="587"/>
      <c r="AO887" s="588">
        <f t="shared" si="1111"/>
        <v>0</v>
      </c>
      <c r="AP887" s="588">
        <f t="shared" si="1124"/>
        <v>0</v>
      </c>
      <c r="AQ887" s="587"/>
      <c r="AR887" s="588">
        <f t="shared" si="1112"/>
        <v>0</v>
      </c>
      <c r="AS887" s="588">
        <f t="shared" si="1091"/>
        <v>0</v>
      </c>
      <c r="AT887" s="587"/>
      <c r="AU887" s="588">
        <f t="shared" si="1113"/>
        <v>0</v>
      </c>
      <c r="AV887" s="588">
        <f t="shared" si="1125"/>
        <v>0</v>
      </c>
      <c r="AW887" s="587"/>
      <c r="AX887" s="652"/>
      <c r="AY887" s="706">
        <f t="shared" si="1132"/>
        <v>0</v>
      </c>
      <c r="BC887" s="30">
        <f t="shared" si="1092"/>
        <v>0</v>
      </c>
      <c r="BD887" s="30">
        <f t="shared" si="1093"/>
        <v>0</v>
      </c>
      <c r="BE887" s="30">
        <f t="shared" si="1127"/>
        <v>0</v>
      </c>
      <c r="BF887" s="30">
        <f t="shared" si="1094"/>
        <v>0</v>
      </c>
      <c r="BG887" s="30">
        <f t="shared" si="1095"/>
        <v>0</v>
      </c>
      <c r="BH887" s="30">
        <f t="shared" si="1126"/>
        <v>0</v>
      </c>
      <c r="BI887" s="30">
        <f t="shared" si="1131"/>
        <v>0</v>
      </c>
      <c r="BJ887" s="30">
        <f t="shared" si="1096"/>
        <v>0</v>
      </c>
      <c r="BK887" s="704">
        <f t="shared" si="1097"/>
        <v>0</v>
      </c>
      <c r="BL887" s="30">
        <f t="shared" si="1098"/>
        <v>0</v>
      </c>
      <c r="BM887" s="30">
        <f t="shared" si="1099"/>
        <v>0</v>
      </c>
      <c r="BN887" s="30">
        <f t="shared" si="1129"/>
        <v>0</v>
      </c>
    </row>
    <row r="888" spans="1:66" x14ac:dyDescent="0.25">
      <c r="A888" s="49"/>
      <c r="B888" s="50"/>
      <c r="C888" s="699"/>
      <c r="D888" s="50"/>
      <c r="E888" s="62" t="e">
        <f t="shared" si="1130"/>
        <v>#N/A</v>
      </c>
      <c r="F888" s="664" t="str">
        <f t="shared" si="1128"/>
        <v/>
      </c>
      <c r="G888" s="587"/>
      <c r="H888" s="588">
        <f t="shared" si="1100"/>
        <v>0</v>
      </c>
      <c r="I888" s="588">
        <f t="shared" si="1114"/>
        <v>0</v>
      </c>
      <c r="J888" s="587"/>
      <c r="K888" s="588">
        <f t="shared" si="1101"/>
        <v>0</v>
      </c>
      <c r="L888" s="588">
        <f t="shared" si="1115"/>
        <v>0</v>
      </c>
      <c r="M888" s="587"/>
      <c r="N888" s="588">
        <f t="shared" si="1102"/>
        <v>0</v>
      </c>
      <c r="O888" s="588">
        <f t="shared" si="1116"/>
        <v>0</v>
      </c>
      <c r="P888" s="587"/>
      <c r="Q888" s="588">
        <f t="shared" si="1103"/>
        <v>0</v>
      </c>
      <c r="R888" s="588">
        <f t="shared" si="1117"/>
        <v>0</v>
      </c>
      <c r="S888" s="587"/>
      <c r="T888" s="588">
        <f t="shared" si="1104"/>
        <v>0</v>
      </c>
      <c r="U888" s="588">
        <f t="shared" si="1118"/>
        <v>0</v>
      </c>
      <c r="V888" s="587"/>
      <c r="W888" s="588">
        <f t="shared" si="1105"/>
        <v>0</v>
      </c>
      <c r="X888" s="588">
        <f t="shared" si="1119"/>
        <v>0</v>
      </c>
      <c r="Y888" s="587"/>
      <c r="Z888" s="588">
        <f t="shared" si="1106"/>
        <v>0</v>
      </c>
      <c r="AA888" s="588">
        <f t="shared" si="1090"/>
        <v>0</v>
      </c>
      <c r="AB888" s="587"/>
      <c r="AC888" s="588">
        <f t="shared" si="1107"/>
        <v>0</v>
      </c>
      <c r="AD888" s="588">
        <f t="shared" si="1120"/>
        <v>0</v>
      </c>
      <c r="AE888" s="587"/>
      <c r="AF888" s="588">
        <f t="shared" si="1108"/>
        <v>0</v>
      </c>
      <c r="AG888" s="588">
        <f t="shared" si="1121"/>
        <v>0</v>
      </c>
      <c r="AH888" s="587"/>
      <c r="AI888" s="588">
        <f t="shared" si="1109"/>
        <v>0</v>
      </c>
      <c r="AJ888" s="588">
        <f t="shared" si="1122"/>
        <v>0</v>
      </c>
      <c r="AK888" s="587"/>
      <c r="AL888" s="588">
        <f t="shared" si="1110"/>
        <v>0</v>
      </c>
      <c r="AM888" s="588">
        <f t="shared" si="1123"/>
        <v>0</v>
      </c>
      <c r="AN888" s="587"/>
      <c r="AO888" s="588">
        <f t="shared" si="1111"/>
        <v>0</v>
      </c>
      <c r="AP888" s="588">
        <f t="shared" si="1124"/>
        <v>0</v>
      </c>
      <c r="AQ888" s="587"/>
      <c r="AR888" s="588">
        <f t="shared" si="1112"/>
        <v>0</v>
      </c>
      <c r="AS888" s="588">
        <f t="shared" si="1091"/>
        <v>0</v>
      </c>
      <c r="AT888" s="587"/>
      <c r="AU888" s="588">
        <f t="shared" si="1113"/>
        <v>0</v>
      </c>
      <c r="AV888" s="588">
        <f t="shared" si="1125"/>
        <v>0</v>
      </c>
      <c r="AW888" s="587"/>
      <c r="AX888" s="652"/>
      <c r="AY888" s="706">
        <f t="shared" si="1132"/>
        <v>0</v>
      </c>
      <c r="BC888" s="30">
        <f t="shared" si="1092"/>
        <v>0</v>
      </c>
      <c r="BD888" s="30">
        <f t="shared" si="1093"/>
        <v>0</v>
      </c>
      <c r="BE888" s="30">
        <f t="shared" si="1127"/>
        <v>0</v>
      </c>
      <c r="BF888" s="30">
        <f t="shared" si="1094"/>
        <v>0</v>
      </c>
      <c r="BG888" s="30">
        <f t="shared" si="1095"/>
        <v>0</v>
      </c>
      <c r="BH888" s="30">
        <f t="shared" si="1126"/>
        <v>0</v>
      </c>
      <c r="BI888" s="30">
        <f t="shared" si="1131"/>
        <v>0</v>
      </c>
      <c r="BJ888" s="30">
        <f t="shared" si="1096"/>
        <v>0</v>
      </c>
      <c r="BK888" s="704">
        <f t="shared" si="1097"/>
        <v>0</v>
      </c>
      <c r="BL888" s="30">
        <f t="shared" si="1098"/>
        <v>0</v>
      </c>
      <c r="BM888" s="30">
        <f t="shared" si="1099"/>
        <v>0</v>
      </c>
      <c r="BN888" s="30">
        <f t="shared" si="1129"/>
        <v>0</v>
      </c>
    </row>
    <row r="889" spans="1:66" x14ac:dyDescent="0.25">
      <c r="A889" s="49"/>
      <c r="B889" s="50"/>
      <c r="C889" s="699"/>
      <c r="D889" s="50"/>
      <c r="E889" s="62" t="e">
        <f t="shared" si="1130"/>
        <v>#N/A</v>
      </c>
      <c r="F889" s="664" t="str">
        <f t="shared" si="1128"/>
        <v/>
      </c>
      <c r="G889" s="587"/>
      <c r="H889" s="588">
        <f t="shared" si="1100"/>
        <v>0</v>
      </c>
      <c r="I889" s="588">
        <f t="shared" si="1114"/>
        <v>0</v>
      </c>
      <c r="J889" s="587"/>
      <c r="K889" s="588">
        <f t="shared" si="1101"/>
        <v>0</v>
      </c>
      <c r="L889" s="588">
        <f t="shared" si="1115"/>
        <v>0</v>
      </c>
      <c r="M889" s="587"/>
      <c r="N889" s="588">
        <f t="shared" si="1102"/>
        <v>0</v>
      </c>
      <c r="O889" s="588">
        <f t="shared" si="1116"/>
        <v>0</v>
      </c>
      <c r="P889" s="587"/>
      <c r="Q889" s="588">
        <f t="shared" si="1103"/>
        <v>0</v>
      </c>
      <c r="R889" s="588">
        <f t="shared" si="1117"/>
        <v>0</v>
      </c>
      <c r="S889" s="587"/>
      <c r="T889" s="588">
        <f t="shared" si="1104"/>
        <v>0</v>
      </c>
      <c r="U889" s="588">
        <f t="shared" si="1118"/>
        <v>0</v>
      </c>
      <c r="V889" s="587"/>
      <c r="W889" s="588">
        <f t="shared" si="1105"/>
        <v>0</v>
      </c>
      <c r="X889" s="588">
        <f t="shared" si="1119"/>
        <v>0</v>
      </c>
      <c r="Y889" s="587"/>
      <c r="Z889" s="588">
        <f t="shared" si="1106"/>
        <v>0</v>
      </c>
      <c r="AA889" s="588">
        <f t="shared" si="1090"/>
        <v>0</v>
      </c>
      <c r="AB889" s="587"/>
      <c r="AC889" s="588">
        <f t="shared" si="1107"/>
        <v>0</v>
      </c>
      <c r="AD889" s="588">
        <f t="shared" si="1120"/>
        <v>0</v>
      </c>
      <c r="AE889" s="587"/>
      <c r="AF889" s="588">
        <f t="shared" si="1108"/>
        <v>0</v>
      </c>
      <c r="AG889" s="588">
        <f t="shared" si="1121"/>
        <v>0</v>
      </c>
      <c r="AH889" s="587"/>
      <c r="AI889" s="588">
        <f t="shared" si="1109"/>
        <v>0</v>
      </c>
      <c r="AJ889" s="588">
        <f t="shared" si="1122"/>
        <v>0</v>
      </c>
      <c r="AK889" s="587"/>
      <c r="AL889" s="588">
        <f t="shared" si="1110"/>
        <v>0</v>
      </c>
      <c r="AM889" s="588">
        <f t="shared" si="1123"/>
        <v>0</v>
      </c>
      <c r="AN889" s="587"/>
      <c r="AO889" s="588">
        <f t="shared" si="1111"/>
        <v>0</v>
      </c>
      <c r="AP889" s="588">
        <f t="shared" si="1124"/>
        <v>0</v>
      </c>
      <c r="AQ889" s="587"/>
      <c r="AR889" s="588">
        <f t="shared" si="1112"/>
        <v>0</v>
      </c>
      <c r="AS889" s="588">
        <f t="shared" si="1091"/>
        <v>0</v>
      </c>
      <c r="AT889" s="587"/>
      <c r="AU889" s="588">
        <f t="shared" si="1113"/>
        <v>0</v>
      </c>
      <c r="AV889" s="588">
        <f t="shared" si="1125"/>
        <v>0</v>
      </c>
      <c r="AW889" s="587"/>
      <c r="AX889" s="652"/>
      <c r="AY889" s="706">
        <f t="shared" si="1132"/>
        <v>0</v>
      </c>
      <c r="BC889" s="30">
        <f t="shared" si="1092"/>
        <v>0</v>
      </c>
      <c r="BD889" s="30">
        <f t="shared" si="1093"/>
        <v>0</v>
      </c>
      <c r="BE889" s="30">
        <f t="shared" si="1127"/>
        <v>0</v>
      </c>
      <c r="BF889" s="30">
        <f t="shared" si="1094"/>
        <v>0</v>
      </c>
      <c r="BG889" s="30">
        <f t="shared" si="1095"/>
        <v>0</v>
      </c>
      <c r="BH889" s="30">
        <f t="shared" si="1126"/>
        <v>0</v>
      </c>
      <c r="BI889" s="30">
        <f t="shared" si="1131"/>
        <v>0</v>
      </c>
      <c r="BJ889" s="30">
        <f t="shared" si="1096"/>
        <v>0</v>
      </c>
      <c r="BK889" s="704">
        <f t="shared" si="1097"/>
        <v>0</v>
      </c>
      <c r="BL889" s="30">
        <f t="shared" si="1098"/>
        <v>0</v>
      </c>
      <c r="BM889" s="30">
        <f t="shared" si="1099"/>
        <v>0</v>
      </c>
      <c r="BN889" s="30">
        <f t="shared" si="1129"/>
        <v>0</v>
      </c>
    </row>
    <row r="890" spans="1:66" x14ac:dyDescent="0.25">
      <c r="A890" s="49"/>
      <c r="B890" s="50"/>
      <c r="C890" s="699"/>
      <c r="D890" s="50"/>
      <c r="E890" s="62" t="e">
        <f t="shared" si="1130"/>
        <v>#N/A</v>
      </c>
      <c r="F890" s="664" t="str">
        <f t="shared" si="1128"/>
        <v/>
      </c>
      <c r="G890" s="587"/>
      <c r="H890" s="588">
        <f t="shared" si="1100"/>
        <v>0</v>
      </c>
      <c r="I890" s="588">
        <f t="shared" si="1114"/>
        <v>0</v>
      </c>
      <c r="J890" s="587"/>
      <c r="K890" s="588">
        <f t="shared" si="1101"/>
        <v>0</v>
      </c>
      <c r="L890" s="588">
        <f t="shared" si="1115"/>
        <v>0</v>
      </c>
      <c r="M890" s="587"/>
      <c r="N890" s="588">
        <f t="shared" si="1102"/>
        <v>0</v>
      </c>
      <c r="O890" s="588">
        <f t="shared" si="1116"/>
        <v>0</v>
      </c>
      <c r="P890" s="587"/>
      <c r="Q890" s="588">
        <f t="shared" si="1103"/>
        <v>0</v>
      </c>
      <c r="R890" s="588">
        <f t="shared" si="1117"/>
        <v>0</v>
      </c>
      <c r="S890" s="587"/>
      <c r="T890" s="588">
        <f t="shared" si="1104"/>
        <v>0</v>
      </c>
      <c r="U890" s="588">
        <f t="shared" si="1118"/>
        <v>0</v>
      </c>
      <c r="V890" s="587"/>
      <c r="W890" s="588">
        <f t="shared" si="1105"/>
        <v>0</v>
      </c>
      <c r="X890" s="588">
        <f t="shared" si="1119"/>
        <v>0</v>
      </c>
      <c r="Y890" s="587"/>
      <c r="Z890" s="588">
        <f t="shared" si="1106"/>
        <v>0</v>
      </c>
      <c r="AA890" s="588">
        <f t="shared" si="1090"/>
        <v>0</v>
      </c>
      <c r="AB890" s="587"/>
      <c r="AC890" s="588">
        <f t="shared" si="1107"/>
        <v>0</v>
      </c>
      <c r="AD890" s="588">
        <f t="shared" si="1120"/>
        <v>0</v>
      </c>
      <c r="AE890" s="587"/>
      <c r="AF890" s="588">
        <f t="shared" si="1108"/>
        <v>0</v>
      </c>
      <c r="AG890" s="588">
        <f t="shared" si="1121"/>
        <v>0</v>
      </c>
      <c r="AH890" s="587"/>
      <c r="AI890" s="588">
        <f t="shared" si="1109"/>
        <v>0</v>
      </c>
      <c r="AJ890" s="588">
        <f t="shared" si="1122"/>
        <v>0</v>
      </c>
      <c r="AK890" s="587"/>
      <c r="AL890" s="588">
        <f t="shared" si="1110"/>
        <v>0</v>
      </c>
      <c r="AM890" s="588">
        <f t="shared" si="1123"/>
        <v>0</v>
      </c>
      <c r="AN890" s="587"/>
      <c r="AO890" s="588">
        <f t="shared" si="1111"/>
        <v>0</v>
      </c>
      <c r="AP890" s="588">
        <f t="shared" si="1124"/>
        <v>0</v>
      </c>
      <c r="AQ890" s="587"/>
      <c r="AR890" s="588">
        <f t="shared" si="1112"/>
        <v>0</v>
      </c>
      <c r="AS890" s="588">
        <f t="shared" si="1091"/>
        <v>0</v>
      </c>
      <c r="AT890" s="587"/>
      <c r="AU890" s="588">
        <f t="shared" si="1113"/>
        <v>0</v>
      </c>
      <c r="AV890" s="588">
        <f t="shared" si="1125"/>
        <v>0</v>
      </c>
      <c r="AW890" s="587"/>
      <c r="AX890" s="652"/>
      <c r="AY890" s="706">
        <f t="shared" si="1132"/>
        <v>0</v>
      </c>
      <c r="BC890" s="30">
        <f t="shared" si="1092"/>
        <v>0</v>
      </c>
      <c r="BD890" s="30">
        <f t="shared" si="1093"/>
        <v>0</v>
      </c>
      <c r="BE890" s="30">
        <f t="shared" si="1127"/>
        <v>0</v>
      </c>
      <c r="BF890" s="30">
        <f t="shared" si="1094"/>
        <v>0</v>
      </c>
      <c r="BG890" s="30">
        <f t="shared" si="1095"/>
        <v>0</v>
      </c>
      <c r="BH890" s="30">
        <f t="shared" si="1126"/>
        <v>0</v>
      </c>
      <c r="BI890" s="30">
        <f t="shared" si="1131"/>
        <v>0</v>
      </c>
      <c r="BJ890" s="30">
        <f t="shared" si="1096"/>
        <v>0</v>
      </c>
      <c r="BK890" s="704">
        <f t="shared" si="1097"/>
        <v>0</v>
      </c>
      <c r="BL890" s="30">
        <f t="shared" si="1098"/>
        <v>0</v>
      </c>
      <c r="BM890" s="30">
        <f t="shared" si="1099"/>
        <v>0</v>
      </c>
      <c r="BN890" s="30">
        <f t="shared" si="1129"/>
        <v>0</v>
      </c>
    </row>
    <row r="891" spans="1:66" x14ac:dyDescent="0.25">
      <c r="A891" s="49"/>
      <c r="B891" s="50"/>
      <c r="C891" s="699"/>
      <c r="D891" s="50"/>
      <c r="E891" s="62" t="e">
        <f t="shared" si="1130"/>
        <v>#N/A</v>
      </c>
      <c r="F891" s="664" t="str">
        <f t="shared" si="1128"/>
        <v/>
      </c>
      <c r="G891" s="587"/>
      <c r="H891" s="588">
        <f t="shared" si="1100"/>
        <v>0</v>
      </c>
      <c r="I891" s="588">
        <f t="shared" si="1114"/>
        <v>0</v>
      </c>
      <c r="J891" s="587"/>
      <c r="K891" s="588">
        <f t="shared" si="1101"/>
        <v>0</v>
      </c>
      <c r="L891" s="588">
        <f t="shared" si="1115"/>
        <v>0</v>
      </c>
      <c r="M891" s="587"/>
      <c r="N891" s="588">
        <f t="shared" si="1102"/>
        <v>0</v>
      </c>
      <c r="O891" s="588">
        <f t="shared" si="1116"/>
        <v>0</v>
      </c>
      <c r="P891" s="587"/>
      <c r="Q891" s="588">
        <f t="shared" si="1103"/>
        <v>0</v>
      </c>
      <c r="R891" s="588">
        <f t="shared" si="1117"/>
        <v>0</v>
      </c>
      <c r="S891" s="587"/>
      <c r="T891" s="588">
        <f t="shared" si="1104"/>
        <v>0</v>
      </c>
      <c r="U891" s="588">
        <f t="shared" si="1118"/>
        <v>0</v>
      </c>
      <c r="V891" s="587"/>
      <c r="W891" s="588">
        <f t="shared" si="1105"/>
        <v>0</v>
      </c>
      <c r="X891" s="588">
        <f t="shared" si="1119"/>
        <v>0</v>
      </c>
      <c r="Y891" s="587"/>
      <c r="Z891" s="588">
        <f t="shared" si="1106"/>
        <v>0</v>
      </c>
      <c r="AA891" s="588">
        <f t="shared" ref="AA891:AA954" si="1133">SUM(Y891:Z891)</f>
        <v>0</v>
      </c>
      <c r="AB891" s="587"/>
      <c r="AC891" s="588">
        <f t="shared" si="1107"/>
        <v>0</v>
      </c>
      <c r="AD891" s="588">
        <f t="shared" si="1120"/>
        <v>0</v>
      </c>
      <c r="AE891" s="587"/>
      <c r="AF891" s="588">
        <f t="shared" si="1108"/>
        <v>0</v>
      </c>
      <c r="AG891" s="588">
        <f t="shared" si="1121"/>
        <v>0</v>
      </c>
      <c r="AH891" s="587"/>
      <c r="AI891" s="588">
        <f t="shared" si="1109"/>
        <v>0</v>
      </c>
      <c r="AJ891" s="588">
        <f t="shared" si="1122"/>
        <v>0</v>
      </c>
      <c r="AK891" s="587"/>
      <c r="AL891" s="588">
        <f t="shared" si="1110"/>
        <v>0</v>
      </c>
      <c r="AM891" s="588">
        <f t="shared" si="1123"/>
        <v>0</v>
      </c>
      <c r="AN891" s="587"/>
      <c r="AO891" s="588">
        <f t="shared" si="1111"/>
        <v>0</v>
      </c>
      <c r="AP891" s="588">
        <f t="shared" si="1124"/>
        <v>0</v>
      </c>
      <c r="AQ891" s="587"/>
      <c r="AR891" s="588">
        <f t="shared" si="1112"/>
        <v>0</v>
      </c>
      <c r="AS891" s="588">
        <f t="shared" si="1091"/>
        <v>0</v>
      </c>
      <c r="AT891" s="587"/>
      <c r="AU891" s="588">
        <f t="shared" si="1113"/>
        <v>0</v>
      </c>
      <c r="AV891" s="588">
        <f t="shared" si="1125"/>
        <v>0</v>
      </c>
      <c r="AW891" s="587"/>
      <c r="AX891" s="652"/>
      <c r="AY891" s="706">
        <f t="shared" si="1132"/>
        <v>0</v>
      </c>
      <c r="BC891" s="30">
        <f t="shared" si="1092"/>
        <v>0</v>
      </c>
      <c r="BD891" s="30">
        <f t="shared" si="1093"/>
        <v>0</v>
      </c>
      <c r="BE891" s="30">
        <f t="shared" si="1127"/>
        <v>0</v>
      </c>
      <c r="BF891" s="30">
        <f t="shared" si="1094"/>
        <v>0</v>
      </c>
      <c r="BG891" s="30">
        <f t="shared" si="1095"/>
        <v>0</v>
      </c>
      <c r="BH891" s="30">
        <f t="shared" si="1126"/>
        <v>0</v>
      </c>
      <c r="BI891" s="30">
        <f t="shared" si="1131"/>
        <v>0</v>
      </c>
      <c r="BJ891" s="30">
        <f t="shared" si="1096"/>
        <v>0</v>
      </c>
      <c r="BK891" s="704">
        <f t="shared" si="1097"/>
        <v>0</v>
      </c>
      <c r="BL891" s="30">
        <f t="shared" si="1098"/>
        <v>0</v>
      </c>
      <c r="BM891" s="30">
        <f t="shared" si="1099"/>
        <v>0</v>
      </c>
      <c r="BN891" s="30">
        <f t="shared" si="1129"/>
        <v>0</v>
      </c>
    </row>
    <row r="892" spans="1:66" x14ac:dyDescent="0.25">
      <c r="A892" s="49"/>
      <c r="B892" s="50"/>
      <c r="C892" s="699"/>
      <c r="D892" s="50"/>
      <c r="E892" s="62" t="e">
        <f t="shared" si="1130"/>
        <v>#N/A</v>
      </c>
      <c r="F892" s="664" t="str">
        <f t="shared" si="1128"/>
        <v/>
      </c>
      <c r="G892" s="587"/>
      <c r="H892" s="588">
        <f t="shared" si="1100"/>
        <v>0</v>
      </c>
      <c r="I892" s="588">
        <f t="shared" si="1114"/>
        <v>0</v>
      </c>
      <c r="J892" s="587"/>
      <c r="K892" s="588">
        <f t="shared" si="1101"/>
        <v>0</v>
      </c>
      <c r="L892" s="588">
        <f t="shared" si="1115"/>
        <v>0</v>
      </c>
      <c r="M892" s="587"/>
      <c r="N892" s="588">
        <f t="shared" si="1102"/>
        <v>0</v>
      </c>
      <c r="O892" s="588">
        <f t="shared" si="1116"/>
        <v>0</v>
      </c>
      <c r="P892" s="587"/>
      <c r="Q892" s="588">
        <f t="shared" si="1103"/>
        <v>0</v>
      </c>
      <c r="R892" s="588">
        <f t="shared" si="1117"/>
        <v>0</v>
      </c>
      <c r="S892" s="587"/>
      <c r="T892" s="588">
        <f t="shared" si="1104"/>
        <v>0</v>
      </c>
      <c r="U892" s="588">
        <f t="shared" si="1118"/>
        <v>0</v>
      </c>
      <c r="V892" s="587"/>
      <c r="W892" s="588">
        <f t="shared" si="1105"/>
        <v>0</v>
      </c>
      <c r="X892" s="588">
        <f t="shared" si="1119"/>
        <v>0</v>
      </c>
      <c r="Y892" s="587"/>
      <c r="Z892" s="588">
        <f t="shared" si="1106"/>
        <v>0</v>
      </c>
      <c r="AA892" s="588">
        <f t="shared" si="1133"/>
        <v>0</v>
      </c>
      <c r="AB892" s="587"/>
      <c r="AC892" s="588">
        <f t="shared" si="1107"/>
        <v>0</v>
      </c>
      <c r="AD892" s="588">
        <f t="shared" si="1120"/>
        <v>0</v>
      </c>
      <c r="AE892" s="587"/>
      <c r="AF892" s="588">
        <f t="shared" si="1108"/>
        <v>0</v>
      </c>
      <c r="AG892" s="588">
        <f t="shared" si="1121"/>
        <v>0</v>
      </c>
      <c r="AH892" s="587"/>
      <c r="AI892" s="588">
        <f t="shared" si="1109"/>
        <v>0</v>
      </c>
      <c r="AJ892" s="588">
        <f t="shared" si="1122"/>
        <v>0</v>
      </c>
      <c r="AK892" s="587"/>
      <c r="AL892" s="588">
        <f t="shared" si="1110"/>
        <v>0</v>
      </c>
      <c r="AM892" s="588">
        <f t="shared" si="1123"/>
        <v>0</v>
      </c>
      <c r="AN892" s="587"/>
      <c r="AO892" s="588">
        <f t="shared" si="1111"/>
        <v>0</v>
      </c>
      <c r="AP892" s="588">
        <f t="shared" si="1124"/>
        <v>0</v>
      </c>
      <c r="AQ892" s="587"/>
      <c r="AR892" s="588">
        <f t="shared" si="1112"/>
        <v>0</v>
      </c>
      <c r="AS892" s="588">
        <f t="shared" si="1091"/>
        <v>0</v>
      </c>
      <c r="AT892" s="587"/>
      <c r="AU892" s="588">
        <f t="shared" si="1113"/>
        <v>0</v>
      </c>
      <c r="AV892" s="588">
        <f t="shared" si="1125"/>
        <v>0</v>
      </c>
      <c r="AW892" s="587"/>
      <c r="AX892" s="652"/>
      <c r="AY892" s="706">
        <f t="shared" si="1132"/>
        <v>0</v>
      </c>
      <c r="BC892" s="30">
        <f t="shared" si="1092"/>
        <v>0</v>
      </c>
      <c r="BD892" s="30">
        <f t="shared" si="1093"/>
        <v>0</v>
      </c>
      <c r="BE892" s="30">
        <f t="shared" si="1127"/>
        <v>0</v>
      </c>
      <c r="BF892" s="30">
        <f t="shared" si="1094"/>
        <v>0</v>
      </c>
      <c r="BG892" s="30">
        <f t="shared" si="1095"/>
        <v>0</v>
      </c>
      <c r="BH892" s="30">
        <f t="shared" si="1126"/>
        <v>0</v>
      </c>
      <c r="BI892" s="30">
        <f t="shared" si="1131"/>
        <v>0</v>
      </c>
      <c r="BJ892" s="30">
        <f t="shared" si="1096"/>
        <v>0</v>
      </c>
      <c r="BK892" s="704">
        <f t="shared" si="1097"/>
        <v>0</v>
      </c>
      <c r="BL892" s="30">
        <f t="shared" si="1098"/>
        <v>0</v>
      </c>
      <c r="BM892" s="30">
        <f t="shared" si="1099"/>
        <v>0</v>
      </c>
      <c r="BN892" s="30">
        <f t="shared" si="1129"/>
        <v>0</v>
      </c>
    </row>
    <row r="893" spans="1:66" x14ac:dyDescent="0.25">
      <c r="A893" s="49"/>
      <c r="B893" s="50"/>
      <c r="C893" s="699"/>
      <c r="D893" s="50"/>
      <c r="E893" s="62" t="e">
        <f t="shared" si="1130"/>
        <v>#N/A</v>
      </c>
      <c r="F893" s="664" t="str">
        <f t="shared" si="1128"/>
        <v/>
      </c>
      <c r="G893" s="587"/>
      <c r="H893" s="588">
        <f t="shared" si="1100"/>
        <v>0</v>
      </c>
      <c r="I893" s="588">
        <f t="shared" si="1114"/>
        <v>0</v>
      </c>
      <c r="J893" s="587"/>
      <c r="K893" s="588">
        <f t="shared" si="1101"/>
        <v>0</v>
      </c>
      <c r="L893" s="588">
        <f t="shared" si="1115"/>
        <v>0</v>
      </c>
      <c r="M893" s="587"/>
      <c r="N893" s="588">
        <f t="shared" si="1102"/>
        <v>0</v>
      </c>
      <c r="O893" s="588">
        <f t="shared" si="1116"/>
        <v>0</v>
      </c>
      <c r="P893" s="587"/>
      <c r="Q893" s="588">
        <f t="shared" si="1103"/>
        <v>0</v>
      </c>
      <c r="R893" s="588">
        <f t="shared" si="1117"/>
        <v>0</v>
      </c>
      <c r="S893" s="587"/>
      <c r="T893" s="588">
        <f t="shared" si="1104"/>
        <v>0</v>
      </c>
      <c r="U893" s="588">
        <f t="shared" si="1118"/>
        <v>0</v>
      </c>
      <c r="V893" s="587"/>
      <c r="W893" s="588">
        <f t="shared" si="1105"/>
        <v>0</v>
      </c>
      <c r="X893" s="588">
        <f t="shared" si="1119"/>
        <v>0</v>
      </c>
      <c r="Y893" s="587"/>
      <c r="Z893" s="588">
        <f t="shared" si="1106"/>
        <v>0</v>
      </c>
      <c r="AA893" s="588">
        <f t="shared" si="1133"/>
        <v>0</v>
      </c>
      <c r="AB893" s="587"/>
      <c r="AC893" s="588">
        <f t="shared" si="1107"/>
        <v>0</v>
      </c>
      <c r="AD893" s="588">
        <f t="shared" si="1120"/>
        <v>0</v>
      </c>
      <c r="AE893" s="587"/>
      <c r="AF893" s="588">
        <f t="shared" si="1108"/>
        <v>0</v>
      </c>
      <c r="AG893" s="588">
        <f t="shared" si="1121"/>
        <v>0</v>
      </c>
      <c r="AH893" s="587"/>
      <c r="AI893" s="588">
        <f t="shared" si="1109"/>
        <v>0</v>
      </c>
      <c r="AJ893" s="588">
        <f t="shared" si="1122"/>
        <v>0</v>
      </c>
      <c r="AK893" s="587"/>
      <c r="AL893" s="588">
        <f t="shared" si="1110"/>
        <v>0</v>
      </c>
      <c r="AM893" s="588">
        <f t="shared" si="1123"/>
        <v>0</v>
      </c>
      <c r="AN893" s="587"/>
      <c r="AO893" s="588">
        <f t="shared" si="1111"/>
        <v>0</v>
      </c>
      <c r="AP893" s="588">
        <f t="shared" si="1124"/>
        <v>0</v>
      </c>
      <c r="AQ893" s="587"/>
      <c r="AR893" s="588">
        <f t="shared" si="1112"/>
        <v>0</v>
      </c>
      <c r="AS893" s="588">
        <f t="shared" si="1091"/>
        <v>0</v>
      </c>
      <c r="AT893" s="587"/>
      <c r="AU893" s="588">
        <f t="shared" si="1113"/>
        <v>0</v>
      </c>
      <c r="AV893" s="588">
        <f t="shared" si="1125"/>
        <v>0</v>
      </c>
      <c r="AW893" s="587"/>
      <c r="AX893" s="652"/>
      <c r="AY893" s="706">
        <f t="shared" si="1132"/>
        <v>0</v>
      </c>
      <c r="BC893" s="30">
        <f t="shared" si="1092"/>
        <v>0</v>
      </c>
      <c r="BD893" s="30">
        <f t="shared" si="1093"/>
        <v>0</v>
      </c>
      <c r="BE893" s="30">
        <f t="shared" si="1127"/>
        <v>0</v>
      </c>
      <c r="BF893" s="30">
        <f t="shared" si="1094"/>
        <v>0</v>
      </c>
      <c r="BG893" s="30">
        <f t="shared" si="1095"/>
        <v>0</v>
      </c>
      <c r="BH893" s="30">
        <f t="shared" si="1126"/>
        <v>0</v>
      </c>
      <c r="BI893" s="30">
        <f t="shared" si="1131"/>
        <v>0</v>
      </c>
      <c r="BJ893" s="30">
        <f t="shared" si="1096"/>
        <v>0</v>
      </c>
      <c r="BK893" s="704">
        <f t="shared" si="1097"/>
        <v>0</v>
      </c>
      <c r="BL893" s="30">
        <f t="shared" si="1098"/>
        <v>0</v>
      </c>
      <c r="BM893" s="30">
        <f t="shared" si="1099"/>
        <v>0</v>
      </c>
      <c r="BN893" s="30">
        <f t="shared" si="1129"/>
        <v>0</v>
      </c>
    </row>
    <row r="894" spans="1:66" x14ac:dyDescent="0.25">
      <c r="A894" s="49"/>
      <c r="B894" s="50"/>
      <c r="C894" s="699"/>
      <c r="D894" s="50"/>
      <c r="E894" s="62" t="e">
        <f t="shared" si="1130"/>
        <v>#N/A</v>
      </c>
      <c r="F894" s="664" t="str">
        <f t="shared" si="1128"/>
        <v/>
      </c>
      <c r="G894" s="587"/>
      <c r="H894" s="588">
        <f t="shared" si="1100"/>
        <v>0</v>
      </c>
      <c r="I894" s="588">
        <f t="shared" si="1114"/>
        <v>0</v>
      </c>
      <c r="J894" s="587"/>
      <c r="K894" s="588">
        <f t="shared" si="1101"/>
        <v>0</v>
      </c>
      <c r="L894" s="588">
        <f t="shared" si="1115"/>
        <v>0</v>
      </c>
      <c r="M894" s="587"/>
      <c r="N894" s="588">
        <f t="shared" si="1102"/>
        <v>0</v>
      </c>
      <c r="O894" s="588">
        <f t="shared" si="1116"/>
        <v>0</v>
      </c>
      <c r="P894" s="587"/>
      <c r="Q894" s="588">
        <f t="shared" si="1103"/>
        <v>0</v>
      </c>
      <c r="R894" s="588">
        <f t="shared" si="1117"/>
        <v>0</v>
      </c>
      <c r="S894" s="587"/>
      <c r="T894" s="588">
        <f t="shared" si="1104"/>
        <v>0</v>
      </c>
      <c r="U894" s="588">
        <f t="shared" si="1118"/>
        <v>0</v>
      </c>
      <c r="V894" s="587"/>
      <c r="W894" s="588">
        <f t="shared" si="1105"/>
        <v>0</v>
      </c>
      <c r="X894" s="588">
        <f t="shared" si="1119"/>
        <v>0</v>
      </c>
      <c r="Y894" s="587"/>
      <c r="Z894" s="588">
        <f t="shared" si="1106"/>
        <v>0</v>
      </c>
      <c r="AA894" s="588">
        <f t="shared" si="1133"/>
        <v>0</v>
      </c>
      <c r="AB894" s="587"/>
      <c r="AC894" s="588">
        <f t="shared" si="1107"/>
        <v>0</v>
      </c>
      <c r="AD894" s="588">
        <f t="shared" si="1120"/>
        <v>0</v>
      </c>
      <c r="AE894" s="587"/>
      <c r="AF894" s="588">
        <f t="shared" si="1108"/>
        <v>0</v>
      </c>
      <c r="AG894" s="588">
        <f t="shared" si="1121"/>
        <v>0</v>
      </c>
      <c r="AH894" s="587"/>
      <c r="AI894" s="588">
        <f t="shared" si="1109"/>
        <v>0</v>
      </c>
      <c r="AJ894" s="588">
        <f t="shared" si="1122"/>
        <v>0</v>
      </c>
      <c r="AK894" s="587"/>
      <c r="AL894" s="588">
        <f t="shared" si="1110"/>
        <v>0</v>
      </c>
      <c r="AM894" s="588">
        <f t="shared" si="1123"/>
        <v>0</v>
      </c>
      <c r="AN894" s="587"/>
      <c r="AO894" s="588">
        <f t="shared" si="1111"/>
        <v>0</v>
      </c>
      <c r="AP894" s="588">
        <f t="shared" si="1124"/>
        <v>0</v>
      </c>
      <c r="AQ894" s="587"/>
      <c r="AR894" s="588">
        <f t="shared" si="1112"/>
        <v>0</v>
      </c>
      <c r="AS894" s="588">
        <f t="shared" si="1091"/>
        <v>0</v>
      </c>
      <c r="AT894" s="587"/>
      <c r="AU894" s="588">
        <f t="shared" si="1113"/>
        <v>0</v>
      </c>
      <c r="AV894" s="588">
        <f t="shared" si="1125"/>
        <v>0</v>
      </c>
      <c r="AW894" s="587"/>
      <c r="AX894" s="652"/>
      <c r="AY894" s="706">
        <f t="shared" si="1132"/>
        <v>0</v>
      </c>
      <c r="BC894" s="30">
        <f t="shared" si="1092"/>
        <v>0</v>
      </c>
      <c r="BD894" s="30">
        <f t="shared" si="1093"/>
        <v>0</v>
      </c>
      <c r="BE894" s="30">
        <f t="shared" si="1127"/>
        <v>0</v>
      </c>
      <c r="BF894" s="30">
        <f t="shared" si="1094"/>
        <v>0</v>
      </c>
      <c r="BG894" s="30">
        <f t="shared" si="1095"/>
        <v>0</v>
      </c>
      <c r="BH894" s="30">
        <f t="shared" si="1126"/>
        <v>0</v>
      </c>
      <c r="BI894" s="30">
        <f t="shared" si="1131"/>
        <v>0</v>
      </c>
      <c r="BJ894" s="30">
        <f t="shared" si="1096"/>
        <v>0</v>
      </c>
      <c r="BK894" s="704">
        <f t="shared" si="1097"/>
        <v>0</v>
      </c>
      <c r="BL894" s="30">
        <f t="shared" si="1098"/>
        <v>0</v>
      </c>
      <c r="BM894" s="30">
        <f t="shared" si="1099"/>
        <v>0</v>
      </c>
      <c r="BN894" s="30">
        <f t="shared" si="1129"/>
        <v>0</v>
      </c>
    </row>
    <row r="895" spans="1:66" x14ac:dyDescent="0.25">
      <c r="A895" s="49"/>
      <c r="B895" s="50"/>
      <c r="C895" s="699"/>
      <c r="D895" s="50"/>
      <c r="E895" s="62" t="e">
        <f t="shared" si="1130"/>
        <v>#N/A</v>
      </c>
      <c r="F895" s="664" t="str">
        <f t="shared" si="1128"/>
        <v/>
      </c>
      <c r="G895" s="587"/>
      <c r="H895" s="588">
        <f t="shared" si="1100"/>
        <v>0</v>
      </c>
      <c r="I895" s="588">
        <f t="shared" si="1114"/>
        <v>0</v>
      </c>
      <c r="J895" s="587"/>
      <c r="K895" s="588">
        <f t="shared" si="1101"/>
        <v>0</v>
      </c>
      <c r="L895" s="588">
        <f t="shared" si="1115"/>
        <v>0</v>
      </c>
      <c r="M895" s="587"/>
      <c r="N895" s="588">
        <f t="shared" si="1102"/>
        <v>0</v>
      </c>
      <c r="O895" s="588">
        <f t="shared" si="1116"/>
        <v>0</v>
      </c>
      <c r="P895" s="587"/>
      <c r="Q895" s="588">
        <f t="shared" si="1103"/>
        <v>0</v>
      </c>
      <c r="R895" s="588">
        <f t="shared" si="1117"/>
        <v>0</v>
      </c>
      <c r="S895" s="587"/>
      <c r="T895" s="588">
        <f t="shared" si="1104"/>
        <v>0</v>
      </c>
      <c r="U895" s="588">
        <f t="shared" si="1118"/>
        <v>0</v>
      </c>
      <c r="V895" s="587"/>
      <c r="W895" s="588">
        <f t="shared" si="1105"/>
        <v>0</v>
      </c>
      <c r="X895" s="588">
        <f t="shared" si="1119"/>
        <v>0</v>
      </c>
      <c r="Y895" s="587"/>
      <c r="Z895" s="588">
        <f t="shared" si="1106"/>
        <v>0</v>
      </c>
      <c r="AA895" s="588">
        <f t="shared" si="1133"/>
        <v>0</v>
      </c>
      <c r="AB895" s="587"/>
      <c r="AC895" s="588">
        <f t="shared" si="1107"/>
        <v>0</v>
      </c>
      <c r="AD895" s="588">
        <f t="shared" si="1120"/>
        <v>0</v>
      </c>
      <c r="AE895" s="587"/>
      <c r="AF895" s="588">
        <f t="shared" si="1108"/>
        <v>0</v>
      </c>
      <c r="AG895" s="588">
        <f t="shared" si="1121"/>
        <v>0</v>
      </c>
      <c r="AH895" s="587"/>
      <c r="AI895" s="588">
        <f t="shared" si="1109"/>
        <v>0</v>
      </c>
      <c r="AJ895" s="588">
        <f t="shared" si="1122"/>
        <v>0</v>
      </c>
      <c r="AK895" s="587"/>
      <c r="AL895" s="588">
        <f t="shared" si="1110"/>
        <v>0</v>
      </c>
      <c r="AM895" s="588">
        <f t="shared" si="1123"/>
        <v>0</v>
      </c>
      <c r="AN895" s="587"/>
      <c r="AO895" s="588">
        <f t="shared" si="1111"/>
        <v>0</v>
      </c>
      <c r="AP895" s="588">
        <f t="shared" si="1124"/>
        <v>0</v>
      </c>
      <c r="AQ895" s="587"/>
      <c r="AR895" s="588">
        <f t="shared" si="1112"/>
        <v>0</v>
      </c>
      <c r="AS895" s="588">
        <f t="shared" si="1091"/>
        <v>0</v>
      </c>
      <c r="AT895" s="587"/>
      <c r="AU895" s="588">
        <f t="shared" si="1113"/>
        <v>0</v>
      </c>
      <c r="AV895" s="588">
        <f t="shared" si="1125"/>
        <v>0</v>
      </c>
      <c r="AW895" s="587"/>
      <c r="AX895" s="652"/>
      <c r="AY895" s="706">
        <f t="shared" si="1132"/>
        <v>0</v>
      </c>
      <c r="BC895" s="30">
        <f t="shared" si="1092"/>
        <v>0</v>
      </c>
      <c r="BD895" s="30">
        <f t="shared" si="1093"/>
        <v>0</v>
      </c>
      <c r="BE895" s="30">
        <f t="shared" si="1127"/>
        <v>0</v>
      </c>
      <c r="BF895" s="30">
        <f t="shared" si="1094"/>
        <v>0</v>
      </c>
      <c r="BG895" s="30">
        <f t="shared" si="1095"/>
        <v>0</v>
      </c>
      <c r="BH895" s="30">
        <f t="shared" si="1126"/>
        <v>0</v>
      </c>
      <c r="BI895" s="30">
        <f t="shared" si="1131"/>
        <v>0</v>
      </c>
      <c r="BJ895" s="30">
        <f t="shared" si="1096"/>
        <v>0</v>
      </c>
      <c r="BK895" s="704">
        <f t="shared" si="1097"/>
        <v>0</v>
      </c>
      <c r="BL895" s="30">
        <f t="shared" si="1098"/>
        <v>0</v>
      </c>
      <c r="BM895" s="30">
        <f t="shared" si="1099"/>
        <v>0</v>
      </c>
      <c r="BN895" s="30">
        <f t="shared" si="1129"/>
        <v>0</v>
      </c>
    </row>
    <row r="896" spans="1:66" x14ac:dyDescent="0.25">
      <c r="A896" s="49"/>
      <c r="B896" s="50"/>
      <c r="C896" s="699"/>
      <c r="D896" s="50"/>
      <c r="E896" s="62" t="e">
        <f t="shared" si="1130"/>
        <v>#N/A</v>
      </c>
      <c r="F896" s="664" t="str">
        <f t="shared" si="1128"/>
        <v/>
      </c>
      <c r="G896" s="587"/>
      <c r="H896" s="588">
        <f t="shared" si="1100"/>
        <v>0</v>
      </c>
      <c r="I896" s="588">
        <f t="shared" si="1114"/>
        <v>0</v>
      </c>
      <c r="J896" s="587"/>
      <c r="K896" s="588">
        <f t="shared" si="1101"/>
        <v>0</v>
      </c>
      <c r="L896" s="588">
        <f t="shared" si="1115"/>
        <v>0</v>
      </c>
      <c r="M896" s="587"/>
      <c r="N896" s="588">
        <f t="shared" si="1102"/>
        <v>0</v>
      </c>
      <c r="O896" s="588">
        <f t="shared" si="1116"/>
        <v>0</v>
      </c>
      <c r="P896" s="587"/>
      <c r="Q896" s="588">
        <f t="shared" si="1103"/>
        <v>0</v>
      </c>
      <c r="R896" s="588">
        <f t="shared" si="1117"/>
        <v>0</v>
      </c>
      <c r="S896" s="587"/>
      <c r="T896" s="588">
        <f t="shared" si="1104"/>
        <v>0</v>
      </c>
      <c r="U896" s="588">
        <f t="shared" si="1118"/>
        <v>0</v>
      </c>
      <c r="V896" s="587"/>
      <c r="W896" s="588">
        <f t="shared" si="1105"/>
        <v>0</v>
      </c>
      <c r="X896" s="588">
        <f t="shared" si="1119"/>
        <v>0</v>
      </c>
      <c r="Y896" s="587"/>
      <c r="Z896" s="588">
        <f t="shared" si="1106"/>
        <v>0</v>
      </c>
      <c r="AA896" s="588">
        <f t="shared" si="1133"/>
        <v>0</v>
      </c>
      <c r="AB896" s="587"/>
      <c r="AC896" s="588">
        <f t="shared" si="1107"/>
        <v>0</v>
      </c>
      <c r="AD896" s="588">
        <f t="shared" si="1120"/>
        <v>0</v>
      </c>
      <c r="AE896" s="587"/>
      <c r="AF896" s="588">
        <f t="shared" si="1108"/>
        <v>0</v>
      </c>
      <c r="AG896" s="588">
        <f t="shared" si="1121"/>
        <v>0</v>
      </c>
      <c r="AH896" s="587"/>
      <c r="AI896" s="588">
        <f t="shared" si="1109"/>
        <v>0</v>
      </c>
      <c r="AJ896" s="588">
        <f t="shared" si="1122"/>
        <v>0</v>
      </c>
      <c r="AK896" s="587"/>
      <c r="AL896" s="588">
        <f t="shared" si="1110"/>
        <v>0</v>
      </c>
      <c r="AM896" s="588">
        <f t="shared" si="1123"/>
        <v>0</v>
      </c>
      <c r="AN896" s="587"/>
      <c r="AO896" s="588">
        <f t="shared" si="1111"/>
        <v>0</v>
      </c>
      <c r="AP896" s="588">
        <f t="shared" si="1124"/>
        <v>0</v>
      </c>
      <c r="AQ896" s="587"/>
      <c r="AR896" s="588">
        <f t="shared" si="1112"/>
        <v>0</v>
      </c>
      <c r="AS896" s="588">
        <f t="shared" si="1091"/>
        <v>0</v>
      </c>
      <c r="AT896" s="587"/>
      <c r="AU896" s="588">
        <f t="shared" si="1113"/>
        <v>0</v>
      </c>
      <c r="AV896" s="588">
        <f t="shared" si="1125"/>
        <v>0</v>
      </c>
      <c r="AW896" s="587"/>
      <c r="AX896" s="652"/>
      <c r="AY896" s="706">
        <f t="shared" si="1132"/>
        <v>0</v>
      </c>
      <c r="BC896" s="30">
        <f t="shared" si="1092"/>
        <v>0</v>
      </c>
      <c r="BD896" s="30">
        <f t="shared" si="1093"/>
        <v>0</v>
      </c>
      <c r="BE896" s="30">
        <f t="shared" si="1127"/>
        <v>0</v>
      </c>
      <c r="BF896" s="30">
        <f t="shared" si="1094"/>
        <v>0</v>
      </c>
      <c r="BG896" s="30">
        <f t="shared" si="1095"/>
        <v>0</v>
      </c>
      <c r="BH896" s="30">
        <f t="shared" si="1126"/>
        <v>0</v>
      </c>
      <c r="BI896" s="30">
        <f t="shared" si="1131"/>
        <v>0</v>
      </c>
      <c r="BJ896" s="30">
        <f t="shared" si="1096"/>
        <v>0</v>
      </c>
      <c r="BK896" s="704">
        <f t="shared" si="1097"/>
        <v>0</v>
      </c>
      <c r="BL896" s="30">
        <f t="shared" si="1098"/>
        <v>0</v>
      </c>
      <c r="BM896" s="30">
        <f t="shared" si="1099"/>
        <v>0</v>
      </c>
      <c r="BN896" s="30">
        <f t="shared" si="1129"/>
        <v>0</v>
      </c>
    </row>
    <row r="897" spans="1:66" x14ac:dyDescent="0.25">
      <c r="A897" s="49"/>
      <c r="B897" s="50"/>
      <c r="C897" s="699"/>
      <c r="D897" s="50"/>
      <c r="E897" s="62" t="e">
        <f t="shared" si="1130"/>
        <v>#N/A</v>
      </c>
      <c r="F897" s="664" t="str">
        <f t="shared" si="1128"/>
        <v/>
      </c>
      <c r="G897" s="587"/>
      <c r="H897" s="588">
        <f t="shared" si="1100"/>
        <v>0</v>
      </c>
      <c r="I897" s="588">
        <f t="shared" si="1114"/>
        <v>0</v>
      </c>
      <c r="J897" s="587"/>
      <c r="K897" s="588">
        <f t="shared" si="1101"/>
        <v>0</v>
      </c>
      <c r="L897" s="588">
        <f t="shared" si="1115"/>
        <v>0</v>
      </c>
      <c r="M897" s="587"/>
      <c r="N897" s="588">
        <f t="shared" si="1102"/>
        <v>0</v>
      </c>
      <c r="O897" s="588">
        <f t="shared" si="1116"/>
        <v>0</v>
      </c>
      <c r="P897" s="587"/>
      <c r="Q897" s="588">
        <f t="shared" si="1103"/>
        <v>0</v>
      </c>
      <c r="R897" s="588">
        <f t="shared" si="1117"/>
        <v>0</v>
      </c>
      <c r="S897" s="587"/>
      <c r="T897" s="588">
        <f t="shared" si="1104"/>
        <v>0</v>
      </c>
      <c r="U897" s="588">
        <f t="shared" si="1118"/>
        <v>0</v>
      </c>
      <c r="V897" s="587"/>
      <c r="W897" s="588">
        <f t="shared" si="1105"/>
        <v>0</v>
      </c>
      <c r="X897" s="588">
        <f t="shared" si="1119"/>
        <v>0</v>
      </c>
      <c r="Y897" s="587"/>
      <c r="Z897" s="588">
        <f t="shared" si="1106"/>
        <v>0</v>
      </c>
      <c r="AA897" s="588">
        <f t="shared" si="1133"/>
        <v>0</v>
      </c>
      <c r="AB897" s="587"/>
      <c r="AC897" s="588">
        <f t="shared" si="1107"/>
        <v>0</v>
      </c>
      <c r="AD897" s="588">
        <f t="shared" si="1120"/>
        <v>0</v>
      </c>
      <c r="AE897" s="587"/>
      <c r="AF897" s="588">
        <f t="shared" si="1108"/>
        <v>0</v>
      </c>
      <c r="AG897" s="588">
        <f t="shared" si="1121"/>
        <v>0</v>
      </c>
      <c r="AH897" s="587"/>
      <c r="AI897" s="588">
        <f t="shared" si="1109"/>
        <v>0</v>
      </c>
      <c r="AJ897" s="588">
        <f t="shared" si="1122"/>
        <v>0</v>
      </c>
      <c r="AK897" s="587"/>
      <c r="AL897" s="588">
        <f t="shared" si="1110"/>
        <v>0</v>
      </c>
      <c r="AM897" s="588">
        <f t="shared" si="1123"/>
        <v>0</v>
      </c>
      <c r="AN897" s="587"/>
      <c r="AO897" s="588">
        <f t="shared" si="1111"/>
        <v>0</v>
      </c>
      <c r="AP897" s="588">
        <f t="shared" si="1124"/>
        <v>0</v>
      </c>
      <c r="AQ897" s="587"/>
      <c r="AR897" s="588">
        <f t="shared" si="1112"/>
        <v>0</v>
      </c>
      <c r="AS897" s="588">
        <f t="shared" si="1091"/>
        <v>0</v>
      </c>
      <c r="AT897" s="587"/>
      <c r="AU897" s="588">
        <f t="shared" si="1113"/>
        <v>0</v>
      </c>
      <c r="AV897" s="588">
        <f t="shared" si="1125"/>
        <v>0</v>
      </c>
      <c r="AW897" s="587"/>
      <c r="AX897" s="652"/>
      <c r="AY897" s="706">
        <f t="shared" si="1132"/>
        <v>0</v>
      </c>
      <c r="BC897" s="30">
        <f t="shared" si="1092"/>
        <v>0</v>
      </c>
      <c r="BD897" s="30">
        <f t="shared" si="1093"/>
        <v>0</v>
      </c>
      <c r="BE897" s="30">
        <f t="shared" si="1127"/>
        <v>0</v>
      </c>
      <c r="BF897" s="30">
        <f t="shared" si="1094"/>
        <v>0</v>
      </c>
      <c r="BG897" s="30">
        <f t="shared" si="1095"/>
        <v>0</v>
      </c>
      <c r="BH897" s="30">
        <f t="shared" si="1126"/>
        <v>0</v>
      </c>
      <c r="BI897" s="30">
        <f t="shared" si="1131"/>
        <v>0</v>
      </c>
      <c r="BJ897" s="30">
        <f t="shared" si="1096"/>
        <v>0</v>
      </c>
      <c r="BK897" s="704">
        <f t="shared" si="1097"/>
        <v>0</v>
      </c>
      <c r="BL897" s="30">
        <f t="shared" si="1098"/>
        <v>0</v>
      </c>
      <c r="BM897" s="30">
        <f t="shared" si="1099"/>
        <v>0</v>
      </c>
      <c r="BN897" s="30">
        <f t="shared" si="1129"/>
        <v>0</v>
      </c>
    </row>
    <row r="898" spans="1:66" x14ac:dyDescent="0.25">
      <c r="A898" s="49"/>
      <c r="B898" s="50"/>
      <c r="C898" s="699"/>
      <c r="D898" s="50"/>
      <c r="E898" s="62" t="e">
        <f t="shared" si="1130"/>
        <v>#N/A</v>
      </c>
      <c r="F898" s="664" t="str">
        <f t="shared" si="1128"/>
        <v/>
      </c>
      <c r="G898" s="587"/>
      <c r="H898" s="588">
        <f t="shared" si="1100"/>
        <v>0</v>
      </c>
      <c r="I898" s="588">
        <f t="shared" si="1114"/>
        <v>0</v>
      </c>
      <c r="J898" s="587"/>
      <c r="K898" s="588">
        <f t="shared" si="1101"/>
        <v>0</v>
      </c>
      <c r="L898" s="588">
        <f t="shared" si="1115"/>
        <v>0</v>
      </c>
      <c r="M898" s="587"/>
      <c r="N898" s="588">
        <f t="shared" si="1102"/>
        <v>0</v>
      </c>
      <c r="O898" s="588">
        <f t="shared" si="1116"/>
        <v>0</v>
      </c>
      <c r="P898" s="587"/>
      <c r="Q898" s="588">
        <f t="shared" si="1103"/>
        <v>0</v>
      </c>
      <c r="R898" s="588">
        <f t="shared" si="1117"/>
        <v>0</v>
      </c>
      <c r="S898" s="587"/>
      <c r="T898" s="588">
        <f t="shared" si="1104"/>
        <v>0</v>
      </c>
      <c r="U898" s="588">
        <f t="shared" si="1118"/>
        <v>0</v>
      </c>
      <c r="V898" s="587"/>
      <c r="W898" s="588">
        <f t="shared" si="1105"/>
        <v>0</v>
      </c>
      <c r="X898" s="588">
        <f t="shared" si="1119"/>
        <v>0</v>
      </c>
      <c r="Y898" s="587"/>
      <c r="Z898" s="588">
        <f t="shared" si="1106"/>
        <v>0</v>
      </c>
      <c r="AA898" s="588">
        <f t="shared" si="1133"/>
        <v>0</v>
      </c>
      <c r="AB898" s="587"/>
      <c r="AC898" s="588">
        <f t="shared" si="1107"/>
        <v>0</v>
      </c>
      <c r="AD898" s="588">
        <f t="shared" si="1120"/>
        <v>0</v>
      </c>
      <c r="AE898" s="587"/>
      <c r="AF898" s="588">
        <f t="shared" si="1108"/>
        <v>0</v>
      </c>
      <c r="AG898" s="588">
        <f t="shared" si="1121"/>
        <v>0</v>
      </c>
      <c r="AH898" s="587"/>
      <c r="AI898" s="588">
        <f t="shared" si="1109"/>
        <v>0</v>
      </c>
      <c r="AJ898" s="588">
        <f t="shared" si="1122"/>
        <v>0</v>
      </c>
      <c r="AK898" s="587"/>
      <c r="AL898" s="588">
        <f t="shared" si="1110"/>
        <v>0</v>
      </c>
      <c r="AM898" s="588">
        <f t="shared" si="1123"/>
        <v>0</v>
      </c>
      <c r="AN898" s="587"/>
      <c r="AO898" s="588">
        <f t="shared" si="1111"/>
        <v>0</v>
      </c>
      <c r="AP898" s="588">
        <f t="shared" si="1124"/>
        <v>0</v>
      </c>
      <c r="AQ898" s="587"/>
      <c r="AR898" s="588">
        <f t="shared" si="1112"/>
        <v>0</v>
      </c>
      <c r="AS898" s="588">
        <f t="shared" si="1091"/>
        <v>0</v>
      </c>
      <c r="AT898" s="587"/>
      <c r="AU898" s="588">
        <f t="shared" si="1113"/>
        <v>0</v>
      </c>
      <c r="AV898" s="588">
        <f t="shared" si="1125"/>
        <v>0</v>
      </c>
      <c r="AW898" s="587"/>
      <c r="AX898" s="652"/>
      <c r="AY898" s="706">
        <f t="shared" si="1132"/>
        <v>0</v>
      </c>
      <c r="BC898" s="30">
        <f t="shared" si="1092"/>
        <v>0</v>
      </c>
      <c r="BD898" s="30">
        <f t="shared" si="1093"/>
        <v>0</v>
      </c>
      <c r="BE898" s="30">
        <f t="shared" si="1127"/>
        <v>0</v>
      </c>
      <c r="BF898" s="30">
        <f t="shared" si="1094"/>
        <v>0</v>
      </c>
      <c r="BG898" s="30">
        <f t="shared" si="1095"/>
        <v>0</v>
      </c>
      <c r="BH898" s="30">
        <f t="shared" si="1126"/>
        <v>0</v>
      </c>
      <c r="BI898" s="30">
        <f t="shared" si="1131"/>
        <v>0</v>
      </c>
      <c r="BJ898" s="30">
        <f t="shared" si="1096"/>
        <v>0</v>
      </c>
      <c r="BK898" s="704">
        <f t="shared" si="1097"/>
        <v>0</v>
      </c>
      <c r="BL898" s="30">
        <f t="shared" si="1098"/>
        <v>0</v>
      </c>
      <c r="BM898" s="30">
        <f t="shared" si="1099"/>
        <v>0</v>
      </c>
      <c r="BN898" s="30">
        <f t="shared" si="1129"/>
        <v>0</v>
      </c>
    </row>
    <row r="899" spans="1:66" x14ac:dyDescent="0.25">
      <c r="A899" s="49"/>
      <c r="B899" s="50"/>
      <c r="C899" s="699"/>
      <c r="D899" s="50"/>
      <c r="E899" s="62" t="e">
        <f t="shared" si="1130"/>
        <v>#N/A</v>
      </c>
      <c r="F899" s="664" t="str">
        <f t="shared" si="1128"/>
        <v/>
      </c>
      <c r="G899" s="587"/>
      <c r="H899" s="588">
        <f t="shared" si="1100"/>
        <v>0</v>
      </c>
      <c r="I899" s="588">
        <f t="shared" si="1114"/>
        <v>0</v>
      </c>
      <c r="J899" s="587"/>
      <c r="K899" s="588">
        <f t="shared" si="1101"/>
        <v>0</v>
      </c>
      <c r="L899" s="588">
        <f t="shared" si="1115"/>
        <v>0</v>
      </c>
      <c r="M899" s="587"/>
      <c r="N899" s="588">
        <f t="shared" si="1102"/>
        <v>0</v>
      </c>
      <c r="O899" s="588">
        <f t="shared" si="1116"/>
        <v>0</v>
      </c>
      <c r="P899" s="587"/>
      <c r="Q899" s="588">
        <f t="shared" si="1103"/>
        <v>0</v>
      </c>
      <c r="R899" s="588">
        <f t="shared" si="1117"/>
        <v>0</v>
      </c>
      <c r="S899" s="587"/>
      <c r="T899" s="588">
        <f t="shared" si="1104"/>
        <v>0</v>
      </c>
      <c r="U899" s="588">
        <f t="shared" si="1118"/>
        <v>0</v>
      </c>
      <c r="V899" s="587"/>
      <c r="W899" s="588">
        <f t="shared" si="1105"/>
        <v>0</v>
      </c>
      <c r="X899" s="588">
        <f t="shared" si="1119"/>
        <v>0</v>
      </c>
      <c r="Y899" s="587"/>
      <c r="Z899" s="588">
        <f t="shared" si="1106"/>
        <v>0</v>
      </c>
      <c r="AA899" s="588">
        <f t="shared" si="1133"/>
        <v>0</v>
      </c>
      <c r="AB899" s="587"/>
      <c r="AC899" s="588">
        <f t="shared" si="1107"/>
        <v>0</v>
      </c>
      <c r="AD899" s="588">
        <f t="shared" si="1120"/>
        <v>0</v>
      </c>
      <c r="AE899" s="587"/>
      <c r="AF899" s="588">
        <f t="shared" si="1108"/>
        <v>0</v>
      </c>
      <c r="AG899" s="588">
        <f t="shared" si="1121"/>
        <v>0</v>
      </c>
      <c r="AH899" s="587"/>
      <c r="AI899" s="588">
        <f t="shared" si="1109"/>
        <v>0</v>
      </c>
      <c r="AJ899" s="588">
        <f t="shared" si="1122"/>
        <v>0</v>
      </c>
      <c r="AK899" s="587"/>
      <c r="AL899" s="588">
        <f t="shared" si="1110"/>
        <v>0</v>
      </c>
      <c r="AM899" s="588">
        <f t="shared" si="1123"/>
        <v>0</v>
      </c>
      <c r="AN899" s="587"/>
      <c r="AO899" s="588">
        <f t="shared" si="1111"/>
        <v>0</v>
      </c>
      <c r="AP899" s="588">
        <f t="shared" si="1124"/>
        <v>0</v>
      </c>
      <c r="AQ899" s="587"/>
      <c r="AR899" s="588">
        <f t="shared" si="1112"/>
        <v>0</v>
      </c>
      <c r="AS899" s="588">
        <f t="shared" si="1091"/>
        <v>0</v>
      </c>
      <c r="AT899" s="587"/>
      <c r="AU899" s="588">
        <f t="shared" si="1113"/>
        <v>0</v>
      </c>
      <c r="AV899" s="588">
        <f t="shared" si="1125"/>
        <v>0</v>
      </c>
      <c r="AW899" s="587"/>
      <c r="AX899" s="652"/>
      <c r="AY899" s="706">
        <f t="shared" si="1132"/>
        <v>0</v>
      </c>
      <c r="BC899" s="30">
        <f t="shared" si="1092"/>
        <v>0</v>
      </c>
      <c r="BD899" s="30">
        <f t="shared" si="1093"/>
        <v>0</v>
      </c>
      <c r="BE899" s="30">
        <f t="shared" si="1127"/>
        <v>0</v>
      </c>
      <c r="BF899" s="30">
        <f t="shared" si="1094"/>
        <v>0</v>
      </c>
      <c r="BG899" s="30">
        <f t="shared" si="1095"/>
        <v>0</v>
      </c>
      <c r="BH899" s="30">
        <f t="shared" si="1126"/>
        <v>0</v>
      </c>
      <c r="BI899" s="30">
        <f t="shared" si="1131"/>
        <v>0</v>
      </c>
      <c r="BJ899" s="30">
        <f t="shared" si="1096"/>
        <v>0</v>
      </c>
      <c r="BK899" s="704">
        <f t="shared" si="1097"/>
        <v>0</v>
      </c>
      <c r="BL899" s="30">
        <f t="shared" si="1098"/>
        <v>0</v>
      </c>
      <c r="BM899" s="30">
        <f t="shared" si="1099"/>
        <v>0</v>
      </c>
      <c r="BN899" s="30">
        <f t="shared" si="1129"/>
        <v>0</v>
      </c>
    </row>
    <row r="900" spans="1:66" x14ac:dyDescent="0.25">
      <c r="A900" s="49"/>
      <c r="B900" s="50"/>
      <c r="C900" s="699"/>
      <c r="D900" s="50"/>
      <c r="E900" s="62" t="e">
        <f t="shared" si="1130"/>
        <v>#N/A</v>
      </c>
      <c r="F900" s="664" t="str">
        <f t="shared" si="1128"/>
        <v/>
      </c>
      <c r="G900" s="587"/>
      <c r="H900" s="588">
        <f t="shared" si="1100"/>
        <v>0</v>
      </c>
      <c r="I900" s="588">
        <f t="shared" si="1114"/>
        <v>0</v>
      </c>
      <c r="J900" s="587"/>
      <c r="K900" s="588">
        <f t="shared" si="1101"/>
        <v>0</v>
      </c>
      <c r="L900" s="588">
        <f t="shared" si="1115"/>
        <v>0</v>
      </c>
      <c r="M900" s="587"/>
      <c r="N900" s="588">
        <f t="shared" si="1102"/>
        <v>0</v>
      </c>
      <c r="O900" s="588">
        <f t="shared" si="1116"/>
        <v>0</v>
      </c>
      <c r="P900" s="587"/>
      <c r="Q900" s="588">
        <f t="shared" si="1103"/>
        <v>0</v>
      </c>
      <c r="R900" s="588">
        <f t="shared" si="1117"/>
        <v>0</v>
      </c>
      <c r="S900" s="587"/>
      <c r="T900" s="588">
        <f t="shared" si="1104"/>
        <v>0</v>
      </c>
      <c r="U900" s="588">
        <f t="shared" si="1118"/>
        <v>0</v>
      </c>
      <c r="V900" s="587"/>
      <c r="W900" s="588">
        <f t="shared" si="1105"/>
        <v>0</v>
      </c>
      <c r="X900" s="588">
        <f t="shared" si="1119"/>
        <v>0</v>
      </c>
      <c r="Y900" s="587"/>
      <c r="Z900" s="588">
        <f t="shared" si="1106"/>
        <v>0</v>
      </c>
      <c r="AA900" s="588">
        <f t="shared" si="1133"/>
        <v>0</v>
      </c>
      <c r="AB900" s="587"/>
      <c r="AC900" s="588">
        <f t="shared" si="1107"/>
        <v>0</v>
      </c>
      <c r="AD900" s="588">
        <f t="shared" si="1120"/>
        <v>0</v>
      </c>
      <c r="AE900" s="587"/>
      <c r="AF900" s="588">
        <f t="shared" si="1108"/>
        <v>0</v>
      </c>
      <c r="AG900" s="588">
        <f t="shared" si="1121"/>
        <v>0</v>
      </c>
      <c r="AH900" s="587"/>
      <c r="AI900" s="588">
        <f t="shared" si="1109"/>
        <v>0</v>
      </c>
      <c r="AJ900" s="588">
        <f t="shared" si="1122"/>
        <v>0</v>
      </c>
      <c r="AK900" s="587"/>
      <c r="AL900" s="588">
        <f t="shared" si="1110"/>
        <v>0</v>
      </c>
      <c r="AM900" s="588">
        <f t="shared" si="1123"/>
        <v>0</v>
      </c>
      <c r="AN900" s="587"/>
      <c r="AO900" s="588">
        <f t="shared" si="1111"/>
        <v>0</v>
      </c>
      <c r="AP900" s="588">
        <f t="shared" si="1124"/>
        <v>0</v>
      </c>
      <c r="AQ900" s="587"/>
      <c r="AR900" s="588">
        <f t="shared" si="1112"/>
        <v>0</v>
      </c>
      <c r="AS900" s="588">
        <f t="shared" si="1091"/>
        <v>0</v>
      </c>
      <c r="AT900" s="587"/>
      <c r="AU900" s="588">
        <f t="shared" si="1113"/>
        <v>0</v>
      </c>
      <c r="AV900" s="588">
        <f t="shared" si="1125"/>
        <v>0</v>
      </c>
      <c r="AW900" s="587"/>
      <c r="AX900" s="652"/>
      <c r="AY900" s="706">
        <f t="shared" si="1132"/>
        <v>0</v>
      </c>
      <c r="BC900" s="30">
        <f t="shared" si="1092"/>
        <v>0</v>
      </c>
      <c r="BD900" s="30">
        <f t="shared" si="1093"/>
        <v>0</v>
      </c>
      <c r="BE900" s="30">
        <f t="shared" si="1127"/>
        <v>0</v>
      </c>
      <c r="BF900" s="30">
        <f t="shared" si="1094"/>
        <v>0</v>
      </c>
      <c r="BG900" s="30">
        <f t="shared" si="1095"/>
        <v>0</v>
      </c>
      <c r="BH900" s="30">
        <f t="shared" si="1126"/>
        <v>0</v>
      </c>
      <c r="BI900" s="30">
        <f t="shared" si="1131"/>
        <v>0</v>
      </c>
      <c r="BJ900" s="30">
        <f t="shared" si="1096"/>
        <v>0</v>
      </c>
      <c r="BK900" s="704">
        <f t="shared" si="1097"/>
        <v>0</v>
      </c>
      <c r="BL900" s="30">
        <f t="shared" si="1098"/>
        <v>0</v>
      </c>
      <c r="BM900" s="30">
        <f t="shared" si="1099"/>
        <v>0</v>
      </c>
      <c r="BN900" s="30">
        <f t="shared" si="1129"/>
        <v>0</v>
      </c>
    </row>
    <row r="901" spans="1:66" x14ac:dyDescent="0.25">
      <c r="A901" s="49"/>
      <c r="B901" s="50"/>
      <c r="C901" s="699"/>
      <c r="D901" s="50"/>
      <c r="E901" s="62" t="e">
        <f t="shared" si="1130"/>
        <v>#N/A</v>
      </c>
      <c r="F901" s="664" t="str">
        <f t="shared" si="1128"/>
        <v/>
      </c>
      <c r="G901" s="587"/>
      <c r="H901" s="588">
        <f t="shared" si="1100"/>
        <v>0</v>
      </c>
      <c r="I901" s="588">
        <f t="shared" si="1114"/>
        <v>0</v>
      </c>
      <c r="J901" s="587"/>
      <c r="K901" s="588">
        <f t="shared" si="1101"/>
        <v>0</v>
      </c>
      <c r="L901" s="588">
        <f t="shared" si="1115"/>
        <v>0</v>
      </c>
      <c r="M901" s="587"/>
      <c r="N901" s="588">
        <f t="shared" si="1102"/>
        <v>0</v>
      </c>
      <c r="O901" s="588">
        <f t="shared" si="1116"/>
        <v>0</v>
      </c>
      <c r="P901" s="587"/>
      <c r="Q901" s="588">
        <f t="shared" si="1103"/>
        <v>0</v>
      </c>
      <c r="R901" s="588">
        <f t="shared" si="1117"/>
        <v>0</v>
      </c>
      <c r="S901" s="587"/>
      <c r="T901" s="588">
        <f t="shared" si="1104"/>
        <v>0</v>
      </c>
      <c r="U901" s="588">
        <f t="shared" si="1118"/>
        <v>0</v>
      </c>
      <c r="V901" s="587"/>
      <c r="W901" s="588">
        <f t="shared" si="1105"/>
        <v>0</v>
      </c>
      <c r="X901" s="588">
        <f t="shared" si="1119"/>
        <v>0</v>
      </c>
      <c r="Y901" s="587"/>
      <c r="Z901" s="588">
        <f t="shared" si="1106"/>
        <v>0</v>
      </c>
      <c r="AA901" s="588">
        <f t="shared" si="1133"/>
        <v>0</v>
      </c>
      <c r="AB901" s="587"/>
      <c r="AC901" s="588">
        <f t="shared" si="1107"/>
        <v>0</v>
      </c>
      <c r="AD901" s="588">
        <f t="shared" si="1120"/>
        <v>0</v>
      </c>
      <c r="AE901" s="587"/>
      <c r="AF901" s="588">
        <f t="shared" si="1108"/>
        <v>0</v>
      </c>
      <c r="AG901" s="588">
        <f t="shared" si="1121"/>
        <v>0</v>
      </c>
      <c r="AH901" s="587"/>
      <c r="AI901" s="588">
        <f t="shared" si="1109"/>
        <v>0</v>
      </c>
      <c r="AJ901" s="588">
        <f t="shared" si="1122"/>
        <v>0</v>
      </c>
      <c r="AK901" s="587"/>
      <c r="AL901" s="588">
        <f t="shared" si="1110"/>
        <v>0</v>
      </c>
      <c r="AM901" s="588">
        <f t="shared" si="1123"/>
        <v>0</v>
      </c>
      <c r="AN901" s="587"/>
      <c r="AO901" s="588">
        <f t="shared" si="1111"/>
        <v>0</v>
      </c>
      <c r="AP901" s="588">
        <f t="shared" si="1124"/>
        <v>0</v>
      </c>
      <c r="AQ901" s="587"/>
      <c r="AR901" s="588">
        <f t="shared" si="1112"/>
        <v>0</v>
      </c>
      <c r="AS901" s="588">
        <f t="shared" si="1091"/>
        <v>0</v>
      </c>
      <c r="AT901" s="587"/>
      <c r="AU901" s="588">
        <f t="shared" si="1113"/>
        <v>0</v>
      </c>
      <c r="AV901" s="588">
        <f t="shared" si="1125"/>
        <v>0</v>
      </c>
      <c r="AW901" s="587"/>
      <c r="AX901" s="652"/>
      <c r="AY901" s="706">
        <f t="shared" si="1132"/>
        <v>0</v>
      </c>
      <c r="BC901" s="30">
        <f t="shared" si="1092"/>
        <v>0</v>
      </c>
      <c r="BD901" s="30">
        <f t="shared" si="1093"/>
        <v>0</v>
      </c>
      <c r="BE901" s="30">
        <f t="shared" si="1127"/>
        <v>0</v>
      </c>
      <c r="BF901" s="30">
        <f t="shared" si="1094"/>
        <v>0</v>
      </c>
      <c r="BG901" s="30">
        <f t="shared" si="1095"/>
        <v>0</v>
      </c>
      <c r="BH901" s="30">
        <f t="shared" si="1126"/>
        <v>0</v>
      </c>
      <c r="BI901" s="30">
        <f t="shared" si="1131"/>
        <v>0</v>
      </c>
      <c r="BJ901" s="30">
        <f t="shared" si="1096"/>
        <v>0</v>
      </c>
      <c r="BK901" s="704">
        <f t="shared" si="1097"/>
        <v>0</v>
      </c>
      <c r="BL901" s="30">
        <f t="shared" si="1098"/>
        <v>0</v>
      </c>
      <c r="BM901" s="30">
        <f t="shared" si="1099"/>
        <v>0</v>
      </c>
      <c r="BN901" s="30">
        <f t="shared" si="1129"/>
        <v>0</v>
      </c>
    </row>
    <row r="902" spans="1:66" x14ac:dyDescent="0.25">
      <c r="A902" s="49"/>
      <c r="B902" s="50"/>
      <c r="C902" s="699"/>
      <c r="D902" s="50"/>
      <c r="E902" s="62" t="e">
        <f t="shared" si="1130"/>
        <v>#N/A</v>
      </c>
      <c r="F902" s="664" t="str">
        <f t="shared" si="1128"/>
        <v/>
      </c>
      <c r="G902" s="587"/>
      <c r="H902" s="588">
        <f t="shared" si="1100"/>
        <v>0</v>
      </c>
      <c r="I902" s="588">
        <f t="shared" si="1114"/>
        <v>0</v>
      </c>
      <c r="J902" s="587"/>
      <c r="K902" s="588">
        <f t="shared" si="1101"/>
        <v>0</v>
      </c>
      <c r="L902" s="588">
        <f t="shared" si="1115"/>
        <v>0</v>
      </c>
      <c r="M902" s="587"/>
      <c r="N902" s="588">
        <f t="shared" si="1102"/>
        <v>0</v>
      </c>
      <c r="O902" s="588">
        <f t="shared" si="1116"/>
        <v>0</v>
      </c>
      <c r="P902" s="587"/>
      <c r="Q902" s="588">
        <f t="shared" si="1103"/>
        <v>0</v>
      </c>
      <c r="R902" s="588">
        <f t="shared" si="1117"/>
        <v>0</v>
      </c>
      <c r="S902" s="587"/>
      <c r="T902" s="588">
        <f t="shared" si="1104"/>
        <v>0</v>
      </c>
      <c r="U902" s="588">
        <f t="shared" si="1118"/>
        <v>0</v>
      </c>
      <c r="V902" s="587"/>
      <c r="W902" s="588">
        <f t="shared" si="1105"/>
        <v>0</v>
      </c>
      <c r="X902" s="588">
        <f t="shared" si="1119"/>
        <v>0</v>
      </c>
      <c r="Y902" s="587"/>
      <c r="Z902" s="588">
        <f t="shared" si="1106"/>
        <v>0</v>
      </c>
      <c r="AA902" s="588">
        <f t="shared" si="1133"/>
        <v>0</v>
      </c>
      <c r="AB902" s="587"/>
      <c r="AC902" s="588">
        <f t="shared" si="1107"/>
        <v>0</v>
      </c>
      <c r="AD902" s="588">
        <f t="shared" si="1120"/>
        <v>0</v>
      </c>
      <c r="AE902" s="587"/>
      <c r="AF902" s="588">
        <f t="shared" si="1108"/>
        <v>0</v>
      </c>
      <c r="AG902" s="588">
        <f t="shared" si="1121"/>
        <v>0</v>
      </c>
      <c r="AH902" s="587"/>
      <c r="AI902" s="588">
        <f t="shared" si="1109"/>
        <v>0</v>
      </c>
      <c r="AJ902" s="588">
        <f t="shared" si="1122"/>
        <v>0</v>
      </c>
      <c r="AK902" s="587"/>
      <c r="AL902" s="588">
        <f t="shared" si="1110"/>
        <v>0</v>
      </c>
      <c r="AM902" s="588">
        <f t="shared" si="1123"/>
        <v>0</v>
      </c>
      <c r="AN902" s="587"/>
      <c r="AO902" s="588">
        <f t="shared" si="1111"/>
        <v>0</v>
      </c>
      <c r="AP902" s="588">
        <f t="shared" si="1124"/>
        <v>0</v>
      </c>
      <c r="AQ902" s="587"/>
      <c r="AR902" s="588">
        <f t="shared" si="1112"/>
        <v>0</v>
      </c>
      <c r="AS902" s="588">
        <f t="shared" ref="AS902:AS965" si="1134">SUM(AQ902:AR902)</f>
        <v>0</v>
      </c>
      <c r="AT902" s="587"/>
      <c r="AU902" s="588">
        <f t="shared" si="1113"/>
        <v>0</v>
      </c>
      <c r="AV902" s="588">
        <f t="shared" si="1125"/>
        <v>0</v>
      </c>
      <c r="AW902" s="587"/>
      <c r="AX902" s="652"/>
      <c r="AY902" s="706">
        <f t="shared" si="1132"/>
        <v>0</v>
      </c>
      <c r="BC902" s="30">
        <f t="shared" si="1092"/>
        <v>0</v>
      </c>
      <c r="BD902" s="30">
        <f t="shared" si="1093"/>
        <v>0</v>
      </c>
      <c r="BE902" s="30">
        <f t="shared" si="1127"/>
        <v>0</v>
      </c>
      <c r="BF902" s="30">
        <f t="shared" si="1094"/>
        <v>0</v>
      </c>
      <c r="BG902" s="30">
        <f t="shared" si="1095"/>
        <v>0</v>
      </c>
      <c r="BH902" s="30">
        <f t="shared" si="1126"/>
        <v>0</v>
      </c>
      <c r="BI902" s="30">
        <f t="shared" si="1131"/>
        <v>0</v>
      </c>
      <c r="BJ902" s="30">
        <f t="shared" si="1096"/>
        <v>0</v>
      </c>
      <c r="BK902" s="704">
        <f t="shared" si="1097"/>
        <v>0</v>
      </c>
      <c r="BL902" s="30">
        <f t="shared" si="1098"/>
        <v>0</v>
      </c>
      <c r="BM902" s="30">
        <f t="shared" si="1099"/>
        <v>0</v>
      </c>
      <c r="BN902" s="30">
        <f t="shared" si="1129"/>
        <v>0</v>
      </c>
    </row>
    <row r="903" spans="1:66" x14ac:dyDescent="0.25">
      <c r="A903" s="49"/>
      <c r="B903" s="50"/>
      <c r="C903" s="699"/>
      <c r="D903" s="50"/>
      <c r="E903" s="62" t="e">
        <f t="shared" si="1130"/>
        <v>#N/A</v>
      </c>
      <c r="F903" s="664" t="str">
        <f t="shared" si="1128"/>
        <v/>
      </c>
      <c r="G903" s="587"/>
      <c r="H903" s="588">
        <f t="shared" si="1100"/>
        <v>0</v>
      </c>
      <c r="I903" s="588">
        <f t="shared" si="1114"/>
        <v>0</v>
      </c>
      <c r="J903" s="587"/>
      <c r="K903" s="588">
        <f t="shared" si="1101"/>
        <v>0</v>
      </c>
      <c r="L903" s="588">
        <f t="shared" si="1115"/>
        <v>0</v>
      </c>
      <c r="M903" s="587"/>
      <c r="N903" s="588">
        <f t="shared" si="1102"/>
        <v>0</v>
      </c>
      <c r="O903" s="588">
        <f t="shared" si="1116"/>
        <v>0</v>
      </c>
      <c r="P903" s="587"/>
      <c r="Q903" s="588">
        <f t="shared" si="1103"/>
        <v>0</v>
      </c>
      <c r="R903" s="588">
        <f t="shared" si="1117"/>
        <v>0</v>
      </c>
      <c r="S903" s="587"/>
      <c r="T903" s="588">
        <f t="shared" si="1104"/>
        <v>0</v>
      </c>
      <c r="U903" s="588">
        <f t="shared" si="1118"/>
        <v>0</v>
      </c>
      <c r="V903" s="587"/>
      <c r="W903" s="588">
        <f t="shared" si="1105"/>
        <v>0</v>
      </c>
      <c r="X903" s="588">
        <f t="shared" si="1119"/>
        <v>0</v>
      </c>
      <c r="Y903" s="587"/>
      <c r="Z903" s="588">
        <f t="shared" si="1106"/>
        <v>0</v>
      </c>
      <c r="AA903" s="588">
        <f t="shared" si="1133"/>
        <v>0</v>
      </c>
      <c r="AB903" s="587"/>
      <c r="AC903" s="588">
        <f t="shared" si="1107"/>
        <v>0</v>
      </c>
      <c r="AD903" s="588">
        <f t="shared" si="1120"/>
        <v>0</v>
      </c>
      <c r="AE903" s="587"/>
      <c r="AF903" s="588">
        <f t="shared" si="1108"/>
        <v>0</v>
      </c>
      <c r="AG903" s="588">
        <f t="shared" si="1121"/>
        <v>0</v>
      </c>
      <c r="AH903" s="587"/>
      <c r="AI903" s="588">
        <f t="shared" si="1109"/>
        <v>0</v>
      </c>
      <c r="AJ903" s="588">
        <f t="shared" si="1122"/>
        <v>0</v>
      </c>
      <c r="AK903" s="587"/>
      <c r="AL903" s="588">
        <f t="shared" si="1110"/>
        <v>0</v>
      </c>
      <c r="AM903" s="588">
        <f t="shared" si="1123"/>
        <v>0</v>
      </c>
      <c r="AN903" s="587"/>
      <c r="AO903" s="588">
        <f t="shared" si="1111"/>
        <v>0</v>
      </c>
      <c r="AP903" s="588">
        <f t="shared" si="1124"/>
        <v>0</v>
      </c>
      <c r="AQ903" s="587"/>
      <c r="AR903" s="588">
        <f t="shared" si="1112"/>
        <v>0</v>
      </c>
      <c r="AS903" s="588">
        <f t="shared" si="1134"/>
        <v>0</v>
      </c>
      <c r="AT903" s="587"/>
      <c r="AU903" s="588">
        <f t="shared" si="1113"/>
        <v>0</v>
      </c>
      <c r="AV903" s="588">
        <f t="shared" si="1125"/>
        <v>0</v>
      </c>
      <c r="AW903" s="587"/>
      <c r="AX903" s="652"/>
      <c r="AY903" s="706">
        <f t="shared" si="1132"/>
        <v>0</v>
      </c>
      <c r="BC903" s="30">
        <f t="shared" si="1092"/>
        <v>0</v>
      </c>
      <c r="BD903" s="30">
        <f t="shared" si="1093"/>
        <v>0</v>
      </c>
      <c r="BE903" s="30">
        <f t="shared" si="1127"/>
        <v>0</v>
      </c>
      <c r="BF903" s="30">
        <f t="shared" si="1094"/>
        <v>0</v>
      </c>
      <c r="BG903" s="30">
        <f t="shared" si="1095"/>
        <v>0</v>
      </c>
      <c r="BH903" s="30">
        <f t="shared" si="1126"/>
        <v>0</v>
      </c>
      <c r="BI903" s="30">
        <f t="shared" si="1131"/>
        <v>0</v>
      </c>
      <c r="BJ903" s="30">
        <f t="shared" si="1096"/>
        <v>0</v>
      </c>
      <c r="BK903" s="704">
        <f t="shared" si="1097"/>
        <v>0</v>
      </c>
      <c r="BL903" s="30">
        <f t="shared" si="1098"/>
        <v>0</v>
      </c>
      <c r="BM903" s="30">
        <f t="shared" si="1099"/>
        <v>0</v>
      </c>
      <c r="BN903" s="30">
        <f t="shared" si="1129"/>
        <v>0</v>
      </c>
    </row>
    <row r="904" spans="1:66" x14ac:dyDescent="0.25">
      <c r="A904" s="49"/>
      <c r="B904" s="50"/>
      <c r="C904" s="699"/>
      <c r="D904" s="50"/>
      <c r="E904" s="62" t="e">
        <f t="shared" si="1130"/>
        <v>#N/A</v>
      </c>
      <c r="F904" s="664" t="str">
        <f t="shared" si="1128"/>
        <v/>
      </c>
      <c r="G904" s="587"/>
      <c r="H904" s="588">
        <f t="shared" si="1100"/>
        <v>0</v>
      </c>
      <c r="I904" s="588">
        <f t="shared" si="1114"/>
        <v>0</v>
      </c>
      <c r="J904" s="587"/>
      <c r="K904" s="588">
        <f t="shared" si="1101"/>
        <v>0</v>
      </c>
      <c r="L904" s="588">
        <f t="shared" si="1115"/>
        <v>0</v>
      </c>
      <c r="M904" s="587"/>
      <c r="N904" s="588">
        <f t="shared" si="1102"/>
        <v>0</v>
      </c>
      <c r="O904" s="588">
        <f t="shared" si="1116"/>
        <v>0</v>
      </c>
      <c r="P904" s="587"/>
      <c r="Q904" s="588">
        <f t="shared" si="1103"/>
        <v>0</v>
      </c>
      <c r="R904" s="588">
        <f t="shared" si="1117"/>
        <v>0</v>
      </c>
      <c r="S904" s="587"/>
      <c r="T904" s="588">
        <f t="shared" si="1104"/>
        <v>0</v>
      </c>
      <c r="U904" s="588">
        <f t="shared" si="1118"/>
        <v>0</v>
      </c>
      <c r="V904" s="587"/>
      <c r="W904" s="588">
        <f t="shared" si="1105"/>
        <v>0</v>
      </c>
      <c r="X904" s="588">
        <f t="shared" si="1119"/>
        <v>0</v>
      </c>
      <c r="Y904" s="587"/>
      <c r="Z904" s="588">
        <f t="shared" si="1106"/>
        <v>0</v>
      </c>
      <c r="AA904" s="588">
        <f t="shared" si="1133"/>
        <v>0</v>
      </c>
      <c r="AB904" s="587"/>
      <c r="AC904" s="588">
        <f t="shared" si="1107"/>
        <v>0</v>
      </c>
      <c r="AD904" s="588">
        <f t="shared" si="1120"/>
        <v>0</v>
      </c>
      <c r="AE904" s="587"/>
      <c r="AF904" s="588">
        <f t="shared" si="1108"/>
        <v>0</v>
      </c>
      <c r="AG904" s="588">
        <f t="shared" si="1121"/>
        <v>0</v>
      </c>
      <c r="AH904" s="587"/>
      <c r="AI904" s="588">
        <f t="shared" si="1109"/>
        <v>0</v>
      </c>
      <c r="AJ904" s="588">
        <f t="shared" si="1122"/>
        <v>0</v>
      </c>
      <c r="AK904" s="587"/>
      <c r="AL904" s="588">
        <f t="shared" si="1110"/>
        <v>0</v>
      </c>
      <c r="AM904" s="588">
        <f t="shared" si="1123"/>
        <v>0</v>
      </c>
      <c r="AN904" s="587"/>
      <c r="AO904" s="588">
        <f t="shared" si="1111"/>
        <v>0</v>
      </c>
      <c r="AP904" s="588">
        <f t="shared" si="1124"/>
        <v>0</v>
      </c>
      <c r="AQ904" s="587"/>
      <c r="AR904" s="588">
        <f t="shared" si="1112"/>
        <v>0</v>
      </c>
      <c r="AS904" s="588">
        <f t="shared" si="1134"/>
        <v>0</v>
      </c>
      <c r="AT904" s="587"/>
      <c r="AU904" s="588">
        <f t="shared" si="1113"/>
        <v>0</v>
      </c>
      <c r="AV904" s="588">
        <f t="shared" si="1125"/>
        <v>0</v>
      </c>
      <c r="AW904" s="587"/>
      <c r="AX904" s="652"/>
      <c r="AY904" s="706">
        <f t="shared" si="1132"/>
        <v>0</v>
      </c>
      <c r="BC904" s="30">
        <f t="shared" ref="BC904:BC967" si="1135">L904-I904</f>
        <v>0</v>
      </c>
      <c r="BD904" s="30">
        <f t="shared" ref="BD904:BD967" si="1136">O904-L904</f>
        <v>0</v>
      </c>
      <c r="BE904" s="30">
        <f t="shared" si="1127"/>
        <v>0</v>
      </c>
      <c r="BF904" s="30">
        <f t="shared" ref="BF904:BF967" si="1137">U904-R904</f>
        <v>0</v>
      </c>
      <c r="BG904" s="30">
        <f t="shared" ref="BG904:BG967" si="1138">X904-U904</f>
        <v>0</v>
      </c>
      <c r="BH904" s="30">
        <f t="shared" si="1126"/>
        <v>0</v>
      </c>
      <c r="BI904" s="30">
        <f t="shared" si="1131"/>
        <v>0</v>
      </c>
      <c r="BJ904" s="30">
        <f t="shared" ref="BJ904:BJ967" si="1139">AG904-AD904</f>
        <v>0</v>
      </c>
      <c r="BK904" s="704">
        <f t="shared" ref="BK904:BK967" si="1140">AJ904-AG904</f>
        <v>0</v>
      </c>
      <c r="BL904" s="30">
        <f t="shared" ref="BL904:BL967" si="1141">AM904-AJ904</f>
        <v>0</v>
      </c>
      <c r="BM904" s="30">
        <f t="shared" ref="BM904:BM967" si="1142">AP904-AM904</f>
        <v>0</v>
      </c>
      <c r="BN904" s="30">
        <f t="shared" si="1129"/>
        <v>0</v>
      </c>
    </row>
    <row r="905" spans="1:66" x14ac:dyDescent="0.25">
      <c r="A905" s="49"/>
      <c r="B905" s="50"/>
      <c r="C905" s="699"/>
      <c r="D905" s="50"/>
      <c r="E905" s="62" t="e">
        <f t="shared" si="1130"/>
        <v>#N/A</v>
      </c>
      <c r="F905" s="664" t="str">
        <f t="shared" si="1128"/>
        <v/>
      </c>
      <c r="G905" s="587"/>
      <c r="H905" s="588">
        <f t="shared" si="1100"/>
        <v>0</v>
      </c>
      <c r="I905" s="588">
        <f t="shared" si="1114"/>
        <v>0</v>
      </c>
      <c r="J905" s="587"/>
      <c r="K905" s="588">
        <f t="shared" si="1101"/>
        <v>0</v>
      </c>
      <c r="L905" s="588">
        <f t="shared" si="1115"/>
        <v>0</v>
      </c>
      <c r="M905" s="587"/>
      <c r="N905" s="588">
        <f t="shared" si="1102"/>
        <v>0</v>
      </c>
      <c r="O905" s="588">
        <f t="shared" si="1116"/>
        <v>0</v>
      </c>
      <c r="P905" s="587"/>
      <c r="Q905" s="588">
        <f t="shared" si="1103"/>
        <v>0</v>
      </c>
      <c r="R905" s="588">
        <f t="shared" si="1117"/>
        <v>0</v>
      </c>
      <c r="S905" s="587"/>
      <c r="T905" s="588">
        <f t="shared" si="1104"/>
        <v>0</v>
      </c>
      <c r="U905" s="588">
        <f t="shared" si="1118"/>
        <v>0</v>
      </c>
      <c r="V905" s="587"/>
      <c r="W905" s="588">
        <f t="shared" si="1105"/>
        <v>0</v>
      </c>
      <c r="X905" s="588">
        <f t="shared" si="1119"/>
        <v>0</v>
      </c>
      <c r="Y905" s="587"/>
      <c r="Z905" s="588">
        <f t="shared" si="1106"/>
        <v>0</v>
      </c>
      <c r="AA905" s="588">
        <f t="shared" si="1133"/>
        <v>0</v>
      </c>
      <c r="AB905" s="587"/>
      <c r="AC905" s="588">
        <f t="shared" si="1107"/>
        <v>0</v>
      </c>
      <c r="AD905" s="588">
        <f t="shared" si="1120"/>
        <v>0</v>
      </c>
      <c r="AE905" s="587"/>
      <c r="AF905" s="588">
        <f t="shared" si="1108"/>
        <v>0</v>
      </c>
      <c r="AG905" s="588">
        <f t="shared" si="1121"/>
        <v>0</v>
      </c>
      <c r="AH905" s="587"/>
      <c r="AI905" s="588">
        <f t="shared" si="1109"/>
        <v>0</v>
      </c>
      <c r="AJ905" s="588">
        <f t="shared" si="1122"/>
        <v>0</v>
      </c>
      <c r="AK905" s="587"/>
      <c r="AL905" s="588">
        <f t="shared" si="1110"/>
        <v>0</v>
      </c>
      <c r="AM905" s="588">
        <f t="shared" si="1123"/>
        <v>0</v>
      </c>
      <c r="AN905" s="587"/>
      <c r="AO905" s="588">
        <f t="shared" si="1111"/>
        <v>0</v>
      </c>
      <c r="AP905" s="588">
        <f t="shared" si="1124"/>
        <v>0</v>
      </c>
      <c r="AQ905" s="587"/>
      <c r="AR905" s="588">
        <f t="shared" si="1112"/>
        <v>0</v>
      </c>
      <c r="AS905" s="588">
        <f t="shared" si="1134"/>
        <v>0</v>
      </c>
      <c r="AT905" s="587"/>
      <c r="AU905" s="588">
        <f t="shared" si="1113"/>
        <v>0</v>
      </c>
      <c r="AV905" s="588">
        <f t="shared" si="1125"/>
        <v>0</v>
      </c>
      <c r="AW905" s="587"/>
      <c r="AX905" s="652"/>
      <c r="AY905" s="706">
        <f t="shared" si="1132"/>
        <v>0</v>
      </c>
      <c r="BC905" s="30">
        <f t="shared" si="1135"/>
        <v>0</v>
      </c>
      <c r="BD905" s="30">
        <f t="shared" si="1136"/>
        <v>0</v>
      </c>
      <c r="BE905" s="30">
        <f t="shared" si="1127"/>
        <v>0</v>
      </c>
      <c r="BF905" s="30">
        <f t="shared" si="1137"/>
        <v>0</v>
      </c>
      <c r="BG905" s="30">
        <f t="shared" si="1138"/>
        <v>0</v>
      </c>
      <c r="BH905" s="30">
        <f t="shared" si="1126"/>
        <v>0</v>
      </c>
      <c r="BI905" s="30">
        <f t="shared" si="1131"/>
        <v>0</v>
      </c>
      <c r="BJ905" s="30">
        <f t="shared" si="1139"/>
        <v>0</v>
      </c>
      <c r="BK905" s="704">
        <f t="shared" si="1140"/>
        <v>0</v>
      </c>
      <c r="BL905" s="30">
        <f t="shared" si="1141"/>
        <v>0</v>
      </c>
      <c r="BM905" s="30">
        <f t="shared" si="1142"/>
        <v>0</v>
      </c>
      <c r="BN905" s="30">
        <f t="shared" si="1129"/>
        <v>0</v>
      </c>
    </row>
    <row r="906" spans="1:66" x14ac:dyDescent="0.25">
      <c r="A906" s="49"/>
      <c r="B906" s="50"/>
      <c r="C906" s="699"/>
      <c r="D906" s="50"/>
      <c r="E906" s="62" t="e">
        <f t="shared" si="1130"/>
        <v>#N/A</v>
      </c>
      <c r="F906" s="664" t="str">
        <f t="shared" si="1128"/>
        <v/>
      </c>
      <c r="G906" s="587"/>
      <c r="H906" s="588">
        <f t="shared" si="1100"/>
        <v>0</v>
      </c>
      <c r="I906" s="588">
        <f t="shared" si="1114"/>
        <v>0</v>
      </c>
      <c r="J906" s="587"/>
      <c r="K906" s="588">
        <f t="shared" si="1101"/>
        <v>0</v>
      </c>
      <c r="L906" s="588">
        <f t="shared" si="1115"/>
        <v>0</v>
      </c>
      <c r="M906" s="587"/>
      <c r="N906" s="588">
        <f t="shared" si="1102"/>
        <v>0</v>
      </c>
      <c r="O906" s="588">
        <f t="shared" si="1116"/>
        <v>0</v>
      </c>
      <c r="P906" s="587"/>
      <c r="Q906" s="588">
        <f t="shared" si="1103"/>
        <v>0</v>
      </c>
      <c r="R906" s="588">
        <f t="shared" si="1117"/>
        <v>0</v>
      </c>
      <c r="S906" s="587"/>
      <c r="T906" s="588">
        <f t="shared" si="1104"/>
        <v>0</v>
      </c>
      <c r="U906" s="588">
        <f t="shared" si="1118"/>
        <v>0</v>
      </c>
      <c r="V906" s="587"/>
      <c r="W906" s="588">
        <f t="shared" si="1105"/>
        <v>0</v>
      </c>
      <c r="X906" s="588">
        <f t="shared" si="1119"/>
        <v>0</v>
      </c>
      <c r="Y906" s="587"/>
      <c r="Z906" s="588">
        <f t="shared" si="1106"/>
        <v>0</v>
      </c>
      <c r="AA906" s="588">
        <f t="shared" si="1133"/>
        <v>0</v>
      </c>
      <c r="AB906" s="587"/>
      <c r="AC906" s="588">
        <f t="shared" si="1107"/>
        <v>0</v>
      </c>
      <c r="AD906" s="588">
        <f t="shared" si="1120"/>
        <v>0</v>
      </c>
      <c r="AE906" s="587"/>
      <c r="AF906" s="588">
        <f t="shared" si="1108"/>
        <v>0</v>
      </c>
      <c r="AG906" s="588">
        <f t="shared" si="1121"/>
        <v>0</v>
      </c>
      <c r="AH906" s="587"/>
      <c r="AI906" s="588">
        <f t="shared" si="1109"/>
        <v>0</v>
      </c>
      <c r="AJ906" s="588">
        <f t="shared" si="1122"/>
        <v>0</v>
      </c>
      <c r="AK906" s="587"/>
      <c r="AL906" s="588">
        <f t="shared" si="1110"/>
        <v>0</v>
      </c>
      <c r="AM906" s="588">
        <f t="shared" si="1123"/>
        <v>0</v>
      </c>
      <c r="AN906" s="587"/>
      <c r="AO906" s="588">
        <f t="shared" si="1111"/>
        <v>0</v>
      </c>
      <c r="AP906" s="588">
        <f t="shared" si="1124"/>
        <v>0</v>
      </c>
      <c r="AQ906" s="587"/>
      <c r="AR906" s="588">
        <f t="shared" si="1112"/>
        <v>0</v>
      </c>
      <c r="AS906" s="588">
        <f t="shared" si="1134"/>
        <v>0</v>
      </c>
      <c r="AT906" s="587"/>
      <c r="AU906" s="588">
        <f t="shared" si="1113"/>
        <v>0</v>
      </c>
      <c r="AV906" s="588">
        <f t="shared" si="1125"/>
        <v>0</v>
      </c>
      <c r="AW906" s="587"/>
      <c r="AX906" s="652"/>
      <c r="AY906" s="706">
        <f t="shared" si="1132"/>
        <v>0</v>
      </c>
      <c r="BC906" s="30">
        <f t="shared" si="1135"/>
        <v>0</v>
      </c>
      <c r="BD906" s="30">
        <f t="shared" si="1136"/>
        <v>0</v>
      </c>
      <c r="BE906" s="30">
        <f t="shared" si="1127"/>
        <v>0</v>
      </c>
      <c r="BF906" s="30">
        <f t="shared" si="1137"/>
        <v>0</v>
      </c>
      <c r="BG906" s="30">
        <f t="shared" si="1138"/>
        <v>0</v>
      </c>
      <c r="BH906" s="30">
        <f t="shared" si="1126"/>
        <v>0</v>
      </c>
      <c r="BI906" s="30">
        <f t="shared" si="1131"/>
        <v>0</v>
      </c>
      <c r="BJ906" s="30">
        <f t="shared" si="1139"/>
        <v>0</v>
      </c>
      <c r="BK906" s="704">
        <f t="shared" si="1140"/>
        <v>0</v>
      </c>
      <c r="BL906" s="30">
        <f t="shared" si="1141"/>
        <v>0</v>
      </c>
      <c r="BM906" s="30">
        <f t="shared" si="1142"/>
        <v>0</v>
      </c>
      <c r="BN906" s="30">
        <f t="shared" si="1129"/>
        <v>0</v>
      </c>
    </row>
    <row r="907" spans="1:66" x14ac:dyDescent="0.25">
      <c r="A907" s="49"/>
      <c r="B907" s="50"/>
      <c r="C907" s="699"/>
      <c r="D907" s="50"/>
      <c r="E907" s="62" t="e">
        <f t="shared" si="1130"/>
        <v>#N/A</v>
      </c>
      <c r="F907" s="664" t="str">
        <f t="shared" si="1128"/>
        <v/>
      </c>
      <c r="G907" s="587"/>
      <c r="H907" s="588">
        <f t="shared" ref="H907:H970" si="1143">SUMIFS(JE_amount,JE_Month,H$3,JE_Entity,$A907,JE_Ledger_number,$B907)</f>
        <v>0</v>
      </c>
      <c r="I907" s="588">
        <f t="shared" si="1114"/>
        <v>0</v>
      </c>
      <c r="J907" s="587"/>
      <c r="K907" s="588">
        <f t="shared" ref="K907:K970" si="1144">SUMIFS(JE_amount,JE_Month,K$3,JE_Entity,$A907,JE_Ledger_number,$B907)</f>
        <v>0</v>
      </c>
      <c r="L907" s="588">
        <f t="shared" si="1115"/>
        <v>0</v>
      </c>
      <c r="M907" s="587"/>
      <c r="N907" s="588">
        <f t="shared" ref="N907:N970" si="1145">SUMIFS(JE_amount,JE_Month,N$3,JE_Entity,$A907,JE_Ledger_number,$B907)</f>
        <v>0</v>
      </c>
      <c r="O907" s="588">
        <f t="shared" si="1116"/>
        <v>0</v>
      </c>
      <c r="P907" s="587"/>
      <c r="Q907" s="588">
        <f t="shared" ref="Q907:Q970" si="1146">SUMIFS(JE_amount,JE_Month,Q$3,JE_Entity,$A907,JE_Ledger_number,$B907)</f>
        <v>0</v>
      </c>
      <c r="R907" s="588">
        <f t="shared" si="1117"/>
        <v>0</v>
      </c>
      <c r="S907" s="587"/>
      <c r="T907" s="588">
        <f t="shared" ref="T907:T970" si="1147">SUMIFS(JE_amount,JE_Month,T$3,JE_Entity,$A907,JE_Ledger_number,$B907)</f>
        <v>0</v>
      </c>
      <c r="U907" s="588">
        <f t="shared" si="1118"/>
        <v>0</v>
      </c>
      <c r="V907" s="587"/>
      <c r="W907" s="588">
        <f t="shared" ref="W907:W970" si="1148">SUMIFS(JE_amount,JE_Month,W$3,JE_Entity,$A907,JE_Ledger_number,$B907)</f>
        <v>0</v>
      </c>
      <c r="X907" s="588">
        <f t="shared" si="1119"/>
        <v>0</v>
      </c>
      <c r="Y907" s="587"/>
      <c r="Z907" s="588">
        <f t="shared" ref="Z907:Z970" si="1149">SUMIFS(JE_amount,JE_Month,Z$3,JE_Entity,$A907,JE_Ledger_number,$B907)</f>
        <v>0</v>
      </c>
      <c r="AA907" s="588">
        <f t="shared" si="1133"/>
        <v>0</v>
      </c>
      <c r="AB907" s="587"/>
      <c r="AC907" s="588">
        <f t="shared" ref="AC907:AC970" si="1150">SUMIFS(JE_amount,JE_Month,AC$3,JE_Entity,$A907,JE_Ledger_number,$B907)</f>
        <v>0</v>
      </c>
      <c r="AD907" s="588">
        <f t="shared" si="1120"/>
        <v>0</v>
      </c>
      <c r="AE907" s="587"/>
      <c r="AF907" s="588">
        <f t="shared" ref="AF907:AF970" si="1151">SUMIFS(JE_amount,JE_Month,AF$3,JE_Entity,$A907,JE_Ledger_number,$B907)</f>
        <v>0</v>
      </c>
      <c r="AG907" s="588">
        <f t="shared" si="1121"/>
        <v>0</v>
      </c>
      <c r="AH907" s="587"/>
      <c r="AI907" s="588">
        <f t="shared" ref="AI907:AI970" si="1152">SUMIFS(JE_amount,JE_Month,AI$3,JE_Entity,$A907,JE_Ledger_number,$B907)</f>
        <v>0</v>
      </c>
      <c r="AJ907" s="588">
        <f t="shared" si="1122"/>
        <v>0</v>
      </c>
      <c r="AK907" s="587"/>
      <c r="AL907" s="588">
        <f t="shared" ref="AL907:AL970" si="1153">SUMIFS(JE_amount,JE_Month,AL$3,JE_Entity,$A907,JE_Ledger_number,$B907)</f>
        <v>0</v>
      </c>
      <c r="AM907" s="588">
        <f t="shared" si="1123"/>
        <v>0</v>
      </c>
      <c r="AN907" s="587"/>
      <c r="AO907" s="588">
        <f t="shared" ref="AO907:AO970" si="1154">SUMIFS(JE_amount,JE_Month,AO$3,JE_Entity,$A907,JE_Ledger_number,$B907)</f>
        <v>0</v>
      </c>
      <c r="AP907" s="588">
        <f t="shared" si="1124"/>
        <v>0</v>
      </c>
      <c r="AQ907" s="587"/>
      <c r="AR907" s="588">
        <f t="shared" ref="AR907:AR970" si="1155">SUMIFS(JE_amount,JE_Month,AR$3,JE_Entity,$A907,JE_Ledger_number,$B907)</f>
        <v>0</v>
      </c>
      <c r="AS907" s="588">
        <f t="shared" si="1134"/>
        <v>0</v>
      </c>
      <c r="AT907" s="587"/>
      <c r="AU907" s="588">
        <f t="shared" ref="AU907:AU970" si="1156">SUMIFS(JE_amount_NIS,JE_Month,AU$3,JE_Entity,$A907,JE_Ledger_number,$B907)</f>
        <v>0</v>
      </c>
      <c r="AV907" s="588">
        <f t="shared" si="1125"/>
        <v>0</v>
      </c>
      <c r="AW907" s="587"/>
      <c r="AX907" s="652"/>
      <c r="AY907" s="706">
        <f t="shared" si="1132"/>
        <v>0</v>
      </c>
      <c r="BC907" s="30">
        <f t="shared" si="1135"/>
        <v>0</v>
      </c>
      <c r="BD907" s="30">
        <f t="shared" si="1136"/>
        <v>0</v>
      </c>
      <c r="BE907" s="30">
        <f t="shared" si="1127"/>
        <v>0</v>
      </c>
      <c r="BF907" s="30">
        <f t="shared" si="1137"/>
        <v>0</v>
      </c>
      <c r="BG907" s="30">
        <f t="shared" si="1138"/>
        <v>0</v>
      </c>
      <c r="BH907" s="30">
        <f t="shared" si="1126"/>
        <v>0</v>
      </c>
      <c r="BI907" s="30">
        <f t="shared" si="1131"/>
        <v>0</v>
      </c>
      <c r="BJ907" s="30">
        <f t="shared" si="1139"/>
        <v>0</v>
      </c>
      <c r="BK907" s="704">
        <f t="shared" si="1140"/>
        <v>0</v>
      </c>
      <c r="BL907" s="30">
        <f t="shared" si="1141"/>
        <v>0</v>
      </c>
      <c r="BM907" s="30">
        <f t="shared" si="1142"/>
        <v>0</v>
      </c>
      <c r="BN907" s="30">
        <f t="shared" si="1129"/>
        <v>0</v>
      </c>
    </row>
    <row r="908" spans="1:66" x14ac:dyDescent="0.25">
      <c r="A908" s="49"/>
      <c r="B908" s="50"/>
      <c r="C908" s="699"/>
      <c r="D908" s="50"/>
      <c r="E908" s="62" t="e">
        <f t="shared" si="1130"/>
        <v>#N/A</v>
      </c>
      <c r="F908" s="664" t="str">
        <f t="shared" si="1128"/>
        <v/>
      </c>
      <c r="G908" s="587"/>
      <c r="H908" s="588">
        <f t="shared" si="1143"/>
        <v>0</v>
      </c>
      <c r="I908" s="588">
        <f t="shared" ref="I908:I971" si="1157">SUM(G908:H908)</f>
        <v>0</v>
      </c>
      <c r="J908" s="587"/>
      <c r="K908" s="588">
        <f t="shared" si="1144"/>
        <v>0</v>
      </c>
      <c r="L908" s="588">
        <f t="shared" ref="L908:L971" si="1158">SUM(J908:K908)</f>
        <v>0</v>
      </c>
      <c r="M908" s="587"/>
      <c r="N908" s="588">
        <f t="shared" si="1145"/>
        <v>0</v>
      </c>
      <c r="O908" s="588">
        <f t="shared" ref="O908:O971" si="1159">SUM(M908:N908)</f>
        <v>0</v>
      </c>
      <c r="P908" s="587"/>
      <c r="Q908" s="588">
        <f t="shared" si="1146"/>
        <v>0</v>
      </c>
      <c r="R908" s="588">
        <f t="shared" ref="R908:R971" si="1160">SUM(P908:Q908)</f>
        <v>0</v>
      </c>
      <c r="S908" s="587"/>
      <c r="T908" s="588">
        <f t="shared" si="1147"/>
        <v>0</v>
      </c>
      <c r="U908" s="588">
        <f t="shared" ref="U908:U971" si="1161">SUM(S908:T908)</f>
        <v>0</v>
      </c>
      <c r="V908" s="587"/>
      <c r="W908" s="588">
        <f t="shared" si="1148"/>
        <v>0</v>
      </c>
      <c r="X908" s="588">
        <f t="shared" ref="X908:X971" si="1162">SUM(V908:W908)</f>
        <v>0</v>
      </c>
      <c r="Y908" s="587"/>
      <c r="Z908" s="588">
        <f t="shared" si="1149"/>
        <v>0</v>
      </c>
      <c r="AA908" s="588">
        <f t="shared" si="1133"/>
        <v>0</v>
      </c>
      <c r="AB908" s="587"/>
      <c r="AC908" s="588">
        <f t="shared" si="1150"/>
        <v>0</v>
      </c>
      <c r="AD908" s="588">
        <f t="shared" ref="AD908:AD971" si="1163">SUM(AB908:AC908)</f>
        <v>0</v>
      </c>
      <c r="AE908" s="587"/>
      <c r="AF908" s="588">
        <f t="shared" si="1151"/>
        <v>0</v>
      </c>
      <c r="AG908" s="588">
        <f t="shared" ref="AG908:AG971" si="1164">SUM(AE908:AF908)</f>
        <v>0</v>
      </c>
      <c r="AH908" s="587"/>
      <c r="AI908" s="588">
        <f t="shared" si="1152"/>
        <v>0</v>
      </c>
      <c r="AJ908" s="588">
        <f t="shared" ref="AJ908:AJ971" si="1165">SUM(AH908:AI908)</f>
        <v>0</v>
      </c>
      <c r="AK908" s="587"/>
      <c r="AL908" s="588">
        <f t="shared" si="1153"/>
        <v>0</v>
      </c>
      <c r="AM908" s="588">
        <f t="shared" ref="AM908:AM971" si="1166">SUM(AK908:AL908)</f>
        <v>0</v>
      </c>
      <c r="AN908" s="587"/>
      <c r="AO908" s="588">
        <f t="shared" si="1154"/>
        <v>0</v>
      </c>
      <c r="AP908" s="588">
        <f t="shared" ref="AP908:AP971" si="1167">SUM(AN908:AO908)</f>
        <v>0</v>
      </c>
      <c r="AQ908" s="587"/>
      <c r="AR908" s="588">
        <f t="shared" si="1155"/>
        <v>0</v>
      </c>
      <c r="AS908" s="588">
        <f t="shared" si="1134"/>
        <v>0</v>
      </c>
      <c r="AT908" s="587"/>
      <c r="AU908" s="588">
        <f t="shared" si="1156"/>
        <v>0</v>
      </c>
      <c r="AV908" s="588">
        <f t="shared" ref="AV908:AV971" si="1168">SUM(AT908:AU908)</f>
        <v>0</v>
      </c>
      <c r="AW908" s="587"/>
      <c r="AX908" s="652"/>
      <c r="AY908" s="706">
        <f t="shared" si="1132"/>
        <v>0</v>
      </c>
      <c r="BC908" s="30">
        <f t="shared" si="1135"/>
        <v>0</v>
      </c>
      <c r="BD908" s="30">
        <f t="shared" si="1136"/>
        <v>0</v>
      </c>
      <c r="BE908" s="30">
        <f t="shared" si="1127"/>
        <v>0</v>
      </c>
      <c r="BF908" s="30">
        <f t="shared" si="1137"/>
        <v>0</v>
      </c>
      <c r="BG908" s="30">
        <f t="shared" si="1138"/>
        <v>0</v>
      </c>
      <c r="BH908" s="30">
        <f t="shared" si="1126"/>
        <v>0</v>
      </c>
      <c r="BI908" s="30">
        <f t="shared" si="1131"/>
        <v>0</v>
      </c>
      <c r="BJ908" s="30">
        <f t="shared" si="1139"/>
        <v>0</v>
      </c>
      <c r="BK908" s="704">
        <f t="shared" si="1140"/>
        <v>0</v>
      </c>
      <c r="BL908" s="30">
        <f t="shared" si="1141"/>
        <v>0</v>
      </c>
      <c r="BM908" s="30">
        <f t="shared" si="1142"/>
        <v>0</v>
      </c>
      <c r="BN908" s="30">
        <f t="shared" si="1129"/>
        <v>0</v>
      </c>
    </row>
    <row r="909" spans="1:66" x14ac:dyDescent="0.25">
      <c r="A909" s="49"/>
      <c r="B909" s="50"/>
      <c r="C909" s="699"/>
      <c r="D909" s="50"/>
      <c r="E909" s="62" t="e">
        <f t="shared" si="1130"/>
        <v>#N/A</v>
      </c>
      <c r="F909" s="664" t="str">
        <f t="shared" si="1128"/>
        <v/>
      </c>
      <c r="G909" s="587"/>
      <c r="H909" s="588">
        <f t="shared" si="1143"/>
        <v>0</v>
      </c>
      <c r="I909" s="588">
        <f t="shared" si="1157"/>
        <v>0</v>
      </c>
      <c r="J909" s="587"/>
      <c r="K909" s="588">
        <f t="shared" si="1144"/>
        <v>0</v>
      </c>
      <c r="L909" s="588">
        <f t="shared" si="1158"/>
        <v>0</v>
      </c>
      <c r="M909" s="587"/>
      <c r="N909" s="588">
        <f t="shared" si="1145"/>
        <v>0</v>
      </c>
      <c r="O909" s="588">
        <f t="shared" si="1159"/>
        <v>0</v>
      </c>
      <c r="P909" s="587"/>
      <c r="Q909" s="588">
        <f t="shared" si="1146"/>
        <v>0</v>
      </c>
      <c r="R909" s="588">
        <f t="shared" si="1160"/>
        <v>0</v>
      </c>
      <c r="S909" s="587"/>
      <c r="T909" s="588">
        <f t="shared" si="1147"/>
        <v>0</v>
      </c>
      <c r="U909" s="588">
        <f t="shared" si="1161"/>
        <v>0</v>
      </c>
      <c r="V909" s="587"/>
      <c r="W909" s="588">
        <f t="shared" si="1148"/>
        <v>0</v>
      </c>
      <c r="X909" s="588">
        <f t="shared" si="1162"/>
        <v>0</v>
      </c>
      <c r="Y909" s="587"/>
      <c r="Z909" s="588">
        <f t="shared" si="1149"/>
        <v>0</v>
      </c>
      <c r="AA909" s="588">
        <f t="shared" si="1133"/>
        <v>0</v>
      </c>
      <c r="AB909" s="587"/>
      <c r="AC909" s="588">
        <f t="shared" si="1150"/>
        <v>0</v>
      </c>
      <c r="AD909" s="588">
        <f t="shared" si="1163"/>
        <v>0</v>
      </c>
      <c r="AE909" s="587"/>
      <c r="AF909" s="588">
        <f t="shared" si="1151"/>
        <v>0</v>
      </c>
      <c r="AG909" s="588">
        <f t="shared" si="1164"/>
        <v>0</v>
      </c>
      <c r="AH909" s="587"/>
      <c r="AI909" s="588">
        <f t="shared" si="1152"/>
        <v>0</v>
      </c>
      <c r="AJ909" s="588">
        <f t="shared" si="1165"/>
        <v>0</v>
      </c>
      <c r="AK909" s="587"/>
      <c r="AL909" s="588">
        <f t="shared" si="1153"/>
        <v>0</v>
      </c>
      <c r="AM909" s="588">
        <f t="shared" si="1166"/>
        <v>0</v>
      </c>
      <c r="AN909" s="587"/>
      <c r="AO909" s="588">
        <f t="shared" si="1154"/>
        <v>0</v>
      </c>
      <c r="AP909" s="588">
        <f t="shared" si="1167"/>
        <v>0</v>
      </c>
      <c r="AQ909" s="587"/>
      <c r="AR909" s="588">
        <f t="shared" si="1155"/>
        <v>0</v>
      </c>
      <c r="AS909" s="588">
        <f t="shared" si="1134"/>
        <v>0</v>
      </c>
      <c r="AT909" s="587"/>
      <c r="AU909" s="588">
        <f t="shared" si="1156"/>
        <v>0</v>
      </c>
      <c r="AV909" s="588">
        <f t="shared" si="1168"/>
        <v>0</v>
      </c>
      <c r="AW909" s="587"/>
      <c r="AX909" s="652"/>
      <c r="AY909" s="706">
        <f t="shared" si="1132"/>
        <v>0</v>
      </c>
      <c r="BC909" s="30">
        <f t="shared" si="1135"/>
        <v>0</v>
      </c>
      <c r="BD909" s="30">
        <f t="shared" si="1136"/>
        <v>0</v>
      </c>
      <c r="BE909" s="30">
        <f t="shared" si="1127"/>
        <v>0</v>
      </c>
      <c r="BF909" s="30">
        <f t="shared" si="1137"/>
        <v>0</v>
      </c>
      <c r="BG909" s="30">
        <f t="shared" si="1138"/>
        <v>0</v>
      </c>
      <c r="BH909" s="30">
        <f t="shared" si="1126"/>
        <v>0</v>
      </c>
      <c r="BI909" s="30">
        <f t="shared" si="1131"/>
        <v>0</v>
      </c>
      <c r="BJ909" s="30">
        <f t="shared" si="1139"/>
        <v>0</v>
      </c>
      <c r="BK909" s="704">
        <f t="shared" si="1140"/>
        <v>0</v>
      </c>
      <c r="BL909" s="30">
        <f t="shared" si="1141"/>
        <v>0</v>
      </c>
      <c r="BM909" s="30">
        <f t="shared" si="1142"/>
        <v>0</v>
      </c>
      <c r="BN909" s="30">
        <f t="shared" si="1129"/>
        <v>0</v>
      </c>
    </row>
    <row r="910" spans="1:66" x14ac:dyDescent="0.25">
      <c r="A910" s="49"/>
      <c r="B910" s="50"/>
      <c r="C910" s="699"/>
      <c r="D910" s="50"/>
      <c r="E910" s="62" t="e">
        <f t="shared" si="1130"/>
        <v>#N/A</v>
      </c>
      <c r="F910" s="664" t="str">
        <f t="shared" si="1128"/>
        <v/>
      </c>
      <c r="G910" s="587"/>
      <c r="H910" s="588">
        <f t="shared" si="1143"/>
        <v>0</v>
      </c>
      <c r="I910" s="588">
        <f t="shared" si="1157"/>
        <v>0</v>
      </c>
      <c r="J910" s="587"/>
      <c r="K910" s="588">
        <f t="shared" si="1144"/>
        <v>0</v>
      </c>
      <c r="L910" s="588">
        <f t="shared" si="1158"/>
        <v>0</v>
      </c>
      <c r="M910" s="587"/>
      <c r="N910" s="588">
        <f t="shared" si="1145"/>
        <v>0</v>
      </c>
      <c r="O910" s="588">
        <f t="shared" si="1159"/>
        <v>0</v>
      </c>
      <c r="P910" s="587"/>
      <c r="Q910" s="588">
        <f t="shared" si="1146"/>
        <v>0</v>
      </c>
      <c r="R910" s="588">
        <f t="shared" si="1160"/>
        <v>0</v>
      </c>
      <c r="S910" s="587"/>
      <c r="T910" s="588">
        <f t="shared" si="1147"/>
        <v>0</v>
      </c>
      <c r="U910" s="588">
        <f t="shared" si="1161"/>
        <v>0</v>
      </c>
      <c r="V910" s="587"/>
      <c r="W910" s="588">
        <f t="shared" si="1148"/>
        <v>0</v>
      </c>
      <c r="X910" s="588">
        <f t="shared" si="1162"/>
        <v>0</v>
      </c>
      <c r="Y910" s="587"/>
      <c r="Z910" s="588">
        <f t="shared" si="1149"/>
        <v>0</v>
      </c>
      <c r="AA910" s="588">
        <f t="shared" si="1133"/>
        <v>0</v>
      </c>
      <c r="AB910" s="587"/>
      <c r="AC910" s="588">
        <f t="shared" si="1150"/>
        <v>0</v>
      </c>
      <c r="AD910" s="588">
        <f t="shared" si="1163"/>
        <v>0</v>
      </c>
      <c r="AE910" s="587"/>
      <c r="AF910" s="588">
        <f t="shared" si="1151"/>
        <v>0</v>
      </c>
      <c r="AG910" s="588">
        <f t="shared" si="1164"/>
        <v>0</v>
      </c>
      <c r="AH910" s="587"/>
      <c r="AI910" s="588">
        <f t="shared" si="1152"/>
        <v>0</v>
      </c>
      <c r="AJ910" s="588">
        <f t="shared" si="1165"/>
        <v>0</v>
      </c>
      <c r="AK910" s="587"/>
      <c r="AL910" s="588">
        <f t="shared" si="1153"/>
        <v>0</v>
      </c>
      <c r="AM910" s="588">
        <f t="shared" si="1166"/>
        <v>0</v>
      </c>
      <c r="AN910" s="587"/>
      <c r="AO910" s="588">
        <f t="shared" si="1154"/>
        <v>0</v>
      </c>
      <c r="AP910" s="588">
        <f t="shared" si="1167"/>
        <v>0</v>
      </c>
      <c r="AQ910" s="587"/>
      <c r="AR910" s="588">
        <f t="shared" si="1155"/>
        <v>0</v>
      </c>
      <c r="AS910" s="588">
        <f t="shared" si="1134"/>
        <v>0</v>
      </c>
      <c r="AT910" s="587"/>
      <c r="AU910" s="588">
        <f t="shared" si="1156"/>
        <v>0</v>
      </c>
      <c r="AV910" s="588">
        <f t="shared" si="1168"/>
        <v>0</v>
      </c>
      <c r="AW910" s="587"/>
      <c r="AX910" s="652"/>
      <c r="AY910" s="706">
        <f t="shared" si="1132"/>
        <v>0</v>
      </c>
      <c r="BC910" s="30">
        <f t="shared" si="1135"/>
        <v>0</v>
      </c>
      <c r="BD910" s="30">
        <f t="shared" si="1136"/>
        <v>0</v>
      </c>
      <c r="BE910" s="30">
        <f t="shared" si="1127"/>
        <v>0</v>
      </c>
      <c r="BF910" s="30">
        <f t="shared" si="1137"/>
        <v>0</v>
      </c>
      <c r="BG910" s="30">
        <f t="shared" si="1138"/>
        <v>0</v>
      </c>
      <c r="BH910" s="30">
        <f t="shared" si="1126"/>
        <v>0</v>
      </c>
      <c r="BI910" s="30">
        <f t="shared" si="1131"/>
        <v>0</v>
      </c>
      <c r="BJ910" s="30">
        <f t="shared" si="1139"/>
        <v>0</v>
      </c>
      <c r="BK910" s="704">
        <f t="shared" si="1140"/>
        <v>0</v>
      </c>
      <c r="BL910" s="30">
        <f t="shared" si="1141"/>
        <v>0</v>
      </c>
      <c r="BM910" s="30">
        <f t="shared" si="1142"/>
        <v>0</v>
      </c>
      <c r="BN910" s="30">
        <f t="shared" si="1129"/>
        <v>0</v>
      </c>
    </row>
    <row r="911" spans="1:66" x14ac:dyDescent="0.25">
      <c r="A911" s="49"/>
      <c r="B911" s="50"/>
      <c r="C911" s="699"/>
      <c r="D911" s="50"/>
      <c r="E911" s="62" t="e">
        <f t="shared" si="1130"/>
        <v>#N/A</v>
      </c>
      <c r="F911" s="664" t="str">
        <f t="shared" si="1128"/>
        <v/>
      </c>
      <c r="G911" s="587"/>
      <c r="H911" s="588">
        <f t="shared" si="1143"/>
        <v>0</v>
      </c>
      <c r="I911" s="588">
        <f t="shared" si="1157"/>
        <v>0</v>
      </c>
      <c r="J911" s="587"/>
      <c r="K911" s="588">
        <f t="shared" si="1144"/>
        <v>0</v>
      </c>
      <c r="L911" s="588">
        <f t="shared" si="1158"/>
        <v>0</v>
      </c>
      <c r="M911" s="587"/>
      <c r="N911" s="588">
        <f t="shared" si="1145"/>
        <v>0</v>
      </c>
      <c r="O911" s="588">
        <f t="shared" si="1159"/>
        <v>0</v>
      </c>
      <c r="P911" s="587"/>
      <c r="Q911" s="588">
        <f t="shared" si="1146"/>
        <v>0</v>
      </c>
      <c r="R911" s="588">
        <f t="shared" si="1160"/>
        <v>0</v>
      </c>
      <c r="S911" s="587"/>
      <c r="T911" s="588">
        <f t="shared" si="1147"/>
        <v>0</v>
      </c>
      <c r="U911" s="588">
        <f t="shared" si="1161"/>
        <v>0</v>
      </c>
      <c r="V911" s="587"/>
      <c r="W911" s="588">
        <f t="shared" si="1148"/>
        <v>0</v>
      </c>
      <c r="X911" s="588">
        <f t="shared" si="1162"/>
        <v>0</v>
      </c>
      <c r="Y911" s="587"/>
      <c r="Z911" s="588">
        <f t="shared" si="1149"/>
        <v>0</v>
      </c>
      <c r="AA911" s="588">
        <f t="shared" si="1133"/>
        <v>0</v>
      </c>
      <c r="AB911" s="587"/>
      <c r="AC911" s="588">
        <f t="shared" si="1150"/>
        <v>0</v>
      </c>
      <c r="AD911" s="588">
        <f t="shared" si="1163"/>
        <v>0</v>
      </c>
      <c r="AE911" s="587"/>
      <c r="AF911" s="588">
        <f t="shared" si="1151"/>
        <v>0</v>
      </c>
      <c r="AG911" s="588">
        <f t="shared" si="1164"/>
        <v>0</v>
      </c>
      <c r="AH911" s="587"/>
      <c r="AI911" s="588">
        <f t="shared" si="1152"/>
        <v>0</v>
      </c>
      <c r="AJ911" s="588">
        <f t="shared" si="1165"/>
        <v>0</v>
      </c>
      <c r="AK911" s="587"/>
      <c r="AL911" s="588">
        <f t="shared" si="1153"/>
        <v>0</v>
      </c>
      <c r="AM911" s="588">
        <f t="shared" si="1166"/>
        <v>0</v>
      </c>
      <c r="AN911" s="587"/>
      <c r="AO911" s="588">
        <f t="shared" si="1154"/>
        <v>0</v>
      </c>
      <c r="AP911" s="588">
        <f t="shared" si="1167"/>
        <v>0</v>
      </c>
      <c r="AQ911" s="587"/>
      <c r="AR911" s="588">
        <f t="shared" si="1155"/>
        <v>0</v>
      </c>
      <c r="AS911" s="588">
        <f t="shared" si="1134"/>
        <v>0</v>
      </c>
      <c r="AT911" s="587"/>
      <c r="AU911" s="588">
        <f t="shared" si="1156"/>
        <v>0</v>
      </c>
      <c r="AV911" s="588">
        <f t="shared" si="1168"/>
        <v>0</v>
      </c>
      <c r="AW911" s="587"/>
      <c r="AX911" s="652"/>
      <c r="AY911" s="706">
        <f t="shared" si="1132"/>
        <v>0</v>
      </c>
      <c r="BC911" s="30">
        <f t="shared" si="1135"/>
        <v>0</v>
      </c>
      <c r="BD911" s="30">
        <f t="shared" si="1136"/>
        <v>0</v>
      </c>
      <c r="BE911" s="30">
        <f t="shared" si="1127"/>
        <v>0</v>
      </c>
      <c r="BF911" s="30">
        <f t="shared" si="1137"/>
        <v>0</v>
      </c>
      <c r="BG911" s="30">
        <f t="shared" si="1138"/>
        <v>0</v>
      </c>
      <c r="BH911" s="30">
        <f t="shared" ref="BH911:BH974" si="1169">AA911-X911</f>
        <v>0</v>
      </c>
      <c r="BI911" s="30">
        <f t="shared" si="1131"/>
        <v>0</v>
      </c>
      <c r="BJ911" s="30">
        <f t="shared" si="1139"/>
        <v>0</v>
      </c>
      <c r="BK911" s="704">
        <f t="shared" si="1140"/>
        <v>0</v>
      </c>
      <c r="BL911" s="30">
        <f t="shared" si="1141"/>
        <v>0</v>
      </c>
      <c r="BM911" s="30">
        <f t="shared" si="1142"/>
        <v>0</v>
      </c>
      <c r="BN911" s="30">
        <f t="shared" si="1129"/>
        <v>0</v>
      </c>
    </row>
    <row r="912" spans="1:66" x14ac:dyDescent="0.25">
      <c r="A912" s="49"/>
      <c r="B912" s="50"/>
      <c r="C912" s="699"/>
      <c r="D912" s="50"/>
      <c r="E912" s="62" t="e">
        <f t="shared" si="1130"/>
        <v>#N/A</v>
      </c>
      <c r="F912" s="664" t="str">
        <f t="shared" si="1128"/>
        <v/>
      </c>
      <c r="G912" s="587"/>
      <c r="H912" s="588">
        <f t="shared" si="1143"/>
        <v>0</v>
      </c>
      <c r="I912" s="588">
        <f t="shared" si="1157"/>
        <v>0</v>
      </c>
      <c r="J912" s="587"/>
      <c r="K912" s="588">
        <f t="shared" si="1144"/>
        <v>0</v>
      </c>
      <c r="L912" s="588">
        <f t="shared" si="1158"/>
        <v>0</v>
      </c>
      <c r="M912" s="587"/>
      <c r="N912" s="588">
        <f t="shared" si="1145"/>
        <v>0</v>
      </c>
      <c r="O912" s="588">
        <f t="shared" si="1159"/>
        <v>0</v>
      </c>
      <c r="P912" s="587"/>
      <c r="Q912" s="588">
        <f t="shared" si="1146"/>
        <v>0</v>
      </c>
      <c r="R912" s="588">
        <f t="shared" si="1160"/>
        <v>0</v>
      </c>
      <c r="S912" s="587"/>
      <c r="T912" s="588">
        <f t="shared" si="1147"/>
        <v>0</v>
      </c>
      <c r="U912" s="588">
        <f t="shared" si="1161"/>
        <v>0</v>
      </c>
      <c r="V912" s="587"/>
      <c r="W912" s="588">
        <f t="shared" si="1148"/>
        <v>0</v>
      </c>
      <c r="X912" s="588">
        <f t="shared" si="1162"/>
        <v>0</v>
      </c>
      <c r="Y912" s="587"/>
      <c r="Z912" s="588">
        <f t="shared" si="1149"/>
        <v>0</v>
      </c>
      <c r="AA912" s="588">
        <f t="shared" si="1133"/>
        <v>0</v>
      </c>
      <c r="AB912" s="587"/>
      <c r="AC912" s="588">
        <f t="shared" si="1150"/>
        <v>0</v>
      </c>
      <c r="AD912" s="588">
        <f t="shared" si="1163"/>
        <v>0</v>
      </c>
      <c r="AE912" s="587"/>
      <c r="AF912" s="588">
        <f t="shared" si="1151"/>
        <v>0</v>
      </c>
      <c r="AG912" s="588">
        <f t="shared" si="1164"/>
        <v>0</v>
      </c>
      <c r="AH912" s="587"/>
      <c r="AI912" s="588">
        <f t="shared" si="1152"/>
        <v>0</v>
      </c>
      <c r="AJ912" s="588">
        <f t="shared" si="1165"/>
        <v>0</v>
      </c>
      <c r="AK912" s="587"/>
      <c r="AL912" s="588">
        <f t="shared" si="1153"/>
        <v>0</v>
      </c>
      <c r="AM912" s="588">
        <f t="shared" si="1166"/>
        <v>0</v>
      </c>
      <c r="AN912" s="587"/>
      <c r="AO912" s="588">
        <f t="shared" si="1154"/>
        <v>0</v>
      </c>
      <c r="AP912" s="588">
        <f t="shared" si="1167"/>
        <v>0</v>
      </c>
      <c r="AQ912" s="587"/>
      <c r="AR912" s="588">
        <f t="shared" si="1155"/>
        <v>0</v>
      </c>
      <c r="AS912" s="588">
        <f t="shared" si="1134"/>
        <v>0</v>
      </c>
      <c r="AT912" s="587"/>
      <c r="AU912" s="588">
        <f t="shared" si="1156"/>
        <v>0</v>
      </c>
      <c r="AV912" s="588">
        <f t="shared" si="1168"/>
        <v>0</v>
      </c>
      <c r="AW912" s="587"/>
      <c r="AX912" s="652"/>
      <c r="AY912" s="706">
        <f t="shared" si="1132"/>
        <v>0</v>
      </c>
      <c r="BC912" s="30">
        <f t="shared" si="1135"/>
        <v>0</v>
      </c>
      <c r="BD912" s="30">
        <f t="shared" si="1136"/>
        <v>0</v>
      </c>
      <c r="BE912" s="30">
        <f t="shared" si="1127"/>
        <v>0</v>
      </c>
      <c r="BF912" s="30">
        <f t="shared" si="1137"/>
        <v>0</v>
      </c>
      <c r="BG912" s="30">
        <f t="shared" si="1138"/>
        <v>0</v>
      </c>
      <c r="BH912" s="30">
        <f t="shared" si="1169"/>
        <v>0</v>
      </c>
      <c r="BI912" s="30">
        <f t="shared" si="1131"/>
        <v>0</v>
      </c>
      <c r="BJ912" s="30">
        <f t="shared" si="1139"/>
        <v>0</v>
      </c>
      <c r="BK912" s="704">
        <f t="shared" si="1140"/>
        <v>0</v>
      </c>
      <c r="BL912" s="30">
        <f t="shared" si="1141"/>
        <v>0</v>
      </c>
      <c r="BM912" s="30">
        <f t="shared" si="1142"/>
        <v>0</v>
      </c>
      <c r="BN912" s="30">
        <f t="shared" si="1129"/>
        <v>0</v>
      </c>
    </row>
    <row r="913" spans="1:66" x14ac:dyDescent="0.25">
      <c r="A913" s="49"/>
      <c r="B913" s="50"/>
      <c r="C913" s="699"/>
      <c r="D913" s="50"/>
      <c r="E913" s="62" t="e">
        <f t="shared" si="1130"/>
        <v>#N/A</v>
      </c>
      <c r="F913" s="664" t="str">
        <f t="shared" si="1128"/>
        <v/>
      </c>
      <c r="G913" s="587"/>
      <c r="H913" s="588">
        <f t="shared" si="1143"/>
        <v>0</v>
      </c>
      <c r="I913" s="588">
        <f t="shared" si="1157"/>
        <v>0</v>
      </c>
      <c r="J913" s="587"/>
      <c r="K913" s="588">
        <f t="shared" si="1144"/>
        <v>0</v>
      </c>
      <c r="L913" s="588">
        <f t="shared" si="1158"/>
        <v>0</v>
      </c>
      <c r="M913" s="587"/>
      <c r="N913" s="588">
        <f t="shared" si="1145"/>
        <v>0</v>
      </c>
      <c r="O913" s="588">
        <f t="shared" si="1159"/>
        <v>0</v>
      </c>
      <c r="P913" s="587"/>
      <c r="Q913" s="588">
        <f t="shared" si="1146"/>
        <v>0</v>
      </c>
      <c r="R913" s="588">
        <f t="shared" si="1160"/>
        <v>0</v>
      </c>
      <c r="S913" s="587"/>
      <c r="T913" s="588">
        <f t="shared" si="1147"/>
        <v>0</v>
      </c>
      <c r="U913" s="588">
        <f t="shared" si="1161"/>
        <v>0</v>
      </c>
      <c r="V913" s="587"/>
      <c r="W913" s="588">
        <f t="shared" si="1148"/>
        <v>0</v>
      </c>
      <c r="X913" s="588">
        <f t="shared" si="1162"/>
        <v>0</v>
      </c>
      <c r="Y913" s="587"/>
      <c r="Z913" s="588">
        <f t="shared" si="1149"/>
        <v>0</v>
      </c>
      <c r="AA913" s="588">
        <f t="shared" si="1133"/>
        <v>0</v>
      </c>
      <c r="AB913" s="587"/>
      <c r="AC913" s="588">
        <f t="shared" si="1150"/>
        <v>0</v>
      </c>
      <c r="AD913" s="588">
        <f t="shared" si="1163"/>
        <v>0</v>
      </c>
      <c r="AE913" s="587"/>
      <c r="AF913" s="588">
        <f t="shared" si="1151"/>
        <v>0</v>
      </c>
      <c r="AG913" s="588">
        <f t="shared" si="1164"/>
        <v>0</v>
      </c>
      <c r="AH913" s="587"/>
      <c r="AI913" s="588">
        <f t="shared" si="1152"/>
        <v>0</v>
      </c>
      <c r="AJ913" s="588">
        <f t="shared" si="1165"/>
        <v>0</v>
      </c>
      <c r="AK913" s="587"/>
      <c r="AL913" s="588">
        <f t="shared" si="1153"/>
        <v>0</v>
      </c>
      <c r="AM913" s="588">
        <f t="shared" si="1166"/>
        <v>0</v>
      </c>
      <c r="AN913" s="587"/>
      <c r="AO913" s="588">
        <f t="shared" si="1154"/>
        <v>0</v>
      </c>
      <c r="AP913" s="588">
        <f t="shared" si="1167"/>
        <v>0</v>
      </c>
      <c r="AQ913" s="587"/>
      <c r="AR913" s="588">
        <f t="shared" si="1155"/>
        <v>0</v>
      </c>
      <c r="AS913" s="588">
        <f t="shared" si="1134"/>
        <v>0</v>
      </c>
      <c r="AT913" s="587"/>
      <c r="AU913" s="588">
        <f t="shared" si="1156"/>
        <v>0</v>
      </c>
      <c r="AV913" s="588">
        <f t="shared" si="1168"/>
        <v>0</v>
      </c>
      <c r="AW913" s="587"/>
      <c r="AX913" s="652"/>
      <c r="AY913" s="706">
        <f t="shared" si="1132"/>
        <v>0</v>
      </c>
      <c r="BC913" s="30">
        <f t="shared" si="1135"/>
        <v>0</v>
      </c>
      <c r="BD913" s="30">
        <f t="shared" si="1136"/>
        <v>0</v>
      </c>
      <c r="BE913" s="30">
        <f t="shared" si="1127"/>
        <v>0</v>
      </c>
      <c r="BF913" s="30">
        <f t="shared" si="1137"/>
        <v>0</v>
      </c>
      <c r="BG913" s="30">
        <f t="shared" si="1138"/>
        <v>0</v>
      </c>
      <c r="BH913" s="30">
        <f t="shared" si="1169"/>
        <v>0</v>
      </c>
      <c r="BI913" s="30">
        <f t="shared" si="1131"/>
        <v>0</v>
      </c>
      <c r="BJ913" s="30">
        <f t="shared" si="1139"/>
        <v>0</v>
      </c>
      <c r="BK913" s="704">
        <f t="shared" si="1140"/>
        <v>0</v>
      </c>
      <c r="BL913" s="30">
        <f t="shared" si="1141"/>
        <v>0</v>
      </c>
      <c r="BM913" s="30">
        <f t="shared" si="1142"/>
        <v>0</v>
      </c>
      <c r="BN913" s="30">
        <f t="shared" si="1129"/>
        <v>0</v>
      </c>
    </row>
    <row r="914" spans="1:66" x14ac:dyDescent="0.25">
      <c r="A914" s="49"/>
      <c r="B914" s="50"/>
      <c r="C914" s="699"/>
      <c r="D914" s="50"/>
      <c r="E914" s="62" t="e">
        <f t="shared" si="1130"/>
        <v>#N/A</v>
      </c>
      <c r="F914" s="664" t="str">
        <f t="shared" si="1128"/>
        <v/>
      </c>
      <c r="G914" s="587"/>
      <c r="H914" s="588">
        <f t="shared" si="1143"/>
        <v>0</v>
      </c>
      <c r="I914" s="588">
        <f t="shared" si="1157"/>
        <v>0</v>
      </c>
      <c r="J914" s="587"/>
      <c r="K914" s="588">
        <f t="shared" si="1144"/>
        <v>0</v>
      </c>
      <c r="L914" s="588">
        <f t="shared" si="1158"/>
        <v>0</v>
      </c>
      <c r="M914" s="587"/>
      <c r="N914" s="588">
        <f t="shared" si="1145"/>
        <v>0</v>
      </c>
      <c r="O914" s="588">
        <f t="shared" si="1159"/>
        <v>0</v>
      </c>
      <c r="P914" s="587"/>
      <c r="Q914" s="588">
        <f t="shared" si="1146"/>
        <v>0</v>
      </c>
      <c r="R914" s="588">
        <f t="shared" si="1160"/>
        <v>0</v>
      </c>
      <c r="S914" s="587"/>
      <c r="T914" s="588">
        <f t="shared" si="1147"/>
        <v>0</v>
      </c>
      <c r="U914" s="588">
        <f t="shared" si="1161"/>
        <v>0</v>
      </c>
      <c r="V914" s="587"/>
      <c r="W914" s="588">
        <f t="shared" si="1148"/>
        <v>0</v>
      </c>
      <c r="X914" s="588">
        <f t="shared" si="1162"/>
        <v>0</v>
      </c>
      <c r="Y914" s="587"/>
      <c r="Z914" s="588">
        <f t="shared" si="1149"/>
        <v>0</v>
      </c>
      <c r="AA914" s="588">
        <f t="shared" si="1133"/>
        <v>0</v>
      </c>
      <c r="AB914" s="587"/>
      <c r="AC914" s="588">
        <f t="shared" si="1150"/>
        <v>0</v>
      </c>
      <c r="AD914" s="588">
        <f t="shared" si="1163"/>
        <v>0</v>
      </c>
      <c r="AE914" s="587"/>
      <c r="AF914" s="588">
        <f t="shared" si="1151"/>
        <v>0</v>
      </c>
      <c r="AG914" s="588">
        <f t="shared" si="1164"/>
        <v>0</v>
      </c>
      <c r="AH914" s="587"/>
      <c r="AI914" s="588">
        <f t="shared" si="1152"/>
        <v>0</v>
      </c>
      <c r="AJ914" s="588">
        <f t="shared" si="1165"/>
        <v>0</v>
      </c>
      <c r="AK914" s="587"/>
      <c r="AL914" s="588">
        <f t="shared" si="1153"/>
        <v>0</v>
      </c>
      <c r="AM914" s="588">
        <f t="shared" si="1166"/>
        <v>0</v>
      </c>
      <c r="AN914" s="587"/>
      <c r="AO914" s="588">
        <f t="shared" si="1154"/>
        <v>0</v>
      </c>
      <c r="AP914" s="588">
        <f t="shared" si="1167"/>
        <v>0</v>
      </c>
      <c r="AQ914" s="587"/>
      <c r="AR914" s="588">
        <f t="shared" si="1155"/>
        <v>0</v>
      </c>
      <c r="AS914" s="588">
        <f t="shared" si="1134"/>
        <v>0</v>
      </c>
      <c r="AT914" s="587"/>
      <c r="AU914" s="588">
        <f t="shared" si="1156"/>
        <v>0</v>
      </c>
      <c r="AV914" s="588">
        <f t="shared" si="1168"/>
        <v>0</v>
      </c>
      <c r="AW914" s="587"/>
      <c r="AX914" s="652"/>
      <c r="AY914" s="706">
        <f t="shared" si="1132"/>
        <v>0</v>
      </c>
      <c r="BC914" s="30">
        <f t="shared" si="1135"/>
        <v>0</v>
      </c>
      <c r="BD914" s="30">
        <f t="shared" si="1136"/>
        <v>0</v>
      </c>
      <c r="BE914" s="30">
        <f t="shared" si="1127"/>
        <v>0</v>
      </c>
      <c r="BF914" s="30">
        <f t="shared" si="1137"/>
        <v>0</v>
      </c>
      <c r="BG914" s="30">
        <f t="shared" si="1138"/>
        <v>0</v>
      </c>
      <c r="BH914" s="30">
        <f t="shared" si="1169"/>
        <v>0</v>
      </c>
      <c r="BI914" s="30">
        <f t="shared" si="1131"/>
        <v>0</v>
      </c>
      <c r="BJ914" s="30">
        <f t="shared" si="1139"/>
        <v>0</v>
      </c>
      <c r="BK914" s="704">
        <f t="shared" si="1140"/>
        <v>0</v>
      </c>
      <c r="BL914" s="30">
        <f t="shared" si="1141"/>
        <v>0</v>
      </c>
      <c r="BM914" s="30">
        <f t="shared" si="1142"/>
        <v>0</v>
      </c>
      <c r="BN914" s="30">
        <f t="shared" si="1129"/>
        <v>0</v>
      </c>
    </row>
    <row r="915" spans="1:66" x14ac:dyDescent="0.25">
      <c r="A915" s="49"/>
      <c r="B915" s="50"/>
      <c r="C915" s="699"/>
      <c r="D915" s="50"/>
      <c r="E915" s="62" t="e">
        <f t="shared" si="1130"/>
        <v>#N/A</v>
      </c>
      <c r="F915" s="664" t="str">
        <f t="shared" si="1128"/>
        <v/>
      </c>
      <c r="G915" s="587"/>
      <c r="H915" s="588">
        <f t="shared" si="1143"/>
        <v>0</v>
      </c>
      <c r="I915" s="588">
        <f t="shared" si="1157"/>
        <v>0</v>
      </c>
      <c r="J915" s="587"/>
      <c r="K915" s="588">
        <f t="shared" si="1144"/>
        <v>0</v>
      </c>
      <c r="L915" s="588">
        <f t="shared" si="1158"/>
        <v>0</v>
      </c>
      <c r="M915" s="587"/>
      <c r="N915" s="588">
        <f t="shared" si="1145"/>
        <v>0</v>
      </c>
      <c r="O915" s="588">
        <f t="shared" si="1159"/>
        <v>0</v>
      </c>
      <c r="P915" s="587"/>
      <c r="Q915" s="588">
        <f t="shared" si="1146"/>
        <v>0</v>
      </c>
      <c r="R915" s="588">
        <f t="shared" si="1160"/>
        <v>0</v>
      </c>
      <c r="S915" s="587"/>
      <c r="T915" s="588">
        <f t="shared" si="1147"/>
        <v>0</v>
      </c>
      <c r="U915" s="588">
        <f t="shared" si="1161"/>
        <v>0</v>
      </c>
      <c r="V915" s="587"/>
      <c r="W915" s="588">
        <f t="shared" si="1148"/>
        <v>0</v>
      </c>
      <c r="X915" s="588">
        <f t="shared" si="1162"/>
        <v>0</v>
      </c>
      <c r="Y915" s="587"/>
      <c r="Z915" s="588">
        <f t="shared" si="1149"/>
        <v>0</v>
      </c>
      <c r="AA915" s="588">
        <f t="shared" si="1133"/>
        <v>0</v>
      </c>
      <c r="AB915" s="587"/>
      <c r="AC915" s="588">
        <f t="shared" si="1150"/>
        <v>0</v>
      </c>
      <c r="AD915" s="588">
        <f t="shared" si="1163"/>
        <v>0</v>
      </c>
      <c r="AE915" s="587"/>
      <c r="AF915" s="588">
        <f t="shared" si="1151"/>
        <v>0</v>
      </c>
      <c r="AG915" s="588">
        <f t="shared" si="1164"/>
        <v>0</v>
      </c>
      <c r="AH915" s="587"/>
      <c r="AI915" s="588">
        <f t="shared" si="1152"/>
        <v>0</v>
      </c>
      <c r="AJ915" s="588">
        <f t="shared" si="1165"/>
        <v>0</v>
      </c>
      <c r="AK915" s="587"/>
      <c r="AL915" s="588">
        <f t="shared" si="1153"/>
        <v>0</v>
      </c>
      <c r="AM915" s="588">
        <f t="shared" si="1166"/>
        <v>0</v>
      </c>
      <c r="AN915" s="587"/>
      <c r="AO915" s="588">
        <f t="shared" si="1154"/>
        <v>0</v>
      </c>
      <c r="AP915" s="588">
        <f t="shared" si="1167"/>
        <v>0</v>
      </c>
      <c r="AQ915" s="587"/>
      <c r="AR915" s="588">
        <f t="shared" si="1155"/>
        <v>0</v>
      </c>
      <c r="AS915" s="588">
        <f t="shared" si="1134"/>
        <v>0</v>
      </c>
      <c r="AT915" s="587"/>
      <c r="AU915" s="588">
        <f t="shared" si="1156"/>
        <v>0</v>
      </c>
      <c r="AV915" s="588">
        <f t="shared" si="1168"/>
        <v>0</v>
      </c>
      <c r="AW915" s="587"/>
      <c r="AX915" s="652"/>
      <c r="AY915" s="706">
        <f t="shared" si="1132"/>
        <v>0</v>
      </c>
      <c r="BC915" s="30">
        <f t="shared" si="1135"/>
        <v>0</v>
      </c>
      <c r="BD915" s="30">
        <f t="shared" si="1136"/>
        <v>0</v>
      </c>
      <c r="BE915" s="30">
        <f t="shared" si="1127"/>
        <v>0</v>
      </c>
      <c r="BF915" s="30">
        <f t="shared" si="1137"/>
        <v>0</v>
      </c>
      <c r="BG915" s="30">
        <f t="shared" si="1138"/>
        <v>0</v>
      </c>
      <c r="BH915" s="30">
        <f t="shared" si="1169"/>
        <v>0</v>
      </c>
      <c r="BI915" s="30">
        <f t="shared" si="1131"/>
        <v>0</v>
      </c>
      <c r="BJ915" s="30">
        <f t="shared" si="1139"/>
        <v>0</v>
      </c>
      <c r="BK915" s="704">
        <f t="shared" si="1140"/>
        <v>0</v>
      </c>
      <c r="BL915" s="30">
        <f t="shared" si="1141"/>
        <v>0</v>
      </c>
      <c r="BM915" s="30">
        <f t="shared" si="1142"/>
        <v>0</v>
      </c>
      <c r="BN915" s="30">
        <f t="shared" si="1129"/>
        <v>0</v>
      </c>
    </row>
    <row r="916" spans="1:66" x14ac:dyDescent="0.25">
      <c r="A916" s="49"/>
      <c r="B916" s="50"/>
      <c r="C916" s="699"/>
      <c r="D916" s="50"/>
      <c r="E916" s="62" t="e">
        <f t="shared" si="1130"/>
        <v>#N/A</v>
      </c>
      <c r="F916" s="664" t="str">
        <f t="shared" si="1128"/>
        <v/>
      </c>
      <c r="G916" s="587"/>
      <c r="H916" s="588">
        <f t="shared" si="1143"/>
        <v>0</v>
      </c>
      <c r="I916" s="588">
        <f t="shared" si="1157"/>
        <v>0</v>
      </c>
      <c r="J916" s="587"/>
      <c r="K916" s="588">
        <f t="shared" si="1144"/>
        <v>0</v>
      </c>
      <c r="L916" s="588">
        <f t="shared" si="1158"/>
        <v>0</v>
      </c>
      <c r="M916" s="587"/>
      <c r="N916" s="588">
        <f t="shared" si="1145"/>
        <v>0</v>
      </c>
      <c r="O916" s="588">
        <f t="shared" si="1159"/>
        <v>0</v>
      </c>
      <c r="P916" s="587"/>
      <c r="Q916" s="588">
        <f t="shared" si="1146"/>
        <v>0</v>
      </c>
      <c r="R916" s="588">
        <f t="shared" si="1160"/>
        <v>0</v>
      </c>
      <c r="S916" s="587"/>
      <c r="T916" s="588">
        <f t="shared" si="1147"/>
        <v>0</v>
      </c>
      <c r="U916" s="588">
        <f t="shared" si="1161"/>
        <v>0</v>
      </c>
      <c r="V916" s="587"/>
      <c r="W916" s="588">
        <f t="shared" si="1148"/>
        <v>0</v>
      </c>
      <c r="X916" s="588">
        <f t="shared" si="1162"/>
        <v>0</v>
      </c>
      <c r="Y916" s="587"/>
      <c r="Z916" s="588">
        <f t="shared" si="1149"/>
        <v>0</v>
      </c>
      <c r="AA916" s="588">
        <f t="shared" si="1133"/>
        <v>0</v>
      </c>
      <c r="AB916" s="587"/>
      <c r="AC916" s="588">
        <f t="shared" si="1150"/>
        <v>0</v>
      </c>
      <c r="AD916" s="588">
        <f t="shared" si="1163"/>
        <v>0</v>
      </c>
      <c r="AE916" s="587"/>
      <c r="AF916" s="588">
        <f t="shared" si="1151"/>
        <v>0</v>
      </c>
      <c r="AG916" s="588">
        <f t="shared" si="1164"/>
        <v>0</v>
      </c>
      <c r="AH916" s="587"/>
      <c r="AI916" s="588">
        <f t="shared" si="1152"/>
        <v>0</v>
      </c>
      <c r="AJ916" s="588">
        <f t="shared" si="1165"/>
        <v>0</v>
      </c>
      <c r="AK916" s="587"/>
      <c r="AL916" s="588">
        <f t="shared" si="1153"/>
        <v>0</v>
      </c>
      <c r="AM916" s="588">
        <f t="shared" si="1166"/>
        <v>0</v>
      </c>
      <c r="AN916" s="587"/>
      <c r="AO916" s="588">
        <f t="shared" si="1154"/>
        <v>0</v>
      </c>
      <c r="AP916" s="588">
        <f t="shared" si="1167"/>
        <v>0</v>
      </c>
      <c r="AQ916" s="587"/>
      <c r="AR916" s="588">
        <f t="shared" si="1155"/>
        <v>0</v>
      </c>
      <c r="AS916" s="588">
        <f t="shared" si="1134"/>
        <v>0</v>
      </c>
      <c r="AT916" s="587"/>
      <c r="AU916" s="588">
        <f t="shared" si="1156"/>
        <v>0</v>
      </c>
      <c r="AV916" s="588">
        <f t="shared" si="1168"/>
        <v>0</v>
      </c>
      <c r="AW916" s="587"/>
      <c r="AX916" s="652"/>
      <c r="AY916" s="706">
        <f t="shared" si="1132"/>
        <v>0</v>
      </c>
      <c r="BC916" s="30">
        <f t="shared" si="1135"/>
        <v>0</v>
      </c>
      <c r="BD916" s="30">
        <f t="shared" si="1136"/>
        <v>0</v>
      </c>
      <c r="BE916" s="30">
        <f t="shared" si="1127"/>
        <v>0</v>
      </c>
      <c r="BF916" s="30">
        <f t="shared" si="1137"/>
        <v>0</v>
      </c>
      <c r="BG916" s="30">
        <f t="shared" si="1138"/>
        <v>0</v>
      </c>
      <c r="BH916" s="30">
        <f t="shared" si="1169"/>
        <v>0</v>
      </c>
      <c r="BI916" s="30">
        <f t="shared" si="1131"/>
        <v>0</v>
      </c>
      <c r="BJ916" s="30">
        <f t="shared" si="1139"/>
        <v>0</v>
      </c>
      <c r="BK916" s="704">
        <f t="shared" si="1140"/>
        <v>0</v>
      </c>
      <c r="BL916" s="30">
        <f t="shared" si="1141"/>
        <v>0</v>
      </c>
      <c r="BM916" s="30">
        <f t="shared" si="1142"/>
        <v>0</v>
      </c>
      <c r="BN916" s="30">
        <f t="shared" si="1129"/>
        <v>0</v>
      </c>
    </row>
    <row r="917" spans="1:66" x14ac:dyDescent="0.25">
      <c r="A917" s="49"/>
      <c r="B917" s="50"/>
      <c r="C917" s="699"/>
      <c r="D917" s="50"/>
      <c r="E917" s="62" t="e">
        <f t="shared" si="1130"/>
        <v>#N/A</v>
      </c>
      <c r="F917" s="664" t="str">
        <f t="shared" si="1128"/>
        <v/>
      </c>
      <c r="G917" s="587"/>
      <c r="H917" s="588">
        <f t="shared" si="1143"/>
        <v>0</v>
      </c>
      <c r="I917" s="588">
        <f t="shared" si="1157"/>
        <v>0</v>
      </c>
      <c r="J917" s="587"/>
      <c r="K917" s="588">
        <f t="shared" si="1144"/>
        <v>0</v>
      </c>
      <c r="L917" s="588">
        <f t="shared" si="1158"/>
        <v>0</v>
      </c>
      <c r="M917" s="587"/>
      <c r="N917" s="588">
        <f t="shared" si="1145"/>
        <v>0</v>
      </c>
      <c r="O917" s="588">
        <f t="shared" si="1159"/>
        <v>0</v>
      </c>
      <c r="P917" s="587"/>
      <c r="Q917" s="588">
        <f t="shared" si="1146"/>
        <v>0</v>
      </c>
      <c r="R917" s="588">
        <f t="shared" si="1160"/>
        <v>0</v>
      </c>
      <c r="S917" s="587"/>
      <c r="T917" s="588">
        <f t="shared" si="1147"/>
        <v>0</v>
      </c>
      <c r="U917" s="588">
        <f t="shared" si="1161"/>
        <v>0</v>
      </c>
      <c r="V917" s="587"/>
      <c r="W917" s="588">
        <f t="shared" si="1148"/>
        <v>0</v>
      </c>
      <c r="X917" s="588">
        <f t="shared" si="1162"/>
        <v>0</v>
      </c>
      <c r="Y917" s="587"/>
      <c r="Z917" s="588">
        <f t="shared" si="1149"/>
        <v>0</v>
      </c>
      <c r="AA917" s="588">
        <f t="shared" si="1133"/>
        <v>0</v>
      </c>
      <c r="AB917" s="587"/>
      <c r="AC917" s="588">
        <f t="shared" si="1150"/>
        <v>0</v>
      </c>
      <c r="AD917" s="588">
        <f t="shared" si="1163"/>
        <v>0</v>
      </c>
      <c r="AE917" s="587"/>
      <c r="AF917" s="588">
        <f t="shared" si="1151"/>
        <v>0</v>
      </c>
      <c r="AG917" s="588">
        <f t="shared" si="1164"/>
        <v>0</v>
      </c>
      <c r="AH917" s="587"/>
      <c r="AI917" s="588">
        <f t="shared" si="1152"/>
        <v>0</v>
      </c>
      <c r="AJ917" s="588">
        <f t="shared" si="1165"/>
        <v>0</v>
      </c>
      <c r="AK917" s="587"/>
      <c r="AL917" s="588">
        <f t="shared" si="1153"/>
        <v>0</v>
      </c>
      <c r="AM917" s="588">
        <f t="shared" si="1166"/>
        <v>0</v>
      </c>
      <c r="AN917" s="587"/>
      <c r="AO917" s="588">
        <f t="shared" si="1154"/>
        <v>0</v>
      </c>
      <c r="AP917" s="588">
        <f t="shared" si="1167"/>
        <v>0</v>
      </c>
      <c r="AQ917" s="587"/>
      <c r="AR917" s="588">
        <f t="shared" si="1155"/>
        <v>0</v>
      </c>
      <c r="AS917" s="588">
        <f t="shared" si="1134"/>
        <v>0</v>
      </c>
      <c r="AT917" s="587"/>
      <c r="AU917" s="588">
        <f t="shared" si="1156"/>
        <v>0</v>
      </c>
      <c r="AV917" s="588">
        <f t="shared" si="1168"/>
        <v>0</v>
      </c>
      <c r="AW917" s="587"/>
      <c r="AX917" s="652"/>
      <c r="AY917" s="706">
        <f t="shared" si="1132"/>
        <v>0</v>
      </c>
      <c r="BC917" s="30">
        <f t="shared" si="1135"/>
        <v>0</v>
      </c>
      <c r="BD917" s="30">
        <f t="shared" si="1136"/>
        <v>0</v>
      </c>
      <c r="BE917" s="30">
        <f t="shared" si="1127"/>
        <v>0</v>
      </c>
      <c r="BF917" s="30">
        <f t="shared" si="1137"/>
        <v>0</v>
      </c>
      <c r="BG917" s="30">
        <f t="shared" si="1138"/>
        <v>0</v>
      </c>
      <c r="BH917" s="30">
        <f t="shared" si="1169"/>
        <v>0</v>
      </c>
      <c r="BI917" s="30">
        <f t="shared" si="1131"/>
        <v>0</v>
      </c>
      <c r="BJ917" s="30">
        <f t="shared" si="1139"/>
        <v>0</v>
      </c>
      <c r="BK917" s="704">
        <f t="shared" si="1140"/>
        <v>0</v>
      </c>
      <c r="BL917" s="30">
        <f t="shared" si="1141"/>
        <v>0</v>
      </c>
      <c r="BM917" s="30">
        <f t="shared" si="1142"/>
        <v>0</v>
      </c>
      <c r="BN917" s="30">
        <f t="shared" si="1129"/>
        <v>0</v>
      </c>
    </row>
    <row r="918" spans="1:66" x14ac:dyDescent="0.25">
      <c r="A918" s="49"/>
      <c r="B918" s="50"/>
      <c r="C918" s="699"/>
      <c r="D918" s="50"/>
      <c r="E918" s="62" t="e">
        <f t="shared" si="1130"/>
        <v>#N/A</v>
      </c>
      <c r="F918" s="664" t="str">
        <f t="shared" si="1128"/>
        <v/>
      </c>
      <c r="G918" s="587"/>
      <c r="H918" s="588">
        <f t="shared" si="1143"/>
        <v>0</v>
      </c>
      <c r="I918" s="588">
        <f t="shared" si="1157"/>
        <v>0</v>
      </c>
      <c r="J918" s="587"/>
      <c r="K918" s="588">
        <f t="shared" si="1144"/>
        <v>0</v>
      </c>
      <c r="L918" s="588">
        <f t="shared" si="1158"/>
        <v>0</v>
      </c>
      <c r="M918" s="587"/>
      <c r="N918" s="588">
        <f t="shared" si="1145"/>
        <v>0</v>
      </c>
      <c r="O918" s="588">
        <f t="shared" si="1159"/>
        <v>0</v>
      </c>
      <c r="P918" s="587"/>
      <c r="Q918" s="588">
        <f t="shared" si="1146"/>
        <v>0</v>
      </c>
      <c r="R918" s="588">
        <f t="shared" si="1160"/>
        <v>0</v>
      </c>
      <c r="S918" s="587"/>
      <c r="T918" s="588">
        <f t="shared" si="1147"/>
        <v>0</v>
      </c>
      <c r="U918" s="588">
        <f t="shared" si="1161"/>
        <v>0</v>
      </c>
      <c r="V918" s="587"/>
      <c r="W918" s="588">
        <f t="shared" si="1148"/>
        <v>0</v>
      </c>
      <c r="X918" s="588">
        <f t="shared" si="1162"/>
        <v>0</v>
      </c>
      <c r="Y918" s="587"/>
      <c r="Z918" s="588">
        <f t="shared" si="1149"/>
        <v>0</v>
      </c>
      <c r="AA918" s="588">
        <f t="shared" si="1133"/>
        <v>0</v>
      </c>
      <c r="AB918" s="587"/>
      <c r="AC918" s="588">
        <f t="shared" si="1150"/>
        <v>0</v>
      </c>
      <c r="AD918" s="588">
        <f t="shared" si="1163"/>
        <v>0</v>
      </c>
      <c r="AE918" s="587"/>
      <c r="AF918" s="588">
        <f t="shared" si="1151"/>
        <v>0</v>
      </c>
      <c r="AG918" s="588">
        <f t="shared" si="1164"/>
        <v>0</v>
      </c>
      <c r="AH918" s="587"/>
      <c r="AI918" s="588">
        <f t="shared" si="1152"/>
        <v>0</v>
      </c>
      <c r="AJ918" s="588">
        <f t="shared" si="1165"/>
        <v>0</v>
      </c>
      <c r="AK918" s="587"/>
      <c r="AL918" s="588">
        <f t="shared" si="1153"/>
        <v>0</v>
      </c>
      <c r="AM918" s="588">
        <f t="shared" si="1166"/>
        <v>0</v>
      </c>
      <c r="AN918" s="587"/>
      <c r="AO918" s="588">
        <f t="shared" si="1154"/>
        <v>0</v>
      </c>
      <c r="AP918" s="588">
        <f t="shared" si="1167"/>
        <v>0</v>
      </c>
      <c r="AQ918" s="587"/>
      <c r="AR918" s="588">
        <f t="shared" si="1155"/>
        <v>0</v>
      </c>
      <c r="AS918" s="588">
        <f t="shared" si="1134"/>
        <v>0</v>
      </c>
      <c r="AT918" s="587"/>
      <c r="AU918" s="588">
        <f t="shared" si="1156"/>
        <v>0</v>
      </c>
      <c r="AV918" s="588">
        <f t="shared" si="1168"/>
        <v>0</v>
      </c>
      <c r="AW918" s="587"/>
      <c r="AX918" s="652"/>
      <c r="AY918" s="706">
        <f t="shared" si="1132"/>
        <v>0</v>
      </c>
      <c r="BC918" s="30">
        <f t="shared" si="1135"/>
        <v>0</v>
      </c>
      <c r="BD918" s="30">
        <f t="shared" si="1136"/>
        <v>0</v>
      </c>
      <c r="BE918" s="30">
        <f t="shared" si="1127"/>
        <v>0</v>
      </c>
      <c r="BF918" s="30">
        <f t="shared" si="1137"/>
        <v>0</v>
      </c>
      <c r="BG918" s="30">
        <f t="shared" si="1138"/>
        <v>0</v>
      </c>
      <c r="BH918" s="30">
        <f t="shared" si="1169"/>
        <v>0</v>
      </c>
      <c r="BI918" s="30">
        <f t="shared" si="1131"/>
        <v>0</v>
      </c>
      <c r="BJ918" s="30">
        <f t="shared" si="1139"/>
        <v>0</v>
      </c>
      <c r="BK918" s="704">
        <f t="shared" si="1140"/>
        <v>0</v>
      </c>
      <c r="BL918" s="30">
        <f t="shared" si="1141"/>
        <v>0</v>
      </c>
      <c r="BM918" s="30">
        <f t="shared" si="1142"/>
        <v>0</v>
      </c>
      <c r="BN918" s="30">
        <f t="shared" si="1129"/>
        <v>0</v>
      </c>
    </row>
    <row r="919" spans="1:66" x14ac:dyDescent="0.25">
      <c r="A919" s="49"/>
      <c r="B919" s="50"/>
      <c r="C919" s="699"/>
      <c r="D919" s="50"/>
      <c r="E919" s="62" t="e">
        <f t="shared" si="1130"/>
        <v>#N/A</v>
      </c>
      <c r="F919" s="664" t="str">
        <f t="shared" si="1128"/>
        <v/>
      </c>
      <c r="G919" s="587"/>
      <c r="H919" s="588">
        <f t="shared" si="1143"/>
        <v>0</v>
      </c>
      <c r="I919" s="588">
        <f t="shared" si="1157"/>
        <v>0</v>
      </c>
      <c r="J919" s="587"/>
      <c r="K919" s="588">
        <f t="shared" si="1144"/>
        <v>0</v>
      </c>
      <c r="L919" s="588">
        <f t="shared" si="1158"/>
        <v>0</v>
      </c>
      <c r="M919" s="587"/>
      <c r="N919" s="588">
        <f t="shared" si="1145"/>
        <v>0</v>
      </c>
      <c r="O919" s="588">
        <f t="shared" si="1159"/>
        <v>0</v>
      </c>
      <c r="P919" s="587"/>
      <c r="Q919" s="588">
        <f t="shared" si="1146"/>
        <v>0</v>
      </c>
      <c r="R919" s="588">
        <f t="shared" si="1160"/>
        <v>0</v>
      </c>
      <c r="S919" s="587"/>
      <c r="T919" s="588">
        <f t="shared" si="1147"/>
        <v>0</v>
      </c>
      <c r="U919" s="588">
        <f t="shared" si="1161"/>
        <v>0</v>
      </c>
      <c r="V919" s="587"/>
      <c r="W919" s="588">
        <f t="shared" si="1148"/>
        <v>0</v>
      </c>
      <c r="X919" s="588">
        <f t="shared" si="1162"/>
        <v>0</v>
      </c>
      <c r="Y919" s="587"/>
      <c r="Z919" s="588">
        <f t="shared" si="1149"/>
        <v>0</v>
      </c>
      <c r="AA919" s="588">
        <f t="shared" si="1133"/>
        <v>0</v>
      </c>
      <c r="AB919" s="587"/>
      <c r="AC919" s="588">
        <f t="shared" si="1150"/>
        <v>0</v>
      </c>
      <c r="AD919" s="588">
        <f t="shared" si="1163"/>
        <v>0</v>
      </c>
      <c r="AE919" s="587"/>
      <c r="AF919" s="588">
        <f t="shared" si="1151"/>
        <v>0</v>
      </c>
      <c r="AG919" s="588">
        <f t="shared" si="1164"/>
        <v>0</v>
      </c>
      <c r="AH919" s="587"/>
      <c r="AI919" s="588">
        <f t="shared" si="1152"/>
        <v>0</v>
      </c>
      <c r="AJ919" s="588">
        <f t="shared" si="1165"/>
        <v>0</v>
      </c>
      <c r="AK919" s="587"/>
      <c r="AL919" s="588">
        <f t="shared" si="1153"/>
        <v>0</v>
      </c>
      <c r="AM919" s="588">
        <f t="shared" si="1166"/>
        <v>0</v>
      </c>
      <c r="AN919" s="587"/>
      <c r="AO919" s="588">
        <f t="shared" si="1154"/>
        <v>0</v>
      </c>
      <c r="AP919" s="588">
        <f t="shared" si="1167"/>
        <v>0</v>
      </c>
      <c r="AQ919" s="587"/>
      <c r="AR919" s="588">
        <f t="shared" si="1155"/>
        <v>0</v>
      </c>
      <c r="AS919" s="588">
        <f t="shared" si="1134"/>
        <v>0</v>
      </c>
      <c r="AT919" s="587"/>
      <c r="AU919" s="588">
        <f t="shared" si="1156"/>
        <v>0</v>
      </c>
      <c r="AV919" s="588">
        <f t="shared" si="1168"/>
        <v>0</v>
      </c>
      <c r="AW919" s="587"/>
      <c r="AX919" s="652"/>
      <c r="AY919" s="706">
        <f t="shared" si="1132"/>
        <v>0</v>
      </c>
      <c r="BC919" s="30">
        <f t="shared" si="1135"/>
        <v>0</v>
      </c>
      <c r="BD919" s="30">
        <f t="shared" si="1136"/>
        <v>0</v>
      </c>
      <c r="BE919" s="30">
        <f t="shared" si="1127"/>
        <v>0</v>
      </c>
      <c r="BF919" s="30">
        <f t="shared" si="1137"/>
        <v>0</v>
      </c>
      <c r="BG919" s="30">
        <f t="shared" si="1138"/>
        <v>0</v>
      </c>
      <c r="BH919" s="30">
        <f t="shared" si="1169"/>
        <v>0</v>
      </c>
      <c r="BI919" s="30">
        <f t="shared" si="1131"/>
        <v>0</v>
      </c>
      <c r="BJ919" s="30">
        <f t="shared" si="1139"/>
        <v>0</v>
      </c>
      <c r="BK919" s="704">
        <f t="shared" si="1140"/>
        <v>0</v>
      </c>
      <c r="BL919" s="30">
        <f t="shared" si="1141"/>
        <v>0</v>
      </c>
      <c r="BM919" s="30">
        <f t="shared" si="1142"/>
        <v>0</v>
      </c>
      <c r="BN919" s="30">
        <f t="shared" si="1129"/>
        <v>0</v>
      </c>
    </row>
    <row r="920" spans="1:66" x14ac:dyDescent="0.25">
      <c r="A920" s="49"/>
      <c r="B920" s="50"/>
      <c r="C920" s="699"/>
      <c r="D920" s="50"/>
      <c r="E920" s="62" t="e">
        <f t="shared" si="1130"/>
        <v>#N/A</v>
      </c>
      <c r="F920" s="664" t="str">
        <f t="shared" si="1128"/>
        <v/>
      </c>
      <c r="G920" s="587"/>
      <c r="H920" s="588">
        <f t="shared" si="1143"/>
        <v>0</v>
      </c>
      <c r="I920" s="588">
        <f t="shared" si="1157"/>
        <v>0</v>
      </c>
      <c r="J920" s="587"/>
      <c r="K920" s="588">
        <f t="shared" si="1144"/>
        <v>0</v>
      </c>
      <c r="L920" s="588">
        <f t="shared" si="1158"/>
        <v>0</v>
      </c>
      <c r="M920" s="587"/>
      <c r="N920" s="588">
        <f t="shared" si="1145"/>
        <v>0</v>
      </c>
      <c r="O920" s="588">
        <f t="shared" si="1159"/>
        <v>0</v>
      </c>
      <c r="P920" s="587"/>
      <c r="Q920" s="588">
        <f t="shared" si="1146"/>
        <v>0</v>
      </c>
      <c r="R920" s="588">
        <f t="shared" si="1160"/>
        <v>0</v>
      </c>
      <c r="S920" s="587"/>
      <c r="T920" s="588">
        <f t="shared" si="1147"/>
        <v>0</v>
      </c>
      <c r="U920" s="588">
        <f t="shared" si="1161"/>
        <v>0</v>
      </c>
      <c r="V920" s="587"/>
      <c r="W920" s="588">
        <f t="shared" si="1148"/>
        <v>0</v>
      </c>
      <c r="X920" s="588">
        <f t="shared" si="1162"/>
        <v>0</v>
      </c>
      <c r="Y920" s="587"/>
      <c r="Z920" s="588">
        <f t="shared" si="1149"/>
        <v>0</v>
      </c>
      <c r="AA920" s="588">
        <f t="shared" si="1133"/>
        <v>0</v>
      </c>
      <c r="AB920" s="587"/>
      <c r="AC920" s="588">
        <f t="shared" si="1150"/>
        <v>0</v>
      </c>
      <c r="AD920" s="588">
        <f t="shared" si="1163"/>
        <v>0</v>
      </c>
      <c r="AE920" s="587"/>
      <c r="AF920" s="588">
        <f t="shared" si="1151"/>
        <v>0</v>
      </c>
      <c r="AG920" s="588">
        <f t="shared" si="1164"/>
        <v>0</v>
      </c>
      <c r="AH920" s="587"/>
      <c r="AI920" s="588">
        <f t="shared" si="1152"/>
        <v>0</v>
      </c>
      <c r="AJ920" s="588">
        <f t="shared" si="1165"/>
        <v>0</v>
      </c>
      <c r="AK920" s="587"/>
      <c r="AL920" s="588">
        <f t="shared" si="1153"/>
        <v>0</v>
      </c>
      <c r="AM920" s="588">
        <f t="shared" si="1166"/>
        <v>0</v>
      </c>
      <c r="AN920" s="587"/>
      <c r="AO920" s="588">
        <f t="shared" si="1154"/>
        <v>0</v>
      </c>
      <c r="AP920" s="588">
        <f t="shared" si="1167"/>
        <v>0</v>
      </c>
      <c r="AQ920" s="587"/>
      <c r="AR920" s="588">
        <f t="shared" si="1155"/>
        <v>0</v>
      </c>
      <c r="AS920" s="588">
        <f t="shared" si="1134"/>
        <v>0</v>
      </c>
      <c r="AT920" s="587"/>
      <c r="AU920" s="588">
        <f t="shared" si="1156"/>
        <v>0</v>
      </c>
      <c r="AV920" s="588">
        <f t="shared" si="1168"/>
        <v>0</v>
      </c>
      <c r="AW920" s="587"/>
      <c r="AX920" s="652"/>
      <c r="AY920" s="706">
        <f t="shared" si="1132"/>
        <v>0</v>
      </c>
      <c r="BC920" s="30">
        <f t="shared" si="1135"/>
        <v>0</v>
      </c>
      <c r="BD920" s="30">
        <f t="shared" si="1136"/>
        <v>0</v>
      </c>
      <c r="BE920" s="30">
        <f t="shared" si="1127"/>
        <v>0</v>
      </c>
      <c r="BF920" s="30">
        <f t="shared" si="1137"/>
        <v>0</v>
      </c>
      <c r="BG920" s="30">
        <f t="shared" si="1138"/>
        <v>0</v>
      </c>
      <c r="BH920" s="30">
        <f t="shared" si="1169"/>
        <v>0</v>
      </c>
      <c r="BI920" s="30">
        <f t="shared" si="1131"/>
        <v>0</v>
      </c>
      <c r="BJ920" s="30">
        <f t="shared" si="1139"/>
        <v>0</v>
      </c>
      <c r="BK920" s="704">
        <f t="shared" si="1140"/>
        <v>0</v>
      </c>
      <c r="BL920" s="30">
        <f t="shared" si="1141"/>
        <v>0</v>
      </c>
      <c r="BM920" s="30">
        <f t="shared" si="1142"/>
        <v>0</v>
      </c>
      <c r="BN920" s="30">
        <f t="shared" si="1129"/>
        <v>0</v>
      </c>
    </row>
    <row r="921" spans="1:66" x14ac:dyDescent="0.25">
      <c r="A921" s="49"/>
      <c r="B921" s="50"/>
      <c r="C921" s="699"/>
      <c r="D921" s="50"/>
      <c r="E921" s="62" t="e">
        <f t="shared" si="1130"/>
        <v>#N/A</v>
      </c>
      <c r="F921" s="664" t="str">
        <f t="shared" si="1128"/>
        <v/>
      </c>
      <c r="G921" s="587"/>
      <c r="H921" s="588">
        <f t="shared" si="1143"/>
        <v>0</v>
      </c>
      <c r="I921" s="588">
        <f t="shared" si="1157"/>
        <v>0</v>
      </c>
      <c r="J921" s="587"/>
      <c r="K921" s="588">
        <f t="shared" si="1144"/>
        <v>0</v>
      </c>
      <c r="L921" s="588">
        <f t="shared" si="1158"/>
        <v>0</v>
      </c>
      <c r="M921" s="587"/>
      <c r="N921" s="588">
        <f t="shared" si="1145"/>
        <v>0</v>
      </c>
      <c r="O921" s="588">
        <f t="shared" si="1159"/>
        <v>0</v>
      </c>
      <c r="P921" s="587"/>
      <c r="Q921" s="588">
        <f t="shared" si="1146"/>
        <v>0</v>
      </c>
      <c r="R921" s="588">
        <f t="shared" si="1160"/>
        <v>0</v>
      </c>
      <c r="S921" s="587"/>
      <c r="T921" s="588">
        <f t="shared" si="1147"/>
        <v>0</v>
      </c>
      <c r="U921" s="588">
        <f t="shared" si="1161"/>
        <v>0</v>
      </c>
      <c r="V921" s="587"/>
      <c r="W921" s="588">
        <f t="shared" si="1148"/>
        <v>0</v>
      </c>
      <c r="X921" s="588">
        <f t="shared" si="1162"/>
        <v>0</v>
      </c>
      <c r="Y921" s="587"/>
      <c r="Z921" s="588">
        <f t="shared" si="1149"/>
        <v>0</v>
      </c>
      <c r="AA921" s="588">
        <f t="shared" si="1133"/>
        <v>0</v>
      </c>
      <c r="AB921" s="587"/>
      <c r="AC921" s="588">
        <f t="shared" si="1150"/>
        <v>0</v>
      </c>
      <c r="AD921" s="588">
        <f t="shared" si="1163"/>
        <v>0</v>
      </c>
      <c r="AE921" s="587"/>
      <c r="AF921" s="588">
        <f t="shared" si="1151"/>
        <v>0</v>
      </c>
      <c r="AG921" s="588">
        <f t="shared" si="1164"/>
        <v>0</v>
      </c>
      <c r="AH921" s="587"/>
      <c r="AI921" s="588">
        <f t="shared" si="1152"/>
        <v>0</v>
      </c>
      <c r="AJ921" s="588">
        <f t="shared" si="1165"/>
        <v>0</v>
      </c>
      <c r="AK921" s="587"/>
      <c r="AL921" s="588">
        <f t="shared" si="1153"/>
        <v>0</v>
      </c>
      <c r="AM921" s="588">
        <f t="shared" si="1166"/>
        <v>0</v>
      </c>
      <c r="AN921" s="587"/>
      <c r="AO921" s="588">
        <f t="shared" si="1154"/>
        <v>0</v>
      </c>
      <c r="AP921" s="588">
        <f t="shared" si="1167"/>
        <v>0</v>
      </c>
      <c r="AQ921" s="587"/>
      <c r="AR921" s="588">
        <f t="shared" si="1155"/>
        <v>0</v>
      </c>
      <c r="AS921" s="588">
        <f t="shared" si="1134"/>
        <v>0</v>
      </c>
      <c r="AT921" s="587"/>
      <c r="AU921" s="588">
        <f t="shared" si="1156"/>
        <v>0</v>
      </c>
      <c r="AV921" s="588">
        <f t="shared" si="1168"/>
        <v>0</v>
      </c>
      <c r="AW921" s="587"/>
      <c r="AX921" s="652"/>
      <c r="AY921" s="706">
        <f t="shared" si="1132"/>
        <v>0</v>
      </c>
      <c r="BC921" s="30">
        <f t="shared" si="1135"/>
        <v>0</v>
      </c>
      <c r="BD921" s="30">
        <f t="shared" si="1136"/>
        <v>0</v>
      </c>
      <c r="BE921" s="30">
        <f t="shared" ref="BE921:BE984" si="1170">R921-O921</f>
        <v>0</v>
      </c>
      <c r="BF921" s="30">
        <f t="shared" si="1137"/>
        <v>0</v>
      </c>
      <c r="BG921" s="30">
        <f t="shared" si="1138"/>
        <v>0</v>
      </c>
      <c r="BH921" s="30">
        <f t="shared" si="1169"/>
        <v>0</v>
      </c>
      <c r="BI921" s="30">
        <f t="shared" si="1131"/>
        <v>0</v>
      </c>
      <c r="BJ921" s="30">
        <f t="shared" si="1139"/>
        <v>0</v>
      </c>
      <c r="BK921" s="704">
        <f t="shared" si="1140"/>
        <v>0</v>
      </c>
      <c r="BL921" s="30">
        <f t="shared" si="1141"/>
        <v>0</v>
      </c>
      <c r="BM921" s="30">
        <f t="shared" si="1142"/>
        <v>0</v>
      </c>
      <c r="BN921" s="30">
        <f t="shared" si="1129"/>
        <v>0</v>
      </c>
    </row>
    <row r="922" spans="1:66" x14ac:dyDescent="0.25">
      <c r="A922" s="49"/>
      <c r="B922" s="50"/>
      <c r="C922" s="699"/>
      <c r="D922" s="50"/>
      <c r="E922" s="62" t="e">
        <f t="shared" si="1130"/>
        <v>#N/A</v>
      </c>
      <c r="F922" s="664" t="str">
        <f t="shared" si="1128"/>
        <v/>
      </c>
      <c r="G922" s="587"/>
      <c r="H922" s="588">
        <f t="shared" si="1143"/>
        <v>0</v>
      </c>
      <c r="I922" s="588">
        <f t="shared" si="1157"/>
        <v>0</v>
      </c>
      <c r="J922" s="587"/>
      <c r="K922" s="588">
        <f t="shared" si="1144"/>
        <v>0</v>
      </c>
      <c r="L922" s="588">
        <f t="shared" si="1158"/>
        <v>0</v>
      </c>
      <c r="M922" s="587"/>
      <c r="N922" s="588">
        <f t="shared" si="1145"/>
        <v>0</v>
      </c>
      <c r="O922" s="588">
        <f t="shared" si="1159"/>
        <v>0</v>
      </c>
      <c r="P922" s="587"/>
      <c r="Q922" s="588">
        <f t="shared" si="1146"/>
        <v>0</v>
      </c>
      <c r="R922" s="588">
        <f t="shared" si="1160"/>
        <v>0</v>
      </c>
      <c r="S922" s="587"/>
      <c r="T922" s="588">
        <f t="shared" si="1147"/>
        <v>0</v>
      </c>
      <c r="U922" s="588">
        <f t="shared" si="1161"/>
        <v>0</v>
      </c>
      <c r="V922" s="587"/>
      <c r="W922" s="588">
        <f t="shared" si="1148"/>
        <v>0</v>
      </c>
      <c r="X922" s="588">
        <f t="shared" si="1162"/>
        <v>0</v>
      </c>
      <c r="Y922" s="587"/>
      <c r="Z922" s="588">
        <f t="shared" si="1149"/>
        <v>0</v>
      </c>
      <c r="AA922" s="588">
        <f t="shared" si="1133"/>
        <v>0</v>
      </c>
      <c r="AB922" s="587"/>
      <c r="AC922" s="588">
        <f t="shared" si="1150"/>
        <v>0</v>
      </c>
      <c r="AD922" s="588">
        <f t="shared" si="1163"/>
        <v>0</v>
      </c>
      <c r="AE922" s="587"/>
      <c r="AF922" s="588">
        <f t="shared" si="1151"/>
        <v>0</v>
      </c>
      <c r="AG922" s="588">
        <f t="shared" si="1164"/>
        <v>0</v>
      </c>
      <c r="AH922" s="587"/>
      <c r="AI922" s="588">
        <f t="shared" si="1152"/>
        <v>0</v>
      </c>
      <c r="AJ922" s="588">
        <f t="shared" si="1165"/>
        <v>0</v>
      </c>
      <c r="AK922" s="587"/>
      <c r="AL922" s="588">
        <f t="shared" si="1153"/>
        <v>0</v>
      </c>
      <c r="AM922" s="588">
        <f t="shared" si="1166"/>
        <v>0</v>
      </c>
      <c r="AN922" s="587"/>
      <c r="AO922" s="588">
        <f t="shared" si="1154"/>
        <v>0</v>
      </c>
      <c r="AP922" s="588">
        <f t="shared" si="1167"/>
        <v>0</v>
      </c>
      <c r="AQ922" s="587"/>
      <c r="AR922" s="588">
        <f t="shared" si="1155"/>
        <v>0</v>
      </c>
      <c r="AS922" s="588">
        <f t="shared" si="1134"/>
        <v>0</v>
      </c>
      <c r="AT922" s="587"/>
      <c r="AU922" s="588">
        <f t="shared" si="1156"/>
        <v>0</v>
      </c>
      <c r="AV922" s="588">
        <f t="shared" si="1168"/>
        <v>0</v>
      </c>
      <c r="AW922" s="587"/>
      <c r="AX922" s="652"/>
      <c r="AY922" s="706">
        <f t="shared" si="1132"/>
        <v>0</v>
      </c>
      <c r="BC922" s="30">
        <f t="shared" si="1135"/>
        <v>0</v>
      </c>
      <c r="BD922" s="30">
        <f t="shared" si="1136"/>
        <v>0</v>
      </c>
      <c r="BE922" s="30">
        <f t="shared" si="1170"/>
        <v>0</v>
      </c>
      <c r="BF922" s="30">
        <f t="shared" si="1137"/>
        <v>0</v>
      </c>
      <c r="BG922" s="30">
        <f t="shared" si="1138"/>
        <v>0</v>
      </c>
      <c r="BH922" s="30">
        <f t="shared" si="1169"/>
        <v>0</v>
      </c>
      <c r="BI922" s="30">
        <f t="shared" si="1131"/>
        <v>0</v>
      </c>
      <c r="BJ922" s="30">
        <f t="shared" si="1139"/>
        <v>0</v>
      </c>
      <c r="BK922" s="704">
        <f t="shared" si="1140"/>
        <v>0</v>
      </c>
      <c r="BL922" s="30">
        <f t="shared" si="1141"/>
        <v>0</v>
      </c>
      <c r="BM922" s="30">
        <f t="shared" si="1142"/>
        <v>0</v>
      </c>
      <c r="BN922" s="30">
        <f t="shared" si="1129"/>
        <v>0</v>
      </c>
    </row>
    <row r="923" spans="1:66" x14ac:dyDescent="0.25">
      <c r="A923" s="49"/>
      <c r="B923" s="50"/>
      <c r="C923" s="699"/>
      <c r="D923" s="50"/>
      <c r="E923" s="62" t="e">
        <f t="shared" si="1130"/>
        <v>#N/A</v>
      </c>
      <c r="F923" s="664" t="str">
        <f t="shared" si="1128"/>
        <v/>
      </c>
      <c r="G923" s="587"/>
      <c r="H923" s="588">
        <f t="shared" si="1143"/>
        <v>0</v>
      </c>
      <c r="I923" s="588">
        <f t="shared" si="1157"/>
        <v>0</v>
      </c>
      <c r="J923" s="587"/>
      <c r="K923" s="588">
        <f t="shared" si="1144"/>
        <v>0</v>
      </c>
      <c r="L923" s="588">
        <f t="shared" si="1158"/>
        <v>0</v>
      </c>
      <c r="M923" s="587"/>
      <c r="N923" s="588">
        <f t="shared" si="1145"/>
        <v>0</v>
      </c>
      <c r="O923" s="588">
        <f t="shared" si="1159"/>
        <v>0</v>
      </c>
      <c r="P923" s="587"/>
      <c r="Q923" s="588">
        <f t="shared" si="1146"/>
        <v>0</v>
      </c>
      <c r="R923" s="588">
        <f t="shared" si="1160"/>
        <v>0</v>
      </c>
      <c r="S923" s="587"/>
      <c r="T923" s="588">
        <f t="shared" si="1147"/>
        <v>0</v>
      </c>
      <c r="U923" s="588">
        <f t="shared" si="1161"/>
        <v>0</v>
      </c>
      <c r="V923" s="587"/>
      <c r="W923" s="588">
        <f t="shared" si="1148"/>
        <v>0</v>
      </c>
      <c r="X923" s="588">
        <f t="shared" si="1162"/>
        <v>0</v>
      </c>
      <c r="Y923" s="587"/>
      <c r="Z923" s="588">
        <f t="shared" si="1149"/>
        <v>0</v>
      </c>
      <c r="AA923" s="588">
        <f t="shared" si="1133"/>
        <v>0</v>
      </c>
      <c r="AB923" s="587"/>
      <c r="AC923" s="588">
        <f t="shared" si="1150"/>
        <v>0</v>
      </c>
      <c r="AD923" s="588">
        <f t="shared" si="1163"/>
        <v>0</v>
      </c>
      <c r="AE923" s="587"/>
      <c r="AF923" s="588">
        <f t="shared" si="1151"/>
        <v>0</v>
      </c>
      <c r="AG923" s="588">
        <f t="shared" si="1164"/>
        <v>0</v>
      </c>
      <c r="AH923" s="587"/>
      <c r="AI923" s="588">
        <f t="shared" si="1152"/>
        <v>0</v>
      </c>
      <c r="AJ923" s="588">
        <f t="shared" si="1165"/>
        <v>0</v>
      </c>
      <c r="AK923" s="587"/>
      <c r="AL923" s="588">
        <f t="shared" si="1153"/>
        <v>0</v>
      </c>
      <c r="AM923" s="588">
        <f t="shared" si="1166"/>
        <v>0</v>
      </c>
      <c r="AN923" s="587"/>
      <c r="AO923" s="588">
        <f t="shared" si="1154"/>
        <v>0</v>
      </c>
      <c r="AP923" s="588">
        <f t="shared" si="1167"/>
        <v>0</v>
      </c>
      <c r="AQ923" s="587"/>
      <c r="AR923" s="588">
        <f t="shared" si="1155"/>
        <v>0</v>
      </c>
      <c r="AS923" s="588">
        <f t="shared" si="1134"/>
        <v>0</v>
      </c>
      <c r="AT923" s="587"/>
      <c r="AU923" s="588">
        <f t="shared" si="1156"/>
        <v>0</v>
      </c>
      <c r="AV923" s="588">
        <f t="shared" si="1168"/>
        <v>0</v>
      </c>
      <c r="AW923" s="587"/>
      <c r="AX923" s="652"/>
      <c r="AY923" s="706">
        <f t="shared" si="1132"/>
        <v>0</v>
      </c>
      <c r="BC923" s="30">
        <f t="shared" si="1135"/>
        <v>0</v>
      </c>
      <c r="BD923" s="30">
        <f t="shared" si="1136"/>
        <v>0</v>
      </c>
      <c r="BE923" s="30">
        <f t="shared" si="1170"/>
        <v>0</v>
      </c>
      <c r="BF923" s="30">
        <f t="shared" si="1137"/>
        <v>0</v>
      </c>
      <c r="BG923" s="30">
        <f t="shared" si="1138"/>
        <v>0</v>
      </c>
      <c r="BH923" s="30">
        <f t="shared" si="1169"/>
        <v>0</v>
      </c>
      <c r="BI923" s="30">
        <f t="shared" si="1131"/>
        <v>0</v>
      </c>
      <c r="BJ923" s="30">
        <f t="shared" si="1139"/>
        <v>0</v>
      </c>
      <c r="BK923" s="704">
        <f t="shared" si="1140"/>
        <v>0</v>
      </c>
      <c r="BL923" s="30">
        <f t="shared" si="1141"/>
        <v>0</v>
      </c>
      <c r="BM923" s="30">
        <f t="shared" si="1142"/>
        <v>0</v>
      </c>
      <c r="BN923" s="30">
        <f t="shared" si="1129"/>
        <v>0</v>
      </c>
    </row>
    <row r="924" spans="1:66" x14ac:dyDescent="0.25">
      <c r="A924" s="49"/>
      <c r="B924" s="50"/>
      <c r="C924" s="699"/>
      <c r="D924" s="50"/>
      <c r="E924" s="62" t="e">
        <f t="shared" si="1130"/>
        <v>#N/A</v>
      </c>
      <c r="F924" s="664" t="str">
        <f t="shared" si="1128"/>
        <v/>
      </c>
      <c r="G924" s="587"/>
      <c r="H924" s="588">
        <f t="shared" si="1143"/>
        <v>0</v>
      </c>
      <c r="I924" s="588">
        <f t="shared" si="1157"/>
        <v>0</v>
      </c>
      <c r="J924" s="587"/>
      <c r="K924" s="588">
        <f t="shared" si="1144"/>
        <v>0</v>
      </c>
      <c r="L924" s="588">
        <f t="shared" si="1158"/>
        <v>0</v>
      </c>
      <c r="M924" s="587"/>
      <c r="N924" s="588">
        <f t="shared" si="1145"/>
        <v>0</v>
      </c>
      <c r="O924" s="588">
        <f t="shared" si="1159"/>
        <v>0</v>
      </c>
      <c r="P924" s="587"/>
      <c r="Q924" s="588">
        <f t="shared" si="1146"/>
        <v>0</v>
      </c>
      <c r="R924" s="588">
        <f t="shared" si="1160"/>
        <v>0</v>
      </c>
      <c r="S924" s="587"/>
      <c r="T924" s="588">
        <f t="shared" si="1147"/>
        <v>0</v>
      </c>
      <c r="U924" s="588">
        <f t="shared" si="1161"/>
        <v>0</v>
      </c>
      <c r="V924" s="587"/>
      <c r="W924" s="588">
        <f t="shared" si="1148"/>
        <v>0</v>
      </c>
      <c r="X924" s="588">
        <f t="shared" si="1162"/>
        <v>0</v>
      </c>
      <c r="Y924" s="587"/>
      <c r="Z924" s="588">
        <f t="shared" si="1149"/>
        <v>0</v>
      </c>
      <c r="AA924" s="588">
        <f t="shared" si="1133"/>
        <v>0</v>
      </c>
      <c r="AB924" s="587"/>
      <c r="AC924" s="588">
        <f t="shared" si="1150"/>
        <v>0</v>
      </c>
      <c r="AD924" s="588">
        <f t="shared" si="1163"/>
        <v>0</v>
      </c>
      <c r="AE924" s="587"/>
      <c r="AF924" s="588">
        <f t="shared" si="1151"/>
        <v>0</v>
      </c>
      <c r="AG924" s="588">
        <f t="shared" si="1164"/>
        <v>0</v>
      </c>
      <c r="AH924" s="587"/>
      <c r="AI924" s="588">
        <f t="shared" si="1152"/>
        <v>0</v>
      </c>
      <c r="AJ924" s="588">
        <f t="shared" si="1165"/>
        <v>0</v>
      </c>
      <c r="AK924" s="587"/>
      <c r="AL924" s="588">
        <f t="shared" si="1153"/>
        <v>0</v>
      </c>
      <c r="AM924" s="588">
        <f t="shared" si="1166"/>
        <v>0</v>
      </c>
      <c r="AN924" s="587"/>
      <c r="AO924" s="588">
        <f t="shared" si="1154"/>
        <v>0</v>
      </c>
      <c r="AP924" s="588">
        <f t="shared" si="1167"/>
        <v>0</v>
      </c>
      <c r="AQ924" s="587"/>
      <c r="AR924" s="588">
        <f t="shared" si="1155"/>
        <v>0</v>
      </c>
      <c r="AS924" s="588">
        <f t="shared" si="1134"/>
        <v>0</v>
      </c>
      <c r="AT924" s="587"/>
      <c r="AU924" s="588">
        <f t="shared" si="1156"/>
        <v>0</v>
      </c>
      <c r="AV924" s="588">
        <f t="shared" si="1168"/>
        <v>0</v>
      </c>
      <c r="AW924" s="587"/>
      <c r="AX924" s="652"/>
      <c r="AY924" s="706">
        <f t="shared" si="1132"/>
        <v>0</v>
      </c>
      <c r="BC924" s="30">
        <f t="shared" si="1135"/>
        <v>0</v>
      </c>
      <c r="BD924" s="30">
        <f t="shared" si="1136"/>
        <v>0</v>
      </c>
      <c r="BE924" s="30">
        <f t="shared" si="1170"/>
        <v>0</v>
      </c>
      <c r="BF924" s="30">
        <f t="shared" si="1137"/>
        <v>0</v>
      </c>
      <c r="BG924" s="30">
        <f t="shared" si="1138"/>
        <v>0</v>
      </c>
      <c r="BH924" s="30">
        <f t="shared" si="1169"/>
        <v>0</v>
      </c>
      <c r="BI924" s="30">
        <f t="shared" si="1131"/>
        <v>0</v>
      </c>
      <c r="BJ924" s="30">
        <f t="shared" si="1139"/>
        <v>0</v>
      </c>
      <c r="BK924" s="704">
        <f t="shared" si="1140"/>
        <v>0</v>
      </c>
      <c r="BL924" s="30">
        <f t="shared" si="1141"/>
        <v>0</v>
      </c>
      <c r="BM924" s="30">
        <f t="shared" si="1142"/>
        <v>0</v>
      </c>
      <c r="BN924" s="30">
        <f t="shared" si="1129"/>
        <v>0</v>
      </c>
    </row>
    <row r="925" spans="1:66" x14ac:dyDescent="0.25">
      <c r="A925" s="49"/>
      <c r="B925" s="50"/>
      <c r="C925" s="699"/>
      <c r="D925" s="50"/>
      <c r="E925" s="62" t="e">
        <f t="shared" si="1130"/>
        <v>#N/A</v>
      </c>
      <c r="F925" s="664" t="str">
        <f t="shared" si="1128"/>
        <v/>
      </c>
      <c r="G925" s="587"/>
      <c r="H925" s="588">
        <f t="shared" si="1143"/>
        <v>0</v>
      </c>
      <c r="I925" s="588">
        <f t="shared" si="1157"/>
        <v>0</v>
      </c>
      <c r="J925" s="587"/>
      <c r="K925" s="588">
        <f t="shared" si="1144"/>
        <v>0</v>
      </c>
      <c r="L925" s="588">
        <f t="shared" si="1158"/>
        <v>0</v>
      </c>
      <c r="M925" s="587"/>
      <c r="N925" s="588">
        <f t="shared" si="1145"/>
        <v>0</v>
      </c>
      <c r="O925" s="588">
        <f t="shared" si="1159"/>
        <v>0</v>
      </c>
      <c r="P925" s="587"/>
      <c r="Q925" s="588">
        <f t="shared" si="1146"/>
        <v>0</v>
      </c>
      <c r="R925" s="588">
        <f t="shared" si="1160"/>
        <v>0</v>
      </c>
      <c r="S925" s="587"/>
      <c r="T925" s="588">
        <f t="shared" si="1147"/>
        <v>0</v>
      </c>
      <c r="U925" s="588">
        <f t="shared" si="1161"/>
        <v>0</v>
      </c>
      <c r="V925" s="587"/>
      <c r="W925" s="588">
        <f t="shared" si="1148"/>
        <v>0</v>
      </c>
      <c r="X925" s="588">
        <f t="shared" si="1162"/>
        <v>0</v>
      </c>
      <c r="Y925" s="587"/>
      <c r="Z925" s="588">
        <f t="shared" si="1149"/>
        <v>0</v>
      </c>
      <c r="AA925" s="588">
        <f t="shared" si="1133"/>
        <v>0</v>
      </c>
      <c r="AB925" s="587"/>
      <c r="AC925" s="588">
        <f t="shared" si="1150"/>
        <v>0</v>
      </c>
      <c r="AD925" s="588">
        <f t="shared" si="1163"/>
        <v>0</v>
      </c>
      <c r="AE925" s="587"/>
      <c r="AF925" s="588">
        <f t="shared" si="1151"/>
        <v>0</v>
      </c>
      <c r="AG925" s="588">
        <f t="shared" si="1164"/>
        <v>0</v>
      </c>
      <c r="AH925" s="587"/>
      <c r="AI925" s="588">
        <f t="shared" si="1152"/>
        <v>0</v>
      </c>
      <c r="AJ925" s="588">
        <f t="shared" si="1165"/>
        <v>0</v>
      </c>
      <c r="AK925" s="587"/>
      <c r="AL925" s="588">
        <f t="shared" si="1153"/>
        <v>0</v>
      </c>
      <c r="AM925" s="588">
        <f t="shared" si="1166"/>
        <v>0</v>
      </c>
      <c r="AN925" s="587"/>
      <c r="AO925" s="588">
        <f t="shared" si="1154"/>
        <v>0</v>
      </c>
      <c r="AP925" s="588">
        <f t="shared" si="1167"/>
        <v>0</v>
      </c>
      <c r="AQ925" s="587"/>
      <c r="AR925" s="588">
        <f t="shared" si="1155"/>
        <v>0</v>
      </c>
      <c r="AS925" s="588">
        <f t="shared" si="1134"/>
        <v>0</v>
      </c>
      <c r="AT925" s="587"/>
      <c r="AU925" s="588">
        <f t="shared" si="1156"/>
        <v>0</v>
      </c>
      <c r="AV925" s="588">
        <f t="shared" si="1168"/>
        <v>0</v>
      </c>
      <c r="AW925" s="587"/>
      <c r="AX925" s="652"/>
      <c r="AY925" s="706">
        <f t="shared" si="1132"/>
        <v>0</v>
      </c>
      <c r="BC925" s="30">
        <f t="shared" si="1135"/>
        <v>0</v>
      </c>
      <c r="BD925" s="30">
        <f t="shared" si="1136"/>
        <v>0</v>
      </c>
      <c r="BE925" s="30">
        <f t="shared" si="1170"/>
        <v>0</v>
      </c>
      <c r="BF925" s="30">
        <f t="shared" si="1137"/>
        <v>0</v>
      </c>
      <c r="BG925" s="30">
        <f t="shared" si="1138"/>
        <v>0</v>
      </c>
      <c r="BH925" s="30">
        <f t="shared" si="1169"/>
        <v>0</v>
      </c>
      <c r="BI925" s="30">
        <f t="shared" si="1131"/>
        <v>0</v>
      </c>
      <c r="BJ925" s="30">
        <f t="shared" si="1139"/>
        <v>0</v>
      </c>
      <c r="BK925" s="704">
        <f t="shared" si="1140"/>
        <v>0</v>
      </c>
      <c r="BL925" s="30">
        <f t="shared" si="1141"/>
        <v>0</v>
      </c>
      <c r="BM925" s="30">
        <f t="shared" si="1142"/>
        <v>0</v>
      </c>
      <c r="BN925" s="30">
        <f t="shared" si="1129"/>
        <v>0</v>
      </c>
    </row>
    <row r="926" spans="1:66" x14ac:dyDescent="0.25">
      <c r="A926" s="49"/>
      <c r="B926" s="50"/>
      <c r="C926" s="699"/>
      <c r="D926" s="50"/>
      <c r="E926" s="62" t="e">
        <f t="shared" si="1130"/>
        <v>#N/A</v>
      </c>
      <c r="F926" s="664" t="str">
        <f t="shared" si="1128"/>
        <v/>
      </c>
      <c r="G926" s="587"/>
      <c r="H926" s="588">
        <f t="shared" si="1143"/>
        <v>0</v>
      </c>
      <c r="I926" s="588">
        <f t="shared" si="1157"/>
        <v>0</v>
      </c>
      <c r="J926" s="587"/>
      <c r="K926" s="588">
        <f t="shared" si="1144"/>
        <v>0</v>
      </c>
      <c r="L926" s="588">
        <f t="shared" si="1158"/>
        <v>0</v>
      </c>
      <c r="M926" s="587"/>
      <c r="N926" s="588">
        <f t="shared" si="1145"/>
        <v>0</v>
      </c>
      <c r="O926" s="588">
        <f t="shared" si="1159"/>
        <v>0</v>
      </c>
      <c r="P926" s="587"/>
      <c r="Q926" s="588">
        <f t="shared" si="1146"/>
        <v>0</v>
      </c>
      <c r="R926" s="588">
        <f t="shared" si="1160"/>
        <v>0</v>
      </c>
      <c r="S926" s="587"/>
      <c r="T926" s="588">
        <f t="shared" si="1147"/>
        <v>0</v>
      </c>
      <c r="U926" s="588">
        <f t="shared" si="1161"/>
        <v>0</v>
      </c>
      <c r="V926" s="587"/>
      <c r="W926" s="588">
        <f t="shared" si="1148"/>
        <v>0</v>
      </c>
      <c r="X926" s="588">
        <f t="shared" si="1162"/>
        <v>0</v>
      </c>
      <c r="Y926" s="587"/>
      <c r="Z926" s="588">
        <f t="shared" si="1149"/>
        <v>0</v>
      </c>
      <c r="AA926" s="588">
        <f t="shared" si="1133"/>
        <v>0</v>
      </c>
      <c r="AB926" s="587"/>
      <c r="AC926" s="588">
        <f t="shared" si="1150"/>
        <v>0</v>
      </c>
      <c r="AD926" s="588">
        <f t="shared" si="1163"/>
        <v>0</v>
      </c>
      <c r="AE926" s="587"/>
      <c r="AF926" s="588">
        <f t="shared" si="1151"/>
        <v>0</v>
      </c>
      <c r="AG926" s="588">
        <f t="shared" si="1164"/>
        <v>0</v>
      </c>
      <c r="AH926" s="587"/>
      <c r="AI926" s="588">
        <f t="shared" si="1152"/>
        <v>0</v>
      </c>
      <c r="AJ926" s="588">
        <f t="shared" si="1165"/>
        <v>0</v>
      </c>
      <c r="AK926" s="587"/>
      <c r="AL926" s="588">
        <f t="shared" si="1153"/>
        <v>0</v>
      </c>
      <c r="AM926" s="588">
        <f t="shared" si="1166"/>
        <v>0</v>
      </c>
      <c r="AN926" s="587"/>
      <c r="AO926" s="588">
        <f t="shared" si="1154"/>
        <v>0</v>
      </c>
      <c r="AP926" s="588">
        <f t="shared" si="1167"/>
        <v>0</v>
      </c>
      <c r="AQ926" s="587"/>
      <c r="AR926" s="588">
        <f t="shared" si="1155"/>
        <v>0</v>
      </c>
      <c r="AS926" s="588">
        <f t="shared" si="1134"/>
        <v>0</v>
      </c>
      <c r="AT926" s="587"/>
      <c r="AU926" s="588">
        <f t="shared" si="1156"/>
        <v>0</v>
      </c>
      <c r="AV926" s="588">
        <f t="shared" si="1168"/>
        <v>0</v>
      </c>
      <c r="AW926" s="587"/>
      <c r="AX926" s="652"/>
      <c r="AY926" s="706">
        <f t="shared" si="1132"/>
        <v>0</v>
      </c>
      <c r="BC926" s="30">
        <f t="shared" si="1135"/>
        <v>0</v>
      </c>
      <c r="BD926" s="30">
        <f t="shared" si="1136"/>
        <v>0</v>
      </c>
      <c r="BE926" s="30">
        <f t="shared" si="1170"/>
        <v>0</v>
      </c>
      <c r="BF926" s="30">
        <f t="shared" si="1137"/>
        <v>0</v>
      </c>
      <c r="BG926" s="30">
        <f t="shared" si="1138"/>
        <v>0</v>
      </c>
      <c r="BH926" s="30">
        <f t="shared" si="1169"/>
        <v>0</v>
      </c>
      <c r="BI926" s="30">
        <f t="shared" si="1131"/>
        <v>0</v>
      </c>
      <c r="BJ926" s="30">
        <f t="shared" si="1139"/>
        <v>0</v>
      </c>
      <c r="BK926" s="704">
        <f t="shared" si="1140"/>
        <v>0</v>
      </c>
      <c r="BL926" s="30">
        <f t="shared" si="1141"/>
        <v>0</v>
      </c>
      <c r="BM926" s="30">
        <f t="shared" si="1142"/>
        <v>0</v>
      </c>
      <c r="BN926" s="30">
        <f t="shared" si="1129"/>
        <v>0</v>
      </c>
    </row>
    <row r="927" spans="1:66" x14ac:dyDescent="0.25">
      <c r="A927" s="49"/>
      <c r="B927" s="50"/>
      <c r="C927" s="699"/>
      <c r="D927" s="50"/>
      <c r="E927" s="62" t="e">
        <f t="shared" si="1130"/>
        <v>#N/A</v>
      </c>
      <c r="F927" s="664" t="str">
        <f t="shared" si="1128"/>
        <v/>
      </c>
      <c r="G927" s="587"/>
      <c r="H927" s="588">
        <f t="shared" si="1143"/>
        <v>0</v>
      </c>
      <c r="I927" s="588">
        <f t="shared" si="1157"/>
        <v>0</v>
      </c>
      <c r="J927" s="587"/>
      <c r="K927" s="588">
        <f t="shared" si="1144"/>
        <v>0</v>
      </c>
      <c r="L927" s="588">
        <f t="shared" si="1158"/>
        <v>0</v>
      </c>
      <c r="M927" s="587"/>
      <c r="N927" s="588">
        <f t="shared" si="1145"/>
        <v>0</v>
      </c>
      <c r="O927" s="588">
        <f t="shared" si="1159"/>
        <v>0</v>
      </c>
      <c r="P927" s="587"/>
      <c r="Q927" s="588">
        <f t="shared" si="1146"/>
        <v>0</v>
      </c>
      <c r="R927" s="588">
        <f t="shared" si="1160"/>
        <v>0</v>
      </c>
      <c r="S927" s="587"/>
      <c r="T927" s="588">
        <f t="shared" si="1147"/>
        <v>0</v>
      </c>
      <c r="U927" s="588">
        <f t="shared" si="1161"/>
        <v>0</v>
      </c>
      <c r="V927" s="587"/>
      <c r="W927" s="588">
        <f t="shared" si="1148"/>
        <v>0</v>
      </c>
      <c r="X927" s="588">
        <f t="shared" si="1162"/>
        <v>0</v>
      </c>
      <c r="Y927" s="587"/>
      <c r="Z927" s="588">
        <f t="shared" si="1149"/>
        <v>0</v>
      </c>
      <c r="AA927" s="588">
        <f t="shared" si="1133"/>
        <v>0</v>
      </c>
      <c r="AB927" s="587"/>
      <c r="AC927" s="588">
        <f t="shared" si="1150"/>
        <v>0</v>
      </c>
      <c r="AD927" s="588">
        <f t="shared" si="1163"/>
        <v>0</v>
      </c>
      <c r="AE927" s="587"/>
      <c r="AF927" s="588">
        <f t="shared" si="1151"/>
        <v>0</v>
      </c>
      <c r="AG927" s="588">
        <f t="shared" si="1164"/>
        <v>0</v>
      </c>
      <c r="AH927" s="587"/>
      <c r="AI927" s="588">
        <f t="shared" si="1152"/>
        <v>0</v>
      </c>
      <c r="AJ927" s="588">
        <f t="shared" si="1165"/>
        <v>0</v>
      </c>
      <c r="AK927" s="587"/>
      <c r="AL927" s="588">
        <f t="shared" si="1153"/>
        <v>0</v>
      </c>
      <c r="AM927" s="588">
        <f t="shared" si="1166"/>
        <v>0</v>
      </c>
      <c r="AN927" s="587"/>
      <c r="AO927" s="588">
        <f t="shared" si="1154"/>
        <v>0</v>
      </c>
      <c r="AP927" s="588">
        <f t="shared" si="1167"/>
        <v>0</v>
      </c>
      <c r="AQ927" s="587"/>
      <c r="AR927" s="588">
        <f t="shared" si="1155"/>
        <v>0</v>
      </c>
      <c r="AS927" s="588">
        <f t="shared" si="1134"/>
        <v>0</v>
      </c>
      <c r="AT927" s="587"/>
      <c r="AU927" s="588">
        <f t="shared" si="1156"/>
        <v>0</v>
      </c>
      <c r="AV927" s="588">
        <f t="shared" si="1168"/>
        <v>0</v>
      </c>
      <c r="AW927" s="587"/>
      <c r="AX927" s="652"/>
      <c r="AY927" s="706">
        <f t="shared" si="1132"/>
        <v>0</v>
      </c>
      <c r="BC927" s="30">
        <f t="shared" si="1135"/>
        <v>0</v>
      </c>
      <c r="BD927" s="30">
        <f t="shared" si="1136"/>
        <v>0</v>
      </c>
      <c r="BE927" s="30">
        <f t="shared" si="1170"/>
        <v>0</v>
      </c>
      <c r="BF927" s="30">
        <f t="shared" si="1137"/>
        <v>0</v>
      </c>
      <c r="BG927" s="30">
        <f t="shared" si="1138"/>
        <v>0</v>
      </c>
      <c r="BH927" s="30">
        <f t="shared" si="1169"/>
        <v>0</v>
      </c>
      <c r="BI927" s="30">
        <f t="shared" si="1131"/>
        <v>0</v>
      </c>
      <c r="BJ927" s="30">
        <f t="shared" si="1139"/>
        <v>0</v>
      </c>
      <c r="BK927" s="704">
        <f t="shared" si="1140"/>
        <v>0</v>
      </c>
      <c r="BL927" s="30">
        <f t="shared" si="1141"/>
        <v>0</v>
      </c>
      <c r="BM927" s="30">
        <f t="shared" si="1142"/>
        <v>0</v>
      </c>
      <c r="BN927" s="30">
        <f t="shared" si="1129"/>
        <v>0</v>
      </c>
    </row>
    <row r="928" spans="1:66" x14ac:dyDescent="0.25">
      <c r="A928" s="49"/>
      <c r="B928" s="50"/>
      <c r="C928" s="699"/>
      <c r="D928" s="50"/>
      <c r="E928" s="62" t="e">
        <f t="shared" si="1130"/>
        <v>#N/A</v>
      </c>
      <c r="F928" s="664" t="str">
        <f t="shared" si="1128"/>
        <v/>
      </c>
      <c r="G928" s="587"/>
      <c r="H928" s="588">
        <f t="shared" si="1143"/>
        <v>0</v>
      </c>
      <c r="I928" s="588">
        <f t="shared" si="1157"/>
        <v>0</v>
      </c>
      <c r="J928" s="587"/>
      <c r="K928" s="588">
        <f t="shared" si="1144"/>
        <v>0</v>
      </c>
      <c r="L928" s="588">
        <f t="shared" si="1158"/>
        <v>0</v>
      </c>
      <c r="M928" s="587"/>
      <c r="N928" s="588">
        <f t="shared" si="1145"/>
        <v>0</v>
      </c>
      <c r="O928" s="588">
        <f t="shared" si="1159"/>
        <v>0</v>
      </c>
      <c r="P928" s="587"/>
      <c r="Q928" s="588">
        <f t="shared" si="1146"/>
        <v>0</v>
      </c>
      <c r="R928" s="588">
        <f t="shared" si="1160"/>
        <v>0</v>
      </c>
      <c r="S928" s="587"/>
      <c r="T928" s="588">
        <f t="shared" si="1147"/>
        <v>0</v>
      </c>
      <c r="U928" s="588">
        <f t="shared" si="1161"/>
        <v>0</v>
      </c>
      <c r="V928" s="587"/>
      <c r="W928" s="588">
        <f t="shared" si="1148"/>
        <v>0</v>
      </c>
      <c r="X928" s="588">
        <f t="shared" si="1162"/>
        <v>0</v>
      </c>
      <c r="Y928" s="587"/>
      <c r="Z928" s="588">
        <f t="shared" si="1149"/>
        <v>0</v>
      </c>
      <c r="AA928" s="588">
        <f t="shared" si="1133"/>
        <v>0</v>
      </c>
      <c r="AB928" s="587"/>
      <c r="AC928" s="588">
        <f t="shared" si="1150"/>
        <v>0</v>
      </c>
      <c r="AD928" s="588">
        <f t="shared" si="1163"/>
        <v>0</v>
      </c>
      <c r="AE928" s="587"/>
      <c r="AF928" s="588">
        <f t="shared" si="1151"/>
        <v>0</v>
      </c>
      <c r="AG928" s="588">
        <f t="shared" si="1164"/>
        <v>0</v>
      </c>
      <c r="AH928" s="587"/>
      <c r="AI928" s="588">
        <f t="shared" si="1152"/>
        <v>0</v>
      </c>
      <c r="AJ928" s="588">
        <f t="shared" si="1165"/>
        <v>0</v>
      </c>
      <c r="AK928" s="587"/>
      <c r="AL928" s="588">
        <f t="shared" si="1153"/>
        <v>0</v>
      </c>
      <c r="AM928" s="588">
        <f t="shared" si="1166"/>
        <v>0</v>
      </c>
      <c r="AN928" s="587"/>
      <c r="AO928" s="588">
        <f t="shared" si="1154"/>
        <v>0</v>
      </c>
      <c r="AP928" s="588">
        <f t="shared" si="1167"/>
        <v>0</v>
      </c>
      <c r="AQ928" s="587"/>
      <c r="AR928" s="588">
        <f t="shared" si="1155"/>
        <v>0</v>
      </c>
      <c r="AS928" s="588">
        <f t="shared" si="1134"/>
        <v>0</v>
      </c>
      <c r="AT928" s="587"/>
      <c r="AU928" s="588">
        <f t="shared" si="1156"/>
        <v>0</v>
      </c>
      <c r="AV928" s="588">
        <f t="shared" si="1168"/>
        <v>0</v>
      </c>
      <c r="AW928" s="587"/>
      <c r="AX928" s="652"/>
      <c r="AY928" s="706">
        <f t="shared" si="1132"/>
        <v>0</v>
      </c>
      <c r="BC928" s="30">
        <f t="shared" si="1135"/>
        <v>0</v>
      </c>
      <c r="BD928" s="30">
        <f t="shared" si="1136"/>
        <v>0</v>
      </c>
      <c r="BE928" s="30">
        <f t="shared" si="1170"/>
        <v>0</v>
      </c>
      <c r="BF928" s="30">
        <f t="shared" si="1137"/>
        <v>0</v>
      </c>
      <c r="BG928" s="30">
        <f t="shared" si="1138"/>
        <v>0</v>
      </c>
      <c r="BH928" s="30">
        <f t="shared" si="1169"/>
        <v>0</v>
      </c>
      <c r="BI928" s="30">
        <f t="shared" si="1131"/>
        <v>0</v>
      </c>
      <c r="BJ928" s="30">
        <f t="shared" si="1139"/>
        <v>0</v>
      </c>
      <c r="BK928" s="704">
        <f t="shared" si="1140"/>
        <v>0</v>
      </c>
      <c r="BL928" s="30">
        <f t="shared" si="1141"/>
        <v>0</v>
      </c>
      <c r="BM928" s="30">
        <f t="shared" si="1142"/>
        <v>0</v>
      </c>
      <c r="BN928" s="30">
        <f t="shared" si="1129"/>
        <v>0</v>
      </c>
    </row>
    <row r="929" spans="1:66" x14ac:dyDescent="0.25">
      <c r="A929" s="49"/>
      <c r="B929" s="50"/>
      <c r="C929" s="699"/>
      <c r="D929" s="50"/>
      <c r="E929" s="62" t="e">
        <f t="shared" si="1130"/>
        <v>#N/A</v>
      </c>
      <c r="F929" s="664" t="str">
        <f t="shared" si="1128"/>
        <v/>
      </c>
      <c r="G929" s="587"/>
      <c r="H929" s="588">
        <f t="shared" si="1143"/>
        <v>0</v>
      </c>
      <c r="I929" s="588">
        <f t="shared" si="1157"/>
        <v>0</v>
      </c>
      <c r="J929" s="587"/>
      <c r="K929" s="588">
        <f t="shared" si="1144"/>
        <v>0</v>
      </c>
      <c r="L929" s="588">
        <f t="shared" si="1158"/>
        <v>0</v>
      </c>
      <c r="M929" s="587"/>
      <c r="N929" s="588">
        <f t="shared" si="1145"/>
        <v>0</v>
      </c>
      <c r="O929" s="588">
        <f t="shared" si="1159"/>
        <v>0</v>
      </c>
      <c r="P929" s="587"/>
      <c r="Q929" s="588">
        <f t="shared" si="1146"/>
        <v>0</v>
      </c>
      <c r="R929" s="588">
        <f t="shared" si="1160"/>
        <v>0</v>
      </c>
      <c r="S929" s="587"/>
      <c r="T929" s="588">
        <f t="shared" si="1147"/>
        <v>0</v>
      </c>
      <c r="U929" s="588">
        <f t="shared" si="1161"/>
        <v>0</v>
      </c>
      <c r="V929" s="587"/>
      <c r="W929" s="588">
        <f t="shared" si="1148"/>
        <v>0</v>
      </c>
      <c r="X929" s="588">
        <f t="shared" si="1162"/>
        <v>0</v>
      </c>
      <c r="Y929" s="587"/>
      <c r="Z929" s="588">
        <f t="shared" si="1149"/>
        <v>0</v>
      </c>
      <c r="AA929" s="588">
        <f t="shared" si="1133"/>
        <v>0</v>
      </c>
      <c r="AB929" s="587"/>
      <c r="AC929" s="588">
        <f t="shared" si="1150"/>
        <v>0</v>
      </c>
      <c r="AD929" s="588">
        <f t="shared" si="1163"/>
        <v>0</v>
      </c>
      <c r="AE929" s="587"/>
      <c r="AF929" s="588">
        <f t="shared" si="1151"/>
        <v>0</v>
      </c>
      <c r="AG929" s="588">
        <f t="shared" si="1164"/>
        <v>0</v>
      </c>
      <c r="AH929" s="587"/>
      <c r="AI929" s="588">
        <f t="shared" si="1152"/>
        <v>0</v>
      </c>
      <c r="AJ929" s="588">
        <f t="shared" si="1165"/>
        <v>0</v>
      </c>
      <c r="AK929" s="587"/>
      <c r="AL929" s="588">
        <f t="shared" si="1153"/>
        <v>0</v>
      </c>
      <c r="AM929" s="588">
        <f t="shared" si="1166"/>
        <v>0</v>
      </c>
      <c r="AN929" s="587"/>
      <c r="AO929" s="588">
        <f t="shared" si="1154"/>
        <v>0</v>
      </c>
      <c r="AP929" s="588">
        <f t="shared" si="1167"/>
        <v>0</v>
      </c>
      <c r="AQ929" s="587"/>
      <c r="AR929" s="588">
        <f t="shared" si="1155"/>
        <v>0</v>
      </c>
      <c r="AS929" s="588">
        <f t="shared" si="1134"/>
        <v>0</v>
      </c>
      <c r="AT929" s="587"/>
      <c r="AU929" s="588">
        <f t="shared" si="1156"/>
        <v>0</v>
      </c>
      <c r="AV929" s="588">
        <f t="shared" si="1168"/>
        <v>0</v>
      </c>
      <c r="AW929" s="587"/>
      <c r="AX929" s="652"/>
      <c r="AY929" s="706">
        <f t="shared" si="1132"/>
        <v>0</v>
      </c>
      <c r="BC929" s="30">
        <f t="shared" si="1135"/>
        <v>0</v>
      </c>
      <c r="BD929" s="30">
        <f t="shared" si="1136"/>
        <v>0</v>
      </c>
      <c r="BE929" s="30">
        <f t="shared" si="1170"/>
        <v>0</v>
      </c>
      <c r="BF929" s="30">
        <f t="shared" si="1137"/>
        <v>0</v>
      </c>
      <c r="BG929" s="30">
        <f t="shared" si="1138"/>
        <v>0</v>
      </c>
      <c r="BH929" s="30">
        <f t="shared" si="1169"/>
        <v>0</v>
      </c>
      <c r="BI929" s="30">
        <f t="shared" si="1131"/>
        <v>0</v>
      </c>
      <c r="BJ929" s="30">
        <f t="shared" si="1139"/>
        <v>0</v>
      </c>
      <c r="BK929" s="704">
        <f t="shared" si="1140"/>
        <v>0</v>
      </c>
      <c r="BL929" s="30">
        <f t="shared" si="1141"/>
        <v>0</v>
      </c>
      <c r="BM929" s="30">
        <f t="shared" si="1142"/>
        <v>0</v>
      </c>
      <c r="BN929" s="30">
        <f t="shared" si="1129"/>
        <v>0</v>
      </c>
    </row>
    <row r="930" spans="1:66" x14ac:dyDescent="0.25">
      <c r="A930" s="49"/>
      <c r="B930" s="50"/>
      <c r="C930" s="699"/>
      <c r="D930" s="50"/>
      <c r="E930" s="62" t="e">
        <f t="shared" si="1130"/>
        <v>#N/A</v>
      </c>
      <c r="F930" s="664" t="str">
        <f t="shared" si="1128"/>
        <v/>
      </c>
      <c r="G930" s="587"/>
      <c r="H930" s="588">
        <f t="shared" si="1143"/>
        <v>0</v>
      </c>
      <c r="I930" s="588">
        <f t="shared" si="1157"/>
        <v>0</v>
      </c>
      <c r="J930" s="587"/>
      <c r="K930" s="588">
        <f t="shared" si="1144"/>
        <v>0</v>
      </c>
      <c r="L930" s="588">
        <f t="shared" si="1158"/>
        <v>0</v>
      </c>
      <c r="M930" s="587"/>
      <c r="N930" s="588">
        <f t="shared" si="1145"/>
        <v>0</v>
      </c>
      <c r="O930" s="588">
        <f t="shared" si="1159"/>
        <v>0</v>
      </c>
      <c r="P930" s="587"/>
      <c r="Q930" s="588">
        <f t="shared" si="1146"/>
        <v>0</v>
      </c>
      <c r="R930" s="588">
        <f t="shared" si="1160"/>
        <v>0</v>
      </c>
      <c r="S930" s="587"/>
      <c r="T930" s="588">
        <f t="shared" si="1147"/>
        <v>0</v>
      </c>
      <c r="U930" s="588">
        <f t="shared" si="1161"/>
        <v>0</v>
      </c>
      <c r="V930" s="587"/>
      <c r="W930" s="588">
        <f t="shared" si="1148"/>
        <v>0</v>
      </c>
      <c r="X930" s="588">
        <f t="shared" si="1162"/>
        <v>0</v>
      </c>
      <c r="Y930" s="587"/>
      <c r="Z930" s="588">
        <f t="shared" si="1149"/>
        <v>0</v>
      </c>
      <c r="AA930" s="588">
        <f t="shared" si="1133"/>
        <v>0</v>
      </c>
      <c r="AB930" s="587"/>
      <c r="AC930" s="588">
        <f t="shared" si="1150"/>
        <v>0</v>
      </c>
      <c r="AD930" s="588">
        <f t="shared" si="1163"/>
        <v>0</v>
      </c>
      <c r="AE930" s="587"/>
      <c r="AF930" s="588">
        <f t="shared" si="1151"/>
        <v>0</v>
      </c>
      <c r="AG930" s="588">
        <f t="shared" si="1164"/>
        <v>0</v>
      </c>
      <c r="AH930" s="587"/>
      <c r="AI930" s="588">
        <f t="shared" si="1152"/>
        <v>0</v>
      </c>
      <c r="AJ930" s="588">
        <f t="shared" si="1165"/>
        <v>0</v>
      </c>
      <c r="AK930" s="587"/>
      <c r="AL930" s="588">
        <f t="shared" si="1153"/>
        <v>0</v>
      </c>
      <c r="AM930" s="588">
        <f t="shared" si="1166"/>
        <v>0</v>
      </c>
      <c r="AN930" s="587"/>
      <c r="AO930" s="588">
        <f t="shared" si="1154"/>
        <v>0</v>
      </c>
      <c r="AP930" s="588">
        <f t="shared" si="1167"/>
        <v>0</v>
      </c>
      <c r="AQ930" s="587"/>
      <c r="AR930" s="588">
        <f t="shared" si="1155"/>
        <v>0</v>
      </c>
      <c r="AS930" s="588">
        <f t="shared" si="1134"/>
        <v>0</v>
      </c>
      <c r="AT930" s="587"/>
      <c r="AU930" s="588">
        <f t="shared" si="1156"/>
        <v>0</v>
      </c>
      <c r="AV930" s="588">
        <f t="shared" si="1168"/>
        <v>0</v>
      </c>
      <c r="AW930" s="587"/>
      <c r="AX930" s="652"/>
      <c r="AY930" s="706">
        <f t="shared" si="1132"/>
        <v>0</v>
      </c>
      <c r="BC930" s="30">
        <f t="shared" si="1135"/>
        <v>0</v>
      </c>
      <c r="BD930" s="30">
        <f t="shared" si="1136"/>
        <v>0</v>
      </c>
      <c r="BE930" s="30">
        <f t="shared" si="1170"/>
        <v>0</v>
      </c>
      <c r="BF930" s="30">
        <f t="shared" si="1137"/>
        <v>0</v>
      </c>
      <c r="BG930" s="30">
        <f t="shared" si="1138"/>
        <v>0</v>
      </c>
      <c r="BH930" s="30">
        <f t="shared" si="1169"/>
        <v>0</v>
      </c>
      <c r="BI930" s="30">
        <f t="shared" si="1131"/>
        <v>0</v>
      </c>
      <c r="BJ930" s="30">
        <f t="shared" si="1139"/>
        <v>0</v>
      </c>
      <c r="BK930" s="704">
        <f t="shared" si="1140"/>
        <v>0</v>
      </c>
      <c r="BL930" s="30">
        <f t="shared" si="1141"/>
        <v>0</v>
      </c>
      <c r="BM930" s="30">
        <f t="shared" si="1142"/>
        <v>0</v>
      </c>
      <c r="BN930" s="30">
        <f t="shared" si="1129"/>
        <v>0</v>
      </c>
    </row>
    <row r="931" spans="1:66" x14ac:dyDescent="0.25">
      <c r="A931" s="49"/>
      <c r="B931" s="50"/>
      <c r="C931" s="699"/>
      <c r="D931" s="50"/>
      <c r="E931" s="62" t="e">
        <f t="shared" si="1130"/>
        <v>#N/A</v>
      </c>
      <c r="F931" s="664" t="str">
        <f t="shared" ref="F931:F994" si="1171">IFERROR(INDEX(Index_card_code,MATCH($D931,Index_Card_name,0)),"")</f>
        <v/>
      </c>
      <c r="G931" s="587"/>
      <c r="H931" s="588">
        <f t="shared" si="1143"/>
        <v>0</v>
      </c>
      <c r="I931" s="588">
        <f t="shared" si="1157"/>
        <v>0</v>
      </c>
      <c r="J931" s="587"/>
      <c r="K931" s="588">
        <f t="shared" si="1144"/>
        <v>0</v>
      </c>
      <c r="L931" s="588">
        <f t="shared" si="1158"/>
        <v>0</v>
      </c>
      <c r="M931" s="587"/>
      <c r="N931" s="588">
        <f t="shared" si="1145"/>
        <v>0</v>
      </c>
      <c r="O931" s="588">
        <f t="shared" si="1159"/>
        <v>0</v>
      </c>
      <c r="P931" s="587"/>
      <c r="Q931" s="588">
        <f t="shared" si="1146"/>
        <v>0</v>
      </c>
      <c r="R931" s="588">
        <f t="shared" si="1160"/>
        <v>0</v>
      </c>
      <c r="S931" s="587"/>
      <c r="T931" s="588">
        <f t="shared" si="1147"/>
        <v>0</v>
      </c>
      <c r="U931" s="588">
        <f t="shared" si="1161"/>
        <v>0</v>
      </c>
      <c r="V931" s="587"/>
      <c r="W931" s="588">
        <f t="shared" si="1148"/>
        <v>0</v>
      </c>
      <c r="X931" s="588">
        <f t="shared" si="1162"/>
        <v>0</v>
      </c>
      <c r="Y931" s="587"/>
      <c r="Z931" s="588">
        <f t="shared" si="1149"/>
        <v>0</v>
      </c>
      <c r="AA931" s="588">
        <f t="shared" si="1133"/>
        <v>0</v>
      </c>
      <c r="AB931" s="587"/>
      <c r="AC931" s="588">
        <f t="shared" si="1150"/>
        <v>0</v>
      </c>
      <c r="AD931" s="588">
        <f t="shared" si="1163"/>
        <v>0</v>
      </c>
      <c r="AE931" s="587"/>
      <c r="AF931" s="588">
        <f t="shared" si="1151"/>
        <v>0</v>
      </c>
      <c r="AG931" s="588">
        <f t="shared" si="1164"/>
        <v>0</v>
      </c>
      <c r="AH931" s="587"/>
      <c r="AI931" s="588">
        <f t="shared" si="1152"/>
        <v>0</v>
      </c>
      <c r="AJ931" s="588">
        <f t="shared" si="1165"/>
        <v>0</v>
      </c>
      <c r="AK931" s="587"/>
      <c r="AL931" s="588">
        <f t="shared" si="1153"/>
        <v>0</v>
      </c>
      <c r="AM931" s="588">
        <f t="shared" si="1166"/>
        <v>0</v>
      </c>
      <c r="AN931" s="587"/>
      <c r="AO931" s="588">
        <f t="shared" si="1154"/>
        <v>0</v>
      </c>
      <c r="AP931" s="588">
        <f t="shared" si="1167"/>
        <v>0</v>
      </c>
      <c r="AQ931" s="587"/>
      <c r="AR931" s="588">
        <f t="shared" si="1155"/>
        <v>0</v>
      </c>
      <c r="AS931" s="588">
        <f t="shared" si="1134"/>
        <v>0</v>
      </c>
      <c r="AT931" s="587"/>
      <c r="AU931" s="588">
        <f t="shared" si="1156"/>
        <v>0</v>
      </c>
      <c r="AV931" s="588">
        <f t="shared" si="1168"/>
        <v>0</v>
      </c>
      <c r="AW931" s="587"/>
      <c r="AX931" s="652"/>
      <c r="AY931" s="706">
        <f t="shared" si="1132"/>
        <v>0</v>
      </c>
      <c r="BC931" s="30">
        <f t="shared" si="1135"/>
        <v>0</v>
      </c>
      <c r="BD931" s="30">
        <f t="shared" si="1136"/>
        <v>0</v>
      </c>
      <c r="BE931" s="30">
        <f t="shared" si="1170"/>
        <v>0</v>
      </c>
      <c r="BF931" s="30">
        <f t="shared" si="1137"/>
        <v>0</v>
      </c>
      <c r="BG931" s="30">
        <f t="shared" si="1138"/>
        <v>0</v>
      </c>
      <c r="BH931" s="30">
        <f t="shared" si="1169"/>
        <v>0</v>
      </c>
      <c r="BI931" s="30">
        <f t="shared" si="1131"/>
        <v>0</v>
      </c>
      <c r="BJ931" s="30">
        <f t="shared" si="1139"/>
        <v>0</v>
      </c>
      <c r="BK931" s="704">
        <f t="shared" si="1140"/>
        <v>0</v>
      </c>
      <c r="BL931" s="30">
        <f t="shared" si="1141"/>
        <v>0</v>
      </c>
      <c r="BM931" s="30">
        <f t="shared" si="1142"/>
        <v>0</v>
      </c>
      <c r="BN931" s="30">
        <f t="shared" si="1129"/>
        <v>0</v>
      </c>
    </row>
    <row r="932" spans="1:66" x14ac:dyDescent="0.25">
      <c r="A932" s="49"/>
      <c r="B932" s="50"/>
      <c r="C932" s="699"/>
      <c r="D932" s="50"/>
      <c r="E932" s="62" t="e">
        <f t="shared" si="1130"/>
        <v>#N/A</v>
      </c>
      <c r="F932" s="664" t="str">
        <f t="shared" si="1171"/>
        <v/>
      </c>
      <c r="G932" s="587"/>
      <c r="H932" s="588">
        <f t="shared" si="1143"/>
        <v>0</v>
      </c>
      <c r="I932" s="588">
        <f t="shared" si="1157"/>
        <v>0</v>
      </c>
      <c r="J932" s="587"/>
      <c r="K932" s="588">
        <f t="shared" si="1144"/>
        <v>0</v>
      </c>
      <c r="L932" s="588">
        <f t="shared" si="1158"/>
        <v>0</v>
      </c>
      <c r="M932" s="587"/>
      <c r="N932" s="588">
        <f t="shared" si="1145"/>
        <v>0</v>
      </c>
      <c r="O932" s="588">
        <f t="shared" si="1159"/>
        <v>0</v>
      </c>
      <c r="P932" s="587"/>
      <c r="Q932" s="588">
        <f t="shared" si="1146"/>
        <v>0</v>
      </c>
      <c r="R932" s="588">
        <f t="shared" si="1160"/>
        <v>0</v>
      </c>
      <c r="S932" s="587"/>
      <c r="T932" s="588">
        <f t="shared" si="1147"/>
        <v>0</v>
      </c>
      <c r="U932" s="588">
        <f t="shared" si="1161"/>
        <v>0</v>
      </c>
      <c r="V932" s="587"/>
      <c r="W932" s="588">
        <f t="shared" si="1148"/>
        <v>0</v>
      </c>
      <c r="X932" s="588">
        <f t="shared" si="1162"/>
        <v>0</v>
      </c>
      <c r="Y932" s="587"/>
      <c r="Z932" s="588">
        <f t="shared" si="1149"/>
        <v>0</v>
      </c>
      <c r="AA932" s="588">
        <f t="shared" si="1133"/>
        <v>0</v>
      </c>
      <c r="AB932" s="587"/>
      <c r="AC932" s="588">
        <f t="shared" si="1150"/>
        <v>0</v>
      </c>
      <c r="AD932" s="588">
        <f t="shared" si="1163"/>
        <v>0</v>
      </c>
      <c r="AE932" s="587"/>
      <c r="AF932" s="588">
        <f t="shared" si="1151"/>
        <v>0</v>
      </c>
      <c r="AG932" s="588">
        <f t="shared" si="1164"/>
        <v>0</v>
      </c>
      <c r="AH932" s="587"/>
      <c r="AI932" s="588">
        <f t="shared" si="1152"/>
        <v>0</v>
      </c>
      <c r="AJ932" s="588">
        <f t="shared" si="1165"/>
        <v>0</v>
      </c>
      <c r="AK932" s="587"/>
      <c r="AL932" s="588">
        <f t="shared" si="1153"/>
        <v>0</v>
      </c>
      <c r="AM932" s="588">
        <f t="shared" si="1166"/>
        <v>0</v>
      </c>
      <c r="AN932" s="587"/>
      <c r="AO932" s="588">
        <f t="shared" si="1154"/>
        <v>0</v>
      </c>
      <c r="AP932" s="588">
        <f t="shared" si="1167"/>
        <v>0</v>
      </c>
      <c r="AQ932" s="587"/>
      <c r="AR932" s="588">
        <f t="shared" si="1155"/>
        <v>0</v>
      </c>
      <c r="AS932" s="588">
        <f t="shared" si="1134"/>
        <v>0</v>
      </c>
      <c r="AT932" s="587"/>
      <c r="AU932" s="588">
        <f t="shared" si="1156"/>
        <v>0</v>
      </c>
      <c r="AV932" s="588">
        <f t="shared" si="1168"/>
        <v>0</v>
      </c>
      <c r="AW932" s="587"/>
      <c r="AX932" s="652"/>
      <c r="AY932" s="706">
        <f t="shared" si="1132"/>
        <v>0</v>
      </c>
      <c r="BC932" s="30">
        <f t="shared" si="1135"/>
        <v>0</v>
      </c>
      <c r="BD932" s="30">
        <f t="shared" si="1136"/>
        <v>0</v>
      </c>
      <c r="BE932" s="30">
        <f t="shared" si="1170"/>
        <v>0</v>
      </c>
      <c r="BF932" s="30">
        <f t="shared" si="1137"/>
        <v>0</v>
      </c>
      <c r="BG932" s="30">
        <f t="shared" si="1138"/>
        <v>0</v>
      </c>
      <c r="BH932" s="30">
        <f t="shared" si="1169"/>
        <v>0</v>
      </c>
      <c r="BI932" s="30">
        <f t="shared" si="1131"/>
        <v>0</v>
      </c>
      <c r="BJ932" s="30">
        <f t="shared" si="1139"/>
        <v>0</v>
      </c>
      <c r="BK932" s="704">
        <f t="shared" si="1140"/>
        <v>0</v>
      </c>
      <c r="BL932" s="30">
        <f t="shared" si="1141"/>
        <v>0</v>
      </c>
      <c r="BM932" s="30">
        <f t="shared" si="1142"/>
        <v>0</v>
      </c>
      <c r="BN932" s="30">
        <f t="shared" ref="BN932:BN995" si="1172">AS932-AP932</f>
        <v>0</v>
      </c>
    </row>
    <row r="933" spans="1:66" x14ac:dyDescent="0.25">
      <c r="A933" s="49"/>
      <c r="B933" s="50"/>
      <c r="C933" s="699"/>
      <c r="D933" s="50"/>
      <c r="E933" s="62" t="e">
        <f t="shared" si="1130"/>
        <v>#N/A</v>
      </c>
      <c r="F933" s="664" t="str">
        <f t="shared" si="1171"/>
        <v/>
      </c>
      <c r="G933" s="587"/>
      <c r="H933" s="588">
        <f t="shared" si="1143"/>
        <v>0</v>
      </c>
      <c r="I933" s="588">
        <f t="shared" si="1157"/>
        <v>0</v>
      </c>
      <c r="J933" s="587"/>
      <c r="K933" s="588">
        <f t="shared" si="1144"/>
        <v>0</v>
      </c>
      <c r="L933" s="588">
        <f t="shared" si="1158"/>
        <v>0</v>
      </c>
      <c r="M933" s="587"/>
      <c r="N933" s="588">
        <f t="shared" si="1145"/>
        <v>0</v>
      </c>
      <c r="O933" s="588">
        <f t="shared" si="1159"/>
        <v>0</v>
      </c>
      <c r="P933" s="587"/>
      <c r="Q933" s="588">
        <f t="shared" si="1146"/>
        <v>0</v>
      </c>
      <c r="R933" s="588">
        <f t="shared" si="1160"/>
        <v>0</v>
      </c>
      <c r="S933" s="587"/>
      <c r="T933" s="588">
        <f t="shared" si="1147"/>
        <v>0</v>
      </c>
      <c r="U933" s="588">
        <f t="shared" si="1161"/>
        <v>0</v>
      </c>
      <c r="V933" s="587"/>
      <c r="W933" s="588">
        <f t="shared" si="1148"/>
        <v>0</v>
      </c>
      <c r="X933" s="588">
        <f t="shared" si="1162"/>
        <v>0</v>
      </c>
      <c r="Y933" s="587"/>
      <c r="Z933" s="588">
        <f t="shared" si="1149"/>
        <v>0</v>
      </c>
      <c r="AA933" s="588">
        <f t="shared" si="1133"/>
        <v>0</v>
      </c>
      <c r="AB933" s="587"/>
      <c r="AC933" s="588">
        <f t="shared" si="1150"/>
        <v>0</v>
      </c>
      <c r="AD933" s="588">
        <f t="shared" si="1163"/>
        <v>0</v>
      </c>
      <c r="AE933" s="587"/>
      <c r="AF933" s="588">
        <f t="shared" si="1151"/>
        <v>0</v>
      </c>
      <c r="AG933" s="588">
        <f t="shared" si="1164"/>
        <v>0</v>
      </c>
      <c r="AH933" s="587"/>
      <c r="AI933" s="588">
        <f t="shared" si="1152"/>
        <v>0</v>
      </c>
      <c r="AJ933" s="588">
        <f t="shared" si="1165"/>
        <v>0</v>
      </c>
      <c r="AK933" s="587"/>
      <c r="AL933" s="588">
        <f t="shared" si="1153"/>
        <v>0</v>
      </c>
      <c r="AM933" s="588">
        <f t="shared" si="1166"/>
        <v>0</v>
      </c>
      <c r="AN933" s="587"/>
      <c r="AO933" s="588">
        <f t="shared" si="1154"/>
        <v>0</v>
      </c>
      <c r="AP933" s="588">
        <f t="shared" si="1167"/>
        <v>0</v>
      </c>
      <c r="AQ933" s="587"/>
      <c r="AR933" s="588">
        <f t="shared" si="1155"/>
        <v>0</v>
      </c>
      <c r="AS933" s="588">
        <f t="shared" si="1134"/>
        <v>0</v>
      </c>
      <c r="AT933" s="587"/>
      <c r="AU933" s="588">
        <f t="shared" si="1156"/>
        <v>0</v>
      </c>
      <c r="AV933" s="588">
        <f t="shared" si="1168"/>
        <v>0</v>
      </c>
      <c r="AW933" s="587"/>
      <c r="AX933" s="652"/>
      <c r="AY933" s="706">
        <f t="shared" si="1132"/>
        <v>0</v>
      </c>
      <c r="BC933" s="30">
        <f t="shared" si="1135"/>
        <v>0</v>
      </c>
      <c r="BD933" s="30">
        <f t="shared" si="1136"/>
        <v>0</v>
      </c>
      <c r="BE933" s="30">
        <f t="shared" si="1170"/>
        <v>0</v>
      </c>
      <c r="BF933" s="30">
        <f t="shared" si="1137"/>
        <v>0</v>
      </c>
      <c r="BG933" s="30">
        <f t="shared" si="1138"/>
        <v>0</v>
      </c>
      <c r="BH933" s="30">
        <f t="shared" si="1169"/>
        <v>0</v>
      </c>
      <c r="BI933" s="30">
        <f t="shared" si="1131"/>
        <v>0</v>
      </c>
      <c r="BJ933" s="30">
        <f t="shared" si="1139"/>
        <v>0</v>
      </c>
      <c r="BK933" s="704">
        <f t="shared" si="1140"/>
        <v>0</v>
      </c>
      <c r="BL933" s="30">
        <f t="shared" si="1141"/>
        <v>0</v>
      </c>
      <c r="BM933" s="30">
        <f t="shared" si="1142"/>
        <v>0</v>
      </c>
      <c r="BN933" s="30">
        <f t="shared" si="1172"/>
        <v>0</v>
      </c>
    </row>
    <row r="934" spans="1:66" x14ac:dyDescent="0.25">
      <c r="A934" s="49"/>
      <c r="B934" s="50"/>
      <c r="C934" s="699"/>
      <c r="D934" s="50"/>
      <c r="E934" s="62" t="e">
        <f t="shared" si="1130"/>
        <v>#N/A</v>
      </c>
      <c r="F934" s="664" t="str">
        <f t="shared" si="1171"/>
        <v/>
      </c>
      <c r="G934" s="587"/>
      <c r="H934" s="588">
        <f t="shared" si="1143"/>
        <v>0</v>
      </c>
      <c r="I934" s="588">
        <f t="shared" si="1157"/>
        <v>0</v>
      </c>
      <c r="J934" s="587"/>
      <c r="K934" s="588">
        <f t="shared" si="1144"/>
        <v>0</v>
      </c>
      <c r="L934" s="588">
        <f t="shared" si="1158"/>
        <v>0</v>
      </c>
      <c r="M934" s="587"/>
      <c r="N934" s="588">
        <f t="shared" si="1145"/>
        <v>0</v>
      </c>
      <c r="O934" s="588">
        <f t="shared" si="1159"/>
        <v>0</v>
      </c>
      <c r="P934" s="587"/>
      <c r="Q934" s="588">
        <f t="shared" si="1146"/>
        <v>0</v>
      </c>
      <c r="R934" s="588">
        <f t="shared" si="1160"/>
        <v>0</v>
      </c>
      <c r="S934" s="587"/>
      <c r="T934" s="588">
        <f t="shared" si="1147"/>
        <v>0</v>
      </c>
      <c r="U934" s="588">
        <f t="shared" si="1161"/>
        <v>0</v>
      </c>
      <c r="V934" s="587"/>
      <c r="W934" s="588">
        <f t="shared" si="1148"/>
        <v>0</v>
      </c>
      <c r="X934" s="588">
        <f t="shared" si="1162"/>
        <v>0</v>
      </c>
      <c r="Y934" s="587"/>
      <c r="Z934" s="588">
        <f t="shared" si="1149"/>
        <v>0</v>
      </c>
      <c r="AA934" s="588">
        <f t="shared" si="1133"/>
        <v>0</v>
      </c>
      <c r="AB934" s="587"/>
      <c r="AC934" s="588">
        <f t="shared" si="1150"/>
        <v>0</v>
      </c>
      <c r="AD934" s="588">
        <f t="shared" si="1163"/>
        <v>0</v>
      </c>
      <c r="AE934" s="587"/>
      <c r="AF934" s="588">
        <f t="shared" si="1151"/>
        <v>0</v>
      </c>
      <c r="AG934" s="588">
        <f t="shared" si="1164"/>
        <v>0</v>
      </c>
      <c r="AH934" s="587"/>
      <c r="AI934" s="588">
        <f t="shared" si="1152"/>
        <v>0</v>
      </c>
      <c r="AJ934" s="588">
        <f t="shared" si="1165"/>
        <v>0</v>
      </c>
      <c r="AK934" s="587"/>
      <c r="AL934" s="588">
        <f t="shared" si="1153"/>
        <v>0</v>
      </c>
      <c r="AM934" s="588">
        <f t="shared" si="1166"/>
        <v>0</v>
      </c>
      <c r="AN934" s="587"/>
      <c r="AO934" s="588">
        <f t="shared" si="1154"/>
        <v>0</v>
      </c>
      <c r="AP934" s="588">
        <f t="shared" si="1167"/>
        <v>0</v>
      </c>
      <c r="AQ934" s="587"/>
      <c r="AR934" s="588">
        <f t="shared" si="1155"/>
        <v>0</v>
      </c>
      <c r="AS934" s="588">
        <f t="shared" si="1134"/>
        <v>0</v>
      </c>
      <c r="AT934" s="587"/>
      <c r="AU934" s="588">
        <f t="shared" si="1156"/>
        <v>0</v>
      </c>
      <c r="AV934" s="588">
        <f t="shared" si="1168"/>
        <v>0</v>
      </c>
      <c r="AW934" s="587"/>
      <c r="AX934" s="652"/>
      <c r="AY934" s="706">
        <f t="shared" si="1132"/>
        <v>0</v>
      </c>
      <c r="BC934" s="30">
        <f t="shared" si="1135"/>
        <v>0</v>
      </c>
      <c r="BD934" s="30">
        <f t="shared" si="1136"/>
        <v>0</v>
      </c>
      <c r="BE934" s="30">
        <f t="shared" si="1170"/>
        <v>0</v>
      </c>
      <c r="BF934" s="30">
        <f t="shared" si="1137"/>
        <v>0</v>
      </c>
      <c r="BG934" s="30">
        <f t="shared" si="1138"/>
        <v>0</v>
      </c>
      <c r="BH934" s="30">
        <f t="shared" si="1169"/>
        <v>0</v>
      </c>
      <c r="BI934" s="30">
        <f t="shared" si="1131"/>
        <v>0</v>
      </c>
      <c r="BJ934" s="30">
        <f t="shared" si="1139"/>
        <v>0</v>
      </c>
      <c r="BK934" s="704">
        <f t="shared" si="1140"/>
        <v>0</v>
      </c>
      <c r="BL934" s="30">
        <f t="shared" si="1141"/>
        <v>0</v>
      </c>
      <c r="BM934" s="30">
        <f t="shared" si="1142"/>
        <v>0</v>
      </c>
      <c r="BN934" s="30">
        <f t="shared" si="1172"/>
        <v>0</v>
      </c>
    </row>
    <row r="935" spans="1:66" x14ac:dyDescent="0.25">
      <c r="A935" s="49"/>
      <c r="B935" s="50"/>
      <c r="C935" s="699"/>
      <c r="D935" s="50"/>
      <c r="E935" s="62" t="e">
        <f t="shared" si="1130"/>
        <v>#N/A</v>
      </c>
      <c r="F935" s="664" t="str">
        <f t="shared" si="1171"/>
        <v/>
      </c>
      <c r="G935" s="587"/>
      <c r="H935" s="588">
        <f t="shared" si="1143"/>
        <v>0</v>
      </c>
      <c r="I935" s="588">
        <f t="shared" si="1157"/>
        <v>0</v>
      </c>
      <c r="J935" s="587"/>
      <c r="K935" s="588">
        <f t="shared" si="1144"/>
        <v>0</v>
      </c>
      <c r="L935" s="588">
        <f t="shared" si="1158"/>
        <v>0</v>
      </c>
      <c r="M935" s="587"/>
      <c r="N935" s="588">
        <f t="shared" si="1145"/>
        <v>0</v>
      </c>
      <c r="O935" s="588">
        <f t="shared" si="1159"/>
        <v>0</v>
      </c>
      <c r="P935" s="587"/>
      <c r="Q935" s="588">
        <f t="shared" si="1146"/>
        <v>0</v>
      </c>
      <c r="R935" s="588">
        <f t="shared" si="1160"/>
        <v>0</v>
      </c>
      <c r="S935" s="587"/>
      <c r="T935" s="588">
        <f t="shared" si="1147"/>
        <v>0</v>
      </c>
      <c r="U935" s="588">
        <f t="shared" si="1161"/>
        <v>0</v>
      </c>
      <c r="V935" s="587"/>
      <c r="W935" s="588">
        <f t="shared" si="1148"/>
        <v>0</v>
      </c>
      <c r="X935" s="588">
        <f t="shared" si="1162"/>
        <v>0</v>
      </c>
      <c r="Y935" s="587"/>
      <c r="Z935" s="588">
        <f t="shared" si="1149"/>
        <v>0</v>
      </c>
      <c r="AA935" s="588">
        <f t="shared" si="1133"/>
        <v>0</v>
      </c>
      <c r="AB935" s="587"/>
      <c r="AC935" s="588">
        <f t="shared" si="1150"/>
        <v>0</v>
      </c>
      <c r="AD935" s="588">
        <f t="shared" si="1163"/>
        <v>0</v>
      </c>
      <c r="AE935" s="587"/>
      <c r="AF935" s="588">
        <f t="shared" si="1151"/>
        <v>0</v>
      </c>
      <c r="AG935" s="588">
        <f t="shared" si="1164"/>
        <v>0</v>
      </c>
      <c r="AH935" s="587"/>
      <c r="AI935" s="588">
        <f t="shared" si="1152"/>
        <v>0</v>
      </c>
      <c r="AJ935" s="588">
        <f t="shared" si="1165"/>
        <v>0</v>
      </c>
      <c r="AK935" s="587"/>
      <c r="AL935" s="588">
        <f t="shared" si="1153"/>
        <v>0</v>
      </c>
      <c r="AM935" s="588">
        <f t="shared" si="1166"/>
        <v>0</v>
      </c>
      <c r="AN935" s="587"/>
      <c r="AO935" s="588">
        <f t="shared" si="1154"/>
        <v>0</v>
      </c>
      <c r="AP935" s="588">
        <f t="shared" si="1167"/>
        <v>0</v>
      </c>
      <c r="AQ935" s="587"/>
      <c r="AR935" s="588">
        <f t="shared" si="1155"/>
        <v>0</v>
      </c>
      <c r="AS935" s="588">
        <f t="shared" si="1134"/>
        <v>0</v>
      </c>
      <c r="AT935" s="587"/>
      <c r="AU935" s="588">
        <f t="shared" si="1156"/>
        <v>0</v>
      </c>
      <c r="AV935" s="588">
        <f t="shared" si="1168"/>
        <v>0</v>
      </c>
      <c r="AW935" s="587"/>
      <c r="AX935" s="652"/>
      <c r="AY935" s="706">
        <f t="shared" si="1132"/>
        <v>0</v>
      </c>
      <c r="BC935" s="30">
        <f t="shared" si="1135"/>
        <v>0</v>
      </c>
      <c r="BD935" s="30">
        <f t="shared" si="1136"/>
        <v>0</v>
      </c>
      <c r="BE935" s="30">
        <f t="shared" si="1170"/>
        <v>0</v>
      </c>
      <c r="BF935" s="30">
        <f t="shared" si="1137"/>
        <v>0</v>
      </c>
      <c r="BG935" s="30">
        <f t="shared" si="1138"/>
        <v>0</v>
      </c>
      <c r="BH935" s="30">
        <f t="shared" si="1169"/>
        <v>0</v>
      </c>
      <c r="BI935" s="30">
        <f t="shared" si="1131"/>
        <v>0</v>
      </c>
      <c r="BJ935" s="30">
        <f t="shared" si="1139"/>
        <v>0</v>
      </c>
      <c r="BK935" s="704">
        <f t="shared" si="1140"/>
        <v>0</v>
      </c>
      <c r="BL935" s="30">
        <f t="shared" si="1141"/>
        <v>0</v>
      </c>
      <c r="BM935" s="30">
        <f t="shared" si="1142"/>
        <v>0</v>
      </c>
      <c r="BN935" s="30">
        <f t="shared" si="1172"/>
        <v>0</v>
      </c>
    </row>
    <row r="936" spans="1:66" x14ac:dyDescent="0.25">
      <c r="A936" s="49"/>
      <c r="B936" s="50"/>
      <c r="C936" s="699"/>
      <c r="D936" s="50"/>
      <c r="E936" s="62" t="e">
        <f t="shared" ref="E936:E999" si="1173">INDEX(Index_TB_Card_Type,MATCH($D936,Index_Card_name,0))</f>
        <v>#N/A</v>
      </c>
      <c r="F936" s="664" t="str">
        <f t="shared" si="1171"/>
        <v/>
      </c>
      <c r="G936" s="587"/>
      <c r="H936" s="588">
        <f t="shared" si="1143"/>
        <v>0</v>
      </c>
      <c r="I936" s="588">
        <f t="shared" si="1157"/>
        <v>0</v>
      </c>
      <c r="J936" s="587"/>
      <c r="K936" s="588">
        <f t="shared" si="1144"/>
        <v>0</v>
      </c>
      <c r="L936" s="588">
        <f t="shared" si="1158"/>
        <v>0</v>
      </c>
      <c r="M936" s="587"/>
      <c r="N936" s="588">
        <f t="shared" si="1145"/>
        <v>0</v>
      </c>
      <c r="O936" s="588">
        <f t="shared" si="1159"/>
        <v>0</v>
      </c>
      <c r="P936" s="587"/>
      <c r="Q936" s="588">
        <f t="shared" si="1146"/>
        <v>0</v>
      </c>
      <c r="R936" s="588">
        <f t="shared" si="1160"/>
        <v>0</v>
      </c>
      <c r="S936" s="587"/>
      <c r="T936" s="588">
        <f t="shared" si="1147"/>
        <v>0</v>
      </c>
      <c r="U936" s="588">
        <f t="shared" si="1161"/>
        <v>0</v>
      </c>
      <c r="V936" s="587"/>
      <c r="W936" s="588">
        <f t="shared" si="1148"/>
        <v>0</v>
      </c>
      <c r="X936" s="588">
        <f t="shared" si="1162"/>
        <v>0</v>
      </c>
      <c r="Y936" s="587"/>
      <c r="Z936" s="588">
        <f t="shared" si="1149"/>
        <v>0</v>
      </c>
      <c r="AA936" s="588">
        <f t="shared" si="1133"/>
        <v>0</v>
      </c>
      <c r="AB936" s="587"/>
      <c r="AC936" s="588">
        <f t="shared" si="1150"/>
        <v>0</v>
      </c>
      <c r="AD936" s="588">
        <f t="shared" si="1163"/>
        <v>0</v>
      </c>
      <c r="AE936" s="587"/>
      <c r="AF936" s="588">
        <f t="shared" si="1151"/>
        <v>0</v>
      </c>
      <c r="AG936" s="588">
        <f t="shared" si="1164"/>
        <v>0</v>
      </c>
      <c r="AH936" s="587"/>
      <c r="AI936" s="588">
        <f t="shared" si="1152"/>
        <v>0</v>
      </c>
      <c r="AJ936" s="588">
        <f t="shared" si="1165"/>
        <v>0</v>
      </c>
      <c r="AK936" s="587"/>
      <c r="AL936" s="588">
        <f t="shared" si="1153"/>
        <v>0</v>
      </c>
      <c r="AM936" s="588">
        <f t="shared" si="1166"/>
        <v>0</v>
      </c>
      <c r="AN936" s="587"/>
      <c r="AO936" s="588">
        <f t="shared" si="1154"/>
        <v>0</v>
      </c>
      <c r="AP936" s="588">
        <f t="shared" si="1167"/>
        <v>0</v>
      </c>
      <c r="AQ936" s="587"/>
      <c r="AR936" s="588">
        <f t="shared" si="1155"/>
        <v>0</v>
      </c>
      <c r="AS936" s="588">
        <f t="shared" si="1134"/>
        <v>0</v>
      </c>
      <c r="AT936" s="587"/>
      <c r="AU936" s="588">
        <f t="shared" si="1156"/>
        <v>0</v>
      </c>
      <c r="AV936" s="588">
        <f t="shared" si="1168"/>
        <v>0</v>
      </c>
      <c r="AW936" s="587"/>
      <c r="AX936" s="652"/>
      <c r="AY936" s="706">
        <f t="shared" si="1132"/>
        <v>0</v>
      </c>
      <c r="BC936" s="30">
        <f t="shared" si="1135"/>
        <v>0</v>
      </c>
      <c r="BD936" s="30">
        <f t="shared" si="1136"/>
        <v>0</v>
      </c>
      <c r="BE936" s="30">
        <f t="shared" si="1170"/>
        <v>0</v>
      </c>
      <c r="BF936" s="30">
        <f t="shared" si="1137"/>
        <v>0</v>
      </c>
      <c r="BG936" s="30">
        <f t="shared" si="1138"/>
        <v>0</v>
      </c>
      <c r="BH936" s="30">
        <f t="shared" si="1169"/>
        <v>0</v>
      </c>
      <c r="BI936" s="30">
        <f t="shared" si="1131"/>
        <v>0</v>
      </c>
      <c r="BJ936" s="30">
        <f t="shared" si="1139"/>
        <v>0</v>
      </c>
      <c r="BK936" s="704">
        <f t="shared" si="1140"/>
        <v>0</v>
      </c>
      <c r="BL936" s="30">
        <f t="shared" si="1141"/>
        <v>0</v>
      </c>
      <c r="BM936" s="30">
        <f t="shared" si="1142"/>
        <v>0</v>
      </c>
      <c r="BN936" s="30">
        <f t="shared" si="1172"/>
        <v>0</v>
      </c>
    </row>
    <row r="937" spans="1:66" x14ac:dyDescent="0.25">
      <c r="A937" s="49"/>
      <c r="B937" s="50"/>
      <c r="C937" s="699"/>
      <c r="D937" s="50"/>
      <c r="E937" s="62" t="e">
        <f t="shared" si="1173"/>
        <v>#N/A</v>
      </c>
      <c r="F937" s="664" t="str">
        <f t="shared" si="1171"/>
        <v/>
      </c>
      <c r="G937" s="587"/>
      <c r="H937" s="588">
        <f t="shared" si="1143"/>
        <v>0</v>
      </c>
      <c r="I937" s="588">
        <f t="shared" si="1157"/>
        <v>0</v>
      </c>
      <c r="J937" s="587"/>
      <c r="K937" s="588">
        <f t="shared" si="1144"/>
        <v>0</v>
      </c>
      <c r="L937" s="588">
        <f t="shared" si="1158"/>
        <v>0</v>
      </c>
      <c r="M937" s="587"/>
      <c r="N937" s="588">
        <f t="shared" si="1145"/>
        <v>0</v>
      </c>
      <c r="O937" s="588">
        <f t="shared" si="1159"/>
        <v>0</v>
      </c>
      <c r="P937" s="587"/>
      <c r="Q937" s="588">
        <f t="shared" si="1146"/>
        <v>0</v>
      </c>
      <c r="R937" s="588">
        <f t="shared" si="1160"/>
        <v>0</v>
      </c>
      <c r="S937" s="587"/>
      <c r="T937" s="588">
        <f t="shared" si="1147"/>
        <v>0</v>
      </c>
      <c r="U937" s="588">
        <f t="shared" si="1161"/>
        <v>0</v>
      </c>
      <c r="V937" s="587"/>
      <c r="W937" s="588">
        <f t="shared" si="1148"/>
        <v>0</v>
      </c>
      <c r="X937" s="588">
        <f t="shared" si="1162"/>
        <v>0</v>
      </c>
      <c r="Y937" s="587"/>
      <c r="Z937" s="588">
        <f t="shared" si="1149"/>
        <v>0</v>
      </c>
      <c r="AA937" s="588">
        <f t="shared" si="1133"/>
        <v>0</v>
      </c>
      <c r="AB937" s="587"/>
      <c r="AC937" s="588">
        <f t="shared" si="1150"/>
        <v>0</v>
      </c>
      <c r="AD937" s="588">
        <f t="shared" si="1163"/>
        <v>0</v>
      </c>
      <c r="AE937" s="587"/>
      <c r="AF937" s="588">
        <f t="shared" si="1151"/>
        <v>0</v>
      </c>
      <c r="AG937" s="588">
        <f t="shared" si="1164"/>
        <v>0</v>
      </c>
      <c r="AH937" s="587"/>
      <c r="AI937" s="588">
        <f t="shared" si="1152"/>
        <v>0</v>
      </c>
      <c r="AJ937" s="588">
        <f t="shared" si="1165"/>
        <v>0</v>
      </c>
      <c r="AK937" s="587"/>
      <c r="AL937" s="588">
        <f t="shared" si="1153"/>
        <v>0</v>
      </c>
      <c r="AM937" s="588">
        <f t="shared" si="1166"/>
        <v>0</v>
      </c>
      <c r="AN937" s="587"/>
      <c r="AO937" s="588">
        <f t="shared" si="1154"/>
        <v>0</v>
      </c>
      <c r="AP937" s="588">
        <f t="shared" si="1167"/>
        <v>0</v>
      </c>
      <c r="AQ937" s="587"/>
      <c r="AR937" s="588">
        <f t="shared" si="1155"/>
        <v>0</v>
      </c>
      <c r="AS937" s="588">
        <f t="shared" si="1134"/>
        <v>0</v>
      </c>
      <c r="AT937" s="587"/>
      <c r="AU937" s="588">
        <f t="shared" si="1156"/>
        <v>0</v>
      </c>
      <c r="AV937" s="588">
        <f t="shared" si="1168"/>
        <v>0</v>
      </c>
      <c r="AW937" s="587"/>
      <c r="AX937" s="652"/>
      <c r="AY937" s="706">
        <f t="shared" si="1132"/>
        <v>0</v>
      </c>
      <c r="BC937" s="30">
        <f t="shared" si="1135"/>
        <v>0</v>
      </c>
      <c r="BD937" s="30">
        <f t="shared" si="1136"/>
        <v>0</v>
      </c>
      <c r="BE937" s="30">
        <f t="shared" si="1170"/>
        <v>0</v>
      </c>
      <c r="BF937" s="30">
        <f t="shared" si="1137"/>
        <v>0</v>
      </c>
      <c r="BG937" s="30">
        <f t="shared" si="1138"/>
        <v>0</v>
      </c>
      <c r="BH937" s="30">
        <f t="shared" si="1169"/>
        <v>0</v>
      </c>
      <c r="BI937" s="30">
        <f t="shared" si="1131"/>
        <v>0</v>
      </c>
      <c r="BJ937" s="30">
        <f t="shared" si="1139"/>
        <v>0</v>
      </c>
      <c r="BK937" s="704">
        <f t="shared" si="1140"/>
        <v>0</v>
      </c>
      <c r="BL937" s="30">
        <f t="shared" si="1141"/>
        <v>0</v>
      </c>
      <c r="BM937" s="30">
        <f t="shared" si="1142"/>
        <v>0</v>
      </c>
      <c r="BN937" s="30">
        <f t="shared" si="1172"/>
        <v>0</v>
      </c>
    </row>
    <row r="938" spans="1:66" x14ac:dyDescent="0.25">
      <c r="A938" s="49"/>
      <c r="B938" s="50"/>
      <c r="C938" s="699"/>
      <c r="D938" s="50"/>
      <c r="E938" s="62" t="e">
        <f t="shared" si="1173"/>
        <v>#N/A</v>
      </c>
      <c r="F938" s="664" t="str">
        <f t="shared" si="1171"/>
        <v/>
      </c>
      <c r="G938" s="587"/>
      <c r="H938" s="588">
        <f t="shared" si="1143"/>
        <v>0</v>
      </c>
      <c r="I938" s="588">
        <f t="shared" si="1157"/>
        <v>0</v>
      </c>
      <c r="J938" s="587"/>
      <c r="K938" s="588">
        <f t="shared" si="1144"/>
        <v>0</v>
      </c>
      <c r="L938" s="588">
        <f t="shared" si="1158"/>
        <v>0</v>
      </c>
      <c r="M938" s="587"/>
      <c r="N938" s="588">
        <f t="shared" si="1145"/>
        <v>0</v>
      </c>
      <c r="O938" s="588">
        <f t="shared" si="1159"/>
        <v>0</v>
      </c>
      <c r="P938" s="587"/>
      <c r="Q938" s="588">
        <f t="shared" si="1146"/>
        <v>0</v>
      </c>
      <c r="R938" s="588">
        <f t="shared" si="1160"/>
        <v>0</v>
      </c>
      <c r="S938" s="587"/>
      <c r="T938" s="588">
        <f t="shared" si="1147"/>
        <v>0</v>
      </c>
      <c r="U938" s="588">
        <f t="shared" si="1161"/>
        <v>0</v>
      </c>
      <c r="V938" s="587"/>
      <c r="W938" s="588">
        <f t="shared" si="1148"/>
        <v>0</v>
      </c>
      <c r="X938" s="588">
        <f t="shared" si="1162"/>
        <v>0</v>
      </c>
      <c r="Y938" s="587"/>
      <c r="Z938" s="588">
        <f t="shared" si="1149"/>
        <v>0</v>
      </c>
      <c r="AA938" s="588">
        <f t="shared" si="1133"/>
        <v>0</v>
      </c>
      <c r="AB938" s="587"/>
      <c r="AC938" s="588">
        <f t="shared" si="1150"/>
        <v>0</v>
      </c>
      <c r="AD938" s="588">
        <f t="shared" si="1163"/>
        <v>0</v>
      </c>
      <c r="AE938" s="587"/>
      <c r="AF938" s="588">
        <f t="shared" si="1151"/>
        <v>0</v>
      </c>
      <c r="AG938" s="588">
        <f t="shared" si="1164"/>
        <v>0</v>
      </c>
      <c r="AH938" s="587"/>
      <c r="AI938" s="588">
        <f t="shared" si="1152"/>
        <v>0</v>
      </c>
      <c r="AJ938" s="588">
        <f t="shared" si="1165"/>
        <v>0</v>
      </c>
      <c r="AK938" s="587"/>
      <c r="AL938" s="588">
        <f t="shared" si="1153"/>
        <v>0</v>
      </c>
      <c r="AM938" s="588">
        <f t="shared" si="1166"/>
        <v>0</v>
      </c>
      <c r="AN938" s="587"/>
      <c r="AO938" s="588">
        <f t="shared" si="1154"/>
        <v>0</v>
      </c>
      <c r="AP938" s="588">
        <f t="shared" si="1167"/>
        <v>0</v>
      </c>
      <c r="AQ938" s="587"/>
      <c r="AR938" s="588">
        <f t="shared" si="1155"/>
        <v>0</v>
      </c>
      <c r="AS938" s="588">
        <f t="shared" si="1134"/>
        <v>0</v>
      </c>
      <c r="AT938" s="587"/>
      <c r="AU938" s="588">
        <f t="shared" si="1156"/>
        <v>0</v>
      </c>
      <c r="AV938" s="588">
        <f t="shared" si="1168"/>
        <v>0</v>
      </c>
      <c r="AW938" s="587"/>
      <c r="AX938" s="652"/>
      <c r="AY938" s="706">
        <f t="shared" si="1132"/>
        <v>0</v>
      </c>
      <c r="BC938" s="30">
        <f t="shared" si="1135"/>
        <v>0</v>
      </c>
      <c r="BD938" s="30">
        <f t="shared" si="1136"/>
        <v>0</v>
      </c>
      <c r="BE938" s="30">
        <f t="shared" si="1170"/>
        <v>0</v>
      </c>
      <c r="BF938" s="30">
        <f t="shared" si="1137"/>
        <v>0</v>
      </c>
      <c r="BG938" s="30">
        <f t="shared" si="1138"/>
        <v>0</v>
      </c>
      <c r="BH938" s="30">
        <f t="shared" si="1169"/>
        <v>0</v>
      </c>
      <c r="BI938" s="30">
        <f t="shared" si="1131"/>
        <v>0</v>
      </c>
      <c r="BJ938" s="30">
        <f t="shared" si="1139"/>
        <v>0</v>
      </c>
      <c r="BK938" s="704">
        <f t="shared" si="1140"/>
        <v>0</v>
      </c>
      <c r="BL938" s="30">
        <f t="shared" si="1141"/>
        <v>0</v>
      </c>
      <c r="BM938" s="30">
        <f t="shared" si="1142"/>
        <v>0</v>
      </c>
      <c r="BN938" s="30">
        <f t="shared" si="1172"/>
        <v>0</v>
      </c>
    </row>
    <row r="939" spans="1:66" x14ac:dyDescent="0.25">
      <c r="A939" s="49"/>
      <c r="B939" s="50"/>
      <c r="C939" s="699"/>
      <c r="D939" s="50"/>
      <c r="E939" s="62" t="e">
        <f t="shared" si="1173"/>
        <v>#N/A</v>
      </c>
      <c r="F939" s="664" t="str">
        <f t="shared" si="1171"/>
        <v/>
      </c>
      <c r="G939" s="587"/>
      <c r="H939" s="588">
        <f t="shared" si="1143"/>
        <v>0</v>
      </c>
      <c r="I939" s="588">
        <f t="shared" si="1157"/>
        <v>0</v>
      </c>
      <c r="J939" s="587"/>
      <c r="K939" s="588">
        <f t="shared" si="1144"/>
        <v>0</v>
      </c>
      <c r="L939" s="588">
        <f t="shared" si="1158"/>
        <v>0</v>
      </c>
      <c r="M939" s="587"/>
      <c r="N939" s="588">
        <f t="shared" si="1145"/>
        <v>0</v>
      </c>
      <c r="O939" s="588">
        <f t="shared" si="1159"/>
        <v>0</v>
      </c>
      <c r="P939" s="587"/>
      <c r="Q939" s="588">
        <f t="shared" si="1146"/>
        <v>0</v>
      </c>
      <c r="R939" s="588">
        <f t="shared" si="1160"/>
        <v>0</v>
      </c>
      <c r="S939" s="587"/>
      <c r="T939" s="588">
        <f t="shared" si="1147"/>
        <v>0</v>
      </c>
      <c r="U939" s="588">
        <f t="shared" si="1161"/>
        <v>0</v>
      </c>
      <c r="V939" s="587"/>
      <c r="W939" s="588">
        <f t="shared" si="1148"/>
        <v>0</v>
      </c>
      <c r="X939" s="588">
        <f t="shared" si="1162"/>
        <v>0</v>
      </c>
      <c r="Y939" s="587"/>
      <c r="Z939" s="588">
        <f t="shared" si="1149"/>
        <v>0</v>
      </c>
      <c r="AA939" s="588">
        <f t="shared" si="1133"/>
        <v>0</v>
      </c>
      <c r="AB939" s="587"/>
      <c r="AC939" s="588">
        <f t="shared" si="1150"/>
        <v>0</v>
      </c>
      <c r="AD939" s="588">
        <f t="shared" si="1163"/>
        <v>0</v>
      </c>
      <c r="AE939" s="587"/>
      <c r="AF939" s="588">
        <f t="shared" si="1151"/>
        <v>0</v>
      </c>
      <c r="AG939" s="588">
        <f t="shared" si="1164"/>
        <v>0</v>
      </c>
      <c r="AH939" s="587"/>
      <c r="AI939" s="588">
        <f t="shared" si="1152"/>
        <v>0</v>
      </c>
      <c r="AJ939" s="588">
        <f t="shared" si="1165"/>
        <v>0</v>
      </c>
      <c r="AK939" s="587"/>
      <c r="AL939" s="588">
        <f t="shared" si="1153"/>
        <v>0</v>
      </c>
      <c r="AM939" s="588">
        <f t="shared" si="1166"/>
        <v>0</v>
      </c>
      <c r="AN939" s="587"/>
      <c r="AO939" s="588">
        <f t="shared" si="1154"/>
        <v>0</v>
      </c>
      <c r="AP939" s="588">
        <f t="shared" si="1167"/>
        <v>0</v>
      </c>
      <c r="AQ939" s="587"/>
      <c r="AR939" s="588">
        <f t="shared" si="1155"/>
        <v>0</v>
      </c>
      <c r="AS939" s="588">
        <f t="shared" si="1134"/>
        <v>0</v>
      </c>
      <c r="AT939" s="587"/>
      <c r="AU939" s="588">
        <f t="shared" si="1156"/>
        <v>0</v>
      </c>
      <c r="AV939" s="588">
        <f t="shared" si="1168"/>
        <v>0</v>
      </c>
      <c r="AW939" s="587"/>
      <c r="AX939" s="652"/>
      <c r="AY939" s="706">
        <f t="shared" si="1132"/>
        <v>0</v>
      </c>
      <c r="BC939" s="30">
        <f t="shared" si="1135"/>
        <v>0</v>
      </c>
      <c r="BD939" s="30">
        <f t="shared" si="1136"/>
        <v>0</v>
      </c>
      <c r="BE939" s="30">
        <f t="shared" si="1170"/>
        <v>0</v>
      </c>
      <c r="BF939" s="30">
        <f t="shared" si="1137"/>
        <v>0</v>
      </c>
      <c r="BG939" s="30">
        <f t="shared" si="1138"/>
        <v>0</v>
      </c>
      <c r="BH939" s="30">
        <f t="shared" si="1169"/>
        <v>0</v>
      </c>
      <c r="BI939" s="30">
        <f t="shared" si="1131"/>
        <v>0</v>
      </c>
      <c r="BJ939" s="30">
        <f t="shared" si="1139"/>
        <v>0</v>
      </c>
      <c r="BK939" s="704">
        <f t="shared" si="1140"/>
        <v>0</v>
      </c>
      <c r="BL939" s="30">
        <f t="shared" si="1141"/>
        <v>0</v>
      </c>
      <c r="BM939" s="30">
        <f t="shared" si="1142"/>
        <v>0</v>
      </c>
      <c r="BN939" s="30">
        <f t="shared" si="1172"/>
        <v>0</v>
      </c>
    </row>
    <row r="940" spans="1:66" x14ac:dyDescent="0.25">
      <c r="A940" s="49"/>
      <c r="B940" s="50"/>
      <c r="C940" s="699"/>
      <c r="D940" s="50"/>
      <c r="E940" s="62" t="e">
        <f t="shared" si="1173"/>
        <v>#N/A</v>
      </c>
      <c r="F940" s="664" t="str">
        <f t="shared" si="1171"/>
        <v/>
      </c>
      <c r="G940" s="587"/>
      <c r="H940" s="588">
        <f t="shared" si="1143"/>
        <v>0</v>
      </c>
      <c r="I940" s="588">
        <f t="shared" si="1157"/>
        <v>0</v>
      </c>
      <c r="J940" s="587"/>
      <c r="K940" s="588">
        <f t="shared" si="1144"/>
        <v>0</v>
      </c>
      <c r="L940" s="588">
        <f t="shared" si="1158"/>
        <v>0</v>
      </c>
      <c r="M940" s="587"/>
      <c r="N940" s="588">
        <f t="shared" si="1145"/>
        <v>0</v>
      </c>
      <c r="O940" s="588">
        <f t="shared" si="1159"/>
        <v>0</v>
      </c>
      <c r="P940" s="587"/>
      <c r="Q940" s="588">
        <f t="shared" si="1146"/>
        <v>0</v>
      </c>
      <c r="R940" s="588">
        <f t="shared" si="1160"/>
        <v>0</v>
      </c>
      <c r="S940" s="587"/>
      <c r="T940" s="588">
        <f t="shared" si="1147"/>
        <v>0</v>
      </c>
      <c r="U940" s="588">
        <f t="shared" si="1161"/>
        <v>0</v>
      </c>
      <c r="V940" s="587"/>
      <c r="W940" s="588">
        <f t="shared" si="1148"/>
        <v>0</v>
      </c>
      <c r="X940" s="588">
        <f t="shared" si="1162"/>
        <v>0</v>
      </c>
      <c r="Y940" s="587"/>
      <c r="Z940" s="588">
        <f t="shared" si="1149"/>
        <v>0</v>
      </c>
      <c r="AA940" s="588">
        <f t="shared" si="1133"/>
        <v>0</v>
      </c>
      <c r="AB940" s="587"/>
      <c r="AC940" s="588">
        <f t="shared" si="1150"/>
        <v>0</v>
      </c>
      <c r="AD940" s="588">
        <f t="shared" si="1163"/>
        <v>0</v>
      </c>
      <c r="AE940" s="587"/>
      <c r="AF940" s="588">
        <f t="shared" si="1151"/>
        <v>0</v>
      </c>
      <c r="AG940" s="588">
        <f t="shared" si="1164"/>
        <v>0</v>
      </c>
      <c r="AH940" s="587"/>
      <c r="AI940" s="588">
        <f t="shared" si="1152"/>
        <v>0</v>
      </c>
      <c r="AJ940" s="588">
        <f t="shared" si="1165"/>
        <v>0</v>
      </c>
      <c r="AK940" s="587"/>
      <c r="AL940" s="588">
        <f t="shared" si="1153"/>
        <v>0</v>
      </c>
      <c r="AM940" s="588">
        <f t="shared" si="1166"/>
        <v>0</v>
      </c>
      <c r="AN940" s="587"/>
      <c r="AO940" s="588">
        <f t="shared" si="1154"/>
        <v>0</v>
      </c>
      <c r="AP940" s="588">
        <f t="shared" si="1167"/>
        <v>0</v>
      </c>
      <c r="AQ940" s="587"/>
      <c r="AR940" s="588">
        <f t="shared" si="1155"/>
        <v>0</v>
      </c>
      <c r="AS940" s="588">
        <f t="shared" si="1134"/>
        <v>0</v>
      </c>
      <c r="AT940" s="587"/>
      <c r="AU940" s="588">
        <f t="shared" si="1156"/>
        <v>0</v>
      </c>
      <c r="AV940" s="588">
        <f t="shared" si="1168"/>
        <v>0</v>
      </c>
      <c r="AW940" s="587"/>
      <c r="AX940" s="652"/>
      <c r="AY940" s="706">
        <f t="shared" si="1132"/>
        <v>0</v>
      </c>
      <c r="BC940" s="30">
        <f t="shared" si="1135"/>
        <v>0</v>
      </c>
      <c r="BD940" s="30">
        <f t="shared" si="1136"/>
        <v>0</v>
      </c>
      <c r="BE940" s="30">
        <f t="shared" si="1170"/>
        <v>0</v>
      </c>
      <c r="BF940" s="30">
        <f t="shared" si="1137"/>
        <v>0</v>
      </c>
      <c r="BG940" s="30">
        <f t="shared" si="1138"/>
        <v>0</v>
      </c>
      <c r="BH940" s="30">
        <f t="shared" si="1169"/>
        <v>0</v>
      </c>
      <c r="BI940" s="30">
        <f t="shared" si="1131"/>
        <v>0</v>
      </c>
      <c r="BJ940" s="30">
        <f t="shared" si="1139"/>
        <v>0</v>
      </c>
      <c r="BK940" s="704">
        <f t="shared" si="1140"/>
        <v>0</v>
      </c>
      <c r="BL940" s="30">
        <f t="shared" si="1141"/>
        <v>0</v>
      </c>
      <c r="BM940" s="30">
        <f t="shared" si="1142"/>
        <v>0</v>
      </c>
      <c r="BN940" s="30">
        <f t="shared" si="1172"/>
        <v>0</v>
      </c>
    </row>
    <row r="941" spans="1:66" x14ac:dyDescent="0.25">
      <c r="A941" s="49"/>
      <c r="B941" s="50"/>
      <c r="C941" s="699"/>
      <c r="D941" s="50"/>
      <c r="E941" s="62" t="e">
        <f t="shared" si="1173"/>
        <v>#N/A</v>
      </c>
      <c r="F941" s="664" t="str">
        <f t="shared" si="1171"/>
        <v/>
      </c>
      <c r="G941" s="587"/>
      <c r="H941" s="588">
        <f t="shared" si="1143"/>
        <v>0</v>
      </c>
      <c r="I941" s="588">
        <f t="shared" si="1157"/>
        <v>0</v>
      </c>
      <c r="J941" s="587"/>
      <c r="K941" s="588">
        <f t="shared" si="1144"/>
        <v>0</v>
      </c>
      <c r="L941" s="588">
        <f t="shared" si="1158"/>
        <v>0</v>
      </c>
      <c r="M941" s="587"/>
      <c r="N941" s="588">
        <f t="shared" si="1145"/>
        <v>0</v>
      </c>
      <c r="O941" s="588">
        <f t="shared" si="1159"/>
        <v>0</v>
      </c>
      <c r="P941" s="587"/>
      <c r="Q941" s="588">
        <f t="shared" si="1146"/>
        <v>0</v>
      </c>
      <c r="R941" s="588">
        <f t="shared" si="1160"/>
        <v>0</v>
      </c>
      <c r="S941" s="587"/>
      <c r="T941" s="588">
        <f t="shared" si="1147"/>
        <v>0</v>
      </c>
      <c r="U941" s="588">
        <f t="shared" si="1161"/>
        <v>0</v>
      </c>
      <c r="V941" s="587"/>
      <c r="W941" s="588">
        <f t="shared" si="1148"/>
        <v>0</v>
      </c>
      <c r="X941" s="588">
        <f t="shared" si="1162"/>
        <v>0</v>
      </c>
      <c r="Y941" s="587"/>
      <c r="Z941" s="588">
        <f t="shared" si="1149"/>
        <v>0</v>
      </c>
      <c r="AA941" s="588">
        <f t="shared" si="1133"/>
        <v>0</v>
      </c>
      <c r="AB941" s="587"/>
      <c r="AC941" s="588">
        <f t="shared" si="1150"/>
        <v>0</v>
      </c>
      <c r="AD941" s="588">
        <f t="shared" si="1163"/>
        <v>0</v>
      </c>
      <c r="AE941" s="587"/>
      <c r="AF941" s="588">
        <f t="shared" si="1151"/>
        <v>0</v>
      </c>
      <c r="AG941" s="588">
        <f t="shared" si="1164"/>
        <v>0</v>
      </c>
      <c r="AH941" s="587"/>
      <c r="AI941" s="588">
        <f t="shared" si="1152"/>
        <v>0</v>
      </c>
      <c r="AJ941" s="588">
        <f t="shared" si="1165"/>
        <v>0</v>
      </c>
      <c r="AK941" s="587"/>
      <c r="AL941" s="588">
        <f t="shared" si="1153"/>
        <v>0</v>
      </c>
      <c r="AM941" s="588">
        <f t="shared" si="1166"/>
        <v>0</v>
      </c>
      <c r="AN941" s="587"/>
      <c r="AO941" s="588">
        <f t="shared" si="1154"/>
        <v>0</v>
      </c>
      <c r="AP941" s="588">
        <f t="shared" si="1167"/>
        <v>0</v>
      </c>
      <c r="AQ941" s="587"/>
      <c r="AR941" s="588">
        <f t="shared" si="1155"/>
        <v>0</v>
      </c>
      <c r="AS941" s="588">
        <f t="shared" si="1134"/>
        <v>0</v>
      </c>
      <c r="AT941" s="587"/>
      <c r="AU941" s="588">
        <f t="shared" si="1156"/>
        <v>0</v>
      </c>
      <c r="AV941" s="588">
        <f t="shared" si="1168"/>
        <v>0</v>
      </c>
      <c r="AW941" s="587"/>
      <c r="AX941" s="652"/>
      <c r="AY941" s="706">
        <f t="shared" si="1132"/>
        <v>0</v>
      </c>
      <c r="BC941" s="30">
        <f t="shared" si="1135"/>
        <v>0</v>
      </c>
      <c r="BD941" s="30">
        <f t="shared" si="1136"/>
        <v>0</v>
      </c>
      <c r="BE941" s="30">
        <f t="shared" si="1170"/>
        <v>0</v>
      </c>
      <c r="BF941" s="30">
        <f t="shared" si="1137"/>
        <v>0</v>
      </c>
      <c r="BG941" s="30">
        <f t="shared" si="1138"/>
        <v>0</v>
      </c>
      <c r="BH941" s="30">
        <f t="shared" si="1169"/>
        <v>0</v>
      </c>
      <c r="BI941" s="30">
        <f t="shared" si="1131"/>
        <v>0</v>
      </c>
      <c r="BJ941" s="30">
        <f t="shared" si="1139"/>
        <v>0</v>
      </c>
      <c r="BK941" s="704">
        <f t="shared" si="1140"/>
        <v>0</v>
      </c>
      <c r="BL941" s="30">
        <f t="shared" si="1141"/>
        <v>0</v>
      </c>
      <c r="BM941" s="30">
        <f t="shared" si="1142"/>
        <v>0</v>
      </c>
      <c r="BN941" s="30">
        <f t="shared" si="1172"/>
        <v>0</v>
      </c>
    </row>
    <row r="942" spans="1:66" x14ac:dyDescent="0.25">
      <c r="A942" s="49"/>
      <c r="B942" s="50"/>
      <c r="C942" s="699"/>
      <c r="D942" s="50"/>
      <c r="E942" s="62" t="e">
        <f t="shared" si="1173"/>
        <v>#N/A</v>
      </c>
      <c r="F942" s="664" t="str">
        <f t="shared" si="1171"/>
        <v/>
      </c>
      <c r="G942" s="587"/>
      <c r="H942" s="588">
        <f t="shared" si="1143"/>
        <v>0</v>
      </c>
      <c r="I942" s="588">
        <f t="shared" si="1157"/>
        <v>0</v>
      </c>
      <c r="J942" s="587"/>
      <c r="K942" s="588">
        <f t="shared" si="1144"/>
        <v>0</v>
      </c>
      <c r="L942" s="588">
        <f t="shared" si="1158"/>
        <v>0</v>
      </c>
      <c r="M942" s="587"/>
      <c r="N942" s="588">
        <f t="shared" si="1145"/>
        <v>0</v>
      </c>
      <c r="O942" s="588">
        <f t="shared" si="1159"/>
        <v>0</v>
      </c>
      <c r="P942" s="587"/>
      <c r="Q942" s="588">
        <f t="shared" si="1146"/>
        <v>0</v>
      </c>
      <c r="R942" s="588">
        <f t="shared" si="1160"/>
        <v>0</v>
      </c>
      <c r="S942" s="587"/>
      <c r="T942" s="588">
        <f t="shared" si="1147"/>
        <v>0</v>
      </c>
      <c r="U942" s="588">
        <f t="shared" si="1161"/>
        <v>0</v>
      </c>
      <c r="V942" s="587"/>
      <c r="W942" s="588">
        <f t="shared" si="1148"/>
        <v>0</v>
      </c>
      <c r="X942" s="588">
        <f t="shared" si="1162"/>
        <v>0</v>
      </c>
      <c r="Y942" s="587"/>
      <c r="Z942" s="588">
        <f t="shared" si="1149"/>
        <v>0</v>
      </c>
      <c r="AA942" s="588">
        <f t="shared" si="1133"/>
        <v>0</v>
      </c>
      <c r="AB942" s="587"/>
      <c r="AC942" s="588">
        <f t="shared" si="1150"/>
        <v>0</v>
      </c>
      <c r="AD942" s="588">
        <f t="shared" si="1163"/>
        <v>0</v>
      </c>
      <c r="AE942" s="587"/>
      <c r="AF942" s="588">
        <f t="shared" si="1151"/>
        <v>0</v>
      </c>
      <c r="AG942" s="588">
        <f t="shared" si="1164"/>
        <v>0</v>
      </c>
      <c r="AH942" s="587"/>
      <c r="AI942" s="588">
        <f t="shared" si="1152"/>
        <v>0</v>
      </c>
      <c r="AJ942" s="588">
        <f t="shared" si="1165"/>
        <v>0</v>
      </c>
      <c r="AK942" s="587"/>
      <c r="AL942" s="588">
        <f t="shared" si="1153"/>
        <v>0</v>
      </c>
      <c r="AM942" s="588">
        <f t="shared" si="1166"/>
        <v>0</v>
      </c>
      <c r="AN942" s="587"/>
      <c r="AO942" s="588">
        <f t="shared" si="1154"/>
        <v>0</v>
      </c>
      <c r="AP942" s="588">
        <f t="shared" si="1167"/>
        <v>0</v>
      </c>
      <c r="AQ942" s="587"/>
      <c r="AR942" s="588">
        <f t="shared" si="1155"/>
        <v>0</v>
      </c>
      <c r="AS942" s="588">
        <f t="shared" si="1134"/>
        <v>0</v>
      </c>
      <c r="AT942" s="587"/>
      <c r="AU942" s="588">
        <f t="shared" si="1156"/>
        <v>0</v>
      </c>
      <c r="AV942" s="588">
        <f t="shared" si="1168"/>
        <v>0</v>
      </c>
      <c r="AW942" s="587"/>
      <c r="AX942" s="652"/>
      <c r="AY942" s="706">
        <f t="shared" si="1132"/>
        <v>0</v>
      </c>
      <c r="BC942" s="30">
        <f t="shared" si="1135"/>
        <v>0</v>
      </c>
      <c r="BD942" s="30">
        <f t="shared" si="1136"/>
        <v>0</v>
      </c>
      <c r="BE942" s="30">
        <f t="shared" si="1170"/>
        <v>0</v>
      </c>
      <c r="BF942" s="30">
        <f t="shared" si="1137"/>
        <v>0</v>
      </c>
      <c r="BG942" s="30">
        <f t="shared" si="1138"/>
        <v>0</v>
      </c>
      <c r="BH942" s="30">
        <f t="shared" si="1169"/>
        <v>0</v>
      </c>
      <c r="BI942" s="30">
        <f t="shared" si="1131"/>
        <v>0</v>
      </c>
      <c r="BJ942" s="30">
        <f t="shared" si="1139"/>
        <v>0</v>
      </c>
      <c r="BK942" s="704">
        <f t="shared" si="1140"/>
        <v>0</v>
      </c>
      <c r="BL942" s="30">
        <f t="shared" si="1141"/>
        <v>0</v>
      </c>
      <c r="BM942" s="30">
        <f t="shared" si="1142"/>
        <v>0</v>
      </c>
      <c r="BN942" s="30">
        <f t="shared" si="1172"/>
        <v>0</v>
      </c>
    </row>
    <row r="943" spans="1:66" x14ac:dyDescent="0.25">
      <c r="A943" s="49"/>
      <c r="B943" s="50"/>
      <c r="C943" s="699"/>
      <c r="D943" s="50"/>
      <c r="E943" s="62" t="e">
        <f t="shared" si="1173"/>
        <v>#N/A</v>
      </c>
      <c r="F943" s="664" t="str">
        <f t="shared" si="1171"/>
        <v/>
      </c>
      <c r="G943" s="587"/>
      <c r="H943" s="588">
        <f t="shared" si="1143"/>
        <v>0</v>
      </c>
      <c r="I943" s="588">
        <f t="shared" si="1157"/>
        <v>0</v>
      </c>
      <c r="J943" s="587"/>
      <c r="K943" s="588">
        <f t="shared" si="1144"/>
        <v>0</v>
      </c>
      <c r="L943" s="588">
        <f t="shared" si="1158"/>
        <v>0</v>
      </c>
      <c r="M943" s="587"/>
      <c r="N943" s="588">
        <f t="shared" si="1145"/>
        <v>0</v>
      </c>
      <c r="O943" s="588">
        <f t="shared" si="1159"/>
        <v>0</v>
      </c>
      <c r="P943" s="587"/>
      <c r="Q943" s="588">
        <f t="shared" si="1146"/>
        <v>0</v>
      </c>
      <c r="R943" s="588">
        <f t="shared" si="1160"/>
        <v>0</v>
      </c>
      <c r="S943" s="587"/>
      <c r="T943" s="588">
        <f t="shared" si="1147"/>
        <v>0</v>
      </c>
      <c r="U943" s="588">
        <f t="shared" si="1161"/>
        <v>0</v>
      </c>
      <c r="V943" s="587"/>
      <c r="W943" s="588">
        <f t="shared" si="1148"/>
        <v>0</v>
      </c>
      <c r="X943" s="588">
        <f t="shared" si="1162"/>
        <v>0</v>
      </c>
      <c r="Y943" s="587"/>
      <c r="Z943" s="588">
        <f t="shared" si="1149"/>
        <v>0</v>
      </c>
      <c r="AA943" s="588">
        <f t="shared" si="1133"/>
        <v>0</v>
      </c>
      <c r="AB943" s="587"/>
      <c r="AC943" s="588">
        <f t="shared" si="1150"/>
        <v>0</v>
      </c>
      <c r="AD943" s="588">
        <f t="shared" si="1163"/>
        <v>0</v>
      </c>
      <c r="AE943" s="587"/>
      <c r="AF943" s="588">
        <f t="shared" si="1151"/>
        <v>0</v>
      </c>
      <c r="AG943" s="588">
        <f t="shared" si="1164"/>
        <v>0</v>
      </c>
      <c r="AH943" s="587"/>
      <c r="AI943" s="588">
        <f t="shared" si="1152"/>
        <v>0</v>
      </c>
      <c r="AJ943" s="588">
        <f t="shared" si="1165"/>
        <v>0</v>
      </c>
      <c r="AK943" s="587"/>
      <c r="AL943" s="588">
        <f t="shared" si="1153"/>
        <v>0</v>
      </c>
      <c r="AM943" s="588">
        <f t="shared" si="1166"/>
        <v>0</v>
      </c>
      <c r="AN943" s="587"/>
      <c r="AO943" s="588">
        <f t="shared" si="1154"/>
        <v>0</v>
      </c>
      <c r="AP943" s="588">
        <f t="shared" si="1167"/>
        <v>0</v>
      </c>
      <c r="AQ943" s="587"/>
      <c r="AR943" s="588">
        <f t="shared" si="1155"/>
        <v>0</v>
      </c>
      <c r="AS943" s="588">
        <f t="shared" si="1134"/>
        <v>0</v>
      </c>
      <c r="AT943" s="587"/>
      <c r="AU943" s="588">
        <f t="shared" si="1156"/>
        <v>0</v>
      </c>
      <c r="AV943" s="588">
        <f t="shared" si="1168"/>
        <v>0</v>
      </c>
      <c r="AW943" s="587"/>
      <c r="AX943" s="652"/>
      <c r="AY943" s="706">
        <f t="shared" si="1132"/>
        <v>0</v>
      </c>
      <c r="BC943" s="30">
        <f t="shared" si="1135"/>
        <v>0</v>
      </c>
      <c r="BD943" s="30">
        <f t="shared" si="1136"/>
        <v>0</v>
      </c>
      <c r="BE943" s="30">
        <f t="shared" si="1170"/>
        <v>0</v>
      </c>
      <c r="BF943" s="30">
        <f t="shared" si="1137"/>
        <v>0</v>
      </c>
      <c r="BG943" s="30">
        <f t="shared" si="1138"/>
        <v>0</v>
      </c>
      <c r="BH943" s="30">
        <f t="shared" si="1169"/>
        <v>0</v>
      </c>
      <c r="BI943" s="30">
        <f t="shared" ref="BI943:BI1006" si="1174">AD943-AA943</f>
        <v>0</v>
      </c>
      <c r="BJ943" s="30">
        <f t="shared" si="1139"/>
        <v>0</v>
      </c>
      <c r="BK943" s="704">
        <f t="shared" si="1140"/>
        <v>0</v>
      </c>
      <c r="BL943" s="30">
        <f t="shared" si="1141"/>
        <v>0</v>
      </c>
      <c r="BM943" s="30">
        <f t="shared" si="1142"/>
        <v>0</v>
      </c>
      <c r="BN943" s="30">
        <f t="shared" si="1172"/>
        <v>0</v>
      </c>
    </row>
    <row r="944" spans="1:66" x14ac:dyDescent="0.25">
      <c r="A944" s="49"/>
      <c r="B944" s="50"/>
      <c r="C944" s="699"/>
      <c r="D944" s="50"/>
      <c r="E944" s="62" t="e">
        <f t="shared" si="1173"/>
        <v>#N/A</v>
      </c>
      <c r="F944" s="664" t="str">
        <f t="shared" si="1171"/>
        <v/>
      </c>
      <c r="G944" s="587"/>
      <c r="H944" s="588">
        <f t="shared" si="1143"/>
        <v>0</v>
      </c>
      <c r="I944" s="588">
        <f t="shared" si="1157"/>
        <v>0</v>
      </c>
      <c r="J944" s="587"/>
      <c r="K944" s="588">
        <f t="shared" si="1144"/>
        <v>0</v>
      </c>
      <c r="L944" s="588">
        <f t="shared" si="1158"/>
        <v>0</v>
      </c>
      <c r="M944" s="587"/>
      <c r="N944" s="588">
        <f t="shared" si="1145"/>
        <v>0</v>
      </c>
      <c r="O944" s="588">
        <f t="shared" si="1159"/>
        <v>0</v>
      </c>
      <c r="P944" s="587"/>
      <c r="Q944" s="588">
        <f t="shared" si="1146"/>
        <v>0</v>
      </c>
      <c r="R944" s="588">
        <f t="shared" si="1160"/>
        <v>0</v>
      </c>
      <c r="S944" s="587"/>
      <c r="T944" s="588">
        <f t="shared" si="1147"/>
        <v>0</v>
      </c>
      <c r="U944" s="588">
        <f t="shared" si="1161"/>
        <v>0</v>
      </c>
      <c r="V944" s="587"/>
      <c r="W944" s="588">
        <f t="shared" si="1148"/>
        <v>0</v>
      </c>
      <c r="X944" s="588">
        <f t="shared" si="1162"/>
        <v>0</v>
      </c>
      <c r="Y944" s="587"/>
      <c r="Z944" s="588">
        <f t="shared" si="1149"/>
        <v>0</v>
      </c>
      <c r="AA944" s="588">
        <f t="shared" si="1133"/>
        <v>0</v>
      </c>
      <c r="AB944" s="587"/>
      <c r="AC944" s="588">
        <f t="shared" si="1150"/>
        <v>0</v>
      </c>
      <c r="AD944" s="588">
        <f t="shared" si="1163"/>
        <v>0</v>
      </c>
      <c r="AE944" s="587"/>
      <c r="AF944" s="588">
        <f t="shared" si="1151"/>
        <v>0</v>
      </c>
      <c r="AG944" s="588">
        <f t="shared" si="1164"/>
        <v>0</v>
      </c>
      <c r="AH944" s="587"/>
      <c r="AI944" s="588">
        <f t="shared" si="1152"/>
        <v>0</v>
      </c>
      <c r="AJ944" s="588">
        <f t="shared" si="1165"/>
        <v>0</v>
      </c>
      <c r="AK944" s="587"/>
      <c r="AL944" s="588">
        <f t="shared" si="1153"/>
        <v>0</v>
      </c>
      <c r="AM944" s="588">
        <f t="shared" si="1166"/>
        <v>0</v>
      </c>
      <c r="AN944" s="587"/>
      <c r="AO944" s="588">
        <f t="shared" si="1154"/>
        <v>0</v>
      </c>
      <c r="AP944" s="588">
        <f t="shared" si="1167"/>
        <v>0</v>
      </c>
      <c r="AQ944" s="587"/>
      <c r="AR944" s="588">
        <f t="shared" si="1155"/>
        <v>0</v>
      </c>
      <c r="AS944" s="588">
        <f t="shared" si="1134"/>
        <v>0</v>
      </c>
      <c r="AT944" s="587"/>
      <c r="AU944" s="588">
        <f t="shared" si="1156"/>
        <v>0</v>
      </c>
      <c r="AV944" s="588">
        <f t="shared" si="1168"/>
        <v>0</v>
      </c>
      <c r="AW944" s="587"/>
      <c r="AX944" s="652"/>
      <c r="AY944" s="706">
        <f t="shared" si="1132"/>
        <v>0</v>
      </c>
      <c r="BC944" s="30">
        <f t="shared" si="1135"/>
        <v>0</v>
      </c>
      <c r="BD944" s="30">
        <f t="shared" si="1136"/>
        <v>0</v>
      </c>
      <c r="BE944" s="30">
        <f t="shared" si="1170"/>
        <v>0</v>
      </c>
      <c r="BF944" s="30">
        <f t="shared" si="1137"/>
        <v>0</v>
      </c>
      <c r="BG944" s="30">
        <f t="shared" si="1138"/>
        <v>0</v>
      </c>
      <c r="BH944" s="30">
        <f t="shared" si="1169"/>
        <v>0</v>
      </c>
      <c r="BI944" s="30">
        <f t="shared" si="1174"/>
        <v>0</v>
      </c>
      <c r="BJ944" s="30">
        <f t="shared" si="1139"/>
        <v>0</v>
      </c>
      <c r="BK944" s="704">
        <f t="shared" si="1140"/>
        <v>0</v>
      </c>
      <c r="BL944" s="30">
        <f t="shared" si="1141"/>
        <v>0</v>
      </c>
      <c r="BM944" s="30">
        <f t="shared" si="1142"/>
        <v>0</v>
      </c>
      <c r="BN944" s="30">
        <f t="shared" si="1172"/>
        <v>0</v>
      </c>
    </row>
    <row r="945" spans="1:66" x14ac:dyDescent="0.25">
      <c r="A945" s="49"/>
      <c r="B945" s="50"/>
      <c r="C945" s="699"/>
      <c r="D945" s="50"/>
      <c r="E945" s="62" t="e">
        <f t="shared" si="1173"/>
        <v>#N/A</v>
      </c>
      <c r="F945" s="664" t="str">
        <f t="shared" si="1171"/>
        <v/>
      </c>
      <c r="G945" s="587"/>
      <c r="H945" s="588">
        <f t="shared" si="1143"/>
        <v>0</v>
      </c>
      <c r="I945" s="588">
        <f t="shared" si="1157"/>
        <v>0</v>
      </c>
      <c r="J945" s="587"/>
      <c r="K945" s="588">
        <f t="shared" si="1144"/>
        <v>0</v>
      </c>
      <c r="L945" s="588">
        <f t="shared" si="1158"/>
        <v>0</v>
      </c>
      <c r="M945" s="587"/>
      <c r="N945" s="588">
        <f t="shared" si="1145"/>
        <v>0</v>
      </c>
      <c r="O945" s="588">
        <f t="shared" si="1159"/>
        <v>0</v>
      </c>
      <c r="P945" s="587"/>
      <c r="Q945" s="588">
        <f t="shared" si="1146"/>
        <v>0</v>
      </c>
      <c r="R945" s="588">
        <f t="shared" si="1160"/>
        <v>0</v>
      </c>
      <c r="S945" s="587"/>
      <c r="T945" s="588">
        <f t="shared" si="1147"/>
        <v>0</v>
      </c>
      <c r="U945" s="588">
        <f t="shared" si="1161"/>
        <v>0</v>
      </c>
      <c r="V945" s="587"/>
      <c r="W945" s="588">
        <f t="shared" si="1148"/>
        <v>0</v>
      </c>
      <c r="X945" s="588">
        <f t="shared" si="1162"/>
        <v>0</v>
      </c>
      <c r="Y945" s="587"/>
      <c r="Z945" s="588">
        <f t="shared" si="1149"/>
        <v>0</v>
      </c>
      <c r="AA945" s="588">
        <f t="shared" si="1133"/>
        <v>0</v>
      </c>
      <c r="AB945" s="587"/>
      <c r="AC945" s="588">
        <f t="shared" si="1150"/>
        <v>0</v>
      </c>
      <c r="AD945" s="588">
        <f t="shared" si="1163"/>
        <v>0</v>
      </c>
      <c r="AE945" s="587"/>
      <c r="AF945" s="588">
        <f t="shared" si="1151"/>
        <v>0</v>
      </c>
      <c r="AG945" s="588">
        <f t="shared" si="1164"/>
        <v>0</v>
      </c>
      <c r="AH945" s="587"/>
      <c r="AI945" s="588">
        <f t="shared" si="1152"/>
        <v>0</v>
      </c>
      <c r="AJ945" s="588">
        <f t="shared" si="1165"/>
        <v>0</v>
      </c>
      <c r="AK945" s="587"/>
      <c r="AL945" s="588">
        <f t="shared" si="1153"/>
        <v>0</v>
      </c>
      <c r="AM945" s="588">
        <f t="shared" si="1166"/>
        <v>0</v>
      </c>
      <c r="AN945" s="587"/>
      <c r="AO945" s="588">
        <f t="shared" si="1154"/>
        <v>0</v>
      </c>
      <c r="AP945" s="588">
        <f t="shared" si="1167"/>
        <v>0</v>
      </c>
      <c r="AQ945" s="587"/>
      <c r="AR945" s="588">
        <f t="shared" si="1155"/>
        <v>0</v>
      </c>
      <c r="AS945" s="588">
        <f t="shared" si="1134"/>
        <v>0</v>
      </c>
      <c r="AT945" s="587"/>
      <c r="AU945" s="588">
        <f t="shared" si="1156"/>
        <v>0</v>
      </c>
      <c r="AV945" s="588">
        <f t="shared" si="1168"/>
        <v>0</v>
      </c>
      <c r="AW945" s="587"/>
      <c r="AX945" s="652"/>
      <c r="AY945" s="706">
        <f t="shared" ref="AY945:AY1008" si="1175">AS945-AX945</f>
        <v>0</v>
      </c>
      <c r="BC945" s="30">
        <f t="shared" si="1135"/>
        <v>0</v>
      </c>
      <c r="BD945" s="30">
        <f t="shared" si="1136"/>
        <v>0</v>
      </c>
      <c r="BE945" s="30">
        <f t="shared" si="1170"/>
        <v>0</v>
      </c>
      <c r="BF945" s="30">
        <f t="shared" si="1137"/>
        <v>0</v>
      </c>
      <c r="BG945" s="30">
        <f t="shared" si="1138"/>
        <v>0</v>
      </c>
      <c r="BH945" s="30">
        <f t="shared" si="1169"/>
        <v>0</v>
      </c>
      <c r="BI945" s="30">
        <f t="shared" si="1174"/>
        <v>0</v>
      </c>
      <c r="BJ945" s="30">
        <f t="shared" si="1139"/>
        <v>0</v>
      </c>
      <c r="BK945" s="704">
        <f t="shared" si="1140"/>
        <v>0</v>
      </c>
      <c r="BL945" s="30">
        <f t="shared" si="1141"/>
        <v>0</v>
      </c>
      <c r="BM945" s="30">
        <f t="shared" si="1142"/>
        <v>0</v>
      </c>
      <c r="BN945" s="30">
        <f t="shared" si="1172"/>
        <v>0</v>
      </c>
    </row>
    <row r="946" spans="1:66" x14ac:dyDescent="0.25">
      <c r="A946" s="49"/>
      <c r="B946" s="50"/>
      <c r="C946" s="699"/>
      <c r="D946" s="50"/>
      <c r="E946" s="62" t="e">
        <f t="shared" si="1173"/>
        <v>#N/A</v>
      </c>
      <c r="F946" s="664" t="str">
        <f t="shared" si="1171"/>
        <v/>
      </c>
      <c r="G946" s="587"/>
      <c r="H946" s="588">
        <f t="shared" si="1143"/>
        <v>0</v>
      </c>
      <c r="I946" s="588">
        <f t="shared" si="1157"/>
        <v>0</v>
      </c>
      <c r="J946" s="587"/>
      <c r="K946" s="588">
        <f t="shared" si="1144"/>
        <v>0</v>
      </c>
      <c r="L946" s="588">
        <f t="shared" si="1158"/>
        <v>0</v>
      </c>
      <c r="M946" s="587"/>
      <c r="N946" s="588">
        <f t="shared" si="1145"/>
        <v>0</v>
      </c>
      <c r="O946" s="588">
        <f t="shared" si="1159"/>
        <v>0</v>
      </c>
      <c r="P946" s="587"/>
      <c r="Q946" s="588">
        <f t="shared" si="1146"/>
        <v>0</v>
      </c>
      <c r="R946" s="588">
        <f t="shared" si="1160"/>
        <v>0</v>
      </c>
      <c r="S946" s="587"/>
      <c r="T946" s="588">
        <f t="shared" si="1147"/>
        <v>0</v>
      </c>
      <c r="U946" s="588">
        <f t="shared" si="1161"/>
        <v>0</v>
      </c>
      <c r="V946" s="587"/>
      <c r="W946" s="588">
        <f t="shared" si="1148"/>
        <v>0</v>
      </c>
      <c r="X946" s="588">
        <f t="shared" si="1162"/>
        <v>0</v>
      </c>
      <c r="Y946" s="587"/>
      <c r="Z946" s="588">
        <f t="shared" si="1149"/>
        <v>0</v>
      </c>
      <c r="AA946" s="588">
        <f t="shared" si="1133"/>
        <v>0</v>
      </c>
      <c r="AB946" s="587"/>
      <c r="AC946" s="588">
        <f t="shared" si="1150"/>
        <v>0</v>
      </c>
      <c r="AD946" s="588">
        <f t="shared" si="1163"/>
        <v>0</v>
      </c>
      <c r="AE946" s="587"/>
      <c r="AF946" s="588">
        <f t="shared" si="1151"/>
        <v>0</v>
      </c>
      <c r="AG946" s="588">
        <f t="shared" si="1164"/>
        <v>0</v>
      </c>
      <c r="AH946" s="587"/>
      <c r="AI946" s="588">
        <f t="shared" si="1152"/>
        <v>0</v>
      </c>
      <c r="AJ946" s="588">
        <f t="shared" si="1165"/>
        <v>0</v>
      </c>
      <c r="AK946" s="587"/>
      <c r="AL946" s="588">
        <f t="shared" si="1153"/>
        <v>0</v>
      </c>
      <c r="AM946" s="588">
        <f t="shared" si="1166"/>
        <v>0</v>
      </c>
      <c r="AN946" s="587"/>
      <c r="AO946" s="588">
        <f t="shared" si="1154"/>
        <v>0</v>
      </c>
      <c r="AP946" s="588">
        <f t="shared" si="1167"/>
        <v>0</v>
      </c>
      <c r="AQ946" s="587"/>
      <c r="AR946" s="588">
        <f t="shared" si="1155"/>
        <v>0</v>
      </c>
      <c r="AS946" s="588">
        <f t="shared" si="1134"/>
        <v>0</v>
      </c>
      <c r="AT946" s="587"/>
      <c r="AU946" s="588">
        <f t="shared" si="1156"/>
        <v>0</v>
      </c>
      <c r="AV946" s="588">
        <f t="shared" si="1168"/>
        <v>0</v>
      </c>
      <c r="AW946" s="587"/>
      <c r="AX946" s="652"/>
      <c r="AY946" s="706">
        <f t="shared" si="1175"/>
        <v>0</v>
      </c>
      <c r="BC946" s="30">
        <f t="shared" si="1135"/>
        <v>0</v>
      </c>
      <c r="BD946" s="30">
        <f t="shared" si="1136"/>
        <v>0</v>
      </c>
      <c r="BE946" s="30">
        <f t="shared" si="1170"/>
        <v>0</v>
      </c>
      <c r="BF946" s="30">
        <f t="shared" si="1137"/>
        <v>0</v>
      </c>
      <c r="BG946" s="30">
        <f t="shared" si="1138"/>
        <v>0</v>
      </c>
      <c r="BH946" s="30">
        <f t="shared" si="1169"/>
        <v>0</v>
      </c>
      <c r="BI946" s="30">
        <f t="shared" si="1174"/>
        <v>0</v>
      </c>
      <c r="BJ946" s="30">
        <f t="shared" si="1139"/>
        <v>0</v>
      </c>
      <c r="BK946" s="704">
        <f t="shared" si="1140"/>
        <v>0</v>
      </c>
      <c r="BL946" s="30">
        <f t="shared" si="1141"/>
        <v>0</v>
      </c>
      <c r="BM946" s="30">
        <f t="shared" si="1142"/>
        <v>0</v>
      </c>
      <c r="BN946" s="30">
        <f t="shared" si="1172"/>
        <v>0</v>
      </c>
    </row>
    <row r="947" spans="1:66" x14ac:dyDescent="0.25">
      <c r="A947" s="49"/>
      <c r="B947" s="50"/>
      <c r="C947" s="699"/>
      <c r="D947" s="50"/>
      <c r="E947" s="62" t="e">
        <f t="shared" si="1173"/>
        <v>#N/A</v>
      </c>
      <c r="F947" s="664" t="str">
        <f t="shared" si="1171"/>
        <v/>
      </c>
      <c r="G947" s="587"/>
      <c r="H947" s="588">
        <f t="shared" si="1143"/>
        <v>0</v>
      </c>
      <c r="I947" s="588">
        <f t="shared" si="1157"/>
        <v>0</v>
      </c>
      <c r="J947" s="587"/>
      <c r="K947" s="588">
        <f t="shared" si="1144"/>
        <v>0</v>
      </c>
      <c r="L947" s="588">
        <f t="shared" si="1158"/>
        <v>0</v>
      </c>
      <c r="M947" s="587"/>
      <c r="N947" s="588">
        <f t="shared" si="1145"/>
        <v>0</v>
      </c>
      <c r="O947" s="588">
        <f t="shared" si="1159"/>
        <v>0</v>
      </c>
      <c r="P947" s="587"/>
      <c r="Q947" s="588">
        <f t="shared" si="1146"/>
        <v>0</v>
      </c>
      <c r="R947" s="588">
        <f t="shared" si="1160"/>
        <v>0</v>
      </c>
      <c r="S947" s="587"/>
      <c r="T947" s="588">
        <f t="shared" si="1147"/>
        <v>0</v>
      </c>
      <c r="U947" s="588">
        <f t="shared" si="1161"/>
        <v>0</v>
      </c>
      <c r="V947" s="587"/>
      <c r="W947" s="588">
        <f t="shared" si="1148"/>
        <v>0</v>
      </c>
      <c r="X947" s="588">
        <f t="shared" si="1162"/>
        <v>0</v>
      </c>
      <c r="Y947" s="587"/>
      <c r="Z947" s="588">
        <f t="shared" si="1149"/>
        <v>0</v>
      </c>
      <c r="AA947" s="588">
        <f t="shared" si="1133"/>
        <v>0</v>
      </c>
      <c r="AB947" s="587"/>
      <c r="AC947" s="588">
        <f t="shared" si="1150"/>
        <v>0</v>
      </c>
      <c r="AD947" s="588">
        <f t="shared" si="1163"/>
        <v>0</v>
      </c>
      <c r="AE947" s="587"/>
      <c r="AF947" s="588">
        <f t="shared" si="1151"/>
        <v>0</v>
      </c>
      <c r="AG947" s="588">
        <f t="shared" si="1164"/>
        <v>0</v>
      </c>
      <c r="AH947" s="587"/>
      <c r="AI947" s="588">
        <f t="shared" si="1152"/>
        <v>0</v>
      </c>
      <c r="AJ947" s="588">
        <f t="shared" si="1165"/>
        <v>0</v>
      </c>
      <c r="AK947" s="587"/>
      <c r="AL947" s="588">
        <f t="shared" si="1153"/>
        <v>0</v>
      </c>
      <c r="AM947" s="588">
        <f t="shared" si="1166"/>
        <v>0</v>
      </c>
      <c r="AN947" s="587"/>
      <c r="AO947" s="588">
        <f t="shared" si="1154"/>
        <v>0</v>
      </c>
      <c r="AP947" s="588">
        <f t="shared" si="1167"/>
        <v>0</v>
      </c>
      <c r="AQ947" s="587"/>
      <c r="AR947" s="588">
        <f t="shared" si="1155"/>
        <v>0</v>
      </c>
      <c r="AS947" s="588">
        <f t="shared" si="1134"/>
        <v>0</v>
      </c>
      <c r="AT947" s="587"/>
      <c r="AU947" s="588">
        <f t="shared" si="1156"/>
        <v>0</v>
      </c>
      <c r="AV947" s="588">
        <f t="shared" si="1168"/>
        <v>0</v>
      </c>
      <c r="AW947" s="587"/>
      <c r="AX947" s="652"/>
      <c r="AY947" s="706">
        <f t="shared" si="1175"/>
        <v>0</v>
      </c>
      <c r="BC947" s="30">
        <f t="shared" si="1135"/>
        <v>0</v>
      </c>
      <c r="BD947" s="30">
        <f t="shared" si="1136"/>
        <v>0</v>
      </c>
      <c r="BE947" s="30">
        <f t="shared" si="1170"/>
        <v>0</v>
      </c>
      <c r="BF947" s="30">
        <f t="shared" si="1137"/>
        <v>0</v>
      </c>
      <c r="BG947" s="30">
        <f t="shared" si="1138"/>
        <v>0</v>
      </c>
      <c r="BH947" s="30">
        <f t="shared" si="1169"/>
        <v>0</v>
      </c>
      <c r="BI947" s="30">
        <f t="shared" si="1174"/>
        <v>0</v>
      </c>
      <c r="BJ947" s="30">
        <f t="shared" si="1139"/>
        <v>0</v>
      </c>
      <c r="BK947" s="704">
        <f t="shared" si="1140"/>
        <v>0</v>
      </c>
      <c r="BL947" s="30">
        <f t="shared" si="1141"/>
        <v>0</v>
      </c>
      <c r="BM947" s="30">
        <f t="shared" si="1142"/>
        <v>0</v>
      </c>
      <c r="BN947" s="30">
        <f t="shared" si="1172"/>
        <v>0</v>
      </c>
    </row>
    <row r="948" spans="1:66" x14ac:dyDescent="0.25">
      <c r="A948" s="49"/>
      <c r="B948" s="50"/>
      <c r="C948" s="699"/>
      <c r="D948" s="50"/>
      <c r="E948" s="62" t="e">
        <f t="shared" si="1173"/>
        <v>#N/A</v>
      </c>
      <c r="F948" s="664" t="str">
        <f t="shared" si="1171"/>
        <v/>
      </c>
      <c r="G948" s="587"/>
      <c r="H948" s="588">
        <f t="shared" si="1143"/>
        <v>0</v>
      </c>
      <c r="I948" s="588">
        <f t="shared" si="1157"/>
        <v>0</v>
      </c>
      <c r="J948" s="587"/>
      <c r="K948" s="588">
        <f t="shared" si="1144"/>
        <v>0</v>
      </c>
      <c r="L948" s="588">
        <f t="shared" si="1158"/>
        <v>0</v>
      </c>
      <c r="M948" s="587"/>
      <c r="N948" s="588">
        <f t="shared" si="1145"/>
        <v>0</v>
      </c>
      <c r="O948" s="588">
        <f t="shared" si="1159"/>
        <v>0</v>
      </c>
      <c r="P948" s="587"/>
      <c r="Q948" s="588">
        <f t="shared" si="1146"/>
        <v>0</v>
      </c>
      <c r="R948" s="588">
        <f t="shared" si="1160"/>
        <v>0</v>
      </c>
      <c r="S948" s="587"/>
      <c r="T948" s="588">
        <f t="shared" si="1147"/>
        <v>0</v>
      </c>
      <c r="U948" s="588">
        <f t="shared" si="1161"/>
        <v>0</v>
      </c>
      <c r="V948" s="587"/>
      <c r="W948" s="588">
        <f t="shared" si="1148"/>
        <v>0</v>
      </c>
      <c r="X948" s="588">
        <f t="shared" si="1162"/>
        <v>0</v>
      </c>
      <c r="Y948" s="587"/>
      <c r="Z948" s="588">
        <f t="shared" si="1149"/>
        <v>0</v>
      </c>
      <c r="AA948" s="588">
        <f t="shared" si="1133"/>
        <v>0</v>
      </c>
      <c r="AB948" s="587"/>
      <c r="AC948" s="588">
        <f t="shared" si="1150"/>
        <v>0</v>
      </c>
      <c r="AD948" s="588">
        <f t="shared" si="1163"/>
        <v>0</v>
      </c>
      <c r="AE948" s="587"/>
      <c r="AF948" s="588">
        <f t="shared" si="1151"/>
        <v>0</v>
      </c>
      <c r="AG948" s="588">
        <f t="shared" si="1164"/>
        <v>0</v>
      </c>
      <c r="AH948" s="587"/>
      <c r="AI948" s="588">
        <f t="shared" si="1152"/>
        <v>0</v>
      </c>
      <c r="AJ948" s="588">
        <f t="shared" si="1165"/>
        <v>0</v>
      </c>
      <c r="AK948" s="587"/>
      <c r="AL948" s="588">
        <f t="shared" si="1153"/>
        <v>0</v>
      </c>
      <c r="AM948" s="588">
        <f t="shared" si="1166"/>
        <v>0</v>
      </c>
      <c r="AN948" s="587"/>
      <c r="AO948" s="588">
        <f t="shared" si="1154"/>
        <v>0</v>
      </c>
      <c r="AP948" s="588">
        <f t="shared" si="1167"/>
        <v>0</v>
      </c>
      <c r="AQ948" s="587"/>
      <c r="AR948" s="588">
        <f t="shared" si="1155"/>
        <v>0</v>
      </c>
      <c r="AS948" s="588">
        <f t="shared" si="1134"/>
        <v>0</v>
      </c>
      <c r="AT948" s="587"/>
      <c r="AU948" s="588">
        <f t="shared" si="1156"/>
        <v>0</v>
      </c>
      <c r="AV948" s="588">
        <f t="shared" si="1168"/>
        <v>0</v>
      </c>
      <c r="AW948" s="587"/>
      <c r="AX948" s="652"/>
      <c r="AY948" s="706">
        <f t="shared" si="1175"/>
        <v>0</v>
      </c>
      <c r="BC948" s="30">
        <f t="shared" si="1135"/>
        <v>0</v>
      </c>
      <c r="BD948" s="30">
        <f t="shared" si="1136"/>
        <v>0</v>
      </c>
      <c r="BE948" s="30">
        <f t="shared" si="1170"/>
        <v>0</v>
      </c>
      <c r="BF948" s="30">
        <f t="shared" si="1137"/>
        <v>0</v>
      </c>
      <c r="BG948" s="30">
        <f t="shared" si="1138"/>
        <v>0</v>
      </c>
      <c r="BH948" s="30">
        <f t="shared" si="1169"/>
        <v>0</v>
      </c>
      <c r="BI948" s="30">
        <f t="shared" si="1174"/>
        <v>0</v>
      </c>
      <c r="BJ948" s="30">
        <f t="shared" si="1139"/>
        <v>0</v>
      </c>
      <c r="BK948" s="704">
        <f t="shared" si="1140"/>
        <v>0</v>
      </c>
      <c r="BL948" s="30">
        <f t="shared" si="1141"/>
        <v>0</v>
      </c>
      <c r="BM948" s="30">
        <f t="shared" si="1142"/>
        <v>0</v>
      </c>
      <c r="BN948" s="30">
        <f t="shared" si="1172"/>
        <v>0</v>
      </c>
    </row>
    <row r="949" spans="1:66" x14ac:dyDescent="0.25">
      <c r="A949" s="49"/>
      <c r="B949" s="50"/>
      <c r="C949" s="699"/>
      <c r="D949" s="50"/>
      <c r="E949" s="62" t="e">
        <f t="shared" si="1173"/>
        <v>#N/A</v>
      </c>
      <c r="F949" s="664" t="str">
        <f t="shared" si="1171"/>
        <v/>
      </c>
      <c r="G949" s="587"/>
      <c r="H949" s="588">
        <f t="shared" si="1143"/>
        <v>0</v>
      </c>
      <c r="I949" s="588">
        <f t="shared" si="1157"/>
        <v>0</v>
      </c>
      <c r="J949" s="587"/>
      <c r="K949" s="588">
        <f t="shared" si="1144"/>
        <v>0</v>
      </c>
      <c r="L949" s="588">
        <f t="shared" si="1158"/>
        <v>0</v>
      </c>
      <c r="M949" s="587"/>
      <c r="N949" s="588">
        <f t="shared" si="1145"/>
        <v>0</v>
      </c>
      <c r="O949" s="588">
        <f t="shared" si="1159"/>
        <v>0</v>
      </c>
      <c r="P949" s="587"/>
      <c r="Q949" s="588">
        <f t="shared" si="1146"/>
        <v>0</v>
      </c>
      <c r="R949" s="588">
        <f t="shared" si="1160"/>
        <v>0</v>
      </c>
      <c r="S949" s="587"/>
      <c r="T949" s="588">
        <f t="shared" si="1147"/>
        <v>0</v>
      </c>
      <c r="U949" s="588">
        <f t="shared" si="1161"/>
        <v>0</v>
      </c>
      <c r="V949" s="587"/>
      <c r="W949" s="588">
        <f t="shared" si="1148"/>
        <v>0</v>
      </c>
      <c r="X949" s="588">
        <f t="shared" si="1162"/>
        <v>0</v>
      </c>
      <c r="Y949" s="587"/>
      <c r="Z949" s="588">
        <f t="shared" si="1149"/>
        <v>0</v>
      </c>
      <c r="AA949" s="588">
        <f t="shared" si="1133"/>
        <v>0</v>
      </c>
      <c r="AB949" s="587"/>
      <c r="AC949" s="588">
        <f t="shared" si="1150"/>
        <v>0</v>
      </c>
      <c r="AD949" s="588">
        <f t="shared" si="1163"/>
        <v>0</v>
      </c>
      <c r="AE949" s="587"/>
      <c r="AF949" s="588">
        <f t="shared" si="1151"/>
        <v>0</v>
      </c>
      <c r="AG949" s="588">
        <f t="shared" si="1164"/>
        <v>0</v>
      </c>
      <c r="AH949" s="587"/>
      <c r="AI949" s="588">
        <f t="shared" si="1152"/>
        <v>0</v>
      </c>
      <c r="AJ949" s="588">
        <f t="shared" si="1165"/>
        <v>0</v>
      </c>
      <c r="AK949" s="587"/>
      <c r="AL949" s="588">
        <f t="shared" si="1153"/>
        <v>0</v>
      </c>
      <c r="AM949" s="588">
        <f t="shared" si="1166"/>
        <v>0</v>
      </c>
      <c r="AN949" s="587"/>
      <c r="AO949" s="588">
        <f t="shared" si="1154"/>
        <v>0</v>
      </c>
      <c r="AP949" s="588">
        <f t="shared" si="1167"/>
        <v>0</v>
      </c>
      <c r="AQ949" s="587"/>
      <c r="AR949" s="588">
        <f t="shared" si="1155"/>
        <v>0</v>
      </c>
      <c r="AS949" s="588">
        <f t="shared" si="1134"/>
        <v>0</v>
      </c>
      <c r="AT949" s="587"/>
      <c r="AU949" s="588">
        <f t="shared" si="1156"/>
        <v>0</v>
      </c>
      <c r="AV949" s="588">
        <f t="shared" si="1168"/>
        <v>0</v>
      </c>
      <c r="AW949" s="587"/>
      <c r="AX949" s="652"/>
      <c r="AY949" s="706">
        <f t="shared" si="1175"/>
        <v>0</v>
      </c>
      <c r="BC949" s="30">
        <f t="shared" si="1135"/>
        <v>0</v>
      </c>
      <c r="BD949" s="30">
        <f t="shared" si="1136"/>
        <v>0</v>
      </c>
      <c r="BE949" s="30">
        <f t="shared" si="1170"/>
        <v>0</v>
      </c>
      <c r="BF949" s="30">
        <f t="shared" si="1137"/>
        <v>0</v>
      </c>
      <c r="BG949" s="30">
        <f t="shared" si="1138"/>
        <v>0</v>
      </c>
      <c r="BH949" s="30">
        <f t="shared" si="1169"/>
        <v>0</v>
      </c>
      <c r="BI949" s="30">
        <f t="shared" si="1174"/>
        <v>0</v>
      </c>
      <c r="BJ949" s="30">
        <f t="shared" si="1139"/>
        <v>0</v>
      </c>
      <c r="BK949" s="704">
        <f t="shared" si="1140"/>
        <v>0</v>
      </c>
      <c r="BL949" s="30">
        <f t="shared" si="1141"/>
        <v>0</v>
      </c>
      <c r="BM949" s="30">
        <f t="shared" si="1142"/>
        <v>0</v>
      </c>
      <c r="BN949" s="30">
        <f t="shared" si="1172"/>
        <v>0</v>
      </c>
    </row>
    <row r="950" spans="1:66" x14ac:dyDescent="0.25">
      <c r="A950" s="49"/>
      <c r="B950" s="50"/>
      <c r="C950" s="699"/>
      <c r="D950" s="50"/>
      <c r="E950" s="62" t="e">
        <f t="shared" si="1173"/>
        <v>#N/A</v>
      </c>
      <c r="F950" s="664" t="str">
        <f t="shared" si="1171"/>
        <v/>
      </c>
      <c r="G950" s="587"/>
      <c r="H950" s="588">
        <f t="shared" si="1143"/>
        <v>0</v>
      </c>
      <c r="I950" s="588">
        <f t="shared" si="1157"/>
        <v>0</v>
      </c>
      <c r="J950" s="587"/>
      <c r="K950" s="588">
        <f t="shared" si="1144"/>
        <v>0</v>
      </c>
      <c r="L950" s="588">
        <f t="shared" si="1158"/>
        <v>0</v>
      </c>
      <c r="M950" s="587"/>
      <c r="N950" s="588">
        <f t="shared" si="1145"/>
        <v>0</v>
      </c>
      <c r="O950" s="588">
        <f t="shared" si="1159"/>
        <v>0</v>
      </c>
      <c r="P950" s="587"/>
      <c r="Q950" s="588">
        <f t="shared" si="1146"/>
        <v>0</v>
      </c>
      <c r="R950" s="588">
        <f t="shared" si="1160"/>
        <v>0</v>
      </c>
      <c r="S950" s="587"/>
      <c r="T950" s="588">
        <f t="shared" si="1147"/>
        <v>0</v>
      </c>
      <c r="U950" s="588">
        <f t="shared" si="1161"/>
        <v>0</v>
      </c>
      <c r="V950" s="587"/>
      <c r="W950" s="588">
        <f t="shared" si="1148"/>
        <v>0</v>
      </c>
      <c r="X950" s="588">
        <f t="shared" si="1162"/>
        <v>0</v>
      </c>
      <c r="Y950" s="587"/>
      <c r="Z950" s="588">
        <f t="shared" si="1149"/>
        <v>0</v>
      </c>
      <c r="AA950" s="588">
        <f t="shared" si="1133"/>
        <v>0</v>
      </c>
      <c r="AB950" s="587"/>
      <c r="AC950" s="588">
        <f t="shared" si="1150"/>
        <v>0</v>
      </c>
      <c r="AD950" s="588">
        <f t="shared" si="1163"/>
        <v>0</v>
      </c>
      <c r="AE950" s="587"/>
      <c r="AF950" s="588">
        <f t="shared" si="1151"/>
        <v>0</v>
      </c>
      <c r="AG950" s="588">
        <f t="shared" si="1164"/>
        <v>0</v>
      </c>
      <c r="AH950" s="587"/>
      <c r="AI950" s="588">
        <f t="shared" si="1152"/>
        <v>0</v>
      </c>
      <c r="AJ950" s="588">
        <f t="shared" si="1165"/>
        <v>0</v>
      </c>
      <c r="AK950" s="587"/>
      <c r="AL950" s="588">
        <f t="shared" si="1153"/>
        <v>0</v>
      </c>
      <c r="AM950" s="588">
        <f t="shared" si="1166"/>
        <v>0</v>
      </c>
      <c r="AN950" s="587"/>
      <c r="AO950" s="588">
        <f t="shared" si="1154"/>
        <v>0</v>
      </c>
      <c r="AP950" s="588">
        <f t="shared" si="1167"/>
        <v>0</v>
      </c>
      <c r="AQ950" s="587"/>
      <c r="AR950" s="588">
        <f t="shared" si="1155"/>
        <v>0</v>
      </c>
      <c r="AS950" s="588">
        <f t="shared" si="1134"/>
        <v>0</v>
      </c>
      <c r="AT950" s="587"/>
      <c r="AU950" s="588">
        <f t="shared" si="1156"/>
        <v>0</v>
      </c>
      <c r="AV950" s="588">
        <f t="shared" si="1168"/>
        <v>0</v>
      </c>
      <c r="AW950" s="587"/>
      <c r="AX950" s="652"/>
      <c r="AY950" s="706">
        <f t="shared" si="1175"/>
        <v>0</v>
      </c>
      <c r="BC950" s="30">
        <f t="shared" si="1135"/>
        <v>0</v>
      </c>
      <c r="BD950" s="30">
        <f t="shared" si="1136"/>
        <v>0</v>
      </c>
      <c r="BE950" s="30">
        <f t="shared" si="1170"/>
        <v>0</v>
      </c>
      <c r="BF950" s="30">
        <f t="shared" si="1137"/>
        <v>0</v>
      </c>
      <c r="BG950" s="30">
        <f t="shared" si="1138"/>
        <v>0</v>
      </c>
      <c r="BH950" s="30">
        <f t="shared" si="1169"/>
        <v>0</v>
      </c>
      <c r="BI950" s="30">
        <f t="shared" si="1174"/>
        <v>0</v>
      </c>
      <c r="BJ950" s="30">
        <f t="shared" si="1139"/>
        <v>0</v>
      </c>
      <c r="BK950" s="704">
        <f t="shared" si="1140"/>
        <v>0</v>
      </c>
      <c r="BL950" s="30">
        <f t="shared" si="1141"/>
        <v>0</v>
      </c>
      <c r="BM950" s="30">
        <f t="shared" si="1142"/>
        <v>0</v>
      </c>
      <c r="BN950" s="30">
        <f t="shared" si="1172"/>
        <v>0</v>
      </c>
    </row>
    <row r="951" spans="1:66" x14ac:dyDescent="0.25">
      <c r="A951" s="49"/>
      <c r="B951" s="50"/>
      <c r="C951" s="699"/>
      <c r="D951" s="50"/>
      <c r="E951" s="62" t="e">
        <f t="shared" si="1173"/>
        <v>#N/A</v>
      </c>
      <c r="F951" s="664" t="str">
        <f t="shared" si="1171"/>
        <v/>
      </c>
      <c r="G951" s="587"/>
      <c r="H951" s="588">
        <f t="shared" si="1143"/>
        <v>0</v>
      </c>
      <c r="I951" s="588">
        <f t="shared" si="1157"/>
        <v>0</v>
      </c>
      <c r="J951" s="587"/>
      <c r="K951" s="588">
        <f t="shared" si="1144"/>
        <v>0</v>
      </c>
      <c r="L951" s="588">
        <f t="shared" si="1158"/>
        <v>0</v>
      </c>
      <c r="M951" s="587"/>
      <c r="N951" s="588">
        <f t="shared" si="1145"/>
        <v>0</v>
      </c>
      <c r="O951" s="588">
        <f t="shared" si="1159"/>
        <v>0</v>
      </c>
      <c r="P951" s="587"/>
      <c r="Q951" s="588">
        <f t="shared" si="1146"/>
        <v>0</v>
      </c>
      <c r="R951" s="588">
        <f t="shared" si="1160"/>
        <v>0</v>
      </c>
      <c r="S951" s="587"/>
      <c r="T951" s="588">
        <f t="shared" si="1147"/>
        <v>0</v>
      </c>
      <c r="U951" s="588">
        <f t="shared" si="1161"/>
        <v>0</v>
      </c>
      <c r="V951" s="587"/>
      <c r="W951" s="588">
        <f t="shared" si="1148"/>
        <v>0</v>
      </c>
      <c r="X951" s="588">
        <f t="shared" si="1162"/>
        <v>0</v>
      </c>
      <c r="Y951" s="587"/>
      <c r="Z951" s="588">
        <f t="shared" si="1149"/>
        <v>0</v>
      </c>
      <c r="AA951" s="588">
        <f t="shared" si="1133"/>
        <v>0</v>
      </c>
      <c r="AB951" s="587"/>
      <c r="AC951" s="588">
        <f t="shared" si="1150"/>
        <v>0</v>
      </c>
      <c r="AD951" s="588">
        <f t="shared" si="1163"/>
        <v>0</v>
      </c>
      <c r="AE951" s="587"/>
      <c r="AF951" s="588">
        <f t="shared" si="1151"/>
        <v>0</v>
      </c>
      <c r="AG951" s="588">
        <f t="shared" si="1164"/>
        <v>0</v>
      </c>
      <c r="AH951" s="587"/>
      <c r="AI951" s="588">
        <f t="shared" si="1152"/>
        <v>0</v>
      </c>
      <c r="AJ951" s="588">
        <f t="shared" si="1165"/>
        <v>0</v>
      </c>
      <c r="AK951" s="587"/>
      <c r="AL951" s="588">
        <f t="shared" si="1153"/>
        <v>0</v>
      </c>
      <c r="AM951" s="588">
        <f t="shared" si="1166"/>
        <v>0</v>
      </c>
      <c r="AN951" s="587"/>
      <c r="AO951" s="588">
        <f t="shared" si="1154"/>
        <v>0</v>
      </c>
      <c r="AP951" s="588">
        <f t="shared" si="1167"/>
        <v>0</v>
      </c>
      <c r="AQ951" s="587"/>
      <c r="AR951" s="588">
        <f t="shared" si="1155"/>
        <v>0</v>
      </c>
      <c r="AS951" s="588">
        <f t="shared" si="1134"/>
        <v>0</v>
      </c>
      <c r="AT951" s="587"/>
      <c r="AU951" s="588">
        <f t="shared" si="1156"/>
        <v>0</v>
      </c>
      <c r="AV951" s="588">
        <f t="shared" si="1168"/>
        <v>0</v>
      </c>
      <c r="AW951" s="587"/>
      <c r="AX951" s="652"/>
      <c r="AY951" s="706">
        <f t="shared" si="1175"/>
        <v>0</v>
      </c>
      <c r="BC951" s="30">
        <f t="shared" si="1135"/>
        <v>0</v>
      </c>
      <c r="BD951" s="30">
        <f t="shared" si="1136"/>
        <v>0</v>
      </c>
      <c r="BE951" s="30">
        <f t="shared" si="1170"/>
        <v>0</v>
      </c>
      <c r="BF951" s="30">
        <f t="shared" si="1137"/>
        <v>0</v>
      </c>
      <c r="BG951" s="30">
        <f t="shared" si="1138"/>
        <v>0</v>
      </c>
      <c r="BH951" s="30">
        <f t="shared" si="1169"/>
        <v>0</v>
      </c>
      <c r="BI951" s="30">
        <f t="shared" si="1174"/>
        <v>0</v>
      </c>
      <c r="BJ951" s="30">
        <f t="shared" si="1139"/>
        <v>0</v>
      </c>
      <c r="BK951" s="704">
        <f t="shared" si="1140"/>
        <v>0</v>
      </c>
      <c r="BL951" s="30">
        <f t="shared" si="1141"/>
        <v>0</v>
      </c>
      <c r="BM951" s="30">
        <f t="shared" si="1142"/>
        <v>0</v>
      </c>
      <c r="BN951" s="30">
        <f t="shared" si="1172"/>
        <v>0</v>
      </c>
    </row>
    <row r="952" spans="1:66" x14ac:dyDescent="0.25">
      <c r="A952" s="49"/>
      <c r="B952" s="50"/>
      <c r="C952" s="699"/>
      <c r="D952" s="50"/>
      <c r="E952" s="62" t="e">
        <f t="shared" si="1173"/>
        <v>#N/A</v>
      </c>
      <c r="F952" s="664" t="str">
        <f t="shared" si="1171"/>
        <v/>
      </c>
      <c r="G952" s="587"/>
      <c r="H952" s="588">
        <f t="shared" si="1143"/>
        <v>0</v>
      </c>
      <c r="I952" s="588">
        <f t="shared" si="1157"/>
        <v>0</v>
      </c>
      <c r="J952" s="587"/>
      <c r="K952" s="588">
        <f t="shared" si="1144"/>
        <v>0</v>
      </c>
      <c r="L952" s="588">
        <f t="shared" si="1158"/>
        <v>0</v>
      </c>
      <c r="M952" s="587"/>
      <c r="N952" s="588">
        <f t="shared" si="1145"/>
        <v>0</v>
      </c>
      <c r="O952" s="588">
        <f t="shared" si="1159"/>
        <v>0</v>
      </c>
      <c r="P952" s="587"/>
      <c r="Q952" s="588">
        <f t="shared" si="1146"/>
        <v>0</v>
      </c>
      <c r="R952" s="588">
        <f t="shared" si="1160"/>
        <v>0</v>
      </c>
      <c r="S952" s="587"/>
      <c r="T952" s="588">
        <f t="shared" si="1147"/>
        <v>0</v>
      </c>
      <c r="U952" s="588">
        <f t="shared" si="1161"/>
        <v>0</v>
      </c>
      <c r="V952" s="587"/>
      <c r="W952" s="588">
        <f t="shared" si="1148"/>
        <v>0</v>
      </c>
      <c r="X952" s="588">
        <f t="shared" si="1162"/>
        <v>0</v>
      </c>
      <c r="Y952" s="587"/>
      <c r="Z952" s="588">
        <f t="shared" si="1149"/>
        <v>0</v>
      </c>
      <c r="AA952" s="588">
        <f t="shared" si="1133"/>
        <v>0</v>
      </c>
      <c r="AB952" s="587"/>
      <c r="AC952" s="588">
        <f t="shared" si="1150"/>
        <v>0</v>
      </c>
      <c r="AD952" s="588">
        <f t="shared" si="1163"/>
        <v>0</v>
      </c>
      <c r="AE952" s="587"/>
      <c r="AF952" s="588">
        <f t="shared" si="1151"/>
        <v>0</v>
      </c>
      <c r="AG952" s="588">
        <f t="shared" si="1164"/>
        <v>0</v>
      </c>
      <c r="AH952" s="587"/>
      <c r="AI952" s="588">
        <f t="shared" si="1152"/>
        <v>0</v>
      </c>
      <c r="AJ952" s="588">
        <f t="shared" si="1165"/>
        <v>0</v>
      </c>
      <c r="AK952" s="587"/>
      <c r="AL952" s="588">
        <f t="shared" si="1153"/>
        <v>0</v>
      </c>
      <c r="AM952" s="588">
        <f t="shared" si="1166"/>
        <v>0</v>
      </c>
      <c r="AN952" s="587"/>
      <c r="AO952" s="588">
        <f t="shared" si="1154"/>
        <v>0</v>
      </c>
      <c r="AP952" s="588">
        <f t="shared" si="1167"/>
        <v>0</v>
      </c>
      <c r="AQ952" s="587"/>
      <c r="AR952" s="588">
        <f t="shared" si="1155"/>
        <v>0</v>
      </c>
      <c r="AS952" s="588">
        <f t="shared" si="1134"/>
        <v>0</v>
      </c>
      <c r="AT952" s="587"/>
      <c r="AU952" s="588">
        <f t="shared" si="1156"/>
        <v>0</v>
      </c>
      <c r="AV952" s="588">
        <f t="shared" si="1168"/>
        <v>0</v>
      </c>
      <c r="AW952" s="587"/>
      <c r="AX952" s="652"/>
      <c r="AY952" s="706">
        <f t="shared" si="1175"/>
        <v>0</v>
      </c>
      <c r="BC952" s="30">
        <f t="shared" si="1135"/>
        <v>0</v>
      </c>
      <c r="BD952" s="30">
        <f t="shared" si="1136"/>
        <v>0</v>
      </c>
      <c r="BE952" s="30">
        <f t="shared" si="1170"/>
        <v>0</v>
      </c>
      <c r="BF952" s="30">
        <f t="shared" si="1137"/>
        <v>0</v>
      </c>
      <c r="BG952" s="30">
        <f t="shared" si="1138"/>
        <v>0</v>
      </c>
      <c r="BH952" s="30">
        <f t="shared" si="1169"/>
        <v>0</v>
      </c>
      <c r="BI952" s="30">
        <f t="shared" si="1174"/>
        <v>0</v>
      </c>
      <c r="BJ952" s="30">
        <f t="shared" si="1139"/>
        <v>0</v>
      </c>
      <c r="BK952" s="704">
        <f t="shared" si="1140"/>
        <v>0</v>
      </c>
      <c r="BL952" s="30">
        <f t="shared" si="1141"/>
        <v>0</v>
      </c>
      <c r="BM952" s="30">
        <f t="shared" si="1142"/>
        <v>0</v>
      </c>
      <c r="BN952" s="30">
        <f t="shared" si="1172"/>
        <v>0</v>
      </c>
    </row>
    <row r="953" spans="1:66" x14ac:dyDescent="0.25">
      <c r="A953" s="49"/>
      <c r="B953" s="50"/>
      <c r="C953" s="699"/>
      <c r="D953" s="50"/>
      <c r="E953" s="62" t="e">
        <f t="shared" si="1173"/>
        <v>#N/A</v>
      </c>
      <c r="F953" s="664" t="str">
        <f t="shared" si="1171"/>
        <v/>
      </c>
      <c r="G953" s="587"/>
      <c r="H953" s="588">
        <f t="shared" si="1143"/>
        <v>0</v>
      </c>
      <c r="I953" s="588">
        <f t="shared" si="1157"/>
        <v>0</v>
      </c>
      <c r="J953" s="587"/>
      <c r="K953" s="588">
        <f t="shared" si="1144"/>
        <v>0</v>
      </c>
      <c r="L953" s="588">
        <f t="shared" si="1158"/>
        <v>0</v>
      </c>
      <c r="M953" s="587"/>
      <c r="N953" s="588">
        <f t="shared" si="1145"/>
        <v>0</v>
      </c>
      <c r="O953" s="588">
        <f t="shared" si="1159"/>
        <v>0</v>
      </c>
      <c r="P953" s="587"/>
      <c r="Q953" s="588">
        <f t="shared" si="1146"/>
        <v>0</v>
      </c>
      <c r="R953" s="588">
        <f t="shared" si="1160"/>
        <v>0</v>
      </c>
      <c r="S953" s="587"/>
      <c r="T953" s="588">
        <f t="shared" si="1147"/>
        <v>0</v>
      </c>
      <c r="U953" s="588">
        <f t="shared" si="1161"/>
        <v>0</v>
      </c>
      <c r="V953" s="587"/>
      <c r="W953" s="588">
        <f t="shared" si="1148"/>
        <v>0</v>
      </c>
      <c r="X953" s="588">
        <f t="shared" si="1162"/>
        <v>0</v>
      </c>
      <c r="Y953" s="587"/>
      <c r="Z953" s="588">
        <f t="shared" si="1149"/>
        <v>0</v>
      </c>
      <c r="AA953" s="588">
        <f t="shared" si="1133"/>
        <v>0</v>
      </c>
      <c r="AB953" s="587"/>
      <c r="AC953" s="588">
        <f t="shared" si="1150"/>
        <v>0</v>
      </c>
      <c r="AD953" s="588">
        <f t="shared" si="1163"/>
        <v>0</v>
      </c>
      <c r="AE953" s="587"/>
      <c r="AF953" s="588">
        <f t="shared" si="1151"/>
        <v>0</v>
      </c>
      <c r="AG953" s="588">
        <f t="shared" si="1164"/>
        <v>0</v>
      </c>
      <c r="AH953" s="587"/>
      <c r="AI953" s="588">
        <f t="shared" si="1152"/>
        <v>0</v>
      </c>
      <c r="AJ953" s="588">
        <f t="shared" si="1165"/>
        <v>0</v>
      </c>
      <c r="AK953" s="587"/>
      <c r="AL953" s="588">
        <f t="shared" si="1153"/>
        <v>0</v>
      </c>
      <c r="AM953" s="588">
        <f t="shared" si="1166"/>
        <v>0</v>
      </c>
      <c r="AN953" s="587"/>
      <c r="AO953" s="588">
        <f t="shared" si="1154"/>
        <v>0</v>
      </c>
      <c r="AP953" s="588">
        <f t="shared" si="1167"/>
        <v>0</v>
      </c>
      <c r="AQ953" s="587"/>
      <c r="AR953" s="588">
        <f t="shared" si="1155"/>
        <v>0</v>
      </c>
      <c r="AS953" s="588">
        <f t="shared" si="1134"/>
        <v>0</v>
      </c>
      <c r="AT953" s="587"/>
      <c r="AU953" s="588">
        <f t="shared" si="1156"/>
        <v>0</v>
      </c>
      <c r="AV953" s="588">
        <f t="shared" si="1168"/>
        <v>0</v>
      </c>
      <c r="AW953" s="587"/>
      <c r="AX953" s="652"/>
      <c r="AY953" s="706">
        <f t="shared" si="1175"/>
        <v>0</v>
      </c>
      <c r="BC953" s="30">
        <f t="shared" si="1135"/>
        <v>0</v>
      </c>
      <c r="BD953" s="30">
        <f t="shared" si="1136"/>
        <v>0</v>
      </c>
      <c r="BE953" s="30">
        <f t="shared" si="1170"/>
        <v>0</v>
      </c>
      <c r="BF953" s="30">
        <f t="shared" si="1137"/>
        <v>0</v>
      </c>
      <c r="BG953" s="30">
        <f t="shared" si="1138"/>
        <v>0</v>
      </c>
      <c r="BH953" s="30">
        <f t="shared" si="1169"/>
        <v>0</v>
      </c>
      <c r="BI953" s="30">
        <f t="shared" si="1174"/>
        <v>0</v>
      </c>
      <c r="BJ953" s="30">
        <f t="shared" si="1139"/>
        <v>0</v>
      </c>
      <c r="BK953" s="704">
        <f t="shared" si="1140"/>
        <v>0</v>
      </c>
      <c r="BL953" s="30">
        <f t="shared" si="1141"/>
        <v>0</v>
      </c>
      <c r="BM953" s="30">
        <f t="shared" si="1142"/>
        <v>0</v>
      </c>
      <c r="BN953" s="30">
        <f t="shared" si="1172"/>
        <v>0</v>
      </c>
    </row>
    <row r="954" spans="1:66" x14ac:dyDescent="0.25">
      <c r="A954" s="49"/>
      <c r="B954" s="50"/>
      <c r="C954" s="699"/>
      <c r="D954" s="50"/>
      <c r="E954" s="62" t="e">
        <f t="shared" si="1173"/>
        <v>#N/A</v>
      </c>
      <c r="F954" s="664" t="str">
        <f t="shared" si="1171"/>
        <v/>
      </c>
      <c r="G954" s="587"/>
      <c r="H954" s="588">
        <f t="shared" si="1143"/>
        <v>0</v>
      </c>
      <c r="I954" s="588">
        <f t="shared" si="1157"/>
        <v>0</v>
      </c>
      <c r="J954" s="587"/>
      <c r="K954" s="588">
        <f t="shared" si="1144"/>
        <v>0</v>
      </c>
      <c r="L954" s="588">
        <f t="shared" si="1158"/>
        <v>0</v>
      </c>
      <c r="M954" s="587"/>
      <c r="N954" s="588">
        <f t="shared" si="1145"/>
        <v>0</v>
      </c>
      <c r="O954" s="588">
        <f t="shared" si="1159"/>
        <v>0</v>
      </c>
      <c r="P954" s="587"/>
      <c r="Q954" s="588">
        <f t="shared" si="1146"/>
        <v>0</v>
      </c>
      <c r="R954" s="588">
        <f t="shared" si="1160"/>
        <v>0</v>
      </c>
      <c r="S954" s="587"/>
      <c r="T954" s="588">
        <f t="shared" si="1147"/>
        <v>0</v>
      </c>
      <c r="U954" s="588">
        <f t="shared" si="1161"/>
        <v>0</v>
      </c>
      <c r="V954" s="587"/>
      <c r="W954" s="588">
        <f t="shared" si="1148"/>
        <v>0</v>
      </c>
      <c r="X954" s="588">
        <f t="shared" si="1162"/>
        <v>0</v>
      </c>
      <c r="Y954" s="587"/>
      <c r="Z954" s="588">
        <f t="shared" si="1149"/>
        <v>0</v>
      </c>
      <c r="AA954" s="588">
        <f t="shared" si="1133"/>
        <v>0</v>
      </c>
      <c r="AB954" s="587"/>
      <c r="AC954" s="588">
        <f t="shared" si="1150"/>
        <v>0</v>
      </c>
      <c r="AD954" s="588">
        <f t="shared" si="1163"/>
        <v>0</v>
      </c>
      <c r="AE954" s="587"/>
      <c r="AF954" s="588">
        <f t="shared" si="1151"/>
        <v>0</v>
      </c>
      <c r="AG954" s="588">
        <f t="shared" si="1164"/>
        <v>0</v>
      </c>
      <c r="AH954" s="587"/>
      <c r="AI954" s="588">
        <f t="shared" si="1152"/>
        <v>0</v>
      </c>
      <c r="AJ954" s="588">
        <f t="shared" si="1165"/>
        <v>0</v>
      </c>
      <c r="AK954" s="587"/>
      <c r="AL954" s="588">
        <f t="shared" si="1153"/>
        <v>0</v>
      </c>
      <c r="AM954" s="588">
        <f t="shared" si="1166"/>
        <v>0</v>
      </c>
      <c r="AN954" s="587"/>
      <c r="AO954" s="588">
        <f t="shared" si="1154"/>
        <v>0</v>
      </c>
      <c r="AP954" s="588">
        <f t="shared" si="1167"/>
        <v>0</v>
      </c>
      <c r="AQ954" s="587"/>
      <c r="AR954" s="588">
        <f t="shared" si="1155"/>
        <v>0</v>
      </c>
      <c r="AS954" s="588">
        <f t="shared" si="1134"/>
        <v>0</v>
      </c>
      <c r="AT954" s="587"/>
      <c r="AU954" s="588">
        <f t="shared" si="1156"/>
        <v>0</v>
      </c>
      <c r="AV954" s="588">
        <f t="shared" si="1168"/>
        <v>0</v>
      </c>
      <c r="AW954" s="587"/>
      <c r="AX954" s="652"/>
      <c r="AY954" s="706">
        <f t="shared" si="1175"/>
        <v>0</v>
      </c>
      <c r="BC954" s="30">
        <f t="shared" si="1135"/>
        <v>0</v>
      </c>
      <c r="BD954" s="30">
        <f t="shared" si="1136"/>
        <v>0</v>
      </c>
      <c r="BE954" s="30">
        <f t="shared" si="1170"/>
        <v>0</v>
      </c>
      <c r="BF954" s="30">
        <f t="shared" si="1137"/>
        <v>0</v>
      </c>
      <c r="BG954" s="30">
        <f t="shared" si="1138"/>
        <v>0</v>
      </c>
      <c r="BH954" s="30">
        <f t="shared" si="1169"/>
        <v>0</v>
      </c>
      <c r="BI954" s="30">
        <f t="shared" si="1174"/>
        <v>0</v>
      </c>
      <c r="BJ954" s="30">
        <f t="shared" si="1139"/>
        <v>0</v>
      </c>
      <c r="BK954" s="704">
        <f t="shared" si="1140"/>
        <v>0</v>
      </c>
      <c r="BL954" s="30">
        <f t="shared" si="1141"/>
        <v>0</v>
      </c>
      <c r="BM954" s="30">
        <f t="shared" si="1142"/>
        <v>0</v>
      </c>
      <c r="BN954" s="30">
        <f t="shared" si="1172"/>
        <v>0</v>
      </c>
    </row>
    <row r="955" spans="1:66" x14ac:dyDescent="0.25">
      <c r="A955" s="49"/>
      <c r="B955" s="50"/>
      <c r="C955" s="699"/>
      <c r="D955" s="50"/>
      <c r="E955" s="62" t="e">
        <f t="shared" si="1173"/>
        <v>#N/A</v>
      </c>
      <c r="F955" s="664" t="str">
        <f t="shared" si="1171"/>
        <v/>
      </c>
      <c r="G955" s="587"/>
      <c r="H955" s="588">
        <f t="shared" si="1143"/>
        <v>0</v>
      </c>
      <c r="I955" s="588">
        <f t="shared" si="1157"/>
        <v>0</v>
      </c>
      <c r="J955" s="587"/>
      <c r="K955" s="588">
        <f t="shared" si="1144"/>
        <v>0</v>
      </c>
      <c r="L955" s="588">
        <f t="shared" si="1158"/>
        <v>0</v>
      </c>
      <c r="M955" s="587"/>
      <c r="N955" s="588">
        <f t="shared" si="1145"/>
        <v>0</v>
      </c>
      <c r="O955" s="588">
        <f t="shared" si="1159"/>
        <v>0</v>
      </c>
      <c r="P955" s="587"/>
      <c r="Q955" s="588">
        <f t="shared" si="1146"/>
        <v>0</v>
      </c>
      <c r="R955" s="588">
        <f t="shared" si="1160"/>
        <v>0</v>
      </c>
      <c r="S955" s="587"/>
      <c r="T955" s="588">
        <f t="shared" si="1147"/>
        <v>0</v>
      </c>
      <c r="U955" s="588">
        <f t="shared" si="1161"/>
        <v>0</v>
      </c>
      <c r="V955" s="587"/>
      <c r="W955" s="588">
        <f t="shared" si="1148"/>
        <v>0</v>
      </c>
      <c r="X955" s="588">
        <f t="shared" si="1162"/>
        <v>0</v>
      </c>
      <c r="Y955" s="587"/>
      <c r="Z955" s="588">
        <f t="shared" si="1149"/>
        <v>0</v>
      </c>
      <c r="AA955" s="588">
        <f t="shared" ref="AA955:AA1018" si="1176">SUM(Y955:Z955)</f>
        <v>0</v>
      </c>
      <c r="AB955" s="587"/>
      <c r="AC955" s="588">
        <f t="shared" si="1150"/>
        <v>0</v>
      </c>
      <c r="AD955" s="588">
        <f t="shared" si="1163"/>
        <v>0</v>
      </c>
      <c r="AE955" s="587"/>
      <c r="AF955" s="588">
        <f t="shared" si="1151"/>
        <v>0</v>
      </c>
      <c r="AG955" s="588">
        <f t="shared" si="1164"/>
        <v>0</v>
      </c>
      <c r="AH955" s="587"/>
      <c r="AI955" s="588">
        <f t="shared" si="1152"/>
        <v>0</v>
      </c>
      <c r="AJ955" s="588">
        <f t="shared" si="1165"/>
        <v>0</v>
      </c>
      <c r="AK955" s="587"/>
      <c r="AL955" s="588">
        <f t="shared" si="1153"/>
        <v>0</v>
      </c>
      <c r="AM955" s="588">
        <f t="shared" si="1166"/>
        <v>0</v>
      </c>
      <c r="AN955" s="587"/>
      <c r="AO955" s="588">
        <f t="shared" si="1154"/>
        <v>0</v>
      </c>
      <c r="AP955" s="588">
        <f t="shared" si="1167"/>
        <v>0</v>
      </c>
      <c r="AQ955" s="587"/>
      <c r="AR955" s="588">
        <f t="shared" si="1155"/>
        <v>0</v>
      </c>
      <c r="AS955" s="588">
        <f t="shared" si="1134"/>
        <v>0</v>
      </c>
      <c r="AT955" s="587"/>
      <c r="AU955" s="588">
        <f t="shared" si="1156"/>
        <v>0</v>
      </c>
      <c r="AV955" s="588">
        <f t="shared" si="1168"/>
        <v>0</v>
      </c>
      <c r="AW955" s="587"/>
      <c r="AX955" s="652"/>
      <c r="AY955" s="706">
        <f t="shared" si="1175"/>
        <v>0</v>
      </c>
      <c r="BC955" s="30">
        <f t="shared" si="1135"/>
        <v>0</v>
      </c>
      <c r="BD955" s="30">
        <f t="shared" si="1136"/>
        <v>0</v>
      </c>
      <c r="BE955" s="30">
        <f t="shared" si="1170"/>
        <v>0</v>
      </c>
      <c r="BF955" s="30">
        <f t="shared" si="1137"/>
        <v>0</v>
      </c>
      <c r="BG955" s="30">
        <f t="shared" si="1138"/>
        <v>0</v>
      </c>
      <c r="BH955" s="30">
        <f t="shared" si="1169"/>
        <v>0</v>
      </c>
      <c r="BI955" s="30">
        <f t="shared" si="1174"/>
        <v>0</v>
      </c>
      <c r="BJ955" s="30">
        <f t="shared" si="1139"/>
        <v>0</v>
      </c>
      <c r="BK955" s="704">
        <f t="shared" si="1140"/>
        <v>0</v>
      </c>
      <c r="BL955" s="30">
        <f t="shared" si="1141"/>
        <v>0</v>
      </c>
      <c r="BM955" s="30">
        <f t="shared" si="1142"/>
        <v>0</v>
      </c>
      <c r="BN955" s="30">
        <f t="shared" si="1172"/>
        <v>0</v>
      </c>
    </row>
    <row r="956" spans="1:66" x14ac:dyDescent="0.25">
      <c r="A956" s="49"/>
      <c r="B956" s="50"/>
      <c r="C956" s="699"/>
      <c r="D956" s="50"/>
      <c r="E956" s="62" t="e">
        <f t="shared" si="1173"/>
        <v>#N/A</v>
      </c>
      <c r="F956" s="664" t="str">
        <f t="shared" si="1171"/>
        <v/>
      </c>
      <c r="G956" s="587"/>
      <c r="H956" s="588">
        <f t="shared" si="1143"/>
        <v>0</v>
      </c>
      <c r="I956" s="588">
        <f t="shared" si="1157"/>
        <v>0</v>
      </c>
      <c r="J956" s="587"/>
      <c r="K956" s="588">
        <f t="shared" si="1144"/>
        <v>0</v>
      </c>
      <c r="L956" s="588">
        <f t="shared" si="1158"/>
        <v>0</v>
      </c>
      <c r="M956" s="587"/>
      <c r="N956" s="588">
        <f t="shared" si="1145"/>
        <v>0</v>
      </c>
      <c r="O956" s="588">
        <f t="shared" si="1159"/>
        <v>0</v>
      </c>
      <c r="P956" s="587"/>
      <c r="Q956" s="588">
        <f t="shared" si="1146"/>
        <v>0</v>
      </c>
      <c r="R956" s="588">
        <f t="shared" si="1160"/>
        <v>0</v>
      </c>
      <c r="S956" s="587"/>
      <c r="T956" s="588">
        <f t="shared" si="1147"/>
        <v>0</v>
      </c>
      <c r="U956" s="588">
        <f t="shared" si="1161"/>
        <v>0</v>
      </c>
      <c r="V956" s="587"/>
      <c r="W956" s="588">
        <f t="shared" si="1148"/>
        <v>0</v>
      </c>
      <c r="X956" s="588">
        <f t="shared" si="1162"/>
        <v>0</v>
      </c>
      <c r="Y956" s="587"/>
      <c r="Z956" s="588">
        <f t="shared" si="1149"/>
        <v>0</v>
      </c>
      <c r="AA956" s="588">
        <f t="shared" si="1176"/>
        <v>0</v>
      </c>
      <c r="AB956" s="587"/>
      <c r="AC956" s="588">
        <f t="shared" si="1150"/>
        <v>0</v>
      </c>
      <c r="AD956" s="588">
        <f t="shared" si="1163"/>
        <v>0</v>
      </c>
      <c r="AE956" s="587"/>
      <c r="AF956" s="588">
        <f t="shared" si="1151"/>
        <v>0</v>
      </c>
      <c r="AG956" s="588">
        <f t="shared" si="1164"/>
        <v>0</v>
      </c>
      <c r="AH956" s="587"/>
      <c r="AI956" s="588">
        <f t="shared" si="1152"/>
        <v>0</v>
      </c>
      <c r="AJ956" s="588">
        <f t="shared" si="1165"/>
        <v>0</v>
      </c>
      <c r="AK956" s="587"/>
      <c r="AL956" s="588">
        <f t="shared" si="1153"/>
        <v>0</v>
      </c>
      <c r="AM956" s="588">
        <f t="shared" si="1166"/>
        <v>0</v>
      </c>
      <c r="AN956" s="587"/>
      <c r="AO956" s="588">
        <f t="shared" si="1154"/>
        <v>0</v>
      </c>
      <c r="AP956" s="588">
        <f t="shared" si="1167"/>
        <v>0</v>
      </c>
      <c r="AQ956" s="587"/>
      <c r="AR956" s="588">
        <f t="shared" si="1155"/>
        <v>0</v>
      </c>
      <c r="AS956" s="588">
        <f t="shared" si="1134"/>
        <v>0</v>
      </c>
      <c r="AT956" s="587"/>
      <c r="AU956" s="588">
        <f t="shared" si="1156"/>
        <v>0</v>
      </c>
      <c r="AV956" s="588">
        <f t="shared" si="1168"/>
        <v>0</v>
      </c>
      <c r="AW956" s="587"/>
      <c r="AX956" s="652"/>
      <c r="AY956" s="706">
        <f t="shared" si="1175"/>
        <v>0</v>
      </c>
      <c r="BC956" s="30">
        <f t="shared" si="1135"/>
        <v>0</v>
      </c>
      <c r="BD956" s="30">
        <f t="shared" si="1136"/>
        <v>0</v>
      </c>
      <c r="BE956" s="30">
        <f t="shared" si="1170"/>
        <v>0</v>
      </c>
      <c r="BF956" s="30">
        <f t="shared" si="1137"/>
        <v>0</v>
      </c>
      <c r="BG956" s="30">
        <f t="shared" si="1138"/>
        <v>0</v>
      </c>
      <c r="BH956" s="30">
        <f t="shared" si="1169"/>
        <v>0</v>
      </c>
      <c r="BI956" s="30">
        <f t="shared" si="1174"/>
        <v>0</v>
      </c>
      <c r="BJ956" s="30">
        <f t="shared" si="1139"/>
        <v>0</v>
      </c>
      <c r="BK956" s="704">
        <f t="shared" si="1140"/>
        <v>0</v>
      </c>
      <c r="BL956" s="30">
        <f t="shared" si="1141"/>
        <v>0</v>
      </c>
      <c r="BM956" s="30">
        <f t="shared" si="1142"/>
        <v>0</v>
      </c>
      <c r="BN956" s="30">
        <f t="shared" si="1172"/>
        <v>0</v>
      </c>
    </row>
    <row r="957" spans="1:66" x14ac:dyDescent="0.25">
      <c r="A957" s="49"/>
      <c r="B957" s="50"/>
      <c r="C957" s="699"/>
      <c r="D957" s="50"/>
      <c r="E957" s="62" t="e">
        <f t="shared" si="1173"/>
        <v>#N/A</v>
      </c>
      <c r="F957" s="664" t="str">
        <f t="shared" si="1171"/>
        <v/>
      </c>
      <c r="G957" s="587"/>
      <c r="H957" s="588">
        <f t="shared" si="1143"/>
        <v>0</v>
      </c>
      <c r="I957" s="588">
        <f t="shared" si="1157"/>
        <v>0</v>
      </c>
      <c r="J957" s="587"/>
      <c r="K957" s="588">
        <f t="shared" si="1144"/>
        <v>0</v>
      </c>
      <c r="L957" s="588">
        <f t="shared" si="1158"/>
        <v>0</v>
      </c>
      <c r="M957" s="587"/>
      <c r="N957" s="588">
        <f t="shared" si="1145"/>
        <v>0</v>
      </c>
      <c r="O957" s="588">
        <f t="shared" si="1159"/>
        <v>0</v>
      </c>
      <c r="P957" s="587"/>
      <c r="Q957" s="588">
        <f t="shared" si="1146"/>
        <v>0</v>
      </c>
      <c r="R957" s="588">
        <f t="shared" si="1160"/>
        <v>0</v>
      </c>
      <c r="S957" s="587"/>
      <c r="T957" s="588">
        <f t="shared" si="1147"/>
        <v>0</v>
      </c>
      <c r="U957" s="588">
        <f t="shared" si="1161"/>
        <v>0</v>
      </c>
      <c r="V957" s="587"/>
      <c r="W957" s="588">
        <f t="shared" si="1148"/>
        <v>0</v>
      </c>
      <c r="X957" s="588">
        <f t="shared" si="1162"/>
        <v>0</v>
      </c>
      <c r="Y957" s="587"/>
      <c r="Z957" s="588">
        <f t="shared" si="1149"/>
        <v>0</v>
      </c>
      <c r="AA957" s="588">
        <f t="shared" si="1176"/>
        <v>0</v>
      </c>
      <c r="AB957" s="587"/>
      <c r="AC957" s="588">
        <f t="shared" si="1150"/>
        <v>0</v>
      </c>
      <c r="AD957" s="588">
        <f t="shared" si="1163"/>
        <v>0</v>
      </c>
      <c r="AE957" s="587"/>
      <c r="AF957" s="588">
        <f t="shared" si="1151"/>
        <v>0</v>
      </c>
      <c r="AG957" s="588">
        <f t="shared" si="1164"/>
        <v>0</v>
      </c>
      <c r="AH957" s="587"/>
      <c r="AI957" s="588">
        <f t="shared" si="1152"/>
        <v>0</v>
      </c>
      <c r="AJ957" s="588">
        <f t="shared" si="1165"/>
        <v>0</v>
      </c>
      <c r="AK957" s="587"/>
      <c r="AL957" s="588">
        <f t="shared" si="1153"/>
        <v>0</v>
      </c>
      <c r="AM957" s="588">
        <f t="shared" si="1166"/>
        <v>0</v>
      </c>
      <c r="AN957" s="587"/>
      <c r="AO957" s="588">
        <f t="shared" si="1154"/>
        <v>0</v>
      </c>
      <c r="AP957" s="588">
        <f t="shared" si="1167"/>
        <v>0</v>
      </c>
      <c r="AQ957" s="587"/>
      <c r="AR957" s="588">
        <f t="shared" si="1155"/>
        <v>0</v>
      </c>
      <c r="AS957" s="588">
        <f t="shared" si="1134"/>
        <v>0</v>
      </c>
      <c r="AT957" s="587"/>
      <c r="AU957" s="588">
        <f t="shared" si="1156"/>
        <v>0</v>
      </c>
      <c r="AV957" s="588">
        <f t="shared" si="1168"/>
        <v>0</v>
      </c>
      <c r="AW957" s="587"/>
      <c r="AX957" s="652"/>
      <c r="AY957" s="706">
        <f t="shared" si="1175"/>
        <v>0</v>
      </c>
      <c r="BC957" s="30">
        <f t="shared" si="1135"/>
        <v>0</v>
      </c>
      <c r="BD957" s="30">
        <f t="shared" si="1136"/>
        <v>0</v>
      </c>
      <c r="BE957" s="30">
        <f t="shared" si="1170"/>
        <v>0</v>
      </c>
      <c r="BF957" s="30">
        <f t="shared" si="1137"/>
        <v>0</v>
      </c>
      <c r="BG957" s="30">
        <f t="shared" si="1138"/>
        <v>0</v>
      </c>
      <c r="BH957" s="30">
        <f t="shared" si="1169"/>
        <v>0</v>
      </c>
      <c r="BI957" s="30">
        <f t="shared" si="1174"/>
        <v>0</v>
      </c>
      <c r="BJ957" s="30">
        <f t="shared" si="1139"/>
        <v>0</v>
      </c>
      <c r="BK957" s="704">
        <f t="shared" si="1140"/>
        <v>0</v>
      </c>
      <c r="BL957" s="30">
        <f t="shared" si="1141"/>
        <v>0</v>
      </c>
      <c r="BM957" s="30">
        <f t="shared" si="1142"/>
        <v>0</v>
      </c>
      <c r="BN957" s="30">
        <f t="shared" si="1172"/>
        <v>0</v>
      </c>
    </row>
    <row r="958" spans="1:66" x14ac:dyDescent="0.25">
      <c r="A958" s="49"/>
      <c r="B958" s="50"/>
      <c r="C958" s="699"/>
      <c r="D958" s="50"/>
      <c r="E958" s="62" t="e">
        <f t="shared" si="1173"/>
        <v>#N/A</v>
      </c>
      <c r="F958" s="664" t="str">
        <f t="shared" si="1171"/>
        <v/>
      </c>
      <c r="G958" s="587"/>
      <c r="H958" s="588">
        <f t="shared" si="1143"/>
        <v>0</v>
      </c>
      <c r="I958" s="588">
        <f t="shared" si="1157"/>
        <v>0</v>
      </c>
      <c r="J958" s="587"/>
      <c r="K958" s="588">
        <f t="shared" si="1144"/>
        <v>0</v>
      </c>
      <c r="L958" s="588">
        <f t="shared" si="1158"/>
        <v>0</v>
      </c>
      <c r="M958" s="587"/>
      <c r="N958" s="588">
        <f t="shared" si="1145"/>
        <v>0</v>
      </c>
      <c r="O958" s="588">
        <f t="shared" si="1159"/>
        <v>0</v>
      </c>
      <c r="P958" s="587"/>
      <c r="Q958" s="588">
        <f t="shared" si="1146"/>
        <v>0</v>
      </c>
      <c r="R958" s="588">
        <f t="shared" si="1160"/>
        <v>0</v>
      </c>
      <c r="S958" s="587"/>
      <c r="T958" s="588">
        <f t="shared" si="1147"/>
        <v>0</v>
      </c>
      <c r="U958" s="588">
        <f t="shared" si="1161"/>
        <v>0</v>
      </c>
      <c r="V958" s="587"/>
      <c r="W958" s="588">
        <f t="shared" si="1148"/>
        <v>0</v>
      </c>
      <c r="X958" s="588">
        <f t="shared" si="1162"/>
        <v>0</v>
      </c>
      <c r="Y958" s="587"/>
      <c r="Z958" s="588">
        <f t="shared" si="1149"/>
        <v>0</v>
      </c>
      <c r="AA958" s="588">
        <f t="shared" si="1176"/>
        <v>0</v>
      </c>
      <c r="AB958" s="587"/>
      <c r="AC958" s="588">
        <f t="shared" si="1150"/>
        <v>0</v>
      </c>
      <c r="AD958" s="588">
        <f t="shared" si="1163"/>
        <v>0</v>
      </c>
      <c r="AE958" s="587"/>
      <c r="AF958" s="588">
        <f t="shared" si="1151"/>
        <v>0</v>
      </c>
      <c r="AG958" s="588">
        <f t="shared" si="1164"/>
        <v>0</v>
      </c>
      <c r="AH958" s="587"/>
      <c r="AI958" s="588">
        <f t="shared" si="1152"/>
        <v>0</v>
      </c>
      <c r="AJ958" s="588">
        <f t="shared" si="1165"/>
        <v>0</v>
      </c>
      <c r="AK958" s="587"/>
      <c r="AL958" s="588">
        <f t="shared" si="1153"/>
        <v>0</v>
      </c>
      <c r="AM958" s="588">
        <f t="shared" si="1166"/>
        <v>0</v>
      </c>
      <c r="AN958" s="587"/>
      <c r="AO958" s="588">
        <f t="shared" si="1154"/>
        <v>0</v>
      </c>
      <c r="AP958" s="588">
        <f t="shared" si="1167"/>
        <v>0</v>
      </c>
      <c r="AQ958" s="587"/>
      <c r="AR958" s="588">
        <f t="shared" si="1155"/>
        <v>0</v>
      </c>
      <c r="AS958" s="588">
        <f t="shared" si="1134"/>
        <v>0</v>
      </c>
      <c r="AT958" s="587"/>
      <c r="AU958" s="588">
        <f t="shared" si="1156"/>
        <v>0</v>
      </c>
      <c r="AV958" s="588">
        <f t="shared" si="1168"/>
        <v>0</v>
      </c>
      <c r="AW958" s="587"/>
      <c r="AX958" s="652"/>
      <c r="AY958" s="706">
        <f t="shared" si="1175"/>
        <v>0</v>
      </c>
      <c r="BC958" s="30">
        <f t="shared" si="1135"/>
        <v>0</v>
      </c>
      <c r="BD958" s="30">
        <f t="shared" si="1136"/>
        <v>0</v>
      </c>
      <c r="BE958" s="30">
        <f t="shared" si="1170"/>
        <v>0</v>
      </c>
      <c r="BF958" s="30">
        <f t="shared" si="1137"/>
        <v>0</v>
      </c>
      <c r="BG958" s="30">
        <f t="shared" si="1138"/>
        <v>0</v>
      </c>
      <c r="BH958" s="30">
        <f t="shared" si="1169"/>
        <v>0</v>
      </c>
      <c r="BI958" s="30">
        <f t="shared" si="1174"/>
        <v>0</v>
      </c>
      <c r="BJ958" s="30">
        <f t="shared" si="1139"/>
        <v>0</v>
      </c>
      <c r="BK958" s="704">
        <f t="shared" si="1140"/>
        <v>0</v>
      </c>
      <c r="BL958" s="30">
        <f t="shared" si="1141"/>
        <v>0</v>
      </c>
      <c r="BM958" s="30">
        <f t="shared" si="1142"/>
        <v>0</v>
      </c>
      <c r="BN958" s="30">
        <f t="shared" si="1172"/>
        <v>0</v>
      </c>
    </row>
    <row r="959" spans="1:66" x14ac:dyDescent="0.25">
      <c r="A959" s="49"/>
      <c r="B959" s="50"/>
      <c r="C959" s="699"/>
      <c r="D959" s="50"/>
      <c r="E959" s="62" t="e">
        <f t="shared" si="1173"/>
        <v>#N/A</v>
      </c>
      <c r="F959" s="664" t="str">
        <f t="shared" si="1171"/>
        <v/>
      </c>
      <c r="G959" s="587"/>
      <c r="H959" s="588">
        <f t="shared" si="1143"/>
        <v>0</v>
      </c>
      <c r="I959" s="588">
        <f t="shared" si="1157"/>
        <v>0</v>
      </c>
      <c r="J959" s="587"/>
      <c r="K959" s="588">
        <f t="shared" si="1144"/>
        <v>0</v>
      </c>
      <c r="L959" s="588">
        <f t="shared" si="1158"/>
        <v>0</v>
      </c>
      <c r="M959" s="587"/>
      <c r="N959" s="588">
        <f t="shared" si="1145"/>
        <v>0</v>
      </c>
      <c r="O959" s="588">
        <f t="shared" si="1159"/>
        <v>0</v>
      </c>
      <c r="P959" s="587"/>
      <c r="Q959" s="588">
        <f t="shared" si="1146"/>
        <v>0</v>
      </c>
      <c r="R959" s="588">
        <f t="shared" si="1160"/>
        <v>0</v>
      </c>
      <c r="S959" s="587"/>
      <c r="T959" s="588">
        <f t="shared" si="1147"/>
        <v>0</v>
      </c>
      <c r="U959" s="588">
        <f t="shared" si="1161"/>
        <v>0</v>
      </c>
      <c r="V959" s="587"/>
      <c r="W959" s="588">
        <f t="shared" si="1148"/>
        <v>0</v>
      </c>
      <c r="X959" s="588">
        <f t="shared" si="1162"/>
        <v>0</v>
      </c>
      <c r="Y959" s="587"/>
      <c r="Z959" s="588">
        <f t="shared" si="1149"/>
        <v>0</v>
      </c>
      <c r="AA959" s="588">
        <f t="shared" si="1176"/>
        <v>0</v>
      </c>
      <c r="AB959" s="587"/>
      <c r="AC959" s="588">
        <f t="shared" si="1150"/>
        <v>0</v>
      </c>
      <c r="AD959" s="588">
        <f t="shared" si="1163"/>
        <v>0</v>
      </c>
      <c r="AE959" s="587"/>
      <c r="AF959" s="588">
        <f t="shared" si="1151"/>
        <v>0</v>
      </c>
      <c r="AG959" s="588">
        <f t="shared" si="1164"/>
        <v>0</v>
      </c>
      <c r="AH959" s="587"/>
      <c r="AI959" s="588">
        <f t="shared" si="1152"/>
        <v>0</v>
      </c>
      <c r="AJ959" s="588">
        <f t="shared" si="1165"/>
        <v>0</v>
      </c>
      <c r="AK959" s="587"/>
      <c r="AL959" s="588">
        <f t="shared" si="1153"/>
        <v>0</v>
      </c>
      <c r="AM959" s="588">
        <f t="shared" si="1166"/>
        <v>0</v>
      </c>
      <c r="AN959" s="587"/>
      <c r="AO959" s="588">
        <f t="shared" si="1154"/>
        <v>0</v>
      </c>
      <c r="AP959" s="588">
        <f t="shared" si="1167"/>
        <v>0</v>
      </c>
      <c r="AQ959" s="587"/>
      <c r="AR959" s="588">
        <f t="shared" si="1155"/>
        <v>0</v>
      </c>
      <c r="AS959" s="588">
        <f t="shared" si="1134"/>
        <v>0</v>
      </c>
      <c r="AT959" s="587"/>
      <c r="AU959" s="588">
        <f t="shared" si="1156"/>
        <v>0</v>
      </c>
      <c r="AV959" s="588">
        <f t="shared" si="1168"/>
        <v>0</v>
      </c>
      <c r="AW959" s="587"/>
      <c r="AX959" s="652"/>
      <c r="AY959" s="706">
        <f t="shared" si="1175"/>
        <v>0</v>
      </c>
      <c r="BC959" s="30">
        <f t="shared" si="1135"/>
        <v>0</v>
      </c>
      <c r="BD959" s="30">
        <f t="shared" si="1136"/>
        <v>0</v>
      </c>
      <c r="BE959" s="30">
        <f t="shared" si="1170"/>
        <v>0</v>
      </c>
      <c r="BF959" s="30">
        <f t="shared" si="1137"/>
        <v>0</v>
      </c>
      <c r="BG959" s="30">
        <f t="shared" si="1138"/>
        <v>0</v>
      </c>
      <c r="BH959" s="30">
        <f t="shared" si="1169"/>
        <v>0</v>
      </c>
      <c r="BI959" s="30">
        <f t="shared" si="1174"/>
        <v>0</v>
      </c>
      <c r="BJ959" s="30">
        <f t="shared" si="1139"/>
        <v>0</v>
      </c>
      <c r="BK959" s="704">
        <f t="shared" si="1140"/>
        <v>0</v>
      </c>
      <c r="BL959" s="30">
        <f t="shared" si="1141"/>
        <v>0</v>
      </c>
      <c r="BM959" s="30">
        <f t="shared" si="1142"/>
        <v>0</v>
      </c>
      <c r="BN959" s="30">
        <f t="shared" si="1172"/>
        <v>0</v>
      </c>
    </row>
    <row r="960" spans="1:66" x14ac:dyDescent="0.25">
      <c r="A960" s="49"/>
      <c r="B960" s="50"/>
      <c r="C960" s="699"/>
      <c r="D960" s="50"/>
      <c r="E960" s="62" t="e">
        <f t="shared" si="1173"/>
        <v>#N/A</v>
      </c>
      <c r="F960" s="664" t="str">
        <f t="shared" si="1171"/>
        <v/>
      </c>
      <c r="G960" s="587"/>
      <c r="H960" s="588">
        <f t="shared" si="1143"/>
        <v>0</v>
      </c>
      <c r="I960" s="588">
        <f t="shared" si="1157"/>
        <v>0</v>
      </c>
      <c r="J960" s="587"/>
      <c r="K960" s="588">
        <f t="shared" si="1144"/>
        <v>0</v>
      </c>
      <c r="L960" s="588">
        <f t="shared" si="1158"/>
        <v>0</v>
      </c>
      <c r="M960" s="587"/>
      <c r="N960" s="588">
        <f t="shared" si="1145"/>
        <v>0</v>
      </c>
      <c r="O960" s="588">
        <f t="shared" si="1159"/>
        <v>0</v>
      </c>
      <c r="P960" s="587"/>
      <c r="Q960" s="588">
        <f t="shared" si="1146"/>
        <v>0</v>
      </c>
      <c r="R960" s="588">
        <f t="shared" si="1160"/>
        <v>0</v>
      </c>
      <c r="S960" s="587"/>
      <c r="T960" s="588">
        <f t="shared" si="1147"/>
        <v>0</v>
      </c>
      <c r="U960" s="588">
        <f t="shared" si="1161"/>
        <v>0</v>
      </c>
      <c r="V960" s="587"/>
      <c r="W960" s="588">
        <f t="shared" si="1148"/>
        <v>0</v>
      </c>
      <c r="X960" s="588">
        <f t="shared" si="1162"/>
        <v>0</v>
      </c>
      <c r="Y960" s="587"/>
      <c r="Z960" s="588">
        <f t="shared" si="1149"/>
        <v>0</v>
      </c>
      <c r="AA960" s="588">
        <f t="shared" si="1176"/>
        <v>0</v>
      </c>
      <c r="AB960" s="587"/>
      <c r="AC960" s="588">
        <f t="shared" si="1150"/>
        <v>0</v>
      </c>
      <c r="AD960" s="588">
        <f t="shared" si="1163"/>
        <v>0</v>
      </c>
      <c r="AE960" s="587"/>
      <c r="AF960" s="588">
        <f t="shared" si="1151"/>
        <v>0</v>
      </c>
      <c r="AG960" s="588">
        <f t="shared" si="1164"/>
        <v>0</v>
      </c>
      <c r="AH960" s="587"/>
      <c r="AI960" s="588">
        <f t="shared" si="1152"/>
        <v>0</v>
      </c>
      <c r="AJ960" s="588">
        <f t="shared" si="1165"/>
        <v>0</v>
      </c>
      <c r="AK960" s="587"/>
      <c r="AL960" s="588">
        <f t="shared" si="1153"/>
        <v>0</v>
      </c>
      <c r="AM960" s="588">
        <f t="shared" si="1166"/>
        <v>0</v>
      </c>
      <c r="AN960" s="587"/>
      <c r="AO960" s="588">
        <f t="shared" si="1154"/>
        <v>0</v>
      </c>
      <c r="AP960" s="588">
        <f t="shared" si="1167"/>
        <v>0</v>
      </c>
      <c r="AQ960" s="587"/>
      <c r="AR960" s="588">
        <f t="shared" si="1155"/>
        <v>0</v>
      </c>
      <c r="AS960" s="588">
        <f t="shared" si="1134"/>
        <v>0</v>
      </c>
      <c r="AT960" s="587"/>
      <c r="AU960" s="588">
        <f t="shared" si="1156"/>
        <v>0</v>
      </c>
      <c r="AV960" s="588">
        <f t="shared" si="1168"/>
        <v>0</v>
      </c>
      <c r="AW960" s="587"/>
      <c r="AX960" s="652"/>
      <c r="AY960" s="706">
        <f t="shared" si="1175"/>
        <v>0</v>
      </c>
      <c r="BC960" s="30">
        <f t="shared" si="1135"/>
        <v>0</v>
      </c>
      <c r="BD960" s="30">
        <f t="shared" si="1136"/>
        <v>0</v>
      </c>
      <c r="BE960" s="30">
        <f t="shared" si="1170"/>
        <v>0</v>
      </c>
      <c r="BF960" s="30">
        <f t="shared" si="1137"/>
        <v>0</v>
      </c>
      <c r="BG960" s="30">
        <f t="shared" si="1138"/>
        <v>0</v>
      </c>
      <c r="BH960" s="30">
        <f t="shared" si="1169"/>
        <v>0</v>
      </c>
      <c r="BI960" s="30">
        <f t="shared" si="1174"/>
        <v>0</v>
      </c>
      <c r="BJ960" s="30">
        <f t="shared" si="1139"/>
        <v>0</v>
      </c>
      <c r="BK960" s="704">
        <f t="shared" si="1140"/>
        <v>0</v>
      </c>
      <c r="BL960" s="30">
        <f t="shared" si="1141"/>
        <v>0</v>
      </c>
      <c r="BM960" s="30">
        <f t="shared" si="1142"/>
        <v>0</v>
      </c>
      <c r="BN960" s="30">
        <f t="shared" si="1172"/>
        <v>0</v>
      </c>
    </row>
    <row r="961" spans="1:66" x14ac:dyDescent="0.25">
      <c r="A961" s="49"/>
      <c r="B961" s="50"/>
      <c r="C961" s="699"/>
      <c r="D961" s="50"/>
      <c r="E961" s="62" t="e">
        <f t="shared" si="1173"/>
        <v>#N/A</v>
      </c>
      <c r="F961" s="664" t="str">
        <f t="shared" si="1171"/>
        <v/>
      </c>
      <c r="G961" s="587"/>
      <c r="H961" s="588">
        <f t="shared" si="1143"/>
        <v>0</v>
      </c>
      <c r="I961" s="588">
        <f t="shared" si="1157"/>
        <v>0</v>
      </c>
      <c r="J961" s="587"/>
      <c r="K961" s="588">
        <f t="shared" si="1144"/>
        <v>0</v>
      </c>
      <c r="L961" s="588">
        <f t="shared" si="1158"/>
        <v>0</v>
      </c>
      <c r="M961" s="587"/>
      <c r="N961" s="588">
        <f t="shared" si="1145"/>
        <v>0</v>
      </c>
      <c r="O961" s="588">
        <f t="shared" si="1159"/>
        <v>0</v>
      </c>
      <c r="P961" s="587"/>
      <c r="Q961" s="588">
        <f t="shared" si="1146"/>
        <v>0</v>
      </c>
      <c r="R961" s="588">
        <f t="shared" si="1160"/>
        <v>0</v>
      </c>
      <c r="S961" s="587"/>
      <c r="T961" s="588">
        <f t="shared" si="1147"/>
        <v>0</v>
      </c>
      <c r="U961" s="588">
        <f t="shared" si="1161"/>
        <v>0</v>
      </c>
      <c r="V961" s="587"/>
      <c r="W961" s="588">
        <f t="shared" si="1148"/>
        <v>0</v>
      </c>
      <c r="X961" s="588">
        <f t="shared" si="1162"/>
        <v>0</v>
      </c>
      <c r="Y961" s="587"/>
      <c r="Z961" s="588">
        <f t="shared" si="1149"/>
        <v>0</v>
      </c>
      <c r="AA961" s="588">
        <f t="shared" si="1176"/>
        <v>0</v>
      </c>
      <c r="AB961" s="587"/>
      <c r="AC961" s="588">
        <f t="shared" si="1150"/>
        <v>0</v>
      </c>
      <c r="AD961" s="588">
        <f t="shared" si="1163"/>
        <v>0</v>
      </c>
      <c r="AE961" s="587"/>
      <c r="AF961" s="588">
        <f t="shared" si="1151"/>
        <v>0</v>
      </c>
      <c r="AG961" s="588">
        <f t="shared" si="1164"/>
        <v>0</v>
      </c>
      <c r="AH961" s="587"/>
      <c r="AI961" s="588">
        <f t="shared" si="1152"/>
        <v>0</v>
      </c>
      <c r="AJ961" s="588">
        <f t="shared" si="1165"/>
        <v>0</v>
      </c>
      <c r="AK961" s="587"/>
      <c r="AL961" s="588">
        <f t="shared" si="1153"/>
        <v>0</v>
      </c>
      <c r="AM961" s="588">
        <f t="shared" si="1166"/>
        <v>0</v>
      </c>
      <c r="AN961" s="587"/>
      <c r="AO961" s="588">
        <f t="shared" si="1154"/>
        <v>0</v>
      </c>
      <c r="AP961" s="588">
        <f t="shared" si="1167"/>
        <v>0</v>
      </c>
      <c r="AQ961" s="587"/>
      <c r="AR961" s="588">
        <f t="shared" si="1155"/>
        <v>0</v>
      </c>
      <c r="AS961" s="588">
        <f t="shared" si="1134"/>
        <v>0</v>
      </c>
      <c r="AT961" s="587"/>
      <c r="AU961" s="588">
        <f t="shared" si="1156"/>
        <v>0</v>
      </c>
      <c r="AV961" s="588">
        <f t="shared" si="1168"/>
        <v>0</v>
      </c>
      <c r="AW961" s="587"/>
      <c r="AX961" s="652"/>
      <c r="AY961" s="706">
        <f t="shared" si="1175"/>
        <v>0</v>
      </c>
      <c r="BC961" s="30">
        <f t="shared" si="1135"/>
        <v>0</v>
      </c>
      <c r="BD961" s="30">
        <f t="shared" si="1136"/>
        <v>0</v>
      </c>
      <c r="BE961" s="30">
        <f t="shared" si="1170"/>
        <v>0</v>
      </c>
      <c r="BF961" s="30">
        <f t="shared" si="1137"/>
        <v>0</v>
      </c>
      <c r="BG961" s="30">
        <f t="shared" si="1138"/>
        <v>0</v>
      </c>
      <c r="BH961" s="30">
        <f t="shared" si="1169"/>
        <v>0</v>
      </c>
      <c r="BI961" s="30">
        <f t="shared" si="1174"/>
        <v>0</v>
      </c>
      <c r="BJ961" s="30">
        <f t="shared" si="1139"/>
        <v>0</v>
      </c>
      <c r="BK961" s="704">
        <f t="shared" si="1140"/>
        <v>0</v>
      </c>
      <c r="BL961" s="30">
        <f t="shared" si="1141"/>
        <v>0</v>
      </c>
      <c r="BM961" s="30">
        <f t="shared" si="1142"/>
        <v>0</v>
      </c>
      <c r="BN961" s="30">
        <f t="shared" si="1172"/>
        <v>0</v>
      </c>
    </row>
    <row r="962" spans="1:66" x14ac:dyDescent="0.25">
      <c r="A962" s="49"/>
      <c r="B962" s="50"/>
      <c r="C962" s="699"/>
      <c r="D962" s="50"/>
      <c r="E962" s="62" t="e">
        <f t="shared" si="1173"/>
        <v>#N/A</v>
      </c>
      <c r="F962" s="664" t="str">
        <f t="shared" si="1171"/>
        <v/>
      </c>
      <c r="G962" s="587"/>
      <c r="H962" s="588">
        <f t="shared" si="1143"/>
        <v>0</v>
      </c>
      <c r="I962" s="588">
        <f t="shared" si="1157"/>
        <v>0</v>
      </c>
      <c r="J962" s="587"/>
      <c r="K962" s="588">
        <f t="shared" si="1144"/>
        <v>0</v>
      </c>
      <c r="L962" s="588">
        <f t="shared" si="1158"/>
        <v>0</v>
      </c>
      <c r="M962" s="587"/>
      <c r="N962" s="588">
        <f t="shared" si="1145"/>
        <v>0</v>
      </c>
      <c r="O962" s="588">
        <f t="shared" si="1159"/>
        <v>0</v>
      </c>
      <c r="P962" s="587"/>
      <c r="Q962" s="588">
        <f t="shared" si="1146"/>
        <v>0</v>
      </c>
      <c r="R962" s="588">
        <f t="shared" si="1160"/>
        <v>0</v>
      </c>
      <c r="S962" s="587"/>
      <c r="T962" s="588">
        <f t="shared" si="1147"/>
        <v>0</v>
      </c>
      <c r="U962" s="588">
        <f t="shared" si="1161"/>
        <v>0</v>
      </c>
      <c r="V962" s="587"/>
      <c r="W962" s="588">
        <f t="shared" si="1148"/>
        <v>0</v>
      </c>
      <c r="X962" s="588">
        <f t="shared" si="1162"/>
        <v>0</v>
      </c>
      <c r="Y962" s="587"/>
      <c r="Z962" s="588">
        <f t="shared" si="1149"/>
        <v>0</v>
      </c>
      <c r="AA962" s="588">
        <f t="shared" si="1176"/>
        <v>0</v>
      </c>
      <c r="AB962" s="587"/>
      <c r="AC962" s="588">
        <f t="shared" si="1150"/>
        <v>0</v>
      </c>
      <c r="AD962" s="588">
        <f t="shared" si="1163"/>
        <v>0</v>
      </c>
      <c r="AE962" s="587"/>
      <c r="AF962" s="588">
        <f t="shared" si="1151"/>
        <v>0</v>
      </c>
      <c r="AG962" s="588">
        <f t="shared" si="1164"/>
        <v>0</v>
      </c>
      <c r="AH962" s="587"/>
      <c r="AI962" s="588">
        <f t="shared" si="1152"/>
        <v>0</v>
      </c>
      <c r="AJ962" s="588">
        <f t="shared" si="1165"/>
        <v>0</v>
      </c>
      <c r="AK962" s="587"/>
      <c r="AL962" s="588">
        <f t="shared" si="1153"/>
        <v>0</v>
      </c>
      <c r="AM962" s="588">
        <f t="shared" si="1166"/>
        <v>0</v>
      </c>
      <c r="AN962" s="587"/>
      <c r="AO962" s="588">
        <f t="shared" si="1154"/>
        <v>0</v>
      </c>
      <c r="AP962" s="588">
        <f t="shared" si="1167"/>
        <v>0</v>
      </c>
      <c r="AQ962" s="587"/>
      <c r="AR962" s="588">
        <f t="shared" si="1155"/>
        <v>0</v>
      </c>
      <c r="AS962" s="588">
        <f t="shared" si="1134"/>
        <v>0</v>
      </c>
      <c r="AT962" s="587"/>
      <c r="AU962" s="588">
        <f t="shared" si="1156"/>
        <v>0</v>
      </c>
      <c r="AV962" s="588">
        <f t="shared" si="1168"/>
        <v>0</v>
      </c>
      <c r="AW962" s="587"/>
      <c r="AX962" s="652"/>
      <c r="AY962" s="706">
        <f t="shared" si="1175"/>
        <v>0</v>
      </c>
      <c r="BC962" s="30">
        <f t="shared" si="1135"/>
        <v>0</v>
      </c>
      <c r="BD962" s="30">
        <f t="shared" si="1136"/>
        <v>0</v>
      </c>
      <c r="BE962" s="30">
        <f t="shared" si="1170"/>
        <v>0</v>
      </c>
      <c r="BF962" s="30">
        <f t="shared" si="1137"/>
        <v>0</v>
      </c>
      <c r="BG962" s="30">
        <f t="shared" si="1138"/>
        <v>0</v>
      </c>
      <c r="BH962" s="30">
        <f t="shared" si="1169"/>
        <v>0</v>
      </c>
      <c r="BI962" s="30">
        <f t="shared" si="1174"/>
        <v>0</v>
      </c>
      <c r="BJ962" s="30">
        <f t="shared" si="1139"/>
        <v>0</v>
      </c>
      <c r="BK962" s="704">
        <f t="shared" si="1140"/>
        <v>0</v>
      </c>
      <c r="BL962" s="30">
        <f t="shared" si="1141"/>
        <v>0</v>
      </c>
      <c r="BM962" s="30">
        <f t="shared" si="1142"/>
        <v>0</v>
      </c>
      <c r="BN962" s="30">
        <f t="shared" si="1172"/>
        <v>0</v>
      </c>
    </row>
    <row r="963" spans="1:66" x14ac:dyDescent="0.25">
      <c r="A963" s="49"/>
      <c r="B963" s="50"/>
      <c r="C963" s="699"/>
      <c r="D963" s="50"/>
      <c r="E963" s="62" t="e">
        <f t="shared" si="1173"/>
        <v>#N/A</v>
      </c>
      <c r="F963" s="664" t="str">
        <f t="shared" si="1171"/>
        <v/>
      </c>
      <c r="G963" s="587"/>
      <c r="H963" s="588">
        <f t="shared" si="1143"/>
        <v>0</v>
      </c>
      <c r="I963" s="588">
        <f t="shared" si="1157"/>
        <v>0</v>
      </c>
      <c r="J963" s="587"/>
      <c r="K963" s="588">
        <f t="shared" si="1144"/>
        <v>0</v>
      </c>
      <c r="L963" s="588">
        <f t="shared" si="1158"/>
        <v>0</v>
      </c>
      <c r="M963" s="587"/>
      <c r="N963" s="588">
        <f t="shared" si="1145"/>
        <v>0</v>
      </c>
      <c r="O963" s="588">
        <f t="shared" si="1159"/>
        <v>0</v>
      </c>
      <c r="P963" s="587"/>
      <c r="Q963" s="588">
        <f t="shared" si="1146"/>
        <v>0</v>
      </c>
      <c r="R963" s="588">
        <f t="shared" si="1160"/>
        <v>0</v>
      </c>
      <c r="S963" s="587"/>
      <c r="T963" s="588">
        <f t="shared" si="1147"/>
        <v>0</v>
      </c>
      <c r="U963" s="588">
        <f t="shared" si="1161"/>
        <v>0</v>
      </c>
      <c r="V963" s="587"/>
      <c r="W963" s="588">
        <f t="shared" si="1148"/>
        <v>0</v>
      </c>
      <c r="X963" s="588">
        <f t="shared" si="1162"/>
        <v>0</v>
      </c>
      <c r="Y963" s="587"/>
      <c r="Z963" s="588">
        <f t="shared" si="1149"/>
        <v>0</v>
      </c>
      <c r="AA963" s="588">
        <f t="shared" si="1176"/>
        <v>0</v>
      </c>
      <c r="AB963" s="587"/>
      <c r="AC963" s="588">
        <f t="shared" si="1150"/>
        <v>0</v>
      </c>
      <c r="AD963" s="588">
        <f t="shared" si="1163"/>
        <v>0</v>
      </c>
      <c r="AE963" s="587"/>
      <c r="AF963" s="588">
        <f t="shared" si="1151"/>
        <v>0</v>
      </c>
      <c r="AG963" s="588">
        <f t="shared" si="1164"/>
        <v>0</v>
      </c>
      <c r="AH963" s="587"/>
      <c r="AI963" s="588">
        <f t="shared" si="1152"/>
        <v>0</v>
      </c>
      <c r="AJ963" s="588">
        <f t="shared" si="1165"/>
        <v>0</v>
      </c>
      <c r="AK963" s="587"/>
      <c r="AL963" s="588">
        <f t="shared" si="1153"/>
        <v>0</v>
      </c>
      <c r="AM963" s="588">
        <f t="shared" si="1166"/>
        <v>0</v>
      </c>
      <c r="AN963" s="587"/>
      <c r="AO963" s="588">
        <f t="shared" si="1154"/>
        <v>0</v>
      </c>
      <c r="AP963" s="588">
        <f t="shared" si="1167"/>
        <v>0</v>
      </c>
      <c r="AQ963" s="587"/>
      <c r="AR963" s="588">
        <f t="shared" si="1155"/>
        <v>0</v>
      </c>
      <c r="AS963" s="588">
        <f t="shared" si="1134"/>
        <v>0</v>
      </c>
      <c r="AT963" s="587"/>
      <c r="AU963" s="588">
        <f t="shared" si="1156"/>
        <v>0</v>
      </c>
      <c r="AV963" s="588">
        <f t="shared" si="1168"/>
        <v>0</v>
      </c>
      <c r="AW963" s="587"/>
      <c r="AX963" s="652"/>
      <c r="AY963" s="706">
        <f t="shared" si="1175"/>
        <v>0</v>
      </c>
      <c r="BC963" s="30">
        <f t="shared" si="1135"/>
        <v>0</v>
      </c>
      <c r="BD963" s="30">
        <f t="shared" si="1136"/>
        <v>0</v>
      </c>
      <c r="BE963" s="30">
        <f t="shared" si="1170"/>
        <v>0</v>
      </c>
      <c r="BF963" s="30">
        <f t="shared" si="1137"/>
        <v>0</v>
      </c>
      <c r="BG963" s="30">
        <f t="shared" si="1138"/>
        <v>0</v>
      </c>
      <c r="BH963" s="30">
        <f t="shared" si="1169"/>
        <v>0</v>
      </c>
      <c r="BI963" s="30">
        <f t="shared" si="1174"/>
        <v>0</v>
      </c>
      <c r="BJ963" s="30">
        <f t="shared" si="1139"/>
        <v>0</v>
      </c>
      <c r="BK963" s="704">
        <f t="shared" si="1140"/>
        <v>0</v>
      </c>
      <c r="BL963" s="30">
        <f t="shared" si="1141"/>
        <v>0</v>
      </c>
      <c r="BM963" s="30">
        <f t="shared" si="1142"/>
        <v>0</v>
      </c>
      <c r="BN963" s="30">
        <f t="shared" si="1172"/>
        <v>0</v>
      </c>
    </row>
    <row r="964" spans="1:66" x14ac:dyDescent="0.25">
      <c r="A964" s="49"/>
      <c r="B964" s="50"/>
      <c r="C964" s="699"/>
      <c r="D964" s="50"/>
      <c r="E964" s="62" t="e">
        <f t="shared" si="1173"/>
        <v>#N/A</v>
      </c>
      <c r="F964" s="664" t="str">
        <f t="shared" si="1171"/>
        <v/>
      </c>
      <c r="G964" s="587"/>
      <c r="H964" s="588">
        <f t="shared" si="1143"/>
        <v>0</v>
      </c>
      <c r="I964" s="588">
        <f t="shared" si="1157"/>
        <v>0</v>
      </c>
      <c r="J964" s="587"/>
      <c r="K964" s="588">
        <f t="shared" si="1144"/>
        <v>0</v>
      </c>
      <c r="L964" s="588">
        <f t="shared" si="1158"/>
        <v>0</v>
      </c>
      <c r="M964" s="587"/>
      <c r="N964" s="588">
        <f t="shared" si="1145"/>
        <v>0</v>
      </c>
      <c r="O964" s="588">
        <f t="shared" si="1159"/>
        <v>0</v>
      </c>
      <c r="P964" s="587"/>
      <c r="Q964" s="588">
        <f t="shared" si="1146"/>
        <v>0</v>
      </c>
      <c r="R964" s="588">
        <f t="shared" si="1160"/>
        <v>0</v>
      </c>
      <c r="S964" s="587"/>
      <c r="T964" s="588">
        <f t="shared" si="1147"/>
        <v>0</v>
      </c>
      <c r="U964" s="588">
        <f t="shared" si="1161"/>
        <v>0</v>
      </c>
      <c r="V964" s="587"/>
      <c r="W964" s="588">
        <f t="shared" si="1148"/>
        <v>0</v>
      </c>
      <c r="X964" s="588">
        <f t="shared" si="1162"/>
        <v>0</v>
      </c>
      <c r="Y964" s="587"/>
      <c r="Z964" s="588">
        <f t="shared" si="1149"/>
        <v>0</v>
      </c>
      <c r="AA964" s="588">
        <f t="shared" si="1176"/>
        <v>0</v>
      </c>
      <c r="AB964" s="587"/>
      <c r="AC964" s="588">
        <f t="shared" si="1150"/>
        <v>0</v>
      </c>
      <c r="AD964" s="588">
        <f t="shared" si="1163"/>
        <v>0</v>
      </c>
      <c r="AE964" s="587"/>
      <c r="AF964" s="588">
        <f t="shared" si="1151"/>
        <v>0</v>
      </c>
      <c r="AG964" s="588">
        <f t="shared" si="1164"/>
        <v>0</v>
      </c>
      <c r="AH964" s="587"/>
      <c r="AI964" s="588">
        <f t="shared" si="1152"/>
        <v>0</v>
      </c>
      <c r="AJ964" s="588">
        <f t="shared" si="1165"/>
        <v>0</v>
      </c>
      <c r="AK964" s="587"/>
      <c r="AL964" s="588">
        <f t="shared" si="1153"/>
        <v>0</v>
      </c>
      <c r="AM964" s="588">
        <f t="shared" si="1166"/>
        <v>0</v>
      </c>
      <c r="AN964" s="587"/>
      <c r="AO964" s="588">
        <f t="shared" si="1154"/>
        <v>0</v>
      </c>
      <c r="AP964" s="588">
        <f t="shared" si="1167"/>
        <v>0</v>
      </c>
      <c r="AQ964" s="587"/>
      <c r="AR964" s="588">
        <f t="shared" si="1155"/>
        <v>0</v>
      </c>
      <c r="AS964" s="588">
        <f t="shared" si="1134"/>
        <v>0</v>
      </c>
      <c r="AT964" s="587"/>
      <c r="AU964" s="588">
        <f t="shared" si="1156"/>
        <v>0</v>
      </c>
      <c r="AV964" s="588">
        <f t="shared" si="1168"/>
        <v>0</v>
      </c>
      <c r="AW964" s="587"/>
      <c r="AX964" s="652"/>
      <c r="AY964" s="706">
        <f t="shared" si="1175"/>
        <v>0</v>
      </c>
      <c r="BC964" s="30">
        <f t="shared" si="1135"/>
        <v>0</v>
      </c>
      <c r="BD964" s="30">
        <f t="shared" si="1136"/>
        <v>0</v>
      </c>
      <c r="BE964" s="30">
        <f t="shared" si="1170"/>
        <v>0</v>
      </c>
      <c r="BF964" s="30">
        <f t="shared" si="1137"/>
        <v>0</v>
      </c>
      <c r="BG964" s="30">
        <f t="shared" si="1138"/>
        <v>0</v>
      </c>
      <c r="BH964" s="30">
        <f t="shared" si="1169"/>
        <v>0</v>
      </c>
      <c r="BI964" s="30">
        <f t="shared" si="1174"/>
        <v>0</v>
      </c>
      <c r="BJ964" s="30">
        <f t="shared" si="1139"/>
        <v>0</v>
      </c>
      <c r="BK964" s="704">
        <f t="shared" si="1140"/>
        <v>0</v>
      </c>
      <c r="BL964" s="30">
        <f t="shared" si="1141"/>
        <v>0</v>
      </c>
      <c r="BM964" s="30">
        <f t="shared" si="1142"/>
        <v>0</v>
      </c>
      <c r="BN964" s="30">
        <f t="shared" si="1172"/>
        <v>0</v>
      </c>
    </row>
    <row r="965" spans="1:66" x14ac:dyDescent="0.25">
      <c r="A965" s="49"/>
      <c r="B965" s="50"/>
      <c r="C965" s="699"/>
      <c r="D965" s="50"/>
      <c r="E965" s="62" t="e">
        <f t="shared" si="1173"/>
        <v>#N/A</v>
      </c>
      <c r="F965" s="664" t="str">
        <f t="shared" si="1171"/>
        <v/>
      </c>
      <c r="G965" s="587"/>
      <c r="H965" s="588">
        <f t="shared" si="1143"/>
        <v>0</v>
      </c>
      <c r="I965" s="588">
        <f t="shared" si="1157"/>
        <v>0</v>
      </c>
      <c r="J965" s="587"/>
      <c r="K965" s="588">
        <f t="shared" si="1144"/>
        <v>0</v>
      </c>
      <c r="L965" s="588">
        <f t="shared" si="1158"/>
        <v>0</v>
      </c>
      <c r="M965" s="587"/>
      <c r="N965" s="588">
        <f t="shared" si="1145"/>
        <v>0</v>
      </c>
      <c r="O965" s="588">
        <f t="shared" si="1159"/>
        <v>0</v>
      </c>
      <c r="P965" s="587"/>
      <c r="Q965" s="588">
        <f t="shared" si="1146"/>
        <v>0</v>
      </c>
      <c r="R965" s="588">
        <f t="shared" si="1160"/>
        <v>0</v>
      </c>
      <c r="S965" s="587"/>
      <c r="T965" s="588">
        <f t="shared" si="1147"/>
        <v>0</v>
      </c>
      <c r="U965" s="588">
        <f t="shared" si="1161"/>
        <v>0</v>
      </c>
      <c r="V965" s="587"/>
      <c r="W965" s="588">
        <f t="shared" si="1148"/>
        <v>0</v>
      </c>
      <c r="X965" s="588">
        <f t="shared" si="1162"/>
        <v>0</v>
      </c>
      <c r="Y965" s="587"/>
      <c r="Z965" s="588">
        <f t="shared" si="1149"/>
        <v>0</v>
      </c>
      <c r="AA965" s="588">
        <f t="shared" si="1176"/>
        <v>0</v>
      </c>
      <c r="AB965" s="587"/>
      <c r="AC965" s="588">
        <f t="shared" si="1150"/>
        <v>0</v>
      </c>
      <c r="AD965" s="588">
        <f t="shared" si="1163"/>
        <v>0</v>
      </c>
      <c r="AE965" s="587"/>
      <c r="AF965" s="588">
        <f t="shared" si="1151"/>
        <v>0</v>
      </c>
      <c r="AG965" s="588">
        <f t="shared" si="1164"/>
        <v>0</v>
      </c>
      <c r="AH965" s="587"/>
      <c r="AI965" s="588">
        <f t="shared" si="1152"/>
        <v>0</v>
      </c>
      <c r="AJ965" s="588">
        <f t="shared" si="1165"/>
        <v>0</v>
      </c>
      <c r="AK965" s="587"/>
      <c r="AL965" s="588">
        <f t="shared" si="1153"/>
        <v>0</v>
      </c>
      <c r="AM965" s="588">
        <f t="shared" si="1166"/>
        <v>0</v>
      </c>
      <c r="AN965" s="587"/>
      <c r="AO965" s="588">
        <f t="shared" si="1154"/>
        <v>0</v>
      </c>
      <c r="AP965" s="588">
        <f t="shared" si="1167"/>
        <v>0</v>
      </c>
      <c r="AQ965" s="587"/>
      <c r="AR965" s="588">
        <f t="shared" si="1155"/>
        <v>0</v>
      </c>
      <c r="AS965" s="588">
        <f t="shared" si="1134"/>
        <v>0</v>
      </c>
      <c r="AT965" s="587"/>
      <c r="AU965" s="588">
        <f t="shared" si="1156"/>
        <v>0</v>
      </c>
      <c r="AV965" s="588">
        <f t="shared" si="1168"/>
        <v>0</v>
      </c>
      <c r="AW965" s="587"/>
      <c r="AX965" s="652"/>
      <c r="AY965" s="706">
        <f t="shared" si="1175"/>
        <v>0</v>
      </c>
      <c r="BC965" s="30">
        <f t="shared" si="1135"/>
        <v>0</v>
      </c>
      <c r="BD965" s="30">
        <f t="shared" si="1136"/>
        <v>0</v>
      </c>
      <c r="BE965" s="30">
        <f t="shared" si="1170"/>
        <v>0</v>
      </c>
      <c r="BF965" s="30">
        <f t="shared" si="1137"/>
        <v>0</v>
      </c>
      <c r="BG965" s="30">
        <f t="shared" si="1138"/>
        <v>0</v>
      </c>
      <c r="BH965" s="30">
        <f t="shared" si="1169"/>
        <v>0</v>
      </c>
      <c r="BI965" s="30">
        <f t="shared" si="1174"/>
        <v>0</v>
      </c>
      <c r="BJ965" s="30">
        <f t="shared" si="1139"/>
        <v>0</v>
      </c>
      <c r="BK965" s="704">
        <f t="shared" si="1140"/>
        <v>0</v>
      </c>
      <c r="BL965" s="30">
        <f t="shared" si="1141"/>
        <v>0</v>
      </c>
      <c r="BM965" s="30">
        <f t="shared" si="1142"/>
        <v>0</v>
      </c>
      <c r="BN965" s="30">
        <f t="shared" si="1172"/>
        <v>0</v>
      </c>
    </row>
    <row r="966" spans="1:66" x14ac:dyDescent="0.25">
      <c r="A966" s="49"/>
      <c r="B966" s="50"/>
      <c r="C966" s="699"/>
      <c r="D966" s="50"/>
      <c r="E966" s="62" t="e">
        <f t="shared" si="1173"/>
        <v>#N/A</v>
      </c>
      <c r="F966" s="664" t="str">
        <f t="shared" si="1171"/>
        <v/>
      </c>
      <c r="G966" s="587"/>
      <c r="H966" s="588">
        <f t="shared" si="1143"/>
        <v>0</v>
      </c>
      <c r="I966" s="588">
        <f t="shared" si="1157"/>
        <v>0</v>
      </c>
      <c r="J966" s="587"/>
      <c r="K966" s="588">
        <f t="shared" si="1144"/>
        <v>0</v>
      </c>
      <c r="L966" s="588">
        <f t="shared" si="1158"/>
        <v>0</v>
      </c>
      <c r="M966" s="587"/>
      <c r="N966" s="588">
        <f t="shared" si="1145"/>
        <v>0</v>
      </c>
      <c r="O966" s="588">
        <f t="shared" si="1159"/>
        <v>0</v>
      </c>
      <c r="P966" s="587"/>
      <c r="Q966" s="588">
        <f t="shared" si="1146"/>
        <v>0</v>
      </c>
      <c r="R966" s="588">
        <f t="shared" si="1160"/>
        <v>0</v>
      </c>
      <c r="S966" s="587"/>
      <c r="T966" s="588">
        <f t="shared" si="1147"/>
        <v>0</v>
      </c>
      <c r="U966" s="588">
        <f t="shared" si="1161"/>
        <v>0</v>
      </c>
      <c r="V966" s="587"/>
      <c r="W966" s="588">
        <f t="shared" si="1148"/>
        <v>0</v>
      </c>
      <c r="X966" s="588">
        <f t="shared" si="1162"/>
        <v>0</v>
      </c>
      <c r="Y966" s="587"/>
      <c r="Z966" s="588">
        <f t="shared" si="1149"/>
        <v>0</v>
      </c>
      <c r="AA966" s="588">
        <f t="shared" si="1176"/>
        <v>0</v>
      </c>
      <c r="AB966" s="587"/>
      <c r="AC966" s="588">
        <f t="shared" si="1150"/>
        <v>0</v>
      </c>
      <c r="AD966" s="588">
        <f t="shared" si="1163"/>
        <v>0</v>
      </c>
      <c r="AE966" s="587"/>
      <c r="AF966" s="588">
        <f t="shared" si="1151"/>
        <v>0</v>
      </c>
      <c r="AG966" s="588">
        <f t="shared" si="1164"/>
        <v>0</v>
      </c>
      <c r="AH966" s="587"/>
      <c r="AI966" s="588">
        <f t="shared" si="1152"/>
        <v>0</v>
      </c>
      <c r="AJ966" s="588">
        <f t="shared" si="1165"/>
        <v>0</v>
      </c>
      <c r="AK966" s="587"/>
      <c r="AL966" s="588">
        <f t="shared" si="1153"/>
        <v>0</v>
      </c>
      <c r="AM966" s="588">
        <f t="shared" si="1166"/>
        <v>0</v>
      </c>
      <c r="AN966" s="587"/>
      <c r="AO966" s="588">
        <f t="shared" si="1154"/>
        <v>0</v>
      </c>
      <c r="AP966" s="588">
        <f t="shared" si="1167"/>
        <v>0</v>
      </c>
      <c r="AQ966" s="587"/>
      <c r="AR966" s="588">
        <f t="shared" si="1155"/>
        <v>0</v>
      </c>
      <c r="AS966" s="588">
        <f t="shared" ref="AS966:AS1029" si="1177">SUM(AQ966:AR966)</f>
        <v>0</v>
      </c>
      <c r="AT966" s="587"/>
      <c r="AU966" s="588">
        <f t="shared" si="1156"/>
        <v>0</v>
      </c>
      <c r="AV966" s="588">
        <f t="shared" si="1168"/>
        <v>0</v>
      </c>
      <c r="AW966" s="587"/>
      <c r="AX966" s="652"/>
      <c r="AY966" s="706">
        <f t="shared" si="1175"/>
        <v>0</v>
      </c>
      <c r="BC966" s="30">
        <f t="shared" si="1135"/>
        <v>0</v>
      </c>
      <c r="BD966" s="30">
        <f t="shared" si="1136"/>
        <v>0</v>
      </c>
      <c r="BE966" s="30">
        <f t="shared" si="1170"/>
        <v>0</v>
      </c>
      <c r="BF966" s="30">
        <f t="shared" si="1137"/>
        <v>0</v>
      </c>
      <c r="BG966" s="30">
        <f t="shared" si="1138"/>
        <v>0</v>
      </c>
      <c r="BH966" s="30">
        <f t="shared" si="1169"/>
        <v>0</v>
      </c>
      <c r="BI966" s="30">
        <f t="shared" si="1174"/>
        <v>0</v>
      </c>
      <c r="BJ966" s="30">
        <f t="shared" si="1139"/>
        <v>0</v>
      </c>
      <c r="BK966" s="704">
        <f t="shared" si="1140"/>
        <v>0</v>
      </c>
      <c r="BL966" s="30">
        <f t="shared" si="1141"/>
        <v>0</v>
      </c>
      <c r="BM966" s="30">
        <f t="shared" si="1142"/>
        <v>0</v>
      </c>
      <c r="BN966" s="30">
        <f t="shared" si="1172"/>
        <v>0</v>
      </c>
    </row>
    <row r="967" spans="1:66" x14ac:dyDescent="0.25">
      <c r="A967" s="49"/>
      <c r="B967" s="50"/>
      <c r="C967" s="699"/>
      <c r="D967" s="50"/>
      <c r="E967" s="62" t="e">
        <f t="shared" si="1173"/>
        <v>#N/A</v>
      </c>
      <c r="F967" s="664" t="str">
        <f t="shared" si="1171"/>
        <v/>
      </c>
      <c r="G967" s="587"/>
      <c r="H967" s="588">
        <f t="shared" si="1143"/>
        <v>0</v>
      </c>
      <c r="I967" s="588">
        <f t="shared" si="1157"/>
        <v>0</v>
      </c>
      <c r="J967" s="587"/>
      <c r="K967" s="588">
        <f t="shared" si="1144"/>
        <v>0</v>
      </c>
      <c r="L967" s="588">
        <f t="shared" si="1158"/>
        <v>0</v>
      </c>
      <c r="M967" s="587"/>
      <c r="N967" s="588">
        <f t="shared" si="1145"/>
        <v>0</v>
      </c>
      <c r="O967" s="588">
        <f t="shared" si="1159"/>
        <v>0</v>
      </c>
      <c r="P967" s="587"/>
      <c r="Q967" s="588">
        <f t="shared" si="1146"/>
        <v>0</v>
      </c>
      <c r="R967" s="588">
        <f t="shared" si="1160"/>
        <v>0</v>
      </c>
      <c r="S967" s="587"/>
      <c r="T967" s="588">
        <f t="shared" si="1147"/>
        <v>0</v>
      </c>
      <c r="U967" s="588">
        <f t="shared" si="1161"/>
        <v>0</v>
      </c>
      <c r="V967" s="587"/>
      <c r="W967" s="588">
        <f t="shared" si="1148"/>
        <v>0</v>
      </c>
      <c r="X967" s="588">
        <f t="shared" si="1162"/>
        <v>0</v>
      </c>
      <c r="Y967" s="587"/>
      <c r="Z967" s="588">
        <f t="shared" si="1149"/>
        <v>0</v>
      </c>
      <c r="AA967" s="588">
        <f t="shared" si="1176"/>
        <v>0</v>
      </c>
      <c r="AB967" s="587"/>
      <c r="AC967" s="588">
        <f t="shared" si="1150"/>
        <v>0</v>
      </c>
      <c r="AD967" s="588">
        <f t="shared" si="1163"/>
        <v>0</v>
      </c>
      <c r="AE967" s="587"/>
      <c r="AF967" s="588">
        <f t="shared" si="1151"/>
        <v>0</v>
      </c>
      <c r="AG967" s="588">
        <f t="shared" si="1164"/>
        <v>0</v>
      </c>
      <c r="AH967" s="587"/>
      <c r="AI967" s="588">
        <f t="shared" si="1152"/>
        <v>0</v>
      </c>
      <c r="AJ967" s="588">
        <f t="shared" si="1165"/>
        <v>0</v>
      </c>
      <c r="AK967" s="587"/>
      <c r="AL967" s="588">
        <f t="shared" si="1153"/>
        <v>0</v>
      </c>
      <c r="AM967" s="588">
        <f t="shared" si="1166"/>
        <v>0</v>
      </c>
      <c r="AN967" s="587"/>
      <c r="AO967" s="588">
        <f t="shared" si="1154"/>
        <v>0</v>
      </c>
      <c r="AP967" s="588">
        <f t="shared" si="1167"/>
        <v>0</v>
      </c>
      <c r="AQ967" s="587"/>
      <c r="AR967" s="588">
        <f t="shared" si="1155"/>
        <v>0</v>
      </c>
      <c r="AS967" s="588">
        <f t="shared" si="1177"/>
        <v>0</v>
      </c>
      <c r="AT967" s="587"/>
      <c r="AU967" s="588">
        <f t="shared" si="1156"/>
        <v>0</v>
      </c>
      <c r="AV967" s="588">
        <f t="shared" si="1168"/>
        <v>0</v>
      </c>
      <c r="AW967" s="587"/>
      <c r="AX967" s="652"/>
      <c r="AY967" s="706">
        <f t="shared" si="1175"/>
        <v>0</v>
      </c>
      <c r="BC967" s="30">
        <f t="shared" si="1135"/>
        <v>0</v>
      </c>
      <c r="BD967" s="30">
        <f t="shared" si="1136"/>
        <v>0</v>
      </c>
      <c r="BE967" s="30">
        <f t="shared" si="1170"/>
        <v>0</v>
      </c>
      <c r="BF967" s="30">
        <f t="shared" si="1137"/>
        <v>0</v>
      </c>
      <c r="BG967" s="30">
        <f t="shared" si="1138"/>
        <v>0</v>
      </c>
      <c r="BH967" s="30">
        <f t="shared" si="1169"/>
        <v>0</v>
      </c>
      <c r="BI967" s="30">
        <f t="shared" si="1174"/>
        <v>0</v>
      </c>
      <c r="BJ967" s="30">
        <f t="shared" si="1139"/>
        <v>0</v>
      </c>
      <c r="BK967" s="704">
        <f t="shared" si="1140"/>
        <v>0</v>
      </c>
      <c r="BL967" s="30">
        <f t="shared" si="1141"/>
        <v>0</v>
      </c>
      <c r="BM967" s="30">
        <f t="shared" si="1142"/>
        <v>0</v>
      </c>
      <c r="BN967" s="30">
        <f t="shared" si="1172"/>
        <v>0</v>
      </c>
    </row>
    <row r="968" spans="1:66" x14ac:dyDescent="0.25">
      <c r="A968" s="49"/>
      <c r="B968" s="50"/>
      <c r="C968" s="699"/>
      <c r="D968" s="50"/>
      <c r="E968" s="62" t="e">
        <f t="shared" si="1173"/>
        <v>#N/A</v>
      </c>
      <c r="F968" s="664" t="str">
        <f t="shared" si="1171"/>
        <v/>
      </c>
      <c r="G968" s="587"/>
      <c r="H968" s="588">
        <f t="shared" si="1143"/>
        <v>0</v>
      </c>
      <c r="I968" s="588">
        <f t="shared" si="1157"/>
        <v>0</v>
      </c>
      <c r="J968" s="587"/>
      <c r="K968" s="588">
        <f t="shared" si="1144"/>
        <v>0</v>
      </c>
      <c r="L968" s="588">
        <f t="shared" si="1158"/>
        <v>0</v>
      </c>
      <c r="M968" s="587"/>
      <c r="N968" s="588">
        <f t="shared" si="1145"/>
        <v>0</v>
      </c>
      <c r="O968" s="588">
        <f t="shared" si="1159"/>
        <v>0</v>
      </c>
      <c r="P968" s="587"/>
      <c r="Q968" s="588">
        <f t="shared" si="1146"/>
        <v>0</v>
      </c>
      <c r="R968" s="588">
        <f t="shared" si="1160"/>
        <v>0</v>
      </c>
      <c r="S968" s="587"/>
      <c r="T968" s="588">
        <f t="shared" si="1147"/>
        <v>0</v>
      </c>
      <c r="U968" s="588">
        <f t="shared" si="1161"/>
        <v>0</v>
      </c>
      <c r="V968" s="587"/>
      <c r="W968" s="588">
        <f t="shared" si="1148"/>
        <v>0</v>
      </c>
      <c r="X968" s="588">
        <f t="shared" si="1162"/>
        <v>0</v>
      </c>
      <c r="Y968" s="587"/>
      <c r="Z968" s="588">
        <f t="shared" si="1149"/>
        <v>0</v>
      </c>
      <c r="AA968" s="588">
        <f t="shared" si="1176"/>
        <v>0</v>
      </c>
      <c r="AB968" s="587"/>
      <c r="AC968" s="588">
        <f t="shared" si="1150"/>
        <v>0</v>
      </c>
      <c r="AD968" s="588">
        <f t="shared" si="1163"/>
        <v>0</v>
      </c>
      <c r="AE968" s="587"/>
      <c r="AF968" s="588">
        <f t="shared" si="1151"/>
        <v>0</v>
      </c>
      <c r="AG968" s="588">
        <f t="shared" si="1164"/>
        <v>0</v>
      </c>
      <c r="AH968" s="587"/>
      <c r="AI968" s="588">
        <f t="shared" si="1152"/>
        <v>0</v>
      </c>
      <c r="AJ968" s="588">
        <f t="shared" si="1165"/>
        <v>0</v>
      </c>
      <c r="AK968" s="587"/>
      <c r="AL968" s="588">
        <f t="shared" si="1153"/>
        <v>0</v>
      </c>
      <c r="AM968" s="588">
        <f t="shared" si="1166"/>
        <v>0</v>
      </c>
      <c r="AN968" s="587"/>
      <c r="AO968" s="588">
        <f t="shared" si="1154"/>
        <v>0</v>
      </c>
      <c r="AP968" s="588">
        <f t="shared" si="1167"/>
        <v>0</v>
      </c>
      <c r="AQ968" s="587"/>
      <c r="AR968" s="588">
        <f t="shared" si="1155"/>
        <v>0</v>
      </c>
      <c r="AS968" s="588">
        <f t="shared" si="1177"/>
        <v>0</v>
      </c>
      <c r="AT968" s="587"/>
      <c r="AU968" s="588">
        <f t="shared" si="1156"/>
        <v>0</v>
      </c>
      <c r="AV968" s="588">
        <f t="shared" si="1168"/>
        <v>0</v>
      </c>
      <c r="AW968" s="587"/>
      <c r="AX968" s="652"/>
      <c r="AY968" s="706">
        <f t="shared" si="1175"/>
        <v>0</v>
      </c>
      <c r="BC968" s="30">
        <f t="shared" ref="BC968:BC1031" si="1178">L968-I968</f>
        <v>0</v>
      </c>
      <c r="BD968" s="30">
        <f t="shared" ref="BD968:BD1031" si="1179">O968-L968</f>
        <v>0</v>
      </c>
      <c r="BE968" s="30">
        <f t="shared" si="1170"/>
        <v>0</v>
      </c>
      <c r="BF968" s="30">
        <f t="shared" ref="BF968:BF1031" si="1180">U968-R968</f>
        <v>0</v>
      </c>
      <c r="BG968" s="30">
        <f t="shared" ref="BG968:BG1031" si="1181">X968-U968</f>
        <v>0</v>
      </c>
      <c r="BH968" s="30">
        <f t="shared" si="1169"/>
        <v>0</v>
      </c>
      <c r="BI968" s="30">
        <f t="shared" si="1174"/>
        <v>0</v>
      </c>
      <c r="BJ968" s="30">
        <f t="shared" ref="BJ968:BJ1031" si="1182">AG968-AD968</f>
        <v>0</v>
      </c>
      <c r="BK968" s="704">
        <f t="shared" ref="BK968:BK1031" si="1183">AJ968-AG968</f>
        <v>0</v>
      </c>
      <c r="BL968" s="30">
        <f t="shared" ref="BL968:BL1031" si="1184">AM968-AJ968</f>
        <v>0</v>
      </c>
      <c r="BM968" s="30">
        <f t="shared" ref="BM968:BM1031" si="1185">AP968-AM968</f>
        <v>0</v>
      </c>
      <c r="BN968" s="30">
        <f t="shared" si="1172"/>
        <v>0</v>
      </c>
    </row>
    <row r="969" spans="1:66" x14ac:dyDescent="0.25">
      <c r="A969" s="49"/>
      <c r="B969" s="50"/>
      <c r="C969" s="699"/>
      <c r="D969" s="50"/>
      <c r="E969" s="62" t="e">
        <f t="shared" si="1173"/>
        <v>#N/A</v>
      </c>
      <c r="F969" s="664" t="str">
        <f t="shared" si="1171"/>
        <v/>
      </c>
      <c r="G969" s="587"/>
      <c r="H969" s="588">
        <f t="shared" si="1143"/>
        <v>0</v>
      </c>
      <c r="I969" s="588">
        <f t="shared" si="1157"/>
        <v>0</v>
      </c>
      <c r="J969" s="587"/>
      <c r="K969" s="588">
        <f t="shared" si="1144"/>
        <v>0</v>
      </c>
      <c r="L969" s="588">
        <f t="shared" si="1158"/>
        <v>0</v>
      </c>
      <c r="M969" s="587"/>
      <c r="N969" s="588">
        <f t="shared" si="1145"/>
        <v>0</v>
      </c>
      <c r="O969" s="588">
        <f t="shared" si="1159"/>
        <v>0</v>
      </c>
      <c r="P969" s="587"/>
      <c r="Q969" s="588">
        <f t="shared" si="1146"/>
        <v>0</v>
      </c>
      <c r="R969" s="588">
        <f t="shared" si="1160"/>
        <v>0</v>
      </c>
      <c r="S969" s="587"/>
      <c r="T969" s="588">
        <f t="shared" si="1147"/>
        <v>0</v>
      </c>
      <c r="U969" s="588">
        <f t="shared" si="1161"/>
        <v>0</v>
      </c>
      <c r="V969" s="587"/>
      <c r="W969" s="588">
        <f t="shared" si="1148"/>
        <v>0</v>
      </c>
      <c r="X969" s="588">
        <f t="shared" si="1162"/>
        <v>0</v>
      </c>
      <c r="Y969" s="587"/>
      <c r="Z969" s="588">
        <f t="shared" si="1149"/>
        <v>0</v>
      </c>
      <c r="AA969" s="588">
        <f t="shared" si="1176"/>
        <v>0</v>
      </c>
      <c r="AB969" s="587"/>
      <c r="AC969" s="588">
        <f t="shared" si="1150"/>
        <v>0</v>
      </c>
      <c r="AD969" s="588">
        <f t="shared" si="1163"/>
        <v>0</v>
      </c>
      <c r="AE969" s="587"/>
      <c r="AF969" s="588">
        <f t="shared" si="1151"/>
        <v>0</v>
      </c>
      <c r="AG969" s="588">
        <f t="shared" si="1164"/>
        <v>0</v>
      </c>
      <c r="AH969" s="587"/>
      <c r="AI969" s="588">
        <f t="shared" si="1152"/>
        <v>0</v>
      </c>
      <c r="AJ969" s="588">
        <f t="shared" si="1165"/>
        <v>0</v>
      </c>
      <c r="AK969" s="587"/>
      <c r="AL969" s="588">
        <f t="shared" si="1153"/>
        <v>0</v>
      </c>
      <c r="AM969" s="588">
        <f t="shared" si="1166"/>
        <v>0</v>
      </c>
      <c r="AN969" s="587"/>
      <c r="AO969" s="588">
        <f t="shared" si="1154"/>
        <v>0</v>
      </c>
      <c r="AP969" s="588">
        <f t="shared" si="1167"/>
        <v>0</v>
      </c>
      <c r="AQ969" s="587"/>
      <c r="AR969" s="588">
        <f t="shared" si="1155"/>
        <v>0</v>
      </c>
      <c r="AS969" s="588">
        <f t="shared" si="1177"/>
        <v>0</v>
      </c>
      <c r="AT969" s="587"/>
      <c r="AU969" s="588">
        <f t="shared" si="1156"/>
        <v>0</v>
      </c>
      <c r="AV969" s="588">
        <f t="shared" si="1168"/>
        <v>0</v>
      </c>
      <c r="AW969" s="587"/>
      <c r="AX969" s="652"/>
      <c r="AY969" s="706">
        <f t="shared" si="1175"/>
        <v>0</v>
      </c>
      <c r="BC969" s="30">
        <f t="shared" si="1178"/>
        <v>0</v>
      </c>
      <c r="BD969" s="30">
        <f t="shared" si="1179"/>
        <v>0</v>
      </c>
      <c r="BE969" s="30">
        <f t="shared" si="1170"/>
        <v>0</v>
      </c>
      <c r="BF969" s="30">
        <f t="shared" si="1180"/>
        <v>0</v>
      </c>
      <c r="BG969" s="30">
        <f t="shared" si="1181"/>
        <v>0</v>
      </c>
      <c r="BH969" s="30">
        <f t="shared" si="1169"/>
        <v>0</v>
      </c>
      <c r="BI969" s="30">
        <f t="shared" si="1174"/>
        <v>0</v>
      </c>
      <c r="BJ969" s="30">
        <f t="shared" si="1182"/>
        <v>0</v>
      </c>
      <c r="BK969" s="704">
        <f t="shared" si="1183"/>
        <v>0</v>
      </c>
      <c r="BL969" s="30">
        <f t="shared" si="1184"/>
        <v>0</v>
      </c>
      <c r="BM969" s="30">
        <f t="shared" si="1185"/>
        <v>0</v>
      </c>
      <c r="BN969" s="30">
        <f t="shared" si="1172"/>
        <v>0</v>
      </c>
    </row>
    <row r="970" spans="1:66" x14ac:dyDescent="0.25">
      <c r="A970" s="49"/>
      <c r="B970" s="50"/>
      <c r="C970" s="699"/>
      <c r="D970" s="50"/>
      <c r="E970" s="62" t="e">
        <f t="shared" si="1173"/>
        <v>#N/A</v>
      </c>
      <c r="F970" s="664" t="str">
        <f t="shared" si="1171"/>
        <v/>
      </c>
      <c r="G970" s="587"/>
      <c r="H970" s="588">
        <f t="shared" si="1143"/>
        <v>0</v>
      </c>
      <c r="I970" s="588">
        <f t="shared" si="1157"/>
        <v>0</v>
      </c>
      <c r="J970" s="587"/>
      <c r="K970" s="588">
        <f t="shared" si="1144"/>
        <v>0</v>
      </c>
      <c r="L970" s="588">
        <f t="shared" si="1158"/>
        <v>0</v>
      </c>
      <c r="M970" s="587"/>
      <c r="N970" s="588">
        <f t="shared" si="1145"/>
        <v>0</v>
      </c>
      <c r="O970" s="588">
        <f t="shared" si="1159"/>
        <v>0</v>
      </c>
      <c r="P970" s="587"/>
      <c r="Q970" s="588">
        <f t="shared" si="1146"/>
        <v>0</v>
      </c>
      <c r="R970" s="588">
        <f t="shared" si="1160"/>
        <v>0</v>
      </c>
      <c r="S970" s="587"/>
      <c r="T970" s="588">
        <f t="shared" si="1147"/>
        <v>0</v>
      </c>
      <c r="U970" s="588">
        <f t="shared" si="1161"/>
        <v>0</v>
      </c>
      <c r="V970" s="587"/>
      <c r="W970" s="588">
        <f t="shared" si="1148"/>
        <v>0</v>
      </c>
      <c r="X970" s="588">
        <f t="shared" si="1162"/>
        <v>0</v>
      </c>
      <c r="Y970" s="587"/>
      <c r="Z970" s="588">
        <f t="shared" si="1149"/>
        <v>0</v>
      </c>
      <c r="AA970" s="588">
        <f t="shared" si="1176"/>
        <v>0</v>
      </c>
      <c r="AB970" s="587"/>
      <c r="AC970" s="588">
        <f t="shared" si="1150"/>
        <v>0</v>
      </c>
      <c r="AD970" s="588">
        <f t="shared" si="1163"/>
        <v>0</v>
      </c>
      <c r="AE970" s="587"/>
      <c r="AF970" s="588">
        <f t="shared" si="1151"/>
        <v>0</v>
      </c>
      <c r="AG970" s="588">
        <f t="shared" si="1164"/>
        <v>0</v>
      </c>
      <c r="AH970" s="587"/>
      <c r="AI970" s="588">
        <f t="shared" si="1152"/>
        <v>0</v>
      </c>
      <c r="AJ970" s="588">
        <f t="shared" si="1165"/>
        <v>0</v>
      </c>
      <c r="AK970" s="587"/>
      <c r="AL970" s="588">
        <f t="shared" si="1153"/>
        <v>0</v>
      </c>
      <c r="AM970" s="588">
        <f t="shared" si="1166"/>
        <v>0</v>
      </c>
      <c r="AN970" s="587"/>
      <c r="AO970" s="588">
        <f t="shared" si="1154"/>
        <v>0</v>
      </c>
      <c r="AP970" s="588">
        <f t="shared" si="1167"/>
        <v>0</v>
      </c>
      <c r="AQ970" s="587"/>
      <c r="AR970" s="588">
        <f t="shared" si="1155"/>
        <v>0</v>
      </c>
      <c r="AS970" s="588">
        <f t="shared" si="1177"/>
        <v>0</v>
      </c>
      <c r="AT970" s="587"/>
      <c r="AU970" s="588">
        <f t="shared" si="1156"/>
        <v>0</v>
      </c>
      <c r="AV970" s="588">
        <f t="shared" si="1168"/>
        <v>0</v>
      </c>
      <c r="AW970" s="587"/>
      <c r="AX970" s="652"/>
      <c r="AY970" s="706">
        <f t="shared" si="1175"/>
        <v>0</v>
      </c>
      <c r="BC970" s="30">
        <f t="shared" si="1178"/>
        <v>0</v>
      </c>
      <c r="BD970" s="30">
        <f t="shared" si="1179"/>
        <v>0</v>
      </c>
      <c r="BE970" s="30">
        <f t="shared" si="1170"/>
        <v>0</v>
      </c>
      <c r="BF970" s="30">
        <f t="shared" si="1180"/>
        <v>0</v>
      </c>
      <c r="BG970" s="30">
        <f t="shared" si="1181"/>
        <v>0</v>
      </c>
      <c r="BH970" s="30">
        <f t="shared" si="1169"/>
        <v>0</v>
      </c>
      <c r="BI970" s="30">
        <f t="shared" si="1174"/>
        <v>0</v>
      </c>
      <c r="BJ970" s="30">
        <f t="shared" si="1182"/>
        <v>0</v>
      </c>
      <c r="BK970" s="704">
        <f t="shared" si="1183"/>
        <v>0</v>
      </c>
      <c r="BL970" s="30">
        <f t="shared" si="1184"/>
        <v>0</v>
      </c>
      <c r="BM970" s="30">
        <f t="shared" si="1185"/>
        <v>0</v>
      </c>
      <c r="BN970" s="30">
        <f t="shared" si="1172"/>
        <v>0</v>
      </c>
    </row>
    <row r="971" spans="1:66" x14ac:dyDescent="0.25">
      <c r="A971" s="49"/>
      <c r="B971" s="50"/>
      <c r="C971" s="699"/>
      <c r="D971" s="50"/>
      <c r="E971" s="62" t="e">
        <f t="shared" si="1173"/>
        <v>#N/A</v>
      </c>
      <c r="F971" s="664" t="str">
        <f t="shared" si="1171"/>
        <v/>
      </c>
      <c r="G971" s="587"/>
      <c r="H971" s="588">
        <f t="shared" ref="H971:H1034" si="1186">SUMIFS(JE_amount,JE_Month,H$3,JE_Entity,$A971,JE_Ledger_number,$B971)</f>
        <v>0</v>
      </c>
      <c r="I971" s="588">
        <f t="shared" si="1157"/>
        <v>0</v>
      </c>
      <c r="J971" s="587"/>
      <c r="K971" s="588">
        <f t="shared" ref="K971:K1034" si="1187">SUMIFS(JE_amount,JE_Month,K$3,JE_Entity,$A971,JE_Ledger_number,$B971)</f>
        <v>0</v>
      </c>
      <c r="L971" s="588">
        <f t="shared" si="1158"/>
        <v>0</v>
      </c>
      <c r="M971" s="587"/>
      <c r="N971" s="588">
        <f t="shared" ref="N971:N1034" si="1188">SUMIFS(JE_amount,JE_Month,N$3,JE_Entity,$A971,JE_Ledger_number,$B971)</f>
        <v>0</v>
      </c>
      <c r="O971" s="588">
        <f t="shared" si="1159"/>
        <v>0</v>
      </c>
      <c r="P971" s="587"/>
      <c r="Q971" s="588">
        <f t="shared" ref="Q971:Q1034" si="1189">SUMIFS(JE_amount,JE_Month,Q$3,JE_Entity,$A971,JE_Ledger_number,$B971)</f>
        <v>0</v>
      </c>
      <c r="R971" s="588">
        <f t="shared" si="1160"/>
        <v>0</v>
      </c>
      <c r="S971" s="587"/>
      <c r="T971" s="588">
        <f t="shared" ref="T971:T1034" si="1190">SUMIFS(JE_amount,JE_Month,T$3,JE_Entity,$A971,JE_Ledger_number,$B971)</f>
        <v>0</v>
      </c>
      <c r="U971" s="588">
        <f t="shared" si="1161"/>
        <v>0</v>
      </c>
      <c r="V971" s="587"/>
      <c r="W971" s="588">
        <f t="shared" ref="W971:W1034" si="1191">SUMIFS(JE_amount,JE_Month,W$3,JE_Entity,$A971,JE_Ledger_number,$B971)</f>
        <v>0</v>
      </c>
      <c r="X971" s="588">
        <f t="shared" si="1162"/>
        <v>0</v>
      </c>
      <c r="Y971" s="587"/>
      <c r="Z971" s="588">
        <f t="shared" ref="Z971:Z1034" si="1192">SUMIFS(JE_amount,JE_Month,Z$3,JE_Entity,$A971,JE_Ledger_number,$B971)</f>
        <v>0</v>
      </c>
      <c r="AA971" s="588">
        <f t="shared" si="1176"/>
        <v>0</v>
      </c>
      <c r="AB971" s="587"/>
      <c r="AC971" s="588">
        <f t="shared" ref="AC971:AC1034" si="1193">SUMIFS(JE_amount,JE_Month,AC$3,JE_Entity,$A971,JE_Ledger_number,$B971)</f>
        <v>0</v>
      </c>
      <c r="AD971" s="588">
        <f t="shared" si="1163"/>
        <v>0</v>
      </c>
      <c r="AE971" s="587"/>
      <c r="AF971" s="588">
        <f t="shared" ref="AF971:AF1034" si="1194">SUMIFS(JE_amount,JE_Month,AF$3,JE_Entity,$A971,JE_Ledger_number,$B971)</f>
        <v>0</v>
      </c>
      <c r="AG971" s="588">
        <f t="shared" si="1164"/>
        <v>0</v>
      </c>
      <c r="AH971" s="587"/>
      <c r="AI971" s="588">
        <f t="shared" ref="AI971:AI1034" si="1195">SUMIFS(JE_amount,JE_Month,AI$3,JE_Entity,$A971,JE_Ledger_number,$B971)</f>
        <v>0</v>
      </c>
      <c r="AJ971" s="588">
        <f t="shared" si="1165"/>
        <v>0</v>
      </c>
      <c r="AK971" s="587"/>
      <c r="AL971" s="588">
        <f t="shared" ref="AL971:AL1034" si="1196">SUMIFS(JE_amount,JE_Month,AL$3,JE_Entity,$A971,JE_Ledger_number,$B971)</f>
        <v>0</v>
      </c>
      <c r="AM971" s="588">
        <f t="shared" si="1166"/>
        <v>0</v>
      </c>
      <c r="AN971" s="587"/>
      <c r="AO971" s="588">
        <f t="shared" ref="AO971:AO1034" si="1197">SUMIFS(JE_amount,JE_Month,AO$3,JE_Entity,$A971,JE_Ledger_number,$B971)</f>
        <v>0</v>
      </c>
      <c r="AP971" s="588">
        <f t="shared" si="1167"/>
        <v>0</v>
      </c>
      <c r="AQ971" s="587"/>
      <c r="AR971" s="588">
        <f t="shared" ref="AR971:AR1034" si="1198">SUMIFS(JE_amount,JE_Month,AR$3,JE_Entity,$A971,JE_Ledger_number,$B971)</f>
        <v>0</v>
      </c>
      <c r="AS971" s="588">
        <f t="shared" si="1177"/>
        <v>0</v>
      </c>
      <c r="AT971" s="587"/>
      <c r="AU971" s="588">
        <f t="shared" ref="AU971:AU1034" si="1199">SUMIFS(JE_amount_NIS,JE_Month,AU$3,JE_Entity,$A971,JE_Ledger_number,$B971)</f>
        <v>0</v>
      </c>
      <c r="AV971" s="588">
        <f t="shared" si="1168"/>
        <v>0</v>
      </c>
      <c r="AW971" s="587"/>
      <c r="AX971" s="652"/>
      <c r="AY971" s="706">
        <f t="shared" si="1175"/>
        <v>0</v>
      </c>
      <c r="BC971" s="30">
        <f t="shared" si="1178"/>
        <v>0</v>
      </c>
      <c r="BD971" s="30">
        <f t="shared" si="1179"/>
        <v>0</v>
      </c>
      <c r="BE971" s="30">
        <f t="shared" si="1170"/>
        <v>0</v>
      </c>
      <c r="BF971" s="30">
        <f t="shared" si="1180"/>
        <v>0</v>
      </c>
      <c r="BG971" s="30">
        <f t="shared" si="1181"/>
        <v>0</v>
      </c>
      <c r="BH971" s="30">
        <f t="shared" si="1169"/>
        <v>0</v>
      </c>
      <c r="BI971" s="30">
        <f t="shared" si="1174"/>
        <v>0</v>
      </c>
      <c r="BJ971" s="30">
        <f t="shared" si="1182"/>
        <v>0</v>
      </c>
      <c r="BK971" s="704">
        <f t="shared" si="1183"/>
        <v>0</v>
      </c>
      <c r="BL971" s="30">
        <f t="shared" si="1184"/>
        <v>0</v>
      </c>
      <c r="BM971" s="30">
        <f t="shared" si="1185"/>
        <v>0</v>
      </c>
      <c r="BN971" s="30">
        <f t="shared" si="1172"/>
        <v>0</v>
      </c>
    </row>
    <row r="972" spans="1:66" x14ac:dyDescent="0.25">
      <c r="A972" s="49"/>
      <c r="B972" s="50"/>
      <c r="C972" s="699"/>
      <c r="D972" s="50"/>
      <c r="E972" s="62" t="e">
        <f t="shared" si="1173"/>
        <v>#N/A</v>
      </c>
      <c r="F972" s="664" t="str">
        <f t="shared" si="1171"/>
        <v/>
      </c>
      <c r="G972" s="587"/>
      <c r="H972" s="588">
        <f t="shared" si="1186"/>
        <v>0</v>
      </c>
      <c r="I972" s="588">
        <f t="shared" ref="I972:I1035" si="1200">SUM(G972:H972)</f>
        <v>0</v>
      </c>
      <c r="J972" s="587"/>
      <c r="K972" s="588">
        <f t="shared" si="1187"/>
        <v>0</v>
      </c>
      <c r="L972" s="588">
        <f t="shared" ref="L972:L1035" si="1201">SUM(J972:K972)</f>
        <v>0</v>
      </c>
      <c r="M972" s="587"/>
      <c r="N972" s="588">
        <f t="shared" si="1188"/>
        <v>0</v>
      </c>
      <c r="O972" s="588">
        <f t="shared" ref="O972:O1035" si="1202">SUM(M972:N972)</f>
        <v>0</v>
      </c>
      <c r="P972" s="587"/>
      <c r="Q972" s="588">
        <f t="shared" si="1189"/>
        <v>0</v>
      </c>
      <c r="R972" s="588">
        <f t="shared" ref="R972:R1035" si="1203">SUM(P972:Q972)</f>
        <v>0</v>
      </c>
      <c r="S972" s="587"/>
      <c r="T972" s="588">
        <f t="shared" si="1190"/>
        <v>0</v>
      </c>
      <c r="U972" s="588">
        <f t="shared" ref="U972:U1035" si="1204">SUM(S972:T972)</f>
        <v>0</v>
      </c>
      <c r="V972" s="587"/>
      <c r="W972" s="588">
        <f t="shared" si="1191"/>
        <v>0</v>
      </c>
      <c r="X972" s="588">
        <f t="shared" ref="X972:X1035" si="1205">SUM(V972:W972)</f>
        <v>0</v>
      </c>
      <c r="Y972" s="587"/>
      <c r="Z972" s="588">
        <f t="shared" si="1192"/>
        <v>0</v>
      </c>
      <c r="AA972" s="588">
        <f t="shared" si="1176"/>
        <v>0</v>
      </c>
      <c r="AB972" s="587"/>
      <c r="AC972" s="588">
        <f t="shared" si="1193"/>
        <v>0</v>
      </c>
      <c r="AD972" s="588">
        <f t="shared" ref="AD972:AD1035" si="1206">SUM(AB972:AC972)</f>
        <v>0</v>
      </c>
      <c r="AE972" s="587"/>
      <c r="AF972" s="588">
        <f t="shared" si="1194"/>
        <v>0</v>
      </c>
      <c r="AG972" s="588">
        <f t="shared" ref="AG972:AG1035" si="1207">SUM(AE972:AF972)</f>
        <v>0</v>
      </c>
      <c r="AH972" s="587"/>
      <c r="AI972" s="588">
        <f t="shared" si="1195"/>
        <v>0</v>
      </c>
      <c r="AJ972" s="588">
        <f t="shared" ref="AJ972:AJ1035" si="1208">SUM(AH972:AI972)</f>
        <v>0</v>
      </c>
      <c r="AK972" s="587"/>
      <c r="AL972" s="588">
        <f t="shared" si="1196"/>
        <v>0</v>
      </c>
      <c r="AM972" s="588">
        <f t="shared" ref="AM972:AM1035" si="1209">SUM(AK972:AL972)</f>
        <v>0</v>
      </c>
      <c r="AN972" s="587"/>
      <c r="AO972" s="588">
        <f t="shared" si="1197"/>
        <v>0</v>
      </c>
      <c r="AP972" s="588">
        <f t="shared" ref="AP972:AP1035" si="1210">SUM(AN972:AO972)</f>
        <v>0</v>
      </c>
      <c r="AQ972" s="587"/>
      <c r="AR972" s="588">
        <f t="shared" si="1198"/>
        <v>0</v>
      </c>
      <c r="AS972" s="588">
        <f t="shared" si="1177"/>
        <v>0</v>
      </c>
      <c r="AT972" s="587"/>
      <c r="AU972" s="588">
        <f t="shared" si="1199"/>
        <v>0</v>
      </c>
      <c r="AV972" s="588">
        <f t="shared" ref="AV972:AV1035" si="1211">SUM(AT972:AU972)</f>
        <v>0</v>
      </c>
      <c r="AW972" s="587"/>
      <c r="AX972" s="652"/>
      <c r="AY972" s="706">
        <f t="shared" si="1175"/>
        <v>0</v>
      </c>
      <c r="BC972" s="30">
        <f t="shared" si="1178"/>
        <v>0</v>
      </c>
      <c r="BD972" s="30">
        <f t="shared" si="1179"/>
        <v>0</v>
      </c>
      <c r="BE972" s="30">
        <f t="shared" si="1170"/>
        <v>0</v>
      </c>
      <c r="BF972" s="30">
        <f t="shared" si="1180"/>
        <v>0</v>
      </c>
      <c r="BG972" s="30">
        <f t="shared" si="1181"/>
        <v>0</v>
      </c>
      <c r="BH972" s="30">
        <f t="shared" si="1169"/>
        <v>0</v>
      </c>
      <c r="BI972" s="30">
        <f t="shared" si="1174"/>
        <v>0</v>
      </c>
      <c r="BJ972" s="30">
        <f t="shared" si="1182"/>
        <v>0</v>
      </c>
      <c r="BK972" s="704">
        <f t="shared" si="1183"/>
        <v>0</v>
      </c>
      <c r="BL972" s="30">
        <f t="shared" si="1184"/>
        <v>0</v>
      </c>
      <c r="BM972" s="30">
        <f t="shared" si="1185"/>
        <v>0</v>
      </c>
      <c r="BN972" s="30">
        <f t="shared" si="1172"/>
        <v>0</v>
      </c>
    </row>
    <row r="973" spans="1:66" x14ac:dyDescent="0.25">
      <c r="A973" s="49"/>
      <c r="B973" s="50"/>
      <c r="C973" s="699"/>
      <c r="D973" s="50"/>
      <c r="E973" s="62" t="e">
        <f t="shared" si="1173"/>
        <v>#N/A</v>
      </c>
      <c r="F973" s="664" t="str">
        <f t="shared" si="1171"/>
        <v/>
      </c>
      <c r="G973" s="587"/>
      <c r="H973" s="588">
        <f t="shared" si="1186"/>
        <v>0</v>
      </c>
      <c r="I973" s="588">
        <f t="shared" si="1200"/>
        <v>0</v>
      </c>
      <c r="J973" s="587"/>
      <c r="K973" s="588">
        <f t="shared" si="1187"/>
        <v>0</v>
      </c>
      <c r="L973" s="588">
        <f t="shared" si="1201"/>
        <v>0</v>
      </c>
      <c r="M973" s="587"/>
      <c r="N973" s="588">
        <f t="shared" si="1188"/>
        <v>0</v>
      </c>
      <c r="O973" s="588">
        <f t="shared" si="1202"/>
        <v>0</v>
      </c>
      <c r="P973" s="587"/>
      <c r="Q973" s="588">
        <f t="shared" si="1189"/>
        <v>0</v>
      </c>
      <c r="R973" s="588">
        <f t="shared" si="1203"/>
        <v>0</v>
      </c>
      <c r="S973" s="587"/>
      <c r="T973" s="588">
        <f t="shared" si="1190"/>
        <v>0</v>
      </c>
      <c r="U973" s="588">
        <f t="shared" si="1204"/>
        <v>0</v>
      </c>
      <c r="V973" s="587"/>
      <c r="W973" s="588">
        <f t="shared" si="1191"/>
        <v>0</v>
      </c>
      <c r="X973" s="588">
        <f t="shared" si="1205"/>
        <v>0</v>
      </c>
      <c r="Y973" s="587"/>
      <c r="Z973" s="588">
        <f t="shared" si="1192"/>
        <v>0</v>
      </c>
      <c r="AA973" s="588">
        <f t="shared" si="1176"/>
        <v>0</v>
      </c>
      <c r="AB973" s="587"/>
      <c r="AC973" s="588">
        <f t="shared" si="1193"/>
        <v>0</v>
      </c>
      <c r="AD973" s="588">
        <f t="shared" si="1206"/>
        <v>0</v>
      </c>
      <c r="AE973" s="587"/>
      <c r="AF973" s="588">
        <f t="shared" si="1194"/>
        <v>0</v>
      </c>
      <c r="AG973" s="588">
        <f t="shared" si="1207"/>
        <v>0</v>
      </c>
      <c r="AH973" s="587"/>
      <c r="AI973" s="588">
        <f t="shared" si="1195"/>
        <v>0</v>
      </c>
      <c r="AJ973" s="588">
        <f t="shared" si="1208"/>
        <v>0</v>
      </c>
      <c r="AK973" s="587"/>
      <c r="AL973" s="588">
        <f t="shared" si="1196"/>
        <v>0</v>
      </c>
      <c r="AM973" s="588">
        <f t="shared" si="1209"/>
        <v>0</v>
      </c>
      <c r="AN973" s="587"/>
      <c r="AO973" s="588">
        <f t="shared" si="1197"/>
        <v>0</v>
      </c>
      <c r="AP973" s="588">
        <f t="shared" si="1210"/>
        <v>0</v>
      </c>
      <c r="AQ973" s="587"/>
      <c r="AR973" s="588">
        <f t="shared" si="1198"/>
        <v>0</v>
      </c>
      <c r="AS973" s="588">
        <f t="shared" si="1177"/>
        <v>0</v>
      </c>
      <c r="AT973" s="587"/>
      <c r="AU973" s="588">
        <f t="shared" si="1199"/>
        <v>0</v>
      </c>
      <c r="AV973" s="588">
        <f t="shared" si="1211"/>
        <v>0</v>
      </c>
      <c r="AW973" s="587"/>
      <c r="AX973" s="652"/>
      <c r="AY973" s="706">
        <f t="shared" si="1175"/>
        <v>0</v>
      </c>
      <c r="BC973" s="30">
        <f t="shared" si="1178"/>
        <v>0</v>
      </c>
      <c r="BD973" s="30">
        <f t="shared" si="1179"/>
        <v>0</v>
      </c>
      <c r="BE973" s="30">
        <f t="shared" si="1170"/>
        <v>0</v>
      </c>
      <c r="BF973" s="30">
        <f t="shared" si="1180"/>
        <v>0</v>
      </c>
      <c r="BG973" s="30">
        <f t="shared" si="1181"/>
        <v>0</v>
      </c>
      <c r="BH973" s="30">
        <f t="shared" si="1169"/>
        <v>0</v>
      </c>
      <c r="BI973" s="30">
        <f t="shared" si="1174"/>
        <v>0</v>
      </c>
      <c r="BJ973" s="30">
        <f t="shared" si="1182"/>
        <v>0</v>
      </c>
      <c r="BK973" s="704">
        <f t="shared" si="1183"/>
        <v>0</v>
      </c>
      <c r="BL973" s="30">
        <f t="shared" si="1184"/>
        <v>0</v>
      </c>
      <c r="BM973" s="30">
        <f t="shared" si="1185"/>
        <v>0</v>
      </c>
      <c r="BN973" s="30">
        <f t="shared" si="1172"/>
        <v>0</v>
      </c>
    </row>
    <row r="974" spans="1:66" x14ac:dyDescent="0.25">
      <c r="A974" s="49"/>
      <c r="B974" s="50"/>
      <c r="C974" s="699"/>
      <c r="D974" s="50"/>
      <c r="E974" s="62" t="e">
        <f t="shared" si="1173"/>
        <v>#N/A</v>
      </c>
      <c r="F974" s="664" t="str">
        <f t="shared" si="1171"/>
        <v/>
      </c>
      <c r="G974" s="587"/>
      <c r="H974" s="588">
        <f t="shared" si="1186"/>
        <v>0</v>
      </c>
      <c r="I974" s="588">
        <f t="shared" si="1200"/>
        <v>0</v>
      </c>
      <c r="J974" s="587"/>
      <c r="K974" s="588">
        <f t="shared" si="1187"/>
        <v>0</v>
      </c>
      <c r="L974" s="588">
        <f t="shared" si="1201"/>
        <v>0</v>
      </c>
      <c r="M974" s="587"/>
      <c r="N974" s="588">
        <f t="shared" si="1188"/>
        <v>0</v>
      </c>
      <c r="O974" s="588">
        <f t="shared" si="1202"/>
        <v>0</v>
      </c>
      <c r="P974" s="587"/>
      <c r="Q974" s="588">
        <f t="shared" si="1189"/>
        <v>0</v>
      </c>
      <c r="R974" s="588">
        <f t="shared" si="1203"/>
        <v>0</v>
      </c>
      <c r="S974" s="587"/>
      <c r="T974" s="588">
        <f t="shared" si="1190"/>
        <v>0</v>
      </c>
      <c r="U974" s="588">
        <f t="shared" si="1204"/>
        <v>0</v>
      </c>
      <c r="V974" s="587"/>
      <c r="W974" s="588">
        <f t="shared" si="1191"/>
        <v>0</v>
      </c>
      <c r="X974" s="588">
        <f t="shared" si="1205"/>
        <v>0</v>
      </c>
      <c r="Y974" s="587"/>
      <c r="Z974" s="588">
        <f t="shared" si="1192"/>
        <v>0</v>
      </c>
      <c r="AA974" s="588">
        <f t="shared" si="1176"/>
        <v>0</v>
      </c>
      <c r="AB974" s="587"/>
      <c r="AC974" s="588">
        <f t="shared" si="1193"/>
        <v>0</v>
      </c>
      <c r="AD974" s="588">
        <f t="shared" si="1206"/>
        <v>0</v>
      </c>
      <c r="AE974" s="587"/>
      <c r="AF974" s="588">
        <f t="shared" si="1194"/>
        <v>0</v>
      </c>
      <c r="AG974" s="588">
        <f t="shared" si="1207"/>
        <v>0</v>
      </c>
      <c r="AH974" s="587"/>
      <c r="AI974" s="588">
        <f t="shared" si="1195"/>
        <v>0</v>
      </c>
      <c r="AJ974" s="588">
        <f t="shared" si="1208"/>
        <v>0</v>
      </c>
      <c r="AK974" s="587"/>
      <c r="AL974" s="588">
        <f t="shared" si="1196"/>
        <v>0</v>
      </c>
      <c r="AM974" s="588">
        <f t="shared" si="1209"/>
        <v>0</v>
      </c>
      <c r="AN974" s="587"/>
      <c r="AO974" s="588">
        <f t="shared" si="1197"/>
        <v>0</v>
      </c>
      <c r="AP974" s="588">
        <f t="shared" si="1210"/>
        <v>0</v>
      </c>
      <c r="AQ974" s="587"/>
      <c r="AR974" s="588">
        <f t="shared" si="1198"/>
        <v>0</v>
      </c>
      <c r="AS974" s="588">
        <f t="shared" si="1177"/>
        <v>0</v>
      </c>
      <c r="AT974" s="587"/>
      <c r="AU974" s="588">
        <f t="shared" si="1199"/>
        <v>0</v>
      </c>
      <c r="AV974" s="588">
        <f t="shared" si="1211"/>
        <v>0</v>
      </c>
      <c r="AW974" s="587"/>
      <c r="AX974" s="652"/>
      <c r="AY974" s="706">
        <f t="shared" si="1175"/>
        <v>0</v>
      </c>
      <c r="BC974" s="30">
        <f t="shared" si="1178"/>
        <v>0</v>
      </c>
      <c r="BD974" s="30">
        <f t="shared" si="1179"/>
        <v>0</v>
      </c>
      <c r="BE974" s="30">
        <f t="shared" si="1170"/>
        <v>0</v>
      </c>
      <c r="BF974" s="30">
        <f t="shared" si="1180"/>
        <v>0</v>
      </c>
      <c r="BG974" s="30">
        <f t="shared" si="1181"/>
        <v>0</v>
      </c>
      <c r="BH974" s="30">
        <f t="shared" si="1169"/>
        <v>0</v>
      </c>
      <c r="BI974" s="30">
        <f t="shared" si="1174"/>
        <v>0</v>
      </c>
      <c r="BJ974" s="30">
        <f t="shared" si="1182"/>
        <v>0</v>
      </c>
      <c r="BK974" s="704">
        <f t="shared" si="1183"/>
        <v>0</v>
      </c>
      <c r="BL974" s="30">
        <f t="shared" si="1184"/>
        <v>0</v>
      </c>
      <c r="BM974" s="30">
        <f t="shared" si="1185"/>
        <v>0</v>
      </c>
      <c r="BN974" s="30">
        <f t="shared" si="1172"/>
        <v>0</v>
      </c>
    </row>
    <row r="975" spans="1:66" x14ac:dyDescent="0.25">
      <c r="A975" s="49"/>
      <c r="B975" s="50"/>
      <c r="C975" s="699"/>
      <c r="D975" s="50"/>
      <c r="E975" s="62" t="e">
        <f t="shared" si="1173"/>
        <v>#N/A</v>
      </c>
      <c r="F975" s="664" t="str">
        <f t="shared" si="1171"/>
        <v/>
      </c>
      <c r="G975" s="587"/>
      <c r="H975" s="588">
        <f t="shared" si="1186"/>
        <v>0</v>
      </c>
      <c r="I975" s="588">
        <f t="shared" si="1200"/>
        <v>0</v>
      </c>
      <c r="J975" s="587"/>
      <c r="K975" s="588">
        <f t="shared" si="1187"/>
        <v>0</v>
      </c>
      <c r="L975" s="588">
        <f t="shared" si="1201"/>
        <v>0</v>
      </c>
      <c r="M975" s="587"/>
      <c r="N975" s="588">
        <f t="shared" si="1188"/>
        <v>0</v>
      </c>
      <c r="O975" s="588">
        <f t="shared" si="1202"/>
        <v>0</v>
      </c>
      <c r="P975" s="587"/>
      <c r="Q975" s="588">
        <f t="shared" si="1189"/>
        <v>0</v>
      </c>
      <c r="R975" s="588">
        <f t="shared" si="1203"/>
        <v>0</v>
      </c>
      <c r="S975" s="587"/>
      <c r="T975" s="588">
        <f t="shared" si="1190"/>
        <v>0</v>
      </c>
      <c r="U975" s="588">
        <f t="shared" si="1204"/>
        <v>0</v>
      </c>
      <c r="V975" s="587"/>
      <c r="W975" s="588">
        <f t="shared" si="1191"/>
        <v>0</v>
      </c>
      <c r="X975" s="588">
        <f t="shared" si="1205"/>
        <v>0</v>
      </c>
      <c r="Y975" s="587"/>
      <c r="Z975" s="588">
        <f t="shared" si="1192"/>
        <v>0</v>
      </c>
      <c r="AA975" s="588">
        <f t="shared" si="1176"/>
        <v>0</v>
      </c>
      <c r="AB975" s="587"/>
      <c r="AC975" s="588">
        <f t="shared" si="1193"/>
        <v>0</v>
      </c>
      <c r="AD975" s="588">
        <f t="shared" si="1206"/>
        <v>0</v>
      </c>
      <c r="AE975" s="587"/>
      <c r="AF975" s="588">
        <f t="shared" si="1194"/>
        <v>0</v>
      </c>
      <c r="AG975" s="588">
        <f t="shared" si="1207"/>
        <v>0</v>
      </c>
      <c r="AH975" s="587"/>
      <c r="AI975" s="588">
        <f t="shared" si="1195"/>
        <v>0</v>
      </c>
      <c r="AJ975" s="588">
        <f t="shared" si="1208"/>
        <v>0</v>
      </c>
      <c r="AK975" s="587"/>
      <c r="AL975" s="588">
        <f t="shared" si="1196"/>
        <v>0</v>
      </c>
      <c r="AM975" s="588">
        <f t="shared" si="1209"/>
        <v>0</v>
      </c>
      <c r="AN975" s="587"/>
      <c r="AO975" s="588">
        <f t="shared" si="1197"/>
        <v>0</v>
      </c>
      <c r="AP975" s="588">
        <f t="shared" si="1210"/>
        <v>0</v>
      </c>
      <c r="AQ975" s="587"/>
      <c r="AR975" s="588">
        <f t="shared" si="1198"/>
        <v>0</v>
      </c>
      <c r="AS975" s="588">
        <f t="shared" si="1177"/>
        <v>0</v>
      </c>
      <c r="AT975" s="587"/>
      <c r="AU975" s="588">
        <f t="shared" si="1199"/>
        <v>0</v>
      </c>
      <c r="AV975" s="588">
        <f t="shared" si="1211"/>
        <v>0</v>
      </c>
      <c r="AW975" s="587"/>
      <c r="AX975" s="652"/>
      <c r="AY975" s="706">
        <f t="shared" si="1175"/>
        <v>0</v>
      </c>
      <c r="BC975" s="30">
        <f t="shared" si="1178"/>
        <v>0</v>
      </c>
      <c r="BD975" s="30">
        <f t="shared" si="1179"/>
        <v>0</v>
      </c>
      <c r="BE975" s="30">
        <f t="shared" si="1170"/>
        <v>0</v>
      </c>
      <c r="BF975" s="30">
        <f t="shared" si="1180"/>
        <v>0</v>
      </c>
      <c r="BG975" s="30">
        <f t="shared" si="1181"/>
        <v>0</v>
      </c>
      <c r="BH975" s="30">
        <f t="shared" ref="BH975:BH1038" si="1212">AA975-X975</f>
        <v>0</v>
      </c>
      <c r="BI975" s="30">
        <f t="shared" si="1174"/>
        <v>0</v>
      </c>
      <c r="BJ975" s="30">
        <f t="shared" si="1182"/>
        <v>0</v>
      </c>
      <c r="BK975" s="704">
        <f t="shared" si="1183"/>
        <v>0</v>
      </c>
      <c r="BL975" s="30">
        <f t="shared" si="1184"/>
        <v>0</v>
      </c>
      <c r="BM975" s="30">
        <f t="shared" si="1185"/>
        <v>0</v>
      </c>
      <c r="BN975" s="30">
        <f t="shared" si="1172"/>
        <v>0</v>
      </c>
    </row>
    <row r="976" spans="1:66" x14ac:dyDescent="0.25">
      <c r="A976" s="49"/>
      <c r="B976" s="50"/>
      <c r="C976" s="699"/>
      <c r="D976" s="50"/>
      <c r="E976" s="62" t="e">
        <f t="shared" si="1173"/>
        <v>#N/A</v>
      </c>
      <c r="F976" s="664" t="str">
        <f t="shared" si="1171"/>
        <v/>
      </c>
      <c r="G976" s="587"/>
      <c r="H976" s="588">
        <f t="shared" si="1186"/>
        <v>0</v>
      </c>
      <c r="I976" s="588">
        <f t="shared" si="1200"/>
        <v>0</v>
      </c>
      <c r="J976" s="587"/>
      <c r="K976" s="588">
        <f t="shared" si="1187"/>
        <v>0</v>
      </c>
      <c r="L976" s="588">
        <f t="shared" si="1201"/>
        <v>0</v>
      </c>
      <c r="M976" s="587"/>
      <c r="N976" s="588">
        <f t="shared" si="1188"/>
        <v>0</v>
      </c>
      <c r="O976" s="588">
        <f t="shared" si="1202"/>
        <v>0</v>
      </c>
      <c r="P976" s="587"/>
      <c r="Q976" s="588">
        <f t="shared" si="1189"/>
        <v>0</v>
      </c>
      <c r="R976" s="588">
        <f t="shared" si="1203"/>
        <v>0</v>
      </c>
      <c r="S976" s="587"/>
      <c r="T976" s="588">
        <f t="shared" si="1190"/>
        <v>0</v>
      </c>
      <c r="U976" s="588">
        <f t="shared" si="1204"/>
        <v>0</v>
      </c>
      <c r="V976" s="587"/>
      <c r="W976" s="588">
        <f t="shared" si="1191"/>
        <v>0</v>
      </c>
      <c r="X976" s="588">
        <f t="shared" si="1205"/>
        <v>0</v>
      </c>
      <c r="Y976" s="587"/>
      <c r="Z976" s="588">
        <f t="shared" si="1192"/>
        <v>0</v>
      </c>
      <c r="AA976" s="588">
        <f t="shared" si="1176"/>
        <v>0</v>
      </c>
      <c r="AB976" s="587"/>
      <c r="AC976" s="588">
        <f t="shared" si="1193"/>
        <v>0</v>
      </c>
      <c r="AD976" s="588">
        <f t="shared" si="1206"/>
        <v>0</v>
      </c>
      <c r="AE976" s="587"/>
      <c r="AF976" s="588">
        <f t="shared" si="1194"/>
        <v>0</v>
      </c>
      <c r="AG976" s="588">
        <f t="shared" si="1207"/>
        <v>0</v>
      </c>
      <c r="AH976" s="587"/>
      <c r="AI976" s="588">
        <f t="shared" si="1195"/>
        <v>0</v>
      </c>
      <c r="AJ976" s="588">
        <f t="shared" si="1208"/>
        <v>0</v>
      </c>
      <c r="AK976" s="587"/>
      <c r="AL976" s="588">
        <f t="shared" si="1196"/>
        <v>0</v>
      </c>
      <c r="AM976" s="588">
        <f t="shared" si="1209"/>
        <v>0</v>
      </c>
      <c r="AN976" s="587"/>
      <c r="AO976" s="588">
        <f t="shared" si="1197"/>
        <v>0</v>
      </c>
      <c r="AP976" s="588">
        <f t="shared" si="1210"/>
        <v>0</v>
      </c>
      <c r="AQ976" s="587"/>
      <c r="AR976" s="588">
        <f t="shared" si="1198"/>
        <v>0</v>
      </c>
      <c r="AS976" s="588">
        <f t="shared" si="1177"/>
        <v>0</v>
      </c>
      <c r="AT976" s="587"/>
      <c r="AU976" s="588">
        <f t="shared" si="1199"/>
        <v>0</v>
      </c>
      <c r="AV976" s="588">
        <f t="shared" si="1211"/>
        <v>0</v>
      </c>
      <c r="AW976" s="587"/>
      <c r="AX976" s="652"/>
      <c r="AY976" s="706">
        <f t="shared" si="1175"/>
        <v>0</v>
      </c>
      <c r="BC976" s="30">
        <f t="shared" si="1178"/>
        <v>0</v>
      </c>
      <c r="BD976" s="30">
        <f t="shared" si="1179"/>
        <v>0</v>
      </c>
      <c r="BE976" s="30">
        <f t="shared" si="1170"/>
        <v>0</v>
      </c>
      <c r="BF976" s="30">
        <f t="shared" si="1180"/>
        <v>0</v>
      </c>
      <c r="BG976" s="30">
        <f t="shared" si="1181"/>
        <v>0</v>
      </c>
      <c r="BH976" s="30">
        <f t="shared" si="1212"/>
        <v>0</v>
      </c>
      <c r="BI976" s="30">
        <f t="shared" si="1174"/>
        <v>0</v>
      </c>
      <c r="BJ976" s="30">
        <f t="shared" si="1182"/>
        <v>0</v>
      </c>
      <c r="BK976" s="704">
        <f t="shared" si="1183"/>
        <v>0</v>
      </c>
      <c r="BL976" s="30">
        <f t="shared" si="1184"/>
        <v>0</v>
      </c>
      <c r="BM976" s="30">
        <f t="shared" si="1185"/>
        <v>0</v>
      </c>
      <c r="BN976" s="30">
        <f t="shared" si="1172"/>
        <v>0</v>
      </c>
    </row>
    <row r="977" spans="1:66" x14ac:dyDescent="0.25">
      <c r="A977" s="49"/>
      <c r="B977" s="50"/>
      <c r="C977" s="699"/>
      <c r="D977" s="50"/>
      <c r="E977" s="62" t="e">
        <f t="shared" si="1173"/>
        <v>#N/A</v>
      </c>
      <c r="F977" s="664" t="str">
        <f t="shared" si="1171"/>
        <v/>
      </c>
      <c r="G977" s="587"/>
      <c r="H977" s="588">
        <f t="shared" si="1186"/>
        <v>0</v>
      </c>
      <c r="I977" s="588">
        <f t="shared" si="1200"/>
        <v>0</v>
      </c>
      <c r="J977" s="587"/>
      <c r="K977" s="588">
        <f t="shared" si="1187"/>
        <v>0</v>
      </c>
      <c r="L977" s="588">
        <f t="shared" si="1201"/>
        <v>0</v>
      </c>
      <c r="M977" s="587"/>
      <c r="N977" s="588">
        <f t="shared" si="1188"/>
        <v>0</v>
      </c>
      <c r="O977" s="588">
        <f t="shared" si="1202"/>
        <v>0</v>
      </c>
      <c r="P977" s="587"/>
      <c r="Q977" s="588">
        <f t="shared" si="1189"/>
        <v>0</v>
      </c>
      <c r="R977" s="588">
        <f t="shared" si="1203"/>
        <v>0</v>
      </c>
      <c r="S977" s="587"/>
      <c r="T977" s="588">
        <f t="shared" si="1190"/>
        <v>0</v>
      </c>
      <c r="U977" s="588">
        <f t="shared" si="1204"/>
        <v>0</v>
      </c>
      <c r="V977" s="587"/>
      <c r="W977" s="588">
        <f t="shared" si="1191"/>
        <v>0</v>
      </c>
      <c r="X977" s="588">
        <f t="shared" si="1205"/>
        <v>0</v>
      </c>
      <c r="Y977" s="587"/>
      <c r="Z977" s="588">
        <f t="shared" si="1192"/>
        <v>0</v>
      </c>
      <c r="AA977" s="588">
        <f t="shared" si="1176"/>
        <v>0</v>
      </c>
      <c r="AB977" s="587"/>
      <c r="AC977" s="588">
        <f t="shared" si="1193"/>
        <v>0</v>
      </c>
      <c r="AD977" s="588">
        <f t="shared" si="1206"/>
        <v>0</v>
      </c>
      <c r="AE977" s="587"/>
      <c r="AF977" s="588">
        <f t="shared" si="1194"/>
        <v>0</v>
      </c>
      <c r="AG977" s="588">
        <f t="shared" si="1207"/>
        <v>0</v>
      </c>
      <c r="AH977" s="587"/>
      <c r="AI977" s="588">
        <f t="shared" si="1195"/>
        <v>0</v>
      </c>
      <c r="AJ977" s="588">
        <f t="shared" si="1208"/>
        <v>0</v>
      </c>
      <c r="AK977" s="587"/>
      <c r="AL977" s="588">
        <f t="shared" si="1196"/>
        <v>0</v>
      </c>
      <c r="AM977" s="588">
        <f t="shared" si="1209"/>
        <v>0</v>
      </c>
      <c r="AN977" s="587"/>
      <c r="AO977" s="588">
        <f t="shared" si="1197"/>
        <v>0</v>
      </c>
      <c r="AP977" s="588">
        <f t="shared" si="1210"/>
        <v>0</v>
      </c>
      <c r="AQ977" s="587"/>
      <c r="AR977" s="588">
        <f t="shared" si="1198"/>
        <v>0</v>
      </c>
      <c r="AS977" s="588">
        <f t="shared" si="1177"/>
        <v>0</v>
      </c>
      <c r="AT977" s="587"/>
      <c r="AU977" s="588">
        <f t="shared" si="1199"/>
        <v>0</v>
      </c>
      <c r="AV977" s="588">
        <f t="shared" si="1211"/>
        <v>0</v>
      </c>
      <c r="AW977" s="587"/>
      <c r="AX977" s="652"/>
      <c r="AY977" s="706">
        <f t="shared" si="1175"/>
        <v>0</v>
      </c>
      <c r="BC977" s="30">
        <f t="shared" si="1178"/>
        <v>0</v>
      </c>
      <c r="BD977" s="30">
        <f t="shared" si="1179"/>
        <v>0</v>
      </c>
      <c r="BE977" s="30">
        <f t="shared" si="1170"/>
        <v>0</v>
      </c>
      <c r="BF977" s="30">
        <f t="shared" si="1180"/>
        <v>0</v>
      </c>
      <c r="BG977" s="30">
        <f t="shared" si="1181"/>
        <v>0</v>
      </c>
      <c r="BH977" s="30">
        <f t="shared" si="1212"/>
        <v>0</v>
      </c>
      <c r="BI977" s="30">
        <f t="shared" si="1174"/>
        <v>0</v>
      </c>
      <c r="BJ977" s="30">
        <f t="shared" si="1182"/>
        <v>0</v>
      </c>
      <c r="BK977" s="704">
        <f t="shared" si="1183"/>
        <v>0</v>
      </c>
      <c r="BL977" s="30">
        <f t="shared" si="1184"/>
        <v>0</v>
      </c>
      <c r="BM977" s="30">
        <f t="shared" si="1185"/>
        <v>0</v>
      </c>
      <c r="BN977" s="30">
        <f t="shared" si="1172"/>
        <v>0</v>
      </c>
    </row>
    <row r="978" spans="1:66" x14ac:dyDescent="0.25">
      <c r="A978" s="49"/>
      <c r="B978" s="50"/>
      <c r="C978" s="699"/>
      <c r="D978" s="50"/>
      <c r="E978" s="62" t="e">
        <f t="shared" si="1173"/>
        <v>#N/A</v>
      </c>
      <c r="F978" s="664" t="str">
        <f t="shared" si="1171"/>
        <v/>
      </c>
      <c r="G978" s="587"/>
      <c r="H978" s="588">
        <f t="shared" si="1186"/>
        <v>0</v>
      </c>
      <c r="I978" s="588">
        <f t="shared" si="1200"/>
        <v>0</v>
      </c>
      <c r="J978" s="587"/>
      <c r="K978" s="588">
        <f t="shared" si="1187"/>
        <v>0</v>
      </c>
      <c r="L978" s="588">
        <f t="shared" si="1201"/>
        <v>0</v>
      </c>
      <c r="M978" s="587"/>
      <c r="N978" s="588">
        <f t="shared" si="1188"/>
        <v>0</v>
      </c>
      <c r="O978" s="588">
        <f t="shared" si="1202"/>
        <v>0</v>
      </c>
      <c r="P978" s="587"/>
      <c r="Q978" s="588">
        <f t="shared" si="1189"/>
        <v>0</v>
      </c>
      <c r="R978" s="588">
        <f t="shared" si="1203"/>
        <v>0</v>
      </c>
      <c r="S978" s="587"/>
      <c r="T978" s="588">
        <f t="shared" si="1190"/>
        <v>0</v>
      </c>
      <c r="U978" s="588">
        <f t="shared" si="1204"/>
        <v>0</v>
      </c>
      <c r="V978" s="587"/>
      <c r="W978" s="588">
        <f t="shared" si="1191"/>
        <v>0</v>
      </c>
      <c r="X978" s="588">
        <f t="shared" si="1205"/>
        <v>0</v>
      </c>
      <c r="Y978" s="587"/>
      <c r="Z978" s="588">
        <f t="shared" si="1192"/>
        <v>0</v>
      </c>
      <c r="AA978" s="588">
        <f t="shared" si="1176"/>
        <v>0</v>
      </c>
      <c r="AB978" s="587"/>
      <c r="AC978" s="588">
        <f t="shared" si="1193"/>
        <v>0</v>
      </c>
      <c r="AD978" s="588">
        <f t="shared" si="1206"/>
        <v>0</v>
      </c>
      <c r="AE978" s="587"/>
      <c r="AF978" s="588">
        <f t="shared" si="1194"/>
        <v>0</v>
      </c>
      <c r="AG978" s="588">
        <f t="shared" si="1207"/>
        <v>0</v>
      </c>
      <c r="AH978" s="587"/>
      <c r="AI978" s="588">
        <f t="shared" si="1195"/>
        <v>0</v>
      </c>
      <c r="AJ978" s="588">
        <f t="shared" si="1208"/>
        <v>0</v>
      </c>
      <c r="AK978" s="587"/>
      <c r="AL978" s="588">
        <f t="shared" si="1196"/>
        <v>0</v>
      </c>
      <c r="AM978" s="588">
        <f t="shared" si="1209"/>
        <v>0</v>
      </c>
      <c r="AN978" s="587"/>
      <c r="AO978" s="588">
        <f t="shared" si="1197"/>
        <v>0</v>
      </c>
      <c r="AP978" s="588">
        <f t="shared" si="1210"/>
        <v>0</v>
      </c>
      <c r="AQ978" s="587"/>
      <c r="AR978" s="588">
        <f t="shared" si="1198"/>
        <v>0</v>
      </c>
      <c r="AS978" s="588">
        <f t="shared" si="1177"/>
        <v>0</v>
      </c>
      <c r="AT978" s="587"/>
      <c r="AU978" s="588">
        <f t="shared" si="1199"/>
        <v>0</v>
      </c>
      <c r="AV978" s="588">
        <f t="shared" si="1211"/>
        <v>0</v>
      </c>
      <c r="AW978" s="587"/>
      <c r="AX978" s="652"/>
      <c r="AY978" s="706">
        <f t="shared" si="1175"/>
        <v>0</v>
      </c>
      <c r="BC978" s="30">
        <f t="shared" si="1178"/>
        <v>0</v>
      </c>
      <c r="BD978" s="30">
        <f t="shared" si="1179"/>
        <v>0</v>
      </c>
      <c r="BE978" s="30">
        <f t="shared" si="1170"/>
        <v>0</v>
      </c>
      <c r="BF978" s="30">
        <f t="shared" si="1180"/>
        <v>0</v>
      </c>
      <c r="BG978" s="30">
        <f t="shared" si="1181"/>
        <v>0</v>
      </c>
      <c r="BH978" s="30">
        <f t="shared" si="1212"/>
        <v>0</v>
      </c>
      <c r="BI978" s="30">
        <f t="shared" si="1174"/>
        <v>0</v>
      </c>
      <c r="BJ978" s="30">
        <f t="shared" si="1182"/>
        <v>0</v>
      </c>
      <c r="BK978" s="704">
        <f t="shared" si="1183"/>
        <v>0</v>
      </c>
      <c r="BL978" s="30">
        <f t="shared" si="1184"/>
        <v>0</v>
      </c>
      <c r="BM978" s="30">
        <f t="shared" si="1185"/>
        <v>0</v>
      </c>
      <c r="BN978" s="30">
        <f t="shared" si="1172"/>
        <v>0</v>
      </c>
    </row>
    <row r="979" spans="1:66" x14ac:dyDescent="0.25">
      <c r="A979" s="49"/>
      <c r="B979" s="50"/>
      <c r="C979" s="699"/>
      <c r="D979" s="50"/>
      <c r="E979" s="62" t="e">
        <f t="shared" si="1173"/>
        <v>#N/A</v>
      </c>
      <c r="F979" s="664" t="str">
        <f t="shared" si="1171"/>
        <v/>
      </c>
      <c r="G979" s="587"/>
      <c r="H979" s="588">
        <f t="shared" si="1186"/>
        <v>0</v>
      </c>
      <c r="I979" s="588">
        <f t="shared" si="1200"/>
        <v>0</v>
      </c>
      <c r="J979" s="587"/>
      <c r="K979" s="588">
        <f t="shared" si="1187"/>
        <v>0</v>
      </c>
      <c r="L979" s="588">
        <f t="shared" si="1201"/>
        <v>0</v>
      </c>
      <c r="M979" s="587"/>
      <c r="N979" s="588">
        <f t="shared" si="1188"/>
        <v>0</v>
      </c>
      <c r="O979" s="588">
        <f t="shared" si="1202"/>
        <v>0</v>
      </c>
      <c r="P979" s="587"/>
      <c r="Q979" s="588">
        <f t="shared" si="1189"/>
        <v>0</v>
      </c>
      <c r="R979" s="588">
        <f t="shared" si="1203"/>
        <v>0</v>
      </c>
      <c r="S979" s="587"/>
      <c r="T979" s="588">
        <f t="shared" si="1190"/>
        <v>0</v>
      </c>
      <c r="U979" s="588">
        <f t="shared" si="1204"/>
        <v>0</v>
      </c>
      <c r="V979" s="587"/>
      <c r="W979" s="588">
        <f t="shared" si="1191"/>
        <v>0</v>
      </c>
      <c r="X979" s="588">
        <f t="shared" si="1205"/>
        <v>0</v>
      </c>
      <c r="Y979" s="587"/>
      <c r="Z979" s="588">
        <f t="shared" si="1192"/>
        <v>0</v>
      </c>
      <c r="AA979" s="588">
        <f t="shared" si="1176"/>
        <v>0</v>
      </c>
      <c r="AB979" s="587"/>
      <c r="AC979" s="588">
        <f t="shared" si="1193"/>
        <v>0</v>
      </c>
      <c r="AD979" s="588">
        <f t="shared" si="1206"/>
        <v>0</v>
      </c>
      <c r="AE979" s="587"/>
      <c r="AF979" s="588">
        <f t="shared" si="1194"/>
        <v>0</v>
      </c>
      <c r="AG979" s="588">
        <f t="shared" si="1207"/>
        <v>0</v>
      </c>
      <c r="AH979" s="587"/>
      <c r="AI979" s="588">
        <f t="shared" si="1195"/>
        <v>0</v>
      </c>
      <c r="AJ979" s="588">
        <f t="shared" si="1208"/>
        <v>0</v>
      </c>
      <c r="AK979" s="587"/>
      <c r="AL979" s="588">
        <f t="shared" si="1196"/>
        <v>0</v>
      </c>
      <c r="AM979" s="588">
        <f t="shared" si="1209"/>
        <v>0</v>
      </c>
      <c r="AN979" s="587"/>
      <c r="AO979" s="588">
        <f t="shared" si="1197"/>
        <v>0</v>
      </c>
      <c r="AP979" s="588">
        <f t="shared" si="1210"/>
        <v>0</v>
      </c>
      <c r="AQ979" s="587"/>
      <c r="AR979" s="588">
        <f t="shared" si="1198"/>
        <v>0</v>
      </c>
      <c r="AS979" s="588">
        <f t="shared" si="1177"/>
        <v>0</v>
      </c>
      <c r="AT979" s="587"/>
      <c r="AU979" s="588">
        <f t="shared" si="1199"/>
        <v>0</v>
      </c>
      <c r="AV979" s="588">
        <f t="shared" si="1211"/>
        <v>0</v>
      </c>
      <c r="AW979" s="587"/>
      <c r="AX979" s="652"/>
      <c r="AY979" s="706">
        <f t="shared" si="1175"/>
        <v>0</v>
      </c>
      <c r="BC979" s="30">
        <f t="shared" si="1178"/>
        <v>0</v>
      </c>
      <c r="BD979" s="30">
        <f t="shared" si="1179"/>
        <v>0</v>
      </c>
      <c r="BE979" s="30">
        <f t="shared" si="1170"/>
        <v>0</v>
      </c>
      <c r="BF979" s="30">
        <f t="shared" si="1180"/>
        <v>0</v>
      </c>
      <c r="BG979" s="30">
        <f t="shared" si="1181"/>
        <v>0</v>
      </c>
      <c r="BH979" s="30">
        <f t="shared" si="1212"/>
        <v>0</v>
      </c>
      <c r="BI979" s="30">
        <f t="shared" si="1174"/>
        <v>0</v>
      </c>
      <c r="BJ979" s="30">
        <f t="shared" si="1182"/>
        <v>0</v>
      </c>
      <c r="BK979" s="704">
        <f t="shared" si="1183"/>
        <v>0</v>
      </c>
      <c r="BL979" s="30">
        <f t="shared" si="1184"/>
        <v>0</v>
      </c>
      <c r="BM979" s="30">
        <f t="shared" si="1185"/>
        <v>0</v>
      </c>
      <c r="BN979" s="30">
        <f t="shared" si="1172"/>
        <v>0</v>
      </c>
    </row>
    <row r="980" spans="1:66" x14ac:dyDescent="0.25">
      <c r="A980" s="49"/>
      <c r="B980" s="50"/>
      <c r="C980" s="699"/>
      <c r="D980" s="50"/>
      <c r="E980" s="62" t="e">
        <f t="shared" si="1173"/>
        <v>#N/A</v>
      </c>
      <c r="F980" s="664" t="str">
        <f t="shared" si="1171"/>
        <v/>
      </c>
      <c r="G980" s="587"/>
      <c r="H980" s="588">
        <f t="shared" si="1186"/>
        <v>0</v>
      </c>
      <c r="I980" s="588">
        <f t="shared" si="1200"/>
        <v>0</v>
      </c>
      <c r="J980" s="587"/>
      <c r="K980" s="588">
        <f t="shared" si="1187"/>
        <v>0</v>
      </c>
      <c r="L980" s="588">
        <f t="shared" si="1201"/>
        <v>0</v>
      </c>
      <c r="M980" s="587"/>
      <c r="N980" s="588">
        <f t="shared" si="1188"/>
        <v>0</v>
      </c>
      <c r="O980" s="588">
        <f t="shared" si="1202"/>
        <v>0</v>
      </c>
      <c r="P980" s="587"/>
      <c r="Q980" s="588">
        <f t="shared" si="1189"/>
        <v>0</v>
      </c>
      <c r="R980" s="588">
        <f t="shared" si="1203"/>
        <v>0</v>
      </c>
      <c r="S980" s="587"/>
      <c r="T980" s="588">
        <f t="shared" si="1190"/>
        <v>0</v>
      </c>
      <c r="U980" s="588">
        <f t="shared" si="1204"/>
        <v>0</v>
      </c>
      <c r="V980" s="587"/>
      <c r="W980" s="588">
        <f t="shared" si="1191"/>
        <v>0</v>
      </c>
      <c r="X980" s="588">
        <f t="shared" si="1205"/>
        <v>0</v>
      </c>
      <c r="Y980" s="587"/>
      <c r="Z980" s="588">
        <f t="shared" si="1192"/>
        <v>0</v>
      </c>
      <c r="AA980" s="588">
        <f t="shared" si="1176"/>
        <v>0</v>
      </c>
      <c r="AB980" s="587"/>
      <c r="AC980" s="588">
        <f t="shared" si="1193"/>
        <v>0</v>
      </c>
      <c r="AD980" s="588">
        <f t="shared" si="1206"/>
        <v>0</v>
      </c>
      <c r="AE980" s="587"/>
      <c r="AF980" s="588">
        <f t="shared" si="1194"/>
        <v>0</v>
      </c>
      <c r="AG980" s="588">
        <f t="shared" si="1207"/>
        <v>0</v>
      </c>
      <c r="AH980" s="587"/>
      <c r="AI980" s="588">
        <f t="shared" si="1195"/>
        <v>0</v>
      </c>
      <c r="AJ980" s="588">
        <f t="shared" si="1208"/>
        <v>0</v>
      </c>
      <c r="AK980" s="587"/>
      <c r="AL980" s="588">
        <f t="shared" si="1196"/>
        <v>0</v>
      </c>
      <c r="AM980" s="588">
        <f t="shared" si="1209"/>
        <v>0</v>
      </c>
      <c r="AN980" s="587"/>
      <c r="AO980" s="588">
        <f t="shared" si="1197"/>
        <v>0</v>
      </c>
      <c r="AP980" s="588">
        <f t="shared" si="1210"/>
        <v>0</v>
      </c>
      <c r="AQ980" s="587"/>
      <c r="AR980" s="588">
        <f t="shared" si="1198"/>
        <v>0</v>
      </c>
      <c r="AS980" s="588">
        <f t="shared" si="1177"/>
        <v>0</v>
      </c>
      <c r="AT980" s="587"/>
      <c r="AU980" s="588">
        <f t="shared" si="1199"/>
        <v>0</v>
      </c>
      <c r="AV980" s="588">
        <f t="shared" si="1211"/>
        <v>0</v>
      </c>
      <c r="AW980" s="587"/>
      <c r="AX980" s="652"/>
      <c r="AY980" s="706">
        <f t="shared" si="1175"/>
        <v>0</v>
      </c>
      <c r="BC980" s="30">
        <f t="shared" si="1178"/>
        <v>0</v>
      </c>
      <c r="BD980" s="30">
        <f t="shared" si="1179"/>
        <v>0</v>
      </c>
      <c r="BE980" s="30">
        <f t="shared" si="1170"/>
        <v>0</v>
      </c>
      <c r="BF980" s="30">
        <f t="shared" si="1180"/>
        <v>0</v>
      </c>
      <c r="BG980" s="30">
        <f t="shared" si="1181"/>
        <v>0</v>
      </c>
      <c r="BH980" s="30">
        <f t="shared" si="1212"/>
        <v>0</v>
      </c>
      <c r="BI980" s="30">
        <f t="shared" si="1174"/>
        <v>0</v>
      </c>
      <c r="BJ980" s="30">
        <f t="shared" si="1182"/>
        <v>0</v>
      </c>
      <c r="BK980" s="704">
        <f t="shared" si="1183"/>
        <v>0</v>
      </c>
      <c r="BL980" s="30">
        <f t="shared" si="1184"/>
        <v>0</v>
      </c>
      <c r="BM980" s="30">
        <f t="shared" si="1185"/>
        <v>0</v>
      </c>
      <c r="BN980" s="30">
        <f t="shared" si="1172"/>
        <v>0</v>
      </c>
    </row>
    <row r="981" spans="1:66" x14ac:dyDescent="0.25">
      <c r="A981" s="49"/>
      <c r="B981" s="50"/>
      <c r="C981" s="699"/>
      <c r="D981" s="50"/>
      <c r="E981" s="62" t="e">
        <f t="shared" si="1173"/>
        <v>#N/A</v>
      </c>
      <c r="F981" s="664" t="str">
        <f t="shared" si="1171"/>
        <v/>
      </c>
      <c r="G981" s="587"/>
      <c r="H981" s="588">
        <f t="shared" si="1186"/>
        <v>0</v>
      </c>
      <c r="I981" s="588">
        <f t="shared" si="1200"/>
        <v>0</v>
      </c>
      <c r="J981" s="587"/>
      <c r="K981" s="588">
        <f t="shared" si="1187"/>
        <v>0</v>
      </c>
      <c r="L981" s="588">
        <f t="shared" si="1201"/>
        <v>0</v>
      </c>
      <c r="M981" s="587"/>
      <c r="N981" s="588">
        <f t="shared" si="1188"/>
        <v>0</v>
      </c>
      <c r="O981" s="588">
        <f t="shared" si="1202"/>
        <v>0</v>
      </c>
      <c r="P981" s="587"/>
      <c r="Q981" s="588">
        <f t="shared" si="1189"/>
        <v>0</v>
      </c>
      <c r="R981" s="588">
        <f t="shared" si="1203"/>
        <v>0</v>
      </c>
      <c r="S981" s="587"/>
      <c r="T981" s="588">
        <f t="shared" si="1190"/>
        <v>0</v>
      </c>
      <c r="U981" s="588">
        <f t="shared" si="1204"/>
        <v>0</v>
      </c>
      <c r="V981" s="587"/>
      <c r="W981" s="588">
        <f t="shared" si="1191"/>
        <v>0</v>
      </c>
      <c r="X981" s="588">
        <f t="shared" si="1205"/>
        <v>0</v>
      </c>
      <c r="Y981" s="587"/>
      <c r="Z981" s="588">
        <f t="shared" si="1192"/>
        <v>0</v>
      </c>
      <c r="AA981" s="588">
        <f t="shared" si="1176"/>
        <v>0</v>
      </c>
      <c r="AB981" s="587"/>
      <c r="AC981" s="588">
        <f t="shared" si="1193"/>
        <v>0</v>
      </c>
      <c r="AD981" s="588">
        <f t="shared" si="1206"/>
        <v>0</v>
      </c>
      <c r="AE981" s="587"/>
      <c r="AF981" s="588">
        <f t="shared" si="1194"/>
        <v>0</v>
      </c>
      <c r="AG981" s="588">
        <f t="shared" si="1207"/>
        <v>0</v>
      </c>
      <c r="AH981" s="587"/>
      <c r="AI981" s="588">
        <f t="shared" si="1195"/>
        <v>0</v>
      </c>
      <c r="AJ981" s="588">
        <f t="shared" si="1208"/>
        <v>0</v>
      </c>
      <c r="AK981" s="587"/>
      <c r="AL981" s="588">
        <f t="shared" si="1196"/>
        <v>0</v>
      </c>
      <c r="AM981" s="588">
        <f t="shared" si="1209"/>
        <v>0</v>
      </c>
      <c r="AN981" s="587"/>
      <c r="AO981" s="588">
        <f t="shared" si="1197"/>
        <v>0</v>
      </c>
      <c r="AP981" s="588">
        <f t="shared" si="1210"/>
        <v>0</v>
      </c>
      <c r="AQ981" s="587"/>
      <c r="AR981" s="588">
        <f t="shared" si="1198"/>
        <v>0</v>
      </c>
      <c r="AS981" s="588">
        <f t="shared" si="1177"/>
        <v>0</v>
      </c>
      <c r="AT981" s="587"/>
      <c r="AU981" s="588">
        <f t="shared" si="1199"/>
        <v>0</v>
      </c>
      <c r="AV981" s="588">
        <f t="shared" si="1211"/>
        <v>0</v>
      </c>
      <c r="AW981" s="587"/>
      <c r="AX981" s="652"/>
      <c r="AY981" s="706">
        <f t="shared" si="1175"/>
        <v>0</v>
      </c>
      <c r="BC981" s="30">
        <f t="shared" si="1178"/>
        <v>0</v>
      </c>
      <c r="BD981" s="30">
        <f t="shared" si="1179"/>
        <v>0</v>
      </c>
      <c r="BE981" s="30">
        <f t="shared" si="1170"/>
        <v>0</v>
      </c>
      <c r="BF981" s="30">
        <f t="shared" si="1180"/>
        <v>0</v>
      </c>
      <c r="BG981" s="30">
        <f t="shared" si="1181"/>
        <v>0</v>
      </c>
      <c r="BH981" s="30">
        <f t="shared" si="1212"/>
        <v>0</v>
      </c>
      <c r="BI981" s="30">
        <f t="shared" si="1174"/>
        <v>0</v>
      </c>
      <c r="BJ981" s="30">
        <f t="shared" si="1182"/>
        <v>0</v>
      </c>
      <c r="BK981" s="704">
        <f t="shared" si="1183"/>
        <v>0</v>
      </c>
      <c r="BL981" s="30">
        <f t="shared" si="1184"/>
        <v>0</v>
      </c>
      <c r="BM981" s="30">
        <f t="shared" si="1185"/>
        <v>0</v>
      </c>
      <c r="BN981" s="30">
        <f t="shared" si="1172"/>
        <v>0</v>
      </c>
    </row>
    <row r="982" spans="1:66" x14ac:dyDescent="0.25">
      <c r="A982" s="49"/>
      <c r="B982" s="50"/>
      <c r="C982" s="699"/>
      <c r="D982" s="50"/>
      <c r="E982" s="62" t="e">
        <f t="shared" si="1173"/>
        <v>#N/A</v>
      </c>
      <c r="F982" s="664" t="str">
        <f t="shared" si="1171"/>
        <v/>
      </c>
      <c r="G982" s="587"/>
      <c r="H982" s="588">
        <f t="shared" si="1186"/>
        <v>0</v>
      </c>
      <c r="I982" s="588">
        <f t="shared" si="1200"/>
        <v>0</v>
      </c>
      <c r="J982" s="587"/>
      <c r="K982" s="588">
        <f t="shared" si="1187"/>
        <v>0</v>
      </c>
      <c r="L982" s="588">
        <f t="shared" si="1201"/>
        <v>0</v>
      </c>
      <c r="M982" s="587"/>
      <c r="N982" s="588">
        <f t="shared" si="1188"/>
        <v>0</v>
      </c>
      <c r="O982" s="588">
        <f t="shared" si="1202"/>
        <v>0</v>
      </c>
      <c r="P982" s="587"/>
      <c r="Q982" s="588">
        <f t="shared" si="1189"/>
        <v>0</v>
      </c>
      <c r="R982" s="588">
        <f t="shared" si="1203"/>
        <v>0</v>
      </c>
      <c r="S982" s="587"/>
      <c r="T982" s="588">
        <f t="shared" si="1190"/>
        <v>0</v>
      </c>
      <c r="U982" s="588">
        <f t="shared" si="1204"/>
        <v>0</v>
      </c>
      <c r="V982" s="587"/>
      <c r="W982" s="588">
        <f t="shared" si="1191"/>
        <v>0</v>
      </c>
      <c r="X982" s="588">
        <f t="shared" si="1205"/>
        <v>0</v>
      </c>
      <c r="Y982" s="587"/>
      <c r="Z982" s="588">
        <f t="shared" si="1192"/>
        <v>0</v>
      </c>
      <c r="AA982" s="588">
        <f t="shared" si="1176"/>
        <v>0</v>
      </c>
      <c r="AB982" s="587"/>
      <c r="AC982" s="588">
        <f t="shared" si="1193"/>
        <v>0</v>
      </c>
      <c r="AD982" s="588">
        <f t="shared" si="1206"/>
        <v>0</v>
      </c>
      <c r="AE982" s="587"/>
      <c r="AF982" s="588">
        <f t="shared" si="1194"/>
        <v>0</v>
      </c>
      <c r="AG982" s="588">
        <f t="shared" si="1207"/>
        <v>0</v>
      </c>
      <c r="AH982" s="587"/>
      <c r="AI982" s="588">
        <f t="shared" si="1195"/>
        <v>0</v>
      </c>
      <c r="AJ982" s="588">
        <f t="shared" si="1208"/>
        <v>0</v>
      </c>
      <c r="AK982" s="587"/>
      <c r="AL982" s="588">
        <f t="shared" si="1196"/>
        <v>0</v>
      </c>
      <c r="AM982" s="588">
        <f t="shared" si="1209"/>
        <v>0</v>
      </c>
      <c r="AN982" s="587"/>
      <c r="AO982" s="588">
        <f t="shared" si="1197"/>
        <v>0</v>
      </c>
      <c r="AP982" s="588">
        <f t="shared" si="1210"/>
        <v>0</v>
      </c>
      <c r="AQ982" s="587"/>
      <c r="AR982" s="588">
        <f t="shared" si="1198"/>
        <v>0</v>
      </c>
      <c r="AS982" s="588">
        <f t="shared" si="1177"/>
        <v>0</v>
      </c>
      <c r="AT982" s="587"/>
      <c r="AU982" s="588">
        <f t="shared" si="1199"/>
        <v>0</v>
      </c>
      <c r="AV982" s="588">
        <f t="shared" si="1211"/>
        <v>0</v>
      </c>
      <c r="AW982" s="587"/>
      <c r="AX982" s="652"/>
      <c r="AY982" s="706">
        <f t="shared" si="1175"/>
        <v>0</v>
      </c>
      <c r="BC982" s="30">
        <f t="shared" si="1178"/>
        <v>0</v>
      </c>
      <c r="BD982" s="30">
        <f t="shared" si="1179"/>
        <v>0</v>
      </c>
      <c r="BE982" s="30">
        <f t="shared" si="1170"/>
        <v>0</v>
      </c>
      <c r="BF982" s="30">
        <f t="shared" si="1180"/>
        <v>0</v>
      </c>
      <c r="BG982" s="30">
        <f t="shared" si="1181"/>
        <v>0</v>
      </c>
      <c r="BH982" s="30">
        <f t="shared" si="1212"/>
        <v>0</v>
      </c>
      <c r="BI982" s="30">
        <f t="shared" si="1174"/>
        <v>0</v>
      </c>
      <c r="BJ982" s="30">
        <f t="shared" si="1182"/>
        <v>0</v>
      </c>
      <c r="BK982" s="704">
        <f t="shared" si="1183"/>
        <v>0</v>
      </c>
      <c r="BL982" s="30">
        <f t="shared" si="1184"/>
        <v>0</v>
      </c>
      <c r="BM982" s="30">
        <f t="shared" si="1185"/>
        <v>0</v>
      </c>
      <c r="BN982" s="30">
        <f t="shared" si="1172"/>
        <v>0</v>
      </c>
    </row>
    <row r="983" spans="1:66" x14ac:dyDescent="0.25">
      <c r="A983" s="49"/>
      <c r="B983" s="50"/>
      <c r="C983" s="699"/>
      <c r="D983" s="50"/>
      <c r="E983" s="62" t="e">
        <f t="shared" si="1173"/>
        <v>#N/A</v>
      </c>
      <c r="F983" s="664" t="str">
        <f t="shared" si="1171"/>
        <v/>
      </c>
      <c r="G983" s="587"/>
      <c r="H983" s="588">
        <f t="shared" si="1186"/>
        <v>0</v>
      </c>
      <c r="I983" s="588">
        <f t="shared" si="1200"/>
        <v>0</v>
      </c>
      <c r="J983" s="587"/>
      <c r="K983" s="588">
        <f t="shared" si="1187"/>
        <v>0</v>
      </c>
      <c r="L983" s="588">
        <f t="shared" si="1201"/>
        <v>0</v>
      </c>
      <c r="M983" s="587"/>
      <c r="N983" s="588">
        <f t="shared" si="1188"/>
        <v>0</v>
      </c>
      <c r="O983" s="588">
        <f t="shared" si="1202"/>
        <v>0</v>
      </c>
      <c r="P983" s="587"/>
      <c r="Q983" s="588">
        <f t="shared" si="1189"/>
        <v>0</v>
      </c>
      <c r="R983" s="588">
        <f t="shared" si="1203"/>
        <v>0</v>
      </c>
      <c r="S983" s="587"/>
      <c r="T983" s="588">
        <f t="shared" si="1190"/>
        <v>0</v>
      </c>
      <c r="U983" s="588">
        <f t="shared" si="1204"/>
        <v>0</v>
      </c>
      <c r="V983" s="587"/>
      <c r="W983" s="588">
        <f t="shared" si="1191"/>
        <v>0</v>
      </c>
      <c r="X983" s="588">
        <f t="shared" si="1205"/>
        <v>0</v>
      </c>
      <c r="Y983" s="587"/>
      <c r="Z983" s="588">
        <f t="shared" si="1192"/>
        <v>0</v>
      </c>
      <c r="AA983" s="588">
        <f t="shared" si="1176"/>
        <v>0</v>
      </c>
      <c r="AB983" s="587"/>
      <c r="AC983" s="588">
        <f t="shared" si="1193"/>
        <v>0</v>
      </c>
      <c r="AD983" s="588">
        <f t="shared" si="1206"/>
        <v>0</v>
      </c>
      <c r="AE983" s="587"/>
      <c r="AF983" s="588">
        <f t="shared" si="1194"/>
        <v>0</v>
      </c>
      <c r="AG983" s="588">
        <f t="shared" si="1207"/>
        <v>0</v>
      </c>
      <c r="AH983" s="587"/>
      <c r="AI983" s="588">
        <f t="shared" si="1195"/>
        <v>0</v>
      </c>
      <c r="AJ983" s="588">
        <f t="shared" si="1208"/>
        <v>0</v>
      </c>
      <c r="AK983" s="587"/>
      <c r="AL983" s="588">
        <f t="shared" si="1196"/>
        <v>0</v>
      </c>
      <c r="AM983" s="588">
        <f t="shared" si="1209"/>
        <v>0</v>
      </c>
      <c r="AN983" s="587"/>
      <c r="AO983" s="588">
        <f t="shared" si="1197"/>
        <v>0</v>
      </c>
      <c r="AP983" s="588">
        <f t="shared" si="1210"/>
        <v>0</v>
      </c>
      <c r="AQ983" s="587"/>
      <c r="AR983" s="588">
        <f t="shared" si="1198"/>
        <v>0</v>
      </c>
      <c r="AS983" s="588">
        <f t="shared" si="1177"/>
        <v>0</v>
      </c>
      <c r="AT983" s="587"/>
      <c r="AU983" s="588">
        <f t="shared" si="1199"/>
        <v>0</v>
      </c>
      <c r="AV983" s="588">
        <f t="shared" si="1211"/>
        <v>0</v>
      </c>
      <c r="AW983" s="587"/>
      <c r="AX983" s="652"/>
      <c r="AY983" s="706">
        <f t="shared" si="1175"/>
        <v>0</v>
      </c>
      <c r="BC983" s="30">
        <f t="shared" si="1178"/>
        <v>0</v>
      </c>
      <c r="BD983" s="30">
        <f t="shared" si="1179"/>
        <v>0</v>
      </c>
      <c r="BE983" s="30">
        <f t="shared" si="1170"/>
        <v>0</v>
      </c>
      <c r="BF983" s="30">
        <f t="shared" si="1180"/>
        <v>0</v>
      </c>
      <c r="BG983" s="30">
        <f t="shared" si="1181"/>
        <v>0</v>
      </c>
      <c r="BH983" s="30">
        <f t="shared" si="1212"/>
        <v>0</v>
      </c>
      <c r="BI983" s="30">
        <f t="shared" si="1174"/>
        <v>0</v>
      </c>
      <c r="BJ983" s="30">
        <f t="shared" si="1182"/>
        <v>0</v>
      </c>
      <c r="BK983" s="704">
        <f t="shared" si="1183"/>
        <v>0</v>
      </c>
      <c r="BL983" s="30">
        <f t="shared" si="1184"/>
        <v>0</v>
      </c>
      <c r="BM983" s="30">
        <f t="shared" si="1185"/>
        <v>0</v>
      </c>
      <c r="BN983" s="30">
        <f t="shared" si="1172"/>
        <v>0</v>
      </c>
    </row>
    <row r="984" spans="1:66" x14ac:dyDescent="0.25">
      <c r="A984" s="49"/>
      <c r="B984" s="50"/>
      <c r="C984" s="699"/>
      <c r="D984" s="50"/>
      <c r="E984" s="62" t="e">
        <f t="shared" si="1173"/>
        <v>#N/A</v>
      </c>
      <c r="F984" s="664" t="str">
        <f t="shared" si="1171"/>
        <v/>
      </c>
      <c r="G984" s="587"/>
      <c r="H984" s="588">
        <f t="shared" si="1186"/>
        <v>0</v>
      </c>
      <c r="I984" s="588">
        <f t="shared" si="1200"/>
        <v>0</v>
      </c>
      <c r="J984" s="587"/>
      <c r="K984" s="588">
        <f t="shared" si="1187"/>
        <v>0</v>
      </c>
      <c r="L984" s="588">
        <f t="shared" si="1201"/>
        <v>0</v>
      </c>
      <c r="M984" s="587"/>
      <c r="N984" s="588">
        <f t="shared" si="1188"/>
        <v>0</v>
      </c>
      <c r="O984" s="588">
        <f t="shared" si="1202"/>
        <v>0</v>
      </c>
      <c r="P984" s="587"/>
      <c r="Q984" s="588">
        <f t="shared" si="1189"/>
        <v>0</v>
      </c>
      <c r="R984" s="588">
        <f t="shared" si="1203"/>
        <v>0</v>
      </c>
      <c r="S984" s="587"/>
      <c r="T984" s="588">
        <f t="shared" si="1190"/>
        <v>0</v>
      </c>
      <c r="U984" s="588">
        <f t="shared" si="1204"/>
        <v>0</v>
      </c>
      <c r="V984" s="587"/>
      <c r="W984" s="588">
        <f t="shared" si="1191"/>
        <v>0</v>
      </c>
      <c r="X984" s="588">
        <f t="shared" si="1205"/>
        <v>0</v>
      </c>
      <c r="Y984" s="587"/>
      <c r="Z984" s="588">
        <f t="shared" si="1192"/>
        <v>0</v>
      </c>
      <c r="AA984" s="588">
        <f t="shared" si="1176"/>
        <v>0</v>
      </c>
      <c r="AB984" s="587"/>
      <c r="AC984" s="588">
        <f t="shared" si="1193"/>
        <v>0</v>
      </c>
      <c r="AD984" s="588">
        <f t="shared" si="1206"/>
        <v>0</v>
      </c>
      <c r="AE984" s="587"/>
      <c r="AF984" s="588">
        <f t="shared" si="1194"/>
        <v>0</v>
      </c>
      <c r="AG984" s="588">
        <f t="shared" si="1207"/>
        <v>0</v>
      </c>
      <c r="AH984" s="587"/>
      <c r="AI984" s="588">
        <f t="shared" si="1195"/>
        <v>0</v>
      </c>
      <c r="AJ984" s="588">
        <f t="shared" si="1208"/>
        <v>0</v>
      </c>
      <c r="AK984" s="587"/>
      <c r="AL984" s="588">
        <f t="shared" si="1196"/>
        <v>0</v>
      </c>
      <c r="AM984" s="588">
        <f t="shared" si="1209"/>
        <v>0</v>
      </c>
      <c r="AN984" s="587"/>
      <c r="AO984" s="588">
        <f t="shared" si="1197"/>
        <v>0</v>
      </c>
      <c r="AP984" s="588">
        <f t="shared" si="1210"/>
        <v>0</v>
      </c>
      <c r="AQ984" s="587"/>
      <c r="AR984" s="588">
        <f t="shared" si="1198"/>
        <v>0</v>
      </c>
      <c r="AS984" s="588">
        <f t="shared" si="1177"/>
        <v>0</v>
      </c>
      <c r="AT984" s="587"/>
      <c r="AU984" s="588">
        <f t="shared" si="1199"/>
        <v>0</v>
      </c>
      <c r="AV984" s="588">
        <f t="shared" si="1211"/>
        <v>0</v>
      </c>
      <c r="AW984" s="587"/>
      <c r="AX984" s="652"/>
      <c r="AY984" s="706">
        <f t="shared" si="1175"/>
        <v>0</v>
      </c>
      <c r="BC984" s="30">
        <f t="shared" si="1178"/>
        <v>0</v>
      </c>
      <c r="BD984" s="30">
        <f t="shared" si="1179"/>
        <v>0</v>
      </c>
      <c r="BE984" s="30">
        <f t="shared" si="1170"/>
        <v>0</v>
      </c>
      <c r="BF984" s="30">
        <f t="shared" si="1180"/>
        <v>0</v>
      </c>
      <c r="BG984" s="30">
        <f t="shared" si="1181"/>
        <v>0</v>
      </c>
      <c r="BH984" s="30">
        <f t="shared" si="1212"/>
        <v>0</v>
      </c>
      <c r="BI984" s="30">
        <f t="shared" si="1174"/>
        <v>0</v>
      </c>
      <c r="BJ984" s="30">
        <f t="shared" si="1182"/>
        <v>0</v>
      </c>
      <c r="BK984" s="704">
        <f t="shared" si="1183"/>
        <v>0</v>
      </c>
      <c r="BL984" s="30">
        <f t="shared" si="1184"/>
        <v>0</v>
      </c>
      <c r="BM984" s="30">
        <f t="shared" si="1185"/>
        <v>0</v>
      </c>
      <c r="BN984" s="30">
        <f t="shared" si="1172"/>
        <v>0</v>
      </c>
    </row>
    <row r="985" spans="1:66" x14ac:dyDescent="0.25">
      <c r="A985" s="49"/>
      <c r="B985" s="50"/>
      <c r="C985" s="699"/>
      <c r="D985" s="50"/>
      <c r="E985" s="62" t="e">
        <f t="shared" si="1173"/>
        <v>#N/A</v>
      </c>
      <c r="F985" s="664" t="str">
        <f t="shared" si="1171"/>
        <v/>
      </c>
      <c r="G985" s="587"/>
      <c r="H985" s="588">
        <f t="shared" si="1186"/>
        <v>0</v>
      </c>
      <c r="I985" s="588">
        <f t="shared" si="1200"/>
        <v>0</v>
      </c>
      <c r="J985" s="587"/>
      <c r="K985" s="588">
        <f t="shared" si="1187"/>
        <v>0</v>
      </c>
      <c r="L985" s="588">
        <f t="shared" si="1201"/>
        <v>0</v>
      </c>
      <c r="M985" s="587"/>
      <c r="N985" s="588">
        <f t="shared" si="1188"/>
        <v>0</v>
      </c>
      <c r="O985" s="588">
        <f t="shared" si="1202"/>
        <v>0</v>
      </c>
      <c r="P985" s="587"/>
      <c r="Q985" s="588">
        <f t="shared" si="1189"/>
        <v>0</v>
      </c>
      <c r="R985" s="588">
        <f t="shared" si="1203"/>
        <v>0</v>
      </c>
      <c r="S985" s="587"/>
      <c r="T985" s="588">
        <f t="shared" si="1190"/>
        <v>0</v>
      </c>
      <c r="U985" s="588">
        <f t="shared" si="1204"/>
        <v>0</v>
      </c>
      <c r="V985" s="587"/>
      <c r="W985" s="588">
        <f t="shared" si="1191"/>
        <v>0</v>
      </c>
      <c r="X985" s="588">
        <f t="shared" si="1205"/>
        <v>0</v>
      </c>
      <c r="Y985" s="587"/>
      <c r="Z985" s="588">
        <f t="shared" si="1192"/>
        <v>0</v>
      </c>
      <c r="AA985" s="588">
        <f t="shared" si="1176"/>
        <v>0</v>
      </c>
      <c r="AB985" s="587"/>
      <c r="AC985" s="588">
        <f t="shared" si="1193"/>
        <v>0</v>
      </c>
      <c r="AD985" s="588">
        <f t="shared" si="1206"/>
        <v>0</v>
      </c>
      <c r="AE985" s="587"/>
      <c r="AF985" s="588">
        <f t="shared" si="1194"/>
        <v>0</v>
      </c>
      <c r="AG985" s="588">
        <f t="shared" si="1207"/>
        <v>0</v>
      </c>
      <c r="AH985" s="587"/>
      <c r="AI985" s="588">
        <f t="shared" si="1195"/>
        <v>0</v>
      </c>
      <c r="AJ985" s="588">
        <f t="shared" si="1208"/>
        <v>0</v>
      </c>
      <c r="AK985" s="587"/>
      <c r="AL985" s="588">
        <f t="shared" si="1196"/>
        <v>0</v>
      </c>
      <c r="AM985" s="588">
        <f t="shared" si="1209"/>
        <v>0</v>
      </c>
      <c r="AN985" s="587"/>
      <c r="AO985" s="588">
        <f t="shared" si="1197"/>
        <v>0</v>
      </c>
      <c r="AP985" s="588">
        <f t="shared" si="1210"/>
        <v>0</v>
      </c>
      <c r="AQ985" s="587"/>
      <c r="AR985" s="588">
        <f t="shared" si="1198"/>
        <v>0</v>
      </c>
      <c r="AS985" s="588">
        <f t="shared" si="1177"/>
        <v>0</v>
      </c>
      <c r="AT985" s="587"/>
      <c r="AU985" s="588">
        <f t="shared" si="1199"/>
        <v>0</v>
      </c>
      <c r="AV985" s="588">
        <f t="shared" si="1211"/>
        <v>0</v>
      </c>
      <c r="AW985" s="587"/>
      <c r="AX985" s="652"/>
      <c r="AY985" s="706">
        <f t="shared" si="1175"/>
        <v>0</v>
      </c>
      <c r="BC985" s="30">
        <f t="shared" si="1178"/>
        <v>0</v>
      </c>
      <c r="BD985" s="30">
        <f t="shared" si="1179"/>
        <v>0</v>
      </c>
      <c r="BE985" s="30">
        <f t="shared" ref="BE985:BE1048" si="1213">R985-O985</f>
        <v>0</v>
      </c>
      <c r="BF985" s="30">
        <f t="shared" si="1180"/>
        <v>0</v>
      </c>
      <c r="BG985" s="30">
        <f t="shared" si="1181"/>
        <v>0</v>
      </c>
      <c r="BH985" s="30">
        <f t="shared" si="1212"/>
        <v>0</v>
      </c>
      <c r="BI985" s="30">
        <f t="shared" si="1174"/>
        <v>0</v>
      </c>
      <c r="BJ985" s="30">
        <f t="shared" si="1182"/>
        <v>0</v>
      </c>
      <c r="BK985" s="704">
        <f t="shared" si="1183"/>
        <v>0</v>
      </c>
      <c r="BL985" s="30">
        <f t="shared" si="1184"/>
        <v>0</v>
      </c>
      <c r="BM985" s="30">
        <f t="shared" si="1185"/>
        <v>0</v>
      </c>
      <c r="BN985" s="30">
        <f t="shared" si="1172"/>
        <v>0</v>
      </c>
    </row>
    <row r="986" spans="1:66" x14ac:dyDescent="0.25">
      <c r="A986" s="49"/>
      <c r="B986" s="50"/>
      <c r="C986" s="699"/>
      <c r="D986" s="50"/>
      <c r="E986" s="62" t="e">
        <f t="shared" si="1173"/>
        <v>#N/A</v>
      </c>
      <c r="F986" s="664" t="str">
        <f t="shared" si="1171"/>
        <v/>
      </c>
      <c r="G986" s="587"/>
      <c r="H986" s="588">
        <f t="shared" si="1186"/>
        <v>0</v>
      </c>
      <c r="I986" s="588">
        <f t="shared" si="1200"/>
        <v>0</v>
      </c>
      <c r="J986" s="587"/>
      <c r="K986" s="588">
        <f t="shared" si="1187"/>
        <v>0</v>
      </c>
      <c r="L986" s="588">
        <f t="shared" si="1201"/>
        <v>0</v>
      </c>
      <c r="M986" s="587"/>
      <c r="N986" s="588">
        <f t="shared" si="1188"/>
        <v>0</v>
      </c>
      <c r="O986" s="588">
        <f t="shared" si="1202"/>
        <v>0</v>
      </c>
      <c r="P986" s="587"/>
      <c r="Q986" s="588">
        <f t="shared" si="1189"/>
        <v>0</v>
      </c>
      <c r="R986" s="588">
        <f t="shared" si="1203"/>
        <v>0</v>
      </c>
      <c r="S986" s="587"/>
      <c r="T986" s="588">
        <f t="shared" si="1190"/>
        <v>0</v>
      </c>
      <c r="U986" s="588">
        <f t="shared" si="1204"/>
        <v>0</v>
      </c>
      <c r="V986" s="587"/>
      <c r="W986" s="588">
        <f t="shared" si="1191"/>
        <v>0</v>
      </c>
      <c r="X986" s="588">
        <f t="shared" si="1205"/>
        <v>0</v>
      </c>
      <c r="Y986" s="587"/>
      <c r="Z986" s="588">
        <f t="shared" si="1192"/>
        <v>0</v>
      </c>
      <c r="AA986" s="588">
        <f t="shared" si="1176"/>
        <v>0</v>
      </c>
      <c r="AB986" s="587"/>
      <c r="AC986" s="588">
        <f t="shared" si="1193"/>
        <v>0</v>
      </c>
      <c r="AD986" s="588">
        <f t="shared" si="1206"/>
        <v>0</v>
      </c>
      <c r="AE986" s="587"/>
      <c r="AF986" s="588">
        <f t="shared" si="1194"/>
        <v>0</v>
      </c>
      <c r="AG986" s="588">
        <f t="shared" si="1207"/>
        <v>0</v>
      </c>
      <c r="AH986" s="587"/>
      <c r="AI986" s="588">
        <f t="shared" si="1195"/>
        <v>0</v>
      </c>
      <c r="AJ986" s="588">
        <f t="shared" si="1208"/>
        <v>0</v>
      </c>
      <c r="AK986" s="587"/>
      <c r="AL986" s="588">
        <f t="shared" si="1196"/>
        <v>0</v>
      </c>
      <c r="AM986" s="588">
        <f t="shared" si="1209"/>
        <v>0</v>
      </c>
      <c r="AN986" s="587"/>
      <c r="AO986" s="588">
        <f t="shared" si="1197"/>
        <v>0</v>
      </c>
      <c r="AP986" s="588">
        <f t="shared" si="1210"/>
        <v>0</v>
      </c>
      <c r="AQ986" s="587"/>
      <c r="AR986" s="588">
        <f t="shared" si="1198"/>
        <v>0</v>
      </c>
      <c r="AS986" s="588">
        <f t="shared" si="1177"/>
        <v>0</v>
      </c>
      <c r="AT986" s="587"/>
      <c r="AU986" s="588">
        <f t="shared" si="1199"/>
        <v>0</v>
      </c>
      <c r="AV986" s="588">
        <f t="shared" si="1211"/>
        <v>0</v>
      </c>
      <c r="AW986" s="587"/>
      <c r="AX986" s="652"/>
      <c r="AY986" s="706">
        <f t="shared" si="1175"/>
        <v>0</v>
      </c>
      <c r="BC986" s="30">
        <f t="shared" si="1178"/>
        <v>0</v>
      </c>
      <c r="BD986" s="30">
        <f t="shared" si="1179"/>
        <v>0</v>
      </c>
      <c r="BE986" s="30">
        <f t="shared" si="1213"/>
        <v>0</v>
      </c>
      <c r="BF986" s="30">
        <f t="shared" si="1180"/>
        <v>0</v>
      </c>
      <c r="BG986" s="30">
        <f t="shared" si="1181"/>
        <v>0</v>
      </c>
      <c r="BH986" s="30">
        <f t="shared" si="1212"/>
        <v>0</v>
      </c>
      <c r="BI986" s="30">
        <f t="shared" si="1174"/>
        <v>0</v>
      </c>
      <c r="BJ986" s="30">
        <f t="shared" si="1182"/>
        <v>0</v>
      </c>
      <c r="BK986" s="704">
        <f t="shared" si="1183"/>
        <v>0</v>
      </c>
      <c r="BL986" s="30">
        <f t="shared" si="1184"/>
        <v>0</v>
      </c>
      <c r="BM986" s="30">
        <f t="shared" si="1185"/>
        <v>0</v>
      </c>
      <c r="BN986" s="30">
        <f t="shared" si="1172"/>
        <v>0</v>
      </c>
    </row>
    <row r="987" spans="1:66" x14ac:dyDescent="0.25">
      <c r="A987" s="49"/>
      <c r="B987" s="50"/>
      <c r="C987" s="699"/>
      <c r="D987" s="50"/>
      <c r="E987" s="62" t="e">
        <f t="shared" si="1173"/>
        <v>#N/A</v>
      </c>
      <c r="F987" s="664" t="str">
        <f t="shared" si="1171"/>
        <v/>
      </c>
      <c r="G987" s="587"/>
      <c r="H987" s="588">
        <f t="shared" si="1186"/>
        <v>0</v>
      </c>
      <c r="I987" s="588">
        <f t="shared" si="1200"/>
        <v>0</v>
      </c>
      <c r="J987" s="587"/>
      <c r="K987" s="588">
        <f t="shared" si="1187"/>
        <v>0</v>
      </c>
      <c r="L987" s="588">
        <f t="shared" si="1201"/>
        <v>0</v>
      </c>
      <c r="M987" s="587"/>
      <c r="N987" s="588">
        <f t="shared" si="1188"/>
        <v>0</v>
      </c>
      <c r="O987" s="588">
        <f t="shared" si="1202"/>
        <v>0</v>
      </c>
      <c r="P987" s="587"/>
      <c r="Q987" s="588">
        <f t="shared" si="1189"/>
        <v>0</v>
      </c>
      <c r="R987" s="588">
        <f t="shared" si="1203"/>
        <v>0</v>
      </c>
      <c r="S987" s="587"/>
      <c r="T987" s="588">
        <f t="shared" si="1190"/>
        <v>0</v>
      </c>
      <c r="U987" s="588">
        <f t="shared" si="1204"/>
        <v>0</v>
      </c>
      <c r="V987" s="587"/>
      <c r="W987" s="588">
        <f t="shared" si="1191"/>
        <v>0</v>
      </c>
      <c r="X987" s="588">
        <f t="shared" si="1205"/>
        <v>0</v>
      </c>
      <c r="Y987" s="587"/>
      <c r="Z987" s="588">
        <f t="shared" si="1192"/>
        <v>0</v>
      </c>
      <c r="AA987" s="588">
        <f t="shared" si="1176"/>
        <v>0</v>
      </c>
      <c r="AB987" s="587"/>
      <c r="AC987" s="588">
        <f t="shared" si="1193"/>
        <v>0</v>
      </c>
      <c r="AD987" s="588">
        <f t="shared" si="1206"/>
        <v>0</v>
      </c>
      <c r="AE987" s="587"/>
      <c r="AF987" s="588">
        <f t="shared" si="1194"/>
        <v>0</v>
      </c>
      <c r="AG987" s="588">
        <f t="shared" si="1207"/>
        <v>0</v>
      </c>
      <c r="AH987" s="587"/>
      <c r="AI987" s="588">
        <f t="shared" si="1195"/>
        <v>0</v>
      </c>
      <c r="AJ987" s="588">
        <f t="shared" si="1208"/>
        <v>0</v>
      </c>
      <c r="AK987" s="587"/>
      <c r="AL987" s="588">
        <f t="shared" si="1196"/>
        <v>0</v>
      </c>
      <c r="AM987" s="588">
        <f t="shared" si="1209"/>
        <v>0</v>
      </c>
      <c r="AN987" s="587"/>
      <c r="AO987" s="588">
        <f t="shared" si="1197"/>
        <v>0</v>
      </c>
      <c r="AP987" s="588">
        <f t="shared" si="1210"/>
        <v>0</v>
      </c>
      <c r="AQ987" s="587"/>
      <c r="AR987" s="588">
        <f t="shared" si="1198"/>
        <v>0</v>
      </c>
      <c r="AS987" s="588">
        <f t="shared" si="1177"/>
        <v>0</v>
      </c>
      <c r="AT987" s="587"/>
      <c r="AU987" s="588">
        <f t="shared" si="1199"/>
        <v>0</v>
      </c>
      <c r="AV987" s="588">
        <f t="shared" si="1211"/>
        <v>0</v>
      </c>
      <c r="AW987" s="587"/>
      <c r="AX987" s="652"/>
      <c r="AY987" s="706">
        <f t="shared" si="1175"/>
        <v>0</v>
      </c>
      <c r="BC987" s="30">
        <f t="shared" si="1178"/>
        <v>0</v>
      </c>
      <c r="BD987" s="30">
        <f t="shared" si="1179"/>
        <v>0</v>
      </c>
      <c r="BE987" s="30">
        <f t="shared" si="1213"/>
        <v>0</v>
      </c>
      <c r="BF987" s="30">
        <f t="shared" si="1180"/>
        <v>0</v>
      </c>
      <c r="BG987" s="30">
        <f t="shared" si="1181"/>
        <v>0</v>
      </c>
      <c r="BH987" s="30">
        <f t="shared" si="1212"/>
        <v>0</v>
      </c>
      <c r="BI987" s="30">
        <f t="shared" si="1174"/>
        <v>0</v>
      </c>
      <c r="BJ987" s="30">
        <f t="shared" si="1182"/>
        <v>0</v>
      </c>
      <c r="BK987" s="704">
        <f t="shared" si="1183"/>
        <v>0</v>
      </c>
      <c r="BL987" s="30">
        <f t="shared" si="1184"/>
        <v>0</v>
      </c>
      <c r="BM987" s="30">
        <f t="shared" si="1185"/>
        <v>0</v>
      </c>
      <c r="BN987" s="30">
        <f t="shared" si="1172"/>
        <v>0</v>
      </c>
    </row>
    <row r="988" spans="1:66" x14ac:dyDescent="0.25">
      <c r="A988" s="49"/>
      <c r="B988" s="50"/>
      <c r="C988" s="699"/>
      <c r="D988" s="50"/>
      <c r="E988" s="62" t="e">
        <f t="shared" si="1173"/>
        <v>#N/A</v>
      </c>
      <c r="F988" s="664" t="str">
        <f t="shared" si="1171"/>
        <v/>
      </c>
      <c r="G988" s="587"/>
      <c r="H988" s="588">
        <f t="shared" si="1186"/>
        <v>0</v>
      </c>
      <c r="I988" s="588">
        <f t="shared" si="1200"/>
        <v>0</v>
      </c>
      <c r="J988" s="587"/>
      <c r="K988" s="588">
        <f t="shared" si="1187"/>
        <v>0</v>
      </c>
      <c r="L988" s="588">
        <f t="shared" si="1201"/>
        <v>0</v>
      </c>
      <c r="M988" s="587"/>
      <c r="N988" s="588">
        <f t="shared" si="1188"/>
        <v>0</v>
      </c>
      <c r="O988" s="588">
        <f t="shared" si="1202"/>
        <v>0</v>
      </c>
      <c r="P988" s="587"/>
      <c r="Q988" s="588">
        <f t="shared" si="1189"/>
        <v>0</v>
      </c>
      <c r="R988" s="588">
        <f t="shared" si="1203"/>
        <v>0</v>
      </c>
      <c r="S988" s="587"/>
      <c r="T988" s="588">
        <f t="shared" si="1190"/>
        <v>0</v>
      </c>
      <c r="U988" s="588">
        <f t="shared" si="1204"/>
        <v>0</v>
      </c>
      <c r="V988" s="587"/>
      <c r="W988" s="588">
        <f t="shared" si="1191"/>
        <v>0</v>
      </c>
      <c r="X988" s="588">
        <f t="shared" si="1205"/>
        <v>0</v>
      </c>
      <c r="Y988" s="587"/>
      <c r="Z988" s="588">
        <f t="shared" si="1192"/>
        <v>0</v>
      </c>
      <c r="AA988" s="588">
        <f t="shared" si="1176"/>
        <v>0</v>
      </c>
      <c r="AB988" s="587"/>
      <c r="AC988" s="588">
        <f t="shared" si="1193"/>
        <v>0</v>
      </c>
      <c r="AD988" s="588">
        <f t="shared" si="1206"/>
        <v>0</v>
      </c>
      <c r="AE988" s="587"/>
      <c r="AF988" s="588">
        <f t="shared" si="1194"/>
        <v>0</v>
      </c>
      <c r="AG988" s="588">
        <f t="shared" si="1207"/>
        <v>0</v>
      </c>
      <c r="AH988" s="587"/>
      <c r="AI988" s="588">
        <f t="shared" si="1195"/>
        <v>0</v>
      </c>
      <c r="AJ988" s="588">
        <f t="shared" si="1208"/>
        <v>0</v>
      </c>
      <c r="AK988" s="587"/>
      <c r="AL988" s="588">
        <f t="shared" si="1196"/>
        <v>0</v>
      </c>
      <c r="AM988" s="588">
        <f t="shared" si="1209"/>
        <v>0</v>
      </c>
      <c r="AN988" s="587"/>
      <c r="AO988" s="588">
        <f t="shared" si="1197"/>
        <v>0</v>
      </c>
      <c r="AP988" s="588">
        <f t="shared" si="1210"/>
        <v>0</v>
      </c>
      <c r="AQ988" s="587"/>
      <c r="AR988" s="588">
        <f t="shared" si="1198"/>
        <v>0</v>
      </c>
      <c r="AS988" s="588">
        <f t="shared" si="1177"/>
        <v>0</v>
      </c>
      <c r="AT988" s="587"/>
      <c r="AU988" s="588">
        <f t="shared" si="1199"/>
        <v>0</v>
      </c>
      <c r="AV988" s="588">
        <f t="shared" si="1211"/>
        <v>0</v>
      </c>
      <c r="AW988" s="587"/>
      <c r="AX988" s="652"/>
      <c r="AY988" s="706">
        <f t="shared" si="1175"/>
        <v>0</v>
      </c>
      <c r="BC988" s="30">
        <f t="shared" si="1178"/>
        <v>0</v>
      </c>
      <c r="BD988" s="30">
        <f t="shared" si="1179"/>
        <v>0</v>
      </c>
      <c r="BE988" s="30">
        <f t="shared" si="1213"/>
        <v>0</v>
      </c>
      <c r="BF988" s="30">
        <f t="shared" si="1180"/>
        <v>0</v>
      </c>
      <c r="BG988" s="30">
        <f t="shared" si="1181"/>
        <v>0</v>
      </c>
      <c r="BH988" s="30">
        <f t="shared" si="1212"/>
        <v>0</v>
      </c>
      <c r="BI988" s="30">
        <f t="shared" si="1174"/>
        <v>0</v>
      </c>
      <c r="BJ988" s="30">
        <f t="shared" si="1182"/>
        <v>0</v>
      </c>
      <c r="BK988" s="704">
        <f t="shared" si="1183"/>
        <v>0</v>
      </c>
      <c r="BL988" s="30">
        <f t="shared" si="1184"/>
        <v>0</v>
      </c>
      <c r="BM988" s="30">
        <f t="shared" si="1185"/>
        <v>0</v>
      </c>
      <c r="BN988" s="30">
        <f t="shared" si="1172"/>
        <v>0</v>
      </c>
    </row>
    <row r="989" spans="1:66" x14ac:dyDescent="0.25">
      <c r="A989" s="49"/>
      <c r="B989" s="50"/>
      <c r="C989" s="699"/>
      <c r="D989" s="50"/>
      <c r="E989" s="62" t="e">
        <f t="shared" si="1173"/>
        <v>#N/A</v>
      </c>
      <c r="F989" s="664" t="str">
        <f t="shared" si="1171"/>
        <v/>
      </c>
      <c r="G989" s="587"/>
      <c r="H989" s="588">
        <f t="shared" si="1186"/>
        <v>0</v>
      </c>
      <c r="I989" s="588">
        <f t="shared" si="1200"/>
        <v>0</v>
      </c>
      <c r="J989" s="587"/>
      <c r="K989" s="588">
        <f t="shared" si="1187"/>
        <v>0</v>
      </c>
      <c r="L989" s="588">
        <f t="shared" si="1201"/>
        <v>0</v>
      </c>
      <c r="M989" s="587"/>
      <c r="N989" s="588">
        <f t="shared" si="1188"/>
        <v>0</v>
      </c>
      <c r="O989" s="588">
        <f t="shared" si="1202"/>
        <v>0</v>
      </c>
      <c r="P989" s="587"/>
      <c r="Q989" s="588">
        <f t="shared" si="1189"/>
        <v>0</v>
      </c>
      <c r="R989" s="588">
        <f t="shared" si="1203"/>
        <v>0</v>
      </c>
      <c r="S989" s="587"/>
      <c r="T989" s="588">
        <f t="shared" si="1190"/>
        <v>0</v>
      </c>
      <c r="U989" s="588">
        <f t="shared" si="1204"/>
        <v>0</v>
      </c>
      <c r="V989" s="587"/>
      <c r="W989" s="588">
        <f t="shared" si="1191"/>
        <v>0</v>
      </c>
      <c r="X989" s="588">
        <f t="shared" si="1205"/>
        <v>0</v>
      </c>
      <c r="Y989" s="587"/>
      <c r="Z989" s="588">
        <f t="shared" si="1192"/>
        <v>0</v>
      </c>
      <c r="AA989" s="588">
        <f t="shared" si="1176"/>
        <v>0</v>
      </c>
      <c r="AB989" s="587"/>
      <c r="AC989" s="588">
        <f t="shared" si="1193"/>
        <v>0</v>
      </c>
      <c r="AD989" s="588">
        <f t="shared" si="1206"/>
        <v>0</v>
      </c>
      <c r="AE989" s="587"/>
      <c r="AF989" s="588">
        <f t="shared" si="1194"/>
        <v>0</v>
      </c>
      <c r="AG989" s="588">
        <f t="shared" si="1207"/>
        <v>0</v>
      </c>
      <c r="AH989" s="587"/>
      <c r="AI989" s="588">
        <f t="shared" si="1195"/>
        <v>0</v>
      </c>
      <c r="AJ989" s="588">
        <f t="shared" si="1208"/>
        <v>0</v>
      </c>
      <c r="AK989" s="587"/>
      <c r="AL989" s="588">
        <f t="shared" si="1196"/>
        <v>0</v>
      </c>
      <c r="AM989" s="588">
        <f t="shared" si="1209"/>
        <v>0</v>
      </c>
      <c r="AN989" s="587"/>
      <c r="AO989" s="588">
        <f t="shared" si="1197"/>
        <v>0</v>
      </c>
      <c r="AP989" s="588">
        <f t="shared" si="1210"/>
        <v>0</v>
      </c>
      <c r="AQ989" s="587"/>
      <c r="AR989" s="588">
        <f t="shared" si="1198"/>
        <v>0</v>
      </c>
      <c r="AS989" s="588">
        <f t="shared" si="1177"/>
        <v>0</v>
      </c>
      <c r="AT989" s="587"/>
      <c r="AU989" s="588">
        <f t="shared" si="1199"/>
        <v>0</v>
      </c>
      <c r="AV989" s="588">
        <f t="shared" si="1211"/>
        <v>0</v>
      </c>
      <c r="AW989" s="587"/>
      <c r="AX989" s="652"/>
      <c r="AY989" s="706">
        <f t="shared" si="1175"/>
        <v>0</v>
      </c>
      <c r="BC989" s="30">
        <f t="shared" si="1178"/>
        <v>0</v>
      </c>
      <c r="BD989" s="30">
        <f t="shared" si="1179"/>
        <v>0</v>
      </c>
      <c r="BE989" s="30">
        <f t="shared" si="1213"/>
        <v>0</v>
      </c>
      <c r="BF989" s="30">
        <f t="shared" si="1180"/>
        <v>0</v>
      </c>
      <c r="BG989" s="30">
        <f t="shared" si="1181"/>
        <v>0</v>
      </c>
      <c r="BH989" s="30">
        <f t="shared" si="1212"/>
        <v>0</v>
      </c>
      <c r="BI989" s="30">
        <f t="shared" si="1174"/>
        <v>0</v>
      </c>
      <c r="BJ989" s="30">
        <f t="shared" si="1182"/>
        <v>0</v>
      </c>
      <c r="BK989" s="704">
        <f t="shared" si="1183"/>
        <v>0</v>
      </c>
      <c r="BL989" s="30">
        <f t="shared" si="1184"/>
        <v>0</v>
      </c>
      <c r="BM989" s="30">
        <f t="shared" si="1185"/>
        <v>0</v>
      </c>
      <c r="BN989" s="30">
        <f t="shared" si="1172"/>
        <v>0</v>
      </c>
    </row>
    <row r="990" spans="1:66" x14ac:dyDescent="0.25">
      <c r="A990" s="49"/>
      <c r="B990" s="50"/>
      <c r="C990" s="699"/>
      <c r="D990" s="50"/>
      <c r="E990" s="62" t="e">
        <f t="shared" si="1173"/>
        <v>#N/A</v>
      </c>
      <c r="F990" s="664" t="str">
        <f t="shared" si="1171"/>
        <v/>
      </c>
      <c r="G990" s="587"/>
      <c r="H990" s="588">
        <f t="shared" si="1186"/>
        <v>0</v>
      </c>
      <c r="I990" s="588">
        <f t="shared" si="1200"/>
        <v>0</v>
      </c>
      <c r="J990" s="587"/>
      <c r="K990" s="588">
        <f t="shared" si="1187"/>
        <v>0</v>
      </c>
      <c r="L990" s="588">
        <f t="shared" si="1201"/>
        <v>0</v>
      </c>
      <c r="M990" s="587"/>
      <c r="N990" s="588">
        <f t="shared" si="1188"/>
        <v>0</v>
      </c>
      <c r="O990" s="588">
        <f t="shared" si="1202"/>
        <v>0</v>
      </c>
      <c r="P990" s="587"/>
      <c r="Q990" s="588">
        <f t="shared" si="1189"/>
        <v>0</v>
      </c>
      <c r="R990" s="588">
        <f t="shared" si="1203"/>
        <v>0</v>
      </c>
      <c r="S990" s="587"/>
      <c r="T990" s="588">
        <f t="shared" si="1190"/>
        <v>0</v>
      </c>
      <c r="U990" s="588">
        <f t="shared" si="1204"/>
        <v>0</v>
      </c>
      <c r="V990" s="587"/>
      <c r="W990" s="588">
        <f t="shared" si="1191"/>
        <v>0</v>
      </c>
      <c r="X990" s="588">
        <f t="shared" si="1205"/>
        <v>0</v>
      </c>
      <c r="Y990" s="587"/>
      <c r="Z990" s="588">
        <f t="shared" si="1192"/>
        <v>0</v>
      </c>
      <c r="AA990" s="588">
        <f t="shared" si="1176"/>
        <v>0</v>
      </c>
      <c r="AB990" s="587"/>
      <c r="AC990" s="588">
        <f t="shared" si="1193"/>
        <v>0</v>
      </c>
      <c r="AD990" s="588">
        <f t="shared" si="1206"/>
        <v>0</v>
      </c>
      <c r="AE990" s="587"/>
      <c r="AF990" s="588">
        <f t="shared" si="1194"/>
        <v>0</v>
      </c>
      <c r="AG990" s="588">
        <f t="shared" si="1207"/>
        <v>0</v>
      </c>
      <c r="AH990" s="587"/>
      <c r="AI990" s="588">
        <f t="shared" si="1195"/>
        <v>0</v>
      </c>
      <c r="AJ990" s="588">
        <f t="shared" si="1208"/>
        <v>0</v>
      </c>
      <c r="AK990" s="587"/>
      <c r="AL990" s="588">
        <f t="shared" si="1196"/>
        <v>0</v>
      </c>
      <c r="AM990" s="588">
        <f t="shared" si="1209"/>
        <v>0</v>
      </c>
      <c r="AN990" s="587"/>
      <c r="AO990" s="588">
        <f t="shared" si="1197"/>
        <v>0</v>
      </c>
      <c r="AP990" s="588">
        <f t="shared" si="1210"/>
        <v>0</v>
      </c>
      <c r="AQ990" s="587"/>
      <c r="AR990" s="588">
        <f t="shared" si="1198"/>
        <v>0</v>
      </c>
      <c r="AS990" s="588">
        <f t="shared" si="1177"/>
        <v>0</v>
      </c>
      <c r="AT990" s="587"/>
      <c r="AU990" s="588">
        <f t="shared" si="1199"/>
        <v>0</v>
      </c>
      <c r="AV990" s="588">
        <f t="shared" si="1211"/>
        <v>0</v>
      </c>
      <c r="AW990" s="587"/>
      <c r="AX990" s="652"/>
      <c r="AY990" s="706">
        <f t="shared" si="1175"/>
        <v>0</v>
      </c>
      <c r="BC990" s="30">
        <f t="shared" si="1178"/>
        <v>0</v>
      </c>
      <c r="BD990" s="30">
        <f t="shared" si="1179"/>
        <v>0</v>
      </c>
      <c r="BE990" s="30">
        <f t="shared" si="1213"/>
        <v>0</v>
      </c>
      <c r="BF990" s="30">
        <f t="shared" si="1180"/>
        <v>0</v>
      </c>
      <c r="BG990" s="30">
        <f t="shared" si="1181"/>
        <v>0</v>
      </c>
      <c r="BH990" s="30">
        <f t="shared" si="1212"/>
        <v>0</v>
      </c>
      <c r="BI990" s="30">
        <f t="shared" si="1174"/>
        <v>0</v>
      </c>
      <c r="BJ990" s="30">
        <f t="shared" si="1182"/>
        <v>0</v>
      </c>
      <c r="BK990" s="704">
        <f t="shared" si="1183"/>
        <v>0</v>
      </c>
      <c r="BL990" s="30">
        <f t="shared" si="1184"/>
        <v>0</v>
      </c>
      <c r="BM990" s="30">
        <f t="shared" si="1185"/>
        <v>0</v>
      </c>
      <c r="BN990" s="30">
        <f t="shared" si="1172"/>
        <v>0</v>
      </c>
    </row>
    <row r="991" spans="1:66" x14ac:dyDescent="0.25">
      <c r="A991" s="49"/>
      <c r="B991" s="50"/>
      <c r="C991" s="699"/>
      <c r="D991" s="50"/>
      <c r="E991" s="62" t="e">
        <f t="shared" si="1173"/>
        <v>#N/A</v>
      </c>
      <c r="F991" s="664" t="str">
        <f t="shared" si="1171"/>
        <v/>
      </c>
      <c r="G991" s="587"/>
      <c r="H991" s="588">
        <f t="shared" si="1186"/>
        <v>0</v>
      </c>
      <c r="I991" s="588">
        <f t="shared" si="1200"/>
        <v>0</v>
      </c>
      <c r="J991" s="587"/>
      <c r="K991" s="588">
        <f t="shared" si="1187"/>
        <v>0</v>
      </c>
      <c r="L991" s="588">
        <f t="shared" si="1201"/>
        <v>0</v>
      </c>
      <c r="M991" s="587"/>
      <c r="N991" s="588">
        <f t="shared" si="1188"/>
        <v>0</v>
      </c>
      <c r="O991" s="588">
        <f t="shared" si="1202"/>
        <v>0</v>
      </c>
      <c r="P991" s="587"/>
      <c r="Q991" s="588">
        <f t="shared" si="1189"/>
        <v>0</v>
      </c>
      <c r="R991" s="588">
        <f t="shared" si="1203"/>
        <v>0</v>
      </c>
      <c r="S991" s="587"/>
      <c r="T991" s="588">
        <f t="shared" si="1190"/>
        <v>0</v>
      </c>
      <c r="U991" s="588">
        <f t="shared" si="1204"/>
        <v>0</v>
      </c>
      <c r="V991" s="587"/>
      <c r="W991" s="588">
        <f t="shared" si="1191"/>
        <v>0</v>
      </c>
      <c r="X991" s="588">
        <f t="shared" si="1205"/>
        <v>0</v>
      </c>
      <c r="Y991" s="587"/>
      <c r="Z991" s="588">
        <f t="shared" si="1192"/>
        <v>0</v>
      </c>
      <c r="AA991" s="588">
        <f t="shared" si="1176"/>
        <v>0</v>
      </c>
      <c r="AB991" s="587"/>
      <c r="AC991" s="588">
        <f t="shared" si="1193"/>
        <v>0</v>
      </c>
      <c r="AD991" s="588">
        <f t="shared" si="1206"/>
        <v>0</v>
      </c>
      <c r="AE991" s="587"/>
      <c r="AF991" s="588">
        <f t="shared" si="1194"/>
        <v>0</v>
      </c>
      <c r="AG991" s="588">
        <f t="shared" si="1207"/>
        <v>0</v>
      </c>
      <c r="AH991" s="587"/>
      <c r="AI991" s="588">
        <f t="shared" si="1195"/>
        <v>0</v>
      </c>
      <c r="AJ991" s="588">
        <f t="shared" si="1208"/>
        <v>0</v>
      </c>
      <c r="AK991" s="587"/>
      <c r="AL991" s="588">
        <f t="shared" si="1196"/>
        <v>0</v>
      </c>
      <c r="AM991" s="588">
        <f t="shared" si="1209"/>
        <v>0</v>
      </c>
      <c r="AN991" s="587"/>
      <c r="AO991" s="588">
        <f t="shared" si="1197"/>
        <v>0</v>
      </c>
      <c r="AP991" s="588">
        <f t="shared" si="1210"/>
        <v>0</v>
      </c>
      <c r="AQ991" s="587"/>
      <c r="AR991" s="588">
        <f t="shared" si="1198"/>
        <v>0</v>
      </c>
      <c r="AS991" s="588">
        <f t="shared" si="1177"/>
        <v>0</v>
      </c>
      <c r="AT991" s="587"/>
      <c r="AU991" s="588">
        <f t="shared" si="1199"/>
        <v>0</v>
      </c>
      <c r="AV991" s="588">
        <f t="shared" si="1211"/>
        <v>0</v>
      </c>
      <c r="AW991" s="587"/>
      <c r="AX991" s="652"/>
      <c r="AY991" s="706">
        <f t="shared" si="1175"/>
        <v>0</v>
      </c>
      <c r="BC991" s="30">
        <f t="shared" si="1178"/>
        <v>0</v>
      </c>
      <c r="BD991" s="30">
        <f t="shared" si="1179"/>
        <v>0</v>
      </c>
      <c r="BE991" s="30">
        <f t="shared" si="1213"/>
        <v>0</v>
      </c>
      <c r="BF991" s="30">
        <f t="shared" si="1180"/>
        <v>0</v>
      </c>
      <c r="BG991" s="30">
        <f t="shared" si="1181"/>
        <v>0</v>
      </c>
      <c r="BH991" s="30">
        <f t="shared" si="1212"/>
        <v>0</v>
      </c>
      <c r="BI991" s="30">
        <f t="shared" si="1174"/>
        <v>0</v>
      </c>
      <c r="BJ991" s="30">
        <f t="shared" si="1182"/>
        <v>0</v>
      </c>
      <c r="BK991" s="704">
        <f t="shared" si="1183"/>
        <v>0</v>
      </c>
      <c r="BL991" s="30">
        <f t="shared" si="1184"/>
        <v>0</v>
      </c>
      <c r="BM991" s="30">
        <f t="shared" si="1185"/>
        <v>0</v>
      </c>
      <c r="BN991" s="30">
        <f t="shared" si="1172"/>
        <v>0</v>
      </c>
    </row>
    <row r="992" spans="1:66" x14ac:dyDescent="0.25">
      <c r="A992" s="49"/>
      <c r="B992" s="50"/>
      <c r="C992" s="699"/>
      <c r="D992" s="50"/>
      <c r="E992" s="62" t="e">
        <f t="shared" si="1173"/>
        <v>#N/A</v>
      </c>
      <c r="F992" s="664" t="str">
        <f t="shared" si="1171"/>
        <v/>
      </c>
      <c r="G992" s="587"/>
      <c r="H992" s="588">
        <f t="shared" si="1186"/>
        <v>0</v>
      </c>
      <c r="I992" s="588">
        <f t="shared" si="1200"/>
        <v>0</v>
      </c>
      <c r="J992" s="587"/>
      <c r="K992" s="588">
        <f t="shared" si="1187"/>
        <v>0</v>
      </c>
      <c r="L992" s="588">
        <f t="shared" si="1201"/>
        <v>0</v>
      </c>
      <c r="M992" s="587"/>
      <c r="N992" s="588">
        <f t="shared" si="1188"/>
        <v>0</v>
      </c>
      <c r="O992" s="588">
        <f t="shared" si="1202"/>
        <v>0</v>
      </c>
      <c r="P992" s="587"/>
      <c r="Q992" s="588">
        <f t="shared" si="1189"/>
        <v>0</v>
      </c>
      <c r="R992" s="588">
        <f t="shared" si="1203"/>
        <v>0</v>
      </c>
      <c r="S992" s="587"/>
      <c r="T992" s="588">
        <f t="shared" si="1190"/>
        <v>0</v>
      </c>
      <c r="U992" s="588">
        <f t="shared" si="1204"/>
        <v>0</v>
      </c>
      <c r="V992" s="587"/>
      <c r="W992" s="588">
        <f t="shared" si="1191"/>
        <v>0</v>
      </c>
      <c r="X992" s="588">
        <f t="shared" si="1205"/>
        <v>0</v>
      </c>
      <c r="Y992" s="587"/>
      <c r="Z992" s="588">
        <f t="shared" si="1192"/>
        <v>0</v>
      </c>
      <c r="AA992" s="588">
        <f t="shared" si="1176"/>
        <v>0</v>
      </c>
      <c r="AB992" s="587"/>
      <c r="AC992" s="588">
        <f t="shared" si="1193"/>
        <v>0</v>
      </c>
      <c r="AD992" s="588">
        <f t="shared" si="1206"/>
        <v>0</v>
      </c>
      <c r="AE992" s="587"/>
      <c r="AF992" s="588">
        <f t="shared" si="1194"/>
        <v>0</v>
      </c>
      <c r="AG992" s="588">
        <f t="shared" si="1207"/>
        <v>0</v>
      </c>
      <c r="AH992" s="587"/>
      <c r="AI992" s="588">
        <f t="shared" si="1195"/>
        <v>0</v>
      </c>
      <c r="AJ992" s="588">
        <f t="shared" si="1208"/>
        <v>0</v>
      </c>
      <c r="AK992" s="587"/>
      <c r="AL992" s="588">
        <f t="shared" si="1196"/>
        <v>0</v>
      </c>
      <c r="AM992" s="588">
        <f t="shared" si="1209"/>
        <v>0</v>
      </c>
      <c r="AN992" s="587"/>
      <c r="AO992" s="588">
        <f t="shared" si="1197"/>
        <v>0</v>
      </c>
      <c r="AP992" s="588">
        <f t="shared" si="1210"/>
        <v>0</v>
      </c>
      <c r="AQ992" s="587"/>
      <c r="AR992" s="588">
        <f t="shared" si="1198"/>
        <v>0</v>
      </c>
      <c r="AS992" s="588">
        <f t="shared" si="1177"/>
        <v>0</v>
      </c>
      <c r="AT992" s="587"/>
      <c r="AU992" s="588">
        <f t="shared" si="1199"/>
        <v>0</v>
      </c>
      <c r="AV992" s="588">
        <f t="shared" si="1211"/>
        <v>0</v>
      </c>
      <c r="AW992" s="587"/>
      <c r="AX992" s="652"/>
      <c r="AY992" s="706">
        <f t="shared" si="1175"/>
        <v>0</v>
      </c>
      <c r="BC992" s="30">
        <f t="shared" si="1178"/>
        <v>0</v>
      </c>
      <c r="BD992" s="30">
        <f t="shared" si="1179"/>
        <v>0</v>
      </c>
      <c r="BE992" s="30">
        <f t="shared" si="1213"/>
        <v>0</v>
      </c>
      <c r="BF992" s="30">
        <f t="shared" si="1180"/>
        <v>0</v>
      </c>
      <c r="BG992" s="30">
        <f t="shared" si="1181"/>
        <v>0</v>
      </c>
      <c r="BH992" s="30">
        <f t="shared" si="1212"/>
        <v>0</v>
      </c>
      <c r="BI992" s="30">
        <f t="shared" si="1174"/>
        <v>0</v>
      </c>
      <c r="BJ992" s="30">
        <f t="shared" si="1182"/>
        <v>0</v>
      </c>
      <c r="BK992" s="704">
        <f t="shared" si="1183"/>
        <v>0</v>
      </c>
      <c r="BL992" s="30">
        <f t="shared" si="1184"/>
        <v>0</v>
      </c>
      <c r="BM992" s="30">
        <f t="shared" si="1185"/>
        <v>0</v>
      </c>
      <c r="BN992" s="30">
        <f t="shared" si="1172"/>
        <v>0</v>
      </c>
    </row>
    <row r="993" spans="1:66" x14ac:dyDescent="0.25">
      <c r="A993" s="49"/>
      <c r="B993" s="50"/>
      <c r="C993" s="699"/>
      <c r="D993" s="50"/>
      <c r="E993" s="62" t="e">
        <f t="shared" si="1173"/>
        <v>#N/A</v>
      </c>
      <c r="F993" s="664" t="str">
        <f t="shared" si="1171"/>
        <v/>
      </c>
      <c r="G993" s="587"/>
      <c r="H993" s="588">
        <f t="shared" si="1186"/>
        <v>0</v>
      </c>
      <c r="I993" s="588">
        <f t="shared" si="1200"/>
        <v>0</v>
      </c>
      <c r="J993" s="587"/>
      <c r="K993" s="588">
        <f t="shared" si="1187"/>
        <v>0</v>
      </c>
      <c r="L993" s="588">
        <f t="shared" si="1201"/>
        <v>0</v>
      </c>
      <c r="M993" s="587"/>
      <c r="N993" s="588">
        <f t="shared" si="1188"/>
        <v>0</v>
      </c>
      <c r="O993" s="588">
        <f t="shared" si="1202"/>
        <v>0</v>
      </c>
      <c r="P993" s="587"/>
      <c r="Q993" s="588">
        <f t="shared" si="1189"/>
        <v>0</v>
      </c>
      <c r="R993" s="588">
        <f t="shared" si="1203"/>
        <v>0</v>
      </c>
      <c r="S993" s="587"/>
      <c r="T993" s="588">
        <f t="shared" si="1190"/>
        <v>0</v>
      </c>
      <c r="U993" s="588">
        <f t="shared" si="1204"/>
        <v>0</v>
      </c>
      <c r="V993" s="587"/>
      <c r="W993" s="588">
        <f t="shared" si="1191"/>
        <v>0</v>
      </c>
      <c r="X993" s="588">
        <f t="shared" si="1205"/>
        <v>0</v>
      </c>
      <c r="Y993" s="587"/>
      <c r="Z993" s="588">
        <f t="shared" si="1192"/>
        <v>0</v>
      </c>
      <c r="AA993" s="588">
        <f t="shared" si="1176"/>
        <v>0</v>
      </c>
      <c r="AB993" s="587"/>
      <c r="AC993" s="588">
        <f t="shared" si="1193"/>
        <v>0</v>
      </c>
      <c r="AD993" s="588">
        <f t="shared" si="1206"/>
        <v>0</v>
      </c>
      <c r="AE993" s="587"/>
      <c r="AF993" s="588">
        <f t="shared" si="1194"/>
        <v>0</v>
      </c>
      <c r="AG993" s="588">
        <f t="shared" si="1207"/>
        <v>0</v>
      </c>
      <c r="AH993" s="587"/>
      <c r="AI993" s="588">
        <f t="shared" si="1195"/>
        <v>0</v>
      </c>
      <c r="AJ993" s="588">
        <f t="shared" si="1208"/>
        <v>0</v>
      </c>
      <c r="AK993" s="587"/>
      <c r="AL993" s="588">
        <f t="shared" si="1196"/>
        <v>0</v>
      </c>
      <c r="AM993" s="588">
        <f t="shared" si="1209"/>
        <v>0</v>
      </c>
      <c r="AN993" s="587"/>
      <c r="AO993" s="588">
        <f t="shared" si="1197"/>
        <v>0</v>
      </c>
      <c r="AP993" s="588">
        <f t="shared" si="1210"/>
        <v>0</v>
      </c>
      <c r="AQ993" s="587"/>
      <c r="AR993" s="588">
        <f t="shared" si="1198"/>
        <v>0</v>
      </c>
      <c r="AS993" s="588">
        <f t="shared" si="1177"/>
        <v>0</v>
      </c>
      <c r="AT993" s="587"/>
      <c r="AU993" s="588">
        <f t="shared" si="1199"/>
        <v>0</v>
      </c>
      <c r="AV993" s="588">
        <f t="shared" si="1211"/>
        <v>0</v>
      </c>
      <c r="AW993" s="587"/>
      <c r="AX993" s="652"/>
      <c r="AY993" s="706">
        <f t="shared" si="1175"/>
        <v>0</v>
      </c>
      <c r="BC993" s="30">
        <f t="shared" si="1178"/>
        <v>0</v>
      </c>
      <c r="BD993" s="30">
        <f t="shared" si="1179"/>
        <v>0</v>
      </c>
      <c r="BE993" s="30">
        <f t="shared" si="1213"/>
        <v>0</v>
      </c>
      <c r="BF993" s="30">
        <f t="shared" si="1180"/>
        <v>0</v>
      </c>
      <c r="BG993" s="30">
        <f t="shared" si="1181"/>
        <v>0</v>
      </c>
      <c r="BH993" s="30">
        <f t="shared" si="1212"/>
        <v>0</v>
      </c>
      <c r="BI993" s="30">
        <f t="shared" si="1174"/>
        <v>0</v>
      </c>
      <c r="BJ993" s="30">
        <f t="shared" si="1182"/>
        <v>0</v>
      </c>
      <c r="BK993" s="704">
        <f t="shared" si="1183"/>
        <v>0</v>
      </c>
      <c r="BL993" s="30">
        <f t="shared" si="1184"/>
        <v>0</v>
      </c>
      <c r="BM993" s="30">
        <f t="shared" si="1185"/>
        <v>0</v>
      </c>
      <c r="BN993" s="30">
        <f t="shared" si="1172"/>
        <v>0</v>
      </c>
    </row>
    <row r="994" spans="1:66" x14ac:dyDescent="0.25">
      <c r="A994" s="49"/>
      <c r="B994" s="50"/>
      <c r="C994" s="699"/>
      <c r="D994" s="50"/>
      <c r="E994" s="62" t="e">
        <f t="shared" si="1173"/>
        <v>#N/A</v>
      </c>
      <c r="F994" s="664" t="str">
        <f t="shared" si="1171"/>
        <v/>
      </c>
      <c r="G994" s="587"/>
      <c r="H994" s="588">
        <f t="shared" si="1186"/>
        <v>0</v>
      </c>
      <c r="I994" s="588">
        <f t="shared" si="1200"/>
        <v>0</v>
      </c>
      <c r="J994" s="587"/>
      <c r="K994" s="588">
        <f t="shared" si="1187"/>
        <v>0</v>
      </c>
      <c r="L994" s="588">
        <f t="shared" si="1201"/>
        <v>0</v>
      </c>
      <c r="M994" s="587"/>
      <c r="N994" s="588">
        <f t="shared" si="1188"/>
        <v>0</v>
      </c>
      <c r="O994" s="588">
        <f t="shared" si="1202"/>
        <v>0</v>
      </c>
      <c r="P994" s="587"/>
      <c r="Q994" s="588">
        <f t="shared" si="1189"/>
        <v>0</v>
      </c>
      <c r="R994" s="588">
        <f t="shared" si="1203"/>
        <v>0</v>
      </c>
      <c r="S994" s="587"/>
      <c r="T994" s="588">
        <f t="shared" si="1190"/>
        <v>0</v>
      </c>
      <c r="U994" s="588">
        <f t="shared" si="1204"/>
        <v>0</v>
      </c>
      <c r="V994" s="587"/>
      <c r="W994" s="588">
        <f t="shared" si="1191"/>
        <v>0</v>
      </c>
      <c r="X994" s="588">
        <f t="shared" si="1205"/>
        <v>0</v>
      </c>
      <c r="Y994" s="587"/>
      <c r="Z994" s="588">
        <f t="shared" si="1192"/>
        <v>0</v>
      </c>
      <c r="AA994" s="588">
        <f t="shared" si="1176"/>
        <v>0</v>
      </c>
      <c r="AB994" s="587"/>
      <c r="AC994" s="588">
        <f t="shared" si="1193"/>
        <v>0</v>
      </c>
      <c r="AD994" s="588">
        <f t="shared" si="1206"/>
        <v>0</v>
      </c>
      <c r="AE994" s="587"/>
      <c r="AF994" s="588">
        <f t="shared" si="1194"/>
        <v>0</v>
      </c>
      <c r="AG994" s="588">
        <f t="shared" si="1207"/>
        <v>0</v>
      </c>
      <c r="AH994" s="587"/>
      <c r="AI994" s="588">
        <f t="shared" si="1195"/>
        <v>0</v>
      </c>
      <c r="AJ994" s="588">
        <f t="shared" si="1208"/>
        <v>0</v>
      </c>
      <c r="AK994" s="587"/>
      <c r="AL994" s="588">
        <f t="shared" si="1196"/>
        <v>0</v>
      </c>
      <c r="AM994" s="588">
        <f t="shared" si="1209"/>
        <v>0</v>
      </c>
      <c r="AN994" s="587"/>
      <c r="AO994" s="588">
        <f t="shared" si="1197"/>
        <v>0</v>
      </c>
      <c r="AP994" s="588">
        <f t="shared" si="1210"/>
        <v>0</v>
      </c>
      <c r="AQ994" s="587"/>
      <c r="AR994" s="588">
        <f t="shared" si="1198"/>
        <v>0</v>
      </c>
      <c r="AS994" s="588">
        <f t="shared" si="1177"/>
        <v>0</v>
      </c>
      <c r="AT994" s="587"/>
      <c r="AU994" s="588">
        <f t="shared" si="1199"/>
        <v>0</v>
      </c>
      <c r="AV994" s="588">
        <f t="shared" si="1211"/>
        <v>0</v>
      </c>
      <c r="AW994" s="587"/>
      <c r="AX994" s="652"/>
      <c r="AY994" s="706">
        <f t="shared" si="1175"/>
        <v>0</v>
      </c>
      <c r="BC994" s="30">
        <f t="shared" si="1178"/>
        <v>0</v>
      </c>
      <c r="BD994" s="30">
        <f t="shared" si="1179"/>
        <v>0</v>
      </c>
      <c r="BE994" s="30">
        <f t="shared" si="1213"/>
        <v>0</v>
      </c>
      <c r="BF994" s="30">
        <f t="shared" si="1180"/>
        <v>0</v>
      </c>
      <c r="BG994" s="30">
        <f t="shared" si="1181"/>
        <v>0</v>
      </c>
      <c r="BH994" s="30">
        <f t="shared" si="1212"/>
        <v>0</v>
      </c>
      <c r="BI994" s="30">
        <f t="shared" si="1174"/>
        <v>0</v>
      </c>
      <c r="BJ994" s="30">
        <f t="shared" si="1182"/>
        <v>0</v>
      </c>
      <c r="BK994" s="704">
        <f t="shared" si="1183"/>
        <v>0</v>
      </c>
      <c r="BL994" s="30">
        <f t="shared" si="1184"/>
        <v>0</v>
      </c>
      <c r="BM994" s="30">
        <f t="shared" si="1185"/>
        <v>0</v>
      </c>
      <c r="BN994" s="30">
        <f t="shared" si="1172"/>
        <v>0</v>
      </c>
    </row>
    <row r="995" spans="1:66" x14ac:dyDescent="0.25">
      <c r="A995" s="49"/>
      <c r="B995" s="50"/>
      <c r="C995" s="699"/>
      <c r="D995" s="50"/>
      <c r="E995" s="62" t="e">
        <f t="shared" si="1173"/>
        <v>#N/A</v>
      </c>
      <c r="F995" s="664" t="str">
        <f t="shared" ref="F995:F1058" si="1214">IFERROR(INDEX(Index_card_code,MATCH($D995,Index_Card_name,0)),"")</f>
        <v/>
      </c>
      <c r="G995" s="587"/>
      <c r="H995" s="588">
        <f t="shared" si="1186"/>
        <v>0</v>
      </c>
      <c r="I995" s="588">
        <f t="shared" si="1200"/>
        <v>0</v>
      </c>
      <c r="J995" s="587"/>
      <c r="K995" s="588">
        <f t="shared" si="1187"/>
        <v>0</v>
      </c>
      <c r="L995" s="588">
        <f t="shared" si="1201"/>
        <v>0</v>
      </c>
      <c r="M995" s="587"/>
      <c r="N995" s="588">
        <f t="shared" si="1188"/>
        <v>0</v>
      </c>
      <c r="O995" s="588">
        <f t="shared" si="1202"/>
        <v>0</v>
      </c>
      <c r="P995" s="587"/>
      <c r="Q995" s="588">
        <f t="shared" si="1189"/>
        <v>0</v>
      </c>
      <c r="R995" s="588">
        <f t="shared" si="1203"/>
        <v>0</v>
      </c>
      <c r="S995" s="587"/>
      <c r="T995" s="588">
        <f t="shared" si="1190"/>
        <v>0</v>
      </c>
      <c r="U995" s="588">
        <f t="shared" si="1204"/>
        <v>0</v>
      </c>
      <c r="V995" s="587"/>
      <c r="W995" s="588">
        <f t="shared" si="1191"/>
        <v>0</v>
      </c>
      <c r="X995" s="588">
        <f t="shared" si="1205"/>
        <v>0</v>
      </c>
      <c r="Y995" s="587"/>
      <c r="Z995" s="588">
        <f t="shared" si="1192"/>
        <v>0</v>
      </c>
      <c r="AA995" s="588">
        <f t="shared" si="1176"/>
        <v>0</v>
      </c>
      <c r="AB995" s="587"/>
      <c r="AC995" s="588">
        <f t="shared" si="1193"/>
        <v>0</v>
      </c>
      <c r="AD995" s="588">
        <f t="shared" si="1206"/>
        <v>0</v>
      </c>
      <c r="AE995" s="587"/>
      <c r="AF995" s="588">
        <f t="shared" si="1194"/>
        <v>0</v>
      </c>
      <c r="AG995" s="588">
        <f t="shared" si="1207"/>
        <v>0</v>
      </c>
      <c r="AH995" s="587"/>
      <c r="AI995" s="588">
        <f t="shared" si="1195"/>
        <v>0</v>
      </c>
      <c r="AJ995" s="588">
        <f t="shared" si="1208"/>
        <v>0</v>
      </c>
      <c r="AK995" s="587"/>
      <c r="AL995" s="588">
        <f t="shared" si="1196"/>
        <v>0</v>
      </c>
      <c r="AM995" s="588">
        <f t="shared" si="1209"/>
        <v>0</v>
      </c>
      <c r="AN995" s="587"/>
      <c r="AO995" s="588">
        <f t="shared" si="1197"/>
        <v>0</v>
      </c>
      <c r="AP995" s="588">
        <f t="shared" si="1210"/>
        <v>0</v>
      </c>
      <c r="AQ995" s="587"/>
      <c r="AR995" s="588">
        <f t="shared" si="1198"/>
        <v>0</v>
      </c>
      <c r="AS995" s="588">
        <f t="shared" si="1177"/>
        <v>0</v>
      </c>
      <c r="AT995" s="587"/>
      <c r="AU995" s="588">
        <f t="shared" si="1199"/>
        <v>0</v>
      </c>
      <c r="AV995" s="588">
        <f t="shared" si="1211"/>
        <v>0</v>
      </c>
      <c r="AW995" s="587"/>
      <c r="AX995" s="652"/>
      <c r="AY995" s="706">
        <f t="shared" si="1175"/>
        <v>0</v>
      </c>
      <c r="BC995" s="30">
        <f t="shared" si="1178"/>
        <v>0</v>
      </c>
      <c r="BD995" s="30">
        <f t="shared" si="1179"/>
        <v>0</v>
      </c>
      <c r="BE995" s="30">
        <f t="shared" si="1213"/>
        <v>0</v>
      </c>
      <c r="BF995" s="30">
        <f t="shared" si="1180"/>
        <v>0</v>
      </c>
      <c r="BG995" s="30">
        <f t="shared" si="1181"/>
        <v>0</v>
      </c>
      <c r="BH995" s="30">
        <f t="shared" si="1212"/>
        <v>0</v>
      </c>
      <c r="BI995" s="30">
        <f t="shared" si="1174"/>
        <v>0</v>
      </c>
      <c r="BJ995" s="30">
        <f t="shared" si="1182"/>
        <v>0</v>
      </c>
      <c r="BK995" s="704">
        <f t="shared" si="1183"/>
        <v>0</v>
      </c>
      <c r="BL995" s="30">
        <f t="shared" si="1184"/>
        <v>0</v>
      </c>
      <c r="BM995" s="30">
        <f t="shared" si="1185"/>
        <v>0</v>
      </c>
      <c r="BN995" s="30">
        <f t="shared" si="1172"/>
        <v>0</v>
      </c>
    </row>
    <row r="996" spans="1:66" x14ac:dyDescent="0.25">
      <c r="A996" s="49"/>
      <c r="B996" s="50"/>
      <c r="C996" s="699"/>
      <c r="D996" s="50"/>
      <c r="E996" s="62" t="e">
        <f t="shared" si="1173"/>
        <v>#N/A</v>
      </c>
      <c r="F996" s="664" t="str">
        <f t="shared" si="1214"/>
        <v/>
      </c>
      <c r="G996" s="587"/>
      <c r="H996" s="588">
        <f t="shared" si="1186"/>
        <v>0</v>
      </c>
      <c r="I996" s="588">
        <f t="shared" si="1200"/>
        <v>0</v>
      </c>
      <c r="J996" s="587"/>
      <c r="K996" s="588">
        <f t="shared" si="1187"/>
        <v>0</v>
      </c>
      <c r="L996" s="588">
        <f t="shared" si="1201"/>
        <v>0</v>
      </c>
      <c r="M996" s="587"/>
      <c r="N996" s="588">
        <f t="shared" si="1188"/>
        <v>0</v>
      </c>
      <c r="O996" s="588">
        <f t="shared" si="1202"/>
        <v>0</v>
      </c>
      <c r="P996" s="587"/>
      <c r="Q996" s="588">
        <f t="shared" si="1189"/>
        <v>0</v>
      </c>
      <c r="R996" s="588">
        <f t="shared" si="1203"/>
        <v>0</v>
      </c>
      <c r="S996" s="587"/>
      <c r="T996" s="588">
        <f t="shared" si="1190"/>
        <v>0</v>
      </c>
      <c r="U996" s="588">
        <f t="shared" si="1204"/>
        <v>0</v>
      </c>
      <c r="V996" s="587"/>
      <c r="W996" s="588">
        <f t="shared" si="1191"/>
        <v>0</v>
      </c>
      <c r="X996" s="588">
        <f t="shared" si="1205"/>
        <v>0</v>
      </c>
      <c r="Y996" s="587"/>
      <c r="Z996" s="588">
        <f t="shared" si="1192"/>
        <v>0</v>
      </c>
      <c r="AA996" s="588">
        <f t="shared" si="1176"/>
        <v>0</v>
      </c>
      <c r="AB996" s="587"/>
      <c r="AC996" s="588">
        <f t="shared" si="1193"/>
        <v>0</v>
      </c>
      <c r="AD996" s="588">
        <f t="shared" si="1206"/>
        <v>0</v>
      </c>
      <c r="AE996" s="587"/>
      <c r="AF996" s="588">
        <f t="shared" si="1194"/>
        <v>0</v>
      </c>
      <c r="AG996" s="588">
        <f t="shared" si="1207"/>
        <v>0</v>
      </c>
      <c r="AH996" s="587"/>
      <c r="AI996" s="588">
        <f t="shared" si="1195"/>
        <v>0</v>
      </c>
      <c r="AJ996" s="588">
        <f t="shared" si="1208"/>
        <v>0</v>
      </c>
      <c r="AK996" s="587"/>
      <c r="AL996" s="588">
        <f t="shared" si="1196"/>
        <v>0</v>
      </c>
      <c r="AM996" s="588">
        <f t="shared" si="1209"/>
        <v>0</v>
      </c>
      <c r="AN996" s="587"/>
      <c r="AO996" s="588">
        <f t="shared" si="1197"/>
        <v>0</v>
      </c>
      <c r="AP996" s="588">
        <f t="shared" si="1210"/>
        <v>0</v>
      </c>
      <c r="AQ996" s="587"/>
      <c r="AR996" s="588">
        <f t="shared" si="1198"/>
        <v>0</v>
      </c>
      <c r="AS996" s="588">
        <f t="shared" si="1177"/>
        <v>0</v>
      </c>
      <c r="AT996" s="587"/>
      <c r="AU996" s="588">
        <f t="shared" si="1199"/>
        <v>0</v>
      </c>
      <c r="AV996" s="588">
        <f t="shared" si="1211"/>
        <v>0</v>
      </c>
      <c r="AW996" s="587"/>
      <c r="AX996" s="652"/>
      <c r="AY996" s="706">
        <f t="shared" si="1175"/>
        <v>0</v>
      </c>
      <c r="BC996" s="30">
        <f t="shared" si="1178"/>
        <v>0</v>
      </c>
      <c r="BD996" s="30">
        <f t="shared" si="1179"/>
        <v>0</v>
      </c>
      <c r="BE996" s="30">
        <f t="shared" si="1213"/>
        <v>0</v>
      </c>
      <c r="BF996" s="30">
        <f t="shared" si="1180"/>
        <v>0</v>
      </c>
      <c r="BG996" s="30">
        <f t="shared" si="1181"/>
        <v>0</v>
      </c>
      <c r="BH996" s="30">
        <f t="shared" si="1212"/>
        <v>0</v>
      </c>
      <c r="BI996" s="30">
        <f t="shared" si="1174"/>
        <v>0</v>
      </c>
      <c r="BJ996" s="30">
        <f t="shared" si="1182"/>
        <v>0</v>
      </c>
      <c r="BK996" s="704">
        <f t="shared" si="1183"/>
        <v>0</v>
      </c>
      <c r="BL996" s="30">
        <f t="shared" si="1184"/>
        <v>0</v>
      </c>
      <c r="BM996" s="30">
        <f t="shared" si="1185"/>
        <v>0</v>
      </c>
      <c r="BN996" s="30">
        <f t="shared" ref="BN996:BN1059" si="1215">AS996-AP996</f>
        <v>0</v>
      </c>
    </row>
    <row r="997" spans="1:66" x14ac:dyDescent="0.25">
      <c r="A997" s="49"/>
      <c r="B997" s="50"/>
      <c r="C997" s="699"/>
      <c r="D997" s="50"/>
      <c r="E997" s="62" t="e">
        <f t="shared" si="1173"/>
        <v>#N/A</v>
      </c>
      <c r="F997" s="664" t="str">
        <f t="shared" si="1214"/>
        <v/>
      </c>
      <c r="G997" s="587"/>
      <c r="H997" s="588">
        <f t="shared" si="1186"/>
        <v>0</v>
      </c>
      <c r="I997" s="588">
        <f t="shared" si="1200"/>
        <v>0</v>
      </c>
      <c r="J997" s="587"/>
      <c r="K997" s="588">
        <f t="shared" si="1187"/>
        <v>0</v>
      </c>
      <c r="L997" s="588">
        <f t="shared" si="1201"/>
        <v>0</v>
      </c>
      <c r="M997" s="587"/>
      <c r="N997" s="588">
        <f t="shared" si="1188"/>
        <v>0</v>
      </c>
      <c r="O997" s="588">
        <f t="shared" si="1202"/>
        <v>0</v>
      </c>
      <c r="P997" s="587"/>
      <c r="Q997" s="588">
        <f t="shared" si="1189"/>
        <v>0</v>
      </c>
      <c r="R997" s="588">
        <f t="shared" si="1203"/>
        <v>0</v>
      </c>
      <c r="S997" s="587"/>
      <c r="T997" s="588">
        <f t="shared" si="1190"/>
        <v>0</v>
      </c>
      <c r="U997" s="588">
        <f t="shared" si="1204"/>
        <v>0</v>
      </c>
      <c r="V997" s="587"/>
      <c r="W997" s="588">
        <f t="shared" si="1191"/>
        <v>0</v>
      </c>
      <c r="X997" s="588">
        <f t="shared" si="1205"/>
        <v>0</v>
      </c>
      <c r="Y997" s="587"/>
      <c r="Z997" s="588">
        <f t="shared" si="1192"/>
        <v>0</v>
      </c>
      <c r="AA997" s="588">
        <f t="shared" si="1176"/>
        <v>0</v>
      </c>
      <c r="AB997" s="587"/>
      <c r="AC997" s="588">
        <f t="shared" si="1193"/>
        <v>0</v>
      </c>
      <c r="AD997" s="588">
        <f t="shared" si="1206"/>
        <v>0</v>
      </c>
      <c r="AE997" s="587"/>
      <c r="AF997" s="588">
        <f t="shared" si="1194"/>
        <v>0</v>
      </c>
      <c r="AG997" s="588">
        <f t="shared" si="1207"/>
        <v>0</v>
      </c>
      <c r="AH997" s="587"/>
      <c r="AI997" s="588">
        <f t="shared" si="1195"/>
        <v>0</v>
      </c>
      <c r="AJ997" s="588">
        <f t="shared" si="1208"/>
        <v>0</v>
      </c>
      <c r="AK997" s="587"/>
      <c r="AL997" s="588">
        <f t="shared" si="1196"/>
        <v>0</v>
      </c>
      <c r="AM997" s="588">
        <f t="shared" si="1209"/>
        <v>0</v>
      </c>
      <c r="AN997" s="587"/>
      <c r="AO997" s="588">
        <f t="shared" si="1197"/>
        <v>0</v>
      </c>
      <c r="AP997" s="588">
        <f t="shared" si="1210"/>
        <v>0</v>
      </c>
      <c r="AQ997" s="587"/>
      <c r="AR997" s="588">
        <f t="shared" si="1198"/>
        <v>0</v>
      </c>
      <c r="AS997" s="588">
        <f t="shared" si="1177"/>
        <v>0</v>
      </c>
      <c r="AT997" s="587"/>
      <c r="AU997" s="588">
        <f t="shared" si="1199"/>
        <v>0</v>
      </c>
      <c r="AV997" s="588">
        <f t="shared" si="1211"/>
        <v>0</v>
      </c>
      <c r="AW997" s="587"/>
      <c r="AX997" s="652"/>
      <c r="AY997" s="706">
        <f t="shared" si="1175"/>
        <v>0</v>
      </c>
      <c r="BC997" s="30">
        <f t="shared" si="1178"/>
        <v>0</v>
      </c>
      <c r="BD997" s="30">
        <f t="shared" si="1179"/>
        <v>0</v>
      </c>
      <c r="BE997" s="30">
        <f t="shared" si="1213"/>
        <v>0</v>
      </c>
      <c r="BF997" s="30">
        <f t="shared" si="1180"/>
        <v>0</v>
      </c>
      <c r="BG997" s="30">
        <f t="shared" si="1181"/>
        <v>0</v>
      </c>
      <c r="BH997" s="30">
        <f t="shared" si="1212"/>
        <v>0</v>
      </c>
      <c r="BI997" s="30">
        <f t="shared" si="1174"/>
        <v>0</v>
      </c>
      <c r="BJ997" s="30">
        <f t="shared" si="1182"/>
        <v>0</v>
      </c>
      <c r="BK997" s="704">
        <f t="shared" si="1183"/>
        <v>0</v>
      </c>
      <c r="BL997" s="30">
        <f t="shared" si="1184"/>
        <v>0</v>
      </c>
      <c r="BM997" s="30">
        <f t="shared" si="1185"/>
        <v>0</v>
      </c>
      <c r="BN997" s="30">
        <f t="shared" si="1215"/>
        <v>0</v>
      </c>
    </row>
    <row r="998" spans="1:66" x14ac:dyDescent="0.25">
      <c r="A998" s="49"/>
      <c r="B998" s="50"/>
      <c r="C998" s="699"/>
      <c r="D998" s="50"/>
      <c r="E998" s="62" t="e">
        <f t="shared" si="1173"/>
        <v>#N/A</v>
      </c>
      <c r="F998" s="664" t="str">
        <f t="shared" si="1214"/>
        <v/>
      </c>
      <c r="G998" s="587"/>
      <c r="H998" s="588">
        <f t="shared" si="1186"/>
        <v>0</v>
      </c>
      <c r="I998" s="588">
        <f t="shared" si="1200"/>
        <v>0</v>
      </c>
      <c r="J998" s="587"/>
      <c r="K998" s="588">
        <f t="shared" si="1187"/>
        <v>0</v>
      </c>
      <c r="L998" s="588">
        <f t="shared" si="1201"/>
        <v>0</v>
      </c>
      <c r="M998" s="587"/>
      <c r="N998" s="588">
        <f t="shared" si="1188"/>
        <v>0</v>
      </c>
      <c r="O998" s="588">
        <f t="shared" si="1202"/>
        <v>0</v>
      </c>
      <c r="P998" s="587"/>
      <c r="Q998" s="588">
        <f t="shared" si="1189"/>
        <v>0</v>
      </c>
      <c r="R998" s="588">
        <f t="shared" si="1203"/>
        <v>0</v>
      </c>
      <c r="S998" s="587"/>
      <c r="T998" s="588">
        <f t="shared" si="1190"/>
        <v>0</v>
      </c>
      <c r="U998" s="588">
        <f t="shared" si="1204"/>
        <v>0</v>
      </c>
      <c r="V998" s="587"/>
      <c r="W998" s="588">
        <f t="shared" si="1191"/>
        <v>0</v>
      </c>
      <c r="X998" s="588">
        <f t="shared" si="1205"/>
        <v>0</v>
      </c>
      <c r="Y998" s="587"/>
      <c r="Z998" s="588">
        <f t="shared" si="1192"/>
        <v>0</v>
      </c>
      <c r="AA998" s="588">
        <f t="shared" si="1176"/>
        <v>0</v>
      </c>
      <c r="AB998" s="587"/>
      <c r="AC998" s="588">
        <f t="shared" si="1193"/>
        <v>0</v>
      </c>
      <c r="AD998" s="588">
        <f t="shared" si="1206"/>
        <v>0</v>
      </c>
      <c r="AE998" s="587"/>
      <c r="AF998" s="588">
        <f t="shared" si="1194"/>
        <v>0</v>
      </c>
      <c r="AG998" s="588">
        <f t="shared" si="1207"/>
        <v>0</v>
      </c>
      <c r="AH998" s="587"/>
      <c r="AI998" s="588">
        <f t="shared" si="1195"/>
        <v>0</v>
      </c>
      <c r="AJ998" s="588">
        <f t="shared" si="1208"/>
        <v>0</v>
      </c>
      <c r="AK998" s="587"/>
      <c r="AL998" s="588">
        <f t="shared" si="1196"/>
        <v>0</v>
      </c>
      <c r="AM998" s="588">
        <f t="shared" si="1209"/>
        <v>0</v>
      </c>
      <c r="AN998" s="587"/>
      <c r="AO998" s="588">
        <f t="shared" si="1197"/>
        <v>0</v>
      </c>
      <c r="AP998" s="588">
        <f t="shared" si="1210"/>
        <v>0</v>
      </c>
      <c r="AQ998" s="587"/>
      <c r="AR998" s="588">
        <f t="shared" si="1198"/>
        <v>0</v>
      </c>
      <c r="AS998" s="588">
        <f t="shared" si="1177"/>
        <v>0</v>
      </c>
      <c r="AT998" s="587"/>
      <c r="AU998" s="588">
        <f t="shared" si="1199"/>
        <v>0</v>
      </c>
      <c r="AV998" s="588">
        <f t="shared" si="1211"/>
        <v>0</v>
      </c>
      <c r="AW998" s="587"/>
      <c r="AX998" s="652"/>
      <c r="AY998" s="706">
        <f t="shared" si="1175"/>
        <v>0</v>
      </c>
      <c r="BC998" s="30">
        <f t="shared" si="1178"/>
        <v>0</v>
      </c>
      <c r="BD998" s="30">
        <f t="shared" si="1179"/>
        <v>0</v>
      </c>
      <c r="BE998" s="30">
        <f t="shared" si="1213"/>
        <v>0</v>
      </c>
      <c r="BF998" s="30">
        <f t="shared" si="1180"/>
        <v>0</v>
      </c>
      <c r="BG998" s="30">
        <f t="shared" si="1181"/>
        <v>0</v>
      </c>
      <c r="BH998" s="30">
        <f t="shared" si="1212"/>
        <v>0</v>
      </c>
      <c r="BI998" s="30">
        <f t="shared" si="1174"/>
        <v>0</v>
      </c>
      <c r="BJ998" s="30">
        <f t="shared" si="1182"/>
        <v>0</v>
      </c>
      <c r="BK998" s="704">
        <f t="shared" si="1183"/>
        <v>0</v>
      </c>
      <c r="BL998" s="30">
        <f t="shared" si="1184"/>
        <v>0</v>
      </c>
      <c r="BM998" s="30">
        <f t="shared" si="1185"/>
        <v>0</v>
      </c>
      <c r="BN998" s="30">
        <f t="shared" si="1215"/>
        <v>0</v>
      </c>
    </row>
    <row r="999" spans="1:66" x14ac:dyDescent="0.25">
      <c r="A999" s="49"/>
      <c r="B999" s="50"/>
      <c r="C999" s="699"/>
      <c r="D999" s="50"/>
      <c r="E999" s="62" t="e">
        <f t="shared" si="1173"/>
        <v>#N/A</v>
      </c>
      <c r="F999" s="664" t="str">
        <f t="shared" si="1214"/>
        <v/>
      </c>
      <c r="G999" s="587"/>
      <c r="H999" s="588">
        <f t="shared" si="1186"/>
        <v>0</v>
      </c>
      <c r="I999" s="588">
        <f t="shared" si="1200"/>
        <v>0</v>
      </c>
      <c r="J999" s="587"/>
      <c r="K999" s="588">
        <f t="shared" si="1187"/>
        <v>0</v>
      </c>
      <c r="L999" s="588">
        <f t="shared" si="1201"/>
        <v>0</v>
      </c>
      <c r="M999" s="587"/>
      <c r="N999" s="588">
        <f t="shared" si="1188"/>
        <v>0</v>
      </c>
      <c r="O999" s="588">
        <f t="shared" si="1202"/>
        <v>0</v>
      </c>
      <c r="P999" s="587"/>
      <c r="Q999" s="588">
        <f t="shared" si="1189"/>
        <v>0</v>
      </c>
      <c r="R999" s="588">
        <f t="shared" si="1203"/>
        <v>0</v>
      </c>
      <c r="S999" s="587"/>
      <c r="T999" s="588">
        <f t="shared" si="1190"/>
        <v>0</v>
      </c>
      <c r="U999" s="588">
        <f t="shared" si="1204"/>
        <v>0</v>
      </c>
      <c r="V999" s="587"/>
      <c r="W999" s="588">
        <f t="shared" si="1191"/>
        <v>0</v>
      </c>
      <c r="X999" s="588">
        <f t="shared" si="1205"/>
        <v>0</v>
      </c>
      <c r="Y999" s="587"/>
      <c r="Z999" s="588">
        <f t="shared" si="1192"/>
        <v>0</v>
      </c>
      <c r="AA999" s="588">
        <f t="shared" si="1176"/>
        <v>0</v>
      </c>
      <c r="AB999" s="587"/>
      <c r="AC999" s="588">
        <f t="shared" si="1193"/>
        <v>0</v>
      </c>
      <c r="AD999" s="588">
        <f t="shared" si="1206"/>
        <v>0</v>
      </c>
      <c r="AE999" s="587"/>
      <c r="AF999" s="588">
        <f t="shared" si="1194"/>
        <v>0</v>
      </c>
      <c r="AG999" s="588">
        <f t="shared" si="1207"/>
        <v>0</v>
      </c>
      <c r="AH999" s="587"/>
      <c r="AI999" s="588">
        <f t="shared" si="1195"/>
        <v>0</v>
      </c>
      <c r="AJ999" s="588">
        <f t="shared" si="1208"/>
        <v>0</v>
      </c>
      <c r="AK999" s="587"/>
      <c r="AL999" s="588">
        <f t="shared" si="1196"/>
        <v>0</v>
      </c>
      <c r="AM999" s="588">
        <f t="shared" si="1209"/>
        <v>0</v>
      </c>
      <c r="AN999" s="587"/>
      <c r="AO999" s="588">
        <f t="shared" si="1197"/>
        <v>0</v>
      </c>
      <c r="AP999" s="588">
        <f t="shared" si="1210"/>
        <v>0</v>
      </c>
      <c r="AQ999" s="587"/>
      <c r="AR999" s="588">
        <f t="shared" si="1198"/>
        <v>0</v>
      </c>
      <c r="AS999" s="588">
        <f t="shared" si="1177"/>
        <v>0</v>
      </c>
      <c r="AT999" s="587"/>
      <c r="AU999" s="588">
        <f t="shared" si="1199"/>
        <v>0</v>
      </c>
      <c r="AV999" s="588">
        <f t="shared" si="1211"/>
        <v>0</v>
      </c>
      <c r="AW999" s="587"/>
      <c r="AX999" s="652"/>
      <c r="AY999" s="706">
        <f t="shared" si="1175"/>
        <v>0</v>
      </c>
      <c r="BC999" s="30">
        <f t="shared" si="1178"/>
        <v>0</v>
      </c>
      <c r="BD999" s="30">
        <f t="shared" si="1179"/>
        <v>0</v>
      </c>
      <c r="BE999" s="30">
        <f t="shared" si="1213"/>
        <v>0</v>
      </c>
      <c r="BF999" s="30">
        <f t="shared" si="1180"/>
        <v>0</v>
      </c>
      <c r="BG999" s="30">
        <f t="shared" si="1181"/>
        <v>0</v>
      </c>
      <c r="BH999" s="30">
        <f t="shared" si="1212"/>
        <v>0</v>
      </c>
      <c r="BI999" s="30">
        <f t="shared" si="1174"/>
        <v>0</v>
      </c>
      <c r="BJ999" s="30">
        <f t="shared" si="1182"/>
        <v>0</v>
      </c>
      <c r="BK999" s="704">
        <f t="shared" si="1183"/>
        <v>0</v>
      </c>
      <c r="BL999" s="30">
        <f t="shared" si="1184"/>
        <v>0</v>
      </c>
      <c r="BM999" s="30">
        <f t="shared" si="1185"/>
        <v>0</v>
      </c>
      <c r="BN999" s="30">
        <f t="shared" si="1215"/>
        <v>0</v>
      </c>
    </row>
    <row r="1000" spans="1:66" x14ac:dyDescent="0.25">
      <c r="A1000" s="49"/>
      <c r="B1000" s="50"/>
      <c r="C1000" s="699"/>
      <c r="D1000" s="50"/>
      <c r="E1000" s="62" t="e">
        <f t="shared" ref="E1000:E1063" si="1216">INDEX(Index_TB_Card_Type,MATCH($D1000,Index_Card_name,0))</f>
        <v>#N/A</v>
      </c>
      <c r="F1000" s="664" t="str">
        <f t="shared" si="1214"/>
        <v/>
      </c>
      <c r="G1000" s="587"/>
      <c r="H1000" s="588">
        <f t="shared" si="1186"/>
        <v>0</v>
      </c>
      <c r="I1000" s="588">
        <f t="shared" si="1200"/>
        <v>0</v>
      </c>
      <c r="J1000" s="587"/>
      <c r="K1000" s="588">
        <f t="shared" si="1187"/>
        <v>0</v>
      </c>
      <c r="L1000" s="588">
        <f t="shared" si="1201"/>
        <v>0</v>
      </c>
      <c r="M1000" s="587"/>
      <c r="N1000" s="588">
        <f t="shared" si="1188"/>
        <v>0</v>
      </c>
      <c r="O1000" s="588">
        <f t="shared" si="1202"/>
        <v>0</v>
      </c>
      <c r="P1000" s="587"/>
      <c r="Q1000" s="588">
        <f t="shared" si="1189"/>
        <v>0</v>
      </c>
      <c r="R1000" s="588">
        <f t="shared" si="1203"/>
        <v>0</v>
      </c>
      <c r="S1000" s="587"/>
      <c r="T1000" s="588">
        <f t="shared" si="1190"/>
        <v>0</v>
      </c>
      <c r="U1000" s="588">
        <f t="shared" si="1204"/>
        <v>0</v>
      </c>
      <c r="V1000" s="587"/>
      <c r="W1000" s="588">
        <f t="shared" si="1191"/>
        <v>0</v>
      </c>
      <c r="X1000" s="588">
        <f t="shared" si="1205"/>
        <v>0</v>
      </c>
      <c r="Y1000" s="587"/>
      <c r="Z1000" s="588">
        <f t="shared" si="1192"/>
        <v>0</v>
      </c>
      <c r="AA1000" s="588">
        <f t="shared" si="1176"/>
        <v>0</v>
      </c>
      <c r="AB1000" s="587"/>
      <c r="AC1000" s="588">
        <f t="shared" si="1193"/>
        <v>0</v>
      </c>
      <c r="AD1000" s="588">
        <f t="shared" si="1206"/>
        <v>0</v>
      </c>
      <c r="AE1000" s="587"/>
      <c r="AF1000" s="588">
        <f t="shared" si="1194"/>
        <v>0</v>
      </c>
      <c r="AG1000" s="588">
        <f t="shared" si="1207"/>
        <v>0</v>
      </c>
      <c r="AH1000" s="587"/>
      <c r="AI1000" s="588">
        <f t="shared" si="1195"/>
        <v>0</v>
      </c>
      <c r="AJ1000" s="588">
        <f t="shared" si="1208"/>
        <v>0</v>
      </c>
      <c r="AK1000" s="587"/>
      <c r="AL1000" s="588">
        <f t="shared" si="1196"/>
        <v>0</v>
      </c>
      <c r="AM1000" s="588">
        <f t="shared" si="1209"/>
        <v>0</v>
      </c>
      <c r="AN1000" s="587"/>
      <c r="AO1000" s="588">
        <f t="shared" si="1197"/>
        <v>0</v>
      </c>
      <c r="AP1000" s="588">
        <f t="shared" si="1210"/>
        <v>0</v>
      </c>
      <c r="AQ1000" s="587"/>
      <c r="AR1000" s="588">
        <f t="shared" si="1198"/>
        <v>0</v>
      </c>
      <c r="AS1000" s="588">
        <f t="shared" si="1177"/>
        <v>0</v>
      </c>
      <c r="AT1000" s="587"/>
      <c r="AU1000" s="588">
        <f t="shared" si="1199"/>
        <v>0</v>
      </c>
      <c r="AV1000" s="588">
        <f t="shared" si="1211"/>
        <v>0</v>
      </c>
      <c r="AW1000" s="587"/>
      <c r="AX1000" s="652"/>
      <c r="AY1000" s="706">
        <f t="shared" si="1175"/>
        <v>0</v>
      </c>
      <c r="BC1000" s="30">
        <f t="shared" si="1178"/>
        <v>0</v>
      </c>
      <c r="BD1000" s="30">
        <f t="shared" si="1179"/>
        <v>0</v>
      </c>
      <c r="BE1000" s="30">
        <f t="shared" si="1213"/>
        <v>0</v>
      </c>
      <c r="BF1000" s="30">
        <f t="shared" si="1180"/>
        <v>0</v>
      </c>
      <c r="BG1000" s="30">
        <f t="shared" si="1181"/>
        <v>0</v>
      </c>
      <c r="BH1000" s="30">
        <f t="shared" si="1212"/>
        <v>0</v>
      </c>
      <c r="BI1000" s="30">
        <f t="shared" si="1174"/>
        <v>0</v>
      </c>
      <c r="BJ1000" s="30">
        <f t="shared" si="1182"/>
        <v>0</v>
      </c>
      <c r="BK1000" s="704">
        <f t="shared" si="1183"/>
        <v>0</v>
      </c>
      <c r="BL1000" s="30">
        <f t="shared" si="1184"/>
        <v>0</v>
      </c>
      <c r="BM1000" s="30">
        <f t="shared" si="1185"/>
        <v>0</v>
      </c>
      <c r="BN1000" s="30">
        <f t="shared" si="1215"/>
        <v>0</v>
      </c>
    </row>
    <row r="1001" spans="1:66" x14ac:dyDescent="0.25">
      <c r="A1001" s="49"/>
      <c r="B1001" s="50"/>
      <c r="C1001" s="699"/>
      <c r="D1001" s="50"/>
      <c r="E1001" s="62" t="e">
        <f t="shared" si="1216"/>
        <v>#N/A</v>
      </c>
      <c r="F1001" s="664" t="str">
        <f t="shared" si="1214"/>
        <v/>
      </c>
      <c r="G1001" s="587"/>
      <c r="H1001" s="588">
        <f t="shared" si="1186"/>
        <v>0</v>
      </c>
      <c r="I1001" s="588">
        <f t="shared" si="1200"/>
        <v>0</v>
      </c>
      <c r="J1001" s="587"/>
      <c r="K1001" s="588">
        <f t="shared" si="1187"/>
        <v>0</v>
      </c>
      <c r="L1001" s="588">
        <f t="shared" si="1201"/>
        <v>0</v>
      </c>
      <c r="M1001" s="587"/>
      <c r="N1001" s="588">
        <f t="shared" si="1188"/>
        <v>0</v>
      </c>
      <c r="O1001" s="588">
        <f t="shared" si="1202"/>
        <v>0</v>
      </c>
      <c r="P1001" s="587"/>
      <c r="Q1001" s="588">
        <f t="shared" si="1189"/>
        <v>0</v>
      </c>
      <c r="R1001" s="588">
        <f t="shared" si="1203"/>
        <v>0</v>
      </c>
      <c r="S1001" s="587"/>
      <c r="T1001" s="588">
        <f t="shared" si="1190"/>
        <v>0</v>
      </c>
      <c r="U1001" s="588">
        <f t="shared" si="1204"/>
        <v>0</v>
      </c>
      <c r="V1001" s="587"/>
      <c r="W1001" s="588">
        <f t="shared" si="1191"/>
        <v>0</v>
      </c>
      <c r="X1001" s="588">
        <f t="shared" si="1205"/>
        <v>0</v>
      </c>
      <c r="Y1001" s="587"/>
      <c r="Z1001" s="588">
        <f t="shared" si="1192"/>
        <v>0</v>
      </c>
      <c r="AA1001" s="588">
        <f t="shared" si="1176"/>
        <v>0</v>
      </c>
      <c r="AB1001" s="587"/>
      <c r="AC1001" s="588">
        <f t="shared" si="1193"/>
        <v>0</v>
      </c>
      <c r="AD1001" s="588">
        <f t="shared" si="1206"/>
        <v>0</v>
      </c>
      <c r="AE1001" s="587"/>
      <c r="AF1001" s="588">
        <f t="shared" si="1194"/>
        <v>0</v>
      </c>
      <c r="AG1001" s="588">
        <f t="shared" si="1207"/>
        <v>0</v>
      </c>
      <c r="AH1001" s="587"/>
      <c r="AI1001" s="588">
        <f t="shared" si="1195"/>
        <v>0</v>
      </c>
      <c r="AJ1001" s="588">
        <f t="shared" si="1208"/>
        <v>0</v>
      </c>
      <c r="AK1001" s="587"/>
      <c r="AL1001" s="588">
        <f t="shared" si="1196"/>
        <v>0</v>
      </c>
      <c r="AM1001" s="588">
        <f t="shared" si="1209"/>
        <v>0</v>
      </c>
      <c r="AN1001" s="587"/>
      <c r="AO1001" s="588">
        <f t="shared" si="1197"/>
        <v>0</v>
      </c>
      <c r="AP1001" s="588">
        <f t="shared" si="1210"/>
        <v>0</v>
      </c>
      <c r="AQ1001" s="587"/>
      <c r="AR1001" s="588">
        <f t="shared" si="1198"/>
        <v>0</v>
      </c>
      <c r="AS1001" s="588">
        <f t="shared" si="1177"/>
        <v>0</v>
      </c>
      <c r="AT1001" s="587"/>
      <c r="AU1001" s="588">
        <f t="shared" si="1199"/>
        <v>0</v>
      </c>
      <c r="AV1001" s="588">
        <f t="shared" si="1211"/>
        <v>0</v>
      </c>
      <c r="AW1001" s="587"/>
      <c r="AX1001" s="652"/>
      <c r="AY1001" s="706">
        <f t="shared" si="1175"/>
        <v>0</v>
      </c>
      <c r="BC1001" s="30">
        <f t="shared" si="1178"/>
        <v>0</v>
      </c>
      <c r="BD1001" s="30">
        <f t="shared" si="1179"/>
        <v>0</v>
      </c>
      <c r="BE1001" s="30">
        <f t="shared" si="1213"/>
        <v>0</v>
      </c>
      <c r="BF1001" s="30">
        <f t="shared" si="1180"/>
        <v>0</v>
      </c>
      <c r="BG1001" s="30">
        <f t="shared" si="1181"/>
        <v>0</v>
      </c>
      <c r="BH1001" s="30">
        <f t="shared" si="1212"/>
        <v>0</v>
      </c>
      <c r="BI1001" s="30">
        <f t="shared" si="1174"/>
        <v>0</v>
      </c>
      <c r="BJ1001" s="30">
        <f t="shared" si="1182"/>
        <v>0</v>
      </c>
      <c r="BK1001" s="704">
        <f t="shared" si="1183"/>
        <v>0</v>
      </c>
      <c r="BL1001" s="30">
        <f t="shared" si="1184"/>
        <v>0</v>
      </c>
      <c r="BM1001" s="30">
        <f t="shared" si="1185"/>
        <v>0</v>
      </c>
      <c r="BN1001" s="30">
        <f t="shared" si="1215"/>
        <v>0</v>
      </c>
    </row>
    <row r="1002" spans="1:66" x14ac:dyDescent="0.25">
      <c r="A1002" s="49"/>
      <c r="B1002" s="50"/>
      <c r="C1002" s="699"/>
      <c r="D1002" s="50"/>
      <c r="E1002" s="62" t="e">
        <f t="shared" si="1216"/>
        <v>#N/A</v>
      </c>
      <c r="F1002" s="664" t="str">
        <f t="shared" si="1214"/>
        <v/>
      </c>
      <c r="G1002" s="587"/>
      <c r="H1002" s="588">
        <f t="shared" si="1186"/>
        <v>0</v>
      </c>
      <c r="I1002" s="588">
        <f t="shared" si="1200"/>
        <v>0</v>
      </c>
      <c r="J1002" s="587"/>
      <c r="K1002" s="588">
        <f t="shared" si="1187"/>
        <v>0</v>
      </c>
      <c r="L1002" s="588">
        <f t="shared" si="1201"/>
        <v>0</v>
      </c>
      <c r="M1002" s="587"/>
      <c r="N1002" s="588">
        <f t="shared" si="1188"/>
        <v>0</v>
      </c>
      <c r="O1002" s="588">
        <f t="shared" si="1202"/>
        <v>0</v>
      </c>
      <c r="P1002" s="587"/>
      <c r="Q1002" s="588">
        <f t="shared" si="1189"/>
        <v>0</v>
      </c>
      <c r="R1002" s="588">
        <f t="shared" si="1203"/>
        <v>0</v>
      </c>
      <c r="S1002" s="587"/>
      <c r="T1002" s="588">
        <f t="shared" si="1190"/>
        <v>0</v>
      </c>
      <c r="U1002" s="588">
        <f t="shared" si="1204"/>
        <v>0</v>
      </c>
      <c r="V1002" s="587"/>
      <c r="W1002" s="588">
        <f t="shared" si="1191"/>
        <v>0</v>
      </c>
      <c r="X1002" s="588">
        <f t="shared" si="1205"/>
        <v>0</v>
      </c>
      <c r="Y1002" s="587"/>
      <c r="Z1002" s="588">
        <f t="shared" si="1192"/>
        <v>0</v>
      </c>
      <c r="AA1002" s="588">
        <f t="shared" si="1176"/>
        <v>0</v>
      </c>
      <c r="AB1002" s="587"/>
      <c r="AC1002" s="588">
        <f t="shared" si="1193"/>
        <v>0</v>
      </c>
      <c r="AD1002" s="588">
        <f t="shared" si="1206"/>
        <v>0</v>
      </c>
      <c r="AE1002" s="587"/>
      <c r="AF1002" s="588">
        <f t="shared" si="1194"/>
        <v>0</v>
      </c>
      <c r="AG1002" s="588">
        <f t="shared" si="1207"/>
        <v>0</v>
      </c>
      <c r="AH1002" s="587"/>
      <c r="AI1002" s="588">
        <f t="shared" si="1195"/>
        <v>0</v>
      </c>
      <c r="AJ1002" s="588">
        <f t="shared" si="1208"/>
        <v>0</v>
      </c>
      <c r="AK1002" s="587"/>
      <c r="AL1002" s="588">
        <f t="shared" si="1196"/>
        <v>0</v>
      </c>
      <c r="AM1002" s="588">
        <f t="shared" si="1209"/>
        <v>0</v>
      </c>
      <c r="AN1002" s="587"/>
      <c r="AO1002" s="588">
        <f t="shared" si="1197"/>
        <v>0</v>
      </c>
      <c r="AP1002" s="588">
        <f t="shared" si="1210"/>
        <v>0</v>
      </c>
      <c r="AQ1002" s="587"/>
      <c r="AR1002" s="588">
        <f t="shared" si="1198"/>
        <v>0</v>
      </c>
      <c r="AS1002" s="588">
        <f t="shared" si="1177"/>
        <v>0</v>
      </c>
      <c r="AT1002" s="587"/>
      <c r="AU1002" s="588">
        <f t="shared" si="1199"/>
        <v>0</v>
      </c>
      <c r="AV1002" s="588">
        <f t="shared" si="1211"/>
        <v>0</v>
      </c>
      <c r="AW1002" s="587"/>
      <c r="AX1002" s="652"/>
      <c r="AY1002" s="706">
        <f t="shared" si="1175"/>
        <v>0</v>
      </c>
      <c r="BC1002" s="30">
        <f t="shared" si="1178"/>
        <v>0</v>
      </c>
      <c r="BD1002" s="30">
        <f t="shared" si="1179"/>
        <v>0</v>
      </c>
      <c r="BE1002" s="30">
        <f t="shared" si="1213"/>
        <v>0</v>
      </c>
      <c r="BF1002" s="30">
        <f t="shared" si="1180"/>
        <v>0</v>
      </c>
      <c r="BG1002" s="30">
        <f t="shared" si="1181"/>
        <v>0</v>
      </c>
      <c r="BH1002" s="30">
        <f t="shared" si="1212"/>
        <v>0</v>
      </c>
      <c r="BI1002" s="30">
        <f t="shared" si="1174"/>
        <v>0</v>
      </c>
      <c r="BJ1002" s="30">
        <f t="shared" si="1182"/>
        <v>0</v>
      </c>
      <c r="BK1002" s="704">
        <f t="shared" si="1183"/>
        <v>0</v>
      </c>
      <c r="BL1002" s="30">
        <f t="shared" si="1184"/>
        <v>0</v>
      </c>
      <c r="BM1002" s="30">
        <f t="shared" si="1185"/>
        <v>0</v>
      </c>
      <c r="BN1002" s="30">
        <f t="shared" si="1215"/>
        <v>0</v>
      </c>
    </row>
    <row r="1003" spans="1:66" x14ac:dyDescent="0.25">
      <c r="A1003" s="49"/>
      <c r="B1003" s="50"/>
      <c r="C1003" s="699"/>
      <c r="D1003" s="50"/>
      <c r="E1003" s="62" t="e">
        <f t="shared" si="1216"/>
        <v>#N/A</v>
      </c>
      <c r="F1003" s="664" t="str">
        <f t="shared" si="1214"/>
        <v/>
      </c>
      <c r="G1003" s="587"/>
      <c r="H1003" s="588">
        <f t="shared" si="1186"/>
        <v>0</v>
      </c>
      <c r="I1003" s="588">
        <f t="shared" si="1200"/>
        <v>0</v>
      </c>
      <c r="J1003" s="587"/>
      <c r="K1003" s="588">
        <f t="shared" si="1187"/>
        <v>0</v>
      </c>
      <c r="L1003" s="588">
        <f t="shared" si="1201"/>
        <v>0</v>
      </c>
      <c r="M1003" s="587"/>
      <c r="N1003" s="588">
        <f t="shared" si="1188"/>
        <v>0</v>
      </c>
      <c r="O1003" s="588">
        <f t="shared" si="1202"/>
        <v>0</v>
      </c>
      <c r="P1003" s="587"/>
      <c r="Q1003" s="588">
        <f t="shared" si="1189"/>
        <v>0</v>
      </c>
      <c r="R1003" s="588">
        <f t="shared" si="1203"/>
        <v>0</v>
      </c>
      <c r="S1003" s="587"/>
      <c r="T1003" s="588">
        <f t="shared" si="1190"/>
        <v>0</v>
      </c>
      <c r="U1003" s="588">
        <f t="shared" si="1204"/>
        <v>0</v>
      </c>
      <c r="V1003" s="587"/>
      <c r="W1003" s="588">
        <f t="shared" si="1191"/>
        <v>0</v>
      </c>
      <c r="X1003" s="588">
        <f t="shared" si="1205"/>
        <v>0</v>
      </c>
      <c r="Y1003" s="587"/>
      <c r="Z1003" s="588">
        <f t="shared" si="1192"/>
        <v>0</v>
      </c>
      <c r="AA1003" s="588">
        <f t="shared" si="1176"/>
        <v>0</v>
      </c>
      <c r="AB1003" s="587"/>
      <c r="AC1003" s="588">
        <f t="shared" si="1193"/>
        <v>0</v>
      </c>
      <c r="AD1003" s="588">
        <f t="shared" si="1206"/>
        <v>0</v>
      </c>
      <c r="AE1003" s="587"/>
      <c r="AF1003" s="588">
        <f t="shared" si="1194"/>
        <v>0</v>
      </c>
      <c r="AG1003" s="588">
        <f t="shared" si="1207"/>
        <v>0</v>
      </c>
      <c r="AH1003" s="587"/>
      <c r="AI1003" s="588">
        <f t="shared" si="1195"/>
        <v>0</v>
      </c>
      <c r="AJ1003" s="588">
        <f t="shared" si="1208"/>
        <v>0</v>
      </c>
      <c r="AK1003" s="587"/>
      <c r="AL1003" s="588">
        <f t="shared" si="1196"/>
        <v>0</v>
      </c>
      <c r="AM1003" s="588">
        <f t="shared" si="1209"/>
        <v>0</v>
      </c>
      <c r="AN1003" s="587"/>
      <c r="AO1003" s="588">
        <f t="shared" si="1197"/>
        <v>0</v>
      </c>
      <c r="AP1003" s="588">
        <f t="shared" si="1210"/>
        <v>0</v>
      </c>
      <c r="AQ1003" s="587"/>
      <c r="AR1003" s="588">
        <f t="shared" si="1198"/>
        <v>0</v>
      </c>
      <c r="AS1003" s="588">
        <f t="shared" si="1177"/>
        <v>0</v>
      </c>
      <c r="AT1003" s="587"/>
      <c r="AU1003" s="588">
        <f t="shared" si="1199"/>
        <v>0</v>
      </c>
      <c r="AV1003" s="588">
        <f t="shared" si="1211"/>
        <v>0</v>
      </c>
      <c r="AW1003" s="587"/>
      <c r="AX1003" s="652"/>
      <c r="AY1003" s="706">
        <f t="shared" si="1175"/>
        <v>0</v>
      </c>
      <c r="BC1003" s="30">
        <f t="shared" si="1178"/>
        <v>0</v>
      </c>
      <c r="BD1003" s="30">
        <f t="shared" si="1179"/>
        <v>0</v>
      </c>
      <c r="BE1003" s="30">
        <f t="shared" si="1213"/>
        <v>0</v>
      </c>
      <c r="BF1003" s="30">
        <f t="shared" si="1180"/>
        <v>0</v>
      </c>
      <c r="BG1003" s="30">
        <f t="shared" si="1181"/>
        <v>0</v>
      </c>
      <c r="BH1003" s="30">
        <f t="shared" si="1212"/>
        <v>0</v>
      </c>
      <c r="BI1003" s="30">
        <f t="shared" si="1174"/>
        <v>0</v>
      </c>
      <c r="BJ1003" s="30">
        <f t="shared" si="1182"/>
        <v>0</v>
      </c>
      <c r="BK1003" s="704">
        <f t="shared" si="1183"/>
        <v>0</v>
      </c>
      <c r="BL1003" s="30">
        <f t="shared" si="1184"/>
        <v>0</v>
      </c>
      <c r="BM1003" s="30">
        <f t="shared" si="1185"/>
        <v>0</v>
      </c>
      <c r="BN1003" s="30">
        <f t="shared" si="1215"/>
        <v>0</v>
      </c>
    </row>
    <row r="1004" spans="1:66" x14ac:dyDescent="0.25">
      <c r="A1004" s="49"/>
      <c r="B1004" s="50"/>
      <c r="C1004" s="699"/>
      <c r="D1004" s="50"/>
      <c r="E1004" s="62" t="e">
        <f t="shared" si="1216"/>
        <v>#N/A</v>
      </c>
      <c r="F1004" s="664" t="str">
        <f t="shared" si="1214"/>
        <v/>
      </c>
      <c r="G1004" s="587"/>
      <c r="H1004" s="588">
        <f t="shared" si="1186"/>
        <v>0</v>
      </c>
      <c r="I1004" s="588">
        <f t="shared" si="1200"/>
        <v>0</v>
      </c>
      <c r="J1004" s="587"/>
      <c r="K1004" s="588">
        <f t="shared" si="1187"/>
        <v>0</v>
      </c>
      <c r="L1004" s="588">
        <f t="shared" si="1201"/>
        <v>0</v>
      </c>
      <c r="M1004" s="587"/>
      <c r="N1004" s="588">
        <f t="shared" si="1188"/>
        <v>0</v>
      </c>
      <c r="O1004" s="588">
        <f t="shared" si="1202"/>
        <v>0</v>
      </c>
      <c r="P1004" s="587"/>
      <c r="Q1004" s="588">
        <f t="shared" si="1189"/>
        <v>0</v>
      </c>
      <c r="R1004" s="588">
        <f t="shared" si="1203"/>
        <v>0</v>
      </c>
      <c r="S1004" s="587"/>
      <c r="T1004" s="588">
        <f t="shared" si="1190"/>
        <v>0</v>
      </c>
      <c r="U1004" s="588">
        <f t="shared" si="1204"/>
        <v>0</v>
      </c>
      <c r="V1004" s="587"/>
      <c r="W1004" s="588">
        <f t="shared" si="1191"/>
        <v>0</v>
      </c>
      <c r="X1004" s="588">
        <f t="shared" si="1205"/>
        <v>0</v>
      </c>
      <c r="Y1004" s="587"/>
      <c r="Z1004" s="588">
        <f t="shared" si="1192"/>
        <v>0</v>
      </c>
      <c r="AA1004" s="588">
        <f t="shared" si="1176"/>
        <v>0</v>
      </c>
      <c r="AB1004" s="587"/>
      <c r="AC1004" s="588">
        <f t="shared" si="1193"/>
        <v>0</v>
      </c>
      <c r="AD1004" s="588">
        <f t="shared" si="1206"/>
        <v>0</v>
      </c>
      <c r="AE1004" s="587"/>
      <c r="AF1004" s="588">
        <f t="shared" si="1194"/>
        <v>0</v>
      </c>
      <c r="AG1004" s="588">
        <f t="shared" si="1207"/>
        <v>0</v>
      </c>
      <c r="AH1004" s="587"/>
      <c r="AI1004" s="588">
        <f t="shared" si="1195"/>
        <v>0</v>
      </c>
      <c r="AJ1004" s="588">
        <f t="shared" si="1208"/>
        <v>0</v>
      </c>
      <c r="AK1004" s="587"/>
      <c r="AL1004" s="588">
        <f t="shared" si="1196"/>
        <v>0</v>
      </c>
      <c r="AM1004" s="588">
        <f t="shared" si="1209"/>
        <v>0</v>
      </c>
      <c r="AN1004" s="587"/>
      <c r="AO1004" s="588">
        <f t="shared" si="1197"/>
        <v>0</v>
      </c>
      <c r="AP1004" s="588">
        <f t="shared" si="1210"/>
        <v>0</v>
      </c>
      <c r="AQ1004" s="587"/>
      <c r="AR1004" s="588">
        <f t="shared" si="1198"/>
        <v>0</v>
      </c>
      <c r="AS1004" s="588">
        <f t="shared" si="1177"/>
        <v>0</v>
      </c>
      <c r="AT1004" s="587"/>
      <c r="AU1004" s="588">
        <f t="shared" si="1199"/>
        <v>0</v>
      </c>
      <c r="AV1004" s="588">
        <f t="shared" si="1211"/>
        <v>0</v>
      </c>
      <c r="AW1004" s="587"/>
      <c r="AX1004" s="652"/>
      <c r="AY1004" s="706">
        <f t="shared" si="1175"/>
        <v>0</v>
      </c>
      <c r="BC1004" s="30">
        <f t="shared" si="1178"/>
        <v>0</v>
      </c>
      <c r="BD1004" s="30">
        <f t="shared" si="1179"/>
        <v>0</v>
      </c>
      <c r="BE1004" s="30">
        <f t="shared" si="1213"/>
        <v>0</v>
      </c>
      <c r="BF1004" s="30">
        <f t="shared" si="1180"/>
        <v>0</v>
      </c>
      <c r="BG1004" s="30">
        <f t="shared" si="1181"/>
        <v>0</v>
      </c>
      <c r="BH1004" s="30">
        <f t="shared" si="1212"/>
        <v>0</v>
      </c>
      <c r="BI1004" s="30">
        <f t="shared" si="1174"/>
        <v>0</v>
      </c>
      <c r="BJ1004" s="30">
        <f t="shared" si="1182"/>
        <v>0</v>
      </c>
      <c r="BK1004" s="704">
        <f t="shared" si="1183"/>
        <v>0</v>
      </c>
      <c r="BL1004" s="30">
        <f t="shared" si="1184"/>
        <v>0</v>
      </c>
      <c r="BM1004" s="30">
        <f t="shared" si="1185"/>
        <v>0</v>
      </c>
      <c r="BN1004" s="30">
        <f t="shared" si="1215"/>
        <v>0</v>
      </c>
    </row>
    <row r="1005" spans="1:66" x14ac:dyDescent="0.25">
      <c r="A1005" s="49"/>
      <c r="B1005" s="50"/>
      <c r="C1005" s="699"/>
      <c r="D1005" s="50"/>
      <c r="E1005" s="62" t="e">
        <f t="shared" si="1216"/>
        <v>#N/A</v>
      </c>
      <c r="F1005" s="664" t="str">
        <f t="shared" si="1214"/>
        <v/>
      </c>
      <c r="G1005" s="587"/>
      <c r="H1005" s="588">
        <f t="shared" si="1186"/>
        <v>0</v>
      </c>
      <c r="I1005" s="588">
        <f t="shared" si="1200"/>
        <v>0</v>
      </c>
      <c r="J1005" s="587"/>
      <c r="K1005" s="588">
        <f t="shared" si="1187"/>
        <v>0</v>
      </c>
      <c r="L1005" s="588">
        <f t="shared" si="1201"/>
        <v>0</v>
      </c>
      <c r="M1005" s="587"/>
      <c r="N1005" s="588">
        <f t="shared" si="1188"/>
        <v>0</v>
      </c>
      <c r="O1005" s="588">
        <f t="shared" si="1202"/>
        <v>0</v>
      </c>
      <c r="P1005" s="587"/>
      <c r="Q1005" s="588">
        <f t="shared" si="1189"/>
        <v>0</v>
      </c>
      <c r="R1005" s="588">
        <f t="shared" si="1203"/>
        <v>0</v>
      </c>
      <c r="S1005" s="587"/>
      <c r="T1005" s="588">
        <f t="shared" si="1190"/>
        <v>0</v>
      </c>
      <c r="U1005" s="588">
        <f t="shared" si="1204"/>
        <v>0</v>
      </c>
      <c r="V1005" s="587"/>
      <c r="W1005" s="588">
        <f t="shared" si="1191"/>
        <v>0</v>
      </c>
      <c r="X1005" s="588">
        <f t="shared" si="1205"/>
        <v>0</v>
      </c>
      <c r="Y1005" s="587"/>
      <c r="Z1005" s="588">
        <f t="shared" si="1192"/>
        <v>0</v>
      </c>
      <c r="AA1005" s="588">
        <f t="shared" si="1176"/>
        <v>0</v>
      </c>
      <c r="AB1005" s="587"/>
      <c r="AC1005" s="588">
        <f t="shared" si="1193"/>
        <v>0</v>
      </c>
      <c r="AD1005" s="588">
        <f t="shared" si="1206"/>
        <v>0</v>
      </c>
      <c r="AE1005" s="587"/>
      <c r="AF1005" s="588">
        <f t="shared" si="1194"/>
        <v>0</v>
      </c>
      <c r="AG1005" s="588">
        <f t="shared" si="1207"/>
        <v>0</v>
      </c>
      <c r="AH1005" s="587"/>
      <c r="AI1005" s="588">
        <f t="shared" si="1195"/>
        <v>0</v>
      </c>
      <c r="AJ1005" s="588">
        <f t="shared" si="1208"/>
        <v>0</v>
      </c>
      <c r="AK1005" s="587"/>
      <c r="AL1005" s="588">
        <f t="shared" si="1196"/>
        <v>0</v>
      </c>
      <c r="AM1005" s="588">
        <f t="shared" si="1209"/>
        <v>0</v>
      </c>
      <c r="AN1005" s="587"/>
      <c r="AO1005" s="588">
        <f t="shared" si="1197"/>
        <v>0</v>
      </c>
      <c r="AP1005" s="588">
        <f t="shared" si="1210"/>
        <v>0</v>
      </c>
      <c r="AQ1005" s="587"/>
      <c r="AR1005" s="588">
        <f t="shared" si="1198"/>
        <v>0</v>
      </c>
      <c r="AS1005" s="588">
        <f t="shared" si="1177"/>
        <v>0</v>
      </c>
      <c r="AT1005" s="587"/>
      <c r="AU1005" s="588">
        <f t="shared" si="1199"/>
        <v>0</v>
      </c>
      <c r="AV1005" s="588">
        <f t="shared" si="1211"/>
        <v>0</v>
      </c>
      <c r="AW1005" s="587"/>
      <c r="AX1005" s="652"/>
      <c r="AY1005" s="706">
        <f t="shared" si="1175"/>
        <v>0</v>
      </c>
      <c r="BC1005" s="30">
        <f t="shared" si="1178"/>
        <v>0</v>
      </c>
      <c r="BD1005" s="30">
        <f t="shared" si="1179"/>
        <v>0</v>
      </c>
      <c r="BE1005" s="30">
        <f t="shared" si="1213"/>
        <v>0</v>
      </c>
      <c r="BF1005" s="30">
        <f t="shared" si="1180"/>
        <v>0</v>
      </c>
      <c r="BG1005" s="30">
        <f t="shared" si="1181"/>
        <v>0</v>
      </c>
      <c r="BH1005" s="30">
        <f t="shared" si="1212"/>
        <v>0</v>
      </c>
      <c r="BI1005" s="30">
        <f t="shared" si="1174"/>
        <v>0</v>
      </c>
      <c r="BJ1005" s="30">
        <f t="shared" si="1182"/>
        <v>0</v>
      </c>
      <c r="BK1005" s="704">
        <f t="shared" si="1183"/>
        <v>0</v>
      </c>
      <c r="BL1005" s="30">
        <f t="shared" si="1184"/>
        <v>0</v>
      </c>
      <c r="BM1005" s="30">
        <f t="shared" si="1185"/>
        <v>0</v>
      </c>
      <c r="BN1005" s="30">
        <f t="shared" si="1215"/>
        <v>0</v>
      </c>
    </row>
    <row r="1006" spans="1:66" x14ac:dyDescent="0.25">
      <c r="A1006" s="49"/>
      <c r="B1006" s="50"/>
      <c r="C1006" s="699"/>
      <c r="D1006" s="50"/>
      <c r="E1006" s="62" t="e">
        <f t="shared" si="1216"/>
        <v>#N/A</v>
      </c>
      <c r="F1006" s="664" t="str">
        <f t="shared" si="1214"/>
        <v/>
      </c>
      <c r="G1006" s="587"/>
      <c r="H1006" s="588">
        <f t="shared" si="1186"/>
        <v>0</v>
      </c>
      <c r="I1006" s="588">
        <f t="shared" si="1200"/>
        <v>0</v>
      </c>
      <c r="J1006" s="587"/>
      <c r="K1006" s="588">
        <f t="shared" si="1187"/>
        <v>0</v>
      </c>
      <c r="L1006" s="588">
        <f t="shared" si="1201"/>
        <v>0</v>
      </c>
      <c r="M1006" s="587"/>
      <c r="N1006" s="588">
        <f t="shared" si="1188"/>
        <v>0</v>
      </c>
      <c r="O1006" s="588">
        <f t="shared" si="1202"/>
        <v>0</v>
      </c>
      <c r="P1006" s="587"/>
      <c r="Q1006" s="588">
        <f t="shared" si="1189"/>
        <v>0</v>
      </c>
      <c r="R1006" s="588">
        <f t="shared" si="1203"/>
        <v>0</v>
      </c>
      <c r="S1006" s="587"/>
      <c r="T1006" s="588">
        <f t="shared" si="1190"/>
        <v>0</v>
      </c>
      <c r="U1006" s="588">
        <f t="shared" si="1204"/>
        <v>0</v>
      </c>
      <c r="V1006" s="587"/>
      <c r="W1006" s="588">
        <f t="shared" si="1191"/>
        <v>0</v>
      </c>
      <c r="X1006" s="588">
        <f t="shared" si="1205"/>
        <v>0</v>
      </c>
      <c r="Y1006" s="587"/>
      <c r="Z1006" s="588">
        <f t="shared" si="1192"/>
        <v>0</v>
      </c>
      <c r="AA1006" s="588">
        <f t="shared" si="1176"/>
        <v>0</v>
      </c>
      <c r="AB1006" s="587"/>
      <c r="AC1006" s="588">
        <f t="shared" si="1193"/>
        <v>0</v>
      </c>
      <c r="AD1006" s="588">
        <f t="shared" si="1206"/>
        <v>0</v>
      </c>
      <c r="AE1006" s="587"/>
      <c r="AF1006" s="588">
        <f t="shared" si="1194"/>
        <v>0</v>
      </c>
      <c r="AG1006" s="588">
        <f t="shared" si="1207"/>
        <v>0</v>
      </c>
      <c r="AH1006" s="587"/>
      <c r="AI1006" s="588">
        <f t="shared" si="1195"/>
        <v>0</v>
      </c>
      <c r="AJ1006" s="588">
        <f t="shared" si="1208"/>
        <v>0</v>
      </c>
      <c r="AK1006" s="587"/>
      <c r="AL1006" s="588">
        <f t="shared" si="1196"/>
        <v>0</v>
      </c>
      <c r="AM1006" s="588">
        <f t="shared" si="1209"/>
        <v>0</v>
      </c>
      <c r="AN1006" s="587"/>
      <c r="AO1006" s="588">
        <f t="shared" si="1197"/>
        <v>0</v>
      </c>
      <c r="AP1006" s="588">
        <f t="shared" si="1210"/>
        <v>0</v>
      </c>
      <c r="AQ1006" s="587"/>
      <c r="AR1006" s="588">
        <f t="shared" si="1198"/>
        <v>0</v>
      </c>
      <c r="AS1006" s="588">
        <f t="shared" si="1177"/>
        <v>0</v>
      </c>
      <c r="AT1006" s="587"/>
      <c r="AU1006" s="588">
        <f t="shared" si="1199"/>
        <v>0</v>
      </c>
      <c r="AV1006" s="588">
        <f t="shared" si="1211"/>
        <v>0</v>
      </c>
      <c r="AW1006" s="587"/>
      <c r="AX1006" s="652"/>
      <c r="AY1006" s="706">
        <f t="shared" si="1175"/>
        <v>0</v>
      </c>
      <c r="BC1006" s="30">
        <f t="shared" si="1178"/>
        <v>0</v>
      </c>
      <c r="BD1006" s="30">
        <f t="shared" si="1179"/>
        <v>0</v>
      </c>
      <c r="BE1006" s="30">
        <f t="shared" si="1213"/>
        <v>0</v>
      </c>
      <c r="BF1006" s="30">
        <f t="shared" si="1180"/>
        <v>0</v>
      </c>
      <c r="BG1006" s="30">
        <f t="shared" si="1181"/>
        <v>0</v>
      </c>
      <c r="BH1006" s="30">
        <f t="shared" si="1212"/>
        <v>0</v>
      </c>
      <c r="BI1006" s="30">
        <f t="shared" si="1174"/>
        <v>0</v>
      </c>
      <c r="BJ1006" s="30">
        <f t="shared" si="1182"/>
        <v>0</v>
      </c>
      <c r="BK1006" s="704">
        <f t="shared" si="1183"/>
        <v>0</v>
      </c>
      <c r="BL1006" s="30">
        <f t="shared" si="1184"/>
        <v>0</v>
      </c>
      <c r="BM1006" s="30">
        <f t="shared" si="1185"/>
        <v>0</v>
      </c>
      <c r="BN1006" s="30">
        <f t="shared" si="1215"/>
        <v>0</v>
      </c>
    </row>
    <row r="1007" spans="1:66" x14ac:dyDescent="0.25">
      <c r="A1007" s="49"/>
      <c r="B1007" s="50"/>
      <c r="C1007" s="699"/>
      <c r="D1007" s="50"/>
      <c r="E1007" s="62" t="e">
        <f t="shared" si="1216"/>
        <v>#N/A</v>
      </c>
      <c r="F1007" s="664" t="str">
        <f t="shared" si="1214"/>
        <v/>
      </c>
      <c r="G1007" s="587"/>
      <c r="H1007" s="588">
        <f t="shared" si="1186"/>
        <v>0</v>
      </c>
      <c r="I1007" s="588">
        <f t="shared" si="1200"/>
        <v>0</v>
      </c>
      <c r="J1007" s="587"/>
      <c r="K1007" s="588">
        <f t="shared" si="1187"/>
        <v>0</v>
      </c>
      <c r="L1007" s="588">
        <f t="shared" si="1201"/>
        <v>0</v>
      </c>
      <c r="M1007" s="587"/>
      <c r="N1007" s="588">
        <f t="shared" si="1188"/>
        <v>0</v>
      </c>
      <c r="O1007" s="588">
        <f t="shared" si="1202"/>
        <v>0</v>
      </c>
      <c r="P1007" s="587"/>
      <c r="Q1007" s="588">
        <f t="shared" si="1189"/>
        <v>0</v>
      </c>
      <c r="R1007" s="588">
        <f t="shared" si="1203"/>
        <v>0</v>
      </c>
      <c r="S1007" s="587"/>
      <c r="T1007" s="588">
        <f t="shared" si="1190"/>
        <v>0</v>
      </c>
      <c r="U1007" s="588">
        <f t="shared" si="1204"/>
        <v>0</v>
      </c>
      <c r="V1007" s="587"/>
      <c r="W1007" s="588">
        <f t="shared" si="1191"/>
        <v>0</v>
      </c>
      <c r="X1007" s="588">
        <f t="shared" si="1205"/>
        <v>0</v>
      </c>
      <c r="Y1007" s="587"/>
      <c r="Z1007" s="588">
        <f t="shared" si="1192"/>
        <v>0</v>
      </c>
      <c r="AA1007" s="588">
        <f t="shared" si="1176"/>
        <v>0</v>
      </c>
      <c r="AB1007" s="587"/>
      <c r="AC1007" s="588">
        <f t="shared" si="1193"/>
        <v>0</v>
      </c>
      <c r="AD1007" s="588">
        <f t="shared" si="1206"/>
        <v>0</v>
      </c>
      <c r="AE1007" s="587"/>
      <c r="AF1007" s="588">
        <f t="shared" si="1194"/>
        <v>0</v>
      </c>
      <c r="AG1007" s="588">
        <f t="shared" si="1207"/>
        <v>0</v>
      </c>
      <c r="AH1007" s="587"/>
      <c r="AI1007" s="588">
        <f t="shared" si="1195"/>
        <v>0</v>
      </c>
      <c r="AJ1007" s="588">
        <f t="shared" si="1208"/>
        <v>0</v>
      </c>
      <c r="AK1007" s="587"/>
      <c r="AL1007" s="588">
        <f t="shared" si="1196"/>
        <v>0</v>
      </c>
      <c r="AM1007" s="588">
        <f t="shared" si="1209"/>
        <v>0</v>
      </c>
      <c r="AN1007" s="587"/>
      <c r="AO1007" s="588">
        <f t="shared" si="1197"/>
        <v>0</v>
      </c>
      <c r="AP1007" s="588">
        <f t="shared" si="1210"/>
        <v>0</v>
      </c>
      <c r="AQ1007" s="587"/>
      <c r="AR1007" s="588">
        <f t="shared" si="1198"/>
        <v>0</v>
      </c>
      <c r="AS1007" s="588">
        <f t="shared" si="1177"/>
        <v>0</v>
      </c>
      <c r="AT1007" s="587"/>
      <c r="AU1007" s="588">
        <f t="shared" si="1199"/>
        <v>0</v>
      </c>
      <c r="AV1007" s="588">
        <f t="shared" si="1211"/>
        <v>0</v>
      </c>
      <c r="AW1007" s="587"/>
      <c r="AX1007" s="652"/>
      <c r="AY1007" s="706">
        <f t="shared" si="1175"/>
        <v>0</v>
      </c>
      <c r="BC1007" s="30">
        <f t="shared" si="1178"/>
        <v>0</v>
      </c>
      <c r="BD1007" s="30">
        <f t="shared" si="1179"/>
        <v>0</v>
      </c>
      <c r="BE1007" s="30">
        <f t="shared" si="1213"/>
        <v>0</v>
      </c>
      <c r="BF1007" s="30">
        <f t="shared" si="1180"/>
        <v>0</v>
      </c>
      <c r="BG1007" s="30">
        <f t="shared" si="1181"/>
        <v>0</v>
      </c>
      <c r="BH1007" s="30">
        <f t="shared" si="1212"/>
        <v>0</v>
      </c>
      <c r="BI1007" s="30">
        <f t="shared" ref="BI1007:BI1070" si="1217">AD1007-AA1007</f>
        <v>0</v>
      </c>
      <c r="BJ1007" s="30">
        <f t="shared" si="1182"/>
        <v>0</v>
      </c>
      <c r="BK1007" s="704">
        <f t="shared" si="1183"/>
        <v>0</v>
      </c>
      <c r="BL1007" s="30">
        <f t="shared" si="1184"/>
        <v>0</v>
      </c>
      <c r="BM1007" s="30">
        <f t="shared" si="1185"/>
        <v>0</v>
      </c>
      <c r="BN1007" s="30">
        <f t="shared" si="1215"/>
        <v>0</v>
      </c>
    </row>
    <row r="1008" spans="1:66" x14ac:dyDescent="0.25">
      <c r="A1008" s="49"/>
      <c r="B1008" s="50"/>
      <c r="C1008" s="699"/>
      <c r="D1008" s="50"/>
      <c r="E1008" s="62" t="e">
        <f t="shared" si="1216"/>
        <v>#N/A</v>
      </c>
      <c r="F1008" s="664" t="str">
        <f t="shared" si="1214"/>
        <v/>
      </c>
      <c r="G1008" s="587"/>
      <c r="H1008" s="588">
        <f t="shared" si="1186"/>
        <v>0</v>
      </c>
      <c r="I1008" s="588">
        <f t="shared" si="1200"/>
        <v>0</v>
      </c>
      <c r="J1008" s="587"/>
      <c r="K1008" s="588">
        <f t="shared" si="1187"/>
        <v>0</v>
      </c>
      <c r="L1008" s="588">
        <f t="shared" si="1201"/>
        <v>0</v>
      </c>
      <c r="M1008" s="587"/>
      <c r="N1008" s="588">
        <f t="shared" si="1188"/>
        <v>0</v>
      </c>
      <c r="O1008" s="588">
        <f t="shared" si="1202"/>
        <v>0</v>
      </c>
      <c r="P1008" s="587"/>
      <c r="Q1008" s="588">
        <f t="shared" si="1189"/>
        <v>0</v>
      </c>
      <c r="R1008" s="588">
        <f t="shared" si="1203"/>
        <v>0</v>
      </c>
      <c r="S1008" s="587"/>
      <c r="T1008" s="588">
        <f t="shared" si="1190"/>
        <v>0</v>
      </c>
      <c r="U1008" s="588">
        <f t="shared" si="1204"/>
        <v>0</v>
      </c>
      <c r="V1008" s="587"/>
      <c r="W1008" s="588">
        <f t="shared" si="1191"/>
        <v>0</v>
      </c>
      <c r="X1008" s="588">
        <f t="shared" si="1205"/>
        <v>0</v>
      </c>
      <c r="Y1008" s="587"/>
      <c r="Z1008" s="588">
        <f t="shared" si="1192"/>
        <v>0</v>
      </c>
      <c r="AA1008" s="588">
        <f t="shared" si="1176"/>
        <v>0</v>
      </c>
      <c r="AB1008" s="587"/>
      <c r="AC1008" s="588">
        <f t="shared" si="1193"/>
        <v>0</v>
      </c>
      <c r="AD1008" s="588">
        <f t="shared" si="1206"/>
        <v>0</v>
      </c>
      <c r="AE1008" s="587"/>
      <c r="AF1008" s="588">
        <f t="shared" si="1194"/>
        <v>0</v>
      </c>
      <c r="AG1008" s="588">
        <f t="shared" si="1207"/>
        <v>0</v>
      </c>
      <c r="AH1008" s="587"/>
      <c r="AI1008" s="588">
        <f t="shared" si="1195"/>
        <v>0</v>
      </c>
      <c r="AJ1008" s="588">
        <f t="shared" si="1208"/>
        <v>0</v>
      </c>
      <c r="AK1008" s="587"/>
      <c r="AL1008" s="588">
        <f t="shared" si="1196"/>
        <v>0</v>
      </c>
      <c r="AM1008" s="588">
        <f t="shared" si="1209"/>
        <v>0</v>
      </c>
      <c r="AN1008" s="587"/>
      <c r="AO1008" s="588">
        <f t="shared" si="1197"/>
        <v>0</v>
      </c>
      <c r="AP1008" s="588">
        <f t="shared" si="1210"/>
        <v>0</v>
      </c>
      <c r="AQ1008" s="587"/>
      <c r="AR1008" s="588">
        <f t="shared" si="1198"/>
        <v>0</v>
      </c>
      <c r="AS1008" s="588">
        <f t="shared" si="1177"/>
        <v>0</v>
      </c>
      <c r="AT1008" s="587"/>
      <c r="AU1008" s="588">
        <f t="shared" si="1199"/>
        <v>0</v>
      </c>
      <c r="AV1008" s="588">
        <f t="shared" si="1211"/>
        <v>0</v>
      </c>
      <c r="AW1008" s="587"/>
      <c r="AX1008" s="652"/>
      <c r="AY1008" s="706">
        <f t="shared" si="1175"/>
        <v>0</v>
      </c>
      <c r="BC1008" s="30">
        <f t="shared" si="1178"/>
        <v>0</v>
      </c>
      <c r="BD1008" s="30">
        <f t="shared" si="1179"/>
        <v>0</v>
      </c>
      <c r="BE1008" s="30">
        <f t="shared" si="1213"/>
        <v>0</v>
      </c>
      <c r="BF1008" s="30">
        <f t="shared" si="1180"/>
        <v>0</v>
      </c>
      <c r="BG1008" s="30">
        <f t="shared" si="1181"/>
        <v>0</v>
      </c>
      <c r="BH1008" s="30">
        <f t="shared" si="1212"/>
        <v>0</v>
      </c>
      <c r="BI1008" s="30">
        <f t="shared" si="1217"/>
        <v>0</v>
      </c>
      <c r="BJ1008" s="30">
        <f t="shared" si="1182"/>
        <v>0</v>
      </c>
      <c r="BK1008" s="704">
        <f t="shared" si="1183"/>
        <v>0</v>
      </c>
      <c r="BL1008" s="30">
        <f t="shared" si="1184"/>
        <v>0</v>
      </c>
      <c r="BM1008" s="30">
        <f t="shared" si="1185"/>
        <v>0</v>
      </c>
      <c r="BN1008" s="30">
        <f t="shared" si="1215"/>
        <v>0</v>
      </c>
    </row>
    <row r="1009" spans="1:66" x14ac:dyDescent="0.25">
      <c r="A1009" s="49"/>
      <c r="B1009" s="50"/>
      <c r="C1009" s="699"/>
      <c r="D1009" s="50"/>
      <c r="E1009" s="62" t="e">
        <f t="shared" si="1216"/>
        <v>#N/A</v>
      </c>
      <c r="F1009" s="664" t="str">
        <f t="shared" si="1214"/>
        <v/>
      </c>
      <c r="G1009" s="587"/>
      <c r="H1009" s="588">
        <f t="shared" si="1186"/>
        <v>0</v>
      </c>
      <c r="I1009" s="588">
        <f t="shared" si="1200"/>
        <v>0</v>
      </c>
      <c r="J1009" s="587"/>
      <c r="K1009" s="588">
        <f t="shared" si="1187"/>
        <v>0</v>
      </c>
      <c r="L1009" s="588">
        <f t="shared" si="1201"/>
        <v>0</v>
      </c>
      <c r="M1009" s="587"/>
      <c r="N1009" s="588">
        <f t="shared" si="1188"/>
        <v>0</v>
      </c>
      <c r="O1009" s="588">
        <f t="shared" si="1202"/>
        <v>0</v>
      </c>
      <c r="P1009" s="587"/>
      <c r="Q1009" s="588">
        <f t="shared" si="1189"/>
        <v>0</v>
      </c>
      <c r="R1009" s="588">
        <f t="shared" si="1203"/>
        <v>0</v>
      </c>
      <c r="S1009" s="587"/>
      <c r="T1009" s="588">
        <f t="shared" si="1190"/>
        <v>0</v>
      </c>
      <c r="U1009" s="588">
        <f t="shared" si="1204"/>
        <v>0</v>
      </c>
      <c r="V1009" s="587"/>
      <c r="W1009" s="588">
        <f t="shared" si="1191"/>
        <v>0</v>
      </c>
      <c r="X1009" s="588">
        <f t="shared" si="1205"/>
        <v>0</v>
      </c>
      <c r="Y1009" s="587"/>
      <c r="Z1009" s="588">
        <f t="shared" si="1192"/>
        <v>0</v>
      </c>
      <c r="AA1009" s="588">
        <f t="shared" si="1176"/>
        <v>0</v>
      </c>
      <c r="AB1009" s="587"/>
      <c r="AC1009" s="588">
        <f t="shared" si="1193"/>
        <v>0</v>
      </c>
      <c r="AD1009" s="588">
        <f t="shared" si="1206"/>
        <v>0</v>
      </c>
      <c r="AE1009" s="587"/>
      <c r="AF1009" s="588">
        <f t="shared" si="1194"/>
        <v>0</v>
      </c>
      <c r="AG1009" s="588">
        <f t="shared" si="1207"/>
        <v>0</v>
      </c>
      <c r="AH1009" s="587"/>
      <c r="AI1009" s="588">
        <f t="shared" si="1195"/>
        <v>0</v>
      </c>
      <c r="AJ1009" s="588">
        <f t="shared" si="1208"/>
        <v>0</v>
      </c>
      <c r="AK1009" s="587"/>
      <c r="AL1009" s="588">
        <f t="shared" si="1196"/>
        <v>0</v>
      </c>
      <c r="AM1009" s="588">
        <f t="shared" si="1209"/>
        <v>0</v>
      </c>
      <c r="AN1009" s="587"/>
      <c r="AO1009" s="588">
        <f t="shared" si="1197"/>
        <v>0</v>
      </c>
      <c r="AP1009" s="588">
        <f t="shared" si="1210"/>
        <v>0</v>
      </c>
      <c r="AQ1009" s="587"/>
      <c r="AR1009" s="588">
        <f t="shared" si="1198"/>
        <v>0</v>
      </c>
      <c r="AS1009" s="588">
        <f t="shared" si="1177"/>
        <v>0</v>
      </c>
      <c r="AT1009" s="587"/>
      <c r="AU1009" s="588">
        <f t="shared" si="1199"/>
        <v>0</v>
      </c>
      <c r="AV1009" s="588">
        <f t="shared" si="1211"/>
        <v>0</v>
      </c>
      <c r="AW1009" s="587"/>
      <c r="AX1009" s="652"/>
      <c r="AY1009" s="706">
        <f t="shared" ref="AY1009:AY1072" si="1218">AS1009-AX1009</f>
        <v>0</v>
      </c>
      <c r="BC1009" s="30">
        <f t="shared" si="1178"/>
        <v>0</v>
      </c>
      <c r="BD1009" s="30">
        <f t="shared" si="1179"/>
        <v>0</v>
      </c>
      <c r="BE1009" s="30">
        <f t="shared" si="1213"/>
        <v>0</v>
      </c>
      <c r="BF1009" s="30">
        <f t="shared" si="1180"/>
        <v>0</v>
      </c>
      <c r="BG1009" s="30">
        <f t="shared" si="1181"/>
        <v>0</v>
      </c>
      <c r="BH1009" s="30">
        <f t="shared" si="1212"/>
        <v>0</v>
      </c>
      <c r="BI1009" s="30">
        <f t="shared" si="1217"/>
        <v>0</v>
      </c>
      <c r="BJ1009" s="30">
        <f t="shared" si="1182"/>
        <v>0</v>
      </c>
      <c r="BK1009" s="704">
        <f t="shared" si="1183"/>
        <v>0</v>
      </c>
      <c r="BL1009" s="30">
        <f t="shared" si="1184"/>
        <v>0</v>
      </c>
      <c r="BM1009" s="30">
        <f t="shared" si="1185"/>
        <v>0</v>
      </c>
      <c r="BN1009" s="30">
        <f t="shared" si="1215"/>
        <v>0</v>
      </c>
    </row>
    <row r="1010" spans="1:66" x14ac:dyDescent="0.25">
      <c r="A1010" s="49"/>
      <c r="B1010" s="50"/>
      <c r="C1010" s="699"/>
      <c r="D1010" s="50"/>
      <c r="E1010" s="62" t="e">
        <f t="shared" si="1216"/>
        <v>#N/A</v>
      </c>
      <c r="F1010" s="664" t="str">
        <f t="shared" si="1214"/>
        <v/>
      </c>
      <c r="G1010" s="587"/>
      <c r="H1010" s="588">
        <f t="shared" si="1186"/>
        <v>0</v>
      </c>
      <c r="I1010" s="588">
        <f t="shared" si="1200"/>
        <v>0</v>
      </c>
      <c r="J1010" s="587"/>
      <c r="K1010" s="588">
        <f t="shared" si="1187"/>
        <v>0</v>
      </c>
      <c r="L1010" s="588">
        <f t="shared" si="1201"/>
        <v>0</v>
      </c>
      <c r="M1010" s="587"/>
      <c r="N1010" s="588">
        <f t="shared" si="1188"/>
        <v>0</v>
      </c>
      <c r="O1010" s="588">
        <f t="shared" si="1202"/>
        <v>0</v>
      </c>
      <c r="P1010" s="587"/>
      <c r="Q1010" s="588">
        <f t="shared" si="1189"/>
        <v>0</v>
      </c>
      <c r="R1010" s="588">
        <f t="shared" si="1203"/>
        <v>0</v>
      </c>
      <c r="S1010" s="587"/>
      <c r="T1010" s="588">
        <f t="shared" si="1190"/>
        <v>0</v>
      </c>
      <c r="U1010" s="588">
        <f t="shared" si="1204"/>
        <v>0</v>
      </c>
      <c r="V1010" s="587"/>
      <c r="W1010" s="588">
        <f t="shared" si="1191"/>
        <v>0</v>
      </c>
      <c r="X1010" s="588">
        <f t="shared" si="1205"/>
        <v>0</v>
      </c>
      <c r="Y1010" s="587"/>
      <c r="Z1010" s="588">
        <f t="shared" si="1192"/>
        <v>0</v>
      </c>
      <c r="AA1010" s="588">
        <f t="shared" si="1176"/>
        <v>0</v>
      </c>
      <c r="AB1010" s="587"/>
      <c r="AC1010" s="588">
        <f t="shared" si="1193"/>
        <v>0</v>
      </c>
      <c r="AD1010" s="588">
        <f t="shared" si="1206"/>
        <v>0</v>
      </c>
      <c r="AE1010" s="587"/>
      <c r="AF1010" s="588">
        <f t="shared" si="1194"/>
        <v>0</v>
      </c>
      <c r="AG1010" s="588">
        <f t="shared" si="1207"/>
        <v>0</v>
      </c>
      <c r="AH1010" s="587"/>
      <c r="AI1010" s="588">
        <f t="shared" si="1195"/>
        <v>0</v>
      </c>
      <c r="AJ1010" s="588">
        <f t="shared" si="1208"/>
        <v>0</v>
      </c>
      <c r="AK1010" s="587"/>
      <c r="AL1010" s="588">
        <f t="shared" si="1196"/>
        <v>0</v>
      </c>
      <c r="AM1010" s="588">
        <f t="shared" si="1209"/>
        <v>0</v>
      </c>
      <c r="AN1010" s="587"/>
      <c r="AO1010" s="588">
        <f t="shared" si="1197"/>
        <v>0</v>
      </c>
      <c r="AP1010" s="588">
        <f t="shared" si="1210"/>
        <v>0</v>
      </c>
      <c r="AQ1010" s="587"/>
      <c r="AR1010" s="588">
        <f t="shared" si="1198"/>
        <v>0</v>
      </c>
      <c r="AS1010" s="588">
        <f t="shared" si="1177"/>
        <v>0</v>
      </c>
      <c r="AT1010" s="587"/>
      <c r="AU1010" s="588">
        <f t="shared" si="1199"/>
        <v>0</v>
      </c>
      <c r="AV1010" s="588">
        <f t="shared" si="1211"/>
        <v>0</v>
      </c>
      <c r="AW1010" s="587"/>
      <c r="AX1010" s="652"/>
      <c r="AY1010" s="706">
        <f t="shared" si="1218"/>
        <v>0</v>
      </c>
      <c r="BC1010" s="30">
        <f t="shared" si="1178"/>
        <v>0</v>
      </c>
      <c r="BD1010" s="30">
        <f t="shared" si="1179"/>
        <v>0</v>
      </c>
      <c r="BE1010" s="30">
        <f t="shared" si="1213"/>
        <v>0</v>
      </c>
      <c r="BF1010" s="30">
        <f t="shared" si="1180"/>
        <v>0</v>
      </c>
      <c r="BG1010" s="30">
        <f t="shared" si="1181"/>
        <v>0</v>
      </c>
      <c r="BH1010" s="30">
        <f t="shared" si="1212"/>
        <v>0</v>
      </c>
      <c r="BI1010" s="30">
        <f t="shared" si="1217"/>
        <v>0</v>
      </c>
      <c r="BJ1010" s="30">
        <f t="shared" si="1182"/>
        <v>0</v>
      </c>
      <c r="BK1010" s="704">
        <f t="shared" si="1183"/>
        <v>0</v>
      </c>
      <c r="BL1010" s="30">
        <f t="shared" si="1184"/>
        <v>0</v>
      </c>
      <c r="BM1010" s="30">
        <f t="shared" si="1185"/>
        <v>0</v>
      </c>
      <c r="BN1010" s="30">
        <f t="shared" si="1215"/>
        <v>0</v>
      </c>
    </row>
    <row r="1011" spans="1:66" x14ac:dyDescent="0.25">
      <c r="A1011" s="49"/>
      <c r="B1011" s="50"/>
      <c r="C1011" s="699"/>
      <c r="D1011" s="50"/>
      <c r="E1011" s="62" t="e">
        <f t="shared" si="1216"/>
        <v>#N/A</v>
      </c>
      <c r="F1011" s="664" t="str">
        <f t="shared" si="1214"/>
        <v/>
      </c>
      <c r="G1011" s="587"/>
      <c r="H1011" s="588">
        <f t="shared" si="1186"/>
        <v>0</v>
      </c>
      <c r="I1011" s="588">
        <f t="shared" si="1200"/>
        <v>0</v>
      </c>
      <c r="J1011" s="587"/>
      <c r="K1011" s="588">
        <f t="shared" si="1187"/>
        <v>0</v>
      </c>
      <c r="L1011" s="588">
        <f t="shared" si="1201"/>
        <v>0</v>
      </c>
      <c r="M1011" s="587"/>
      <c r="N1011" s="588">
        <f t="shared" si="1188"/>
        <v>0</v>
      </c>
      <c r="O1011" s="588">
        <f t="shared" si="1202"/>
        <v>0</v>
      </c>
      <c r="P1011" s="587"/>
      <c r="Q1011" s="588">
        <f t="shared" si="1189"/>
        <v>0</v>
      </c>
      <c r="R1011" s="588">
        <f t="shared" si="1203"/>
        <v>0</v>
      </c>
      <c r="S1011" s="587"/>
      <c r="T1011" s="588">
        <f t="shared" si="1190"/>
        <v>0</v>
      </c>
      <c r="U1011" s="588">
        <f t="shared" si="1204"/>
        <v>0</v>
      </c>
      <c r="V1011" s="587"/>
      <c r="W1011" s="588">
        <f t="shared" si="1191"/>
        <v>0</v>
      </c>
      <c r="X1011" s="588">
        <f t="shared" si="1205"/>
        <v>0</v>
      </c>
      <c r="Y1011" s="587"/>
      <c r="Z1011" s="588">
        <f t="shared" si="1192"/>
        <v>0</v>
      </c>
      <c r="AA1011" s="588">
        <f t="shared" si="1176"/>
        <v>0</v>
      </c>
      <c r="AB1011" s="587"/>
      <c r="AC1011" s="588">
        <f t="shared" si="1193"/>
        <v>0</v>
      </c>
      <c r="AD1011" s="588">
        <f t="shared" si="1206"/>
        <v>0</v>
      </c>
      <c r="AE1011" s="587"/>
      <c r="AF1011" s="588">
        <f t="shared" si="1194"/>
        <v>0</v>
      </c>
      <c r="AG1011" s="588">
        <f t="shared" si="1207"/>
        <v>0</v>
      </c>
      <c r="AH1011" s="587"/>
      <c r="AI1011" s="588">
        <f t="shared" si="1195"/>
        <v>0</v>
      </c>
      <c r="AJ1011" s="588">
        <f t="shared" si="1208"/>
        <v>0</v>
      </c>
      <c r="AK1011" s="587"/>
      <c r="AL1011" s="588">
        <f t="shared" si="1196"/>
        <v>0</v>
      </c>
      <c r="AM1011" s="588">
        <f t="shared" si="1209"/>
        <v>0</v>
      </c>
      <c r="AN1011" s="587"/>
      <c r="AO1011" s="588">
        <f t="shared" si="1197"/>
        <v>0</v>
      </c>
      <c r="AP1011" s="588">
        <f t="shared" si="1210"/>
        <v>0</v>
      </c>
      <c r="AQ1011" s="587"/>
      <c r="AR1011" s="588">
        <f t="shared" si="1198"/>
        <v>0</v>
      </c>
      <c r="AS1011" s="588">
        <f t="shared" si="1177"/>
        <v>0</v>
      </c>
      <c r="AT1011" s="587"/>
      <c r="AU1011" s="588">
        <f t="shared" si="1199"/>
        <v>0</v>
      </c>
      <c r="AV1011" s="588">
        <f t="shared" si="1211"/>
        <v>0</v>
      </c>
      <c r="AW1011" s="587"/>
      <c r="AX1011" s="652"/>
      <c r="AY1011" s="706">
        <f t="shared" si="1218"/>
        <v>0</v>
      </c>
      <c r="BC1011" s="30">
        <f t="shared" si="1178"/>
        <v>0</v>
      </c>
      <c r="BD1011" s="30">
        <f t="shared" si="1179"/>
        <v>0</v>
      </c>
      <c r="BE1011" s="30">
        <f t="shared" si="1213"/>
        <v>0</v>
      </c>
      <c r="BF1011" s="30">
        <f t="shared" si="1180"/>
        <v>0</v>
      </c>
      <c r="BG1011" s="30">
        <f t="shared" si="1181"/>
        <v>0</v>
      </c>
      <c r="BH1011" s="30">
        <f t="shared" si="1212"/>
        <v>0</v>
      </c>
      <c r="BI1011" s="30">
        <f t="shared" si="1217"/>
        <v>0</v>
      </c>
      <c r="BJ1011" s="30">
        <f t="shared" si="1182"/>
        <v>0</v>
      </c>
      <c r="BK1011" s="704">
        <f t="shared" si="1183"/>
        <v>0</v>
      </c>
      <c r="BL1011" s="30">
        <f t="shared" si="1184"/>
        <v>0</v>
      </c>
      <c r="BM1011" s="30">
        <f t="shared" si="1185"/>
        <v>0</v>
      </c>
      <c r="BN1011" s="30">
        <f t="shared" si="1215"/>
        <v>0</v>
      </c>
    </row>
    <row r="1012" spans="1:66" x14ac:dyDescent="0.25">
      <c r="A1012" s="49"/>
      <c r="B1012" s="50"/>
      <c r="C1012" s="699"/>
      <c r="D1012" s="50"/>
      <c r="E1012" s="62" t="e">
        <f t="shared" si="1216"/>
        <v>#N/A</v>
      </c>
      <c r="F1012" s="664" t="str">
        <f t="shared" si="1214"/>
        <v/>
      </c>
      <c r="G1012" s="587"/>
      <c r="H1012" s="588">
        <f t="shared" si="1186"/>
        <v>0</v>
      </c>
      <c r="I1012" s="588">
        <f t="shared" si="1200"/>
        <v>0</v>
      </c>
      <c r="J1012" s="587"/>
      <c r="K1012" s="588">
        <f t="shared" si="1187"/>
        <v>0</v>
      </c>
      <c r="L1012" s="588">
        <f t="shared" si="1201"/>
        <v>0</v>
      </c>
      <c r="M1012" s="587"/>
      <c r="N1012" s="588">
        <f t="shared" si="1188"/>
        <v>0</v>
      </c>
      <c r="O1012" s="588">
        <f t="shared" si="1202"/>
        <v>0</v>
      </c>
      <c r="P1012" s="587"/>
      <c r="Q1012" s="588">
        <f t="shared" si="1189"/>
        <v>0</v>
      </c>
      <c r="R1012" s="588">
        <f t="shared" si="1203"/>
        <v>0</v>
      </c>
      <c r="S1012" s="587"/>
      <c r="T1012" s="588">
        <f t="shared" si="1190"/>
        <v>0</v>
      </c>
      <c r="U1012" s="588">
        <f t="shared" si="1204"/>
        <v>0</v>
      </c>
      <c r="V1012" s="587"/>
      <c r="W1012" s="588">
        <f t="shared" si="1191"/>
        <v>0</v>
      </c>
      <c r="X1012" s="588">
        <f t="shared" si="1205"/>
        <v>0</v>
      </c>
      <c r="Y1012" s="587"/>
      <c r="Z1012" s="588">
        <f t="shared" si="1192"/>
        <v>0</v>
      </c>
      <c r="AA1012" s="588">
        <f t="shared" si="1176"/>
        <v>0</v>
      </c>
      <c r="AB1012" s="587"/>
      <c r="AC1012" s="588">
        <f t="shared" si="1193"/>
        <v>0</v>
      </c>
      <c r="AD1012" s="588">
        <f t="shared" si="1206"/>
        <v>0</v>
      </c>
      <c r="AE1012" s="587"/>
      <c r="AF1012" s="588">
        <f t="shared" si="1194"/>
        <v>0</v>
      </c>
      <c r="AG1012" s="588">
        <f t="shared" si="1207"/>
        <v>0</v>
      </c>
      <c r="AH1012" s="587"/>
      <c r="AI1012" s="588">
        <f t="shared" si="1195"/>
        <v>0</v>
      </c>
      <c r="AJ1012" s="588">
        <f t="shared" si="1208"/>
        <v>0</v>
      </c>
      <c r="AK1012" s="587"/>
      <c r="AL1012" s="588">
        <f t="shared" si="1196"/>
        <v>0</v>
      </c>
      <c r="AM1012" s="588">
        <f t="shared" si="1209"/>
        <v>0</v>
      </c>
      <c r="AN1012" s="587"/>
      <c r="AO1012" s="588">
        <f t="shared" si="1197"/>
        <v>0</v>
      </c>
      <c r="AP1012" s="588">
        <f t="shared" si="1210"/>
        <v>0</v>
      </c>
      <c r="AQ1012" s="587"/>
      <c r="AR1012" s="588">
        <f t="shared" si="1198"/>
        <v>0</v>
      </c>
      <c r="AS1012" s="588">
        <f t="shared" si="1177"/>
        <v>0</v>
      </c>
      <c r="AT1012" s="587"/>
      <c r="AU1012" s="588">
        <f t="shared" si="1199"/>
        <v>0</v>
      </c>
      <c r="AV1012" s="588">
        <f t="shared" si="1211"/>
        <v>0</v>
      </c>
      <c r="AW1012" s="587"/>
      <c r="AX1012" s="652"/>
      <c r="AY1012" s="706">
        <f t="shared" si="1218"/>
        <v>0</v>
      </c>
      <c r="BC1012" s="30">
        <f t="shared" si="1178"/>
        <v>0</v>
      </c>
      <c r="BD1012" s="30">
        <f t="shared" si="1179"/>
        <v>0</v>
      </c>
      <c r="BE1012" s="30">
        <f t="shared" si="1213"/>
        <v>0</v>
      </c>
      <c r="BF1012" s="30">
        <f t="shared" si="1180"/>
        <v>0</v>
      </c>
      <c r="BG1012" s="30">
        <f t="shared" si="1181"/>
        <v>0</v>
      </c>
      <c r="BH1012" s="30">
        <f t="shared" si="1212"/>
        <v>0</v>
      </c>
      <c r="BI1012" s="30">
        <f t="shared" si="1217"/>
        <v>0</v>
      </c>
      <c r="BJ1012" s="30">
        <f t="shared" si="1182"/>
        <v>0</v>
      </c>
      <c r="BK1012" s="704">
        <f t="shared" si="1183"/>
        <v>0</v>
      </c>
      <c r="BL1012" s="30">
        <f t="shared" si="1184"/>
        <v>0</v>
      </c>
      <c r="BM1012" s="30">
        <f t="shared" si="1185"/>
        <v>0</v>
      </c>
      <c r="BN1012" s="30">
        <f t="shared" si="1215"/>
        <v>0</v>
      </c>
    </row>
    <row r="1013" spans="1:66" x14ac:dyDescent="0.25">
      <c r="A1013" s="49"/>
      <c r="B1013" s="50"/>
      <c r="C1013" s="699"/>
      <c r="D1013" s="50"/>
      <c r="E1013" s="62" t="e">
        <f t="shared" si="1216"/>
        <v>#N/A</v>
      </c>
      <c r="F1013" s="664" t="str">
        <f t="shared" si="1214"/>
        <v/>
      </c>
      <c r="G1013" s="587"/>
      <c r="H1013" s="588">
        <f t="shared" si="1186"/>
        <v>0</v>
      </c>
      <c r="I1013" s="588">
        <f t="shared" si="1200"/>
        <v>0</v>
      </c>
      <c r="J1013" s="587"/>
      <c r="K1013" s="588">
        <f t="shared" si="1187"/>
        <v>0</v>
      </c>
      <c r="L1013" s="588">
        <f t="shared" si="1201"/>
        <v>0</v>
      </c>
      <c r="M1013" s="587"/>
      <c r="N1013" s="588">
        <f t="shared" si="1188"/>
        <v>0</v>
      </c>
      <c r="O1013" s="588">
        <f t="shared" si="1202"/>
        <v>0</v>
      </c>
      <c r="P1013" s="587"/>
      <c r="Q1013" s="588">
        <f t="shared" si="1189"/>
        <v>0</v>
      </c>
      <c r="R1013" s="588">
        <f t="shared" si="1203"/>
        <v>0</v>
      </c>
      <c r="S1013" s="587"/>
      <c r="T1013" s="588">
        <f t="shared" si="1190"/>
        <v>0</v>
      </c>
      <c r="U1013" s="588">
        <f t="shared" si="1204"/>
        <v>0</v>
      </c>
      <c r="V1013" s="587"/>
      <c r="W1013" s="588">
        <f t="shared" si="1191"/>
        <v>0</v>
      </c>
      <c r="X1013" s="588">
        <f t="shared" si="1205"/>
        <v>0</v>
      </c>
      <c r="Y1013" s="587"/>
      <c r="Z1013" s="588">
        <f t="shared" si="1192"/>
        <v>0</v>
      </c>
      <c r="AA1013" s="588">
        <f t="shared" si="1176"/>
        <v>0</v>
      </c>
      <c r="AB1013" s="587"/>
      <c r="AC1013" s="588">
        <f t="shared" si="1193"/>
        <v>0</v>
      </c>
      <c r="AD1013" s="588">
        <f t="shared" si="1206"/>
        <v>0</v>
      </c>
      <c r="AE1013" s="587"/>
      <c r="AF1013" s="588">
        <f t="shared" si="1194"/>
        <v>0</v>
      </c>
      <c r="AG1013" s="588">
        <f t="shared" si="1207"/>
        <v>0</v>
      </c>
      <c r="AH1013" s="587"/>
      <c r="AI1013" s="588">
        <f t="shared" si="1195"/>
        <v>0</v>
      </c>
      <c r="AJ1013" s="588">
        <f t="shared" si="1208"/>
        <v>0</v>
      </c>
      <c r="AK1013" s="587"/>
      <c r="AL1013" s="588">
        <f t="shared" si="1196"/>
        <v>0</v>
      </c>
      <c r="AM1013" s="588">
        <f t="shared" si="1209"/>
        <v>0</v>
      </c>
      <c r="AN1013" s="587"/>
      <c r="AO1013" s="588">
        <f t="shared" si="1197"/>
        <v>0</v>
      </c>
      <c r="AP1013" s="588">
        <f t="shared" si="1210"/>
        <v>0</v>
      </c>
      <c r="AQ1013" s="587"/>
      <c r="AR1013" s="588">
        <f t="shared" si="1198"/>
        <v>0</v>
      </c>
      <c r="AS1013" s="588">
        <f t="shared" si="1177"/>
        <v>0</v>
      </c>
      <c r="AT1013" s="587"/>
      <c r="AU1013" s="588">
        <f t="shared" si="1199"/>
        <v>0</v>
      </c>
      <c r="AV1013" s="588">
        <f t="shared" si="1211"/>
        <v>0</v>
      </c>
      <c r="AW1013" s="587"/>
      <c r="AX1013" s="652"/>
      <c r="AY1013" s="706">
        <f t="shared" si="1218"/>
        <v>0</v>
      </c>
      <c r="BC1013" s="30">
        <f t="shared" si="1178"/>
        <v>0</v>
      </c>
      <c r="BD1013" s="30">
        <f t="shared" si="1179"/>
        <v>0</v>
      </c>
      <c r="BE1013" s="30">
        <f t="shared" si="1213"/>
        <v>0</v>
      </c>
      <c r="BF1013" s="30">
        <f t="shared" si="1180"/>
        <v>0</v>
      </c>
      <c r="BG1013" s="30">
        <f t="shared" si="1181"/>
        <v>0</v>
      </c>
      <c r="BH1013" s="30">
        <f t="shared" si="1212"/>
        <v>0</v>
      </c>
      <c r="BI1013" s="30">
        <f t="shared" si="1217"/>
        <v>0</v>
      </c>
      <c r="BJ1013" s="30">
        <f t="shared" si="1182"/>
        <v>0</v>
      </c>
      <c r="BK1013" s="704">
        <f t="shared" si="1183"/>
        <v>0</v>
      </c>
      <c r="BL1013" s="30">
        <f t="shared" si="1184"/>
        <v>0</v>
      </c>
      <c r="BM1013" s="30">
        <f t="shared" si="1185"/>
        <v>0</v>
      </c>
      <c r="BN1013" s="30">
        <f t="shared" si="1215"/>
        <v>0</v>
      </c>
    </row>
    <row r="1014" spans="1:66" x14ac:dyDescent="0.25">
      <c r="A1014" s="49"/>
      <c r="B1014" s="50"/>
      <c r="C1014" s="699"/>
      <c r="D1014" s="50"/>
      <c r="E1014" s="62" t="e">
        <f t="shared" si="1216"/>
        <v>#N/A</v>
      </c>
      <c r="F1014" s="664" t="str">
        <f t="shared" si="1214"/>
        <v/>
      </c>
      <c r="G1014" s="587"/>
      <c r="H1014" s="588">
        <f t="shared" si="1186"/>
        <v>0</v>
      </c>
      <c r="I1014" s="588">
        <f t="shared" si="1200"/>
        <v>0</v>
      </c>
      <c r="J1014" s="587"/>
      <c r="K1014" s="588">
        <f t="shared" si="1187"/>
        <v>0</v>
      </c>
      <c r="L1014" s="588">
        <f t="shared" si="1201"/>
        <v>0</v>
      </c>
      <c r="M1014" s="587"/>
      <c r="N1014" s="588">
        <f t="shared" si="1188"/>
        <v>0</v>
      </c>
      <c r="O1014" s="588">
        <f t="shared" si="1202"/>
        <v>0</v>
      </c>
      <c r="P1014" s="587"/>
      <c r="Q1014" s="588">
        <f t="shared" si="1189"/>
        <v>0</v>
      </c>
      <c r="R1014" s="588">
        <f t="shared" si="1203"/>
        <v>0</v>
      </c>
      <c r="S1014" s="587"/>
      <c r="T1014" s="588">
        <f t="shared" si="1190"/>
        <v>0</v>
      </c>
      <c r="U1014" s="588">
        <f t="shared" si="1204"/>
        <v>0</v>
      </c>
      <c r="V1014" s="587"/>
      <c r="W1014" s="588">
        <f t="shared" si="1191"/>
        <v>0</v>
      </c>
      <c r="X1014" s="588">
        <f t="shared" si="1205"/>
        <v>0</v>
      </c>
      <c r="Y1014" s="587"/>
      <c r="Z1014" s="588">
        <f t="shared" si="1192"/>
        <v>0</v>
      </c>
      <c r="AA1014" s="588">
        <f t="shared" si="1176"/>
        <v>0</v>
      </c>
      <c r="AB1014" s="587"/>
      <c r="AC1014" s="588">
        <f t="shared" si="1193"/>
        <v>0</v>
      </c>
      <c r="AD1014" s="588">
        <f t="shared" si="1206"/>
        <v>0</v>
      </c>
      <c r="AE1014" s="587"/>
      <c r="AF1014" s="588">
        <f t="shared" si="1194"/>
        <v>0</v>
      </c>
      <c r="AG1014" s="588">
        <f t="shared" si="1207"/>
        <v>0</v>
      </c>
      <c r="AH1014" s="587"/>
      <c r="AI1014" s="588">
        <f t="shared" si="1195"/>
        <v>0</v>
      </c>
      <c r="AJ1014" s="588">
        <f t="shared" si="1208"/>
        <v>0</v>
      </c>
      <c r="AK1014" s="587"/>
      <c r="AL1014" s="588">
        <f t="shared" si="1196"/>
        <v>0</v>
      </c>
      <c r="AM1014" s="588">
        <f t="shared" si="1209"/>
        <v>0</v>
      </c>
      <c r="AN1014" s="587"/>
      <c r="AO1014" s="588">
        <f t="shared" si="1197"/>
        <v>0</v>
      </c>
      <c r="AP1014" s="588">
        <f t="shared" si="1210"/>
        <v>0</v>
      </c>
      <c r="AQ1014" s="587"/>
      <c r="AR1014" s="588">
        <f t="shared" si="1198"/>
        <v>0</v>
      </c>
      <c r="AS1014" s="588">
        <f t="shared" si="1177"/>
        <v>0</v>
      </c>
      <c r="AT1014" s="587"/>
      <c r="AU1014" s="588">
        <f t="shared" si="1199"/>
        <v>0</v>
      </c>
      <c r="AV1014" s="588">
        <f t="shared" si="1211"/>
        <v>0</v>
      </c>
      <c r="AW1014" s="587"/>
      <c r="AX1014" s="652"/>
      <c r="AY1014" s="706">
        <f t="shared" si="1218"/>
        <v>0</v>
      </c>
      <c r="BC1014" s="30">
        <f t="shared" si="1178"/>
        <v>0</v>
      </c>
      <c r="BD1014" s="30">
        <f t="shared" si="1179"/>
        <v>0</v>
      </c>
      <c r="BE1014" s="30">
        <f t="shared" si="1213"/>
        <v>0</v>
      </c>
      <c r="BF1014" s="30">
        <f t="shared" si="1180"/>
        <v>0</v>
      </c>
      <c r="BG1014" s="30">
        <f t="shared" si="1181"/>
        <v>0</v>
      </c>
      <c r="BH1014" s="30">
        <f t="shared" si="1212"/>
        <v>0</v>
      </c>
      <c r="BI1014" s="30">
        <f t="shared" si="1217"/>
        <v>0</v>
      </c>
      <c r="BJ1014" s="30">
        <f t="shared" si="1182"/>
        <v>0</v>
      </c>
      <c r="BK1014" s="704">
        <f t="shared" si="1183"/>
        <v>0</v>
      </c>
      <c r="BL1014" s="30">
        <f t="shared" si="1184"/>
        <v>0</v>
      </c>
      <c r="BM1014" s="30">
        <f t="shared" si="1185"/>
        <v>0</v>
      </c>
      <c r="BN1014" s="30">
        <f t="shared" si="1215"/>
        <v>0</v>
      </c>
    </row>
    <row r="1015" spans="1:66" x14ac:dyDescent="0.25">
      <c r="A1015" s="49"/>
      <c r="B1015" s="50"/>
      <c r="C1015" s="699"/>
      <c r="D1015" s="50"/>
      <c r="E1015" s="62" t="e">
        <f t="shared" si="1216"/>
        <v>#N/A</v>
      </c>
      <c r="F1015" s="664" t="str">
        <f t="shared" si="1214"/>
        <v/>
      </c>
      <c r="G1015" s="587"/>
      <c r="H1015" s="588">
        <f t="shared" si="1186"/>
        <v>0</v>
      </c>
      <c r="I1015" s="588">
        <f t="shared" si="1200"/>
        <v>0</v>
      </c>
      <c r="J1015" s="587"/>
      <c r="K1015" s="588">
        <f t="shared" si="1187"/>
        <v>0</v>
      </c>
      <c r="L1015" s="588">
        <f t="shared" si="1201"/>
        <v>0</v>
      </c>
      <c r="M1015" s="587"/>
      <c r="N1015" s="588">
        <f t="shared" si="1188"/>
        <v>0</v>
      </c>
      <c r="O1015" s="588">
        <f t="shared" si="1202"/>
        <v>0</v>
      </c>
      <c r="P1015" s="587"/>
      <c r="Q1015" s="588">
        <f t="shared" si="1189"/>
        <v>0</v>
      </c>
      <c r="R1015" s="588">
        <f t="shared" si="1203"/>
        <v>0</v>
      </c>
      <c r="S1015" s="587"/>
      <c r="T1015" s="588">
        <f t="shared" si="1190"/>
        <v>0</v>
      </c>
      <c r="U1015" s="588">
        <f t="shared" si="1204"/>
        <v>0</v>
      </c>
      <c r="V1015" s="587"/>
      <c r="W1015" s="588">
        <f t="shared" si="1191"/>
        <v>0</v>
      </c>
      <c r="X1015" s="588">
        <f t="shared" si="1205"/>
        <v>0</v>
      </c>
      <c r="Y1015" s="587"/>
      <c r="Z1015" s="588">
        <f t="shared" si="1192"/>
        <v>0</v>
      </c>
      <c r="AA1015" s="588">
        <f t="shared" si="1176"/>
        <v>0</v>
      </c>
      <c r="AB1015" s="587"/>
      <c r="AC1015" s="588">
        <f t="shared" si="1193"/>
        <v>0</v>
      </c>
      <c r="AD1015" s="588">
        <f t="shared" si="1206"/>
        <v>0</v>
      </c>
      <c r="AE1015" s="587"/>
      <c r="AF1015" s="588">
        <f t="shared" si="1194"/>
        <v>0</v>
      </c>
      <c r="AG1015" s="588">
        <f t="shared" si="1207"/>
        <v>0</v>
      </c>
      <c r="AH1015" s="587"/>
      <c r="AI1015" s="588">
        <f t="shared" si="1195"/>
        <v>0</v>
      </c>
      <c r="AJ1015" s="588">
        <f t="shared" si="1208"/>
        <v>0</v>
      </c>
      <c r="AK1015" s="587"/>
      <c r="AL1015" s="588">
        <f t="shared" si="1196"/>
        <v>0</v>
      </c>
      <c r="AM1015" s="588">
        <f t="shared" si="1209"/>
        <v>0</v>
      </c>
      <c r="AN1015" s="587"/>
      <c r="AO1015" s="588">
        <f t="shared" si="1197"/>
        <v>0</v>
      </c>
      <c r="AP1015" s="588">
        <f t="shared" si="1210"/>
        <v>0</v>
      </c>
      <c r="AQ1015" s="587"/>
      <c r="AR1015" s="588">
        <f t="shared" si="1198"/>
        <v>0</v>
      </c>
      <c r="AS1015" s="588">
        <f t="shared" si="1177"/>
        <v>0</v>
      </c>
      <c r="AT1015" s="587"/>
      <c r="AU1015" s="588">
        <f t="shared" si="1199"/>
        <v>0</v>
      </c>
      <c r="AV1015" s="588">
        <f t="shared" si="1211"/>
        <v>0</v>
      </c>
      <c r="AW1015" s="587"/>
      <c r="AX1015" s="652"/>
      <c r="AY1015" s="706">
        <f t="shared" si="1218"/>
        <v>0</v>
      </c>
      <c r="BC1015" s="30">
        <f t="shared" si="1178"/>
        <v>0</v>
      </c>
      <c r="BD1015" s="30">
        <f t="shared" si="1179"/>
        <v>0</v>
      </c>
      <c r="BE1015" s="30">
        <f t="shared" si="1213"/>
        <v>0</v>
      </c>
      <c r="BF1015" s="30">
        <f t="shared" si="1180"/>
        <v>0</v>
      </c>
      <c r="BG1015" s="30">
        <f t="shared" si="1181"/>
        <v>0</v>
      </c>
      <c r="BH1015" s="30">
        <f t="shared" si="1212"/>
        <v>0</v>
      </c>
      <c r="BI1015" s="30">
        <f t="shared" si="1217"/>
        <v>0</v>
      </c>
      <c r="BJ1015" s="30">
        <f t="shared" si="1182"/>
        <v>0</v>
      </c>
      <c r="BK1015" s="704">
        <f t="shared" si="1183"/>
        <v>0</v>
      </c>
      <c r="BL1015" s="30">
        <f t="shared" si="1184"/>
        <v>0</v>
      </c>
      <c r="BM1015" s="30">
        <f t="shared" si="1185"/>
        <v>0</v>
      </c>
      <c r="BN1015" s="30">
        <f t="shared" si="1215"/>
        <v>0</v>
      </c>
    </row>
    <row r="1016" spans="1:66" x14ac:dyDescent="0.25">
      <c r="A1016" s="49"/>
      <c r="B1016" s="50"/>
      <c r="C1016" s="699"/>
      <c r="D1016" s="50"/>
      <c r="E1016" s="62" t="e">
        <f t="shared" si="1216"/>
        <v>#N/A</v>
      </c>
      <c r="F1016" s="664" t="str">
        <f t="shared" si="1214"/>
        <v/>
      </c>
      <c r="G1016" s="587"/>
      <c r="H1016" s="588">
        <f t="shared" si="1186"/>
        <v>0</v>
      </c>
      <c r="I1016" s="588">
        <f t="shared" si="1200"/>
        <v>0</v>
      </c>
      <c r="J1016" s="587"/>
      <c r="K1016" s="588">
        <f t="shared" si="1187"/>
        <v>0</v>
      </c>
      <c r="L1016" s="588">
        <f t="shared" si="1201"/>
        <v>0</v>
      </c>
      <c r="M1016" s="587"/>
      <c r="N1016" s="588">
        <f t="shared" si="1188"/>
        <v>0</v>
      </c>
      <c r="O1016" s="588">
        <f t="shared" si="1202"/>
        <v>0</v>
      </c>
      <c r="P1016" s="587"/>
      <c r="Q1016" s="588">
        <f t="shared" si="1189"/>
        <v>0</v>
      </c>
      <c r="R1016" s="588">
        <f t="shared" si="1203"/>
        <v>0</v>
      </c>
      <c r="S1016" s="587"/>
      <c r="T1016" s="588">
        <f t="shared" si="1190"/>
        <v>0</v>
      </c>
      <c r="U1016" s="588">
        <f t="shared" si="1204"/>
        <v>0</v>
      </c>
      <c r="V1016" s="587"/>
      <c r="W1016" s="588">
        <f t="shared" si="1191"/>
        <v>0</v>
      </c>
      <c r="X1016" s="588">
        <f t="shared" si="1205"/>
        <v>0</v>
      </c>
      <c r="Y1016" s="587"/>
      <c r="Z1016" s="588">
        <f t="shared" si="1192"/>
        <v>0</v>
      </c>
      <c r="AA1016" s="588">
        <f t="shared" si="1176"/>
        <v>0</v>
      </c>
      <c r="AB1016" s="587"/>
      <c r="AC1016" s="588">
        <f t="shared" si="1193"/>
        <v>0</v>
      </c>
      <c r="AD1016" s="588">
        <f t="shared" si="1206"/>
        <v>0</v>
      </c>
      <c r="AE1016" s="587"/>
      <c r="AF1016" s="588">
        <f t="shared" si="1194"/>
        <v>0</v>
      </c>
      <c r="AG1016" s="588">
        <f t="shared" si="1207"/>
        <v>0</v>
      </c>
      <c r="AH1016" s="587"/>
      <c r="AI1016" s="588">
        <f t="shared" si="1195"/>
        <v>0</v>
      </c>
      <c r="AJ1016" s="588">
        <f t="shared" si="1208"/>
        <v>0</v>
      </c>
      <c r="AK1016" s="587"/>
      <c r="AL1016" s="588">
        <f t="shared" si="1196"/>
        <v>0</v>
      </c>
      <c r="AM1016" s="588">
        <f t="shared" si="1209"/>
        <v>0</v>
      </c>
      <c r="AN1016" s="587"/>
      <c r="AO1016" s="588">
        <f t="shared" si="1197"/>
        <v>0</v>
      </c>
      <c r="AP1016" s="588">
        <f t="shared" si="1210"/>
        <v>0</v>
      </c>
      <c r="AQ1016" s="587"/>
      <c r="AR1016" s="588">
        <f t="shared" si="1198"/>
        <v>0</v>
      </c>
      <c r="AS1016" s="588">
        <f t="shared" si="1177"/>
        <v>0</v>
      </c>
      <c r="AT1016" s="587"/>
      <c r="AU1016" s="588">
        <f t="shared" si="1199"/>
        <v>0</v>
      </c>
      <c r="AV1016" s="588">
        <f t="shared" si="1211"/>
        <v>0</v>
      </c>
      <c r="AW1016" s="587"/>
      <c r="AX1016" s="652"/>
      <c r="AY1016" s="706">
        <f t="shared" si="1218"/>
        <v>0</v>
      </c>
      <c r="BC1016" s="30">
        <f t="shared" si="1178"/>
        <v>0</v>
      </c>
      <c r="BD1016" s="30">
        <f t="shared" si="1179"/>
        <v>0</v>
      </c>
      <c r="BE1016" s="30">
        <f t="shared" si="1213"/>
        <v>0</v>
      </c>
      <c r="BF1016" s="30">
        <f t="shared" si="1180"/>
        <v>0</v>
      </c>
      <c r="BG1016" s="30">
        <f t="shared" si="1181"/>
        <v>0</v>
      </c>
      <c r="BH1016" s="30">
        <f t="shared" si="1212"/>
        <v>0</v>
      </c>
      <c r="BI1016" s="30">
        <f t="shared" si="1217"/>
        <v>0</v>
      </c>
      <c r="BJ1016" s="30">
        <f t="shared" si="1182"/>
        <v>0</v>
      </c>
      <c r="BK1016" s="704">
        <f t="shared" si="1183"/>
        <v>0</v>
      </c>
      <c r="BL1016" s="30">
        <f t="shared" si="1184"/>
        <v>0</v>
      </c>
      <c r="BM1016" s="30">
        <f t="shared" si="1185"/>
        <v>0</v>
      </c>
      <c r="BN1016" s="30">
        <f t="shared" si="1215"/>
        <v>0</v>
      </c>
    </row>
    <row r="1017" spans="1:66" x14ac:dyDescent="0.25">
      <c r="A1017" s="49"/>
      <c r="B1017" s="50"/>
      <c r="C1017" s="699"/>
      <c r="D1017" s="50"/>
      <c r="E1017" s="62" t="e">
        <f t="shared" si="1216"/>
        <v>#N/A</v>
      </c>
      <c r="F1017" s="664" t="str">
        <f t="shared" si="1214"/>
        <v/>
      </c>
      <c r="G1017" s="587"/>
      <c r="H1017" s="588">
        <f t="shared" si="1186"/>
        <v>0</v>
      </c>
      <c r="I1017" s="588">
        <f t="shared" si="1200"/>
        <v>0</v>
      </c>
      <c r="J1017" s="587"/>
      <c r="K1017" s="588">
        <f t="shared" si="1187"/>
        <v>0</v>
      </c>
      <c r="L1017" s="588">
        <f t="shared" si="1201"/>
        <v>0</v>
      </c>
      <c r="M1017" s="587"/>
      <c r="N1017" s="588">
        <f t="shared" si="1188"/>
        <v>0</v>
      </c>
      <c r="O1017" s="588">
        <f t="shared" si="1202"/>
        <v>0</v>
      </c>
      <c r="P1017" s="587"/>
      <c r="Q1017" s="588">
        <f t="shared" si="1189"/>
        <v>0</v>
      </c>
      <c r="R1017" s="588">
        <f t="shared" si="1203"/>
        <v>0</v>
      </c>
      <c r="S1017" s="587"/>
      <c r="T1017" s="588">
        <f t="shared" si="1190"/>
        <v>0</v>
      </c>
      <c r="U1017" s="588">
        <f t="shared" si="1204"/>
        <v>0</v>
      </c>
      <c r="V1017" s="587"/>
      <c r="W1017" s="588">
        <f t="shared" si="1191"/>
        <v>0</v>
      </c>
      <c r="X1017" s="588">
        <f t="shared" si="1205"/>
        <v>0</v>
      </c>
      <c r="Y1017" s="587"/>
      <c r="Z1017" s="588">
        <f t="shared" si="1192"/>
        <v>0</v>
      </c>
      <c r="AA1017" s="588">
        <f t="shared" si="1176"/>
        <v>0</v>
      </c>
      <c r="AB1017" s="587"/>
      <c r="AC1017" s="588">
        <f t="shared" si="1193"/>
        <v>0</v>
      </c>
      <c r="AD1017" s="588">
        <f t="shared" si="1206"/>
        <v>0</v>
      </c>
      <c r="AE1017" s="587"/>
      <c r="AF1017" s="588">
        <f t="shared" si="1194"/>
        <v>0</v>
      </c>
      <c r="AG1017" s="588">
        <f t="shared" si="1207"/>
        <v>0</v>
      </c>
      <c r="AH1017" s="587"/>
      <c r="AI1017" s="588">
        <f t="shared" si="1195"/>
        <v>0</v>
      </c>
      <c r="AJ1017" s="588">
        <f t="shared" si="1208"/>
        <v>0</v>
      </c>
      <c r="AK1017" s="587"/>
      <c r="AL1017" s="588">
        <f t="shared" si="1196"/>
        <v>0</v>
      </c>
      <c r="AM1017" s="588">
        <f t="shared" si="1209"/>
        <v>0</v>
      </c>
      <c r="AN1017" s="587"/>
      <c r="AO1017" s="588">
        <f t="shared" si="1197"/>
        <v>0</v>
      </c>
      <c r="AP1017" s="588">
        <f t="shared" si="1210"/>
        <v>0</v>
      </c>
      <c r="AQ1017" s="587"/>
      <c r="AR1017" s="588">
        <f t="shared" si="1198"/>
        <v>0</v>
      </c>
      <c r="AS1017" s="588">
        <f t="shared" si="1177"/>
        <v>0</v>
      </c>
      <c r="AT1017" s="587"/>
      <c r="AU1017" s="588">
        <f t="shared" si="1199"/>
        <v>0</v>
      </c>
      <c r="AV1017" s="588">
        <f t="shared" si="1211"/>
        <v>0</v>
      </c>
      <c r="AW1017" s="587"/>
      <c r="AX1017" s="652"/>
      <c r="AY1017" s="706">
        <f t="shared" si="1218"/>
        <v>0</v>
      </c>
      <c r="BC1017" s="30">
        <f t="shared" si="1178"/>
        <v>0</v>
      </c>
      <c r="BD1017" s="30">
        <f t="shared" si="1179"/>
        <v>0</v>
      </c>
      <c r="BE1017" s="30">
        <f t="shared" si="1213"/>
        <v>0</v>
      </c>
      <c r="BF1017" s="30">
        <f t="shared" si="1180"/>
        <v>0</v>
      </c>
      <c r="BG1017" s="30">
        <f t="shared" si="1181"/>
        <v>0</v>
      </c>
      <c r="BH1017" s="30">
        <f t="shared" si="1212"/>
        <v>0</v>
      </c>
      <c r="BI1017" s="30">
        <f t="shared" si="1217"/>
        <v>0</v>
      </c>
      <c r="BJ1017" s="30">
        <f t="shared" si="1182"/>
        <v>0</v>
      </c>
      <c r="BK1017" s="704">
        <f t="shared" si="1183"/>
        <v>0</v>
      </c>
      <c r="BL1017" s="30">
        <f t="shared" si="1184"/>
        <v>0</v>
      </c>
      <c r="BM1017" s="30">
        <f t="shared" si="1185"/>
        <v>0</v>
      </c>
      <c r="BN1017" s="30">
        <f t="shared" si="1215"/>
        <v>0</v>
      </c>
    </row>
    <row r="1018" spans="1:66" x14ac:dyDescent="0.25">
      <c r="A1018" s="49"/>
      <c r="B1018" s="50"/>
      <c r="C1018" s="699"/>
      <c r="D1018" s="50"/>
      <c r="E1018" s="62" t="e">
        <f t="shared" si="1216"/>
        <v>#N/A</v>
      </c>
      <c r="F1018" s="664" t="str">
        <f t="shared" si="1214"/>
        <v/>
      </c>
      <c r="G1018" s="587"/>
      <c r="H1018" s="588">
        <f t="shared" si="1186"/>
        <v>0</v>
      </c>
      <c r="I1018" s="588">
        <f t="shared" si="1200"/>
        <v>0</v>
      </c>
      <c r="J1018" s="587"/>
      <c r="K1018" s="588">
        <f t="shared" si="1187"/>
        <v>0</v>
      </c>
      <c r="L1018" s="588">
        <f t="shared" si="1201"/>
        <v>0</v>
      </c>
      <c r="M1018" s="587"/>
      <c r="N1018" s="588">
        <f t="shared" si="1188"/>
        <v>0</v>
      </c>
      <c r="O1018" s="588">
        <f t="shared" si="1202"/>
        <v>0</v>
      </c>
      <c r="P1018" s="587"/>
      <c r="Q1018" s="588">
        <f t="shared" si="1189"/>
        <v>0</v>
      </c>
      <c r="R1018" s="588">
        <f t="shared" si="1203"/>
        <v>0</v>
      </c>
      <c r="S1018" s="587"/>
      <c r="T1018" s="588">
        <f t="shared" si="1190"/>
        <v>0</v>
      </c>
      <c r="U1018" s="588">
        <f t="shared" si="1204"/>
        <v>0</v>
      </c>
      <c r="V1018" s="587"/>
      <c r="W1018" s="588">
        <f t="shared" si="1191"/>
        <v>0</v>
      </c>
      <c r="X1018" s="588">
        <f t="shared" si="1205"/>
        <v>0</v>
      </c>
      <c r="Y1018" s="587"/>
      <c r="Z1018" s="588">
        <f t="shared" si="1192"/>
        <v>0</v>
      </c>
      <c r="AA1018" s="588">
        <f t="shared" si="1176"/>
        <v>0</v>
      </c>
      <c r="AB1018" s="587"/>
      <c r="AC1018" s="588">
        <f t="shared" si="1193"/>
        <v>0</v>
      </c>
      <c r="AD1018" s="588">
        <f t="shared" si="1206"/>
        <v>0</v>
      </c>
      <c r="AE1018" s="587"/>
      <c r="AF1018" s="588">
        <f t="shared" si="1194"/>
        <v>0</v>
      </c>
      <c r="AG1018" s="588">
        <f t="shared" si="1207"/>
        <v>0</v>
      </c>
      <c r="AH1018" s="587"/>
      <c r="AI1018" s="588">
        <f t="shared" si="1195"/>
        <v>0</v>
      </c>
      <c r="AJ1018" s="588">
        <f t="shared" si="1208"/>
        <v>0</v>
      </c>
      <c r="AK1018" s="587"/>
      <c r="AL1018" s="588">
        <f t="shared" si="1196"/>
        <v>0</v>
      </c>
      <c r="AM1018" s="588">
        <f t="shared" si="1209"/>
        <v>0</v>
      </c>
      <c r="AN1018" s="587"/>
      <c r="AO1018" s="588">
        <f t="shared" si="1197"/>
        <v>0</v>
      </c>
      <c r="AP1018" s="588">
        <f t="shared" si="1210"/>
        <v>0</v>
      </c>
      <c r="AQ1018" s="587"/>
      <c r="AR1018" s="588">
        <f t="shared" si="1198"/>
        <v>0</v>
      </c>
      <c r="AS1018" s="588">
        <f t="shared" si="1177"/>
        <v>0</v>
      </c>
      <c r="AT1018" s="587"/>
      <c r="AU1018" s="588">
        <f t="shared" si="1199"/>
        <v>0</v>
      </c>
      <c r="AV1018" s="588">
        <f t="shared" si="1211"/>
        <v>0</v>
      </c>
      <c r="AW1018" s="587"/>
      <c r="AX1018" s="652"/>
      <c r="AY1018" s="706">
        <f t="shared" si="1218"/>
        <v>0</v>
      </c>
      <c r="BC1018" s="30">
        <f t="shared" si="1178"/>
        <v>0</v>
      </c>
      <c r="BD1018" s="30">
        <f t="shared" si="1179"/>
        <v>0</v>
      </c>
      <c r="BE1018" s="30">
        <f t="shared" si="1213"/>
        <v>0</v>
      </c>
      <c r="BF1018" s="30">
        <f t="shared" si="1180"/>
        <v>0</v>
      </c>
      <c r="BG1018" s="30">
        <f t="shared" si="1181"/>
        <v>0</v>
      </c>
      <c r="BH1018" s="30">
        <f t="shared" si="1212"/>
        <v>0</v>
      </c>
      <c r="BI1018" s="30">
        <f t="shared" si="1217"/>
        <v>0</v>
      </c>
      <c r="BJ1018" s="30">
        <f t="shared" si="1182"/>
        <v>0</v>
      </c>
      <c r="BK1018" s="704">
        <f t="shared" si="1183"/>
        <v>0</v>
      </c>
      <c r="BL1018" s="30">
        <f t="shared" si="1184"/>
        <v>0</v>
      </c>
      <c r="BM1018" s="30">
        <f t="shared" si="1185"/>
        <v>0</v>
      </c>
      <c r="BN1018" s="30">
        <f t="shared" si="1215"/>
        <v>0</v>
      </c>
    </row>
    <row r="1019" spans="1:66" x14ac:dyDescent="0.25">
      <c r="A1019" s="49"/>
      <c r="B1019" s="50"/>
      <c r="C1019" s="699"/>
      <c r="D1019" s="50"/>
      <c r="E1019" s="62" t="e">
        <f t="shared" si="1216"/>
        <v>#N/A</v>
      </c>
      <c r="F1019" s="664" t="str">
        <f t="shared" si="1214"/>
        <v/>
      </c>
      <c r="G1019" s="587"/>
      <c r="H1019" s="588">
        <f t="shared" si="1186"/>
        <v>0</v>
      </c>
      <c r="I1019" s="588">
        <f t="shared" si="1200"/>
        <v>0</v>
      </c>
      <c r="J1019" s="587"/>
      <c r="K1019" s="588">
        <f t="shared" si="1187"/>
        <v>0</v>
      </c>
      <c r="L1019" s="588">
        <f t="shared" si="1201"/>
        <v>0</v>
      </c>
      <c r="M1019" s="587"/>
      <c r="N1019" s="588">
        <f t="shared" si="1188"/>
        <v>0</v>
      </c>
      <c r="O1019" s="588">
        <f t="shared" si="1202"/>
        <v>0</v>
      </c>
      <c r="P1019" s="587"/>
      <c r="Q1019" s="588">
        <f t="shared" si="1189"/>
        <v>0</v>
      </c>
      <c r="R1019" s="588">
        <f t="shared" si="1203"/>
        <v>0</v>
      </c>
      <c r="S1019" s="587"/>
      <c r="T1019" s="588">
        <f t="shared" si="1190"/>
        <v>0</v>
      </c>
      <c r="U1019" s="588">
        <f t="shared" si="1204"/>
        <v>0</v>
      </c>
      <c r="V1019" s="587"/>
      <c r="W1019" s="588">
        <f t="shared" si="1191"/>
        <v>0</v>
      </c>
      <c r="X1019" s="588">
        <f t="shared" si="1205"/>
        <v>0</v>
      </c>
      <c r="Y1019" s="587"/>
      <c r="Z1019" s="588">
        <f t="shared" si="1192"/>
        <v>0</v>
      </c>
      <c r="AA1019" s="588">
        <f t="shared" ref="AA1019:AA1082" si="1219">SUM(Y1019:Z1019)</f>
        <v>0</v>
      </c>
      <c r="AB1019" s="587"/>
      <c r="AC1019" s="588">
        <f t="shared" si="1193"/>
        <v>0</v>
      </c>
      <c r="AD1019" s="588">
        <f t="shared" si="1206"/>
        <v>0</v>
      </c>
      <c r="AE1019" s="587"/>
      <c r="AF1019" s="588">
        <f t="shared" si="1194"/>
        <v>0</v>
      </c>
      <c r="AG1019" s="588">
        <f t="shared" si="1207"/>
        <v>0</v>
      </c>
      <c r="AH1019" s="587"/>
      <c r="AI1019" s="588">
        <f t="shared" si="1195"/>
        <v>0</v>
      </c>
      <c r="AJ1019" s="588">
        <f t="shared" si="1208"/>
        <v>0</v>
      </c>
      <c r="AK1019" s="587"/>
      <c r="AL1019" s="588">
        <f t="shared" si="1196"/>
        <v>0</v>
      </c>
      <c r="AM1019" s="588">
        <f t="shared" si="1209"/>
        <v>0</v>
      </c>
      <c r="AN1019" s="587"/>
      <c r="AO1019" s="588">
        <f t="shared" si="1197"/>
        <v>0</v>
      </c>
      <c r="AP1019" s="588">
        <f t="shared" si="1210"/>
        <v>0</v>
      </c>
      <c r="AQ1019" s="587"/>
      <c r="AR1019" s="588">
        <f t="shared" si="1198"/>
        <v>0</v>
      </c>
      <c r="AS1019" s="588">
        <f t="shared" si="1177"/>
        <v>0</v>
      </c>
      <c r="AT1019" s="587"/>
      <c r="AU1019" s="588">
        <f t="shared" si="1199"/>
        <v>0</v>
      </c>
      <c r="AV1019" s="588">
        <f t="shared" si="1211"/>
        <v>0</v>
      </c>
      <c r="AW1019" s="587"/>
      <c r="AX1019" s="652"/>
      <c r="AY1019" s="706">
        <f t="shared" si="1218"/>
        <v>0</v>
      </c>
      <c r="BC1019" s="30">
        <f t="shared" si="1178"/>
        <v>0</v>
      </c>
      <c r="BD1019" s="30">
        <f t="shared" si="1179"/>
        <v>0</v>
      </c>
      <c r="BE1019" s="30">
        <f t="shared" si="1213"/>
        <v>0</v>
      </c>
      <c r="BF1019" s="30">
        <f t="shared" si="1180"/>
        <v>0</v>
      </c>
      <c r="BG1019" s="30">
        <f t="shared" si="1181"/>
        <v>0</v>
      </c>
      <c r="BH1019" s="30">
        <f t="shared" si="1212"/>
        <v>0</v>
      </c>
      <c r="BI1019" s="30">
        <f t="shared" si="1217"/>
        <v>0</v>
      </c>
      <c r="BJ1019" s="30">
        <f t="shared" si="1182"/>
        <v>0</v>
      </c>
      <c r="BK1019" s="704">
        <f t="shared" si="1183"/>
        <v>0</v>
      </c>
      <c r="BL1019" s="30">
        <f t="shared" si="1184"/>
        <v>0</v>
      </c>
      <c r="BM1019" s="30">
        <f t="shared" si="1185"/>
        <v>0</v>
      </c>
      <c r="BN1019" s="30">
        <f t="shared" si="1215"/>
        <v>0</v>
      </c>
    </row>
    <row r="1020" spans="1:66" x14ac:dyDescent="0.25">
      <c r="A1020" s="49"/>
      <c r="B1020" s="50"/>
      <c r="C1020" s="699"/>
      <c r="D1020" s="50"/>
      <c r="E1020" s="62" t="e">
        <f t="shared" si="1216"/>
        <v>#N/A</v>
      </c>
      <c r="F1020" s="664" t="str">
        <f t="shared" si="1214"/>
        <v/>
      </c>
      <c r="G1020" s="587"/>
      <c r="H1020" s="588">
        <f t="shared" si="1186"/>
        <v>0</v>
      </c>
      <c r="I1020" s="588">
        <f t="shared" si="1200"/>
        <v>0</v>
      </c>
      <c r="J1020" s="587"/>
      <c r="K1020" s="588">
        <f t="shared" si="1187"/>
        <v>0</v>
      </c>
      <c r="L1020" s="588">
        <f t="shared" si="1201"/>
        <v>0</v>
      </c>
      <c r="M1020" s="587"/>
      <c r="N1020" s="588">
        <f t="shared" si="1188"/>
        <v>0</v>
      </c>
      <c r="O1020" s="588">
        <f t="shared" si="1202"/>
        <v>0</v>
      </c>
      <c r="P1020" s="587"/>
      <c r="Q1020" s="588">
        <f t="shared" si="1189"/>
        <v>0</v>
      </c>
      <c r="R1020" s="588">
        <f t="shared" si="1203"/>
        <v>0</v>
      </c>
      <c r="S1020" s="587"/>
      <c r="T1020" s="588">
        <f t="shared" si="1190"/>
        <v>0</v>
      </c>
      <c r="U1020" s="588">
        <f t="shared" si="1204"/>
        <v>0</v>
      </c>
      <c r="V1020" s="587"/>
      <c r="W1020" s="588">
        <f t="shared" si="1191"/>
        <v>0</v>
      </c>
      <c r="X1020" s="588">
        <f t="shared" si="1205"/>
        <v>0</v>
      </c>
      <c r="Y1020" s="587"/>
      <c r="Z1020" s="588">
        <f t="shared" si="1192"/>
        <v>0</v>
      </c>
      <c r="AA1020" s="588">
        <f t="shared" si="1219"/>
        <v>0</v>
      </c>
      <c r="AB1020" s="587"/>
      <c r="AC1020" s="588">
        <f t="shared" si="1193"/>
        <v>0</v>
      </c>
      <c r="AD1020" s="588">
        <f t="shared" si="1206"/>
        <v>0</v>
      </c>
      <c r="AE1020" s="587"/>
      <c r="AF1020" s="588">
        <f t="shared" si="1194"/>
        <v>0</v>
      </c>
      <c r="AG1020" s="588">
        <f t="shared" si="1207"/>
        <v>0</v>
      </c>
      <c r="AH1020" s="587"/>
      <c r="AI1020" s="588">
        <f t="shared" si="1195"/>
        <v>0</v>
      </c>
      <c r="AJ1020" s="588">
        <f t="shared" si="1208"/>
        <v>0</v>
      </c>
      <c r="AK1020" s="587"/>
      <c r="AL1020" s="588">
        <f t="shared" si="1196"/>
        <v>0</v>
      </c>
      <c r="AM1020" s="588">
        <f t="shared" si="1209"/>
        <v>0</v>
      </c>
      <c r="AN1020" s="587"/>
      <c r="AO1020" s="588">
        <f t="shared" si="1197"/>
        <v>0</v>
      </c>
      <c r="AP1020" s="588">
        <f t="shared" si="1210"/>
        <v>0</v>
      </c>
      <c r="AQ1020" s="587"/>
      <c r="AR1020" s="588">
        <f t="shared" si="1198"/>
        <v>0</v>
      </c>
      <c r="AS1020" s="588">
        <f t="shared" si="1177"/>
        <v>0</v>
      </c>
      <c r="AT1020" s="587"/>
      <c r="AU1020" s="588">
        <f t="shared" si="1199"/>
        <v>0</v>
      </c>
      <c r="AV1020" s="588">
        <f t="shared" si="1211"/>
        <v>0</v>
      </c>
      <c r="AW1020" s="587"/>
      <c r="AX1020" s="652"/>
      <c r="AY1020" s="706">
        <f t="shared" si="1218"/>
        <v>0</v>
      </c>
      <c r="BC1020" s="30">
        <f t="shared" si="1178"/>
        <v>0</v>
      </c>
      <c r="BD1020" s="30">
        <f t="shared" si="1179"/>
        <v>0</v>
      </c>
      <c r="BE1020" s="30">
        <f t="shared" si="1213"/>
        <v>0</v>
      </c>
      <c r="BF1020" s="30">
        <f t="shared" si="1180"/>
        <v>0</v>
      </c>
      <c r="BG1020" s="30">
        <f t="shared" si="1181"/>
        <v>0</v>
      </c>
      <c r="BH1020" s="30">
        <f t="shared" si="1212"/>
        <v>0</v>
      </c>
      <c r="BI1020" s="30">
        <f t="shared" si="1217"/>
        <v>0</v>
      </c>
      <c r="BJ1020" s="30">
        <f t="shared" si="1182"/>
        <v>0</v>
      </c>
      <c r="BK1020" s="704">
        <f t="shared" si="1183"/>
        <v>0</v>
      </c>
      <c r="BL1020" s="30">
        <f t="shared" si="1184"/>
        <v>0</v>
      </c>
      <c r="BM1020" s="30">
        <f t="shared" si="1185"/>
        <v>0</v>
      </c>
      <c r="BN1020" s="30">
        <f t="shared" si="1215"/>
        <v>0</v>
      </c>
    </row>
    <row r="1021" spans="1:66" x14ac:dyDescent="0.25">
      <c r="A1021" s="49"/>
      <c r="B1021" s="50"/>
      <c r="C1021" s="699"/>
      <c r="D1021" s="50"/>
      <c r="E1021" s="62" t="e">
        <f t="shared" si="1216"/>
        <v>#N/A</v>
      </c>
      <c r="F1021" s="664" t="str">
        <f t="shared" si="1214"/>
        <v/>
      </c>
      <c r="G1021" s="587"/>
      <c r="H1021" s="588">
        <f t="shared" si="1186"/>
        <v>0</v>
      </c>
      <c r="I1021" s="588">
        <f t="shared" si="1200"/>
        <v>0</v>
      </c>
      <c r="J1021" s="587"/>
      <c r="K1021" s="588">
        <f t="shared" si="1187"/>
        <v>0</v>
      </c>
      <c r="L1021" s="588">
        <f t="shared" si="1201"/>
        <v>0</v>
      </c>
      <c r="M1021" s="587"/>
      <c r="N1021" s="588">
        <f t="shared" si="1188"/>
        <v>0</v>
      </c>
      <c r="O1021" s="588">
        <f t="shared" si="1202"/>
        <v>0</v>
      </c>
      <c r="P1021" s="587"/>
      <c r="Q1021" s="588">
        <f t="shared" si="1189"/>
        <v>0</v>
      </c>
      <c r="R1021" s="588">
        <f t="shared" si="1203"/>
        <v>0</v>
      </c>
      <c r="S1021" s="587"/>
      <c r="T1021" s="588">
        <f t="shared" si="1190"/>
        <v>0</v>
      </c>
      <c r="U1021" s="588">
        <f t="shared" si="1204"/>
        <v>0</v>
      </c>
      <c r="V1021" s="587"/>
      <c r="W1021" s="588">
        <f t="shared" si="1191"/>
        <v>0</v>
      </c>
      <c r="X1021" s="588">
        <f t="shared" si="1205"/>
        <v>0</v>
      </c>
      <c r="Y1021" s="587"/>
      <c r="Z1021" s="588">
        <f t="shared" si="1192"/>
        <v>0</v>
      </c>
      <c r="AA1021" s="588">
        <f t="shared" si="1219"/>
        <v>0</v>
      </c>
      <c r="AB1021" s="587"/>
      <c r="AC1021" s="588">
        <f t="shared" si="1193"/>
        <v>0</v>
      </c>
      <c r="AD1021" s="588">
        <f t="shared" si="1206"/>
        <v>0</v>
      </c>
      <c r="AE1021" s="587"/>
      <c r="AF1021" s="588">
        <f t="shared" si="1194"/>
        <v>0</v>
      </c>
      <c r="AG1021" s="588">
        <f t="shared" si="1207"/>
        <v>0</v>
      </c>
      <c r="AH1021" s="587"/>
      <c r="AI1021" s="588">
        <f t="shared" si="1195"/>
        <v>0</v>
      </c>
      <c r="AJ1021" s="588">
        <f t="shared" si="1208"/>
        <v>0</v>
      </c>
      <c r="AK1021" s="587"/>
      <c r="AL1021" s="588">
        <f t="shared" si="1196"/>
        <v>0</v>
      </c>
      <c r="AM1021" s="588">
        <f t="shared" si="1209"/>
        <v>0</v>
      </c>
      <c r="AN1021" s="587"/>
      <c r="AO1021" s="588">
        <f t="shared" si="1197"/>
        <v>0</v>
      </c>
      <c r="AP1021" s="588">
        <f t="shared" si="1210"/>
        <v>0</v>
      </c>
      <c r="AQ1021" s="587"/>
      <c r="AR1021" s="588">
        <f t="shared" si="1198"/>
        <v>0</v>
      </c>
      <c r="AS1021" s="588">
        <f t="shared" si="1177"/>
        <v>0</v>
      </c>
      <c r="AT1021" s="587"/>
      <c r="AU1021" s="588">
        <f t="shared" si="1199"/>
        <v>0</v>
      </c>
      <c r="AV1021" s="588">
        <f t="shared" si="1211"/>
        <v>0</v>
      </c>
      <c r="AW1021" s="587"/>
      <c r="AX1021" s="652"/>
      <c r="AY1021" s="706">
        <f t="shared" si="1218"/>
        <v>0</v>
      </c>
      <c r="BC1021" s="30">
        <f t="shared" si="1178"/>
        <v>0</v>
      </c>
      <c r="BD1021" s="30">
        <f t="shared" si="1179"/>
        <v>0</v>
      </c>
      <c r="BE1021" s="30">
        <f t="shared" si="1213"/>
        <v>0</v>
      </c>
      <c r="BF1021" s="30">
        <f t="shared" si="1180"/>
        <v>0</v>
      </c>
      <c r="BG1021" s="30">
        <f t="shared" si="1181"/>
        <v>0</v>
      </c>
      <c r="BH1021" s="30">
        <f t="shared" si="1212"/>
        <v>0</v>
      </c>
      <c r="BI1021" s="30">
        <f t="shared" si="1217"/>
        <v>0</v>
      </c>
      <c r="BJ1021" s="30">
        <f t="shared" si="1182"/>
        <v>0</v>
      </c>
      <c r="BK1021" s="704">
        <f t="shared" si="1183"/>
        <v>0</v>
      </c>
      <c r="BL1021" s="30">
        <f t="shared" si="1184"/>
        <v>0</v>
      </c>
      <c r="BM1021" s="30">
        <f t="shared" si="1185"/>
        <v>0</v>
      </c>
      <c r="BN1021" s="30">
        <f t="shared" si="1215"/>
        <v>0</v>
      </c>
    </row>
    <row r="1022" spans="1:66" x14ac:dyDescent="0.25">
      <c r="A1022" s="49"/>
      <c r="B1022" s="50"/>
      <c r="C1022" s="699"/>
      <c r="D1022" s="50"/>
      <c r="E1022" s="62" t="e">
        <f t="shared" si="1216"/>
        <v>#N/A</v>
      </c>
      <c r="F1022" s="664" t="str">
        <f t="shared" si="1214"/>
        <v/>
      </c>
      <c r="G1022" s="587"/>
      <c r="H1022" s="588">
        <f t="shared" si="1186"/>
        <v>0</v>
      </c>
      <c r="I1022" s="588">
        <f t="shared" si="1200"/>
        <v>0</v>
      </c>
      <c r="J1022" s="587"/>
      <c r="K1022" s="588">
        <f t="shared" si="1187"/>
        <v>0</v>
      </c>
      <c r="L1022" s="588">
        <f t="shared" si="1201"/>
        <v>0</v>
      </c>
      <c r="M1022" s="587"/>
      <c r="N1022" s="588">
        <f t="shared" si="1188"/>
        <v>0</v>
      </c>
      <c r="O1022" s="588">
        <f t="shared" si="1202"/>
        <v>0</v>
      </c>
      <c r="P1022" s="587"/>
      <c r="Q1022" s="588">
        <f t="shared" si="1189"/>
        <v>0</v>
      </c>
      <c r="R1022" s="588">
        <f t="shared" si="1203"/>
        <v>0</v>
      </c>
      <c r="S1022" s="587"/>
      <c r="T1022" s="588">
        <f t="shared" si="1190"/>
        <v>0</v>
      </c>
      <c r="U1022" s="588">
        <f t="shared" si="1204"/>
        <v>0</v>
      </c>
      <c r="V1022" s="587"/>
      <c r="W1022" s="588">
        <f t="shared" si="1191"/>
        <v>0</v>
      </c>
      <c r="X1022" s="588">
        <f t="shared" si="1205"/>
        <v>0</v>
      </c>
      <c r="Y1022" s="587"/>
      <c r="Z1022" s="588">
        <f t="shared" si="1192"/>
        <v>0</v>
      </c>
      <c r="AA1022" s="588">
        <f t="shared" si="1219"/>
        <v>0</v>
      </c>
      <c r="AB1022" s="587"/>
      <c r="AC1022" s="588">
        <f t="shared" si="1193"/>
        <v>0</v>
      </c>
      <c r="AD1022" s="588">
        <f t="shared" si="1206"/>
        <v>0</v>
      </c>
      <c r="AE1022" s="587"/>
      <c r="AF1022" s="588">
        <f t="shared" si="1194"/>
        <v>0</v>
      </c>
      <c r="AG1022" s="588">
        <f t="shared" si="1207"/>
        <v>0</v>
      </c>
      <c r="AH1022" s="587"/>
      <c r="AI1022" s="588">
        <f t="shared" si="1195"/>
        <v>0</v>
      </c>
      <c r="AJ1022" s="588">
        <f t="shared" si="1208"/>
        <v>0</v>
      </c>
      <c r="AK1022" s="587"/>
      <c r="AL1022" s="588">
        <f t="shared" si="1196"/>
        <v>0</v>
      </c>
      <c r="AM1022" s="588">
        <f t="shared" si="1209"/>
        <v>0</v>
      </c>
      <c r="AN1022" s="587"/>
      <c r="AO1022" s="588">
        <f t="shared" si="1197"/>
        <v>0</v>
      </c>
      <c r="AP1022" s="588">
        <f t="shared" si="1210"/>
        <v>0</v>
      </c>
      <c r="AQ1022" s="587"/>
      <c r="AR1022" s="588">
        <f t="shared" si="1198"/>
        <v>0</v>
      </c>
      <c r="AS1022" s="588">
        <f t="shared" si="1177"/>
        <v>0</v>
      </c>
      <c r="AT1022" s="587"/>
      <c r="AU1022" s="588">
        <f t="shared" si="1199"/>
        <v>0</v>
      </c>
      <c r="AV1022" s="588">
        <f t="shared" si="1211"/>
        <v>0</v>
      </c>
      <c r="AW1022" s="587"/>
      <c r="AX1022" s="652"/>
      <c r="AY1022" s="706">
        <f t="shared" si="1218"/>
        <v>0</v>
      </c>
      <c r="BC1022" s="30">
        <f t="shared" si="1178"/>
        <v>0</v>
      </c>
      <c r="BD1022" s="30">
        <f t="shared" si="1179"/>
        <v>0</v>
      </c>
      <c r="BE1022" s="30">
        <f t="shared" si="1213"/>
        <v>0</v>
      </c>
      <c r="BF1022" s="30">
        <f t="shared" si="1180"/>
        <v>0</v>
      </c>
      <c r="BG1022" s="30">
        <f t="shared" si="1181"/>
        <v>0</v>
      </c>
      <c r="BH1022" s="30">
        <f t="shared" si="1212"/>
        <v>0</v>
      </c>
      <c r="BI1022" s="30">
        <f t="shared" si="1217"/>
        <v>0</v>
      </c>
      <c r="BJ1022" s="30">
        <f t="shared" si="1182"/>
        <v>0</v>
      </c>
      <c r="BK1022" s="704">
        <f t="shared" si="1183"/>
        <v>0</v>
      </c>
      <c r="BL1022" s="30">
        <f t="shared" si="1184"/>
        <v>0</v>
      </c>
      <c r="BM1022" s="30">
        <f t="shared" si="1185"/>
        <v>0</v>
      </c>
      <c r="BN1022" s="30">
        <f t="shared" si="1215"/>
        <v>0</v>
      </c>
    </row>
    <row r="1023" spans="1:66" x14ac:dyDescent="0.25">
      <c r="A1023" s="49"/>
      <c r="B1023" s="50"/>
      <c r="C1023" s="699"/>
      <c r="D1023" s="50"/>
      <c r="E1023" s="62" t="e">
        <f t="shared" si="1216"/>
        <v>#N/A</v>
      </c>
      <c r="F1023" s="664" t="str">
        <f t="shared" si="1214"/>
        <v/>
      </c>
      <c r="G1023" s="587"/>
      <c r="H1023" s="588">
        <f t="shared" si="1186"/>
        <v>0</v>
      </c>
      <c r="I1023" s="588">
        <f t="shared" si="1200"/>
        <v>0</v>
      </c>
      <c r="J1023" s="587"/>
      <c r="K1023" s="588">
        <f t="shared" si="1187"/>
        <v>0</v>
      </c>
      <c r="L1023" s="588">
        <f t="shared" si="1201"/>
        <v>0</v>
      </c>
      <c r="M1023" s="587"/>
      <c r="N1023" s="588">
        <f t="shared" si="1188"/>
        <v>0</v>
      </c>
      <c r="O1023" s="588">
        <f t="shared" si="1202"/>
        <v>0</v>
      </c>
      <c r="P1023" s="587"/>
      <c r="Q1023" s="588">
        <f t="shared" si="1189"/>
        <v>0</v>
      </c>
      <c r="R1023" s="588">
        <f t="shared" si="1203"/>
        <v>0</v>
      </c>
      <c r="S1023" s="587"/>
      <c r="T1023" s="588">
        <f t="shared" si="1190"/>
        <v>0</v>
      </c>
      <c r="U1023" s="588">
        <f t="shared" si="1204"/>
        <v>0</v>
      </c>
      <c r="V1023" s="587"/>
      <c r="W1023" s="588">
        <f t="shared" si="1191"/>
        <v>0</v>
      </c>
      <c r="X1023" s="588">
        <f t="shared" si="1205"/>
        <v>0</v>
      </c>
      <c r="Y1023" s="587"/>
      <c r="Z1023" s="588">
        <f t="shared" si="1192"/>
        <v>0</v>
      </c>
      <c r="AA1023" s="588">
        <f t="shared" si="1219"/>
        <v>0</v>
      </c>
      <c r="AB1023" s="587"/>
      <c r="AC1023" s="588">
        <f t="shared" si="1193"/>
        <v>0</v>
      </c>
      <c r="AD1023" s="588">
        <f t="shared" si="1206"/>
        <v>0</v>
      </c>
      <c r="AE1023" s="587"/>
      <c r="AF1023" s="588">
        <f t="shared" si="1194"/>
        <v>0</v>
      </c>
      <c r="AG1023" s="588">
        <f t="shared" si="1207"/>
        <v>0</v>
      </c>
      <c r="AH1023" s="587"/>
      <c r="AI1023" s="588">
        <f t="shared" si="1195"/>
        <v>0</v>
      </c>
      <c r="AJ1023" s="588">
        <f t="shared" si="1208"/>
        <v>0</v>
      </c>
      <c r="AK1023" s="587"/>
      <c r="AL1023" s="588">
        <f t="shared" si="1196"/>
        <v>0</v>
      </c>
      <c r="AM1023" s="588">
        <f t="shared" si="1209"/>
        <v>0</v>
      </c>
      <c r="AN1023" s="587"/>
      <c r="AO1023" s="588">
        <f t="shared" si="1197"/>
        <v>0</v>
      </c>
      <c r="AP1023" s="588">
        <f t="shared" si="1210"/>
        <v>0</v>
      </c>
      <c r="AQ1023" s="587"/>
      <c r="AR1023" s="588">
        <f t="shared" si="1198"/>
        <v>0</v>
      </c>
      <c r="AS1023" s="588">
        <f t="shared" si="1177"/>
        <v>0</v>
      </c>
      <c r="AT1023" s="587"/>
      <c r="AU1023" s="588">
        <f t="shared" si="1199"/>
        <v>0</v>
      </c>
      <c r="AV1023" s="588">
        <f t="shared" si="1211"/>
        <v>0</v>
      </c>
      <c r="AW1023" s="587"/>
      <c r="AX1023" s="652"/>
      <c r="AY1023" s="706">
        <f t="shared" si="1218"/>
        <v>0</v>
      </c>
      <c r="BC1023" s="30">
        <f t="shared" si="1178"/>
        <v>0</v>
      </c>
      <c r="BD1023" s="30">
        <f t="shared" si="1179"/>
        <v>0</v>
      </c>
      <c r="BE1023" s="30">
        <f t="shared" si="1213"/>
        <v>0</v>
      </c>
      <c r="BF1023" s="30">
        <f t="shared" si="1180"/>
        <v>0</v>
      </c>
      <c r="BG1023" s="30">
        <f t="shared" si="1181"/>
        <v>0</v>
      </c>
      <c r="BH1023" s="30">
        <f t="shared" si="1212"/>
        <v>0</v>
      </c>
      <c r="BI1023" s="30">
        <f t="shared" si="1217"/>
        <v>0</v>
      </c>
      <c r="BJ1023" s="30">
        <f t="shared" si="1182"/>
        <v>0</v>
      </c>
      <c r="BK1023" s="704">
        <f t="shared" si="1183"/>
        <v>0</v>
      </c>
      <c r="BL1023" s="30">
        <f t="shared" si="1184"/>
        <v>0</v>
      </c>
      <c r="BM1023" s="30">
        <f t="shared" si="1185"/>
        <v>0</v>
      </c>
      <c r="BN1023" s="30">
        <f t="shared" si="1215"/>
        <v>0</v>
      </c>
    </row>
    <row r="1024" spans="1:66" x14ac:dyDescent="0.25">
      <c r="A1024" s="49"/>
      <c r="B1024" s="50"/>
      <c r="C1024" s="699"/>
      <c r="D1024" s="50"/>
      <c r="E1024" s="62" t="e">
        <f t="shared" si="1216"/>
        <v>#N/A</v>
      </c>
      <c r="F1024" s="664" t="str">
        <f t="shared" si="1214"/>
        <v/>
      </c>
      <c r="G1024" s="587"/>
      <c r="H1024" s="588">
        <f t="shared" si="1186"/>
        <v>0</v>
      </c>
      <c r="I1024" s="588">
        <f t="shared" si="1200"/>
        <v>0</v>
      </c>
      <c r="J1024" s="587"/>
      <c r="K1024" s="588">
        <f t="shared" si="1187"/>
        <v>0</v>
      </c>
      <c r="L1024" s="588">
        <f t="shared" si="1201"/>
        <v>0</v>
      </c>
      <c r="M1024" s="587"/>
      <c r="N1024" s="588">
        <f t="shared" si="1188"/>
        <v>0</v>
      </c>
      <c r="O1024" s="588">
        <f t="shared" si="1202"/>
        <v>0</v>
      </c>
      <c r="P1024" s="587"/>
      <c r="Q1024" s="588">
        <f t="shared" si="1189"/>
        <v>0</v>
      </c>
      <c r="R1024" s="588">
        <f t="shared" si="1203"/>
        <v>0</v>
      </c>
      <c r="S1024" s="587"/>
      <c r="T1024" s="588">
        <f t="shared" si="1190"/>
        <v>0</v>
      </c>
      <c r="U1024" s="588">
        <f t="shared" si="1204"/>
        <v>0</v>
      </c>
      <c r="V1024" s="587"/>
      <c r="W1024" s="588">
        <f t="shared" si="1191"/>
        <v>0</v>
      </c>
      <c r="X1024" s="588">
        <f t="shared" si="1205"/>
        <v>0</v>
      </c>
      <c r="Y1024" s="587"/>
      <c r="Z1024" s="588">
        <f t="shared" si="1192"/>
        <v>0</v>
      </c>
      <c r="AA1024" s="588">
        <f t="shared" si="1219"/>
        <v>0</v>
      </c>
      <c r="AB1024" s="587"/>
      <c r="AC1024" s="588">
        <f t="shared" si="1193"/>
        <v>0</v>
      </c>
      <c r="AD1024" s="588">
        <f t="shared" si="1206"/>
        <v>0</v>
      </c>
      <c r="AE1024" s="587"/>
      <c r="AF1024" s="588">
        <f t="shared" si="1194"/>
        <v>0</v>
      </c>
      <c r="AG1024" s="588">
        <f t="shared" si="1207"/>
        <v>0</v>
      </c>
      <c r="AH1024" s="587"/>
      <c r="AI1024" s="588">
        <f t="shared" si="1195"/>
        <v>0</v>
      </c>
      <c r="AJ1024" s="588">
        <f t="shared" si="1208"/>
        <v>0</v>
      </c>
      <c r="AK1024" s="587"/>
      <c r="AL1024" s="588">
        <f t="shared" si="1196"/>
        <v>0</v>
      </c>
      <c r="AM1024" s="588">
        <f t="shared" si="1209"/>
        <v>0</v>
      </c>
      <c r="AN1024" s="587"/>
      <c r="AO1024" s="588">
        <f t="shared" si="1197"/>
        <v>0</v>
      </c>
      <c r="AP1024" s="588">
        <f t="shared" si="1210"/>
        <v>0</v>
      </c>
      <c r="AQ1024" s="587"/>
      <c r="AR1024" s="588">
        <f t="shared" si="1198"/>
        <v>0</v>
      </c>
      <c r="AS1024" s="588">
        <f t="shared" si="1177"/>
        <v>0</v>
      </c>
      <c r="AT1024" s="587"/>
      <c r="AU1024" s="588">
        <f t="shared" si="1199"/>
        <v>0</v>
      </c>
      <c r="AV1024" s="588">
        <f t="shared" si="1211"/>
        <v>0</v>
      </c>
      <c r="AW1024" s="587"/>
      <c r="AX1024" s="652"/>
      <c r="AY1024" s="706">
        <f t="shared" si="1218"/>
        <v>0</v>
      </c>
      <c r="BC1024" s="30">
        <f t="shared" si="1178"/>
        <v>0</v>
      </c>
      <c r="BD1024" s="30">
        <f t="shared" si="1179"/>
        <v>0</v>
      </c>
      <c r="BE1024" s="30">
        <f t="shared" si="1213"/>
        <v>0</v>
      </c>
      <c r="BF1024" s="30">
        <f t="shared" si="1180"/>
        <v>0</v>
      </c>
      <c r="BG1024" s="30">
        <f t="shared" si="1181"/>
        <v>0</v>
      </c>
      <c r="BH1024" s="30">
        <f t="shared" si="1212"/>
        <v>0</v>
      </c>
      <c r="BI1024" s="30">
        <f t="shared" si="1217"/>
        <v>0</v>
      </c>
      <c r="BJ1024" s="30">
        <f t="shared" si="1182"/>
        <v>0</v>
      </c>
      <c r="BK1024" s="704">
        <f t="shared" si="1183"/>
        <v>0</v>
      </c>
      <c r="BL1024" s="30">
        <f t="shared" si="1184"/>
        <v>0</v>
      </c>
      <c r="BM1024" s="30">
        <f t="shared" si="1185"/>
        <v>0</v>
      </c>
      <c r="BN1024" s="30">
        <f t="shared" si="1215"/>
        <v>0</v>
      </c>
    </row>
    <row r="1025" spans="1:66" x14ac:dyDescent="0.25">
      <c r="A1025" s="49"/>
      <c r="B1025" s="50"/>
      <c r="C1025" s="699"/>
      <c r="D1025" s="50"/>
      <c r="E1025" s="62" t="e">
        <f t="shared" si="1216"/>
        <v>#N/A</v>
      </c>
      <c r="F1025" s="664" t="str">
        <f t="shared" si="1214"/>
        <v/>
      </c>
      <c r="G1025" s="587"/>
      <c r="H1025" s="588">
        <f t="shared" si="1186"/>
        <v>0</v>
      </c>
      <c r="I1025" s="588">
        <f t="shared" si="1200"/>
        <v>0</v>
      </c>
      <c r="J1025" s="587"/>
      <c r="K1025" s="588">
        <f t="shared" si="1187"/>
        <v>0</v>
      </c>
      <c r="L1025" s="588">
        <f t="shared" si="1201"/>
        <v>0</v>
      </c>
      <c r="M1025" s="587"/>
      <c r="N1025" s="588">
        <f t="shared" si="1188"/>
        <v>0</v>
      </c>
      <c r="O1025" s="588">
        <f t="shared" si="1202"/>
        <v>0</v>
      </c>
      <c r="P1025" s="587"/>
      <c r="Q1025" s="588">
        <f t="shared" si="1189"/>
        <v>0</v>
      </c>
      <c r="R1025" s="588">
        <f t="shared" si="1203"/>
        <v>0</v>
      </c>
      <c r="S1025" s="587"/>
      <c r="T1025" s="588">
        <f t="shared" si="1190"/>
        <v>0</v>
      </c>
      <c r="U1025" s="588">
        <f t="shared" si="1204"/>
        <v>0</v>
      </c>
      <c r="V1025" s="587"/>
      <c r="W1025" s="588">
        <f t="shared" si="1191"/>
        <v>0</v>
      </c>
      <c r="X1025" s="588">
        <f t="shared" si="1205"/>
        <v>0</v>
      </c>
      <c r="Y1025" s="587"/>
      <c r="Z1025" s="588">
        <f t="shared" si="1192"/>
        <v>0</v>
      </c>
      <c r="AA1025" s="588">
        <f t="shared" si="1219"/>
        <v>0</v>
      </c>
      <c r="AB1025" s="587"/>
      <c r="AC1025" s="588">
        <f t="shared" si="1193"/>
        <v>0</v>
      </c>
      <c r="AD1025" s="588">
        <f t="shared" si="1206"/>
        <v>0</v>
      </c>
      <c r="AE1025" s="587"/>
      <c r="AF1025" s="588">
        <f t="shared" si="1194"/>
        <v>0</v>
      </c>
      <c r="AG1025" s="588">
        <f t="shared" si="1207"/>
        <v>0</v>
      </c>
      <c r="AH1025" s="587"/>
      <c r="AI1025" s="588">
        <f t="shared" si="1195"/>
        <v>0</v>
      </c>
      <c r="AJ1025" s="588">
        <f t="shared" si="1208"/>
        <v>0</v>
      </c>
      <c r="AK1025" s="587"/>
      <c r="AL1025" s="588">
        <f t="shared" si="1196"/>
        <v>0</v>
      </c>
      <c r="AM1025" s="588">
        <f t="shared" si="1209"/>
        <v>0</v>
      </c>
      <c r="AN1025" s="587"/>
      <c r="AO1025" s="588">
        <f t="shared" si="1197"/>
        <v>0</v>
      </c>
      <c r="AP1025" s="588">
        <f t="shared" si="1210"/>
        <v>0</v>
      </c>
      <c r="AQ1025" s="587"/>
      <c r="AR1025" s="588">
        <f t="shared" si="1198"/>
        <v>0</v>
      </c>
      <c r="AS1025" s="588">
        <f t="shared" si="1177"/>
        <v>0</v>
      </c>
      <c r="AT1025" s="587"/>
      <c r="AU1025" s="588">
        <f t="shared" si="1199"/>
        <v>0</v>
      </c>
      <c r="AV1025" s="588">
        <f t="shared" si="1211"/>
        <v>0</v>
      </c>
      <c r="AW1025" s="587"/>
      <c r="AX1025" s="652"/>
      <c r="AY1025" s="706">
        <f t="shared" si="1218"/>
        <v>0</v>
      </c>
      <c r="BC1025" s="30">
        <f t="shared" si="1178"/>
        <v>0</v>
      </c>
      <c r="BD1025" s="30">
        <f t="shared" si="1179"/>
        <v>0</v>
      </c>
      <c r="BE1025" s="30">
        <f t="shared" si="1213"/>
        <v>0</v>
      </c>
      <c r="BF1025" s="30">
        <f t="shared" si="1180"/>
        <v>0</v>
      </c>
      <c r="BG1025" s="30">
        <f t="shared" si="1181"/>
        <v>0</v>
      </c>
      <c r="BH1025" s="30">
        <f t="shared" si="1212"/>
        <v>0</v>
      </c>
      <c r="BI1025" s="30">
        <f t="shared" si="1217"/>
        <v>0</v>
      </c>
      <c r="BJ1025" s="30">
        <f t="shared" si="1182"/>
        <v>0</v>
      </c>
      <c r="BK1025" s="704">
        <f t="shared" si="1183"/>
        <v>0</v>
      </c>
      <c r="BL1025" s="30">
        <f t="shared" si="1184"/>
        <v>0</v>
      </c>
      <c r="BM1025" s="30">
        <f t="shared" si="1185"/>
        <v>0</v>
      </c>
      <c r="BN1025" s="30">
        <f t="shared" si="1215"/>
        <v>0</v>
      </c>
    </row>
    <row r="1026" spans="1:66" x14ac:dyDescent="0.25">
      <c r="A1026" s="49"/>
      <c r="B1026" s="50"/>
      <c r="C1026" s="699"/>
      <c r="D1026" s="50"/>
      <c r="E1026" s="62" t="e">
        <f t="shared" si="1216"/>
        <v>#N/A</v>
      </c>
      <c r="F1026" s="664" t="str">
        <f t="shared" si="1214"/>
        <v/>
      </c>
      <c r="G1026" s="587"/>
      <c r="H1026" s="588">
        <f t="shared" si="1186"/>
        <v>0</v>
      </c>
      <c r="I1026" s="588">
        <f t="shared" si="1200"/>
        <v>0</v>
      </c>
      <c r="J1026" s="587"/>
      <c r="K1026" s="588">
        <f t="shared" si="1187"/>
        <v>0</v>
      </c>
      <c r="L1026" s="588">
        <f t="shared" si="1201"/>
        <v>0</v>
      </c>
      <c r="M1026" s="587"/>
      <c r="N1026" s="588">
        <f t="shared" si="1188"/>
        <v>0</v>
      </c>
      <c r="O1026" s="588">
        <f t="shared" si="1202"/>
        <v>0</v>
      </c>
      <c r="P1026" s="587"/>
      <c r="Q1026" s="588">
        <f t="shared" si="1189"/>
        <v>0</v>
      </c>
      <c r="R1026" s="588">
        <f t="shared" si="1203"/>
        <v>0</v>
      </c>
      <c r="S1026" s="587"/>
      <c r="T1026" s="588">
        <f t="shared" si="1190"/>
        <v>0</v>
      </c>
      <c r="U1026" s="588">
        <f t="shared" si="1204"/>
        <v>0</v>
      </c>
      <c r="V1026" s="587"/>
      <c r="W1026" s="588">
        <f t="shared" si="1191"/>
        <v>0</v>
      </c>
      <c r="X1026" s="588">
        <f t="shared" si="1205"/>
        <v>0</v>
      </c>
      <c r="Y1026" s="587"/>
      <c r="Z1026" s="588">
        <f t="shared" si="1192"/>
        <v>0</v>
      </c>
      <c r="AA1026" s="588">
        <f t="shared" si="1219"/>
        <v>0</v>
      </c>
      <c r="AB1026" s="587"/>
      <c r="AC1026" s="588">
        <f t="shared" si="1193"/>
        <v>0</v>
      </c>
      <c r="AD1026" s="588">
        <f t="shared" si="1206"/>
        <v>0</v>
      </c>
      <c r="AE1026" s="587"/>
      <c r="AF1026" s="588">
        <f t="shared" si="1194"/>
        <v>0</v>
      </c>
      <c r="AG1026" s="588">
        <f t="shared" si="1207"/>
        <v>0</v>
      </c>
      <c r="AH1026" s="587"/>
      <c r="AI1026" s="588">
        <f t="shared" si="1195"/>
        <v>0</v>
      </c>
      <c r="AJ1026" s="588">
        <f t="shared" si="1208"/>
        <v>0</v>
      </c>
      <c r="AK1026" s="587"/>
      <c r="AL1026" s="588">
        <f t="shared" si="1196"/>
        <v>0</v>
      </c>
      <c r="AM1026" s="588">
        <f t="shared" si="1209"/>
        <v>0</v>
      </c>
      <c r="AN1026" s="587"/>
      <c r="AO1026" s="588">
        <f t="shared" si="1197"/>
        <v>0</v>
      </c>
      <c r="AP1026" s="588">
        <f t="shared" si="1210"/>
        <v>0</v>
      </c>
      <c r="AQ1026" s="587"/>
      <c r="AR1026" s="588">
        <f t="shared" si="1198"/>
        <v>0</v>
      </c>
      <c r="AS1026" s="588">
        <f t="shared" si="1177"/>
        <v>0</v>
      </c>
      <c r="AT1026" s="587"/>
      <c r="AU1026" s="588">
        <f t="shared" si="1199"/>
        <v>0</v>
      </c>
      <c r="AV1026" s="588">
        <f t="shared" si="1211"/>
        <v>0</v>
      </c>
      <c r="AW1026" s="587"/>
      <c r="AX1026" s="652"/>
      <c r="AY1026" s="706">
        <f t="shared" si="1218"/>
        <v>0</v>
      </c>
      <c r="BC1026" s="30">
        <f t="shared" si="1178"/>
        <v>0</v>
      </c>
      <c r="BD1026" s="30">
        <f t="shared" si="1179"/>
        <v>0</v>
      </c>
      <c r="BE1026" s="30">
        <f t="shared" si="1213"/>
        <v>0</v>
      </c>
      <c r="BF1026" s="30">
        <f t="shared" si="1180"/>
        <v>0</v>
      </c>
      <c r="BG1026" s="30">
        <f t="shared" si="1181"/>
        <v>0</v>
      </c>
      <c r="BH1026" s="30">
        <f t="shared" si="1212"/>
        <v>0</v>
      </c>
      <c r="BI1026" s="30">
        <f t="shared" si="1217"/>
        <v>0</v>
      </c>
      <c r="BJ1026" s="30">
        <f t="shared" si="1182"/>
        <v>0</v>
      </c>
      <c r="BK1026" s="704">
        <f t="shared" si="1183"/>
        <v>0</v>
      </c>
      <c r="BL1026" s="30">
        <f t="shared" si="1184"/>
        <v>0</v>
      </c>
      <c r="BM1026" s="30">
        <f t="shared" si="1185"/>
        <v>0</v>
      </c>
      <c r="BN1026" s="30">
        <f t="shared" si="1215"/>
        <v>0</v>
      </c>
    </row>
    <row r="1027" spans="1:66" x14ac:dyDescent="0.25">
      <c r="A1027" s="49"/>
      <c r="B1027" s="50"/>
      <c r="C1027" s="699"/>
      <c r="D1027" s="50"/>
      <c r="E1027" s="62" t="e">
        <f t="shared" si="1216"/>
        <v>#N/A</v>
      </c>
      <c r="F1027" s="664" t="str">
        <f t="shared" si="1214"/>
        <v/>
      </c>
      <c r="G1027" s="587"/>
      <c r="H1027" s="588">
        <f t="shared" si="1186"/>
        <v>0</v>
      </c>
      <c r="I1027" s="588">
        <f t="shared" si="1200"/>
        <v>0</v>
      </c>
      <c r="J1027" s="587"/>
      <c r="K1027" s="588">
        <f t="shared" si="1187"/>
        <v>0</v>
      </c>
      <c r="L1027" s="588">
        <f t="shared" si="1201"/>
        <v>0</v>
      </c>
      <c r="M1027" s="587"/>
      <c r="N1027" s="588">
        <f t="shared" si="1188"/>
        <v>0</v>
      </c>
      <c r="O1027" s="588">
        <f t="shared" si="1202"/>
        <v>0</v>
      </c>
      <c r="P1027" s="587"/>
      <c r="Q1027" s="588">
        <f t="shared" si="1189"/>
        <v>0</v>
      </c>
      <c r="R1027" s="588">
        <f t="shared" si="1203"/>
        <v>0</v>
      </c>
      <c r="S1027" s="587"/>
      <c r="T1027" s="588">
        <f t="shared" si="1190"/>
        <v>0</v>
      </c>
      <c r="U1027" s="588">
        <f t="shared" si="1204"/>
        <v>0</v>
      </c>
      <c r="V1027" s="587"/>
      <c r="W1027" s="588">
        <f t="shared" si="1191"/>
        <v>0</v>
      </c>
      <c r="X1027" s="588">
        <f t="shared" si="1205"/>
        <v>0</v>
      </c>
      <c r="Y1027" s="587"/>
      <c r="Z1027" s="588">
        <f t="shared" si="1192"/>
        <v>0</v>
      </c>
      <c r="AA1027" s="588">
        <f t="shared" si="1219"/>
        <v>0</v>
      </c>
      <c r="AB1027" s="587"/>
      <c r="AC1027" s="588">
        <f t="shared" si="1193"/>
        <v>0</v>
      </c>
      <c r="AD1027" s="588">
        <f t="shared" si="1206"/>
        <v>0</v>
      </c>
      <c r="AE1027" s="587"/>
      <c r="AF1027" s="588">
        <f t="shared" si="1194"/>
        <v>0</v>
      </c>
      <c r="AG1027" s="588">
        <f t="shared" si="1207"/>
        <v>0</v>
      </c>
      <c r="AH1027" s="587"/>
      <c r="AI1027" s="588">
        <f t="shared" si="1195"/>
        <v>0</v>
      </c>
      <c r="AJ1027" s="588">
        <f t="shared" si="1208"/>
        <v>0</v>
      </c>
      <c r="AK1027" s="587"/>
      <c r="AL1027" s="588">
        <f t="shared" si="1196"/>
        <v>0</v>
      </c>
      <c r="AM1027" s="588">
        <f t="shared" si="1209"/>
        <v>0</v>
      </c>
      <c r="AN1027" s="587"/>
      <c r="AO1027" s="588">
        <f t="shared" si="1197"/>
        <v>0</v>
      </c>
      <c r="AP1027" s="588">
        <f t="shared" si="1210"/>
        <v>0</v>
      </c>
      <c r="AQ1027" s="587"/>
      <c r="AR1027" s="588">
        <f t="shared" si="1198"/>
        <v>0</v>
      </c>
      <c r="AS1027" s="588">
        <f t="shared" si="1177"/>
        <v>0</v>
      </c>
      <c r="AT1027" s="587"/>
      <c r="AU1027" s="588">
        <f t="shared" si="1199"/>
        <v>0</v>
      </c>
      <c r="AV1027" s="588">
        <f t="shared" si="1211"/>
        <v>0</v>
      </c>
      <c r="AW1027" s="587"/>
      <c r="AX1027" s="652"/>
      <c r="AY1027" s="706">
        <f t="shared" si="1218"/>
        <v>0</v>
      </c>
      <c r="BC1027" s="30">
        <f t="shared" si="1178"/>
        <v>0</v>
      </c>
      <c r="BD1027" s="30">
        <f t="shared" si="1179"/>
        <v>0</v>
      </c>
      <c r="BE1027" s="30">
        <f t="shared" si="1213"/>
        <v>0</v>
      </c>
      <c r="BF1027" s="30">
        <f t="shared" si="1180"/>
        <v>0</v>
      </c>
      <c r="BG1027" s="30">
        <f t="shared" si="1181"/>
        <v>0</v>
      </c>
      <c r="BH1027" s="30">
        <f t="shared" si="1212"/>
        <v>0</v>
      </c>
      <c r="BI1027" s="30">
        <f t="shared" si="1217"/>
        <v>0</v>
      </c>
      <c r="BJ1027" s="30">
        <f t="shared" si="1182"/>
        <v>0</v>
      </c>
      <c r="BK1027" s="704">
        <f t="shared" si="1183"/>
        <v>0</v>
      </c>
      <c r="BL1027" s="30">
        <f t="shared" si="1184"/>
        <v>0</v>
      </c>
      <c r="BM1027" s="30">
        <f t="shared" si="1185"/>
        <v>0</v>
      </c>
      <c r="BN1027" s="30">
        <f t="shared" si="1215"/>
        <v>0</v>
      </c>
    </row>
    <row r="1028" spans="1:66" x14ac:dyDescent="0.25">
      <c r="A1028" s="49"/>
      <c r="B1028" s="50"/>
      <c r="C1028" s="699"/>
      <c r="D1028" s="50"/>
      <c r="E1028" s="62" t="e">
        <f t="shared" si="1216"/>
        <v>#N/A</v>
      </c>
      <c r="F1028" s="664" t="str">
        <f t="shared" si="1214"/>
        <v/>
      </c>
      <c r="G1028" s="587"/>
      <c r="H1028" s="588">
        <f t="shared" si="1186"/>
        <v>0</v>
      </c>
      <c r="I1028" s="588">
        <f t="shared" si="1200"/>
        <v>0</v>
      </c>
      <c r="J1028" s="587"/>
      <c r="K1028" s="588">
        <f t="shared" si="1187"/>
        <v>0</v>
      </c>
      <c r="L1028" s="588">
        <f t="shared" si="1201"/>
        <v>0</v>
      </c>
      <c r="M1028" s="587"/>
      <c r="N1028" s="588">
        <f t="shared" si="1188"/>
        <v>0</v>
      </c>
      <c r="O1028" s="588">
        <f t="shared" si="1202"/>
        <v>0</v>
      </c>
      <c r="P1028" s="587"/>
      <c r="Q1028" s="588">
        <f t="shared" si="1189"/>
        <v>0</v>
      </c>
      <c r="R1028" s="588">
        <f t="shared" si="1203"/>
        <v>0</v>
      </c>
      <c r="S1028" s="587"/>
      <c r="T1028" s="588">
        <f t="shared" si="1190"/>
        <v>0</v>
      </c>
      <c r="U1028" s="588">
        <f t="shared" si="1204"/>
        <v>0</v>
      </c>
      <c r="V1028" s="587"/>
      <c r="W1028" s="588">
        <f t="shared" si="1191"/>
        <v>0</v>
      </c>
      <c r="X1028" s="588">
        <f t="shared" si="1205"/>
        <v>0</v>
      </c>
      <c r="Y1028" s="587"/>
      <c r="Z1028" s="588">
        <f t="shared" si="1192"/>
        <v>0</v>
      </c>
      <c r="AA1028" s="588">
        <f t="shared" si="1219"/>
        <v>0</v>
      </c>
      <c r="AB1028" s="587"/>
      <c r="AC1028" s="588">
        <f t="shared" si="1193"/>
        <v>0</v>
      </c>
      <c r="AD1028" s="588">
        <f t="shared" si="1206"/>
        <v>0</v>
      </c>
      <c r="AE1028" s="587"/>
      <c r="AF1028" s="588">
        <f t="shared" si="1194"/>
        <v>0</v>
      </c>
      <c r="AG1028" s="588">
        <f t="shared" si="1207"/>
        <v>0</v>
      </c>
      <c r="AH1028" s="587"/>
      <c r="AI1028" s="588">
        <f t="shared" si="1195"/>
        <v>0</v>
      </c>
      <c r="AJ1028" s="588">
        <f t="shared" si="1208"/>
        <v>0</v>
      </c>
      <c r="AK1028" s="587"/>
      <c r="AL1028" s="588">
        <f t="shared" si="1196"/>
        <v>0</v>
      </c>
      <c r="AM1028" s="588">
        <f t="shared" si="1209"/>
        <v>0</v>
      </c>
      <c r="AN1028" s="587"/>
      <c r="AO1028" s="588">
        <f t="shared" si="1197"/>
        <v>0</v>
      </c>
      <c r="AP1028" s="588">
        <f t="shared" si="1210"/>
        <v>0</v>
      </c>
      <c r="AQ1028" s="587"/>
      <c r="AR1028" s="588">
        <f t="shared" si="1198"/>
        <v>0</v>
      </c>
      <c r="AS1028" s="588">
        <f t="shared" si="1177"/>
        <v>0</v>
      </c>
      <c r="AT1028" s="587"/>
      <c r="AU1028" s="588">
        <f t="shared" si="1199"/>
        <v>0</v>
      </c>
      <c r="AV1028" s="588">
        <f t="shared" si="1211"/>
        <v>0</v>
      </c>
      <c r="AW1028" s="587"/>
      <c r="AX1028" s="652"/>
      <c r="AY1028" s="706">
        <f t="shared" si="1218"/>
        <v>0</v>
      </c>
      <c r="BC1028" s="30">
        <f t="shared" si="1178"/>
        <v>0</v>
      </c>
      <c r="BD1028" s="30">
        <f t="shared" si="1179"/>
        <v>0</v>
      </c>
      <c r="BE1028" s="30">
        <f t="shared" si="1213"/>
        <v>0</v>
      </c>
      <c r="BF1028" s="30">
        <f t="shared" si="1180"/>
        <v>0</v>
      </c>
      <c r="BG1028" s="30">
        <f t="shared" si="1181"/>
        <v>0</v>
      </c>
      <c r="BH1028" s="30">
        <f t="shared" si="1212"/>
        <v>0</v>
      </c>
      <c r="BI1028" s="30">
        <f t="shared" si="1217"/>
        <v>0</v>
      </c>
      <c r="BJ1028" s="30">
        <f t="shared" si="1182"/>
        <v>0</v>
      </c>
      <c r="BK1028" s="704">
        <f t="shared" si="1183"/>
        <v>0</v>
      </c>
      <c r="BL1028" s="30">
        <f t="shared" si="1184"/>
        <v>0</v>
      </c>
      <c r="BM1028" s="30">
        <f t="shared" si="1185"/>
        <v>0</v>
      </c>
      <c r="BN1028" s="30">
        <f t="shared" si="1215"/>
        <v>0</v>
      </c>
    </row>
    <row r="1029" spans="1:66" x14ac:dyDescent="0.25">
      <c r="A1029" s="49"/>
      <c r="B1029" s="50"/>
      <c r="C1029" s="699"/>
      <c r="D1029" s="50"/>
      <c r="E1029" s="62" t="e">
        <f t="shared" si="1216"/>
        <v>#N/A</v>
      </c>
      <c r="F1029" s="664" t="str">
        <f t="shared" si="1214"/>
        <v/>
      </c>
      <c r="G1029" s="587"/>
      <c r="H1029" s="588">
        <f t="shared" si="1186"/>
        <v>0</v>
      </c>
      <c r="I1029" s="588">
        <f t="shared" si="1200"/>
        <v>0</v>
      </c>
      <c r="J1029" s="587"/>
      <c r="K1029" s="588">
        <f t="shared" si="1187"/>
        <v>0</v>
      </c>
      <c r="L1029" s="588">
        <f t="shared" si="1201"/>
        <v>0</v>
      </c>
      <c r="M1029" s="587"/>
      <c r="N1029" s="588">
        <f t="shared" si="1188"/>
        <v>0</v>
      </c>
      <c r="O1029" s="588">
        <f t="shared" si="1202"/>
        <v>0</v>
      </c>
      <c r="P1029" s="587"/>
      <c r="Q1029" s="588">
        <f t="shared" si="1189"/>
        <v>0</v>
      </c>
      <c r="R1029" s="588">
        <f t="shared" si="1203"/>
        <v>0</v>
      </c>
      <c r="S1029" s="587"/>
      <c r="T1029" s="588">
        <f t="shared" si="1190"/>
        <v>0</v>
      </c>
      <c r="U1029" s="588">
        <f t="shared" si="1204"/>
        <v>0</v>
      </c>
      <c r="V1029" s="587"/>
      <c r="W1029" s="588">
        <f t="shared" si="1191"/>
        <v>0</v>
      </c>
      <c r="X1029" s="588">
        <f t="shared" si="1205"/>
        <v>0</v>
      </c>
      <c r="Y1029" s="587"/>
      <c r="Z1029" s="588">
        <f t="shared" si="1192"/>
        <v>0</v>
      </c>
      <c r="AA1029" s="588">
        <f t="shared" si="1219"/>
        <v>0</v>
      </c>
      <c r="AB1029" s="587"/>
      <c r="AC1029" s="588">
        <f t="shared" si="1193"/>
        <v>0</v>
      </c>
      <c r="AD1029" s="588">
        <f t="shared" si="1206"/>
        <v>0</v>
      </c>
      <c r="AE1029" s="587"/>
      <c r="AF1029" s="588">
        <f t="shared" si="1194"/>
        <v>0</v>
      </c>
      <c r="AG1029" s="588">
        <f t="shared" si="1207"/>
        <v>0</v>
      </c>
      <c r="AH1029" s="587"/>
      <c r="AI1029" s="588">
        <f t="shared" si="1195"/>
        <v>0</v>
      </c>
      <c r="AJ1029" s="588">
        <f t="shared" si="1208"/>
        <v>0</v>
      </c>
      <c r="AK1029" s="587"/>
      <c r="AL1029" s="588">
        <f t="shared" si="1196"/>
        <v>0</v>
      </c>
      <c r="AM1029" s="588">
        <f t="shared" si="1209"/>
        <v>0</v>
      </c>
      <c r="AN1029" s="587"/>
      <c r="AO1029" s="588">
        <f t="shared" si="1197"/>
        <v>0</v>
      </c>
      <c r="AP1029" s="588">
        <f t="shared" si="1210"/>
        <v>0</v>
      </c>
      <c r="AQ1029" s="587"/>
      <c r="AR1029" s="588">
        <f t="shared" si="1198"/>
        <v>0</v>
      </c>
      <c r="AS1029" s="588">
        <f t="shared" si="1177"/>
        <v>0</v>
      </c>
      <c r="AT1029" s="587"/>
      <c r="AU1029" s="588">
        <f t="shared" si="1199"/>
        <v>0</v>
      </c>
      <c r="AV1029" s="588">
        <f t="shared" si="1211"/>
        <v>0</v>
      </c>
      <c r="AW1029" s="587"/>
      <c r="AX1029" s="652"/>
      <c r="AY1029" s="706">
        <f t="shared" si="1218"/>
        <v>0</v>
      </c>
      <c r="BC1029" s="30">
        <f t="shared" si="1178"/>
        <v>0</v>
      </c>
      <c r="BD1029" s="30">
        <f t="shared" si="1179"/>
        <v>0</v>
      </c>
      <c r="BE1029" s="30">
        <f t="shared" si="1213"/>
        <v>0</v>
      </c>
      <c r="BF1029" s="30">
        <f t="shared" si="1180"/>
        <v>0</v>
      </c>
      <c r="BG1029" s="30">
        <f t="shared" si="1181"/>
        <v>0</v>
      </c>
      <c r="BH1029" s="30">
        <f t="shared" si="1212"/>
        <v>0</v>
      </c>
      <c r="BI1029" s="30">
        <f t="shared" si="1217"/>
        <v>0</v>
      </c>
      <c r="BJ1029" s="30">
        <f t="shared" si="1182"/>
        <v>0</v>
      </c>
      <c r="BK1029" s="704">
        <f t="shared" si="1183"/>
        <v>0</v>
      </c>
      <c r="BL1029" s="30">
        <f t="shared" si="1184"/>
        <v>0</v>
      </c>
      <c r="BM1029" s="30">
        <f t="shared" si="1185"/>
        <v>0</v>
      </c>
      <c r="BN1029" s="30">
        <f t="shared" si="1215"/>
        <v>0</v>
      </c>
    </row>
    <row r="1030" spans="1:66" x14ac:dyDescent="0.25">
      <c r="A1030" s="49"/>
      <c r="B1030" s="50"/>
      <c r="C1030" s="699"/>
      <c r="D1030" s="50"/>
      <c r="E1030" s="62" t="e">
        <f t="shared" si="1216"/>
        <v>#N/A</v>
      </c>
      <c r="F1030" s="664" t="str">
        <f t="shared" si="1214"/>
        <v/>
      </c>
      <c r="G1030" s="587"/>
      <c r="H1030" s="588">
        <f t="shared" si="1186"/>
        <v>0</v>
      </c>
      <c r="I1030" s="588">
        <f t="shared" si="1200"/>
        <v>0</v>
      </c>
      <c r="J1030" s="587"/>
      <c r="K1030" s="588">
        <f t="shared" si="1187"/>
        <v>0</v>
      </c>
      <c r="L1030" s="588">
        <f t="shared" si="1201"/>
        <v>0</v>
      </c>
      <c r="M1030" s="587"/>
      <c r="N1030" s="588">
        <f t="shared" si="1188"/>
        <v>0</v>
      </c>
      <c r="O1030" s="588">
        <f t="shared" si="1202"/>
        <v>0</v>
      </c>
      <c r="P1030" s="587"/>
      <c r="Q1030" s="588">
        <f t="shared" si="1189"/>
        <v>0</v>
      </c>
      <c r="R1030" s="588">
        <f t="shared" si="1203"/>
        <v>0</v>
      </c>
      <c r="S1030" s="587"/>
      <c r="T1030" s="588">
        <f t="shared" si="1190"/>
        <v>0</v>
      </c>
      <c r="U1030" s="588">
        <f t="shared" si="1204"/>
        <v>0</v>
      </c>
      <c r="V1030" s="587"/>
      <c r="W1030" s="588">
        <f t="shared" si="1191"/>
        <v>0</v>
      </c>
      <c r="X1030" s="588">
        <f t="shared" si="1205"/>
        <v>0</v>
      </c>
      <c r="Y1030" s="587"/>
      <c r="Z1030" s="588">
        <f t="shared" si="1192"/>
        <v>0</v>
      </c>
      <c r="AA1030" s="588">
        <f t="shared" si="1219"/>
        <v>0</v>
      </c>
      <c r="AB1030" s="587"/>
      <c r="AC1030" s="588">
        <f t="shared" si="1193"/>
        <v>0</v>
      </c>
      <c r="AD1030" s="588">
        <f t="shared" si="1206"/>
        <v>0</v>
      </c>
      <c r="AE1030" s="587"/>
      <c r="AF1030" s="588">
        <f t="shared" si="1194"/>
        <v>0</v>
      </c>
      <c r="AG1030" s="588">
        <f t="shared" si="1207"/>
        <v>0</v>
      </c>
      <c r="AH1030" s="587"/>
      <c r="AI1030" s="588">
        <f t="shared" si="1195"/>
        <v>0</v>
      </c>
      <c r="AJ1030" s="588">
        <f t="shared" si="1208"/>
        <v>0</v>
      </c>
      <c r="AK1030" s="587"/>
      <c r="AL1030" s="588">
        <f t="shared" si="1196"/>
        <v>0</v>
      </c>
      <c r="AM1030" s="588">
        <f t="shared" si="1209"/>
        <v>0</v>
      </c>
      <c r="AN1030" s="587"/>
      <c r="AO1030" s="588">
        <f t="shared" si="1197"/>
        <v>0</v>
      </c>
      <c r="AP1030" s="588">
        <f t="shared" si="1210"/>
        <v>0</v>
      </c>
      <c r="AQ1030" s="587"/>
      <c r="AR1030" s="588">
        <f t="shared" si="1198"/>
        <v>0</v>
      </c>
      <c r="AS1030" s="588">
        <f t="shared" ref="AS1030:AS1093" si="1220">SUM(AQ1030:AR1030)</f>
        <v>0</v>
      </c>
      <c r="AT1030" s="587"/>
      <c r="AU1030" s="588">
        <f t="shared" si="1199"/>
        <v>0</v>
      </c>
      <c r="AV1030" s="588">
        <f t="shared" si="1211"/>
        <v>0</v>
      </c>
      <c r="AW1030" s="587"/>
      <c r="AX1030" s="652"/>
      <c r="AY1030" s="706">
        <f t="shared" si="1218"/>
        <v>0</v>
      </c>
      <c r="BC1030" s="30">
        <f t="shared" si="1178"/>
        <v>0</v>
      </c>
      <c r="BD1030" s="30">
        <f t="shared" si="1179"/>
        <v>0</v>
      </c>
      <c r="BE1030" s="30">
        <f t="shared" si="1213"/>
        <v>0</v>
      </c>
      <c r="BF1030" s="30">
        <f t="shared" si="1180"/>
        <v>0</v>
      </c>
      <c r="BG1030" s="30">
        <f t="shared" si="1181"/>
        <v>0</v>
      </c>
      <c r="BH1030" s="30">
        <f t="shared" si="1212"/>
        <v>0</v>
      </c>
      <c r="BI1030" s="30">
        <f t="shared" si="1217"/>
        <v>0</v>
      </c>
      <c r="BJ1030" s="30">
        <f t="shared" si="1182"/>
        <v>0</v>
      </c>
      <c r="BK1030" s="704">
        <f t="shared" si="1183"/>
        <v>0</v>
      </c>
      <c r="BL1030" s="30">
        <f t="shared" si="1184"/>
        <v>0</v>
      </c>
      <c r="BM1030" s="30">
        <f t="shared" si="1185"/>
        <v>0</v>
      </c>
      <c r="BN1030" s="30">
        <f t="shared" si="1215"/>
        <v>0</v>
      </c>
    </row>
    <row r="1031" spans="1:66" x14ac:dyDescent="0.25">
      <c r="A1031" s="49"/>
      <c r="B1031" s="50"/>
      <c r="C1031" s="699"/>
      <c r="D1031" s="50"/>
      <c r="E1031" s="62" t="e">
        <f t="shared" si="1216"/>
        <v>#N/A</v>
      </c>
      <c r="F1031" s="664" t="str">
        <f t="shared" si="1214"/>
        <v/>
      </c>
      <c r="G1031" s="587"/>
      <c r="H1031" s="588">
        <f t="shared" si="1186"/>
        <v>0</v>
      </c>
      <c r="I1031" s="588">
        <f t="shared" si="1200"/>
        <v>0</v>
      </c>
      <c r="J1031" s="587"/>
      <c r="K1031" s="588">
        <f t="shared" si="1187"/>
        <v>0</v>
      </c>
      <c r="L1031" s="588">
        <f t="shared" si="1201"/>
        <v>0</v>
      </c>
      <c r="M1031" s="587"/>
      <c r="N1031" s="588">
        <f t="shared" si="1188"/>
        <v>0</v>
      </c>
      <c r="O1031" s="588">
        <f t="shared" si="1202"/>
        <v>0</v>
      </c>
      <c r="P1031" s="587"/>
      <c r="Q1031" s="588">
        <f t="shared" si="1189"/>
        <v>0</v>
      </c>
      <c r="R1031" s="588">
        <f t="shared" si="1203"/>
        <v>0</v>
      </c>
      <c r="S1031" s="587"/>
      <c r="T1031" s="588">
        <f t="shared" si="1190"/>
        <v>0</v>
      </c>
      <c r="U1031" s="588">
        <f t="shared" si="1204"/>
        <v>0</v>
      </c>
      <c r="V1031" s="587"/>
      <c r="W1031" s="588">
        <f t="shared" si="1191"/>
        <v>0</v>
      </c>
      <c r="X1031" s="588">
        <f t="shared" si="1205"/>
        <v>0</v>
      </c>
      <c r="Y1031" s="587"/>
      <c r="Z1031" s="588">
        <f t="shared" si="1192"/>
        <v>0</v>
      </c>
      <c r="AA1031" s="588">
        <f t="shared" si="1219"/>
        <v>0</v>
      </c>
      <c r="AB1031" s="587"/>
      <c r="AC1031" s="588">
        <f t="shared" si="1193"/>
        <v>0</v>
      </c>
      <c r="AD1031" s="588">
        <f t="shared" si="1206"/>
        <v>0</v>
      </c>
      <c r="AE1031" s="587"/>
      <c r="AF1031" s="588">
        <f t="shared" si="1194"/>
        <v>0</v>
      </c>
      <c r="AG1031" s="588">
        <f t="shared" si="1207"/>
        <v>0</v>
      </c>
      <c r="AH1031" s="587"/>
      <c r="AI1031" s="588">
        <f t="shared" si="1195"/>
        <v>0</v>
      </c>
      <c r="AJ1031" s="588">
        <f t="shared" si="1208"/>
        <v>0</v>
      </c>
      <c r="AK1031" s="587"/>
      <c r="AL1031" s="588">
        <f t="shared" si="1196"/>
        <v>0</v>
      </c>
      <c r="AM1031" s="588">
        <f t="shared" si="1209"/>
        <v>0</v>
      </c>
      <c r="AN1031" s="587"/>
      <c r="AO1031" s="588">
        <f t="shared" si="1197"/>
        <v>0</v>
      </c>
      <c r="AP1031" s="588">
        <f t="shared" si="1210"/>
        <v>0</v>
      </c>
      <c r="AQ1031" s="587"/>
      <c r="AR1031" s="588">
        <f t="shared" si="1198"/>
        <v>0</v>
      </c>
      <c r="AS1031" s="588">
        <f t="shared" si="1220"/>
        <v>0</v>
      </c>
      <c r="AT1031" s="587"/>
      <c r="AU1031" s="588">
        <f t="shared" si="1199"/>
        <v>0</v>
      </c>
      <c r="AV1031" s="588">
        <f t="shared" si="1211"/>
        <v>0</v>
      </c>
      <c r="AW1031" s="587"/>
      <c r="AX1031" s="652"/>
      <c r="AY1031" s="706">
        <f t="shared" si="1218"/>
        <v>0</v>
      </c>
      <c r="BC1031" s="30">
        <f t="shared" si="1178"/>
        <v>0</v>
      </c>
      <c r="BD1031" s="30">
        <f t="shared" si="1179"/>
        <v>0</v>
      </c>
      <c r="BE1031" s="30">
        <f t="shared" si="1213"/>
        <v>0</v>
      </c>
      <c r="BF1031" s="30">
        <f t="shared" si="1180"/>
        <v>0</v>
      </c>
      <c r="BG1031" s="30">
        <f t="shared" si="1181"/>
        <v>0</v>
      </c>
      <c r="BH1031" s="30">
        <f t="shared" si="1212"/>
        <v>0</v>
      </c>
      <c r="BI1031" s="30">
        <f t="shared" si="1217"/>
        <v>0</v>
      </c>
      <c r="BJ1031" s="30">
        <f t="shared" si="1182"/>
        <v>0</v>
      </c>
      <c r="BK1031" s="704">
        <f t="shared" si="1183"/>
        <v>0</v>
      </c>
      <c r="BL1031" s="30">
        <f t="shared" si="1184"/>
        <v>0</v>
      </c>
      <c r="BM1031" s="30">
        <f t="shared" si="1185"/>
        <v>0</v>
      </c>
      <c r="BN1031" s="30">
        <f t="shared" si="1215"/>
        <v>0</v>
      </c>
    </row>
    <row r="1032" spans="1:66" x14ac:dyDescent="0.25">
      <c r="A1032" s="49"/>
      <c r="B1032" s="50"/>
      <c r="C1032" s="699"/>
      <c r="D1032" s="50"/>
      <c r="E1032" s="62" t="e">
        <f t="shared" si="1216"/>
        <v>#N/A</v>
      </c>
      <c r="F1032" s="664" t="str">
        <f t="shared" si="1214"/>
        <v/>
      </c>
      <c r="G1032" s="587"/>
      <c r="H1032" s="588">
        <f t="shared" si="1186"/>
        <v>0</v>
      </c>
      <c r="I1032" s="588">
        <f t="shared" si="1200"/>
        <v>0</v>
      </c>
      <c r="J1032" s="587"/>
      <c r="K1032" s="588">
        <f t="shared" si="1187"/>
        <v>0</v>
      </c>
      <c r="L1032" s="588">
        <f t="shared" si="1201"/>
        <v>0</v>
      </c>
      <c r="M1032" s="587"/>
      <c r="N1032" s="588">
        <f t="shared" si="1188"/>
        <v>0</v>
      </c>
      <c r="O1032" s="588">
        <f t="shared" si="1202"/>
        <v>0</v>
      </c>
      <c r="P1032" s="587"/>
      <c r="Q1032" s="588">
        <f t="shared" si="1189"/>
        <v>0</v>
      </c>
      <c r="R1032" s="588">
        <f t="shared" si="1203"/>
        <v>0</v>
      </c>
      <c r="S1032" s="587"/>
      <c r="T1032" s="588">
        <f t="shared" si="1190"/>
        <v>0</v>
      </c>
      <c r="U1032" s="588">
        <f t="shared" si="1204"/>
        <v>0</v>
      </c>
      <c r="V1032" s="587"/>
      <c r="W1032" s="588">
        <f t="shared" si="1191"/>
        <v>0</v>
      </c>
      <c r="X1032" s="588">
        <f t="shared" si="1205"/>
        <v>0</v>
      </c>
      <c r="Y1032" s="587"/>
      <c r="Z1032" s="588">
        <f t="shared" si="1192"/>
        <v>0</v>
      </c>
      <c r="AA1032" s="588">
        <f t="shared" si="1219"/>
        <v>0</v>
      </c>
      <c r="AB1032" s="587"/>
      <c r="AC1032" s="588">
        <f t="shared" si="1193"/>
        <v>0</v>
      </c>
      <c r="AD1032" s="588">
        <f t="shared" si="1206"/>
        <v>0</v>
      </c>
      <c r="AE1032" s="587"/>
      <c r="AF1032" s="588">
        <f t="shared" si="1194"/>
        <v>0</v>
      </c>
      <c r="AG1032" s="588">
        <f t="shared" si="1207"/>
        <v>0</v>
      </c>
      <c r="AH1032" s="587"/>
      <c r="AI1032" s="588">
        <f t="shared" si="1195"/>
        <v>0</v>
      </c>
      <c r="AJ1032" s="588">
        <f t="shared" si="1208"/>
        <v>0</v>
      </c>
      <c r="AK1032" s="587"/>
      <c r="AL1032" s="588">
        <f t="shared" si="1196"/>
        <v>0</v>
      </c>
      <c r="AM1032" s="588">
        <f t="shared" si="1209"/>
        <v>0</v>
      </c>
      <c r="AN1032" s="587"/>
      <c r="AO1032" s="588">
        <f t="shared" si="1197"/>
        <v>0</v>
      </c>
      <c r="AP1032" s="588">
        <f t="shared" si="1210"/>
        <v>0</v>
      </c>
      <c r="AQ1032" s="587"/>
      <c r="AR1032" s="588">
        <f t="shared" si="1198"/>
        <v>0</v>
      </c>
      <c r="AS1032" s="588">
        <f t="shared" si="1220"/>
        <v>0</v>
      </c>
      <c r="AT1032" s="587"/>
      <c r="AU1032" s="588">
        <f t="shared" si="1199"/>
        <v>0</v>
      </c>
      <c r="AV1032" s="588">
        <f t="shared" si="1211"/>
        <v>0</v>
      </c>
      <c r="AW1032" s="587"/>
      <c r="AX1032" s="652"/>
      <c r="AY1032" s="706">
        <f t="shared" si="1218"/>
        <v>0</v>
      </c>
      <c r="BC1032" s="30">
        <f t="shared" ref="BC1032:BC1095" si="1221">L1032-I1032</f>
        <v>0</v>
      </c>
      <c r="BD1032" s="30">
        <f t="shared" ref="BD1032:BD1095" si="1222">O1032-L1032</f>
        <v>0</v>
      </c>
      <c r="BE1032" s="30">
        <f t="shared" si="1213"/>
        <v>0</v>
      </c>
      <c r="BF1032" s="30">
        <f t="shared" ref="BF1032:BF1095" si="1223">U1032-R1032</f>
        <v>0</v>
      </c>
      <c r="BG1032" s="30">
        <f t="shared" ref="BG1032:BG1095" si="1224">X1032-U1032</f>
        <v>0</v>
      </c>
      <c r="BH1032" s="30">
        <f t="shared" si="1212"/>
        <v>0</v>
      </c>
      <c r="BI1032" s="30">
        <f t="shared" si="1217"/>
        <v>0</v>
      </c>
      <c r="BJ1032" s="30">
        <f t="shared" ref="BJ1032:BJ1095" si="1225">AG1032-AD1032</f>
        <v>0</v>
      </c>
      <c r="BK1032" s="704">
        <f t="shared" ref="BK1032:BK1095" si="1226">AJ1032-AG1032</f>
        <v>0</v>
      </c>
      <c r="BL1032" s="30">
        <f t="shared" ref="BL1032:BL1095" si="1227">AM1032-AJ1032</f>
        <v>0</v>
      </c>
      <c r="BM1032" s="30">
        <f t="shared" ref="BM1032:BM1095" si="1228">AP1032-AM1032</f>
        <v>0</v>
      </c>
      <c r="BN1032" s="30">
        <f t="shared" si="1215"/>
        <v>0</v>
      </c>
    </row>
    <row r="1033" spans="1:66" x14ac:dyDescent="0.25">
      <c r="A1033" s="49"/>
      <c r="B1033" s="50"/>
      <c r="C1033" s="699"/>
      <c r="D1033" s="50"/>
      <c r="E1033" s="62" t="e">
        <f t="shared" si="1216"/>
        <v>#N/A</v>
      </c>
      <c r="F1033" s="664" t="str">
        <f t="shared" si="1214"/>
        <v/>
      </c>
      <c r="G1033" s="587"/>
      <c r="H1033" s="588">
        <f t="shared" si="1186"/>
        <v>0</v>
      </c>
      <c r="I1033" s="588">
        <f t="shared" si="1200"/>
        <v>0</v>
      </c>
      <c r="J1033" s="587"/>
      <c r="K1033" s="588">
        <f t="shared" si="1187"/>
        <v>0</v>
      </c>
      <c r="L1033" s="588">
        <f t="shared" si="1201"/>
        <v>0</v>
      </c>
      <c r="M1033" s="587"/>
      <c r="N1033" s="588">
        <f t="shared" si="1188"/>
        <v>0</v>
      </c>
      <c r="O1033" s="588">
        <f t="shared" si="1202"/>
        <v>0</v>
      </c>
      <c r="P1033" s="587"/>
      <c r="Q1033" s="588">
        <f t="shared" si="1189"/>
        <v>0</v>
      </c>
      <c r="R1033" s="588">
        <f t="shared" si="1203"/>
        <v>0</v>
      </c>
      <c r="S1033" s="587"/>
      <c r="T1033" s="588">
        <f t="shared" si="1190"/>
        <v>0</v>
      </c>
      <c r="U1033" s="588">
        <f t="shared" si="1204"/>
        <v>0</v>
      </c>
      <c r="V1033" s="587"/>
      <c r="W1033" s="588">
        <f t="shared" si="1191"/>
        <v>0</v>
      </c>
      <c r="X1033" s="588">
        <f t="shared" si="1205"/>
        <v>0</v>
      </c>
      <c r="Y1033" s="587"/>
      <c r="Z1033" s="588">
        <f t="shared" si="1192"/>
        <v>0</v>
      </c>
      <c r="AA1033" s="588">
        <f t="shared" si="1219"/>
        <v>0</v>
      </c>
      <c r="AB1033" s="587"/>
      <c r="AC1033" s="588">
        <f t="shared" si="1193"/>
        <v>0</v>
      </c>
      <c r="AD1033" s="588">
        <f t="shared" si="1206"/>
        <v>0</v>
      </c>
      <c r="AE1033" s="587"/>
      <c r="AF1033" s="588">
        <f t="shared" si="1194"/>
        <v>0</v>
      </c>
      <c r="AG1033" s="588">
        <f t="shared" si="1207"/>
        <v>0</v>
      </c>
      <c r="AH1033" s="587"/>
      <c r="AI1033" s="588">
        <f t="shared" si="1195"/>
        <v>0</v>
      </c>
      <c r="AJ1033" s="588">
        <f t="shared" si="1208"/>
        <v>0</v>
      </c>
      <c r="AK1033" s="587"/>
      <c r="AL1033" s="588">
        <f t="shared" si="1196"/>
        <v>0</v>
      </c>
      <c r="AM1033" s="588">
        <f t="shared" si="1209"/>
        <v>0</v>
      </c>
      <c r="AN1033" s="587"/>
      <c r="AO1033" s="588">
        <f t="shared" si="1197"/>
        <v>0</v>
      </c>
      <c r="AP1033" s="588">
        <f t="shared" si="1210"/>
        <v>0</v>
      </c>
      <c r="AQ1033" s="587"/>
      <c r="AR1033" s="588">
        <f t="shared" si="1198"/>
        <v>0</v>
      </c>
      <c r="AS1033" s="588">
        <f t="shared" si="1220"/>
        <v>0</v>
      </c>
      <c r="AT1033" s="587"/>
      <c r="AU1033" s="588">
        <f t="shared" si="1199"/>
        <v>0</v>
      </c>
      <c r="AV1033" s="588">
        <f t="shared" si="1211"/>
        <v>0</v>
      </c>
      <c r="AW1033" s="587"/>
      <c r="AX1033" s="652"/>
      <c r="AY1033" s="706">
        <f t="shared" si="1218"/>
        <v>0</v>
      </c>
      <c r="BC1033" s="30">
        <f t="shared" si="1221"/>
        <v>0</v>
      </c>
      <c r="BD1033" s="30">
        <f t="shared" si="1222"/>
        <v>0</v>
      </c>
      <c r="BE1033" s="30">
        <f t="shared" si="1213"/>
        <v>0</v>
      </c>
      <c r="BF1033" s="30">
        <f t="shared" si="1223"/>
        <v>0</v>
      </c>
      <c r="BG1033" s="30">
        <f t="shared" si="1224"/>
        <v>0</v>
      </c>
      <c r="BH1033" s="30">
        <f t="shared" si="1212"/>
        <v>0</v>
      </c>
      <c r="BI1033" s="30">
        <f t="shared" si="1217"/>
        <v>0</v>
      </c>
      <c r="BJ1033" s="30">
        <f t="shared" si="1225"/>
        <v>0</v>
      </c>
      <c r="BK1033" s="704">
        <f t="shared" si="1226"/>
        <v>0</v>
      </c>
      <c r="BL1033" s="30">
        <f t="shared" si="1227"/>
        <v>0</v>
      </c>
      <c r="BM1033" s="30">
        <f t="shared" si="1228"/>
        <v>0</v>
      </c>
      <c r="BN1033" s="30">
        <f t="shared" si="1215"/>
        <v>0</v>
      </c>
    </row>
    <row r="1034" spans="1:66" x14ac:dyDescent="0.25">
      <c r="A1034" s="49"/>
      <c r="B1034" s="50"/>
      <c r="C1034" s="699"/>
      <c r="D1034" s="50"/>
      <c r="E1034" s="62" t="e">
        <f t="shared" si="1216"/>
        <v>#N/A</v>
      </c>
      <c r="F1034" s="664" t="str">
        <f t="shared" si="1214"/>
        <v/>
      </c>
      <c r="G1034" s="587"/>
      <c r="H1034" s="588">
        <f t="shared" si="1186"/>
        <v>0</v>
      </c>
      <c r="I1034" s="588">
        <f t="shared" si="1200"/>
        <v>0</v>
      </c>
      <c r="J1034" s="587"/>
      <c r="K1034" s="588">
        <f t="shared" si="1187"/>
        <v>0</v>
      </c>
      <c r="L1034" s="588">
        <f t="shared" si="1201"/>
        <v>0</v>
      </c>
      <c r="M1034" s="587"/>
      <c r="N1034" s="588">
        <f t="shared" si="1188"/>
        <v>0</v>
      </c>
      <c r="O1034" s="588">
        <f t="shared" si="1202"/>
        <v>0</v>
      </c>
      <c r="P1034" s="587"/>
      <c r="Q1034" s="588">
        <f t="shared" si="1189"/>
        <v>0</v>
      </c>
      <c r="R1034" s="588">
        <f t="shared" si="1203"/>
        <v>0</v>
      </c>
      <c r="S1034" s="587"/>
      <c r="T1034" s="588">
        <f t="shared" si="1190"/>
        <v>0</v>
      </c>
      <c r="U1034" s="588">
        <f t="shared" si="1204"/>
        <v>0</v>
      </c>
      <c r="V1034" s="587"/>
      <c r="W1034" s="588">
        <f t="shared" si="1191"/>
        <v>0</v>
      </c>
      <c r="X1034" s="588">
        <f t="shared" si="1205"/>
        <v>0</v>
      </c>
      <c r="Y1034" s="587"/>
      <c r="Z1034" s="588">
        <f t="shared" si="1192"/>
        <v>0</v>
      </c>
      <c r="AA1034" s="588">
        <f t="shared" si="1219"/>
        <v>0</v>
      </c>
      <c r="AB1034" s="587"/>
      <c r="AC1034" s="588">
        <f t="shared" si="1193"/>
        <v>0</v>
      </c>
      <c r="AD1034" s="588">
        <f t="shared" si="1206"/>
        <v>0</v>
      </c>
      <c r="AE1034" s="587"/>
      <c r="AF1034" s="588">
        <f t="shared" si="1194"/>
        <v>0</v>
      </c>
      <c r="AG1034" s="588">
        <f t="shared" si="1207"/>
        <v>0</v>
      </c>
      <c r="AH1034" s="587"/>
      <c r="AI1034" s="588">
        <f t="shared" si="1195"/>
        <v>0</v>
      </c>
      <c r="AJ1034" s="588">
        <f t="shared" si="1208"/>
        <v>0</v>
      </c>
      <c r="AK1034" s="587"/>
      <c r="AL1034" s="588">
        <f t="shared" si="1196"/>
        <v>0</v>
      </c>
      <c r="AM1034" s="588">
        <f t="shared" si="1209"/>
        <v>0</v>
      </c>
      <c r="AN1034" s="587"/>
      <c r="AO1034" s="588">
        <f t="shared" si="1197"/>
        <v>0</v>
      </c>
      <c r="AP1034" s="588">
        <f t="shared" si="1210"/>
        <v>0</v>
      </c>
      <c r="AQ1034" s="587"/>
      <c r="AR1034" s="588">
        <f t="shared" si="1198"/>
        <v>0</v>
      </c>
      <c r="AS1034" s="588">
        <f t="shared" si="1220"/>
        <v>0</v>
      </c>
      <c r="AT1034" s="587"/>
      <c r="AU1034" s="588">
        <f t="shared" si="1199"/>
        <v>0</v>
      </c>
      <c r="AV1034" s="588">
        <f t="shared" si="1211"/>
        <v>0</v>
      </c>
      <c r="AW1034" s="587"/>
      <c r="AX1034" s="652"/>
      <c r="AY1034" s="706">
        <f t="shared" si="1218"/>
        <v>0</v>
      </c>
      <c r="BC1034" s="30">
        <f t="shared" si="1221"/>
        <v>0</v>
      </c>
      <c r="BD1034" s="30">
        <f t="shared" si="1222"/>
        <v>0</v>
      </c>
      <c r="BE1034" s="30">
        <f t="shared" si="1213"/>
        <v>0</v>
      </c>
      <c r="BF1034" s="30">
        <f t="shared" si="1223"/>
        <v>0</v>
      </c>
      <c r="BG1034" s="30">
        <f t="shared" si="1224"/>
        <v>0</v>
      </c>
      <c r="BH1034" s="30">
        <f t="shared" si="1212"/>
        <v>0</v>
      </c>
      <c r="BI1034" s="30">
        <f t="shared" si="1217"/>
        <v>0</v>
      </c>
      <c r="BJ1034" s="30">
        <f t="shared" si="1225"/>
        <v>0</v>
      </c>
      <c r="BK1034" s="704">
        <f t="shared" si="1226"/>
        <v>0</v>
      </c>
      <c r="BL1034" s="30">
        <f t="shared" si="1227"/>
        <v>0</v>
      </c>
      <c r="BM1034" s="30">
        <f t="shared" si="1228"/>
        <v>0</v>
      </c>
      <c r="BN1034" s="30">
        <f t="shared" si="1215"/>
        <v>0</v>
      </c>
    </row>
    <row r="1035" spans="1:66" x14ac:dyDescent="0.25">
      <c r="A1035" s="49"/>
      <c r="B1035" s="50"/>
      <c r="C1035" s="699"/>
      <c r="D1035" s="50"/>
      <c r="E1035" s="62" t="e">
        <f t="shared" si="1216"/>
        <v>#N/A</v>
      </c>
      <c r="F1035" s="664" t="str">
        <f t="shared" si="1214"/>
        <v/>
      </c>
      <c r="G1035" s="587"/>
      <c r="H1035" s="588">
        <f t="shared" ref="H1035:H1098" si="1229">SUMIFS(JE_amount,JE_Month,H$3,JE_Entity,$A1035,JE_Ledger_number,$B1035)</f>
        <v>0</v>
      </c>
      <c r="I1035" s="588">
        <f t="shared" si="1200"/>
        <v>0</v>
      </c>
      <c r="J1035" s="587"/>
      <c r="K1035" s="588">
        <f t="shared" ref="K1035:K1098" si="1230">SUMIFS(JE_amount,JE_Month,K$3,JE_Entity,$A1035,JE_Ledger_number,$B1035)</f>
        <v>0</v>
      </c>
      <c r="L1035" s="588">
        <f t="shared" si="1201"/>
        <v>0</v>
      </c>
      <c r="M1035" s="587"/>
      <c r="N1035" s="588">
        <f t="shared" ref="N1035:N1098" si="1231">SUMIFS(JE_amount,JE_Month,N$3,JE_Entity,$A1035,JE_Ledger_number,$B1035)</f>
        <v>0</v>
      </c>
      <c r="O1035" s="588">
        <f t="shared" si="1202"/>
        <v>0</v>
      </c>
      <c r="P1035" s="587"/>
      <c r="Q1035" s="588">
        <f t="shared" ref="Q1035:Q1098" si="1232">SUMIFS(JE_amount,JE_Month,Q$3,JE_Entity,$A1035,JE_Ledger_number,$B1035)</f>
        <v>0</v>
      </c>
      <c r="R1035" s="588">
        <f t="shared" si="1203"/>
        <v>0</v>
      </c>
      <c r="S1035" s="587"/>
      <c r="T1035" s="588">
        <f t="shared" ref="T1035:T1098" si="1233">SUMIFS(JE_amount,JE_Month,T$3,JE_Entity,$A1035,JE_Ledger_number,$B1035)</f>
        <v>0</v>
      </c>
      <c r="U1035" s="588">
        <f t="shared" si="1204"/>
        <v>0</v>
      </c>
      <c r="V1035" s="587"/>
      <c r="W1035" s="588">
        <f t="shared" ref="W1035:W1098" si="1234">SUMIFS(JE_amount,JE_Month,W$3,JE_Entity,$A1035,JE_Ledger_number,$B1035)</f>
        <v>0</v>
      </c>
      <c r="X1035" s="588">
        <f t="shared" si="1205"/>
        <v>0</v>
      </c>
      <c r="Y1035" s="587"/>
      <c r="Z1035" s="588">
        <f t="shared" ref="Z1035:Z1098" si="1235">SUMIFS(JE_amount,JE_Month,Z$3,JE_Entity,$A1035,JE_Ledger_number,$B1035)</f>
        <v>0</v>
      </c>
      <c r="AA1035" s="588">
        <f t="shared" si="1219"/>
        <v>0</v>
      </c>
      <c r="AB1035" s="587"/>
      <c r="AC1035" s="588">
        <f t="shared" ref="AC1035:AC1098" si="1236">SUMIFS(JE_amount,JE_Month,AC$3,JE_Entity,$A1035,JE_Ledger_number,$B1035)</f>
        <v>0</v>
      </c>
      <c r="AD1035" s="588">
        <f t="shared" si="1206"/>
        <v>0</v>
      </c>
      <c r="AE1035" s="587"/>
      <c r="AF1035" s="588">
        <f t="shared" ref="AF1035:AF1098" si="1237">SUMIFS(JE_amount,JE_Month,AF$3,JE_Entity,$A1035,JE_Ledger_number,$B1035)</f>
        <v>0</v>
      </c>
      <c r="AG1035" s="588">
        <f t="shared" si="1207"/>
        <v>0</v>
      </c>
      <c r="AH1035" s="587"/>
      <c r="AI1035" s="588">
        <f t="shared" ref="AI1035:AI1098" si="1238">SUMIFS(JE_amount,JE_Month,AI$3,JE_Entity,$A1035,JE_Ledger_number,$B1035)</f>
        <v>0</v>
      </c>
      <c r="AJ1035" s="588">
        <f t="shared" si="1208"/>
        <v>0</v>
      </c>
      <c r="AK1035" s="587"/>
      <c r="AL1035" s="588">
        <f t="shared" ref="AL1035:AL1098" si="1239">SUMIFS(JE_amount,JE_Month,AL$3,JE_Entity,$A1035,JE_Ledger_number,$B1035)</f>
        <v>0</v>
      </c>
      <c r="AM1035" s="588">
        <f t="shared" si="1209"/>
        <v>0</v>
      </c>
      <c r="AN1035" s="587"/>
      <c r="AO1035" s="588">
        <f t="shared" ref="AO1035:AO1098" si="1240">SUMIFS(JE_amount,JE_Month,AO$3,JE_Entity,$A1035,JE_Ledger_number,$B1035)</f>
        <v>0</v>
      </c>
      <c r="AP1035" s="588">
        <f t="shared" si="1210"/>
        <v>0</v>
      </c>
      <c r="AQ1035" s="587"/>
      <c r="AR1035" s="588">
        <f t="shared" ref="AR1035:AR1098" si="1241">SUMIFS(JE_amount,JE_Month,AR$3,JE_Entity,$A1035,JE_Ledger_number,$B1035)</f>
        <v>0</v>
      </c>
      <c r="AS1035" s="588">
        <f t="shared" si="1220"/>
        <v>0</v>
      </c>
      <c r="AT1035" s="587"/>
      <c r="AU1035" s="588">
        <f t="shared" ref="AU1035:AU1098" si="1242">SUMIFS(JE_amount_NIS,JE_Month,AU$3,JE_Entity,$A1035,JE_Ledger_number,$B1035)</f>
        <v>0</v>
      </c>
      <c r="AV1035" s="588">
        <f t="shared" si="1211"/>
        <v>0</v>
      </c>
      <c r="AW1035" s="587"/>
      <c r="AX1035" s="652"/>
      <c r="AY1035" s="706">
        <f t="shared" si="1218"/>
        <v>0</v>
      </c>
      <c r="BC1035" s="30">
        <f t="shared" si="1221"/>
        <v>0</v>
      </c>
      <c r="BD1035" s="30">
        <f t="shared" si="1222"/>
        <v>0</v>
      </c>
      <c r="BE1035" s="30">
        <f t="shared" si="1213"/>
        <v>0</v>
      </c>
      <c r="BF1035" s="30">
        <f t="shared" si="1223"/>
        <v>0</v>
      </c>
      <c r="BG1035" s="30">
        <f t="shared" si="1224"/>
        <v>0</v>
      </c>
      <c r="BH1035" s="30">
        <f t="shared" si="1212"/>
        <v>0</v>
      </c>
      <c r="BI1035" s="30">
        <f t="shared" si="1217"/>
        <v>0</v>
      </c>
      <c r="BJ1035" s="30">
        <f t="shared" si="1225"/>
        <v>0</v>
      </c>
      <c r="BK1035" s="704">
        <f t="shared" si="1226"/>
        <v>0</v>
      </c>
      <c r="BL1035" s="30">
        <f t="shared" si="1227"/>
        <v>0</v>
      </c>
      <c r="BM1035" s="30">
        <f t="shared" si="1228"/>
        <v>0</v>
      </c>
      <c r="BN1035" s="30">
        <f t="shared" si="1215"/>
        <v>0</v>
      </c>
    </row>
    <row r="1036" spans="1:66" x14ac:dyDescent="0.25">
      <c r="A1036" s="49"/>
      <c r="B1036" s="50"/>
      <c r="C1036" s="699"/>
      <c r="D1036" s="50"/>
      <c r="E1036" s="62" t="e">
        <f t="shared" si="1216"/>
        <v>#N/A</v>
      </c>
      <c r="F1036" s="664" t="str">
        <f t="shared" si="1214"/>
        <v/>
      </c>
      <c r="G1036" s="587"/>
      <c r="H1036" s="588">
        <f t="shared" si="1229"/>
        <v>0</v>
      </c>
      <c r="I1036" s="588">
        <f t="shared" ref="I1036:I1099" si="1243">SUM(G1036:H1036)</f>
        <v>0</v>
      </c>
      <c r="J1036" s="587"/>
      <c r="K1036" s="588">
        <f t="shared" si="1230"/>
        <v>0</v>
      </c>
      <c r="L1036" s="588">
        <f t="shared" ref="L1036:L1099" si="1244">SUM(J1036:K1036)</f>
        <v>0</v>
      </c>
      <c r="M1036" s="587"/>
      <c r="N1036" s="588">
        <f t="shared" si="1231"/>
        <v>0</v>
      </c>
      <c r="O1036" s="588">
        <f t="shared" ref="O1036:O1099" si="1245">SUM(M1036:N1036)</f>
        <v>0</v>
      </c>
      <c r="P1036" s="587"/>
      <c r="Q1036" s="588">
        <f t="shared" si="1232"/>
        <v>0</v>
      </c>
      <c r="R1036" s="588">
        <f t="shared" ref="R1036:R1099" si="1246">SUM(P1036:Q1036)</f>
        <v>0</v>
      </c>
      <c r="S1036" s="587"/>
      <c r="T1036" s="588">
        <f t="shared" si="1233"/>
        <v>0</v>
      </c>
      <c r="U1036" s="588">
        <f t="shared" ref="U1036:U1099" si="1247">SUM(S1036:T1036)</f>
        <v>0</v>
      </c>
      <c r="V1036" s="587"/>
      <c r="W1036" s="588">
        <f t="shared" si="1234"/>
        <v>0</v>
      </c>
      <c r="X1036" s="588">
        <f t="shared" ref="X1036:X1099" si="1248">SUM(V1036:W1036)</f>
        <v>0</v>
      </c>
      <c r="Y1036" s="587"/>
      <c r="Z1036" s="588">
        <f t="shared" si="1235"/>
        <v>0</v>
      </c>
      <c r="AA1036" s="588">
        <f t="shared" si="1219"/>
        <v>0</v>
      </c>
      <c r="AB1036" s="587"/>
      <c r="AC1036" s="588">
        <f t="shared" si="1236"/>
        <v>0</v>
      </c>
      <c r="AD1036" s="588">
        <f t="shared" ref="AD1036:AD1099" si="1249">SUM(AB1036:AC1036)</f>
        <v>0</v>
      </c>
      <c r="AE1036" s="587"/>
      <c r="AF1036" s="588">
        <f t="shared" si="1237"/>
        <v>0</v>
      </c>
      <c r="AG1036" s="588">
        <f t="shared" ref="AG1036:AG1099" si="1250">SUM(AE1036:AF1036)</f>
        <v>0</v>
      </c>
      <c r="AH1036" s="587"/>
      <c r="AI1036" s="588">
        <f t="shared" si="1238"/>
        <v>0</v>
      </c>
      <c r="AJ1036" s="588">
        <f t="shared" ref="AJ1036:AJ1099" si="1251">SUM(AH1036:AI1036)</f>
        <v>0</v>
      </c>
      <c r="AK1036" s="587"/>
      <c r="AL1036" s="588">
        <f t="shared" si="1239"/>
        <v>0</v>
      </c>
      <c r="AM1036" s="588">
        <f t="shared" ref="AM1036:AM1099" si="1252">SUM(AK1036:AL1036)</f>
        <v>0</v>
      </c>
      <c r="AN1036" s="587"/>
      <c r="AO1036" s="588">
        <f t="shared" si="1240"/>
        <v>0</v>
      </c>
      <c r="AP1036" s="588">
        <f t="shared" ref="AP1036:AP1099" si="1253">SUM(AN1036:AO1036)</f>
        <v>0</v>
      </c>
      <c r="AQ1036" s="587"/>
      <c r="AR1036" s="588">
        <f t="shared" si="1241"/>
        <v>0</v>
      </c>
      <c r="AS1036" s="588">
        <f t="shared" si="1220"/>
        <v>0</v>
      </c>
      <c r="AT1036" s="587"/>
      <c r="AU1036" s="588">
        <f t="shared" si="1242"/>
        <v>0</v>
      </c>
      <c r="AV1036" s="588">
        <f t="shared" ref="AV1036:AV1099" si="1254">SUM(AT1036:AU1036)</f>
        <v>0</v>
      </c>
      <c r="AW1036" s="587"/>
      <c r="AX1036" s="652"/>
      <c r="AY1036" s="706">
        <f t="shared" si="1218"/>
        <v>0</v>
      </c>
      <c r="BC1036" s="30">
        <f t="shared" si="1221"/>
        <v>0</v>
      </c>
      <c r="BD1036" s="30">
        <f t="shared" si="1222"/>
        <v>0</v>
      </c>
      <c r="BE1036" s="30">
        <f t="shared" si="1213"/>
        <v>0</v>
      </c>
      <c r="BF1036" s="30">
        <f t="shared" si="1223"/>
        <v>0</v>
      </c>
      <c r="BG1036" s="30">
        <f t="shared" si="1224"/>
        <v>0</v>
      </c>
      <c r="BH1036" s="30">
        <f t="shared" si="1212"/>
        <v>0</v>
      </c>
      <c r="BI1036" s="30">
        <f t="shared" si="1217"/>
        <v>0</v>
      </c>
      <c r="BJ1036" s="30">
        <f t="shared" si="1225"/>
        <v>0</v>
      </c>
      <c r="BK1036" s="704">
        <f t="shared" si="1226"/>
        <v>0</v>
      </c>
      <c r="BL1036" s="30">
        <f t="shared" si="1227"/>
        <v>0</v>
      </c>
      <c r="BM1036" s="30">
        <f t="shared" si="1228"/>
        <v>0</v>
      </c>
      <c r="BN1036" s="30">
        <f t="shared" si="1215"/>
        <v>0</v>
      </c>
    </row>
    <row r="1037" spans="1:66" x14ac:dyDescent="0.25">
      <c r="A1037" s="49"/>
      <c r="B1037" s="50"/>
      <c r="C1037" s="699"/>
      <c r="D1037" s="50"/>
      <c r="E1037" s="62" t="e">
        <f t="shared" si="1216"/>
        <v>#N/A</v>
      </c>
      <c r="F1037" s="664" t="str">
        <f t="shared" si="1214"/>
        <v/>
      </c>
      <c r="G1037" s="587"/>
      <c r="H1037" s="588">
        <f t="shared" si="1229"/>
        <v>0</v>
      </c>
      <c r="I1037" s="588">
        <f t="shared" si="1243"/>
        <v>0</v>
      </c>
      <c r="J1037" s="587"/>
      <c r="K1037" s="588">
        <f t="shared" si="1230"/>
        <v>0</v>
      </c>
      <c r="L1037" s="588">
        <f t="shared" si="1244"/>
        <v>0</v>
      </c>
      <c r="M1037" s="587"/>
      <c r="N1037" s="588">
        <f t="shared" si="1231"/>
        <v>0</v>
      </c>
      <c r="O1037" s="588">
        <f t="shared" si="1245"/>
        <v>0</v>
      </c>
      <c r="P1037" s="587"/>
      <c r="Q1037" s="588">
        <f t="shared" si="1232"/>
        <v>0</v>
      </c>
      <c r="R1037" s="588">
        <f t="shared" si="1246"/>
        <v>0</v>
      </c>
      <c r="S1037" s="587"/>
      <c r="T1037" s="588">
        <f t="shared" si="1233"/>
        <v>0</v>
      </c>
      <c r="U1037" s="588">
        <f t="shared" si="1247"/>
        <v>0</v>
      </c>
      <c r="V1037" s="587"/>
      <c r="W1037" s="588">
        <f t="shared" si="1234"/>
        <v>0</v>
      </c>
      <c r="X1037" s="588">
        <f t="shared" si="1248"/>
        <v>0</v>
      </c>
      <c r="Y1037" s="587"/>
      <c r="Z1037" s="588">
        <f t="shared" si="1235"/>
        <v>0</v>
      </c>
      <c r="AA1037" s="588">
        <f t="shared" si="1219"/>
        <v>0</v>
      </c>
      <c r="AB1037" s="587"/>
      <c r="AC1037" s="588">
        <f t="shared" si="1236"/>
        <v>0</v>
      </c>
      <c r="AD1037" s="588">
        <f t="shared" si="1249"/>
        <v>0</v>
      </c>
      <c r="AE1037" s="587"/>
      <c r="AF1037" s="588">
        <f t="shared" si="1237"/>
        <v>0</v>
      </c>
      <c r="AG1037" s="588">
        <f t="shared" si="1250"/>
        <v>0</v>
      </c>
      <c r="AH1037" s="587"/>
      <c r="AI1037" s="588">
        <f t="shared" si="1238"/>
        <v>0</v>
      </c>
      <c r="AJ1037" s="588">
        <f t="shared" si="1251"/>
        <v>0</v>
      </c>
      <c r="AK1037" s="587"/>
      <c r="AL1037" s="588">
        <f t="shared" si="1239"/>
        <v>0</v>
      </c>
      <c r="AM1037" s="588">
        <f t="shared" si="1252"/>
        <v>0</v>
      </c>
      <c r="AN1037" s="587"/>
      <c r="AO1037" s="588">
        <f t="shared" si="1240"/>
        <v>0</v>
      </c>
      <c r="AP1037" s="588">
        <f t="shared" si="1253"/>
        <v>0</v>
      </c>
      <c r="AQ1037" s="587"/>
      <c r="AR1037" s="588">
        <f t="shared" si="1241"/>
        <v>0</v>
      </c>
      <c r="AS1037" s="588">
        <f t="shared" si="1220"/>
        <v>0</v>
      </c>
      <c r="AT1037" s="587"/>
      <c r="AU1037" s="588">
        <f t="shared" si="1242"/>
        <v>0</v>
      </c>
      <c r="AV1037" s="588">
        <f t="shared" si="1254"/>
        <v>0</v>
      </c>
      <c r="AW1037" s="587"/>
      <c r="AX1037" s="652"/>
      <c r="AY1037" s="706">
        <f t="shared" si="1218"/>
        <v>0</v>
      </c>
      <c r="BC1037" s="30">
        <f t="shared" si="1221"/>
        <v>0</v>
      </c>
      <c r="BD1037" s="30">
        <f t="shared" si="1222"/>
        <v>0</v>
      </c>
      <c r="BE1037" s="30">
        <f t="shared" si="1213"/>
        <v>0</v>
      </c>
      <c r="BF1037" s="30">
        <f t="shared" si="1223"/>
        <v>0</v>
      </c>
      <c r="BG1037" s="30">
        <f t="shared" si="1224"/>
        <v>0</v>
      </c>
      <c r="BH1037" s="30">
        <f t="shared" si="1212"/>
        <v>0</v>
      </c>
      <c r="BI1037" s="30">
        <f t="shared" si="1217"/>
        <v>0</v>
      </c>
      <c r="BJ1037" s="30">
        <f t="shared" si="1225"/>
        <v>0</v>
      </c>
      <c r="BK1037" s="704">
        <f t="shared" si="1226"/>
        <v>0</v>
      </c>
      <c r="BL1037" s="30">
        <f t="shared" si="1227"/>
        <v>0</v>
      </c>
      <c r="BM1037" s="30">
        <f t="shared" si="1228"/>
        <v>0</v>
      </c>
      <c r="BN1037" s="30">
        <f t="shared" si="1215"/>
        <v>0</v>
      </c>
    </row>
    <row r="1038" spans="1:66" x14ac:dyDescent="0.25">
      <c r="A1038" s="49"/>
      <c r="B1038" s="50"/>
      <c r="C1038" s="699"/>
      <c r="D1038" s="50"/>
      <c r="E1038" s="62" t="e">
        <f t="shared" si="1216"/>
        <v>#N/A</v>
      </c>
      <c r="F1038" s="664" t="str">
        <f t="shared" si="1214"/>
        <v/>
      </c>
      <c r="G1038" s="587"/>
      <c r="H1038" s="588">
        <f t="shared" si="1229"/>
        <v>0</v>
      </c>
      <c r="I1038" s="588">
        <f t="shared" si="1243"/>
        <v>0</v>
      </c>
      <c r="J1038" s="587"/>
      <c r="K1038" s="588">
        <f t="shared" si="1230"/>
        <v>0</v>
      </c>
      <c r="L1038" s="588">
        <f t="shared" si="1244"/>
        <v>0</v>
      </c>
      <c r="M1038" s="587"/>
      <c r="N1038" s="588">
        <f t="shared" si="1231"/>
        <v>0</v>
      </c>
      <c r="O1038" s="588">
        <f t="shared" si="1245"/>
        <v>0</v>
      </c>
      <c r="P1038" s="587"/>
      <c r="Q1038" s="588">
        <f t="shared" si="1232"/>
        <v>0</v>
      </c>
      <c r="R1038" s="588">
        <f t="shared" si="1246"/>
        <v>0</v>
      </c>
      <c r="S1038" s="587"/>
      <c r="T1038" s="588">
        <f t="shared" si="1233"/>
        <v>0</v>
      </c>
      <c r="U1038" s="588">
        <f t="shared" si="1247"/>
        <v>0</v>
      </c>
      <c r="V1038" s="587"/>
      <c r="W1038" s="588">
        <f t="shared" si="1234"/>
        <v>0</v>
      </c>
      <c r="X1038" s="588">
        <f t="shared" si="1248"/>
        <v>0</v>
      </c>
      <c r="Y1038" s="587"/>
      <c r="Z1038" s="588">
        <f t="shared" si="1235"/>
        <v>0</v>
      </c>
      <c r="AA1038" s="588">
        <f t="shared" si="1219"/>
        <v>0</v>
      </c>
      <c r="AB1038" s="587"/>
      <c r="AC1038" s="588">
        <f t="shared" si="1236"/>
        <v>0</v>
      </c>
      <c r="AD1038" s="588">
        <f t="shared" si="1249"/>
        <v>0</v>
      </c>
      <c r="AE1038" s="587"/>
      <c r="AF1038" s="588">
        <f t="shared" si="1237"/>
        <v>0</v>
      </c>
      <c r="AG1038" s="588">
        <f t="shared" si="1250"/>
        <v>0</v>
      </c>
      <c r="AH1038" s="587"/>
      <c r="AI1038" s="588">
        <f t="shared" si="1238"/>
        <v>0</v>
      </c>
      <c r="AJ1038" s="588">
        <f t="shared" si="1251"/>
        <v>0</v>
      </c>
      <c r="AK1038" s="587"/>
      <c r="AL1038" s="588">
        <f t="shared" si="1239"/>
        <v>0</v>
      </c>
      <c r="AM1038" s="588">
        <f t="shared" si="1252"/>
        <v>0</v>
      </c>
      <c r="AN1038" s="587"/>
      <c r="AO1038" s="588">
        <f t="shared" si="1240"/>
        <v>0</v>
      </c>
      <c r="AP1038" s="588">
        <f t="shared" si="1253"/>
        <v>0</v>
      </c>
      <c r="AQ1038" s="587"/>
      <c r="AR1038" s="588">
        <f t="shared" si="1241"/>
        <v>0</v>
      </c>
      <c r="AS1038" s="588">
        <f t="shared" si="1220"/>
        <v>0</v>
      </c>
      <c r="AT1038" s="587"/>
      <c r="AU1038" s="588">
        <f t="shared" si="1242"/>
        <v>0</v>
      </c>
      <c r="AV1038" s="588">
        <f t="shared" si="1254"/>
        <v>0</v>
      </c>
      <c r="AW1038" s="587"/>
      <c r="AX1038" s="652"/>
      <c r="AY1038" s="706">
        <f t="shared" si="1218"/>
        <v>0</v>
      </c>
      <c r="BC1038" s="30">
        <f t="shared" si="1221"/>
        <v>0</v>
      </c>
      <c r="BD1038" s="30">
        <f t="shared" si="1222"/>
        <v>0</v>
      </c>
      <c r="BE1038" s="30">
        <f t="shared" si="1213"/>
        <v>0</v>
      </c>
      <c r="BF1038" s="30">
        <f t="shared" si="1223"/>
        <v>0</v>
      </c>
      <c r="BG1038" s="30">
        <f t="shared" si="1224"/>
        <v>0</v>
      </c>
      <c r="BH1038" s="30">
        <f t="shared" si="1212"/>
        <v>0</v>
      </c>
      <c r="BI1038" s="30">
        <f t="shared" si="1217"/>
        <v>0</v>
      </c>
      <c r="BJ1038" s="30">
        <f t="shared" si="1225"/>
        <v>0</v>
      </c>
      <c r="BK1038" s="704">
        <f t="shared" si="1226"/>
        <v>0</v>
      </c>
      <c r="BL1038" s="30">
        <f t="shared" si="1227"/>
        <v>0</v>
      </c>
      <c r="BM1038" s="30">
        <f t="shared" si="1228"/>
        <v>0</v>
      </c>
      <c r="BN1038" s="30">
        <f t="shared" si="1215"/>
        <v>0</v>
      </c>
    </row>
    <row r="1039" spans="1:66" x14ac:dyDescent="0.25">
      <c r="A1039" s="49"/>
      <c r="B1039" s="50"/>
      <c r="C1039" s="699"/>
      <c r="D1039" s="50"/>
      <c r="E1039" s="62" t="e">
        <f t="shared" si="1216"/>
        <v>#N/A</v>
      </c>
      <c r="F1039" s="664" t="str">
        <f t="shared" si="1214"/>
        <v/>
      </c>
      <c r="G1039" s="587"/>
      <c r="H1039" s="588">
        <f t="shared" si="1229"/>
        <v>0</v>
      </c>
      <c r="I1039" s="588">
        <f t="shared" si="1243"/>
        <v>0</v>
      </c>
      <c r="J1039" s="587"/>
      <c r="K1039" s="588">
        <f t="shared" si="1230"/>
        <v>0</v>
      </c>
      <c r="L1039" s="588">
        <f t="shared" si="1244"/>
        <v>0</v>
      </c>
      <c r="M1039" s="587"/>
      <c r="N1039" s="588">
        <f t="shared" si="1231"/>
        <v>0</v>
      </c>
      <c r="O1039" s="588">
        <f t="shared" si="1245"/>
        <v>0</v>
      </c>
      <c r="P1039" s="587"/>
      <c r="Q1039" s="588">
        <f t="shared" si="1232"/>
        <v>0</v>
      </c>
      <c r="R1039" s="588">
        <f t="shared" si="1246"/>
        <v>0</v>
      </c>
      <c r="S1039" s="587"/>
      <c r="T1039" s="588">
        <f t="shared" si="1233"/>
        <v>0</v>
      </c>
      <c r="U1039" s="588">
        <f t="shared" si="1247"/>
        <v>0</v>
      </c>
      <c r="V1039" s="587"/>
      <c r="W1039" s="588">
        <f t="shared" si="1234"/>
        <v>0</v>
      </c>
      <c r="X1039" s="588">
        <f t="shared" si="1248"/>
        <v>0</v>
      </c>
      <c r="Y1039" s="587"/>
      <c r="Z1039" s="588">
        <f t="shared" si="1235"/>
        <v>0</v>
      </c>
      <c r="AA1039" s="588">
        <f t="shared" si="1219"/>
        <v>0</v>
      </c>
      <c r="AB1039" s="587"/>
      <c r="AC1039" s="588">
        <f t="shared" si="1236"/>
        <v>0</v>
      </c>
      <c r="AD1039" s="588">
        <f t="shared" si="1249"/>
        <v>0</v>
      </c>
      <c r="AE1039" s="587"/>
      <c r="AF1039" s="588">
        <f t="shared" si="1237"/>
        <v>0</v>
      </c>
      <c r="AG1039" s="588">
        <f t="shared" si="1250"/>
        <v>0</v>
      </c>
      <c r="AH1039" s="587"/>
      <c r="AI1039" s="588">
        <f t="shared" si="1238"/>
        <v>0</v>
      </c>
      <c r="AJ1039" s="588">
        <f t="shared" si="1251"/>
        <v>0</v>
      </c>
      <c r="AK1039" s="587"/>
      <c r="AL1039" s="588">
        <f t="shared" si="1239"/>
        <v>0</v>
      </c>
      <c r="AM1039" s="588">
        <f t="shared" si="1252"/>
        <v>0</v>
      </c>
      <c r="AN1039" s="587"/>
      <c r="AO1039" s="588">
        <f t="shared" si="1240"/>
        <v>0</v>
      </c>
      <c r="AP1039" s="588">
        <f t="shared" si="1253"/>
        <v>0</v>
      </c>
      <c r="AQ1039" s="587"/>
      <c r="AR1039" s="588">
        <f t="shared" si="1241"/>
        <v>0</v>
      </c>
      <c r="AS1039" s="588">
        <f t="shared" si="1220"/>
        <v>0</v>
      </c>
      <c r="AT1039" s="587"/>
      <c r="AU1039" s="588">
        <f t="shared" si="1242"/>
        <v>0</v>
      </c>
      <c r="AV1039" s="588">
        <f t="shared" si="1254"/>
        <v>0</v>
      </c>
      <c r="AW1039" s="587"/>
      <c r="AX1039" s="652"/>
      <c r="AY1039" s="706">
        <f t="shared" si="1218"/>
        <v>0</v>
      </c>
      <c r="BC1039" s="30">
        <f t="shared" si="1221"/>
        <v>0</v>
      </c>
      <c r="BD1039" s="30">
        <f t="shared" si="1222"/>
        <v>0</v>
      </c>
      <c r="BE1039" s="30">
        <f t="shared" si="1213"/>
        <v>0</v>
      </c>
      <c r="BF1039" s="30">
        <f t="shared" si="1223"/>
        <v>0</v>
      </c>
      <c r="BG1039" s="30">
        <f t="shared" si="1224"/>
        <v>0</v>
      </c>
      <c r="BH1039" s="30">
        <f t="shared" ref="BH1039:BH1102" si="1255">AA1039-X1039</f>
        <v>0</v>
      </c>
      <c r="BI1039" s="30">
        <f t="shared" si="1217"/>
        <v>0</v>
      </c>
      <c r="BJ1039" s="30">
        <f t="shared" si="1225"/>
        <v>0</v>
      </c>
      <c r="BK1039" s="704">
        <f t="shared" si="1226"/>
        <v>0</v>
      </c>
      <c r="BL1039" s="30">
        <f t="shared" si="1227"/>
        <v>0</v>
      </c>
      <c r="BM1039" s="30">
        <f t="shared" si="1228"/>
        <v>0</v>
      </c>
      <c r="BN1039" s="30">
        <f t="shared" si="1215"/>
        <v>0</v>
      </c>
    </row>
    <row r="1040" spans="1:66" x14ac:dyDescent="0.25">
      <c r="A1040" s="49"/>
      <c r="B1040" s="50"/>
      <c r="C1040" s="699"/>
      <c r="D1040" s="50"/>
      <c r="E1040" s="62" t="e">
        <f t="shared" si="1216"/>
        <v>#N/A</v>
      </c>
      <c r="F1040" s="664" t="str">
        <f t="shared" si="1214"/>
        <v/>
      </c>
      <c r="G1040" s="587"/>
      <c r="H1040" s="588">
        <f t="shared" si="1229"/>
        <v>0</v>
      </c>
      <c r="I1040" s="588">
        <f t="shared" si="1243"/>
        <v>0</v>
      </c>
      <c r="J1040" s="587"/>
      <c r="K1040" s="588">
        <f t="shared" si="1230"/>
        <v>0</v>
      </c>
      <c r="L1040" s="588">
        <f t="shared" si="1244"/>
        <v>0</v>
      </c>
      <c r="M1040" s="587"/>
      <c r="N1040" s="588">
        <f t="shared" si="1231"/>
        <v>0</v>
      </c>
      <c r="O1040" s="588">
        <f t="shared" si="1245"/>
        <v>0</v>
      </c>
      <c r="P1040" s="587"/>
      <c r="Q1040" s="588">
        <f t="shared" si="1232"/>
        <v>0</v>
      </c>
      <c r="R1040" s="588">
        <f t="shared" si="1246"/>
        <v>0</v>
      </c>
      <c r="S1040" s="587"/>
      <c r="T1040" s="588">
        <f t="shared" si="1233"/>
        <v>0</v>
      </c>
      <c r="U1040" s="588">
        <f t="shared" si="1247"/>
        <v>0</v>
      </c>
      <c r="V1040" s="587"/>
      <c r="W1040" s="588">
        <f t="shared" si="1234"/>
        <v>0</v>
      </c>
      <c r="X1040" s="588">
        <f t="shared" si="1248"/>
        <v>0</v>
      </c>
      <c r="Y1040" s="587"/>
      <c r="Z1040" s="588">
        <f t="shared" si="1235"/>
        <v>0</v>
      </c>
      <c r="AA1040" s="588">
        <f t="shared" si="1219"/>
        <v>0</v>
      </c>
      <c r="AB1040" s="587"/>
      <c r="AC1040" s="588">
        <f t="shared" si="1236"/>
        <v>0</v>
      </c>
      <c r="AD1040" s="588">
        <f t="shared" si="1249"/>
        <v>0</v>
      </c>
      <c r="AE1040" s="587"/>
      <c r="AF1040" s="588">
        <f t="shared" si="1237"/>
        <v>0</v>
      </c>
      <c r="AG1040" s="588">
        <f t="shared" si="1250"/>
        <v>0</v>
      </c>
      <c r="AH1040" s="587"/>
      <c r="AI1040" s="588">
        <f t="shared" si="1238"/>
        <v>0</v>
      </c>
      <c r="AJ1040" s="588">
        <f t="shared" si="1251"/>
        <v>0</v>
      </c>
      <c r="AK1040" s="587"/>
      <c r="AL1040" s="588">
        <f t="shared" si="1239"/>
        <v>0</v>
      </c>
      <c r="AM1040" s="588">
        <f t="shared" si="1252"/>
        <v>0</v>
      </c>
      <c r="AN1040" s="587"/>
      <c r="AO1040" s="588">
        <f t="shared" si="1240"/>
        <v>0</v>
      </c>
      <c r="AP1040" s="588">
        <f t="shared" si="1253"/>
        <v>0</v>
      </c>
      <c r="AQ1040" s="587"/>
      <c r="AR1040" s="588">
        <f t="shared" si="1241"/>
        <v>0</v>
      </c>
      <c r="AS1040" s="588">
        <f t="shared" si="1220"/>
        <v>0</v>
      </c>
      <c r="AT1040" s="587"/>
      <c r="AU1040" s="588">
        <f t="shared" si="1242"/>
        <v>0</v>
      </c>
      <c r="AV1040" s="588">
        <f t="shared" si="1254"/>
        <v>0</v>
      </c>
      <c r="AW1040" s="587"/>
      <c r="AX1040" s="652"/>
      <c r="AY1040" s="706">
        <f t="shared" si="1218"/>
        <v>0</v>
      </c>
      <c r="BC1040" s="30">
        <f t="shared" si="1221"/>
        <v>0</v>
      </c>
      <c r="BD1040" s="30">
        <f t="shared" si="1222"/>
        <v>0</v>
      </c>
      <c r="BE1040" s="30">
        <f t="shared" si="1213"/>
        <v>0</v>
      </c>
      <c r="BF1040" s="30">
        <f t="shared" si="1223"/>
        <v>0</v>
      </c>
      <c r="BG1040" s="30">
        <f t="shared" si="1224"/>
        <v>0</v>
      </c>
      <c r="BH1040" s="30">
        <f t="shared" si="1255"/>
        <v>0</v>
      </c>
      <c r="BI1040" s="30">
        <f t="shared" si="1217"/>
        <v>0</v>
      </c>
      <c r="BJ1040" s="30">
        <f t="shared" si="1225"/>
        <v>0</v>
      </c>
      <c r="BK1040" s="704">
        <f t="shared" si="1226"/>
        <v>0</v>
      </c>
      <c r="BL1040" s="30">
        <f t="shared" si="1227"/>
        <v>0</v>
      </c>
      <c r="BM1040" s="30">
        <f t="shared" si="1228"/>
        <v>0</v>
      </c>
      <c r="BN1040" s="30">
        <f t="shared" si="1215"/>
        <v>0</v>
      </c>
    </row>
    <row r="1041" spans="1:66" x14ac:dyDescent="0.25">
      <c r="A1041" s="49"/>
      <c r="B1041" s="50"/>
      <c r="C1041" s="699"/>
      <c r="D1041" s="50"/>
      <c r="E1041" s="62" t="e">
        <f t="shared" si="1216"/>
        <v>#N/A</v>
      </c>
      <c r="F1041" s="664" t="str">
        <f t="shared" si="1214"/>
        <v/>
      </c>
      <c r="G1041" s="587"/>
      <c r="H1041" s="588">
        <f t="shared" si="1229"/>
        <v>0</v>
      </c>
      <c r="I1041" s="588">
        <f t="shared" si="1243"/>
        <v>0</v>
      </c>
      <c r="J1041" s="587"/>
      <c r="K1041" s="588">
        <f t="shared" si="1230"/>
        <v>0</v>
      </c>
      <c r="L1041" s="588">
        <f t="shared" si="1244"/>
        <v>0</v>
      </c>
      <c r="M1041" s="587"/>
      <c r="N1041" s="588">
        <f t="shared" si="1231"/>
        <v>0</v>
      </c>
      <c r="O1041" s="588">
        <f t="shared" si="1245"/>
        <v>0</v>
      </c>
      <c r="P1041" s="587"/>
      <c r="Q1041" s="588">
        <f t="shared" si="1232"/>
        <v>0</v>
      </c>
      <c r="R1041" s="588">
        <f t="shared" si="1246"/>
        <v>0</v>
      </c>
      <c r="S1041" s="587"/>
      <c r="T1041" s="588">
        <f t="shared" si="1233"/>
        <v>0</v>
      </c>
      <c r="U1041" s="588">
        <f t="shared" si="1247"/>
        <v>0</v>
      </c>
      <c r="V1041" s="587"/>
      <c r="W1041" s="588">
        <f t="shared" si="1234"/>
        <v>0</v>
      </c>
      <c r="X1041" s="588">
        <f t="shared" si="1248"/>
        <v>0</v>
      </c>
      <c r="Y1041" s="587"/>
      <c r="Z1041" s="588">
        <f t="shared" si="1235"/>
        <v>0</v>
      </c>
      <c r="AA1041" s="588">
        <f t="shared" si="1219"/>
        <v>0</v>
      </c>
      <c r="AB1041" s="587"/>
      <c r="AC1041" s="588">
        <f t="shared" si="1236"/>
        <v>0</v>
      </c>
      <c r="AD1041" s="588">
        <f t="shared" si="1249"/>
        <v>0</v>
      </c>
      <c r="AE1041" s="587"/>
      <c r="AF1041" s="588">
        <f t="shared" si="1237"/>
        <v>0</v>
      </c>
      <c r="AG1041" s="588">
        <f t="shared" si="1250"/>
        <v>0</v>
      </c>
      <c r="AH1041" s="587"/>
      <c r="AI1041" s="588">
        <f t="shared" si="1238"/>
        <v>0</v>
      </c>
      <c r="AJ1041" s="588">
        <f t="shared" si="1251"/>
        <v>0</v>
      </c>
      <c r="AK1041" s="587"/>
      <c r="AL1041" s="588">
        <f t="shared" si="1239"/>
        <v>0</v>
      </c>
      <c r="AM1041" s="588">
        <f t="shared" si="1252"/>
        <v>0</v>
      </c>
      <c r="AN1041" s="587"/>
      <c r="AO1041" s="588">
        <f t="shared" si="1240"/>
        <v>0</v>
      </c>
      <c r="AP1041" s="588">
        <f t="shared" si="1253"/>
        <v>0</v>
      </c>
      <c r="AQ1041" s="587"/>
      <c r="AR1041" s="588">
        <f t="shared" si="1241"/>
        <v>0</v>
      </c>
      <c r="AS1041" s="588">
        <f t="shared" si="1220"/>
        <v>0</v>
      </c>
      <c r="AT1041" s="587"/>
      <c r="AU1041" s="588">
        <f t="shared" si="1242"/>
        <v>0</v>
      </c>
      <c r="AV1041" s="588">
        <f t="shared" si="1254"/>
        <v>0</v>
      </c>
      <c r="AW1041" s="587"/>
      <c r="AX1041" s="652"/>
      <c r="AY1041" s="706">
        <f t="shared" si="1218"/>
        <v>0</v>
      </c>
      <c r="BC1041" s="30">
        <f t="shared" si="1221"/>
        <v>0</v>
      </c>
      <c r="BD1041" s="30">
        <f t="shared" si="1222"/>
        <v>0</v>
      </c>
      <c r="BE1041" s="30">
        <f t="shared" si="1213"/>
        <v>0</v>
      </c>
      <c r="BF1041" s="30">
        <f t="shared" si="1223"/>
        <v>0</v>
      </c>
      <c r="BG1041" s="30">
        <f t="shared" si="1224"/>
        <v>0</v>
      </c>
      <c r="BH1041" s="30">
        <f t="shared" si="1255"/>
        <v>0</v>
      </c>
      <c r="BI1041" s="30">
        <f t="shared" si="1217"/>
        <v>0</v>
      </c>
      <c r="BJ1041" s="30">
        <f t="shared" si="1225"/>
        <v>0</v>
      </c>
      <c r="BK1041" s="704">
        <f t="shared" si="1226"/>
        <v>0</v>
      </c>
      <c r="BL1041" s="30">
        <f t="shared" si="1227"/>
        <v>0</v>
      </c>
      <c r="BM1041" s="30">
        <f t="shared" si="1228"/>
        <v>0</v>
      </c>
      <c r="BN1041" s="30">
        <f t="shared" si="1215"/>
        <v>0</v>
      </c>
    </row>
    <row r="1042" spans="1:66" x14ac:dyDescent="0.25">
      <c r="A1042" s="49"/>
      <c r="B1042" s="50"/>
      <c r="C1042" s="699"/>
      <c r="D1042" s="50"/>
      <c r="E1042" s="62" t="e">
        <f t="shared" si="1216"/>
        <v>#N/A</v>
      </c>
      <c r="F1042" s="664" t="str">
        <f t="shared" si="1214"/>
        <v/>
      </c>
      <c r="G1042" s="587"/>
      <c r="H1042" s="588">
        <f t="shared" si="1229"/>
        <v>0</v>
      </c>
      <c r="I1042" s="588">
        <f t="shared" si="1243"/>
        <v>0</v>
      </c>
      <c r="J1042" s="587"/>
      <c r="K1042" s="588">
        <f t="shared" si="1230"/>
        <v>0</v>
      </c>
      <c r="L1042" s="588">
        <f t="shared" si="1244"/>
        <v>0</v>
      </c>
      <c r="M1042" s="587"/>
      <c r="N1042" s="588">
        <f t="shared" si="1231"/>
        <v>0</v>
      </c>
      <c r="O1042" s="588">
        <f t="shared" si="1245"/>
        <v>0</v>
      </c>
      <c r="P1042" s="587"/>
      <c r="Q1042" s="588">
        <f t="shared" si="1232"/>
        <v>0</v>
      </c>
      <c r="R1042" s="588">
        <f t="shared" si="1246"/>
        <v>0</v>
      </c>
      <c r="S1042" s="587"/>
      <c r="T1042" s="588">
        <f t="shared" si="1233"/>
        <v>0</v>
      </c>
      <c r="U1042" s="588">
        <f t="shared" si="1247"/>
        <v>0</v>
      </c>
      <c r="V1042" s="587"/>
      <c r="W1042" s="588">
        <f t="shared" si="1234"/>
        <v>0</v>
      </c>
      <c r="X1042" s="588">
        <f t="shared" si="1248"/>
        <v>0</v>
      </c>
      <c r="Y1042" s="587"/>
      <c r="Z1042" s="588">
        <f t="shared" si="1235"/>
        <v>0</v>
      </c>
      <c r="AA1042" s="588">
        <f t="shared" si="1219"/>
        <v>0</v>
      </c>
      <c r="AB1042" s="587"/>
      <c r="AC1042" s="588">
        <f t="shared" si="1236"/>
        <v>0</v>
      </c>
      <c r="AD1042" s="588">
        <f t="shared" si="1249"/>
        <v>0</v>
      </c>
      <c r="AE1042" s="587"/>
      <c r="AF1042" s="588">
        <f t="shared" si="1237"/>
        <v>0</v>
      </c>
      <c r="AG1042" s="588">
        <f t="shared" si="1250"/>
        <v>0</v>
      </c>
      <c r="AH1042" s="587"/>
      <c r="AI1042" s="588">
        <f t="shared" si="1238"/>
        <v>0</v>
      </c>
      <c r="AJ1042" s="588">
        <f t="shared" si="1251"/>
        <v>0</v>
      </c>
      <c r="AK1042" s="587"/>
      <c r="AL1042" s="588">
        <f t="shared" si="1239"/>
        <v>0</v>
      </c>
      <c r="AM1042" s="588">
        <f t="shared" si="1252"/>
        <v>0</v>
      </c>
      <c r="AN1042" s="587"/>
      <c r="AO1042" s="588">
        <f t="shared" si="1240"/>
        <v>0</v>
      </c>
      <c r="AP1042" s="588">
        <f t="shared" si="1253"/>
        <v>0</v>
      </c>
      <c r="AQ1042" s="587"/>
      <c r="AR1042" s="588">
        <f t="shared" si="1241"/>
        <v>0</v>
      </c>
      <c r="AS1042" s="588">
        <f t="shared" si="1220"/>
        <v>0</v>
      </c>
      <c r="AT1042" s="587"/>
      <c r="AU1042" s="588">
        <f t="shared" si="1242"/>
        <v>0</v>
      </c>
      <c r="AV1042" s="588">
        <f t="shared" si="1254"/>
        <v>0</v>
      </c>
      <c r="AW1042" s="587"/>
      <c r="AX1042" s="652"/>
      <c r="AY1042" s="706">
        <f t="shared" si="1218"/>
        <v>0</v>
      </c>
      <c r="BC1042" s="30">
        <f t="shared" si="1221"/>
        <v>0</v>
      </c>
      <c r="BD1042" s="30">
        <f t="shared" si="1222"/>
        <v>0</v>
      </c>
      <c r="BE1042" s="30">
        <f t="shared" si="1213"/>
        <v>0</v>
      </c>
      <c r="BF1042" s="30">
        <f t="shared" si="1223"/>
        <v>0</v>
      </c>
      <c r="BG1042" s="30">
        <f t="shared" si="1224"/>
        <v>0</v>
      </c>
      <c r="BH1042" s="30">
        <f t="shared" si="1255"/>
        <v>0</v>
      </c>
      <c r="BI1042" s="30">
        <f t="shared" si="1217"/>
        <v>0</v>
      </c>
      <c r="BJ1042" s="30">
        <f t="shared" si="1225"/>
        <v>0</v>
      </c>
      <c r="BK1042" s="704">
        <f t="shared" si="1226"/>
        <v>0</v>
      </c>
      <c r="BL1042" s="30">
        <f t="shared" si="1227"/>
        <v>0</v>
      </c>
      <c r="BM1042" s="30">
        <f t="shared" si="1228"/>
        <v>0</v>
      </c>
      <c r="BN1042" s="30">
        <f t="shared" si="1215"/>
        <v>0</v>
      </c>
    </row>
    <row r="1043" spans="1:66" x14ac:dyDescent="0.25">
      <c r="A1043" s="49"/>
      <c r="B1043" s="50"/>
      <c r="C1043" s="699"/>
      <c r="D1043" s="50"/>
      <c r="E1043" s="62" t="e">
        <f t="shared" si="1216"/>
        <v>#N/A</v>
      </c>
      <c r="F1043" s="664" t="str">
        <f t="shared" si="1214"/>
        <v/>
      </c>
      <c r="G1043" s="587"/>
      <c r="H1043" s="588">
        <f t="shared" si="1229"/>
        <v>0</v>
      </c>
      <c r="I1043" s="588">
        <f t="shared" si="1243"/>
        <v>0</v>
      </c>
      <c r="J1043" s="587"/>
      <c r="K1043" s="588">
        <f t="shared" si="1230"/>
        <v>0</v>
      </c>
      <c r="L1043" s="588">
        <f t="shared" si="1244"/>
        <v>0</v>
      </c>
      <c r="M1043" s="587"/>
      <c r="N1043" s="588">
        <f t="shared" si="1231"/>
        <v>0</v>
      </c>
      <c r="O1043" s="588">
        <f t="shared" si="1245"/>
        <v>0</v>
      </c>
      <c r="P1043" s="587"/>
      <c r="Q1043" s="588">
        <f t="shared" si="1232"/>
        <v>0</v>
      </c>
      <c r="R1043" s="588">
        <f t="shared" si="1246"/>
        <v>0</v>
      </c>
      <c r="S1043" s="587"/>
      <c r="T1043" s="588">
        <f t="shared" si="1233"/>
        <v>0</v>
      </c>
      <c r="U1043" s="588">
        <f t="shared" si="1247"/>
        <v>0</v>
      </c>
      <c r="V1043" s="587"/>
      <c r="W1043" s="588">
        <f t="shared" si="1234"/>
        <v>0</v>
      </c>
      <c r="X1043" s="588">
        <f t="shared" si="1248"/>
        <v>0</v>
      </c>
      <c r="Y1043" s="587"/>
      <c r="Z1043" s="588">
        <f t="shared" si="1235"/>
        <v>0</v>
      </c>
      <c r="AA1043" s="588">
        <f t="shared" si="1219"/>
        <v>0</v>
      </c>
      <c r="AB1043" s="587"/>
      <c r="AC1043" s="588">
        <f t="shared" si="1236"/>
        <v>0</v>
      </c>
      <c r="AD1043" s="588">
        <f t="shared" si="1249"/>
        <v>0</v>
      </c>
      <c r="AE1043" s="587"/>
      <c r="AF1043" s="588">
        <f t="shared" si="1237"/>
        <v>0</v>
      </c>
      <c r="AG1043" s="588">
        <f t="shared" si="1250"/>
        <v>0</v>
      </c>
      <c r="AH1043" s="587"/>
      <c r="AI1043" s="588">
        <f t="shared" si="1238"/>
        <v>0</v>
      </c>
      <c r="AJ1043" s="588">
        <f t="shared" si="1251"/>
        <v>0</v>
      </c>
      <c r="AK1043" s="587"/>
      <c r="AL1043" s="588">
        <f t="shared" si="1239"/>
        <v>0</v>
      </c>
      <c r="AM1043" s="588">
        <f t="shared" si="1252"/>
        <v>0</v>
      </c>
      <c r="AN1043" s="587"/>
      <c r="AO1043" s="588">
        <f t="shared" si="1240"/>
        <v>0</v>
      </c>
      <c r="AP1043" s="588">
        <f t="shared" si="1253"/>
        <v>0</v>
      </c>
      <c r="AQ1043" s="587"/>
      <c r="AR1043" s="588">
        <f t="shared" si="1241"/>
        <v>0</v>
      </c>
      <c r="AS1043" s="588">
        <f t="shared" si="1220"/>
        <v>0</v>
      </c>
      <c r="AT1043" s="587"/>
      <c r="AU1043" s="588">
        <f t="shared" si="1242"/>
        <v>0</v>
      </c>
      <c r="AV1043" s="588">
        <f t="shared" si="1254"/>
        <v>0</v>
      </c>
      <c r="AW1043" s="587"/>
      <c r="AX1043" s="652"/>
      <c r="AY1043" s="706">
        <f t="shared" si="1218"/>
        <v>0</v>
      </c>
      <c r="BC1043" s="30">
        <f t="shared" si="1221"/>
        <v>0</v>
      </c>
      <c r="BD1043" s="30">
        <f t="shared" si="1222"/>
        <v>0</v>
      </c>
      <c r="BE1043" s="30">
        <f t="shared" si="1213"/>
        <v>0</v>
      </c>
      <c r="BF1043" s="30">
        <f t="shared" si="1223"/>
        <v>0</v>
      </c>
      <c r="BG1043" s="30">
        <f t="shared" si="1224"/>
        <v>0</v>
      </c>
      <c r="BH1043" s="30">
        <f t="shared" si="1255"/>
        <v>0</v>
      </c>
      <c r="BI1043" s="30">
        <f t="shared" si="1217"/>
        <v>0</v>
      </c>
      <c r="BJ1043" s="30">
        <f t="shared" si="1225"/>
        <v>0</v>
      </c>
      <c r="BK1043" s="704">
        <f t="shared" si="1226"/>
        <v>0</v>
      </c>
      <c r="BL1043" s="30">
        <f t="shared" si="1227"/>
        <v>0</v>
      </c>
      <c r="BM1043" s="30">
        <f t="shared" si="1228"/>
        <v>0</v>
      </c>
      <c r="BN1043" s="30">
        <f t="shared" si="1215"/>
        <v>0</v>
      </c>
    </row>
    <row r="1044" spans="1:66" x14ac:dyDescent="0.25">
      <c r="A1044" s="49"/>
      <c r="B1044" s="50"/>
      <c r="C1044" s="699"/>
      <c r="D1044" s="50"/>
      <c r="E1044" s="62" t="e">
        <f t="shared" si="1216"/>
        <v>#N/A</v>
      </c>
      <c r="F1044" s="664" t="str">
        <f t="shared" si="1214"/>
        <v/>
      </c>
      <c r="G1044" s="587"/>
      <c r="H1044" s="588">
        <f t="shared" si="1229"/>
        <v>0</v>
      </c>
      <c r="I1044" s="588">
        <f t="shared" si="1243"/>
        <v>0</v>
      </c>
      <c r="J1044" s="587"/>
      <c r="K1044" s="588">
        <f t="shared" si="1230"/>
        <v>0</v>
      </c>
      <c r="L1044" s="588">
        <f t="shared" si="1244"/>
        <v>0</v>
      </c>
      <c r="M1044" s="587"/>
      <c r="N1044" s="588">
        <f t="shared" si="1231"/>
        <v>0</v>
      </c>
      <c r="O1044" s="588">
        <f t="shared" si="1245"/>
        <v>0</v>
      </c>
      <c r="P1044" s="587"/>
      <c r="Q1044" s="588">
        <f t="shared" si="1232"/>
        <v>0</v>
      </c>
      <c r="R1044" s="588">
        <f t="shared" si="1246"/>
        <v>0</v>
      </c>
      <c r="S1044" s="587"/>
      <c r="T1044" s="588">
        <f t="shared" si="1233"/>
        <v>0</v>
      </c>
      <c r="U1044" s="588">
        <f t="shared" si="1247"/>
        <v>0</v>
      </c>
      <c r="V1044" s="587"/>
      <c r="W1044" s="588">
        <f t="shared" si="1234"/>
        <v>0</v>
      </c>
      <c r="X1044" s="588">
        <f t="shared" si="1248"/>
        <v>0</v>
      </c>
      <c r="Y1044" s="587"/>
      <c r="Z1044" s="588">
        <f t="shared" si="1235"/>
        <v>0</v>
      </c>
      <c r="AA1044" s="588">
        <f t="shared" si="1219"/>
        <v>0</v>
      </c>
      <c r="AB1044" s="587"/>
      <c r="AC1044" s="588">
        <f t="shared" si="1236"/>
        <v>0</v>
      </c>
      <c r="AD1044" s="588">
        <f t="shared" si="1249"/>
        <v>0</v>
      </c>
      <c r="AE1044" s="587"/>
      <c r="AF1044" s="588">
        <f t="shared" si="1237"/>
        <v>0</v>
      </c>
      <c r="AG1044" s="588">
        <f t="shared" si="1250"/>
        <v>0</v>
      </c>
      <c r="AH1044" s="587"/>
      <c r="AI1044" s="588">
        <f t="shared" si="1238"/>
        <v>0</v>
      </c>
      <c r="AJ1044" s="588">
        <f t="shared" si="1251"/>
        <v>0</v>
      </c>
      <c r="AK1044" s="587"/>
      <c r="AL1044" s="588">
        <f t="shared" si="1239"/>
        <v>0</v>
      </c>
      <c r="AM1044" s="588">
        <f t="shared" si="1252"/>
        <v>0</v>
      </c>
      <c r="AN1044" s="587"/>
      <c r="AO1044" s="588">
        <f t="shared" si="1240"/>
        <v>0</v>
      </c>
      <c r="AP1044" s="588">
        <f t="shared" si="1253"/>
        <v>0</v>
      </c>
      <c r="AQ1044" s="587"/>
      <c r="AR1044" s="588">
        <f t="shared" si="1241"/>
        <v>0</v>
      </c>
      <c r="AS1044" s="588">
        <f t="shared" si="1220"/>
        <v>0</v>
      </c>
      <c r="AT1044" s="587"/>
      <c r="AU1044" s="588">
        <f t="shared" si="1242"/>
        <v>0</v>
      </c>
      <c r="AV1044" s="588">
        <f t="shared" si="1254"/>
        <v>0</v>
      </c>
      <c r="AW1044" s="587"/>
      <c r="AX1044" s="652"/>
      <c r="AY1044" s="706">
        <f t="shared" si="1218"/>
        <v>0</v>
      </c>
      <c r="BC1044" s="30">
        <f t="shared" si="1221"/>
        <v>0</v>
      </c>
      <c r="BD1044" s="30">
        <f t="shared" si="1222"/>
        <v>0</v>
      </c>
      <c r="BE1044" s="30">
        <f t="shared" si="1213"/>
        <v>0</v>
      </c>
      <c r="BF1044" s="30">
        <f t="shared" si="1223"/>
        <v>0</v>
      </c>
      <c r="BG1044" s="30">
        <f t="shared" si="1224"/>
        <v>0</v>
      </c>
      <c r="BH1044" s="30">
        <f t="shared" si="1255"/>
        <v>0</v>
      </c>
      <c r="BI1044" s="30">
        <f t="shared" si="1217"/>
        <v>0</v>
      </c>
      <c r="BJ1044" s="30">
        <f t="shared" si="1225"/>
        <v>0</v>
      </c>
      <c r="BK1044" s="704">
        <f t="shared" si="1226"/>
        <v>0</v>
      </c>
      <c r="BL1044" s="30">
        <f t="shared" si="1227"/>
        <v>0</v>
      </c>
      <c r="BM1044" s="30">
        <f t="shared" si="1228"/>
        <v>0</v>
      </c>
      <c r="BN1044" s="30">
        <f t="shared" si="1215"/>
        <v>0</v>
      </c>
    </row>
    <row r="1045" spans="1:66" x14ac:dyDescent="0.25">
      <c r="A1045" s="49"/>
      <c r="B1045" s="50"/>
      <c r="C1045" s="699"/>
      <c r="D1045" s="50"/>
      <c r="E1045" s="62" t="e">
        <f t="shared" si="1216"/>
        <v>#N/A</v>
      </c>
      <c r="F1045" s="664" t="str">
        <f t="shared" si="1214"/>
        <v/>
      </c>
      <c r="G1045" s="587"/>
      <c r="H1045" s="588">
        <f t="shared" si="1229"/>
        <v>0</v>
      </c>
      <c r="I1045" s="588">
        <f t="shared" si="1243"/>
        <v>0</v>
      </c>
      <c r="J1045" s="587"/>
      <c r="K1045" s="588">
        <f t="shared" si="1230"/>
        <v>0</v>
      </c>
      <c r="L1045" s="588">
        <f t="shared" si="1244"/>
        <v>0</v>
      </c>
      <c r="M1045" s="587"/>
      <c r="N1045" s="588">
        <f t="shared" si="1231"/>
        <v>0</v>
      </c>
      <c r="O1045" s="588">
        <f t="shared" si="1245"/>
        <v>0</v>
      </c>
      <c r="P1045" s="587"/>
      <c r="Q1045" s="588">
        <f t="shared" si="1232"/>
        <v>0</v>
      </c>
      <c r="R1045" s="588">
        <f t="shared" si="1246"/>
        <v>0</v>
      </c>
      <c r="S1045" s="587"/>
      <c r="T1045" s="588">
        <f t="shared" si="1233"/>
        <v>0</v>
      </c>
      <c r="U1045" s="588">
        <f t="shared" si="1247"/>
        <v>0</v>
      </c>
      <c r="V1045" s="587"/>
      <c r="W1045" s="588">
        <f t="shared" si="1234"/>
        <v>0</v>
      </c>
      <c r="X1045" s="588">
        <f t="shared" si="1248"/>
        <v>0</v>
      </c>
      <c r="Y1045" s="587"/>
      <c r="Z1045" s="588">
        <f t="shared" si="1235"/>
        <v>0</v>
      </c>
      <c r="AA1045" s="588">
        <f t="shared" si="1219"/>
        <v>0</v>
      </c>
      <c r="AB1045" s="587"/>
      <c r="AC1045" s="588">
        <f t="shared" si="1236"/>
        <v>0</v>
      </c>
      <c r="AD1045" s="588">
        <f t="shared" si="1249"/>
        <v>0</v>
      </c>
      <c r="AE1045" s="587"/>
      <c r="AF1045" s="588">
        <f t="shared" si="1237"/>
        <v>0</v>
      </c>
      <c r="AG1045" s="588">
        <f t="shared" si="1250"/>
        <v>0</v>
      </c>
      <c r="AH1045" s="587"/>
      <c r="AI1045" s="588">
        <f t="shared" si="1238"/>
        <v>0</v>
      </c>
      <c r="AJ1045" s="588">
        <f t="shared" si="1251"/>
        <v>0</v>
      </c>
      <c r="AK1045" s="587"/>
      <c r="AL1045" s="588">
        <f t="shared" si="1239"/>
        <v>0</v>
      </c>
      <c r="AM1045" s="588">
        <f t="shared" si="1252"/>
        <v>0</v>
      </c>
      <c r="AN1045" s="587"/>
      <c r="AO1045" s="588">
        <f t="shared" si="1240"/>
        <v>0</v>
      </c>
      <c r="AP1045" s="588">
        <f t="shared" si="1253"/>
        <v>0</v>
      </c>
      <c r="AQ1045" s="587"/>
      <c r="AR1045" s="588">
        <f t="shared" si="1241"/>
        <v>0</v>
      </c>
      <c r="AS1045" s="588">
        <f t="shared" si="1220"/>
        <v>0</v>
      </c>
      <c r="AT1045" s="587"/>
      <c r="AU1045" s="588">
        <f t="shared" si="1242"/>
        <v>0</v>
      </c>
      <c r="AV1045" s="588">
        <f t="shared" si="1254"/>
        <v>0</v>
      </c>
      <c r="AW1045" s="587"/>
      <c r="AX1045" s="652"/>
      <c r="AY1045" s="706">
        <f t="shared" si="1218"/>
        <v>0</v>
      </c>
      <c r="BC1045" s="30">
        <f t="shared" si="1221"/>
        <v>0</v>
      </c>
      <c r="BD1045" s="30">
        <f t="shared" si="1222"/>
        <v>0</v>
      </c>
      <c r="BE1045" s="30">
        <f t="shared" si="1213"/>
        <v>0</v>
      </c>
      <c r="BF1045" s="30">
        <f t="shared" si="1223"/>
        <v>0</v>
      </c>
      <c r="BG1045" s="30">
        <f t="shared" si="1224"/>
        <v>0</v>
      </c>
      <c r="BH1045" s="30">
        <f t="shared" si="1255"/>
        <v>0</v>
      </c>
      <c r="BI1045" s="30">
        <f t="shared" si="1217"/>
        <v>0</v>
      </c>
      <c r="BJ1045" s="30">
        <f t="shared" si="1225"/>
        <v>0</v>
      </c>
      <c r="BK1045" s="704">
        <f t="shared" si="1226"/>
        <v>0</v>
      </c>
      <c r="BL1045" s="30">
        <f t="shared" si="1227"/>
        <v>0</v>
      </c>
      <c r="BM1045" s="30">
        <f t="shared" si="1228"/>
        <v>0</v>
      </c>
      <c r="BN1045" s="30">
        <f t="shared" si="1215"/>
        <v>0</v>
      </c>
    </row>
    <row r="1046" spans="1:66" x14ac:dyDescent="0.25">
      <c r="A1046" s="49"/>
      <c r="B1046" s="50"/>
      <c r="C1046" s="699"/>
      <c r="D1046" s="50"/>
      <c r="E1046" s="62" t="e">
        <f t="shared" si="1216"/>
        <v>#N/A</v>
      </c>
      <c r="F1046" s="664" t="str">
        <f t="shared" si="1214"/>
        <v/>
      </c>
      <c r="G1046" s="587"/>
      <c r="H1046" s="588">
        <f t="shared" si="1229"/>
        <v>0</v>
      </c>
      <c r="I1046" s="588">
        <f t="shared" si="1243"/>
        <v>0</v>
      </c>
      <c r="J1046" s="587"/>
      <c r="K1046" s="588">
        <f t="shared" si="1230"/>
        <v>0</v>
      </c>
      <c r="L1046" s="588">
        <f t="shared" si="1244"/>
        <v>0</v>
      </c>
      <c r="M1046" s="587"/>
      <c r="N1046" s="588">
        <f t="shared" si="1231"/>
        <v>0</v>
      </c>
      <c r="O1046" s="588">
        <f t="shared" si="1245"/>
        <v>0</v>
      </c>
      <c r="P1046" s="587"/>
      <c r="Q1046" s="588">
        <f t="shared" si="1232"/>
        <v>0</v>
      </c>
      <c r="R1046" s="588">
        <f t="shared" si="1246"/>
        <v>0</v>
      </c>
      <c r="S1046" s="587"/>
      <c r="T1046" s="588">
        <f t="shared" si="1233"/>
        <v>0</v>
      </c>
      <c r="U1046" s="588">
        <f t="shared" si="1247"/>
        <v>0</v>
      </c>
      <c r="V1046" s="587"/>
      <c r="W1046" s="588">
        <f t="shared" si="1234"/>
        <v>0</v>
      </c>
      <c r="X1046" s="588">
        <f t="shared" si="1248"/>
        <v>0</v>
      </c>
      <c r="Y1046" s="587"/>
      <c r="Z1046" s="588">
        <f t="shared" si="1235"/>
        <v>0</v>
      </c>
      <c r="AA1046" s="588">
        <f t="shared" si="1219"/>
        <v>0</v>
      </c>
      <c r="AB1046" s="587"/>
      <c r="AC1046" s="588">
        <f t="shared" si="1236"/>
        <v>0</v>
      </c>
      <c r="AD1046" s="588">
        <f t="shared" si="1249"/>
        <v>0</v>
      </c>
      <c r="AE1046" s="587"/>
      <c r="AF1046" s="588">
        <f t="shared" si="1237"/>
        <v>0</v>
      </c>
      <c r="AG1046" s="588">
        <f t="shared" si="1250"/>
        <v>0</v>
      </c>
      <c r="AH1046" s="587"/>
      <c r="AI1046" s="588">
        <f t="shared" si="1238"/>
        <v>0</v>
      </c>
      <c r="AJ1046" s="588">
        <f t="shared" si="1251"/>
        <v>0</v>
      </c>
      <c r="AK1046" s="587"/>
      <c r="AL1046" s="588">
        <f t="shared" si="1239"/>
        <v>0</v>
      </c>
      <c r="AM1046" s="588">
        <f t="shared" si="1252"/>
        <v>0</v>
      </c>
      <c r="AN1046" s="587"/>
      <c r="AO1046" s="588">
        <f t="shared" si="1240"/>
        <v>0</v>
      </c>
      <c r="AP1046" s="588">
        <f t="shared" si="1253"/>
        <v>0</v>
      </c>
      <c r="AQ1046" s="587"/>
      <c r="AR1046" s="588">
        <f t="shared" si="1241"/>
        <v>0</v>
      </c>
      <c r="AS1046" s="588">
        <f t="shared" si="1220"/>
        <v>0</v>
      </c>
      <c r="AT1046" s="587"/>
      <c r="AU1046" s="588">
        <f t="shared" si="1242"/>
        <v>0</v>
      </c>
      <c r="AV1046" s="588">
        <f t="shared" si="1254"/>
        <v>0</v>
      </c>
      <c r="AW1046" s="587"/>
      <c r="AX1046" s="652"/>
      <c r="AY1046" s="706">
        <f t="shared" si="1218"/>
        <v>0</v>
      </c>
      <c r="BC1046" s="30">
        <f t="shared" si="1221"/>
        <v>0</v>
      </c>
      <c r="BD1046" s="30">
        <f t="shared" si="1222"/>
        <v>0</v>
      </c>
      <c r="BE1046" s="30">
        <f t="shared" si="1213"/>
        <v>0</v>
      </c>
      <c r="BF1046" s="30">
        <f t="shared" si="1223"/>
        <v>0</v>
      </c>
      <c r="BG1046" s="30">
        <f t="shared" si="1224"/>
        <v>0</v>
      </c>
      <c r="BH1046" s="30">
        <f t="shared" si="1255"/>
        <v>0</v>
      </c>
      <c r="BI1046" s="30">
        <f t="shared" si="1217"/>
        <v>0</v>
      </c>
      <c r="BJ1046" s="30">
        <f t="shared" si="1225"/>
        <v>0</v>
      </c>
      <c r="BK1046" s="704">
        <f t="shared" si="1226"/>
        <v>0</v>
      </c>
      <c r="BL1046" s="30">
        <f t="shared" si="1227"/>
        <v>0</v>
      </c>
      <c r="BM1046" s="30">
        <f t="shared" si="1228"/>
        <v>0</v>
      </c>
      <c r="BN1046" s="30">
        <f t="shared" si="1215"/>
        <v>0</v>
      </c>
    </row>
    <row r="1047" spans="1:66" x14ac:dyDescent="0.25">
      <c r="A1047" s="49"/>
      <c r="B1047" s="50"/>
      <c r="C1047" s="699"/>
      <c r="D1047" s="50"/>
      <c r="E1047" s="62" t="e">
        <f t="shared" si="1216"/>
        <v>#N/A</v>
      </c>
      <c r="F1047" s="664" t="str">
        <f t="shared" si="1214"/>
        <v/>
      </c>
      <c r="G1047" s="587"/>
      <c r="H1047" s="588">
        <f t="shared" si="1229"/>
        <v>0</v>
      </c>
      <c r="I1047" s="588">
        <f t="shared" si="1243"/>
        <v>0</v>
      </c>
      <c r="J1047" s="587"/>
      <c r="K1047" s="588">
        <f t="shared" si="1230"/>
        <v>0</v>
      </c>
      <c r="L1047" s="588">
        <f t="shared" si="1244"/>
        <v>0</v>
      </c>
      <c r="M1047" s="587"/>
      <c r="N1047" s="588">
        <f t="shared" si="1231"/>
        <v>0</v>
      </c>
      <c r="O1047" s="588">
        <f t="shared" si="1245"/>
        <v>0</v>
      </c>
      <c r="P1047" s="587"/>
      <c r="Q1047" s="588">
        <f t="shared" si="1232"/>
        <v>0</v>
      </c>
      <c r="R1047" s="588">
        <f t="shared" si="1246"/>
        <v>0</v>
      </c>
      <c r="S1047" s="587"/>
      <c r="T1047" s="588">
        <f t="shared" si="1233"/>
        <v>0</v>
      </c>
      <c r="U1047" s="588">
        <f t="shared" si="1247"/>
        <v>0</v>
      </c>
      <c r="V1047" s="587"/>
      <c r="W1047" s="588">
        <f t="shared" si="1234"/>
        <v>0</v>
      </c>
      <c r="X1047" s="588">
        <f t="shared" si="1248"/>
        <v>0</v>
      </c>
      <c r="Y1047" s="587"/>
      <c r="Z1047" s="588">
        <f t="shared" si="1235"/>
        <v>0</v>
      </c>
      <c r="AA1047" s="588">
        <f t="shared" si="1219"/>
        <v>0</v>
      </c>
      <c r="AB1047" s="587"/>
      <c r="AC1047" s="588">
        <f t="shared" si="1236"/>
        <v>0</v>
      </c>
      <c r="AD1047" s="588">
        <f t="shared" si="1249"/>
        <v>0</v>
      </c>
      <c r="AE1047" s="587"/>
      <c r="AF1047" s="588">
        <f t="shared" si="1237"/>
        <v>0</v>
      </c>
      <c r="AG1047" s="588">
        <f t="shared" si="1250"/>
        <v>0</v>
      </c>
      <c r="AH1047" s="587"/>
      <c r="AI1047" s="588">
        <f t="shared" si="1238"/>
        <v>0</v>
      </c>
      <c r="AJ1047" s="588">
        <f t="shared" si="1251"/>
        <v>0</v>
      </c>
      <c r="AK1047" s="587"/>
      <c r="AL1047" s="588">
        <f t="shared" si="1239"/>
        <v>0</v>
      </c>
      <c r="AM1047" s="588">
        <f t="shared" si="1252"/>
        <v>0</v>
      </c>
      <c r="AN1047" s="587"/>
      <c r="AO1047" s="588">
        <f t="shared" si="1240"/>
        <v>0</v>
      </c>
      <c r="AP1047" s="588">
        <f t="shared" si="1253"/>
        <v>0</v>
      </c>
      <c r="AQ1047" s="587"/>
      <c r="AR1047" s="588">
        <f t="shared" si="1241"/>
        <v>0</v>
      </c>
      <c r="AS1047" s="588">
        <f t="shared" si="1220"/>
        <v>0</v>
      </c>
      <c r="AT1047" s="587"/>
      <c r="AU1047" s="588">
        <f t="shared" si="1242"/>
        <v>0</v>
      </c>
      <c r="AV1047" s="588">
        <f t="shared" si="1254"/>
        <v>0</v>
      </c>
      <c r="AW1047" s="587"/>
      <c r="AX1047" s="652"/>
      <c r="AY1047" s="706">
        <f t="shared" si="1218"/>
        <v>0</v>
      </c>
      <c r="BC1047" s="30">
        <f t="shared" si="1221"/>
        <v>0</v>
      </c>
      <c r="BD1047" s="30">
        <f t="shared" si="1222"/>
        <v>0</v>
      </c>
      <c r="BE1047" s="30">
        <f t="shared" si="1213"/>
        <v>0</v>
      </c>
      <c r="BF1047" s="30">
        <f t="shared" si="1223"/>
        <v>0</v>
      </c>
      <c r="BG1047" s="30">
        <f t="shared" si="1224"/>
        <v>0</v>
      </c>
      <c r="BH1047" s="30">
        <f t="shared" si="1255"/>
        <v>0</v>
      </c>
      <c r="BI1047" s="30">
        <f t="shared" si="1217"/>
        <v>0</v>
      </c>
      <c r="BJ1047" s="30">
        <f t="shared" si="1225"/>
        <v>0</v>
      </c>
      <c r="BK1047" s="704">
        <f t="shared" si="1226"/>
        <v>0</v>
      </c>
      <c r="BL1047" s="30">
        <f t="shared" si="1227"/>
        <v>0</v>
      </c>
      <c r="BM1047" s="30">
        <f t="shared" si="1228"/>
        <v>0</v>
      </c>
      <c r="BN1047" s="30">
        <f t="shared" si="1215"/>
        <v>0</v>
      </c>
    </row>
    <row r="1048" spans="1:66" x14ac:dyDescent="0.25">
      <c r="A1048" s="49"/>
      <c r="B1048" s="50"/>
      <c r="C1048" s="699"/>
      <c r="D1048" s="50"/>
      <c r="E1048" s="62" t="e">
        <f t="shared" si="1216"/>
        <v>#N/A</v>
      </c>
      <c r="F1048" s="664" t="str">
        <f t="shared" si="1214"/>
        <v/>
      </c>
      <c r="G1048" s="587"/>
      <c r="H1048" s="588">
        <f t="shared" si="1229"/>
        <v>0</v>
      </c>
      <c r="I1048" s="588">
        <f t="shared" si="1243"/>
        <v>0</v>
      </c>
      <c r="J1048" s="587"/>
      <c r="K1048" s="588">
        <f t="shared" si="1230"/>
        <v>0</v>
      </c>
      <c r="L1048" s="588">
        <f t="shared" si="1244"/>
        <v>0</v>
      </c>
      <c r="M1048" s="587"/>
      <c r="N1048" s="588">
        <f t="shared" si="1231"/>
        <v>0</v>
      </c>
      <c r="O1048" s="588">
        <f t="shared" si="1245"/>
        <v>0</v>
      </c>
      <c r="P1048" s="587"/>
      <c r="Q1048" s="588">
        <f t="shared" si="1232"/>
        <v>0</v>
      </c>
      <c r="R1048" s="588">
        <f t="shared" si="1246"/>
        <v>0</v>
      </c>
      <c r="S1048" s="587"/>
      <c r="T1048" s="588">
        <f t="shared" si="1233"/>
        <v>0</v>
      </c>
      <c r="U1048" s="588">
        <f t="shared" si="1247"/>
        <v>0</v>
      </c>
      <c r="V1048" s="587"/>
      <c r="W1048" s="588">
        <f t="shared" si="1234"/>
        <v>0</v>
      </c>
      <c r="X1048" s="588">
        <f t="shared" si="1248"/>
        <v>0</v>
      </c>
      <c r="Y1048" s="587"/>
      <c r="Z1048" s="588">
        <f t="shared" si="1235"/>
        <v>0</v>
      </c>
      <c r="AA1048" s="588">
        <f t="shared" si="1219"/>
        <v>0</v>
      </c>
      <c r="AB1048" s="587"/>
      <c r="AC1048" s="588">
        <f t="shared" si="1236"/>
        <v>0</v>
      </c>
      <c r="AD1048" s="588">
        <f t="shared" si="1249"/>
        <v>0</v>
      </c>
      <c r="AE1048" s="587"/>
      <c r="AF1048" s="588">
        <f t="shared" si="1237"/>
        <v>0</v>
      </c>
      <c r="AG1048" s="588">
        <f t="shared" si="1250"/>
        <v>0</v>
      </c>
      <c r="AH1048" s="587"/>
      <c r="AI1048" s="588">
        <f t="shared" si="1238"/>
        <v>0</v>
      </c>
      <c r="AJ1048" s="588">
        <f t="shared" si="1251"/>
        <v>0</v>
      </c>
      <c r="AK1048" s="587"/>
      <c r="AL1048" s="588">
        <f t="shared" si="1239"/>
        <v>0</v>
      </c>
      <c r="AM1048" s="588">
        <f t="shared" si="1252"/>
        <v>0</v>
      </c>
      <c r="AN1048" s="587"/>
      <c r="AO1048" s="588">
        <f t="shared" si="1240"/>
        <v>0</v>
      </c>
      <c r="AP1048" s="588">
        <f t="shared" si="1253"/>
        <v>0</v>
      </c>
      <c r="AQ1048" s="587"/>
      <c r="AR1048" s="588">
        <f t="shared" si="1241"/>
        <v>0</v>
      </c>
      <c r="AS1048" s="588">
        <f t="shared" si="1220"/>
        <v>0</v>
      </c>
      <c r="AT1048" s="587"/>
      <c r="AU1048" s="588">
        <f t="shared" si="1242"/>
        <v>0</v>
      </c>
      <c r="AV1048" s="588">
        <f t="shared" si="1254"/>
        <v>0</v>
      </c>
      <c r="AW1048" s="587"/>
      <c r="AX1048" s="652"/>
      <c r="AY1048" s="706">
        <f t="shared" si="1218"/>
        <v>0</v>
      </c>
      <c r="BC1048" s="30">
        <f t="shared" si="1221"/>
        <v>0</v>
      </c>
      <c r="BD1048" s="30">
        <f t="shared" si="1222"/>
        <v>0</v>
      </c>
      <c r="BE1048" s="30">
        <f t="shared" si="1213"/>
        <v>0</v>
      </c>
      <c r="BF1048" s="30">
        <f t="shared" si="1223"/>
        <v>0</v>
      </c>
      <c r="BG1048" s="30">
        <f t="shared" si="1224"/>
        <v>0</v>
      </c>
      <c r="BH1048" s="30">
        <f t="shared" si="1255"/>
        <v>0</v>
      </c>
      <c r="BI1048" s="30">
        <f t="shared" si="1217"/>
        <v>0</v>
      </c>
      <c r="BJ1048" s="30">
        <f t="shared" si="1225"/>
        <v>0</v>
      </c>
      <c r="BK1048" s="704">
        <f t="shared" si="1226"/>
        <v>0</v>
      </c>
      <c r="BL1048" s="30">
        <f t="shared" si="1227"/>
        <v>0</v>
      </c>
      <c r="BM1048" s="30">
        <f t="shared" si="1228"/>
        <v>0</v>
      </c>
      <c r="BN1048" s="30">
        <f t="shared" si="1215"/>
        <v>0</v>
      </c>
    </row>
    <row r="1049" spans="1:66" x14ac:dyDescent="0.25">
      <c r="A1049" s="49"/>
      <c r="B1049" s="50"/>
      <c r="C1049" s="699"/>
      <c r="D1049" s="50"/>
      <c r="E1049" s="62" t="e">
        <f t="shared" si="1216"/>
        <v>#N/A</v>
      </c>
      <c r="F1049" s="664" t="str">
        <f t="shared" si="1214"/>
        <v/>
      </c>
      <c r="G1049" s="587"/>
      <c r="H1049" s="588">
        <f t="shared" si="1229"/>
        <v>0</v>
      </c>
      <c r="I1049" s="588">
        <f t="shared" si="1243"/>
        <v>0</v>
      </c>
      <c r="J1049" s="587"/>
      <c r="K1049" s="588">
        <f t="shared" si="1230"/>
        <v>0</v>
      </c>
      <c r="L1049" s="588">
        <f t="shared" si="1244"/>
        <v>0</v>
      </c>
      <c r="M1049" s="587"/>
      <c r="N1049" s="588">
        <f t="shared" si="1231"/>
        <v>0</v>
      </c>
      <c r="O1049" s="588">
        <f t="shared" si="1245"/>
        <v>0</v>
      </c>
      <c r="P1049" s="587"/>
      <c r="Q1049" s="588">
        <f t="shared" si="1232"/>
        <v>0</v>
      </c>
      <c r="R1049" s="588">
        <f t="shared" si="1246"/>
        <v>0</v>
      </c>
      <c r="S1049" s="587"/>
      <c r="T1049" s="588">
        <f t="shared" si="1233"/>
        <v>0</v>
      </c>
      <c r="U1049" s="588">
        <f t="shared" si="1247"/>
        <v>0</v>
      </c>
      <c r="V1049" s="587"/>
      <c r="W1049" s="588">
        <f t="shared" si="1234"/>
        <v>0</v>
      </c>
      <c r="X1049" s="588">
        <f t="shared" si="1248"/>
        <v>0</v>
      </c>
      <c r="Y1049" s="587"/>
      <c r="Z1049" s="588">
        <f t="shared" si="1235"/>
        <v>0</v>
      </c>
      <c r="AA1049" s="588">
        <f t="shared" si="1219"/>
        <v>0</v>
      </c>
      <c r="AB1049" s="587"/>
      <c r="AC1049" s="588">
        <f t="shared" si="1236"/>
        <v>0</v>
      </c>
      <c r="AD1049" s="588">
        <f t="shared" si="1249"/>
        <v>0</v>
      </c>
      <c r="AE1049" s="587"/>
      <c r="AF1049" s="588">
        <f t="shared" si="1237"/>
        <v>0</v>
      </c>
      <c r="AG1049" s="588">
        <f t="shared" si="1250"/>
        <v>0</v>
      </c>
      <c r="AH1049" s="587"/>
      <c r="AI1049" s="588">
        <f t="shared" si="1238"/>
        <v>0</v>
      </c>
      <c r="AJ1049" s="588">
        <f t="shared" si="1251"/>
        <v>0</v>
      </c>
      <c r="AK1049" s="587"/>
      <c r="AL1049" s="588">
        <f t="shared" si="1239"/>
        <v>0</v>
      </c>
      <c r="AM1049" s="588">
        <f t="shared" si="1252"/>
        <v>0</v>
      </c>
      <c r="AN1049" s="587"/>
      <c r="AO1049" s="588">
        <f t="shared" si="1240"/>
        <v>0</v>
      </c>
      <c r="AP1049" s="588">
        <f t="shared" si="1253"/>
        <v>0</v>
      </c>
      <c r="AQ1049" s="587"/>
      <c r="AR1049" s="588">
        <f t="shared" si="1241"/>
        <v>0</v>
      </c>
      <c r="AS1049" s="588">
        <f t="shared" si="1220"/>
        <v>0</v>
      </c>
      <c r="AT1049" s="587"/>
      <c r="AU1049" s="588">
        <f t="shared" si="1242"/>
        <v>0</v>
      </c>
      <c r="AV1049" s="588">
        <f t="shared" si="1254"/>
        <v>0</v>
      </c>
      <c r="AW1049" s="587"/>
      <c r="AX1049" s="652"/>
      <c r="AY1049" s="706">
        <f t="shared" si="1218"/>
        <v>0</v>
      </c>
      <c r="BC1049" s="30">
        <f t="shared" si="1221"/>
        <v>0</v>
      </c>
      <c r="BD1049" s="30">
        <f t="shared" si="1222"/>
        <v>0</v>
      </c>
      <c r="BE1049" s="30">
        <f t="shared" ref="BE1049:BE1112" si="1256">R1049-O1049</f>
        <v>0</v>
      </c>
      <c r="BF1049" s="30">
        <f t="shared" si="1223"/>
        <v>0</v>
      </c>
      <c r="BG1049" s="30">
        <f t="shared" si="1224"/>
        <v>0</v>
      </c>
      <c r="BH1049" s="30">
        <f t="shared" si="1255"/>
        <v>0</v>
      </c>
      <c r="BI1049" s="30">
        <f t="shared" si="1217"/>
        <v>0</v>
      </c>
      <c r="BJ1049" s="30">
        <f t="shared" si="1225"/>
        <v>0</v>
      </c>
      <c r="BK1049" s="704">
        <f t="shared" si="1226"/>
        <v>0</v>
      </c>
      <c r="BL1049" s="30">
        <f t="shared" si="1227"/>
        <v>0</v>
      </c>
      <c r="BM1049" s="30">
        <f t="shared" si="1228"/>
        <v>0</v>
      </c>
      <c r="BN1049" s="30">
        <f t="shared" si="1215"/>
        <v>0</v>
      </c>
    </row>
    <row r="1050" spans="1:66" x14ac:dyDescent="0.25">
      <c r="A1050" s="49"/>
      <c r="B1050" s="50"/>
      <c r="C1050" s="699"/>
      <c r="D1050" s="50"/>
      <c r="E1050" s="62" t="e">
        <f t="shared" si="1216"/>
        <v>#N/A</v>
      </c>
      <c r="F1050" s="664" t="str">
        <f t="shared" si="1214"/>
        <v/>
      </c>
      <c r="G1050" s="587"/>
      <c r="H1050" s="588">
        <f t="shared" si="1229"/>
        <v>0</v>
      </c>
      <c r="I1050" s="588">
        <f t="shared" si="1243"/>
        <v>0</v>
      </c>
      <c r="J1050" s="587"/>
      <c r="K1050" s="588">
        <f t="shared" si="1230"/>
        <v>0</v>
      </c>
      <c r="L1050" s="588">
        <f t="shared" si="1244"/>
        <v>0</v>
      </c>
      <c r="M1050" s="587"/>
      <c r="N1050" s="588">
        <f t="shared" si="1231"/>
        <v>0</v>
      </c>
      <c r="O1050" s="588">
        <f t="shared" si="1245"/>
        <v>0</v>
      </c>
      <c r="P1050" s="587"/>
      <c r="Q1050" s="588">
        <f t="shared" si="1232"/>
        <v>0</v>
      </c>
      <c r="R1050" s="588">
        <f t="shared" si="1246"/>
        <v>0</v>
      </c>
      <c r="S1050" s="587"/>
      <c r="T1050" s="588">
        <f t="shared" si="1233"/>
        <v>0</v>
      </c>
      <c r="U1050" s="588">
        <f t="shared" si="1247"/>
        <v>0</v>
      </c>
      <c r="V1050" s="587"/>
      <c r="W1050" s="588">
        <f t="shared" si="1234"/>
        <v>0</v>
      </c>
      <c r="X1050" s="588">
        <f t="shared" si="1248"/>
        <v>0</v>
      </c>
      <c r="Y1050" s="587"/>
      <c r="Z1050" s="588">
        <f t="shared" si="1235"/>
        <v>0</v>
      </c>
      <c r="AA1050" s="588">
        <f t="shared" si="1219"/>
        <v>0</v>
      </c>
      <c r="AB1050" s="587"/>
      <c r="AC1050" s="588">
        <f t="shared" si="1236"/>
        <v>0</v>
      </c>
      <c r="AD1050" s="588">
        <f t="shared" si="1249"/>
        <v>0</v>
      </c>
      <c r="AE1050" s="587"/>
      <c r="AF1050" s="588">
        <f t="shared" si="1237"/>
        <v>0</v>
      </c>
      <c r="AG1050" s="588">
        <f t="shared" si="1250"/>
        <v>0</v>
      </c>
      <c r="AH1050" s="587"/>
      <c r="AI1050" s="588">
        <f t="shared" si="1238"/>
        <v>0</v>
      </c>
      <c r="AJ1050" s="588">
        <f t="shared" si="1251"/>
        <v>0</v>
      </c>
      <c r="AK1050" s="587"/>
      <c r="AL1050" s="588">
        <f t="shared" si="1239"/>
        <v>0</v>
      </c>
      <c r="AM1050" s="588">
        <f t="shared" si="1252"/>
        <v>0</v>
      </c>
      <c r="AN1050" s="587"/>
      <c r="AO1050" s="588">
        <f t="shared" si="1240"/>
        <v>0</v>
      </c>
      <c r="AP1050" s="588">
        <f t="shared" si="1253"/>
        <v>0</v>
      </c>
      <c r="AQ1050" s="587"/>
      <c r="AR1050" s="588">
        <f t="shared" si="1241"/>
        <v>0</v>
      </c>
      <c r="AS1050" s="588">
        <f t="shared" si="1220"/>
        <v>0</v>
      </c>
      <c r="AT1050" s="587"/>
      <c r="AU1050" s="588">
        <f t="shared" si="1242"/>
        <v>0</v>
      </c>
      <c r="AV1050" s="588">
        <f t="shared" si="1254"/>
        <v>0</v>
      </c>
      <c r="AW1050" s="587"/>
      <c r="AX1050" s="652"/>
      <c r="AY1050" s="706">
        <f t="shared" si="1218"/>
        <v>0</v>
      </c>
      <c r="BC1050" s="30">
        <f t="shared" si="1221"/>
        <v>0</v>
      </c>
      <c r="BD1050" s="30">
        <f t="shared" si="1222"/>
        <v>0</v>
      </c>
      <c r="BE1050" s="30">
        <f t="shared" si="1256"/>
        <v>0</v>
      </c>
      <c r="BF1050" s="30">
        <f t="shared" si="1223"/>
        <v>0</v>
      </c>
      <c r="BG1050" s="30">
        <f t="shared" si="1224"/>
        <v>0</v>
      </c>
      <c r="BH1050" s="30">
        <f t="shared" si="1255"/>
        <v>0</v>
      </c>
      <c r="BI1050" s="30">
        <f t="shared" si="1217"/>
        <v>0</v>
      </c>
      <c r="BJ1050" s="30">
        <f t="shared" si="1225"/>
        <v>0</v>
      </c>
      <c r="BK1050" s="704">
        <f t="shared" si="1226"/>
        <v>0</v>
      </c>
      <c r="BL1050" s="30">
        <f t="shared" si="1227"/>
        <v>0</v>
      </c>
      <c r="BM1050" s="30">
        <f t="shared" si="1228"/>
        <v>0</v>
      </c>
      <c r="BN1050" s="30">
        <f t="shared" si="1215"/>
        <v>0</v>
      </c>
    </row>
    <row r="1051" spans="1:66" x14ac:dyDescent="0.25">
      <c r="A1051" s="49"/>
      <c r="B1051" s="50"/>
      <c r="C1051" s="699"/>
      <c r="D1051" s="50"/>
      <c r="E1051" s="62" t="e">
        <f t="shared" si="1216"/>
        <v>#N/A</v>
      </c>
      <c r="F1051" s="664" t="str">
        <f t="shared" si="1214"/>
        <v/>
      </c>
      <c r="G1051" s="587"/>
      <c r="H1051" s="588">
        <f t="shared" si="1229"/>
        <v>0</v>
      </c>
      <c r="I1051" s="588">
        <f t="shared" si="1243"/>
        <v>0</v>
      </c>
      <c r="J1051" s="587"/>
      <c r="K1051" s="588">
        <f t="shared" si="1230"/>
        <v>0</v>
      </c>
      <c r="L1051" s="588">
        <f t="shared" si="1244"/>
        <v>0</v>
      </c>
      <c r="M1051" s="587"/>
      <c r="N1051" s="588">
        <f t="shared" si="1231"/>
        <v>0</v>
      </c>
      <c r="O1051" s="588">
        <f t="shared" si="1245"/>
        <v>0</v>
      </c>
      <c r="P1051" s="587"/>
      <c r="Q1051" s="588">
        <f t="shared" si="1232"/>
        <v>0</v>
      </c>
      <c r="R1051" s="588">
        <f t="shared" si="1246"/>
        <v>0</v>
      </c>
      <c r="S1051" s="587"/>
      <c r="T1051" s="588">
        <f t="shared" si="1233"/>
        <v>0</v>
      </c>
      <c r="U1051" s="588">
        <f t="shared" si="1247"/>
        <v>0</v>
      </c>
      <c r="V1051" s="587"/>
      <c r="W1051" s="588">
        <f t="shared" si="1234"/>
        <v>0</v>
      </c>
      <c r="X1051" s="588">
        <f t="shared" si="1248"/>
        <v>0</v>
      </c>
      <c r="Y1051" s="587"/>
      <c r="Z1051" s="588">
        <f t="shared" si="1235"/>
        <v>0</v>
      </c>
      <c r="AA1051" s="588">
        <f t="shared" si="1219"/>
        <v>0</v>
      </c>
      <c r="AB1051" s="587"/>
      <c r="AC1051" s="588">
        <f t="shared" si="1236"/>
        <v>0</v>
      </c>
      <c r="AD1051" s="588">
        <f t="shared" si="1249"/>
        <v>0</v>
      </c>
      <c r="AE1051" s="587"/>
      <c r="AF1051" s="588">
        <f t="shared" si="1237"/>
        <v>0</v>
      </c>
      <c r="AG1051" s="588">
        <f t="shared" si="1250"/>
        <v>0</v>
      </c>
      <c r="AH1051" s="587"/>
      <c r="AI1051" s="588">
        <f t="shared" si="1238"/>
        <v>0</v>
      </c>
      <c r="AJ1051" s="588">
        <f t="shared" si="1251"/>
        <v>0</v>
      </c>
      <c r="AK1051" s="587"/>
      <c r="AL1051" s="588">
        <f t="shared" si="1239"/>
        <v>0</v>
      </c>
      <c r="AM1051" s="588">
        <f t="shared" si="1252"/>
        <v>0</v>
      </c>
      <c r="AN1051" s="587"/>
      <c r="AO1051" s="588">
        <f t="shared" si="1240"/>
        <v>0</v>
      </c>
      <c r="AP1051" s="588">
        <f t="shared" si="1253"/>
        <v>0</v>
      </c>
      <c r="AQ1051" s="587"/>
      <c r="AR1051" s="588">
        <f t="shared" si="1241"/>
        <v>0</v>
      </c>
      <c r="AS1051" s="588">
        <f t="shared" si="1220"/>
        <v>0</v>
      </c>
      <c r="AT1051" s="587"/>
      <c r="AU1051" s="588">
        <f t="shared" si="1242"/>
        <v>0</v>
      </c>
      <c r="AV1051" s="588">
        <f t="shared" si="1254"/>
        <v>0</v>
      </c>
      <c r="AW1051" s="587"/>
      <c r="AX1051" s="652"/>
      <c r="AY1051" s="706">
        <f t="shared" si="1218"/>
        <v>0</v>
      </c>
      <c r="BC1051" s="30">
        <f t="shared" si="1221"/>
        <v>0</v>
      </c>
      <c r="BD1051" s="30">
        <f t="shared" si="1222"/>
        <v>0</v>
      </c>
      <c r="BE1051" s="30">
        <f t="shared" si="1256"/>
        <v>0</v>
      </c>
      <c r="BF1051" s="30">
        <f t="shared" si="1223"/>
        <v>0</v>
      </c>
      <c r="BG1051" s="30">
        <f t="shared" si="1224"/>
        <v>0</v>
      </c>
      <c r="BH1051" s="30">
        <f t="shared" si="1255"/>
        <v>0</v>
      </c>
      <c r="BI1051" s="30">
        <f t="shared" si="1217"/>
        <v>0</v>
      </c>
      <c r="BJ1051" s="30">
        <f t="shared" si="1225"/>
        <v>0</v>
      </c>
      <c r="BK1051" s="704">
        <f t="shared" si="1226"/>
        <v>0</v>
      </c>
      <c r="BL1051" s="30">
        <f t="shared" si="1227"/>
        <v>0</v>
      </c>
      <c r="BM1051" s="30">
        <f t="shared" si="1228"/>
        <v>0</v>
      </c>
      <c r="BN1051" s="30">
        <f t="shared" si="1215"/>
        <v>0</v>
      </c>
    </row>
    <row r="1052" spans="1:66" x14ac:dyDescent="0.25">
      <c r="A1052" s="49"/>
      <c r="B1052" s="50"/>
      <c r="C1052" s="699"/>
      <c r="D1052" s="50"/>
      <c r="E1052" s="62" t="e">
        <f t="shared" si="1216"/>
        <v>#N/A</v>
      </c>
      <c r="F1052" s="664" t="str">
        <f t="shared" si="1214"/>
        <v/>
      </c>
      <c r="G1052" s="587"/>
      <c r="H1052" s="588">
        <f t="shared" si="1229"/>
        <v>0</v>
      </c>
      <c r="I1052" s="588">
        <f t="shared" si="1243"/>
        <v>0</v>
      </c>
      <c r="J1052" s="587"/>
      <c r="K1052" s="588">
        <f t="shared" si="1230"/>
        <v>0</v>
      </c>
      <c r="L1052" s="588">
        <f t="shared" si="1244"/>
        <v>0</v>
      </c>
      <c r="M1052" s="587"/>
      <c r="N1052" s="588">
        <f t="shared" si="1231"/>
        <v>0</v>
      </c>
      <c r="O1052" s="588">
        <f t="shared" si="1245"/>
        <v>0</v>
      </c>
      <c r="P1052" s="587"/>
      <c r="Q1052" s="588">
        <f t="shared" si="1232"/>
        <v>0</v>
      </c>
      <c r="R1052" s="588">
        <f t="shared" si="1246"/>
        <v>0</v>
      </c>
      <c r="S1052" s="587"/>
      <c r="T1052" s="588">
        <f t="shared" si="1233"/>
        <v>0</v>
      </c>
      <c r="U1052" s="588">
        <f t="shared" si="1247"/>
        <v>0</v>
      </c>
      <c r="V1052" s="587"/>
      <c r="W1052" s="588">
        <f t="shared" si="1234"/>
        <v>0</v>
      </c>
      <c r="X1052" s="588">
        <f t="shared" si="1248"/>
        <v>0</v>
      </c>
      <c r="Y1052" s="587"/>
      <c r="Z1052" s="588">
        <f t="shared" si="1235"/>
        <v>0</v>
      </c>
      <c r="AA1052" s="588">
        <f t="shared" si="1219"/>
        <v>0</v>
      </c>
      <c r="AB1052" s="587"/>
      <c r="AC1052" s="588">
        <f t="shared" si="1236"/>
        <v>0</v>
      </c>
      <c r="AD1052" s="588">
        <f t="shared" si="1249"/>
        <v>0</v>
      </c>
      <c r="AE1052" s="587"/>
      <c r="AF1052" s="588">
        <f t="shared" si="1237"/>
        <v>0</v>
      </c>
      <c r="AG1052" s="588">
        <f t="shared" si="1250"/>
        <v>0</v>
      </c>
      <c r="AH1052" s="587"/>
      <c r="AI1052" s="588">
        <f t="shared" si="1238"/>
        <v>0</v>
      </c>
      <c r="AJ1052" s="588">
        <f t="shared" si="1251"/>
        <v>0</v>
      </c>
      <c r="AK1052" s="587"/>
      <c r="AL1052" s="588">
        <f t="shared" si="1239"/>
        <v>0</v>
      </c>
      <c r="AM1052" s="588">
        <f t="shared" si="1252"/>
        <v>0</v>
      </c>
      <c r="AN1052" s="587"/>
      <c r="AO1052" s="588">
        <f t="shared" si="1240"/>
        <v>0</v>
      </c>
      <c r="AP1052" s="588">
        <f t="shared" si="1253"/>
        <v>0</v>
      </c>
      <c r="AQ1052" s="587"/>
      <c r="AR1052" s="588">
        <f t="shared" si="1241"/>
        <v>0</v>
      </c>
      <c r="AS1052" s="588">
        <f t="shared" si="1220"/>
        <v>0</v>
      </c>
      <c r="AT1052" s="587"/>
      <c r="AU1052" s="588">
        <f t="shared" si="1242"/>
        <v>0</v>
      </c>
      <c r="AV1052" s="588">
        <f t="shared" si="1254"/>
        <v>0</v>
      </c>
      <c r="AW1052" s="587"/>
      <c r="AX1052" s="652"/>
      <c r="AY1052" s="706">
        <f t="shared" si="1218"/>
        <v>0</v>
      </c>
      <c r="BC1052" s="30">
        <f t="shared" si="1221"/>
        <v>0</v>
      </c>
      <c r="BD1052" s="30">
        <f t="shared" si="1222"/>
        <v>0</v>
      </c>
      <c r="BE1052" s="30">
        <f t="shared" si="1256"/>
        <v>0</v>
      </c>
      <c r="BF1052" s="30">
        <f t="shared" si="1223"/>
        <v>0</v>
      </c>
      <c r="BG1052" s="30">
        <f t="shared" si="1224"/>
        <v>0</v>
      </c>
      <c r="BH1052" s="30">
        <f t="shared" si="1255"/>
        <v>0</v>
      </c>
      <c r="BI1052" s="30">
        <f t="shared" si="1217"/>
        <v>0</v>
      </c>
      <c r="BJ1052" s="30">
        <f t="shared" si="1225"/>
        <v>0</v>
      </c>
      <c r="BK1052" s="704">
        <f t="shared" si="1226"/>
        <v>0</v>
      </c>
      <c r="BL1052" s="30">
        <f t="shared" si="1227"/>
        <v>0</v>
      </c>
      <c r="BM1052" s="30">
        <f t="shared" si="1228"/>
        <v>0</v>
      </c>
      <c r="BN1052" s="30">
        <f t="shared" si="1215"/>
        <v>0</v>
      </c>
    </row>
    <row r="1053" spans="1:66" x14ac:dyDescent="0.25">
      <c r="A1053" s="49"/>
      <c r="B1053" s="50"/>
      <c r="C1053" s="699"/>
      <c r="D1053" s="50"/>
      <c r="E1053" s="62" t="e">
        <f t="shared" si="1216"/>
        <v>#N/A</v>
      </c>
      <c r="F1053" s="664" t="str">
        <f t="shared" si="1214"/>
        <v/>
      </c>
      <c r="G1053" s="587"/>
      <c r="H1053" s="588">
        <f t="shared" si="1229"/>
        <v>0</v>
      </c>
      <c r="I1053" s="588">
        <f t="shared" si="1243"/>
        <v>0</v>
      </c>
      <c r="J1053" s="587"/>
      <c r="K1053" s="588">
        <f t="shared" si="1230"/>
        <v>0</v>
      </c>
      <c r="L1053" s="588">
        <f t="shared" si="1244"/>
        <v>0</v>
      </c>
      <c r="M1053" s="587"/>
      <c r="N1053" s="588">
        <f t="shared" si="1231"/>
        <v>0</v>
      </c>
      <c r="O1053" s="588">
        <f t="shared" si="1245"/>
        <v>0</v>
      </c>
      <c r="P1053" s="587"/>
      <c r="Q1053" s="588">
        <f t="shared" si="1232"/>
        <v>0</v>
      </c>
      <c r="R1053" s="588">
        <f t="shared" si="1246"/>
        <v>0</v>
      </c>
      <c r="S1053" s="587"/>
      <c r="T1053" s="588">
        <f t="shared" si="1233"/>
        <v>0</v>
      </c>
      <c r="U1053" s="588">
        <f t="shared" si="1247"/>
        <v>0</v>
      </c>
      <c r="V1053" s="587"/>
      <c r="W1053" s="588">
        <f t="shared" si="1234"/>
        <v>0</v>
      </c>
      <c r="X1053" s="588">
        <f t="shared" si="1248"/>
        <v>0</v>
      </c>
      <c r="Y1053" s="587"/>
      <c r="Z1053" s="588">
        <f t="shared" si="1235"/>
        <v>0</v>
      </c>
      <c r="AA1053" s="588">
        <f t="shared" si="1219"/>
        <v>0</v>
      </c>
      <c r="AB1053" s="587"/>
      <c r="AC1053" s="588">
        <f t="shared" si="1236"/>
        <v>0</v>
      </c>
      <c r="AD1053" s="588">
        <f t="shared" si="1249"/>
        <v>0</v>
      </c>
      <c r="AE1053" s="587"/>
      <c r="AF1053" s="588">
        <f t="shared" si="1237"/>
        <v>0</v>
      </c>
      <c r="AG1053" s="588">
        <f t="shared" si="1250"/>
        <v>0</v>
      </c>
      <c r="AH1053" s="587"/>
      <c r="AI1053" s="588">
        <f t="shared" si="1238"/>
        <v>0</v>
      </c>
      <c r="AJ1053" s="588">
        <f t="shared" si="1251"/>
        <v>0</v>
      </c>
      <c r="AK1053" s="587"/>
      <c r="AL1053" s="588">
        <f t="shared" si="1239"/>
        <v>0</v>
      </c>
      <c r="AM1053" s="588">
        <f t="shared" si="1252"/>
        <v>0</v>
      </c>
      <c r="AN1053" s="587"/>
      <c r="AO1053" s="588">
        <f t="shared" si="1240"/>
        <v>0</v>
      </c>
      <c r="AP1053" s="588">
        <f t="shared" si="1253"/>
        <v>0</v>
      </c>
      <c r="AQ1053" s="587"/>
      <c r="AR1053" s="588">
        <f t="shared" si="1241"/>
        <v>0</v>
      </c>
      <c r="AS1053" s="588">
        <f t="shared" si="1220"/>
        <v>0</v>
      </c>
      <c r="AT1053" s="587"/>
      <c r="AU1053" s="588">
        <f t="shared" si="1242"/>
        <v>0</v>
      </c>
      <c r="AV1053" s="588">
        <f t="shared" si="1254"/>
        <v>0</v>
      </c>
      <c r="AW1053" s="587"/>
      <c r="AX1053" s="652"/>
      <c r="AY1053" s="706">
        <f t="shared" si="1218"/>
        <v>0</v>
      </c>
      <c r="BC1053" s="30">
        <f t="shared" si="1221"/>
        <v>0</v>
      </c>
      <c r="BD1053" s="30">
        <f t="shared" si="1222"/>
        <v>0</v>
      </c>
      <c r="BE1053" s="30">
        <f t="shared" si="1256"/>
        <v>0</v>
      </c>
      <c r="BF1053" s="30">
        <f t="shared" si="1223"/>
        <v>0</v>
      </c>
      <c r="BG1053" s="30">
        <f t="shared" si="1224"/>
        <v>0</v>
      </c>
      <c r="BH1053" s="30">
        <f t="shared" si="1255"/>
        <v>0</v>
      </c>
      <c r="BI1053" s="30">
        <f t="shared" si="1217"/>
        <v>0</v>
      </c>
      <c r="BJ1053" s="30">
        <f t="shared" si="1225"/>
        <v>0</v>
      </c>
      <c r="BK1053" s="704">
        <f t="shared" si="1226"/>
        <v>0</v>
      </c>
      <c r="BL1053" s="30">
        <f t="shared" si="1227"/>
        <v>0</v>
      </c>
      <c r="BM1053" s="30">
        <f t="shared" si="1228"/>
        <v>0</v>
      </c>
      <c r="BN1053" s="30">
        <f t="shared" si="1215"/>
        <v>0</v>
      </c>
    </row>
    <row r="1054" spans="1:66" x14ac:dyDescent="0.25">
      <c r="A1054" s="49"/>
      <c r="B1054" s="50"/>
      <c r="C1054" s="699"/>
      <c r="D1054" s="50"/>
      <c r="E1054" s="62" t="e">
        <f t="shared" si="1216"/>
        <v>#N/A</v>
      </c>
      <c r="F1054" s="664" t="str">
        <f t="shared" si="1214"/>
        <v/>
      </c>
      <c r="G1054" s="587"/>
      <c r="H1054" s="588">
        <f t="shared" si="1229"/>
        <v>0</v>
      </c>
      <c r="I1054" s="588">
        <f t="shared" si="1243"/>
        <v>0</v>
      </c>
      <c r="J1054" s="587"/>
      <c r="K1054" s="588">
        <f t="shared" si="1230"/>
        <v>0</v>
      </c>
      <c r="L1054" s="588">
        <f t="shared" si="1244"/>
        <v>0</v>
      </c>
      <c r="M1054" s="587"/>
      <c r="N1054" s="588">
        <f t="shared" si="1231"/>
        <v>0</v>
      </c>
      <c r="O1054" s="588">
        <f t="shared" si="1245"/>
        <v>0</v>
      </c>
      <c r="P1054" s="587"/>
      <c r="Q1054" s="588">
        <f t="shared" si="1232"/>
        <v>0</v>
      </c>
      <c r="R1054" s="588">
        <f t="shared" si="1246"/>
        <v>0</v>
      </c>
      <c r="S1054" s="587"/>
      <c r="T1054" s="588">
        <f t="shared" si="1233"/>
        <v>0</v>
      </c>
      <c r="U1054" s="588">
        <f t="shared" si="1247"/>
        <v>0</v>
      </c>
      <c r="V1054" s="587"/>
      <c r="W1054" s="588">
        <f t="shared" si="1234"/>
        <v>0</v>
      </c>
      <c r="X1054" s="588">
        <f t="shared" si="1248"/>
        <v>0</v>
      </c>
      <c r="Y1054" s="587"/>
      <c r="Z1054" s="588">
        <f t="shared" si="1235"/>
        <v>0</v>
      </c>
      <c r="AA1054" s="588">
        <f t="shared" si="1219"/>
        <v>0</v>
      </c>
      <c r="AB1054" s="587"/>
      <c r="AC1054" s="588">
        <f t="shared" si="1236"/>
        <v>0</v>
      </c>
      <c r="AD1054" s="588">
        <f t="shared" si="1249"/>
        <v>0</v>
      </c>
      <c r="AE1054" s="587"/>
      <c r="AF1054" s="588">
        <f t="shared" si="1237"/>
        <v>0</v>
      </c>
      <c r="AG1054" s="588">
        <f t="shared" si="1250"/>
        <v>0</v>
      </c>
      <c r="AH1054" s="587"/>
      <c r="AI1054" s="588">
        <f t="shared" si="1238"/>
        <v>0</v>
      </c>
      <c r="AJ1054" s="588">
        <f t="shared" si="1251"/>
        <v>0</v>
      </c>
      <c r="AK1054" s="587"/>
      <c r="AL1054" s="588">
        <f t="shared" si="1239"/>
        <v>0</v>
      </c>
      <c r="AM1054" s="588">
        <f t="shared" si="1252"/>
        <v>0</v>
      </c>
      <c r="AN1054" s="587"/>
      <c r="AO1054" s="588">
        <f t="shared" si="1240"/>
        <v>0</v>
      </c>
      <c r="AP1054" s="588">
        <f t="shared" si="1253"/>
        <v>0</v>
      </c>
      <c r="AQ1054" s="587"/>
      <c r="AR1054" s="588">
        <f t="shared" si="1241"/>
        <v>0</v>
      </c>
      <c r="AS1054" s="588">
        <f t="shared" si="1220"/>
        <v>0</v>
      </c>
      <c r="AT1054" s="587"/>
      <c r="AU1054" s="588">
        <f t="shared" si="1242"/>
        <v>0</v>
      </c>
      <c r="AV1054" s="588">
        <f t="shared" si="1254"/>
        <v>0</v>
      </c>
      <c r="AW1054" s="587"/>
      <c r="AX1054" s="652"/>
      <c r="AY1054" s="706">
        <f t="shared" si="1218"/>
        <v>0</v>
      </c>
      <c r="BC1054" s="30">
        <f t="shared" si="1221"/>
        <v>0</v>
      </c>
      <c r="BD1054" s="30">
        <f t="shared" si="1222"/>
        <v>0</v>
      </c>
      <c r="BE1054" s="30">
        <f t="shared" si="1256"/>
        <v>0</v>
      </c>
      <c r="BF1054" s="30">
        <f t="shared" si="1223"/>
        <v>0</v>
      </c>
      <c r="BG1054" s="30">
        <f t="shared" si="1224"/>
        <v>0</v>
      </c>
      <c r="BH1054" s="30">
        <f t="shared" si="1255"/>
        <v>0</v>
      </c>
      <c r="BI1054" s="30">
        <f t="shared" si="1217"/>
        <v>0</v>
      </c>
      <c r="BJ1054" s="30">
        <f t="shared" si="1225"/>
        <v>0</v>
      </c>
      <c r="BK1054" s="704">
        <f t="shared" si="1226"/>
        <v>0</v>
      </c>
      <c r="BL1054" s="30">
        <f t="shared" si="1227"/>
        <v>0</v>
      </c>
      <c r="BM1054" s="30">
        <f t="shared" si="1228"/>
        <v>0</v>
      </c>
      <c r="BN1054" s="30">
        <f t="shared" si="1215"/>
        <v>0</v>
      </c>
    </row>
    <row r="1055" spans="1:66" x14ac:dyDescent="0.25">
      <c r="A1055" s="49"/>
      <c r="B1055" s="50"/>
      <c r="C1055" s="699"/>
      <c r="D1055" s="50"/>
      <c r="E1055" s="62" t="e">
        <f t="shared" si="1216"/>
        <v>#N/A</v>
      </c>
      <c r="F1055" s="664" t="str">
        <f t="shared" si="1214"/>
        <v/>
      </c>
      <c r="G1055" s="587"/>
      <c r="H1055" s="588">
        <f t="shared" si="1229"/>
        <v>0</v>
      </c>
      <c r="I1055" s="588">
        <f t="shared" si="1243"/>
        <v>0</v>
      </c>
      <c r="J1055" s="587"/>
      <c r="K1055" s="588">
        <f t="shared" si="1230"/>
        <v>0</v>
      </c>
      <c r="L1055" s="588">
        <f t="shared" si="1244"/>
        <v>0</v>
      </c>
      <c r="M1055" s="587"/>
      <c r="N1055" s="588">
        <f t="shared" si="1231"/>
        <v>0</v>
      </c>
      <c r="O1055" s="588">
        <f t="shared" si="1245"/>
        <v>0</v>
      </c>
      <c r="P1055" s="587"/>
      <c r="Q1055" s="588">
        <f t="shared" si="1232"/>
        <v>0</v>
      </c>
      <c r="R1055" s="588">
        <f t="shared" si="1246"/>
        <v>0</v>
      </c>
      <c r="S1055" s="587"/>
      <c r="T1055" s="588">
        <f t="shared" si="1233"/>
        <v>0</v>
      </c>
      <c r="U1055" s="588">
        <f t="shared" si="1247"/>
        <v>0</v>
      </c>
      <c r="V1055" s="587"/>
      <c r="W1055" s="588">
        <f t="shared" si="1234"/>
        <v>0</v>
      </c>
      <c r="X1055" s="588">
        <f t="shared" si="1248"/>
        <v>0</v>
      </c>
      <c r="Y1055" s="587"/>
      <c r="Z1055" s="588">
        <f t="shared" si="1235"/>
        <v>0</v>
      </c>
      <c r="AA1055" s="588">
        <f t="shared" si="1219"/>
        <v>0</v>
      </c>
      <c r="AB1055" s="587"/>
      <c r="AC1055" s="588">
        <f t="shared" si="1236"/>
        <v>0</v>
      </c>
      <c r="AD1055" s="588">
        <f t="shared" si="1249"/>
        <v>0</v>
      </c>
      <c r="AE1055" s="587"/>
      <c r="AF1055" s="588">
        <f t="shared" si="1237"/>
        <v>0</v>
      </c>
      <c r="AG1055" s="588">
        <f t="shared" si="1250"/>
        <v>0</v>
      </c>
      <c r="AH1055" s="587"/>
      <c r="AI1055" s="588">
        <f t="shared" si="1238"/>
        <v>0</v>
      </c>
      <c r="AJ1055" s="588">
        <f t="shared" si="1251"/>
        <v>0</v>
      </c>
      <c r="AK1055" s="587"/>
      <c r="AL1055" s="588">
        <f t="shared" si="1239"/>
        <v>0</v>
      </c>
      <c r="AM1055" s="588">
        <f t="shared" si="1252"/>
        <v>0</v>
      </c>
      <c r="AN1055" s="587"/>
      <c r="AO1055" s="588">
        <f t="shared" si="1240"/>
        <v>0</v>
      </c>
      <c r="AP1055" s="588">
        <f t="shared" si="1253"/>
        <v>0</v>
      </c>
      <c r="AQ1055" s="587"/>
      <c r="AR1055" s="588">
        <f t="shared" si="1241"/>
        <v>0</v>
      </c>
      <c r="AS1055" s="588">
        <f t="shared" si="1220"/>
        <v>0</v>
      </c>
      <c r="AT1055" s="587"/>
      <c r="AU1055" s="588">
        <f t="shared" si="1242"/>
        <v>0</v>
      </c>
      <c r="AV1055" s="588">
        <f t="shared" si="1254"/>
        <v>0</v>
      </c>
      <c r="AW1055" s="587"/>
      <c r="AX1055" s="652"/>
      <c r="AY1055" s="706">
        <f t="shared" si="1218"/>
        <v>0</v>
      </c>
      <c r="BC1055" s="30">
        <f t="shared" si="1221"/>
        <v>0</v>
      </c>
      <c r="BD1055" s="30">
        <f t="shared" si="1222"/>
        <v>0</v>
      </c>
      <c r="BE1055" s="30">
        <f t="shared" si="1256"/>
        <v>0</v>
      </c>
      <c r="BF1055" s="30">
        <f t="shared" si="1223"/>
        <v>0</v>
      </c>
      <c r="BG1055" s="30">
        <f t="shared" si="1224"/>
        <v>0</v>
      </c>
      <c r="BH1055" s="30">
        <f t="shared" si="1255"/>
        <v>0</v>
      </c>
      <c r="BI1055" s="30">
        <f t="shared" si="1217"/>
        <v>0</v>
      </c>
      <c r="BJ1055" s="30">
        <f t="shared" si="1225"/>
        <v>0</v>
      </c>
      <c r="BK1055" s="704">
        <f t="shared" si="1226"/>
        <v>0</v>
      </c>
      <c r="BL1055" s="30">
        <f t="shared" si="1227"/>
        <v>0</v>
      </c>
      <c r="BM1055" s="30">
        <f t="shared" si="1228"/>
        <v>0</v>
      </c>
      <c r="BN1055" s="30">
        <f t="shared" si="1215"/>
        <v>0</v>
      </c>
    </row>
    <row r="1056" spans="1:66" x14ac:dyDescent="0.25">
      <c r="A1056" s="49"/>
      <c r="B1056" s="50"/>
      <c r="C1056" s="699"/>
      <c r="D1056" s="50"/>
      <c r="E1056" s="62" t="e">
        <f t="shared" si="1216"/>
        <v>#N/A</v>
      </c>
      <c r="F1056" s="664" t="str">
        <f t="shared" si="1214"/>
        <v/>
      </c>
      <c r="G1056" s="587"/>
      <c r="H1056" s="588">
        <f t="shared" si="1229"/>
        <v>0</v>
      </c>
      <c r="I1056" s="588">
        <f t="shared" si="1243"/>
        <v>0</v>
      </c>
      <c r="J1056" s="587"/>
      <c r="K1056" s="588">
        <f t="shared" si="1230"/>
        <v>0</v>
      </c>
      <c r="L1056" s="588">
        <f t="shared" si="1244"/>
        <v>0</v>
      </c>
      <c r="M1056" s="587"/>
      <c r="N1056" s="588">
        <f t="shared" si="1231"/>
        <v>0</v>
      </c>
      <c r="O1056" s="588">
        <f t="shared" si="1245"/>
        <v>0</v>
      </c>
      <c r="P1056" s="587"/>
      <c r="Q1056" s="588">
        <f t="shared" si="1232"/>
        <v>0</v>
      </c>
      <c r="R1056" s="588">
        <f t="shared" si="1246"/>
        <v>0</v>
      </c>
      <c r="S1056" s="587"/>
      <c r="T1056" s="588">
        <f t="shared" si="1233"/>
        <v>0</v>
      </c>
      <c r="U1056" s="588">
        <f t="shared" si="1247"/>
        <v>0</v>
      </c>
      <c r="V1056" s="587"/>
      <c r="W1056" s="588">
        <f t="shared" si="1234"/>
        <v>0</v>
      </c>
      <c r="X1056" s="588">
        <f t="shared" si="1248"/>
        <v>0</v>
      </c>
      <c r="Y1056" s="587"/>
      <c r="Z1056" s="588">
        <f t="shared" si="1235"/>
        <v>0</v>
      </c>
      <c r="AA1056" s="588">
        <f t="shared" si="1219"/>
        <v>0</v>
      </c>
      <c r="AB1056" s="587"/>
      <c r="AC1056" s="588">
        <f t="shared" si="1236"/>
        <v>0</v>
      </c>
      <c r="AD1056" s="588">
        <f t="shared" si="1249"/>
        <v>0</v>
      </c>
      <c r="AE1056" s="587"/>
      <c r="AF1056" s="588">
        <f t="shared" si="1237"/>
        <v>0</v>
      </c>
      <c r="AG1056" s="588">
        <f t="shared" si="1250"/>
        <v>0</v>
      </c>
      <c r="AH1056" s="587"/>
      <c r="AI1056" s="588">
        <f t="shared" si="1238"/>
        <v>0</v>
      </c>
      <c r="AJ1056" s="588">
        <f t="shared" si="1251"/>
        <v>0</v>
      </c>
      <c r="AK1056" s="587"/>
      <c r="AL1056" s="588">
        <f t="shared" si="1239"/>
        <v>0</v>
      </c>
      <c r="AM1056" s="588">
        <f t="shared" si="1252"/>
        <v>0</v>
      </c>
      <c r="AN1056" s="587"/>
      <c r="AO1056" s="588">
        <f t="shared" si="1240"/>
        <v>0</v>
      </c>
      <c r="AP1056" s="588">
        <f t="shared" si="1253"/>
        <v>0</v>
      </c>
      <c r="AQ1056" s="587"/>
      <c r="AR1056" s="588">
        <f t="shared" si="1241"/>
        <v>0</v>
      </c>
      <c r="AS1056" s="588">
        <f t="shared" si="1220"/>
        <v>0</v>
      </c>
      <c r="AT1056" s="587"/>
      <c r="AU1056" s="588">
        <f t="shared" si="1242"/>
        <v>0</v>
      </c>
      <c r="AV1056" s="588">
        <f t="shared" si="1254"/>
        <v>0</v>
      </c>
      <c r="AW1056" s="587"/>
      <c r="AX1056" s="652"/>
      <c r="AY1056" s="706">
        <f t="shared" si="1218"/>
        <v>0</v>
      </c>
      <c r="BC1056" s="30">
        <f t="shared" si="1221"/>
        <v>0</v>
      </c>
      <c r="BD1056" s="30">
        <f t="shared" si="1222"/>
        <v>0</v>
      </c>
      <c r="BE1056" s="30">
        <f t="shared" si="1256"/>
        <v>0</v>
      </c>
      <c r="BF1056" s="30">
        <f t="shared" si="1223"/>
        <v>0</v>
      </c>
      <c r="BG1056" s="30">
        <f t="shared" si="1224"/>
        <v>0</v>
      </c>
      <c r="BH1056" s="30">
        <f t="shared" si="1255"/>
        <v>0</v>
      </c>
      <c r="BI1056" s="30">
        <f t="shared" si="1217"/>
        <v>0</v>
      </c>
      <c r="BJ1056" s="30">
        <f t="shared" si="1225"/>
        <v>0</v>
      </c>
      <c r="BK1056" s="704">
        <f t="shared" si="1226"/>
        <v>0</v>
      </c>
      <c r="BL1056" s="30">
        <f t="shared" si="1227"/>
        <v>0</v>
      </c>
      <c r="BM1056" s="30">
        <f t="shared" si="1228"/>
        <v>0</v>
      </c>
      <c r="BN1056" s="30">
        <f t="shared" si="1215"/>
        <v>0</v>
      </c>
    </row>
    <row r="1057" spans="1:66" x14ac:dyDescent="0.25">
      <c r="A1057" s="49"/>
      <c r="B1057" s="50"/>
      <c r="C1057" s="699"/>
      <c r="D1057" s="50"/>
      <c r="E1057" s="62" t="e">
        <f t="shared" si="1216"/>
        <v>#N/A</v>
      </c>
      <c r="F1057" s="664" t="str">
        <f t="shared" si="1214"/>
        <v/>
      </c>
      <c r="G1057" s="587"/>
      <c r="H1057" s="588">
        <f t="shared" si="1229"/>
        <v>0</v>
      </c>
      <c r="I1057" s="588">
        <f t="shared" si="1243"/>
        <v>0</v>
      </c>
      <c r="J1057" s="587"/>
      <c r="K1057" s="588">
        <f t="shared" si="1230"/>
        <v>0</v>
      </c>
      <c r="L1057" s="588">
        <f t="shared" si="1244"/>
        <v>0</v>
      </c>
      <c r="M1057" s="587"/>
      <c r="N1057" s="588">
        <f t="shared" si="1231"/>
        <v>0</v>
      </c>
      <c r="O1057" s="588">
        <f t="shared" si="1245"/>
        <v>0</v>
      </c>
      <c r="P1057" s="587"/>
      <c r="Q1057" s="588">
        <f t="shared" si="1232"/>
        <v>0</v>
      </c>
      <c r="R1057" s="588">
        <f t="shared" si="1246"/>
        <v>0</v>
      </c>
      <c r="S1057" s="587"/>
      <c r="T1057" s="588">
        <f t="shared" si="1233"/>
        <v>0</v>
      </c>
      <c r="U1057" s="588">
        <f t="shared" si="1247"/>
        <v>0</v>
      </c>
      <c r="V1057" s="587"/>
      <c r="W1057" s="588">
        <f t="shared" si="1234"/>
        <v>0</v>
      </c>
      <c r="X1057" s="588">
        <f t="shared" si="1248"/>
        <v>0</v>
      </c>
      <c r="Y1057" s="587"/>
      <c r="Z1057" s="588">
        <f t="shared" si="1235"/>
        <v>0</v>
      </c>
      <c r="AA1057" s="588">
        <f t="shared" si="1219"/>
        <v>0</v>
      </c>
      <c r="AB1057" s="587"/>
      <c r="AC1057" s="588">
        <f t="shared" si="1236"/>
        <v>0</v>
      </c>
      <c r="AD1057" s="588">
        <f t="shared" si="1249"/>
        <v>0</v>
      </c>
      <c r="AE1057" s="587"/>
      <c r="AF1057" s="588">
        <f t="shared" si="1237"/>
        <v>0</v>
      </c>
      <c r="AG1057" s="588">
        <f t="shared" si="1250"/>
        <v>0</v>
      </c>
      <c r="AH1057" s="587"/>
      <c r="AI1057" s="588">
        <f t="shared" si="1238"/>
        <v>0</v>
      </c>
      <c r="AJ1057" s="588">
        <f t="shared" si="1251"/>
        <v>0</v>
      </c>
      <c r="AK1057" s="587"/>
      <c r="AL1057" s="588">
        <f t="shared" si="1239"/>
        <v>0</v>
      </c>
      <c r="AM1057" s="588">
        <f t="shared" si="1252"/>
        <v>0</v>
      </c>
      <c r="AN1057" s="587"/>
      <c r="AO1057" s="588">
        <f t="shared" si="1240"/>
        <v>0</v>
      </c>
      <c r="AP1057" s="588">
        <f t="shared" si="1253"/>
        <v>0</v>
      </c>
      <c r="AQ1057" s="587"/>
      <c r="AR1057" s="588">
        <f t="shared" si="1241"/>
        <v>0</v>
      </c>
      <c r="AS1057" s="588">
        <f t="shared" si="1220"/>
        <v>0</v>
      </c>
      <c r="AT1057" s="587"/>
      <c r="AU1057" s="588">
        <f t="shared" si="1242"/>
        <v>0</v>
      </c>
      <c r="AV1057" s="588">
        <f t="shared" si="1254"/>
        <v>0</v>
      </c>
      <c r="AW1057" s="587"/>
      <c r="AX1057" s="652"/>
      <c r="AY1057" s="706">
        <f t="shared" si="1218"/>
        <v>0</v>
      </c>
      <c r="BC1057" s="30">
        <f t="shared" si="1221"/>
        <v>0</v>
      </c>
      <c r="BD1057" s="30">
        <f t="shared" si="1222"/>
        <v>0</v>
      </c>
      <c r="BE1057" s="30">
        <f t="shared" si="1256"/>
        <v>0</v>
      </c>
      <c r="BF1057" s="30">
        <f t="shared" si="1223"/>
        <v>0</v>
      </c>
      <c r="BG1057" s="30">
        <f t="shared" si="1224"/>
        <v>0</v>
      </c>
      <c r="BH1057" s="30">
        <f t="shared" si="1255"/>
        <v>0</v>
      </c>
      <c r="BI1057" s="30">
        <f t="shared" si="1217"/>
        <v>0</v>
      </c>
      <c r="BJ1057" s="30">
        <f t="shared" si="1225"/>
        <v>0</v>
      </c>
      <c r="BK1057" s="704">
        <f t="shared" si="1226"/>
        <v>0</v>
      </c>
      <c r="BL1057" s="30">
        <f t="shared" si="1227"/>
        <v>0</v>
      </c>
      <c r="BM1057" s="30">
        <f t="shared" si="1228"/>
        <v>0</v>
      </c>
      <c r="BN1057" s="30">
        <f t="shared" si="1215"/>
        <v>0</v>
      </c>
    </row>
    <row r="1058" spans="1:66" x14ac:dyDescent="0.25">
      <c r="A1058" s="49"/>
      <c r="B1058" s="50"/>
      <c r="C1058" s="699"/>
      <c r="D1058" s="50"/>
      <c r="E1058" s="62" t="e">
        <f t="shared" si="1216"/>
        <v>#N/A</v>
      </c>
      <c r="F1058" s="664" t="str">
        <f t="shared" si="1214"/>
        <v/>
      </c>
      <c r="G1058" s="587"/>
      <c r="H1058" s="588">
        <f t="shared" si="1229"/>
        <v>0</v>
      </c>
      <c r="I1058" s="588">
        <f t="shared" si="1243"/>
        <v>0</v>
      </c>
      <c r="J1058" s="587"/>
      <c r="K1058" s="588">
        <f t="shared" si="1230"/>
        <v>0</v>
      </c>
      <c r="L1058" s="588">
        <f t="shared" si="1244"/>
        <v>0</v>
      </c>
      <c r="M1058" s="587"/>
      <c r="N1058" s="588">
        <f t="shared" si="1231"/>
        <v>0</v>
      </c>
      <c r="O1058" s="588">
        <f t="shared" si="1245"/>
        <v>0</v>
      </c>
      <c r="P1058" s="587"/>
      <c r="Q1058" s="588">
        <f t="shared" si="1232"/>
        <v>0</v>
      </c>
      <c r="R1058" s="588">
        <f t="shared" si="1246"/>
        <v>0</v>
      </c>
      <c r="S1058" s="587"/>
      <c r="T1058" s="588">
        <f t="shared" si="1233"/>
        <v>0</v>
      </c>
      <c r="U1058" s="588">
        <f t="shared" si="1247"/>
        <v>0</v>
      </c>
      <c r="V1058" s="587"/>
      <c r="W1058" s="588">
        <f t="shared" si="1234"/>
        <v>0</v>
      </c>
      <c r="X1058" s="588">
        <f t="shared" si="1248"/>
        <v>0</v>
      </c>
      <c r="Y1058" s="587"/>
      <c r="Z1058" s="588">
        <f t="shared" si="1235"/>
        <v>0</v>
      </c>
      <c r="AA1058" s="588">
        <f t="shared" si="1219"/>
        <v>0</v>
      </c>
      <c r="AB1058" s="587"/>
      <c r="AC1058" s="588">
        <f t="shared" si="1236"/>
        <v>0</v>
      </c>
      <c r="AD1058" s="588">
        <f t="shared" si="1249"/>
        <v>0</v>
      </c>
      <c r="AE1058" s="587"/>
      <c r="AF1058" s="588">
        <f t="shared" si="1237"/>
        <v>0</v>
      </c>
      <c r="AG1058" s="588">
        <f t="shared" si="1250"/>
        <v>0</v>
      </c>
      <c r="AH1058" s="587"/>
      <c r="AI1058" s="588">
        <f t="shared" si="1238"/>
        <v>0</v>
      </c>
      <c r="AJ1058" s="588">
        <f t="shared" si="1251"/>
        <v>0</v>
      </c>
      <c r="AK1058" s="587"/>
      <c r="AL1058" s="588">
        <f t="shared" si="1239"/>
        <v>0</v>
      </c>
      <c r="AM1058" s="588">
        <f t="shared" si="1252"/>
        <v>0</v>
      </c>
      <c r="AN1058" s="587"/>
      <c r="AO1058" s="588">
        <f t="shared" si="1240"/>
        <v>0</v>
      </c>
      <c r="AP1058" s="588">
        <f t="shared" si="1253"/>
        <v>0</v>
      </c>
      <c r="AQ1058" s="587"/>
      <c r="AR1058" s="588">
        <f t="shared" si="1241"/>
        <v>0</v>
      </c>
      <c r="AS1058" s="588">
        <f t="shared" si="1220"/>
        <v>0</v>
      </c>
      <c r="AT1058" s="587"/>
      <c r="AU1058" s="588">
        <f t="shared" si="1242"/>
        <v>0</v>
      </c>
      <c r="AV1058" s="588">
        <f t="shared" si="1254"/>
        <v>0</v>
      </c>
      <c r="AW1058" s="587"/>
      <c r="AX1058" s="652"/>
      <c r="AY1058" s="706">
        <f t="shared" si="1218"/>
        <v>0</v>
      </c>
      <c r="BC1058" s="30">
        <f t="shared" si="1221"/>
        <v>0</v>
      </c>
      <c r="BD1058" s="30">
        <f t="shared" si="1222"/>
        <v>0</v>
      </c>
      <c r="BE1058" s="30">
        <f t="shared" si="1256"/>
        <v>0</v>
      </c>
      <c r="BF1058" s="30">
        <f t="shared" si="1223"/>
        <v>0</v>
      </c>
      <c r="BG1058" s="30">
        <f t="shared" si="1224"/>
        <v>0</v>
      </c>
      <c r="BH1058" s="30">
        <f t="shared" si="1255"/>
        <v>0</v>
      </c>
      <c r="BI1058" s="30">
        <f t="shared" si="1217"/>
        <v>0</v>
      </c>
      <c r="BJ1058" s="30">
        <f t="shared" si="1225"/>
        <v>0</v>
      </c>
      <c r="BK1058" s="704">
        <f t="shared" si="1226"/>
        <v>0</v>
      </c>
      <c r="BL1058" s="30">
        <f t="shared" si="1227"/>
        <v>0</v>
      </c>
      <c r="BM1058" s="30">
        <f t="shared" si="1228"/>
        <v>0</v>
      </c>
      <c r="BN1058" s="30">
        <f t="shared" si="1215"/>
        <v>0</v>
      </c>
    </row>
    <row r="1059" spans="1:66" x14ac:dyDescent="0.25">
      <c r="A1059" s="49"/>
      <c r="B1059" s="50"/>
      <c r="C1059" s="699"/>
      <c r="D1059" s="50"/>
      <c r="E1059" s="62" t="e">
        <f t="shared" si="1216"/>
        <v>#N/A</v>
      </c>
      <c r="F1059" s="664" t="str">
        <f t="shared" ref="F1059:F1122" si="1257">IFERROR(INDEX(Index_card_code,MATCH($D1059,Index_Card_name,0)),"")</f>
        <v/>
      </c>
      <c r="G1059" s="587"/>
      <c r="H1059" s="588">
        <f t="shared" si="1229"/>
        <v>0</v>
      </c>
      <c r="I1059" s="588">
        <f t="shared" si="1243"/>
        <v>0</v>
      </c>
      <c r="J1059" s="587"/>
      <c r="K1059" s="588">
        <f t="shared" si="1230"/>
        <v>0</v>
      </c>
      <c r="L1059" s="588">
        <f t="shared" si="1244"/>
        <v>0</v>
      </c>
      <c r="M1059" s="587"/>
      <c r="N1059" s="588">
        <f t="shared" si="1231"/>
        <v>0</v>
      </c>
      <c r="O1059" s="588">
        <f t="shared" si="1245"/>
        <v>0</v>
      </c>
      <c r="P1059" s="587"/>
      <c r="Q1059" s="588">
        <f t="shared" si="1232"/>
        <v>0</v>
      </c>
      <c r="R1059" s="588">
        <f t="shared" si="1246"/>
        <v>0</v>
      </c>
      <c r="S1059" s="587"/>
      <c r="T1059" s="588">
        <f t="shared" si="1233"/>
        <v>0</v>
      </c>
      <c r="U1059" s="588">
        <f t="shared" si="1247"/>
        <v>0</v>
      </c>
      <c r="V1059" s="587"/>
      <c r="W1059" s="588">
        <f t="shared" si="1234"/>
        <v>0</v>
      </c>
      <c r="X1059" s="588">
        <f t="shared" si="1248"/>
        <v>0</v>
      </c>
      <c r="Y1059" s="587"/>
      <c r="Z1059" s="588">
        <f t="shared" si="1235"/>
        <v>0</v>
      </c>
      <c r="AA1059" s="588">
        <f t="shared" si="1219"/>
        <v>0</v>
      </c>
      <c r="AB1059" s="587"/>
      <c r="AC1059" s="588">
        <f t="shared" si="1236"/>
        <v>0</v>
      </c>
      <c r="AD1059" s="588">
        <f t="shared" si="1249"/>
        <v>0</v>
      </c>
      <c r="AE1059" s="587"/>
      <c r="AF1059" s="588">
        <f t="shared" si="1237"/>
        <v>0</v>
      </c>
      <c r="AG1059" s="588">
        <f t="shared" si="1250"/>
        <v>0</v>
      </c>
      <c r="AH1059" s="587"/>
      <c r="AI1059" s="588">
        <f t="shared" si="1238"/>
        <v>0</v>
      </c>
      <c r="AJ1059" s="588">
        <f t="shared" si="1251"/>
        <v>0</v>
      </c>
      <c r="AK1059" s="587"/>
      <c r="AL1059" s="588">
        <f t="shared" si="1239"/>
        <v>0</v>
      </c>
      <c r="AM1059" s="588">
        <f t="shared" si="1252"/>
        <v>0</v>
      </c>
      <c r="AN1059" s="587"/>
      <c r="AO1059" s="588">
        <f t="shared" si="1240"/>
        <v>0</v>
      </c>
      <c r="AP1059" s="588">
        <f t="shared" si="1253"/>
        <v>0</v>
      </c>
      <c r="AQ1059" s="587"/>
      <c r="AR1059" s="588">
        <f t="shared" si="1241"/>
        <v>0</v>
      </c>
      <c r="AS1059" s="588">
        <f t="shared" si="1220"/>
        <v>0</v>
      </c>
      <c r="AT1059" s="587"/>
      <c r="AU1059" s="588">
        <f t="shared" si="1242"/>
        <v>0</v>
      </c>
      <c r="AV1059" s="588">
        <f t="shared" si="1254"/>
        <v>0</v>
      </c>
      <c r="AW1059" s="587"/>
      <c r="AX1059" s="652"/>
      <c r="AY1059" s="706">
        <f t="shared" si="1218"/>
        <v>0</v>
      </c>
      <c r="BC1059" s="30">
        <f t="shared" si="1221"/>
        <v>0</v>
      </c>
      <c r="BD1059" s="30">
        <f t="shared" si="1222"/>
        <v>0</v>
      </c>
      <c r="BE1059" s="30">
        <f t="shared" si="1256"/>
        <v>0</v>
      </c>
      <c r="BF1059" s="30">
        <f t="shared" si="1223"/>
        <v>0</v>
      </c>
      <c r="BG1059" s="30">
        <f t="shared" si="1224"/>
        <v>0</v>
      </c>
      <c r="BH1059" s="30">
        <f t="shared" si="1255"/>
        <v>0</v>
      </c>
      <c r="BI1059" s="30">
        <f t="shared" si="1217"/>
        <v>0</v>
      </c>
      <c r="BJ1059" s="30">
        <f t="shared" si="1225"/>
        <v>0</v>
      </c>
      <c r="BK1059" s="704">
        <f t="shared" si="1226"/>
        <v>0</v>
      </c>
      <c r="BL1059" s="30">
        <f t="shared" si="1227"/>
        <v>0</v>
      </c>
      <c r="BM1059" s="30">
        <f t="shared" si="1228"/>
        <v>0</v>
      </c>
      <c r="BN1059" s="30">
        <f t="shared" si="1215"/>
        <v>0</v>
      </c>
    </row>
    <row r="1060" spans="1:66" x14ac:dyDescent="0.25">
      <c r="A1060" s="49"/>
      <c r="B1060" s="50"/>
      <c r="C1060" s="699"/>
      <c r="D1060" s="50"/>
      <c r="E1060" s="62" t="e">
        <f t="shared" si="1216"/>
        <v>#N/A</v>
      </c>
      <c r="F1060" s="664" t="str">
        <f t="shared" si="1257"/>
        <v/>
      </c>
      <c r="G1060" s="587"/>
      <c r="H1060" s="588">
        <f t="shared" si="1229"/>
        <v>0</v>
      </c>
      <c r="I1060" s="588">
        <f t="shared" si="1243"/>
        <v>0</v>
      </c>
      <c r="J1060" s="587"/>
      <c r="K1060" s="588">
        <f t="shared" si="1230"/>
        <v>0</v>
      </c>
      <c r="L1060" s="588">
        <f t="shared" si="1244"/>
        <v>0</v>
      </c>
      <c r="M1060" s="587"/>
      <c r="N1060" s="588">
        <f t="shared" si="1231"/>
        <v>0</v>
      </c>
      <c r="O1060" s="588">
        <f t="shared" si="1245"/>
        <v>0</v>
      </c>
      <c r="P1060" s="587"/>
      <c r="Q1060" s="588">
        <f t="shared" si="1232"/>
        <v>0</v>
      </c>
      <c r="R1060" s="588">
        <f t="shared" si="1246"/>
        <v>0</v>
      </c>
      <c r="S1060" s="587"/>
      <c r="T1060" s="588">
        <f t="shared" si="1233"/>
        <v>0</v>
      </c>
      <c r="U1060" s="588">
        <f t="shared" si="1247"/>
        <v>0</v>
      </c>
      <c r="V1060" s="587"/>
      <c r="W1060" s="588">
        <f t="shared" si="1234"/>
        <v>0</v>
      </c>
      <c r="X1060" s="588">
        <f t="shared" si="1248"/>
        <v>0</v>
      </c>
      <c r="Y1060" s="587"/>
      <c r="Z1060" s="588">
        <f t="shared" si="1235"/>
        <v>0</v>
      </c>
      <c r="AA1060" s="588">
        <f t="shared" si="1219"/>
        <v>0</v>
      </c>
      <c r="AB1060" s="587"/>
      <c r="AC1060" s="588">
        <f t="shared" si="1236"/>
        <v>0</v>
      </c>
      <c r="AD1060" s="588">
        <f t="shared" si="1249"/>
        <v>0</v>
      </c>
      <c r="AE1060" s="587"/>
      <c r="AF1060" s="588">
        <f t="shared" si="1237"/>
        <v>0</v>
      </c>
      <c r="AG1060" s="588">
        <f t="shared" si="1250"/>
        <v>0</v>
      </c>
      <c r="AH1060" s="587"/>
      <c r="AI1060" s="588">
        <f t="shared" si="1238"/>
        <v>0</v>
      </c>
      <c r="AJ1060" s="588">
        <f t="shared" si="1251"/>
        <v>0</v>
      </c>
      <c r="AK1060" s="587"/>
      <c r="AL1060" s="588">
        <f t="shared" si="1239"/>
        <v>0</v>
      </c>
      <c r="AM1060" s="588">
        <f t="shared" si="1252"/>
        <v>0</v>
      </c>
      <c r="AN1060" s="587"/>
      <c r="AO1060" s="588">
        <f t="shared" si="1240"/>
        <v>0</v>
      </c>
      <c r="AP1060" s="588">
        <f t="shared" si="1253"/>
        <v>0</v>
      </c>
      <c r="AQ1060" s="587"/>
      <c r="AR1060" s="588">
        <f t="shared" si="1241"/>
        <v>0</v>
      </c>
      <c r="AS1060" s="588">
        <f t="shared" si="1220"/>
        <v>0</v>
      </c>
      <c r="AT1060" s="587"/>
      <c r="AU1060" s="588">
        <f t="shared" si="1242"/>
        <v>0</v>
      </c>
      <c r="AV1060" s="588">
        <f t="shared" si="1254"/>
        <v>0</v>
      </c>
      <c r="AW1060" s="587"/>
      <c r="AX1060" s="652"/>
      <c r="AY1060" s="706">
        <f t="shared" si="1218"/>
        <v>0</v>
      </c>
      <c r="BC1060" s="30">
        <f t="shared" si="1221"/>
        <v>0</v>
      </c>
      <c r="BD1060" s="30">
        <f t="shared" si="1222"/>
        <v>0</v>
      </c>
      <c r="BE1060" s="30">
        <f t="shared" si="1256"/>
        <v>0</v>
      </c>
      <c r="BF1060" s="30">
        <f t="shared" si="1223"/>
        <v>0</v>
      </c>
      <c r="BG1060" s="30">
        <f t="shared" si="1224"/>
        <v>0</v>
      </c>
      <c r="BH1060" s="30">
        <f t="shared" si="1255"/>
        <v>0</v>
      </c>
      <c r="BI1060" s="30">
        <f t="shared" si="1217"/>
        <v>0</v>
      </c>
      <c r="BJ1060" s="30">
        <f t="shared" si="1225"/>
        <v>0</v>
      </c>
      <c r="BK1060" s="704">
        <f t="shared" si="1226"/>
        <v>0</v>
      </c>
      <c r="BL1060" s="30">
        <f t="shared" si="1227"/>
        <v>0</v>
      </c>
      <c r="BM1060" s="30">
        <f t="shared" si="1228"/>
        <v>0</v>
      </c>
      <c r="BN1060" s="30">
        <f t="shared" ref="BN1060:BN1123" si="1258">AS1060-AP1060</f>
        <v>0</v>
      </c>
    </row>
    <row r="1061" spans="1:66" x14ac:dyDescent="0.25">
      <c r="A1061" s="49"/>
      <c r="B1061" s="50"/>
      <c r="C1061" s="699"/>
      <c r="D1061" s="50"/>
      <c r="E1061" s="62" t="e">
        <f t="shared" si="1216"/>
        <v>#N/A</v>
      </c>
      <c r="F1061" s="664" t="str">
        <f t="shared" si="1257"/>
        <v/>
      </c>
      <c r="G1061" s="587"/>
      <c r="H1061" s="588">
        <f t="shared" si="1229"/>
        <v>0</v>
      </c>
      <c r="I1061" s="588">
        <f t="shared" si="1243"/>
        <v>0</v>
      </c>
      <c r="J1061" s="587"/>
      <c r="K1061" s="588">
        <f t="shared" si="1230"/>
        <v>0</v>
      </c>
      <c r="L1061" s="588">
        <f t="shared" si="1244"/>
        <v>0</v>
      </c>
      <c r="M1061" s="587"/>
      <c r="N1061" s="588">
        <f t="shared" si="1231"/>
        <v>0</v>
      </c>
      <c r="O1061" s="588">
        <f t="shared" si="1245"/>
        <v>0</v>
      </c>
      <c r="P1061" s="587"/>
      <c r="Q1061" s="588">
        <f t="shared" si="1232"/>
        <v>0</v>
      </c>
      <c r="R1061" s="588">
        <f t="shared" si="1246"/>
        <v>0</v>
      </c>
      <c r="S1061" s="587"/>
      <c r="T1061" s="588">
        <f t="shared" si="1233"/>
        <v>0</v>
      </c>
      <c r="U1061" s="588">
        <f t="shared" si="1247"/>
        <v>0</v>
      </c>
      <c r="V1061" s="587"/>
      <c r="W1061" s="588">
        <f t="shared" si="1234"/>
        <v>0</v>
      </c>
      <c r="X1061" s="588">
        <f t="shared" si="1248"/>
        <v>0</v>
      </c>
      <c r="Y1061" s="587"/>
      <c r="Z1061" s="588">
        <f t="shared" si="1235"/>
        <v>0</v>
      </c>
      <c r="AA1061" s="588">
        <f t="shared" si="1219"/>
        <v>0</v>
      </c>
      <c r="AB1061" s="587"/>
      <c r="AC1061" s="588">
        <f t="shared" si="1236"/>
        <v>0</v>
      </c>
      <c r="AD1061" s="588">
        <f t="shared" si="1249"/>
        <v>0</v>
      </c>
      <c r="AE1061" s="587"/>
      <c r="AF1061" s="588">
        <f t="shared" si="1237"/>
        <v>0</v>
      </c>
      <c r="AG1061" s="588">
        <f t="shared" si="1250"/>
        <v>0</v>
      </c>
      <c r="AH1061" s="587"/>
      <c r="AI1061" s="588">
        <f t="shared" si="1238"/>
        <v>0</v>
      </c>
      <c r="AJ1061" s="588">
        <f t="shared" si="1251"/>
        <v>0</v>
      </c>
      <c r="AK1061" s="587"/>
      <c r="AL1061" s="588">
        <f t="shared" si="1239"/>
        <v>0</v>
      </c>
      <c r="AM1061" s="588">
        <f t="shared" si="1252"/>
        <v>0</v>
      </c>
      <c r="AN1061" s="587"/>
      <c r="AO1061" s="588">
        <f t="shared" si="1240"/>
        <v>0</v>
      </c>
      <c r="AP1061" s="588">
        <f t="shared" si="1253"/>
        <v>0</v>
      </c>
      <c r="AQ1061" s="587"/>
      <c r="AR1061" s="588">
        <f t="shared" si="1241"/>
        <v>0</v>
      </c>
      <c r="AS1061" s="588">
        <f t="shared" si="1220"/>
        <v>0</v>
      </c>
      <c r="AT1061" s="587"/>
      <c r="AU1061" s="588">
        <f t="shared" si="1242"/>
        <v>0</v>
      </c>
      <c r="AV1061" s="588">
        <f t="shared" si="1254"/>
        <v>0</v>
      </c>
      <c r="AW1061" s="587"/>
      <c r="AX1061" s="652"/>
      <c r="AY1061" s="706">
        <f t="shared" si="1218"/>
        <v>0</v>
      </c>
      <c r="BC1061" s="30">
        <f t="shared" si="1221"/>
        <v>0</v>
      </c>
      <c r="BD1061" s="30">
        <f t="shared" si="1222"/>
        <v>0</v>
      </c>
      <c r="BE1061" s="30">
        <f t="shared" si="1256"/>
        <v>0</v>
      </c>
      <c r="BF1061" s="30">
        <f t="shared" si="1223"/>
        <v>0</v>
      </c>
      <c r="BG1061" s="30">
        <f t="shared" si="1224"/>
        <v>0</v>
      </c>
      <c r="BH1061" s="30">
        <f t="shared" si="1255"/>
        <v>0</v>
      </c>
      <c r="BI1061" s="30">
        <f t="shared" si="1217"/>
        <v>0</v>
      </c>
      <c r="BJ1061" s="30">
        <f t="shared" si="1225"/>
        <v>0</v>
      </c>
      <c r="BK1061" s="704">
        <f t="shared" si="1226"/>
        <v>0</v>
      </c>
      <c r="BL1061" s="30">
        <f t="shared" si="1227"/>
        <v>0</v>
      </c>
      <c r="BM1061" s="30">
        <f t="shared" si="1228"/>
        <v>0</v>
      </c>
      <c r="BN1061" s="30">
        <f t="shared" si="1258"/>
        <v>0</v>
      </c>
    </row>
    <row r="1062" spans="1:66" x14ac:dyDescent="0.25">
      <c r="A1062" s="49"/>
      <c r="B1062" s="50"/>
      <c r="C1062" s="699"/>
      <c r="D1062" s="50"/>
      <c r="E1062" s="62" t="e">
        <f t="shared" si="1216"/>
        <v>#N/A</v>
      </c>
      <c r="F1062" s="664" t="str">
        <f t="shared" si="1257"/>
        <v/>
      </c>
      <c r="G1062" s="587"/>
      <c r="H1062" s="588">
        <f t="shared" si="1229"/>
        <v>0</v>
      </c>
      <c r="I1062" s="588">
        <f t="shared" si="1243"/>
        <v>0</v>
      </c>
      <c r="J1062" s="587"/>
      <c r="K1062" s="588">
        <f t="shared" si="1230"/>
        <v>0</v>
      </c>
      <c r="L1062" s="588">
        <f t="shared" si="1244"/>
        <v>0</v>
      </c>
      <c r="M1062" s="587"/>
      <c r="N1062" s="588">
        <f t="shared" si="1231"/>
        <v>0</v>
      </c>
      <c r="O1062" s="588">
        <f t="shared" si="1245"/>
        <v>0</v>
      </c>
      <c r="P1062" s="587"/>
      <c r="Q1062" s="588">
        <f t="shared" si="1232"/>
        <v>0</v>
      </c>
      <c r="R1062" s="588">
        <f t="shared" si="1246"/>
        <v>0</v>
      </c>
      <c r="S1062" s="587"/>
      <c r="T1062" s="588">
        <f t="shared" si="1233"/>
        <v>0</v>
      </c>
      <c r="U1062" s="588">
        <f t="shared" si="1247"/>
        <v>0</v>
      </c>
      <c r="V1062" s="587"/>
      <c r="W1062" s="588">
        <f t="shared" si="1234"/>
        <v>0</v>
      </c>
      <c r="X1062" s="588">
        <f t="shared" si="1248"/>
        <v>0</v>
      </c>
      <c r="Y1062" s="587"/>
      <c r="Z1062" s="588">
        <f t="shared" si="1235"/>
        <v>0</v>
      </c>
      <c r="AA1062" s="588">
        <f t="shared" si="1219"/>
        <v>0</v>
      </c>
      <c r="AB1062" s="587"/>
      <c r="AC1062" s="588">
        <f t="shared" si="1236"/>
        <v>0</v>
      </c>
      <c r="AD1062" s="588">
        <f t="shared" si="1249"/>
        <v>0</v>
      </c>
      <c r="AE1062" s="587"/>
      <c r="AF1062" s="588">
        <f t="shared" si="1237"/>
        <v>0</v>
      </c>
      <c r="AG1062" s="588">
        <f t="shared" si="1250"/>
        <v>0</v>
      </c>
      <c r="AH1062" s="587"/>
      <c r="AI1062" s="588">
        <f t="shared" si="1238"/>
        <v>0</v>
      </c>
      <c r="AJ1062" s="588">
        <f t="shared" si="1251"/>
        <v>0</v>
      </c>
      <c r="AK1062" s="587"/>
      <c r="AL1062" s="588">
        <f t="shared" si="1239"/>
        <v>0</v>
      </c>
      <c r="AM1062" s="588">
        <f t="shared" si="1252"/>
        <v>0</v>
      </c>
      <c r="AN1062" s="587"/>
      <c r="AO1062" s="588">
        <f t="shared" si="1240"/>
        <v>0</v>
      </c>
      <c r="AP1062" s="588">
        <f t="shared" si="1253"/>
        <v>0</v>
      </c>
      <c r="AQ1062" s="587"/>
      <c r="AR1062" s="588">
        <f t="shared" si="1241"/>
        <v>0</v>
      </c>
      <c r="AS1062" s="588">
        <f t="shared" si="1220"/>
        <v>0</v>
      </c>
      <c r="AT1062" s="587"/>
      <c r="AU1062" s="588">
        <f t="shared" si="1242"/>
        <v>0</v>
      </c>
      <c r="AV1062" s="588">
        <f t="shared" si="1254"/>
        <v>0</v>
      </c>
      <c r="AW1062" s="587"/>
      <c r="AX1062" s="652"/>
      <c r="AY1062" s="706">
        <f t="shared" si="1218"/>
        <v>0</v>
      </c>
      <c r="BC1062" s="30">
        <f t="shared" si="1221"/>
        <v>0</v>
      </c>
      <c r="BD1062" s="30">
        <f t="shared" si="1222"/>
        <v>0</v>
      </c>
      <c r="BE1062" s="30">
        <f t="shared" si="1256"/>
        <v>0</v>
      </c>
      <c r="BF1062" s="30">
        <f t="shared" si="1223"/>
        <v>0</v>
      </c>
      <c r="BG1062" s="30">
        <f t="shared" si="1224"/>
        <v>0</v>
      </c>
      <c r="BH1062" s="30">
        <f t="shared" si="1255"/>
        <v>0</v>
      </c>
      <c r="BI1062" s="30">
        <f t="shared" si="1217"/>
        <v>0</v>
      </c>
      <c r="BJ1062" s="30">
        <f t="shared" si="1225"/>
        <v>0</v>
      </c>
      <c r="BK1062" s="704">
        <f t="shared" si="1226"/>
        <v>0</v>
      </c>
      <c r="BL1062" s="30">
        <f t="shared" si="1227"/>
        <v>0</v>
      </c>
      <c r="BM1062" s="30">
        <f t="shared" si="1228"/>
        <v>0</v>
      </c>
      <c r="BN1062" s="30">
        <f t="shared" si="1258"/>
        <v>0</v>
      </c>
    </row>
    <row r="1063" spans="1:66" x14ac:dyDescent="0.25">
      <c r="A1063" s="49"/>
      <c r="B1063" s="50"/>
      <c r="C1063" s="699"/>
      <c r="D1063" s="50"/>
      <c r="E1063" s="62" t="e">
        <f t="shared" si="1216"/>
        <v>#N/A</v>
      </c>
      <c r="F1063" s="664" t="str">
        <f t="shared" si="1257"/>
        <v/>
      </c>
      <c r="G1063" s="587"/>
      <c r="H1063" s="588">
        <f t="shared" si="1229"/>
        <v>0</v>
      </c>
      <c r="I1063" s="588">
        <f t="shared" si="1243"/>
        <v>0</v>
      </c>
      <c r="J1063" s="587"/>
      <c r="K1063" s="588">
        <f t="shared" si="1230"/>
        <v>0</v>
      </c>
      <c r="L1063" s="588">
        <f t="shared" si="1244"/>
        <v>0</v>
      </c>
      <c r="M1063" s="587"/>
      <c r="N1063" s="588">
        <f t="shared" si="1231"/>
        <v>0</v>
      </c>
      <c r="O1063" s="588">
        <f t="shared" si="1245"/>
        <v>0</v>
      </c>
      <c r="P1063" s="587"/>
      <c r="Q1063" s="588">
        <f t="shared" si="1232"/>
        <v>0</v>
      </c>
      <c r="R1063" s="588">
        <f t="shared" si="1246"/>
        <v>0</v>
      </c>
      <c r="S1063" s="587"/>
      <c r="T1063" s="588">
        <f t="shared" si="1233"/>
        <v>0</v>
      </c>
      <c r="U1063" s="588">
        <f t="shared" si="1247"/>
        <v>0</v>
      </c>
      <c r="V1063" s="587"/>
      <c r="W1063" s="588">
        <f t="shared" si="1234"/>
        <v>0</v>
      </c>
      <c r="X1063" s="588">
        <f t="shared" si="1248"/>
        <v>0</v>
      </c>
      <c r="Y1063" s="587"/>
      <c r="Z1063" s="588">
        <f t="shared" si="1235"/>
        <v>0</v>
      </c>
      <c r="AA1063" s="588">
        <f t="shared" si="1219"/>
        <v>0</v>
      </c>
      <c r="AB1063" s="587"/>
      <c r="AC1063" s="588">
        <f t="shared" si="1236"/>
        <v>0</v>
      </c>
      <c r="AD1063" s="588">
        <f t="shared" si="1249"/>
        <v>0</v>
      </c>
      <c r="AE1063" s="587"/>
      <c r="AF1063" s="588">
        <f t="shared" si="1237"/>
        <v>0</v>
      </c>
      <c r="AG1063" s="588">
        <f t="shared" si="1250"/>
        <v>0</v>
      </c>
      <c r="AH1063" s="587"/>
      <c r="AI1063" s="588">
        <f t="shared" si="1238"/>
        <v>0</v>
      </c>
      <c r="AJ1063" s="588">
        <f t="shared" si="1251"/>
        <v>0</v>
      </c>
      <c r="AK1063" s="587"/>
      <c r="AL1063" s="588">
        <f t="shared" si="1239"/>
        <v>0</v>
      </c>
      <c r="AM1063" s="588">
        <f t="shared" si="1252"/>
        <v>0</v>
      </c>
      <c r="AN1063" s="587"/>
      <c r="AO1063" s="588">
        <f t="shared" si="1240"/>
        <v>0</v>
      </c>
      <c r="AP1063" s="588">
        <f t="shared" si="1253"/>
        <v>0</v>
      </c>
      <c r="AQ1063" s="587"/>
      <c r="AR1063" s="588">
        <f t="shared" si="1241"/>
        <v>0</v>
      </c>
      <c r="AS1063" s="588">
        <f t="shared" si="1220"/>
        <v>0</v>
      </c>
      <c r="AT1063" s="587"/>
      <c r="AU1063" s="588">
        <f t="shared" si="1242"/>
        <v>0</v>
      </c>
      <c r="AV1063" s="588">
        <f t="shared" si="1254"/>
        <v>0</v>
      </c>
      <c r="AW1063" s="587"/>
      <c r="AX1063" s="652"/>
      <c r="AY1063" s="706">
        <f t="shared" si="1218"/>
        <v>0</v>
      </c>
      <c r="BC1063" s="30">
        <f t="shared" si="1221"/>
        <v>0</v>
      </c>
      <c r="BD1063" s="30">
        <f t="shared" si="1222"/>
        <v>0</v>
      </c>
      <c r="BE1063" s="30">
        <f t="shared" si="1256"/>
        <v>0</v>
      </c>
      <c r="BF1063" s="30">
        <f t="shared" si="1223"/>
        <v>0</v>
      </c>
      <c r="BG1063" s="30">
        <f t="shared" si="1224"/>
        <v>0</v>
      </c>
      <c r="BH1063" s="30">
        <f t="shared" si="1255"/>
        <v>0</v>
      </c>
      <c r="BI1063" s="30">
        <f t="shared" si="1217"/>
        <v>0</v>
      </c>
      <c r="BJ1063" s="30">
        <f t="shared" si="1225"/>
        <v>0</v>
      </c>
      <c r="BK1063" s="704">
        <f t="shared" si="1226"/>
        <v>0</v>
      </c>
      <c r="BL1063" s="30">
        <f t="shared" si="1227"/>
        <v>0</v>
      </c>
      <c r="BM1063" s="30">
        <f t="shared" si="1228"/>
        <v>0</v>
      </c>
      <c r="BN1063" s="30">
        <f t="shared" si="1258"/>
        <v>0</v>
      </c>
    </row>
    <row r="1064" spans="1:66" x14ac:dyDescent="0.25">
      <c r="A1064" s="49"/>
      <c r="B1064" s="50"/>
      <c r="C1064" s="699"/>
      <c r="D1064" s="50"/>
      <c r="E1064" s="62" t="e">
        <f t="shared" ref="E1064:E1127" si="1259">INDEX(Index_TB_Card_Type,MATCH($D1064,Index_Card_name,0))</f>
        <v>#N/A</v>
      </c>
      <c r="F1064" s="664" t="str">
        <f t="shared" si="1257"/>
        <v/>
      </c>
      <c r="G1064" s="587"/>
      <c r="H1064" s="588">
        <f t="shared" si="1229"/>
        <v>0</v>
      </c>
      <c r="I1064" s="588">
        <f t="shared" si="1243"/>
        <v>0</v>
      </c>
      <c r="J1064" s="587"/>
      <c r="K1064" s="588">
        <f t="shared" si="1230"/>
        <v>0</v>
      </c>
      <c r="L1064" s="588">
        <f t="shared" si="1244"/>
        <v>0</v>
      </c>
      <c r="M1064" s="587"/>
      <c r="N1064" s="588">
        <f t="shared" si="1231"/>
        <v>0</v>
      </c>
      <c r="O1064" s="588">
        <f t="shared" si="1245"/>
        <v>0</v>
      </c>
      <c r="P1064" s="587"/>
      <c r="Q1064" s="588">
        <f t="shared" si="1232"/>
        <v>0</v>
      </c>
      <c r="R1064" s="588">
        <f t="shared" si="1246"/>
        <v>0</v>
      </c>
      <c r="S1064" s="587"/>
      <c r="T1064" s="588">
        <f t="shared" si="1233"/>
        <v>0</v>
      </c>
      <c r="U1064" s="588">
        <f t="shared" si="1247"/>
        <v>0</v>
      </c>
      <c r="V1064" s="587"/>
      <c r="W1064" s="588">
        <f t="shared" si="1234"/>
        <v>0</v>
      </c>
      <c r="X1064" s="588">
        <f t="shared" si="1248"/>
        <v>0</v>
      </c>
      <c r="Y1064" s="587"/>
      <c r="Z1064" s="588">
        <f t="shared" si="1235"/>
        <v>0</v>
      </c>
      <c r="AA1064" s="588">
        <f t="shared" si="1219"/>
        <v>0</v>
      </c>
      <c r="AB1064" s="587"/>
      <c r="AC1064" s="588">
        <f t="shared" si="1236"/>
        <v>0</v>
      </c>
      <c r="AD1064" s="588">
        <f t="shared" si="1249"/>
        <v>0</v>
      </c>
      <c r="AE1064" s="587"/>
      <c r="AF1064" s="588">
        <f t="shared" si="1237"/>
        <v>0</v>
      </c>
      <c r="AG1064" s="588">
        <f t="shared" si="1250"/>
        <v>0</v>
      </c>
      <c r="AH1064" s="587"/>
      <c r="AI1064" s="588">
        <f t="shared" si="1238"/>
        <v>0</v>
      </c>
      <c r="AJ1064" s="588">
        <f t="shared" si="1251"/>
        <v>0</v>
      </c>
      <c r="AK1064" s="587"/>
      <c r="AL1064" s="588">
        <f t="shared" si="1239"/>
        <v>0</v>
      </c>
      <c r="AM1064" s="588">
        <f t="shared" si="1252"/>
        <v>0</v>
      </c>
      <c r="AN1064" s="587"/>
      <c r="AO1064" s="588">
        <f t="shared" si="1240"/>
        <v>0</v>
      </c>
      <c r="AP1064" s="588">
        <f t="shared" si="1253"/>
        <v>0</v>
      </c>
      <c r="AQ1064" s="587"/>
      <c r="AR1064" s="588">
        <f t="shared" si="1241"/>
        <v>0</v>
      </c>
      <c r="AS1064" s="588">
        <f t="shared" si="1220"/>
        <v>0</v>
      </c>
      <c r="AT1064" s="587"/>
      <c r="AU1064" s="588">
        <f t="shared" si="1242"/>
        <v>0</v>
      </c>
      <c r="AV1064" s="588">
        <f t="shared" si="1254"/>
        <v>0</v>
      </c>
      <c r="AW1064" s="587"/>
      <c r="AX1064" s="652"/>
      <c r="AY1064" s="706">
        <f t="shared" si="1218"/>
        <v>0</v>
      </c>
      <c r="BC1064" s="30">
        <f t="shared" si="1221"/>
        <v>0</v>
      </c>
      <c r="BD1064" s="30">
        <f t="shared" si="1222"/>
        <v>0</v>
      </c>
      <c r="BE1064" s="30">
        <f t="shared" si="1256"/>
        <v>0</v>
      </c>
      <c r="BF1064" s="30">
        <f t="shared" si="1223"/>
        <v>0</v>
      </c>
      <c r="BG1064" s="30">
        <f t="shared" si="1224"/>
        <v>0</v>
      </c>
      <c r="BH1064" s="30">
        <f t="shared" si="1255"/>
        <v>0</v>
      </c>
      <c r="BI1064" s="30">
        <f t="shared" si="1217"/>
        <v>0</v>
      </c>
      <c r="BJ1064" s="30">
        <f t="shared" si="1225"/>
        <v>0</v>
      </c>
      <c r="BK1064" s="704">
        <f t="shared" si="1226"/>
        <v>0</v>
      </c>
      <c r="BL1064" s="30">
        <f t="shared" si="1227"/>
        <v>0</v>
      </c>
      <c r="BM1064" s="30">
        <f t="shared" si="1228"/>
        <v>0</v>
      </c>
      <c r="BN1064" s="30">
        <f t="shared" si="1258"/>
        <v>0</v>
      </c>
    </row>
    <row r="1065" spans="1:66" x14ac:dyDescent="0.25">
      <c r="A1065" s="49"/>
      <c r="B1065" s="50"/>
      <c r="C1065" s="699"/>
      <c r="D1065" s="50"/>
      <c r="E1065" s="62" t="e">
        <f t="shared" si="1259"/>
        <v>#N/A</v>
      </c>
      <c r="F1065" s="664" t="str">
        <f t="shared" si="1257"/>
        <v/>
      </c>
      <c r="G1065" s="587"/>
      <c r="H1065" s="588">
        <f t="shared" si="1229"/>
        <v>0</v>
      </c>
      <c r="I1065" s="588">
        <f t="shared" si="1243"/>
        <v>0</v>
      </c>
      <c r="J1065" s="587"/>
      <c r="K1065" s="588">
        <f t="shared" si="1230"/>
        <v>0</v>
      </c>
      <c r="L1065" s="588">
        <f t="shared" si="1244"/>
        <v>0</v>
      </c>
      <c r="M1065" s="587"/>
      <c r="N1065" s="588">
        <f t="shared" si="1231"/>
        <v>0</v>
      </c>
      <c r="O1065" s="588">
        <f t="shared" si="1245"/>
        <v>0</v>
      </c>
      <c r="P1065" s="587"/>
      <c r="Q1065" s="588">
        <f t="shared" si="1232"/>
        <v>0</v>
      </c>
      <c r="R1065" s="588">
        <f t="shared" si="1246"/>
        <v>0</v>
      </c>
      <c r="S1065" s="587"/>
      <c r="T1065" s="588">
        <f t="shared" si="1233"/>
        <v>0</v>
      </c>
      <c r="U1065" s="588">
        <f t="shared" si="1247"/>
        <v>0</v>
      </c>
      <c r="V1065" s="587"/>
      <c r="W1065" s="588">
        <f t="shared" si="1234"/>
        <v>0</v>
      </c>
      <c r="X1065" s="588">
        <f t="shared" si="1248"/>
        <v>0</v>
      </c>
      <c r="Y1065" s="587"/>
      <c r="Z1065" s="588">
        <f t="shared" si="1235"/>
        <v>0</v>
      </c>
      <c r="AA1065" s="588">
        <f t="shared" si="1219"/>
        <v>0</v>
      </c>
      <c r="AB1065" s="587"/>
      <c r="AC1065" s="588">
        <f t="shared" si="1236"/>
        <v>0</v>
      </c>
      <c r="AD1065" s="588">
        <f t="shared" si="1249"/>
        <v>0</v>
      </c>
      <c r="AE1065" s="587"/>
      <c r="AF1065" s="588">
        <f t="shared" si="1237"/>
        <v>0</v>
      </c>
      <c r="AG1065" s="588">
        <f t="shared" si="1250"/>
        <v>0</v>
      </c>
      <c r="AH1065" s="587"/>
      <c r="AI1065" s="588">
        <f t="shared" si="1238"/>
        <v>0</v>
      </c>
      <c r="AJ1065" s="588">
        <f t="shared" si="1251"/>
        <v>0</v>
      </c>
      <c r="AK1065" s="587"/>
      <c r="AL1065" s="588">
        <f t="shared" si="1239"/>
        <v>0</v>
      </c>
      <c r="AM1065" s="588">
        <f t="shared" si="1252"/>
        <v>0</v>
      </c>
      <c r="AN1065" s="587"/>
      <c r="AO1065" s="588">
        <f t="shared" si="1240"/>
        <v>0</v>
      </c>
      <c r="AP1065" s="588">
        <f t="shared" si="1253"/>
        <v>0</v>
      </c>
      <c r="AQ1065" s="587"/>
      <c r="AR1065" s="588">
        <f t="shared" si="1241"/>
        <v>0</v>
      </c>
      <c r="AS1065" s="588">
        <f t="shared" si="1220"/>
        <v>0</v>
      </c>
      <c r="AT1065" s="587"/>
      <c r="AU1065" s="588">
        <f t="shared" si="1242"/>
        <v>0</v>
      </c>
      <c r="AV1065" s="588">
        <f t="shared" si="1254"/>
        <v>0</v>
      </c>
      <c r="AW1065" s="587"/>
      <c r="AX1065" s="652"/>
      <c r="AY1065" s="706">
        <f t="shared" si="1218"/>
        <v>0</v>
      </c>
      <c r="BC1065" s="30">
        <f t="shared" si="1221"/>
        <v>0</v>
      </c>
      <c r="BD1065" s="30">
        <f t="shared" si="1222"/>
        <v>0</v>
      </c>
      <c r="BE1065" s="30">
        <f t="shared" si="1256"/>
        <v>0</v>
      </c>
      <c r="BF1065" s="30">
        <f t="shared" si="1223"/>
        <v>0</v>
      </c>
      <c r="BG1065" s="30">
        <f t="shared" si="1224"/>
        <v>0</v>
      </c>
      <c r="BH1065" s="30">
        <f t="shared" si="1255"/>
        <v>0</v>
      </c>
      <c r="BI1065" s="30">
        <f t="shared" si="1217"/>
        <v>0</v>
      </c>
      <c r="BJ1065" s="30">
        <f t="shared" si="1225"/>
        <v>0</v>
      </c>
      <c r="BK1065" s="704">
        <f t="shared" si="1226"/>
        <v>0</v>
      </c>
      <c r="BL1065" s="30">
        <f t="shared" si="1227"/>
        <v>0</v>
      </c>
      <c r="BM1065" s="30">
        <f t="shared" si="1228"/>
        <v>0</v>
      </c>
      <c r="BN1065" s="30">
        <f t="shared" si="1258"/>
        <v>0</v>
      </c>
    </row>
    <row r="1066" spans="1:66" x14ac:dyDescent="0.25">
      <c r="A1066" s="49"/>
      <c r="B1066" s="50"/>
      <c r="C1066" s="699"/>
      <c r="D1066" s="50"/>
      <c r="E1066" s="62" t="e">
        <f t="shared" si="1259"/>
        <v>#N/A</v>
      </c>
      <c r="F1066" s="664" t="str">
        <f t="shared" si="1257"/>
        <v/>
      </c>
      <c r="G1066" s="587"/>
      <c r="H1066" s="588">
        <f t="shared" si="1229"/>
        <v>0</v>
      </c>
      <c r="I1066" s="588">
        <f t="shared" si="1243"/>
        <v>0</v>
      </c>
      <c r="J1066" s="587"/>
      <c r="K1066" s="588">
        <f t="shared" si="1230"/>
        <v>0</v>
      </c>
      <c r="L1066" s="588">
        <f t="shared" si="1244"/>
        <v>0</v>
      </c>
      <c r="M1066" s="587"/>
      <c r="N1066" s="588">
        <f t="shared" si="1231"/>
        <v>0</v>
      </c>
      <c r="O1066" s="588">
        <f t="shared" si="1245"/>
        <v>0</v>
      </c>
      <c r="P1066" s="587"/>
      <c r="Q1066" s="588">
        <f t="shared" si="1232"/>
        <v>0</v>
      </c>
      <c r="R1066" s="588">
        <f t="shared" si="1246"/>
        <v>0</v>
      </c>
      <c r="S1066" s="587"/>
      <c r="T1066" s="588">
        <f t="shared" si="1233"/>
        <v>0</v>
      </c>
      <c r="U1066" s="588">
        <f t="shared" si="1247"/>
        <v>0</v>
      </c>
      <c r="V1066" s="587"/>
      <c r="W1066" s="588">
        <f t="shared" si="1234"/>
        <v>0</v>
      </c>
      <c r="X1066" s="588">
        <f t="shared" si="1248"/>
        <v>0</v>
      </c>
      <c r="Y1066" s="587"/>
      <c r="Z1066" s="588">
        <f t="shared" si="1235"/>
        <v>0</v>
      </c>
      <c r="AA1066" s="588">
        <f t="shared" si="1219"/>
        <v>0</v>
      </c>
      <c r="AB1066" s="587"/>
      <c r="AC1066" s="588">
        <f t="shared" si="1236"/>
        <v>0</v>
      </c>
      <c r="AD1066" s="588">
        <f t="shared" si="1249"/>
        <v>0</v>
      </c>
      <c r="AE1066" s="587"/>
      <c r="AF1066" s="588">
        <f t="shared" si="1237"/>
        <v>0</v>
      </c>
      <c r="AG1066" s="588">
        <f t="shared" si="1250"/>
        <v>0</v>
      </c>
      <c r="AH1066" s="587"/>
      <c r="AI1066" s="588">
        <f t="shared" si="1238"/>
        <v>0</v>
      </c>
      <c r="AJ1066" s="588">
        <f t="shared" si="1251"/>
        <v>0</v>
      </c>
      <c r="AK1066" s="587"/>
      <c r="AL1066" s="588">
        <f t="shared" si="1239"/>
        <v>0</v>
      </c>
      <c r="AM1066" s="588">
        <f t="shared" si="1252"/>
        <v>0</v>
      </c>
      <c r="AN1066" s="587"/>
      <c r="AO1066" s="588">
        <f t="shared" si="1240"/>
        <v>0</v>
      </c>
      <c r="AP1066" s="588">
        <f t="shared" si="1253"/>
        <v>0</v>
      </c>
      <c r="AQ1066" s="587"/>
      <c r="AR1066" s="588">
        <f t="shared" si="1241"/>
        <v>0</v>
      </c>
      <c r="AS1066" s="588">
        <f t="shared" si="1220"/>
        <v>0</v>
      </c>
      <c r="AT1066" s="587"/>
      <c r="AU1066" s="588">
        <f t="shared" si="1242"/>
        <v>0</v>
      </c>
      <c r="AV1066" s="588">
        <f t="shared" si="1254"/>
        <v>0</v>
      </c>
      <c r="AW1066" s="587"/>
      <c r="AX1066" s="652"/>
      <c r="AY1066" s="706">
        <f t="shared" si="1218"/>
        <v>0</v>
      </c>
      <c r="BC1066" s="30">
        <f t="shared" si="1221"/>
        <v>0</v>
      </c>
      <c r="BD1066" s="30">
        <f t="shared" si="1222"/>
        <v>0</v>
      </c>
      <c r="BE1066" s="30">
        <f t="shared" si="1256"/>
        <v>0</v>
      </c>
      <c r="BF1066" s="30">
        <f t="shared" si="1223"/>
        <v>0</v>
      </c>
      <c r="BG1066" s="30">
        <f t="shared" si="1224"/>
        <v>0</v>
      </c>
      <c r="BH1066" s="30">
        <f t="shared" si="1255"/>
        <v>0</v>
      </c>
      <c r="BI1066" s="30">
        <f t="shared" si="1217"/>
        <v>0</v>
      </c>
      <c r="BJ1066" s="30">
        <f t="shared" si="1225"/>
        <v>0</v>
      </c>
      <c r="BK1066" s="704">
        <f t="shared" si="1226"/>
        <v>0</v>
      </c>
      <c r="BL1066" s="30">
        <f t="shared" si="1227"/>
        <v>0</v>
      </c>
      <c r="BM1066" s="30">
        <f t="shared" si="1228"/>
        <v>0</v>
      </c>
      <c r="BN1066" s="30">
        <f t="shared" si="1258"/>
        <v>0</v>
      </c>
    </row>
    <row r="1067" spans="1:66" x14ac:dyDescent="0.25">
      <c r="A1067" s="49"/>
      <c r="B1067" s="50"/>
      <c r="C1067" s="699"/>
      <c r="D1067" s="50"/>
      <c r="E1067" s="62" t="e">
        <f t="shared" si="1259"/>
        <v>#N/A</v>
      </c>
      <c r="F1067" s="664" t="str">
        <f t="shared" si="1257"/>
        <v/>
      </c>
      <c r="G1067" s="587"/>
      <c r="H1067" s="588">
        <f t="shared" si="1229"/>
        <v>0</v>
      </c>
      <c r="I1067" s="588">
        <f t="shared" si="1243"/>
        <v>0</v>
      </c>
      <c r="J1067" s="587"/>
      <c r="K1067" s="588">
        <f t="shared" si="1230"/>
        <v>0</v>
      </c>
      <c r="L1067" s="588">
        <f t="shared" si="1244"/>
        <v>0</v>
      </c>
      <c r="M1067" s="587"/>
      <c r="N1067" s="588">
        <f t="shared" si="1231"/>
        <v>0</v>
      </c>
      <c r="O1067" s="588">
        <f t="shared" si="1245"/>
        <v>0</v>
      </c>
      <c r="P1067" s="587"/>
      <c r="Q1067" s="588">
        <f t="shared" si="1232"/>
        <v>0</v>
      </c>
      <c r="R1067" s="588">
        <f t="shared" si="1246"/>
        <v>0</v>
      </c>
      <c r="S1067" s="587"/>
      <c r="T1067" s="588">
        <f t="shared" si="1233"/>
        <v>0</v>
      </c>
      <c r="U1067" s="588">
        <f t="shared" si="1247"/>
        <v>0</v>
      </c>
      <c r="V1067" s="587"/>
      <c r="W1067" s="588">
        <f t="shared" si="1234"/>
        <v>0</v>
      </c>
      <c r="X1067" s="588">
        <f t="shared" si="1248"/>
        <v>0</v>
      </c>
      <c r="Y1067" s="587"/>
      <c r="Z1067" s="588">
        <f t="shared" si="1235"/>
        <v>0</v>
      </c>
      <c r="AA1067" s="588">
        <f t="shared" si="1219"/>
        <v>0</v>
      </c>
      <c r="AB1067" s="587"/>
      <c r="AC1067" s="588">
        <f t="shared" si="1236"/>
        <v>0</v>
      </c>
      <c r="AD1067" s="588">
        <f t="shared" si="1249"/>
        <v>0</v>
      </c>
      <c r="AE1067" s="587"/>
      <c r="AF1067" s="588">
        <f t="shared" si="1237"/>
        <v>0</v>
      </c>
      <c r="AG1067" s="588">
        <f t="shared" si="1250"/>
        <v>0</v>
      </c>
      <c r="AH1067" s="587"/>
      <c r="AI1067" s="588">
        <f t="shared" si="1238"/>
        <v>0</v>
      </c>
      <c r="AJ1067" s="588">
        <f t="shared" si="1251"/>
        <v>0</v>
      </c>
      <c r="AK1067" s="587"/>
      <c r="AL1067" s="588">
        <f t="shared" si="1239"/>
        <v>0</v>
      </c>
      <c r="AM1067" s="588">
        <f t="shared" si="1252"/>
        <v>0</v>
      </c>
      <c r="AN1067" s="587"/>
      <c r="AO1067" s="588">
        <f t="shared" si="1240"/>
        <v>0</v>
      </c>
      <c r="AP1067" s="588">
        <f t="shared" si="1253"/>
        <v>0</v>
      </c>
      <c r="AQ1067" s="587"/>
      <c r="AR1067" s="588">
        <f t="shared" si="1241"/>
        <v>0</v>
      </c>
      <c r="AS1067" s="588">
        <f t="shared" si="1220"/>
        <v>0</v>
      </c>
      <c r="AT1067" s="587"/>
      <c r="AU1067" s="588">
        <f t="shared" si="1242"/>
        <v>0</v>
      </c>
      <c r="AV1067" s="588">
        <f t="shared" si="1254"/>
        <v>0</v>
      </c>
      <c r="AW1067" s="587"/>
      <c r="AX1067" s="652"/>
      <c r="AY1067" s="706">
        <f t="shared" si="1218"/>
        <v>0</v>
      </c>
      <c r="BC1067" s="30">
        <f t="shared" si="1221"/>
        <v>0</v>
      </c>
      <c r="BD1067" s="30">
        <f t="shared" si="1222"/>
        <v>0</v>
      </c>
      <c r="BE1067" s="30">
        <f t="shared" si="1256"/>
        <v>0</v>
      </c>
      <c r="BF1067" s="30">
        <f t="shared" si="1223"/>
        <v>0</v>
      </c>
      <c r="BG1067" s="30">
        <f t="shared" si="1224"/>
        <v>0</v>
      </c>
      <c r="BH1067" s="30">
        <f t="shared" si="1255"/>
        <v>0</v>
      </c>
      <c r="BI1067" s="30">
        <f t="shared" si="1217"/>
        <v>0</v>
      </c>
      <c r="BJ1067" s="30">
        <f t="shared" si="1225"/>
        <v>0</v>
      </c>
      <c r="BK1067" s="704">
        <f t="shared" si="1226"/>
        <v>0</v>
      </c>
      <c r="BL1067" s="30">
        <f t="shared" si="1227"/>
        <v>0</v>
      </c>
      <c r="BM1067" s="30">
        <f t="shared" si="1228"/>
        <v>0</v>
      </c>
      <c r="BN1067" s="30">
        <f t="shared" si="1258"/>
        <v>0</v>
      </c>
    </row>
    <row r="1068" spans="1:66" x14ac:dyDescent="0.25">
      <c r="A1068" s="49"/>
      <c r="B1068" s="50"/>
      <c r="C1068" s="699"/>
      <c r="D1068" s="50"/>
      <c r="E1068" s="62" t="e">
        <f t="shared" si="1259"/>
        <v>#N/A</v>
      </c>
      <c r="F1068" s="664" t="str">
        <f t="shared" si="1257"/>
        <v/>
      </c>
      <c r="G1068" s="587"/>
      <c r="H1068" s="588">
        <f t="shared" si="1229"/>
        <v>0</v>
      </c>
      <c r="I1068" s="588">
        <f t="shared" si="1243"/>
        <v>0</v>
      </c>
      <c r="J1068" s="587"/>
      <c r="K1068" s="588">
        <f t="shared" si="1230"/>
        <v>0</v>
      </c>
      <c r="L1068" s="588">
        <f t="shared" si="1244"/>
        <v>0</v>
      </c>
      <c r="M1068" s="587"/>
      <c r="N1068" s="588">
        <f t="shared" si="1231"/>
        <v>0</v>
      </c>
      <c r="O1068" s="588">
        <f t="shared" si="1245"/>
        <v>0</v>
      </c>
      <c r="P1068" s="587"/>
      <c r="Q1068" s="588">
        <f t="shared" si="1232"/>
        <v>0</v>
      </c>
      <c r="R1068" s="588">
        <f t="shared" si="1246"/>
        <v>0</v>
      </c>
      <c r="S1068" s="587"/>
      <c r="T1068" s="588">
        <f t="shared" si="1233"/>
        <v>0</v>
      </c>
      <c r="U1068" s="588">
        <f t="shared" si="1247"/>
        <v>0</v>
      </c>
      <c r="V1068" s="587"/>
      <c r="W1068" s="588">
        <f t="shared" si="1234"/>
        <v>0</v>
      </c>
      <c r="X1068" s="588">
        <f t="shared" si="1248"/>
        <v>0</v>
      </c>
      <c r="Y1068" s="587"/>
      <c r="Z1068" s="588">
        <f t="shared" si="1235"/>
        <v>0</v>
      </c>
      <c r="AA1068" s="588">
        <f t="shared" si="1219"/>
        <v>0</v>
      </c>
      <c r="AB1068" s="587"/>
      <c r="AC1068" s="588">
        <f t="shared" si="1236"/>
        <v>0</v>
      </c>
      <c r="AD1068" s="588">
        <f t="shared" si="1249"/>
        <v>0</v>
      </c>
      <c r="AE1068" s="587"/>
      <c r="AF1068" s="588">
        <f t="shared" si="1237"/>
        <v>0</v>
      </c>
      <c r="AG1068" s="588">
        <f t="shared" si="1250"/>
        <v>0</v>
      </c>
      <c r="AH1068" s="587"/>
      <c r="AI1068" s="588">
        <f t="shared" si="1238"/>
        <v>0</v>
      </c>
      <c r="AJ1068" s="588">
        <f t="shared" si="1251"/>
        <v>0</v>
      </c>
      <c r="AK1068" s="587"/>
      <c r="AL1068" s="588">
        <f t="shared" si="1239"/>
        <v>0</v>
      </c>
      <c r="AM1068" s="588">
        <f t="shared" si="1252"/>
        <v>0</v>
      </c>
      <c r="AN1068" s="587"/>
      <c r="AO1068" s="588">
        <f t="shared" si="1240"/>
        <v>0</v>
      </c>
      <c r="AP1068" s="588">
        <f t="shared" si="1253"/>
        <v>0</v>
      </c>
      <c r="AQ1068" s="587"/>
      <c r="AR1068" s="588">
        <f t="shared" si="1241"/>
        <v>0</v>
      </c>
      <c r="AS1068" s="588">
        <f t="shared" si="1220"/>
        <v>0</v>
      </c>
      <c r="AT1068" s="587"/>
      <c r="AU1068" s="588">
        <f t="shared" si="1242"/>
        <v>0</v>
      </c>
      <c r="AV1068" s="588">
        <f t="shared" si="1254"/>
        <v>0</v>
      </c>
      <c r="AW1068" s="587"/>
      <c r="AX1068" s="652"/>
      <c r="AY1068" s="706">
        <f t="shared" si="1218"/>
        <v>0</v>
      </c>
      <c r="BC1068" s="30">
        <f t="shared" si="1221"/>
        <v>0</v>
      </c>
      <c r="BD1068" s="30">
        <f t="shared" si="1222"/>
        <v>0</v>
      </c>
      <c r="BE1068" s="30">
        <f t="shared" si="1256"/>
        <v>0</v>
      </c>
      <c r="BF1068" s="30">
        <f t="shared" si="1223"/>
        <v>0</v>
      </c>
      <c r="BG1068" s="30">
        <f t="shared" si="1224"/>
        <v>0</v>
      </c>
      <c r="BH1068" s="30">
        <f t="shared" si="1255"/>
        <v>0</v>
      </c>
      <c r="BI1068" s="30">
        <f t="shared" si="1217"/>
        <v>0</v>
      </c>
      <c r="BJ1068" s="30">
        <f t="shared" si="1225"/>
        <v>0</v>
      </c>
      <c r="BK1068" s="704">
        <f t="shared" si="1226"/>
        <v>0</v>
      </c>
      <c r="BL1068" s="30">
        <f t="shared" si="1227"/>
        <v>0</v>
      </c>
      <c r="BM1068" s="30">
        <f t="shared" si="1228"/>
        <v>0</v>
      </c>
      <c r="BN1068" s="30">
        <f t="shared" si="1258"/>
        <v>0</v>
      </c>
    </row>
    <row r="1069" spans="1:66" x14ac:dyDescent="0.25">
      <c r="A1069" s="49"/>
      <c r="B1069" s="50"/>
      <c r="C1069" s="699"/>
      <c r="D1069" s="50"/>
      <c r="E1069" s="62" t="e">
        <f t="shared" si="1259"/>
        <v>#N/A</v>
      </c>
      <c r="F1069" s="664" t="str">
        <f t="shared" si="1257"/>
        <v/>
      </c>
      <c r="G1069" s="587"/>
      <c r="H1069" s="588">
        <f t="shared" si="1229"/>
        <v>0</v>
      </c>
      <c r="I1069" s="588">
        <f t="shared" si="1243"/>
        <v>0</v>
      </c>
      <c r="J1069" s="587"/>
      <c r="K1069" s="588">
        <f t="shared" si="1230"/>
        <v>0</v>
      </c>
      <c r="L1069" s="588">
        <f t="shared" si="1244"/>
        <v>0</v>
      </c>
      <c r="M1069" s="587"/>
      <c r="N1069" s="588">
        <f t="shared" si="1231"/>
        <v>0</v>
      </c>
      <c r="O1069" s="588">
        <f t="shared" si="1245"/>
        <v>0</v>
      </c>
      <c r="P1069" s="587"/>
      <c r="Q1069" s="588">
        <f t="shared" si="1232"/>
        <v>0</v>
      </c>
      <c r="R1069" s="588">
        <f t="shared" si="1246"/>
        <v>0</v>
      </c>
      <c r="S1069" s="587"/>
      <c r="T1069" s="588">
        <f t="shared" si="1233"/>
        <v>0</v>
      </c>
      <c r="U1069" s="588">
        <f t="shared" si="1247"/>
        <v>0</v>
      </c>
      <c r="V1069" s="587"/>
      <c r="W1069" s="588">
        <f t="shared" si="1234"/>
        <v>0</v>
      </c>
      <c r="X1069" s="588">
        <f t="shared" si="1248"/>
        <v>0</v>
      </c>
      <c r="Y1069" s="587"/>
      <c r="Z1069" s="588">
        <f t="shared" si="1235"/>
        <v>0</v>
      </c>
      <c r="AA1069" s="588">
        <f t="shared" si="1219"/>
        <v>0</v>
      </c>
      <c r="AB1069" s="587"/>
      <c r="AC1069" s="588">
        <f t="shared" si="1236"/>
        <v>0</v>
      </c>
      <c r="AD1069" s="588">
        <f t="shared" si="1249"/>
        <v>0</v>
      </c>
      <c r="AE1069" s="587"/>
      <c r="AF1069" s="588">
        <f t="shared" si="1237"/>
        <v>0</v>
      </c>
      <c r="AG1069" s="588">
        <f t="shared" si="1250"/>
        <v>0</v>
      </c>
      <c r="AH1069" s="587"/>
      <c r="AI1069" s="588">
        <f t="shared" si="1238"/>
        <v>0</v>
      </c>
      <c r="AJ1069" s="588">
        <f t="shared" si="1251"/>
        <v>0</v>
      </c>
      <c r="AK1069" s="587"/>
      <c r="AL1069" s="588">
        <f t="shared" si="1239"/>
        <v>0</v>
      </c>
      <c r="AM1069" s="588">
        <f t="shared" si="1252"/>
        <v>0</v>
      </c>
      <c r="AN1069" s="587"/>
      <c r="AO1069" s="588">
        <f t="shared" si="1240"/>
        <v>0</v>
      </c>
      <c r="AP1069" s="588">
        <f t="shared" si="1253"/>
        <v>0</v>
      </c>
      <c r="AQ1069" s="587"/>
      <c r="AR1069" s="588">
        <f t="shared" si="1241"/>
        <v>0</v>
      </c>
      <c r="AS1069" s="588">
        <f t="shared" si="1220"/>
        <v>0</v>
      </c>
      <c r="AT1069" s="587"/>
      <c r="AU1069" s="588">
        <f t="shared" si="1242"/>
        <v>0</v>
      </c>
      <c r="AV1069" s="588">
        <f t="shared" si="1254"/>
        <v>0</v>
      </c>
      <c r="AW1069" s="587"/>
      <c r="AX1069" s="652"/>
      <c r="AY1069" s="706">
        <f t="shared" si="1218"/>
        <v>0</v>
      </c>
      <c r="BC1069" s="30">
        <f t="shared" si="1221"/>
        <v>0</v>
      </c>
      <c r="BD1069" s="30">
        <f t="shared" si="1222"/>
        <v>0</v>
      </c>
      <c r="BE1069" s="30">
        <f t="shared" si="1256"/>
        <v>0</v>
      </c>
      <c r="BF1069" s="30">
        <f t="shared" si="1223"/>
        <v>0</v>
      </c>
      <c r="BG1069" s="30">
        <f t="shared" si="1224"/>
        <v>0</v>
      </c>
      <c r="BH1069" s="30">
        <f t="shared" si="1255"/>
        <v>0</v>
      </c>
      <c r="BI1069" s="30">
        <f t="shared" si="1217"/>
        <v>0</v>
      </c>
      <c r="BJ1069" s="30">
        <f t="shared" si="1225"/>
        <v>0</v>
      </c>
      <c r="BK1069" s="704">
        <f t="shared" si="1226"/>
        <v>0</v>
      </c>
      <c r="BL1069" s="30">
        <f t="shared" si="1227"/>
        <v>0</v>
      </c>
      <c r="BM1069" s="30">
        <f t="shared" si="1228"/>
        <v>0</v>
      </c>
      <c r="BN1069" s="30">
        <f t="shared" si="1258"/>
        <v>0</v>
      </c>
    </row>
    <row r="1070" spans="1:66" x14ac:dyDescent="0.25">
      <c r="A1070" s="49"/>
      <c r="B1070" s="50"/>
      <c r="C1070" s="699"/>
      <c r="D1070" s="50"/>
      <c r="E1070" s="62" t="e">
        <f t="shared" si="1259"/>
        <v>#N/A</v>
      </c>
      <c r="F1070" s="664" t="str">
        <f t="shared" si="1257"/>
        <v/>
      </c>
      <c r="G1070" s="587"/>
      <c r="H1070" s="588">
        <f t="shared" si="1229"/>
        <v>0</v>
      </c>
      <c r="I1070" s="588">
        <f t="shared" si="1243"/>
        <v>0</v>
      </c>
      <c r="J1070" s="587"/>
      <c r="K1070" s="588">
        <f t="shared" si="1230"/>
        <v>0</v>
      </c>
      <c r="L1070" s="588">
        <f t="shared" si="1244"/>
        <v>0</v>
      </c>
      <c r="M1070" s="587"/>
      <c r="N1070" s="588">
        <f t="shared" si="1231"/>
        <v>0</v>
      </c>
      <c r="O1070" s="588">
        <f t="shared" si="1245"/>
        <v>0</v>
      </c>
      <c r="P1070" s="587"/>
      <c r="Q1070" s="588">
        <f t="shared" si="1232"/>
        <v>0</v>
      </c>
      <c r="R1070" s="588">
        <f t="shared" si="1246"/>
        <v>0</v>
      </c>
      <c r="S1070" s="587"/>
      <c r="T1070" s="588">
        <f t="shared" si="1233"/>
        <v>0</v>
      </c>
      <c r="U1070" s="588">
        <f t="shared" si="1247"/>
        <v>0</v>
      </c>
      <c r="V1070" s="587"/>
      <c r="W1070" s="588">
        <f t="shared" si="1234"/>
        <v>0</v>
      </c>
      <c r="X1070" s="588">
        <f t="shared" si="1248"/>
        <v>0</v>
      </c>
      <c r="Y1070" s="587"/>
      <c r="Z1070" s="588">
        <f t="shared" si="1235"/>
        <v>0</v>
      </c>
      <c r="AA1070" s="588">
        <f t="shared" si="1219"/>
        <v>0</v>
      </c>
      <c r="AB1070" s="587"/>
      <c r="AC1070" s="588">
        <f t="shared" si="1236"/>
        <v>0</v>
      </c>
      <c r="AD1070" s="588">
        <f t="shared" si="1249"/>
        <v>0</v>
      </c>
      <c r="AE1070" s="587"/>
      <c r="AF1070" s="588">
        <f t="shared" si="1237"/>
        <v>0</v>
      </c>
      <c r="AG1070" s="588">
        <f t="shared" si="1250"/>
        <v>0</v>
      </c>
      <c r="AH1070" s="587"/>
      <c r="AI1070" s="588">
        <f t="shared" si="1238"/>
        <v>0</v>
      </c>
      <c r="AJ1070" s="588">
        <f t="shared" si="1251"/>
        <v>0</v>
      </c>
      <c r="AK1070" s="587"/>
      <c r="AL1070" s="588">
        <f t="shared" si="1239"/>
        <v>0</v>
      </c>
      <c r="AM1070" s="588">
        <f t="shared" si="1252"/>
        <v>0</v>
      </c>
      <c r="AN1070" s="587"/>
      <c r="AO1070" s="588">
        <f t="shared" si="1240"/>
        <v>0</v>
      </c>
      <c r="AP1070" s="588">
        <f t="shared" si="1253"/>
        <v>0</v>
      </c>
      <c r="AQ1070" s="587"/>
      <c r="AR1070" s="588">
        <f t="shared" si="1241"/>
        <v>0</v>
      </c>
      <c r="AS1070" s="588">
        <f t="shared" si="1220"/>
        <v>0</v>
      </c>
      <c r="AT1070" s="587"/>
      <c r="AU1070" s="588">
        <f t="shared" si="1242"/>
        <v>0</v>
      </c>
      <c r="AV1070" s="588">
        <f t="shared" si="1254"/>
        <v>0</v>
      </c>
      <c r="AW1070" s="587"/>
      <c r="AX1070" s="652"/>
      <c r="AY1070" s="706">
        <f t="shared" si="1218"/>
        <v>0</v>
      </c>
      <c r="BC1070" s="30">
        <f t="shared" si="1221"/>
        <v>0</v>
      </c>
      <c r="BD1070" s="30">
        <f t="shared" si="1222"/>
        <v>0</v>
      </c>
      <c r="BE1070" s="30">
        <f t="shared" si="1256"/>
        <v>0</v>
      </c>
      <c r="BF1070" s="30">
        <f t="shared" si="1223"/>
        <v>0</v>
      </c>
      <c r="BG1070" s="30">
        <f t="shared" si="1224"/>
        <v>0</v>
      </c>
      <c r="BH1070" s="30">
        <f t="shared" si="1255"/>
        <v>0</v>
      </c>
      <c r="BI1070" s="30">
        <f t="shared" si="1217"/>
        <v>0</v>
      </c>
      <c r="BJ1070" s="30">
        <f t="shared" si="1225"/>
        <v>0</v>
      </c>
      <c r="BK1070" s="704">
        <f t="shared" si="1226"/>
        <v>0</v>
      </c>
      <c r="BL1070" s="30">
        <f t="shared" si="1227"/>
        <v>0</v>
      </c>
      <c r="BM1070" s="30">
        <f t="shared" si="1228"/>
        <v>0</v>
      </c>
      <c r="BN1070" s="30">
        <f t="shared" si="1258"/>
        <v>0</v>
      </c>
    </row>
    <row r="1071" spans="1:66" x14ac:dyDescent="0.25">
      <c r="A1071" s="49"/>
      <c r="B1071" s="50"/>
      <c r="C1071" s="699"/>
      <c r="D1071" s="50"/>
      <c r="E1071" s="62" t="e">
        <f t="shared" si="1259"/>
        <v>#N/A</v>
      </c>
      <c r="F1071" s="664" t="str">
        <f t="shared" si="1257"/>
        <v/>
      </c>
      <c r="G1071" s="587"/>
      <c r="H1071" s="588">
        <f t="shared" si="1229"/>
        <v>0</v>
      </c>
      <c r="I1071" s="588">
        <f t="shared" si="1243"/>
        <v>0</v>
      </c>
      <c r="J1071" s="587"/>
      <c r="K1071" s="588">
        <f t="shared" si="1230"/>
        <v>0</v>
      </c>
      <c r="L1071" s="588">
        <f t="shared" si="1244"/>
        <v>0</v>
      </c>
      <c r="M1071" s="587"/>
      <c r="N1071" s="588">
        <f t="shared" si="1231"/>
        <v>0</v>
      </c>
      <c r="O1071" s="588">
        <f t="shared" si="1245"/>
        <v>0</v>
      </c>
      <c r="P1071" s="587"/>
      <c r="Q1071" s="588">
        <f t="shared" si="1232"/>
        <v>0</v>
      </c>
      <c r="R1071" s="588">
        <f t="shared" si="1246"/>
        <v>0</v>
      </c>
      <c r="S1071" s="587"/>
      <c r="T1071" s="588">
        <f t="shared" si="1233"/>
        <v>0</v>
      </c>
      <c r="U1071" s="588">
        <f t="shared" si="1247"/>
        <v>0</v>
      </c>
      <c r="V1071" s="587"/>
      <c r="W1071" s="588">
        <f t="shared" si="1234"/>
        <v>0</v>
      </c>
      <c r="X1071" s="588">
        <f t="shared" si="1248"/>
        <v>0</v>
      </c>
      <c r="Y1071" s="587"/>
      <c r="Z1071" s="588">
        <f t="shared" si="1235"/>
        <v>0</v>
      </c>
      <c r="AA1071" s="588">
        <f t="shared" si="1219"/>
        <v>0</v>
      </c>
      <c r="AB1071" s="587"/>
      <c r="AC1071" s="588">
        <f t="shared" si="1236"/>
        <v>0</v>
      </c>
      <c r="AD1071" s="588">
        <f t="shared" si="1249"/>
        <v>0</v>
      </c>
      <c r="AE1071" s="587"/>
      <c r="AF1071" s="588">
        <f t="shared" si="1237"/>
        <v>0</v>
      </c>
      <c r="AG1071" s="588">
        <f t="shared" si="1250"/>
        <v>0</v>
      </c>
      <c r="AH1071" s="587"/>
      <c r="AI1071" s="588">
        <f t="shared" si="1238"/>
        <v>0</v>
      </c>
      <c r="AJ1071" s="588">
        <f t="shared" si="1251"/>
        <v>0</v>
      </c>
      <c r="AK1071" s="587"/>
      <c r="AL1071" s="588">
        <f t="shared" si="1239"/>
        <v>0</v>
      </c>
      <c r="AM1071" s="588">
        <f t="shared" si="1252"/>
        <v>0</v>
      </c>
      <c r="AN1071" s="587"/>
      <c r="AO1071" s="588">
        <f t="shared" si="1240"/>
        <v>0</v>
      </c>
      <c r="AP1071" s="588">
        <f t="shared" si="1253"/>
        <v>0</v>
      </c>
      <c r="AQ1071" s="587"/>
      <c r="AR1071" s="588">
        <f t="shared" si="1241"/>
        <v>0</v>
      </c>
      <c r="AS1071" s="588">
        <f t="shared" si="1220"/>
        <v>0</v>
      </c>
      <c r="AT1071" s="587"/>
      <c r="AU1071" s="588">
        <f t="shared" si="1242"/>
        <v>0</v>
      </c>
      <c r="AV1071" s="588">
        <f t="shared" si="1254"/>
        <v>0</v>
      </c>
      <c r="AW1071" s="587"/>
      <c r="AX1071" s="652"/>
      <c r="AY1071" s="706">
        <f t="shared" si="1218"/>
        <v>0</v>
      </c>
      <c r="BC1071" s="30">
        <f t="shared" si="1221"/>
        <v>0</v>
      </c>
      <c r="BD1071" s="30">
        <f t="shared" si="1222"/>
        <v>0</v>
      </c>
      <c r="BE1071" s="30">
        <f t="shared" si="1256"/>
        <v>0</v>
      </c>
      <c r="BF1071" s="30">
        <f t="shared" si="1223"/>
        <v>0</v>
      </c>
      <c r="BG1071" s="30">
        <f t="shared" si="1224"/>
        <v>0</v>
      </c>
      <c r="BH1071" s="30">
        <f t="shared" si="1255"/>
        <v>0</v>
      </c>
      <c r="BI1071" s="30">
        <f t="shared" ref="BI1071:BI1134" si="1260">AD1071-AA1071</f>
        <v>0</v>
      </c>
      <c r="BJ1071" s="30">
        <f t="shared" si="1225"/>
        <v>0</v>
      </c>
      <c r="BK1071" s="704">
        <f t="shared" si="1226"/>
        <v>0</v>
      </c>
      <c r="BL1071" s="30">
        <f t="shared" si="1227"/>
        <v>0</v>
      </c>
      <c r="BM1071" s="30">
        <f t="shared" si="1228"/>
        <v>0</v>
      </c>
      <c r="BN1071" s="30">
        <f t="shared" si="1258"/>
        <v>0</v>
      </c>
    </row>
    <row r="1072" spans="1:66" x14ac:dyDescent="0.25">
      <c r="A1072" s="49"/>
      <c r="B1072" s="50"/>
      <c r="C1072" s="699"/>
      <c r="D1072" s="50"/>
      <c r="E1072" s="62" t="e">
        <f t="shared" si="1259"/>
        <v>#N/A</v>
      </c>
      <c r="F1072" s="664" t="str">
        <f t="shared" si="1257"/>
        <v/>
      </c>
      <c r="G1072" s="587"/>
      <c r="H1072" s="588">
        <f t="shared" si="1229"/>
        <v>0</v>
      </c>
      <c r="I1072" s="588">
        <f t="shared" si="1243"/>
        <v>0</v>
      </c>
      <c r="J1072" s="587"/>
      <c r="K1072" s="588">
        <f t="shared" si="1230"/>
        <v>0</v>
      </c>
      <c r="L1072" s="588">
        <f t="shared" si="1244"/>
        <v>0</v>
      </c>
      <c r="M1072" s="587"/>
      <c r="N1072" s="588">
        <f t="shared" si="1231"/>
        <v>0</v>
      </c>
      <c r="O1072" s="588">
        <f t="shared" si="1245"/>
        <v>0</v>
      </c>
      <c r="P1072" s="587"/>
      <c r="Q1072" s="588">
        <f t="shared" si="1232"/>
        <v>0</v>
      </c>
      <c r="R1072" s="588">
        <f t="shared" si="1246"/>
        <v>0</v>
      </c>
      <c r="S1072" s="587"/>
      <c r="T1072" s="588">
        <f t="shared" si="1233"/>
        <v>0</v>
      </c>
      <c r="U1072" s="588">
        <f t="shared" si="1247"/>
        <v>0</v>
      </c>
      <c r="V1072" s="587"/>
      <c r="W1072" s="588">
        <f t="shared" si="1234"/>
        <v>0</v>
      </c>
      <c r="X1072" s="588">
        <f t="shared" si="1248"/>
        <v>0</v>
      </c>
      <c r="Y1072" s="587"/>
      <c r="Z1072" s="588">
        <f t="shared" si="1235"/>
        <v>0</v>
      </c>
      <c r="AA1072" s="588">
        <f t="shared" si="1219"/>
        <v>0</v>
      </c>
      <c r="AB1072" s="587"/>
      <c r="AC1072" s="588">
        <f t="shared" si="1236"/>
        <v>0</v>
      </c>
      <c r="AD1072" s="588">
        <f t="shared" si="1249"/>
        <v>0</v>
      </c>
      <c r="AE1072" s="587"/>
      <c r="AF1072" s="588">
        <f t="shared" si="1237"/>
        <v>0</v>
      </c>
      <c r="AG1072" s="588">
        <f t="shared" si="1250"/>
        <v>0</v>
      </c>
      <c r="AH1072" s="587"/>
      <c r="AI1072" s="588">
        <f t="shared" si="1238"/>
        <v>0</v>
      </c>
      <c r="AJ1072" s="588">
        <f t="shared" si="1251"/>
        <v>0</v>
      </c>
      <c r="AK1072" s="587"/>
      <c r="AL1072" s="588">
        <f t="shared" si="1239"/>
        <v>0</v>
      </c>
      <c r="AM1072" s="588">
        <f t="shared" si="1252"/>
        <v>0</v>
      </c>
      <c r="AN1072" s="587"/>
      <c r="AO1072" s="588">
        <f t="shared" si="1240"/>
        <v>0</v>
      </c>
      <c r="AP1072" s="588">
        <f t="shared" si="1253"/>
        <v>0</v>
      </c>
      <c r="AQ1072" s="587"/>
      <c r="AR1072" s="588">
        <f t="shared" si="1241"/>
        <v>0</v>
      </c>
      <c r="AS1072" s="588">
        <f t="shared" si="1220"/>
        <v>0</v>
      </c>
      <c r="AT1072" s="587"/>
      <c r="AU1072" s="588">
        <f t="shared" si="1242"/>
        <v>0</v>
      </c>
      <c r="AV1072" s="588">
        <f t="shared" si="1254"/>
        <v>0</v>
      </c>
      <c r="AW1072" s="587"/>
      <c r="AX1072" s="652"/>
      <c r="AY1072" s="706">
        <f t="shared" si="1218"/>
        <v>0</v>
      </c>
      <c r="BC1072" s="30">
        <f t="shared" si="1221"/>
        <v>0</v>
      </c>
      <c r="BD1072" s="30">
        <f t="shared" si="1222"/>
        <v>0</v>
      </c>
      <c r="BE1072" s="30">
        <f t="shared" si="1256"/>
        <v>0</v>
      </c>
      <c r="BF1072" s="30">
        <f t="shared" si="1223"/>
        <v>0</v>
      </c>
      <c r="BG1072" s="30">
        <f t="shared" si="1224"/>
        <v>0</v>
      </c>
      <c r="BH1072" s="30">
        <f t="shared" si="1255"/>
        <v>0</v>
      </c>
      <c r="BI1072" s="30">
        <f t="shared" si="1260"/>
        <v>0</v>
      </c>
      <c r="BJ1072" s="30">
        <f t="shared" si="1225"/>
        <v>0</v>
      </c>
      <c r="BK1072" s="704">
        <f t="shared" si="1226"/>
        <v>0</v>
      </c>
      <c r="BL1072" s="30">
        <f t="shared" si="1227"/>
        <v>0</v>
      </c>
      <c r="BM1072" s="30">
        <f t="shared" si="1228"/>
        <v>0</v>
      </c>
      <c r="BN1072" s="30">
        <f t="shared" si="1258"/>
        <v>0</v>
      </c>
    </row>
    <row r="1073" spans="1:66" x14ac:dyDescent="0.25">
      <c r="A1073" s="49"/>
      <c r="B1073" s="50"/>
      <c r="C1073" s="699"/>
      <c r="D1073" s="50"/>
      <c r="E1073" s="62" t="e">
        <f t="shared" si="1259"/>
        <v>#N/A</v>
      </c>
      <c r="F1073" s="664" t="str">
        <f t="shared" si="1257"/>
        <v/>
      </c>
      <c r="G1073" s="587"/>
      <c r="H1073" s="588">
        <f t="shared" si="1229"/>
        <v>0</v>
      </c>
      <c r="I1073" s="588">
        <f t="shared" si="1243"/>
        <v>0</v>
      </c>
      <c r="J1073" s="587"/>
      <c r="K1073" s="588">
        <f t="shared" si="1230"/>
        <v>0</v>
      </c>
      <c r="L1073" s="588">
        <f t="shared" si="1244"/>
        <v>0</v>
      </c>
      <c r="M1073" s="587"/>
      <c r="N1073" s="588">
        <f t="shared" si="1231"/>
        <v>0</v>
      </c>
      <c r="O1073" s="588">
        <f t="shared" si="1245"/>
        <v>0</v>
      </c>
      <c r="P1073" s="587"/>
      <c r="Q1073" s="588">
        <f t="shared" si="1232"/>
        <v>0</v>
      </c>
      <c r="R1073" s="588">
        <f t="shared" si="1246"/>
        <v>0</v>
      </c>
      <c r="S1073" s="587"/>
      <c r="T1073" s="588">
        <f t="shared" si="1233"/>
        <v>0</v>
      </c>
      <c r="U1073" s="588">
        <f t="shared" si="1247"/>
        <v>0</v>
      </c>
      <c r="V1073" s="587"/>
      <c r="W1073" s="588">
        <f t="shared" si="1234"/>
        <v>0</v>
      </c>
      <c r="X1073" s="588">
        <f t="shared" si="1248"/>
        <v>0</v>
      </c>
      <c r="Y1073" s="587"/>
      <c r="Z1073" s="588">
        <f t="shared" si="1235"/>
        <v>0</v>
      </c>
      <c r="AA1073" s="588">
        <f t="shared" si="1219"/>
        <v>0</v>
      </c>
      <c r="AB1073" s="587"/>
      <c r="AC1073" s="588">
        <f t="shared" si="1236"/>
        <v>0</v>
      </c>
      <c r="AD1073" s="588">
        <f t="shared" si="1249"/>
        <v>0</v>
      </c>
      <c r="AE1073" s="587"/>
      <c r="AF1073" s="588">
        <f t="shared" si="1237"/>
        <v>0</v>
      </c>
      <c r="AG1073" s="588">
        <f t="shared" si="1250"/>
        <v>0</v>
      </c>
      <c r="AH1073" s="587"/>
      <c r="AI1073" s="588">
        <f t="shared" si="1238"/>
        <v>0</v>
      </c>
      <c r="AJ1073" s="588">
        <f t="shared" si="1251"/>
        <v>0</v>
      </c>
      <c r="AK1073" s="587"/>
      <c r="AL1073" s="588">
        <f t="shared" si="1239"/>
        <v>0</v>
      </c>
      <c r="AM1073" s="588">
        <f t="shared" si="1252"/>
        <v>0</v>
      </c>
      <c r="AN1073" s="587"/>
      <c r="AO1073" s="588">
        <f t="shared" si="1240"/>
        <v>0</v>
      </c>
      <c r="AP1073" s="588">
        <f t="shared" si="1253"/>
        <v>0</v>
      </c>
      <c r="AQ1073" s="587"/>
      <c r="AR1073" s="588">
        <f t="shared" si="1241"/>
        <v>0</v>
      </c>
      <c r="AS1073" s="588">
        <f t="shared" si="1220"/>
        <v>0</v>
      </c>
      <c r="AT1073" s="587"/>
      <c r="AU1073" s="588">
        <f t="shared" si="1242"/>
        <v>0</v>
      </c>
      <c r="AV1073" s="588">
        <f t="shared" si="1254"/>
        <v>0</v>
      </c>
      <c r="AW1073" s="587"/>
      <c r="AX1073" s="652"/>
      <c r="AY1073" s="706">
        <f t="shared" ref="AY1073:AY1136" si="1261">AS1073-AX1073</f>
        <v>0</v>
      </c>
      <c r="BC1073" s="30">
        <f t="shared" si="1221"/>
        <v>0</v>
      </c>
      <c r="BD1073" s="30">
        <f t="shared" si="1222"/>
        <v>0</v>
      </c>
      <c r="BE1073" s="30">
        <f t="shared" si="1256"/>
        <v>0</v>
      </c>
      <c r="BF1073" s="30">
        <f t="shared" si="1223"/>
        <v>0</v>
      </c>
      <c r="BG1073" s="30">
        <f t="shared" si="1224"/>
        <v>0</v>
      </c>
      <c r="BH1073" s="30">
        <f t="shared" si="1255"/>
        <v>0</v>
      </c>
      <c r="BI1073" s="30">
        <f t="shared" si="1260"/>
        <v>0</v>
      </c>
      <c r="BJ1073" s="30">
        <f t="shared" si="1225"/>
        <v>0</v>
      </c>
      <c r="BK1073" s="704">
        <f t="shared" si="1226"/>
        <v>0</v>
      </c>
      <c r="BL1073" s="30">
        <f t="shared" si="1227"/>
        <v>0</v>
      </c>
      <c r="BM1073" s="30">
        <f t="shared" si="1228"/>
        <v>0</v>
      </c>
      <c r="BN1073" s="30">
        <f t="shared" si="1258"/>
        <v>0</v>
      </c>
    </row>
    <row r="1074" spans="1:66" x14ac:dyDescent="0.25">
      <c r="A1074" s="49"/>
      <c r="B1074" s="50"/>
      <c r="C1074" s="699"/>
      <c r="D1074" s="50"/>
      <c r="E1074" s="62" t="e">
        <f t="shared" si="1259"/>
        <v>#N/A</v>
      </c>
      <c r="F1074" s="664" t="str">
        <f t="shared" si="1257"/>
        <v/>
      </c>
      <c r="G1074" s="587"/>
      <c r="H1074" s="588">
        <f t="shared" si="1229"/>
        <v>0</v>
      </c>
      <c r="I1074" s="588">
        <f t="shared" si="1243"/>
        <v>0</v>
      </c>
      <c r="J1074" s="587"/>
      <c r="K1074" s="588">
        <f t="shared" si="1230"/>
        <v>0</v>
      </c>
      <c r="L1074" s="588">
        <f t="shared" si="1244"/>
        <v>0</v>
      </c>
      <c r="M1074" s="587"/>
      <c r="N1074" s="588">
        <f t="shared" si="1231"/>
        <v>0</v>
      </c>
      <c r="O1074" s="588">
        <f t="shared" si="1245"/>
        <v>0</v>
      </c>
      <c r="P1074" s="587"/>
      <c r="Q1074" s="588">
        <f t="shared" si="1232"/>
        <v>0</v>
      </c>
      <c r="R1074" s="588">
        <f t="shared" si="1246"/>
        <v>0</v>
      </c>
      <c r="S1074" s="587"/>
      <c r="T1074" s="588">
        <f t="shared" si="1233"/>
        <v>0</v>
      </c>
      <c r="U1074" s="588">
        <f t="shared" si="1247"/>
        <v>0</v>
      </c>
      <c r="V1074" s="587"/>
      <c r="W1074" s="588">
        <f t="shared" si="1234"/>
        <v>0</v>
      </c>
      <c r="X1074" s="588">
        <f t="shared" si="1248"/>
        <v>0</v>
      </c>
      <c r="Y1074" s="587"/>
      <c r="Z1074" s="588">
        <f t="shared" si="1235"/>
        <v>0</v>
      </c>
      <c r="AA1074" s="588">
        <f t="shared" si="1219"/>
        <v>0</v>
      </c>
      <c r="AB1074" s="587"/>
      <c r="AC1074" s="588">
        <f t="shared" si="1236"/>
        <v>0</v>
      </c>
      <c r="AD1074" s="588">
        <f t="shared" si="1249"/>
        <v>0</v>
      </c>
      <c r="AE1074" s="587"/>
      <c r="AF1074" s="588">
        <f t="shared" si="1237"/>
        <v>0</v>
      </c>
      <c r="AG1074" s="588">
        <f t="shared" si="1250"/>
        <v>0</v>
      </c>
      <c r="AH1074" s="587"/>
      <c r="AI1074" s="588">
        <f t="shared" si="1238"/>
        <v>0</v>
      </c>
      <c r="AJ1074" s="588">
        <f t="shared" si="1251"/>
        <v>0</v>
      </c>
      <c r="AK1074" s="587"/>
      <c r="AL1074" s="588">
        <f t="shared" si="1239"/>
        <v>0</v>
      </c>
      <c r="AM1074" s="588">
        <f t="shared" si="1252"/>
        <v>0</v>
      </c>
      <c r="AN1074" s="587"/>
      <c r="AO1074" s="588">
        <f t="shared" si="1240"/>
        <v>0</v>
      </c>
      <c r="AP1074" s="588">
        <f t="shared" si="1253"/>
        <v>0</v>
      </c>
      <c r="AQ1074" s="587"/>
      <c r="AR1074" s="588">
        <f t="shared" si="1241"/>
        <v>0</v>
      </c>
      <c r="AS1074" s="588">
        <f t="shared" si="1220"/>
        <v>0</v>
      </c>
      <c r="AT1074" s="587"/>
      <c r="AU1074" s="588">
        <f t="shared" si="1242"/>
        <v>0</v>
      </c>
      <c r="AV1074" s="588">
        <f t="shared" si="1254"/>
        <v>0</v>
      </c>
      <c r="AW1074" s="587"/>
      <c r="AX1074" s="652"/>
      <c r="AY1074" s="706">
        <f t="shared" si="1261"/>
        <v>0</v>
      </c>
      <c r="BC1074" s="30">
        <f t="shared" si="1221"/>
        <v>0</v>
      </c>
      <c r="BD1074" s="30">
        <f t="shared" si="1222"/>
        <v>0</v>
      </c>
      <c r="BE1074" s="30">
        <f t="shared" si="1256"/>
        <v>0</v>
      </c>
      <c r="BF1074" s="30">
        <f t="shared" si="1223"/>
        <v>0</v>
      </c>
      <c r="BG1074" s="30">
        <f t="shared" si="1224"/>
        <v>0</v>
      </c>
      <c r="BH1074" s="30">
        <f t="shared" si="1255"/>
        <v>0</v>
      </c>
      <c r="BI1074" s="30">
        <f t="shared" si="1260"/>
        <v>0</v>
      </c>
      <c r="BJ1074" s="30">
        <f t="shared" si="1225"/>
        <v>0</v>
      </c>
      <c r="BK1074" s="704">
        <f t="shared" si="1226"/>
        <v>0</v>
      </c>
      <c r="BL1074" s="30">
        <f t="shared" si="1227"/>
        <v>0</v>
      </c>
      <c r="BM1074" s="30">
        <f t="shared" si="1228"/>
        <v>0</v>
      </c>
      <c r="BN1074" s="30">
        <f t="shared" si="1258"/>
        <v>0</v>
      </c>
    </row>
    <row r="1075" spans="1:66" x14ac:dyDescent="0.25">
      <c r="A1075" s="49"/>
      <c r="B1075" s="50"/>
      <c r="C1075" s="699"/>
      <c r="D1075" s="50"/>
      <c r="E1075" s="62" t="e">
        <f t="shared" si="1259"/>
        <v>#N/A</v>
      </c>
      <c r="F1075" s="664" t="str">
        <f t="shared" si="1257"/>
        <v/>
      </c>
      <c r="G1075" s="587"/>
      <c r="H1075" s="588">
        <f t="shared" si="1229"/>
        <v>0</v>
      </c>
      <c r="I1075" s="588">
        <f t="shared" si="1243"/>
        <v>0</v>
      </c>
      <c r="J1075" s="587"/>
      <c r="K1075" s="588">
        <f t="shared" si="1230"/>
        <v>0</v>
      </c>
      <c r="L1075" s="588">
        <f t="shared" si="1244"/>
        <v>0</v>
      </c>
      <c r="M1075" s="587"/>
      <c r="N1075" s="588">
        <f t="shared" si="1231"/>
        <v>0</v>
      </c>
      <c r="O1075" s="588">
        <f t="shared" si="1245"/>
        <v>0</v>
      </c>
      <c r="P1075" s="587"/>
      <c r="Q1075" s="588">
        <f t="shared" si="1232"/>
        <v>0</v>
      </c>
      <c r="R1075" s="588">
        <f t="shared" si="1246"/>
        <v>0</v>
      </c>
      <c r="S1075" s="587"/>
      <c r="T1075" s="588">
        <f t="shared" si="1233"/>
        <v>0</v>
      </c>
      <c r="U1075" s="588">
        <f t="shared" si="1247"/>
        <v>0</v>
      </c>
      <c r="V1075" s="587"/>
      <c r="W1075" s="588">
        <f t="shared" si="1234"/>
        <v>0</v>
      </c>
      <c r="X1075" s="588">
        <f t="shared" si="1248"/>
        <v>0</v>
      </c>
      <c r="Y1075" s="587"/>
      <c r="Z1075" s="588">
        <f t="shared" si="1235"/>
        <v>0</v>
      </c>
      <c r="AA1075" s="588">
        <f t="shared" si="1219"/>
        <v>0</v>
      </c>
      <c r="AB1075" s="587"/>
      <c r="AC1075" s="588">
        <f t="shared" si="1236"/>
        <v>0</v>
      </c>
      <c r="AD1075" s="588">
        <f t="shared" si="1249"/>
        <v>0</v>
      </c>
      <c r="AE1075" s="587"/>
      <c r="AF1075" s="588">
        <f t="shared" si="1237"/>
        <v>0</v>
      </c>
      <c r="AG1075" s="588">
        <f t="shared" si="1250"/>
        <v>0</v>
      </c>
      <c r="AH1075" s="587"/>
      <c r="AI1075" s="588">
        <f t="shared" si="1238"/>
        <v>0</v>
      </c>
      <c r="AJ1075" s="588">
        <f t="shared" si="1251"/>
        <v>0</v>
      </c>
      <c r="AK1075" s="587"/>
      <c r="AL1075" s="588">
        <f t="shared" si="1239"/>
        <v>0</v>
      </c>
      <c r="AM1075" s="588">
        <f t="shared" si="1252"/>
        <v>0</v>
      </c>
      <c r="AN1075" s="587"/>
      <c r="AO1075" s="588">
        <f t="shared" si="1240"/>
        <v>0</v>
      </c>
      <c r="AP1075" s="588">
        <f t="shared" si="1253"/>
        <v>0</v>
      </c>
      <c r="AQ1075" s="587"/>
      <c r="AR1075" s="588">
        <f t="shared" si="1241"/>
        <v>0</v>
      </c>
      <c r="AS1075" s="588">
        <f t="shared" si="1220"/>
        <v>0</v>
      </c>
      <c r="AT1075" s="587"/>
      <c r="AU1075" s="588">
        <f t="shared" si="1242"/>
        <v>0</v>
      </c>
      <c r="AV1075" s="588">
        <f t="shared" si="1254"/>
        <v>0</v>
      </c>
      <c r="AW1075" s="587"/>
      <c r="AX1075" s="652"/>
      <c r="AY1075" s="706">
        <f t="shared" si="1261"/>
        <v>0</v>
      </c>
      <c r="BC1075" s="30">
        <f t="shared" si="1221"/>
        <v>0</v>
      </c>
      <c r="BD1075" s="30">
        <f t="shared" si="1222"/>
        <v>0</v>
      </c>
      <c r="BE1075" s="30">
        <f t="shared" si="1256"/>
        <v>0</v>
      </c>
      <c r="BF1075" s="30">
        <f t="shared" si="1223"/>
        <v>0</v>
      </c>
      <c r="BG1075" s="30">
        <f t="shared" si="1224"/>
        <v>0</v>
      </c>
      <c r="BH1075" s="30">
        <f t="shared" si="1255"/>
        <v>0</v>
      </c>
      <c r="BI1075" s="30">
        <f t="shared" si="1260"/>
        <v>0</v>
      </c>
      <c r="BJ1075" s="30">
        <f t="shared" si="1225"/>
        <v>0</v>
      </c>
      <c r="BK1075" s="704">
        <f t="shared" si="1226"/>
        <v>0</v>
      </c>
      <c r="BL1075" s="30">
        <f t="shared" si="1227"/>
        <v>0</v>
      </c>
      <c r="BM1075" s="30">
        <f t="shared" si="1228"/>
        <v>0</v>
      </c>
      <c r="BN1075" s="30">
        <f t="shared" si="1258"/>
        <v>0</v>
      </c>
    </row>
    <row r="1076" spans="1:66" x14ac:dyDescent="0.25">
      <c r="A1076" s="49"/>
      <c r="B1076" s="50"/>
      <c r="C1076" s="699"/>
      <c r="D1076" s="50"/>
      <c r="E1076" s="62" t="e">
        <f t="shared" si="1259"/>
        <v>#N/A</v>
      </c>
      <c r="F1076" s="664" t="str">
        <f t="shared" si="1257"/>
        <v/>
      </c>
      <c r="G1076" s="587"/>
      <c r="H1076" s="588">
        <f t="shared" si="1229"/>
        <v>0</v>
      </c>
      <c r="I1076" s="588">
        <f t="shared" si="1243"/>
        <v>0</v>
      </c>
      <c r="J1076" s="587"/>
      <c r="K1076" s="588">
        <f t="shared" si="1230"/>
        <v>0</v>
      </c>
      <c r="L1076" s="588">
        <f t="shared" si="1244"/>
        <v>0</v>
      </c>
      <c r="M1076" s="587"/>
      <c r="N1076" s="588">
        <f t="shared" si="1231"/>
        <v>0</v>
      </c>
      <c r="O1076" s="588">
        <f t="shared" si="1245"/>
        <v>0</v>
      </c>
      <c r="P1076" s="587"/>
      <c r="Q1076" s="588">
        <f t="shared" si="1232"/>
        <v>0</v>
      </c>
      <c r="R1076" s="588">
        <f t="shared" si="1246"/>
        <v>0</v>
      </c>
      <c r="S1076" s="587"/>
      <c r="T1076" s="588">
        <f t="shared" si="1233"/>
        <v>0</v>
      </c>
      <c r="U1076" s="588">
        <f t="shared" si="1247"/>
        <v>0</v>
      </c>
      <c r="V1076" s="587"/>
      <c r="W1076" s="588">
        <f t="shared" si="1234"/>
        <v>0</v>
      </c>
      <c r="X1076" s="588">
        <f t="shared" si="1248"/>
        <v>0</v>
      </c>
      <c r="Y1076" s="587"/>
      <c r="Z1076" s="588">
        <f t="shared" si="1235"/>
        <v>0</v>
      </c>
      <c r="AA1076" s="588">
        <f t="shared" si="1219"/>
        <v>0</v>
      </c>
      <c r="AB1076" s="587"/>
      <c r="AC1076" s="588">
        <f t="shared" si="1236"/>
        <v>0</v>
      </c>
      <c r="AD1076" s="588">
        <f t="shared" si="1249"/>
        <v>0</v>
      </c>
      <c r="AE1076" s="587"/>
      <c r="AF1076" s="588">
        <f t="shared" si="1237"/>
        <v>0</v>
      </c>
      <c r="AG1076" s="588">
        <f t="shared" si="1250"/>
        <v>0</v>
      </c>
      <c r="AH1076" s="587"/>
      <c r="AI1076" s="588">
        <f t="shared" si="1238"/>
        <v>0</v>
      </c>
      <c r="AJ1076" s="588">
        <f t="shared" si="1251"/>
        <v>0</v>
      </c>
      <c r="AK1076" s="587"/>
      <c r="AL1076" s="588">
        <f t="shared" si="1239"/>
        <v>0</v>
      </c>
      <c r="AM1076" s="588">
        <f t="shared" si="1252"/>
        <v>0</v>
      </c>
      <c r="AN1076" s="587"/>
      <c r="AO1076" s="588">
        <f t="shared" si="1240"/>
        <v>0</v>
      </c>
      <c r="AP1076" s="588">
        <f t="shared" si="1253"/>
        <v>0</v>
      </c>
      <c r="AQ1076" s="587"/>
      <c r="AR1076" s="588">
        <f t="shared" si="1241"/>
        <v>0</v>
      </c>
      <c r="AS1076" s="588">
        <f t="shared" si="1220"/>
        <v>0</v>
      </c>
      <c r="AT1076" s="587"/>
      <c r="AU1076" s="588">
        <f t="shared" si="1242"/>
        <v>0</v>
      </c>
      <c r="AV1076" s="588">
        <f t="shared" si="1254"/>
        <v>0</v>
      </c>
      <c r="AW1076" s="587"/>
      <c r="AX1076" s="652"/>
      <c r="AY1076" s="706">
        <f t="shared" si="1261"/>
        <v>0</v>
      </c>
      <c r="BC1076" s="30">
        <f t="shared" si="1221"/>
        <v>0</v>
      </c>
      <c r="BD1076" s="30">
        <f t="shared" si="1222"/>
        <v>0</v>
      </c>
      <c r="BE1076" s="30">
        <f t="shared" si="1256"/>
        <v>0</v>
      </c>
      <c r="BF1076" s="30">
        <f t="shared" si="1223"/>
        <v>0</v>
      </c>
      <c r="BG1076" s="30">
        <f t="shared" si="1224"/>
        <v>0</v>
      </c>
      <c r="BH1076" s="30">
        <f t="shared" si="1255"/>
        <v>0</v>
      </c>
      <c r="BI1076" s="30">
        <f t="shared" si="1260"/>
        <v>0</v>
      </c>
      <c r="BJ1076" s="30">
        <f t="shared" si="1225"/>
        <v>0</v>
      </c>
      <c r="BK1076" s="704">
        <f t="shared" si="1226"/>
        <v>0</v>
      </c>
      <c r="BL1076" s="30">
        <f t="shared" si="1227"/>
        <v>0</v>
      </c>
      <c r="BM1076" s="30">
        <f t="shared" si="1228"/>
        <v>0</v>
      </c>
      <c r="BN1076" s="30">
        <f t="shared" si="1258"/>
        <v>0</v>
      </c>
    </row>
    <row r="1077" spans="1:66" x14ac:dyDescent="0.25">
      <c r="A1077" s="49"/>
      <c r="B1077" s="50"/>
      <c r="C1077" s="699"/>
      <c r="D1077" s="50"/>
      <c r="E1077" s="62" t="e">
        <f t="shared" si="1259"/>
        <v>#N/A</v>
      </c>
      <c r="F1077" s="664" t="str">
        <f t="shared" si="1257"/>
        <v/>
      </c>
      <c r="G1077" s="587"/>
      <c r="H1077" s="588">
        <f t="shared" si="1229"/>
        <v>0</v>
      </c>
      <c r="I1077" s="588">
        <f t="shared" si="1243"/>
        <v>0</v>
      </c>
      <c r="J1077" s="587"/>
      <c r="K1077" s="588">
        <f t="shared" si="1230"/>
        <v>0</v>
      </c>
      <c r="L1077" s="588">
        <f t="shared" si="1244"/>
        <v>0</v>
      </c>
      <c r="M1077" s="587"/>
      <c r="N1077" s="588">
        <f t="shared" si="1231"/>
        <v>0</v>
      </c>
      <c r="O1077" s="588">
        <f t="shared" si="1245"/>
        <v>0</v>
      </c>
      <c r="P1077" s="587"/>
      <c r="Q1077" s="588">
        <f t="shared" si="1232"/>
        <v>0</v>
      </c>
      <c r="R1077" s="588">
        <f t="shared" si="1246"/>
        <v>0</v>
      </c>
      <c r="S1077" s="587"/>
      <c r="T1077" s="588">
        <f t="shared" si="1233"/>
        <v>0</v>
      </c>
      <c r="U1077" s="588">
        <f t="shared" si="1247"/>
        <v>0</v>
      </c>
      <c r="V1077" s="587"/>
      <c r="W1077" s="588">
        <f t="shared" si="1234"/>
        <v>0</v>
      </c>
      <c r="X1077" s="588">
        <f t="shared" si="1248"/>
        <v>0</v>
      </c>
      <c r="Y1077" s="587"/>
      <c r="Z1077" s="588">
        <f t="shared" si="1235"/>
        <v>0</v>
      </c>
      <c r="AA1077" s="588">
        <f t="shared" si="1219"/>
        <v>0</v>
      </c>
      <c r="AB1077" s="587"/>
      <c r="AC1077" s="588">
        <f t="shared" si="1236"/>
        <v>0</v>
      </c>
      <c r="AD1077" s="588">
        <f t="shared" si="1249"/>
        <v>0</v>
      </c>
      <c r="AE1077" s="587"/>
      <c r="AF1077" s="588">
        <f t="shared" si="1237"/>
        <v>0</v>
      </c>
      <c r="AG1077" s="588">
        <f t="shared" si="1250"/>
        <v>0</v>
      </c>
      <c r="AH1077" s="587"/>
      <c r="AI1077" s="588">
        <f t="shared" si="1238"/>
        <v>0</v>
      </c>
      <c r="AJ1077" s="588">
        <f t="shared" si="1251"/>
        <v>0</v>
      </c>
      <c r="AK1077" s="587"/>
      <c r="AL1077" s="588">
        <f t="shared" si="1239"/>
        <v>0</v>
      </c>
      <c r="AM1077" s="588">
        <f t="shared" si="1252"/>
        <v>0</v>
      </c>
      <c r="AN1077" s="587"/>
      <c r="AO1077" s="588">
        <f t="shared" si="1240"/>
        <v>0</v>
      </c>
      <c r="AP1077" s="588">
        <f t="shared" si="1253"/>
        <v>0</v>
      </c>
      <c r="AQ1077" s="587"/>
      <c r="AR1077" s="588">
        <f t="shared" si="1241"/>
        <v>0</v>
      </c>
      <c r="AS1077" s="588">
        <f t="shared" si="1220"/>
        <v>0</v>
      </c>
      <c r="AT1077" s="587"/>
      <c r="AU1077" s="588">
        <f t="shared" si="1242"/>
        <v>0</v>
      </c>
      <c r="AV1077" s="588">
        <f t="shared" si="1254"/>
        <v>0</v>
      </c>
      <c r="AW1077" s="587"/>
      <c r="AX1077" s="652"/>
      <c r="AY1077" s="706">
        <f t="shared" si="1261"/>
        <v>0</v>
      </c>
      <c r="BC1077" s="30">
        <f t="shared" si="1221"/>
        <v>0</v>
      </c>
      <c r="BD1077" s="30">
        <f t="shared" si="1222"/>
        <v>0</v>
      </c>
      <c r="BE1077" s="30">
        <f t="shared" si="1256"/>
        <v>0</v>
      </c>
      <c r="BF1077" s="30">
        <f t="shared" si="1223"/>
        <v>0</v>
      </c>
      <c r="BG1077" s="30">
        <f t="shared" si="1224"/>
        <v>0</v>
      </c>
      <c r="BH1077" s="30">
        <f t="shared" si="1255"/>
        <v>0</v>
      </c>
      <c r="BI1077" s="30">
        <f t="shared" si="1260"/>
        <v>0</v>
      </c>
      <c r="BJ1077" s="30">
        <f t="shared" si="1225"/>
        <v>0</v>
      </c>
      <c r="BK1077" s="704">
        <f t="shared" si="1226"/>
        <v>0</v>
      </c>
      <c r="BL1077" s="30">
        <f t="shared" si="1227"/>
        <v>0</v>
      </c>
      <c r="BM1077" s="30">
        <f t="shared" si="1228"/>
        <v>0</v>
      </c>
      <c r="BN1077" s="30">
        <f t="shared" si="1258"/>
        <v>0</v>
      </c>
    </row>
    <row r="1078" spans="1:66" x14ac:dyDescent="0.25">
      <c r="A1078" s="49"/>
      <c r="B1078" s="50"/>
      <c r="C1078" s="699"/>
      <c r="D1078" s="50"/>
      <c r="E1078" s="62" t="e">
        <f t="shared" si="1259"/>
        <v>#N/A</v>
      </c>
      <c r="F1078" s="664" t="str">
        <f t="shared" si="1257"/>
        <v/>
      </c>
      <c r="G1078" s="587"/>
      <c r="H1078" s="588">
        <f t="shared" si="1229"/>
        <v>0</v>
      </c>
      <c r="I1078" s="588">
        <f t="shared" si="1243"/>
        <v>0</v>
      </c>
      <c r="J1078" s="587"/>
      <c r="K1078" s="588">
        <f t="shared" si="1230"/>
        <v>0</v>
      </c>
      <c r="L1078" s="588">
        <f t="shared" si="1244"/>
        <v>0</v>
      </c>
      <c r="M1078" s="587"/>
      <c r="N1078" s="588">
        <f t="shared" si="1231"/>
        <v>0</v>
      </c>
      <c r="O1078" s="588">
        <f t="shared" si="1245"/>
        <v>0</v>
      </c>
      <c r="P1078" s="587"/>
      <c r="Q1078" s="588">
        <f t="shared" si="1232"/>
        <v>0</v>
      </c>
      <c r="R1078" s="588">
        <f t="shared" si="1246"/>
        <v>0</v>
      </c>
      <c r="S1078" s="587"/>
      <c r="T1078" s="588">
        <f t="shared" si="1233"/>
        <v>0</v>
      </c>
      <c r="U1078" s="588">
        <f t="shared" si="1247"/>
        <v>0</v>
      </c>
      <c r="V1078" s="587"/>
      <c r="W1078" s="588">
        <f t="shared" si="1234"/>
        <v>0</v>
      </c>
      <c r="X1078" s="588">
        <f t="shared" si="1248"/>
        <v>0</v>
      </c>
      <c r="Y1078" s="587"/>
      <c r="Z1078" s="588">
        <f t="shared" si="1235"/>
        <v>0</v>
      </c>
      <c r="AA1078" s="588">
        <f t="shared" si="1219"/>
        <v>0</v>
      </c>
      <c r="AB1078" s="587"/>
      <c r="AC1078" s="588">
        <f t="shared" si="1236"/>
        <v>0</v>
      </c>
      <c r="AD1078" s="588">
        <f t="shared" si="1249"/>
        <v>0</v>
      </c>
      <c r="AE1078" s="587"/>
      <c r="AF1078" s="588">
        <f t="shared" si="1237"/>
        <v>0</v>
      </c>
      <c r="AG1078" s="588">
        <f t="shared" si="1250"/>
        <v>0</v>
      </c>
      <c r="AH1078" s="587"/>
      <c r="AI1078" s="588">
        <f t="shared" si="1238"/>
        <v>0</v>
      </c>
      <c r="AJ1078" s="588">
        <f t="shared" si="1251"/>
        <v>0</v>
      </c>
      <c r="AK1078" s="587"/>
      <c r="AL1078" s="588">
        <f t="shared" si="1239"/>
        <v>0</v>
      </c>
      <c r="AM1078" s="588">
        <f t="shared" si="1252"/>
        <v>0</v>
      </c>
      <c r="AN1078" s="587"/>
      <c r="AO1078" s="588">
        <f t="shared" si="1240"/>
        <v>0</v>
      </c>
      <c r="AP1078" s="588">
        <f t="shared" si="1253"/>
        <v>0</v>
      </c>
      <c r="AQ1078" s="587"/>
      <c r="AR1078" s="588">
        <f t="shared" si="1241"/>
        <v>0</v>
      </c>
      <c r="AS1078" s="588">
        <f t="shared" si="1220"/>
        <v>0</v>
      </c>
      <c r="AT1078" s="587"/>
      <c r="AU1078" s="588">
        <f t="shared" si="1242"/>
        <v>0</v>
      </c>
      <c r="AV1078" s="588">
        <f t="shared" si="1254"/>
        <v>0</v>
      </c>
      <c r="AW1078" s="587"/>
      <c r="AX1078" s="652"/>
      <c r="AY1078" s="706">
        <f t="shared" si="1261"/>
        <v>0</v>
      </c>
      <c r="BC1078" s="30">
        <f t="shared" si="1221"/>
        <v>0</v>
      </c>
      <c r="BD1078" s="30">
        <f t="shared" si="1222"/>
        <v>0</v>
      </c>
      <c r="BE1078" s="30">
        <f t="shared" si="1256"/>
        <v>0</v>
      </c>
      <c r="BF1078" s="30">
        <f t="shared" si="1223"/>
        <v>0</v>
      </c>
      <c r="BG1078" s="30">
        <f t="shared" si="1224"/>
        <v>0</v>
      </c>
      <c r="BH1078" s="30">
        <f t="shared" si="1255"/>
        <v>0</v>
      </c>
      <c r="BI1078" s="30">
        <f t="shared" si="1260"/>
        <v>0</v>
      </c>
      <c r="BJ1078" s="30">
        <f t="shared" si="1225"/>
        <v>0</v>
      </c>
      <c r="BK1078" s="704">
        <f t="shared" si="1226"/>
        <v>0</v>
      </c>
      <c r="BL1078" s="30">
        <f t="shared" si="1227"/>
        <v>0</v>
      </c>
      <c r="BM1078" s="30">
        <f t="shared" si="1228"/>
        <v>0</v>
      </c>
      <c r="BN1078" s="30">
        <f t="shared" si="1258"/>
        <v>0</v>
      </c>
    </row>
    <row r="1079" spans="1:66" x14ac:dyDescent="0.25">
      <c r="A1079" s="49"/>
      <c r="B1079" s="50"/>
      <c r="C1079" s="699"/>
      <c r="D1079" s="50"/>
      <c r="E1079" s="62" t="e">
        <f t="shared" si="1259"/>
        <v>#N/A</v>
      </c>
      <c r="F1079" s="664" t="str">
        <f t="shared" si="1257"/>
        <v/>
      </c>
      <c r="G1079" s="587"/>
      <c r="H1079" s="588">
        <f t="shared" si="1229"/>
        <v>0</v>
      </c>
      <c r="I1079" s="588">
        <f t="shared" si="1243"/>
        <v>0</v>
      </c>
      <c r="J1079" s="587"/>
      <c r="K1079" s="588">
        <f t="shared" si="1230"/>
        <v>0</v>
      </c>
      <c r="L1079" s="588">
        <f t="shared" si="1244"/>
        <v>0</v>
      </c>
      <c r="M1079" s="587"/>
      <c r="N1079" s="588">
        <f t="shared" si="1231"/>
        <v>0</v>
      </c>
      <c r="O1079" s="588">
        <f t="shared" si="1245"/>
        <v>0</v>
      </c>
      <c r="P1079" s="587"/>
      <c r="Q1079" s="588">
        <f t="shared" si="1232"/>
        <v>0</v>
      </c>
      <c r="R1079" s="588">
        <f t="shared" si="1246"/>
        <v>0</v>
      </c>
      <c r="S1079" s="587"/>
      <c r="T1079" s="588">
        <f t="shared" si="1233"/>
        <v>0</v>
      </c>
      <c r="U1079" s="588">
        <f t="shared" si="1247"/>
        <v>0</v>
      </c>
      <c r="V1079" s="587"/>
      <c r="W1079" s="588">
        <f t="shared" si="1234"/>
        <v>0</v>
      </c>
      <c r="X1079" s="588">
        <f t="shared" si="1248"/>
        <v>0</v>
      </c>
      <c r="Y1079" s="587"/>
      <c r="Z1079" s="588">
        <f t="shared" si="1235"/>
        <v>0</v>
      </c>
      <c r="AA1079" s="588">
        <f t="shared" si="1219"/>
        <v>0</v>
      </c>
      <c r="AB1079" s="587"/>
      <c r="AC1079" s="588">
        <f t="shared" si="1236"/>
        <v>0</v>
      </c>
      <c r="AD1079" s="588">
        <f t="shared" si="1249"/>
        <v>0</v>
      </c>
      <c r="AE1079" s="587"/>
      <c r="AF1079" s="588">
        <f t="shared" si="1237"/>
        <v>0</v>
      </c>
      <c r="AG1079" s="588">
        <f t="shared" si="1250"/>
        <v>0</v>
      </c>
      <c r="AH1079" s="587"/>
      <c r="AI1079" s="588">
        <f t="shared" si="1238"/>
        <v>0</v>
      </c>
      <c r="AJ1079" s="588">
        <f t="shared" si="1251"/>
        <v>0</v>
      </c>
      <c r="AK1079" s="587"/>
      <c r="AL1079" s="588">
        <f t="shared" si="1239"/>
        <v>0</v>
      </c>
      <c r="AM1079" s="588">
        <f t="shared" si="1252"/>
        <v>0</v>
      </c>
      <c r="AN1079" s="587"/>
      <c r="AO1079" s="588">
        <f t="shared" si="1240"/>
        <v>0</v>
      </c>
      <c r="AP1079" s="588">
        <f t="shared" si="1253"/>
        <v>0</v>
      </c>
      <c r="AQ1079" s="587"/>
      <c r="AR1079" s="588">
        <f t="shared" si="1241"/>
        <v>0</v>
      </c>
      <c r="AS1079" s="588">
        <f t="shared" si="1220"/>
        <v>0</v>
      </c>
      <c r="AT1079" s="587"/>
      <c r="AU1079" s="588">
        <f t="shared" si="1242"/>
        <v>0</v>
      </c>
      <c r="AV1079" s="588">
        <f t="shared" si="1254"/>
        <v>0</v>
      </c>
      <c r="AW1079" s="587"/>
      <c r="AX1079" s="652"/>
      <c r="AY1079" s="706">
        <f t="shared" si="1261"/>
        <v>0</v>
      </c>
      <c r="BC1079" s="30">
        <f t="shared" si="1221"/>
        <v>0</v>
      </c>
      <c r="BD1079" s="30">
        <f t="shared" si="1222"/>
        <v>0</v>
      </c>
      <c r="BE1079" s="30">
        <f t="shared" si="1256"/>
        <v>0</v>
      </c>
      <c r="BF1079" s="30">
        <f t="shared" si="1223"/>
        <v>0</v>
      </c>
      <c r="BG1079" s="30">
        <f t="shared" si="1224"/>
        <v>0</v>
      </c>
      <c r="BH1079" s="30">
        <f t="shared" si="1255"/>
        <v>0</v>
      </c>
      <c r="BI1079" s="30">
        <f t="shared" si="1260"/>
        <v>0</v>
      </c>
      <c r="BJ1079" s="30">
        <f t="shared" si="1225"/>
        <v>0</v>
      </c>
      <c r="BK1079" s="704">
        <f t="shared" si="1226"/>
        <v>0</v>
      </c>
      <c r="BL1079" s="30">
        <f t="shared" si="1227"/>
        <v>0</v>
      </c>
      <c r="BM1079" s="30">
        <f t="shared" si="1228"/>
        <v>0</v>
      </c>
      <c r="BN1079" s="30">
        <f t="shared" si="1258"/>
        <v>0</v>
      </c>
    </row>
    <row r="1080" spans="1:66" x14ac:dyDescent="0.25">
      <c r="A1080" s="49"/>
      <c r="B1080" s="50"/>
      <c r="C1080" s="699"/>
      <c r="D1080" s="50"/>
      <c r="E1080" s="62" t="e">
        <f t="shared" si="1259"/>
        <v>#N/A</v>
      </c>
      <c r="F1080" s="664" t="str">
        <f t="shared" si="1257"/>
        <v/>
      </c>
      <c r="G1080" s="587"/>
      <c r="H1080" s="588">
        <f t="shared" si="1229"/>
        <v>0</v>
      </c>
      <c r="I1080" s="588">
        <f t="shared" si="1243"/>
        <v>0</v>
      </c>
      <c r="J1080" s="587"/>
      <c r="K1080" s="588">
        <f t="shared" si="1230"/>
        <v>0</v>
      </c>
      <c r="L1080" s="588">
        <f t="shared" si="1244"/>
        <v>0</v>
      </c>
      <c r="M1080" s="587"/>
      <c r="N1080" s="588">
        <f t="shared" si="1231"/>
        <v>0</v>
      </c>
      <c r="O1080" s="588">
        <f t="shared" si="1245"/>
        <v>0</v>
      </c>
      <c r="P1080" s="587"/>
      <c r="Q1080" s="588">
        <f t="shared" si="1232"/>
        <v>0</v>
      </c>
      <c r="R1080" s="588">
        <f t="shared" si="1246"/>
        <v>0</v>
      </c>
      <c r="S1080" s="587"/>
      <c r="T1080" s="588">
        <f t="shared" si="1233"/>
        <v>0</v>
      </c>
      <c r="U1080" s="588">
        <f t="shared" si="1247"/>
        <v>0</v>
      </c>
      <c r="V1080" s="587"/>
      <c r="W1080" s="588">
        <f t="shared" si="1234"/>
        <v>0</v>
      </c>
      <c r="X1080" s="588">
        <f t="shared" si="1248"/>
        <v>0</v>
      </c>
      <c r="Y1080" s="587"/>
      <c r="Z1080" s="588">
        <f t="shared" si="1235"/>
        <v>0</v>
      </c>
      <c r="AA1080" s="588">
        <f t="shared" si="1219"/>
        <v>0</v>
      </c>
      <c r="AB1080" s="587"/>
      <c r="AC1080" s="588">
        <f t="shared" si="1236"/>
        <v>0</v>
      </c>
      <c r="AD1080" s="588">
        <f t="shared" si="1249"/>
        <v>0</v>
      </c>
      <c r="AE1080" s="587"/>
      <c r="AF1080" s="588">
        <f t="shared" si="1237"/>
        <v>0</v>
      </c>
      <c r="AG1080" s="588">
        <f t="shared" si="1250"/>
        <v>0</v>
      </c>
      <c r="AH1080" s="587"/>
      <c r="AI1080" s="588">
        <f t="shared" si="1238"/>
        <v>0</v>
      </c>
      <c r="AJ1080" s="588">
        <f t="shared" si="1251"/>
        <v>0</v>
      </c>
      <c r="AK1080" s="587"/>
      <c r="AL1080" s="588">
        <f t="shared" si="1239"/>
        <v>0</v>
      </c>
      <c r="AM1080" s="588">
        <f t="shared" si="1252"/>
        <v>0</v>
      </c>
      <c r="AN1080" s="587"/>
      <c r="AO1080" s="588">
        <f t="shared" si="1240"/>
        <v>0</v>
      </c>
      <c r="AP1080" s="588">
        <f t="shared" si="1253"/>
        <v>0</v>
      </c>
      <c r="AQ1080" s="587"/>
      <c r="AR1080" s="588">
        <f t="shared" si="1241"/>
        <v>0</v>
      </c>
      <c r="AS1080" s="588">
        <f t="shared" si="1220"/>
        <v>0</v>
      </c>
      <c r="AT1080" s="587"/>
      <c r="AU1080" s="588">
        <f t="shared" si="1242"/>
        <v>0</v>
      </c>
      <c r="AV1080" s="588">
        <f t="shared" si="1254"/>
        <v>0</v>
      </c>
      <c r="AW1080" s="587"/>
      <c r="AX1080" s="652"/>
      <c r="AY1080" s="706">
        <f t="shared" si="1261"/>
        <v>0</v>
      </c>
      <c r="BC1080" s="30">
        <f t="shared" si="1221"/>
        <v>0</v>
      </c>
      <c r="BD1080" s="30">
        <f t="shared" si="1222"/>
        <v>0</v>
      </c>
      <c r="BE1080" s="30">
        <f t="shared" si="1256"/>
        <v>0</v>
      </c>
      <c r="BF1080" s="30">
        <f t="shared" si="1223"/>
        <v>0</v>
      </c>
      <c r="BG1080" s="30">
        <f t="shared" si="1224"/>
        <v>0</v>
      </c>
      <c r="BH1080" s="30">
        <f t="shared" si="1255"/>
        <v>0</v>
      </c>
      <c r="BI1080" s="30">
        <f t="shared" si="1260"/>
        <v>0</v>
      </c>
      <c r="BJ1080" s="30">
        <f t="shared" si="1225"/>
        <v>0</v>
      </c>
      <c r="BK1080" s="704">
        <f t="shared" si="1226"/>
        <v>0</v>
      </c>
      <c r="BL1080" s="30">
        <f t="shared" si="1227"/>
        <v>0</v>
      </c>
      <c r="BM1080" s="30">
        <f t="shared" si="1228"/>
        <v>0</v>
      </c>
      <c r="BN1080" s="30">
        <f t="shared" si="1258"/>
        <v>0</v>
      </c>
    </row>
    <row r="1081" spans="1:66" x14ac:dyDescent="0.25">
      <c r="A1081" s="49"/>
      <c r="B1081" s="50"/>
      <c r="C1081" s="699"/>
      <c r="D1081" s="50"/>
      <c r="E1081" s="62" t="e">
        <f t="shared" si="1259"/>
        <v>#N/A</v>
      </c>
      <c r="F1081" s="664" t="str">
        <f t="shared" si="1257"/>
        <v/>
      </c>
      <c r="G1081" s="587"/>
      <c r="H1081" s="588">
        <f t="shared" si="1229"/>
        <v>0</v>
      </c>
      <c r="I1081" s="588">
        <f t="shared" si="1243"/>
        <v>0</v>
      </c>
      <c r="J1081" s="587"/>
      <c r="K1081" s="588">
        <f t="shared" si="1230"/>
        <v>0</v>
      </c>
      <c r="L1081" s="588">
        <f t="shared" si="1244"/>
        <v>0</v>
      </c>
      <c r="M1081" s="587"/>
      <c r="N1081" s="588">
        <f t="shared" si="1231"/>
        <v>0</v>
      </c>
      <c r="O1081" s="588">
        <f t="shared" si="1245"/>
        <v>0</v>
      </c>
      <c r="P1081" s="587"/>
      <c r="Q1081" s="588">
        <f t="shared" si="1232"/>
        <v>0</v>
      </c>
      <c r="R1081" s="588">
        <f t="shared" si="1246"/>
        <v>0</v>
      </c>
      <c r="S1081" s="587"/>
      <c r="T1081" s="588">
        <f t="shared" si="1233"/>
        <v>0</v>
      </c>
      <c r="U1081" s="588">
        <f t="shared" si="1247"/>
        <v>0</v>
      </c>
      <c r="V1081" s="587"/>
      <c r="W1081" s="588">
        <f t="shared" si="1234"/>
        <v>0</v>
      </c>
      <c r="X1081" s="588">
        <f t="shared" si="1248"/>
        <v>0</v>
      </c>
      <c r="Y1081" s="587"/>
      <c r="Z1081" s="588">
        <f t="shared" si="1235"/>
        <v>0</v>
      </c>
      <c r="AA1081" s="588">
        <f t="shared" si="1219"/>
        <v>0</v>
      </c>
      <c r="AB1081" s="587"/>
      <c r="AC1081" s="588">
        <f t="shared" si="1236"/>
        <v>0</v>
      </c>
      <c r="AD1081" s="588">
        <f t="shared" si="1249"/>
        <v>0</v>
      </c>
      <c r="AE1081" s="587"/>
      <c r="AF1081" s="588">
        <f t="shared" si="1237"/>
        <v>0</v>
      </c>
      <c r="AG1081" s="588">
        <f t="shared" si="1250"/>
        <v>0</v>
      </c>
      <c r="AH1081" s="587"/>
      <c r="AI1081" s="588">
        <f t="shared" si="1238"/>
        <v>0</v>
      </c>
      <c r="AJ1081" s="588">
        <f t="shared" si="1251"/>
        <v>0</v>
      </c>
      <c r="AK1081" s="587"/>
      <c r="AL1081" s="588">
        <f t="shared" si="1239"/>
        <v>0</v>
      </c>
      <c r="AM1081" s="588">
        <f t="shared" si="1252"/>
        <v>0</v>
      </c>
      <c r="AN1081" s="587"/>
      <c r="AO1081" s="588">
        <f t="shared" si="1240"/>
        <v>0</v>
      </c>
      <c r="AP1081" s="588">
        <f t="shared" si="1253"/>
        <v>0</v>
      </c>
      <c r="AQ1081" s="587"/>
      <c r="AR1081" s="588">
        <f t="shared" si="1241"/>
        <v>0</v>
      </c>
      <c r="AS1081" s="588">
        <f t="shared" si="1220"/>
        <v>0</v>
      </c>
      <c r="AT1081" s="587"/>
      <c r="AU1081" s="588">
        <f t="shared" si="1242"/>
        <v>0</v>
      </c>
      <c r="AV1081" s="588">
        <f t="shared" si="1254"/>
        <v>0</v>
      </c>
      <c r="AW1081" s="587"/>
      <c r="AX1081" s="652"/>
      <c r="AY1081" s="706">
        <f t="shared" si="1261"/>
        <v>0</v>
      </c>
      <c r="BC1081" s="30">
        <f t="shared" si="1221"/>
        <v>0</v>
      </c>
      <c r="BD1081" s="30">
        <f t="shared" si="1222"/>
        <v>0</v>
      </c>
      <c r="BE1081" s="30">
        <f t="shared" si="1256"/>
        <v>0</v>
      </c>
      <c r="BF1081" s="30">
        <f t="shared" si="1223"/>
        <v>0</v>
      </c>
      <c r="BG1081" s="30">
        <f t="shared" si="1224"/>
        <v>0</v>
      </c>
      <c r="BH1081" s="30">
        <f t="shared" si="1255"/>
        <v>0</v>
      </c>
      <c r="BI1081" s="30">
        <f t="shared" si="1260"/>
        <v>0</v>
      </c>
      <c r="BJ1081" s="30">
        <f t="shared" si="1225"/>
        <v>0</v>
      </c>
      <c r="BK1081" s="704">
        <f t="shared" si="1226"/>
        <v>0</v>
      </c>
      <c r="BL1081" s="30">
        <f t="shared" si="1227"/>
        <v>0</v>
      </c>
      <c r="BM1081" s="30">
        <f t="shared" si="1228"/>
        <v>0</v>
      </c>
      <c r="BN1081" s="30">
        <f t="shared" si="1258"/>
        <v>0</v>
      </c>
    </row>
    <row r="1082" spans="1:66" x14ac:dyDescent="0.25">
      <c r="A1082" s="49"/>
      <c r="B1082" s="50"/>
      <c r="C1082" s="699"/>
      <c r="D1082" s="50"/>
      <c r="E1082" s="62" t="e">
        <f t="shared" si="1259"/>
        <v>#N/A</v>
      </c>
      <c r="F1082" s="664" t="str">
        <f t="shared" si="1257"/>
        <v/>
      </c>
      <c r="G1082" s="587"/>
      <c r="H1082" s="588">
        <f t="shared" si="1229"/>
        <v>0</v>
      </c>
      <c r="I1082" s="588">
        <f t="shared" si="1243"/>
        <v>0</v>
      </c>
      <c r="J1082" s="587"/>
      <c r="K1082" s="588">
        <f t="shared" si="1230"/>
        <v>0</v>
      </c>
      <c r="L1082" s="588">
        <f t="shared" si="1244"/>
        <v>0</v>
      </c>
      <c r="M1082" s="587"/>
      <c r="N1082" s="588">
        <f t="shared" si="1231"/>
        <v>0</v>
      </c>
      <c r="O1082" s="588">
        <f t="shared" si="1245"/>
        <v>0</v>
      </c>
      <c r="P1082" s="587"/>
      <c r="Q1082" s="588">
        <f t="shared" si="1232"/>
        <v>0</v>
      </c>
      <c r="R1082" s="588">
        <f t="shared" si="1246"/>
        <v>0</v>
      </c>
      <c r="S1082" s="587"/>
      <c r="T1082" s="588">
        <f t="shared" si="1233"/>
        <v>0</v>
      </c>
      <c r="U1082" s="588">
        <f t="shared" si="1247"/>
        <v>0</v>
      </c>
      <c r="V1082" s="587"/>
      <c r="W1082" s="588">
        <f t="shared" si="1234"/>
        <v>0</v>
      </c>
      <c r="X1082" s="588">
        <f t="shared" si="1248"/>
        <v>0</v>
      </c>
      <c r="Y1082" s="587"/>
      <c r="Z1082" s="588">
        <f t="shared" si="1235"/>
        <v>0</v>
      </c>
      <c r="AA1082" s="588">
        <f t="shared" si="1219"/>
        <v>0</v>
      </c>
      <c r="AB1082" s="587"/>
      <c r="AC1082" s="588">
        <f t="shared" si="1236"/>
        <v>0</v>
      </c>
      <c r="AD1082" s="588">
        <f t="shared" si="1249"/>
        <v>0</v>
      </c>
      <c r="AE1082" s="587"/>
      <c r="AF1082" s="588">
        <f t="shared" si="1237"/>
        <v>0</v>
      </c>
      <c r="AG1082" s="588">
        <f t="shared" si="1250"/>
        <v>0</v>
      </c>
      <c r="AH1082" s="587"/>
      <c r="AI1082" s="588">
        <f t="shared" si="1238"/>
        <v>0</v>
      </c>
      <c r="AJ1082" s="588">
        <f t="shared" si="1251"/>
        <v>0</v>
      </c>
      <c r="AK1082" s="587"/>
      <c r="AL1082" s="588">
        <f t="shared" si="1239"/>
        <v>0</v>
      </c>
      <c r="AM1082" s="588">
        <f t="shared" si="1252"/>
        <v>0</v>
      </c>
      <c r="AN1082" s="587"/>
      <c r="AO1082" s="588">
        <f t="shared" si="1240"/>
        <v>0</v>
      </c>
      <c r="AP1082" s="588">
        <f t="shared" si="1253"/>
        <v>0</v>
      </c>
      <c r="AQ1082" s="587"/>
      <c r="AR1082" s="588">
        <f t="shared" si="1241"/>
        <v>0</v>
      </c>
      <c r="AS1082" s="588">
        <f t="shared" si="1220"/>
        <v>0</v>
      </c>
      <c r="AT1082" s="587"/>
      <c r="AU1082" s="588">
        <f t="shared" si="1242"/>
        <v>0</v>
      </c>
      <c r="AV1082" s="588">
        <f t="shared" si="1254"/>
        <v>0</v>
      </c>
      <c r="AW1082" s="587"/>
      <c r="AX1082" s="652"/>
      <c r="AY1082" s="706">
        <f t="shared" si="1261"/>
        <v>0</v>
      </c>
      <c r="BC1082" s="30">
        <f t="shared" si="1221"/>
        <v>0</v>
      </c>
      <c r="BD1082" s="30">
        <f t="shared" si="1222"/>
        <v>0</v>
      </c>
      <c r="BE1082" s="30">
        <f t="shared" si="1256"/>
        <v>0</v>
      </c>
      <c r="BF1082" s="30">
        <f t="shared" si="1223"/>
        <v>0</v>
      </c>
      <c r="BG1082" s="30">
        <f t="shared" si="1224"/>
        <v>0</v>
      </c>
      <c r="BH1082" s="30">
        <f t="shared" si="1255"/>
        <v>0</v>
      </c>
      <c r="BI1082" s="30">
        <f t="shared" si="1260"/>
        <v>0</v>
      </c>
      <c r="BJ1082" s="30">
        <f t="shared" si="1225"/>
        <v>0</v>
      </c>
      <c r="BK1082" s="704">
        <f t="shared" si="1226"/>
        <v>0</v>
      </c>
      <c r="BL1082" s="30">
        <f t="shared" si="1227"/>
        <v>0</v>
      </c>
      <c r="BM1082" s="30">
        <f t="shared" si="1228"/>
        <v>0</v>
      </c>
      <c r="BN1082" s="30">
        <f t="shared" si="1258"/>
        <v>0</v>
      </c>
    </row>
    <row r="1083" spans="1:66" x14ac:dyDescent="0.25">
      <c r="A1083" s="49"/>
      <c r="B1083" s="50"/>
      <c r="C1083" s="699"/>
      <c r="D1083" s="50"/>
      <c r="E1083" s="62" t="e">
        <f t="shared" si="1259"/>
        <v>#N/A</v>
      </c>
      <c r="F1083" s="664" t="str">
        <f t="shared" si="1257"/>
        <v/>
      </c>
      <c r="G1083" s="587"/>
      <c r="H1083" s="588">
        <f t="shared" si="1229"/>
        <v>0</v>
      </c>
      <c r="I1083" s="588">
        <f t="shared" si="1243"/>
        <v>0</v>
      </c>
      <c r="J1083" s="587"/>
      <c r="K1083" s="588">
        <f t="shared" si="1230"/>
        <v>0</v>
      </c>
      <c r="L1083" s="588">
        <f t="shared" si="1244"/>
        <v>0</v>
      </c>
      <c r="M1083" s="587"/>
      <c r="N1083" s="588">
        <f t="shared" si="1231"/>
        <v>0</v>
      </c>
      <c r="O1083" s="588">
        <f t="shared" si="1245"/>
        <v>0</v>
      </c>
      <c r="P1083" s="587"/>
      <c r="Q1083" s="588">
        <f t="shared" si="1232"/>
        <v>0</v>
      </c>
      <c r="R1083" s="588">
        <f t="shared" si="1246"/>
        <v>0</v>
      </c>
      <c r="S1083" s="587"/>
      <c r="T1083" s="588">
        <f t="shared" si="1233"/>
        <v>0</v>
      </c>
      <c r="U1083" s="588">
        <f t="shared" si="1247"/>
        <v>0</v>
      </c>
      <c r="V1083" s="587"/>
      <c r="W1083" s="588">
        <f t="shared" si="1234"/>
        <v>0</v>
      </c>
      <c r="X1083" s="588">
        <f t="shared" si="1248"/>
        <v>0</v>
      </c>
      <c r="Y1083" s="587"/>
      <c r="Z1083" s="588">
        <f t="shared" si="1235"/>
        <v>0</v>
      </c>
      <c r="AA1083" s="588">
        <f t="shared" ref="AA1083:AA1146" si="1262">SUM(Y1083:Z1083)</f>
        <v>0</v>
      </c>
      <c r="AB1083" s="587"/>
      <c r="AC1083" s="588">
        <f t="shared" si="1236"/>
        <v>0</v>
      </c>
      <c r="AD1083" s="588">
        <f t="shared" si="1249"/>
        <v>0</v>
      </c>
      <c r="AE1083" s="587"/>
      <c r="AF1083" s="588">
        <f t="shared" si="1237"/>
        <v>0</v>
      </c>
      <c r="AG1083" s="588">
        <f t="shared" si="1250"/>
        <v>0</v>
      </c>
      <c r="AH1083" s="587"/>
      <c r="AI1083" s="588">
        <f t="shared" si="1238"/>
        <v>0</v>
      </c>
      <c r="AJ1083" s="588">
        <f t="shared" si="1251"/>
        <v>0</v>
      </c>
      <c r="AK1083" s="587"/>
      <c r="AL1083" s="588">
        <f t="shared" si="1239"/>
        <v>0</v>
      </c>
      <c r="AM1083" s="588">
        <f t="shared" si="1252"/>
        <v>0</v>
      </c>
      <c r="AN1083" s="587"/>
      <c r="AO1083" s="588">
        <f t="shared" si="1240"/>
        <v>0</v>
      </c>
      <c r="AP1083" s="588">
        <f t="shared" si="1253"/>
        <v>0</v>
      </c>
      <c r="AQ1083" s="587"/>
      <c r="AR1083" s="588">
        <f t="shared" si="1241"/>
        <v>0</v>
      </c>
      <c r="AS1083" s="588">
        <f t="shared" si="1220"/>
        <v>0</v>
      </c>
      <c r="AT1083" s="587"/>
      <c r="AU1083" s="588">
        <f t="shared" si="1242"/>
        <v>0</v>
      </c>
      <c r="AV1083" s="588">
        <f t="shared" si="1254"/>
        <v>0</v>
      </c>
      <c r="AW1083" s="587"/>
      <c r="AX1083" s="652"/>
      <c r="AY1083" s="706">
        <f t="shared" si="1261"/>
        <v>0</v>
      </c>
      <c r="BC1083" s="30">
        <f t="shared" si="1221"/>
        <v>0</v>
      </c>
      <c r="BD1083" s="30">
        <f t="shared" si="1222"/>
        <v>0</v>
      </c>
      <c r="BE1083" s="30">
        <f t="shared" si="1256"/>
        <v>0</v>
      </c>
      <c r="BF1083" s="30">
        <f t="shared" si="1223"/>
        <v>0</v>
      </c>
      <c r="BG1083" s="30">
        <f t="shared" si="1224"/>
        <v>0</v>
      </c>
      <c r="BH1083" s="30">
        <f t="shared" si="1255"/>
        <v>0</v>
      </c>
      <c r="BI1083" s="30">
        <f t="shared" si="1260"/>
        <v>0</v>
      </c>
      <c r="BJ1083" s="30">
        <f t="shared" si="1225"/>
        <v>0</v>
      </c>
      <c r="BK1083" s="704">
        <f t="shared" si="1226"/>
        <v>0</v>
      </c>
      <c r="BL1083" s="30">
        <f t="shared" si="1227"/>
        <v>0</v>
      </c>
      <c r="BM1083" s="30">
        <f t="shared" si="1228"/>
        <v>0</v>
      </c>
      <c r="BN1083" s="30">
        <f t="shared" si="1258"/>
        <v>0</v>
      </c>
    </row>
    <row r="1084" spans="1:66" x14ac:dyDescent="0.25">
      <c r="A1084" s="49"/>
      <c r="B1084" s="50"/>
      <c r="C1084" s="699"/>
      <c r="D1084" s="50"/>
      <c r="E1084" s="62" t="e">
        <f t="shared" si="1259"/>
        <v>#N/A</v>
      </c>
      <c r="F1084" s="664" t="str">
        <f t="shared" si="1257"/>
        <v/>
      </c>
      <c r="G1084" s="587"/>
      <c r="H1084" s="588">
        <f t="shared" si="1229"/>
        <v>0</v>
      </c>
      <c r="I1084" s="588">
        <f t="shared" si="1243"/>
        <v>0</v>
      </c>
      <c r="J1084" s="587"/>
      <c r="K1084" s="588">
        <f t="shared" si="1230"/>
        <v>0</v>
      </c>
      <c r="L1084" s="588">
        <f t="shared" si="1244"/>
        <v>0</v>
      </c>
      <c r="M1084" s="587"/>
      <c r="N1084" s="588">
        <f t="shared" si="1231"/>
        <v>0</v>
      </c>
      <c r="O1084" s="588">
        <f t="shared" si="1245"/>
        <v>0</v>
      </c>
      <c r="P1084" s="587"/>
      <c r="Q1084" s="588">
        <f t="shared" si="1232"/>
        <v>0</v>
      </c>
      <c r="R1084" s="588">
        <f t="shared" si="1246"/>
        <v>0</v>
      </c>
      <c r="S1084" s="587"/>
      <c r="T1084" s="588">
        <f t="shared" si="1233"/>
        <v>0</v>
      </c>
      <c r="U1084" s="588">
        <f t="shared" si="1247"/>
        <v>0</v>
      </c>
      <c r="V1084" s="587"/>
      <c r="W1084" s="588">
        <f t="shared" si="1234"/>
        <v>0</v>
      </c>
      <c r="X1084" s="588">
        <f t="shared" si="1248"/>
        <v>0</v>
      </c>
      <c r="Y1084" s="587"/>
      <c r="Z1084" s="588">
        <f t="shared" si="1235"/>
        <v>0</v>
      </c>
      <c r="AA1084" s="588">
        <f t="shared" si="1262"/>
        <v>0</v>
      </c>
      <c r="AB1084" s="587"/>
      <c r="AC1084" s="588">
        <f t="shared" si="1236"/>
        <v>0</v>
      </c>
      <c r="AD1084" s="588">
        <f t="shared" si="1249"/>
        <v>0</v>
      </c>
      <c r="AE1084" s="587"/>
      <c r="AF1084" s="588">
        <f t="shared" si="1237"/>
        <v>0</v>
      </c>
      <c r="AG1084" s="588">
        <f t="shared" si="1250"/>
        <v>0</v>
      </c>
      <c r="AH1084" s="587"/>
      <c r="AI1084" s="588">
        <f t="shared" si="1238"/>
        <v>0</v>
      </c>
      <c r="AJ1084" s="588">
        <f t="shared" si="1251"/>
        <v>0</v>
      </c>
      <c r="AK1084" s="587"/>
      <c r="AL1084" s="588">
        <f t="shared" si="1239"/>
        <v>0</v>
      </c>
      <c r="AM1084" s="588">
        <f t="shared" si="1252"/>
        <v>0</v>
      </c>
      <c r="AN1084" s="587"/>
      <c r="AO1084" s="588">
        <f t="shared" si="1240"/>
        <v>0</v>
      </c>
      <c r="AP1084" s="588">
        <f t="shared" si="1253"/>
        <v>0</v>
      </c>
      <c r="AQ1084" s="587"/>
      <c r="AR1084" s="588">
        <f t="shared" si="1241"/>
        <v>0</v>
      </c>
      <c r="AS1084" s="588">
        <f t="shared" si="1220"/>
        <v>0</v>
      </c>
      <c r="AT1084" s="587"/>
      <c r="AU1084" s="588">
        <f t="shared" si="1242"/>
        <v>0</v>
      </c>
      <c r="AV1084" s="588">
        <f t="shared" si="1254"/>
        <v>0</v>
      </c>
      <c r="AW1084" s="587"/>
      <c r="AX1084" s="652"/>
      <c r="AY1084" s="706">
        <f t="shared" si="1261"/>
        <v>0</v>
      </c>
      <c r="BC1084" s="30">
        <f t="shared" si="1221"/>
        <v>0</v>
      </c>
      <c r="BD1084" s="30">
        <f t="shared" si="1222"/>
        <v>0</v>
      </c>
      <c r="BE1084" s="30">
        <f t="shared" si="1256"/>
        <v>0</v>
      </c>
      <c r="BF1084" s="30">
        <f t="shared" si="1223"/>
        <v>0</v>
      </c>
      <c r="BG1084" s="30">
        <f t="shared" si="1224"/>
        <v>0</v>
      </c>
      <c r="BH1084" s="30">
        <f t="shared" si="1255"/>
        <v>0</v>
      </c>
      <c r="BI1084" s="30">
        <f t="shared" si="1260"/>
        <v>0</v>
      </c>
      <c r="BJ1084" s="30">
        <f t="shared" si="1225"/>
        <v>0</v>
      </c>
      <c r="BK1084" s="704">
        <f t="shared" si="1226"/>
        <v>0</v>
      </c>
      <c r="BL1084" s="30">
        <f t="shared" si="1227"/>
        <v>0</v>
      </c>
      <c r="BM1084" s="30">
        <f t="shared" si="1228"/>
        <v>0</v>
      </c>
      <c r="BN1084" s="30">
        <f t="shared" si="1258"/>
        <v>0</v>
      </c>
    </row>
    <row r="1085" spans="1:66" x14ac:dyDescent="0.25">
      <c r="A1085" s="49"/>
      <c r="B1085" s="50"/>
      <c r="C1085" s="699"/>
      <c r="D1085" s="50"/>
      <c r="E1085" s="62" t="e">
        <f t="shared" si="1259"/>
        <v>#N/A</v>
      </c>
      <c r="F1085" s="664" t="str">
        <f t="shared" si="1257"/>
        <v/>
      </c>
      <c r="G1085" s="587"/>
      <c r="H1085" s="588">
        <f t="shared" si="1229"/>
        <v>0</v>
      </c>
      <c r="I1085" s="588">
        <f t="shared" si="1243"/>
        <v>0</v>
      </c>
      <c r="J1085" s="587"/>
      <c r="K1085" s="588">
        <f t="shared" si="1230"/>
        <v>0</v>
      </c>
      <c r="L1085" s="588">
        <f t="shared" si="1244"/>
        <v>0</v>
      </c>
      <c r="M1085" s="587"/>
      <c r="N1085" s="588">
        <f t="shared" si="1231"/>
        <v>0</v>
      </c>
      <c r="O1085" s="588">
        <f t="shared" si="1245"/>
        <v>0</v>
      </c>
      <c r="P1085" s="587"/>
      <c r="Q1085" s="588">
        <f t="shared" si="1232"/>
        <v>0</v>
      </c>
      <c r="R1085" s="588">
        <f t="shared" si="1246"/>
        <v>0</v>
      </c>
      <c r="S1085" s="587"/>
      <c r="T1085" s="588">
        <f t="shared" si="1233"/>
        <v>0</v>
      </c>
      <c r="U1085" s="588">
        <f t="shared" si="1247"/>
        <v>0</v>
      </c>
      <c r="V1085" s="587"/>
      <c r="W1085" s="588">
        <f t="shared" si="1234"/>
        <v>0</v>
      </c>
      <c r="X1085" s="588">
        <f t="shared" si="1248"/>
        <v>0</v>
      </c>
      <c r="Y1085" s="587"/>
      <c r="Z1085" s="588">
        <f t="shared" si="1235"/>
        <v>0</v>
      </c>
      <c r="AA1085" s="588">
        <f t="shared" si="1262"/>
        <v>0</v>
      </c>
      <c r="AB1085" s="587"/>
      <c r="AC1085" s="588">
        <f t="shared" si="1236"/>
        <v>0</v>
      </c>
      <c r="AD1085" s="588">
        <f t="shared" si="1249"/>
        <v>0</v>
      </c>
      <c r="AE1085" s="587"/>
      <c r="AF1085" s="588">
        <f t="shared" si="1237"/>
        <v>0</v>
      </c>
      <c r="AG1085" s="588">
        <f t="shared" si="1250"/>
        <v>0</v>
      </c>
      <c r="AH1085" s="587"/>
      <c r="AI1085" s="588">
        <f t="shared" si="1238"/>
        <v>0</v>
      </c>
      <c r="AJ1085" s="588">
        <f t="shared" si="1251"/>
        <v>0</v>
      </c>
      <c r="AK1085" s="587"/>
      <c r="AL1085" s="588">
        <f t="shared" si="1239"/>
        <v>0</v>
      </c>
      <c r="AM1085" s="588">
        <f t="shared" si="1252"/>
        <v>0</v>
      </c>
      <c r="AN1085" s="587"/>
      <c r="AO1085" s="588">
        <f t="shared" si="1240"/>
        <v>0</v>
      </c>
      <c r="AP1085" s="588">
        <f t="shared" si="1253"/>
        <v>0</v>
      </c>
      <c r="AQ1085" s="587"/>
      <c r="AR1085" s="588">
        <f t="shared" si="1241"/>
        <v>0</v>
      </c>
      <c r="AS1085" s="588">
        <f t="shared" si="1220"/>
        <v>0</v>
      </c>
      <c r="AT1085" s="587"/>
      <c r="AU1085" s="588">
        <f t="shared" si="1242"/>
        <v>0</v>
      </c>
      <c r="AV1085" s="588">
        <f t="shared" si="1254"/>
        <v>0</v>
      </c>
      <c r="AW1085" s="587"/>
      <c r="AX1085" s="652"/>
      <c r="AY1085" s="706">
        <f t="shared" si="1261"/>
        <v>0</v>
      </c>
      <c r="BC1085" s="30">
        <f t="shared" si="1221"/>
        <v>0</v>
      </c>
      <c r="BD1085" s="30">
        <f t="shared" si="1222"/>
        <v>0</v>
      </c>
      <c r="BE1085" s="30">
        <f t="shared" si="1256"/>
        <v>0</v>
      </c>
      <c r="BF1085" s="30">
        <f t="shared" si="1223"/>
        <v>0</v>
      </c>
      <c r="BG1085" s="30">
        <f t="shared" si="1224"/>
        <v>0</v>
      </c>
      <c r="BH1085" s="30">
        <f t="shared" si="1255"/>
        <v>0</v>
      </c>
      <c r="BI1085" s="30">
        <f t="shared" si="1260"/>
        <v>0</v>
      </c>
      <c r="BJ1085" s="30">
        <f t="shared" si="1225"/>
        <v>0</v>
      </c>
      <c r="BK1085" s="704">
        <f t="shared" si="1226"/>
        <v>0</v>
      </c>
      <c r="BL1085" s="30">
        <f t="shared" si="1227"/>
        <v>0</v>
      </c>
      <c r="BM1085" s="30">
        <f t="shared" si="1228"/>
        <v>0</v>
      </c>
      <c r="BN1085" s="30">
        <f t="shared" si="1258"/>
        <v>0</v>
      </c>
    </row>
    <row r="1086" spans="1:66" x14ac:dyDescent="0.25">
      <c r="A1086" s="49"/>
      <c r="B1086" s="50"/>
      <c r="C1086" s="699"/>
      <c r="D1086" s="50"/>
      <c r="E1086" s="62" t="e">
        <f t="shared" si="1259"/>
        <v>#N/A</v>
      </c>
      <c r="F1086" s="664" t="str">
        <f t="shared" si="1257"/>
        <v/>
      </c>
      <c r="G1086" s="587"/>
      <c r="H1086" s="588">
        <f t="shared" si="1229"/>
        <v>0</v>
      </c>
      <c r="I1086" s="588">
        <f t="shared" si="1243"/>
        <v>0</v>
      </c>
      <c r="J1086" s="587"/>
      <c r="K1086" s="588">
        <f t="shared" si="1230"/>
        <v>0</v>
      </c>
      <c r="L1086" s="588">
        <f t="shared" si="1244"/>
        <v>0</v>
      </c>
      <c r="M1086" s="587"/>
      <c r="N1086" s="588">
        <f t="shared" si="1231"/>
        <v>0</v>
      </c>
      <c r="O1086" s="588">
        <f t="shared" si="1245"/>
        <v>0</v>
      </c>
      <c r="P1086" s="587"/>
      <c r="Q1086" s="588">
        <f t="shared" si="1232"/>
        <v>0</v>
      </c>
      <c r="R1086" s="588">
        <f t="shared" si="1246"/>
        <v>0</v>
      </c>
      <c r="S1086" s="587"/>
      <c r="T1086" s="588">
        <f t="shared" si="1233"/>
        <v>0</v>
      </c>
      <c r="U1086" s="588">
        <f t="shared" si="1247"/>
        <v>0</v>
      </c>
      <c r="V1086" s="587"/>
      <c r="W1086" s="588">
        <f t="shared" si="1234"/>
        <v>0</v>
      </c>
      <c r="X1086" s="588">
        <f t="shared" si="1248"/>
        <v>0</v>
      </c>
      <c r="Y1086" s="587"/>
      <c r="Z1086" s="588">
        <f t="shared" si="1235"/>
        <v>0</v>
      </c>
      <c r="AA1086" s="588">
        <f t="shared" si="1262"/>
        <v>0</v>
      </c>
      <c r="AB1086" s="587"/>
      <c r="AC1086" s="588">
        <f t="shared" si="1236"/>
        <v>0</v>
      </c>
      <c r="AD1086" s="588">
        <f t="shared" si="1249"/>
        <v>0</v>
      </c>
      <c r="AE1086" s="587"/>
      <c r="AF1086" s="588">
        <f t="shared" si="1237"/>
        <v>0</v>
      </c>
      <c r="AG1086" s="588">
        <f t="shared" si="1250"/>
        <v>0</v>
      </c>
      <c r="AH1086" s="587"/>
      <c r="AI1086" s="588">
        <f t="shared" si="1238"/>
        <v>0</v>
      </c>
      <c r="AJ1086" s="588">
        <f t="shared" si="1251"/>
        <v>0</v>
      </c>
      <c r="AK1086" s="587"/>
      <c r="AL1086" s="588">
        <f t="shared" si="1239"/>
        <v>0</v>
      </c>
      <c r="AM1086" s="588">
        <f t="shared" si="1252"/>
        <v>0</v>
      </c>
      <c r="AN1086" s="587"/>
      <c r="AO1086" s="588">
        <f t="shared" si="1240"/>
        <v>0</v>
      </c>
      <c r="AP1086" s="588">
        <f t="shared" si="1253"/>
        <v>0</v>
      </c>
      <c r="AQ1086" s="587"/>
      <c r="AR1086" s="588">
        <f t="shared" si="1241"/>
        <v>0</v>
      </c>
      <c r="AS1086" s="588">
        <f t="shared" si="1220"/>
        <v>0</v>
      </c>
      <c r="AT1086" s="587"/>
      <c r="AU1086" s="588">
        <f t="shared" si="1242"/>
        <v>0</v>
      </c>
      <c r="AV1086" s="588">
        <f t="shared" si="1254"/>
        <v>0</v>
      </c>
      <c r="AW1086" s="587"/>
      <c r="AX1086" s="652"/>
      <c r="AY1086" s="706">
        <f t="shared" si="1261"/>
        <v>0</v>
      </c>
      <c r="BC1086" s="30">
        <f t="shared" si="1221"/>
        <v>0</v>
      </c>
      <c r="BD1086" s="30">
        <f t="shared" si="1222"/>
        <v>0</v>
      </c>
      <c r="BE1086" s="30">
        <f t="shared" si="1256"/>
        <v>0</v>
      </c>
      <c r="BF1086" s="30">
        <f t="shared" si="1223"/>
        <v>0</v>
      </c>
      <c r="BG1086" s="30">
        <f t="shared" si="1224"/>
        <v>0</v>
      </c>
      <c r="BH1086" s="30">
        <f t="shared" si="1255"/>
        <v>0</v>
      </c>
      <c r="BI1086" s="30">
        <f t="shared" si="1260"/>
        <v>0</v>
      </c>
      <c r="BJ1086" s="30">
        <f t="shared" si="1225"/>
        <v>0</v>
      </c>
      <c r="BK1086" s="704">
        <f t="shared" si="1226"/>
        <v>0</v>
      </c>
      <c r="BL1086" s="30">
        <f t="shared" si="1227"/>
        <v>0</v>
      </c>
      <c r="BM1086" s="30">
        <f t="shared" si="1228"/>
        <v>0</v>
      </c>
      <c r="BN1086" s="30">
        <f t="shared" si="1258"/>
        <v>0</v>
      </c>
    </row>
    <row r="1087" spans="1:66" x14ac:dyDescent="0.25">
      <c r="A1087" s="49"/>
      <c r="B1087" s="50"/>
      <c r="C1087" s="699"/>
      <c r="D1087" s="50"/>
      <c r="E1087" s="62" t="e">
        <f t="shared" si="1259"/>
        <v>#N/A</v>
      </c>
      <c r="F1087" s="664" t="str">
        <f t="shared" si="1257"/>
        <v/>
      </c>
      <c r="G1087" s="587"/>
      <c r="H1087" s="588">
        <f t="shared" si="1229"/>
        <v>0</v>
      </c>
      <c r="I1087" s="588">
        <f t="shared" si="1243"/>
        <v>0</v>
      </c>
      <c r="J1087" s="587"/>
      <c r="K1087" s="588">
        <f t="shared" si="1230"/>
        <v>0</v>
      </c>
      <c r="L1087" s="588">
        <f t="shared" si="1244"/>
        <v>0</v>
      </c>
      <c r="M1087" s="587"/>
      <c r="N1087" s="588">
        <f t="shared" si="1231"/>
        <v>0</v>
      </c>
      <c r="O1087" s="588">
        <f t="shared" si="1245"/>
        <v>0</v>
      </c>
      <c r="P1087" s="587"/>
      <c r="Q1087" s="588">
        <f t="shared" si="1232"/>
        <v>0</v>
      </c>
      <c r="R1087" s="588">
        <f t="shared" si="1246"/>
        <v>0</v>
      </c>
      <c r="S1087" s="587"/>
      <c r="T1087" s="588">
        <f t="shared" si="1233"/>
        <v>0</v>
      </c>
      <c r="U1087" s="588">
        <f t="shared" si="1247"/>
        <v>0</v>
      </c>
      <c r="V1087" s="587"/>
      <c r="W1087" s="588">
        <f t="shared" si="1234"/>
        <v>0</v>
      </c>
      <c r="X1087" s="588">
        <f t="shared" si="1248"/>
        <v>0</v>
      </c>
      <c r="Y1087" s="587"/>
      <c r="Z1087" s="588">
        <f t="shared" si="1235"/>
        <v>0</v>
      </c>
      <c r="AA1087" s="588">
        <f t="shared" si="1262"/>
        <v>0</v>
      </c>
      <c r="AB1087" s="587"/>
      <c r="AC1087" s="588">
        <f t="shared" si="1236"/>
        <v>0</v>
      </c>
      <c r="AD1087" s="588">
        <f t="shared" si="1249"/>
        <v>0</v>
      </c>
      <c r="AE1087" s="587"/>
      <c r="AF1087" s="588">
        <f t="shared" si="1237"/>
        <v>0</v>
      </c>
      <c r="AG1087" s="588">
        <f t="shared" si="1250"/>
        <v>0</v>
      </c>
      <c r="AH1087" s="587"/>
      <c r="AI1087" s="588">
        <f t="shared" si="1238"/>
        <v>0</v>
      </c>
      <c r="AJ1087" s="588">
        <f t="shared" si="1251"/>
        <v>0</v>
      </c>
      <c r="AK1087" s="587"/>
      <c r="AL1087" s="588">
        <f t="shared" si="1239"/>
        <v>0</v>
      </c>
      <c r="AM1087" s="588">
        <f t="shared" si="1252"/>
        <v>0</v>
      </c>
      <c r="AN1087" s="587"/>
      <c r="AO1087" s="588">
        <f t="shared" si="1240"/>
        <v>0</v>
      </c>
      <c r="AP1087" s="588">
        <f t="shared" si="1253"/>
        <v>0</v>
      </c>
      <c r="AQ1087" s="587"/>
      <c r="AR1087" s="588">
        <f t="shared" si="1241"/>
        <v>0</v>
      </c>
      <c r="AS1087" s="588">
        <f t="shared" si="1220"/>
        <v>0</v>
      </c>
      <c r="AT1087" s="587"/>
      <c r="AU1087" s="588">
        <f t="shared" si="1242"/>
        <v>0</v>
      </c>
      <c r="AV1087" s="588">
        <f t="shared" si="1254"/>
        <v>0</v>
      </c>
      <c r="AW1087" s="587"/>
      <c r="AX1087" s="652"/>
      <c r="AY1087" s="706">
        <f t="shared" si="1261"/>
        <v>0</v>
      </c>
      <c r="BC1087" s="30">
        <f t="shared" si="1221"/>
        <v>0</v>
      </c>
      <c r="BD1087" s="30">
        <f t="shared" si="1222"/>
        <v>0</v>
      </c>
      <c r="BE1087" s="30">
        <f t="shared" si="1256"/>
        <v>0</v>
      </c>
      <c r="BF1087" s="30">
        <f t="shared" si="1223"/>
        <v>0</v>
      </c>
      <c r="BG1087" s="30">
        <f t="shared" si="1224"/>
        <v>0</v>
      </c>
      <c r="BH1087" s="30">
        <f t="shared" si="1255"/>
        <v>0</v>
      </c>
      <c r="BI1087" s="30">
        <f t="shared" si="1260"/>
        <v>0</v>
      </c>
      <c r="BJ1087" s="30">
        <f t="shared" si="1225"/>
        <v>0</v>
      </c>
      <c r="BK1087" s="704">
        <f t="shared" si="1226"/>
        <v>0</v>
      </c>
      <c r="BL1087" s="30">
        <f t="shared" si="1227"/>
        <v>0</v>
      </c>
      <c r="BM1087" s="30">
        <f t="shared" si="1228"/>
        <v>0</v>
      </c>
      <c r="BN1087" s="30">
        <f t="shared" si="1258"/>
        <v>0</v>
      </c>
    </row>
    <row r="1088" spans="1:66" x14ac:dyDescent="0.25">
      <c r="A1088" s="49"/>
      <c r="B1088" s="50"/>
      <c r="C1088" s="699"/>
      <c r="D1088" s="50"/>
      <c r="E1088" s="62" t="e">
        <f t="shared" si="1259"/>
        <v>#N/A</v>
      </c>
      <c r="F1088" s="664" t="str">
        <f t="shared" si="1257"/>
        <v/>
      </c>
      <c r="G1088" s="587"/>
      <c r="H1088" s="588">
        <f t="shared" si="1229"/>
        <v>0</v>
      </c>
      <c r="I1088" s="588">
        <f t="shared" si="1243"/>
        <v>0</v>
      </c>
      <c r="J1088" s="587"/>
      <c r="K1088" s="588">
        <f t="shared" si="1230"/>
        <v>0</v>
      </c>
      <c r="L1088" s="588">
        <f t="shared" si="1244"/>
        <v>0</v>
      </c>
      <c r="M1088" s="587"/>
      <c r="N1088" s="588">
        <f t="shared" si="1231"/>
        <v>0</v>
      </c>
      <c r="O1088" s="588">
        <f t="shared" si="1245"/>
        <v>0</v>
      </c>
      <c r="P1088" s="587"/>
      <c r="Q1088" s="588">
        <f t="shared" si="1232"/>
        <v>0</v>
      </c>
      <c r="R1088" s="588">
        <f t="shared" si="1246"/>
        <v>0</v>
      </c>
      <c r="S1088" s="587"/>
      <c r="T1088" s="588">
        <f t="shared" si="1233"/>
        <v>0</v>
      </c>
      <c r="U1088" s="588">
        <f t="shared" si="1247"/>
        <v>0</v>
      </c>
      <c r="V1088" s="587"/>
      <c r="W1088" s="588">
        <f t="shared" si="1234"/>
        <v>0</v>
      </c>
      <c r="X1088" s="588">
        <f t="shared" si="1248"/>
        <v>0</v>
      </c>
      <c r="Y1088" s="587"/>
      <c r="Z1088" s="588">
        <f t="shared" si="1235"/>
        <v>0</v>
      </c>
      <c r="AA1088" s="588">
        <f t="shared" si="1262"/>
        <v>0</v>
      </c>
      <c r="AB1088" s="587"/>
      <c r="AC1088" s="588">
        <f t="shared" si="1236"/>
        <v>0</v>
      </c>
      <c r="AD1088" s="588">
        <f t="shared" si="1249"/>
        <v>0</v>
      </c>
      <c r="AE1088" s="587"/>
      <c r="AF1088" s="588">
        <f t="shared" si="1237"/>
        <v>0</v>
      </c>
      <c r="AG1088" s="588">
        <f t="shared" si="1250"/>
        <v>0</v>
      </c>
      <c r="AH1088" s="587"/>
      <c r="AI1088" s="588">
        <f t="shared" si="1238"/>
        <v>0</v>
      </c>
      <c r="AJ1088" s="588">
        <f t="shared" si="1251"/>
        <v>0</v>
      </c>
      <c r="AK1088" s="587"/>
      <c r="AL1088" s="588">
        <f t="shared" si="1239"/>
        <v>0</v>
      </c>
      <c r="AM1088" s="588">
        <f t="shared" si="1252"/>
        <v>0</v>
      </c>
      <c r="AN1088" s="587"/>
      <c r="AO1088" s="588">
        <f t="shared" si="1240"/>
        <v>0</v>
      </c>
      <c r="AP1088" s="588">
        <f t="shared" si="1253"/>
        <v>0</v>
      </c>
      <c r="AQ1088" s="587"/>
      <c r="AR1088" s="588">
        <f t="shared" si="1241"/>
        <v>0</v>
      </c>
      <c r="AS1088" s="588">
        <f t="shared" si="1220"/>
        <v>0</v>
      </c>
      <c r="AT1088" s="587"/>
      <c r="AU1088" s="588">
        <f t="shared" si="1242"/>
        <v>0</v>
      </c>
      <c r="AV1088" s="588">
        <f t="shared" si="1254"/>
        <v>0</v>
      </c>
      <c r="AW1088" s="587"/>
      <c r="AX1088" s="652"/>
      <c r="AY1088" s="706">
        <f t="shared" si="1261"/>
        <v>0</v>
      </c>
      <c r="BC1088" s="30">
        <f t="shared" si="1221"/>
        <v>0</v>
      </c>
      <c r="BD1088" s="30">
        <f t="shared" si="1222"/>
        <v>0</v>
      </c>
      <c r="BE1088" s="30">
        <f t="shared" si="1256"/>
        <v>0</v>
      </c>
      <c r="BF1088" s="30">
        <f t="shared" si="1223"/>
        <v>0</v>
      </c>
      <c r="BG1088" s="30">
        <f t="shared" si="1224"/>
        <v>0</v>
      </c>
      <c r="BH1088" s="30">
        <f t="shared" si="1255"/>
        <v>0</v>
      </c>
      <c r="BI1088" s="30">
        <f t="shared" si="1260"/>
        <v>0</v>
      </c>
      <c r="BJ1088" s="30">
        <f t="shared" si="1225"/>
        <v>0</v>
      </c>
      <c r="BK1088" s="704">
        <f t="shared" si="1226"/>
        <v>0</v>
      </c>
      <c r="BL1088" s="30">
        <f t="shared" si="1227"/>
        <v>0</v>
      </c>
      <c r="BM1088" s="30">
        <f t="shared" si="1228"/>
        <v>0</v>
      </c>
      <c r="BN1088" s="30">
        <f t="shared" si="1258"/>
        <v>0</v>
      </c>
    </row>
    <row r="1089" spans="1:66" x14ac:dyDescent="0.25">
      <c r="A1089" s="49"/>
      <c r="B1089" s="50"/>
      <c r="C1089" s="699"/>
      <c r="D1089" s="50"/>
      <c r="E1089" s="62" t="e">
        <f t="shared" si="1259"/>
        <v>#N/A</v>
      </c>
      <c r="F1089" s="664" t="str">
        <f t="shared" si="1257"/>
        <v/>
      </c>
      <c r="G1089" s="587"/>
      <c r="H1089" s="588">
        <f t="shared" si="1229"/>
        <v>0</v>
      </c>
      <c r="I1089" s="588">
        <f t="shared" si="1243"/>
        <v>0</v>
      </c>
      <c r="J1089" s="587"/>
      <c r="K1089" s="588">
        <f t="shared" si="1230"/>
        <v>0</v>
      </c>
      <c r="L1089" s="588">
        <f t="shared" si="1244"/>
        <v>0</v>
      </c>
      <c r="M1089" s="587"/>
      <c r="N1089" s="588">
        <f t="shared" si="1231"/>
        <v>0</v>
      </c>
      <c r="O1089" s="588">
        <f t="shared" si="1245"/>
        <v>0</v>
      </c>
      <c r="P1089" s="587"/>
      <c r="Q1089" s="588">
        <f t="shared" si="1232"/>
        <v>0</v>
      </c>
      <c r="R1089" s="588">
        <f t="shared" si="1246"/>
        <v>0</v>
      </c>
      <c r="S1089" s="587"/>
      <c r="T1089" s="588">
        <f t="shared" si="1233"/>
        <v>0</v>
      </c>
      <c r="U1089" s="588">
        <f t="shared" si="1247"/>
        <v>0</v>
      </c>
      <c r="V1089" s="587"/>
      <c r="W1089" s="588">
        <f t="shared" si="1234"/>
        <v>0</v>
      </c>
      <c r="X1089" s="588">
        <f t="shared" si="1248"/>
        <v>0</v>
      </c>
      <c r="Y1089" s="587"/>
      <c r="Z1089" s="588">
        <f t="shared" si="1235"/>
        <v>0</v>
      </c>
      <c r="AA1089" s="588">
        <f t="shared" si="1262"/>
        <v>0</v>
      </c>
      <c r="AB1089" s="587"/>
      <c r="AC1089" s="588">
        <f t="shared" si="1236"/>
        <v>0</v>
      </c>
      <c r="AD1089" s="588">
        <f t="shared" si="1249"/>
        <v>0</v>
      </c>
      <c r="AE1089" s="587"/>
      <c r="AF1089" s="588">
        <f t="shared" si="1237"/>
        <v>0</v>
      </c>
      <c r="AG1089" s="588">
        <f t="shared" si="1250"/>
        <v>0</v>
      </c>
      <c r="AH1089" s="587"/>
      <c r="AI1089" s="588">
        <f t="shared" si="1238"/>
        <v>0</v>
      </c>
      <c r="AJ1089" s="588">
        <f t="shared" si="1251"/>
        <v>0</v>
      </c>
      <c r="AK1089" s="587"/>
      <c r="AL1089" s="588">
        <f t="shared" si="1239"/>
        <v>0</v>
      </c>
      <c r="AM1089" s="588">
        <f t="shared" si="1252"/>
        <v>0</v>
      </c>
      <c r="AN1089" s="587"/>
      <c r="AO1089" s="588">
        <f t="shared" si="1240"/>
        <v>0</v>
      </c>
      <c r="AP1089" s="588">
        <f t="shared" si="1253"/>
        <v>0</v>
      </c>
      <c r="AQ1089" s="587"/>
      <c r="AR1089" s="588">
        <f t="shared" si="1241"/>
        <v>0</v>
      </c>
      <c r="AS1089" s="588">
        <f t="shared" si="1220"/>
        <v>0</v>
      </c>
      <c r="AT1089" s="587"/>
      <c r="AU1089" s="588">
        <f t="shared" si="1242"/>
        <v>0</v>
      </c>
      <c r="AV1089" s="588">
        <f t="shared" si="1254"/>
        <v>0</v>
      </c>
      <c r="AW1089" s="587"/>
      <c r="AX1089" s="652"/>
      <c r="AY1089" s="706">
        <f t="shared" si="1261"/>
        <v>0</v>
      </c>
      <c r="BC1089" s="30">
        <f t="shared" si="1221"/>
        <v>0</v>
      </c>
      <c r="BD1089" s="30">
        <f t="shared" si="1222"/>
        <v>0</v>
      </c>
      <c r="BE1089" s="30">
        <f t="shared" si="1256"/>
        <v>0</v>
      </c>
      <c r="BF1089" s="30">
        <f t="shared" si="1223"/>
        <v>0</v>
      </c>
      <c r="BG1089" s="30">
        <f t="shared" si="1224"/>
        <v>0</v>
      </c>
      <c r="BH1089" s="30">
        <f t="shared" si="1255"/>
        <v>0</v>
      </c>
      <c r="BI1089" s="30">
        <f t="shared" si="1260"/>
        <v>0</v>
      </c>
      <c r="BJ1089" s="30">
        <f t="shared" si="1225"/>
        <v>0</v>
      </c>
      <c r="BK1089" s="704">
        <f t="shared" si="1226"/>
        <v>0</v>
      </c>
      <c r="BL1089" s="30">
        <f t="shared" si="1227"/>
        <v>0</v>
      </c>
      <c r="BM1089" s="30">
        <f t="shared" si="1228"/>
        <v>0</v>
      </c>
      <c r="BN1089" s="30">
        <f t="shared" si="1258"/>
        <v>0</v>
      </c>
    </row>
    <row r="1090" spans="1:66" x14ac:dyDescent="0.25">
      <c r="A1090" s="49"/>
      <c r="B1090" s="50"/>
      <c r="C1090" s="699"/>
      <c r="D1090" s="50"/>
      <c r="E1090" s="62" t="e">
        <f t="shared" si="1259"/>
        <v>#N/A</v>
      </c>
      <c r="F1090" s="664" t="str">
        <f t="shared" si="1257"/>
        <v/>
      </c>
      <c r="G1090" s="587"/>
      <c r="H1090" s="588">
        <f t="shared" si="1229"/>
        <v>0</v>
      </c>
      <c r="I1090" s="588">
        <f t="shared" si="1243"/>
        <v>0</v>
      </c>
      <c r="J1090" s="587"/>
      <c r="K1090" s="588">
        <f t="shared" si="1230"/>
        <v>0</v>
      </c>
      <c r="L1090" s="588">
        <f t="shared" si="1244"/>
        <v>0</v>
      </c>
      <c r="M1090" s="587"/>
      <c r="N1090" s="588">
        <f t="shared" si="1231"/>
        <v>0</v>
      </c>
      <c r="O1090" s="588">
        <f t="shared" si="1245"/>
        <v>0</v>
      </c>
      <c r="P1090" s="587"/>
      <c r="Q1090" s="588">
        <f t="shared" si="1232"/>
        <v>0</v>
      </c>
      <c r="R1090" s="588">
        <f t="shared" si="1246"/>
        <v>0</v>
      </c>
      <c r="S1090" s="587"/>
      <c r="T1090" s="588">
        <f t="shared" si="1233"/>
        <v>0</v>
      </c>
      <c r="U1090" s="588">
        <f t="shared" si="1247"/>
        <v>0</v>
      </c>
      <c r="V1090" s="587"/>
      <c r="W1090" s="588">
        <f t="shared" si="1234"/>
        <v>0</v>
      </c>
      <c r="X1090" s="588">
        <f t="shared" si="1248"/>
        <v>0</v>
      </c>
      <c r="Y1090" s="587"/>
      <c r="Z1090" s="588">
        <f t="shared" si="1235"/>
        <v>0</v>
      </c>
      <c r="AA1090" s="588">
        <f t="shared" si="1262"/>
        <v>0</v>
      </c>
      <c r="AB1090" s="587"/>
      <c r="AC1090" s="588">
        <f t="shared" si="1236"/>
        <v>0</v>
      </c>
      <c r="AD1090" s="588">
        <f t="shared" si="1249"/>
        <v>0</v>
      </c>
      <c r="AE1090" s="587"/>
      <c r="AF1090" s="588">
        <f t="shared" si="1237"/>
        <v>0</v>
      </c>
      <c r="AG1090" s="588">
        <f t="shared" si="1250"/>
        <v>0</v>
      </c>
      <c r="AH1090" s="587"/>
      <c r="AI1090" s="588">
        <f t="shared" si="1238"/>
        <v>0</v>
      </c>
      <c r="AJ1090" s="588">
        <f t="shared" si="1251"/>
        <v>0</v>
      </c>
      <c r="AK1090" s="587"/>
      <c r="AL1090" s="588">
        <f t="shared" si="1239"/>
        <v>0</v>
      </c>
      <c r="AM1090" s="588">
        <f t="shared" si="1252"/>
        <v>0</v>
      </c>
      <c r="AN1090" s="587"/>
      <c r="AO1090" s="588">
        <f t="shared" si="1240"/>
        <v>0</v>
      </c>
      <c r="AP1090" s="588">
        <f t="shared" si="1253"/>
        <v>0</v>
      </c>
      <c r="AQ1090" s="587"/>
      <c r="AR1090" s="588">
        <f t="shared" si="1241"/>
        <v>0</v>
      </c>
      <c r="AS1090" s="588">
        <f t="shared" si="1220"/>
        <v>0</v>
      </c>
      <c r="AT1090" s="587"/>
      <c r="AU1090" s="588">
        <f t="shared" si="1242"/>
        <v>0</v>
      </c>
      <c r="AV1090" s="588">
        <f t="shared" si="1254"/>
        <v>0</v>
      </c>
      <c r="AW1090" s="587"/>
      <c r="AX1090" s="652"/>
      <c r="AY1090" s="706">
        <f t="shared" si="1261"/>
        <v>0</v>
      </c>
      <c r="BC1090" s="30">
        <f t="shared" si="1221"/>
        <v>0</v>
      </c>
      <c r="BD1090" s="30">
        <f t="shared" si="1222"/>
        <v>0</v>
      </c>
      <c r="BE1090" s="30">
        <f t="shared" si="1256"/>
        <v>0</v>
      </c>
      <c r="BF1090" s="30">
        <f t="shared" si="1223"/>
        <v>0</v>
      </c>
      <c r="BG1090" s="30">
        <f t="shared" si="1224"/>
        <v>0</v>
      </c>
      <c r="BH1090" s="30">
        <f t="shared" si="1255"/>
        <v>0</v>
      </c>
      <c r="BI1090" s="30">
        <f t="shared" si="1260"/>
        <v>0</v>
      </c>
      <c r="BJ1090" s="30">
        <f t="shared" si="1225"/>
        <v>0</v>
      </c>
      <c r="BK1090" s="704">
        <f t="shared" si="1226"/>
        <v>0</v>
      </c>
      <c r="BL1090" s="30">
        <f t="shared" si="1227"/>
        <v>0</v>
      </c>
      <c r="BM1090" s="30">
        <f t="shared" si="1228"/>
        <v>0</v>
      </c>
      <c r="BN1090" s="30">
        <f t="shared" si="1258"/>
        <v>0</v>
      </c>
    </row>
    <row r="1091" spans="1:66" x14ac:dyDescent="0.25">
      <c r="A1091" s="49"/>
      <c r="B1091" s="50"/>
      <c r="C1091" s="699"/>
      <c r="D1091" s="50"/>
      <c r="E1091" s="62" t="e">
        <f t="shared" si="1259"/>
        <v>#N/A</v>
      </c>
      <c r="F1091" s="664" t="str">
        <f t="shared" si="1257"/>
        <v/>
      </c>
      <c r="G1091" s="587"/>
      <c r="H1091" s="588">
        <f t="shared" si="1229"/>
        <v>0</v>
      </c>
      <c r="I1091" s="588">
        <f t="shared" si="1243"/>
        <v>0</v>
      </c>
      <c r="J1091" s="587"/>
      <c r="K1091" s="588">
        <f t="shared" si="1230"/>
        <v>0</v>
      </c>
      <c r="L1091" s="588">
        <f t="shared" si="1244"/>
        <v>0</v>
      </c>
      <c r="M1091" s="587"/>
      <c r="N1091" s="588">
        <f t="shared" si="1231"/>
        <v>0</v>
      </c>
      <c r="O1091" s="588">
        <f t="shared" si="1245"/>
        <v>0</v>
      </c>
      <c r="P1091" s="587"/>
      <c r="Q1091" s="588">
        <f t="shared" si="1232"/>
        <v>0</v>
      </c>
      <c r="R1091" s="588">
        <f t="shared" si="1246"/>
        <v>0</v>
      </c>
      <c r="S1091" s="587"/>
      <c r="T1091" s="588">
        <f t="shared" si="1233"/>
        <v>0</v>
      </c>
      <c r="U1091" s="588">
        <f t="shared" si="1247"/>
        <v>0</v>
      </c>
      <c r="V1091" s="587"/>
      <c r="W1091" s="588">
        <f t="shared" si="1234"/>
        <v>0</v>
      </c>
      <c r="X1091" s="588">
        <f t="shared" si="1248"/>
        <v>0</v>
      </c>
      <c r="Y1091" s="587"/>
      <c r="Z1091" s="588">
        <f t="shared" si="1235"/>
        <v>0</v>
      </c>
      <c r="AA1091" s="588">
        <f t="shared" si="1262"/>
        <v>0</v>
      </c>
      <c r="AB1091" s="587"/>
      <c r="AC1091" s="588">
        <f t="shared" si="1236"/>
        <v>0</v>
      </c>
      <c r="AD1091" s="588">
        <f t="shared" si="1249"/>
        <v>0</v>
      </c>
      <c r="AE1091" s="587"/>
      <c r="AF1091" s="588">
        <f t="shared" si="1237"/>
        <v>0</v>
      </c>
      <c r="AG1091" s="588">
        <f t="shared" si="1250"/>
        <v>0</v>
      </c>
      <c r="AH1091" s="587"/>
      <c r="AI1091" s="588">
        <f t="shared" si="1238"/>
        <v>0</v>
      </c>
      <c r="AJ1091" s="588">
        <f t="shared" si="1251"/>
        <v>0</v>
      </c>
      <c r="AK1091" s="587"/>
      <c r="AL1091" s="588">
        <f t="shared" si="1239"/>
        <v>0</v>
      </c>
      <c r="AM1091" s="588">
        <f t="shared" si="1252"/>
        <v>0</v>
      </c>
      <c r="AN1091" s="587"/>
      <c r="AO1091" s="588">
        <f t="shared" si="1240"/>
        <v>0</v>
      </c>
      <c r="AP1091" s="588">
        <f t="shared" si="1253"/>
        <v>0</v>
      </c>
      <c r="AQ1091" s="587"/>
      <c r="AR1091" s="588">
        <f t="shared" si="1241"/>
        <v>0</v>
      </c>
      <c r="AS1091" s="588">
        <f t="shared" si="1220"/>
        <v>0</v>
      </c>
      <c r="AT1091" s="587"/>
      <c r="AU1091" s="588">
        <f t="shared" si="1242"/>
        <v>0</v>
      </c>
      <c r="AV1091" s="588">
        <f t="shared" si="1254"/>
        <v>0</v>
      </c>
      <c r="AW1091" s="587"/>
      <c r="AX1091" s="652"/>
      <c r="AY1091" s="706">
        <f t="shared" si="1261"/>
        <v>0</v>
      </c>
      <c r="BC1091" s="30">
        <f t="shared" si="1221"/>
        <v>0</v>
      </c>
      <c r="BD1091" s="30">
        <f t="shared" si="1222"/>
        <v>0</v>
      </c>
      <c r="BE1091" s="30">
        <f t="shared" si="1256"/>
        <v>0</v>
      </c>
      <c r="BF1091" s="30">
        <f t="shared" si="1223"/>
        <v>0</v>
      </c>
      <c r="BG1091" s="30">
        <f t="shared" si="1224"/>
        <v>0</v>
      </c>
      <c r="BH1091" s="30">
        <f t="shared" si="1255"/>
        <v>0</v>
      </c>
      <c r="BI1091" s="30">
        <f t="shared" si="1260"/>
        <v>0</v>
      </c>
      <c r="BJ1091" s="30">
        <f t="shared" si="1225"/>
        <v>0</v>
      </c>
      <c r="BK1091" s="704">
        <f t="shared" si="1226"/>
        <v>0</v>
      </c>
      <c r="BL1091" s="30">
        <f t="shared" si="1227"/>
        <v>0</v>
      </c>
      <c r="BM1091" s="30">
        <f t="shared" si="1228"/>
        <v>0</v>
      </c>
      <c r="BN1091" s="30">
        <f t="shared" si="1258"/>
        <v>0</v>
      </c>
    </row>
    <row r="1092" spans="1:66" x14ac:dyDescent="0.25">
      <c r="A1092" s="49"/>
      <c r="B1092" s="50"/>
      <c r="C1092" s="699"/>
      <c r="D1092" s="50"/>
      <c r="E1092" s="62" t="e">
        <f t="shared" si="1259"/>
        <v>#N/A</v>
      </c>
      <c r="F1092" s="664" t="str">
        <f t="shared" si="1257"/>
        <v/>
      </c>
      <c r="G1092" s="587"/>
      <c r="H1092" s="588">
        <f t="shared" si="1229"/>
        <v>0</v>
      </c>
      <c r="I1092" s="588">
        <f t="shared" si="1243"/>
        <v>0</v>
      </c>
      <c r="J1092" s="587"/>
      <c r="K1092" s="588">
        <f t="shared" si="1230"/>
        <v>0</v>
      </c>
      <c r="L1092" s="588">
        <f t="shared" si="1244"/>
        <v>0</v>
      </c>
      <c r="M1092" s="587"/>
      <c r="N1092" s="588">
        <f t="shared" si="1231"/>
        <v>0</v>
      </c>
      <c r="O1092" s="588">
        <f t="shared" si="1245"/>
        <v>0</v>
      </c>
      <c r="P1092" s="587"/>
      <c r="Q1092" s="588">
        <f t="shared" si="1232"/>
        <v>0</v>
      </c>
      <c r="R1092" s="588">
        <f t="shared" si="1246"/>
        <v>0</v>
      </c>
      <c r="S1092" s="587"/>
      <c r="T1092" s="588">
        <f t="shared" si="1233"/>
        <v>0</v>
      </c>
      <c r="U1092" s="588">
        <f t="shared" si="1247"/>
        <v>0</v>
      </c>
      <c r="V1092" s="587"/>
      <c r="W1092" s="588">
        <f t="shared" si="1234"/>
        <v>0</v>
      </c>
      <c r="X1092" s="588">
        <f t="shared" si="1248"/>
        <v>0</v>
      </c>
      <c r="Y1092" s="587"/>
      <c r="Z1092" s="588">
        <f t="shared" si="1235"/>
        <v>0</v>
      </c>
      <c r="AA1092" s="588">
        <f t="shared" si="1262"/>
        <v>0</v>
      </c>
      <c r="AB1092" s="587"/>
      <c r="AC1092" s="588">
        <f t="shared" si="1236"/>
        <v>0</v>
      </c>
      <c r="AD1092" s="588">
        <f t="shared" si="1249"/>
        <v>0</v>
      </c>
      <c r="AE1092" s="587"/>
      <c r="AF1092" s="588">
        <f t="shared" si="1237"/>
        <v>0</v>
      </c>
      <c r="AG1092" s="588">
        <f t="shared" si="1250"/>
        <v>0</v>
      </c>
      <c r="AH1092" s="587"/>
      <c r="AI1092" s="588">
        <f t="shared" si="1238"/>
        <v>0</v>
      </c>
      <c r="AJ1092" s="588">
        <f t="shared" si="1251"/>
        <v>0</v>
      </c>
      <c r="AK1092" s="587"/>
      <c r="AL1092" s="588">
        <f t="shared" si="1239"/>
        <v>0</v>
      </c>
      <c r="AM1092" s="588">
        <f t="shared" si="1252"/>
        <v>0</v>
      </c>
      <c r="AN1092" s="587"/>
      <c r="AO1092" s="588">
        <f t="shared" si="1240"/>
        <v>0</v>
      </c>
      <c r="AP1092" s="588">
        <f t="shared" si="1253"/>
        <v>0</v>
      </c>
      <c r="AQ1092" s="587"/>
      <c r="AR1092" s="588">
        <f t="shared" si="1241"/>
        <v>0</v>
      </c>
      <c r="AS1092" s="588">
        <f t="shared" si="1220"/>
        <v>0</v>
      </c>
      <c r="AT1092" s="587"/>
      <c r="AU1092" s="588">
        <f t="shared" si="1242"/>
        <v>0</v>
      </c>
      <c r="AV1092" s="588">
        <f t="shared" si="1254"/>
        <v>0</v>
      </c>
      <c r="AW1092" s="587"/>
      <c r="AX1092" s="652"/>
      <c r="AY1092" s="706">
        <f t="shared" si="1261"/>
        <v>0</v>
      </c>
      <c r="BC1092" s="30">
        <f t="shared" si="1221"/>
        <v>0</v>
      </c>
      <c r="BD1092" s="30">
        <f t="shared" si="1222"/>
        <v>0</v>
      </c>
      <c r="BE1092" s="30">
        <f t="shared" si="1256"/>
        <v>0</v>
      </c>
      <c r="BF1092" s="30">
        <f t="shared" si="1223"/>
        <v>0</v>
      </c>
      <c r="BG1092" s="30">
        <f t="shared" si="1224"/>
        <v>0</v>
      </c>
      <c r="BH1092" s="30">
        <f t="shared" si="1255"/>
        <v>0</v>
      </c>
      <c r="BI1092" s="30">
        <f t="shared" si="1260"/>
        <v>0</v>
      </c>
      <c r="BJ1092" s="30">
        <f t="shared" si="1225"/>
        <v>0</v>
      </c>
      <c r="BK1092" s="704">
        <f t="shared" si="1226"/>
        <v>0</v>
      </c>
      <c r="BL1092" s="30">
        <f t="shared" si="1227"/>
        <v>0</v>
      </c>
      <c r="BM1092" s="30">
        <f t="shared" si="1228"/>
        <v>0</v>
      </c>
      <c r="BN1092" s="30">
        <f t="shared" si="1258"/>
        <v>0</v>
      </c>
    </row>
    <row r="1093" spans="1:66" x14ac:dyDescent="0.25">
      <c r="A1093" s="49"/>
      <c r="B1093" s="50"/>
      <c r="C1093" s="699"/>
      <c r="D1093" s="50"/>
      <c r="E1093" s="62" t="e">
        <f t="shared" si="1259"/>
        <v>#N/A</v>
      </c>
      <c r="F1093" s="664" t="str">
        <f t="shared" si="1257"/>
        <v/>
      </c>
      <c r="G1093" s="587"/>
      <c r="H1093" s="588">
        <f t="shared" si="1229"/>
        <v>0</v>
      </c>
      <c r="I1093" s="588">
        <f t="shared" si="1243"/>
        <v>0</v>
      </c>
      <c r="J1093" s="587"/>
      <c r="K1093" s="588">
        <f t="shared" si="1230"/>
        <v>0</v>
      </c>
      <c r="L1093" s="588">
        <f t="shared" si="1244"/>
        <v>0</v>
      </c>
      <c r="M1093" s="587"/>
      <c r="N1093" s="588">
        <f t="shared" si="1231"/>
        <v>0</v>
      </c>
      <c r="O1093" s="588">
        <f t="shared" si="1245"/>
        <v>0</v>
      </c>
      <c r="P1093" s="587"/>
      <c r="Q1093" s="588">
        <f t="shared" si="1232"/>
        <v>0</v>
      </c>
      <c r="R1093" s="588">
        <f t="shared" si="1246"/>
        <v>0</v>
      </c>
      <c r="S1093" s="587"/>
      <c r="T1093" s="588">
        <f t="shared" si="1233"/>
        <v>0</v>
      </c>
      <c r="U1093" s="588">
        <f t="shared" si="1247"/>
        <v>0</v>
      </c>
      <c r="V1093" s="587"/>
      <c r="W1093" s="588">
        <f t="shared" si="1234"/>
        <v>0</v>
      </c>
      <c r="X1093" s="588">
        <f t="shared" si="1248"/>
        <v>0</v>
      </c>
      <c r="Y1093" s="587"/>
      <c r="Z1093" s="588">
        <f t="shared" si="1235"/>
        <v>0</v>
      </c>
      <c r="AA1093" s="588">
        <f t="shared" si="1262"/>
        <v>0</v>
      </c>
      <c r="AB1093" s="587"/>
      <c r="AC1093" s="588">
        <f t="shared" si="1236"/>
        <v>0</v>
      </c>
      <c r="AD1093" s="588">
        <f t="shared" si="1249"/>
        <v>0</v>
      </c>
      <c r="AE1093" s="587"/>
      <c r="AF1093" s="588">
        <f t="shared" si="1237"/>
        <v>0</v>
      </c>
      <c r="AG1093" s="588">
        <f t="shared" si="1250"/>
        <v>0</v>
      </c>
      <c r="AH1093" s="587"/>
      <c r="AI1093" s="588">
        <f t="shared" si="1238"/>
        <v>0</v>
      </c>
      <c r="AJ1093" s="588">
        <f t="shared" si="1251"/>
        <v>0</v>
      </c>
      <c r="AK1093" s="587"/>
      <c r="AL1093" s="588">
        <f t="shared" si="1239"/>
        <v>0</v>
      </c>
      <c r="AM1093" s="588">
        <f t="shared" si="1252"/>
        <v>0</v>
      </c>
      <c r="AN1093" s="587"/>
      <c r="AO1093" s="588">
        <f t="shared" si="1240"/>
        <v>0</v>
      </c>
      <c r="AP1093" s="588">
        <f t="shared" si="1253"/>
        <v>0</v>
      </c>
      <c r="AQ1093" s="587"/>
      <c r="AR1093" s="588">
        <f t="shared" si="1241"/>
        <v>0</v>
      </c>
      <c r="AS1093" s="588">
        <f t="shared" si="1220"/>
        <v>0</v>
      </c>
      <c r="AT1093" s="587"/>
      <c r="AU1093" s="588">
        <f t="shared" si="1242"/>
        <v>0</v>
      </c>
      <c r="AV1093" s="588">
        <f t="shared" si="1254"/>
        <v>0</v>
      </c>
      <c r="AW1093" s="587"/>
      <c r="AX1093" s="652"/>
      <c r="AY1093" s="706">
        <f t="shared" si="1261"/>
        <v>0</v>
      </c>
      <c r="BC1093" s="30">
        <f t="shared" si="1221"/>
        <v>0</v>
      </c>
      <c r="BD1093" s="30">
        <f t="shared" si="1222"/>
        <v>0</v>
      </c>
      <c r="BE1093" s="30">
        <f t="shared" si="1256"/>
        <v>0</v>
      </c>
      <c r="BF1093" s="30">
        <f t="shared" si="1223"/>
        <v>0</v>
      </c>
      <c r="BG1093" s="30">
        <f t="shared" si="1224"/>
        <v>0</v>
      </c>
      <c r="BH1093" s="30">
        <f t="shared" si="1255"/>
        <v>0</v>
      </c>
      <c r="BI1093" s="30">
        <f t="shared" si="1260"/>
        <v>0</v>
      </c>
      <c r="BJ1093" s="30">
        <f t="shared" si="1225"/>
        <v>0</v>
      </c>
      <c r="BK1093" s="704">
        <f t="shared" si="1226"/>
        <v>0</v>
      </c>
      <c r="BL1093" s="30">
        <f t="shared" si="1227"/>
        <v>0</v>
      </c>
      <c r="BM1093" s="30">
        <f t="shared" si="1228"/>
        <v>0</v>
      </c>
      <c r="BN1093" s="30">
        <f t="shared" si="1258"/>
        <v>0</v>
      </c>
    </row>
    <row r="1094" spans="1:66" x14ac:dyDescent="0.25">
      <c r="A1094" s="49"/>
      <c r="B1094" s="50"/>
      <c r="C1094" s="699"/>
      <c r="D1094" s="50"/>
      <c r="E1094" s="62" t="e">
        <f t="shared" si="1259"/>
        <v>#N/A</v>
      </c>
      <c r="F1094" s="664" t="str">
        <f t="shared" si="1257"/>
        <v/>
      </c>
      <c r="G1094" s="587"/>
      <c r="H1094" s="588">
        <f t="shared" si="1229"/>
        <v>0</v>
      </c>
      <c r="I1094" s="588">
        <f t="shared" si="1243"/>
        <v>0</v>
      </c>
      <c r="J1094" s="587"/>
      <c r="K1094" s="588">
        <f t="shared" si="1230"/>
        <v>0</v>
      </c>
      <c r="L1094" s="588">
        <f t="shared" si="1244"/>
        <v>0</v>
      </c>
      <c r="M1094" s="587"/>
      <c r="N1094" s="588">
        <f t="shared" si="1231"/>
        <v>0</v>
      </c>
      <c r="O1094" s="588">
        <f t="shared" si="1245"/>
        <v>0</v>
      </c>
      <c r="P1094" s="587"/>
      <c r="Q1094" s="588">
        <f t="shared" si="1232"/>
        <v>0</v>
      </c>
      <c r="R1094" s="588">
        <f t="shared" si="1246"/>
        <v>0</v>
      </c>
      <c r="S1094" s="587"/>
      <c r="T1094" s="588">
        <f t="shared" si="1233"/>
        <v>0</v>
      </c>
      <c r="U1094" s="588">
        <f t="shared" si="1247"/>
        <v>0</v>
      </c>
      <c r="V1094" s="587"/>
      <c r="W1094" s="588">
        <f t="shared" si="1234"/>
        <v>0</v>
      </c>
      <c r="X1094" s="588">
        <f t="shared" si="1248"/>
        <v>0</v>
      </c>
      <c r="Y1094" s="587"/>
      <c r="Z1094" s="588">
        <f t="shared" si="1235"/>
        <v>0</v>
      </c>
      <c r="AA1094" s="588">
        <f t="shared" si="1262"/>
        <v>0</v>
      </c>
      <c r="AB1094" s="587"/>
      <c r="AC1094" s="588">
        <f t="shared" si="1236"/>
        <v>0</v>
      </c>
      <c r="AD1094" s="588">
        <f t="shared" si="1249"/>
        <v>0</v>
      </c>
      <c r="AE1094" s="587"/>
      <c r="AF1094" s="588">
        <f t="shared" si="1237"/>
        <v>0</v>
      </c>
      <c r="AG1094" s="588">
        <f t="shared" si="1250"/>
        <v>0</v>
      </c>
      <c r="AH1094" s="587"/>
      <c r="AI1094" s="588">
        <f t="shared" si="1238"/>
        <v>0</v>
      </c>
      <c r="AJ1094" s="588">
        <f t="shared" si="1251"/>
        <v>0</v>
      </c>
      <c r="AK1094" s="587"/>
      <c r="AL1094" s="588">
        <f t="shared" si="1239"/>
        <v>0</v>
      </c>
      <c r="AM1094" s="588">
        <f t="shared" si="1252"/>
        <v>0</v>
      </c>
      <c r="AN1094" s="587"/>
      <c r="AO1094" s="588">
        <f t="shared" si="1240"/>
        <v>0</v>
      </c>
      <c r="AP1094" s="588">
        <f t="shared" si="1253"/>
        <v>0</v>
      </c>
      <c r="AQ1094" s="587"/>
      <c r="AR1094" s="588">
        <f t="shared" si="1241"/>
        <v>0</v>
      </c>
      <c r="AS1094" s="588">
        <f t="shared" ref="AS1094:AS1157" si="1263">SUM(AQ1094:AR1094)</f>
        <v>0</v>
      </c>
      <c r="AT1094" s="587"/>
      <c r="AU1094" s="588">
        <f t="shared" si="1242"/>
        <v>0</v>
      </c>
      <c r="AV1094" s="588">
        <f t="shared" si="1254"/>
        <v>0</v>
      </c>
      <c r="AW1094" s="587"/>
      <c r="AX1094" s="652"/>
      <c r="AY1094" s="706">
        <f t="shared" si="1261"/>
        <v>0</v>
      </c>
      <c r="BC1094" s="30">
        <f t="shared" si="1221"/>
        <v>0</v>
      </c>
      <c r="BD1094" s="30">
        <f t="shared" si="1222"/>
        <v>0</v>
      </c>
      <c r="BE1094" s="30">
        <f t="shared" si="1256"/>
        <v>0</v>
      </c>
      <c r="BF1094" s="30">
        <f t="shared" si="1223"/>
        <v>0</v>
      </c>
      <c r="BG1094" s="30">
        <f t="shared" si="1224"/>
        <v>0</v>
      </c>
      <c r="BH1094" s="30">
        <f t="shared" si="1255"/>
        <v>0</v>
      </c>
      <c r="BI1094" s="30">
        <f t="shared" si="1260"/>
        <v>0</v>
      </c>
      <c r="BJ1094" s="30">
        <f t="shared" si="1225"/>
        <v>0</v>
      </c>
      <c r="BK1094" s="704">
        <f t="shared" si="1226"/>
        <v>0</v>
      </c>
      <c r="BL1094" s="30">
        <f t="shared" si="1227"/>
        <v>0</v>
      </c>
      <c r="BM1094" s="30">
        <f t="shared" si="1228"/>
        <v>0</v>
      </c>
      <c r="BN1094" s="30">
        <f t="shared" si="1258"/>
        <v>0</v>
      </c>
    </row>
    <row r="1095" spans="1:66" x14ac:dyDescent="0.25">
      <c r="A1095" s="49"/>
      <c r="B1095" s="50"/>
      <c r="C1095" s="699"/>
      <c r="D1095" s="50"/>
      <c r="E1095" s="62" t="e">
        <f t="shared" si="1259"/>
        <v>#N/A</v>
      </c>
      <c r="F1095" s="664" t="str">
        <f t="shared" si="1257"/>
        <v/>
      </c>
      <c r="G1095" s="587"/>
      <c r="H1095" s="588">
        <f t="shared" si="1229"/>
        <v>0</v>
      </c>
      <c r="I1095" s="588">
        <f t="shared" si="1243"/>
        <v>0</v>
      </c>
      <c r="J1095" s="587"/>
      <c r="K1095" s="588">
        <f t="shared" si="1230"/>
        <v>0</v>
      </c>
      <c r="L1095" s="588">
        <f t="shared" si="1244"/>
        <v>0</v>
      </c>
      <c r="M1095" s="587"/>
      <c r="N1095" s="588">
        <f t="shared" si="1231"/>
        <v>0</v>
      </c>
      <c r="O1095" s="588">
        <f t="shared" si="1245"/>
        <v>0</v>
      </c>
      <c r="P1095" s="587"/>
      <c r="Q1095" s="588">
        <f t="shared" si="1232"/>
        <v>0</v>
      </c>
      <c r="R1095" s="588">
        <f t="shared" si="1246"/>
        <v>0</v>
      </c>
      <c r="S1095" s="587"/>
      <c r="T1095" s="588">
        <f t="shared" si="1233"/>
        <v>0</v>
      </c>
      <c r="U1095" s="588">
        <f t="shared" si="1247"/>
        <v>0</v>
      </c>
      <c r="V1095" s="587"/>
      <c r="W1095" s="588">
        <f t="shared" si="1234"/>
        <v>0</v>
      </c>
      <c r="X1095" s="588">
        <f t="shared" si="1248"/>
        <v>0</v>
      </c>
      <c r="Y1095" s="587"/>
      <c r="Z1095" s="588">
        <f t="shared" si="1235"/>
        <v>0</v>
      </c>
      <c r="AA1095" s="588">
        <f t="shared" si="1262"/>
        <v>0</v>
      </c>
      <c r="AB1095" s="587"/>
      <c r="AC1095" s="588">
        <f t="shared" si="1236"/>
        <v>0</v>
      </c>
      <c r="AD1095" s="588">
        <f t="shared" si="1249"/>
        <v>0</v>
      </c>
      <c r="AE1095" s="587"/>
      <c r="AF1095" s="588">
        <f t="shared" si="1237"/>
        <v>0</v>
      </c>
      <c r="AG1095" s="588">
        <f t="shared" si="1250"/>
        <v>0</v>
      </c>
      <c r="AH1095" s="587"/>
      <c r="AI1095" s="588">
        <f t="shared" si="1238"/>
        <v>0</v>
      </c>
      <c r="AJ1095" s="588">
        <f t="shared" si="1251"/>
        <v>0</v>
      </c>
      <c r="AK1095" s="587"/>
      <c r="AL1095" s="588">
        <f t="shared" si="1239"/>
        <v>0</v>
      </c>
      <c r="AM1095" s="588">
        <f t="shared" si="1252"/>
        <v>0</v>
      </c>
      <c r="AN1095" s="587"/>
      <c r="AO1095" s="588">
        <f t="shared" si="1240"/>
        <v>0</v>
      </c>
      <c r="AP1095" s="588">
        <f t="shared" si="1253"/>
        <v>0</v>
      </c>
      <c r="AQ1095" s="587"/>
      <c r="AR1095" s="588">
        <f t="shared" si="1241"/>
        <v>0</v>
      </c>
      <c r="AS1095" s="588">
        <f t="shared" si="1263"/>
        <v>0</v>
      </c>
      <c r="AT1095" s="587"/>
      <c r="AU1095" s="588">
        <f t="shared" si="1242"/>
        <v>0</v>
      </c>
      <c r="AV1095" s="588">
        <f t="shared" si="1254"/>
        <v>0</v>
      </c>
      <c r="AW1095" s="587"/>
      <c r="AX1095" s="652"/>
      <c r="AY1095" s="706">
        <f t="shared" si="1261"/>
        <v>0</v>
      </c>
      <c r="BC1095" s="30">
        <f t="shared" si="1221"/>
        <v>0</v>
      </c>
      <c r="BD1095" s="30">
        <f t="shared" si="1222"/>
        <v>0</v>
      </c>
      <c r="BE1095" s="30">
        <f t="shared" si="1256"/>
        <v>0</v>
      </c>
      <c r="BF1095" s="30">
        <f t="shared" si="1223"/>
        <v>0</v>
      </c>
      <c r="BG1095" s="30">
        <f t="shared" si="1224"/>
        <v>0</v>
      </c>
      <c r="BH1095" s="30">
        <f t="shared" si="1255"/>
        <v>0</v>
      </c>
      <c r="BI1095" s="30">
        <f t="shared" si="1260"/>
        <v>0</v>
      </c>
      <c r="BJ1095" s="30">
        <f t="shared" si="1225"/>
        <v>0</v>
      </c>
      <c r="BK1095" s="704">
        <f t="shared" si="1226"/>
        <v>0</v>
      </c>
      <c r="BL1095" s="30">
        <f t="shared" si="1227"/>
        <v>0</v>
      </c>
      <c r="BM1095" s="30">
        <f t="shared" si="1228"/>
        <v>0</v>
      </c>
      <c r="BN1095" s="30">
        <f t="shared" si="1258"/>
        <v>0</v>
      </c>
    </row>
    <row r="1096" spans="1:66" x14ac:dyDescent="0.25">
      <c r="A1096" s="49"/>
      <c r="B1096" s="50"/>
      <c r="C1096" s="699"/>
      <c r="D1096" s="50"/>
      <c r="E1096" s="62" t="e">
        <f t="shared" si="1259"/>
        <v>#N/A</v>
      </c>
      <c r="F1096" s="664" t="str">
        <f t="shared" si="1257"/>
        <v/>
      </c>
      <c r="G1096" s="587"/>
      <c r="H1096" s="588">
        <f t="shared" si="1229"/>
        <v>0</v>
      </c>
      <c r="I1096" s="588">
        <f t="shared" si="1243"/>
        <v>0</v>
      </c>
      <c r="J1096" s="587"/>
      <c r="K1096" s="588">
        <f t="shared" si="1230"/>
        <v>0</v>
      </c>
      <c r="L1096" s="588">
        <f t="shared" si="1244"/>
        <v>0</v>
      </c>
      <c r="M1096" s="587"/>
      <c r="N1096" s="588">
        <f t="shared" si="1231"/>
        <v>0</v>
      </c>
      <c r="O1096" s="588">
        <f t="shared" si="1245"/>
        <v>0</v>
      </c>
      <c r="P1096" s="587"/>
      <c r="Q1096" s="588">
        <f t="shared" si="1232"/>
        <v>0</v>
      </c>
      <c r="R1096" s="588">
        <f t="shared" si="1246"/>
        <v>0</v>
      </c>
      <c r="S1096" s="587"/>
      <c r="T1096" s="588">
        <f t="shared" si="1233"/>
        <v>0</v>
      </c>
      <c r="U1096" s="588">
        <f t="shared" si="1247"/>
        <v>0</v>
      </c>
      <c r="V1096" s="587"/>
      <c r="W1096" s="588">
        <f t="shared" si="1234"/>
        <v>0</v>
      </c>
      <c r="X1096" s="588">
        <f t="shared" si="1248"/>
        <v>0</v>
      </c>
      <c r="Y1096" s="587"/>
      <c r="Z1096" s="588">
        <f t="shared" si="1235"/>
        <v>0</v>
      </c>
      <c r="AA1096" s="588">
        <f t="shared" si="1262"/>
        <v>0</v>
      </c>
      <c r="AB1096" s="587"/>
      <c r="AC1096" s="588">
        <f t="shared" si="1236"/>
        <v>0</v>
      </c>
      <c r="AD1096" s="588">
        <f t="shared" si="1249"/>
        <v>0</v>
      </c>
      <c r="AE1096" s="587"/>
      <c r="AF1096" s="588">
        <f t="shared" si="1237"/>
        <v>0</v>
      </c>
      <c r="AG1096" s="588">
        <f t="shared" si="1250"/>
        <v>0</v>
      </c>
      <c r="AH1096" s="587"/>
      <c r="AI1096" s="588">
        <f t="shared" si="1238"/>
        <v>0</v>
      </c>
      <c r="AJ1096" s="588">
        <f t="shared" si="1251"/>
        <v>0</v>
      </c>
      <c r="AK1096" s="587"/>
      <c r="AL1096" s="588">
        <f t="shared" si="1239"/>
        <v>0</v>
      </c>
      <c r="AM1096" s="588">
        <f t="shared" si="1252"/>
        <v>0</v>
      </c>
      <c r="AN1096" s="587"/>
      <c r="AO1096" s="588">
        <f t="shared" si="1240"/>
        <v>0</v>
      </c>
      <c r="AP1096" s="588">
        <f t="shared" si="1253"/>
        <v>0</v>
      </c>
      <c r="AQ1096" s="587"/>
      <c r="AR1096" s="588">
        <f t="shared" si="1241"/>
        <v>0</v>
      </c>
      <c r="AS1096" s="588">
        <f t="shared" si="1263"/>
        <v>0</v>
      </c>
      <c r="AT1096" s="587"/>
      <c r="AU1096" s="588">
        <f t="shared" si="1242"/>
        <v>0</v>
      </c>
      <c r="AV1096" s="588">
        <f t="shared" si="1254"/>
        <v>0</v>
      </c>
      <c r="AW1096" s="587"/>
      <c r="AX1096" s="652"/>
      <c r="AY1096" s="706">
        <f t="shared" si="1261"/>
        <v>0</v>
      </c>
      <c r="BC1096" s="30">
        <f t="shared" ref="BC1096:BC1159" si="1264">L1096-I1096</f>
        <v>0</v>
      </c>
      <c r="BD1096" s="30">
        <f t="shared" ref="BD1096:BD1159" si="1265">O1096-L1096</f>
        <v>0</v>
      </c>
      <c r="BE1096" s="30">
        <f t="shared" si="1256"/>
        <v>0</v>
      </c>
      <c r="BF1096" s="30">
        <f t="shared" ref="BF1096:BF1159" si="1266">U1096-R1096</f>
        <v>0</v>
      </c>
      <c r="BG1096" s="30">
        <f t="shared" ref="BG1096:BG1159" si="1267">X1096-U1096</f>
        <v>0</v>
      </c>
      <c r="BH1096" s="30">
        <f t="shared" si="1255"/>
        <v>0</v>
      </c>
      <c r="BI1096" s="30">
        <f t="shared" si="1260"/>
        <v>0</v>
      </c>
      <c r="BJ1096" s="30">
        <f t="shared" ref="BJ1096:BJ1159" si="1268">AG1096-AD1096</f>
        <v>0</v>
      </c>
      <c r="BK1096" s="704">
        <f t="shared" ref="BK1096:BK1159" si="1269">AJ1096-AG1096</f>
        <v>0</v>
      </c>
      <c r="BL1096" s="30">
        <f t="shared" ref="BL1096:BL1159" si="1270">AM1096-AJ1096</f>
        <v>0</v>
      </c>
      <c r="BM1096" s="30">
        <f t="shared" ref="BM1096:BM1159" si="1271">AP1096-AM1096</f>
        <v>0</v>
      </c>
      <c r="BN1096" s="30">
        <f t="shared" si="1258"/>
        <v>0</v>
      </c>
    </row>
    <row r="1097" spans="1:66" x14ac:dyDescent="0.25">
      <c r="A1097" s="49"/>
      <c r="B1097" s="50"/>
      <c r="C1097" s="699"/>
      <c r="D1097" s="50"/>
      <c r="E1097" s="62" t="e">
        <f t="shared" si="1259"/>
        <v>#N/A</v>
      </c>
      <c r="F1097" s="664" t="str">
        <f t="shared" si="1257"/>
        <v/>
      </c>
      <c r="G1097" s="587"/>
      <c r="H1097" s="588">
        <f t="shared" si="1229"/>
        <v>0</v>
      </c>
      <c r="I1097" s="588">
        <f t="shared" si="1243"/>
        <v>0</v>
      </c>
      <c r="J1097" s="587"/>
      <c r="K1097" s="588">
        <f t="shared" si="1230"/>
        <v>0</v>
      </c>
      <c r="L1097" s="588">
        <f t="shared" si="1244"/>
        <v>0</v>
      </c>
      <c r="M1097" s="587"/>
      <c r="N1097" s="588">
        <f t="shared" si="1231"/>
        <v>0</v>
      </c>
      <c r="O1097" s="588">
        <f t="shared" si="1245"/>
        <v>0</v>
      </c>
      <c r="P1097" s="587"/>
      <c r="Q1097" s="588">
        <f t="shared" si="1232"/>
        <v>0</v>
      </c>
      <c r="R1097" s="588">
        <f t="shared" si="1246"/>
        <v>0</v>
      </c>
      <c r="S1097" s="587"/>
      <c r="T1097" s="588">
        <f t="shared" si="1233"/>
        <v>0</v>
      </c>
      <c r="U1097" s="588">
        <f t="shared" si="1247"/>
        <v>0</v>
      </c>
      <c r="V1097" s="587"/>
      <c r="W1097" s="588">
        <f t="shared" si="1234"/>
        <v>0</v>
      </c>
      <c r="X1097" s="588">
        <f t="shared" si="1248"/>
        <v>0</v>
      </c>
      <c r="Y1097" s="587"/>
      <c r="Z1097" s="588">
        <f t="shared" si="1235"/>
        <v>0</v>
      </c>
      <c r="AA1097" s="588">
        <f t="shared" si="1262"/>
        <v>0</v>
      </c>
      <c r="AB1097" s="587"/>
      <c r="AC1097" s="588">
        <f t="shared" si="1236"/>
        <v>0</v>
      </c>
      <c r="AD1097" s="588">
        <f t="shared" si="1249"/>
        <v>0</v>
      </c>
      <c r="AE1097" s="587"/>
      <c r="AF1097" s="588">
        <f t="shared" si="1237"/>
        <v>0</v>
      </c>
      <c r="AG1097" s="588">
        <f t="shared" si="1250"/>
        <v>0</v>
      </c>
      <c r="AH1097" s="587"/>
      <c r="AI1097" s="588">
        <f t="shared" si="1238"/>
        <v>0</v>
      </c>
      <c r="AJ1097" s="588">
        <f t="shared" si="1251"/>
        <v>0</v>
      </c>
      <c r="AK1097" s="587"/>
      <c r="AL1097" s="588">
        <f t="shared" si="1239"/>
        <v>0</v>
      </c>
      <c r="AM1097" s="588">
        <f t="shared" si="1252"/>
        <v>0</v>
      </c>
      <c r="AN1097" s="587"/>
      <c r="AO1097" s="588">
        <f t="shared" si="1240"/>
        <v>0</v>
      </c>
      <c r="AP1097" s="588">
        <f t="shared" si="1253"/>
        <v>0</v>
      </c>
      <c r="AQ1097" s="587"/>
      <c r="AR1097" s="588">
        <f t="shared" si="1241"/>
        <v>0</v>
      </c>
      <c r="AS1097" s="588">
        <f t="shared" si="1263"/>
        <v>0</v>
      </c>
      <c r="AT1097" s="587"/>
      <c r="AU1097" s="588">
        <f t="shared" si="1242"/>
        <v>0</v>
      </c>
      <c r="AV1097" s="588">
        <f t="shared" si="1254"/>
        <v>0</v>
      </c>
      <c r="AW1097" s="587"/>
      <c r="AX1097" s="652"/>
      <c r="AY1097" s="706">
        <f t="shared" si="1261"/>
        <v>0</v>
      </c>
      <c r="BC1097" s="30">
        <f t="shared" si="1264"/>
        <v>0</v>
      </c>
      <c r="BD1097" s="30">
        <f t="shared" si="1265"/>
        <v>0</v>
      </c>
      <c r="BE1097" s="30">
        <f t="shared" si="1256"/>
        <v>0</v>
      </c>
      <c r="BF1097" s="30">
        <f t="shared" si="1266"/>
        <v>0</v>
      </c>
      <c r="BG1097" s="30">
        <f t="shared" si="1267"/>
        <v>0</v>
      </c>
      <c r="BH1097" s="30">
        <f t="shared" si="1255"/>
        <v>0</v>
      </c>
      <c r="BI1097" s="30">
        <f t="shared" si="1260"/>
        <v>0</v>
      </c>
      <c r="BJ1097" s="30">
        <f t="shared" si="1268"/>
        <v>0</v>
      </c>
      <c r="BK1097" s="704">
        <f t="shared" si="1269"/>
        <v>0</v>
      </c>
      <c r="BL1097" s="30">
        <f t="shared" si="1270"/>
        <v>0</v>
      </c>
      <c r="BM1097" s="30">
        <f t="shared" si="1271"/>
        <v>0</v>
      </c>
      <c r="BN1097" s="30">
        <f t="shared" si="1258"/>
        <v>0</v>
      </c>
    </row>
    <row r="1098" spans="1:66" x14ac:dyDescent="0.25">
      <c r="A1098" s="49"/>
      <c r="B1098" s="50"/>
      <c r="C1098" s="699"/>
      <c r="D1098" s="50"/>
      <c r="E1098" s="62" t="e">
        <f t="shared" si="1259"/>
        <v>#N/A</v>
      </c>
      <c r="F1098" s="664" t="str">
        <f t="shared" si="1257"/>
        <v/>
      </c>
      <c r="G1098" s="587"/>
      <c r="H1098" s="588">
        <f t="shared" si="1229"/>
        <v>0</v>
      </c>
      <c r="I1098" s="588">
        <f t="shared" si="1243"/>
        <v>0</v>
      </c>
      <c r="J1098" s="587"/>
      <c r="K1098" s="588">
        <f t="shared" si="1230"/>
        <v>0</v>
      </c>
      <c r="L1098" s="588">
        <f t="shared" si="1244"/>
        <v>0</v>
      </c>
      <c r="M1098" s="587"/>
      <c r="N1098" s="588">
        <f t="shared" si="1231"/>
        <v>0</v>
      </c>
      <c r="O1098" s="588">
        <f t="shared" si="1245"/>
        <v>0</v>
      </c>
      <c r="P1098" s="587"/>
      <c r="Q1098" s="588">
        <f t="shared" si="1232"/>
        <v>0</v>
      </c>
      <c r="R1098" s="588">
        <f t="shared" si="1246"/>
        <v>0</v>
      </c>
      <c r="S1098" s="587"/>
      <c r="T1098" s="588">
        <f t="shared" si="1233"/>
        <v>0</v>
      </c>
      <c r="U1098" s="588">
        <f t="shared" si="1247"/>
        <v>0</v>
      </c>
      <c r="V1098" s="587"/>
      <c r="W1098" s="588">
        <f t="shared" si="1234"/>
        <v>0</v>
      </c>
      <c r="X1098" s="588">
        <f t="shared" si="1248"/>
        <v>0</v>
      </c>
      <c r="Y1098" s="587"/>
      <c r="Z1098" s="588">
        <f t="shared" si="1235"/>
        <v>0</v>
      </c>
      <c r="AA1098" s="588">
        <f t="shared" si="1262"/>
        <v>0</v>
      </c>
      <c r="AB1098" s="587"/>
      <c r="AC1098" s="588">
        <f t="shared" si="1236"/>
        <v>0</v>
      </c>
      <c r="AD1098" s="588">
        <f t="shared" si="1249"/>
        <v>0</v>
      </c>
      <c r="AE1098" s="587"/>
      <c r="AF1098" s="588">
        <f t="shared" si="1237"/>
        <v>0</v>
      </c>
      <c r="AG1098" s="588">
        <f t="shared" si="1250"/>
        <v>0</v>
      </c>
      <c r="AH1098" s="587"/>
      <c r="AI1098" s="588">
        <f t="shared" si="1238"/>
        <v>0</v>
      </c>
      <c r="AJ1098" s="588">
        <f t="shared" si="1251"/>
        <v>0</v>
      </c>
      <c r="AK1098" s="587"/>
      <c r="AL1098" s="588">
        <f t="shared" si="1239"/>
        <v>0</v>
      </c>
      <c r="AM1098" s="588">
        <f t="shared" si="1252"/>
        <v>0</v>
      </c>
      <c r="AN1098" s="587"/>
      <c r="AO1098" s="588">
        <f t="shared" si="1240"/>
        <v>0</v>
      </c>
      <c r="AP1098" s="588">
        <f t="shared" si="1253"/>
        <v>0</v>
      </c>
      <c r="AQ1098" s="587"/>
      <c r="AR1098" s="588">
        <f t="shared" si="1241"/>
        <v>0</v>
      </c>
      <c r="AS1098" s="588">
        <f t="shared" si="1263"/>
        <v>0</v>
      </c>
      <c r="AT1098" s="587"/>
      <c r="AU1098" s="588">
        <f t="shared" si="1242"/>
        <v>0</v>
      </c>
      <c r="AV1098" s="588">
        <f t="shared" si="1254"/>
        <v>0</v>
      </c>
      <c r="AW1098" s="587"/>
      <c r="AX1098" s="652"/>
      <c r="AY1098" s="706">
        <f t="shared" si="1261"/>
        <v>0</v>
      </c>
      <c r="BC1098" s="30">
        <f t="shared" si="1264"/>
        <v>0</v>
      </c>
      <c r="BD1098" s="30">
        <f t="shared" si="1265"/>
        <v>0</v>
      </c>
      <c r="BE1098" s="30">
        <f t="shared" si="1256"/>
        <v>0</v>
      </c>
      <c r="BF1098" s="30">
        <f t="shared" si="1266"/>
        <v>0</v>
      </c>
      <c r="BG1098" s="30">
        <f t="shared" si="1267"/>
        <v>0</v>
      </c>
      <c r="BH1098" s="30">
        <f t="shared" si="1255"/>
        <v>0</v>
      </c>
      <c r="BI1098" s="30">
        <f t="shared" si="1260"/>
        <v>0</v>
      </c>
      <c r="BJ1098" s="30">
        <f t="shared" si="1268"/>
        <v>0</v>
      </c>
      <c r="BK1098" s="704">
        <f t="shared" si="1269"/>
        <v>0</v>
      </c>
      <c r="BL1098" s="30">
        <f t="shared" si="1270"/>
        <v>0</v>
      </c>
      <c r="BM1098" s="30">
        <f t="shared" si="1271"/>
        <v>0</v>
      </c>
      <c r="BN1098" s="30">
        <f t="shared" si="1258"/>
        <v>0</v>
      </c>
    </row>
    <row r="1099" spans="1:66" x14ac:dyDescent="0.25">
      <c r="A1099" s="49"/>
      <c r="B1099" s="50"/>
      <c r="C1099" s="699"/>
      <c r="D1099" s="50"/>
      <c r="E1099" s="62" t="e">
        <f t="shared" si="1259"/>
        <v>#N/A</v>
      </c>
      <c r="F1099" s="664" t="str">
        <f t="shared" si="1257"/>
        <v/>
      </c>
      <c r="G1099" s="587"/>
      <c r="H1099" s="588">
        <f t="shared" ref="H1099:H1162" si="1272">SUMIFS(JE_amount,JE_Month,H$3,JE_Entity,$A1099,JE_Ledger_number,$B1099)</f>
        <v>0</v>
      </c>
      <c r="I1099" s="588">
        <f t="shared" si="1243"/>
        <v>0</v>
      </c>
      <c r="J1099" s="587"/>
      <c r="K1099" s="588">
        <f t="shared" ref="K1099:K1162" si="1273">SUMIFS(JE_amount,JE_Month,K$3,JE_Entity,$A1099,JE_Ledger_number,$B1099)</f>
        <v>0</v>
      </c>
      <c r="L1099" s="588">
        <f t="shared" si="1244"/>
        <v>0</v>
      </c>
      <c r="M1099" s="587"/>
      <c r="N1099" s="588">
        <f t="shared" ref="N1099:N1162" si="1274">SUMIFS(JE_amount,JE_Month,N$3,JE_Entity,$A1099,JE_Ledger_number,$B1099)</f>
        <v>0</v>
      </c>
      <c r="O1099" s="588">
        <f t="shared" si="1245"/>
        <v>0</v>
      </c>
      <c r="P1099" s="587"/>
      <c r="Q1099" s="588">
        <f t="shared" ref="Q1099:Q1162" si="1275">SUMIFS(JE_amount,JE_Month,Q$3,JE_Entity,$A1099,JE_Ledger_number,$B1099)</f>
        <v>0</v>
      </c>
      <c r="R1099" s="588">
        <f t="shared" si="1246"/>
        <v>0</v>
      </c>
      <c r="S1099" s="587"/>
      <c r="T1099" s="588">
        <f t="shared" ref="T1099:T1162" si="1276">SUMIFS(JE_amount,JE_Month,T$3,JE_Entity,$A1099,JE_Ledger_number,$B1099)</f>
        <v>0</v>
      </c>
      <c r="U1099" s="588">
        <f t="shared" si="1247"/>
        <v>0</v>
      </c>
      <c r="V1099" s="587"/>
      <c r="W1099" s="588">
        <f t="shared" ref="W1099:W1162" si="1277">SUMIFS(JE_amount,JE_Month,W$3,JE_Entity,$A1099,JE_Ledger_number,$B1099)</f>
        <v>0</v>
      </c>
      <c r="X1099" s="588">
        <f t="shared" si="1248"/>
        <v>0</v>
      </c>
      <c r="Y1099" s="587"/>
      <c r="Z1099" s="588">
        <f t="shared" ref="Z1099:Z1162" si="1278">SUMIFS(JE_amount,JE_Month,Z$3,JE_Entity,$A1099,JE_Ledger_number,$B1099)</f>
        <v>0</v>
      </c>
      <c r="AA1099" s="588">
        <f t="shared" si="1262"/>
        <v>0</v>
      </c>
      <c r="AB1099" s="587"/>
      <c r="AC1099" s="588">
        <f t="shared" ref="AC1099:AC1162" si="1279">SUMIFS(JE_amount,JE_Month,AC$3,JE_Entity,$A1099,JE_Ledger_number,$B1099)</f>
        <v>0</v>
      </c>
      <c r="AD1099" s="588">
        <f t="shared" si="1249"/>
        <v>0</v>
      </c>
      <c r="AE1099" s="587"/>
      <c r="AF1099" s="588">
        <f t="shared" ref="AF1099:AF1162" si="1280">SUMIFS(JE_amount,JE_Month,AF$3,JE_Entity,$A1099,JE_Ledger_number,$B1099)</f>
        <v>0</v>
      </c>
      <c r="AG1099" s="588">
        <f t="shared" si="1250"/>
        <v>0</v>
      </c>
      <c r="AH1099" s="587"/>
      <c r="AI1099" s="588">
        <f t="shared" ref="AI1099:AI1162" si="1281">SUMIFS(JE_amount,JE_Month,AI$3,JE_Entity,$A1099,JE_Ledger_number,$B1099)</f>
        <v>0</v>
      </c>
      <c r="AJ1099" s="588">
        <f t="shared" si="1251"/>
        <v>0</v>
      </c>
      <c r="AK1099" s="587"/>
      <c r="AL1099" s="588">
        <f t="shared" ref="AL1099:AL1162" si="1282">SUMIFS(JE_amount,JE_Month,AL$3,JE_Entity,$A1099,JE_Ledger_number,$B1099)</f>
        <v>0</v>
      </c>
      <c r="AM1099" s="588">
        <f t="shared" si="1252"/>
        <v>0</v>
      </c>
      <c r="AN1099" s="587"/>
      <c r="AO1099" s="588">
        <f t="shared" ref="AO1099:AO1162" si="1283">SUMIFS(JE_amount,JE_Month,AO$3,JE_Entity,$A1099,JE_Ledger_number,$B1099)</f>
        <v>0</v>
      </c>
      <c r="AP1099" s="588">
        <f t="shared" si="1253"/>
        <v>0</v>
      </c>
      <c r="AQ1099" s="587"/>
      <c r="AR1099" s="588">
        <f t="shared" ref="AR1099:AR1162" si="1284">SUMIFS(JE_amount,JE_Month,AR$3,JE_Entity,$A1099,JE_Ledger_number,$B1099)</f>
        <v>0</v>
      </c>
      <c r="AS1099" s="588">
        <f t="shared" si="1263"/>
        <v>0</v>
      </c>
      <c r="AT1099" s="587"/>
      <c r="AU1099" s="588">
        <f t="shared" ref="AU1099:AU1162" si="1285">SUMIFS(JE_amount_NIS,JE_Month,AU$3,JE_Entity,$A1099,JE_Ledger_number,$B1099)</f>
        <v>0</v>
      </c>
      <c r="AV1099" s="588">
        <f t="shared" si="1254"/>
        <v>0</v>
      </c>
      <c r="AW1099" s="587"/>
      <c r="AX1099" s="652"/>
      <c r="AY1099" s="706">
        <f t="shared" si="1261"/>
        <v>0</v>
      </c>
      <c r="BC1099" s="30">
        <f t="shared" si="1264"/>
        <v>0</v>
      </c>
      <c r="BD1099" s="30">
        <f t="shared" si="1265"/>
        <v>0</v>
      </c>
      <c r="BE1099" s="30">
        <f t="shared" si="1256"/>
        <v>0</v>
      </c>
      <c r="BF1099" s="30">
        <f t="shared" si="1266"/>
        <v>0</v>
      </c>
      <c r="BG1099" s="30">
        <f t="shared" si="1267"/>
        <v>0</v>
      </c>
      <c r="BH1099" s="30">
        <f t="shared" si="1255"/>
        <v>0</v>
      </c>
      <c r="BI1099" s="30">
        <f t="shared" si="1260"/>
        <v>0</v>
      </c>
      <c r="BJ1099" s="30">
        <f t="shared" si="1268"/>
        <v>0</v>
      </c>
      <c r="BK1099" s="704">
        <f t="shared" si="1269"/>
        <v>0</v>
      </c>
      <c r="BL1099" s="30">
        <f t="shared" si="1270"/>
        <v>0</v>
      </c>
      <c r="BM1099" s="30">
        <f t="shared" si="1271"/>
        <v>0</v>
      </c>
      <c r="BN1099" s="30">
        <f t="shared" si="1258"/>
        <v>0</v>
      </c>
    </row>
    <row r="1100" spans="1:66" x14ac:dyDescent="0.25">
      <c r="A1100" s="49"/>
      <c r="B1100" s="50"/>
      <c r="C1100" s="699"/>
      <c r="D1100" s="50"/>
      <c r="E1100" s="62" t="e">
        <f t="shared" si="1259"/>
        <v>#N/A</v>
      </c>
      <c r="F1100" s="664" t="str">
        <f t="shared" si="1257"/>
        <v/>
      </c>
      <c r="G1100" s="587"/>
      <c r="H1100" s="588">
        <f t="shared" si="1272"/>
        <v>0</v>
      </c>
      <c r="I1100" s="588">
        <f t="shared" ref="I1100:I1163" si="1286">SUM(G1100:H1100)</f>
        <v>0</v>
      </c>
      <c r="J1100" s="587"/>
      <c r="K1100" s="588">
        <f t="shared" si="1273"/>
        <v>0</v>
      </c>
      <c r="L1100" s="588">
        <f t="shared" ref="L1100:L1163" si="1287">SUM(J1100:K1100)</f>
        <v>0</v>
      </c>
      <c r="M1100" s="587"/>
      <c r="N1100" s="588">
        <f t="shared" si="1274"/>
        <v>0</v>
      </c>
      <c r="O1100" s="588">
        <f t="shared" ref="O1100:O1163" si="1288">SUM(M1100:N1100)</f>
        <v>0</v>
      </c>
      <c r="P1100" s="587"/>
      <c r="Q1100" s="588">
        <f t="shared" si="1275"/>
        <v>0</v>
      </c>
      <c r="R1100" s="588">
        <f t="shared" ref="R1100:R1163" si="1289">SUM(P1100:Q1100)</f>
        <v>0</v>
      </c>
      <c r="S1100" s="587"/>
      <c r="T1100" s="588">
        <f t="shared" si="1276"/>
        <v>0</v>
      </c>
      <c r="U1100" s="588">
        <f t="shared" ref="U1100:U1163" si="1290">SUM(S1100:T1100)</f>
        <v>0</v>
      </c>
      <c r="V1100" s="587"/>
      <c r="W1100" s="588">
        <f t="shared" si="1277"/>
        <v>0</v>
      </c>
      <c r="X1100" s="588">
        <f t="shared" ref="X1100:X1163" si="1291">SUM(V1100:W1100)</f>
        <v>0</v>
      </c>
      <c r="Y1100" s="587"/>
      <c r="Z1100" s="588">
        <f t="shared" si="1278"/>
        <v>0</v>
      </c>
      <c r="AA1100" s="588">
        <f t="shared" si="1262"/>
        <v>0</v>
      </c>
      <c r="AB1100" s="587"/>
      <c r="AC1100" s="588">
        <f t="shared" si="1279"/>
        <v>0</v>
      </c>
      <c r="AD1100" s="588">
        <f t="shared" ref="AD1100:AD1163" si="1292">SUM(AB1100:AC1100)</f>
        <v>0</v>
      </c>
      <c r="AE1100" s="587"/>
      <c r="AF1100" s="588">
        <f t="shared" si="1280"/>
        <v>0</v>
      </c>
      <c r="AG1100" s="588">
        <f t="shared" ref="AG1100:AG1163" si="1293">SUM(AE1100:AF1100)</f>
        <v>0</v>
      </c>
      <c r="AH1100" s="587"/>
      <c r="AI1100" s="588">
        <f t="shared" si="1281"/>
        <v>0</v>
      </c>
      <c r="AJ1100" s="588">
        <f t="shared" ref="AJ1100:AJ1163" si="1294">SUM(AH1100:AI1100)</f>
        <v>0</v>
      </c>
      <c r="AK1100" s="587"/>
      <c r="AL1100" s="588">
        <f t="shared" si="1282"/>
        <v>0</v>
      </c>
      <c r="AM1100" s="588">
        <f t="shared" ref="AM1100:AM1163" si="1295">SUM(AK1100:AL1100)</f>
        <v>0</v>
      </c>
      <c r="AN1100" s="587"/>
      <c r="AO1100" s="588">
        <f t="shared" si="1283"/>
        <v>0</v>
      </c>
      <c r="AP1100" s="588">
        <f t="shared" ref="AP1100:AP1163" si="1296">SUM(AN1100:AO1100)</f>
        <v>0</v>
      </c>
      <c r="AQ1100" s="587"/>
      <c r="AR1100" s="588">
        <f t="shared" si="1284"/>
        <v>0</v>
      </c>
      <c r="AS1100" s="588">
        <f t="shared" si="1263"/>
        <v>0</v>
      </c>
      <c r="AT1100" s="587"/>
      <c r="AU1100" s="588">
        <f t="shared" si="1285"/>
        <v>0</v>
      </c>
      <c r="AV1100" s="588">
        <f t="shared" ref="AV1100:AV1163" si="1297">SUM(AT1100:AU1100)</f>
        <v>0</v>
      </c>
      <c r="AW1100" s="587"/>
      <c r="AX1100" s="652"/>
      <c r="AY1100" s="706">
        <f t="shared" si="1261"/>
        <v>0</v>
      </c>
      <c r="BC1100" s="30">
        <f t="shared" si="1264"/>
        <v>0</v>
      </c>
      <c r="BD1100" s="30">
        <f t="shared" si="1265"/>
        <v>0</v>
      </c>
      <c r="BE1100" s="30">
        <f t="shared" si="1256"/>
        <v>0</v>
      </c>
      <c r="BF1100" s="30">
        <f t="shared" si="1266"/>
        <v>0</v>
      </c>
      <c r="BG1100" s="30">
        <f t="shared" si="1267"/>
        <v>0</v>
      </c>
      <c r="BH1100" s="30">
        <f t="shared" si="1255"/>
        <v>0</v>
      </c>
      <c r="BI1100" s="30">
        <f t="shared" si="1260"/>
        <v>0</v>
      </c>
      <c r="BJ1100" s="30">
        <f t="shared" si="1268"/>
        <v>0</v>
      </c>
      <c r="BK1100" s="704">
        <f t="shared" si="1269"/>
        <v>0</v>
      </c>
      <c r="BL1100" s="30">
        <f t="shared" si="1270"/>
        <v>0</v>
      </c>
      <c r="BM1100" s="30">
        <f t="shared" si="1271"/>
        <v>0</v>
      </c>
      <c r="BN1100" s="30">
        <f t="shared" si="1258"/>
        <v>0</v>
      </c>
    </row>
    <row r="1101" spans="1:66" x14ac:dyDescent="0.25">
      <c r="A1101" s="49"/>
      <c r="B1101" s="50"/>
      <c r="C1101" s="699"/>
      <c r="D1101" s="50"/>
      <c r="E1101" s="62" t="e">
        <f t="shared" si="1259"/>
        <v>#N/A</v>
      </c>
      <c r="F1101" s="664" t="str">
        <f t="shared" si="1257"/>
        <v/>
      </c>
      <c r="G1101" s="587"/>
      <c r="H1101" s="588">
        <f t="shared" si="1272"/>
        <v>0</v>
      </c>
      <c r="I1101" s="588">
        <f t="shared" si="1286"/>
        <v>0</v>
      </c>
      <c r="J1101" s="587"/>
      <c r="K1101" s="588">
        <f t="shared" si="1273"/>
        <v>0</v>
      </c>
      <c r="L1101" s="588">
        <f t="shared" si="1287"/>
        <v>0</v>
      </c>
      <c r="M1101" s="587"/>
      <c r="N1101" s="588">
        <f t="shared" si="1274"/>
        <v>0</v>
      </c>
      <c r="O1101" s="588">
        <f t="shared" si="1288"/>
        <v>0</v>
      </c>
      <c r="P1101" s="587"/>
      <c r="Q1101" s="588">
        <f t="shared" si="1275"/>
        <v>0</v>
      </c>
      <c r="R1101" s="588">
        <f t="shared" si="1289"/>
        <v>0</v>
      </c>
      <c r="S1101" s="587"/>
      <c r="T1101" s="588">
        <f t="shared" si="1276"/>
        <v>0</v>
      </c>
      <c r="U1101" s="588">
        <f t="shared" si="1290"/>
        <v>0</v>
      </c>
      <c r="V1101" s="587"/>
      <c r="W1101" s="588">
        <f t="shared" si="1277"/>
        <v>0</v>
      </c>
      <c r="X1101" s="588">
        <f t="shared" si="1291"/>
        <v>0</v>
      </c>
      <c r="Y1101" s="587"/>
      <c r="Z1101" s="588">
        <f t="shared" si="1278"/>
        <v>0</v>
      </c>
      <c r="AA1101" s="588">
        <f t="shared" si="1262"/>
        <v>0</v>
      </c>
      <c r="AB1101" s="587"/>
      <c r="AC1101" s="588">
        <f t="shared" si="1279"/>
        <v>0</v>
      </c>
      <c r="AD1101" s="588">
        <f t="shared" si="1292"/>
        <v>0</v>
      </c>
      <c r="AE1101" s="587"/>
      <c r="AF1101" s="588">
        <f t="shared" si="1280"/>
        <v>0</v>
      </c>
      <c r="AG1101" s="588">
        <f t="shared" si="1293"/>
        <v>0</v>
      </c>
      <c r="AH1101" s="587"/>
      <c r="AI1101" s="588">
        <f t="shared" si="1281"/>
        <v>0</v>
      </c>
      <c r="AJ1101" s="588">
        <f t="shared" si="1294"/>
        <v>0</v>
      </c>
      <c r="AK1101" s="587"/>
      <c r="AL1101" s="588">
        <f t="shared" si="1282"/>
        <v>0</v>
      </c>
      <c r="AM1101" s="588">
        <f t="shared" si="1295"/>
        <v>0</v>
      </c>
      <c r="AN1101" s="587"/>
      <c r="AO1101" s="588">
        <f t="shared" si="1283"/>
        <v>0</v>
      </c>
      <c r="AP1101" s="588">
        <f t="shared" si="1296"/>
        <v>0</v>
      </c>
      <c r="AQ1101" s="587"/>
      <c r="AR1101" s="588">
        <f t="shared" si="1284"/>
        <v>0</v>
      </c>
      <c r="AS1101" s="588">
        <f t="shared" si="1263"/>
        <v>0</v>
      </c>
      <c r="AT1101" s="587"/>
      <c r="AU1101" s="588">
        <f t="shared" si="1285"/>
        <v>0</v>
      </c>
      <c r="AV1101" s="588">
        <f t="shared" si="1297"/>
        <v>0</v>
      </c>
      <c r="AW1101" s="587"/>
      <c r="AX1101" s="652"/>
      <c r="AY1101" s="706">
        <f t="shared" si="1261"/>
        <v>0</v>
      </c>
      <c r="BC1101" s="30">
        <f t="shared" si="1264"/>
        <v>0</v>
      </c>
      <c r="BD1101" s="30">
        <f t="shared" si="1265"/>
        <v>0</v>
      </c>
      <c r="BE1101" s="30">
        <f t="shared" si="1256"/>
        <v>0</v>
      </c>
      <c r="BF1101" s="30">
        <f t="shared" si="1266"/>
        <v>0</v>
      </c>
      <c r="BG1101" s="30">
        <f t="shared" si="1267"/>
        <v>0</v>
      </c>
      <c r="BH1101" s="30">
        <f t="shared" si="1255"/>
        <v>0</v>
      </c>
      <c r="BI1101" s="30">
        <f t="shared" si="1260"/>
        <v>0</v>
      </c>
      <c r="BJ1101" s="30">
        <f t="shared" si="1268"/>
        <v>0</v>
      </c>
      <c r="BK1101" s="704">
        <f t="shared" si="1269"/>
        <v>0</v>
      </c>
      <c r="BL1101" s="30">
        <f t="shared" si="1270"/>
        <v>0</v>
      </c>
      <c r="BM1101" s="30">
        <f t="shared" si="1271"/>
        <v>0</v>
      </c>
      <c r="BN1101" s="30">
        <f t="shared" si="1258"/>
        <v>0</v>
      </c>
    </row>
    <row r="1102" spans="1:66" x14ac:dyDescent="0.25">
      <c r="A1102" s="49"/>
      <c r="B1102" s="50"/>
      <c r="C1102" s="699"/>
      <c r="D1102" s="50"/>
      <c r="E1102" s="62" t="e">
        <f t="shared" si="1259"/>
        <v>#N/A</v>
      </c>
      <c r="F1102" s="664" t="str">
        <f t="shared" si="1257"/>
        <v/>
      </c>
      <c r="G1102" s="587"/>
      <c r="H1102" s="588">
        <f t="shared" si="1272"/>
        <v>0</v>
      </c>
      <c r="I1102" s="588">
        <f t="shared" si="1286"/>
        <v>0</v>
      </c>
      <c r="J1102" s="587"/>
      <c r="K1102" s="588">
        <f t="shared" si="1273"/>
        <v>0</v>
      </c>
      <c r="L1102" s="588">
        <f t="shared" si="1287"/>
        <v>0</v>
      </c>
      <c r="M1102" s="587"/>
      <c r="N1102" s="588">
        <f t="shared" si="1274"/>
        <v>0</v>
      </c>
      <c r="O1102" s="588">
        <f t="shared" si="1288"/>
        <v>0</v>
      </c>
      <c r="P1102" s="587"/>
      <c r="Q1102" s="588">
        <f t="shared" si="1275"/>
        <v>0</v>
      </c>
      <c r="R1102" s="588">
        <f t="shared" si="1289"/>
        <v>0</v>
      </c>
      <c r="S1102" s="587"/>
      <c r="T1102" s="588">
        <f t="shared" si="1276"/>
        <v>0</v>
      </c>
      <c r="U1102" s="588">
        <f t="shared" si="1290"/>
        <v>0</v>
      </c>
      <c r="V1102" s="587"/>
      <c r="W1102" s="588">
        <f t="shared" si="1277"/>
        <v>0</v>
      </c>
      <c r="X1102" s="588">
        <f t="shared" si="1291"/>
        <v>0</v>
      </c>
      <c r="Y1102" s="587"/>
      <c r="Z1102" s="588">
        <f t="shared" si="1278"/>
        <v>0</v>
      </c>
      <c r="AA1102" s="588">
        <f t="shared" si="1262"/>
        <v>0</v>
      </c>
      <c r="AB1102" s="587"/>
      <c r="AC1102" s="588">
        <f t="shared" si="1279"/>
        <v>0</v>
      </c>
      <c r="AD1102" s="588">
        <f t="shared" si="1292"/>
        <v>0</v>
      </c>
      <c r="AE1102" s="587"/>
      <c r="AF1102" s="588">
        <f t="shared" si="1280"/>
        <v>0</v>
      </c>
      <c r="AG1102" s="588">
        <f t="shared" si="1293"/>
        <v>0</v>
      </c>
      <c r="AH1102" s="587"/>
      <c r="AI1102" s="588">
        <f t="shared" si="1281"/>
        <v>0</v>
      </c>
      <c r="AJ1102" s="588">
        <f t="shared" si="1294"/>
        <v>0</v>
      </c>
      <c r="AK1102" s="587"/>
      <c r="AL1102" s="588">
        <f t="shared" si="1282"/>
        <v>0</v>
      </c>
      <c r="AM1102" s="588">
        <f t="shared" si="1295"/>
        <v>0</v>
      </c>
      <c r="AN1102" s="587"/>
      <c r="AO1102" s="588">
        <f t="shared" si="1283"/>
        <v>0</v>
      </c>
      <c r="AP1102" s="588">
        <f t="shared" si="1296"/>
        <v>0</v>
      </c>
      <c r="AQ1102" s="587"/>
      <c r="AR1102" s="588">
        <f t="shared" si="1284"/>
        <v>0</v>
      </c>
      <c r="AS1102" s="588">
        <f t="shared" si="1263"/>
        <v>0</v>
      </c>
      <c r="AT1102" s="587"/>
      <c r="AU1102" s="588">
        <f t="shared" si="1285"/>
        <v>0</v>
      </c>
      <c r="AV1102" s="588">
        <f t="shared" si="1297"/>
        <v>0</v>
      </c>
      <c r="AW1102" s="587"/>
      <c r="AX1102" s="652"/>
      <c r="AY1102" s="706">
        <f t="shared" si="1261"/>
        <v>0</v>
      </c>
      <c r="BC1102" s="30">
        <f t="shared" si="1264"/>
        <v>0</v>
      </c>
      <c r="BD1102" s="30">
        <f t="shared" si="1265"/>
        <v>0</v>
      </c>
      <c r="BE1102" s="30">
        <f t="shared" si="1256"/>
        <v>0</v>
      </c>
      <c r="BF1102" s="30">
        <f t="shared" si="1266"/>
        <v>0</v>
      </c>
      <c r="BG1102" s="30">
        <f t="shared" si="1267"/>
        <v>0</v>
      </c>
      <c r="BH1102" s="30">
        <f t="shared" si="1255"/>
        <v>0</v>
      </c>
      <c r="BI1102" s="30">
        <f t="shared" si="1260"/>
        <v>0</v>
      </c>
      <c r="BJ1102" s="30">
        <f t="shared" si="1268"/>
        <v>0</v>
      </c>
      <c r="BK1102" s="704">
        <f t="shared" si="1269"/>
        <v>0</v>
      </c>
      <c r="BL1102" s="30">
        <f t="shared" si="1270"/>
        <v>0</v>
      </c>
      <c r="BM1102" s="30">
        <f t="shared" si="1271"/>
        <v>0</v>
      </c>
      <c r="BN1102" s="30">
        <f t="shared" si="1258"/>
        <v>0</v>
      </c>
    </row>
    <row r="1103" spans="1:66" x14ac:dyDescent="0.25">
      <c r="A1103" s="49"/>
      <c r="B1103" s="50"/>
      <c r="C1103" s="699"/>
      <c r="D1103" s="50"/>
      <c r="E1103" s="62" t="e">
        <f t="shared" si="1259"/>
        <v>#N/A</v>
      </c>
      <c r="F1103" s="664" t="str">
        <f t="shared" si="1257"/>
        <v/>
      </c>
      <c r="G1103" s="587"/>
      <c r="H1103" s="588">
        <f t="shared" si="1272"/>
        <v>0</v>
      </c>
      <c r="I1103" s="588">
        <f t="shared" si="1286"/>
        <v>0</v>
      </c>
      <c r="J1103" s="587"/>
      <c r="K1103" s="588">
        <f t="shared" si="1273"/>
        <v>0</v>
      </c>
      <c r="L1103" s="588">
        <f t="shared" si="1287"/>
        <v>0</v>
      </c>
      <c r="M1103" s="587"/>
      <c r="N1103" s="588">
        <f t="shared" si="1274"/>
        <v>0</v>
      </c>
      <c r="O1103" s="588">
        <f t="shared" si="1288"/>
        <v>0</v>
      </c>
      <c r="P1103" s="587"/>
      <c r="Q1103" s="588">
        <f t="shared" si="1275"/>
        <v>0</v>
      </c>
      <c r="R1103" s="588">
        <f t="shared" si="1289"/>
        <v>0</v>
      </c>
      <c r="S1103" s="587"/>
      <c r="T1103" s="588">
        <f t="shared" si="1276"/>
        <v>0</v>
      </c>
      <c r="U1103" s="588">
        <f t="shared" si="1290"/>
        <v>0</v>
      </c>
      <c r="V1103" s="587"/>
      <c r="W1103" s="588">
        <f t="shared" si="1277"/>
        <v>0</v>
      </c>
      <c r="X1103" s="588">
        <f t="shared" si="1291"/>
        <v>0</v>
      </c>
      <c r="Y1103" s="587"/>
      <c r="Z1103" s="588">
        <f t="shared" si="1278"/>
        <v>0</v>
      </c>
      <c r="AA1103" s="588">
        <f t="shared" si="1262"/>
        <v>0</v>
      </c>
      <c r="AB1103" s="587"/>
      <c r="AC1103" s="588">
        <f t="shared" si="1279"/>
        <v>0</v>
      </c>
      <c r="AD1103" s="588">
        <f t="shared" si="1292"/>
        <v>0</v>
      </c>
      <c r="AE1103" s="587"/>
      <c r="AF1103" s="588">
        <f t="shared" si="1280"/>
        <v>0</v>
      </c>
      <c r="AG1103" s="588">
        <f t="shared" si="1293"/>
        <v>0</v>
      </c>
      <c r="AH1103" s="587"/>
      <c r="AI1103" s="588">
        <f t="shared" si="1281"/>
        <v>0</v>
      </c>
      <c r="AJ1103" s="588">
        <f t="shared" si="1294"/>
        <v>0</v>
      </c>
      <c r="AK1103" s="587"/>
      <c r="AL1103" s="588">
        <f t="shared" si="1282"/>
        <v>0</v>
      </c>
      <c r="AM1103" s="588">
        <f t="shared" si="1295"/>
        <v>0</v>
      </c>
      <c r="AN1103" s="587"/>
      <c r="AO1103" s="588">
        <f t="shared" si="1283"/>
        <v>0</v>
      </c>
      <c r="AP1103" s="588">
        <f t="shared" si="1296"/>
        <v>0</v>
      </c>
      <c r="AQ1103" s="587"/>
      <c r="AR1103" s="588">
        <f t="shared" si="1284"/>
        <v>0</v>
      </c>
      <c r="AS1103" s="588">
        <f t="shared" si="1263"/>
        <v>0</v>
      </c>
      <c r="AT1103" s="587"/>
      <c r="AU1103" s="588">
        <f t="shared" si="1285"/>
        <v>0</v>
      </c>
      <c r="AV1103" s="588">
        <f t="shared" si="1297"/>
        <v>0</v>
      </c>
      <c r="AW1103" s="587"/>
      <c r="AX1103" s="652"/>
      <c r="AY1103" s="706">
        <f t="shared" si="1261"/>
        <v>0</v>
      </c>
      <c r="BC1103" s="30">
        <f t="shared" si="1264"/>
        <v>0</v>
      </c>
      <c r="BD1103" s="30">
        <f t="shared" si="1265"/>
        <v>0</v>
      </c>
      <c r="BE1103" s="30">
        <f t="shared" si="1256"/>
        <v>0</v>
      </c>
      <c r="BF1103" s="30">
        <f t="shared" si="1266"/>
        <v>0</v>
      </c>
      <c r="BG1103" s="30">
        <f t="shared" si="1267"/>
        <v>0</v>
      </c>
      <c r="BH1103" s="30">
        <f t="shared" ref="BH1103:BH1166" si="1298">AA1103-X1103</f>
        <v>0</v>
      </c>
      <c r="BI1103" s="30">
        <f t="shared" si="1260"/>
        <v>0</v>
      </c>
      <c r="BJ1103" s="30">
        <f t="shared" si="1268"/>
        <v>0</v>
      </c>
      <c r="BK1103" s="704">
        <f t="shared" si="1269"/>
        <v>0</v>
      </c>
      <c r="BL1103" s="30">
        <f t="shared" si="1270"/>
        <v>0</v>
      </c>
      <c r="BM1103" s="30">
        <f t="shared" si="1271"/>
        <v>0</v>
      </c>
      <c r="BN1103" s="30">
        <f t="shared" si="1258"/>
        <v>0</v>
      </c>
    </row>
    <row r="1104" spans="1:66" x14ac:dyDescent="0.25">
      <c r="A1104" s="49"/>
      <c r="B1104" s="50"/>
      <c r="C1104" s="699"/>
      <c r="D1104" s="50"/>
      <c r="E1104" s="62" t="e">
        <f t="shared" si="1259"/>
        <v>#N/A</v>
      </c>
      <c r="F1104" s="664" t="str">
        <f t="shared" si="1257"/>
        <v/>
      </c>
      <c r="G1104" s="587"/>
      <c r="H1104" s="588">
        <f t="shared" si="1272"/>
        <v>0</v>
      </c>
      <c r="I1104" s="588">
        <f t="shared" si="1286"/>
        <v>0</v>
      </c>
      <c r="J1104" s="587"/>
      <c r="K1104" s="588">
        <f t="shared" si="1273"/>
        <v>0</v>
      </c>
      <c r="L1104" s="588">
        <f t="shared" si="1287"/>
        <v>0</v>
      </c>
      <c r="M1104" s="587"/>
      <c r="N1104" s="588">
        <f t="shared" si="1274"/>
        <v>0</v>
      </c>
      <c r="O1104" s="588">
        <f t="shared" si="1288"/>
        <v>0</v>
      </c>
      <c r="P1104" s="587"/>
      <c r="Q1104" s="588">
        <f t="shared" si="1275"/>
        <v>0</v>
      </c>
      <c r="R1104" s="588">
        <f t="shared" si="1289"/>
        <v>0</v>
      </c>
      <c r="S1104" s="587"/>
      <c r="T1104" s="588">
        <f t="shared" si="1276"/>
        <v>0</v>
      </c>
      <c r="U1104" s="588">
        <f t="shared" si="1290"/>
        <v>0</v>
      </c>
      <c r="V1104" s="587"/>
      <c r="W1104" s="588">
        <f t="shared" si="1277"/>
        <v>0</v>
      </c>
      <c r="X1104" s="588">
        <f t="shared" si="1291"/>
        <v>0</v>
      </c>
      <c r="Y1104" s="587"/>
      <c r="Z1104" s="588">
        <f t="shared" si="1278"/>
        <v>0</v>
      </c>
      <c r="AA1104" s="588">
        <f t="shared" si="1262"/>
        <v>0</v>
      </c>
      <c r="AB1104" s="587"/>
      <c r="AC1104" s="588">
        <f t="shared" si="1279"/>
        <v>0</v>
      </c>
      <c r="AD1104" s="588">
        <f t="shared" si="1292"/>
        <v>0</v>
      </c>
      <c r="AE1104" s="587"/>
      <c r="AF1104" s="588">
        <f t="shared" si="1280"/>
        <v>0</v>
      </c>
      <c r="AG1104" s="588">
        <f t="shared" si="1293"/>
        <v>0</v>
      </c>
      <c r="AH1104" s="587"/>
      <c r="AI1104" s="588">
        <f t="shared" si="1281"/>
        <v>0</v>
      </c>
      <c r="AJ1104" s="588">
        <f t="shared" si="1294"/>
        <v>0</v>
      </c>
      <c r="AK1104" s="587"/>
      <c r="AL1104" s="588">
        <f t="shared" si="1282"/>
        <v>0</v>
      </c>
      <c r="AM1104" s="588">
        <f t="shared" si="1295"/>
        <v>0</v>
      </c>
      <c r="AN1104" s="587"/>
      <c r="AO1104" s="588">
        <f t="shared" si="1283"/>
        <v>0</v>
      </c>
      <c r="AP1104" s="588">
        <f t="shared" si="1296"/>
        <v>0</v>
      </c>
      <c r="AQ1104" s="587"/>
      <c r="AR1104" s="588">
        <f t="shared" si="1284"/>
        <v>0</v>
      </c>
      <c r="AS1104" s="588">
        <f t="shared" si="1263"/>
        <v>0</v>
      </c>
      <c r="AT1104" s="587"/>
      <c r="AU1104" s="588">
        <f t="shared" si="1285"/>
        <v>0</v>
      </c>
      <c r="AV1104" s="588">
        <f t="shared" si="1297"/>
        <v>0</v>
      </c>
      <c r="AW1104" s="587"/>
      <c r="AX1104" s="652"/>
      <c r="AY1104" s="706">
        <f t="shared" si="1261"/>
        <v>0</v>
      </c>
      <c r="BC1104" s="30">
        <f t="shared" si="1264"/>
        <v>0</v>
      </c>
      <c r="BD1104" s="30">
        <f t="shared" si="1265"/>
        <v>0</v>
      </c>
      <c r="BE1104" s="30">
        <f t="shared" si="1256"/>
        <v>0</v>
      </c>
      <c r="BF1104" s="30">
        <f t="shared" si="1266"/>
        <v>0</v>
      </c>
      <c r="BG1104" s="30">
        <f t="shared" si="1267"/>
        <v>0</v>
      </c>
      <c r="BH1104" s="30">
        <f t="shared" si="1298"/>
        <v>0</v>
      </c>
      <c r="BI1104" s="30">
        <f t="shared" si="1260"/>
        <v>0</v>
      </c>
      <c r="BJ1104" s="30">
        <f t="shared" si="1268"/>
        <v>0</v>
      </c>
      <c r="BK1104" s="704">
        <f t="shared" si="1269"/>
        <v>0</v>
      </c>
      <c r="BL1104" s="30">
        <f t="shared" si="1270"/>
        <v>0</v>
      </c>
      <c r="BM1104" s="30">
        <f t="shared" si="1271"/>
        <v>0</v>
      </c>
      <c r="BN1104" s="30">
        <f t="shared" si="1258"/>
        <v>0</v>
      </c>
    </row>
    <row r="1105" spans="1:66" x14ac:dyDescent="0.25">
      <c r="A1105" s="49"/>
      <c r="B1105" s="50"/>
      <c r="C1105" s="699"/>
      <c r="D1105" s="50"/>
      <c r="E1105" s="62" t="e">
        <f t="shared" si="1259"/>
        <v>#N/A</v>
      </c>
      <c r="F1105" s="664" t="str">
        <f t="shared" si="1257"/>
        <v/>
      </c>
      <c r="G1105" s="587"/>
      <c r="H1105" s="588">
        <f t="shared" si="1272"/>
        <v>0</v>
      </c>
      <c r="I1105" s="588">
        <f t="shared" si="1286"/>
        <v>0</v>
      </c>
      <c r="J1105" s="587"/>
      <c r="K1105" s="588">
        <f t="shared" si="1273"/>
        <v>0</v>
      </c>
      <c r="L1105" s="588">
        <f t="shared" si="1287"/>
        <v>0</v>
      </c>
      <c r="M1105" s="587"/>
      <c r="N1105" s="588">
        <f t="shared" si="1274"/>
        <v>0</v>
      </c>
      <c r="O1105" s="588">
        <f t="shared" si="1288"/>
        <v>0</v>
      </c>
      <c r="P1105" s="587"/>
      <c r="Q1105" s="588">
        <f t="shared" si="1275"/>
        <v>0</v>
      </c>
      <c r="R1105" s="588">
        <f t="shared" si="1289"/>
        <v>0</v>
      </c>
      <c r="S1105" s="587"/>
      <c r="T1105" s="588">
        <f t="shared" si="1276"/>
        <v>0</v>
      </c>
      <c r="U1105" s="588">
        <f t="shared" si="1290"/>
        <v>0</v>
      </c>
      <c r="V1105" s="587"/>
      <c r="W1105" s="588">
        <f t="shared" si="1277"/>
        <v>0</v>
      </c>
      <c r="X1105" s="588">
        <f t="shared" si="1291"/>
        <v>0</v>
      </c>
      <c r="Y1105" s="587"/>
      <c r="Z1105" s="588">
        <f t="shared" si="1278"/>
        <v>0</v>
      </c>
      <c r="AA1105" s="588">
        <f t="shared" si="1262"/>
        <v>0</v>
      </c>
      <c r="AB1105" s="587"/>
      <c r="AC1105" s="588">
        <f t="shared" si="1279"/>
        <v>0</v>
      </c>
      <c r="AD1105" s="588">
        <f t="shared" si="1292"/>
        <v>0</v>
      </c>
      <c r="AE1105" s="587"/>
      <c r="AF1105" s="588">
        <f t="shared" si="1280"/>
        <v>0</v>
      </c>
      <c r="AG1105" s="588">
        <f t="shared" si="1293"/>
        <v>0</v>
      </c>
      <c r="AH1105" s="587"/>
      <c r="AI1105" s="588">
        <f t="shared" si="1281"/>
        <v>0</v>
      </c>
      <c r="AJ1105" s="588">
        <f t="shared" si="1294"/>
        <v>0</v>
      </c>
      <c r="AK1105" s="587"/>
      <c r="AL1105" s="588">
        <f t="shared" si="1282"/>
        <v>0</v>
      </c>
      <c r="AM1105" s="588">
        <f t="shared" si="1295"/>
        <v>0</v>
      </c>
      <c r="AN1105" s="587"/>
      <c r="AO1105" s="588">
        <f t="shared" si="1283"/>
        <v>0</v>
      </c>
      <c r="AP1105" s="588">
        <f t="shared" si="1296"/>
        <v>0</v>
      </c>
      <c r="AQ1105" s="587"/>
      <c r="AR1105" s="588">
        <f t="shared" si="1284"/>
        <v>0</v>
      </c>
      <c r="AS1105" s="588">
        <f t="shared" si="1263"/>
        <v>0</v>
      </c>
      <c r="AT1105" s="587"/>
      <c r="AU1105" s="588">
        <f t="shared" si="1285"/>
        <v>0</v>
      </c>
      <c r="AV1105" s="588">
        <f t="shared" si="1297"/>
        <v>0</v>
      </c>
      <c r="AW1105" s="587"/>
      <c r="AX1105" s="652"/>
      <c r="AY1105" s="706">
        <f t="shared" si="1261"/>
        <v>0</v>
      </c>
      <c r="BC1105" s="30">
        <f t="shared" si="1264"/>
        <v>0</v>
      </c>
      <c r="BD1105" s="30">
        <f t="shared" si="1265"/>
        <v>0</v>
      </c>
      <c r="BE1105" s="30">
        <f t="shared" si="1256"/>
        <v>0</v>
      </c>
      <c r="BF1105" s="30">
        <f t="shared" si="1266"/>
        <v>0</v>
      </c>
      <c r="BG1105" s="30">
        <f t="shared" si="1267"/>
        <v>0</v>
      </c>
      <c r="BH1105" s="30">
        <f t="shared" si="1298"/>
        <v>0</v>
      </c>
      <c r="BI1105" s="30">
        <f t="shared" si="1260"/>
        <v>0</v>
      </c>
      <c r="BJ1105" s="30">
        <f t="shared" si="1268"/>
        <v>0</v>
      </c>
      <c r="BK1105" s="704">
        <f t="shared" si="1269"/>
        <v>0</v>
      </c>
      <c r="BL1105" s="30">
        <f t="shared" si="1270"/>
        <v>0</v>
      </c>
      <c r="BM1105" s="30">
        <f t="shared" si="1271"/>
        <v>0</v>
      </c>
      <c r="BN1105" s="30">
        <f t="shared" si="1258"/>
        <v>0</v>
      </c>
    </row>
    <row r="1106" spans="1:66" x14ac:dyDescent="0.25">
      <c r="A1106" s="49"/>
      <c r="B1106" s="50"/>
      <c r="C1106" s="699"/>
      <c r="D1106" s="50"/>
      <c r="E1106" s="62" t="e">
        <f t="shared" si="1259"/>
        <v>#N/A</v>
      </c>
      <c r="F1106" s="664" t="str">
        <f t="shared" si="1257"/>
        <v/>
      </c>
      <c r="G1106" s="587"/>
      <c r="H1106" s="588">
        <f t="shared" si="1272"/>
        <v>0</v>
      </c>
      <c r="I1106" s="588">
        <f t="shared" si="1286"/>
        <v>0</v>
      </c>
      <c r="J1106" s="587"/>
      <c r="K1106" s="588">
        <f t="shared" si="1273"/>
        <v>0</v>
      </c>
      <c r="L1106" s="588">
        <f t="shared" si="1287"/>
        <v>0</v>
      </c>
      <c r="M1106" s="587"/>
      <c r="N1106" s="588">
        <f t="shared" si="1274"/>
        <v>0</v>
      </c>
      <c r="O1106" s="588">
        <f t="shared" si="1288"/>
        <v>0</v>
      </c>
      <c r="P1106" s="587"/>
      <c r="Q1106" s="588">
        <f t="shared" si="1275"/>
        <v>0</v>
      </c>
      <c r="R1106" s="588">
        <f t="shared" si="1289"/>
        <v>0</v>
      </c>
      <c r="S1106" s="587"/>
      <c r="T1106" s="588">
        <f t="shared" si="1276"/>
        <v>0</v>
      </c>
      <c r="U1106" s="588">
        <f t="shared" si="1290"/>
        <v>0</v>
      </c>
      <c r="V1106" s="587"/>
      <c r="W1106" s="588">
        <f t="shared" si="1277"/>
        <v>0</v>
      </c>
      <c r="X1106" s="588">
        <f t="shared" si="1291"/>
        <v>0</v>
      </c>
      <c r="Y1106" s="587"/>
      <c r="Z1106" s="588">
        <f t="shared" si="1278"/>
        <v>0</v>
      </c>
      <c r="AA1106" s="588">
        <f t="shared" si="1262"/>
        <v>0</v>
      </c>
      <c r="AB1106" s="587"/>
      <c r="AC1106" s="588">
        <f t="shared" si="1279"/>
        <v>0</v>
      </c>
      <c r="AD1106" s="588">
        <f t="shared" si="1292"/>
        <v>0</v>
      </c>
      <c r="AE1106" s="587"/>
      <c r="AF1106" s="588">
        <f t="shared" si="1280"/>
        <v>0</v>
      </c>
      <c r="AG1106" s="588">
        <f t="shared" si="1293"/>
        <v>0</v>
      </c>
      <c r="AH1106" s="587"/>
      <c r="AI1106" s="588">
        <f t="shared" si="1281"/>
        <v>0</v>
      </c>
      <c r="AJ1106" s="588">
        <f t="shared" si="1294"/>
        <v>0</v>
      </c>
      <c r="AK1106" s="587"/>
      <c r="AL1106" s="588">
        <f t="shared" si="1282"/>
        <v>0</v>
      </c>
      <c r="AM1106" s="588">
        <f t="shared" si="1295"/>
        <v>0</v>
      </c>
      <c r="AN1106" s="587"/>
      <c r="AO1106" s="588">
        <f t="shared" si="1283"/>
        <v>0</v>
      </c>
      <c r="AP1106" s="588">
        <f t="shared" si="1296"/>
        <v>0</v>
      </c>
      <c r="AQ1106" s="587"/>
      <c r="AR1106" s="588">
        <f t="shared" si="1284"/>
        <v>0</v>
      </c>
      <c r="AS1106" s="588">
        <f t="shared" si="1263"/>
        <v>0</v>
      </c>
      <c r="AT1106" s="587"/>
      <c r="AU1106" s="588">
        <f t="shared" si="1285"/>
        <v>0</v>
      </c>
      <c r="AV1106" s="588">
        <f t="shared" si="1297"/>
        <v>0</v>
      </c>
      <c r="AW1106" s="587"/>
      <c r="AX1106" s="652"/>
      <c r="AY1106" s="706">
        <f t="shared" si="1261"/>
        <v>0</v>
      </c>
      <c r="BC1106" s="30">
        <f t="shared" si="1264"/>
        <v>0</v>
      </c>
      <c r="BD1106" s="30">
        <f t="shared" si="1265"/>
        <v>0</v>
      </c>
      <c r="BE1106" s="30">
        <f t="shared" si="1256"/>
        <v>0</v>
      </c>
      <c r="BF1106" s="30">
        <f t="shared" si="1266"/>
        <v>0</v>
      </c>
      <c r="BG1106" s="30">
        <f t="shared" si="1267"/>
        <v>0</v>
      </c>
      <c r="BH1106" s="30">
        <f t="shared" si="1298"/>
        <v>0</v>
      </c>
      <c r="BI1106" s="30">
        <f t="shared" si="1260"/>
        <v>0</v>
      </c>
      <c r="BJ1106" s="30">
        <f t="shared" si="1268"/>
        <v>0</v>
      </c>
      <c r="BK1106" s="704">
        <f t="shared" si="1269"/>
        <v>0</v>
      </c>
      <c r="BL1106" s="30">
        <f t="shared" si="1270"/>
        <v>0</v>
      </c>
      <c r="BM1106" s="30">
        <f t="shared" si="1271"/>
        <v>0</v>
      </c>
      <c r="BN1106" s="30">
        <f t="shared" si="1258"/>
        <v>0</v>
      </c>
    </row>
    <row r="1107" spans="1:66" x14ac:dyDescent="0.25">
      <c r="A1107" s="49"/>
      <c r="B1107" s="50"/>
      <c r="C1107" s="699"/>
      <c r="D1107" s="50"/>
      <c r="E1107" s="62" t="e">
        <f t="shared" si="1259"/>
        <v>#N/A</v>
      </c>
      <c r="F1107" s="664" t="str">
        <f t="shared" si="1257"/>
        <v/>
      </c>
      <c r="G1107" s="587"/>
      <c r="H1107" s="588">
        <f t="shared" si="1272"/>
        <v>0</v>
      </c>
      <c r="I1107" s="588">
        <f t="shared" si="1286"/>
        <v>0</v>
      </c>
      <c r="J1107" s="587"/>
      <c r="K1107" s="588">
        <f t="shared" si="1273"/>
        <v>0</v>
      </c>
      <c r="L1107" s="588">
        <f t="shared" si="1287"/>
        <v>0</v>
      </c>
      <c r="M1107" s="587"/>
      <c r="N1107" s="588">
        <f t="shared" si="1274"/>
        <v>0</v>
      </c>
      <c r="O1107" s="588">
        <f t="shared" si="1288"/>
        <v>0</v>
      </c>
      <c r="P1107" s="587"/>
      <c r="Q1107" s="588">
        <f t="shared" si="1275"/>
        <v>0</v>
      </c>
      <c r="R1107" s="588">
        <f t="shared" si="1289"/>
        <v>0</v>
      </c>
      <c r="S1107" s="587"/>
      <c r="T1107" s="588">
        <f t="shared" si="1276"/>
        <v>0</v>
      </c>
      <c r="U1107" s="588">
        <f t="shared" si="1290"/>
        <v>0</v>
      </c>
      <c r="V1107" s="587"/>
      <c r="W1107" s="588">
        <f t="shared" si="1277"/>
        <v>0</v>
      </c>
      <c r="X1107" s="588">
        <f t="shared" si="1291"/>
        <v>0</v>
      </c>
      <c r="Y1107" s="587"/>
      <c r="Z1107" s="588">
        <f t="shared" si="1278"/>
        <v>0</v>
      </c>
      <c r="AA1107" s="588">
        <f t="shared" si="1262"/>
        <v>0</v>
      </c>
      <c r="AB1107" s="587"/>
      <c r="AC1107" s="588">
        <f t="shared" si="1279"/>
        <v>0</v>
      </c>
      <c r="AD1107" s="588">
        <f t="shared" si="1292"/>
        <v>0</v>
      </c>
      <c r="AE1107" s="587"/>
      <c r="AF1107" s="588">
        <f t="shared" si="1280"/>
        <v>0</v>
      </c>
      <c r="AG1107" s="588">
        <f t="shared" si="1293"/>
        <v>0</v>
      </c>
      <c r="AH1107" s="587"/>
      <c r="AI1107" s="588">
        <f t="shared" si="1281"/>
        <v>0</v>
      </c>
      <c r="AJ1107" s="588">
        <f t="shared" si="1294"/>
        <v>0</v>
      </c>
      <c r="AK1107" s="587"/>
      <c r="AL1107" s="588">
        <f t="shared" si="1282"/>
        <v>0</v>
      </c>
      <c r="AM1107" s="588">
        <f t="shared" si="1295"/>
        <v>0</v>
      </c>
      <c r="AN1107" s="587"/>
      <c r="AO1107" s="588">
        <f t="shared" si="1283"/>
        <v>0</v>
      </c>
      <c r="AP1107" s="588">
        <f t="shared" si="1296"/>
        <v>0</v>
      </c>
      <c r="AQ1107" s="587"/>
      <c r="AR1107" s="588">
        <f t="shared" si="1284"/>
        <v>0</v>
      </c>
      <c r="AS1107" s="588">
        <f t="shared" si="1263"/>
        <v>0</v>
      </c>
      <c r="AT1107" s="587"/>
      <c r="AU1107" s="588">
        <f t="shared" si="1285"/>
        <v>0</v>
      </c>
      <c r="AV1107" s="588">
        <f t="shared" si="1297"/>
        <v>0</v>
      </c>
      <c r="AW1107" s="587"/>
      <c r="AX1107" s="652"/>
      <c r="AY1107" s="706">
        <f t="shared" si="1261"/>
        <v>0</v>
      </c>
      <c r="BC1107" s="30">
        <f t="shared" si="1264"/>
        <v>0</v>
      </c>
      <c r="BD1107" s="30">
        <f t="shared" si="1265"/>
        <v>0</v>
      </c>
      <c r="BE1107" s="30">
        <f t="shared" si="1256"/>
        <v>0</v>
      </c>
      <c r="BF1107" s="30">
        <f t="shared" si="1266"/>
        <v>0</v>
      </c>
      <c r="BG1107" s="30">
        <f t="shared" si="1267"/>
        <v>0</v>
      </c>
      <c r="BH1107" s="30">
        <f t="shared" si="1298"/>
        <v>0</v>
      </c>
      <c r="BI1107" s="30">
        <f t="shared" si="1260"/>
        <v>0</v>
      </c>
      <c r="BJ1107" s="30">
        <f t="shared" si="1268"/>
        <v>0</v>
      </c>
      <c r="BK1107" s="704">
        <f t="shared" si="1269"/>
        <v>0</v>
      </c>
      <c r="BL1107" s="30">
        <f t="shared" si="1270"/>
        <v>0</v>
      </c>
      <c r="BM1107" s="30">
        <f t="shared" si="1271"/>
        <v>0</v>
      </c>
      <c r="BN1107" s="30">
        <f t="shared" si="1258"/>
        <v>0</v>
      </c>
    </row>
    <row r="1108" spans="1:66" x14ac:dyDescent="0.25">
      <c r="A1108" s="49"/>
      <c r="B1108" s="50"/>
      <c r="C1108" s="699"/>
      <c r="D1108" s="50"/>
      <c r="E1108" s="62" t="e">
        <f t="shared" si="1259"/>
        <v>#N/A</v>
      </c>
      <c r="F1108" s="664" t="str">
        <f t="shared" si="1257"/>
        <v/>
      </c>
      <c r="G1108" s="587"/>
      <c r="H1108" s="588">
        <f t="shared" si="1272"/>
        <v>0</v>
      </c>
      <c r="I1108" s="588">
        <f t="shared" si="1286"/>
        <v>0</v>
      </c>
      <c r="J1108" s="587"/>
      <c r="K1108" s="588">
        <f t="shared" si="1273"/>
        <v>0</v>
      </c>
      <c r="L1108" s="588">
        <f t="shared" si="1287"/>
        <v>0</v>
      </c>
      <c r="M1108" s="587"/>
      <c r="N1108" s="588">
        <f t="shared" si="1274"/>
        <v>0</v>
      </c>
      <c r="O1108" s="588">
        <f t="shared" si="1288"/>
        <v>0</v>
      </c>
      <c r="P1108" s="587"/>
      <c r="Q1108" s="588">
        <f t="shared" si="1275"/>
        <v>0</v>
      </c>
      <c r="R1108" s="588">
        <f t="shared" si="1289"/>
        <v>0</v>
      </c>
      <c r="S1108" s="587"/>
      <c r="T1108" s="588">
        <f t="shared" si="1276"/>
        <v>0</v>
      </c>
      <c r="U1108" s="588">
        <f t="shared" si="1290"/>
        <v>0</v>
      </c>
      <c r="V1108" s="587"/>
      <c r="W1108" s="588">
        <f t="shared" si="1277"/>
        <v>0</v>
      </c>
      <c r="X1108" s="588">
        <f t="shared" si="1291"/>
        <v>0</v>
      </c>
      <c r="Y1108" s="587"/>
      <c r="Z1108" s="588">
        <f t="shared" si="1278"/>
        <v>0</v>
      </c>
      <c r="AA1108" s="588">
        <f t="shared" si="1262"/>
        <v>0</v>
      </c>
      <c r="AB1108" s="587"/>
      <c r="AC1108" s="588">
        <f t="shared" si="1279"/>
        <v>0</v>
      </c>
      <c r="AD1108" s="588">
        <f t="shared" si="1292"/>
        <v>0</v>
      </c>
      <c r="AE1108" s="587"/>
      <c r="AF1108" s="588">
        <f t="shared" si="1280"/>
        <v>0</v>
      </c>
      <c r="AG1108" s="588">
        <f t="shared" si="1293"/>
        <v>0</v>
      </c>
      <c r="AH1108" s="587"/>
      <c r="AI1108" s="588">
        <f t="shared" si="1281"/>
        <v>0</v>
      </c>
      <c r="AJ1108" s="588">
        <f t="shared" si="1294"/>
        <v>0</v>
      </c>
      <c r="AK1108" s="587"/>
      <c r="AL1108" s="588">
        <f t="shared" si="1282"/>
        <v>0</v>
      </c>
      <c r="AM1108" s="588">
        <f t="shared" si="1295"/>
        <v>0</v>
      </c>
      <c r="AN1108" s="587"/>
      <c r="AO1108" s="588">
        <f t="shared" si="1283"/>
        <v>0</v>
      </c>
      <c r="AP1108" s="588">
        <f t="shared" si="1296"/>
        <v>0</v>
      </c>
      <c r="AQ1108" s="587"/>
      <c r="AR1108" s="588">
        <f t="shared" si="1284"/>
        <v>0</v>
      </c>
      <c r="AS1108" s="588">
        <f t="shared" si="1263"/>
        <v>0</v>
      </c>
      <c r="AT1108" s="587"/>
      <c r="AU1108" s="588">
        <f t="shared" si="1285"/>
        <v>0</v>
      </c>
      <c r="AV1108" s="588">
        <f t="shared" si="1297"/>
        <v>0</v>
      </c>
      <c r="AW1108" s="587"/>
      <c r="AX1108" s="652"/>
      <c r="AY1108" s="706">
        <f t="shared" si="1261"/>
        <v>0</v>
      </c>
      <c r="BC1108" s="30">
        <f t="shared" si="1264"/>
        <v>0</v>
      </c>
      <c r="BD1108" s="30">
        <f t="shared" si="1265"/>
        <v>0</v>
      </c>
      <c r="BE1108" s="30">
        <f t="shared" si="1256"/>
        <v>0</v>
      </c>
      <c r="BF1108" s="30">
        <f t="shared" si="1266"/>
        <v>0</v>
      </c>
      <c r="BG1108" s="30">
        <f t="shared" si="1267"/>
        <v>0</v>
      </c>
      <c r="BH1108" s="30">
        <f t="shared" si="1298"/>
        <v>0</v>
      </c>
      <c r="BI1108" s="30">
        <f t="shared" si="1260"/>
        <v>0</v>
      </c>
      <c r="BJ1108" s="30">
        <f t="shared" si="1268"/>
        <v>0</v>
      </c>
      <c r="BK1108" s="704">
        <f t="shared" si="1269"/>
        <v>0</v>
      </c>
      <c r="BL1108" s="30">
        <f t="shared" si="1270"/>
        <v>0</v>
      </c>
      <c r="BM1108" s="30">
        <f t="shared" si="1271"/>
        <v>0</v>
      </c>
      <c r="BN1108" s="30">
        <f t="shared" si="1258"/>
        <v>0</v>
      </c>
    </row>
    <row r="1109" spans="1:66" x14ac:dyDescent="0.25">
      <c r="A1109" s="49"/>
      <c r="B1109" s="50"/>
      <c r="C1109" s="699"/>
      <c r="D1109" s="50"/>
      <c r="E1109" s="62" t="e">
        <f t="shared" si="1259"/>
        <v>#N/A</v>
      </c>
      <c r="F1109" s="664" t="str">
        <f t="shared" si="1257"/>
        <v/>
      </c>
      <c r="G1109" s="587"/>
      <c r="H1109" s="588">
        <f t="shared" si="1272"/>
        <v>0</v>
      </c>
      <c r="I1109" s="588">
        <f t="shared" si="1286"/>
        <v>0</v>
      </c>
      <c r="J1109" s="587"/>
      <c r="K1109" s="588">
        <f t="shared" si="1273"/>
        <v>0</v>
      </c>
      <c r="L1109" s="588">
        <f t="shared" si="1287"/>
        <v>0</v>
      </c>
      <c r="M1109" s="587"/>
      <c r="N1109" s="588">
        <f t="shared" si="1274"/>
        <v>0</v>
      </c>
      <c r="O1109" s="588">
        <f t="shared" si="1288"/>
        <v>0</v>
      </c>
      <c r="P1109" s="587"/>
      <c r="Q1109" s="588">
        <f t="shared" si="1275"/>
        <v>0</v>
      </c>
      <c r="R1109" s="588">
        <f t="shared" si="1289"/>
        <v>0</v>
      </c>
      <c r="S1109" s="587"/>
      <c r="T1109" s="588">
        <f t="shared" si="1276"/>
        <v>0</v>
      </c>
      <c r="U1109" s="588">
        <f t="shared" si="1290"/>
        <v>0</v>
      </c>
      <c r="V1109" s="587"/>
      <c r="W1109" s="588">
        <f t="shared" si="1277"/>
        <v>0</v>
      </c>
      <c r="X1109" s="588">
        <f t="shared" si="1291"/>
        <v>0</v>
      </c>
      <c r="Y1109" s="587"/>
      <c r="Z1109" s="588">
        <f t="shared" si="1278"/>
        <v>0</v>
      </c>
      <c r="AA1109" s="588">
        <f t="shared" si="1262"/>
        <v>0</v>
      </c>
      <c r="AB1109" s="587"/>
      <c r="AC1109" s="588">
        <f t="shared" si="1279"/>
        <v>0</v>
      </c>
      <c r="AD1109" s="588">
        <f t="shared" si="1292"/>
        <v>0</v>
      </c>
      <c r="AE1109" s="587"/>
      <c r="AF1109" s="588">
        <f t="shared" si="1280"/>
        <v>0</v>
      </c>
      <c r="AG1109" s="588">
        <f t="shared" si="1293"/>
        <v>0</v>
      </c>
      <c r="AH1109" s="587"/>
      <c r="AI1109" s="588">
        <f t="shared" si="1281"/>
        <v>0</v>
      </c>
      <c r="AJ1109" s="588">
        <f t="shared" si="1294"/>
        <v>0</v>
      </c>
      <c r="AK1109" s="587"/>
      <c r="AL1109" s="588">
        <f t="shared" si="1282"/>
        <v>0</v>
      </c>
      <c r="AM1109" s="588">
        <f t="shared" si="1295"/>
        <v>0</v>
      </c>
      <c r="AN1109" s="587"/>
      <c r="AO1109" s="588">
        <f t="shared" si="1283"/>
        <v>0</v>
      </c>
      <c r="AP1109" s="588">
        <f t="shared" si="1296"/>
        <v>0</v>
      </c>
      <c r="AQ1109" s="587"/>
      <c r="AR1109" s="588">
        <f t="shared" si="1284"/>
        <v>0</v>
      </c>
      <c r="AS1109" s="588">
        <f t="shared" si="1263"/>
        <v>0</v>
      </c>
      <c r="AT1109" s="587"/>
      <c r="AU1109" s="588">
        <f t="shared" si="1285"/>
        <v>0</v>
      </c>
      <c r="AV1109" s="588">
        <f t="shared" si="1297"/>
        <v>0</v>
      </c>
      <c r="AW1109" s="587"/>
      <c r="AX1109" s="652"/>
      <c r="AY1109" s="706">
        <f t="shared" si="1261"/>
        <v>0</v>
      </c>
      <c r="BC1109" s="30">
        <f t="shared" si="1264"/>
        <v>0</v>
      </c>
      <c r="BD1109" s="30">
        <f t="shared" si="1265"/>
        <v>0</v>
      </c>
      <c r="BE1109" s="30">
        <f t="shared" si="1256"/>
        <v>0</v>
      </c>
      <c r="BF1109" s="30">
        <f t="shared" si="1266"/>
        <v>0</v>
      </c>
      <c r="BG1109" s="30">
        <f t="shared" si="1267"/>
        <v>0</v>
      </c>
      <c r="BH1109" s="30">
        <f t="shared" si="1298"/>
        <v>0</v>
      </c>
      <c r="BI1109" s="30">
        <f t="shared" si="1260"/>
        <v>0</v>
      </c>
      <c r="BJ1109" s="30">
        <f t="shared" si="1268"/>
        <v>0</v>
      </c>
      <c r="BK1109" s="704">
        <f t="shared" si="1269"/>
        <v>0</v>
      </c>
      <c r="BL1109" s="30">
        <f t="shared" si="1270"/>
        <v>0</v>
      </c>
      <c r="BM1109" s="30">
        <f t="shared" si="1271"/>
        <v>0</v>
      </c>
      <c r="BN1109" s="30">
        <f t="shared" si="1258"/>
        <v>0</v>
      </c>
    </row>
    <row r="1110" spans="1:66" x14ac:dyDescent="0.25">
      <c r="A1110" s="49"/>
      <c r="B1110" s="50"/>
      <c r="C1110" s="699"/>
      <c r="D1110" s="50"/>
      <c r="E1110" s="62" t="e">
        <f t="shared" si="1259"/>
        <v>#N/A</v>
      </c>
      <c r="F1110" s="664" t="str">
        <f t="shared" si="1257"/>
        <v/>
      </c>
      <c r="G1110" s="587"/>
      <c r="H1110" s="588">
        <f t="shared" si="1272"/>
        <v>0</v>
      </c>
      <c r="I1110" s="588">
        <f t="shared" si="1286"/>
        <v>0</v>
      </c>
      <c r="J1110" s="587"/>
      <c r="K1110" s="588">
        <f t="shared" si="1273"/>
        <v>0</v>
      </c>
      <c r="L1110" s="588">
        <f t="shared" si="1287"/>
        <v>0</v>
      </c>
      <c r="M1110" s="587"/>
      <c r="N1110" s="588">
        <f t="shared" si="1274"/>
        <v>0</v>
      </c>
      <c r="O1110" s="588">
        <f t="shared" si="1288"/>
        <v>0</v>
      </c>
      <c r="P1110" s="587"/>
      <c r="Q1110" s="588">
        <f t="shared" si="1275"/>
        <v>0</v>
      </c>
      <c r="R1110" s="588">
        <f t="shared" si="1289"/>
        <v>0</v>
      </c>
      <c r="S1110" s="587"/>
      <c r="T1110" s="588">
        <f t="shared" si="1276"/>
        <v>0</v>
      </c>
      <c r="U1110" s="588">
        <f t="shared" si="1290"/>
        <v>0</v>
      </c>
      <c r="V1110" s="587"/>
      <c r="W1110" s="588">
        <f t="shared" si="1277"/>
        <v>0</v>
      </c>
      <c r="X1110" s="588">
        <f t="shared" si="1291"/>
        <v>0</v>
      </c>
      <c r="Y1110" s="587"/>
      <c r="Z1110" s="588">
        <f t="shared" si="1278"/>
        <v>0</v>
      </c>
      <c r="AA1110" s="588">
        <f t="shared" si="1262"/>
        <v>0</v>
      </c>
      <c r="AB1110" s="587"/>
      <c r="AC1110" s="588">
        <f t="shared" si="1279"/>
        <v>0</v>
      </c>
      <c r="AD1110" s="588">
        <f t="shared" si="1292"/>
        <v>0</v>
      </c>
      <c r="AE1110" s="587"/>
      <c r="AF1110" s="588">
        <f t="shared" si="1280"/>
        <v>0</v>
      </c>
      <c r="AG1110" s="588">
        <f t="shared" si="1293"/>
        <v>0</v>
      </c>
      <c r="AH1110" s="587"/>
      <c r="AI1110" s="588">
        <f t="shared" si="1281"/>
        <v>0</v>
      </c>
      <c r="AJ1110" s="588">
        <f t="shared" si="1294"/>
        <v>0</v>
      </c>
      <c r="AK1110" s="587"/>
      <c r="AL1110" s="588">
        <f t="shared" si="1282"/>
        <v>0</v>
      </c>
      <c r="AM1110" s="588">
        <f t="shared" si="1295"/>
        <v>0</v>
      </c>
      <c r="AN1110" s="587"/>
      <c r="AO1110" s="588">
        <f t="shared" si="1283"/>
        <v>0</v>
      </c>
      <c r="AP1110" s="588">
        <f t="shared" si="1296"/>
        <v>0</v>
      </c>
      <c r="AQ1110" s="587"/>
      <c r="AR1110" s="588">
        <f t="shared" si="1284"/>
        <v>0</v>
      </c>
      <c r="AS1110" s="588">
        <f t="shared" si="1263"/>
        <v>0</v>
      </c>
      <c r="AT1110" s="587"/>
      <c r="AU1110" s="588">
        <f t="shared" si="1285"/>
        <v>0</v>
      </c>
      <c r="AV1110" s="588">
        <f t="shared" si="1297"/>
        <v>0</v>
      </c>
      <c r="AW1110" s="587"/>
      <c r="AX1110" s="652"/>
      <c r="AY1110" s="706">
        <f t="shared" si="1261"/>
        <v>0</v>
      </c>
      <c r="BC1110" s="30">
        <f t="shared" si="1264"/>
        <v>0</v>
      </c>
      <c r="BD1110" s="30">
        <f t="shared" si="1265"/>
        <v>0</v>
      </c>
      <c r="BE1110" s="30">
        <f t="shared" si="1256"/>
        <v>0</v>
      </c>
      <c r="BF1110" s="30">
        <f t="shared" si="1266"/>
        <v>0</v>
      </c>
      <c r="BG1110" s="30">
        <f t="shared" si="1267"/>
        <v>0</v>
      </c>
      <c r="BH1110" s="30">
        <f t="shared" si="1298"/>
        <v>0</v>
      </c>
      <c r="BI1110" s="30">
        <f t="shared" si="1260"/>
        <v>0</v>
      </c>
      <c r="BJ1110" s="30">
        <f t="shared" si="1268"/>
        <v>0</v>
      </c>
      <c r="BK1110" s="704">
        <f t="shared" si="1269"/>
        <v>0</v>
      </c>
      <c r="BL1110" s="30">
        <f t="shared" si="1270"/>
        <v>0</v>
      </c>
      <c r="BM1110" s="30">
        <f t="shared" si="1271"/>
        <v>0</v>
      </c>
      <c r="BN1110" s="30">
        <f t="shared" si="1258"/>
        <v>0</v>
      </c>
    </row>
    <row r="1111" spans="1:66" x14ac:dyDescent="0.25">
      <c r="A1111" s="49"/>
      <c r="B1111" s="50"/>
      <c r="C1111" s="699"/>
      <c r="D1111" s="50"/>
      <c r="E1111" s="62" t="e">
        <f t="shared" si="1259"/>
        <v>#N/A</v>
      </c>
      <c r="F1111" s="664" t="str">
        <f t="shared" si="1257"/>
        <v/>
      </c>
      <c r="G1111" s="587"/>
      <c r="H1111" s="588">
        <f t="shared" si="1272"/>
        <v>0</v>
      </c>
      <c r="I1111" s="588">
        <f t="shared" si="1286"/>
        <v>0</v>
      </c>
      <c r="J1111" s="587"/>
      <c r="K1111" s="588">
        <f t="shared" si="1273"/>
        <v>0</v>
      </c>
      <c r="L1111" s="588">
        <f t="shared" si="1287"/>
        <v>0</v>
      </c>
      <c r="M1111" s="587"/>
      <c r="N1111" s="588">
        <f t="shared" si="1274"/>
        <v>0</v>
      </c>
      <c r="O1111" s="588">
        <f t="shared" si="1288"/>
        <v>0</v>
      </c>
      <c r="P1111" s="587"/>
      <c r="Q1111" s="588">
        <f t="shared" si="1275"/>
        <v>0</v>
      </c>
      <c r="R1111" s="588">
        <f t="shared" si="1289"/>
        <v>0</v>
      </c>
      <c r="S1111" s="587"/>
      <c r="T1111" s="588">
        <f t="shared" si="1276"/>
        <v>0</v>
      </c>
      <c r="U1111" s="588">
        <f t="shared" si="1290"/>
        <v>0</v>
      </c>
      <c r="V1111" s="587"/>
      <c r="W1111" s="588">
        <f t="shared" si="1277"/>
        <v>0</v>
      </c>
      <c r="X1111" s="588">
        <f t="shared" si="1291"/>
        <v>0</v>
      </c>
      <c r="Y1111" s="587"/>
      <c r="Z1111" s="588">
        <f t="shared" si="1278"/>
        <v>0</v>
      </c>
      <c r="AA1111" s="588">
        <f t="shared" si="1262"/>
        <v>0</v>
      </c>
      <c r="AB1111" s="587"/>
      <c r="AC1111" s="588">
        <f t="shared" si="1279"/>
        <v>0</v>
      </c>
      <c r="AD1111" s="588">
        <f t="shared" si="1292"/>
        <v>0</v>
      </c>
      <c r="AE1111" s="587"/>
      <c r="AF1111" s="588">
        <f t="shared" si="1280"/>
        <v>0</v>
      </c>
      <c r="AG1111" s="588">
        <f t="shared" si="1293"/>
        <v>0</v>
      </c>
      <c r="AH1111" s="587"/>
      <c r="AI1111" s="588">
        <f t="shared" si="1281"/>
        <v>0</v>
      </c>
      <c r="AJ1111" s="588">
        <f t="shared" si="1294"/>
        <v>0</v>
      </c>
      <c r="AK1111" s="587"/>
      <c r="AL1111" s="588">
        <f t="shared" si="1282"/>
        <v>0</v>
      </c>
      <c r="AM1111" s="588">
        <f t="shared" si="1295"/>
        <v>0</v>
      </c>
      <c r="AN1111" s="587"/>
      <c r="AO1111" s="588">
        <f t="shared" si="1283"/>
        <v>0</v>
      </c>
      <c r="AP1111" s="588">
        <f t="shared" si="1296"/>
        <v>0</v>
      </c>
      <c r="AQ1111" s="587"/>
      <c r="AR1111" s="588">
        <f t="shared" si="1284"/>
        <v>0</v>
      </c>
      <c r="AS1111" s="588">
        <f t="shared" si="1263"/>
        <v>0</v>
      </c>
      <c r="AT1111" s="587"/>
      <c r="AU1111" s="588">
        <f t="shared" si="1285"/>
        <v>0</v>
      </c>
      <c r="AV1111" s="588">
        <f t="shared" si="1297"/>
        <v>0</v>
      </c>
      <c r="AW1111" s="587"/>
      <c r="AX1111" s="652"/>
      <c r="AY1111" s="706">
        <f t="shared" si="1261"/>
        <v>0</v>
      </c>
      <c r="BC1111" s="30">
        <f t="shared" si="1264"/>
        <v>0</v>
      </c>
      <c r="BD1111" s="30">
        <f t="shared" si="1265"/>
        <v>0</v>
      </c>
      <c r="BE1111" s="30">
        <f t="shared" si="1256"/>
        <v>0</v>
      </c>
      <c r="BF1111" s="30">
        <f t="shared" si="1266"/>
        <v>0</v>
      </c>
      <c r="BG1111" s="30">
        <f t="shared" si="1267"/>
        <v>0</v>
      </c>
      <c r="BH1111" s="30">
        <f t="shared" si="1298"/>
        <v>0</v>
      </c>
      <c r="BI1111" s="30">
        <f t="shared" si="1260"/>
        <v>0</v>
      </c>
      <c r="BJ1111" s="30">
        <f t="shared" si="1268"/>
        <v>0</v>
      </c>
      <c r="BK1111" s="704">
        <f t="shared" si="1269"/>
        <v>0</v>
      </c>
      <c r="BL1111" s="30">
        <f t="shared" si="1270"/>
        <v>0</v>
      </c>
      <c r="BM1111" s="30">
        <f t="shared" si="1271"/>
        <v>0</v>
      </c>
      <c r="BN1111" s="30">
        <f t="shared" si="1258"/>
        <v>0</v>
      </c>
    </row>
    <row r="1112" spans="1:66" x14ac:dyDescent="0.25">
      <c r="A1112" s="49"/>
      <c r="B1112" s="50"/>
      <c r="C1112" s="699"/>
      <c r="D1112" s="50"/>
      <c r="E1112" s="62" t="e">
        <f t="shared" si="1259"/>
        <v>#N/A</v>
      </c>
      <c r="F1112" s="664" t="str">
        <f t="shared" si="1257"/>
        <v/>
      </c>
      <c r="G1112" s="587"/>
      <c r="H1112" s="588">
        <f t="shared" si="1272"/>
        <v>0</v>
      </c>
      <c r="I1112" s="588">
        <f t="shared" si="1286"/>
        <v>0</v>
      </c>
      <c r="J1112" s="587"/>
      <c r="K1112" s="588">
        <f t="shared" si="1273"/>
        <v>0</v>
      </c>
      <c r="L1112" s="588">
        <f t="shared" si="1287"/>
        <v>0</v>
      </c>
      <c r="M1112" s="587"/>
      <c r="N1112" s="588">
        <f t="shared" si="1274"/>
        <v>0</v>
      </c>
      <c r="O1112" s="588">
        <f t="shared" si="1288"/>
        <v>0</v>
      </c>
      <c r="P1112" s="587"/>
      <c r="Q1112" s="588">
        <f t="shared" si="1275"/>
        <v>0</v>
      </c>
      <c r="R1112" s="588">
        <f t="shared" si="1289"/>
        <v>0</v>
      </c>
      <c r="S1112" s="587"/>
      <c r="T1112" s="588">
        <f t="shared" si="1276"/>
        <v>0</v>
      </c>
      <c r="U1112" s="588">
        <f t="shared" si="1290"/>
        <v>0</v>
      </c>
      <c r="V1112" s="587"/>
      <c r="W1112" s="588">
        <f t="shared" si="1277"/>
        <v>0</v>
      </c>
      <c r="X1112" s="588">
        <f t="shared" si="1291"/>
        <v>0</v>
      </c>
      <c r="Y1112" s="587"/>
      <c r="Z1112" s="588">
        <f t="shared" si="1278"/>
        <v>0</v>
      </c>
      <c r="AA1112" s="588">
        <f t="shared" si="1262"/>
        <v>0</v>
      </c>
      <c r="AB1112" s="587"/>
      <c r="AC1112" s="588">
        <f t="shared" si="1279"/>
        <v>0</v>
      </c>
      <c r="AD1112" s="588">
        <f t="shared" si="1292"/>
        <v>0</v>
      </c>
      <c r="AE1112" s="587"/>
      <c r="AF1112" s="588">
        <f t="shared" si="1280"/>
        <v>0</v>
      </c>
      <c r="AG1112" s="588">
        <f t="shared" si="1293"/>
        <v>0</v>
      </c>
      <c r="AH1112" s="587"/>
      <c r="AI1112" s="588">
        <f t="shared" si="1281"/>
        <v>0</v>
      </c>
      <c r="AJ1112" s="588">
        <f t="shared" si="1294"/>
        <v>0</v>
      </c>
      <c r="AK1112" s="587"/>
      <c r="AL1112" s="588">
        <f t="shared" si="1282"/>
        <v>0</v>
      </c>
      <c r="AM1112" s="588">
        <f t="shared" si="1295"/>
        <v>0</v>
      </c>
      <c r="AN1112" s="587"/>
      <c r="AO1112" s="588">
        <f t="shared" si="1283"/>
        <v>0</v>
      </c>
      <c r="AP1112" s="588">
        <f t="shared" si="1296"/>
        <v>0</v>
      </c>
      <c r="AQ1112" s="587"/>
      <c r="AR1112" s="588">
        <f t="shared" si="1284"/>
        <v>0</v>
      </c>
      <c r="AS1112" s="588">
        <f t="shared" si="1263"/>
        <v>0</v>
      </c>
      <c r="AT1112" s="587"/>
      <c r="AU1112" s="588">
        <f t="shared" si="1285"/>
        <v>0</v>
      </c>
      <c r="AV1112" s="588">
        <f t="shared" si="1297"/>
        <v>0</v>
      </c>
      <c r="AW1112" s="587"/>
      <c r="AX1112" s="652"/>
      <c r="AY1112" s="706">
        <f t="shared" si="1261"/>
        <v>0</v>
      </c>
      <c r="BC1112" s="30">
        <f t="shared" si="1264"/>
        <v>0</v>
      </c>
      <c r="BD1112" s="30">
        <f t="shared" si="1265"/>
        <v>0</v>
      </c>
      <c r="BE1112" s="30">
        <f t="shared" si="1256"/>
        <v>0</v>
      </c>
      <c r="BF1112" s="30">
        <f t="shared" si="1266"/>
        <v>0</v>
      </c>
      <c r="BG1112" s="30">
        <f t="shared" si="1267"/>
        <v>0</v>
      </c>
      <c r="BH1112" s="30">
        <f t="shared" si="1298"/>
        <v>0</v>
      </c>
      <c r="BI1112" s="30">
        <f t="shared" si="1260"/>
        <v>0</v>
      </c>
      <c r="BJ1112" s="30">
        <f t="shared" si="1268"/>
        <v>0</v>
      </c>
      <c r="BK1112" s="704">
        <f t="shared" si="1269"/>
        <v>0</v>
      </c>
      <c r="BL1112" s="30">
        <f t="shared" si="1270"/>
        <v>0</v>
      </c>
      <c r="BM1112" s="30">
        <f t="shared" si="1271"/>
        <v>0</v>
      </c>
      <c r="BN1112" s="30">
        <f t="shared" si="1258"/>
        <v>0</v>
      </c>
    </row>
    <row r="1113" spans="1:66" x14ac:dyDescent="0.25">
      <c r="A1113" s="49"/>
      <c r="B1113" s="50"/>
      <c r="C1113" s="699"/>
      <c r="D1113" s="50"/>
      <c r="E1113" s="62" t="e">
        <f t="shared" si="1259"/>
        <v>#N/A</v>
      </c>
      <c r="F1113" s="664" t="str">
        <f t="shared" si="1257"/>
        <v/>
      </c>
      <c r="G1113" s="587"/>
      <c r="H1113" s="588">
        <f t="shared" si="1272"/>
        <v>0</v>
      </c>
      <c r="I1113" s="588">
        <f t="shared" si="1286"/>
        <v>0</v>
      </c>
      <c r="J1113" s="587"/>
      <c r="K1113" s="588">
        <f t="shared" si="1273"/>
        <v>0</v>
      </c>
      <c r="L1113" s="588">
        <f t="shared" si="1287"/>
        <v>0</v>
      </c>
      <c r="M1113" s="587"/>
      <c r="N1113" s="588">
        <f t="shared" si="1274"/>
        <v>0</v>
      </c>
      <c r="O1113" s="588">
        <f t="shared" si="1288"/>
        <v>0</v>
      </c>
      <c r="P1113" s="587"/>
      <c r="Q1113" s="588">
        <f t="shared" si="1275"/>
        <v>0</v>
      </c>
      <c r="R1113" s="588">
        <f t="shared" si="1289"/>
        <v>0</v>
      </c>
      <c r="S1113" s="587"/>
      <c r="T1113" s="588">
        <f t="shared" si="1276"/>
        <v>0</v>
      </c>
      <c r="U1113" s="588">
        <f t="shared" si="1290"/>
        <v>0</v>
      </c>
      <c r="V1113" s="587"/>
      <c r="W1113" s="588">
        <f t="shared" si="1277"/>
        <v>0</v>
      </c>
      <c r="X1113" s="588">
        <f t="shared" si="1291"/>
        <v>0</v>
      </c>
      <c r="Y1113" s="587"/>
      <c r="Z1113" s="588">
        <f t="shared" si="1278"/>
        <v>0</v>
      </c>
      <c r="AA1113" s="588">
        <f t="shared" si="1262"/>
        <v>0</v>
      </c>
      <c r="AB1113" s="587"/>
      <c r="AC1113" s="588">
        <f t="shared" si="1279"/>
        <v>0</v>
      </c>
      <c r="AD1113" s="588">
        <f t="shared" si="1292"/>
        <v>0</v>
      </c>
      <c r="AE1113" s="587"/>
      <c r="AF1113" s="588">
        <f t="shared" si="1280"/>
        <v>0</v>
      </c>
      <c r="AG1113" s="588">
        <f t="shared" si="1293"/>
        <v>0</v>
      </c>
      <c r="AH1113" s="587"/>
      <c r="AI1113" s="588">
        <f t="shared" si="1281"/>
        <v>0</v>
      </c>
      <c r="AJ1113" s="588">
        <f t="shared" si="1294"/>
        <v>0</v>
      </c>
      <c r="AK1113" s="587"/>
      <c r="AL1113" s="588">
        <f t="shared" si="1282"/>
        <v>0</v>
      </c>
      <c r="AM1113" s="588">
        <f t="shared" si="1295"/>
        <v>0</v>
      </c>
      <c r="AN1113" s="587"/>
      <c r="AO1113" s="588">
        <f t="shared" si="1283"/>
        <v>0</v>
      </c>
      <c r="AP1113" s="588">
        <f t="shared" si="1296"/>
        <v>0</v>
      </c>
      <c r="AQ1113" s="587"/>
      <c r="AR1113" s="588">
        <f t="shared" si="1284"/>
        <v>0</v>
      </c>
      <c r="AS1113" s="588">
        <f t="shared" si="1263"/>
        <v>0</v>
      </c>
      <c r="AT1113" s="587"/>
      <c r="AU1113" s="588">
        <f t="shared" si="1285"/>
        <v>0</v>
      </c>
      <c r="AV1113" s="588">
        <f t="shared" si="1297"/>
        <v>0</v>
      </c>
      <c r="AW1113" s="587"/>
      <c r="AX1113" s="652"/>
      <c r="AY1113" s="706">
        <f t="shared" si="1261"/>
        <v>0</v>
      </c>
      <c r="BC1113" s="30">
        <f t="shared" si="1264"/>
        <v>0</v>
      </c>
      <c r="BD1113" s="30">
        <f t="shared" si="1265"/>
        <v>0</v>
      </c>
      <c r="BE1113" s="30">
        <f t="shared" ref="BE1113:BE1176" si="1299">R1113-O1113</f>
        <v>0</v>
      </c>
      <c r="BF1113" s="30">
        <f t="shared" si="1266"/>
        <v>0</v>
      </c>
      <c r="BG1113" s="30">
        <f t="shared" si="1267"/>
        <v>0</v>
      </c>
      <c r="BH1113" s="30">
        <f t="shared" si="1298"/>
        <v>0</v>
      </c>
      <c r="BI1113" s="30">
        <f t="shared" si="1260"/>
        <v>0</v>
      </c>
      <c r="BJ1113" s="30">
        <f t="shared" si="1268"/>
        <v>0</v>
      </c>
      <c r="BK1113" s="704">
        <f t="shared" si="1269"/>
        <v>0</v>
      </c>
      <c r="BL1113" s="30">
        <f t="shared" si="1270"/>
        <v>0</v>
      </c>
      <c r="BM1113" s="30">
        <f t="shared" si="1271"/>
        <v>0</v>
      </c>
      <c r="BN1113" s="30">
        <f t="shared" si="1258"/>
        <v>0</v>
      </c>
    </row>
    <row r="1114" spans="1:66" x14ac:dyDescent="0.25">
      <c r="A1114" s="49"/>
      <c r="B1114" s="50"/>
      <c r="C1114" s="699"/>
      <c r="D1114" s="50"/>
      <c r="E1114" s="62" t="e">
        <f t="shared" si="1259"/>
        <v>#N/A</v>
      </c>
      <c r="F1114" s="664" t="str">
        <f t="shared" si="1257"/>
        <v/>
      </c>
      <c r="G1114" s="587"/>
      <c r="H1114" s="588">
        <f t="shared" si="1272"/>
        <v>0</v>
      </c>
      <c r="I1114" s="588">
        <f t="shared" si="1286"/>
        <v>0</v>
      </c>
      <c r="J1114" s="587"/>
      <c r="K1114" s="588">
        <f t="shared" si="1273"/>
        <v>0</v>
      </c>
      <c r="L1114" s="588">
        <f t="shared" si="1287"/>
        <v>0</v>
      </c>
      <c r="M1114" s="587"/>
      <c r="N1114" s="588">
        <f t="shared" si="1274"/>
        <v>0</v>
      </c>
      <c r="O1114" s="588">
        <f t="shared" si="1288"/>
        <v>0</v>
      </c>
      <c r="P1114" s="587"/>
      <c r="Q1114" s="588">
        <f t="shared" si="1275"/>
        <v>0</v>
      </c>
      <c r="R1114" s="588">
        <f t="shared" si="1289"/>
        <v>0</v>
      </c>
      <c r="S1114" s="587"/>
      <c r="T1114" s="588">
        <f t="shared" si="1276"/>
        <v>0</v>
      </c>
      <c r="U1114" s="588">
        <f t="shared" si="1290"/>
        <v>0</v>
      </c>
      <c r="V1114" s="587"/>
      <c r="W1114" s="588">
        <f t="shared" si="1277"/>
        <v>0</v>
      </c>
      <c r="X1114" s="588">
        <f t="shared" si="1291"/>
        <v>0</v>
      </c>
      <c r="Y1114" s="587"/>
      <c r="Z1114" s="588">
        <f t="shared" si="1278"/>
        <v>0</v>
      </c>
      <c r="AA1114" s="588">
        <f t="shared" si="1262"/>
        <v>0</v>
      </c>
      <c r="AB1114" s="587"/>
      <c r="AC1114" s="588">
        <f t="shared" si="1279"/>
        <v>0</v>
      </c>
      <c r="AD1114" s="588">
        <f t="shared" si="1292"/>
        <v>0</v>
      </c>
      <c r="AE1114" s="587"/>
      <c r="AF1114" s="588">
        <f t="shared" si="1280"/>
        <v>0</v>
      </c>
      <c r="AG1114" s="588">
        <f t="shared" si="1293"/>
        <v>0</v>
      </c>
      <c r="AH1114" s="587"/>
      <c r="AI1114" s="588">
        <f t="shared" si="1281"/>
        <v>0</v>
      </c>
      <c r="AJ1114" s="588">
        <f t="shared" si="1294"/>
        <v>0</v>
      </c>
      <c r="AK1114" s="587"/>
      <c r="AL1114" s="588">
        <f t="shared" si="1282"/>
        <v>0</v>
      </c>
      <c r="AM1114" s="588">
        <f t="shared" si="1295"/>
        <v>0</v>
      </c>
      <c r="AN1114" s="587"/>
      <c r="AO1114" s="588">
        <f t="shared" si="1283"/>
        <v>0</v>
      </c>
      <c r="AP1114" s="588">
        <f t="shared" si="1296"/>
        <v>0</v>
      </c>
      <c r="AQ1114" s="587"/>
      <c r="AR1114" s="588">
        <f t="shared" si="1284"/>
        <v>0</v>
      </c>
      <c r="AS1114" s="588">
        <f t="shared" si="1263"/>
        <v>0</v>
      </c>
      <c r="AT1114" s="587"/>
      <c r="AU1114" s="588">
        <f t="shared" si="1285"/>
        <v>0</v>
      </c>
      <c r="AV1114" s="588">
        <f t="shared" si="1297"/>
        <v>0</v>
      </c>
      <c r="AW1114" s="587"/>
      <c r="AX1114" s="652"/>
      <c r="AY1114" s="706">
        <f t="shared" si="1261"/>
        <v>0</v>
      </c>
      <c r="BC1114" s="30">
        <f t="shared" si="1264"/>
        <v>0</v>
      </c>
      <c r="BD1114" s="30">
        <f t="shared" si="1265"/>
        <v>0</v>
      </c>
      <c r="BE1114" s="30">
        <f t="shared" si="1299"/>
        <v>0</v>
      </c>
      <c r="BF1114" s="30">
        <f t="shared" si="1266"/>
        <v>0</v>
      </c>
      <c r="BG1114" s="30">
        <f t="shared" si="1267"/>
        <v>0</v>
      </c>
      <c r="BH1114" s="30">
        <f t="shared" si="1298"/>
        <v>0</v>
      </c>
      <c r="BI1114" s="30">
        <f t="shared" si="1260"/>
        <v>0</v>
      </c>
      <c r="BJ1114" s="30">
        <f t="shared" si="1268"/>
        <v>0</v>
      </c>
      <c r="BK1114" s="704">
        <f t="shared" si="1269"/>
        <v>0</v>
      </c>
      <c r="BL1114" s="30">
        <f t="shared" si="1270"/>
        <v>0</v>
      </c>
      <c r="BM1114" s="30">
        <f t="shared" si="1271"/>
        <v>0</v>
      </c>
      <c r="BN1114" s="30">
        <f t="shared" si="1258"/>
        <v>0</v>
      </c>
    </row>
    <row r="1115" spans="1:66" x14ac:dyDescent="0.25">
      <c r="A1115" s="49"/>
      <c r="B1115" s="50"/>
      <c r="C1115" s="699"/>
      <c r="D1115" s="50"/>
      <c r="E1115" s="62" t="e">
        <f t="shared" si="1259"/>
        <v>#N/A</v>
      </c>
      <c r="F1115" s="664" t="str">
        <f t="shared" si="1257"/>
        <v/>
      </c>
      <c r="G1115" s="587"/>
      <c r="H1115" s="588">
        <f t="shared" si="1272"/>
        <v>0</v>
      </c>
      <c r="I1115" s="588">
        <f t="shared" si="1286"/>
        <v>0</v>
      </c>
      <c r="J1115" s="587"/>
      <c r="K1115" s="588">
        <f t="shared" si="1273"/>
        <v>0</v>
      </c>
      <c r="L1115" s="588">
        <f t="shared" si="1287"/>
        <v>0</v>
      </c>
      <c r="M1115" s="587"/>
      <c r="N1115" s="588">
        <f t="shared" si="1274"/>
        <v>0</v>
      </c>
      <c r="O1115" s="588">
        <f t="shared" si="1288"/>
        <v>0</v>
      </c>
      <c r="P1115" s="587"/>
      <c r="Q1115" s="588">
        <f t="shared" si="1275"/>
        <v>0</v>
      </c>
      <c r="R1115" s="588">
        <f t="shared" si="1289"/>
        <v>0</v>
      </c>
      <c r="S1115" s="587"/>
      <c r="T1115" s="588">
        <f t="shared" si="1276"/>
        <v>0</v>
      </c>
      <c r="U1115" s="588">
        <f t="shared" si="1290"/>
        <v>0</v>
      </c>
      <c r="V1115" s="587"/>
      <c r="W1115" s="588">
        <f t="shared" si="1277"/>
        <v>0</v>
      </c>
      <c r="X1115" s="588">
        <f t="shared" si="1291"/>
        <v>0</v>
      </c>
      <c r="Y1115" s="587"/>
      <c r="Z1115" s="588">
        <f t="shared" si="1278"/>
        <v>0</v>
      </c>
      <c r="AA1115" s="588">
        <f t="shared" si="1262"/>
        <v>0</v>
      </c>
      <c r="AB1115" s="587"/>
      <c r="AC1115" s="588">
        <f t="shared" si="1279"/>
        <v>0</v>
      </c>
      <c r="AD1115" s="588">
        <f t="shared" si="1292"/>
        <v>0</v>
      </c>
      <c r="AE1115" s="587"/>
      <c r="AF1115" s="588">
        <f t="shared" si="1280"/>
        <v>0</v>
      </c>
      <c r="AG1115" s="588">
        <f t="shared" si="1293"/>
        <v>0</v>
      </c>
      <c r="AH1115" s="587"/>
      <c r="AI1115" s="588">
        <f t="shared" si="1281"/>
        <v>0</v>
      </c>
      <c r="AJ1115" s="588">
        <f t="shared" si="1294"/>
        <v>0</v>
      </c>
      <c r="AK1115" s="587"/>
      <c r="AL1115" s="588">
        <f t="shared" si="1282"/>
        <v>0</v>
      </c>
      <c r="AM1115" s="588">
        <f t="shared" si="1295"/>
        <v>0</v>
      </c>
      <c r="AN1115" s="587"/>
      <c r="AO1115" s="588">
        <f t="shared" si="1283"/>
        <v>0</v>
      </c>
      <c r="AP1115" s="588">
        <f t="shared" si="1296"/>
        <v>0</v>
      </c>
      <c r="AQ1115" s="587"/>
      <c r="AR1115" s="588">
        <f t="shared" si="1284"/>
        <v>0</v>
      </c>
      <c r="AS1115" s="588">
        <f t="shared" si="1263"/>
        <v>0</v>
      </c>
      <c r="AT1115" s="587"/>
      <c r="AU1115" s="588">
        <f t="shared" si="1285"/>
        <v>0</v>
      </c>
      <c r="AV1115" s="588">
        <f t="shared" si="1297"/>
        <v>0</v>
      </c>
      <c r="AW1115" s="587"/>
      <c r="AX1115" s="652"/>
      <c r="AY1115" s="706">
        <f t="shared" si="1261"/>
        <v>0</v>
      </c>
      <c r="BC1115" s="30">
        <f t="shared" si="1264"/>
        <v>0</v>
      </c>
      <c r="BD1115" s="30">
        <f t="shared" si="1265"/>
        <v>0</v>
      </c>
      <c r="BE1115" s="30">
        <f t="shared" si="1299"/>
        <v>0</v>
      </c>
      <c r="BF1115" s="30">
        <f t="shared" si="1266"/>
        <v>0</v>
      </c>
      <c r="BG1115" s="30">
        <f t="shared" si="1267"/>
        <v>0</v>
      </c>
      <c r="BH1115" s="30">
        <f t="shared" si="1298"/>
        <v>0</v>
      </c>
      <c r="BI1115" s="30">
        <f t="shared" si="1260"/>
        <v>0</v>
      </c>
      <c r="BJ1115" s="30">
        <f t="shared" si="1268"/>
        <v>0</v>
      </c>
      <c r="BK1115" s="704">
        <f t="shared" si="1269"/>
        <v>0</v>
      </c>
      <c r="BL1115" s="30">
        <f t="shared" si="1270"/>
        <v>0</v>
      </c>
      <c r="BM1115" s="30">
        <f t="shared" si="1271"/>
        <v>0</v>
      </c>
      <c r="BN1115" s="30">
        <f t="shared" si="1258"/>
        <v>0</v>
      </c>
    </row>
    <row r="1116" spans="1:66" x14ac:dyDescent="0.25">
      <c r="A1116" s="49"/>
      <c r="B1116" s="50"/>
      <c r="C1116" s="699"/>
      <c r="D1116" s="50"/>
      <c r="E1116" s="62" t="e">
        <f t="shared" si="1259"/>
        <v>#N/A</v>
      </c>
      <c r="F1116" s="664" t="str">
        <f t="shared" si="1257"/>
        <v/>
      </c>
      <c r="G1116" s="587"/>
      <c r="H1116" s="588">
        <f t="shared" si="1272"/>
        <v>0</v>
      </c>
      <c r="I1116" s="588">
        <f t="shared" si="1286"/>
        <v>0</v>
      </c>
      <c r="J1116" s="587"/>
      <c r="K1116" s="588">
        <f t="shared" si="1273"/>
        <v>0</v>
      </c>
      <c r="L1116" s="588">
        <f t="shared" si="1287"/>
        <v>0</v>
      </c>
      <c r="M1116" s="587"/>
      <c r="N1116" s="588">
        <f t="shared" si="1274"/>
        <v>0</v>
      </c>
      <c r="O1116" s="588">
        <f t="shared" si="1288"/>
        <v>0</v>
      </c>
      <c r="P1116" s="587"/>
      <c r="Q1116" s="588">
        <f t="shared" si="1275"/>
        <v>0</v>
      </c>
      <c r="R1116" s="588">
        <f t="shared" si="1289"/>
        <v>0</v>
      </c>
      <c r="S1116" s="587"/>
      <c r="T1116" s="588">
        <f t="shared" si="1276"/>
        <v>0</v>
      </c>
      <c r="U1116" s="588">
        <f t="shared" si="1290"/>
        <v>0</v>
      </c>
      <c r="V1116" s="587"/>
      <c r="W1116" s="588">
        <f t="shared" si="1277"/>
        <v>0</v>
      </c>
      <c r="X1116" s="588">
        <f t="shared" si="1291"/>
        <v>0</v>
      </c>
      <c r="Y1116" s="587"/>
      <c r="Z1116" s="588">
        <f t="shared" si="1278"/>
        <v>0</v>
      </c>
      <c r="AA1116" s="588">
        <f t="shared" si="1262"/>
        <v>0</v>
      </c>
      <c r="AB1116" s="587"/>
      <c r="AC1116" s="588">
        <f t="shared" si="1279"/>
        <v>0</v>
      </c>
      <c r="AD1116" s="588">
        <f t="shared" si="1292"/>
        <v>0</v>
      </c>
      <c r="AE1116" s="587"/>
      <c r="AF1116" s="588">
        <f t="shared" si="1280"/>
        <v>0</v>
      </c>
      <c r="AG1116" s="588">
        <f t="shared" si="1293"/>
        <v>0</v>
      </c>
      <c r="AH1116" s="587"/>
      <c r="AI1116" s="588">
        <f t="shared" si="1281"/>
        <v>0</v>
      </c>
      <c r="AJ1116" s="588">
        <f t="shared" si="1294"/>
        <v>0</v>
      </c>
      <c r="AK1116" s="587"/>
      <c r="AL1116" s="588">
        <f t="shared" si="1282"/>
        <v>0</v>
      </c>
      <c r="AM1116" s="588">
        <f t="shared" si="1295"/>
        <v>0</v>
      </c>
      <c r="AN1116" s="587"/>
      <c r="AO1116" s="588">
        <f t="shared" si="1283"/>
        <v>0</v>
      </c>
      <c r="AP1116" s="588">
        <f t="shared" si="1296"/>
        <v>0</v>
      </c>
      <c r="AQ1116" s="587"/>
      <c r="AR1116" s="588">
        <f t="shared" si="1284"/>
        <v>0</v>
      </c>
      <c r="AS1116" s="588">
        <f t="shared" si="1263"/>
        <v>0</v>
      </c>
      <c r="AT1116" s="587"/>
      <c r="AU1116" s="588">
        <f t="shared" si="1285"/>
        <v>0</v>
      </c>
      <c r="AV1116" s="588">
        <f t="shared" si="1297"/>
        <v>0</v>
      </c>
      <c r="AW1116" s="587"/>
      <c r="AX1116" s="652"/>
      <c r="AY1116" s="706">
        <f t="shared" si="1261"/>
        <v>0</v>
      </c>
      <c r="BC1116" s="30">
        <f t="shared" si="1264"/>
        <v>0</v>
      </c>
      <c r="BD1116" s="30">
        <f t="shared" si="1265"/>
        <v>0</v>
      </c>
      <c r="BE1116" s="30">
        <f t="shared" si="1299"/>
        <v>0</v>
      </c>
      <c r="BF1116" s="30">
        <f t="shared" si="1266"/>
        <v>0</v>
      </c>
      <c r="BG1116" s="30">
        <f t="shared" si="1267"/>
        <v>0</v>
      </c>
      <c r="BH1116" s="30">
        <f t="shared" si="1298"/>
        <v>0</v>
      </c>
      <c r="BI1116" s="30">
        <f t="shared" si="1260"/>
        <v>0</v>
      </c>
      <c r="BJ1116" s="30">
        <f t="shared" si="1268"/>
        <v>0</v>
      </c>
      <c r="BK1116" s="704">
        <f t="shared" si="1269"/>
        <v>0</v>
      </c>
      <c r="BL1116" s="30">
        <f t="shared" si="1270"/>
        <v>0</v>
      </c>
      <c r="BM1116" s="30">
        <f t="shared" si="1271"/>
        <v>0</v>
      </c>
      <c r="BN1116" s="30">
        <f t="shared" si="1258"/>
        <v>0</v>
      </c>
    </row>
    <row r="1117" spans="1:66" x14ac:dyDescent="0.25">
      <c r="A1117" s="49"/>
      <c r="B1117" s="50"/>
      <c r="C1117" s="699"/>
      <c r="D1117" s="50"/>
      <c r="E1117" s="62" t="e">
        <f t="shared" si="1259"/>
        <v>#N/A</v>
      </c>
      <c r="F1117" s="664" t="str">
        <f t="shared" si="1257"/>
        <v/>
      </c>
      <c r="G1117" s="587"/>
      <c r="H1117" s="588">
        <f t="shared" si="1272"/>
        <v>0</v>
      </c>
      <c r="I1117" s="588">
        <f t="shared" si="1286"/>
        <v>0</v>
      </c>
      <c r="J1117" s="587"/>
      <c r="K1117" s="588">
        <f t="shared" si="1273"/>
        <v>0</v>
      </c>
      <c r="L1117" s="588">
        <f t="shared" si="1287"/>
        <v>0</v>
      </c>
      <c r="M1117" s="587"/>
      <c r="N1117" s="588">
        <f t="shared" si="1274"/>
        <v>0</v>
      </c>
      <c r="O1117" s="588">
        <f t="shared" si="1288"/>
        <v>0</v>
      </c>
      <c r="P1117" s="587"/>
      <c r="Q1117" s="588">
        <f t="shared" si="1275"/>
        <v>0</v>
      </c>
      <c r="R1117" s="588">
        <f t="shared" si="1289"/>
        <v>0</v>
      </c>
      <c r="S1117" s="587"/>
      <c r="T1117" s="588">
        <f t="shared" si="1276"/>
        <v>0</v>
      </c>
      <c r="U1117" s="588">
        <f t="shared" si="1290"/>
        <v>0</v>
      </c>
      <c r="V1117" s="587"/>
      <c r="W1117" s="588">
        <f t="shared" si="1277"/>
        <v>0</v>
      </c>
      <c r="X1117" s="588">
        <f t="shared" si="1291"/>
        <v>0</v>
      </c>
      <c r="Y1117" s="587"/>
      <c r="Z1117" s="588">
        <f t="shared" si="1278"/>
        <v>0</v>
      </c>
      <c r="AA1117" s="588">
        <f t="shared" si="1262"/>
        <v>0</v>
      </c>
      <c r="AB1117" s="587"/>
      <c r="AC1117" s="588">
        <f t="shared" si="1279"/>
        <v>0</v>
      </c>
      <c r="AD1117" s="588">
        <f t="shared" si="1292"/>
        <v>0</v>
      </c>
      <c r="AE1117" s="587"/>
      <c r="AF1117" s="588">
        <f t="shared" si="1280"/>
        <v>0</v>
      </c>
      <c r="AG1117" s="588">
        <f t="shared" si="1293"/>
        <v>0</v>
      </c>
      <c r="AH1117" s="587"/>
      <c r="AI1117" s="588">
        <f t="shared" si="1281"/>
        <v>0</v>
      </c>
      <c r="AJ1117" s="588">
        <f t="shared" si="1294"/>
        <v>0</v>
      </c>
      <c r="AK1117" s="587"/>
      <c r="AL1117" s="588">
        <f t="shared" si="1282"/>
        <v>0</v>
      </c>
      <c r="AM1117" s="588">
        <f t="shared" si="1295"/>
        <v>0</v>
      </c>
      <c r="AN1117" s="587"/>
      <c r="AO1117" s="588">
        <f t="shared" si="1283"/>
        <v>0</v>
      </c>
      <c r="AP1117" s="588">
        <f t="shared" si="1296"/>
        <v>0</v>
      </c>
      <c r="AQ1117" s="587"/>
      <c r="AR1117" s="588">
        <f t="shared" si="1284"/>
        <v>0</v>
      </c>
      <c r="AS1117" s="588">
        <f t="shared" si="1263"/>
        <v>0</v>
      </c>
      <c r="AT1117" s="587"/>
      <c r="AU1117" s="588">
        <f t="shared" si="1285"/>
        <v>0</v>
      </c>
      <c r="AV1117" s="588">
        <f t="shared" si="1297"/>
        <v>0</v>
      </c>
      <c r="AW1117" s="587"/>
      <c r="AX1117" s="652"/>
      <c r="AY1117" s="706">
        <f t="shared" si="1261"/>
        <v>0</v>
      </c>
      <c r="BC1117" s="30">
        <f t="shared" si="1264"/>
        <v>0</v>
      </c>
      <c r="BD1117" s="30">
        <f t="shared" si="1265"/>
        <v>0</v>
      </c>
      <c r="BE1117" s="30">
        <f t="shared" si="1299"/>
        <v>0</v>
      </c>
      <c r="BF1117" s="30">
        <f t="shared" si="1266"/>
        <v>0</v>
      </c>
      <c r="BG1117" s="30">
        <f t="shared" si="1267"/>
        <v>0</v>
      </c>
      <c r="BH1117" s="30">
        <f t="shared" si="1298"/>
        <v>0</v>
      </c>
      <c r="BI1117" s="30">
        <f t="shared" si="1260"/>
        <v>0</v>
      </c>
      <c r="BJ1117" s="30">
        <f t="shared" si="1268"/>
        <v>0</v>
      </c>
      <c r="BK1117" s="704">
        <f t="shared" si="1269"/>
        <v>0</v>
      </c>
      <c r="BL1117" s="30">
        <f t="shared" si="1270"/>
        <v>0</v>
      </c>
      <c r="BM1117" s="30">
        <f t="shared" si="1271"/>
        <v>0</v>
      </c>
      <c r="BN1117" s="30">
        <f t="shared" si="1258"/>
        <v>0</v>
      </c>
    </row>
    <row r="1118" spans="1:66" x14ac:dyDescent="0.25">
      <c r="A1118" s="49"/>
      <c r="B1118" s="50"/>
      <c r="C1118" s="699"/>
      <c r="D1118" s="50"/>
      <c r="E1118" s="62" t="e">
        <f t="shared" si="1259"/>
        <v>#N/A</v>
      </c>
      <c r="F1118" s="664" t="str">
        <f t="shared" si="1257"/>
        <v/>
      </c>
      <c r="G1118" s="587"/>
      <c r="H1118" s="588">
        <f t="shared" si="1272"/>
        <v>0</v>
      </c>
      <c r="I1118" s="588">
        <f t="shared" si="1286"/>
        <v>0</v>
      </c>
      <c r="J1118" s="587"/>
      <c r="K1118" s="588">
        <f t="shared" si="1273"/>
        <v>0</v>
      </c>
      <c r="L1118" s="588">
        <f t="shared" si="1287"/>
        <v>0</v>
      </c>
      <c r="M1118" s="587"/>
      <c r="N1118" s="588">
        <f t="shared" si="1274"/>
        <v>0</v>
      </c>
      <c r="O1118" s="588">
        <f t="shared" si="1288"/>
        <v>0</v>
      </c>
      <c r="P1118" s="587"/>
      <c r="Q1118" s="588">
        <f t="shared" si="1275"/>
        <v>0</v>
      </c>
      <c r="R1118" s="588">
        <f t="shared" si="1289"/>
        <v>0</v>
      </c>
      <c r="S1118" s="587"/>
      <c r="T1118" s="588">
        <f t="shared" si="1276"/>
        <v>0</v>
      </c>
      <c r="U1118" s="588">
        <f t="shared" si="1290"/>
        <v>0</v>
      </c>
      <c r="V1118" s="587"/>
      <c r="W1118" s="588">
        <f t="shared" si="1277"/>
        <v>0</v>
      </c>
      <c r="X1118" s="588">
        <f t="shared" si="1291"/>
        <v>0</v>
      </c>
      <c r="Y1118" s="587"/>
      <c r="Z1118" s="588">
        <f t="shared" si="1278"/>
        <v>0</v>
      </c>
      <c r="AA1118" s="588">
        <f t="shared" si="1262"/>
        <v>0</v>
      </c>
      <c r="AB1118" s="587"/>
      <c r="AC1118" s="588">
        <f t="shared" si="1279"/>
        <v>0</v>
      </c>
      <c r="AD1118" s="588">
        <f t="shared" si="1292"/>
        <v>0</v>
      </c>
      <c r="AE1118" s="587"/>
      <c r="AF1118" s="588">
        <f t="shared" si="1280"/>
        <v>0</v>
      </c>
      <c r="AG1118" s="588">
        <f t="shared" si="1293"/>
        <v>0</v>
      </c>
      <c r="AH1118" s="587"/>
      <c r="AI1118" s="588">
        <f t="shared" si="1281"/>
        <v>0</v>
      </c>
      <c r="AJ1118" s="588">
        <f t="shared" si="1294"/>
        <v>0</v>
      </c>
      <c r="AK1118" s="587"/>
      <c r="AL1118" s="588">
        <f t="shared" si="1282"/>
        <v>0</v>
      </c>
      <c r="AM1118" s="588">
        <f t="shared" si="1295"/>
        <v>0</v>
      </c>
      <c r="AN1118" s="587"/>
      <c r="AO1118" s="588">
        <f t="shared" si="1283"/>
        <v>0</v>
      </c>
      <c r="AP1118" s="588">
        <f t="shared" si="1296"/>
        <v>0</v>
      </c>
      <c r="AQ1118" s="587"/>
      <c r="AR1118" s="588">
        <f t="shared" si="1284"/>
        <v>0</v>
      </c>
      <c r="AS1118" s="588">
        <f t="shared" si="1263"/>
        <v>0</v>
      </c>
      <c r="AT1118" s="587"/>
      <c r="AU1118" s="588">
        <f t="shared" si="1285"/>
        <v>0</v>
      </c>
      <c r="AV1118" s="588">
        <f t="shared" si="1297"/>
        <v>0</v>
      </c>
      <c r="AW1118" s="587"/>
      <c r="AX1118" s="652"/>
      <c r="AY1118" s="706">
        <f t="shared" si="1261"/>
        <v>0</v>
      </c>
      <c r="BC1118" s="30">
        <f t="shared" si="1264"/>
        <v>0</v>
      </c>
      <c r="BD1118" s="30">
        <f t="shared" si="1265"/>
        <v>0</v>
      </c>
      <c r="BE1118" s="30">
        <f t="shared" si="1299"/>
        <v>0</v>
      </c>
      <c r="BF1118" s="30">
        <f t="shared" si="1266"/>
        <v>0</v>
      </c>
      <c r="BG1118" s="30">
        <f t="shared" si="1267"/>
        <v>0</v>
      </c>
      <c r="BH1118" s="30">
        <f t="shared" si="1298"/>
        <v>0</v>
      </c>
      <c r="BI1118" s="30">
        <f t="shared" si="1260"/>
        <v>0</v>
      </c>
      <c r="BJ1118" s="30">
        <f t="shared" si="1268"/>
        <v>0</v>
      </c>
      <c r="BK1118" s="704">
        <f t="shared" si="1269"/>
        <v>0</v>
      </c>
      <c r="BL1118" s="30">
        <f t="shared" si="1270"/>
        <v>0</v>
      </c>
      <c r="BM1118" s="30">
        <f t="shared" si="1271"/>
        <v>0</v>
      </c>
      <c r="BN1118" s="30">
        <f t="shared" si="1258"/>
        <v>0</v>
      </c>
    </row>
    <row r="1119" spans="1:66" x14ac:dyDescent="0.25">
      <c r="A1119" s="49"/>
      <c r="B1119" s="50"/>
      <c r="C1119" s="699"/>
      <c r="D1119" s="50"/>
      <c r="E1119" s="62" t="e">
        <f t="shared" si="1259"/>
        <v>#N/A</v>
      </c>
      <c r="F1119" s="664" t="str">
        <f t="shared" si="1257"/>
        <v/>
      </c>
      <c r="G1119" s="587"/>
      <c r="H1119" s="588">
        <f t="shared" si="1272"/>
        <v>0</v>
      </c>
      <c r="I1119" s="588">
        <f t="shared" si="1286"/>
        <v>0</v>
      </c>
      <c r="J1119" s="587"/>
      <c r="K1119" s="588">
        <f t="shared" si="1273"/>
        <v>0</v>
      </c>
      <c r="L1119" s="588">
        <f t="shared" si="1287"/>
        <v>0</v>
      </c>
      <c r="M1119" s="587"/>
      <c r="N1119" s="588">
        <f t="shared" si="1274"/>
        <v>0</v>
      </c>
      <c r="O1119" s="588">
        <f t="shared" si="1288"/>
        <v>0</v>
      </c>
      <c r="P1119" s="587"/>
      <c r="Q1119" s="588">
        <f t="shared" si="1275"/>
        <v>0</v>
      </c>
      <c r="R1119" s="588">
        <f t="shared" si="1289"/>
        <v>0</v>
      </c>
      <c r="S1119" s="587"/>
      <c r="T1119" s="588">
        <f t="shared" si="1276"/>
        <v>0</v>
      </c>
      <c r="U1119" s="588">
        <f t="shared" si="1290"/>
        <v>0</v>
      </c>
      <c r="V1119" s="587"/>
      <c r="W1119" s="588">
        <f t="shared" si="1277"/>
        <v>0</v>
      </c>
      <c r="X1119" s="588">
        <f t="shared" si="1291"/>
        <v>0</v>
      </c>
      <c r="Y1119" s="587"/>
      <c r="Z1119" s="588">
        <f t="shared" si="1278"/>
        <v>0</v>
      </c>
      <c r="AA1119" s="588">
        <f t="shared" si="1262"/>
        <v>0</v>
      </c>
      <c r="AB1119" s="587"/>
      <c r="AC1119" s="588">
        <f t="shared" si="1279"/>
        <v>0</v>
      </c>
      <c r="AD1119" s="588">
        <f t="shared" si="1292"/>
        <v>0</v>
      </c>
      <c r="AE1119" s="587"/>
      <c r="AF1119" s="588">
        <f t="shared" si="1280"/>
        <v>0</v>
      </c>
      <c r="AG1119" s="588">
        <f t="shared" si="1293"/>
        <v>0</v>
      </c>
      <c r="AH1119" s="587"/>
      <c r="AI1119" s="588">
        <f t="shared" si="1281"/>
        <v>0</v>
      </c>
      <c r="AJ1119" s="588">
        <f t="shared" si="1294"/>
        <v>0</v>
      </c>
      <c r="AK1119" s="587"/>
      <c r="AL1119" s="588">
        <f t="shared" si="1282"/>
        <v>0</v>
      </c>
      <c r="AM1119" s="588">
        <f t="shared" si="1295"/>
        <v>0</v>
      </c>
      <c r="AN1119" s="587"/>
      <c r="AO1119" s="588">
        <f t="shared" si="1283"/>
        <v>0</v>
      </c>
      <c r="AP1119" s="588">
        <f t="shared" si="1296"/>
        <v>0</v>
      </c>
      <c r="AQ1119" s="587"/>
      <c r="AR1119" s="588">
        <f t="shared" si="1284"/>
        <v>0</v>
      </c>
      <c r="AS1119" s="588">
        <f t="shared" si="1263"/>
        <v>0</v>
      </c>
      <c r="AT1119" s="587"/>
      <c r="AU1119" s="588">
        <f t="shared" si="1285"/>
        <v>0</v>
      </c>
      <c r="AV1119" s="588">
        <f t="shared" si="1297"/>
        <v>0</v>
      </c>
      <c r="AW1119" s="587"/>
      <c r="AX1119" s="652"/>
      <c r="AY1119" s="706">
        <f t="shared" si="1261"/>
        <v>0</v>
      </c>
      <c r="BC1119" s="30">
        <f t="shared" si="1264"/>
        <v>0</v>
      </c>
      <c r="BD1119" s="30">
        <f t="shared" si="1265"/>
        <v>0</v>
      </c>
      <c r="BE1119" s="30">
        <f t="shared" si="1299"/>
        <v>0</v>
      </c>
      <c r="BF1119" s="30">
        <f t="shared" si="1266"/>
        <v>0</v>
      </c>
      <c r="BG1119" s="30">
        <f t="shared" si="1267"/>
        <v>0</v>
      </c>
      <c r="BH1119" s="30">
        <f t="shared" si="1298"/>
        <v>0</v>
      </c>
      <c r="BI1119" s="30">
        <f t="shared" si="1260"/>
        <v>0</v>
      </c>
      <c r="BJ1119" s="30">
        <f t="shared" si="1268"/>
        <v>0</v>
      </c>
      <c r="BK1119" s="704">
        <f t="shared" si="1269"/>
        <v>0</v>
      </c>
      <c r="BL1119" s="30">
        <f t="shared" si="1270"/>
        <v>0</v>
      </c>
      <c r="BM1119" s="30">
        <f t="shared" si="1271"/>
        <v>0</v>
      </c>
      <c r="BN1119" s="30">
        <f t="shared" si="1258"/>
        <v>0</v>
      </c>
    </row>
    <row r="1120" spans="1:66" x14ac:dyDescent="0.25">
      <c r="A1120" s="49"/>
      <c r="B1120" s="50"/>
      <c r="C1120" s="699"/>
      <c r="D1120" s="50"/>
      <c r="E1120" s="62" t="e">
        <f t="shared" si="1259"/>
        <v>#N/A</v>
      </c>
      <c r="F1120" s="664" t="str">
        <f t="shared" si="1257"/>
        <v/>
      </c>
      <c r="G1120" s="587"/>
      <c r="H1120" s="588">
        <f t="shared" si="1272"/>
        <v>0</v>
      </c>
      <c r="I1120" s="588">
        <f t="shared" si="1286"/>
        <v>0</v>
      </c>
      <c r="J1120" s="587"/>
      <c r="K1120" s="588">
        <f t="shared" si="1273"/>
        <v>0</v>
      </c>
      <c r="L1120" s="588">
        <f t="shared" si="1287"/>
        <v>0</v>
      </c>
      <c r="M1120" s="587"/>
      <c r="N1120" s="588">
        <f t="shared" si="1274"/>
        <v>0</v>
      </c>
      <c r="O1120" s="588">
        <f t="shared" si="1288"/>
        <v>0</v>
      </c>
      <c r="P1120" s="587"/>
      <c r="Q1120" s="588">
        <f t="shared" si="1275"/>
        <v>0</v>
      </c>
      <c r="R1120" s="588">
        <f t="shared" si="1289"/>
        <v>0</v>
      </c>
      <c r="S1120" s="587"/>
      <c r="T1120" s="588">
        <f t="shared" si="1276"/>
        <v>0</v>
      </c>
      <c r="U1120" s="588">
        <f t="shared" si="1290"/>
        <v>0</v>
      </c>
      <c r="V1120" s="587"/>
      <c r="W1120" s="588">
        <f t="shared" si="1277"/>
        <v>0</v>
      </c>
      <c r="X1120" s="588">
        <f t="shared" si="1291"/>
        <v>0</v>
      </c>
      <c r="Y1120" s="587"/>
      <c r="Z1120" s="588">
        <f t="shared" si="1278"/>
        <v>0</v>
      </c>
      <c r="AA1120" s="588">
        <f t="shared" si="1262"/>
        <v>0</v>
      </c>
      <c r="AB1120" s="587"/>
      <c r="AC1120" s="588">
        <f t="shared" si="1279"/>
        <v>0</v>
      </c>
      <c r="AD1120" s="588">
        <f t="shared" si="1292"/>
        <v>0</v>
      </c>
      <c r="AE1120" s="587"/>
      <c r="AF1120" s="588">
        <f t="shared" si="1280"/>
        <v>0</v>
      </c>
      <c r="AG1120" s="588">
        <f t="shared" si="1293"/>
        <v>0</v>
      </c>
      <c r="AH1120" s="587"/>
      <c r="AI1120" s="588">
        <f t="shared" si="1281"/>
        <v>0</v>
      </c>
      <c r="AJ1120" s="588">
        <f t="shared" si="1294"/>
        <v>0</v>
      </c>
      <c r="AK1120" s="587"/>
      <c r="AL1120" s="588">
        <f t="shared" si="1282"/>
        <v>0</v>
      </c>
      <c r="AM1120" s="588">
        <f t="shared" si="1295"/>
        <v>0</v>
      </c>
      <c r="AN1120" s="587"/>
      <c r="AO1120" s="588">
        <f t="shared" si="1283"/>
        <v>0</v>
      </c>
      <c r="AP1120" s="588">
        <f t="shared" si="1296"/>
        <v>0</v>
      </c>
      <c r="AQ1120" s="587"/>
      <c r="AR1120" s="588">
        <f t="shared" si="1284"/>
        <v>0</v>
      </c>
      <c r="AS1120" s="588">
        <f t="shared" si="1263"/>
        <v>0</v>
      </c>
      <c r="AT1120" s="587"/>
      <c r="AU1120" s="588">
        <f t="shared" si="1285"/>
        <v>0</v>
      </c>
      <c r="AV1120" s="588">
        <f t="shared" si="1297"/>
        <v>0</v>
      </c>
      <c r="AW1120" s="587"/>
      <c r="AX1120" s="652"/>
      <c r="AY1120" s="706">
        <f t="shared" si="1261"/>
        <v>0</v>
      </c>
      <c r="BC1120" s="30">
        <f t="shared" si="1264"/>
        <v>0</v>
      </c>
      <c r="BD1120" s="30">
        <f t="shared" si="1265"/>
        <v>0</v>
      </c>
      <c r="BE1120" s="30">
        <f t="shared" si="1299"/>
        <v>0</v>
      </c>
      <c r="BF1120" s="30">
        <f t="shared" si="1266"/>
        <v>0</v>
      </c>
      <c r="BG1120" s="30">
        <f t="shared" si="1267"/>
        <v>0</v>
      </c>
      <c r="BH1120" s="30">
        <f t="shared" si="1298"/>
        <v>0</v>
      </c>
      <c r="BI1120" s="30">
        <f t="shared" si="1260"/>
        <v>0</v>
      </c>
      <c r="BJ1120" s="30">
        <f t="shared" si="1268"/>
        <v>0</v>
      </c>
      <c r="BK1120" s="704">
        <f t="shared" si="1269"/>
        <v>0</v>
      </c>
      <c r="BL1120" s="30">
        <f t="shared" si="1270"/>
        <v>0</v>
      </c>
      <c r="BM1120" s="30">
        <f t="shared" si="1271"/>
        <v>0</v>
      </c>
      <c r="BN1120" s="30">
        <f t="shared" si="1258"/>
        <v>0</v>
      </c>
    </row>
    <row r="1121" spans="1:66" x14ac:dyDescent="0.25">
      <c r="A1121" s="49"/>
      <c r="B1121" s="50"/>
      <c r="C1121" s="699"/>
      <c r="D1121" s="50"/>
      <c r="E1121" s="62" t="e">
        <f t="shared" si="1259"/>
        <v>#N/A</v>
      </c>
      <c r="F1121" s="664" t="str">
        <f t="shared" si="1257"/>
        <v/>
      </c>
      <c r="G1121" s="587"/>
      <c r="H1121" s="588">
        <f t="shared" si="1272"/>
        <v>0</v>
      </c>
      <c r="I1121" s="588">
        <f t="shared" si="1286"/>
        <v>0</v>
      </c>
      <c r="J1121" s="587"/>
      <c r="K1121" s="588">
        <f t="shared" si="1273"/>
        <v>0</v>
      </c>
      <c r="L1121" s="588">
        <f t="shared" si="1287"/>
        <v>0</v>
      </c>
      <c r="M1121" s="587"/>
      <c r="N1121" s="588">
        <f t="shared" si="1274"/>
        <v>0</v>
      </c>
      <c r="O1121" s="588">
        <f t="shared" si="1288"/>
        <v>0</v>
      </c>
      <c r="P1121" s="587"/>
      <c r="Q1121" s="588">
        <f t="shared" si="1275"/>
        <v>0</v>
      </c>
      <c r="R1121" s="588">
        <f t="shared" si="1289"/>
        <v>0</v>
      </c>
      <c r="S1121" s="587"/>
      <c r="T1121" s="588">
        <f t="shared" si="1276"/>
        <v>0</v>
      </c>
      <c r="U1121" s="588">
        <f t="shared" si="1290"/>
        <v>0</v>
      </c>
      <c r="V1121" s="587"/>
      <c r="W1121" s="588">
        <f t="shared" si="1277"/>
        <v>0</v>
      </c>
      <c r="X1121" s="588">
        <f t="shared" si="1291"/>
        <v>0</v>
      </c>
      <c r="Y1121" s="587"/>
      <c r="Z1121" s="588">
        <f t="shared" si="1278"/>
        <v>0</v>
      </c>
      <c r="AA1121" s="588">
        <f t="shared" si="1262"/>
        <v>0</v>
      </c>
      <c r="AB1121" s="587"/>
      <c r="AC1121" s="588">
        <f t="shared" si="1279"/>
        <v>0</v>
      </c>
      <c r="AD1121" s="588">
        <f t="shared" si="1292"/>
        <v>0</v>
      </c>
      <c r="AE1121" s="587"/>
      <c r="AF1121" s="588">
        <f t="shared" si="1280"/>
        <v>0</v>
      </c>
      <c r="AG1121" s="588">
        <f t="shared" si="1293"/>
        <v>0</v>
      </c>
      <c r="AH1121" s="587"/>
      <c r="AI1121" s="588">
        <f t="shared" si="1281"/>
        <v>0</v>
      </c>
      <c r="AJ1121" s="588">
        <f t="shared" si="1294"/>
        <v>0</v>
      </c>
      <c r="AK1121" s="587"/>
      <c r="AL1121" s="588">
        <f t="shared" si="1282"/>
        <v>0</v>
      </c>
      <c r="AM1121" s="588">
        <f t="shared" si="1295"/>
        <v>0</v>
      </c>
      <c r="AN1121" s="587"/>
      <c r="AO1121" s="588">
        <f t="shared" si="1283"/>
        <v>0</v>
      </c>
      <c r="AP1121" s="588">
        <f t="shared" si="1296"/>
        <v>0</v>
      </c>
      <c r="AQ1121" s="587"/>
      <c r="AR1121" s="588">
        <f t="shared" si="1284"/>
        <v>0</v>
      </c>
      <c r="AS1121" s="588">
        <f t="shared" si="1263"/>
        <v>0</v>
      </c>
      <c r="AT1121" s="587"/>
      <c r="AU1121" s="588">
        <f t="shared" si="1285"/>
        <v>0</v>
      </c>
      <c r="AV1121" s="588">
        <f t="shared" si="1297"/>
        <v>0</v>
      </c>
      <c r="AW1121" s="587"/>
      <c r="AX1121" s="652"/>
      <c r="AY1121" s="706">
        <f t="shared" si="1261"/>
        <v>0</v>
      </c>
      <c r="BC1121" s="30">
        <f t="shared" si="1264"/>
        <v>0</v>
      </c>
      <c r="BD1121" s="30">
        <f t="shared" si="1265"/>
        <v>0</v>
      </c>
      <c r="BE1121" s="30">
        <f t="shared" si="1299"/>
        <v>0</v>
      </c>
      <c r="BF1121" s="30">
        <f t="shared" si="1266"/>
        <v>0</v>
      </c>
      <c r="BG1121" s="30">
        <f t="shared" si="1267"/>
        <v>0</v>
      </c>
      <c r="BH1121" s="30">
        <f t="shared" si="1298"/>
        <v>0</v>
      </c>
      <c r="BI1121" s="30">
        <f t="shared" si="1260"/>
        <v>0</v>
      </c>
      <c r="BJ1121" s="30">
        <f t="shared" si="1268"/>
        <v>0</v>
      </c>
      <c r="BK1121" s="704">
        <f t="shared" si="1269"/>
        <v>0</v>
      </c>
      <c r="BL1121" s="30">
        <f t="shared" si="1270"/>
        <v>0</v>
      </c>
      <c r="BM1121" s="30">
        <f t="shared" si="1271"/>
        <v>0</v>
      </c>
      <c r="BN1121" s="30">
        <f t="shared" si="1258"/>
        <v>0</v>
      </c>
    </row>
    <row r="1122" spans="1:66" x14ac:dyDescent="0.25">
      <c r="A1122" s="49"/>
      <c r="B1122" s="50"/>
      <c r="C1122" s="699"/>
      <c r="D1122" s="50"/>
      <c r="E1122" s="62" t="e">
        <f t="shared" si="1259"/>
        <v>#N/A</v>
      </c>
      <c r="F1122" s="664" t="str">
        <f t="shared" si="1257"/>
        <v/>
      </c>
      <c r="G1122" s="587"/>
      <c r="H1122" s="588">
        <f t="shared" si="1272"/>
        <v>0</v>
      </c>
      <c r="I1122" s="588">
        <f t="shared" si="1286"/>
        <v>0</v>
      </c>
      <c r="J1122" s="587"/>
      <c r="K1122" s="588">
        <f t="shared" si="1273"/>
        <v>0</v>
      </c>
      <c r="L1122" s="588">
        <f t="shared" si="1287"/>
        <v>0</v>
      </c>
      <c r="M1122" s="587"/>
      <c r="N1122" s="588">
        <f t="shared" si="1274"/>
        <v>0</v>
      </c>
      <c r="O1122" s="588">
        <f t="shared" si="1288"/>
        <v>0</v>
      </c>
      <c r="P1122" s="587"/>
      <c r="Q1122" s="588">
        <f t="shared" si="1275"/>
        <v>0</v>
      </c>
      <c r="R1122" s="588">
        <f t="shared" si="1289"/>
        <v>0</v>
      </c>
      <c r="S1122" s="587"/>
      <c r="T1122" s="588">
        <f t="shared" si="1276"/>
        <v>0</v>
      </c>
      <c r="U1122" s="588">
        <f t="shared" si="1290"/>
        <v>0</v>
      </c>
      <c r="V1122" s="587"/>
      <c r="W1122" s="588">
        <f t="shared" si="1277"/>
        <v>0</v>
      </c>
      <c r="X1122" s="588">
        <f t="shared" si="1291"/>
        <v>0</v>
      </c>
      <c r="Y1122" s="587"/>
      <c r="Z1122" s="588">
        <f t="shared" si="1278"/>
        <v>0</v>
      </c>
      <c r="AA1122" s="588">
        <f t="shared" si="1262"/>
        <v>0</v>
      </c>
      <c r="AB1122" s="587"/>
      <c r="AC1122" s="588">
        <f t="shared" si="1279"/>
        <v>0</v>
      </c>
      <c r="AD1122" s="588">
        <f t="shared" si="1292"/>
        <v>0</v>
      </c>
      <c r="AE1122" s="587"/>
      <c r="AF1122" s="588">
        <f t="shared" si="1280"/>
        <v>0</v>
      </c>
      <c r="AG1122" s="588">
        <f t="shared" si="1293"/>
        <v>0</v>
      </c>
      <c r="AH1122" s="587"/>
      <c r="AI1122" s="588">
        <f t="shared" si="1281"/>
        <v>0</v>
      </c>
      <c r="AJ1122" s="588">
        <f t="shared" si="1294"/>
        <v>0</v>
      </c>
      <c r="AK1122" s="587"/>
      <c r="AL1122" s="588">
        <f t="shared" si="1282"/>
        <v>0</v>
      </c>
      <c r="AM1122" s="588">
        <f t="shared" si="1295"/>
        <v>0</v>
      </c>
      <c r="AN1122" s="587"/>
      <c r="AO1122" s="588">
        <f t="shared" si="1283"/>
        <v>0</v>
      </c>
      <c r="AP1122" s="588">
        <f t="shared" si="1296"/>
        <v>0</v>
      </c>
      <c r="AQ1122" s="587"/>
      <c r="AR1122" s="588">
        <f t="shared" si="1284"/>
        <v>0</v>
      </c>
      <c r="AS1122" s="588">
        <f t="shared" si="1263"/>
        <v>0</v>
      </c>
      <c r="AT1122" s="587"/>
      <c r="AU1122" s="588">
        <f t="shared" si="1285"/>
        <v>0</v>
      </c>
      <c r="AV1122" s="588">
        <f t="shared" si="1297"/>
        <v>0</v>
      </c>
      <c r="AW1122" s="587"/>
      <c r="AX1122" s="652"/>
      <c r="AY1122" s="706">
        <f t="shared" si="1261"/>
        <v>0</v>
      </c>
      <c r="BC1122" s="30">
        <f t="shared" si="1264"/>
        <v>0</v>
      </c>
      <c r="BD1122" s="30">
        <f t="shared" si="1265"/>
        <v>0</v>
      </c>
      <c r="BE1122" s="30">
        <f t="shared" si="1299"/>
        <v>0</v>
      </c>
      <c r="BF1122" s="30">
        <f t="shared" si="1266"/>
        <v>0</v>
      </c>
      <c r="BG1122" s="30">
        <f t="shared" si="1267"/>
        <v>0</v>
      </c>
      <c r="BH1122" s="30">
        <f t="shared" si="1298"/>
        <v>0</v>
      </c>
      <c r="BI1122" s="30">
        <f t="shared" si="1260"/>
        <v>0</v>
      </c>
      <c r="BJ1122" s="30">
        <f t="shared" si="1268"/>
        <v>0</v>
      </c>
      <c r="BK1122" s="704">
        <f t="shared" si="1269"/>
        <v>0</v>
      </c>
      <c r="BL1122" s="30">
        <f t="shared" si="1270"/>
        <v>0</v>
      </c>
      <c r="BM1122" s="30">
        <f t="shared" si="1271"/>
        <v>0</v>
      </c>
      <c r="BN1122" s="30">
        <f t="shared" si="1258"/>
        <v>0</v>
      </c>
    </row>
    <row r="1123" spans="1:66" x14ac:dyDescent="0.25">
      <c r="A1123" s="49"/>
      <c r="B1123" s="50"/>
      <c r="C1123" s="699"/>
      <c r="D1123" s="50"/>
      <c r="E1123" s="62" t="e">
        <f t="shared" si="1259"/>
        <v>#N/A</v>
      </c>
      <c r="F1123" s="664" t="str">
        <f t="shared" ref="F1123:F1186" si="1300">IFERROR(INDEX(Index_card_code,MATCH($D1123,Index_Card_name,0)),"")</f>
        <v/>
      </c>
      <c r="G1123" s="587"/>
      <c r="H1123" s="588">
        <f t="shared" si="1272"/>
        <v>0</v>
      </c>
      <c r="I1123" s="588">
        <f t="shared" si="1286"/>
        <v>0</v>
      </c>
      <c r="J1123" s="587"/>
      <c r="K1123" s="588">
        <f t="shared" si="1273"/>
        <v>0</v>
      </c>
      <c r="L1123" s="588">
        <f t="shared" si="1287"/>
        <v>0</v>
      </c>
      <c r="M1123" s="587"/>
      <c r="N1123" s="588">
        <f t="shared" si="1274"/>
        <v>0</v>
      </c>
      <c r="O1123" s="588">
        <f t="shared" si="1288"/>
        <v>0</v>
      </c>
      <c r="P1123" s="587"/>
      <c r="Q1123" s="588">
        <f t="shared" si="1275"/>
        <v>0</v>
      </c>
      <c r="R1123" s="588">
        <f t="shared" si="1289"/>
        <v>0</v>
      </c>
      <c r="S1123" s="587"/>
      <c r="T1123" s="588">
        <f t="shared" si="1276"/>
        <v>0</v>
      </c>
      <c r="U1123" s="588">
        <f t="shared" si="1290"/>
        <v>0</v>
      </c>
      <c r="V1123" s="587"/>
      <c r="W1123" s="588">
        <f t="shared" si="1277"/>
        <v>0</v>
      </c>
      <c r="X1123" s="588">
        <f t="shared" si="1291"/>
        <v>0</v>
      </c>
      <c r="Y1123" s="587"/>
      <c r="Z1123" s="588">
        <f t="shared" si="1278"/>
        <v>0</v>
      </c>
      <c r="AA1123" s="588">
        <f t="shared" si="1262"/>
        <v>0</v>
      </c>
      <c r="AB1123" s="587"/>
      <c r="AC1123" s="588">
        <f t="shared" si="1279"/>
        <v>0</v>
      </c>
      <c r="AD1123" s="588">
        <f t="shared" si="1292"/>
        <v>0</v>
      </c>
      <c r="AE1123" s="587"/>
      <c r="AF1123" s="588">
        <f t="shared" si="1280"/>
        <v>0</v>
      </c>
      <c r="AG1123" s="588">
        <f t="shared" si="1293"/>
        <v>0</v>
      </c>
      <c r="AH1123" s="587"/>
      <c r="AI1123" s="588">
        <f t="shared" si="1281"/>
        <v>0</v>
      </c>
      <c r="AJ1123" s="588">
        <f t="shared" si="1294"/>
        <v>0</v>
      </c>
      <c r="AK1123" s="587"/>
      <c r="AL1123" s="588">
        <f t="shared" si="1282"/>
        <v>0</v>
      </c>
      <c r="AM1123" s="588">
        <f t="shared" si="1295"/>
        <v>0</v>
      </c>
      <c r="AN1123" s="587"/>
      <c r="AO1123" s="588">
        <f t="shared" si="1283"/>
        <v>0</v>
      </c>
      <c r="AP1123" s="588">
        <f t="shared" si="1296"/>
        <v>0</v>
      </c>
      <c r="AQ1123" s="587"/>
      <c r="AR1123" s="588">
        <f t="shared" si="1284"/>
        <v>0</v>
      </c>
      <c r="AS1123" s="588">
        <f t="shared" si="1263"/>
        <v>0</v>
      </c>
      <c r="AT1123" s="587"/>
      <c r="AU1123" s="588">
        <f t="shared" si="1285"/>
        <v>0</v>
      </c>
      <c r="AV1123" s="588">
        <f t="shared" si="1297"/>
        <v>0</v>
      </c>
      <c r="AW1123" s="587"/>
      <c r="AX1123" s="652"/>
      <c r="AY1123" s="706">
        <f t="shared" si="1261"/>
        <v>0</v>
      </c>
      <c r="BC1123" s="30">
        <f t="shared" si="1264"/>
        <v>0</v>
      </c>
      <c r="BD1123" s="30">
        <f t="shared" si="1265"/>
        <v>0</v>
      </c>
      <c r="BE1123" s="30">
        <f t="shared" si="1299"/>
        <v>0</v>
      </c>
      <c r="BF1123" s="30">
        <f t="shared" si="1266"/>
        <v>0</v>
      </c>
      <c r="BG1123" s="30">
        <f t="shared" si="1267"/>
        <v>0</v>
      </c>
      <c r="BH1123" s="30">
        <f t="shared" si="1298"/>
        <v>0</v>
      </c>
      <c r="BI1123" s="30">
        <f t="shared" si="1260"/>
        <v>0</v>
      </c>
      <c r="BJ1123" s="30">
        <f t="shared" si="1268"/>
        <v>0</v>
      </c>
      <c r="BK1123" s="704">
        <f t="shared" si="1269"/>
        <v>0</v>
      </c>
      <c r="BL1123" s="30">
        <f t="shared" si="1270"/>
        <v>0</v>
      </c>
      <c r="BM1123" s="30">
        <f t="shared" si="1271"/>
        <v>0</v>
      </c>
      <c r="BN1123" s="30">
        <f t="shared" si="1258"/>
        <v>0</v>
      </c>
    </row>
    <row r="1124" spans="1:66" x14ac:dyDescent="0.25">
      <c r="A1124" s="49"/>
      <c r="B1124" s="50"/>
      <c r="C1124" s="699"/>
      <c r="D1124" s="50"/>
      <c r="E1124" s="62" t="e">
        <f t="shared" si="1259"/>
        <v>#N/A</v>
      </c>
      <c r="F1124" s="664" t="str">
        <f t="shared" si="1300"/>
        <v/>
      </c>
      <c r="G1124" s="587"/>
      <c r="H1124" s="588">
        <f t="shared" si="1272"/>
        <v>0</v>
      </c>
      <c r="I1124" s="588">
        <f t="shared" si="1286"/>
        <v>0</v>
      </c>
      <c r="J1124" s="587"/>
      <c r="K1124" s="588">
        <f t="shared" si="1273"/>
        <v>0</v>
      </c>
      <c r="L1124" s="588">
        <f t="shared" si="1287"/>
        <v>0</v>
      </c>
      <c r="M1124" s="587"/>
      <c r="N1124" s="588">
        <f t="shared" si="1274"/>
        <v>0</v>
      </c>
      <c r="O1124" s="588">
        <f t="shared" si="1288"/>
        <v>0</v>
      </c>
      <c r="P1124" s="587"/>
      <c r="Q1124" s="588">
        <f t="shared" si="1275"/>
        <v>0</v>
      </c>
      <c r="R1124" s="588">
        <f t="shared" si="1289"/>
        <v>0</v>
      </c>
      <c r="S1124" s="587"/>
      <c r="T1124" s="588">
        <f t="shared" si="1276"/>
        <v>0</v>
      </c>
      <c r="U1124" s="588">
        <f t="shared" si="1290"/>
        <v>0</v>
      </c>
      <c r="V1124" s="587"/>
      <c r="W1124" s="588">
        <f t="shared" si="1277"/>
        <v>0</v>
      </c>
      <c r="X1124" s="588">
        <f t="shared" si="1291"/>
        <v>0</v>
      </c>
      <c r="Y1124" s="587"/>
      <c r="Z1124" s="588">
        <f t="shared" si="1278"/>
        <v>0</v>
      </c>
      <c r="AA1124" s="588">
        <f t="shared" si="1262"/>
        <v>0</v>
      </c>
      <c r="AB1124" s="587"/>
      <c r="AC1124" s="588">
        <f t="shared" si="1279"/>
        <v>0</v>
      </c>
      <c r="AD1124" s="588">
        <f t="shared" si="1292"/>
        <v>0</v>
      </c>
      <c r="AE1124" s="587"/>
      <c r="AF1124" s="588">
        <f t="shared" si="1280"/>
        <v>0</v>
      </c>
      <c r="AG1124" s="588">
        <f t="shared" si="1293"/>
        <v>0</v>
      </c>
      <c r="AH1124" s="587"/>
      <c r="AI1124" s="588">
        <f t="shared" si="1281"/>
        <v>0</v>
      </c>
      <c r="AJ1124" s="588">
        <f t="shared" si="1294"/>
        <v>0</v>
      </c>
      <c r="AK1124" s="587"/>
      <c r="AL1124" s="588">
        <f t="shared" si="1282"/>
        <v>0</v>
      </c>
      <c r="AM1124" s="588">
        <f t="shared" si="1295"/>
        <v>0</v>
      </c>
      <c r="AN1124" s="587"/>
      <c r="AO1124" s="588">
        <f t="shared" si="1283"/>
        <v>0</v>
      </c>
      <c r="AP1124" s="588">
        <f t="shared" si="1296"/>
        <v>0</v>
      </c>
      <c r="AQ1124" s="587"/>
      <c r="AR1124" s="588">
        <f t="shared" si="1284"/>
        <v>0</v>
      </c>
      <c r="AS1124" s="588">
        <f t="shared" si="1263"/>
        <v>0</v>
      </c>
      <c r="AT1124" s="587"/>
      <c r="AU1124" s="588">
        <f t="shared" si="1285"/>
        <v>0</v>
      </c>
      <c r="AV1124" s="588">
        <f t="shared" si="1297"/>
        <v>0</v>
      </c>
      <c r="AW1124" s="587"/>
      <c r="AX1124" s="652"/>
      <c r="AY1124" s="706">
        <f t="shared" si="1261"/>
        <v>0</v>
      </c>
      <c r="BC1124" s="30">
        <f t="shared" si="1264"/>
        <v>0</v>
      </c>
      <c r="BD1124" s="30">
        <f t="shared" si="1265"/>
        <v>0</v>
      </c>
      <c r="BE1124" s="30">
        <f t="shared" si="1299"/>
        <v>0</v>
      </c>
      <c r="BF1124" s="30">
        <f t="shared" si="1266"/>
        <v>0</v>
      </c>
      <c r="BG1124" s="30">
        <f t="shared" si="1267"/>
        <v>0</v>
      </c>
      <c r="BH1124" s="30">
        <f t="shared" si="1298"/>
        <v>0</v>
      </c>
      <c r="BI1124" s="30">
        <f t="shared" si="1260"/>
        <v>0</v>
      </c>
      <c r="BJ1124" s="30">
        <f t="shared" si="1268"/>
        <v>0</v>
      </c>
      <c r="BK1124" s="704">
        <f t="shared" si="1269"/>
        <v>0</v>
      </c>
      <c r="BL1124" s="30">
        <f t="shared" si="1270"/>
        <v>0</v>
      </c>
      <c r="BM1124" s="30">
        <f t="shared" si="1271"/>
        <v>0</v>
      </c>
      <c r="BN1124" s="30">
        <f t="shared" ref="BN1124:BN1187" si="1301">AS1124-AP1124</f>
        <v>0</v>
      </c>
    </row>
    <row r="1125" spans="1:66" x14ac:dyDescent="0.25">
      <c r="A1125" s="49"/>
      <c r="B1125" s="50"/>
      <c r="C1125" s="699"/>
      <c r="D1125" s="50"/>
      <c r="E1125" s="62" t="e">
        <f t="shared" si="1259"/>
        <v>#N/A</v>
      </c>
      <c r="F1125" s="664" t="str">
        <f t="shared" si="1300"/>
        <v/>
      </c>
      <c r="G1125" s="587"/>
      <c r="H1125" s="588">
        <f t="shared" si="1272"/>
        <v>0</v>
      </c>
      <c r="I1125" s="588">
        <f t="shared" si="1286"/>
        <v>0</v>
      </c>
      <c r="J1125" s="587"/>
      <c r="K1125" s="588">
        <f t="shared" si="1273"/>
        <v>0</v>
      </c>
      <c r="L1125" s="588">
        <f t="shared" si="1287"/>
        <v>0</v>
      </c>
      <c r="M1125" s="587"/>
      <c r="N1125" s="588">
        <f t="shared" si="1274"/>
        <v>0</v>
      </c>
      <c r="O1125" s="588">
        <f t="shared" si="1288"/>
        <v>0</v>
      </c>
      <c r="P1125" s="587"/>
      <c r="Q1125" s="588">
        <f t="shared" si="1275"/>
        <v>0</v>
      </c>
      <c r="R1125" s="588">
        <f t="shared" si="1289"/>
        <v>0</v>
      </c>
      <c r="S1125" s="587"/>
      <c r="T1125" s="588">
        <f t="shared" si="1276"/>
        <v>0</v>
      </c>
      <c r="U1125" s="588">
        <f t="shared" si="1290"/>
        <v>0</v>
      </c>
      <c r="V1125" s="587"/>
      <c r="W1125" s="588">
        <f t="shared" si="1277"/>
        <v>0</v>
      </c>
      <c r="X1125" s="588">
        <f t="shared" si="1291"/>
        <v>0</v>
      </c>
      <c r="Y1125" s="587"/>
      <c r="Z1125" s="588">
        <f t="shared" si="1278"/>
        <v>0</v>
      </c>
      <c r="AA1125" s="588">
        <f t="shared" si="1262"/>
        <v>0</v>
      </c>
      <c r="AB1125" s="587"/>
      <c r="AC1125" s="588">
        <f t="shared" si="1279"/>
        <v>0</v>
      </c>
      <c r="AD1125" s="588">
        <f t="shared" si="1292"/>
        <v>0</v>
      </c>
      <c r="AE1125" s="587"/>
      <c r="AF1125" s="588">
        <f t="shared" si="1280"/>
        <v>0</v>
      </c>
      <c r="AG1125" s="588">
        <f t="shared" si="1293"/>
        <v>0</v>
      </c>
      <c r="AH1125" s="587"/>
      <c r="AI1125" s="588">
        <f t="shared" si="1281"/>
        <v>0</v>
      </c>
      <c r="AJ1125" s="588">
        <f t="shared" si="1294"/>
        <v>0</v>
      </c>
      <c r="AK1125" s="587"/>
      <c r="AL1125" s="588">
        <f t="shared" si="1282"/>
        <v>0</v>
      </c>
      <c r="AM1125" s="588">
        <f t="shared" si="1295"/>
        <v>0</v>
      </c>
      <c r="AN1125" s="587"/>
      <c r="AO1125" s="588">
        <f t="shared" si="1283"/>
        <v>0</v>
      </c>
      <c r="AP1125" s="588">
        <f t="shared" si="1296"/>
        <v>0</v>
      </c>
      <c r="AQ1125" s="587"/>
      <c r="AR1125" s="588">
        <f t="shared" si="1284"/>
        <v>0</v>
      </c>
      <c r="AS1125" s="588">
        <f t="shared" si="1263"/>
        <v>0</v>
      </c>
      <c r="AT1125" s="587"/>
      <c r="AU1125" s="588">
        <f t="shared" si="1285"/>
        <v>0</v>
      </c>
      <c r="AV1125" s="588">
        <f t="shared" si="1297"/>
        <v>0</v>
      </c>
      <c r="AW1125" s="587"/>
      <c r="AX1125" s="652"/>
      <c r="AY1125" s="706">
        <f t="shared" si="1261"/>
        <v>0</v>
      </c>
      <c r="BC1125" s="30">
        <f t="shared" si="1264"/>
        <v>0</v>
      </c>
      <c r="BD1125" s="30">
        <f t="shared" si="1265"/>
        <v>0</v>
      </c>
      <c r="BE1125" s="30">
        <f t="shared" si="1299"/>
        <v>0</v>
      </c>
      <c r="BF1125" s="30">
        <f t="shared" si="1266"/>
        <v>0</v>
      </c>
      <c r="BG1125" s="30">
        <f t="shared" si="1267"/>
        <v>0</v>
      </c>
      <c r="BH1125" s="30">
        <f t="shared" si="1298"/>
        <v>0</v>
      </c>
      <c r="BI1125" s="30">
        <f t="shared" si="1260"/>
        <v>0</v>
      </c>
      <c r="BJ1125" s="30">
        <f t="shared" si="1268"/>
        <v>0</v>
      </c>
      <c r="BK1125" s="704">
        <f t="shared" si="1269"/>
        <v>0</v>
      </c>
      <c r="BL1125" s="30">
        <f t="shared" si="1270"/>
        <v>0</v>
      </c>
      <c r="BM1125" s="30">
        <f t="shared" si="1271"/>
        <v>0</v>
      </c>
      <c r="BN1125" s="30">
        <f t="shared" si="1301"/>
        <v>0</v>
      </c>
    </row>
    <row r="1126" spans="1:66" x14ac:dyDescent="0.25">
      <c r="A1126" s="49"/>
      <c r="B1126" s="50"/>
      <c r="C1126" s="699"/>
      <c r="D1126" s="50"/>
      <c r="E1126" s="62" t="e">
        <f t="shared" si="1259"/>
        <v>#N/A</v>
      </c>
      <c r="F1126" s="664" t="str">
        <f t="shared" si="1300"/>
        <v/>
      </c>
      <c r="G1126" s="587"/>
      <c r="H1126" s="588">
        <f t="shared" si="1272"/>
        <v>0</v>
      </c>
      <c r="I1126" s="588">
        <f t="shared" si="1286"/>
        <v>0</v>
      </c>
      <c r="J1126" s="587"/>
      <c r="K1126" s="588">
        <f t="shared" si="1273"/>
        <v>0</v>
      </c>
      <c r="L1126" s="588">
        <f t="shared" si="1287"/>
        <v>0</v>
      </c>
      <c r="M1126" s="587"/>
      <c r="N1126" s="588">
        <f t="shared" si="1274"/>
        <v>0</v>
      </c>
      <c r="O1126" s="588">
        <f t="shared" si="1288"/>
        <v>0</v>
      </c>
      <c r="P1126" s="587"/>
      <c r="Q1126" s="588">
        <f t="shared" si="1275"/>
        <v>0</v>
      </c>
      <c r="R1126" s="588">
        <f t="shared" si="1289"/>
        <v>0</v>
      </c>
      <c r="S1126" s="587"/>
      <c r="T1126" s="588">
        <f t="shared" si="1276"/>
        <v>0</v>
      </c>
      <c r="U1126" s="588">
        <f t="shared" si="1290"/>
        <v>0</v>
      </c>
      <c r="V1126" s="587"/>
      <c r="W1126" s="588">
        <f t="shared" si="1277"/>
        <v>0</v>
      </c>
      <c r="X1126" s="588">
        <f t="shared" si="1291"/>
        <v>0</v>
      </c>
      <c r="Y1126" s="587"/>
      <c r="Z1126" s="588">
        <f t="shared" si="1278"/>
        <v>0</v>
      </c>
      <c r="AA1126" s="588">
        <f t="shared" si="1262"/>
        <v>0</v>
      </c>
      <c r="AB1126" s="587"/>
      <c r="AC1126" s="588">
        <f t="shared" si="1279"/>
        <v>0</v>
      </c>
      <c r="AD1126" s="588">
        <f t="shared" si="1292"/>
        <v>0</v>
      </c>
      <c r="AE1126" s="587"/>
      <c r="AF1126" s="588">
        <f t="shared" si="1280"/>
        <v>0</v>
      </c>
      <c r="AG1126" s="588">
        <f t="shared" si="1293"/>
        <v>0</v>
      </c>
      <c r="AH1126" s="587"/>
      <c r="AI1126" s="588">
        <f t="shared" si="1281"/>
        <v>0</v>
      </c>
      <c r="AJ1126" s="588">
        <f t="shared" si="1294"/>
        <v>0</v>
      </c>
      <c r="AK1126" s="587"/>
      <c r="AL1126" s="588">
        <f t="shared" si="1282"/>
        <v>0</v>
      </c>
      <c r="AM1126" s="588">
        <f t="shared" si="1295"/>
        <v>0</v>
      </c>
      <c r="AN1126" s="587"/>
      <c r="AO1126" s="588">
        <f t="shared" si="1283"/>
        <v>0</v>
      </c>
      <c r="AP1126" s="588">
        <f t="shared" si="1296"/>
        <v>0</v>
      </c>
      <c r="AQ1126" s="587"/>
      <c r="AR1126" s="588">
        <f t="shared" si="1284"/>
        <v>0</v>
      </c>
      <c r="AS1126" s="588">
        <f t="shared" si="1263"/>
        <v>0</v>
      </c>
      <c r="AT1126" s="587"/>
      <c r="AU1126" s="588">
        <f t="shared" si="1285"/>
        <v>0</v>
      </c>
      <c r="AV1126" s="588">
        <f t="shared" si="1297"/>
        <v>0</v>
      </c>
      <c r="AW1126" s="587"/>
      <c r="AX1126" s="652"/>
      <c r="AY1126" s="706">
        <f t="shared" si="1261"/>
        <v>0</v>
      </c>
      <c r="BC1126" s="30">
        <f t="shared" si="1264"/>
        <v>0</v>
      </c>
      <c r="BD1126" s="30">
        <f t="shared" si="1265"/>
        <v>0</v>
      </c>
      <c r="BE1126" s="30">
        <f t="shared" si="1299"/>
        <v>0</v>
      </c>
      <c r="BF1126" s="30">
        <f t="shared" si="1266"/>
        <v>0</v>
      </c>
      <c r="BG1126" s="30">
        <f t="shared" si="1267"/>
        <v>0</v>
      </c>
      <c r="BH1126" s="30">
        <f t="shared" si="1298"/>
        <v>0</v>
      </c>
      <c r="BI1126" s="30">
        <f t="shared" si="1260"/>
        <v>0</v>
      </c>
      <c r="BJ1126" s="30">
        <f t="shared" si="1268"/>
        <v>0</v>
      </c>
      <c r="BK1126" s="704">
        <f t="shared" si="1269"/>
        <v>0</v>
      </c>
      <c r="BL1126" s="30">
        <f t="shared" si="1270"/>
        <v>0</v>
      </c>
      <c r="BM1126" s="30">
        <f t="shared" si="1271"/>
        <v>0</v>
      </c>
      <c r="BN1126" s="30">
        <f t="shared" si="1301"/>
        <v>0</v>
      </c>
    </row>
    <row r="1127" spans="1:66" x14ac:dyDescent="0.25">
      <c r="A1127" s="49"/>
      <c r="B1127" s="50"/>
      <c r="C1127" s="699"/>
      <c r="D1127" s="50"/>
      <c r="E1127" s="62" t="e">
        <f t="shared" si="1259"/>
        <v>#N/A</v>
      </c>
      <c r="F1127" s="664" t="str">
        <f t="shared" si="1300"/>
        <v/>
      </c>
      <c r="G1127" s="587"/>
      <c r="H1127" s="588">
        <f t="shared" si="1272"/>
        <v>0</v>
      </c>
      <c r="I1127" s="588">
        <f t="shared" si="1286"/>
        <v>0</v>
      </c>
      <c r="J1127" s="587"/>
      <c r="K1127" s="588">
        <f t="shared" si="1273"/>
        <v>0</v>
      </c>
      <c r="L1127" s="588">
        <f t="shared" si="1287"/>
        <v>0</v>
      </c>
      <c r="M1127" s="587"/>
      <c r="N1127" s="588">
        <f t="shared" si="1274"/>
        <v>0</v>
      </c>
      <c r="O1127" s="588">
        <f t="shared" si="1288"/>
        <v>0</v>
      </c>
      <c r="P1127" s="587"/>
      <c r="Q1127" s="588">
        <f t="shared" si="1275"/>
        <v>0</v>
      </c>
      <c r="R1127" s="588">
        <f t="shared" si="1289"/>
        <v>0</v>
      </c>
      <c r="S1127" s="587"/>
      <c r="T1127" s="588">
        <f t="shared" si="1276"/>
        <v>0</v>
      </c>
      <c r="U1127" s="588">
        <f t="shared" si="1290"/>
        <v>0</v>
      </c>
      <c r="V1127" s="587"/>
      <c r="W1127" s="588">
        <f t="shared" si="1277"/>
        <v>0</v>
      </c>
      <c r="X1127" s="588">
        <f t="shared" si="1291"/>
        <v>0</v>
      </c>
      <c r="Y1127" s="587"/>
      <c r="Z1127" s="588">
        <f t="shared" si="1278"/>
        <v>0</v>
      </c>
      <c r="AA1127" s="588">
        <f t="shared" si="1262"/>
        <v>0</v>
      </c>
      <c r="AB1127" s="587"/>
      <c r="AC1127" s="588">
        <f t="shared" si="1279"/>
        <v>0</v>
      </c>
      <c r="AD1127" s="588">
        <f t="shared" si="1292"/>
        <v>0</v>
      </c>
      <c r="AE1127" s="587"/>
      <c r="AF1127" s="588">
        <f t="shared" si="1280"/>
        <v>0</v>
      </c>
      <c r="AG1127" s="588">
        <f t="shared" si="1293"/>
        <v>0</v>
      </c>
      <c r="AH1127" s="587"/>
      <c r="AI1127" s="588">
        <f t="shared" si="1281"/>
        <v>0</v>
      </c>
      <c r="AJ1127" s="588">
        <f t="shared" si="1294"/>
        <v>0</v>
      </c>
      <c r="AK1127" s="587"/>
      <c r="AL1127" s="588">
        <f t="shared" si="1282"/>
        <v>0</v>
      </c>
      <c r="AM1127" s="588">
        <f t="shared" si="1295"/>
        <v>0</v>
      </c>
      <c r="AN1127" s="587"/>
      <c r="AO1127" s="588">
        <f t="shared" si="1283"/>
        <v>0</v>
      </c>
      <c r="AP1127" s="588">
        <f t="shared" si="1296"/>
        <v>0</v>
      </c>
      <c r="AQ1127" s="587"/>
      <c r="AR1127" s="588">
        <f t="shared" si="1284"/>
        <v>0</v>
      </c>
      <c r="AS1127" s="588">
        <f t="shared" si="1263"/>
        <v>0</v>
      </c>
      <c r="AT1127" s="587"/>
      <c r="AU1127" s="588">
        <f t="shared" si="1285"/>
        <v>0</v>
      </c>
      <c r="AV1127" s="588">
        <f t="shared" si="1297"/>
        <v>0</v>
      </c>
      <c r="AW1127" s="587"/>
      <c r="AX1127" s="652"/>
      <c r="AY1127" s="706">
        <f t="shared" si="1261"/>
        <v>0</v>
      </c>
      <c r="BC1127" s="30">
        <f t="shared" si="1264"/>
        <v>0</v>
      </c>
      <c r="BD1127" s="30">
        <f t="shared" si="1265"/>
        <v>0</v>
      </c>
      <c r="BE1127" s="30">
        <f t="shared" si="1299"/>
        <v>0</v>
      </c>
      <c r="BF1127" s="30">
        <f t="shared" si="1266"/>
        <v>0</v>
      </c>
      <c r="BG1127" s="30">
        <f t="shared" si="1267"/>
        <v>0</v>
      </c>
      <c r="BH1127" s="30">
        <f t="shared" si="1298"/>
        <v>0</v>
      </c>
      <c r="BI1127" s="30">
        <f t="shared" si="1260"/>
        <v>0</v>
      </c>
      <c r="BJ1127" s="30">
        <f t="shared" si="1268"/>
        <v>0</v>
      </c>
      <c r="BK1127" s="704">
        <f t="shared" si="1269"/>
        <v>0</v>
      </c>
      <c r="BL1127" s="30">
        <f t="shared" si="1270"/>
        <v>0</v>
      </c>
      <c r="BM1127" s="30">
        <f t="shared" si="1271"/>
        <v>0</v>
      </c>
      <c r="BN1127" s="30">
        <f t="shared" si="1301"/>
        <v>0</v>
      </c>
    </row>
    <row r="1128" spans="1:66" x14ac:dyDescent="0.25">
      <c r="A1128" s="49"/>
      <c r="B1128" s="50"/>
      <c r="C1128" s="699"/>
      <c r="D1128" s="50"/>
      <c r="E1128" s="62" t="e">
        <f t="shared" ref="E1128:E1191" si="1302">INDEX(Index_TB_Card_Type,MATCH($D1128,Index_Card_name,0))</f>
        <v>#N/A</v>
      </c>
      <c r="F1128" s="664" t="str">
        <f t="shared" si="1300"/>
        <v/>
      </c>
      <c r="G1128" s="587"/>
      <c r="H1128" s="588">
        <f t="shared" si="1272"/>
        <v>0</v>
      </c>
      <c r="I1128" s="588">
        <f t="shared" si="1286"/>
        <v>0</v>
      </c>
      <c r="J1128" s="587"/>
      <c r="K1128" s="588">
        <f t="shared" si="1273"/>
        <v>0</v>
      </c>
      <c r="L1128" s="588">
        <f t="shared" si="1287"/>
        <v>0</v>
      </c>
      <c r="M1128" s="587"/>
      <c r="N1128" s="588">
        <f t="shared" si="1274"/>
        <v>0</v>
      </c>
      <c r="O1128" s="588">
        <f t="shared" si="1288"/>
        <v>0</v>
      </c>
      <c r="P1128" s="587"/>
      <c r="Q1128" s="588">
        <f t="shared" si="1275"/>
        <v>0</v>
      </c>
      <c r="R1128" s="588">
        <f t="shared" si="1289"/>
        <v>0</v>
      </c>
      <c r="S1128" s="587"/>
      <c r="T1128" s="588">
        <f t="shared" si="1276"/>
        <v>0</v>
      </c>
      <c r="U1128" s="588">
        <f t="shared" si="1290"/>
        <v>0</v>
      </c>
      <c r="V1128" s="587"/>
      <c r="W1128" s="588">
        <f t="shared" si="1277"/>
        <v>0</v>
      </c>
      <c r="X1128" s="588">
        <f t="shared" si="1291"/>
        <v>0</v>
      </c>
      <c r="Y1128" s="587"/>
      <c r="Z1128" s="588">
        <f t="shared" si="1278"/>
        <v>0</v>
      </c>
      <c r="AA1128" s="588">
        <f t="shared" si="1262"/>
        <v>0</v>
      </c>
      <c r="AB1128" s="587"/>
      <c r="AC1128" s="588">
        <f t="shared" si="1279"/>
        <v>0</v>
      </c>
      <c r="AD1128" s="588">
        <f t="shared" si="1292"/>
        <v>0</v>
      </c>
      <c r="AE1128" s="587"/>
      <c r="AF1128" s="588">
        <f t="shared" si="1280"/>
        <v>0</v>
      </c>
      <c r="AG1128" s="588">
        <f t="shared" si="1293"/>
        <v>0</v>
      </c>
      <c r="AH1128" s="587"/>
      <c r="AI1128" s="588">
        <f t="shared" si="1281"/>
        <v>0</v>
      </c>
      <c r="AJ1128" s="588">
        <f t="shared" si="1294"/>
        <v>0</v>
      </c>
      <c r="AK1128" s="587"/>
      <c r="AL1128" s="588">
        <f t="shared" si="1282"/>
        <v>0</v>
      </c>
      <c r="AM1128" s="588">
        <f t="shared" si="1295"/>
        <v>0</v>
      </c>
      <c r="AN1128" s="587"/>
      <c r="AO1128" s="588">
        <f t="shared" si="1283"/>
        <v>0</v>
      </c>
      <c r="AP1128" s="588">
        <f t="shared" si="1296"/>
        <v>0</v>
      </c>
      <c r="AQ1128" s="587"/>
      <c r="AR1128" s="588">
        <f t="shared" si="1284"/>
        <v>0</v>
      </c>
      <c r="AS1128" s="588">
        <f t="shared" si="1263"/>
        <v>0</v>
      </c>
      <c r="AT1128" s="587"/>
      <c r="AU1128" s="588">
        <f t="shared" si="1285"/>
        <v>0</v>
      </c>
      <c r="AV1128" s="588">
        <f t="shared" si="1297"/>
        <v>0</v>
      </c>
      <c r="AW1128" s="587"/>
      <c r="AX1128" s="652"/>
      <c r="AY1128" s="706">
        <f t="shared" si="1261"/>
        <v>0</v>
      </c>
      <c r="BC1128" s="30">
        <f t="shared" si="1264"/>
        <v>0</v>
      </c>
      <c r="BD1128" s="30">
        <f t="shared" si="1265"/>
        <v>0</v>
      </c>
      <c r="BE1128" s="30">
        <f t="shared" si="1299"/>
        <v>0</v>
      </c>
      <c r="BF1128" s="30">
        <f t="shared" si="1266"/>
        <v>0</v>
      </c>
      <c r="BG1128" s="30">
        <f t="shared" si="1267"/>
        <v>0</v>
      </c>
      <c r="BH1128" s="30">
        <f t="shared" si="1298"/>
        <v>0</v>
      </c>
      <c r="BI1128" s="30">
        <f t="shared" si="1260"/>
        <v>0</v>
      </c>
      <c r="BJ1128" s="30">
        <f t="shared" si="1268"/>
        <v>0</v>
      </c>
      <c r="BK1128" s="704">
        <f t="shared" si="1269"/>
        <v>0</v>
      </c>
      <c r="BL1128" s="30">
        <f t="shared" si="1270"/>
        <v>0</v>
      </c>
      <c r="BM1128" s="30">
        <f t="shared" si="1271"/>
        <v>0</v>
      </c>
      <c r="BN1128" s="30">
        <f t="shared" si="1301"/>
        <v>0</v>
      </c>
    </row>
    <row r="1129" spans="1:66" x14ac:dyDescent="0.25">
      <c r="A1129" s="49"/>
      <c r="B1129" s="50"/>
      <c r="C1129" s="699"/>
      <c r="D1129" s="50"/>
      <c r="E1129" s="62" t="e">
        <f t="shared" si="1302"/>
        <v>#N/A</v>
      </c>
      <c r="F1129" s="664" t="str">
        <f t="shared" si="1300"/>
        <v/>
      </c>
      <c r="G1129" s="587"/>
      <c r="H1129" s="588">
        <f t="shared" si="1272"/>
        <v>0</v>
      </c>
      <c r="I1129" s="588">
        <f t="shared" si="1286"/>
        <v>0</v>
      </c>
      <c r="J1129" s="587"/>
      <c r="K1129" s="588">
        <f t="shared" si="1273"/>
        <v>0</v>
      </c>
      <c r="L1129" s="588">
        <f t="shared" si="1287"/>
        <v>0</v>
      </c>
      <c r="M1129" s="587"/>
      <c r="N1129" s="588">
        <f t="shared" si="1274"/>
        <v>0</v>
      </c>
      <c r="O1129" s="588">
        <f t="shared" si="1288"/>
        <v>0</v>
      </c>
      <c r="P1129" s="587"/>
      <c r="Q1129" s="588">
        <f t="shared" si="1275"/>
        <v>0</v>
      </c>
      <c r="R1129" s="588">
        <f t="shared" si="1289"/>
        <v>0</v>
      </c>
      <c r="S1129" s="587"/>
      <c r="T1129" s="588">
        <f t="shared" si="1276"/>
        <v>0</v>
      </c>
      <c r="U1129" s="588">
        <f t="shared" si="1290"/>
        <v>0</v>
      </c>
      <c r="V1129" s="587"/>
      <c r="W1129" s="588">
        <f t="shared" si="1277"/>
        <v>0</v>
      </c>
      <c r="X1129" s="588">
        <f t="shared" si="1291"/>
        <v>0</v>
      </c>
      <c r="Y1129" s="587"/>
      <c r="Z1129" s="588">
        <f t="shared" si="1278"/>
        <v>0</v>
      </c>
      <c r="AA1129" s="588">
        <f t="shared" si="1262"/>
        <v>0</v>
      </c>
      <c r="AB1129" s="587"/>
      <c r="AC1129" s="588">
        <f t="shared" si="1279"/>
        <v>0</v>
      </c>
      <c r="AD1129" s="588">
        <f t="shared" si="1292"/>
        <v>0</v>
      </c>
      <c r="AE1129" s="587"/>
      <c r="AF1129" s="588">
        <f t="shared" si="1280"/>
        <v>0</v>
      </c>
      <c r="AG1129" s="588">
        <f t="shared" si="1293"/>
        <v>0</v>
      </c>
      <c r="AH1129" s="587"/>
      <c r="AI1129" s="588">
        <f t="shared" si="1281"/>
        <v>0</v>
      </c>
      <c r="AJ1129" s="588">
        <f t="shared" si="1294"/>
        <v>0</v>
      </c>
      <c r="AK1129" s="587"/>
      <c r="AL1129" s="588">
        <f t="shared" si="1282"/>
        <v>0</v>
      </c>
      <c r="AM1129" s="588">
        <f t="shared" si="1295"/>
        <v>0</v>
      </c>
      <c r="AN1129" s="587"/>
      <c r="AO1129" s="588">
        <f t="shared" si="1283"/>
        <v>0</v>
      </c>
      <c r="AP1129" s="588">
        <f t="shared" si="1296"/>
        <v>0</v>
      </c>
      <c r="AQ1129" s="587"/>
      <c r="AR1129" s="588">
        <f t="shared" si="1284"/>
        <v>0</v>
      </c>
      <c r="AS1129" s="588">
        <f t="shared" si="1263"/>
        <v>0</v>
      </c>
      <c r="AT1129" s="587"/>
      <c r="AU1129" s="588">
        <f t="shared" si="1285"/>
        <v>0</v>
      </c>
      <c r="AV1129" s="588">
        <f t="shared" si="1297"/>
        <v>0</v>
      </c>
      <c r="AW1129" s="587"/>
      <c r="AX1129" s="652"/>
      <c r="AY1129" s="706">
        <f t="shared" si="1261"/>
        <v>0</v>
      </c>
      <c r="BC1129" s="30">
        <f t="shared" si="1264"/>
        <v>0</v>
      </c>
      <c r="BD1129" s="30">
        <f t="shared" si="1265"/>
        <v>0</v>
      </c>
      <c r="BE1129" s="30">
        <f t="shared" si="1299"/>
        <v>0</v>
      </c>
      <c r="BF1129" s="30">
        <f t="shared" si="1266"/>
        <v>0</v>
      </c>
      <c r="BG1129" s="30">
        <f t="shared" si="1267"/>
        <v>0</v>
      </c>
      <c r="BH1129" s="30">
        <f t="shared" si="1298"/>
        <v>0</v>
      </c>
      <c r="BI1129" s="30">
        <f t="shared" si="1260"/>
        <v>0</v>
      </c>
      <c r="BJ1129" s="30">
        <f t="shared" si="1268"/>
        <v>0</v>
      </c>
      <c r="BK1129" s="704">
        <f t="shared" si="1269"/>
        <v>0</v>
      </c>
      <c r="BL1129" s="30">
        <f t="shared" si="1270"/>
        <v>0</v>
      </c>
      <c r="BM1129" s="30">
        <f t="shared" si="1271"/>
        <v>0</v>
      </c>
      <c r="BN1129" s="30">
        <f t="shared" si="1301"/>
        <v>0</v>
      </c>
    </row>
    <row r="1130" spans="1:66" x14ac:dyDescent="0.25">
      <c r="A1130" s="49"/>
      <c r="B1130" s="50"/>
      <c r="C1130" s="699"/>
      <c r="D1130" s="50"/>
      <c r="E1130" s="62" t="e">
        <f t="shared" si="1302"/>
        <v>#N/A</v>
      </c>
      <c r="F1130" s="664" t="str">
        <f t="shared" si="1300"/>
        <v/>
      </c>
      <c r="G1130" s="587"/>
      <c r="H1130" s="588">
        <f t="shared" si="1272"/>
        <v>0</v>
      </c>
      <c r="I1130" s="588">
        <f t="shared" si="1286"/>
        <v>0</v>
      </c>
      <c r="J1130" s="587"/>
      <c r="K1130" s="588">
        <f t="shared" si="1273"/>
        <v>0</v>
      </c>
      <c r="L1130" s="588">
        <f t="shared" si="1287"/>
        <v>0</v>
      </c>
      <c r="M1130" s="587"/>
      <c r="N1130" s="588">
        <f t="shared" si="1274"/>
        <v>0</v>
      </c>
      <c r="O1130" s="588">
        <f t="shared" si="1288"/>
        <v>0</v>
      </c>
      <c r="P1130" s="587"/>
      <c r="Q1130" s="588">
        <f t="shared" si="1275"/>
        <v>0</v>
      </c>
      <c r="R1130" s="588">
        <f t="shared" si="1289"/>
        <v>0</v>
      </c>
      <c r="S1130" s="587"/>
      <c r="T1130" s="588">
        <f t="shared" si="1276"/>
        <v>0</v>
      </c>
      <c r="U1130" s="588">
        <f t="shared" si="1290"/>
        <v>0</v>
      </c>
      <c r="V1130" s="587"/>
      <c r="W1130" s="588">
        <f t="shared" si="1277"/>
        <v>0</v>
      </c>
      <c r="X1130" s="588">
        <f t="shared" si="1291"/>
        <v>0</v>
      </c>
      <c r="Y1130" s="587"/>
      <c r="Z1130" s="588">
        <f t="shared" si="1278"/>
        <v>0</v>
      </c>
      <c r="AA1130" s="588">
        <f t="shared" si="1262"/>
        <v>0</v>
      </c>
      <c r="AB1130" s="587"/>
      <c r="AC1130" s="588">
        <f t="shared" si="1279"/>
        <v>0</v>
      </c>
      <c r="AD1130" s="588">
        <f t="shared" si="1292"/>
        <v>0</v>
      </c>
      <c r="AE1130" s="587"/>
      <c r="AF1130" s="588">
        <f t="shared" si="1280"/>
        <v>0</v>
      </c>
      <c r="AG1130" s="588">
        <f t="shared" si="1293"/>
        <v>0</v>
      </c>
      <c r="AH1130" s="587"/>
      <c r="AI1130" s="588">
        <f t="shared" si="1281"/>
        <v>0</v>
      </c>
      <c r="AJ1130" s="588">
        <f t="shared" si="1294"/>
        <v>0</v>
      </c>
      <c r="AK1130" s="587"/>
      <c r="AL1130" s="588">
        <f t="shared" si="1282"/>
        <v>0</v>
      </c>
      <c r="AM1130" s="588">
        <f t="shared" si="1295"/>
        <v>0</v>
      </c>
      <c r="AN1130" s="587"/>
      <c r="AO1130" s="588">
        <f t="shared" si="1283"/>
        <v>0</v>
      </c>
      <c r="AP1130" s="588">
        <f t="shared" si="1296"/>
        <v>0</v>
      </c>
      <c r="AQ1130" s="587"/>
      <c r="AR1130" s="588">
        <f t="shared" si="1284"/>
        <v>0</v>
      </c>
      <c r="AS1130" s="588">
        <f t="shared" si="1263"/>
        <v>0</v>
      </c>
      <c r="AT1130" s="587"/>
      <c r="AU1130" s="588">
        <f t="shared" si="1285"/>
        <v>0</v>
      </c>
      <c r="AV1130" s="588">
        <f t="shared" si="1297"/>
        <v>0</v>
      </c>
      <c r="AW1130" s="587"/>
      <c r="AX1130" s="652"/>
      <c r="AY1130" s="706">
        <f t="shared" si="1261"/>
        <v>0</v>
      </c>
      <c r="BC1130" s="30">
        <f t="shared" si="1264"/>
        <v>0</v>
      </c>
      <c r="BD1130" s="30">
        <f t="shared" si="1265"/>
        <v>0</v>
      </c>
      <c r="BE1130" s="30">
        <f t="shared" si="1299"/>
        <v>0</v>
      </c>
      <c r="BF1130" s="30">
        <f t="shared" si="1266"/>
        <v>0</v>
      </c>
      <c r="BG1130" s="30">
        <f t="shared" si="1267"/>
        <v>0</v>
      </c>
      <c r="BH1130" s="30">
        <f t="shared" si="1298"/>
        <v>0</v>
      </c>
      <c r="BI1130" s="30">
        <f t="shared" si="1260"/>
        <v>0</v>
      </c>
      <c r="BJ1130" s="30">
        <f t="shared" si="1268"/>
        <v>0</v>
      </c>
      <c r="BK1130" s="704">
        <f t="shared" si="1269"/>
        <v>0</v>
      </c>
      <c r="BL1130" s="30">
        <f t="shared" si="1270"/>
        <v>0</v>
      </c>
      <c r="BM1130" s="30">
        <f t="shared" si="1271"/>
        <v>0</v>
      </c>
      <c r="BN1130" s="30">
        <f t="shared" si="1301"/>
        <v>0</v>
      </c>
    </row>
    <row r="1131" spans="1:66" x14ac:dyDescent="0.25">
      <c r="A1131" s="49"/>
      <c r="B1131" s="50"/>
      <c r="C1131" s="699"/>
      <c r="D1131" s="50"/>
      <c r="E1131" s="62" t="e">
        <f t="shared" si="1302"/>
        <v>#N/A</v>
      </c>
      <c r="F1131" s="664" t="str">
        <f t="shared" si="1300"/>
        <v/>
      </c>
      <c r="G1131" s="587"/>
      <c r="H1131" s="588">
        <f t="shared" si="1272"/>
        <v>0</v>
      </c>
      <c r="I1131" s="588">
        <f t="shared" si="1286"/>
        <v>0</v>
      </c>
      <c r="J1131" s="587"/>
      <c r="K1131" s="588">
        <f t="shared" si="1273"/>
        <v>0</v>
      </c>
      <c r="L1131" s="588">
        <f t="shared" si="1287"/>
        <v>0</v>
      </c>
      <c r="M1131" s="587"/>
      <c r="N1131" s="588">
        <f t="shared" si="1274"/>
        <v>0</v>
      </c>
      <c r="O1131" s="588">
        <f t="shared" si="1288"/>
        <v>0</v>
      </c>
      <c r="P1131" s="587"/>
      <c r="Q1131" s="588">
        <f t="shared" si="1275"/>
        <v>0</v>
      </c>
      <c r="R1131" s="588">
        <f t="shared" si="1289"/>
        <v>0</v>
      </c>
      <c r="S1131" s="587"/>
      <c r="T1131" s="588">
        <f t="shared" si="1276"/>
        <v>0</v>
      </c>
      <c r="U1131" s="588">
        <f t="shared" si="1290"/>
        <v>0</v>
      </c>
      <c r="V1131" s="587"/>
      <c r="W1131" s="588">
        <f t="shared" si="1277"/>
        <v>0</v>
      </c>
      <c r="X1131" s="588">
        <f t="shared" si="1291"/>
        <v>0</v>
      </c>
      <c r="Y1131" s="587"/>
      <c r="Z1131" s="588">
        <f t="shared" si="1278"/>
        <v>0</v>
      </c>
      <c r="AA1131" s="588">
        <f t="shared" si="1262"/>
        <v>0</v>
      </c>
      <c r="AB1131" s="587"/>
      <c r="AC1131" s="588">
        <f t="shared" si="1279"/>
        <v>0</v>
      </c>
      <c r="AD1131" s="588">
        <f t="shared" si="1292"/>
        <v>0</v>
      </c>
      <c r="AE1131" s="587"/>
      <c r="AF1131" s="588">
        <f t="shared" si="1280"/>
        <v>0</v>
      </c>
      <c r="AG1131" s="588">
        <f t="shared" si="1293"/>
        <v>0</v>
      </c>
      <c r="AH1131" s="587"/>
      <c r="AI1131" s="588">
        <f t="shared" si="1281"/>
        <v>0</v>
      </c>
      <c r="AJ1131" s="588">
        <f t="shared" si="1294"/>
        <v>0</v>
      </c>
      <c r="AK1131" s="587"/>
      <c r="AL1131" s="588">
        <f t="shared" si="1282"/>
        <v>0</v>
      </c>
      <c r="AM1131" s="588">
        <f t="shared" si="1295"/>
        <v>0</v>
      </c>
      <c r="AN1131" s="587"/>
      <c r="AO1131" s="588">
        <f t="shared" si="1283"/>
        <v>0</v>
      </c>
      <c r="AP1131" s="588">
        <f t="shared" si="1296"/>
        <v>0</v>
      </c>
      <c r="AQ1131" s="587"/>
      <c r="AR1131" s="588">
        <f t="shared" si="1284"/>
        <v>0</v>
      </c>
      <c r="AS1131" s="588">
        <f t="shared" si="1263"/>
        <v>0</v>
      </c>
      <c r="AT1131" s="587"/>
      <c r="AU1131" s="588">
        <f t="shared" si="1285"/>
        <v>0</v>
      </c>
      <c r="AV1131" s="588">
        <f t="shared" si="1297"/>
        <v>0</v>
      </c>
      <c r="AW1131" s="587"/>
      <c r="AX1131" s="652"/>
      <c r="AY1131" s="706">
        <f t="shared" si="1261"/>
        <v>0</v>
      </c>
      <c r="BC1131" s="30">
        <f t="shared" si="1264"/>
        <v>0</v>
      </c>
      <c r="BD1131" s="30">
        <f t="shared" si="1265"/>
        <v>0</v>
      </c>
      <c r="BE1131" s="30">
        <f t="shared" si="1299"/>
        <v>0</v>
      </c>
      <c r="BF1131" s="30">
        <f t="shared" si="1266"/>
        <v>0</v>
      </c>
      <c r="BG1131" s="30">
        <f t="shared" si="1267"/>
        <v>0</v>
      </c>
      <c r="BH1131" s="30">
        <f t="shared" si="1298"/>
        <v>0</v>
      </c>
      <c r="BI1131" s="30">
        <f t="shared" si="1260"/>
        <v>0</v>
      </c>
      <c r="BJ1131" s="30">
        <f t="shared" si="1268"/>
        <v>0</v>
      </c>
      <c r="BK1131" s="704">
        <f t="shared" si="1269"/>
        <v>0</v>
      </c>
      <c r="BL1131" s="30">
        <f t="shared" si="1270"/>
        <v>0</v>
      </c>
      <c r="BM1131" s="30">
        <f t="shared" si="1271"/>
        <v>0</v>
      </c>
      <c r="BN1131" s="30">
        <f t="shared" si="1301"/>
        <v>0</v>
      </c>
    </row>
    <row r="1132" spans="1:66" x14ac:dyDescent="0.25">
      <c r="A1132" s="49"/>
      <c r="B1132" s="50"/>
      <c r="C1132" s="699"/>
      <c r="D1132" s="50"/>
      <c r="E1132" s="62" t="e">
        <f t="shared" si="1302"/>
        <v>#N/A</v>
      </c>
      <c r="F1132" s="664" t="str">
        <f t="shared" si="1300"/>
        <v/>
      </c>
      <c r="G1132" s="587"/>
      <c r="H1132" s="588">
        <f t="shared" si="1272"/>
        <v>0</v>
      </c>
      <c r="I1132" s="588">
        <f t="shared" si="1286"/>
        <v>0</v>
      </c>
      <c r="J1132" s="587"/>
      <c r="K1132" s="588">
        <f t="shared" si="1273"/>
        <v>0</v>
      </c>
      <c r="L1132" s="588">
        <f t="shared" si="1287"/>
        <v>0</v>
      </c>
      <c r="M1132" s="587"/>
      <c r="N1132" s="588">
        <f t="shared" si="1274"/>
        <v>0</v>
      </c>
      <c r="O1132" s="588">
        <f t="shared" si="1288"/>
        <v>0</v>
      </c>
      <c r="P1132" s="587"/>
      <c r="Q1132" s="588">
        <f t="shared" si="1275"/>
        <v>0</v>
      </c>
      <c r="R1132" s="588">
        <f t="shared" si="1289"/>
        <v>0</v>
      </c>
      <c r="S1132" s="587"/>
      <c r="T1132" s="588">
        <f t="shared" si="1276"/>
        <v>0</v>
      </c>
      <c r="U1132" s="588">
        <f t="shared" si="1290"/>
        <v>0</v>
      </c>
      <c r="V1132" s="587"/>
      <c r="W1132" s="588">
        <f t="shared" si="1277"/>
        <v>0</v>
      </c>
      <c r="X1132" s="588">
        <f t="shared" si="1291"/>
        <v>0</v>
      </c>
      <c r="Y1132" s="587"/>
      <c r="Z1132" s="588">
        <f t="shared" si="1278"/>
        <v>0</v>
      </c>
      <c r="AA1132" s="588">
        <f t="shared" si="1262"/>
        <v>0</v>
      </c>
      <c r="AB1132" s="587"/>
      <c r="AC1132" s="588">
        <f t="shared" si="1279"/>
        <v>0</v>
      </c>
      <c r="AD1132" s="588">
        <f t="shared" si="1292"/>
        <v>0</v>
      </c>
      <c r="AE1132" s="587"/>
      <c r="AF1132" s="588">
        <f t="shared" si="1280"/>
        <v>0</v>
      </c>
      <c r="AG1132" s="588">
        <f t="shared" si="1293"/>
        <v>0</v>
      </c>
      <c r="AH1132" s="587"/>
      <c r="AI1132" s="588">
        <f t="shared" si="1281"/>
        <v>0</v>
      </c>
      <c r="AJ1132" s="588">
        <f t="shared" si="1294"/>
        <v>0</v>
      </c>
      <c r="AK1132" s="587"/>
      <c r="AL1132" s="588">
        <f t="shared" si="1282"/>
        <v>0</v>
      </c>
      <c r="AM1132" s="588">
        <f t="shared" si="1295"/>
        <v>0</v>
      </c>
      <c r="AN1132" s="587"/>
      <c r="AO1132" s="588">
        <f t="shared" si="1283"/>
        <v>0</v>
      </c>
      <c r="AP1132" s="588">
        <f t="shared" si="1296"/>
        <v>0</v>
      </c>
      <c r="AQ1132" s="587"/>
      <c r="AR1132" s="588">
        <f t="shared" si="1284"/>
        <v>0</v>
      </c>
      <c r="AS1132" s="588">
        <f t="shared" si="1263"/>
        <v>0</v>
      </c>
      <c r="AT1132" s="587"/>
      <c r="AU1132" s="588">
        <f t="shared" si="1285"/>
        <v>0</v>
      </c>
      <c r="AV1132" s="588">
        <f t="shared" si="1297"/>
        <v>0</v>
      </c>
      <c r="AW1132" s="587"/>
      <c r="AX1132" s="652"/>
      <c r="AY1132" s="706">
        <f t="shared" si="1261"/>
        <v>0</v>
      </c>
      <c r="BC1132" s="30">
        <f t="shared" si="1264"/>
        <v>0</v>
      </c>
      <c r="BD1132" s="30">
        <f t="shared" si="1265"/>
        <v>0</v>
      </c>
      <c r="BE1132" s="30">
        <f t="shared" si="1299"/>
        <v>0</v>
      </c>
      <c r="BF1132" s="30">
        <f t="shared" si="1266"/>
        <v>0</v>
      </c>
      <c r="BG1132" s="30">
        <f t="shared" si="1267"/>
        <v>0</v>
      </c>
      <c r="BH1132" s="30">
        <f t="shared" si="1298"/>
        <v>0</v>
      </c>
      <c r="BI1132" s="30">
        <f t="shared" si="1260"/>
        <v>0</v>
      </c>
      <c r="BJ1132" s="30">
        <f t="shared" si="1268"/>
        <v>0</v>
      </c>
      <c r="BK1132" s="704">
        <f t="shared" si="1269"/>
        <v>0</v>
      </c>
      <c r="BL1132" s="30">
        <f t="shared" si="1270"/>
        <v>0</v>
      </c>
      <c r="BM1132" s="30">
        <f t="shared" si="1271"/>
        <v>0</v>
      </c>
      <c r="BN1132" s="30">
        <f t="shared" si="1301"/>
        <v>0</v>
      </c>
    </row>
    <row r="1133" spans="1:66" x14ac:dyDescent="0.25">
      <c r="A1133" s="49"/>
      <c r="B1133" s="50"/>
      <c r="C1133" s="699"/>
      <c r="D1133" s="50"/>
      <c r="E1133" s="62" t="e">
        <f t="shared" si="1302"/>
        <v>#N/A</v>
      </c>
      <c r="F1133" s="664" t="str">
        <f t="shared" si="1300"/>
        <v/>
      </c>
      <c r="G1133" s="587"/>
      <c r="H1133" s="588">
        <f t="shared" si="1272"/>
        <v>0</v>
      </c>
      <c r="I1133" s="588">
        <f t="shared" si="1286"/>
        <v>0</v>
      </c>
      <c r="J1133" s="587"/>
      <c r="K1133" s="588">
        <f t="shared" si="1273"/>
        <v>0</v>
      </c>
      <c r="L1133" s="588">
        <f t="shared" si="1287"/>
        <v>0</v>
      </c>
      <c r="M1133" s="587"/>
      <c r="N1133" s="588">
        <f t="shared" si="1274"/>
        <v>0</v>
      </c>
      <c r="O1133" s="588">
        <f t="shared" si="1288"/>
        <v>0</v>
      </c>
      <c r="P1133" s="587"/>
      <c r="Q1133" s="588">
        <f t="shared" si="1275"/>
        <v>0</v>
      </c>
      <c r="R1133" s="588">
        <f t="shared" si="1289"/>
        <v>0</v>
      </c>
      <c r="S1133" s="587"/>
      <c r="T1133" s="588">
        <f t="shared" si="1276"/>
        <v>0</v>
      </c>
      <c r="U1133" s="588">
        <f t="shared" si="1290"/>
        <v>0</v>
      </c>
      <c r="V1133" s="587"/>
      <c r="W1133" s="588">
        <f t="shared" si="1277"/>
        <v>0</v>
      </c>
      <c r="X1133" s="588">
        <f t="shared" si="1291"/>
        <v>0</v>
      </c>
      <c r="Y1133" s="587"/>
      <c r="Z1133" s="588">
        <f t="shared" si="1278"/>
        <v>0</v>
      </c>
      <c r="AA1133" s="588">
        <f t="shared" si="1262"/>
        <v>0</v>
      </c>
      <c r="AB1133" s="587"/>
      <c r="AC1133" s="588">
        <f t="shared" si="1279"/>
        <v>0</v>
      </c>
      <c r="AD1133" s="588">
        <f t="shared" si="1292"/>
        <v>0</v>
      </c>
      <c r="AE1133" s="587"/>
      <c r="AF1133" s="588">
        <f t="shared" si="1280"/>
        <v>0</v>
      </c>
      <c r="AG1133" s="588">
        <f t="shared" si="1293"/>
        <v>0</v>
      </c>
      <c r="AH1133" s="587"/>
      <c r="AI1133" s="588">
        <f t="shared" si="1281"/>
        <v>0</v>
      </c>
      <c r="AJ1133" s="588">
        <f t="shared" si="1294"/>
        <v>0</v>
      </c>
      <c r="AK1133" s="587"/>
      <c r="AL1133" s="588">
        <f t="shared" si="1282"/>
        <v>0</v>
      </c>
      <c r="AM1133" s="588">
        <f t="shared" si="1295"/>
        <v>0</v>
      </c>
      <c r="AN1133" s="587"/>
      <c r="AO1133" s="588">
        <f t="shared" si="1283"/>
        <v>0</v>
      </c>
      <c r="AP1133" s="588">
        <f t="shared" si="1296"/>
        <v>0</v>
      </c>
      <c r="AQ1133" s="587"/>
      <c r="AR1133" s="588">
        <f t="shared" si="1284"/>
        <v>0</v>
      </c>
      <c r="AS1133" s="588">
        <f t="shared" si="1263"/>
        <v>0</v>
      </c>
      <c r="AT1133" s="587"/>
      <c r="AU1133" s="588">
        <f t="shared" si="1285"/>
        <v>0</v>
      </c>
      <c r="AV1133" s="588">
        <f t="shared" si="1297"/>
        <v>0</v>
      </c>
      <c r="AW1133" s="587"/>
      <c r="AX1133" s="652"/>
      <c r="AY1133" s="706">
        <f t="shared" si="1261"/>
        <v>0</v>
      </c>
      <c r="BC1133" s="30">
        <f t="shared" si="1264"/>
        <v>0</v>
      </c>
      <c r="BD1133" s="30">
        <f t="shared" si="1265"/>
        <v>0</v>
      </c>
      <c r="BE1133" s="30">
        <f t="shared" si="1299"/>
        <v>0</v>
      </c>
      <c r="BF1133" s="30">
        <f t="shared" si="1266"/>
        <v>0</v>
      </c>
      <c r="BG1133" s="30">
        <f t="shared" si="1267"/>
        <v>0</v>
      </c>
      <c r="BH1133" s="30">
        <f t="shared" si="1298"/>
        <v>0</v>
      </c>
      <c r="BI1133" s="30">
        <f t="shared" si="1260"/>
        <v>0</v>
      </c>
      <c r="BJ1133" s="30">
        <f t="shared" si="1268"/>
        <v>0</v>
      </c>
      <c r="BK1133" s="704">
        <f t="shared" si="1269"/>
        <v>0</v>
      </c>
      <c r="BL1133" s="30">
        <f t="shared" si="1270"/>
        <v>0</v>
      </c>
      <c r="BM1133" s="30">
        <f t="shared" si="1271"/>
        <v>0</v>
      </c>
      <c r="BN1133" s="30">
        <f t="shared" si="1301"/>
        <v>0</v>
      </c>
    </row>
    <row r="1134" spans="1:66" x14ac:dyDescent="0.25">
      <c r="A1134" s="49"/>
      <c r="B1134" s="50"/>
      <c r="C1134" s="699"/>
      <c r="D1134" s="50"/>
      <c r="E1134" s="62" t="e">
        <f t="shared" si="1302"/>
        <v>#N/A</v>
      </c>
      <c r="F1134" s="664" t="str">
        <f t="shared" si="1300"/>
        <v/>
      </c>
      <c r="G1134" s="587"/>
      <c r="H1134" s="588">
        <f t="shared" si="1272"/>
        <v>0</v>
      </c>
      <c r="I1134" s="588">
        <f t="shared" si="1286"/>
        <v>0</v>
      </c>
      <c r="J1134" s="587"/>
      <c r="K1134" s="588">
        <f t="shared" si="1273"/>
        <v>0</v>
      </c>
      <c r="L1134" s="588">
        <f t="shared" si="1287"/>
        <v>0</v>
      </c>
      <c r="M1134" s="587"/>
      <c r="N1134" s="588">
        <f t="shared" si="1274"/>
        <v>0</v>
      </c>
      <c r="O1134" s="588">
        <f t="shared" si="1288"/>
        <v>0</v>
      </c>
      <c r="P1134" s="587"/>
      <c r="Q1134" s="588">
        <f t="shared" si="1275"/>
        <v>0</v>
      </c>
      <c r="R1134" s="588">
        <f t="shared" si="1289"/>
        <v>0</v>
      </c>
      <c r="S1134" s="587"/>
      <c r="T1134" s="588">
        <f t="shared" si="1276"/>
        <v>0</v>
      </c>
      <c r="U1134" s="588">
        <f t="shared" si="1290"/>
        <v>0</v>
      </c>
      <c r="V1134" s="587"/>
      <c r="W1134" s="588">
        <f t="shared" si="1277"/>
        <v>0</v>
      </c>
      <c r="X1134" s="588">
        <f t="shared" si="1291"/>
        <v>0</v>
      </c>
      <c r="Y1134" s="587"/>
      <c r="Z1134" s="588">
        <f t="shared" si="1278"/>
        <v>0</v>
      </c>
      <c r="AA1134" s="588">
        <f t="shared" si="1262"/>
        <v>0</v>
      </c>
      <c r="AB1134" s="587"/>
      <c r="AC1134" s="588">
        <f t="shared" si="1279"/>
        <v>0</v>
      </c>
      <c r="AD1134" s="588">
        <f t="shared" si="1292"/>
        <v>0</v>
      </c>
      <c r="AE1134" s="587"/>
      <c r="AF1134" s="588">
        <f t="shared" si="1280"/>
        <v>0</v>
      </c>
      <c r="AG1134" s="588">
        <f t="shared" si="1293"/>
        <v>0</v>
      </c>
      <c r="AH1134" s="587"/>
      <c r="AI1134" s="588">
        <f t="shared" si="1281"/>
        <v>0</v>
      </c>
      <c r="AJ1134" s="588">
        <f t="shared" si="1294"/>
        <v>0</v>
      </c>
      <c r="AK1134" s="587"/>
      <c r="AL1134" s="588">
        <f t="shared" si="1282"/>
        <v>0</v>
      </c>
      <c r="AM1134" s="588">
        <f t="shared" si="1295"/>
        <v>0</v>
      </c>
      <c r="AN1134" s="587"/>
      <c r="AO1134" s="588">
        <f t="shared" si="1283"/>
        <v>0</v>
      </c>
      <c r="AP1134" s="588">
        <f t="shared" si="1296"/>
        <v>0</v>
      </c>
      <c r="AQ1134" s="587"/>
      <c r="AR1134" s="588">
        <f t="shared" si="1284"/>
        <v>0</v>
      </c>
      <c r="AS1134" s="588">
        <f t="shared" si="1263"/>
        <v>0</v>
      </c>
      <c r="AT1134" s="587"/>
      <c r="AU1134" s="588">
        <f t="shared" si="1285"/>
        <v>0</v>
      </c>
      <c r="AV1134" s="588">
        <f t="shared" si="1297"/>
        <v>0</v>
      </c>
      <c r="AW1134" s="587"/>
      <c r="AX1134" s="652"/>
      <c r="AY1134" s="706">
        <f t="shared" si="1261"/>
        <v>0</v>
      </c>
      <c r="BC1134" s="30">
        <f t="shared" si="1264"/>
        <v>0</v>
      </c>
      <c r="BD1134" s="30">
        <f t="shared" si="1265"/>
        <v>0</v>
      </c>
      <c r="BE1134" s="30">
        <f t="shared" si="1299"/>
        <v>0</v>
      </c>
      <c r="BF1134" s="30">
        <f t="shared" si="1266"/>
        <v>0</v>
      </c>
      <c r="BG1134" s="30">
        <f t="shared" si="1267"/>
        <v>0</v>
      </c>
      <c r="BH1134" s="30">
        <f t="shared" si="1298"/>
        <v>0</v>
      </c>
      <c r="BI1134" s="30">
        <f t="shared" si="1260"/>
        <v>0</v>
      </c>
      <c r="BJ1134" s="30">
        <f t="shared" si="1268"/>
        <v>0</v>
      </c>
      <c r="BK1134" s="704">
        <f t="shared" si="1269"/>
        <v>0</v>
      </c>
      <c r="BL1134" s="30">
        <f t="shared" si="1270"/>
        <v>0</v>
      </c>
      <c r="BM1134" s="30">
        <f t="shared" si="1271"/>
        <v>0</v>
      </c>
      <c r="BN1134" s="30">
        <f t="shared" si="1301"/>
        <v>0</v>
      </c>
    </row>
    <row r="1135" spans="1:66" x14ac:dyDescent="0.25">
      <c r="A1135" s="49"/>
      <c r="B1135" s="50"/>
      <c r="C1135" s="699"/>
      <c r="D1135" s="50"/>
      <c r="E1135" s="62" t="e">
        <f t="shared" si="1302"/>
        <v>#N/A</v>
      </c>
      <c r="F1135" s="664" t="str">
        <f t="shared" si="1300"/>
        <v/>
      </c>
      <c r="G1135" s="587"/>
      <c r="H1135" s="588">
        <f t="shared" si="1272"/>
        <v>0</v>
      </c>
      <c r="I1135" s="588">
        <f t="shared" si="1286"/>
        <v>0</v>
      </c>
      <c r="J1135" s="587"/>
      <c r="K1135" s="588">
        <f t="shared" si="1273"/>
        <v>0</v>
      </c>
      <c r="L1135" s="588">
        <f t="shared" si="1287"/>
        <v>0</v>
      </c>
      <c r="M1135" s="587"/>
      <c r="N1135" s="588">
        <f t="shared" si="1274"/>
        <v>0</v>
      </c>
      <c r="O1135" s="588">
        <f t="shared" si="1288"/>
        <v>0</v>
      </c>
      <c r="P1135" s="587"/>
      <c r="Q1135" s="588">
        <f t="shared" si="1275"/>
        <v>0</v>
      </c>
      <c r="R1135" s="588">
        <f t="shared" si="1289"/>
        <v>0</v>
      </c>
      <c r="S1135" s="587"/>
      <c r="T1135" s="588">
        <f t="shared" si="1276"/>
        <v>0</v>
      </c>
      <c r="U1135" s="588">
        <f t="shared" si="1290"/>
        <v>0</v>
      </c>
      <c r="V1135" s="587"/>
      <c r="W1135" s="588">
        <f t="shared" si="1277"/>
        <v>0</v>
      </c>
      <c r="X1135" s="588">
        <f t="shared" si="1291"/>
        <v>0</v>
      </c>
      <c r="Y1135" s="587"/>
      <c r="Z1135" s="588">
        <f t="shared" si="1278"/>
        <v>0</v>
      </c>
      <c r="AA1135" s="588">
        <f t="shared" si="1262"/>
        <v>0</v>
      </c>
      <c r="AB1135" s="587"/>
      <c r="AC1135" s="588">
        <f t="shared" si="1279"/>
        <v>0</v>
      </c>
      <c r="AD1135" s="588">
        <f t="shared" si="1292"/>
        <v>0</v>
      </c>
      <c r="AE1135" s="587"/>
      <c r="AF1135" s="588">
        <f t="shared" si="1280"/>
        <v>0</v>
      </c>
      <c r="AG1135" s="588">
        <f t="shared" si="1293"/>
        <v>0</v>
      </c>
      <c r="AH1135" s="587"/>
      <c r="AI1135" s="588">
        <f t="shared" si="1281"/>
        <v>0</v>
      </c>
      <c r="AJ1135" s="588">
        <f t="shared" si="1294"/>
        <v>0</v>
      </c>
      <c r="AK1135" s="587"/>
      <c r="AL1135" s="588">
        <f t="shared" si="1282"/>
        <v>0</v>
      </c>
      <c r="AM1135" s="588">
        <f t="shared" si="1295"/>
        <v>0</v>
      </c>
      <c r="AN1135" s="587"/>
      <c r="AO1135" s="588">
        <f t="shared" si="1283"/>
        <v>0</v>
      </c>
      <c r="AP1135" s="588">
        <f t="shared" si="1296"/>
        <v>0</v>
      </c>
      <c r="AQ1135" s="587"/>
      <c r="AR1135" s="588">
        <f t="shared" si="1284"/>
        <v>0</v>
      </c>
      <c r="AS1135" s="588">
        <f t="shared" si="1263"/>
        <v>0</v>
      </c>
      <c r="AT1135" s="587"/>
      <c r="AU1135" s="588">
        <f t="shared" si="1285"/>
        <v>0</v>
      </c>
      <c r="AV1135" s="588">
        <f t="shared" si="1297"/>
        <v>0</v>
      </c>
      <c r="AW1135" s="587"/>
      <c r="AX1135" s="652"/>
      <c r="AY1135" s="706">
        <f t="shared" si="1261"/>
        <v>0</v>
      </c>
      <c r="BC1135" s="30">
        <f t="shared" si="1264"/>
        <v>0</v>
      </c>
      <c r="BD1135" s="30">
        <f t="shared" si="1265"/>
        <v>0</v>
      </c>
      <c r="BE1135" s="30">
        <f t="shared" si="1299"/>
        <v>0</v>
      </c>
      <c r="BF1135" s="30">
        <f t="shared" si="1266"/>
        <v>0</v>
      </c>
      <c r="BG1135" s="30">
        <f t="shared" si="1267"/>
        <v>0</v>
      </c>
      <c r="BH1135" s="30">
        <f t="shared" si="1298"/>
        <v>0</v>
      </c>
      <c r="BI1135" s="30">
        <f t="shared" ref="BI1135:BI1198" si="1303">AD1135-AA1135</f>
        <v>0</v>
      </c>
      <c r="BJ1135" s="30">
        <f t="shared" si="1268"/>
        <v>0</v>
      </c>
      <c r="BK1135" s="704">
        <f t="shared" si="1269"/>
        <v>0</v>
      </c>
      <c r="BL1135" s="30">
        <f t="shared" si="1270"/>
        <v>0</v>
      </c>
      <c r="BM1135" s="30">
        <f t="shared" si="1271"/>
        <v>0</v>
      </c>
      <c r="BN1135" s="30">
        <f t="shared" si="1301"/>
        <v>0</v>
      </c>
    </row>
    <row r="1136" spans="1:66" x14ac:dyDescent="0.25">
      <c r="A1136" s="49"/>
      <c r="B1136" s="50"/>
      <c r="C1136" s="699"/>
      <c r="D1136" s="50"/>
      <c r="E1136" s="62" t="e">
        <f t="shared" si="1302"/>
        <v>#N/A</v>
      </c>
      <c r="F1136" s="664" t="str">
        <f t="shared" si="1300"/>
        <v/>
      </c>
      <c r="G1136" s="587"/>
      <c r="H1136" s="588">
        <f t="shared" si="1272"/>
        <v>0</v>
      </c>
      <c r="I1136" s="588">
        <f t="shared" si="1286"/>
        <v>0</v>
      </c>
      <c r="J1136" s="587"/>
      <c r="K1136" s="588">
        <f t="shared" si="1273"/>
        <v>0</v>
      </c>
      <c r="L1136" s="588">
        <f t="shared" si="1287"/>
        <v>0</v>
      </c>
      <c r="M1136" s="587"/>
      <c r="N1136" s="588">
        <f t="shared" si="1274"/>
        <v>0</v>
      </c>
      <c r="O1136" s="588">
        <f t="shared" si="1288"/>
        <v>0</v>
      </c>
      <c r="P1136" s="587"/>
      <c r="Q1136" s="588">
        <f t="shared" si="1275"/>
        <v>0</v>
      </c>
      <c r="R1136" s="588">
        <f t="shared" si="1289"/>
        <v>0</v>
      </c>
      <c r="S1136" s="587"/>
      <c r="T1136" s="588">
        <f t="shared" si="1276"/>
        <v>0</v>
      </c>
      <c r="U1136" s="588">
        <f t="shared" si="1290"/>
        <v>0</v>
      </c>
      <c r="V1136" s="587"/>
      <c r="W1136" s="588">
        <f t="shared" si="1277"/>
        <v>0</v>
      </c>
      <c r="X1136" s="588">
        <f t="shared" si="1291"/>
        <v>0</v>
      </c>
      <c r="Y1136" s="587"/>
      <c r="Z1136" s="588">
        <f t="shared" si="1278"/>
        <v>0</v>
      </c>
      <c r="AA1136" s="588">
        <f t="shared" si="1262"/>
        <v>0</v>
      </c>
      <c r="AB1136" s="587"/>
      <c r="AC1136" s="588">
        <f t="shared" si="1279"/>
        <v>0</v>
      </c>
      <c r="AD1136" s="588">
        <f t="shared" si="1292"/>
        <v>0</v>
      </c>
      <c r="AE1136" s="587"/>
      <c r="AF1136" s="588">
        <f t="shared" si="1280"/>
        <v>0</v>
      </c>
      <c r="AG1136" s="588">
        <f t="shared" si="1293"/>
        <v>0</v>
      </c>
      <c r="AH1136" s="587"/>
      <c r="AI1136" s="588">
        <f t="shared" si="1281"/>
        <v>0</v>
      </c>
      <c r="AJ1136" s="588">
        <f t="shared" si="1294"/>
        <v>0</v>
      </c>
      <c r="AK1136" s="587"/>
      <c r="AL1136" s="588">
        <f t="shared" si="1282"/>
        <v>0</v>
      </c>
      <c r="AM1136" s="588">
        <f t="shared" si="1295"/>
        <v>0</v>
      </c>
      <c r="AN1136" s="587"/>
      <c r="AO1136" s="588">
        <f t="shared" si="1283"/>
        <v>0</v>
      </c>
      <c r="AP1136" s="588">
        <f t="shared" si="1296"/>
        <v>0</v>
      </c>
      <c r="AQ1136" s="587"/>
      <c r="AR1136" s="588">
        <f t="shared" si="1284"/>
        <v>0</v>
      </c>
      <c r="AS1136" s="588">
        <f t="shared" si="1263"/>
        <v>0</v>
      </c>
      <c r="AT1136" s="587"/>
      <c r="AU1136" s="588">
        <f t="shared" si="1285"/>
        <v>0</v>
      </c>
      <c r="AV1136" s="588">
        <f t="shared" si="1297"/>
        <v>0</v>
      </c>
      <c r="AW1136" s="587"/>
      <c r="AX1136" s="652"/>
      <c r="AY1136" s="706">
        <f t="shared" si="1261"/>
        <v>0</v>
      </c>
      <c r="BC1136" s="30">
        <f t="shared" si="1264"/>
        <v>0</v>
      </c>
      <c r="BD1136" s="30">
        <f t="shared" si="1265"/>
        <v>0</v>
      </c>
      <c r="BE1136" s="30">
        <f t="shared" si="1299"/>
        <v>0</v>
      </c>
      <c r="BF1136" s="30">
        <f t="shared" si="1266"/>
        <v>0</v>
      </c>
      <c r="BG1136" s="30">
        <f t="shared" si="1267"/>
        <v>0</v>
      </c>
      <c r="BH1136" s="30">
        <f t="shared" si="1298"/>
        <v>0</v>
      </c>
      <c r="BI1136" s="30">
        <f t="shared" si="1303"/>
        <v>0</v>
      </c>
      <c r="BJ1136" s="30">
        <f t="shared" si="1268"/>
        <v>0</v>
      </c>
      <c r="BK1136" s="704">
        <f t="shared" si="1269"/>
        <v>0</v>
      </c>
      <c r="BL1136" s="30">
        <f t="shared" si="1270"/>
        <v>0</v>
      </c>
      <c r="BM1136" s="30">
        <f t="shared" si="1271"/>
        <v>0</v>
      </c>
      <c r="BN1136" s="30">
        <f t="shared" si="1301"/>
        <v>0</v>
      </c>
    </row>
    <row r="1137" spans="1:66" x14ac:dyDescent="0.25">
      <c r="A1137" s="49"/>
      <c r="B1137" s="50"/>
      <c r="C1137" s="699"/>
      <c r="D1137" s="50"/>
      <c r="E1137" s="62" t="e">
        <f t="shared" si="1302"/>
        <v>#N/A</v>
      </c>
      <c r="F1137" s="664" t="str">
        <f t="shared" si="1300"/>
        <v/>
      </c>
      <c r="G1137" s="587"/>
      <c r="H1137" s="588">
        <f t="shared" si="1272"/>
        <v>0</v>
      </c>
      <c r="I1137" s="588">
        <f t="shared" si="1286"/>
        <v>0</v>
      </c>
      <c r="J1137" s="587"/>
      <c r="K1137" s="588">
        <f t="shared" si="1273"/>
        <v>0</v>
      </c>
      <c r="L1137" s="588">
        <f t="shared" si="1287"/>
        <v>0</v>
      </c>
      <c r="M1137" s="587"/>
      <c r="N1137" s="588">
        <f t="shared" si="1274"/>
        <v>0</v>
      </c>
      <c r="O1137" s="588">
        <f t="shared" si="1288"/>
        <v>0</v>
      </c>
      <c r="P1137" s="587"/>
      <c r="Q1137" s="588">
        <f t="shared" si="1275"/>
        <v>0</v>
      </c>
      <c r="R1137" s="588">
        <f t="shared" si="1289"/>
        <v>0</v>
      </c>
      <c r="S1137" s="587"/>
      <c r="T1137" s="588">
        <f t="shared" si="1276"/>
        <v>0</v>
      </c>
      <c r="U1137" s="588">
        <f t="shared" si="1290"/>
        <v>0</v>
      </c>
      <c r="V1137" s="587"/>
      <c r="W1137" s="588">
        <f t="shared" si="1277"/>
        <v>0</v>
      </c>
      <c r="X1137" s="588">
        <f t="shared" si="1291"/>
        <v>0</v>
      </c>
      <c r="Y1137" s="587"/>
      <c r="Z1137" s="588">
        <f t="shared" si="1278"/>
        <v>0</v>
      </c>
      <c r="AA1137" s="588">
        <f t="shared" si="1262"/>
        <v>0</v>
      </c>
      <c r="AB1137" s="587"/>
      <c r="AC1137" s="588">
        <f t="shared" si="1279"/>
        <v>0</v>
      </c>
      <c r="AD1137" s="588">
        <f t="shared" si="1292"/>
        <v>0</v>
      </c>
      <c r="AE1137" s="587"/>
      <c r="AF1137" s="588">
        <f t="shared" si="1280"/>
        <v>0</v>
      </c>
      <c r="AG1137" s="588">
        <f t="shared" si="1293"/>
        <v>0</v>
      </c>
      <c r="AH1137" s="587"/>
      <c r="AI1137" s="588">
        <f t="shared" si="1281"/>
        <v>0</v>
      </c>
      <c r="AJ1137" s="588">
        <f t="shared" si="1294"/>
        <v>0</v>
      </c>
      <c r="AK1137" s="587"/>
      <c r="AL1137" s="588">
        <f t="shared" si="1282"/>
        <v>0</v>
      </c>
      <c r="AM1137" s="588">
        <f t="shared" si="1295"/>
        <v>0</v>
      </c>
      <c r="AN1137" s="587"/>
      <c r="AO1137" s="588">
        <f t="shared" si="1283"/>
        <v>0</v>
      </c>
      <c r="AP1137" s="588">
        <f t="shared" si="1296"/>
        <v>0</v>
      </c>
      <c r="AQ1137" s="587"/>
      <c r="AR1137" s="588">
        <f t="shared" si="1284"/>
        <v>0</v>
      </c>
      <c r="AS1137" s="588">
        <f t="shared" si="1263"/>
        <v>0</v>
      </c>
      <c r="AT1137" s="587"/>
      <c r="AU1137" s="588">
        <f t="shared" si="1285"/>
        <v>0</v>
      </c>
      <c r="AV1137" s="588">
        <f t="shared" si="1297"/>
        <v>0</v>
      </c>
      <c r="AW1137" s="587"/>
      <c r="AX1137" s="652"/>
      <c r="AY1137" s="706">
        <f t="shared" ref="AY1137:AY1200" si="1304">AS1137-AX1137</f>
        <v>0</v>
      </c>
      <c r="BC1137" s="30">
        <f t="shared" si="1264"/>
        <v>0</v>
      </c>
      <c r="BD1137" s="30">
        <f t="shared" si="1265"/>
        <v>0</v>
      </c>
      <c r="BE1137" s="30">
        <f t="shared" si="1299"/>
        <v>0</v>
      </c>
      <c r="BF1137" s="30">
        <f t="shared" si="1266"/>
        <v>0</v>
      </c>
      <c r="BG1137" s="30">
        <f t="shared" si="1267"/>
        <v>0</v>
      </c>
      <c r="BH1137" s="30">
        <f t="shared" si="1298"/>
        <v>0</v>
      </c>
      <c r="BI1137" s="30">
        <f t="shared" si="1303"/>
        <v>0</v>
      </c>
      <c r="BJ1137" s="30">
        <f t="shared" si="1268"/>
        <v>0</v>
      </c>
      <c r="BK1137" s="704">
        <f t="shared" si="1269"/>
        <v>0</v>
      </c>
      <c r="BL1137" s="30">
        <f t="shared" si="1270"/>
        <v>0</v>
      </c>
      <c r="BM1137" s="30">
        <f t="shared" si="1271"/>
        <v>0</v>
      </c>
      <c r="BN1137" s="30">
        <f t="shared" si="1301"/>
        <v>0</v>
      </c>
    </row>
    <row r="1138" spans="1:66" x14ac:dyDescent="0.25">
      <c r="A1138" s="49"/>
      <c r="B1138" s="50"/>
      <c r="C1138" s="699"/>
      <c r="D1138" s="50"/>
      <c r="E1138" s="62" t="e">
        <f t="shared" si="1302"/>
        <v>#N/A</v>
      </c>
      <c r="F1138" s="664" t="str">
        <f t="shared" si="1300"/>
        <v/>
      </c>
      <c r="G1138" s="587"/>
      <c r="H1138" s="588">
        <f t="shared" si="1272"/>
        <v>0</v>
      </c>
      <c r="I1138" s="588">
        <f t="shared" si="1286"/>
        <v>0</v>
      </c>
      <c r="J1138" s="587"/>
      <c r="K1138" s="588">
        <f t="shared" si="1273"/>
        <v>0</v>
      </c>
      <c r="L1138" s="588">
        <f t="shared" si="1287"/>
        <v>0</v>
      </c>
      <c r="M1138" s="587"/>
      <c r="N1138" s="588">
        <f t="shared" si="1274"/>
        <v>0</v>
      </c>
      <c r="O1138" s="588">
        <f t="shared" si="1288"/>
        <v>0</v>
      </c>
      <c r="P1138" s="587"/>
      <c r="Q1138" s="588">
        <f t="shared" si="1275"/>
        <v>0</v>
      </c>
      <c r="R1138" s="588">
        <f t="shared" si="1289"/>
        <v>0</v>
      </c>
      <c r="S1138" s="587"/>
      <c r="T1138" s="588">
        <f t="shared" si="1276"/>
        <v>0</v>
      </c>
      <c r="U1138" s="588">
        <f t="shared" si="1290"/>
        <v>0</v>
      </c>
      <c r="V1138" s="587"/>
      <c r="W1138" s="588">
        <f t="shared" si="1277"/>
        <v>0</v>
      </c>
      <c r="X1138" s="588">
        <f t="shared" si="1291"/>
        <v>0</v>
      </c>
      <c r="Y1138" s="587"/>
      <c r="Z1138" s="588">
        <f t="shared" si="1278"/>
        <v>0</v>
      </c>
      <c r="AA1138" s="588">
        <f t="shared" si="1262"/>
        <v>0</v>
      </c>
      <c r="AB1138" s="587"/>
      <c r="AC1138" s="588">
        <f t="shared" si="1279"/>
        <v>0</v>
      </c>
      <c r="AD1138" s="588">
        <f t="shared" si="1292"/>
        <v>0</v>
      </c>
      <c r="AE1138" s="587"/>
      <c r="AF1138" s="588">
        <f t="shared" si="1280"/>
        <v>0</v>
      </c>
      <c r="AG1138" s="588">
        <f t="shared" si="1293"/>
        <v>0</v>
      </c>
      <c r="AH1138" s="587"/>
      <c r="AI1138" s="588">
        <f t="shared" si="1281"/>
        <v>0</v>
      </c>
      <c r="AJ1138" s="588">
        <f t="shared" si="1294"/>
        <v>0</v>
      </c>
      <c r="AK1138" s="587"/>
      <c r="AL1138" s="588">
        <f t="shared" si="1282"/>
        <v>0</v>
      </c>
      <c r="AM1138" s="588">
        <f t="shared" si="1295"/>
        <v>0</v>
      </c>
      <c r="AN1138" s="587"/>
      <c r="AO1138" s="588">
        <f t="shared" si="1283"/>
        <v>0</v>
      </c>
      <c r="AP1138" s="588">
        <f t="shared" si="1296"/>
        <v>0</v>
      </c>
      <c r="AQ1138" s="587"/>
      <c r="AR1138" s="588">
        <f t="shared" si="1284"/>
        <v>0</v>
      </c>
      <c r="AS1138" s="588">
        <f t="shared" si="1263"/>
        <v>0</v>
      </c>
      <c r="AT1138" s="587"/>
      <c r="AU1138" s="588">
        <f t="shared" si="1285"/>
        <v>0</v>
      </c>
      <c r="AV1138" s="588">
        <f t="shared" si="1297"/>
        <v>0</v>
      </c>
      <c r="AW1138" s="587"/>
      <c r="AX1138" s="652"/>
      <c r="AY1138" s="706">
        <f t="shared" si="1304"/>
        <v>0</v>
      </c>
      <c r="BC1138" s="30">
        <f t="shared" si="1264"/>
        <v>0</v>
      </c>
      <c r="BD1138" s="30">
        <f t="shared" si="1265"/>
        <v>0</v>
      </c>
      <c r="BE1138" s="30">
        <f t="shared" si="1299"/>
        <v>0</v>
      </c>
      <c r="BF1138" s="30">
        <f t="shared" si="1266"/>
        <v>0</v>
      </c>
      <c r="BG1138" s="30">
        <f t="shared" si="1267"/>
        <v>0</v>
      </c>
      <c r="BH1138" s="30">
        <f t="shared" si="1298"/>
        <v>0</v>
      </c>
      <c r="BI1138" s="30">
        <f t="shared" si="1303"/>
        <v>0</v>
      </c>
      <c r="BJ1138" s="30">
        <f t="shared" si="1268"/>
        <v>0</v>
      </c>
      <c r="BK1138" s="704">
        <f t="shared" si="1269"/>
        <v>0</v>
      </c>
      <c r="BL1138" s="30">
        <f t="shared" si="1270"/>
        <v>0</v>
      </c>
      <c r="BM1138" s="30">
        <f t="shared" si="1271"/>
        <v>0</v>
      </c>
      <c r="BN1138" s="30">
        <f t="shared" si="1301"/>
        <v>0</v>
      </c>
    </row>
    <row r="1139" spans="1:66" x14ac:dyDescent="0.25">
      <c r="A1139" s="49"/>
      <c r="B1139" s="50"/>
      <c r="C1139" s="699"/>
      <c r="D1139" s="50"/>
      <c r="E1139" s="62" t="e">
        <f t="shared" si="1302"/>
        <v>#N/A</v>
      </c>
      <c r="F1139" s="664" t="str">
        <f t="shared" si="1300"/>
        <v/>
      </c>
      <c r="G1139" s="587"/>
      <c r="H1139" s="588">
        <f t="shared" si="1272"/>
        <v>0</v>
      </c>
      <c r="I1139" s="588">
        <f t="shared" si="1286"/>
        <v>0</v>
      </c>
      <c r="J1139" s="587"/>
      <c r="K1139" s="588">
        <f t="shared" si="1273"/>
        <v>0</v>
      </c>
      <c r="L1139" s="588">
        <f t="shared" si="1287"/>
        <v>0</v>
      </c>
      <c r="M1139" s="587"/>
      <c r="N1139" s="588">
        <f t="shared" si="1274"/>
        <v>0</v>
      </c>
      <c r="O1139" s="588">
        <f t="shared" si="1288"/>
        <v>0</v>
      </c>
      <c r="P1139" s="587"/>
      <c r="Q1139" s="588">
        <f t="shared" si="1275"/>
        <v>0</v>
      </c>
      <c r="R1139" s="588">
        <f t="shared" si="1289"/>
        <v>0</v>
      </c>
      <c r="S1139" s="587"/>
      <c r="T1139" s="588">
        <f t="shared" si="1276"/>
        <v>0</v>
      </c>
      <c r="U1139" s="588">
        <f t="shared" si="1290"/>
        <v>0</v>
      </c>
      <c r="V1139" s="587"/>
      <c r="W1139" s="588">
        <f t="shared" si="1277"/>
        <v>0</v>
      </c>
      <c r="X1139" s="588">
        <f t="shared" si="1291"/>
        <v>0</v>
      </c>
      <c r="Y1139" s="587"/>
      <c r="Z1139" s="588">
        <f t="shared" si="1278"/>
        <v>0</v>
      </c>
      <c r="AA1139" s="588">
        <f t="shared" si="1262"/>
        <v>0</v>
      </c>
      <c r="AB1139" s="587"/>
      <c r="AC1139" s="588">
        <f t="shared" si="1279"/>
        <v>0</v>
      </c>
      <c r="AD1139" s="588">
        <f t="shared" si="1292"/>
        <v>0</v>
      </c>
      <c r="AE1139" s="587"/>
      <c r="AF1139" s="588">
        <f t="shared" si="1280"/>
        <v>0</v>
      </c>
      <c r="AG1139" s="588">
        <f t="shared" si="1293"/>
        <v>0</v>
      </c>
      <c r="AH1139" s="587"/>
      <c r="AI1139" s="588">
        <f t="shared" si="1281"/>
        <v>0</v>
      </c>
      <c r="AJ1139" s="588">
        <f t="shared" si="1294"/>
        <v>0</v>
      </c>
      <c r="AK1139" s="587"/>
      <c r="AL1139" s="588">
        <f t="shared" si="1282"/>
        <v>0</v>
      </c>
      <c r="AM1139" s="588">
        <f t="shared" si="1295"/>
        <v>0</v>
      </c>
      <c r="AN1139" s="587"/>
      <c r="AO1139" s="588">
        <f t="shared" si="1283"/>
        <v>0</v>
      </c>
      <c r="AP1139" s="588">
        <f t="shared" si="1296"/>
        <v>0</v>
      </c>
      <c r="AQ1139" s="587"/>
      <c r="AR1139" s="588">
        <f t="shared" si="1284"/>
        <v>0</v>
      </c>
      <c r="AS1139" s="588">
        <f t="shared" si="1263"/>
        <v>0</v>
      </c>
      <c r="AT1139" s="587"/>
      <c r="AU1139" s="588">
        <f t="shared" si="1285"/>
        <v>0</v>
      </c>
      <c r="AV1139" s="588">
        <f t="shared" si="1297"/>
        <v>0</v>
      </c>
      <c r="AW1139" s="587"/>
      <c r="AX1139" s="652"/>
      <c r="AY1139" s="706">
        <f t="shared" si="1304"/>
        <v>0</v>
      </c>
      <c r="BC1139" s="30">
        <f t="shared" si="1264"/>
        <v>0</v>
      </c>
      <c r="BD1139" s="30">
        <f t="shared" si="1265"/>
        <v>0</v>
      </c>
      <c r="BE1139" s="30">
        <f t="shared" si="1299"/>
        <v>0</v>
      </c>
      <c r="BF1139" s="30">
        <f t="shared" si="1266"/>
        <v>0</v>
      </c>
      <c r="BG1139" s="30">
        <f t="shared" si="1267"/>
        <v>0</v>
      </c>
      <c r="BH1139" s="30">
        <f t="shared" si="1298"/>
        <v>0</v>
      </c>
      <c r="BI1139" s="30">
        <f t="shared" si="1303"/>
        <v>0</v>
      </c>
      <c r="BJ1139" s="30">
        <f t="shared" si="1268"/>
        <v>0</v>
      </c>
      <c r="BK1139" s="704">
        <f t="shared" si="1269"/>
        <v>0</v>
      </c>
      <c r="BL1139" s="30">
        <f t="shared" si="1270"/>
        <v>0</v>
      </c>
      <c r="BM1139" s="30">
        <f t="shared" si="1271"/>
        <v>0</v>
      </c>
      <c r="BN1139" s="30">
        <f t="shared" si="1301"/>
        <v>0</v>
      </c>
    </row>
    <row r="1140" spans="1:66" x14ac:dyDescent="0.25">
      <c r="A1140" s="49"/>
      <c r="B1140" s="50"/>
      <c r="C1140" s="699"/>
      <c r="D1140" s="50"/>
      <c r="E1140" s="62" t="e">
        <f t="shared" si="1302"/>
        <v>#N/A</v>
      </c>
      <c r="F1140" s="664" t="str">
        <f t="shared" si="1300"/>
        <v/>
      </c>
      <c r="G1140" s="587"/>
      <c r="H1140" s="588">
        <f t="shared" si="1272"/>
        <v>0</v>
      </c>
      <c r="I1140" s="588">
        <f t="shared" si="1286"/>
        <v>0</v>
      </c>
      <c r="J1140" s="587"/>
      <c r="K1140" s="588">
        <f t="shared" si="1273"/>
        <v>0</v>
      </c>
      <c r="L1140" s="588">
        <f t="shared" si="1287"/>
        <v>0</v>
      </c>
      <c r="M1140" s="587"/>
      <c r="N1140" s="588">
        <f t="shared" si="1274"/>
        <v>0</v>
      </c>
      <c r="O1140" s="588">
        <f t="shared" si="1288"/>
        <v>0</v>
      </c>
      <c r="P1140" s="587"/>
      <c r="Q1140" s="588">
        <f t="shared" si="1275"/>
        <v>0</v>
      </c>
      <c r="R1140" s="588">
        <f t="shared" si="1289"/>
        <v>0</v>
      </c>
      <c r="S1140" s="587"/>
      <c r="T1140" s="588">
        <f t="shared" si="1276"/>
        <v>0</v>
      </c>
      <c r="U1140" s="588">
        <f t="shared" si="1290"/>
        <v>0</v>
      </c>
      <c r="V1140" s="587"/>
      <c r="W1140" s="588">
        <f t="shared" si="1277"/>
        <v>0</v>
      </c>
      <c r="X1140" s="588">
        <f t="shared" si="1291"/>
        <v>0</v>
      </c>
      <c r="Y1140" s="587"/>
      <c r="Z1140" s="588">
        <f t="shared" si="1278"/>
        <v>0</v>
      </c>
      <c r="AA1140" s="588">
        <f t="shared" si="1262"/>
        <v>0</v>
      </c>
      <c r="AB1140" s="587"/>
      <c r="AC1140" s="588">
        <f t="shared" si="1279"/>
        <v>0</v>
      </c>
      <c r="AD1140" s="588">
        <f t="shared" si="1292"/>
        <v>0</v>
      </c>
      <c r="AE1140" s="587"/>
      <c r="AF1140" s="588">
        <f t="shared" si="1280"/>
        <v>0</v>
      </c>
      <c r="AG1140" s="588">
        <f t="shared" si="1293"/>
        <v>0</v>
      </c>
      <c r="AH1140" s="587"/>
      <c r="AI1140" s="588">
        <f t="shared" si="1281"/>
        <v>0</v>
      </c>
      <c r="AJ1140" s="588">
        <f t="shared" si="1294"/>
        <v>0</v>
      </c>
      <c r="AK1140" s="587"/>
      <c r="AL1140" s="588">
        <f t="shared" si="1282"/>
        <v>0</v>
      </c>
      <c r="AM1140" s="588">
        <f t="shared" si="1295"/>
        <v>0</v>
      </c>
      <c r="AN1140" s="587"/>
      <c r="AO1140" s="588">
        <f t="shared" si="1283"/>
        <v>0</v>
      </c>
      <c r="AP1140" s="588">
        <f t="shared" si="1296"/>
        <v>0</v>
      </c>
      <c r="AQ1140" s="587"/>
      <c r="AR1140" s="588">
        <f t="shared" si="1284"/>
        <v>0</v>
      </c>
      <c r="AS1140" s="588">
        <f t="shared" si="1263"/>
        <v>0</v>
      </c>
      <c r="AT1140" s="587"/>
      <c r="AU1140" s="588">
        <f t="shared" si="1285"/>
        <v>0</v>
      </c>
      <c r="AV1140" s="588">
        <f t="shared" si="1297"/>
        <v>0</v>
      </c>
      <c r="AW1140" s="587"/>
      <c r="AX1140" s="652"/>
      <c r="AY1140" s="706">
        <f t="shared" si="1304"/>
        <v>0</v>
      </c>
      <c r="BC1140" s="30">
        <f t="shared" si="1264"/>
        <v>0</v>
      </c>
      <c r="BD1140" s="30">
        <f t="shared" si="1265"/>
        <v>0</v>
      </c>
      <c r="BE1140" s="30">
        <f t="shared" si="1299"/>
        <v>0</v>
      </c>
      <c r="BF1140" s="30">
        <f t="shared" si="1266"/>
        <v>0</v>
      </c>
      <c r="BG1140" s="30">
        <f t="shared" si="1267"/>
        <v>0</v>
      </c>
      <c r="BH1140" s="30">
        <f t="shared" si="1298"/>
        <v>0</v>
      </c>
      <c r="BI1140" s="30">
        <f t="shared" si="1303"/>
        <v>0</v>
      </c>
      <c r="BJ1140" s="30">
        <f t="shared" si="1268"/>
        <v>0</v>
      </c>
      <c r="BK1140" s="704">
        <f t="shared" si="1269"/>
        <v>0</v>
      </c>
      <c r="BL1140" s="30">
        <f t="shared" si="1270"/>
        <v>0</v>
      </c>
      <c r="BM1140" s="30">
        <f t="shared" si="1271"/>
        <v>0</v>
      </c>
      <c r="BN1140" s="30">
        <f t="shared" si="1301"/>
        <v>0</v>
      </c>
    </row>
    <row r="1141" spans="1:66" x14ac:dyDescent="0.25">
      <c r="A1141" s="49"/>
      <c r="B1141" s="50"/>
      <c r="C1141" s="699"/>
      <c r="D1141" s="50"/>
      <c r="E1141" s="62" t="e">
        <f t="shared" si="1302"/>
        <v>#N/A</v>
      </c>
      <c r="F1141" s="664" t="str">
        <f t="shared" si="1300"/>
        <v/>
      </c>
      <c r="G1141" s="587"/>
      <c r="H1141" s="588">
        <f t="shared" si="1272"/>
        <v>0</v>
      </c>
      <c r="I1141" s="588">
        <f t="shared" si="1286"/>
        <v>0</v>
      </c>
      <c r="J1141" s="587"/>
      <c r="K1141" s="588">
        <f t="shared" si="1273"/>
        <v>0</v>
      </c>
      <c r="L1141" s="588">
        <f t="shared" si="1287"/>
        <v>0</v>
      </c>
      <c r="M1141" s="587"/>
      <c r="N1141" s="588">
        <f t="shared" si="1274"/>
        <v>0</v>
      </c>
      <c r="O1141" s="588">
        <f t="shared" si="1288"/>
        <v>0</v>
      </c>
      <c r="P1141" s="587"/>
      <c r="Q1141" s="588">
        <f t="shared" si="1275"/>
        <v>0</v>
      </c>
      <c r="R1141" s="588">
        <f t="shared" si="1289"/>
        <v>0</v>
      </c>
      <c r="S1141" s="587"/>
      <c r="T1141" s="588">
        <f t="shared" si="1276"/>
        <v>0</v>
      </c>
      <c r="U1141" s="588">
        <f t="shared" si="1290"/>
        <v>0</v>
      </c>
      <c r="V1141" s="587"/>
      <c r="W1141" s="588">
        <f t="shared" si="1277"/>
        <v>0</v>
      </c>
      <c r="X1141" s="588">
        <f t="shared" si="1291"/>
        <v>0</v>
      </c>
      <c r="Y1141" s="587"/>
      <c r="Z1141" s="588">
        <f t="shared" si="1278"/>
        <v>0</v>
      </c>
      <c r="AA1141" s="588">
        <f t="shared" si="1262"/>
        <v>0</v>
      </c>
      <c r="AB1141" s="587"/>
      <c r="AC1141" s="588">
        <f t="shared" si="1279"/>
        <v>0</v>
      </c>
      <c r="AD1141" s="588">
        <f t="shared" si="1292"/>
        <v>0</v>
      </c>
      <c r="AE1141" s="587"/>
      <c r="AF1141" s="588">
        <f t="shared" si="1280"/>
        <v>0</v>
      </c>
      <c r="AG1141" s="588">
        <f t="shared" si="1293"/>
        <v>0</v>
      </c>
      <c r="AH1141" s="587"/>
      <c r="AI1141" s="588">
        <f t="shared" si="1281"/>
        <v>0</v>
      </c>
      <c r="AJ1141" s="588">
        <f t="shared" si="1294"/>
        <v>0</v>
      </c>
      <c r="AK1141" s="587"/>
      <c r="AL1141" s="588">
        <f t="shared" si="1282"/>
        <v>0</v>
      </c>
      <c r="AM1141" s="588">
        <f t="shared" si="1295"/>
        <v>0</v>
      </c>
      <c r="AN1141" s="587"/>
      <c r="AO1141" s="588">
        <f t="shared" si="1283"/>
        <v>0</v>
      </c>
      <c r="AP1141" s="588">
        <f t="shared" si="1296"/>
        <v>0</v>
      </c>
      <c r="AQ1141" s="587"/>
      <c r="AR1141" s="588">
        <f t="shared" si="1284"/>
        <v>0</v>
      </c>
      <c r="AS1141" s="588">
        <f t="shared" si="1263"/>
        <v>0</v>
      </c>
      <c r="AT1141" s="587"/>
      <c r="AU1141" s="588">
        <f t="shared" si="1285"/>
        <v>0</v>
      </c>
      <c r="AV1141" s="588">
        <f t="shared" si="1297"/>
        <v>0</v>
      </c>
      <c r="AW1141" s="587"/>
      <c r="AX1141" s="652"/>
      <c r="AY1141" s="706">
        <f t="shared" si="1304"/>
        <v>0</v>
      </c>
      <c r="BC1141" s="30">
        <f t="shared" si="1264"/>
        <v>0</v>
      </c>
      <c r="BD1141" s="30">
        <f t="shared" si="1265"/>
        <v>0</v>
      </c>
      <c r="BE1141" s="30">
        <f t="shared" si="1299"/>
        <v>0</v>
      </c>
      <c r="BF1141" s="30">
        <f t="shared" si="1266"/>
        <v>0</v>
      </c>
      <c r="BG1141" s="30">
        <f t="shared" si="1267"/>
        <v>0</v>
      </c>
      <c r="BH1141" s="30">
        <f t="shared" si="1298"/>
        <v>0</v>
      </c>
      <c r="BI1141" s="30">
        <f t="shared" si="1303"/>
        <v>0</v>
      </c>
      <c r="BJ1141" s="30">
        <f t="shared" si="1268"/>
        <v>0</v>
      </c>
      <c r="BK1141" s="704">
        <f t="shared" si="1269"/>
        <v>0</v>
      </c>
      <c r="BL1141" s="30">
        <f t="shared" si="1270"/>
        <v>0</v>
      </c>
      <c r="BM1141" s="30">
        <f t="shared" si="1271"/>
        <v>0</v>
      </c>
      <c r="BN1141" s="30">
        <f t="shared" si="1301"/>
        <v>0</v>
      </c>
    </row>
    <row r="1142" spans="1:66" x14ac:dyDescent="0.25">
      <c r="A1142" s="49"/>
      <c r="B1142" s="50"/>
      <c r="C1142" s="699"/>
      <c r="D1142" s="50"/>
      <c r="E1142" s="62" t="e">
        <f t="shared" si="1302"/>
        <v>#N/A</v>
      </c>
      <c r="F1142" s="664" t="str">
        <f t="shared" si="1300"/>
        <v/>
      </c>
      <c r="G1142" s="587"/>
      <c r="H1142" s="588">
        <f t="shared" si="1272"/>
        <v>0</v>
      </c>
      <c r="I1142" s="588">
        <f t="shared" si="1286"/>
        <v>0</v>
      </c>
      <c r="J1142" s="587"/>
      <c r="K1142" s="588">
        <f t="shared" si="1273"/>
        <v>0</v>
      </c>
      <c r="L1142" s="588">
        <f t="shared" si="1287"/>
        <v>0</v>
      </c>
      <c r="M1142" s="587"/>
      <c r="N1142" s="588">
        <f t="shared" si="1274"/>
        <v>0</v>
      </c>
      <c r="O1142" s="588">
        <f t="shared" si="1288"/>
        <v>0</v>
      </c>
      <c r="P1142" s="587"/>
      <c r="Q1142" s="588">
        <f t="shared" si="1275"/>
        <v>0</v>
      </c>
      <c r="R1142" s="588">
        <f t="shared" si="1289"/>
        <v>0</v>
      </c>
      <c r="S1142" s="587"/>
      <c r="T1142" s="588">
        <f t="shared" si="1276"/>
        <v>0</v>
      </c>
      <c r="U1142" s="588">
        <f t="shared" si="1290"/>
        <v>0</v>
      </c>
      <c r="V1142" s="587"/>
      <c r="W1142" s="588">
        <f t="shared" si="1277"/>
        <v>0</v>
      </c>
      <c r="X1142" s="588">
        <f t="shared" si="1291"/>
        <v>0</v>
      </c>
      <c r="Y1142" s="587"/>
      <c r="Z1142" s="588">
        <f t="shared" si="1278"/>
        <v>0</v>
      </c>
      <c r="AA1142" s="588">
        <f t="shared" si="1262"/>
        <v>0</v>
      </c>
      <c r="AB1142" s="587"/>
      <c r="AC1142" s="588">
        <f t="shared" si="1279"/>
        <v>0</v>
      </c>
      <c r="AD1142" s="588">
        <f t="shared" si="1292"/>
        <v>0</v>
      </c>
      <c r="AE1142" s="587"/>
      <c r="AF1142" s="588">
        <f t="shared" si="1280"/>
        <v>0</v>
      </c>
      <c r="AG1142" s="588">
        <f t="shared" si="1293"/>
        <v>0</v>
      </c>
      <c r="AH1142" s="587"/>
      <c r="AI1142" s="588">
        <f t="shared" si="1281"/>
        <v>0</v>
      </c>
      <c r="AJ1142" s="588">
        <f t="shared" si="1294"/>
        <v>0</v>
      </c>
      <c r="AK1142" s="587"/>
      <c r="AL1142" s="588">
        <f t="shared" si="1282"/>
        <v>0</v>
      </c>
      <c r="AM1142" s="588">
        <f t="shared" si="1295"/>
        <v>0</v>
      </c>
      <c r="AN1142" s="587"/>
      <c r="AO1142" s="588">
        <f t="shared" si="1283"/>
        <v>0</v>
      </c>
      <c r="AP1142" s="588">
        <f t="shared" si="1296"/>
        <v>0</v>
      </c>
      <c r="AQ1142" s="587"/>
      <c r="AR1142" s="588">
        <f t="shared" si="1284"/>
        <v>0</v>
      </c>
      <c r="AS1142" s="588">
        <f t="shared" si="1263"/>
        <v>0</v>
      </c>
      <c r="AT1142" s="587"/>
      <c r="AU1142" s="588">
        <f t="shared" si="1285"/>
        <v>0</v>
      </c>
      <c r="AV1142" s="588">
        <f t="shared" si="1297"/>
        <v>0</v>
      </c>
      <c r="AW1142" s="587"/>
      <c r="AX1142" s="652"/>
      <c r="AY1142" s="706">
        <f t="shared" si="1304"/>
        <v>0</v>
      </c>
      <c r="BC1142" s="30">
        <f t="shared" si="1264"/>
        <v>0</v>
      </c>
      <c r="BD1142" s="30">
        <f t="shared" si="1265"/>
        <v>0</v>
      </c>
      <c r="BE1142" s="30">
        <f t="shared" si="1299"/>
        <v>0</v>
      </c>
      <c r="BF1142" s="30">
        <f t="shared" si="1266"/>
        <v>0</v>
      </c>
      <c r="BG1142" s="30">
        <f t="shared" si="1267"/>
        <v>0</v>
      </c>
      <c r="BH1142" s="30">
        <f t="shared" si="1298"/>
        <v>0</v>
      </c>
      <c r="BI1142" s="30">
        <f t="shared" si="1303"/>
        <v>0</v>
      </c>
      <c r="BJ1142" s="30">
        <f t="shared" si="1268"/>
        <v>0</v>
      </c>
      <c r="BK1142" s="704">
        <f t="shared" si="1269"/>
        <v>0</v>
      </c>
      <c r="BL1142" s="30">
        <f t="shared" si="1270"/>
        <v>0</v>
      </c>
      <c r="BM1142" s="30">
        <f t="shared" si="1271"/>
        <v>0</v>
      </c>
      <c r="BN1142" s="30">
        <f t="shared" si="1301"/>
        <v>0</v>
      </c>
    </row>
    <row r="1143" spans="1:66" x14ac:dyDescent="0.25">
      <c r="A1143" s="49"/>
      <c r="B1143" s="50"/>
      <c r="C1143" s="699"/>
      <c r="D1143" s="50"/>
      <c r="E1143" s="62" t="e">
        <f t="shared" si="1302"/>
        <v>#N/A</v>
      </c>
      <c r="F1143" s="664" t="str">
        <f t="shared" si="1300"/>
        <v/>
      </c>
      <c r="G1143" s="587"/>
      <c r="H1143" s="588">
        <f t="shared" si="1272"/>
        <v>0</v>
      </c>
      <c r="I1143" s="588">
        <f t="shared" si="1286"/>
        <v>0</v>
      </c>
      <c r="J1143" s="587"/>
      <c r="K1143" s="588">
        <f t="shared" si="1273"/>
        <v>0</v>
      </c>
      <c r="L1143" s="588">
        <f t="shared" si="1287"/>
        <v>0</v>
      </c>
      <c r="M1143" s="587"/>
      <c r="N1143" s="588">
        <f t="shared" si="1274"/>
        <v>0</v>
      </c>
      <c r="O1143" s="588">
        <f t="shared" si="1288"/>
        <v>0</v>
      </c>
      <c r="P1143" s="587"/>
      <c r="Q1143" s="588">
        <f t="shared" si="1275"/>
        <v>0</v>
      </c>
      <c r="R1143" s="588">
        <f t="shared" si="1289"/>
        <v>0</v>
      </c>
      <c r="S1143" s="587"/>
      <c r="T1143" s="588">
        <f t="shared" si="1276"/>
        <v>0</v>
      </c>
      <c r="U1143" s="588">
        <f t="shared" si="1290"/>
        <v>0</v>
      </c>
      <c r="V1143" s="587"/>
      <c r="W1143" s="588">
        <f t="shared" si="1277"/>
        <v>0</v>
      </c>
      <c r="X1143" s="588">
        <f t="shared" si="1291"/>
        <v>0</v>
      </c>
      <c r="Y1143" s="587"/>
      <c r="Z1143" s="588">
        <f t="shared" si="1278"/>
        <v>0</v>
      </c>
      <c r="AA1143" s="588">
        <f t="shared" si="1262"/>
        <v>0</v>
      </c>
      <c r="AB1143" s="587"/>
      <c r="AC1143" s="588">
        <f t="shared" si="1279"/>
        <v>0</v>
      </c>
      <c r="AD1143" s="588">
        <f t="shared" si="1292"/>
        <v>0</v>
      </c>
      <c r="AE1143" s="587"/>
      <c r="AF1143" s="588">
        <f t="shared" si="1280"/>
        <v>0</v>
      </c>
      <c r="AG1143" s="588">
        <f t="shared" si="1293"/>
        <v>0</v>
      </c>
      <c r="AH1143" s="587"/>
      <c r="AI1143" s="588">
        <f t="shared" si="1281"/>
        <v>0</v>
      </c>
      <c r="AJ1143" s="588">
        <f t="shared" si="1294"/>
        <v>0</v>
      </c>
      <c r="AK1143" s="587"/>
      <c r="AL1143" s="588">
        <f t="shared" si="1282"/>
        <v>0</v>
      </c>
      <c r="AM1143" s="588">
        <f t="shared" si="1295"/>
        <v>0</v>
      </c>
      <c r="AN1143" s="587"/>
      <c r="AO1143" s="588">
        <f t="shared" si="1283"/>
        <v>0</v>
      </c>
      <c r="AP1143" s="588">
        <f t="shared" si="1296"/>
        <v>0</v>
      </c>
      <c r="AQ1143" s="587"/>
      <c r="AR1143" s="588">
        <f t="shared" si="1284"/>
        <v>0</v>
      </c>
      <c r="AS1143" s="588">
        <f t="shared" si="1263"/>
        <v>0</v>
      </c>
      <c r="AT1143" s="587"/>
      <c r="AU1143" s="588">
        <f t="shared" si="1285"/>
        <v>0</v>
      </c>
      <c r="AV1143" s="588">
        <f t="shared" si="1297"/>
        <v>0</v>
      </c>
      <c r="AW1143" s="587"/>
      <c r="AX1143" s="652"/>
      <c r="AY1143" s="706">
        <f t="shared" si="1304"/>
        <v>0</v>
      </c>
      <c r="BC1143" s="30">
        <f t="shared" si="1264"/>
        <v>0</v>
      </c>
      <c r="BD1143" s="30">
        <f t="shared" si="1265"/>
        <v>0</v>
      </c>
      <c r="BE1143" s="30">
        <f t="shared" si="1299"/>
        <v>0</v>
      </c>
      <c r="BF1143" s="30">
        <f t="shared" si="1266"/>
        <v>0</v>
      </c>
      <c r="BG1143" s="30">
        <f t="shared" si="1267"/>
        <v>0</v>
      </c>
      <c r="BH1143" s="30">
        <f t="shared" si="1298"/>
        <v>0</v>
      </c>
      <c r="BI1143" s="30">
        <f t="shared" si="1303"/>
        <v>0</v>
      </c>
      <c r="BJ1143" s="30">
        <f t="shared" si="1268"/>
        <v>0</v>
      </c>
      <c r="BK1143" s="704">
        <f t="shared" si="1269"/>
        <v>0</v>
      </c>
      <c r="BL1143" s="30">
        <f t="shared" si="1270"/>
        <v>0</v>
      </c>
      <c r="BM1143" s="30">
        <f t="shared" si="1271"/>
        <v>0</v>
      </c>
      <c r="BN1143" s="30">
        <f t="shared" si="1301"/>
        <v>0</v>
      </c>
    </row>
    <row r="1144" spans="1:66" x14ac:dyDescent="0.25">
      <c r="A1144" s="49"/>
      <c r="B1144" s="50"/>
      <c r="C1144" s="699"/>
      <c r="D1144" s="50"/>
      <c r="E1144" s="62" t="e">
        <f t="shared" si="1302"/>
        <v>#N/A</v>
      </c>
      <c r="F1144" s="664" t="str">
        <f t="shared" si="1300"/>
        <v/>
      </c>
      <c r="G1144" s="587"/>
      <c r="H1144" s="588">
        <f t="shared" si="1272"/>
        <v>0</v>
      </c>
      <c r="I1144" s="588">
        <f t="shared" si="1286"/>
        <v>0</v>
      </c>
      <c r="J1144" s="587"/>
      <c r="K1144" s="588">
        <f t="shared" si="1273"/>
        <v>0</v>
      </c>
      <c r="L1144" s="588">
        <f t="shared" si="1287"/>
        <v>0</v>
      </c>
      <c r="M1144" s="587"/>
      <c r="N1144" s="588">
        <f t="shared" si="1274"/>
        <v>0</v>
      </c>
      <c r="O1144" s="588">
        <f t="shared" si="1288"/>
        <v>0</v>
      </c>
      <c r="P1144" s="587"/>
      <c r="Q1144" s="588">
        <f t="shared" si="1275"/>
        <v>0</v>
      </c>
      <c r="R1144" s="588">
        <f t="shared" si="1289"/>
        <v>0</v>
      </c>
      <c r="S1144" s="587"/>
      <c r="T1144" s="588">
        <f t="shared" si="1276"/>
        <v>0</v>
      </c>
      <c r="U1144" s="588">
        <f t="shared" si="1290"/>
        <v>0</v>
      </c>
      <c r="V1144" s="587"/>
      <c r="W1144" s="588">
        <f t="shared" si="1277"/>
        <v>0</v>
      </c>
      <c r="X1144" s="588">
        <f t="shared" si="1291"/>
        <v>0</v>
      </c>
      <c r="Y1144" s="587"/>
      <c r="Z1144" s="588">
        <f t="shared" si="1278"/>
        <v>0</v>
      </c>
      <c r="AA1144" s="588">
        <f t="shared" si="1262"/>
        <v>0</v>
      </c>
      <c r="AB1144" s="587"/>
      <c r="AC1144" s="588">
        <f t="shared" si="1279"/>
        <v>0</v>
      </c>
      <c r="AD1144" s="588">
        <f t="shared" si="1292"/>
        <v>0</v>
      </c>
      <c r="AE1144" s="587"/>
      <c r="AF1144" s="588">
        <f t="shared" si="1280"/>
        <v>0</v>
      </c>
      <c r="AG1144" s="588">
        <f t="shared" si="1293"/>
        <v>0</v>
      </c>
      <c r="AH1144" s="587"/>
      <c r="AI1144" s="588">
        <f t="shared" si="1281"/>
        <v>0</v>
      </c>
      <c r="AJ1144" s="588">
        <f t="shared" si="1294"/>
        <v>0</v>
      </c>
      <c r="AK1144" s="587"/>
      <c r="AL1144" s="588">
        <f t="shared" si="1282"/>
        <v>0</v>
      </c>
      <c r="AM1144" s="588">
        <f t="shared" si="1295"/>
        <v>0</v>
      </c>
      <c r="AN1144" s="587"/>
      <c r="AO1144" s="588">
        <f t="shared" si="1283"/>
        <v>0</v>
      </c>
      <c r="AP1144" s="588">
        <f t="shared" si="1296"/>
        <v>0</v>
      </c>
      <c r="AQ1144" s="587"/>
      <c r="AR1144" s="588">
        <f t="shared" si="1284"/>
        <v>0</v>
      </c>
      <c r="AS1144" s="588">
        <f t="shared" si="1263"/>
        <v>0</v>
      </c>
      <c r="AT1144" s="587"/>
      <c r="AU1144" s="588">
        <f t="shared" si="1285"/>
        <v>0</v>
      </c>
      <c r="AV1144" s="588">
        <f t="shared" si="1297"/>
        <v>0</v>
      </c>
      <c r="AW1144" s="587"/>
      <c r="AX1144" s="652"/>
      <c r="AY1144" s="706">
        <f t="shared" si="1304"/>
        <v>0</v>
      </c>
      <c r="BC1144" s="30">
        <f t="shared" si="1264"/>
        <v>0</v>
      </c>
      <c r="BD1144" s="30">
        <f t="shared" si="1265"/>
        <v>0</v>
      </c>
      <c r="BE1144" s="30">
        <f t="shared" si="1299"/>
        <v>0</v>
      </c>
      <c r="BF1144" s="30">
        <f t="shared" si="1266"/>
        <v>0</v>
      </c>
      <c r="BG1144" s="30">
        <f t="shared" si="1267"/>
        <v>0</v>
      </c>
      <c r="BH1144" s="30">
        <f t="shared" si="1298"/>
        <v>0</v>
      </c>
      <c r="BI1144" s="30">
        <f t="shared" si="1303"/>
        <v>0</v>
      </c>
      <c r="BJ1144" s="30">
        <f t="shared" si="1268"/>
        <v>0</v>
      </c>
      <c r="BK1144" s="704">
        <f t="shared" si="1269"/>
        <v>0</v>
      </c>
      <c r="BL1144" s="30">
        <f t="shared" si="1270"/>
        <v>0</v>
      </c>
      <c r="BM1144" s="30">
        <f t="shared" si="1271"/>
        <v>0</v>
      </c>
      <c r="BN1144" s="30">
        <f t="shared" si="1301"/>
        <v>0</v>
      </c>
    </row>
    <row r="1145" spans="1:66" x14ac:dyDescent="0.25">
      <c r="A1145" s="49"/>
      <c r="B1145" s="50"/>
      <c r="C1145" s="699"/>
      <c r="D1145" s="50"/>
      <c r="E1145" s="62" t="e">
        <f t="shared" si="1302"/>
        <v>#N/A</v>
      </c>
      <c r="F1145" s="664" t="str">
        <f t="shared" si="1300"/>
        <v/>
      </c>
      <c r="G1145" s="587"/>
      <c r="H1145" s="588">
        <f t="shared" si="1272"/>
        <v>0</v>
      </c>
      <c r="I1145" s="588">
        <f t="shared" si="1286"/>
        <v>0</v>
      </c>
      <c r="J1145" s="587"/>
      <c r="K1145" s="588">
        <f t="shared" si="1273"/>
        <v>0</v>
      </c>
      <c r="L1145" s="588">
        <f t="shared" si="1287"/>
        <v>0</v>
      </c>
      <c r="M1145" s="587"/>
      <c r="N1145" s="588">
        <f t="shared" si="1274"/>
        <v>0</v>
      </c>
      <c r="O1145" s="588">
        <f t="shared" si="1288"/>
        <v>0</v>
      </c>
      <c r="P1145" s="587"/>
      <c r="Q1145" s="588">
        <f t="shared" si="1275"/>
        <v>0</v>
      </c>
      <c r="R1145" s="588">
        <f t="shared" si="1289"/>
        <v>0</v>
      </c>
      <c r="S1145" s="587"/>
      <c r="T1145" s="588">
        <f t="shared" si="1276"/>
        <v>0</v>
      </c>
      <c r="U1145" s="588">
        <f t="shared" si="1290"/>
        <v>0</v>
      </c>
      <c r="V1145" s="587"/>
      <c r="W1145" s="588">
        <f t="shared" si="1277"/>
        <v>0</v>
      </c>
      <c r="X1145" s="588">
        <f t="shared" si="1291"/>
        <v>0</v>
      </c>
      <c r="Y1145" s="587"/>
      <c r="Z1145" s="588">
        <f t="shared" si="1278"/>
        <v>0</v>
      </c>
      <c r="AA1145" s="588">
        <f t="shared" si="1262"/>
        <v>0</v>
      </c>
      <c r="AB1145" s="587"/>
      <c r="AC1145" s="588">
        <f t="shared" si="1279"/>
        <v>0</v>
      </c>
      <c r="AD1145" s="588">
        <f t="shared" si="1292"/>
        <v>0</v>
      </c>
      <c r="AE1145" s="587"/>
      <c r="AF1145" s="588">
        <f t="shared" si="1280"/>
        <v>0</v>
      </c>
      <c r="AG1145" s="588">
        <f t="shared" si="1293"/>
        <v>0</v>
      </c>
      <c r="AH1145" s="587"/>
      <c r="AI1145" s="588">
        <f t="shared" si="1281"/>
        <v>0</v>
      </c>
      <c r="AJ1145" s="588">
        <f t="shared" si="1294"/>
        <v>0</v>
      </c>
      <c r="AK1145" s="587"/>
      <c r="AL1145" s="588">
        <f t="shared" si="1282"/>
        <v>0</v>
      </c>
      <c r="AM1145" s="588">
        <f t="shared" si="1295"/>
        <v>0</v>
      </c>
      <c r="AN1145" s="587"/>
      <c r="AO1145" s="588">
        <f t="shared" si="1283"/>
        <v>0</v>
      </c>
      <c r="AP1145" s="588">
        <f t="shared" si="1296"/>
        <v>0</v>
      </c>
      <c r="AQ1145" s="587"/>
      <c r="AR1145" s="588">
        <f t="shared" si="1284"/>
        <v>0</v>
      </c>
      <c r="AS1145" s="588">
        <f t="shared" si="1263"/>
        <v>0</v>
      </c>
      <c r="AT1145" s="587"/>
      <c r="AU1145" s="588">
        <f t="shared" si="1285"/>
        <v>0</v>
      </c>
      <c r="AV1145" s="588">
        <f t="shared" si="1297"/>
        <v>0</v>
      </c>
      <c r="AW1145" s="587"/>
      <c r="AX1145" s="652"/>
      <c r="AY1145" s="706">
        <f t="shared" si="1304"/>
        <v>0</v>
      </c>
      <c r="BC1145" s="30">
        <f t="shared" si="1264"/>
        <v>0</v>
      </c>
      <c r="BD1145" s="30">
        <f t="shared" si="1265"/>
        <v>0</v>
      </c>
      <c r="BE1145" s="30">
        <f t="shared" si="1299"/>
        <v>0</v>
      </c>
      <c r="BF1145" s="30">
        <f t="shared" si="1266"/>
        <v>0</v>
      </c>
      <c r="BG1145" s="30">
        <f t="shared" si="1267"/>
        <v>0</v>
      </c>
      <c r="BH1145" s="30">
        <f t="shared" si="1298"/>
        <v>0</v>
      </c>
      <c r="BI1145" s="30">
        <f t="shared" si="1303"/>
        <v>0</v>
      </c>
      <c r="BJ1145" s="30">
        <f t="shared" si="1268"/>
        <v>0</v>
      </c>
      <c r="BK1145" s="704">
        <f t="shared" si="1269"/>
        <v>0</v>
      </c>
      <c r="BL1145" s="30">
        <f t="shared" si="1270"/>
        <v>0</v>
      </c>
      <c r="BM1145" s="30">
        <f t="shared" si="1271"/>
        <v>0</v>
      </c>
      <c r="BN1145" s="30">
        <f t="shared" si="1301"/>
        <v>0</v>
      </c>
    </row>
    <row r="1146" spans="1:66" x14ac:dyDescent="0.25">
      <c r="A1146" s="49"/>
      <c r="B1146" s="50"/>
      <c r="C1146" s="699"/>
      <c r="D1146" s="50"/>
      <c r="E1146" s="62" t="e">
        <f t="shared" si="1302"/>
        <v>#N/A</v>
      </c>
      <c r="F1146" s="664" t="str">
        <f t="shared" si="1300"/>
        <v/>
      </c>
      <c r="G1146" s="587"/>
      <c r="H1146" s="588">
        <f t="shared" si="1272"/>
        <v>0</v>
      </c>
      <c r="I1146" s="588">
        <f t="shared" si="1286"/>
        <v>0</v>
      </c>
      <c r="J1146" s="587"/>
      <c r="K1146" s="588">
        <f t="shared" si="1273"/>
        <v>0</v>
      </c>
      <c r="L1146" s="588">
        <f t="shared" si="1287"/>
        <v>0</v>
      </c>
      <c r="M1146" s="587"/>
      <c r="N1146" s="588">
        <f t="shared" si="1274"/>
        <v>0</v>
      </c>
      <c r="O1146" s="588">
        <f t="shared" si="1288"/>
        <v>0</v>
      </c>
      <c r="P1146" s="587"/>
      <c r="Q1146" s="588">
        <f t="shared" si="1275"/>
        <v>0</v>
      </c>
      <c r="R1146" s="588">
        <f t="shared" si="1289"/>
        <v>0</v>
      </c>
      <c r="S1146" s="587"/>
      <c r="T1146" s="588">
        <f t="shared" si="1276"/>
        <v>0</v>
      </c>
      <c r="U1146" s="588">
        <f t="shared" si="1290"/>
        <v>0</v>
      </c>
      <c r="V1146" s="587"/>
      <c r="W1146" s="588">
        <f t="shared" si="1277"/>
        <v>0</v>
      </c>
      <c r="X1146" s="588">
        <f t="shared" si="1291"/>
        <v>0</v>
      </c>
      <c r="Y1146" s="587"/>
      <c r="Z1146" s="588">
        <f t="shared" si="1278"/>
        <v>0</v>
      </c>
      <c r="AA1146" s="588">
        <f t="shared" si="1262"/>
        <v>0</v>
      </c>
      <c r="AB1146" s="587"/>
      <c r="AC1146" s="588">
        <f t="shared" si="1279"/>
        <v>0</v>
      </c>
      <c r="AD1146" s="588">
        <f t="shared" si="1292"/>
        <v>0</v>
      </c>
      <c r="AE1146" s="587"/>
      <c r="AF1146" s="588">
        <f t="shared" si="1280"/>
        <v>0</v>
      </c>
      <c r="AG1146" s="588">
        <f t="shared" si="1293"/>
        <v>0</v>
      </c>
      <c r="AH1146" s="587"/>
      <c r="AI1146" s="588">
        <f t="shared" si="1281"/>
        <v>0</v>
      </c>
      <c r="AJ1146" s="588">
        <f t="shared" si="1294"/>
        <v>0</v>
      </c>
      <c r="AK1146" s="587"/>
      <c r="AL1146" s="588">
        <f t="shared" si="1282"/>
        <v>0</v>
      </c>
      <c r="AM1146" s="588">
        <f t="shared" si="1295"/>
        <v>0</v>
      </c>
      <c r="AN1146" s="587"/>
      <c r="AO1146" s="588">
        <f t="shared" si="1283"/>
        <v>0</v>
      </c>
      <c r="AP1146" s="588">
        <f t="shared" si="1296"/>
        <v>0</v>
      </c>
      <c r="AQ1146" s="587"/>
      <c r="AR1146" s="588">
        <f t="shared" si="1284"/>
        <v>0</v>
      </c>
      <c r="AS1146" s="588">
        <f t="shared" si="1263"/>
        <v>0</v>
      </c>
      <c r="AT1146" s="587"/>
      <c r="AU1146" s="588">
        <f t="shared" si="1285"/>
        <v>0</v>
      </c>
      <c r="AV1146" s="588">
        <f t="shared" si="1297"/>
        <v>0</v>
      </c>
      <c r="AW1146" s="587"/>
      <c r="AX1146" s="652"/>
      <c r="AY1146" s="706">
        <f t="shared" si="1304"/>
        <v>0</v>
      </c>
      <c r="BC1146" s="30">
        <f t="shared" si="1264"/>
        <v>0</v>
      </c>
      <c r="BD1146" s="30">
        <f t="shared" si="1265"/>
        <v>0</v>
      </c>
      <c r="BE1146" s="30">
        <f t="shared" si="1299"/>
        <v>0</v>
      </c>
      <c r="BF1146" s="30">
        <f t="shared" si="1266"/>
        <v>0</v>
      </c>
      <c r="BG1146" s="30">
        <f t="shared" si="1267"/>
        <v>0</v>
      </c>
      <c r="BH1146" s="30">
        <f t="shared" si="1298"/>
        <v>0</v>
      </c>
      <c r="BI1146" s="30">
        <f t="shared" si="1303"/>
        <v>0</v>
      </c>
      <c r="BJ1146" s="30">
        <f t="shared" si="1268"/>
        <v>0</v>
      </c>
      <c r="BK1146" s="704">
        <f t="shared" si="1269"/>
        <v>0</v>
      </c>
      <c r="BL1146" s="30">
        <f t="shared" si="1270"/>
        <v>0</v>
      </c>
      <c r="BM1146" s="30">
        <f t="shared" si="1271"/>
        <v>0</v>
      </c>
      <c r="BN1146" s="30">
        <f t="shared" si="1301"/>
        <v>0</v>
      </c>
    </row>
    <row r="1147" spans="1:66" x14ac:dyDescent="0.25">
      <c r="A1147" s="49"/>
      <c r="B1147" s="50"/>
      <c r="C1147" s="699"/>
      <c r="D1147" s="50"/>
      <c r="E1147" s="62" t="e">
        <f t="shared" si="1302"/>
        <v>#N/A</v>
      </c>
      <c r="F1147" s="664" t="str">
        <f t="shared" si="1300"/>
        <v/>
      </c>
      <c r="G1147" s="587"/>
      <c r="H1147" s="588">
        <f t="shared" si="1272"/>
        <v>0</v>
      </c>
      <c r="I1147" s="588">
        <f t="shared" si="1286"/>
        <v>0</v>
      </c>
      <c r="J1147" s="587"/>
      <c r="K1147" s="588">
        <f t="shared" si="1273"/>
        <v>0</v>
      </c>
      <c r="L1147" s="588">
        <f t="shared" si="1287"/>
        <v>0</v>
      </c>
      <c r="M1147" s="587"/>
      <c r="N1147" s="588">
        <f t="shared" si="1274"/>
        <v>0</v>
      </c>
      <c r="O1147" s="588">
        <f t="shared" si="1288"/>
        <v>0</v>
      </c>
      <c r="P1147" s="587"/>
      <c r="Q1147" s="588">
        <f t="shared" si="1275"/>
        <v>0</v>
      </c>
      <c r="R1147" s="588">
        <f t="shared" si="1289"/>
        <v>0</v>
      </c>
      <c r="S1147" s="587"/>
      <c r="T1147" s="588">
        <f t="shared" si="1276"/>
        <v>0</v>
      </c>
      <c r="U1147" s="588">
        <f t="shared" si="1290"/>
        <v>0</v>
      </c>
      <c r="V1147" s="587"/>
      <c r="W1147" s="588">
        <f t="shared" si="1277"/>
        <v>0</v>
      </c>
      <c r="X1147" s="588">
        <f t="shared" si="1291"/>
        <v>0</v>
      </c>
      <c r="Y1147" s="587"/>
      <c r="Z1147" s="588">
        <f t="shared" si="1278"/>
        <v>0</v>
      </c>
      <c r="AA1147" s="588">
        <f t="shared" ref="AA1147:AA1210" si="1305">SUM(Y1147:Z1147)</f>
        <v>0</v>
      </c>
      <c r="AB1147" s="587"/>
      <c r="AC1147" s="588">
        <f t="shared" si="1279"/>
        <v>0</v>
      </c>
      <c r="AD1147" s="588">
        <f t="shared" si="1292"/>
        <v>0</v>
      </c>
      <c r="AE1147" s="587"/>
      <c r="AF1147" s="588">
        <f t="shared" si="1280"/>
        <v>0</v>
      </c>
      <c r="AG1147" s="588">
        <f t="shared" si="1293"/>
        <v>0</v>
      </c>
      <c r="AH1147" s="587"/>
      <c r="AI1147" s="588">
        <f t="shared" si="1281"/>
        <v>0</v>
      </c>
      <c r="AJ1147" s="588">
        <f t="shared" si="1294"/>
        <v>0</v>
      </c>
      <c r="AK1147" s="587"/>
      <c r="AL1147" s="588">
        <f t="shared" si="1282"/>
        <v>0</v>
      </c>
      <c r="AM1147" s="588">
        <f t="shared" si="1295"/>
        <v>0</v>
      </c>
      <c r="AN1147" s="587"/>
      <c r="AO1147" s="588">
        <f t="shared" si="1283"/>
        <v>0</v>
      </c>
      <c r="AP1147" s="588">
        <f t="shared" si="1296"/>
        <v>0</v>
      </c>
      <c r="AQ1147" s="587"/>
      <c r="AR1147" s="588">
        <f t="shared" si="1284"/>
        <v>0</v>
      </c>
      <c r="AS1147" s="588">
        <f t="shared" si="1263"/>
        <v>0</v>
      </c>
      <c r="AT1147" s="587"/>
      <c r="AU1147" s="588">
        <f t="shared" si="1285"/>
        <v>0</v>
      </c>
      <c r="AV1147" s="588">
        <f t="shared" si="1297"/>
        <v>0</v>
      </c>
      <c r="AW1147" s="587"/>
      <c r="AX1147" s="652"/>
      <c r="AY1147" s="706">
        <f t="shared" si="1304"/>
        <v>0</v>
      </c>
      <c r="BC1147" s="30">
        <f t="shared" si="1264"/>
        <v>0</v>
      </c>
      <c r="BD1147" s="30">
        <f t="shared" si="1265"/>
        <v>0</v>
      </c>
      <c r="BE1147" s="30">
        <f t="shared" si="1299"/>
        <v>0</v>
      </c>
      <c r="BF1147" s="30">
        <f t="shared" si="1266"/>
        <v>0</v>
      </c>
      <c r="BG1147" s="30">
        <f t="shared" si="1267"/>
        <v>0</v>
      </c>
      <c r="BH1147" s="30">
        <f t="shared" si="1298"/>
        <v>0</v>
      </c>
      <c r="BI1147" s="30">
        <f t="shared" si="1303"/>
        <v>0</v>
      </c>
      <c r="BJ1147" s="30">
        <f t="shared" si="1268"/>
        <v>0</v>
      </c>
      <c r="BK1147" s="704">
        <f t="shared" si="1269"/>
        <v>0</v>
      </c>
      <c r="BL1147" s="30">
        <f t="shared" si="1270"/>
        <v>0</v>
      </c>
      <c r="BM1147" s="30">
        <f t="shared" si="1271"/>
        <v>0</v>
      </c>
      <c r="BN1147" s="30">
        <f t="shared" si="1301"/>
        <v>0</v>
      </c>
    </row>
    <row r="1148" spans="1:66" x14ac:dyDescent="0.25">
      <c r="A1148" s="49"/>
      <c r="B1148" s="50"/>
      <c r="C1148" s="699"/>
      <c r="D1148" s="50"/>
      <c r="E1148" s="62" t="e">
        <f t="shared" si="1302"/>
        <v>#N/A</v>
      </c>
      <c r="F1148" s="664" t="str">
        <f t="shared" si="1300"/>
        <v/>
      </c>
      <c r="G1148" s="587"/>
      <c r="H1148" s="588">
        <f t="shared" si="1272"/>
        <v>0</v>
      </c>
      <c r="I1148" s="588">
        <f t="shared" si="1286"/>
        <v>0</v>
      </c>
      <c r="J1148" s="587"/>
      <c r="K1148" s="588">
        <f t="shared" si="1273"/>
        <v>0</v>
      </c>
      <c r="L1148" s="588">
        <f t="shared" si="1287"/>
        <v>0</v>
      </c>
      <c r="M1148" s="587"/>
      <c r="N1148" s="588">
        <f t="shared" si="1274"/>
        <v>0</v>
      </c>
      <c r="O1148" s="588">
        <f t="shared" si="1288"/>
        <v>0</v>
      </c>
      <c r="P1148" s="587"/>
      <c r="Q1148" s="588">
        <f t="shared" si="1275"/>
        <v>0</v>
      </c>
      <c r="R1148" s="588">
        <f t="shared" si="1289"/>
        <v>0</v>
      </c>
      <c r="S1148" s="587"/>
      <c r="T1148" s="588">
        <f t="shared" si="1276"/>
        <v>0</v>
      </c>
      <c r="U1148" s="588">
        <f t="shared" si="1290"/>
        <v>0</v>
      </c>
      <c r="V1148" s="587"/>
      <c r="W1148" s="588">
        <f t="shared" si="1277"/>
        <v>0</v>
      </c>
      <c r="X1148" s="588">
        <f t="shared" si="1291"/>
        <v>0</v>
      </c>
      <c r="Y1148" s="587"/>
      <c r="Z1148" s="588">
        <f t="shared" si="1278"/>
        <v>0</v>
      </c>
      <c r="AA1148" s="588">
        <f t="shared" si="1305"/>
        <v>0</v>
      </c>
      <c r="AB1148" s="587"/>
      <c r="AC1148" s="588">
        <f t="shared" si="1279"/>
        <v>0</v>
      </c>
      <c r="AD1148" s="588">
        <f t="shared" si="1292"/>
        <v>0</v>
      </c>
      <c r="AE1148" s="587"/>
      <c r="AF1148" s="588">
        <f t="shared" si="1280"/>
        <v>0</v>
      </c>
      <c r="AG1148" s="588">
        <f t="shared" si="1293"/>
        <v>0</v>
      </c>
      <c r="AH1148" s="587"/>
      <c r="AI1148" s="588">
        <f t="shared" si="1281"/>
        <v>0</v>
      </c>
      <c r="AJ1148" s="588">
        <f t="shared" si="1294"/>
        <v>0</v>
      </c>
      <c r="AK1148" s="587"/>
      <c r="AL1148" s="588">
        <f t="shared" si="1282"/>
        <v>0</v>
      </c>
      <c r="AM1148" s="588">
        <f t="shared" si="1295"/>
        <v>0</v>
      </c>
      <c r="AN1148" s="587"/>
      <c r="AO1148" s="588">
        <f t="shared" si="1283"/>
        <v>0</v>
      </c>
      <c r="AP1148" s="588">
        <f t="shared" si="1296"/>
        <v>0</v>
      </c>
      <c r="AQ1148" s="587"/>
      <c r="AR1148" s="588">
        <f t="shared" si="1284"/>
        <v>0</v>
      </c>
      <c r="AS1148" s="588">
        <f t="shared" si="1263"/>
        <v>0</v>
      </c>
      <c r="AT1148" s="587"/>
      <c r="AU1148" s="588">
        <f t="shared" si="1285"/>
        <v>0</v>
      </c>
      <c r="AV1148" s="588">
        <f t="shared" si="1297"/>
        <v>0</v>
      </c>
      <c r="AW1148" s="587"/>
      <c r="AX1148" s="652"/>
      <c r="AY1148" s="706">
        <f t="shared" si="1304"/>
        <v>0</v>
      </c>
      <c r="BC1148" s="30">
        <f t="shared" si="1264"/>
        <v>0</v>
      </c>
      <c r="BD1148" s="30">
        <f t="shared" si="1265"/>
        <v>0</v>
      </c>
      <c r="BE1148" s="30">
        <f t="shared" si="1299"/>
        <v>0</v>
      </c>
      <c r="BF1148" s="30">
        <f t="shared" si="1266"/>
        <v>0</v>
      </c>
      <c r="BG1148" s="30">
        <f t="shared" si="1267"/>
        <v>0</v>
      </c>
      <c r="BH1148" s="30">
        <f t="shared" si="1298"/>
        <v>0</v>
      </c>
      <c r="BI1148" s="30">
        <f t="shared" si="1303"/>
        <v>0</v>
      </c>
      <c r="BJ1148" s="30">
        <f t="shared" si="1268"/>
        <v>0</v>
      </c>
      <c r="BK1148" s="704">
        <f t="shared" si="1269"/>
        <v>0</v>
      </c>
      <c r="BL1148" s="30">
        <f t="shared" si="1270"/>
        <v>0</v>
      </c>
      <c r="BM1148" s="30">
        <f t="shared" si="1271"/>
        <v>0</v>
      </c>
      <c r="BN1148" s="30">
        <f t="shared" si="1301"/>
        <v>0</v>
      </c>
    </row>
    <row r="1149" spans="1:66" x14ac:dyDescent="0.25">
      <c r="A1149" s="49"/>
      <c r="B1149" s="50"/>
      <c r="C1149" s="699"/>
      <c r="D1149" s="50"/>
      <c r="E1149" s="62" t="e">
        <f t="shared" si="1302"/>
        <v>#N/A</v>
      </c>
      <c r="F1149" s="664" t="str">
        <f t="shared" si="1300"/>
        <v/>
      </c>
      <c r="G1149" s="587"/>
      <c r="H1149" s="588">
        <f t="shared" si="1272"/>
        <v>0</v>
      </c>
      <c r="I1149" s="588">
        <f t="shared" si="1286"/>
        <v>0</v>
      </c>
      <c r="J1149" s="587"/>
      <c r="K1149" s="588">
        <f t="shared" si="1273"/>
        <v>0</v>
      </c>
      <c r="L1149" s="588">
        <f t="shared" si="1287"/>
        <v>0</v>
      </c>
      <c r="M1149" s="587"/>
      <c r="N1149" s="588">
        <f t="shared" si="1274"/>
        <v>0</v>
      </c>
      <c r="O1149" s="588">
        <f t="shared" si="1288"/>
        <v>0</v>
      </c>
      <c r="P1149" s="587"/>
      <c r="Q1149" s="588">
        <f t="shared" si="1275"/>
        <v>0</v>
      </c>
      <c r="R1149" s="588">
        <f t="shared" si="1289"/>
        <v>0</v>
      </c>
      <c r="S1149" s="587"/>
      <c r="T1149" s="588">
        <f t="shared" si="1276"/>
        <v>0</v>
      </c>
      <c r="U1149" s="588">
        <f t="shared" si="1290"/>
        <v>0</v>
      </c>
      <c r="V1149" s="587"/>
      <c r="W1149" s="588">
        <f t="shared" si="1277"/>
        <v>0</v>
      </c>
      <c r="X1149" s="588">
        <f t="shared" si="1291"/>
        <v>0</v>
      </c>
      <c r="Y1149" s="587"/>
      <c r="Z1149" s="588">
        <f t="shared" si="1278"/>
        <v>0</v>
      </c>
      <c r="AA1149" s="588">
        <f t="shared" si="1305"/>
        <v>0</v>
      </c>
      <c r="AB1149" s="587"/>
      <c r="AC1149" s="588">
        <f t="shared" si="1279"/>
        <v>0</v>
      </c>
      <c r="AD1149" s="588">
        <f t="shared" si="1292"/>
        <v>0</v>
      </c>
      <c r="AE1149" s="587"/>
      <c r="AF1149" s="588">
        <f t="shared" si="1280"/>
        <v>0</v>
      </c>
      <c r="AG1149" s="588">
        <f t="shared" si="1293"/>
        <v>0</v>
      </c>
      <c r="AH1149" s="587"/>
      <c r="AI1149" s="588">
        <f t="shared" si="1281"/>
        <v>0</v>
      </c>
      <c r="AJ1149" s="588">
        <f t="shared" si="1294"/>
        <v>0</v>
      </c>
      <c r="AK1149" s="587"/>
      <c r="AL1149" s="588">
        <f t="shared" si="1282"/>
        <v>0</v>
      </c>
      <c r="AM1149" s="588">
        <f t="shared" si="1295"/>
        <v>0</v>
      </c>
      <c r="AN1149" s="587"/>
      <c r="AO1149" s="588">
        <f t="shared" si="1283"/>
        <v>0</v>
      </c>
      <c r="AP1149" s="588">
        <f t="shared" si="1296"/>
        <v>0</v>
      </c>
      <c r="AQ1149" s="587"/>
      <c r="AR1149" s="588">
        <f t="shared" si="1284"/>
        <v>0</v>
      </c>
      <c r="AS1149" s="588">
        <f t="shared" si="1263"/>
        <v>0</v>
      </c>
      <c r="AT1149" s="587"/>
      <c r="AU1149" s="588">
        <f t="shared" si="1285"/>
        <v>0</v>
      </c>
      <c r="AV1149" s="588">
        <f t="shared" si="1297"/>
        <v>0</v>
      </c>
      <c r="AW1149" s="587"/>
      <c r="AX1149" s="652"/>
      <c r="AY1149" s="706">
        <f t="shared" si="1304"/>
        <v>0</v>
      </c>
      <c r="BC1149" s="30">
        <f t="shared" si="1264"/>
        <v>0</v>
      </c>
      <c r="BD1149" s="30">
        <f t="shared" si="1265"/>
        <v>0</v>
      </c>
      <c r="BE1149" s="30">
        <f t="shared" si="1299"/>
        <v>0</v>
      </c>
      <c r="BF1149" s="30">
        <f t="shared" si="1266"/>
        <v>0</v>
      </c>
      <c r="BG1149" s="30">
        <f t="shared" si="1267"/>
        <v>0</v>
      </c>
      <c r="BH1149" s="30">
        <f t="shared" si="1298"/>
        <v>0</v>
      </c>
      <c r="BI1149" s="30">
        <f t="shared" si="1303"/>
        <v>0</v>
      </c>
      <c r="BJ1149" s="30">
        <f t="shared" si="1268"/>
        <v>0</v>
      </c>
      <c r="BK1149" s="704">
        <f t="shared" si="1269"/>
        <v>0</v>
      </c>
      <c r="BL1149" s="30">
        <f t="shared" si="1270"/>
        <v>0</v>
      </c>
      <c r="BM1149" s="30">
        <f t="shared" si="1271"/>
        <v>0</v>
      </c>
      <c r="BN1149" s="30">
        <f t="shared" si="1301"/>
        <v>0</v>
      </c>
    </row>
    <row r="1150" spans="1:66" x14ac:dyDescent="0.25">
      <c r="A1150" s="49"/>
      <c r="B1150" s="50"/>
      <c r="C1150" s="699"/>
      <c r="D1150" s="50"/>
      <c r="E1150" s="62" t="e">
        <f t="shared" si="1302"/>
        <v>#N/A</v>
      </c>
      <c r="F1150" s="664" t="str">
        <f t="shared" si="1300"/>
        <v/>
      </c>
      <c r="G1150" s="587"/>
      <c r="H1150" s="588">
        <f t="shared" si="1272"/>
        <v>0</v>
      </c>
      <c r="I1150" s="588">
        <f t="shared" si="1286"/>
        <v>0</v>
      </c>
      <c r="J1150" s="587"/>
      <c r="K1150" s="588">
        <f t="shared" si="1273"/>
        <v>0</v>
      </c>
      <c r="L1150" s="588">
        <f t="shared" si="1287"/>
        <v>0</v>
      </c>
      <c r="M1150" s="587"/>
      <c r="N1150" s="588">
        <f t="shared" si="1274"/>
        <v>0</v>
      </c>
      <c r="O1150" s="588">
        <f t="shared" si="1288"/>
        <v>0</v>
      </c>
      <c r="P1150" s="587"/>
      <c r="Q1150" s="588">
        <f t="shared" si="1275"/>
        <v>0</v>
      </c>
      <c r="R1150" s="588">
        <f t="shared" si="1289"/>
        <v>0</v>
      </c>
      <c r="S1150" s="587"/>
      <c r="T1150" s="588">
        <f t="shared" si="1276"/>
        <v>0</v>
      </c>
      <c r="U1150" s="588">
        <f t="shared" si="1290"/>
        <v>0</v>
      </c>
      <c r="V1150" s="587"/>
      <c r="W1150" s="588">
        <f t="shared" si="1277"/>
        <v>0</v>
      </c>
      <c r="X1150" s="588">
        <f t="shared" si="1291"/>
        <v>0</v>
      </c>
      <c r="Y1150" s="587"/>
      <c r="Z1150" s="588">
        <f t="shared" si="1278"/>
        <v>0</v>
      </c>
      <c r="AA1150" s="588">
        <f t="shared" si="1305"/>
        <v>0</v>
      </c>
      <c r="AB1150" s="587"/>
      <c r="AC1150" s="588">
        <f t="shared" si="1279"/>
        <v>0</v>
      </c>
      <c r="AD1150" s="588">
        <f t="shared" si="1292"/>
        <v>0</v>
      </c>
      <c r="AE1150" s="587"/>
      <c r="AF1150" s="588">
        <f t="shared" si="1280"/>
        <v>0</v>
      </c>
      <c r="AG1150" s="588">
        <f t="shared" si="1293"/>
        <v>0</v>
      </c>
      <c r="AH1150" s="587"/>
      <c r="AI1150" s="588">
        <f t="shared" si="1281"/>
        <v>0</v>
      </c>
      <c r="AJ1150" s="588">
        <f t="shared" si="1294"/>
        <v>0</v>
      </c>
      <c r="AK1150" s="587"/>
      <c r="AL1150" s="588">
        <f t="shared" si="1282"/>
        <v>0</v>
      </c>
      <c r="AM1150" s="588">
        <f t="shared" si="1295"/>
        <v>0</v>
      </c>
      <c r="AN1150" s="587"/>
      <c r="AO1150" s="588">
        <f t="shared" si="1283"/>
        <v>0</v>
      </c>
      <c r="AP1150" s="588">
        <f t="shared" si="1296"/>
        <v>0</v>
      </c>
      <c r="AQ1150" s="587"/>
      <c r="AR1150" s="588">
        <f t="shared" si="1284"/>
        <v>0</v>
      </c>
      <c r="AS1150" s="588">
        <f t="shared" si="1263"/>
        <v>0</v>
      </c>
      <c r="AT1150" s="587"/>
      <c r="AU1150" s="588">
        <f t="shared" si="1285"/>
        <v>0</v>
      </c>
      <c r="AV1150" s="588">
        <f t="shared" si="1297"/>
        <v>0</v>
      </c>
      <c r="AW1150" s="587"/>
      <c r="AX1150" s="652"/>
      <c r="AY1150" s="706">
        <f t="shared" si="1304"/>
        <v>0</v>
      </c>
      <c r="BC1150" s="30">
        <f t="shared" si="1264"/>
        <v>0</v>
      </c>
      <c r="BD1150" s="30">
        <f t="shared" si="1265"/>
        <v>0</v>
      </c>
      <c r="BE1150" s="30">
        <f t="shared" si="1299"/>
        <v>0</v>
      </c>
      <c r="BF1150" s="30">
        <f t="shared" si="1266"/>
        <v>0</v>
      </c>
      <c r="BG1150" s="30">
        <f t="shared" si="1267"/>
        <v>0</v>
      </c>
      <c r="BH1150" s="30">
        <f t="shared" si="1298"/>
        <v>0</v>
      </c>
      <c r="BI1150" s="30">
        <f t="shared" si="1303"/>
        <v>0</v>
      </c>
      <c r="BJ1150" s="30">
        <f t="shared" si="1268"/>
        <v>0</v>
      </c>
      <c r="BK1150" s="704">
        <f t="shared" si="1269"/>
        <v>0</v>
      </c>
      <c r="BL1150" s="30">
        <f t="shared" si="1270"/>
        <v>0</v>
      </c>
      <c r="BM1150" s="30">
        <f t="shared" si="1271"/>
        <v>0</v>
      </c>
      <c r="BN1150" s="30">
        <f t="shared" si="1301"/>
        <v>0</v>
      </c>
    </row>
    <row r="1151" spans="1:66" x14ac:dyDescent="0.25">
      <c r="A1151" s="49"/>
      <c r="B1151" s="50"/>
      <c r="C1151" s="699"/>
      <c r="D1151" s="50"/>
      <c r="E1151" s="62" t="e">
        <f t="shared" si="1302"/>
        <v>#N/A</v>
      </c>
      <c r="F1151" s="664" t="str">
        <f t="shared" si="1300"/>
        <v/>
      </c>
      <c r="G1151" s="587"/>
      <c r="H1151" s="588">
        <f t="shared" si="1272"/>
        <v>0</v>
      </c>
      <c r="I1151" s="588">
        <f t="shared" si="1286"/>
        <v>0</v>
      </c>
      <c r="J1151" s="587"/>
      <c r="K1151" s="588">
        <f t="shared" si="1273"/>
        <v>0</v>
      </c>
      <c r="L1151" s="588">
        <f t="shared" si="1287"/>
        <v>0</v>
      </c>
      <c r="M1151" s="587"/>
      <c r="N1151" s="588">
        <f t="shared" si="1274"/>
        <v>0</v>
      </c>
      <c r="O1151" s="588">
        <f t="shared" si="1288"/>
        <v>0</v>
      </c>
      <c r="P1151" s="587"/>
      <c r="Q1151" s="588">
        <f t="shared" si="1275"/>
        <v>0</v>
      </c>
      <c r="R1151" s="588">
        <f t="shared" si="1289"/>
        <v>0</v>
      </c>
      <c r="S1151" s="587"/>
      <c r="T1151" s="588">
        <f t="shared" si="1276"/>
        <v>0</v>
      </c>
      <c r="U1151" s="588">
        <f t="shared" si="1290"/>
        <v>0</v>
      </c>
      <c r="V1151" s="587"/>
      <c r="W1151" s="588">
        <f t="shared" si="1277"/>
        <v>0</v>
      </c>
      <c r="X1151" s="588">
        <f t="shared" si="1291"/>
        <v>0</v>
      </c>
      <c r="Y1151" s="587"/>
      <c r="Z1151" s="588">
        <f t="shared" si="1278"/>
        <v>0</v>
      </c>
      <c r="AA1151" s="588">
        <f t="shared" si="1305"/>
        <v>0</v>
      </c>
      <c r="AB1151" s="587"/>
      <c r="AC1151" s="588">
        <f t="shared" si="1279"/>
        <v>0</v>
      </c>
      <c r="AD1151" s="588">
        <f t="shared" si="1292"/>
        <v>0</v>
      </c>
      <c r="AE1151" s="587"/>
      <c r="AF1151" s="588">
        <f t="shared" si="1280"/>
        <v>0</v>
      </c>
      <c r="AG1151" s="588">
        <f t="shared" si="1293"/>
        <v>0</v>
      </c>
      <c r="AH1151" s="587"/>
      <c r="AI1151" s="588">
        <f t="shared" si="1281"/>
        <v>0</v>
      </c>
      <c r="AJ1151" s="588">
        <f t="shared" si="1294"/>
        <v>0</v>
      </c>
      <c r="AK1151" s="587"/>
      <c r="AL1151" s="588">
        <f t="shared" si="1282"/>
        <v>0</v>
      </c>
      <c r="AM1151" s="588">
        <f t="shared" si="1295"/>
        <v>0</v>
      </c>
      <c r="AN1151" s="587"/>
      <c r="AO1151" s="588">
        <f t="shared" si="1283"/>
        <v>0</v>
      </c>
      <c r="AP1151" s="588">
        <f t="shared" si="1296"/>
        <v>0</v>
      </c>
      <c r="AQ1151" s="587"/>
      <c r="AR1151" s="588">
        <f t="shared" si="1284"/>
        <v>0</v>
      </c>
      <c r="AS1151" s="588">
        <f t="shared" si="1263"/>
        <v>0</v>
      </c>
      <c r="AT1151" s="587"/>
      <c r="AU1151" s="588">
        <f t="shared" si="1285"/>
        <v>0</v>
      </c>
      <c r="AV1151" s="588">
        <f t="shared" si="1297"/>
        <v>0</v>
      </c>
      <c r="AW1151" s="587"/>
      <c r="AX1151" s="652"/>
      <c r="AY1151" s="706">
        <f t="shared" si="1304"/>
        <v>0</v>
      </c>
      <c r="BC1151" s="30">
        <f t="shared" si="1264"/>
        <v>0</v>
      </c>
      <c r="BD1151" s="30">
        <f t="shared" si="1265"/>
        <v>0</v>
      </c>
      <c r="BE1151" s="30">
        <f t="shared" si="1299"/>
        <v>0</v>
      </c>
      <c r="BF1151" s="30">
        <f t="shared" si="1266"/>
        <v>0</v>
      </c>
      <c r="BG1151" s="30">
        <f t="shared" si="1267"/>
        <v>0</v>
      </c>
      <c r="BH1151" s="30">
        <f t="shared" si="1298"/>
        <v>0</v>
      </c>
      <c r="BI1151" s="30">
        <f t="shared" si="1303"/>
        <v>0</v>
      </c>
      <c r="BJ1151" s="30">
        <f t="shared" si="1268"/>
        <v>0</v>
      </c>
      <c r="BK1151" s="704">
        <f t="shared" si="1269"/>
        <v>0</v>
      </c>
      <c r="BL1151" s="30">
        <f t="shared" si="1270"/>
        <v>0</v>
      </c>
      <c r="BM1151" s="30">
        <f t="shared" si="1271"/>
        <v>0</v>
      </c>
      <c r="BN1151" s="30">
        <f t="shared" si="1301"/>
        <v>0</v>
      </c>
    </row>
    <row r="1152" spans="1:66" x14ac:dyDescent="0.25">
      <c r="A1152" s="49"/>
      <c r="B1152" s="50"/>
      <c r="C1152" s="699"/>
      <c r="D1152" s="50"/>
      <c r="E1152" s="62" t="e">
        <f t="shared" si="1302"/>
        <v>#N/A</v>
      </c>
      <c r="F1152" s="664" t="str">
        <f t="shared" si="1300"/>
        <v/>
      </c>
      <c r="G1152" s="587"/>
      <c r="H1152" s="588">
        <f t="shared" si="1272"/>
        <v>0</v>
      </c>
      <c r="I1152" s="588">
        <f t="shared" si="1286"/>
        <v>0</v>
      </c>
      <c r="J1152" s="587"/>
      <c r="K1152" s="588">
        <f t="shared" si="1273"/>
        <v>0</v>
      </c>
      <c r="L1152" s="588">
        <f t="shared" si="1287"/>
        <v>0</v>
      </c>
      <c r="M1152" s="587"/>
      <c r="N1152" s="588">
        <f t="shared" si="1274"/>
        <v>0</v>
      </c>
      <c r="O1152" s="588">
        <f t="shared" si="1288"/>
        <v>0</v>
      </c>
      <c r="P1152" s="587"/>
      <c r="Q1152" s="588">
        <f t="shared" si="1275"/>
        <v>0</v>
      </c>
      <c r="R1152" s="588">
        <f t="shared" si="1289"/>
        <v>0</v>
      </c>
      <c r="S1152" s="587"/>
      <c r="T1152" s="588">
        <f t="shared" si="1276"/>
        <v>0</v>
      </c>
      <c r="U1152" s="588">
        <f t="shared" si="1290"/>
        <v>0</v>
      </c>
      <c r="V1152" s="587"/>
      <c r="W1152" s="588">
        <f t="shared" si="1277"/>
        <v>0</v>
      </c>
      <c r="X1152" s="588">
        <f t="shared" si="1291"/>
        <v>0</v>
      </c>
      <c r="Y1152" s="587"/>
      <c r="Z1152" s="588">
        <f t="shared" si="1278"/>
        <v>0</v>
      </c>
      <c r="AA1152" s="588">
        <f t="shared" si="1305"/>
        <v>0</v>
      </c>
      <c r="AB1152" s="587"/>
      <c r="AC1152" s="588">
        <f t="shared" si="1279"/>
        <v>0</v>
      </c>
      <c r="AD1152" s="588">
        <f t="shared" si="1292"/>
        <v>0</v>
      </c>
      <c r="AE1152" s="587"/>
      <c r="AF1152" s="588">
        <f t="shared" si="1280"/>
        <v>0</v>
      </c>
      <c r="AG1152" s="588">
        <f t="shared" si="1293"/>
        <v>0</v>
      </c>
      <c r="AH1152" s="587"/>
      <c r="AI1152" s="588">
        <f t="shared" si="1281"/>
        <v>0</v>
      </c>
      <c r="AJ1152" s="588">
        <f t="shared" si="1294"/>
        <v>0</v>
      </c>
      <c r="AK1152" s="587"/>
      <c r="AL1152" s="588">
        <f t="shared" si="1282"/>
        <v>0</v>
      </c>
      <c r="AM1152" s="588">
        <f t="shared" si="1295"/>
        <v>0</v>
      </c>
      <c r="AN1152" s="587"/>
      <c r="AO1152" s="588">
        <f t="shared" si="1283"/>
        <v>0</v>
      </c>
      <c r="AP1152" s="588">
        <f t="shared" si="1296"/>
        <v>0</v>
      </c>
      <c r="AQ1152" s="587"/>
      <c r="AR1152" s="588">
        <f t="shared" si="1284"/>
        <v>0</v>
      </c>
      <c r="AS1152" s="588">
        <f t="shared" si="1263"/>
        <v>0</v>
      </c>
      <c r="AT1152" s="587"/>
      <c r="AU1152" s="588">
        <f t="shared" si="1285"/>
        <v>0</v>
      </c>
      <c r="AV1152" s="588">
        <f t="shared" si="1297"/>
        <v>0</v>
      </c>
      <c r="AW1152" s="587"/>
      <c r="AX1152" s="652"/>
      <c r="AY1152" s="706">
        <f t="shared" si="1304"/>
        <v>0</v>
      </c>
      <c r="BC1152" s="30">
        <f t="shared" si="1264"/>
        <v>0</v>
      </c>
      <c r="BD1152" s="30">
        <f t="shared" si="1265"/>
        <v>0</v>
      </c>
      <c r="BE1152" s="30">
        <f t="shared" si="1299"/>
        <v>0</v>
      </c>
      <c r="BF1152" s="30">
        <f t="shared" si="1266"/>
        <v>0</v>
      </c>
      <c r="BG1152" s="30">
        <f t="shared" si="1267"/>
        <v>0</v>
      </c>
      <c r="BH1152" s="30">
        <f t="shared" si="1298"/>
        <v>0</v>
      </c>
      <c r="BI1152" s="30">
        <f t="shared" si="1303"/>
        <v>0</v>
      </c>
      <c r="BJ1152" s="30">
        <f t="shared" si="1268"/>
        <v>0</v>
      </c>
      <c r="BK1152" s="704">
        <f t="shared" si="1269"/>
        <v>0</v>
      </c>
      <c r="BL1152" s="30">
        <f t="shared" si="1270"/>
        <v>0</v>
      </c>
      <c r="BM1152" s="30">
        <f t="shared" si="1271"/>
        <v>0</v>
      </c>
      <c r="BN1152" s="30">
        <f t="shared" si="1301"/>
        <v>0</v>
      </c>
    </row>
    <row r="1153" spans="1:66" x14ac:dyDescent="0.25">
      <c r="A1153" s="49"/>
      <c r="B1153" s="50"/>
      <c r="C1153" s="699"/>
      <c r="D1153" s="50"/>
      <c r="E1153" s="62" t="e">
        <f t="shared" si="1302"/>
        <v>#N/A</v>
      </c>
      <c r="F1153" s="664" t="str">
        <f t="shared" si="1300"/>
        <v/>
      </c>
      <c r="G1153" s="587"/>
      <c r="H1153" s="588">
        <f t="shared" si="1272"/>
        <v>0</v>
      </c>
      <c r="I1153" s="588">
        <f t="shared" si="1286"/>
        <v>0</v>
      </c>
      <c r="J1153" s="587"/>
      <c r="K1153" s="588">
        <f t="shared" si="1273"/>
        <v>0</v>
      </c>
      <c r="L1153" s="588">
        <f t="shared" si="1287"/>
        <v>0</v>
      </c>
      <c r="M1153" s="587"/>
      <c r="N1153" s="588">
        <f t="shared" si="1274"/>
        <v>0</v>
      </c>
      <c r="O1153" s="588">
        <f t="shared" si="1288"/>
        <v>0</v>
      </c>
      <c r="P1153" s="587"/>
      <c r="Q1153" s="588">
        <f t="shared" si="1275"/>
        <v>0</v>
      </c>
      <c r="R1153" s="588">
        <f t="shared" si="1289"/>
        <v>0</v>
      </c>
      <c r="S1153" s="587"/>
      <c r="T1153" s="588">
        <f t="shared" si="1276"/>
        <v>0</v>
      </c>
      <c r="U1153" s="588">
        <f t="shared" si="1290"/>
        <v>0</v>
      </c>
      <c r="V1153" s="587"/>
      <c r="W1153" s="588">
        <f t="shared" si="1277"/>
        <v>0</v>
      </c>
      <c r="X1153" s="588">
        <f t="shared" si="1291"/>
        <v>0</v>
      </c>
      <c r="Y1153" s="587"/>
      <c r="Z1153" s="588">
        <f t="shared" si="1278"/>
        <v>0</v>
      </c>
      <c r="AA1153" s="588">
        <f t="shared" si="1305"/>
        <v>0</v>
      </c>
      <c r="AB1153" s="587"/>
      <c r="AC1153" s="588">
        <f t="shared" si="1279"/>
        <v>0</v>
      </c>
      <c r="AD1153" s="588">
        <f t="shared" si="1292"/>
        <v>0</v>
      </c>
      <c r="AE1153" s="587"/>
      <c r="AF1153" s="588">
        <f t="shared" si="1280"/>
        <v>0</v>
      </c>
      <c r="AG1153" s="588">
        <f t="shared" si="1293"/>
        <v>0</v>
      </c>
      <c r="AH1153" s="587"/>
      <c r="AI1153" s="588">
        <f t="shared" si="1281"/>
        <v>0</v>
      </c>
      <c r="AJ1153" s="588">
        <f t="shared" si="1294"/>
        <v>0</v>
      </c>
      <c r="AK1153" s="587"/>
      <c r="AL1153" s="588">
        <f t="shared" si="1282"/>
        <v>0</v>
      </c>
      <c r="AM1153" s="588">
        <f t="shared" si="1295"/>
        <v>0</v>
      </c>
      <c r="AN1153" s="587"/>
      <c r="AO1153" s="588">
        <f t="shared" si="1283"/>
        <v>0</v>
      </c>
      <c r="AP1153" s="588">
        <f t="shared" si="1296"/>
        <v>0</v>
      </c>
      <c r="AQ1153" s="587"/>
      <c r="AR1153" s="588">
        <f t="shared" si="1284"/>
        <v>0</v>
      </c>
      <c r="AS1153" s="588">
        <f t="shared" si="1263"/>
        <v>0</v>
      </c>
      <c r="AT1153" s="587"/>
      <c r="AU1153" s="588">
        <f t="shared" si="1285"/>
        <v>0</v>
      </c>
      <c r="AV1153" s="588">
        <f t="shared" si="1297"/>
        <v>0</v>
      </c>
      <c r="AW1153" s="587"/>
      <c r="AX1153" s="652"/>
      <c r="AY1153" s="706">
        <f t="shared" si="1304"/>
        <v>0</v>
      </c>
      <c r="BC1153" s="30">
        <f t="shared" si="1264"/>
        <v>0</v>
      </c>
      <c r="BD1153" s="30">
        <f t="shared" si="1265"/>
        <v>0</v>
      </c>
      <c r="BE1153" s="30">
        <f t="shared" si="1299"/>
        <v>0</v>
      </c>
      <c r="BF1153" s="30">
        <f t="shared" si="1266"/>
        <v>0</v>
      </c>
      <c r="BG1153" s="30">
        <f t="shared" si="1267"/>
        <v>0</v>
      </c>
      <c r="BH1153" s="30">
        <f t="shared" si="1298"/>
        <v>0</v>
      </c>
      <c r="BI1153" s="30">
        <f t="shared" si="1303"/>
        <v>0</v>
      </c>
      <c r="BJ1153" s="30">
        <f t="shared" si="1268"/>
        <v>0</v>
      </c>
      <c r="BK1153" s="704">
        <f t="shared" si="1269"/>
        <v>0</v>
      </c>
      <c r="BL1153" s="30">
        <f t="shared" si="1270"/>
        <v>0</v>
      </c>
      <c r="BM1153" s="30">
        <f t="shared" si="1271"/>
        <v>0</v>
      </c>
      <c r="BN1153" s="30">
        <f t="shared" si="1301"/>
        <v>0</v>
      </c>
    </row>
    <row r="1154" spans="1:66" x14ac:dyDescent="0.25">
      <c r="A1154" s="49"/>
      <c r="B1154" s="50"/>
      <c r="C1154" s="699"/>
      <c r="D1154" s="50"/>
      <c r="E1154" s="62" t="e">
        <f t="shared" si="1302"/>
        <v>#N/A</v>
      </c>
      <c r="F1154" s="664" t="str">
        <f t="shared" si="1300"/>
        <v/>
      </c>
      <c r="G1154" s="587"/>
      <c r="H1154" s="588">
        <f t="shared" si="1272"/>
        <v>0</v>
      </c>
      <c r="I1154" s="588">
        <f t="shared" si="1286"/>
        <v>0</v>
      </c>
      <c r="J1154" s="587"/>
      <c r="K1154" s="588">
        <f t="shared" si="1273"/>
        <v>0</v>
      </c>
      <c r="L1154" s="588">
        <f t="shared" si="1287"/>
        <v>0</v>
      </c>
      <c r="M1154" s="587"/>
      <c r="N1154" s="588">
        <f t="shared" si="1274"/>
        <v>0</v>
      </c>
      <c r="O1154" s="588">
        <f t="shared" si="1288"/>
        <v>0</v>
      </c>
      <c r="P1154" s="587"/>
      <c r="Q1154" s="588">
        <f t="shared" si="1275"/>
        <v>0</v>
      </c>
      <c r="R1154" s="588">
        <f t="shared" si="1289"/>
        <v>0</v>
      </c>
      <c r="S1154" s="587"/>
      <c r="T1154" s="588">
        <f t="shared" si="1276"/>
        <v>0</v>
      </c>
      <c r="U1154" s="588">
        <f t="shared" si="1290"/>
        <v>0</v>
      </c>
      <c r="V1154" s="587"/>
      <c r="W1154" s="588">
        <f t="shared" si="1277"/>
        <v>0</v>
      </c>
      <c r="X1154" s="588">
        <f t="shared" si="1291"/>
        <v>0</v>
      </c>
      <c r="Y1154" s="587"/>
      <c r="Z1154" s="588">
        <f t="shared" si="1278"/>
        <v>0</v>
      </c>
      <c r="AA1154" s="588">
        <f t="shared" si="1305"/>
        <v>0</v>
      </c>
      <c r="AB1154" s="587"/>
      <c r="AC1154" s="588">
        <f t="shared" si="1279"/>
        <v>0</v>
      </c>
      <c r="AD1154" s="588">
        <f t="shared" si="1292"/>
        <v>0</v>
      </c>
      <c r="AE1154" s="587"/>
      <c r="AF1154" s="588">
        <f t="shared" si="1280"/>
        <v>0</v>
      </c>
      <c r="AG1154" s="588">
        <f t="shared" si="1293"/>
        <v>0</v>
      </c>
      <c r="AH1154" s="587"/>
      <c r="AI1154" s="588">
        <f t="shared" si="1281"/>
        <v>0</v>
      </c>
      <c r="AJ1154" s="588">
        <f t="shared" si="1294"/>
        <v>0</v>
      </c>
      <c r="AK1154" s="587"/>
      <c r="AL1154" s="588">
        <f t="shared" si="1282"/>
        <v>0</v>
      </c>
      <c r="AM1154" s="588">
        <f t="shared" si="1295"/>
        <v>0</v>
      </c>
      <c r="AN1154" s="587"/>
      <c r="AO1154" s="588">
        <f t="shared" si="1283"/>
        <v>0</v>
      </c>
      <c r="AP1154" s="588">
        <f t="shared" si="1296"/>
        <v>0</v>
      </c>
      <c r="AQ1154" s="587"/>
      <c r="AR1154" s="588">
        <f t="shared" si="1284"/>
        <v>0</v>
      </c>
      <c r="AS1154" s="588">
        <f t="shared" si="1263"/>
        <v>0</v>
      </c>
      <c r="AT1154" s="587"/>
      <c r="AU1154" s="588">
        <f t="shared" si="1285"/>
        <v>0</v>
      </c>
      <c r="AV1154" s="588">
        <f t="shared" si="1297"/>
        <v>0</v>
      </c>
      <c r="AW1154" s="587"/>
      <c r="AX1154" s="652"/>
      <c r="AY1154" s="706">
        <f t="shared" si="1304"/>
        <v>0</v>
      </c>
      <c r="BC1154" s="30">
        <f t="shared" si="1264"/>
        <v>0</v>
      </c>
      <c r="BD1154" s="30">
        <f t="shared" si="1265"/>
        <v>0</v>
      </c>
      <c r="BE1154" s="30">
        <f t="shared" si="1299"/>
        <v>0</v>
      </c>
      <c r="BF1154" s="30">
        <f t="shared" si="1266"/>
        <v>0</v>
      </c>
      <c r="BG1154" s="30">
        <f t="shared" si="1267"/>
        <v>0</v>
      </c>
      <c r="BH1154" s="30">
        <f t="shared" si="1298"/>
        <v>0</v>
      </c>
      <c r="BI1154" s="30">
        <f t="shared" si="1303"/>
        <v>0</v>
      </c>
      <c r="BJ1154" s="30">
        <f t="shared" si="1268"/>
        <v>0</v>
      </c>
      <c r="BK1154" s="704">
        <f t="shared" si="1269"/>
        <v>0</v>
      </c>
      <c r="BL1154" s="30">
        <f t="shared" si="1270"/>
        <v>0</v>
      </c>
      <c r="BM1154" s="30">
        <f t="shared" si="1271"/>
        <v>0</v>
      </c>
      <c r="BN1154" s="30">
        <f t="shared" si="1301"/>
        <v>0</v>
      </c>
    </row>
    <row r="1155" spans="1:66" x14ac:dyDescent="0.25">
      <c r="A1155" s="49"/>
      <c r="B1155" s="50"/>
      <c r="C1155" s="699"/>
      <c r="D1155" s="50"/>
      <c r="E1155" s="62" t="e">
        <f t="shared" si="1302"/>
        <v>#N/A</v>
      </c>
      <c r="F1155" s="664" t="str">
        <f t="shared" si="1300"/>
        <v/>
      </c>
      <c r="G1155" s="587"/>
      <c r="H1155" s="588">
        <f t="shared" si="1272"/>
        <v>0</v>
      </c>
      <c r="I1155" s="588">
        <f t="shared" si="1286"/>
        <v>0</v>
      </c>
      <c r="J1155" s="587"/>
      <c r="K1155" s="588">
        <f t="shared" si="1273"/>
        <v>0</v>
      </c>
      <c r="L1155" s="588">
        <f t="shared" si="1287"/>
        <v>0</v>
      </c>
      <c r="M1155" s="587"/>
      <c r="N1155" s="588">
        <f t="shared" si="1274"/>
        <v>0</v>
      </c>
      <c r="O1155" s="588">
        <f t="shared" si="1288"/>
        <v>0</v>
      </c>
      <c r="P1155" s="587"/>
      <c r="Q1155" s="588">
        <f t="shared" si="1275"/>
        <v>0</v>
      </c>
      <c r="R1155" s="588">
        <f t="shared" si="1289"/>
        <v>0</v>
      </c>
      <c r="S1155" s="587"/>
      <c r="T1155" s="588">
        <f t="shared" si="1276"/>
        <v>0</v>
      </c>
      <c r="U1155" s="588">
        <f t="shared" si="1290"/>
        <v>0</v>
      </c>
      <c r="V1155" s="587"/>
      <c r="W1155" s="588">
        <f t="shared" si="1277"/>
        <v>0</v>
      </c>
      <c r="X1155" s="588">
        <f t="shared" si="1291"/>
        <v>0</v>
      </c>
      <c r="Y1155" s="587"/>
      <c r="Z1155" s="588">
        <f t="shared" si="1278"/>
        <v>0</v>
      </c>
      <c r="AA1155" s="588">
        <f t="shared" si="1305"/>
        <v>0</v>
      </c>
      <c r="AB1155" s="587"/>
      <c r="AC1155" s="588">
        <f t="shared" si="1279"/>
        <v>0</v>
      </c>
      <c r="AD1155" s="588">
        <f t="shared" si="1292"/>
        <v>0</v>
      </c>
      <c r="AE1155" s="587"/>
      <c r="AF1155" s="588">
        <f t="shared" si="1280"/>
        <v>0</v>
      </c>
      <c r="AG1155" s="588">
        <f t="shared" si="1293"/>
        <v>0</v>
      </c>
      <c r="AH1155" s="587"/>
      <c r="AI1155" s="588">
        <f t="shared" si="1281"/>
        <v>0</v>
      </c>
      <c r="AJ1155" s="588">
        <f t="shared" si="1294"/>
        <v>0</v>
      </c>
      <c r="AK1155" s="587"/>
      <c r="AL1155" s="588">
        <f t="shared" si="1282"/>
        <v>0</v>
      </c>
      <c r="AM1155" s="588">
        <f t="shared" si="1295"/>
        <v>0</v>
      </c>
      <c r="AN1155" s="587"/>
      <c r="AO1155" s="588">
        <f t="shared" si="1283"/>
        <v>0</v>
      </c>
      <c r="AP1155" s="588">
        <f t="shared" si="1296"/>
        <v>0</v>
      </c>
      <c r="AQ1155" s="587"/>
      <c r="AR1155" s="588">
        <f t="shared" si="1284"/>
        <v>0</v>
      </c>
      <c r="AS1155" s="588">
        <f t="shared" si="1263"/>
        <v>0</v>
      </c>
      <c r="AT1155" s="587"/>
      <c r="AU1155" s="588">
        <f t="shared" si="1285"/>
        <v>0</v>
      </c>
      <c r="AV1155" s="588">
        <f t="shared" si="1297"/>
        <v>0</v>
      </c>
      <c r="AW1155" s="587"/>
      <c r="AX1155" s="652"/>
      <c r="AY1155" s="706">
        <f t="shared" si="1304"/>
        <v>0</v>
      </c>
      <c r="BC1155" s="30">
        <f t="shared" si="1264"/>
        <v>0</v>
      </c>
      <c r="BD1155" s="30">
        <f t="shared" si="1265"/>
        <v>0</v>
      </c>
      <c r="BE1155" s="30">
        <f t="shared" si="1299"/>
        <v>0</v>
      </c>
      <c r="BF1155" s="30">
        <f t="shared" si="1266"/>
        <v>0</v>
      </c>
      <c r="BG1155" s="30">
        <f t="shared" si="1267"/>
        <v>0</v>
      </c>
      <c r="BH1155" s="30">
        <f t="shared" si="1298"/>
        <v>0</v>
      </c>
      <c r="BI1155" s="30">
        <f t="shared" si="1303"/>
        <v>0</v>
      </c>
      <c r="BJ1155" s="30">
        <f t="shared" si="1268"/>
        <v>0</v>
      </c>
      <c r="BK1155" s="704">
        <f t="shared" si="1269"/>
        <v>0</v>
      </c>
      <c r="BL1155" s="30">
        <f t="shared" si="1270"/>
        <v>0</v>
      </c>
      <c r="BM1155" s="30">
        <f t="shared" si="1271"/>
        <v>0</v>
      </c>
      <c r="BN1155" s="30">
        <f t="shared" si="1301"/>
        <v>0</v>
      </c>
    </row>
    <row r="1156" spans="1:66" x14ac:dyDescent="0.25">
      <c r="A1156" s="49"/>
      <c r="B1156" s="50"/>
      <c r="C1156" s="699"/>
      <c r="D1156" s="50"/>
      <c r="E1156" s="62" t="e">
        <f t="shared" si="1302"/>
        <v>#N/A</v>
      </c>
      <c r="F1156" s="664" t="str">
        <f t="shared" si="1300"/>
        <v/>
      </c>
      <c r="G1156" s="587"/>
      <c r="H1156" s="588">
        <f t="shared" si="1272"/>
        <v>0</v>
      </c>
      <c r="I1156" s="588">
        <f t="shared" si="1286"/>
        <v>0</v>
      </c>
      <c r="J1156" s="587"/>
      <c r="K1156" s="588">
        <f t="shared" si="1273"/>
        <v>0</v>
      </c>
      <c r="L1156" s="588">
        <f t="shared" si="1287"/>
        <v>0</v>
      </c>
      <c r="M1156" s="587"/>
      <c r="N1156" s="588">
        <f t="shared" si="1274"/>
        <v>0</v>
      </c>
      <c r="O1156" s="588">
        <f t="shared" si="1288"/>
        <v>0</v>
      </c>
      <c r="P1156" s="587"/>
      <c r="Q1156" s="588">
        <f t="shared" si="1275"/>
        <v>0</v>
      </c>
      <c r="R1156" s="588">
        <f t="shared" si="1289"/>
        <v>0</v>
      </c>
      <c r="S1156" s="587"/>
      <c r="T1156" s="588">
        <f t="shared" si="1276"/>
        <v>0</v>
      </c>
      <c r="U1156" s="588">
        <f t="shared" si="1290"/>
        <v>0</v>
      </c>
      <c r="V1156" s="587"/>
      <c r="W1156" s="588">
        <f t="shared" si="1277"/>
        <v>0</v>
      </c>
      <c r="X1156" s="588">
        <f t="shared" si="1291"/>
        <v>0</v>
      </c>
      <c r="Y1156" s="587"/>
      <c r="Z1156" s="588">
        <f t="shared" si="1278"/>
        <v>0</v>
      </c>
      <c r="AA1156" s="588">
        <f t="shared" si="1305"/>
        <v>0</v>
      </c>
      <c r="AB1156" s="587"/>
      <c r="AC1156" s="588">
        <f t="shared" si="1279"/>
        <v>0</v>
      </c>
      <c r="AD1156" s="588">
        <f t="shared" si="1292"/>
        <v>0</v>
      </c>
      <c r="AE1156" s="587"/>
      <c r="AF1156" s="588">
        <f t="shared" si="1280"/>
        <v>0</v>
      </c>
      <c r="AG1156" s="588">
        <f t="shared" si="1293"/>
        <v>0</v>
      </c>
      <c r="AH1156" s="587"/>
      <c r="AI1156" s="588">
        <f t="shared" si="1281"/>
        <v>0</v>
      </c>
      <c r="AJ1156" s="588">
        <f t="shared" si="1294"/>
        <v>0</v>
      </c>
      <c r="AK1156" s="587"/>
      <c r="AL1156" s="588">
        <f t="shared" si="1282"/>
        <v>0</v>
      </c>
      <c r="AM1156" s="588">
        <f t="shared" si="1295"/>
        <v>0</v>
      </c>
      <c r="AN1156" s="587"/>
      <c r="AO1156" s="588">
        <f t="shared" si="1283"/>
        <v>0</v>
      </c>
      <c r="AP1156" s="588">
        <f t="shared" si="1296"/>
        <v>0</v>
      </c>
      <c r="AQ1156" s="587"/>
      <c r="AR1156" s="588">
        <f t="shared" si="1284"/>
        <v>0</v>
      </c>
      <c r="AS1156" s="588">
        <f t="shared" si="1263"/>
        <v>0</v>
      </c>
      <c r="AT1156" s="587"/>
      <c r="AU1156" s="588">
        <f t="shared" si="1285"/>
        <v>0</v>
      </c>
      <c r="AV1156" s="588">
        <f t="shared" si="1297"/>
        <v>0</v>
      </c>
      <c r="AW1156" s="587"/>
      <c r="AX1156" s="652"/>
      <c r="AY1156" s="706">
        <f t="shared" si="1304"/>
        <v>0</v>
      </c>
      <c r="BC1156" s="30">
        <f t="shared" si="1264"/>
        <v>0</v>
      </c>
      <c r="BD1156" s="30">
        <f t="shared" si="1265"/>
        <v>0</v>
      </c>
      <c r="BE1156" s="30">
        <f t="shared" si="1299"/>
        <v>0</v>
      </c>
      <c r="BF1156" s="30">
        <f t="shared" si="1266"/>
        <v>0</v>
      </c>
      <c r="BG1156" s="30">
        <f t="shared" si="1267"/>
        <v>0</v>
      </c>
      <c r="BH1156" s="30">
        <f t="shared" si="1298"/>
        <v>0</v>
      </c>
      <c r="BI1156" s="30">
        <f t="shared" si="1303"/>
        <v>0</v>
      </c>
      <c r="BJ1156" s="30">
        <f t="shared" si="1268"/>
        <v>0</v>
      </c>
      <c r="BK1156" s="704">
        <f t="shared" si="1269"/>
        <v>0</v>
      </c>
      <c r="BL1156" s="30">
        <f t="shared" si="1270"/>
        <v>0</v>
      </c>
      <c r="BM1156" s="30">
        <f t="shared" si="1271"/>
        <v>0</v>
      </c>
      <c r="BN1156" s="30">
        <f t="shared" si="1301"/>
        <v>0</v>
      </c>
    </row>
    <row r="1157" spans="1:66" x14ac:dyDescent="0.25">
      <c r="A1157" s="49"/>
      <c r="B1157" s="50"/>
      <c r="C1157" s="699"/>
      <c r="D1157" s="50"/>
      <c r="E1157" s="62" t="e">
        <f t="shared" si="1302"/>
        <v>#N/A</v>
      </c>
      <c r="F1157" s="664" t="str">
        <f t="shared" si="1300"/>
        <v/>
      </c>
      <c r="G1157" s="587"/>
      <c r="H1157" s="588">
        <f t="shared" si="1272"/>
        <v>0</v>
      </c>
      <c r="I1157" s="588">
        <f t="shared" si="1286"/>
        <v>0</v>
      </c>
      <c r="J1157" s="587"/>
      <c r="K1157" s="588">
        <f t="shared" si="1273"/>
        <v>0</v>
      </c>
      <c r="L1157" s="588">
        <f t="shared" si="1287"/>
        <v>0</v>
      </c>
      <c r="M1157" s="587"/>
      <c r="N1157" s="588">
        <f t="shared" si="1274"/>
        <v>0</v>
      </c>
      <c r="O1157" s="588">
        <f t="shared" si="1288"/>
        <v>0</v>
      </c>
      <c r="P1157" s="587"/>
      <c r="Q1157" s="588">
        <f t="shared" si="1275"/>
        <v>0</v>
      </c>
      <c r="R1157" s="588">
        <f t="shared" si="1289"/>
        <v>0</v>
      </c>
      <c r="S1157" s="587"/>
      <c r="T1157" s="588">
        <f t="shared" si="1276"/>
        <v>0</v>
      </c>
      <c r="U1157" s="588">
        <f t="shared" si="1290"/>
        <v>0</v>
      </c>
      <c r="V1157" s="587"/>
      <c r="W1157" s="588">
        <f t="shared" si="1277"/>
        <v>0</v>
      </c>
      <c r="X1157" s="588">
        <f t="shared" si="1291"/>
        <v>0</v>
      </c>
      <c r="Y1157" s="587"/>
      <c r="Z1157" s="588">
        <f t="shared" si="1278"/>
        <v>0</v>
      </c>
      <c r="AA1157" s="588">
        <f t="shared" si="1305"/>
        <v>0</v>
      </c>
      <c r="AB1157" s="587"/>
      <c r="AC1157" s="588">
        <f t="shared" si="1279"/>
        <v>0</v>
      </c>
      <c r="AD1157" s="588">
        <f t="shared" si="1292"/>
        <v>0</v>
      </c>
      <c r="AE1157" s="587"/>
      <c r="AF1157" s="588">
        <f t="shared" si="1280"/>
        <v>0</v>
      </c>
      <c r="AG1157" s="588">
        <f t="shared" si="1293"/>
        <v>0</v>
      </c>
      <c r="AH1157" s="587"/>
      <c r="AI1157" s="588">
        <f t="shared" si="1281"/>
        <v>0</v>
      </c>
      <c r="AJ1157" s="588">
        <f t="shared" si="1294"/>
        <v>0</v>
      </c>
      <c r="AK1157" s="587"/>
      <c r="AL1157" s="588">
        <f t="shared" si="1282"/>
        <v>0</v>
      </c>
      <c r="AM1157" s="588">
        <f t="shared" si="1295"/>
        <v>0</v>
      </c>
      <c r="AN1157" s="587"/>
      <c r="AO1157" s="588">
        <f t="shared" si="1283"/>
        <v>0</v>
      </c>
      <c r="AP1157" s="588">
        <f t="shared" si="1296"/>
        <v>0</v>
      </c>
      <c r="AQ1157" s="587"/>
      <c r="AR1157" s="588">
        <f t="shared" si="1284"/>
        <v>0</v>
      </c>
      <c r="AS1157" s="588">
        <f t="shared" si="1263"/>
        <v>0</v>
      </c>
      <c r="AT1157" s="587"/>
      <c r="AU1157" s="588">
        <f t="shared" si="1285"/>
        <v>0</v>
      </c>
      <c r="AV1157" s="588">
        <f t="shared" si="1297"/>
        <v>0</v>
      </c>
      <c r="AW1157" s="587"/>
      <c r="AX1157" s="652"/>
      <c r="AY1157" s="706">
        <f t="shared" si="1304"/>
        <v>0</v>
      </c>
      <c r="BC1157" s="30">
        <f t="shared" si="1264"/>
        <v>0</v>
      </c>
      <c r="BD1157" s="30">
        <f t="shared" si="1265"/>
        <v>0</v>
      </c>
      <c r="BE1157" s="30">
        <f t="shared" si="1299"/>
        <v>0</v>
      </c>
      <c r="BF1157" s="30">
        <f t="shared" si="1266"/>
        <v>0</v>
      </c>
      <c r="BG1157" s="30">
        <f t="shared" si="1267"/>
        <v>0</v>
      </c>
      <c r="BH1157" s="30">
        <f t="shared" si="1298"/>
        <v>0</v>
      </c>
      <c r="BI1157" s="30">
        <f t="shared" si="1303"/>
        <v>0</v>
      </c>
      <c r="BJ1157" s="30">
        <f t="shared" si="1268"/>
        <v>0</v>
      </c>
      <c r="BK1157" s="704">
        <f t="shared" si="1269"/>
        <v>0</v>
      </c>
      <c r="BL1157" s="30">
        <f t="shared" si="1270"/>
        <v>0</v>
      </c>
      <c r="BM1157" s="30">
        <f t="shared" si="1271"/>
        <v>0</v>
      </c>
      <c r="BN1157" s="30">
        <f t="shared" si="1301"/>
        <v>0</v>
      </c>
    </row>
    <row r="1158" spans="1:66" x14ac:dyDescent="0.25">
      <c r="A1158" s="49"/>
      <c r="B1158" s="50"/>
      <c r="C1158" s="699"/>
      <c r="D1158" s="50"/>
      <c r="E1158" s="62" t="e">
        <f t="shared" si="1302"/>
        <v>#N/A</v>
      </c>
      <c r="F1158" s="664" t="str">
        <f t="shared" si="1300"/>
        <v/>
      </c>
      <c r="G1158" s="587"/>
      <c r="H1158" s="588">
        <f t="shared" si="1272"/>
        <v>0</v>
      </c>
      <c r="I1158" s="588">
        <f t="shared" si="1286"/>
        <v>0</v>
      </c>
      <c r="J1158" s="587"/>
      <c r="K1158" s="588">
        <f t="shared" si="1273"/>
        <v>0</v>
      </c>
      <c r="L1158" s="588">
        <f t="shared" si="1287"/>
        <v>0</v>
      </c>
      <c r="M1158" s="587"/>
      <c r="N1158" s="588">
        <f t="shared" si="1274"/>
        <v>0</v>
      </c>
      <c r="O1158" s="588">
        <f t="shared" si="1288"/>
        <v>0</v>
      </c>
      <c r="P1158" s="587"/>
      <c r="Q1158" s="588">
        <f t="shared" si="1275"/>
        <v>0</v>
      </c>
      <c r="R1158" s="588">
        <f t="shared" si="1289"/>
        <v>0</v>
      </c>
      <c r="S1158" s="587"/>
      <c r="T1158" s="588">
        <f t="shared" si="1276"/>
        <v>0</v>
      </c>
      <c r="U1158" s="588">
        <f t="shared" si="1290"/>
        <v>0</v>
      </c>
      <c r="V1158" s="587"/>
      <c r="W1158" s="588">
        <f t="shared" si="1277"/>
        <v>0</v>
      </c>
      <c r="X1158" s="588">
        <f t="shared" si="1291"/>
        <v>0</v>
      </c>
      <c r="Y1158" s="587"/>
      <c r="Z1158" s="588">
        <f t="shared" si="1278"/>
        <v>0</v>
      </c>
      <c r="AA1158" s="588">
        <f t="shared" si="1305"/>
        <v>0</v>
      </c>
      <c r="AB1158" s="587"/>
      <c r="AC1158" s="588">
        <f t="shared" si="1279"/>
        <v>0</v>
      </c>
      <c r="AD1158" s="588">
        <f t="shared" si="1292"/>
        <v>0</v>
      </c>
      <c r="AE1158" s="587"/>
      <c r="AF1158" s="588">
        <f t="shared" si="1280"/>
        <v>0</v>
      </c>
      <c r="AG1158" s="588">
        <f t="shared" si="1293"/>
        <v>0</v>
      </c>
      <c r="AH1158" s="587"/>
      <c r="AI1158" s="588">
        <f t="shared" si="1281"/>
        <v>0</v>
      </c>
      <c r="AJ1158" s="588">
        <f t="shared" si="1294"/>
        <v>0</v>
      </c>
      <c r="AK1158" s="587"/>
      <c r="AL1158" s="588">
        <f t="shared" si="1282"/>
        <v>0</v>
      </c>
      <c r="AM1158" s="588">
        <f t="shared" si="1295"/>
        <v>0</v>
      </c>
      <c r="AN1158" s="587"/>
      <c r="AO1158" s="588">
        <f t="shared" si="1283"/>
        <v>0</v>
      </c>
      <c r="AP1158" s="588">
        <f t="shared" si="1296"/>
        <v>0</v>
      </c>
      <c r="AQ1158" s="587"/>
      <c r="AR1158" s="588">
        <f t="shared" si="1284"/>
        <v>0</v>
      </c>
      <c r="AS1158" s="588">
        <f t="shared" ref="AS1158:AS1221" si="1306">SUM(AQ1158:AR1158)</f>
        <v>0</v>
      </c>
      <c r="AT1158" s="587"/>
      <c r="AU1158" s="588">
        <f t="shared" si="1285"/>
        <v>0</v>
      </c>
      <c r="AV1158" s="588">
        <f t="shared" si="1297"/>
        <v>0</v>
      </c>
      <c r="AW1158" s="587"/>
      <c r="AX1158" s="652"/>
      <c r="AY1158" s="706">
        <f t="shared" si="1304"/>
        <v>0</v>
      </c>
      <c r="BC1158" s="30">
        <f t="shared" si="1264"/>
        <v>0</v>
      </c>
      <c r="BD1158" s="30">
        <f t="shared" si="1265"/>
        <v>0</v>
      </c>
      <c r="BE1158" s="30">
        <f t="shared" si="1299"/>
        <v>0</v>
      </c>
      <c r="BF1158" s="30">
        <f t="shared" si="1266"/>
        <v>0</v>
      </c>
      <c r="BG1158" s="30">
        <f t="shared" si="1267"/>
        <v>0</v>
      </c>
      <c r="BH1158" s="30">
        <f t="shared" si="1298"/>
        <v>0</v>
      </c>
      <c r="BI1158" s="30">
        <f t="shared" si="1303"/>
        <v>0</v>
      </c>
      <c r="BJ1158" s="30">
        <f t="shared" si="1268"/>
        <v>0</v>
      </c>
      <c r="BK1158" s="704">
        <f t="shared" si="1269"/>
        <v>0</v>
      </c>
      <c r="BL1158" s="30">
        <f t="shared" si="1270"/>
        <v>0</v>
      </c>
      <c r="BM1158" s="30">
        <f t="shared" si="1271"/>
        <v>0</v>
      </c>
      <c r="BN1158" s="30">
        <f t="shared" si="1301"/>
        <v>0</v>
      </c>
    </row>
    <row r="1159" spans="1:66" x14ac:dyDescent="0.25">
      <c r="A1159" s="49"/>
      <c r="B1159" s="50"/>
      <c r="C1159" s="699"/>
      <c r="D1159" s="50"/>
      <c r="E1159" s="62" t="e">
        <f t="shared" si="1302"/>
        <v>#N/A</v>
      </c>
      <c r="F1159" s="664" t="str">
        <f t="shared" si="1300"/>
        <v/>
      </c>
      <c r="G1159" s="587"/>
      <c r="H1159" s="588">
        <f t="shared" si="1272"/>
        <v>0</v>
      </c>
      <c r="I1159" s="588">
        <f t="shared" si="1286"/>
        <v>0</v>
      </c>
      <c r="J1159" s="587"/>
      <c r="K1159" s="588">
        <f t="shared" si="1273"/>
        <v>0</v>
      </c>
      <c r="L1159" s="588">
        <f t="shared" si="1287"/>
        <v>0</v>
      </c>
      <c r="M1159" s="587"/>
      <c r="N1159" s="588">
        <f t="shared" si="1274"/>
        <v>0</v>
      </c>
      <c r="O1159" s="588">
        <f t="shared" si="1288"/>
        <v>0</v>
      </c>
      <c r="P1159" s="587"/>
      <c r="Q1159" s="588">
        <f t="shared" si="1275"/>
        <v>0</v>
      </c>
      <c r="R1159" s="588">
        <f t="shared" si="1289"/>
        <v>0</v>
      </c>
      <c r="S1159" s="587"/>
      <c r="T1159" s="588">
        <f t="shared" si="1276"/>
        <v>0</v>
      </c>
      <c r="U1159" s="588">
        <f t="shared" si="1290"/>
        <v>0</v>
      </c>
      <c r="V1159" s="587"/>
      <c r="W1159" s="588">
        <f t="shared" si="1277"/>
        <v>0</v>
      </c>
      <c r="X1159" s="588">
        <f t="shared" si="1291"/>
        <v>0</v>
      </c>
      <c r="Y1159" s="587"/>
      <c r="Z1159" s="588">
        <f t="shared" si="1278"/>
        <v>0</v>
      </c>
      <c r="AA1159" s="588">
        <f t="shared" si="1305"/>
        <v>0</v>
      </c>
      <c r="AB1159" s="587"/>
      <c r="AC1159" s="588">
        <f t="shared" si="1279"/>
        <v>0</v>
      </c>
      <c r="AD1159" s="588">
        <f t="shared" si="1292"/>
        <v>0</v>
      </c>
      <c r="AE1159" s="587"/>
      <c r="AF1159" s="588">
        <f t="shared" si="1280"/>
        <v>0</v>
      </c>
      <c r="AG1159" s="588">
        <f t="shared" si="1293"/>
        <v>0</v>
      </c>
      <c r="AH1159" s="587"/>
      <c r="AI1159" s="588">
        <f t="shared" si="1281"/>
        <v>0</v>
      </c>
      <c r="AJ1159" s="588">
        <f t="shared" si="1294"/>
        <v>0</v>
      </c>
      <c r="AK1159" s="587"/>
      <c r="AL1159" s="588">
        <f t="shared" si="1282"/>
        <v>0</v>
      </c>
      <c r="AM1159" s="588">
        <f t="shared" si="1295"/>
        <v>0</v>
      </c>
      <c r="AN1159" s="587"/>
      <c r="AO1159" s="588">
        <f t="shared" si="1283"/>
        <v>0</v>
      </c>
      <c r="AP1159" s="588">
        <f t="shared" si="1296"/>
        <v>0</v>
      </c>
      <c r="AQ1159" s="587"/>
      <c r="AR1159" s="588">
        <f t="shared" si="1284"/>
        <v>0</v>
      </c>
      <c r="AS1159" s="588">
        <f t="shared" si="1306"/>
        <v>0</v>
      </c>
      <c r="AT1159" s="587"/>
      <c r="AU1159" s="588">
        <f t="shared" si="1285"/>
        <v>0</v>
      </c>
      <c r="AV1159" s="588">
        <f t="shared" si="1297"/>
        <v>0</v>
      </c>
      <c r="AW1159" s="587"/>
      <c r="AX1159" s="652"/>
      <c r="AY1159" s="706">
        <f t="shared" si="1304"/>
        <v>0</v>
      </c>
      <c r="BC1159" s="30">
        <f t="shared" si="1264"/>
        <v>0</v>
      </c>
      <c r="BD1159" s="30">
        <f t="shared" si="1265"/>
        <v>0</v>
      </c>
      <c r="BE1159" s="30">
        <f t="shared" si="1299"/>
        <v>0</v>
      </c>
      <c r="BF1159" s="30">
        <f t="shared" si="1266"/>
        <v>0</v>
      </c>
      <c r="BG1159" s="30">
        <f t="shared" si="1267"/>
        <v>0</v>
      </c>
      <c r="BH1159" s="30">
        <f t="shared" si="1298"/>
        <v>0</v>
      </c>
      <c r="BI1159" s="30">
        <f t="shared" si="1303"/>
        <v>0</v>
      </c>
      <c r="BJ1159" s="30">
        <f t="shared" si="1268"/>
        <v>0</v>
      </c>
      <c r="BK1159" s="704">
        <f t="shared" si="1269"/>
        <v>0</v>
      </c>
      <c r="BL1159" s="30">
        <f t="shared" si="1270"/>
        <v>0</v>
      </c>
      <c r="BM1159" s="30">
        <f t="shared" si="1271"/>
        <v>0</v>
      </c>
      <c r="BN1159" s="30">
        <f t="shared" si="1301"/>
        <v>0</v>
      </c>
    </row>
    <row r="1160" spans="1:66" x14ac:dyDescent="0.25">
      <c r="A1160" s="49"/>
      <c r="B1160" s="50"/>
      <c r="C1160" s="699"/>
      <c r="D1160" s="50"/>
      <c r="E1160" s="62" t="e">
        <f t="shared" si="1302"/>
        <v>#N/A</v>
      </c>
      <c r="F1160" s="664" t="str">
        <f t="shared" si="1300"/>
        <v/>
      </c>
      <c r="G1160" s="587"/>
      <c r="H1160" s="588">
        <f t="shared" si="1272"/>
        <v>0</v>
      </c>
      <c r="I1160" s="588">
        <f t="shared" si="1286"/>
        <v>0</v>
      </c>
      <c r="J1160" s="587"/>
      <c r="K1160" s="588">
        <f t="shared" si="1273"/>
        <v>0</v>
      </c>
      <c r="L1160" s="588">
        <f t="shared" si="1287"/>
        <v>0</v>
      </c>
      <c r="M1160" s="587"/>
      <c r="N1160" s="588">
        <f t="shared" si="1274"/>
        <v>0</v>
      </c>
      <c r="O1160" s="588">
        <f t="shared" si="1288"/>
        <v>0</v>
      </c>
      <c r="P1160" s="587"/>
      <c r="Q1160" s="588">
        <f t="shared" si="1275"/>
        <v>0</v>
      </c>
      <c r="R1160" s="588">
        <f t="shared" si="1289"/>
        <v>0</v>
      </c>
      <c r="S1160" s="587"/>
      <c r="T1160" s="588">
        <f t="shared" si="1276"/>
        <v>0</v>
      </c>
      <c r="U1160" s="588">
        <f t="shared" si="1290"/>
        <v>0</v>
      </c>
      <c r="V1160" s="587"/>
      <c r="W1160" s="588">
        <f t="shared" si="1277"/>
        <v>0</v>
      </c>
      <c r="X1160" s="588">
        <f t="shared" si="1291"/>
        <v>0</v>
      </c>
      <c r="Y1160" s="587"/>
      <c r="Z1160" s="588">
        <f t="shared" si="1278"/>
        <v>0</v>
      </c>
      <c r="AA1160" s="588">
        <f t="shared" si="1305"/>
        <v>0</v>
      </c>
      <c r="AB1160" s="587"/>
      <c r="AC1160" s="588">
        <f t="shared" si="1279"/>
        <v>0</v>
      </c>
      <c r="AD1160" s="588">
        <f t="shared" si="1292"/>
        <v>0</v>
      </c>
      <c r="AE1160" s="587"/>
      <c r="AF1160" s="588">
        <f t="shared" si="1280"/>
        <v>0</v>
      </c>
      <c r="AG1160" s="588">
        <f t="shared" si="1293"/>
        <v>0</v>
      </c>
      <c r="AH1160" s="587"/>
      <c r="AI1160" s="588">
        <f t="shared" si="1281"/>
        <v>0</v>
      </c>
      <c r="AJ1160" s="588">
        <f t="shared" si="1294"/>
        <v>0</v>
      </c>
      <c r="AK1160" s="587"/>
      <c r="AL1160" s="588">
        <f t="shared" si="1282"/>
        <v>0</v>
      </c>
      <c r="AM1160" s="588">
        <f t="shared" si="1295"/>
        <v>0</v>
      </c>
      <c r="AN1160" s="587"/>
      <c r="AO1160" s="588">
        <f t="shared" si="1283"/>
        <v>0</v>
      </c>
      <c r="AP1160" s="588">
        <f t="shared" si="1296"/>
        <v>0</v>
      </c>
      <c r="AQ1160" s="587"/>
      <c r="AR1160" s="588">
        <f t="shared" si="1284"/>
        <v>0</v>
      </c>
      <c r="AS1160" s="588">
        <f t="shared" si="1306"/>
        <v>0</v>
      </c>
      <c r="AT1160" s="587"/>
      <c r="AU1160" s="588">
        <f t="shared" si="1285"/>
        <v>0</v>
      </c>
      <c r="AV1160" s="588">
        <f t="shared" si="1297"/>
        <v>0</v>
      </c>
      <c r="AW1160" s="587"/>
      <c r="AX1160" s="652"/>
      <c r="AY1160" s="706">
        <f t="shared" si="1304"/>
        <v>0</v>
      </c>
      <c r="BC1160" s="30">
        <f t="shared" ref="BC1160:BC1223" si="1307">L1160-I1160</f>
        <v>0</v>
      </c>
      <c r="BD1160" s="30">
        <f t="shared" ref="BD1160:BD1223" si="1308">O1160-L1160</f>
        <v>0</v>
      </c>
      <c r="BE1160" s="30">
        <f t="shared" si="1299"/>
        <v>0</v>
      </c>
      <c r="BF1160" s="30">
        <f t="shared" ref="BF1160:BF1223" si="1309">U1160-R1160</f>
        <v>0</v>
      </c>
      <c r="BG1160" s="30">
        <f t="shared" ref="BG1160:BG1223" si="1310">X1160-U1160</f>
        <v>0</v>
      </c>
      <c r="BH1160" s="30">
        <f t="shared" si="1298"/>
        <v>0</v>
      </c>
      <c r="BI1160" s="30">
        <f t="shared" si="1303"/>
        <v>0</v>
      </c>
      <c r="BJ1160" s="30">
        <f t="shared" ref="BJ1160:BJ1223" si="1311">AG1160-AD1160</f>
        <v>0</v>
      </c>
      <c r="BK1160" s="704">
        <f t="shared" ref="BK1160:BK1223" si="1312">AJ1160-AG1160</f>
        <v>0</v>
      </c>
      <c r="BL1160" s="30">
        <f t="shared" ref="BL1160:BL1223" si="1313">AM1160-AJ1160</f>
        <v>0</v>
      </c>
      <c r="BM1160" s="30">
        <f t="shared" ref="BM1160:BM1223" si="1314">AP1160-AM1160</f>
        <v>0</v>
      </c>
      <c r="BN1160" s="30">
        <f t="shared" si="1301"/>
        <v>0</v>
      </c>
    </row>
    <row r="1161" spans="1:66" x14ac:dyDescent="0.25">
      <c r="A1161" s="49"/>
      <c r="B1161" s="50"/>
      <c r="C1161" s="699"/>
      <c r="D1161" s="50"/>
      <c r="E1161" s="62" t="e">
        <f t="shared" si="1302"/>
        <v>#N/A</v>
      </c>
      <c r="F1161" s="664" t="str">
        <f t="shared" si="1300"/>
        <v/>
      </c>
      <c r="G1161" s="587"/>
      <c r="H1161" s="588">
        <f t="shared" si="1272"/>
        <v>0</v>
      </c>
      <c r="I1161" s="588">
        <f t="shared" si="1286"/>
        <v>0</v>
      </c>
      <c r="J1161" s="587"/>
      <c r="K1161" s="588">
        <f t="shared" si="1273"/>
        <v>0</v>
      </c>
      <c r="L1161" s="588">
        <f t="shared" si="1287"/>
        <v>0</v>
      </c>
      <c r="M1161" s="587"/>
      <c r="N1161" s="588">
        <f t="shared" si="1274"/>
        <v>0</v>
      </c>
      <c r="O1161" s="588">
        <f t="shared" si="1288"/>
        <v>0</v>
      </c>
      <c r="P1161" s="587"/>
      <c r="Q1161" s="588">
        <f t="shared" si="1275"/>
        <v>0</v>
      </c>
      <c r="R1161" s="588">
        <f t="shared" si="1289"/>
        <v>0</v>
      </c>
      <c r="S1161" s="587"/>
      <c r="T1161" s="588">
        <f t="shared" si="1276"/>
        <v>0</v>
      </c>
      <c r="U1161" s="588">
        <f t="shared" si="1290"/>
        <v>0</v>
      </c>
      <c r="V1161" s="587"/>
      <c r="W1161" s="588">
        <f t="shared" si="1277"/>
        <v>0</v>
      </c>
      <c r="X1161" s="588">
        <f t="shared" si="1291"/>
        <v>0</v>
      </c>
      <c r="Y1161" s="587"/>
      <c r="Z1161" s="588">
        <f t="shared" si="1278"/>
        <v>0</v>
      </c>
      <c r="AA1161" s="588">
        <f t="shared" si="1305"/>
        <v>0</v>
      </c>
      <c r="AB1161" s="587"/>
      <c r="AC1161" s="588">
        <f t="shared" si="1279"/>
        <v>0</v>
      </c>
      <c r="AD1161" s="588">
        <f t="shared" si="1292"/>
        <v>0</v>
      </c>
      <c r="AE1161" s="587"/>
      <c r="AF1161" s="588">
        <f t="shared" si="1280"/>
        <v>0</v>
      </c>
      <c r="AG1161" s="588">
        <f t="shared" si="1293"/>
        <v>0</v>
      </c>
      <c r="AH1161" s="587"/>
      <c r="AI1161" s="588">
        <f t="shared" si="1281"/>
        <v>0</v>
      </c>
      <c r="AJ1161" s="588">
        <f t="shared" si="1294"/>
        <v>0</v>
      </c>
      <c r="AK1161" s="587"/>
      <c r="AL1161" s="588">
        <f t="shared" si="1282"/>
        <v>0</v>
      </c>
      <c r="AM1161" s="588">
        <f t="shared" si="1295"/>
        <v>0</v>
      </c>
      <c r="AN1161" s="587"/>
      <c r="AO1161" s="588">
        <f t="shared" si="1283"/>
        <v>0</v>
      </c>
      <c r="AP1161" s="588">
        <f t="shared" si="1296"/>
        <v>0</v>
      </c>
      <c r="AQ1161" s="587"/>
      <c r="AR1161" s="588">
        <f t="shared" si="1284"/>
        <v>0</v>
      </c>
      <c r="AS1161" s="588">
        <f t="shared" si="1306"/>
        <v>0</v>
      </c>
      <c r="AT1161" s="587"/>
      <c r="AU1161" s="588">
        <f t="shared" si="1285"/>
        <v>0</v>
      </c>
      <c r="AV1161" s="588">
        <f t="shared" si="1297"/>
        <v>0</v>
      </c>
      <c r="AW1161" s="587"/>
      <c r="AX1161" s="652"/>
      <c r="AY1161" s="706">
        <f t="shared" si="1304"/>
        <v>0</v>
      </c>
      <c r="BC1161" s="30">
        <f t="shared" si="1307"/>
        <v>0</v>
      </c>
      <c r="BD1161" s="30">
        <f t="shared" si="1308"/>
        <v>0</v>
      </c>
      <c r="BE1161" s="30">
        <f t="shared" si="1299"/>
        <v>0</v>
      </c>
      <c r="BF1161" s="30">
        <f t="shared" si="1309"/>
        <v>0</v>
      </c>
      <c r="BG1161" s="30">
        <f t="shared" si="1310"/>
        <v>0</v>
      </c>
      <c r="BH1161" s="30">
        <f t="shared" si="1298"/>
        <v>0</v>
      </c>
      <c r="BI1161" s="30">
        <f t="shared" si="1303"/>
        <v>0</v>
      </c>
      <c r="BJ1161" s="30">
        <f t="shared" si="1311"/>
        <v>0</v>
      </c>
      <c r="BK1161" s="704">
        <f t="shared" si="1312"/>
        <v>0</v>
      </c>
      <c r="BL1161" s="30">
        <f t="shared" si="1313"/>
        <v>0</v>
      </c>
      <c r="BM1161" s="30">
        <f t="shared" si="1314"/>
        <v>0</v>
      </c>
      <c r="BN1161" s="30">
        <f t="shared" si="1301"/>
        <v>0</v>
      </c>
    </row>
    <row r="1162" spans="1:66" x14ac:dyDescent="0.25">
      <c r="A1162" s="49"/>
      <c r="B1162" s="50"/>
      <c r="C1162" s="699"/>
      <c r="D1162" s="50"/>
      <c r="E1162" s="62" t="e">
        <f t="shared" si="1302"/>
        <v>#N/A</v>
      </c>
      <c r="F1162" s="664" t="str">
        <f t="shared" si="1300"/>
        <v/>
      </c>
      <c r="G1162" s="587"/>
      <c r="H1162" s="588">
        <f t="shared" si="1272"/>
        <v>0</v>
      </c>
      <c r="I1162" s="588">
        <f t="shared" si="1286"/>
        <v>0</v>
      </c>
      <c r="J1162" s="587"/>
      <c r="K1162" s="588">
        <f t="shared" si="1273"/>
        <v>0</v>
      </c>
      <c r="L1162" s="588">
        <f t="shared" si="1287"/>
        <v>0</v>
      </c>
      <c r="M1162" s="587"/>
      <c r="N1162" s="588">
        <f t="shared" si="1274"/>
        <v>0</v>
      </c>
      <c r="O1162" s="588">
        <f t="shared" si="1288"/>
        <v>0</v>
      </c>
      <c r="P1162" s="587"/>
      <c r="Q1162" s="588">
        <f t="shared" si="1275"/>
        <v>0</v>
      </c>
      <c r="R1162" s="588">
        <f t="shared" si="1289"/>
        <v>0</v>
      </c>
      <c r="S1162" s="587"/>
      <c r="T1162" s="588">
        <f t="shared" si="1276"/>
        <v>0</v>
      </c>
      <c r="U1162" s="588">
        <f t="shared" si="1290"/>
        <v>0</v>
      </c>
      <c r="V1162" s="587"/>
      <c r="W1162" s="588">
        <f t="shared" si="1277"/>
        <v>0</v>
      </c>
      <c r="X1162" s="588">
        <f t="shared" si="1291"/>
        <v>0</v>
      </c>
      <c r="Y1162" s="587"/>
      <c r="Z1162" s="588">
        <f t="shared" si="1278"/>
        <v>0</v>
      </c>
      <c r="AA1162" s="588">
        <f t="shared" si="1305"/>
        <v>0</v>
      </c>
      <c r="AB1162" s="587"/>
      <c r="AC1162" s="588">
        <f t="shared" si="1279"/>
        <v>0</v>
      </c>
      <c r="AD1162" s="588">
        <f t="shared" si="1292"/>
        <v>0</v>
      </c>
      <c r="AE1162" s="587"/>
      <c r="AF1162" s="588">
        <f t="shared" si="1280"/>
        <v>0</v>
      </c>
      <c r="AG1162" s="588">
        <f t="shared" si="1293"/>
        <v>0</v>
      </c>
      <c r="AH1162" s="587"/>
      <c r="AI1162" s="588">
        <f t="shared" si="1281"/>
        <v>0</v>
      </c>
      <c r="AJ1162" s="588">
        <f t="shared" si="1294"/>
        <v>0</v>
      </c>
      <c r="AK1162" s="587"/>
      <c r="AL1162" s="588">
        <f t="shared" si="1282"/>
        <v>0</v>
      </c>
      <c r="AM1162" s="588">
        <f t="shared" si="1295"/>
        <v>0</v>
      </c>
      <c r="AN1162" s="587"/>
      <c r="AO1162" s="588">
        <f t="shared" si="1283"/>
        <v>0</v>
      </c>
      <c r="AP1162" s="588">
        <f t="shared" si="1296"/>
        <v>0</v>
      </c>
      <c r="AQ1162" s="587"/>
      <c r="AR1162" s="588">
        <f t="shared" si="1284"/>
        <v>0</v>
      </c>
      <c r="AS1162" s="588">
        <f t="shared" si="1306"/>
        <v>0</v>
      </c>
      <c r="AT1162" s="587"/>
      <c r="AU1162" s="588">
        <f t="shared" si="1285"/>
        <v>0</v>
      </c>
      <c r="AV1162" s="588">
        <f t="shared" si="1297"/>
        <v>0</v>
      </c>
      <c r="AW1162" s="587"/>
      <c r="AX1162" s="652"/>
      <c r="AY1162" s="706">
        <f t="shared" si="1304"/>
        <v>0</v>
      </c>
      <c r="BC1162" s="30">
        <f t="shared" si="1307"/>
        <v>0</v>
      </c>
      <c r="BD1162" s="30">
        <f t="shared" si="1308"/>
        <v>0</v>
      </c>
      <c r="BE1162" s="30">
        <f t="shared" si="1299"/>
        <v>0</v>
      </c>
      <c r="BF1162" s="30">
        <f t="shared" si="1309"/>
        <v>0</v>
      </c>
      <c r="BG1162" s="30">
        <f t="shared" si="1310"/>
        <v>0</v>
      </c>
      <c r="BH1162" s="30">
        <f t="shared" si="1298"/>
        <v>0</v>
      </c>
      <c r="BI1162" s="30">
        <f t="shared" si="1303"/>
        <v>0</v>
      </c>
      <c r="BJ1162" s="30">
        <f t="shared" si="1311"/>
        <v>0</v>
      </c>
      <c r="BK1162" s="704">
        <f t="shared" si="1312"/>
        <v>0</v>
      </c>
      <c r="BL1162" s="30">
        <f t="shared" si="1313"/>
        <v>0</v>
      </c>
      <c r="BM1162" s="30">
        <f t="shared" si="1314"/>
        <v>0</v>
      </c>
      <c r="BN1162" s="30">
        <f t="shared" si="1301"/>
        <v>0</v>
      </c>
    </row>
    <row r="1163" spans="1:66" x14ac:dyDescent="0.25">
      <c r="A1163" s="49"/>
      <c r="B1163" s="50"/>
      <c r="C1163" s="699"/>
      <c r="D1163" s="50"/>
      <c r="E1163" s="62" t="e">
        <f t="shared" si="1302"/>
        <v>#N/A</v>
      </c>
      <c r="F1163" s="664" t="str">
        <f t="shared" si="1300"/>
        <v/>
      </c>
      <c r="G1163" s="587"/>
      <c r="H1163" s="588">
        <f t="shared" ref="H1163:H1226" si="1315">SUMIFS(JE_amount,JE_Month,H$3,JE_Entity,$A1163,JE_Ledger_number,$B1163)</f>
        <v>0</v>
      </c>
      <c r="I1163" s="588">
        <f t="shared" si="1286"/>
        <v>0</v>
      </c>
      <c r="J1163" s="587"/>
      <c r="K1163" s="588">
        <f t="shared" ref="K1163:K1226" si="1316">SUMIFS(JE_amount,JE_Month,K$3,JE_Entity,$A1163,JE_Ledger_number,$B1163)</f>
        <v>0</v>
      </c>
      <c r="L1163" s="588">
        <f t="shared" si="1287"/>
        <v>0</v>
      </c>
      <c r="M1163" s="587"/>
      <c r="N1163" s="588">
        <f t="shared" ref="N1163:N1226" si="1317">SUMIFS(JE_amount,JE_Month,N$3,JE_Entity,$A1163,JE_Ledger_number,$B1163)</f>
        <v>0</v>
      </c>
      <c r="O1163" s="588">
        <f t="shared" si="1288"/>
        <v>0</v>
      </c>
      <c r="P1163" s="587"/>
      <c r="Q1163" s="588">
        <f t="shared" ref="Q1163:Q1226" si="1318">SUMIFS(JE_amount,JE_Month,Q$3,JE_Entity,$A1163,JE_Ledger_number,$B1163)</f>
        <v>0</v>
      </c>
      <c r="R1163" s="588">
        <f t="shared" si="1289"/>
        <v>0</v>
      </c>
      <c r="S1163" s="587"/>
      <c r="T1163" s="588">
        <f t="shared" ref="T1163:T1226" si="1319">SUMIFS(JE_amount,JE_Month,T$3,JE_Entity,$A1163,JE_Ledger_number,$B1163)</f>
        <v>0</v>
      </c>
      <c r="U1163" s="588">
        <f t="shared" si="1290"/>
        <v>0</v>
      </c>
      <c r="V1163" s="587"/>
      <c r="W1163" s="588">
        <f t="shared" ref="W1163:W1226" si="1320">SUMIFS(JE_amount,JE_Month,W$3,JE_Entity,$A1163,JE_Ledger_number,$B1163)</f>
        <v>0</v>
      </c>
      <c r="X1163" s="588">
        <f t="shared" si="1291"/>
        <v>0</v>
      </c>
      <c r="Y1163" s="587"/>
      <c r="Z1163" s="588">
        <f t="shared" ref="Z1163:Z1226" si="1321">SUMIFS(JE_amount,JE_Month,Z$3,JE_Entity,$A1163,JE_Ledger_number,$B1163)</f>
        <v>0</v>
      </c>
      <c r="AA1163" s="588">
        <f t="shared" si="1305"/>
        <v>0</v>
      </c>
      <c r="AB1163" s="587"/>
      <c r="AC1163" s="588">
        <f t="shared" ref="AC1163:AC1226" si="1322">SUMIFS(JE_amount,JE_Month,AC$3,JE_Entity,$A1163,JE_Ledger_number,$B1163)</f>
        <v>0</v>
      </c>
      <c r="AD1163" s="588">
        <f t="shared" si="1292"/>
        <v>0</v>
      </c>
      <c r="AE1163" s="587"/>
      <c r="AF1163" s="588">
        <f t="shared" ref="AF1163:AF1226" si="1323">SUMIFS(JE_amount,JE_Month,AF$3,JE_Entity,$A1163,JE_Ledger_number,$B1163)</f>
        <v>0</v>
      </c>
      <c r="AG1163" s="588">
        <f t="shared" si="1293"/>
        <v>0</v>
      </c>
      <c r="AH1163" s="587"/>
      <c r="AI1163" s="588">
        <f t="shared" ref="AI1163:AI1226" si="1324">SUMIFS(JE_amount,JE_Month,AI$3,JE_Entity,$A1163,JE_Ledger_number,$B1163)</f>
        <v>0</v>
      </c>
      <c r="AJ1163" s="588">
        <f t="shared" si="1294"/>
        <v>0</v>
      </c>
      <c r="AK1163" s="587"/>
      <c r="AL1163" s="588">
        <f t="shared" ref="AL1163:AL1226" si="1325">SUMIFS(JE_amount,JE_Month,AL$3,JE_Entity,$A1163,JE_Ledger_number,$B1163)</f>
        <v>0</v>
      </c>
      <c r="AM1163" s="588">
        <f t="shared" si="1295"/>
        <v>0</v>
      </c>
      <c r="AN1163" s="587"/>
      <c r="AO1163" s="588">
        <f t="shared" ref="AO1163:AO1226" si="1326">SUMIFS(JE_amount,JE_Month,AO$3,JE_Entity,$A1163,JE_Ledger_number,$B1163)</f>
        <v>0</v>
      </c>
      <c r="AP1163" s="588">
        <f t="shared" si="1296"/>
        <v>0</v>
      </c>
      <c r="AQ1163" s="587"/>
      <c r="AR1163" s="588">
        <f t="shared" ref="AR1163:AR1226" si="1327">SUMIFS(JE_amount,JE_Month,AR$3,JE_Entity,$A1163,JE_Ledger_number,$B1163)</f>
        <v>0</v>
      </c>
      <c r="AS1163" s="588">
        <f t="shared" si="1306"/>
        <v>0</v>
      </c>
      <c r="AT1163" s="587"/>
      <c r="AU1163" s="588">
        <f t="shared" ref="AU1163:AU1226" si="1328">SUMIFS(JE_amount_NIS,JE_Month,AU$3,JE_Entity,$A1163,JE_Ledger_number,$B1163)</f>
        <v>0</v>
      </c>
      <c r="AV1163" s="588">
        <f t="shared" si="1297"/>
        <v>0</v>
      </c>
      <c r="AW1163" s="587"/>
      <c r="AX1163" s="652"/>
      <c r="AY1163" s="706">
        <f t="shared" si="1304"/>
        <v>0</v>
      </c>
      <c r="BC1163" s="30">
        <f t="shared" si="1307"/>
        <v>0</v>
      </c>
      <c r="BD1163" s="30">
        <f t="shared" si="1308"/>
        <v>0</v>
      </c>
      <c r="BE1163" s="30">
        <f t="shared" si="1299"/>
        <v>0</v>
      </c>
      <c r="BF1163" s="30">
        <f t="shared" si="1309"/>
        <v>0</v>
      </c>
      <c r="BG1163" s="30">
        <f t="shared" si="1310"/>
        <v>0</v>
      </c>
      <c r="BH1163" s="30">
        <f t="shared" si="1298"/>
        <v>0</v>
      </c>
      <c r="BI1163" s="30">
        <f t="shared" si="1303"/>
        <v>0</v>
      </c>
      <c r="BJ1163" s="30">
        <f t="shared" si="1311"/>
        <v>0</v>
      </c>
      <c r="BK1163" s="704">
        <f t="shared" si="1312"/>
        <v>0</v>
      </c>
      <c r="BL1163" s="30">
        <f t="shared" si="1313"/>
        <v>0</v>
      </c>
      <c r="BM1163" s="30">
        <f t="shared" si="1314"/>
        <v>0</v>
      </c>
      <c r="BN1163" s="30">
        <f t="shared" si="1301"/>
        <v>0</v>
      </c>
    </row>
    <row r="1164" spans="1:66" x14ac:dyDescent="0.25">
      <c r="A1164" s="49"/>
      <c r="B1164" s="50"/>
      <c r="C1164" s="699"/>
      <c r="D1164" s="50"/>
      <c r="E1164" s="62" t="e">
        <f t="shared" si="1302"/>
        <v>#N/A</v>
      </c>
      <c r="F1164" s="664" t="str">
        <f t="shared" si="1300"/>
        <v/>
      </c>
      <c r="G1164" s="587"/>
      <c r="H1164" s="588">
        <f t="shared" si="1315"/>
        <v>0</v>
      </c>
      <c r="I1164" s="588">
        <f t="shared" ref="I1164:I1227" si="1329">SUM(G1164:H1164)</f>
        <v>0</v>
      </c>
      <c r="J1164" s="587"/>
      <c r="K1164" s="588">
        <f t="shared" si="1316"/>
        <v>0</v>
      </c>
      <c r="L1164" s="588">
        <f t="shared" ref="L1164:L1227" si="1330">SUM(J1164:K1164)</f>
        <v>0</v>
      </c>
      <c r="M1164" s="587"/>
      <c r="N1164" s="588">
        <f t="shared" si="1317"/>
        <v>0</v>
      </c>
      <c r="O1164" s="588">
        <f t="shared" ref="O1164:O1227" si="1331">SUM(M1164:N1164)</f>
        <v>0</v>
      </c>
      <c r="P1164" s="587"/>
      <c r="Q1164" s="588">
        <f t="shared" si="1318"/>
        <v>0</v>
      </c>
      <c r="R1164" s="588">
        <f t="shared" ref="R1164:R1227" si="1332">SUM(P1164:Q1164)</f>
        <v>0</v>
      </c>
      <c r="S1164" s="587"/>
      <c r="T1164" s="588">
        <f t="shared" si="1319"/>
        <v>0</v>
      </c>
      <c r="U1164" s="588">
        <f t="shared" ref="U1164:U1227" si="1333">SUM(S1164:T1164)</f>
        <v>0</v>
      </c>
      <c r="V1164" s="587"/>
      <c r="W1164" s="588">
        <f t="shared" si="1320"/>
        <v>0</v>
      </c>
      <c r="X1164" s="588">
        <f t="shared" ref="X1164:X1227" si="1334">SUM(V1164:W1164)</f>
        <v>0</v>
      </c>
      <c r="Y1164" s="587"/>
      <c r="Z1164" s="588">
        <f t="shared" si="1321"/>
        <v>0</v>
      </c>
      <c r="AA1164" s="588">
        <f t="shared" si="1305"/>
        <v>0</v>
      </c>
      <c r="AB1164" s="587"/>
      <c r="AC1164" s="588">
        <f t="shared" si="1322"/>
        <v>0</v>
      </c>
      <c r="AD1164" s="588">
        <f t="shared" ref="AD1164:AD1227" si="1335">SUM(AB1164:AC1164)</f>
        <v>0</v>
      </c>
      <c r="AE1164" s="587"/>
      <c r="AF1164" s="588">
        <f t="shared" si="1323"/>
        <v>0</v>
      </c>
      <c r="AG1164" s="588">
        <f t="shared" ref="AG1164:AG1227" si="1336">SUM(AE1164:AF1164)</f>
        <v>0</v>
      </c>
      <c r="AH1164" s="587"/>
      <c r="AI1164" s="588">
        <f t="shared" si="1324"/>
        <v>0</v>
      </c>
      <c r="AJ1164" s="588">
        <f t="shared" ref="AJ1164:AJ1227" si="1337">SUM(AH1164:AI1164)</f>
        <v>0</v>
      </c>
      <c r="AK1164" s="587"/>
      <c r="AL1164" s="588">
        <f t="shared" si="1325"/>
        <v>0</v>
      </c>
      <c r="AM1164" s="588">
        <f t="shared" ref="AM1164:AM1227" si="1338">SUM(AK1164:AL1164)</f>
        <v>0</v>
      </c>
      <c r="AN1164" s="587"/>
      <c r="AO1164" s="588">
        <f t="shared" si="1326"/>
        <v>0</v>
      </c>
      <c r="AP1164" s="588">
        <f t="shared" ref="AP1164:AP1227" si="1339">SUM(AN1164:AO1164)</f>
        <v>0</v>
      </c>
      <c r="AQ1164" s="587"/>
      <c r="AR1164" s="588">
        <f t="shared" si="1327"/>
        <v>0</v>
      </c>
      <c r="AS1164" s="588">
        <f t="shared" si="1306"/>
        <v>0</v>
      </c>
      <c r="AT1164" s="587"/>
      <c r="AU1164" s="588">
        <f t="shared" si="1328"/>
        <v>0</v>
      </c>
      <c r="AV1164" s="588">
        <f t="shared" ref="AV1164:AV1227" si="1340">SUM(AT1164:AU1164)</f>
        <v>0</v>
      </c>
      <c r="AW1164" s="587"/>
      <c r="AX1164" s="652"/>
      <c r="AY1164" s="706">
        <f t="shared" si="1304"/>
        <v>0</v>
      </c>
      <c r="BC1164" s="30">
        <f t="shared" si="1307"/>
        <v>0</v>
      </c>
      <c r="BD1164" s="30">
        <f t="shared" si="1308"/>
        <v>0</v>
      </c>
      <c r="BE1164" s="30">
        <f t="shared" si="1299"/>
        <v>0</v>
      </c>
      <c r="BF1164" s="30">
        <f t="shared" si="1309"/>
        <v>0</v>
      </c>
      <c r="BG1164" s="30">
        <f t="shared" si="1310"/>
        <v>0</v>
      </c>
      <c r="BH1164" s="30">
        <f t="shared" si="1298"/>
        <v>0</v>
      </c>
      <c r="BI1164" s="30">
        <f t="shared" si="1303"/>
        <v>0</v>
      </c>
      <c r="BJ1164" s="30">
        <f t="shared" si="1311"/>
        <v>0</v>
      </c>
      <c r="BK1164" s="704">
        <f t="shared" si="1312"/>
        <v>0</v>
      </c>
      <c r="BL1164" s="30">
        <f t="shared" si="1313"/>
        <v>0</v>
      </c>
      <c r="BM1164" s="30">
        <f t="shared" si="1314"/>
        <v>0</v>
      </c>
      <c r="BN1164" s="30">
        <f t="shared" si="1301"/>
        <v>0</v>
      </c>
    </row>
    <row r="1165" spans="1:66" x14ac:dyDescent="0.25">
      <c r="A1165" s="49"/>
      <c r="B1165" s="50"/>
      <c r="C1165" s="699"/>
      <c r="D1165" s="50"/>
      <c r="E1165" s="62" t="e">
        <f t="shared" si="1302"/>
        <v>#N/A</v>
      </c>
      <c r="F1165" s="664" t="str">
        <f t="shared" si="1300"/>
        <v/>
      </c>
      <c r="G1165" s="587"/>
      <c r="H1165" s="588">
        <f t="shared" si="1315"/>
        <v>0</v>
      </c>
      <c r="I1165" s="588">
        <f t="shared" si="1329"/>
        <v>0</v>
      </c>
      <c r="J1165" s="587"/>
      <c r="K1165" s="588">
        <f t="shared" si="1316"/>
        <v>0</v>
      </c>
      <c r="L1165" s="588">
        <f t="shared" si="1330"/>
        <v>0</v>
      </c>
      <c r="M1165" s="587"/>
      <c r="N1165" s="588">
        <f t="shared" si="1317"/>
        <v>0</v>
      </c>
      <c r="O1165" s="588">
        <f t="shared" si="1331"/>
        <v>0</v>
      </c>
      <c r="P1165" s="587"/>
      <c r="Q1165" s="588">
        <f t="shared" si="1318"/>
        <v>0</v>
      </c>
      <c r="R1165" s="588">
        <f t="shared" si="1332"/>
        <v>0</v>
      </c>
      <c r="S1165" s="587"/>
      <c r="T1165" s="588">
        <f t="shared" si="1319"/>
        <v>0</v>
      </c>
      <c r="U1165" s="588">
        <f t="shared" si="1333"/>
        <v>0</v>
      </c>
      <c r="V1165" s="587"/>
      <c r="W1165" s="588">
        <f t="shared" si="1320"/>
        <v>0</v>
      </c>
      <c r="X1165" s="588">
        <f t="shared" si="1334"/>
        <v>0</v>
      </c>
      <c r="Y1165" s="587"/>
      <c r="Z1165" s="588">
        <f t="shared" si="1321"/>
        <v>0</v>
      </c>
      <c r="AA1165" s="588">
        <f t="shared" si="1305"/>
        <v>0</v>
      </c>
      <c r="AB1165" s="587"/>
      <c r="AC1165" s="588">
        <f t="shared" si="1322"/>
        <v>0</v>
      </c>
      <c r="AD1165" s="588">
        <f t="shared" si="1335"/>
        <v>0</v>
      </c>
      <c r="AE1165" s="587"/>
      <c r="AF1165" s="588">
        <f t="shared" si="1323"/>
        <v>0</v>
      </c>
      <c r="AG1165" s="588">
        <f t="shared" si="1336"/>
        <v>0</v>
      </c>
      <c r="AH1165" s="587"/>
      <c r="AI1165" s="588">
        <f t="shared" si="1324"/>
        <v>0</v>
      </c>
      <c r="AJ1165" s="588">
        <f t="shared" si="1337"/>
        <v>0</v>
      </c>
      <c r="AK1165" s="587"/>
      <c r="AL1165" s="588">
        <f t="shared" si="1325"/>
        <v>0</v>
      </c>
      <c r="AM1165" s="588">
        <f t="shared" si="1338"/>
        <v>0</v>
      </c>
      <c r="AN1165" s="587"/>
      <c r="AO1165" s="588">
        <f t="shared" si="1326"/>
        <v>0</v>
      </c>
      <c r="AP1165" s="588">
        <f t="shared" si="1339"/>
        <v>0</v>
      </c>
      <c r="AQ1165" s="587"/>
      <c r="AR1165" s="588">
        <f t="shared" si="1327"/>
        <v>0</v>
      </c>
      <c r="AS1165" s="588">
        <f t="shared" si="1306"/>
        <v>0</v>
      </c>
      <c r="AT1165" s="587"/>
      <c r="AU1165" s="588">
        <f t="shared" si="1328"/>
        <v>0</v>
      </c>
      <c r="AV1165" s="588">
        <f t="shared" si="1340"/>
        <v>0</v>
      </c>
      <c r="AW1165" s="587"/>
      <c r="AX1165" s="652"/>
      <c r="AY1165" s="706">
        <f t="shared" si="1304"/>
        <v>0</v>
      </c>
      <c r="BC1165" s="30">
        <f t="shared" si="1307"/>
        <v>0</v>
      </c>
      <c r="BD1165" s="30">
        <f t="shared" si="1308"/>
        <v>0</v>
      </c>
      <c r="BE1165" s="30">
        <f t="shared" si="1299"/>
        <v>0</v>
      </c>
      <c r="BF1165" s="30">
        <f t="shared" si="1309"/>
        <v>0</v>
      </c>
      <c r="BG1165" s="30">
        <f t="shared" si="1310"/>
        <v>0</v>
      </c>
      <c r="BH1165" s="30">
        <f t="shared" si="1298"/>
        <v>0</v>
      </c>
      <c r="BI1165" s="30">
        <f t="shared" si="1303"/>
        <v>0</v>
      </c>
      <c r="BJ1165" s="30">
        <f t="shared" si="1311"/>
        <v>0</v>
      </c>
      <c r="BK1165" s="704">
        <f t="shared" si="1312"/>
        <v>0</v>
      </c>
      <c r="BL1165" s="30">
        <f t="shared" si="1313"/>
        <v>0</v>
      </c>
      <c r="BM1165" s="30">
        <f t="shared" si="1314"/>
        <v>0</v>
      </c>
      <c r="BN1165" s="30">
        <f t="shared" si="1301"/>
        <v>0</v>
      </c>
    </row>
    <row r="1166" spans="1:66" x14ac:dyDescent="0.25">
      <c r="A1166" s="49"/>
      <c r="B1166" s="50"/>
      <c r="C1166" s="699"/>
      <c r="D1166" s="50"/>
      <c r="E1166" s="62" t="e">
        <f t="shared" si="1302"/>
        <v>#N/A</v>
      </c>
      <c r="F1166" s="664" t="str">
        <f t="shared" si="1300"/>
        <v/>
      </c>
      <c r="G1166" s="587"/>
      <c r="H1166" s="588">
        <f t="shared" si="1315"/>
        <v>0</v>
      </c>
      <c r="I1166" s="588">
        <f t="shared" si="1329"/>
        <v>0</v>
      </c>
      <c r="J1166" s="587"/>
      <c r="K1166" s="588">
        <f t="shared" si="1316"/>
        <v>0</v>
      </c>
      <c r="L1166" s="588">
        <f t="shared" si="1330"/>
        <v>0</v>
      </c>
      <c r="M1166" s="587"/>
      <c r="N1166" s="588">
        <f t="shared" si="1317"/>
        <v>0</v>
      </c>
      <c r="O1166" s="588">
        <f t="shared" si="1331"/>
        <v>0</v>
      </c>
      <c r="P1166" s="587"/>
      <c r="Q1166" s="588">
        <f t="shared" si="1318"/>
        <v>0</v>
      </c>
      <c r="R1166" s="588">
        <f t="shared" si="1332"/>
        <v>0</v>
      </c>
      <c r="S1166" s="587"/>
      <c r="T1166" s="588">
        <f t="shared" si="1319"/>
        <v>0</v>
      </c>
      <c r="U1166" s="588">
        <f t="shared" si="1333"/>
        <v>0</v>
      </c>
      <c r="V1166" s="587"/>
      <c r="W1166" s="588">
        <f t="shared" si="1320"/>
        <v>0</v>
      </c>
      <c r="X1166" s="588">
        <f t="shared" si="1334"/>
        <v>0</v>
      </c>
      <c r="Y1166" s="587"/>
      <c r="Z1166" s="588">
        <f t="shared" si="1321"/>
        <v>0</v>
      </c>
      <c r="AA1166" s="588">
        <f t="shared" si="1305"/>
        <v>0</v>
      </c>
      <c r="AB1166" s="587"/>
      <c r="AC1166" s="588">
        <f t="shared" si="1322"/>
        <v>0</v>
      </c>
      <c r="AD1166" s="588">
        <f t="shared" si="1335"/>
        <v>0</v>
      </c>
      <c r="AE1166" s="587"/>
      <c r="AF1166" s="588">
        <f t="shared" si="1323"/>
        <v>0</v>
      </c>
      <c r="AG1166" s="588">
        <f t="shared" si="1336"/>
        <v>0</v>
      </c>
      <c r="AH1166" s="587"/>
      <c r="AI1166" s="588">
        <f t="shared" si="1324"/>
        <v>0</v>
      </c>
      <c r="AJ1166" s="588">
        <f t="shared" si="1337"/>
        <v>0</v>
      </c>
      <c r="AK1166" s="587"/>
      <c r="AL1166" s="588">
        <f t="shared" si="1325"/>
        <v>0</v>
      </c>
      <c r="AM1166" s="588">
        <f t="shared" si="1338"/>
        <v>0</v>
      </c>
      <c r="AN1166" s="587"/>
      <c r="AO1166" s="588">
        <f t="shared" si="1326"/>
        <v>0</v>
      </c>
      <c r="AP1166" s="588">
        <f t="shared" si="1339"/>
        <v>0</v>
      </c>
      <c r="AQ1166" s="587"/>
      <c r="AR1166" s="588">
        <f t="shared" si="1327"/>
        <v>0</v>
      </c>
      <c r="AS1166" s="588">
        <f t="shared" si="1306"/>
        <v>0</v>
      </c>
      <c r="AT1166" s="587"/>
      <c r="AU1166" s="588">
        <f t="shared" si="1328"/>
        <v>0</v>
      </c>
      <c r="AV1166" s="588">
        <f t="shared" si="1340"/>
        <v>0</v>
      </c>
      <c r="AW1166" s="587"/>
      <c r="AX1166" s="652"/>
      <c r="AY1166" s="706">
        <f t="shared" si="1304"/>
        <v>0</v>
      </c>
      <c r="BC1166" s="30">
        <f t="shared" si="1307"/>
        <v>0</v>
      </c>
      <c r="BD1166" s="30">
        <f t="shared" si="1308"/>
        <v>0</v>
      </c>
      <c r="BE1166" s="30">
        <f t="shared" si="1299"/>
        <v>0</v>
      </c>
      <c r="BF1166" s="30">
        <f t="shared" si="1309"/>
        <v>0</v>
      </c>
      <c r="BG1166" s="30">
        <f t="shared" si="1310"/>
        <v>0</v>
      </c>
      <c r="BH1166" s="30">
        <f t="shared" si="1298"/>
        <v>0</v>
      </c>
      <c r="BI1166" s="30">
        <f t="shared" si="1303"/>
        <v>0</v>
      </c>
      <c r="BJ1166" s="30">
        <f t="shared" si="1311"/>
        <v>0</v>
      </c>
      <c r="BK1166" s="704">
        <f t="shared" si="1312"/>
        <v>0</v>
      </c>
      <c r="BL1166" s="30">
        <f t="shared" si="1313"/>
        <v>0</v>
      </c>
      <c r="BM1166" s="30">
        <f t="shared" si="1314"/>
        <v>0</v>
      </c>
      <c r="BN1166" s="30">
        <f t="shared" si="1301"/>
        <v>0</v>
      </c>
    </row>
    <row r="1167" spans="1:66" x14ac:dyDescent="0.25">
      <c r="A1167" s="49"/>
      <c r="B1167" s="50"/>
      <c r="C1167" s="699"/>
      <c r="D1167" s="50"/>
      <c r="E1167" s="62" t="e">
        <f t="shared" si="1302"/>
        <v>#N/A</v>
      </c>
      <c r="F1167" s="664" t="str">
        <f t="shared" si="1300"/>
        <v/>
      </c>
      <c r="G1167" s="587"/>
      <c r="H1167" s="588">
        <f t="shared" si="1315"/>
        <v>0</v>
      </c>
      <c r="I1167" s="588">
        <f t="shared" si="1329"/>
        <v>0</v>
      </c>
      <c r="J1167" s="587"/>
      <c r="K1167" s="588">
        <f t="shared" si="1316"/>
        <v>0</v>
      </c>
      <c r="L1167" s="588">
        <f t="shared" si="1330"/>
        <v>0</v>
      </c>
      <c r="M1167" s="587"/>
      <c r="N1167" s="588">
        <f t="shared" si="1317"/>
        <v>0</v>
      </c>
      <c r="O1167" s="588">
        <f t="shared" si="1331"/>
        <v>0</v>
      </c>
      <c r="P1167" s="587"/>
      <c r="Q1167" s="588">
        <f t="shared" si="1318"/>
        <v>0</v>
      </c>
      <c r="R1167" s="588">
        <f t="shared" si="1332"/>
        <v>0</v>
      </c>
      <c r="S1167" s="587"/>
      <c r="T1167" s="588">
        <f t="shared" si="1319"/>
        <v>0</v>
      </c>
      <c r="U1167" s="588">
        <f t="shared" si="1333"/>
        <v>0</v>
      </c>
      <c r="V1167" s="587"/>
      <c r="W1167" s="588">
        <f t="shared" si="1320"/>
        <v>0</v>
      </c>
      <c r="X1167" s="588">
        <f t="shared" si="1334"/>
        <v>0</v>
      </c>
      <c r="Y1167" s="587"/>
      <c r="Z1167" s="588">
        <f t="shared" si="1321"/>
        <v>0</v>
      </c>
      <c r="AA1167" s="588">
        <f t="shared" si="1305"/>
        <v>0</v>
      </c>
      <c r="AB1167" s="587"/>
      <c r="AC1167" s="588">
        <f t="shared" si="1322"/>
        <v>0</v>
      </c>
      <c r="AD1167" s="588">
        <f t="shared" si="1335"/>
        <v>0</v>
      </c>
      <c r="AE1167" s="587"/>
      <c r="AF1167" s="588">
        <f t="shared" si="1323"/>
        <v>0</v>
      </c>
      <c r="AG1167" s="588">
        <f t="shared" si="1336"/>
        <v>0</v>
      </c>
      <c r="AH1167" s="587"/>
      <c r="AI1167" s="588">
        <f t="shared" si="1324"/>
        <v>0</v>
      </c>
      <c r="AJ1167" s="588">
        <f t="shared" si="1337"/>
        <v>0</v>
      </c>
      <c r="AK1167" s="587"/>
      <c r="AL1167" s="588">
        <f t="shared" si="1325"/>
        <v>0</v>
      </c>
      <c r="AM1167" s="588">
        <f t="shared" si="1338"/>
        <v>0</v>
      </c>
      <c r="AN1167" s="587"/>
      <c r="AO1167" s="588">
        <f t="shared" si="1326"/>
        <v>0</v>
      </c>
      <c r="AP1167" s="588">
        <f t="shared" si="1339"/>
        <v>0</v>
      </c>
      <c r="AQ1167" s="587"/>
      <c r="AR1167" s="588">
        <f t="shared" si="1327"/>
        <v>0</v>
      </c>
      <c r="AS1167" s="588">
        <f t="shared" si="1306"/>
        <v>0</v>
      </c>
      <c r="AT1167" s="587"/>
      <c r="AU1167" s="588">
        <f t="shared" si="1328"/>
        <v>0</v>
      </c>
      <c r="AV1167" s="588">
        <f t="shared" si="1340"/>
        <v>0</v>
      </c>
      <c r="AW1167" s="587"/>
      <c r="AX1167" s="652"/>
      <c r="AY1167" s="706">
        <f t="shared" si="1304"/>
        <v>0</v>
      </c>
      <c r="BC1167" s="30">
        <f t="shared" si="1307"/>
        <v>0</v>
      </c>
      <c r="BD1167" s="30">
        <f t="shared" si="1308"/>
        <v>0</v>
      </c>
      <c r="BE1167" s="30">
        <f t="shared" si="1299"/>
        <v>0</v>
      </c>
      <c r="BF1167" s="30">
        <f t="shared" si="1309"/>
        <v>0</v>
      </c>
      <c r="BG1167" s="30">
        <f t="shared" si="1310"/>
        <v>0</v>
      </c>
      <c r="BH1167" s="30">
        <f t="shared" ref="BH1167:BH1230" si="1341">AA1167-X1167</f>
        <v>0</v>
      </c>
      <c r="BI1167" s="30">
        <f t="shared" si="1303"/>
        <v>0</v>
      </c>
      <c r="BJ1167" s="30">
        <f t="shared" si="1311"/>
        <v>0</v>
      </c>
      <c r="BK1167" s="704">
        <f t="shared" si="1312"/>
        <v>0</v>
      </c>
      <c r="BL1167" s="30">
        <f t="shared" si="1313"/>
        <v>0</v>
      </c>
      <c r="BM1167" s="30">
        <f t="shared" si="1314"/>
        <v>0</v>
      </c>
      <c r="BN1167" s="30">
        <f t="shared" si="1301"/>
        <v>0</v>
      </c>
    </row>
    <row r="1168" spans="1:66" x14ac:dyDescent="0.25">
      <c r="A1168" s="49"/>
      <c r="B1168" s="50"/>
      <c r="C1168" s="699"/>
      <c r="D1168" s="50"/>
      <c r="E1168" s="62" t="e">
        <f t="shared" si="1302"/>
        <v>#N/A</v>
      </c>
      <c r="F1168" s="664" t="str">
        <f t="shared" si="1300"/>
        <v/>
      </c>
      <c r="G1168" s="587"/>
      <c r="H1168" s="588">
        <f t="shared" si="1315"/>
        <v>0</v>
      </c>
      <c r="I1168" s="588">
        <f t="shared" si="1329"/>
        <v>0</v>
      </c>
      <c r="J1168" s="587"/>
      <c r="K1168" s="588">
        <f t="shared" si="1316"/>
        <v>0</v>
      </c>
      <c r="L1168" s="588">
        <f t="shared" si="1330"/>
        <v>0</v>
      </c>
      <c r="M1168" s="587"/>
      <c r="N1168" s="588">
        <f t="shared" si="1317"/>
        <v>0</v>
      </c>
      <c r="O1168" s="588">
        <f t="shared" si="1331"/>
        <v>0</v>
      </c>
      <c r="P1168" s="587"/>
      <c r="Q1168" s="588">
        <f t="shared" si="1318"/>
        <v>0</v>
      </c>
      <c r="R1168" s="588">
        <f t="shared" si="1332"/>
        <v>0</v>
      </c>
      <c r="S1168" s="587"/>
      <c r="T1168" s="588">
        <f t="shared" si="1319"/>
        <v>0</v>
      </c>
      <c r="U1168" s="588">
        <f t="shared" si="1333"/>
        <v>0</v>
      </c>
      <c r="V1168" s="587"/>
      <c r="W1168" s="588">
        <f t="shared" si="1320"/>
        <v>0</v>
      </c>
      <c r="X1168" s="588">
        <f t="shared" si="1334"/>
        <v>0</v>
      </c>
      <c r="Y1168" s="587"/>
      <c r="Z1168" s="588">
        <f t="shared" si="1321"/>
        <v>0</v>
      </c>
      <c r="AA1168" s="588">
        <f t="shared" si="1305"/>
        <v>0</v>
      </c>
      <c r="AB1168" s="587"/>
      <c r="AC1168" s="588">
        <f t="shared" si="1322"/>
        <v>0</v>
      </c>
      <c r="AD1168" s="588">
        <f t="shared" si="1335"/>
        <v>0</v>
      </c>
      <c r="AE1168" s="587"/>
      <c r="AF1168" s="588">
        <f t="shared" si="1323"/>
        <v>0</v>
      </c>
      <c r="AG1168" s="588">
        <f t="shared" si="1336"/>
        <v>0</v>
      </c>
      <c r="AH1168" s="587"/>
      <c r="AI1168" s="588">
        <f t="shared" si="1324"/>
        <v>0</v>
      </c>
      <c r="AJ1168" s="588">
        <f t="shared" si="1337"/>
        <v>0</v>
      </c>
      <c r="AK1168" s="587"/>
      <c r="AL1168" s="588">
        <f t="shared" si="1325"/>
        <v>0</v>
      </c>
      <c r="AM1168" s="588">
        <f t="shared" si="1338"/>
        <v>0</v>
      </c>
      <c r="AN1168" s="587"/>
      <c r="AO1168" s="588">
        <f t="shared" si="1326"/>
        <v>0</v>
      </c>
      <c r="AP1168" s="588">
        <f t="shared" si="1339"/>
        <v>0</v>
      </c>
      <c r="AQ1168" s="587"/>
      <c r="AR1168" s="588">
        <f t="shared" si="1327"/>
        <v>0</v>
      </c>
      <c r="AS1168" s="588">
        <f t="shared" si="1306"/>
        <v>0</v>
      </c>
      <c r="AT1168" s="587"/>
      <c r="AU1168" s="588">
        <f t="shared" si="1328"/>
        <v>0</v>
      </c>
      <c r="AV1168" s="588">
        <f t="shared" si="1340"/>
        <v>0</v>
      </c>
      <c r="AW1168" s="587"/>
      <c r="AX1168" s="652"/>
      <c r="AY1168" s="706">
        <f t="shared" si="1304"/>
        <v>0</v>
      </c>
      <c r="BC1168" s="30">
        <f t="shared" si="1307"/>
        <v>0</v>
      </c>
      <c r="BD1168" s="30">
        <f t="shared" si="1308"/>
        <v>0</v>
      </c>
      <c r="BE1168" s="30">
        <f t="shared" si="1299"/>
        <v>0</v>
      </c>
      <c r="BF1168" s="30">
        <f t="shared" si="1309"/>
        <v>0</v>
      </c>
      <c r="BG1168" s="30">
        <f t="shared" si="1310"/>
        <v>0</v>
      </c>
      <c r="BH1168" s="30">
        <f t="shared" si="1341"/>
        <v>0</v>
      </c>
      <c r="BI1168" s="30">
        <f t="shared" si="1303"/>
        <v>0</v>
      </c>
      <c r="BJ1168" s="30">
        <f t="shared" si="1311"/>
        <v>0</v>
      </c>
      <c r="BK1168" s="704">
        <f t="shared" si="1312"/>
        <v>0</v>
      </c>
      <c r="BL1168" s="30">
        <f t="shared" si="1313"/>
        <v>0</v>
      </c>
      <c r="BM1168" s="30">
        <f t="shared" si="1314"/>
        <v>0</v>
      </c>
      <c r="BN1168" s="30">
        <f t="shared" si="1301"/>
        <v>0</v>
      </c>
    </row>
    <row r="1169" spans="1:66" x14ac:dyDescent="0.25">
      <c r="A1169" s="49"/>
      <c r="B1169" s="50"/>
      <c r="C1169" s="699"/>
      <c r="D1169" s="50"/>
      <c r="E1169" s="62" t="e">
        <f t="shared" si="1302"/>
        <v>#N/A</v>
      </c>
      <c r="F1169" s="664" t="str">
        <f t="shared" si="1300"/>
        <v/>
      </c>
      <c r="G1169" s="587"/>
      <c r="H1169" s="588">
        <f t="shared" si="1315"/>
        <v>0</v>
      </c>
      <c r="I1169" s="588">
        <f t="shared" si="1329"/>
        <v>0</v>
      </c>
      <c r="J1169" s="587"/>
      <c r="K1169" s="588">
        <f t="shared" si="1316"/>
        <v>0</v>
      </c>
      <c r="L1169" s="588">
        <f t="shared" si="1330"/>
        <v>0</v>
      </c>
      <c r="M1169" s="587"/>
      <c r="N1169" s="588">
        <f t="shared" si="1317"/>
        <v>0</v>
      </c>
      <c r="O1169" s="588">
        <f t="shared" si="1331"/>
        <v>0</v>
      </c>
      <c r="P1169" s="587"/>
      <c r="Q1169" s="588">
        <f t="shared" si="1318"/>
        <v>0</v>
      </c>
      <c r="R1169" s="588">
        <f t="shared" si="1332"/>
        <v>0</v>
      </c>
      <c r="S1169" s="587"/>
      <c r="T1169" s="588">
        <f t="shared" si="1319"/>
        <v>0</v>
      </c>
      <c r="U1169" s="588">
        <f t="shared" si="1333"/>
        <v>0</v>
      </c>
      <c r="V1169" s="587"/>
      <c r="W1169" s="588">
        <f t="shared" si="1320"/>
        <v>0</v>
      </c>
      <c r="X1169" s="588">
        <f t="shared" si="1334"/>
        <v>0</v>
      </c>
      <c r="Y1169" s="587"/>
      <c r="Z1169" s="588">
        <f t="shared" si="1321"/>
        <v>0</v>
      </c>
      <c r="AA1169" s="588">
        <f t="shared" si="1305"/>
        <v>0</v>
      </c>
      <c r="AB1169" s="587"/>
      <c r="AC1169" s="588">
        <f t="shared" si="1322"/>
        <v>0</v>
      </c>
      <c r="AD1169" s="588">
        <f t="shared" si="1335"/>
        <v>0</v>
      </c>
      <c r="AE1169" s="587"/>
      <c r="AF1169" s="588">
        <f t="shared" si="1323"/>
        <v>0</v>
      </c>
      <c r="AG1169" s="588">
        <f t="shared" si="1336"/>
        <v>0</v>
      </c>
      <c r="AH1169" s="587"/>
      <c r="AI1169" s="588">
        <f t="shared" si="1324"/>
        <v>0</v>
      </c>
      <c r="AJ1169" s="588">
        <f t="shared" si="1337"/>
        <v>0</v>
      </c>
      <c r="AK1169" s="587"/>
      <c r="AL1169" s="588">
        <f t="shared" si="1325"/>
        <v>0</v>
      </c>
      <c r="AM1169" s="588">
        <f t="shared" si="1338"/>
        <v>0</v>
      </c>
      <c r="AN1169" s="587"/>
      <c r="AO1169" s="588">
        <f t="shared" si="1326"/>
        <v>0</v>
      </c>
      <c r="AP1169" s="588">
        <f t="shared" si="1339"/>
        <v>0</v>
      </c>
      <c r="AQ1169" s="587"/>
      <c r="AR1169" s="588">
        <f t="shared" si="1327"/>
        <v>0</v>
      </c>
      <c r="AS1169" s="588">
        <f t="shared" si="1306"/>
        <v>0</v>
      </c>
      <c r="AT1169" s="587"/>
      <c r="AU1169" s="588">
        <f t="shared" si="1328"/>
        <v>0</v>
      </c>
      <c r="AV1169" s="588">
        <f t="shared" si="1340"/>
        <v>0</v>
      </c>
      <c r="AW1169" s="587"/>
      <c r="AX1169" s="652"/>
      <c r="AY1169" s="706">
        <f t="shared" si="1304"/>
        <v>0</v>
      </c>
      <c r="BC1169" s="30">
        <f t="shared" si="1307"/>
        <v>0</v>
      </c>
      <c r="BD1169" s="30">
        <f t="shared" si="1308"/>
        <v>0</v>
      </c>
      <c r="BE1169" s="30">
        <f t="shared" si="1299"/>
        <v>0</v>
      </c>
      <c r="BF1169" s="30">
        <f t="shared" si="1309"/>
        <v>0</v>
      </c>
      <c r="BG1169" s="30">
        <f t="shared" si="1310"/>
        <v>0</v>
      </c>
      <c r="BH1169" s="30">
        <f t="shared" si="1341"/>
        <v>0</v>
      </c>
      <c r="BI1169" s="30">
        <f t="shared" si="1303"/>
        <v>0</v>
      </c>
      <c r="BJ1169" s="30">
        <f t="shared" si="1311"/>
        <v>0</v>
      </c>
      <c r="BK1169" s="704">
        <f t="shared" si="1312"/>
        <v>0</v>
      </c>
      <c r="BL1169" s="30">
        <f t="shared" si="1313"/>
        <v>0</v>
      </c>
      <c r="BM1169" s="30">
        <f t="shared" si="1314"/>
        <v>0</v>
      </c>
      <c r="BN1169" s="30">
        <f t="shared" si="1301"/>
        <v>0</v>
      </c>
    </row>
    <row r="1170" spans="1:66" x14ac:dyDescent="0.25">
      <c r="A1170" s="49"/>
      <c r="B1170" s="50"/>
      <c r="C1170" s="699"/>
      <c r="D1170" s="50"/>
      <c r="E1170" s="62" t="e">
        <f t="shared" si="1302"/>
        <v>#N/A</v>
      </c>
      <c r="F1170" s="664" t="str">
        <f t="shared" si="1300"/>
        <v/>
      </c>
      <c r="G1170" s="587"/>
      <c r="H1170" s="588">
        <f t="shared" si="1315"/>
        <v>0</v>
      </c>
      <c r="I1170" s="588">
        <f t="shared" si="1329"/>
        <v>0</v>
      </c>
      <c r="J1170" s="587"/>
      <c r="K1170" s="588">
        <f t="shared" si="1316"/>
        <v>0</v>
      </c>
      <c r="L1170" s="588">
        <f t="shared" si="1330"/>
        <v>0</v>
      </c>
      <c r="M1170" s="587"/>
      <c r="N1170" s="588">
        <f t="shared" si="1317"/>
        <v>0</v>
      </c>
      <c r="O1170" s="588">
        <f t="shared" si="1331"/>
        <v>0</v>
      </c>
      <c r="P1170" s="587"/>
      <c r="Q1170" s="588">
        <f t="shared" si="1318"/>
        <v>0</v>
      </c>
      <c r="R1170" s="588">
        <f t="shared" si="1332"/>
        <v>0</v>
      </c>
      <c r="S1170" s="587"/>
      <c r="T1170" s="588">
        <f t="shared" si="1319"/>
        <v>0</v>
      </c>
      <c r="U1170" s="588">
        <f t="shared" si="1333"/>
        <v>0</v>
      </c>
      <c r="V1170" s="587"/>
      <c r="W1170" s="588">
        <f t="shared" si="1320"/>
        <v>0</v>
      </c>
      <c r="X1170" s="588">
        <f t="shared" si="1334"/>
        <v>0</v>
      </c>
      <c r="Y1170" s="587"/>
      <c r="Z1170" s="588">
        <f t="shared" si="1321"/>
        <v>0</v>
      </c>
      <c r="AA1170" s="588">
        <f t="shared" si="1305"/>
        <v>0</v>
      </c>
      <c r="AB1170" s="587"/>
      <c r="AC1170" s="588">
        <f t="shared" si="1322"/>
        <v>0</v>
      </c>
      <c r="AD1170" s="588">
        <f t="shared" si="1335"/>
        <v>0</v>
      </c>
      <c r="AE1170" s="587"/>
      <c r="AF1170" s="588">
        <f t="shared" si="1323"/>
        <v>0</v>
      </c>
      <c r="AG1170" s="588">
        <f t="shared" si="1336"/>
        <v>0</v>
      </c>
      <c r="AH1170" s="587"/>
      <c r="AI1170" s="588">
        <f t="shared" si="1324"/>
        <v>0</v>
      </c>
      <c r="AJ1170" s="588">
        <f t="shared" si="1337"/>
        <v>0</v>
      </c>
      <c r="AK1170" s="587"/>
      <c r="AL1170" s="588">
        <f t="shared" si="1325"/>
        <v>0</v>
      </c>
      <c r="AM1170" s="588">
        <f t="shared" si="1338"/>
        <v>0</v>
      </c>
      <c r="AN1170" s="587"/>
      <c r="AO1170" s="588">
        <f t="shared" si="1326"/>
        <v>0</v>
      </c>
      <c r="AP1170" s="588">
        <f t="shared" si="1339"/>
        <v>0</v>
      </c>
      <c r="AQ1170" s="587"/>
      <c r="AR1170" s="588">
        <f t="shared" si="1327"/>
        <v>0</v>
      </c>
      <c r="AS1170" s="588">
        <f t="shared" si="1306"/>
        <v>0</v>
      </c>
      <c r="AT1170" s="587"/>
      <c r="AU1170" s="588">
        <f t="shared" si="1328"/>
        <v>0</v>
      </c>
      <c r="AV1170" s="588">
        <f t="shared" si="1340"/>
        <v>0</v>
      </c>
      <c r="AW1170" s="587"/>
      <c r="AX1170" s="652"/>
      <c r="AY1170" s="706">
        <f t="shared" si="1304"/>
        <v>0</v>
      </c>
      <c r="BC1170" s="30">
        <f t="shared" si="1307"/>
        <v>0</v>
      </c>
      <c r="BD1170" s="30">
        <f t="shared" si="1308"/>
        <v>0</v>
      </c>
      <c r="BE1170" s="30">
        <f t="shared" si="1299"/>
        <v>0</v>
      </c>
      <c r="BF1170" s="30">
        <f t="shared" si="1309"/>
        <v>0</v>
      </c>
      <c r="BG1170" s="30">
        <f t="shared" si="1310"/>
        <v>0</v>
      </c>
      <c r="BH1170" s="30">
        <f t="shared" si="1341"/>
        <v>0</v>
      </c>
      <c r="BI1170" s="30">
        <f t="shared" si="1303"/>
        <v>0</v>
      </c>
      <c r="BJ1170" s="30">
        <f t="shared" si="1311"/>
        <v>0</v>
      </c>
      <c r="BK1170" s="704">
        <f t="shared" si="1312"/>
        <v>0</v>
      </c>
      <c r="BL1170" s="30">
        <f t="shared" si="1313"/>
        <v>0</v>
      </c>
      <c r="BM1170" s="30">
        <f t="shared" si="1314"/>
        <v>0</v>
      </c>
      <c r="BN1170" s="30">
        <f t="shared" si="1301"/>
        <v>0</v>
      </c>
    </row>
    <row r="1171" spans="1:66" x14ac:dyDescent="0.25">
      <c r="A1171" s="49"/>
      <c r="B1171" s="50"/>
      <c r="C1171" s="699"/>
      <c r="D1171" s="50"/>
      <c r="E1171" s="62" t="e">
        <f t="shared" si="1302"/>
        <v>#N/A</v>
      </c>
      <c r="F1171" s="664" t="str">
        <f t="shared" si="1300"/>
        <v/>
      </c>
      <c r="G1171" s="587"/>
      <c r="H1171" s="588">
        <f t="shared" si="1315"/>
        <v>0</v>
      </c>
      <c r="I1171" s="588">
        <f t="shared" si="1329"/>
        <v>0</v>
      </c>
      <c r="J1171" s="587"/>
      <c r="K1171" s="588">
        <f t="shared" si="1316"/>
        <v>0</v>
      </c>
      <c r="L1171" s="588">
        <f t="shared" si="1330"/>
        <v>0</v>
      </c>
      <c r="M1171" s="587"/>
      <c r="N1171" s="588">
        <f t="shared" si="1317"/>
        <v>0</v>
      </c>
      <c r="O1171" s="588">
        <f t="shared" si="1331"/>
        <v>0</v>
      </c>
      <c r="P1171" s="587"/>
      <c r="Q1171" s="588">
        <f t="shared" si="1318"/>
        <v>0</v>
      </c>
      <c r="R1171" s="588">
        <f t="shared" si="1332"/>
        <v>0</v>
      </c>
      <c r="S1171" s="587"/>
      <c r="T1171" s="588">
        <f t="shared" si="1319"/>
        <v>0</v>
      </c>
      <c r="U1171" s="588">
        <f t="shared" si="1333"/>
        <v>0</v>
      </c>
      <c r="V1171" s="587"/>
      <c r="W1171" s="588">
        <f t="shared" si="1320"/>
        <v>0</v>
      </c>
      <c r="X1171" s="588">
        <f t="shared" si="1334"/>
        <v>0</v>
      </c>
      <c r="Y1171" s="587"/>
      <c r="Z1171" s="588">
        <f t="shared" si="1321"/>
        <v>0</v>
      </c>
      <c r="AA1171" s="588">
        <f t="shared" si="1305"/>
        <v>0</v>
      </c>
      <c r="AB1171" s="587"/>
      <c r="AC1171" s="588">
        <f t="shared" si="1322"/>
        <v>0</v>
      </c>
      <c r="AD1171" s="588">
        <f t="shared" si="1335"/>
        <v>0</v>
      </c>
      <c r="AE1171" s="587"/>
      <c r="AF1171" s="588">
        <f t="shared" si="1323"/>
        <v>0</v>
      </c>
      <c r="AG1171" s="588">
        <f t="shared" si="1336"/>
        <v>0</v>
      </c>
      <c r="AH1171" s="587"/>
      <c r="AI1171" s="588">
        <f t="shared" si="1324"/>
        <v>0</v>
      </c>
      <c r="AJ1171" s="588">
        <f t="shared" si="1337"/>
        <v>0</v>
      </c>
      <c r="AK1171" s="587"/>
      <c r="AL1171" s="588">
        <f t="shared" si="1325"/>
        <v>0</v>
      </c>
      <c r="AM1171" s="588">
        <f t="shared" si="1338"/>
        <v>0</v>
      </c>
      <c r="AN1171" s="587"/>
      <c r="AO1171" s="588">
        <f t="shared" si="1326"/>
        <v>0</v>
      </c>
      <c r="AP1171" s="588">
        <f t="shared" si="1339"/>
        <v>0</v>
      </c>
      <c r="AQ1171" s="587"/>
      <c r="AR1171" s="588">
        <f t="shared" si="1327"/>
        <v>0</v>
      </c>
      <c r="AS1171" s="588">
        <f t="shared" si="1306"/>
        <v>0</v>
      </c>
      <c r="AT1171" s="587"/>
      <c r="AU1171" s="588">
        <f t="shared" si="1328"/>
        <v>0</v>
      </c>
      <c r="AV1171" s="588">
        <f t="shared" si="1340"/>
        <v>0</v>
      </c>
      <c r="AW1171" s="587"/>
      <c r="AX1171" s="652"/>
      <c r="AY1171" s="706">
        <f t="shared" si="1304"/>
        <v>0</v>
      </c>
      <c r="BC1171" s="30">
        <f t="shared" si="1307"/>
        <v>0</v>
      </c>
      <c r="BD1171" s="30">
        <f t="shared" si="1308"/>
        <v>0</v>
      </c>
      <c r="BE1171" s="30">
        <f t="shared" si="1299"/>
        <v>0</v>
      </c>
      <c r="BF1171" s="30">
        <f t="shared" si="1309"/>
        <v>0</v>
      </c>
      <c r="BG1171" s="30">
        <f t="shared" si="1310"/>
        <v>0</v>
      </c>
      <c r="BH1171" s="30">
        <f t="shared" si="1341"/>
        <v>0</v>
      </c>
      <c r="BI1171" s="30">
        <f t="shared" si="1303"/>
        <v>0</v>
      </c>
      <c r="BJ1171" s="30">
        <f t="shared" si="1311"/>
        <v>0</v>
      </c>
      <c r="BK1171" s="704">
        <f t="shared" si="1312"/>
        <v>0</v>
      </c>
      <c r="BL1171" s="30">
        <f t="shared" si="1313"/>
        <v>0</v>
      </c>
      <c r="BM1171" s="30">
        <f t="shared" si="1314"/>
        <v>0</v>
      </c>
      <c r="BN1171" s="30">
        <f t="shared" si="1301"/>
        <v>0</v>
      </c>
    </row>
    <row r="1172" spans="1:66" x14ac:dyDescent="0.25">
      <c r="A1172" s="49"/>
      <c r="B1172" s="50"/>
      <c r="C1172" s="699"/>
      <c r="D1172" s="50"/>
      <c r="E1172" s="62" t="e">
        <f t="shared" si="1302"/>
        <v>#N/A</v>
      </c>
      <c r="F1172" s="664" t="str">
        <f t="shared" si="1300"/>
        <v/>
      </c>
      <c r="G1172" s="587"/>
      <c r="H1172" s="588">
        <f t="shared" si="1315"/>
        <v>0</v>
      </c>
      <c r="I1172" s="588">
        <f t="shared" si="1329"/>
        <v>0</v>
      </c>
      <c r="J1172" s="587"/>
      <c r="K1172" s="588">
        <f t="shared" si="1316"/>
        <v>0</v>
      </c>
      <c r="L1172" s="588">
        <f t="shared" si="1330"/>
        <v>0</v>
      </c>
      <c r="M1172" s="587"/>
      <c r="N1172" s="588">
        <f t="shared" si="1317"/>
        <v>0</v>
      </c>
      <c r="O1172" s="588">
        <f t="shared" si="1331"/>
        <v>0</v>
      </c>
      <c r="P1172" s="587"/>
      <c r="Q1172" s="588">
        <f t="shared" si="1318"/>
        <v>0</v>
      </c>
      <c r="R1172" s="588">
        <f t="shared" si="1332"/>
        <v>0</v>
      </c>
      <c r="S1172" s="587"/>
      <c r="T1172" s="588">
        <f t="shared" si="1319"/>
        <v>0</v>
      </c>
      <c r="U1172" s="588">
        <f t="shared" si="1333"/>
        <v>0</v>
      </c>
      <c r="V1172" s="587"/>
      <c r="W1172" s="588">
        <f t="shared" si="1320"/>
        <v>0</v>
      </c>
      <c r="X1172" s="588">
        <f t="shared" si="1334"/>
        <v>0</v>
      </c>
      <c r="Y1172" s="587"/>
      <c r="Z1172" s="588">
        <f t="shared" si="1321"/>
        <v>0</v>
      </c>
      <c r="AA1172" s="588">
        <f t="shared" si="1305"/>
        <v>0</v>
      </c>
      <c r="AB1172" s="587"/>
      <c r="AC1172" s="588">
        <f t="shared" si="1322"/>
        <v>0</v>
      </c>
      <c r="AD1172" s="588">
        <f t="shared" si="1335"/>
        <v>0</v>
      </c>
      <c r="AE1172" s="587"/>
      <c r="AF1172" s="588">
        <f t="shared" si="1323"/>
        <v>0</v>
      </c>
      <c r="AG1172" s="588">
        <f t="shared" si="1336"/>
        <v>0</v>
      </c>
      <c r="AH1172" s="587"/>
      <c r="AI1172" s="588">
        <f t="shared" si="1324"/>
        <v>0</v>
      </c>
      <c r="AJ1172" s="588">
        <f t="shared" si="1337"/>
        <v>0</v>
      </c>
      <c r="AK1172" s="587"/>
      <c r="AL1172" s="588">
        <f t="shared" si="1325"/>
        <v>0</v>
      </c>
      <c r="AM1172" s="588">
        <f t="shared" si="1338"/>
        <v>0</v>
      </c>
      <c r="AN1172" s="587"/>
      <c r="AO1172" s="588">
        <f t="shared" si="1326"/>
        <v>0</v>
      </c>
      <c r="AP1172" s="588">
        <f t="shared" si="1339"/>
        <v>0</v>
      </c>
      <c r="AQ1172" s="587"/>
      <c r="AR1172" s="588">
        <f t="shared" si="1327"/>
        <v>0</v>
      </c>
      <c r="AS1172" s="588">
        <f t="shared" si="1306"/>
        <v>0</v>
      </c>
      <c r="AT1172" s="587"/>
      <c r="AU1172" s="588">
        <f t="shared" si="1328"/>
        <v>0</v>
      </c>
      <c r="AV1172" s="588">
        <f t="shared" si="1340"/>
        <v>0</v>
      </c>
      <c r="AW1172" s="587"/>
      <c r="AX1172" s="652"/>
      <c r="AY1172" s="706">
        <f t="shared" si="1304"/>
        <v>0</v>
      </c>
      <c r="BC1172" s="30">
        <f t="shared" si="1307"/>
        <v>0</v>
      </c>
      <c r="BD1172" s="30">
        <f t="shared" si="1308"/>
        <v>0</v>
      </c>
      <c r="BE1172" s="30">
        <f t="shared" si="1299"/>
        <v>0</v>
      </c>
      <c r="BF1172" s="30">
        <f t="shared" si="1309"/>
        <v>0</v>
      </c>
      <c r="BG1172" s="30">
        <f t="shared" si="1310"/>
        <v>0</v>
      </c>
      <c r="BH1172" s="30">
        <f t="shared" si="1341"/>
        <v>0</v>
      </c>
      <c r="BI1172" s="30">
        <f t="shared" si="1303"/>
        <v>0</v>
      </c>
      <c r="BJ1172" s="30">
        <f t="shared" si="1311"/>
        <v>0</v>
      </c>
      <c r="BK1172" s="704">
        <f t="shared" si="1312"/>
        <v>0</v>
      </c>
      <c r="BL1172" s="30">
        <f t="shared" si="1313"/>
        <v>0</v>
      </c>
      <c r="BM1172" s="30">
        <f t="shared" si="1314"/>
        <v>0</v>
      </c>
      <c r="BN1172" s="30">
        <f t="shared" si="1301"/>
        <v>0</v>
      </c>
    </row>
    <row r="1173" spans="1:66" x14ac:dyDescent="0.25">
      <c r="A1173" s="49"/>
      <c r="B1173" s="50"/>
      <c r="C1173" s="699"/>
      <c r="D1173" s="50"/>
      <c r="E1173" s="62" t="e">
        <f t="shared" si="1302"/>
        <v>#N/A</v>
      </c>
      <c r="F1173" s="664" t="str">
        <f t="shared" si="1300"/>
        <v/>
      </c>
      <c r="G1173" s="587"/>
      <c r="H1173" s="588">
        <f t="shared" si="1315"/>
        <v>0</v>
      </c>
      <c r="I1173" s="588">
        <f t="shared" si="1329"/>
        <v>0</v>
      </c>
      <c r="J1173" s="587"/>
      <c r="K1173" s="588">
        <f t="shared" si="1316"/>
        <v>0</v>
      </c>
      <c r="L1173" s="588">
        <f t="shared" si="1330"/>
        <v>0</v>
      </c>
      <c r="M1173" s="587"/>
      <c r="N1173" s="588">
        <f t="shared" si="1317"/>
        <v>0</v>
      </c>
      <c r="O1173" s="588">
        <f t="shared" si="1331"/>
        <v>0</v>
      </c>
      <c r="P1173" s="587"/>
      <c r="Q1173" s="588">
        <f t="shared" si="1318"/>
        <v>0</v>
      </c>
      <c r="R1173" s="588">
        <f t="shared" si="1332"/>
        <v>0</v>
      </c>
      <c r="S1173" s="587"/>
      <c r="T1173" s="588">
        <f t="shared" si="1319"/>
        <v>0</v>
      </c>
      <c r="U1173" s="588">
        <f t="shared" si="1333"/>
        <v>0</v>
      </c>
      <c r="V1173" s="587"/>
      <c r="W1173" s="588">
        <f t="shared" si="1320"/>
        <v>0</v>
      </c>
      <c r="X1173" s="588">
        <f t="shared" si="1334"/>
        <v>0</v>
      </c>
      <c r="Y1173" s="587"/>
      <c r="Z1173" s="588">
        <f t="shared" si="1321"/>
        <v>0</v>
      </c>
      <c r="AA1173" s="588">
        <f t="shared" si="1305"/>
        <v>0</v>
      </c>
      <c r="AB1173" s="587"/>
      <c r="AC1173" s="588">
        <f t="shared" si="1322"/>
        <v>0</v>
      </c>
      <c r="AD1173" s="588">
        <f t="shared" si="1335"/>
        <v>0</v>
      </c>
      <c r="AE1173" s="587"/>
      <c r="AF1173" s="588">
        <f t="shared" si="1323"/>
        <v>0</v>
      </c>
      <c r="AG1173" s="588">
        <f t="shared" si="1336"/>
        <v>0</v>
      </c>
      <c r="AH1173" s="587"/>
      <c r="AI1173" s="588">
        <f t="shared" si="1324"/>
        <v>0</v>
      </c>
      <c r="AJ1173" s="588">
        <f t="shared" si="1337"/>
        <v>0</v>
      </c>
      <c r="AK1173" s="587"/>
      <c r="AL1173" s="588">
        <f t="shared" si="1325"/>
        <v>0</v>
      </c>
      <c r="AM1173" s="588">
        <f t="shared" si="1338"/>
        <v>0</v>
      </c>
      <c r="AN1173" s="587"/>
      <c r="AO1173" s="588">
        <f t="shared" si="1326"/>
        <v>0</v>
      </c>
      <c r="AP1173" s="588">
        <f t="shared" si="1339"/>
        <v>0</v>
      </c>
      <c r="AQ1173" s="587"/>
      <c r="AR1173" s="588">
        <f t="shared" si="1327"/>
        <v>0</v>
      </c>
      <c r="AS1173" s="588">
        <f t="shared" si="1306"/>
        <v>0</v>
      </c>
      <c r="AT1173" s="587"/>
      <c r="AU1173" s="588">
        <f t="shared" si="1328"/>
        <v>0</v>
      </c>
      <c r="AV1173" s="588">
        <f t="shared" si="1340"/>
        <v>0</v>
      </c>
      <c r="AW1173" s="587"/>
      <c r="AX1173" s="652"/>
      <c r="AY1173" s="706">
        <f t="shared" si="1304"/>
        <v>0</v>
      </c>
      <c r="BC1173" s="30">
        <f t="shared" si="1307"/>
        <v>0</v>
      </c>
      <c r="BD1173" s="30">
        <f t="shared" si="1308"/>
        <v>0</v>
      </c>
      <c r="BE1173" s="30">
        <f t="shared" si="1299"/>
        <v>0</v>
      </c>
      <c r="BF1173" s="30">
        <f t="shared" si="1309"/>
        <v>0</v>
      </c>
      <c r="BG1173" s="30">
        <f t="shared" si="1310"/>
        <v>0</v>
      </c>
      <c r="BH1173" s="30">
        <f t="shared" si="1341"/>
        <v>0</v>
      </c>
      <c r="BI1173" s="30">
        <f t="shared" si="1303"/>
        <v>0</v>
      </c>
      <c r="BJ1173" s="30">
        <f t="shared" si="1311"/>
        <v>0</v>
      </c>
      <c r="BK1173" s="704">
        <f t="shared" si="1312"/>
        <v>0</v>
      </c>
      <c r="BL1173" s="30">
        <f t="shared" si="1313"/>
        <v>0</v>
      </c>
      <c r="BM1173" s="30">
        <f t="shared" si="1314"/>
        <v>0</v>
      </c>
      <c r="BN1173" s="30">
        <f t="shared" si="1301"/>
        <v>0</v>
      </c>
    </row>
    <row r="1174" spans="1:66" x14ac:dyDescent="0.25">
      <c r="A1174" s="49"/>
      <c r="B1174" s="50"/>
      <c r="C1174" s="699"/>
      <c r="D1174" s="50"/>
      <c r="E1174" s="62" t="e">
        <f t="shared" si="1302"/>
        <v>#N/A</v>
      </c>
      <c r="F1174" s="664" t="str">
        <f t="shared" si="1300"/>
        <v/>
      </c>
      <c r="G1174" s="587"/>
      <c r="H1174" s="588">
        <f t="shared" si="1315"/>
        <v>0</v>
      </c>
      <c r="I1174" s="588">
        <f t="shared" si="1329"/>
        <v>0</v>
      </c>
      <c r="J1174" s="587"/>
      <c r="K1174" s="588">
        <f t="shared" si="1316"/>
        <v>0</v>
      </c>
      <c r="L1174" s="588">
        <f t="shared" si="1330"/>
        <v>0</v>
      </c>
      <c r="M1174" s="587"/>
      <c r="N1174" s="588">
        <f t="shared" si="1317"/>
        <v>0</v>
      </c>
      <c r="O1174" s="588">
        <f t="shared" si="1331"/>
        <v>0</v>
      </c>
      <c r="P1174" s="587"/>
      <c r="Q1174" s="588">
        <f t="shared" si="1318"/>
        <v>0</v>
      </c>
      <c r="R1174" s="588">
        <f t="shared" si="1332"/>
        <v>0</v>
      </c>
      <c r="S1174" s="587"/>
      <c r="T1174" s="588">
        <f t="shared" si="1319"/>
        <v>0</v>
      </c>
      <c r="U1174" s="588">
        <f t="shared" si="1333"/>
        <v>0</v>
      </c>
      <c r="V1174" s="587"/>
      <c r="W1174" s="588">
        <f t="shared" si="1320"/>
        <v>0</v>
      </c>
      <c r="X1174" s="588">
        <f t="shared" si="1334"/>
        <v>0</v>
      </c>
      <c r="Y1174" s="587"/>
      <c r="Z1174" s="588">
        <f t="shared" si="1321"/>
        <v>0</v>
      </c>
      <c r="AA1174" s="588">
        <f t="shared" si="1305"/>
        <v>0</v>
      </c>
      <c r="AB1174" s="587"/>
      <c r="AC1174" s="588">
        <f t="shared" si="1322"/>
        <v>0</v>
      </c>
      <c r="AD1174" s="588">
        <f t="shared" si="1335"/>
        <v>0</v>
      </c>
      <c r="AE1174" s="587"/>
      <c r="AF1174" s="588">
        <f t="shared" si="1323"/>
        <v>0</v>
      </c>
      <c r="AG1174" s="588">
        <f t="shared" si="1336"/>
        <v>0</v>
      </c>
      <c r="AH1174" s="587"/>
      <c r="AI1174" s="588">
        <f t="shared" si="1324"/>
        <v>0</v>
      </c>
      <c r="AJ1174" s="588">
        <f t="shared" si="1337"/>
        <v>0</v>
      </c>
      <c r="AK1174" s="587"/>
      <c r="AL1174" s="588">
        <f t="shared" si="1325"/>
        <v>0</v>
      </c>
      <c r="AM1174" s="588">
        <f t="shared" si="1338"/>
        <v>0</v>
      </c>
      <c r="AN1174" s="587"/>
      <c r="AO1174" s="588">
        <f t="shared" si="1326"/>
        <v>0</v>
      </c>
      <c r="AP1174" s="588">
        <f t="shared" si="1339"/>
        <v>0</v>
      </c>
      <c r="AQ1174" s="587"/>
      <c r="AR1174" s="588">
        <f t="shared" si="1327"/>
        <v>0</v>
      </c>
      <c r="AS1174" s="588">
        <f t="shared" si="1306"/>
        <v>0</v>
      </c>
      <c r="AT1174" s="587"/>
      <c r="AU1174" s="588">
        <f t="shared" si="1328"/>
        <v>0</v>
      </c>
      <c r="AV1174" s="588">
        <f t="shared" si="1340"/>
        <v>0</v>
      </c>
      <c r="AW1174" s="587"/>
      <c r="AX1174" s="652"/>
      <c r="AY1174" s="706">
        <f t="shared" si="1304"/>
        <v>0</v>
      </c>
      <c r="BC1174" s="30">
        <f t="shared" si="1307"/>
        <v>0</v>
      </c>
      <c r="BD1174" s="30">
        <f t="shared" si="1308"/>
        <v>0</v>
      </c>
      <c r="BE1174" s="30">
        <f t="shared" si="1299"/>
        <v>0</v>
      </c>
      <c r="BF1174" s="30">
        <f t="shared" si="1309"/>
        <v>0</v>
      </c>
      <c r="BG1174" s="30">
        <f t="shared" si="1310"/>
        <v>0</v>
      </c>
      <c r="BH1174" s="30">
        <f t="shared" si="1341"/>
        <v>0</v>
      </c>
      <c r="BI1174" s="30">
        <f t="shared" si="1303"/>
        <v>0</v>
      </c>
      <c r="BJ1174" s="30">
        <f t="shared" si="1311"/>
        <v>0</v>
      </c>
      <c r="BK1174" s="704">
        <f t="shared" si="1312"/>
        <v>0</v>
      </c>
      <c r="BL1174" s="30">
        <f t="shared" si="1313"/>
        <v>0</v>
      </c>
      <c r="BM1174" s="30">
        <f t="shared" si="1314"/>
        <v>0</v>
      </c>
      <c r="BN1174" s="30">
        <f t="shared" si="1301"/>
        <v>0</v>
      </c>
    </row>
    <row r="1175" spans="1:66" x14ac:dyDescent="0.25">
      <c r="A1175" s="49"/>
      <c r="B1175" s="50"/>
      <c r="C1175" s="699"/>
      <c r="D1175" s="50"/>
      <c r="E1175" s="62" t="e">
        <f t="shared" si="1302"/>
        <v>#N/A</v>
      </c>
      <c r="F1175" s="664" t="str">
        <f t="shared" si="1300"/>
        <v/>
      </c>
      <c r="G1175" s="587"/>
      <c r="H1175" s="588">
        <f t="shared" si="1315"/>
        <v>0</v>
      </c>
      <c r="I1175" s="588">
        <f t="shared" si="1329"/>
        <v>0</v>
      </c>
      <c r="J1175" s="587"/>
      <c r="K1175" s="588">
        <f t="shared" si="1316"/>
        <v>0</v>
      </c>
      <c r="L1175" s="588">
        <f t="shared" si="1330"/>
        <v>0</v>
      </c>
      <c r="M1175" s="587"/>
      <c r="N1175" s="588">
        <f t="shared" si="1317"/>
        <v>0</v>
      </c>
      <c r="O1175" s="588">
        <f t="shared" si="1331"/>
        <v>0</v>
      </c>
      <c r="P1175" s="587"/>
      <c r="Q1175" s="588">
        <f t="shared" si="1318"/>
        <v>0</v>
      </c>
      <c r="R1175" s="588">
        <f t="shared" si="1332"/>
        <v>0</v>
      </c>
      <c r="S1175" s="587"/>
      <c r="T1175" s="588">
        <f t="shared" si="1319"/>
        <v>0</v>
      </c>
      <c r="U1175" s="588">
        <f t="shared" si="1333"/>
        <v>0</v>
      </c>
      <c r="V1175" s="587"/>
      <c r="W1175" s="588">
        <f t="shared" si="1320"/>
        <v>0</v>
      </c>
      <c r="X1175" s="588">
        <f t="shared" si="1334"/>
        <v>0</v>
      </c>
      <c r="Y1175" s="587"/>
      <c r="Z1175" s="588">
        <f t="shared" si="1321"/>
        <v>0</v>
      </c>
      <c r="AA1175" s="588">
        <f t="shared" si="1305"/>
        <v>0</v>
      </c>
      <c r="AB1175" s="587"/>
      <c r="AC1175" s="588">
        <f t="shared" si="1322"/>
        <v>0</v>
      </c>
      <c r="AD1175" s="588">
        <f t="shared" si="1335"/>
        <v>0</v>
      </c>
      <c r="AE1175" s="587"/>
      <c r="AF1175" s="588">
        <f t="shared" si="1323"/>
        <v>0</v>
      </c>
      <c r="AG1175" s="588">
        <f t="shared" si="1336"/>
        <v>0</v>
      </c>
      <c r="AH1175" s="587"/>
      <c r="AI1175" s="588">
        <f t="shared" si="1324"/>
        <v>0</v>
      </c>
      <c r="AJ1175" s="588">
        <f t="shared" si="1337"/>
        <v>0</v>
      </c>
      <c r="AK1175" s="587"/>
      <c r="AL1175" s="588">
        <f t="shared" si="1325"/>
        <v>0</v>
      </c>
      <c r="AM1175" s="588">
        <f t="shared" si="1338"/>
        <v>0</v>
      </c>
      <c r="AN1175" s="587"/>
      <c r="AO1175" s="588">
        <f t="shared" si="1326"/>
        <v>0</v>
      </c>
      <c r="AP1175" s="588">
        <f t="shared" si="1339"/>
        <v>0</v>
      </c>
      <c r="AQ1175" s="587"/>
      <c r="AR1175" s="588">
        <f t="shared" si="1327"/>
        <v>0</v>
      </c>
      <c r="AS1175" s="588">
        <f t="shared" si="1306"/>
        <v>0</v>
      </c>
      <c r="AT1175" s="587"/>
      <c r="AU1175" s="588">
        <f t="shared" si="1328"/>
        <v>0</v>
      </c>
      <c r="AV1175" s="588">
        <f t="shared" si="1340"/>
        <v>0</v>
      </c>
      <c r="AW1175" s="587"/>
      <c r="AX1175" s="652"/>
      <c r="AY1175" s="706">
        <f t="shared" si="1304"/>
        <v>0</v>
      </c>
      <c r="BC1175" s="30">
        <f t="shared" si="1307"/>
        <v>0</v>
      </c>
      <c r="BD1175" s="30">
        <f t="shared" si="1308"/>
        <v>0</v>
      </c>
      <c r="BE1175" s="30">
        <f t="shared" si="1299"/>
        <v>0</v>
      </c>
      <c r="BF1175" s="30">
        <f t="shared" si="1309"/>
        <v>0</v>
      </c>
      <c r="BG1175" s="30">
        <f t="shared" si="1310"/>
        <v>0</v>
      </c>
      <c r="BH1175" s="30">
        <f t="shared" si="1341"/>
        <v>0</v>
      </c>
      <c r="BI1175" s="30">
        <f t="shared" si="1303"/>
        <v>0</v>
      </c>
      <c r="BJ1175" s="30">
        <f t="shared" si="1311"/>
        <v>0</v>
      </c>
      <c r="BK1175" s="704">
        <f t="shared" si="1312"/>
        <v>0</v>
      </c>
      <c r="BL1175" s="30">
        <f t="shared" si="1313"/>
        <v>0</v>
      </c>
      <c r="BM1175" s="30">
        <f t="shared" si="1314"/>
        <v>0</v>
      </c>
      <c r="BN1175" s="30">
        <f t="shared" si="1301"/>
        <v>0</v>
      </c>
    </row>
    <row r="1176" spans="1:66" x14ac:dyDescent="0.25">
      <c r="A1176" s="49"/>
      <c r="B1176" s="50"/>
      <c r="C1176" s="699"/>
      <c r="D1176" s="50"/>
      <c r="E1176" s="62" t="e">
        <f t="shared" si="1302"/>
        <v>#N/A</v>
      </c>
      <c r="F1176" s="664" t="str">
        <f t="shared" si="1300"/>
        <v/>
      </c>
      <c r="G1176" s="587"/>
      <c r="H1176" s="588">
        <f t="shared" si="1315"/>
        <v>0</v>
      </c>
      <c r="I1176" s="588">
        <f t="shared" si="1329"/>
        <v>0</v>
      </c>
      <c r="J1176" s="587"/>
      <c r="K1176" s="588">
        <f t="shared" si="1316"/>
        <v>0</v>
      </c>
      <c r="L1176" s="588">
        <f t="shared" si="1330"/>
        <v>0</v>
      </c>
      <c r="M1176" s="587"/>
      <c r="N1176" s="588">
        <f t="shared" si="1317"/>
        <v>0</v>
      </c>
      <c r="O1176" s="588">
        <f t="shared" si="1331"/>
        <v>0</v>
      </c>
      <c r="P1176" s="587"/>
      <c r="Q1176" s="588">
        <f t="shared" si="1318"/>
        <v>0</v>
      </c>
      <c r="R1176" s="588">
        <f t="shared" si="1332"/>
        <v>0</v>
      </c>
      <c r="S1176" s="587"/>
      <c r="T1176" s="588">
        <f t="shared" si="1319"/>
        <v>0</v>
      </c>
      <c r="U1176" s="588">
        <f t="shared" si="1333"/>
        <v>0</v>
      </c>
      <c r="V1176" s="587"/>
      <c r="W1176" s="588">
        <f t="shared" si="1320"/>
        <v>0</v>
      </c>
      <c r="X1176" s="588">
        <f t="shared" si="1334"/>
        <v>0</v>
      </c>
      <c r="Y1176" s="587"/>
      <c r="Z1176" s="588">
        <f t="shared" si="1321"/>
        <v>0</v>
      </c>
      <c r="AA1176" s="588">
        <f t="shared" si="1305"/>
        <v>0</v>
      </c>
      <c r="AB1176" s="587"/>
      <c r="AC1176" s="588">
        <f t="shared" si="1322"/>
        <v>0</v>
      </c>
      <c r="AD1176" s="588">
        <f t="shared" si="1335"/>
        <v>0</v>
      </c>
      <c r="AE1176" s="587"/>
      <c r="AF1176" s="588">
        <f t="shared" si="1323"/>
        <v>0</v>
      </c>
      <c r="AG1176" s="588">
        <f t="shared" si="1336"/>
        <v>0</v>
      </c>
      <c r="AH1176" s="587"/>
      <c r="AI1176" s="588">
        <f t="shared" si="1324"/>
        <v>0</v>
      </c>
      <c r="AJ1176" s="588">
        <f t="shared" si="1337"/>
        <v>0</v>
      </c>
      <c r="AK1176" s="587"/>
      <c r="AL1176" s="588">
        <f t="shared" si="1325"/>
        <v>0</v>
      </c>
      <c r="AM1176" s="588">
        <f t="shared" si="1338"/>
        <v>0</v>
      </c>
      <c r="AN1176" s="587"/>
      <c r="AO1176" s="588">
        <f t="shared" si="1326"/>
        <v>0</v>
      </c>
      <c r="AP1176" s="588">
        <f t="shared" si="1339"/>
        <v>0</v>
      </c>
      <c r="AQ1176" s="587"/>
      <c r="AR1176" s="588">
        <f t="shared" si="1327"/>
        <v>0</v>
      </c>
      <c r="AS1176" s="588">
        <f t="shared" si="1306"/>
        <v>0</v>
      </c>
      <c r="AT1176" s="587"/>
      <c r="AU1176" s="588">
        <f t="shared" si="1328"/>
        <v>0</v>
      </c>
      <c r="AV1176" s="588">
        <f t="shared" si="1340"/>
        <v>0</v>
      </c>
      <c r="AW1176" s="587"/>
      <c r="AX1176" s="652"/>
      <c r="AY1176" s="706">
        <f t="shared" si="1304"/>
        <v>0</v>
      </c>
      <c r="BC1176" s="30">
        <f t="shared" si="1307"/>
        <v>0</v>
      </c>
      <c r="BD1176" s="30">
        <f t="shared" si="1308"/>
        <v>0</v>
      </c>
      <c r="BE1176" s="30">
        <f t="shared" si="1299"/>
        <v>0</v>
      </c>
      <c r="BF1176" s="30">
        <f t="shared" si="1309"/>
        <v>0</v>
      </c>
      <c r="BG1176" s="30">
        <f t="shared" si="1310"/>
        <v>0</v>
      </c>
      <c r="BH1176" s="30">
        <f t="shared" si="1341"/>
        <v>0</v>
      </c>
      <c r="BI1176" s="30">
        <f t="shared" si="1303"/>
        <v>0</v>
      </c>
      <c r="BJ1176" s="30">
        <f t="shared" si="1311"/>
        <v>0</v>
      </c>
      <c r="BK1176" s="704">
        <f t="shared" si="1312"/>
        <v>0</v>
      </c>
      <c r="BL1176" s="30">
        <f t="shared" si="1313"/>
        <v>0</v>
      </c>
      <c r="BM1176" s="30">
        <f t="shared" si="1314"/>
        <v>0</v>
      </c>
      <c r="BN1176" s="30">
        <f t="shared" si="1301"/>
        <v>0</v>
      </c>
    </row>
    <row r="1177" spans="1:66" x14ac:dyDescent="0.25">
      <c r="A1177" s="49"/>
      <c r="B1177" s="50"/>
      <c r="C1177" s="699"/>
      <c r="D1177" s="50"/>
      <c r="E1177" s="62" t="e">
        <f t="shared" si="1302"/>
        <v>#N/A</v>
      </c>
      <c r="F1177" s="664" t="str">
        <f t="shared" si="1300"/>
        <v/>
      </c>
      <c r="G1177" s="587"/>
      <c r="H1177" s="588">
        <f t="shared" si="1315"/>
        <v>0</v>
      </c>
      <c r="I1177" s="588">
        <f t="shared" si="1329"/>
        <v>0</v>
      </c>
      <c r="J1177" s="587"/>
      <c r="K1177" s="588">
        <f t="shared" si="1316"/>
        <v>0</v>
      </c>
      <c r="L1177" s="588">
        <f t="shared" si="1330"/>
        <v>0</v>
      </c>
      <c r="M1177" s="587"/>
      <c r="N1177" s="588">
        <f t="shared" si="1317"/>
        <v>0</v>
      </c>
      <c r="O1177" s="588">
        <f t="shared" si="1331"/>
        <v>0</v>
      </c>
      <c r="P1177" s="587"/>
      <c r="Q1177" s="588">
        <f t="shared" si="1318"/>
        <v>0</v>
      </c>
      <c r="R1177" s="588">
        <f t="shared" si="1332"/>
        <v>0</v>
      </c>
      <c r="S1177" s="587"/>
      <c r="T1177" s="588">
        <f t="shared" si="1319"/>
        <v>0</v>
      </c>
      <c r="U1177" s="588">
        <f t="shared" si="1333"/>
        <v>0</v>
      </c>
      <c r="V1177" s="587"/>
      <c r="W1177" s="588">
        <f t="shared" si="1320"/>
        <v>0</v>
      </c>
      <c r="X1177" s="588">
        <f t="shared" si="1334"/>
        <v>0</v>
      </c>
      <c r="Y1177" s="587"/>
      <c r="Z1177" s="588">
        <f t="shared" si="1321"/>
        <v>0</v>
      </c>
      <c r="AA1177" s="588">
        <f t="shared" si="1305"/>
        <v>0</v>
      </c>
      <c r="AB1177" s="587"/>
      <c r="AC1177" s="588">
        <f t="shared" si="1322"/>
        <v>0</v>
      </c>
      <c r="AD1177" s="588">
        <f t="shared" si="1335"/>
        <v>0</v>
      </c>
      <c r="AE1177" s="587"/>
      <c r="AF1177" s="588">
        <f t="shared" si="1323"/>
        <v>0</v>
      </c>
      <c r="AG1177" s="588">
        <f t="shared" si="1336"/>
        <v>0</v>
      </c>
      <c r="AH1177" s="587"/>
      <c r="AI1177" s="588">
        <f t="shared" si="1324"/>
        <v>0</v>
      </c>
      <c r="AJ1177" s="588">
        <f t="shared" si="1337"/>
        <v>0</v>
      </c>
      <c r="AK1177" s="587"/>
      <c r="AL1177" s="588">
        <f t="shared" si="1325"/>
        <v>0</v>
      </c>
      <c r="AM1177" s="588">
        <f t="shared" si="1338"/>
        <v>0</v>
      </c>
      <c r="AN1177" s="587"/>
      <c r="AO1177" s="588">
        <f t="shared" si="1326"/>
        <v>0</v>
      </c>
      <c r="AP1177" s="588">
        <f t="shared" si="1339"/>
        <v>0</v>
      </c>
      <c r="AQ1177" s="587"/>
      <c r="AR1177" s="588">
        <f t="shared" si="1327"/>
        <v>0</v>
      </c>
      <c r="AS1177" s="588">
        <f t="shared" si="1306"/>
        <v>0</v>
      </c>
      <c r="AT1177" s="587"/>
      <c r="AU1177" s="588">
        <f t="shared" si="1328"/>
        <v>0</v>
      </c>
      <c r="AV1177" s="588">
        <f t="shared" si="1340"/>
        <v>0</v>
      </c>
      <c r="AW1177" s="587"/>
      <c r="AX1177" s="652"/>
      <c r="AY1177" s="706">
        <f t="shared" si="1304"/>
        <v>0</v>
      </c>
      <c r="BC1177" s="30">
        <f t="shared" si="1307"/>
        <v>0</v>
      </c>
      <c r="BD1177" s="30">
        <f t="shared" si="1308"/>
        <v>0</v>
      </c>
      <c r="BE1177" s="30">
        <f t="shared" ref="BE1177:BE1240" si="1342">R1177-O1177</f>
        <v>0</v>
      </c>
      <c r="BF1177" s="30">
        <f t="shared" si="1309"/>
        <v>0</v>
      </c>
      <c r="BG1177" s="30">
        <f t="shared" si="1310"/>
        <v>0</v>
      </c>
      <c r="BH1177" s="30">
        <f t="shared" si="1341"/>
        <v>0</v>
      </c>
      <c r="BI1177" s="30">
        <f t="shared" si="1303"/>
        <v>0</v>
      </c>
      <c r="BJ1177" s="30">
        <f t="shared" si="1311"/>
        <v>0</v>
      </c>
      <c r="BK1177" s="704">
        <f t="shared" si="1312"/>
        <v>0</v>
      </c>
      <c r="BL1177" s="30">
        <f t="shared" si="1313"/>
        <v>0</v>
      </c>
      <c r="BM1177" s="30">
        <f t="shared" si="1314"/>
        <v>0</v>
      </c>
      <c r="BN1177" s="30">
        <f t="shared" si="1301"/>
        <v>0</v>
      </c>
    </row>
    <row r="1178" spans="1:66" x14ac:dyDescent="0.25">
      <c r="A1178" s="49"/>
      <c r="B1178" s="50"/>
      <c r="C1178" s="699"/>
      <c r="D1178" s="50"/>
      <c r="E1178" s="62" t="e">
        <f t="shared" si="1302"/>
        <v>#N/A</v>
      </c>
      <c r="F1178" s="664" t="str">
        <f t="shared" si="1300"/>
        <v/>
      </c>
      <c r="G1178" s="587"/>
      <c r="H1178" s="588">
        <f t="shared" si="1315"/>
        <v>0</v>
      </c>
      <c r="I1178" s="588">
        <f t="shared" si="1329"/>
        <v>0</v>
      </c>
      <c r="J1178" s="587"/>
      <c r="K1178" s="588">
        <f t="shared" si="1316"/>
        <v>0</v>
      </c>
      <c r="L1178" s="588">
        <f t="shared" si="1330"/>
        <v>0</v>
      </c>
      <c r="M1178" s="587"/>
      <c r="N1178" s="588">
        <f t="shared" si="1317"/>
        <v>0</v>
      </c>
      <c r="O1178" s="588">
        <f t="shared" si="1331"/>
        <v>0</v>
      </c>
      <c r="P1178" s="587"/>
      <c r="Q1178" s="588">
        <f t="shared" si="1318"/>
        <v>0</v>
      </c>
      <c r="R1178" s="588">
        <f t="shared" si="1332"/>
        <v>0</v>
      </c>
      <c r="S1178" s="587"/>
      <c r="T1178" s="588">
        <f t="shared" si="1319"/>
        <v>0</v>
      </c>
      <c r="U1178" s="588">
        <f t="shared" si="1333"/>
        <v>0</v>
      </c>
      <c r="V1178" s="587"/>
      <c r="W1178" s="588">
        <f t="shared" si="1320"/>
        <v>0</v>
      </c>
      <c r="X1178" s="588">
        <f t="shared" si="1334"/>
        <v>0</v>
      </c>
      <c r="Y1178" s="587"/>
      <c r="Z1178" s="588">
        <f t="shared" si="1321"/>
        <v>0</v>
      </c>
      <c r="AA1178" s="588">
        <f t="shared" si="1305"/>
        <v>0</v>
      </c>
      <c r="AB1178" s="587"/>
      <c r="AC1178" s="588">
        <f t="shared" si="1322"/>
        <v>0</v>
      </c>
      <c r="AD1178" s="588">
        <f t="shared" si="1335"/>
        <v>0</v>
      </c>
      <c r="AE1178" s="587"/>
      <c r="AF1178" s="588">
        <f t="shared" si="1323"/>
        <v>0</v>
      </c>
      <c r="AG1178" s="588">
        <f t="shared" si="1336"/>
        <v>0</v>
      </c>
      <c r="AH1178" s="587"/>
      <c r="AI1178" s="588">
        <f t="shared" si="1324"/>
        <v>0</v>
      </c>
      <c r="AJ1178" s="588">
        <f t="shared" si="1337"/>
        <v>0</v>
      </c>
      <c r="AK1178" s="587"/>
      <c r="AL1178" s="588">
        <f t="shared" si="1325"/>
        <v>0</v>
      </c>
      <c r="AM1178" s="588">
        <f t="shared" si="1338"/>
        <v>0</v>
      </c>
      <c r="AN1178" s="587"/>
      <c r="AO1178" s="588">
        <f t="shared" si="1326"/>
        <v>0</v>
      </c>
      <c r="AP1178" s="588">
        <f t="shared" si="1339"/>
        <v>0</v>
      </c>
      <c r="AQ1178" s="587"/>
      <c r="AR1178" s="588">
        <f t="shared" si="1327"/>
        <v>0</v>
      </c>
      <c r="AS1178" s="588">
        <f t="shared" si="1306"/>
        <v>0</v>
      </c>
      <c r="AT1178" s="587"/>
      <c r="AU1178" s="588">
        <f t="shared" si="1328"/>
        <v>0</v>
      </c>
      <c r="AV1178" s="588">
        <f t="shared" si="1340"/>
        <v>0</v>
      </c>
      <c r="AW1178" s="587"/>
      <c r="AX1178" s="652"/>
      <c r="AY1178" s="706">
        <f t="shared" si="1304"/>
        <v>0</v>
      </c>
      <c r="BC1178" s="30">
        <f t="shared" si="1307"/>
        <v>0</v>
      </c>
      <c r="BD1178" s="30">
        <f t="shared" si="1308"/>
        <v>0</v>
      </c>
      <c r="BE1178" s="30">
        <f t="shared" si="1342"/>
        <v>0</v>
      </c>
      <c r="BF1178" s="30">
        <f t="shared" si="1309"/>
        <v>0</v>
      </c>
      <c r="BG1178" s="30">
        <f t="shared" si="1310"/>
        <v>0</v>
      </c>
      <c r="BH1178" s="30">
        <f t="shared" si="1341"/>
        <v>0</v>
      </c>
      <c r="BI1178" s="30">
        <f t="shared" si="1303"/>
        <v>0</v>
      </c>
      <c r="BJ1178" s="30">
        <f t="shared" si="1311"/>
        <v>0</v>
      </c>
      <c r="BK1178" s="704">
        <f t="shared" si="1312"/>
        <v>0</v>
      </c>
      <c r="BL1178" s="30">
        <f t="shared" si="1313"/>
        <v>0</v>
      </c>
      <c r="BM1178" s="30">
        <f t="shared" si="1314"/>
        <v>0</v>
      </c>
      <c r="BN1178" s="30">
        <f t="shared" si="1301"/>
        <v>0</v>
      </c>
    </row>
    <row r="1179" spans="1:66" x14ac:dyDescent="0.25">
      <c r="A1179" s="49"/>
      <c r="B1179" s="50"/>
      <c r="C1179" s="699"/>
      <c r="D1179" s="50"/>
      <c r="E1179" s="62" t="e">
        <f t="shared" si="1302"/>
        <v>#N/A</v>
      </c>
      <c r="F1179" s="664" t="str">
        <f t="shared" si="1300"/>
        <v/>
      </c>
      <c r="G1179" s="587"/>
      <c r="H1179" s="588">
        <f t="shared" si="1315"/>
        <v>0</v>
      </c>
      <c r="I1179" s="588">
        <f t="shared" si="1329"/>
        <v>0</v>
      </c>
      <c r="J1179" s="587"/>
      <c r="K1179" s="588">
        <f t="shared" si="1316"/>
        <v>0</v>
      </c>
      <c r="L1179" s="588">
        <f t="shared" si="1330"/>
        <v>0</v>
      </c>
      <c r="M1179" s="587"/>
      <c r="N1179" s="588">
        <f t="shared" si="1317"/>
        <v>0</v>
      </c>
      <c r="O1179" s="588">
        <f t="shared" si="1331"/>
        <v>0</v>
      </c>
      <c r="P1179" s="587"/>
      <c r="Q1179" s="588">
        <f t="shared" si="1318"/>
        <v>0</v>
      </c>
      <c r="R1179" s="588">
        <f t="shared" si="1332"/>
        <v>0</v>
      </c>
      <c r="S1179" s="587"/>
      <c r="T1179" s="588">
        <f t="shared" si="1319"/>
        <v>0</v>
      </c>
      <c r="U1179" s="588">
        <f t="shared" si="1333"/>
        <v>0</v>
      </c>
      <c r="V1179" s="587"/>
      <c r="W1179" s="588">
        <f t="shared" si="1320"/>
        <v>0</v>
      </c>
      <c r="X1179" s="588">
        <f t="shared" si="1334"/>
        <v>0</v>
      </c>
      <c r="Y1179" s="587"/>
      <c r="Z1179" s="588">
        <f t="shared" si="1321"/>
        <v>0</v>
      </c>
      <c r="AA1179" s="588">
        <f t="shared" si="1305"/>
        <v>0</v>
      </c>
      <c r="AB1179" s="587"/>
      <c r="AC1179" s="588">
        <f t="shared" si="1322"/>
        <v>0</v>
      </c>
      <c r="AD1179" s="588">
        <f t="shared" si="1335"/>
        <v>0</v>
      </c>
      <c r="AE1179" s="587"/>
      <c r="AF1179" s="588">
        <f t="shared" si="1323"/>
        <v>0</v>
      </c>
      <c r="AG1179" s="588">
        <f t="shared" si="1336"/>
        <v>0</v>
      </c>
      <c r="AH1179" s="587"/>
      <c r="AI1179" s="588">
        <f t="shared" si="1324"/>
        <v>0</v>
      </c>
      <c r="AJ1179" s="588">
        <f t="shared" si="1337"/>
        <v>0</v>
      </c>
      <c r="AK1179" s="587"/>
      <c r="AL1179" s="588">
        <f t="shared" si="1325"/>
        <v>0</v>
      </c>
      <c r="AM1179" s="588">
        <f t="shared" si="1338"/>
        <v>0</v>
      </c>
      <c r="AN1179" s="587"/>
      <c r="AO1179" s="588">
        <f t="shared" si="1326"/>
        <v>0</v>
      </c>
      <c r="AP1179" s="588">
        <f t="shared" si="1339"/>
        <v>0</v>
      </c>
      <c r="AQ1179" s="587"/>
      <c r="AR1179" s="588">
        <f t="shared" si="1327"/>
        <v>0</v>
      </c>
      <c r="AS1179" s="588">
        <f t="shared" si="1306"/>
        <v>0</v>
      </c>
      <c r="AT1179" s="587"/>
      <c r="AU1179" s="588">
        <f t="shared" si="1328"/>
        <v>0</v>
      </c>
      <c r="AV1179" s="588">
        <f t="shared" si="1340"/>
        <v>0</v>
      </c>
      <c r="AW1179" s="587"/>
      <c r="AX1179" s="652"/>
      <c r="AY1179" s="706">
        <f t="shared" si="1304"/>
        <v>0</v>
      </c>
      <c r="BC1179" s="30">
        <f t="shared" si="1307"/>
        <v>0</v>
      </c>
      <c r="BD1179" s="30">
        <f t="shared" si="1308"/>
        <v>0</v>
      </c>
      <c r="BE1179" s="30">
        <f t="shared" si="1342"/>
        <v>0</v>
      </c>
      <c r="BF1179" s="30">
        <f t="shared" si="1309"/>
        <v>0</v>
      </c>
      <c r="BG1179" s="30">
        <f t="shared" si="1310"/>
        <v>0</v>
      </c>
      <c r="BH1179" s="30">
        <f t="shared" si="1341"/>
        <v>0</v>
      </c>
      <c r="BI1179" s="30">
        <f t="shared" si="1303"/>
        <v>0</v>
      </c>
      <c r="BJ1179" s="30">
        <f t="shared" si="1311"/>
        <v>0</v>
      </c>
      <c r="BK1179" s="704">
        <f t="shared" si="1312"/>
        <v>0</v>
      </c>
      <c r="BL1179" s="30">
        <f t="shared" si="1313"/>
        <v>0</v>
      </c>
      <c r="BM1179" s="30">
        <f t="shared" si="1314"/>
        <v>0</v>
      </c>
      <c r="BN1179" s="30">
        <f t="shared" si="1301"/>
        <v>0</v>
      </c>
    </row>
    <row r="1180" spans="1:66" x14ac:dyDescent="0.25">
      <c r="A1180" s="49"/>
      <c r="B1180" s="50"/>
      <c r="C1180" s="699"/>
      <c r="D1180" s="50"/>
      <c r="E1180" s="62" t="e">
        <f t="shared" si="1302"/>
        <v>#N/A</v>
      </c>
      <c r="F1180" s="664" t="str">
        <f t="shared" si="1300"/>
        <v/>
      </c>
      <c r="G1180" s="587"/>
      <c r="H1180" s="588">
        <f t="shared" si="1315"/>
        <v>0</v>
      </c>
      <c r="I1180" s="588">
        <f t="shared" si="1329"/>
        <v>0</v>
      </c>
      <c r="J1180" s="587"/>
      <c r="K1180" s="588">
        <f t="shared" si="1316"/>
        <v>0</v>
      </c>
      <c r="L1180" s="588">
        <f t="shared" si="1330"/>
        <v>0</v>
      </c>
      <c r="M1180" s="587"/>
      <c r="N1180" s="588">
        <f t="shared" si="1317"/>
        <v>0</v>
      </c>
      <c r="O1180" s="588">
        <f t="shared" si="1331"/>
        <v>0</v>
      </c>
      <c r="P1180" s="587"/>
      <c r="Q1180" s="588">
        <f t="shared" si="1318"/>
        <v>0</v>
      </c>
      <c r="R1180" s="588">
        <f t="shared" si="1332"/>
        <v>0</v>
      </c>
      <c r="S1180" s="587"/>
      <c r="T1180" s="588">
        <f t="shared" si="1319"/>
        <v>0</v>
      </c>
      <c r="U1180" s="588">
        <f t="shared" si="1333"/>
        <v>0</v>
      </c>
      <c r="V1180" s="587"/>
      <c r="W1180" s="588">
        <f t="shared" si="1320"/>
        <v>0</v>
      </c>
      <c r="X1180" s="588">
        <f t="shared" si="1334"/>
        <v>0</v>
      </c>
      <c r="Y1180" s="587"/>
      <c r="Z1180" s="588">
        <f t="shared" si="1321"/>
        <v>0</v>
      </c>
      <c r="AA1180" s="588">
        <f t="shared" si="1305"/>
        <v>0</v>
      </c>
      <c r="AB1180" s="587"/>
      <c r="AC1180" s="588">
        <f t="shared" si="1322"/>
        <v>0</v>
      </c>
      <c r="AD1180" s="588">
        <f t="shared" si="1335"/>
        <v>0</v>
      </c>
      <c r="AE1180" s="587"/>
      <c r="AF1180" s="588">
        <f t="shared" si="1323"/>
        <v>0</v>
      </c>
      <c r="AG1180" s="588">
        <f t="shared" si="1336"/>
        <v>0</v>
      </c>
      <c r="AH1180" s="587"/>
      <c r="AI1180" s="588">
        <f t="shared" si="1324"/>
        <v>0</v>
      </c>
      <c r="AJ1180" s="588">
        <f t="shared" si="1337"/>
        <v>0</v>
      </c>
      <c r="AK1180" s="587"/>
      <c r="AL1180" s="588">
        <f t="shared" si="1325"/>
        <v>0</v>
      </c>
      <c r="AM1180" s="588">
        <f t="shared" si="1338"/>
        <v>0</v>
      </c>
      <c r="AN1180" s="587"/>
      <c r="AO1180" s="588">
        <f t="shared" si="1326"/>
        <v>0</v>
      </c>
      <c r="AP1180" s="588">
        <f t="shared" si="1339"/>
        <v>0</v>
      </c>
      <c r="AQ1180" s="587"/>
      <c r="AR1180" s="588">
        <f t="shared" si="1327"/>
        <v>0</v>
      </c>
      <c r="AS1180" s="588">
        <f t="shared" si="1306"/>
        <v>0</v>
      </c>
      <c r="AT1180" s="587"/>
      <c r="AU1180" s="588">
        <f t="shared" si="1328"/>
        <v>0</v>
      </c>
      <c r="AV1180" s="588">
        <f t="shared" si="1340"/>
        <v>0</v>
      </c>
      <c r="AW1180" s="587"/>
      <c r="AX1180" s="652"/>
      <c r="AY1180" s="706">
        <f t="shared" si="1304"/>
        <v>0</v>
      </c>
      <c r="BC1180" s="30">
        <f t="shared" si="1307"/>
        <v>0</v>
      </c>
      <c r="BD1180" s="30">
        <f t="shared" si="1308"/>
        <v>0</v>
      </c>
      <c r="BE1180" s="30">
        <f t="shared" si="1342"/>
        <v>0</v>
      </c>
      <c r="BF1180" s="30">
        <f t="shared" si="1309"/>
        <v>0</v>
      </c>
      <c r="BG1180" s="30">
        <f t="shared" si="1310"/>
        <v>0</v>
      </c>
      <c r="BH1180" s="30">
        <f t="shared" si="1341"/>
        <v>0</v>
      </c>
      <c r="BI1180" s="30">
        <f t="shared" si="1303"/>
        <v>0</v>
      </c>
      <c r="BJ1180" s="30">
        <f t="shared" si="1311"/>
        <v>0</v>
      </c>
      <c r="BK1180" s="704">
        <f t="shared" si="1312"/>
        <v>0</v>
      </c>
      <c r="BL1180" s="30">
        <f t="shared" si="1313"/>
        <v>0</v>
      </c>
      <c r="BM1180" s="30">
        <f t="shared" si="1314"/>
        <v>0</v>
      </c>
      <c r="BN1180" s="30">
        <f t="shared" si="1301"/>
        <v>0</v>
      </c>
    </row>
    <row r="1181" spans="1:66" x14ac:dyDescent="0.25">
      <c r="A1181" s="49"/>
      <c r="B1181" s="50"/>
      <c r="C1181" s="699"/>
      <c r="D1181" s="50"/>
      <c r="E1181" s="62" t="e">
        <f t="shared" si="1302"/>
        <v>#N/A</v>
      </c>
      <c r="F1181" s="664" t="str">
        <f t="shared" si="1300"/>
        <v/>
      </c>
      <c r="G1181" s="587"/>
      <c r="H1181" s="588">
        <f t="shared" si="1315"/>
        <v>0</v>
      </c>
      <c r="I1181" s="588">
        <f t="shared" si="1329"/>
        <v>0</v>
      </c>
      <c r="J1181" s="587"/>
      <c r="K1181" s="588">
        <f t="shared" si="1316"/>
        <v>0</v>
      </c>
      <c r="L1181" s="588">
        <f t="shared" si="1330"/>
        <v>0</v>
      </c>
      <c r="M1181" s="587"/>
      <c r="N1181" s="588">
        <f t="shared" si="1317"/>
        <v>0</v>
      </c>
      <c r="O1181" s="588">
        <f t="shared" si="1331"/>
        <v>0</v>
      </c>
      <c r="P1181" s="587"/>
      <c r="Q1181" s="588">
        <f t="shared" si="1318"/>
        <v>0</v>
      </c>
      <c r="R1181" s="588">
        <f t="shared" si="1332"/>
        <v>0</v>
      </c>
      <c r="S1181" s="587"/>
      <c r="T1181" s="588">
        <f t="shared" si="1319"/>
        <v>0</v>
      </c>
      <c r="U1181" s="588">
        <f t="shared" si="1333"/>
        <v>0</v>
      </c>
      <c r="V1181" s="587"/>
      <c r="W1181" s="588">
        <f t="shared" si="1320"/>
        <v>0</v>
      </c>
      <c r="X1181" s="588">
        <f t="shared" si="1334"/>
        <v>0</v>
      </c>
      <c r="Y1181" s="587"/>
      <c r="Z1181" s="588">
        <f t="shared" si="1321"/>
        <v>0</v>
      </c>
      <c r="AA1181" s="588">
        <f t="shared" si="1305"/>
        <v>0</v>
      </c>
      <c r="AB1181" s="587"/>
      <c r="AC1181" s="588">
        <f t="shared" si="1322"/>
        <v>0</v>
      </c>
      <c r="AD1181" s="588">
        <f t="shared" si="1335"/>
        <v>0</v>
      </c>
      <c r="AE1181" s="587"/>
      <c r="AF1181" s="588">
        <f t="shared" si="1323"/>
        <v>0</v>
      </c>
      <c r="AG1181" s="588">
        <f t="shared" si="1336"/>
        <v>0</v>
      </c>
      <c r="AH1181" s="587"/>
      <c r="AI1181" s="588">
        <f t="shared" si="1324"/>
        <v>0</v>
      </c>
      <c r="AJ1181" s="588">
        <f t="shared" si="1337"/>
        <v>0</v>
      </c>
      <c r="AK1181" s="587"/>
      <c r="AL1181" s="588">
        <f t="shared" si="1325"/>
        <v>0</v>
      </c>
      <c r="AM1181" s="588">
        <f t="shared" si="1338"/>
        <v>0</v>
      </c>
      <c r="AN1181" s="587"/>
      <c r="AO1181" s="588">
        <f t="shared" si="1326"/>
        <v>0</v>
      </c>
      <c r="AP1181" s="588">
        <f t="shared" si="1339"/>
        <v>0</v>
      </c>
      <c r="AQ1181" s="587"/>
      <c r="AR1181" s="588">
        <f t="shared" si="1327"/>
        <v>0</v>
      </c>
      <c r="AS1181" s="588">
        <f t="shared" si="1306"/>
        <v>0</v>
      </c>
      <c r="AT1181" s="587"/>
      <c r="AU1181" s="588">
        <f t="shared" si="1328"/>
        <v>0</v>
      </c>
      <c r="AV1181" s="588">
        <f t="shared" si="1340"/>
        <v>0</v>
      </c>
      <c r="AW1181" s="587"/>
      <c r="AX1181" s="652"/>
      <c r="AY1181" s="706">
        <f t="shared" si="1304"/>
        <v>0</v>
      </c>
      <c r="BC1181" s="30">
        <f t="shared" si="1307"/>
        <v>0</v>
      </c>
      <c r="BD1181" s="30">
        <f t="shared" si="1308"/>
        <v>0</v>
      </c>
      <c r="BE1181" s="30">
        <f t="shared" si="1342"/>
        <v>0</v>
      </c>
      <c r="BF1181" s="30">
        <f t="shared" si="1309"/>
        <v>0</v>
      </c>
      <c r="BG1181" s="30">
        <f t="shared" si="1310"/>
        <v>0</v>
      </c>
      <c r="BH1181" s="30">
        <f t="shared" si="1341"/>
        <v>0</v>
      </c>
      <c r="BI1181" s="30">
        <f t="shared" si="1303"/>
        <v>0</v>
      </c>
      <c r="BJ1181" s="30">
        <f t="shared" si="1311"/>
        <v>0</v>
      </c>
      <c r="BK1181" s="704">
        <f t="shared" si="1312"/>
        <v>0</v>
      </c>
      <c r="BL1181" s="30">
        <f t="shared" si="1313"/>
        <v>0</v>
      </c>
      <c r="BM1181" s="30">
        <f t="shared" si="1314"/>
        <v>0</v>
      </c>
      <c r="BN1181" s="30">
        <f t="shared" si="1301"/>
        <v>0</v>
      </c>
    </row>
    <row r="1182" spans="1:66" x14ac:dyDescent="0.25">
      <c r="A1182" s="49"/>
      <c r="B1182" s="50"/>
      <c r="C1182" s="699"/>
      <c r="D1182" s="50"/>
      <c r="E1182" s="62" t="e">
        <f t="shared" si="1302"/>
        <v>#N/A</v>
      </c>
      <c r="F1182" s="664" t="str">
        <f t="shared" si="1300"/>
        <v/>
      </c>
      <c r="G1182" s="587"/>
      <c r="H1182" s="588">
        <f t="shared" si="1315"/>
        <v>0</v>
      </c>
      <c r="I1182" s="588">
        <f t="shared" si="1329"/>
        <v>0</v>
      </c>
      <c r="J1182" s="587"/>
      <c r="K1182" s="588">
        <f t="shared" si="1316"/>
        <v>0</v>
      </c>
      <c r="L1182" s="588">
        <f t="shared" si="1330"/>
        <v>0</v>
      </c>
      <c r="M1182" s="587"/>
      <c r="N1182" s="588">
        <f t="shared" si="1317"/>
        <v>0</v>
      </c>
      <c r="O1182" s="588">
        <f t="shared" si="1331"/>
        <v>0</v>
      </c>
      <c r="P1182" s="587"/>
      <c r="Q1182" s="588">
        <f t="shared" si="1318"/>
        <v>0</v>
      </c>
      <c r="R1182" s="588">
        <f t="shared" si="1332"/>
        <v>0</v>
      </c>
      <c r="S1182" s="587"/>
      <c r="T1182" s="588">
        <f t="shared" si="1319"/>
        <v>0</v>
      </c>
      <c r="U1182" s="588">
        <f t="shared" si="1333"/>
        <v>0</v>
      </c>
      <c r="V1182" s="587"/>
      <c r="W1182" s="588">
        <f t="shared" si="1320"/>
        <v>0</v>
      </c>
      <c r="X1182" s="588">
        <f t="shared" si="1334"/>
        <v>0</v>
      </c>
      <c r="Y1182" s="587"/>
      <c r="Z1182" s="588">
        <f t="shared" si="1321"/>
        <v>0</v>
      </c>
      <c r="AA1182" s="588">
        <f t="shared" si="1305"/>
        <v>0</v>
      </c>
      <c r="AB1182" s="587"/>
      <c r="AC1182" s="588">
        <f t="shared" si="1322"/>
        <v>0</v>
      </c>
      <c r="AD1182" s="588">
        <f t="shared" si="1335"/>
        <v>0</v>
      </c>
      <c r="AE1182" s="587"/>
      <c r="AF1182" s="588">
        <f t="shared" si="1323"/>
        <v>0</v>
      </c>
      <c r="AG1182" s="588">
        <f t="shared" si="1336"/>
        <v>0</v>
      </c>
      <c r="AH1182" s="587"/>
      <c r="AI1182" s="588">
        <f t="shared" si="1324"/>
        <v>0</v>
      </c>
      <c r="AJ1182" s="588">
        <f t="shared" si="1337"/>
        <v>0</v>
      </c>
      <c r="AK1182" s="587"/>
      <c r="AL1182" s="588">
        <f t="shared" si="1325"/>
        <v>0</v>
      </c>
      <c r="AM1182" s="588">
        <f t="shared" si="1338"/>
        <v>0</v>
      </c>
      <c r="AN1182" s="587"/>
      <c r="AO1182" s="588">
        <f t="shared" si="1326"/>
        <v>0</v>
      </c>
      <c r="AP1182" s="588">
        <f t="shared" si="1339"/>
        <v>0</v>
      </c>
      <c r="AQ1182" s="587"/>
      <c r="AR1182" s="588">
        <f t="shared" si="1327"/>
        <v>0</v>
      </c>
      <c r="AS1182" s="588">
        <f t="shared" si="1306"/>
        <v>0</v>
      </c>
      <c r="AT1182" s="587"/>
      <c r="AU1182" s="588">
        <f t="shared" si="1328"/>
        <v>0</v>
      </c>
      <c r="AV1182" s="588">
        <f t="shared" si="1340"/>
        <v>0</v>
      </c>
      <c r="AW1182" s="587"/>
      <c r="AX1182" s="652"/>
      <c r="AY1182" s="706">
        <f t="shared" si="1304"/>
        <v>0</v>
      </c>
      <c r="BC1182" s="30">
        <f t="shared" si="1307"/>
        <v>0</v>
      </c>
      <c r="BD1182" s="30">
        <f t="shared" si="1308"/>
        <v>0</v>
      </c>
      <c r="BE1182" s="30">
        <f t="shared" si="1342"/>
        <v>0</v>
      </c>
      <c r="BF1182" s="30">
        <f t="shared" si="1309"/>
        <v>0</v>
      </c>
      <c r="BG1182" s="30">
        <f t="shared" si="1310"/>
        <v>0</v>
      </c>
      <c r="BH1182" s="30">
        <f t="shared" si="1341"/>
        <v>0</v>
      </c>
      <c r="BI1182" s="30">
        <f t="shared" si="1303"/>
        <v>0</v>
      </c>
      <c r="BJ1182" s="30">
        <f t="shared" si="1311"/>
        <v>0</v>
      </c>
      <c r="BK1182" s="704">
        <f t="shared" si="1312"/>
        <v>0</v>
      </c>
      <c r="BL1182" s="30">
        <f t="shared" si="1313"/>
        <v>0</v>
      </c>
      <c r="BM1182" s="30">
        <f t="shared" si="1314"/>
        <v>0</v>
      </c>
      <c r="BN1182" s="30">
        <f t="shared" si="1301"/>
        <v>0</v>
      </c>
    </row>
    <row r="1183" spans="1:66" x14ac:dyDescent="0.25">
      <c r="A1183" s="49"/>
      <c r="B1183" s="50"/>
      <c r="C1183" s="699"/>
      <c r="D1183" s="50"/>
      <c r="E1183" s="62" t="e">
        <f t="shared" si="1302"/>
        <v>#N/A</v>
      </c>
      <c r="F1183" s="664" t="str">
        <f t="shared" si="1300"/>
        <v/>
      </c>
      <c r="G1183" s="587"/>
      <c r="H1183" s="588">
        <f t="shared" si="1315"/>
        <v>0</v>
      </c>
      <c r="I1183" s="588">
        <f t="shared" si="1329"/>
        <v>0</v>
      </c>
      <c r="J1183" s="587"/>
      <c r="K1183" s="588">
        <f t="shared" si="1316"/>
        <v>0</v>
      </c>
      <c r="L1183" s="588">
        <f t="shared" si="1330"/>
        <v>0</v>
      </c>
      <c r="M1183" s="587"/>
      <c r="N1183" s="588">
        <f t="shared" si="1317"/>
        <v>0</v>
      </c>
      <c r="O1183" s="588">
        <f t="shared" si="1331"/>
        <v>0</v>
      </c>
      <c r="P1183" s="587"/>
      <c r="Q1183" s="588">
        <f t="shared" si="1318"/>
        <v>0</v>
      </c>
      <c r="R1183" s="588">
        <f t="shared" si="1332"/>
        <v>0</v>
      </c>
      <c r="S1183" s="587"/>
      <c r="T1183" s="588">
        <f t="shared" si="1319"/>
        <v>0</v>
      </c>
      <c r="U1183" s="588">
        <f t="shared" si="1333"/>
        <v>0</v>
      </c>
      <c r="V1183" s="587"/>
      <c r="W1183" s="588">
        <f t="shared" si="1320"/>
        <v>0</v>
      </c>
      <c r="X1183" s="588">
        <f t="shared" si="1334"/>
        <v>0</v>
      </c>
      <c r="Y1183" s="587"/>
      <c r="Z1183" s="588">
        <f t="shared" si="1321"/>
        <v>0</v>
      </c>
      <c r="AA1183" s="588">
        <f t="shared" si="1305"/>
        <v>0</v>
      </c>
      <c r="AB1183" s="587"/>
      <c r="AC1183" s="588">
        <f t="shared" si="1322"/>
        <v>0</v>
      </c>
      <c r="AD1183" s="588">
        <f t="shared" si="1335"/>
        <v>0</v>
      </c>
      <c r="AE1183" s="587"/>
      <c r="AF1183" s="588">
        <f t="shared" si="1323"/>
        <v>0</v>
      </c>
      <c r="AG1183" s="588">
        <f t="shared" si="1336"/>
        <v>0</v>
      </c>
      <c r="AH1183" s="587"/>
      <c r="AI1183" s="588">
        <f t="shared" si="1324"/>
        <v>0</v>
      </c>
      <c r="AJ1183" s="588">
        <f t="shared" si="1337"/>
        <v>0</v>
      </c>
      <c r="AK1183" s="587"/>
      <c r="AL1183" s="588">
        <f t="shared" si="1325"/>
        <v>0</v>
      </c>
      <c r="AM1183" s="588">
        <f t="shared" si="1338"/>
        <v>0</v>
      </c>
      <c r="AN1183" s="587"/>
      <c r="AO1183" s="588">
        <f t="shared" si="1326"/>
        <v>0</v>
      </c>
      <c r="AP1183" s="588">
        <f t="shared" si="1339"/>
        <v>0</v>
      </c>
      <c r="AQ1183" s="587"/>
      <c r="AR1183" s="588">
        <f t="shared" si="1327"/>
        <v>0</v>
      </c>
      <c r="AS1183" s="588">
        <f t="shared" si="1306"/>
        <v>0</v>
      </c>
      <c r="AT1183" s="587"/>
      <c r="AU1183" s="588">
        <f t="shared" si="1328"/>
        <v>0</v>
      </c>
      <c r="AV1183" s="588">
        <f t="shared" si="1340"/>
        <v>0</v>
      </c>
      <c r="AW1183" s="587"/>
      <c r="AX1183" s="652"/>
      <c r="AY1183" s="706">
        <f t="shared" si="1304"/>
        <v>0</v>
      </c>
      <c r="BC1183" s="30">
        <f t="shared" si="1307"/>
        <v>0</v>
      </c>
      <c r="BD1183" s="30">
        <f t="shared" si="1308"/>
        <v>0</v>
      </c>
      <c r="BE1183" s="30">
        <f t="shared" si="1342"/>
        <v>0</v>
      </c>
      <c r="BF1183" s="30">
        <f t="shared" si="1309"/>
        <v>0</v>
      </c>
      <c r="BG1183" s="30">
        <f t="shared" si="1310"/>
        <v>0</v>
      </c>
      <c r="BH1183" s="30">
        <f t="shared" si="1341"/>
        <v>0</v>
      </c>
      <c r="BI1183" s="30">
        <f t="shared" si="1303"/>
        <v>0</v>
      </c>
      <c r="BJ1183" s="30">
        <f t="shared" si="1311"/>
        <v>0</v>
      </c>
      <c r="BK1183" s="704">
        <f t="shared" si="1312"/>
        <v>0</v>
      </c>
      <c r="BL1183" s="30">
        <f t="shared" si="1313"/>
        <v>0</v>
      </c>
      <c r="BM1183" s="30">
        <f t="shared" si="1314"/>
        <v>0</v>
      </c>
      <c r="BN1183" s="30">
        <f t="shared" si="1301"/>
        <v>0</v>
      </c>
    </row>
    <row r="1184" spans="1:66" x14ac:dyDescent="0.25">
      <c r="A1184" s="49"/>
      <c r="B1184" s="50"/>
      <c r="C1184" s="699"/>
      <c r="D1184" s="50"/>
      <c r="E1184" s="62" t="e">
        <f t="shared" si="1302"/>
        <v>#N/A</v>
      </c>
      <c r="F1184" s="664" t="str">
        <f t="shared" si="1300"/>
        <v/>
      </c>
      <c r="G1184" s="587"/>
      <c r="H1184" s="588">
        <f t="shared" si="1315"/>
        <v>0</v>
      </c>
      <c r="I1184" s="588">
        <f t="shared" si="1329"/>
        <v>0</v>
      </c>
      <c r="J1184" s="587"/>
      <c r="K1184" s="588">
        <f t="shared" si="1316"/>
        <v>0</v>
      </c>
      <c r="L1184" s="588">
        <f t="shared" si="1330"/>
        <v>0</v>
      </c>
      <c r="M1184" s="587"/>
      <c r="N1184" s="588">
        <f t="shared" si="1317"/>
        <v>0</v>
      </c>
      <c r="O1184" s="588">
        <f t="shared" si="1331"/>
        <v>0</v>
      </c>
      <c r="P1184" s="587"/>
      <c r="Q1184" s="588">
        <f t="shared" si="1318"/>
        <v>0</v>
      </c>
      <c r="R1184" s="588">
        <f t="shared" si="1332"/>
        <v>0</v>
      </c>
      <c r="S1184" s="587"/>
      <c r="T1184" s="588">
        <f t="shared" si="1319"/>
        <v>0</v>
      </c>
      <c r="U1184" s="588">
        <f t="shared" si="1333"/>
        <v>0</v>
      </c>
      <c r="V1184" s="587"/>
      <c r="W1184" s="588">
        <f t="shared" si="1320"/>
        <v>0</v>
      </c>
      <c r="X1184" s="588">
        <f t="shared" si="1334"/>
        <v>0</v>
      </c>
      <c r="Y1184" s="587"/>
      <c r="Z1184" s="588">
        <f t="shared" si="1321"/>
        <v>0</v>
      </c>
      <c r="AA1184" s="588">
        <f t="shared" si="1305"/>
        <v>0</v>
      </c>
      <c r="AB1184" s="587"/>
      <c r="AC1184" s="588">
        <f t="shared" si="1322"/>
        <v>0</v>
      </c>
      <c r="AD1184" s="588">
        <f t="shared" si="1335"/>
        <v>0</v>
      </c>
      <c r="AE1184" s="587"/>
      <c r="AF1184" s="588">
        <f t="shared" si="1323"/>
        <v>0</v>
      </c>
      <c r="AG1184" s="588">
        <f t="shared" si="1336"/>
        <v>0</v>
      </c>
      <c r="AH1184" s="587"/>
      <c r="AI1184" s="588">
        <f t="shared" si="1324"/>
        <v>0</v>
      </c>
      <c r="AJ1184" s="588">
        <f t="shared" si="1337"/>
        <v>0</v>
      </c>
      <c r="AK1184" s="587"/>
      <c r="AL1184" s="588">
        <f t="shared" si="1325"/>
        <v>0</v>
      </c>
      <c r="AM1184" s="588">
        <f t="shared" si="1338"/>
        <v>0</v>
      </c>
      <c r="AN1184" s="587"/>
      <c r="AO1184" s="588">
        <f t="shared" si="1326"/>
        <v>0</v>
      </c>
      <c r="AP1184" s="588">
        <f t="shared" si="1339"/>
        <v>0</v>
      </c>
      <c r="AQ1184" s="587"/>
      <c r="AR1184" s="588">
        <f t="shared" si="1327"/>
        <v>0</v>
      </c>
      <c r="AS1184" s="588">
        <f t="shared" si="1306"/>
        <v>0</v>
      </c>
      <c r="AT1184" s="587"/>
      <c r="AU1184" s="588">
        <f t="shared" si="1328"/>
        <v>0</v>
      </c>
      <c r="AV1184" s="588">
        <f t="shared" si="1340"/>
        <v>0</v>
      </c>
      <c r="AW1184" s="587"/>
      <c r="AX1184" s="652"/>
      <c r="AY1184" s="706">
        <f t="shared" si="1304"/>
        <v>0</v>
      </c>
      <c r="BC1184" s="30">
        <f t="shared" si="1307"/>
        <v>0</v>
      </c>
      <c r="BD1184" s="30">
        <f t="shared" si="1308"/>
        <v>0</v>
      </c>
      <c r="BE1184" s="30">
        <f t="shared" si="1342"/>
        <v>0</v>
      </c>
      <c r="BF1184" s="30">
        <f t="shared" si="1309"/>
        <v>0</v>
      </c>
      <c r="BG1184" s="30">
        <f t="shared" si="1310"/>
        <v>0</v>
      </c>
      <c r="BH1184" s="30">
        <f t="shared" si="1341"/>
        <v>0</v>
      </c>
      <c r="BI1184" s="30">
        <f t="shared" si="1303"/>
        <v>0</v>
      </c>
      <c r="BJ1184" s="30">
        <f t="shared" si="1311"/>
        <v>0</v>
      </c>
      <c r="BK1184" s="704">
        <f t="shared" si="1312"/>
        <v>0</v>
      </c>
      <c r="BL1184" s="30">
        <f t="shared" si="1313"/>
        <v>0</v>
      </c>
      <c r="BM1184" s="30">
        <f t="shared" si="1314"/>
        <v>0</v>
      </c>
      <c r="BN1184" s="30">
        <f t="shared" si="1301"/>
        <v>0</v>
      </c>
    </row>
    <row r="1185" spans="1:66" x14ac:dyDescent="0.25">
      <c r="A1185" s="49"/>
      <c r="B1185" s="50"/>
      <c r="C1185" s="699"/>
      <c r="D1185" s="50"/>
      <c r="E1185" s="62" t="e">
        <f t="shared" si="1302"/>
        <v>#N/A</v>
      </c>
      <c r="F1185" s="664" t="str">
        <f t="shared" si="1300"/>
        <v/>
      </c>
      <c r="G1185" s="587"/>
      <c r="H1185" s="588">
        <f t="shared" si="1315"/>
        <v>0</v>
      </c>
      <c r="I1185" s="588">
        <f t="shared" si="1329"/>
        <v>0</v>
      </c>
      <c r="J1185" s="587"/>
      <c r="K1185" s="588">
        <f t="shared" si="1316"/>
        <v>0</v>
      </c>
      <c r="L1185" s="588">
        <f t="shared" si="1330"/>
        <v>0</v>
      </c>
      <c r="M1185" s="587"/>
      <c r="N1185" s="588">
        <f t="shared" si="1317"/>
        <v>0</v>
      </c>
      <c r="O1185" s="588">
        <f t="shared" si="1331"/>
        <v>0</v>
      </c>
      <c r="P1185" s="587"/>
      <c r="Q1185" s="588">
        <f t="shared" si="1318"/>
        <v>0</v>
      </c>
      <c r="R1185" s="588">
        <f t="shared" si="1332"/>
        <v>0</v>
      </c>
      <c r="S1185" s="587"/>
      <c r="T1185" s="588">
        <f t="shared" si="1319"/>
        <v>0</v>
      </c>
      <c r="U1185" s="588">
        <f t="shared" si="1333"/>
        <v>0</v>
      </c>
      <c r="V1185" s="587"/>
      <c r="W1185" s="588">
        <f t="shared" si="1320"/>
        <v>0</v>
      </c>
      <c r="X1185" s="588">
        <f t="shared" si="1334"/>
        <v>0</v>
      </c>
      <c r="Y1185" s="587"/>
      <c r="Z1185" s="588">
        <f t="shared" si="1321"/>
        <v>0</v>
      </c>
      <c r="AA1185" s="588">
        <f t="shared" si="1305"/>
        <v>0</v>
      </c>
      <c r="AB1185" s="587"/>
      <c r="AC1185" s="588">
        <f t="shared" si="1322"/>
        <v>0</v>
      </c>
      <c r="AD1185" s="588">
        <f t="shared" si="1335"/>
        <v>0</v>
      </c>
      <c r="AE1185" s="587"/>
      <c r="AF1185" s="588">
        <f t="shared" si="1323"/>
        <v>0</v>
      </c>
      <c r="AG1185" s="588">
        <f t="shared" si="1336"/>
        <v>0</v>
      </c>
      <c r="AH1185" s="587"/>
      <c r="AI1185" s="588">
        <f t="shared" si="1324"/>
        <v>0</v>
      </c>
      <c r="AJ1185" s="588">
        <f t="shared" si="1337"/>
        <v>0</v>
      </c>
      <c r="AK1185" s="587"/>
      <c r="AL1185" s="588">
        <f t="shared" si="1325"/>
        <v>0</v>
      </c>
      <c r="AM1185" s="588">
        <f t="shared" si="1338"/>
        <v>0</v>
      </c>
      <c r="AN1185" s="587"/>
      <c r="AO1185" s="588">
        <f t="shared" si="1326"/>
        <v>0</v>
      </c>
      <c r="AP1185" s="588">
        <f t="shared" si="1339"/>
        <v>0</v>
      </c>
      <c r="AQ1185" s="587"/>
      <c r="AR1185" s="588">
        <f t="shared" si="1327"/>
        <v>0</v>
      </c>
      <c r="AS1185" s="588">
        <f t="shared" si="1306"/>
        <v>0</v>
      </c>
      <c r="AT1185" s="587"/>
      <c r="AU1185" s="588">
        <f t="shared" si="1328"/>
        <v>0</v>
      </c>
      <c r="AV1185" s="588">
        <f t="shared" si="1340"/>
        <v>0</v>
      </c>
      <c r="AW1185" s="587"/>
      <c r="AX1185" s="652"/>
      <c r="AY1185" s="706">
        <f t="shared" si="1304"/>
        <v>0</v>
      </c>
      <c r="BC1185" s="30">
        <f t="shared" si="1307"/>
        <v>0</v>
      </c>
      <c r="BD1185" s="30">
        <f t="shared" si="1308"/>
        <v>0</v>
      </c>
      <c r="BE1185" s="30">
        <f t="shared" si="1342"/>
        <v>0</v>
      </c>
      <c r="BF1185" s="30">
        <f t="shared" si="1309"/>
        <v>0</v>
      </c>
      <c r="BG1185" s="30">
        <f t="shared" si="1310"/>
        <v>0</v>
      </c>
      <c r="BH1185" s="30">
        <f t="shared" si="1341"/>
        <v>0</v>
      </c>
      <c r="BI1185" s="30">
        <f t="shared" si="1303"/>
        <v>0</v>
      </c>
      <c r="BJ1185" s="30">
        <f t="shared" si="1311"/>
        <v>0</v>
      </c>
      <c r="BK1185" s="704">
        <f t="shared" si="1312"/>
        <v>0</v>
      </c>
      <c r="BL1185" s="30">
        <f t="shared" si="1313"/>
        <v>0</v>
      </c>
      <c r="BM1185" s="30">
        <f t="shared" si="1314"/>
        <v>0</v>
      </c>
      <c r="BN1185" s="30">
        <f t="shared" si="1301"/>
        <v>0</v>
      </c>
    </row>
    <row r="1186" spans="1:66" x14ac:dyDescent="0.25">
      <c r="A1186" s="49"/>
      <c r="B1186" s="50"/>
      <c r="C1186" s="699"/>
      <c r="D1186" s="50"/>
      <c r="E1186" s="62" t="e">
        <f t="shared" si="1302"/>
        <v>#N/A</v>
      </c>
      <c r="F1186" s="664" t="str">
        <f t="shared" si="1300"/>
        <v/>
      </c>
      <c r="G1186" s="587"/>
      <c r="H1186" s="588">
        <f t="shared" si="1315"/>
        <v>0</v>
      </c>
      <c r="I1186" s="588">
        <f t="shared" si="1329"/>
        <v>0</v>
      </c>
      <c r="J1186" s="587"/>
      <c r="K1186" s="588">
        <f t="shared" si="1316"/>
        <v>0</v>
      </c>
      <c r="L1186" s="588">
        <f t="shared" si="1330"/>
        <v>0</v>
      </c>
      <c r="M1186" s="587"/>
      <c r="N1186" s="588">
        <f t="shared" si="1317"/>
        <v>0</v>
      </c>
      <c r="O1186" s="588">
        <f t="shared" si="1331"/>
        <v>0</v>
      </c>
      <c r="P1186" s="587"/>
      <c r="Q1186" s="588">
        <f t="shared" si="1318"/>
        <v>0</v>
      </c>
      <c r="R1186" s="588">
        <f t="shared" si="1332"/>
        <v>0</v>
      </c>
      <c r="S1186" s="587"/>
      <c r="T1186" s="588">
        <f t="shared" si="1319"/>
        <v>0</v>
      </c>
      <c r="U1186" s="588">
        <f t="shared" si="1333"/>
        <v>0</v>
      </c>
      <c r="V1186" s="587"/>
      <c r="W1186" s="588">
        <f t="shared" si="1320"/>
        <v>0</v>
      </c>
      <c r="X1186" s="588">
        <f t="shared" si="1334"/>
        <v>0</v>
      </c>
      <c r="Y1186" s="587"/>
      <c r="Z1186" s="588">
        <f t="shared" si="1321"/>
        <v>0</v>
      </c>
      <c r="AA1186" s="588">
        <f t="shared" si="1305"/>
        <v>0</v>
      </c>
      <c r="AB1186" s="587"/>
      <c r="AC1186" s="588">
        <f t="shared" si="1322"/>
        <v>0</v>
      </c>
      <c r="AD1186" s="588">
        <f t="shared" si="1335"/>
        <v>0</v>
      </c>
      <c r="AE1186" s="587"/>
      <c r="AF1186" s="588">
        <f t="shared" si="1323"/>
        <v>0</v>
      </c>
      <c r="AG1186" s="588">
        <f t="shared" si="1336"/>
        <v>0</v>
      </c>
      <c r="AH1186" s="587"/>
      <c r="AI1186" s="588">
        <f t="shared" si="1324"/>
        <v>0</v>
      </c>
      <c r="AJ1186" s="588">
        <f t="shared" si="1337"/>
        <v>0</v>
      </c>
      <c r="AK1186" s="587"/>
      <c r="AL1186" s="588">
        <f t="shared" si="1325"/>
        <v>0</v>
      </c>
      <c r="AM1186" s="588">
        <f t="shared" si="1338"/>
        <v>0</v>
      </c>
      <c r="AN1186" s="587"/>
      <c r="AO1186" s="588">
        <f t="shared" si="1326"/>
        <v>0</v>
      </c>
      <c r="AP1186" s="588">
        <f t="shared" si="1339"/>
        <v>0</v>
      </c>
      <c r="AQ1186" s="587"/>
      <c r="AR1186" s="588">
        <f t="shared" si="1327"/>
        <v>0</v>
      </c>
      <c r="AS1186" s="588">
        <f t="shared" si="1306"/>
        <v>0</v>
      </c>
      <c r="AT1186" s="587"/>
      <c r="AU1186" s="588">
        <f t="shared" si="1328"/>
        <v>0</v>
      </c>
      <c r="AV1186" s="588">
        <f t="shared" si="1340"/>
        <v>0</v>
      </c>
      <c r="AW1186" s="587"/>
      <c r="AX1186" s="652"/>
      <c r="AY1186" s="706">
        <f t="shared" si="1304"/>
        <v>0</v>
      </c>
      <c r="BC1186" s="30">
        <f t="shared" si="1307"/>
        <v>0</v>
      </c>
      <c r="BD1186" s="30">
        <f t="shared" si="1308"/>
        <v>0</v>
      </c>
      <c r="BE1186" s="30">
        <f t="shared" si="1342"/>
        <v>0</v>
      </c>
      <c r="BF1186" s="30">
        <f t="shared" si="1309"/>
        <v>0</v>
      </c>
      <c r="BG1186" s="30">
        <f t="shared" si="1310"/>
        <v>0</v>
      </c>
      <c r="BH1186" s="30">
        <f t="shared" si="1341"/>
        <v>0</v>
      </c>
      <c r="BI1186" s="30">
        <f t="shared" si="1303"/>
        <v>0</v>
      </c>
      <c r="BJ1186" s="30">
        <f t="shared" si="1311"/>
        <v>0</v>
      </c>
      <c r="BK1186" s="704">
        <f t="shared" si="1312"/>
        <v>0</v>
      </c>
      <c r="BL1186" s="30">
        <f t="shared" si="1313"/>
        <v>0</v>
      </c>
      <c r="BM1186" s="30">
        <f t="shared" si="1314"/>
        <v>0</v>
      </c>
      <c r="BN1186" s="30">
        <f t="shared" si="1301"/>
        <v>0</v>
      </c>
    </row>
    <row r="1187" spans="1:66" x14ac:dyDescent="0.25">
      <c r="A1187" s="49"/>
      <c r="B1187" s="50"/>
      <c r="C1187" s="699"/>
      <c r="D1187" s="50"/>
      <c r="E1187" s="62" t="e">
        <f t="shared" si="1302"/>
        <v>#N/A</v>
      </c>
      <c r="F1187" s="664" t="str">
        <f t="shared" ref="F1187:F1250" si="1343">IFERROR(INDEX(Index_card_code,MATCH($D1187,Index_Card_name,0)),"")</f>
        <v/>
      </c>
      <c r="G1187" s="587"/>
      <c r="H1187" s="588">
        <f t="shared" si="1315"/>
        <v>0</v>
      </c>
      <c r="I1187" s="588">
        <f t="shared" si="1329"/>
        <v>0</v>
      </c>
      <c r="J1187" s="587"/>
      <c r="K1187" s="588">
        <f t="shared" si="1316"/>
        <v>0</v>
      </c>
      <c r="L1187" s="588">
        <f t="shared" si="1330"/>
        <v>0</v>
      </c>
      <c r="M1187" s="587"/>
      <c r="N1187" s="588">
        <f t="shared" si="1317"/>
        <v>0</v>
      </c>
      <c r="O1187" s="588">
        <f t="shared" si="1331"/>
        <v>0</v>
      </c>
      <c r="P1187" s="587"/>
      <c r="Q1187" s="588">
        <f t="shared" si="1318"/>
        <v>0</v>
      </c>
      <c r="R1187" s="588">
        <f t="shared" si="1332"/>
        <v>0</v>
      </c>
      <c r="S1187" s="587"/>
      <c r="T1187" s="588">
        <f t="shared" si="1319"/>
        <v>0</v>
      </c>
      <c r="U1187" s="588">
        <f t="shared" si="1333"/>
        <v>0</v>
      </c>
      <c r="V1187" s="587"/>
      <c r="W1187" s="588">
        <f t="shared" si="1320"/>
        <v>0</v>
      </c>
      <c r="X1187" s="588">
        <f t="shared" si="1334"/>
        <v>0</v>
      </c>
      <c r="Y1187" s="587"/>
      <c r="Z1187" s="588">
        <f t="shared" si="1321"/>
        <v>0</v>
      </c>
      <c r="AA1187" s="588">
        <f t="shared" si="1305"/>
        <v>0</v>
      </c>
      <c r="AB1187" s="587"/>
      <c r="AC1187" s="588">
        <f t="shared" si="1322"/>
        <v>0</v>
      </c>
      <c r="AD1187" s="588">
        <f t="shared" si="1335"/>
        <v>0</v>
      </c>
      <c r="AE1187" s="587"/>
      <c r="AF1187" s="588">
        <f t="shared" si="1323"/>
        <v>0</v>
      </c>
      <c r="AG1187" s="588">
        <f t="shared" si="1336"/>
        <v>0</v>
      </c>
      <c r="AH1187" s="587"/>
      <c r="AI1187" s="588">
        <f t="shared" si="1324"/>
        <v>0</v>
      </c>
      <c r="AJ1187" s="588">
        <f t="shared" si="1337"/>
        <v>0</v>
      </c>
      <c r="AK1187" s="587"/>
      <c r="AL1187" s="588">
        <f t="shared" si="1325"/>
        <v>0</v>
      </c>
      <c r="AM1187" s="588">
        <f t="shared" si="1338"/>
        <v>0</v>
      </c>
      <c r="AN1187" s="587"/>
      <c r="AO1187" s="588">
        <f t="shared" si="1326"/>
        <v>0</v>
      </c>
      <c r="AP1187" s="588">
        <f t="shared" si="1339"/>
        <v>0</v>
      </c>
      <c r="AQ1187" s="587"/>
      <c r="AR1187" s="588">
        <f t="shared" si="1327"/>
        <v>0</v>
      </c>
      <c r="AS1187" s="588">
        <f t="shared" si="1306"/>
        <v>0</v>
      </c>
      <c r="AT1187" s="587"/>
      <c r="AU1187" s="588">
        <f t="shared" si="1328"/>
        <v>0</v>
      </c>
      <c r="AV1187" s="588">
        <f t="shared" si="1340"/>
        <v>0</v>
      </c>
      <c r="AW1187" s="587"/>
      <c r="AX1187" s="652"/>
      <c r="AY1187" s="706">
        <f t="shared" si="1304"/>
        <v>0</v>
      </c>
      <c r="BC1187" s="30">
        <f t="shared" si="1307"/>
        <v>0</v>
      </c>
      <c r="BD1187" s="30">
        <f t="shared" si="1308"/>
        <v>0</v>
      </c>
      <c r="BE1187" s="30">
        <f t="shared" si="1342"/>
        <v>0</v>
      </c>
      <c r="BF1187" s="30">
        <f t="shared" si="1309"/>
        <v>0</v>
      </c>
      <c r="BG1187" s="30">
        <f t="shared" si="1310"/>
        <v>0</v>
      </c>
      <c r="BH1187" s="30">
        <f t="shared" si="1341"/>
        <v>0</v>
      </c>
      <c r="BI1187" s="30">
        <f t="shared" si="1303"/>
        <v>0</v>
      </c>
      <c r="BJ1187" s="30">
        <f t="shared" si="1311"/>
        <v>0</v>
      </c>
      <c r="BK1187" s="704">
        <f t="shared" si="1312"/>
        <v>0</v>
      </c>
      <c r="BL1187" s="30">
        <f t="shared" si="1313"/>
        <v>0</v>
      </c>
      <c r="BM1187" s="30">
        <f t="shared" si="1314"/>
        <v>0</v>
      </c>
      <c r="BN1187" s="30">
        <f t="shared" si="1301"/>
        <v>0</v>
      </c>
    </row>
    <row r="1188" spans="1:66" x14ac:dyDescent="0.25">
      <c r="A1188" s="49"/>
      <c r="B1188" s="50"/>
      <c r="C1188" s="699"/>
      <c r="D1188" s="50"/>
      <c r="E1188" s="62" t="e">
        <f t="shared" si="1302"/>
        <v>#N/A</v>
      </c>
      <c r="F1188" s="664" t="str">
        <f t="shared" si="1343"/>
        <v/>
      </c>
      <c r="G1188" s="587"/>
      <c r="H1188" s="588">
        <f t="shared" si="1315"/>
        <v>0</v>
      </c>
      <c r="I1188" s="588">
        <f t="shared" si="1329"/>
        <v>0</v>
      </c>
      <c r="J1188" s="587"/>
      <c r="K1188" s="588">
        <f t="shared" si="1316"/>
        <v>0</v>
      </c>
      <c r="L1188" s="588">
        <f t="shared" si="1330"/>
        <v>0</v>
      </c>
      <c r="M1188" s="587"/>
      <c r="N1188" s="588">
        <f t="shared" si="1317"/>
        <v>0</v>
      </c>
      <c r="O1188" s="588">
        <f t="shared" si="1331"/>
        <v>0</v>
      </c>
      <c r="P1188" s="587"/>
      <c r="Q1188" s="588">
        <f t="shared" si="1318"/>
        <v>0</v>
      </c>
      <c r="R1188" s="588">
        <f t="shared" si="1332"/>
        <v>0</v>
      </c>
      <c r="S1188" s="587"/>
      <c r="T1188" s="588">
        <f t="shared" si="1319"/>
        <v>0</v>
      </c>
      <c r="U1188" s="588">
        <f t="shared" si="1333"/>
        <v>0</v>
      </c>
      <c r="V1188" s="587"/>
      <c r="W1188" s="588">
        <f t="shared" si="1320"/>
        <v>0</v>
      </c>
      <c r="X1188" s="588">
        <f t="shared" si="1334"/>
        <v>0</v>
      </c>
      <c r="Y1188" s="587"/>
      <c r="Z1188" s="588">
        <f t="shared" si="1321"/>
        <v>0</v>
      </c>
      <c r="AA1188" s="588">
        <f t="shared" si="1305"/>
        <v>0</v>
      </c>
      <c r="AB1188" s="587"/>
      <c r="AC1188" s="588">
        <f t="shared" si="1322"/>
        <v>0</v>
      </c>
      <c r="AD1188" s="588">
        <f t="shared" si="1335"/>
        <v>0</v>
      </c>
      <c r="AE1188" s="587"/>
      <c r="AF1188" s="588">
        <f t="shared" si="1323"/>
        <v>0</v>
      </c>
      <c r="AG1188" s="588">
        <f t="shared" si="1336"/>
        <v>0</v>
      </c>
      <c r="AH1188" s="587"/>
      <c r="AI1188" s="588">
        <f t="shared" si="1324"/>
        <v>0</v>
      </c>
      <c r="AJ1188" s="588">
        <f t="shared" si="1337"/>
        <v>0</v>
      </c>
      <c r="AK1188" s="587"/>
      <c r="AL1188" s="588">
        <f t="shared" si="1325"/>
        <v>0</v>
      </c>
      <c r="AM1188" s="588">
        <f t="shared" si="1338"/>
        <v>0</v>
      </c>
      <c r="AN1188" s="587"/>
      <c r="AO1188" s="588">
        <f t="shared" si="1326"/>
        <v>0</v>
      </c>
      <c r="AP1188" s="588">
        <f t="shared" si="1339"/>
        <v>0</v>
      </c>
      <c r="AQ1188" s="587"/>
      <c r="AR1188" s="588">
        <f t="shared" si="1327"/>
        <v>0</v>
      </c>
      <c r="AS1188" s="588">
        <f t="shared" si="1306"/>
        <v>0</v>
      </c>
      <c r="AT1188" s="587"/>
      <c r="AU1188" s="588">
        <f t="shared" si="1328"/>
        <v>0</v>
      </c>
      <c r="AV1188" s="588">
        <f t="shared" si="1340"/>
        <v>0</v>
      </c>
      <c r="AW1188" s="587"/>
      <c r="AX1188" s="652"/>
      <c r="AY1188" s="706">
        <f t="shared" si="1304"/>
        <v>0</v>
      </c>
      <c r="BC1188" s="30">
        <f t="shared" si="1307"/>
        <v>0</v>
      </c>
      <c r="BD1188" s="30">
        <f t="shared" si="1308"/>
        <v>0</v>
      </c>
      <c r="BE1188" s="30">
        <f t="shared" si="1342"/>
        <v>0</v>
      </c>
      <c r="BF1188" s="30">
        <f t="shared" si="1309"/>
        <v>0</v>
      </c>
      <c r="BG1188" s="30">
        <f t="shared" si="1310"/>
        <v>0</v>
      </c>
      <c r="BH1188" s="30">
        <f t="shared" si="1341"/>
        <v>0</v>
      </c>
      <c r="BI1188" s="30">
        <f t="shared" si="1303"/>
        <v>0</v>
      </c>
      <c r="BJ1188" s="30">
        <f t="shared" si="1311"/>
        <v>0</v>
      </c>
      <c r="BK1188" s="704">
        <f t="shared" si="1312"/>
        <v>0</v>
      </c>
      <c r="BL1188" s="30">
        <f t="shared" si="1313"/>
        <v>0</v>
      </c>
      <c r="BM1188" s="30">
        <f t="shared" si="1314"/>
        <v>0</v>
      </c>
      <c r="BN1188" s="30">
        <f t="shared" ref="BN1188:BN1251" si="1344">AS1188-AP1188</f>
        <v>0</v>
      </c>
    </row>
    <row r="1189" spans="1:66" x14ac:dyDescent="0.25">
      <c r="A1189" s="49"/>
      <c r="B1189" s="50"/>
      <c r="C1189" s="699"/>
      <c r="D1189" s="50"/>
      <c r="E1189" s="62" t="e">
        <f t="shared" si="1302"/>
        <v>#N/A</v>
      </c>
      <c r="F1189" s="664" t="str">
        <f t="shared" si="1343"/>
        <v/>
      </c>
      <c r="G1189" s="587"/>
      <c r="H1189" s="588">
        <f t="shared" si="1315"/>
        <v>0</v>
      </c>
      <c r="I1189" s="588">
        <f t="shared" si="1329"/>
        <v>0</v>
      </c>
      <c r="J1189" s="587"/>
      <c r="K1189" s="588">
        <f t="shared" si="1316"/>
        <v>0</v>
      </c>
      <c r="L1189" s="588">
        <f t="shared" si="1330"/>
        <v>0</v>
      </c>
      <c r="M1189" s="587"/>
      <c r="N1189" s="588">
        <f t="shared" si="1317"/>
        <v>0</v>
      </c>
      <c r="O1189" s="588">
        <f t="shared" si="1331"/>
        <v>0</v>
      </c>
      <c r="P1189" s="587"/>
      <c r="Q1189" s="588">
        <f t="shared" si="1318"/>
        <v>0</v>
      </c>
      <c r="R1189" s="588">
        <f t="shared" si="1332"/>
        <v>0</v>
      </c>
      <c r="S1189" s="587"/>
      <c r="T1189" s="588">
        <f t="shared" si="1319"/>
        <v>0</v>
      </c>
      <c r="U1189" s="588">
        <f t="shared" si="1333"/>
        <v>0</v>
      </c>
      <c r="V1189" s="587"/>
      <c r="W1189" s="588">
        <f t="shared" si="1320"/>
        <v>0</v>
      </c>
      <c r="X1189" s="588">
        <f t="shared" si="1334"/>
        <v>0</v>
      </c>
      <c r="Y1189" s="587"/>
      <c r="Z1189" s="588">
        <f t="shared" si="1321"/>
        <v>0</v>
      </c>
      <c r="AA1189" s="588">
        <f t="shared" si="1305"/>
        <v>0</v>
      </c>
      <c r="AB1189" s="587"/>
      <c r="AC1189" s="588">
        <f t="shared" si="1322"/>
        <v>0</v>
      </c>
      <c r="AD1189" s="588">
        <f t="shared" si="1335"/>
        <v>0</v>
      </c>
      <c r="AE1189" s="587"/>
      <c r="AF1189" s="588">
        <f t="shared" si="1323"/>
        <v>0</v>
      </c>
      <c r="AG1189" s="588">
        <f t="shared" si="1336"/>
        <v>0</v>
      </c>
      <c r="AH1189" s="587"/>
      <c r="AI1189" s="588">
        <f t="shared" si="1324"/>
        <v>0</v>
      </c>
      <c r="AJ1189" s="588">
        <f t="shared" si="1337"/>
        <v>0</v>
      </c>
      <c r="AK1189" s="587"/>
      <c r="AL1189" s="588">
        <f t="shared" si="1325"/>
        <v>0</v>
      </c>
      <c r="AM1189" s="588">
        <f t="shared" si="1338"/>
        <v>0</v>
      </c>
      <c r="AN1189" s="587"/>
      <c r="AO1189" s="588">
        <f t="shared" si="1326"/>
        <v>0</v>
      </c>
      <c r="AP1189" s="588">
        <f t="shared" si="1339"/>
        <v>0</v>
      </c>
      <c r="AQ1189" s="587"/>
      <c r="AR1189" s="588">
        <f t="shared" si="1327"/>
        <v>0</v>
      </c>
      <c r="AS1189" s="588">
        <f t="shared" si="1306"/>
        <v>0</v>
      </c>
      <c r="AT1189" s="587"/>
      <c r="AU1189" s="588">
        <f t="shared" si="1328"/>
        <v>0</v>
      </c>
      <c r="AV1189" s="588">
        <f t="shared" si="1340"/>
        <v>0</v>
      </c>
      <c r="AW1189" s="587"/>
      <c r="AX1189" s="652"/>
      <c r="AY1189" s="706">
        <f t="shared" si="1304"/>
        <v>0</v>
      </c>
      <c r="BC1189" s="30">
        <f t="shared" si="1307"/>
        <v>0</v>
      </c>
      <c r="BD1189" s="30">
        <f t="shared" si="1308"/>
        <v>0</v>
      </c>
      <c r="BE1189" s="30">
        <f t="shared" si="1342"/>
        <v>0</v>
      </c>
      <c r="BF1189" s="30">
        <f t="shared" si="1309"/>
        <v>0</v>
      </c>
      <c r="BG1189" s="30">
        <f t="shared" si="1310"/>
        <v>0</v>
      </c>
      <c r="BH1189" s="30">
        <f t="shared" si="1341"/>
        <v>0</v>
      </c>
      <c r="BI1189" s="30">
        <f t="shared" si="1303"/>
        <v>0</v>
      </c>
      <c r="BJ1189" s="30">
        <f t="shared" si="1311"/>
        <v>0</v>
      </c>
      <c r="BK1189" s="704">
        <f t="shared" si="1312"/>
        <v>0</v>
      </c>
      <c r="BL1189" s="30">
        <f t="shared" si="1313"/>
        <v>0</v>
      </c>
      <c r="BM1189" s="30">
        <f t="shared" si="1314"/>
        <v>0</v>
      </c>
      <c r="BN1189" s="30">
        <f t="shared" si="1344"/>
        <v>0</v>
      </c>
    </row>
    <row r="1190" spans="1:66" x14ac:dyDescent="0.25">
      <c r="A1190" s="49"/>
      <c r="B1190" s="50"/>
      <c r="C1190" s="699"/>
      <c r="D1190" s="50"/>
      <c r="E1190" s="62" t="e">
        <f t="shared" si="1302"/>
        <v>#N/A</v>
      </c>
      <c r="F1190" s="664" t="str">
        <f t="shared" si="1343"/>
        <v/>
      </c>
      <c r="G1190" s="587"/>
      <c r="H1190" s="588">
        <f t="shared" si="1315"/>
        <v>0</v>
      </c>
      <c r="I1190" s="588">
        <f t="shared" si="1329"/>
        <v>0</v>
      </c>
      <c r="J1190" s="587"/>
      <c r="K1190" s="588">
        <f t="shared" si="1316"/>
        <v>0</v>
      </c>
      <c r="L1190" s="588">
        <f t="shared" si="1330"/>
        <v>0</v>
      </c>
      <c r="M1190" s="587"/>
      <c r="N1190" s="588">
        <f t="shared" si="1317"/>
        <v>0</v>
      </c>
      <c r="O1190" s="588">
        <f t="shared" si="1331"/>
        <v>0</v>
      </c>
      <c r="P1190" s="587"/>
      <c r="Q1190" s="588">
        <f t="shared" si="1318"/>
        <v>0</v>
      </c>
      <c r="R1190" s="588">
        <f t="shared" si="1332"/>
        <v>0</v>
      </c>
      <c r="S1190" s="587"/>
      <c r="T1190" s="588">
        <f t="shared" si="1319"/>
        <v>0</v>
      </c>
      <c r="U1190" s="588">
        <f t="shared" si="1333"/>
        <v>0</v>
      </c>
      <c r="V1190" s="587"/>
      <c r="W1190" s="588">
        <f t="shared" si="1320"/>
        <v>0</v>
      </c>
      <c r="X1190" s="588">
        <f t="shared" si="1334"/>
        <v>0</v>
      </c>
      <c r="Y1190" s="587"/>
      <c r="Z1190" s="588">
        <f t="shared" si="1321"/>
        <v>0</v>
      </c>
      <c r="AA1190" s="588">
        <f t="shared" si="1305"/>
        <v>0</v>
      </c>
      <c r="AB1190" s="587"/>
      <c r="AC1190" s="588">
        <f t="shared" si="1322"/>
        <v>0</v>
      </c>
      <c r="AD1190" s="588">
        <f t="shared" si="1335"/>
        <v>0</v>
      </c>
      <c r="AE1190" s="587"/>
      <c r="AF1190" s="588">
        <f t="shared" si="1323"/>
        <v>0</v>
      </c>
      <c r="AG1190" s="588">
        <f t="shared" si="1336"/>
        <v>0</v>
      </c>
      <c r="AH1190" s="587"/>
      <c r="AI1190" s="588">
        <f t="shared" si="1324"/>
        <v>0</v>
      </c>
      <c r="AJ1190" s="588">
        <f t="shared" si="1337"/>
        <v>0</v>
      </c>
      <c r="AK1190" s="587"/>
      <c r="AL1190" s="588">
        <f t="shared" si="1325"/>
        <v>0</v>
      </c>
      <c r="AM1190" s="588">
        <f t="shared" si="1338"/>
        <v>0</v>
      </c>
      <c r="AN1190" s="587"/>
      <c r="AO1190" s="588">
        <f t="shared" si="1326"/>
        <v>0</v>
      </c>
      <c r="AP1190" s="588">
        <f t="shared" si="1339"/>
        <v>0</v>
      </c>
      <c r="AQ1190" s="587"/>
      <c r="AR1190" s="588">
        <f t="shared" si="1327"/>
        <v>0</v>
      </c>
      <c r="AS1190" s="588">
        <f t="shared" si="1306"/>
        <v>0</v>
      </c>
      <c r="AT1190" s="587"/>
      <c r="AU1190" s="588">
        <f t="shared" si="1328"/>
        <v>0</v>
      </c>
      <c r="AV1190" s="588">
        <f t="shared" si="1340"/>
        <v>0</v>
      </c>
      <c r="AW1190" s="587"/>
      <c r="AX1190" s="652"/>
      <c r="AY1190" s="706">
        <f t="shared" si="1304"/>
        <v>0</v>
      </c>
      <c r="BC1190" s="30">
        <f t="shared" si="1307"/>
        <v>0</v>
      </c>
      <c r="BD1190" s="30">
        <f t="shared" si="1308"/>
        <v>0</v>
      </c>
      <c r="BE1190" s="30">
        <f t="shared" si="1342"/>
        <v>0</v>
      </c>
      <c r="BF1190" s="30">
        <f t="shared" si="1309"/>
        <v>0</v>
      </c>
      <c r="BG1190" s="30">
        <f t="shared" si="1310"/>
        <v>0</v>
      </c>
      <c r="BH1190" s="30">
        <f t="shared" si="1341"/>
        <v>0</v>
      </c>
      <c r="BI1190" s="30">
        <f t="shared" si="1303"/>
        <v>0</v>
      </c>
      <c r="BJ1190" s="30">
        <f t="shared" si="1311"/>
        <v>0</v>
      </c>
      <c r="BK1190" s="704">
        <f t="shared" si="1312"/>
        <v>0</v>
      </c>
      <c r="BL1190" s="30">
        <f t="shared" si="1313"/>
        <v>0</v>
      </c>
      <c r="BM1190" s="30">
        <f t="shared" si="1314"/>
        <v>0</v>
      </c>
      <c r="BN1190" s="30">
        <f t="shared" si="1344"/>
        <v>0</v>
      </c>
    </row>
    <row r="1191" spans="1:66" x14ac:dyDescent="0.25">
      <c r="A1191" s="49"/>
      <c r="B1191" s="50"/>
      <c r="C1191" s="699"/>
      <c r="D1191" s="50"/>
      <c r="E1191" s="62" t="e">
        <f t="shared" si="1302"/>
        <v>#N/A</v>
      </c>
      <c r="F1191" s="664" t="str">
        <f t="shared" si="1343"/>
        <v/>
      </c>
      <c r="G1191" s="587"/>
      <c r="H1191" s="588">
        <f t="shared" si="1315"/>
        <v>0</v>
      </c>
      <c r="I1191" s="588">
        <f t="shared" si="1329"/>
        <v>0</v>
      </c>
      <c r="J1191" s="587"/>
      <c r="K1191" s="588">
        <f t="shared" si="1316"/>
        <v>0</v>
      </c>
      <c r="L1191" s="588">
        <f t="shared" si="1330"/>
        <v>0</v>
      </c>
      <c r="M1191" s="587"/>
      <c r="N1191" s="588">
        <f t="shared" si="1317"/>
        <v>0</v>
      </c>
      <c r="O1191" s="588">
        <f t="shared" si="1331"/>
        <v>0</v>
      </c>
      <c r="P1191" s="587"/>
      <c r="Q1191" s="588">
        <f t="shared" si="1318"/>
        <v>0</v>
      </c>
      <c r="R1191" s="588">
        <f t="shared" si="1332"/>
        <v>0</v>
      </c>
      <c r="S1191" s="587"/>
      <c r="T1191" s="588">
        <f t="shared" si="1319"/>
        <v>0</v>
      </c>
      <c r="U1191" s="588">
        <f t="shared" si="1333"/>
        <v>0</v>
      </c>
      <c r="V1191" s="587"/>
      <c r="W1191" s="588">
        <f t="shared" si="1320"/>
        <v>0</v>
      </c>
      <c r="X1191" s="588">
        <f t="shared" si="1334"/>
        <v>0</v>
      </c>
      <c r="Y1191" s="587"/>
      <c r="Z1191" s="588">
        <f t="shared" si="1321"/>
        <v>0</v>
      </c>
      <c r="AA1191" s="588">
        <f t="shared" si="1305"/>
        <v>0</v>
      </c>
      <c r="AB1191" s="587"/>
      <c r="AC1191" s="588">
        <f t="shared" si="1322"/>
        <v>0</v>
      </c>
      <c r="AD1191" s="588">
        <f t="shared" si="1335"/>
        <v>0</v>
      </c>
      <c r="AE1191" s="587"/>
      <c r="AF1191" s="588">
        <f t="shared" si="1323"/>
        <v>0</v>
      </c>
      <c r="AG1191" s="588">
        <f t="shared" si="1336"/>
        <v>0</v>
      </c>
      <c r="AH1191" s="587"/>
      <c r="AI1191" s="588">
        <f t="shared" si="1324"/>
        <v>0</v>
      </c>
      <c r="AJ1191" s="588">
        <f t="shared" si="1337"/>
        <v>0</v>
      </c>
      <c r="AK1191" s="587"/>
      <c r="AL1191" s="588">
        <f t="shared" si="1325"/>
        <v>0</v>
      </c>
      <c r="AM1191" s="588">
        <f t="shared" si="1338"/>
        <v>0</v>
      </c>
      <c r="AN1191" s="587"/>
      <c r="AO1191" s="588">
        <f t="shared" si="1326"/>
        <v>0</v>
      </c>
      <c r="AP1191" s="588">
        <f t="shared" si="1339"/>
        <v>0</v>
      </c>
      <c r="AQ1191" s="587"/>
      <c r="AR1191" s="588">
        <f t="shared" si="1327"/>
        <v>0</v>
      </c>
      <c r="AS1191" s="588">
        <f t="shared" si="1306"/>
        <v>0</v>
      </c>
      <c r="AT1191" s="587"/>
      <c r="AU1191" s="588">
        <f t="shared" si="1328"/>
        <v>0</v>
      </c>
      <c r="AV1191" s="588">
        <f t="shared" si="1340"/>
        <v>0</v>
      </c>
      <c r="AW1191" s="587"/>
      <c r="AX1191" s="652"/>
      <c r="AY1191" s="706">
        <f t="shared" si="1304"/>
        <v>0</v>
      </c>
      <c r="BC1191" s="30">
        <f t="shared" si="1307"/>
        <v>0</v>
      </c>
      <c r="BD1191" s="30">
        <f t="shared" si="1308"/>
        <v>0</v>
      </c>
      <c r="BE1191" s="30">
        <f t="shared" si="1342"/>
        <v>0</v>
      </c>
      <c r="BF1191" s="30">
        <f t="shared" si="1309"/>
        <v>0</v>
      </c>
      <c r="BG1191" s="30">
        <f t="shared" si="1310"/>
        <v>0</v>
      </c>
      <c r="BH1191" s="30">
        <f t="shared" si="1341"/>
        <v>0</v>
      </c>
      <c r="BI1191" s="30">
        <f t="shared" si="1303"/>
        <v>0</v>
      </c>
      <c r="BJ1191" s="30">
        <f t="shared" si="1311"/>
        <v>0</v>
      </c>
      <c r="BK1191" s="704">
        <f t="shared" si="1312"/>
        <v>0</v>
      </c>
      <c r="BL1191" s="30">
        <f t="shared" si="1313"/>
        <v>0</v>
      </c>
      <c r="BM1191" s="30">
        <f t="shared" si="1314"/>
        <v>0</v>
      </c>
      <c r="BN1191" s="30">
        <f t="shared" si="1344"/>
        <v>0</v>
      </c>
    </row>
    <row r="1192" spans="1:66" x14ac:dyDescent="0.25">
      <c r="A1192" s="49"/>
      <c r="B1192" s="50"/>
      <c r="C1192" s="699"/>
      <c r="D1192" s="50"/>
      <c r="E1192" s="62" t="e">
        <f t="shared" ref="E1192:E1255" si="1345">INDEX(Index_TB_Card_Type,MATCH($D1192,Index_Card_name,0))</f>
        <v>#N/A</v>
      </c>
      <c r="F1192" s="664" t="str">
        <f t="shared" si="1343"/>
        <v/>
      </c>
      <c r="G1192" s="587"/>
      <c r="H1192" s="588">
        <f t="shared" si="1315"/>
        <v>0</v>
      </c>
      <c r="I1192" s="588">
        <f t="shared" si="1329"/>
        <v>0</v>
      </c>
      <c r="J1192" s="587"/>
      <c r="K1192" s="588">
        <f t="shared" si="1316"/>
        <v>0</v>
      </c>
      <c r="L1192" s="588">
        <f t="shared" si="1330"/>
        <v>0</v>
      </c>
      <c r="M1192" s="587"/>
      <c r="N1192" s="588">
        <f t="shared" si="1317"/>
        <v>0</v>
      </c>
      <c r="O1192" s="588">
        <f t="shared" si="1331"/>
        <v>0</v>
      </c>
      <c r="P1192" s="587"/>
      <c r="Q1192" s="588">
        <f t="shared" si="1318"/>
        <v>0</v>
      </c>
      <c r="R1192" s="588">
        <f t="shared" si="1332"/>
        <v>0</v>
      </c>
      <c r="S1192" s="587"/>
      <c r="T1192" s="588">
        <f t="shared" si="1319"/>
        <v>0</v>
      </c>
      <c r="U1192" s="588">
        <f t="shared" si="1333"/>
        <v>0</v>
      </c>
      <c r="V1192" s="587"/>
      <c r="W1192" s="588">
        <f t="shared" si="1320"/>
        <v>0</v>
      </c>
      <c r="X1192" s="588">
        <f t="shared" si="1334"/>
        <v>0</v>
      </c>
      <c r="Y1192" s="587"/>
      <c r="Z1192" s="588">
        <f t="shared" si="1321"/>
        <v>0</v>
      </c>
      <c r="AA1192" s="588">
        <f t="shared" si="1305"/>
        <v>0</v>
      </c>
      <c r="AB1192" s="587"/>
      <c r="AC1192" s="588">
        <f t="shared" si="1322"/>
        <v>0</v>
      </c>
      <c r="AD1192" s="588">
        <f t="shared" si="1335"/>
        <v>0</v>
      </c>
      <c r="AE1192" s="587"/>
      <c r="AF1192" s="588">
        <f t="shared" si="1323"/>
        <v>0</v>
      </c>
      <c r="AG1192" s="588">
        <f t="shared" si="1336"/>
        <v>0</v>
      </c>
      <c r="AH1192" s="587"/>
      <c r="AI1192" s="588">
        <f t="shared" si="1324"/>
        <v>0</v>
      </c>
      <c r="AJ1192" s="588">
        <f t="shared" si="1337"/>
        <v>0</v>
      </c>
      <c r="AK1192" s="587"/>
      <c r="AL1192" s="588">
        <f t="shared" si="1325"/>
        <v>0</v>
      </c>
      <c r="AM1192" s="588">
        <f t="shared" si="1338"/>
        <v>0</v>
      </c>
      <c r="AN1192" s="587"/>
      <c r="AO1192" s="588">
        <f t="shared" si="1326"/>
        <v>0</v>
      </c>
      <c r="AP1192" s="588">
        <f t="shared" si="1339"/>
        <v>0</v>
      </c>
      <c r="AQ1192" s="587"/>
      <c r="AR1192" s="588">
        <f t="shared" si="1327"/>
        <v>0</v>
      </c>
      <c r="AS1192" s="588">
        <f t="shared" si="1306"/>
        <v>0</v>
      </c>
      <c r="AT1192" s="587"/>
      <c r="AU1192" s="588">
        <f t="shared" si="1328"/>
        <v>0</v>
      </c>
      <c r="AV1192" s="588">
        <f t="shared" si="1340"/>
        <v>0</v>
      </c>
      <c r="AW1192" s="587"/>
      <c r="AX1192" s="652"/>
      <c r="AY1192" s="706">
        <f t="shared" si="1304"/>
        <v>0</v>
      </c>
      <c r="BC1192" s="30">
        <f t="shared" si="1307"/>
        <v>0</v>
      </c>
      <c r="BD1192" s="30">
        <f t="shared" si="1308"/>
        <v>0</v>
      </c>
      <c r="BE1192" s="30">
        <f t="shared" si="1342"/>
        <v>0</v>
      </c>
      <c r="BF1192" s="30">
        <f t="shared" si="1309"/>
        <v>0</v>
      </c>
      <c r="BG1192" s="30">
        <f t="shared" si="1310"/>
        <v>0</v>
      </c>
      <c r="BH1192" s="30">
        <f t="shared" si="1341"/>
        <v>0</v>
      </c>
      <c r="BI1192" s="30">
        <f t="shared" si="1303"/>
        <v>0</v>
      </c>
      <c r="BJ1192" s="30">
        <f t="shared" si="1311"/>
        <v>0</v>
      </c>
      <c r="BK1192" s="704">
        <f t="shared" si="1312"/>
        <v>0</v>
      </c>
      <c r="BL1192" s="30">
        <f t="shared" si="1313"/>
        <v>0</v>
      </c>
      <c r="BM1192" s="30">
        <f t="shared" si="1314"/>
        <v>0</v>
      </c>
      <c r="BN1192" s="30">
        <f t="shared" si="1344"/>
        <v>0</v>
      </c>
    </row>
    <row r="1193" spans="1:66" x14ac:dyDescent="0.25">
      <c r="A1193" s="49"/>
      <c r="B1193" s="50"/>
      <c r="C1193" s="699"/>
      <c r="D1193" s="50"/>
      <c r="E1193" s="62" t="e">
        <f t="shared" si="1345"/>
        <v>#N/A</v>
      </c>
      <c r="F1193" s="664" t="str">
        <f t="shared" si="1343"/>
        <v/>
      </c>
      <c r="G1193" s="587"/>
      <c r="H1193" s="588">
        <f t="shared" si="1315"/>
        <v>0</v>
      </c>
      <c r="I1193" s="588">
        <f t="shared" si="1329"/>
        <v>0</v>
      </c>
      <c r="J1193" s="587"/>
      <c r="K1193" s="588">
        <f t="shared" si="1316"/>
        <v>0</v>
      </c>
      <c r="L1193" s="588">
        <f t="shared" si="1330"/>
        <v>0</v>
      </c>
      <c r="M1193" s="587"/>
      <c r="N1193" s="588">
        <f t="shared" si="1317"/>
        <v>0</v>
      </c>
      <c r="O1193" s="588">
        <f t="shared" si="1331"/>
        <v>0</v>
      </c>
      <c r="P1193" s="587"/>
      <c r="Q1193" s="588">
        <f t="shared" si="1318"/>
        <v>0</v>
      </c>
      <c r="R1193" s="588">
        <f t="shared" si="1332"/>
        <v>0</v>
      </c>
      <c r="S1193" s="587"/>
      <c r="T1193" s="588">
        <f t="shared" si="1319"/>
        <v>0</v>
      </c>
      <c r="U1193" s="588">
        <f t="shared" si="1333"/>
        <v>0</v>
      </c>
      <c r="V1193" s="587"/>
      <c r="W1193" s="588">
        <f t="shared" si="1320"/>
        <v>0</v>
      </c>
      <c r="X1193" s="588">
        <f t="shared" si="1334"/>
        <v>0</v>
      </c>
      <c r="Y1193" s="587"/>
      <c r="Z1193" s="588">
        <f t="shared" si="1321"/>
        <v>0</v>
      </c>
      <c r="AA1193" s="588">
        <f t="shared" si="1305"/>
        <v>0</v>
      </c>
      <c r="AB1193" s="587"/>
      <c r="AC1193" s="588">
        <f t="shared" si="1322"/>
        <v>0</v>
      </c>
      <c r="AD1193" s="588">
        <f t="shared" si="1335"/>
        <v>0</v>
      </c>
      <c r="AE1193" s="587"/>
      <c r="AF1193" s="588">
        <f t="shared" si="1323"/>
        <v>0</v>
      </c>
      <c r="AG1193" s="588">
        <f t="shared" si="1336"/>
        <v>0</v>
      </c>
      <c r="AH1193" s="587"/>
      <c r="AI1193" s="588">
        <f t="shared" si="1324"/>
        <v>0</v>
      </c>
      <c r="AJ1193" s="588">
        <f t="shared" si="1337"/>
        <v>0</v>
      </c>
      <c r="AK1193" s="587"/>
      <c r="AL1193" s="588">
        <f t="shared" si="1325"/>
        <v>0</v>
      </c>
      <c r="AM1193" s="588">
        <f t="shared" si="1338"/>
        <v>0</v>
      </c>
      <c r="AN1193" s="587"/>
      <c r="AO1193" s="588">
        <f t="shared" si="1326"/>
        <v>0</v>
      </c>
      <c r="AP1193" s="588">
        <f t="shared" si="1339"/>
        <v>0</v>
      </c>
      <c r="AQ1193" s="587"/>
      <c r="AR1193" s="588">
        <f t="shared" si="1327"/>
        <v>0</v>
      </c>
      <c r="AS1193" s="588">
        <f t="shared" si="1306"/>
        <v>0</v>
      </c>
      <c r="AT1193" s="587"/>
      <c r="AU1193" s="588">
        <f t="shared" si="1328"/>
        <v>0</v>
      </c>
      <c r="AV1193" s="588">
        <f t="shared" si="1340"/>
        <v>0</v>
      </c>
      <c r="AW1193" s="587"/>
      <c r="AX1193" s="652"/>
      <c r="AY1193" s="706">
        <f t="shared" si="1304"/>
        <v>0</v>
      </c>
      <c r="BC1193" s="30">
        <f t="shared" si="1307"/>
        <v>0</v>
      </c>
      <c r="BD1193" s="30">
        <f t="shared" si="1308"/>
        <v>0</v>
      </c>
      <c r="BE1193" s="30">
        <f t="shared" si="1342"/>
        <v>0</v>
      </c>
      <c r="BF1193" s="30">
        <f t="shared" si="1309"/>
        <v>0</v>
      </c>
      <c r="BG1193" s="30">
        <f t="shared" si="1310"/>
        <v>0</v>
      </c>
      <c r="BH1193" s="30">
        <f t="shared" si="1341"/>
        <v>0</v>
      </c>
      <c r="BI1193" s="30">
        <f t="shared" si="1303"/>
        <v>0</v>
      </c>
      <c r="BJ1193" s="30">
        <f t="shared" si="1311"/>
        <v>0</v>
      </c>
      <c r="BK1193" s="704">
        <f t="shared" si="1312"/>
        <v>0</v>
      </c>
      <c r="BL1193" s="30">
        <f t="shared" si="1313"/>
        <v>0</v>
      </c>
      <c r="BM1193" s="30">
        <f t="shared" si="1314"/>
        <v>0</v>
      </c>
      <c r="BN1193" s="30">
        <f t="shared" si="1344"/>
        <v>0</v>
      </c>
    </row>
    <row r="1194" spans="1:66" x14ac:dyDescent="0.25">
      <c r="A1194" s="49"/>
      <c r="B1194" s="50"/>
      <c r="C1194" s="699"/>
      <c r="D1194" s="50"/>
      <c r="E1194" s="62" t="e">
        <f t="shared" si="1345"/>
        <v>#N/A</v>
      </c>
      <c r="F1194" s="664" t="str">
        <f t="shared" si="1343"/>
        <v/>
      </c>
      <c r="G1194" s="587"/>
      <c r="H1194" s="588">
        <f t="shared" si="1315"/>
        <v>0</v>
      </c>
      <c r="I1194" s="588">
        <f t="shared" si="1329"/>
        <v>0</v>
      </c>
      <c r="J1194" s="587"/>
      <c r="K1194" s="588">
        <f t="shared" si="1316"/>
        <v>0</v>
      </c>
      <c r="L1194" s="588">
        <f t="shared" si="1330"/>
        <v>0</v>
      </c>
      <c r="M1194" s="587"/>
      <c r="N1194" s="588">
        <f t="shared" si="1317"/>
        <v>0</v>
      </c>
      <c r="O1194" s="588">
        <f t="shared" si="1331"/>
        <v>0</v>
      </c>
      <c r="P1194" s="587"/>
      <c r="Q1194" s="588">
        <f t="shared" si="1318"/>
        <v>0</v>
      </c>
      <c r="R1194" s="588">
        <f t="shared" si="1332"/>
        <v>0</v>
      </c>
      <c r="S1194" s="587"/>
      <c r="T1194" s="588">
        <f t="shared" si="1319"/>
        <v>0</v>
      </c>
      <c r="U1194" s="588">
        <f t="shared" si="1333"/>
        <v>0</v>
      </c>
      <c r="V1194" s="587"/>
      <c r="W1194" s="588">
        <f t="shared" si="1320"/>
        <v>0</v>
      </c>
      <c r="X1194" s="588">
        <f t="shared" si="1334"/>
        <v>0</v>
      </c>
      <c r="Y1194" s="587"/>
      <c r="Z1194" s="588">
        <f t="shared" si="1321"/>
        <v>0</v>
      </c>
      <c r="AA1194" s="588">
        <f t="shared" si="1305"/>
        <v>0</v>
      </c>
      <c r="AB1194" s="587"/>
      <c r="AC1194" s="588">
        <f t="shared" si="1322"/>
        <v>0</v>
      </c>
      <c r="AD1194" s="588">
        <f t="shared" si="1335"/>
        <v>0</v>
      </c>
      <c r="AE1194" s="587"/>
      <c r="AF1194" s="588">
        <f t="shared" si="1323"/>
        <v>0</v>
      </c>
      <c r="AG1194" s="588">
        <f t="shared" si="1336"/>
        <v>0</v>
      </c>
      <c r="AH1194" s="587"/>
      <c r="AI1194" s="588">
        <f t="shared" si="1324"/>
        <v>0</v>
      </c>
      <c r="AJ1194" s="588">
        <f t="shared" si="1337"/>
        <v>0</v>
      </c>
      <c r="AK1194" s="587"/>
      <c r="AL1194" s="588">
        <f t="shared" si="1325"/>
        <v>0</v>
      </c>
      <c r="AM1194" s="588">
        <f t="shared" si="1338"/>
        <v>0</v>
      </c>
      <c r="AN1194" s="587"/>
      <c r="AO1194" s="588">
        <f t="shared" si="1326"/>
        <v>0</v>
      </c>
      <c r="AP1194" s="588">
        <f t="shared" si="1339"/>
        <v>0</v>
      </c>
      <c r="AQ1194" s="587"/>
      <c r="AR1194" s="588">
        <f t="shared" si="1327"/>
        <v>0</v>
      </c>
      <c r="AS1194" s="588">
        <f t="shared" si="1306"/>
        <v>0</v>
      </c>
      <c r="AT1194" s="587"/>
      <c r="AU1194" s="588">
        <f t="shared" si="1328"/>
        <v>0</v>
      </c>
      <c r="AV1194" s="588">
        <f t="shared" si="1340"/>
        <v>0</v>
      </c>
      <c r="AW1194" s="587"/>
      <c r="AX1194" s="652"/>
      <c r="AY1194" s="706">
        <f t="shared" si="1304"/>
        <v>0</v>
      </c>
      <c r="BC1194" s="30">
        <f t="shared" si="1307"/>
        <v>0</v>
      </c>
      <c r="BD1194" s="30">
        <f t="shared" si="1308"/>
        <v>0</v>
      </c>
      <c r="BE1194" s="30">
        <f t="shared" si="1342"/>
        <v>0</v>
      </c>
      <c r="BF1194" s="30">
        <f t="shared" si="1309"/>
        <v>0</v>
      </c>
      <c r="BG1194" s="30">
        <f t="shared" si="1310"/>
        <v>0</v>
      </c>
      <c r="BH1194" s="30">
        <f t="shared" si="1341"/>
        <v>0</v>
      </c>
      <c r="BI1194" s="30">
        <f t="shared" si="1303"/>
        <v>0</v>
      </c>
      <c r="BJ1194" s="30">
        <f t="shared" si="1311"/>
        <v>0</v>
      </c>
      <c r="BK1194" s="704">
        <f t="shared" si="1312"/>
        <v>0</v>
      </c>
      <c r="BL1194" s="30">
        <f t="shared" si="1313"/>
        <v>0</v>
      </c>
      <c r="BM1194" s="30">
        <f t="shared" si="1314"/>
        <v>0</v>
      </c>
      <c r="BN1194" s="30">
        <f t="shared" si="1344"/>
        <v>0</v>
      </c>
    </row>
    <row r="1195" spans="1:66" x14ac:dyDescent="0.25">
      <c r="A1195" s="49"/>
      <c r="B1195" s="50"/>
      <c r="C1195" s="699"/>
      <c r="D1195" s="50"/>
      <c r="E1195" s="62" t="e">
        <f t="shared" si="1345"/>
        <v>#N/A</v>
      </c>
      <c r="F1195" s="664" t="str">
        <f t="shared" si="1343"/>
        <v/>
      </c>
      <c r="G1195" s="587"/>
      <c r="H1195" s="588">
        <f t="shared" si="1315"/>
        <v>0</v>
      </c>
      <c r="I1195" s="588">
        <f t="shared" si="1329"/>
        <v>0</v>
      </c>
      <c r="J1195" s="587"/>
      <c r="K1195" s="588">
        <f t="shared" si="1316"/>
        <v>0</v>
      </c>
      <c r="L1195" s="588">
        <f t="shared" si="1330"/>
        <v>0</v>
      </c>
      <c r="M1195" s="587"/>
      <c r="N1195" s="588">
        <f t="shared" si="1317"/>
        <v>0</v>
      </c>
      <c r="O1195" s="588">
        <f t="shared" si="1331"/>
        <v>0</v>
      </c>
      <c r="P1195" s="587"/>
      <c r="Q1195" s="588">
        <f t="shared" si="1318"/>
        <v>0</v>
      </c>
      <c r="R1195" s="588">
        <f t="shared" si="1332"/>
        <v>0</v>
      </c>
      <c r="S1195" s="587"/>
      <c r="T1195" s="588">
        <f t="shared" si="1319"/>
        <v>0</v>
      </c>
      <c r="U1195" s="588">
        <f t="shared" si="1333"/>
        <v>0</v>
      </c>
      <c r="V1195" s="587"/>
      <c r="W1195" s="588">
        <f t="shared" si="1320"/>
        <v>0</v>
      </c>
      <c r="X1195" s="588">
        <f t="shared" si="1334"/>
        <v>0</v>
      </c>
      <c r="Y1195" s="587"/>
      <c r="Z1195" s="588">
        <f t="shared" si="1321"/>
        <v>0</v>
      </c>
      <c r="AA1195" s="588">
        <f t="shared" si="1305"/>
        <v>0</v>
      </c>
      <c r="AB1195" s="587"/>
      <c r="AC1195" s="588">
        <f t="shared" si="1322"/>
        <v>0</v>
      </c>
      <c r="AD1195" s="588">
        <f t="shared" si="1335"/>
        <v>0</v>
      </c>
      <c r="AE1195" s="587"/>
      <c r="AF1195" s="588">
        <f t="shared" si="1323"/>
        <v>0</v>
      </c>
      <c r="AG1195" s="588">
        <f t="shared" si="1336"/>
        <v>0</v>
      </c>
      <c r="AH1195" s="587"/>
      <c r="AI1195" s="588">
        <f t="shared" si="1324"/>
        <v>0</v>
      </c>
      <c r="AJ1195" s="588">
        <f t="shared" si="1337"/>
        <v>0</v>
      </c>
      <c r="AK1195" s="587"/>
      <c r="AL1195" s="588">
        <f t="shared" si="1325"/>
        <v>0</v>
      </c>
      <c r="AM1195" s="588">
        <f t="shared" si="1338"/>
        <v>0</v>
      </c>
      <c r="AN1195" s="587"/>
      <c r="AO1195" s="588">
        <f t="shared" si="1326"/>
        <v>0</v>
      </c>
      <c r="AP1195" s="588">
        <f t="shared" si="1339"/>
        <v>0</v>
      </c>
      <c r="AQ1195" s="587"/>
      <c r="AR1195" s="588">
        <f t="shared" si="1327"/>
        <v>0</v>
      </c>
      <c r="AS1195" s="588">
        <f t="shared" si="1306"/>
        <v>0</v>
      </c>
      <c r="AT1195" s="587"/>
      <c r="AU1195" s="588">
        <f t="shared" si="1328"/>
        <v>0</v>
      </c>
      <c r="AV1195" s="588">
        <f t="shared" si="1340"/>
        <v>0</v>
      </c>
      <c r="AW1195" s="587"/>
      <c r="AX1195" s="652"/>
      <c r="AY1195" s="706">
        <f t="shared" si="1304"/>
        <v>0</v>
      </c>
      <c r="BC1195" s="30">
        <f t="shared" si="1307"/>
        <v>0</v>
      </c>
      <c r="BD1195" s="30">
        <f t="shared" si="1308"/>
        <v>0</v>
      </c>
      <c r="BE1195" s="30">
        <f t="shared" si="1342"/>
        <v>0</v>
      </c>
      <c r="BF1195" s="30">
        <f t="shared" si="1309"/>
        <v>0</v>
      </c>
      <c r="BG1195" s="30">
        <f t="shared" si="1310"/>
        <v>0</v>
      </c>
      <c r="BH1195" s="30">
        <f t="shared" si="1341"/>
        <v>0</v>
      </c>
      <c r="BI1195" s="30">
        <f t="shared" si="1303"/>
        <v>0</v>
      </c>
      <c r="BJ1195" s="30">
        <f t="shared" si="1311"/>
        <v>0</v>
      </c>
      <c r="BK1195" s="704">
        <f t="shared" si="1312"/>
        <v>0</v>
      </c>
      <c r="BL1195" s="30">
        <f t="shared" si="1313"/>
        <v>0</v>
      </c>
      <c r="BM1195" s="30">
        <f t="shared" si="1314"/>
        <v>0</v>
      </c>
      <c r="BN1195" s="30">
        <f t="shared" si="1344"/>
        <v>0</v>
      </c>
    </row>
    <row r="1196" spans="1:66" x14ac:dyDescent="0.25">
      <c r="A1196" s="49"/>
      <c r="B1196" s="50"/>
      <c r="C1196" s="699"/>
      <c r="D1196" s="50"/>
      <c r="E1196" s="62" t="e">
        <f t="shared" si="1345"/>
        <v>#N/A</v>
      </c>
      <c r="F1196" s="664" t="str">
        <f t="shared" si="1343"/>
        <v/>
      </c>
      <c r="G1196" s="587"/>
      <c r="H1196" s="588">
        <f t="shared" si="1315"/>
        <v>0</v>
      </c>
      <c r="I1196" s="588">
        <f t="shared" si="1329"/>
        <v>0</v>
      </c>
      <c r="J1196" s="587"/>
      <c r="K1196" s="588">
        <f t="shared" si="1316"/>
        <v>0</v>
      </c>
      <c r="L1196" s="588">
        <f t="shared" si="1330"/>
        <v>0</v>
      </c>
      <c r="M1196" s="587"/>
      <c r="N1196" s="588">
        <f t="shared" si="1317"/>
        <v>0</v>
      </c>
      <c r="O1196" s="588">
        <f t="shared" si="1331"/>
        <v>0</v>
      </c>
      <c r="P1196" s="587"/>
      <c r="Q1196" s="588">
        <f t="shared" si="1318"/>
        <v>0</v>
      </c>
      <c r="R1196" s="588">
        <f t="shared" si="1332"/>
        <v>0</v>
      </c>
      <c r="S1196" s="587"/>
      <c r="T1196" s="588">
        <f t="shared" si="1319"/>
        <v>0</v>
      </c>
      <c r="U1196" s="588">
        <f t="shared" si="1333"/>
        <v>0</v>
      </c>
      <c r="V1196" s="587"/>
      <c r="W1196" s="588">
        <f t="shared" si="1320"/>
        <v>0</v>
      </c>
      <c r="X1196" s="588">
        <f t="shared" si="1334"/>
        <v>0</v>
      </c>
      <c r="Y1196" s="587"/>
      <c r="Z1196" s="588">
        <f t="shared" si="1321"/>
        <v>0</v>
      </c>
      <c r="AA1196" s="588">
        <f t="shared" si="1305"/>
        <v>0</v>
      </c>
      <c r="AB1196" s="587"/>
      <c r="AC1196" s="588">
        <f t="shared" si="1322"/>
        <v>0</v>
      </c>
      <c r="AD1196" s="588">
        <f t="shared" si="1335"/>
        <v>0</v>
      </c>
      <c r="AE1196" s="587"/>
      <c r="AF1196" s="588">
        <f t="shared" si="1323"/>
        <v>0</v>
      </c>
      <c r="AG1196" s="588">
        <f t="shared" si="1336"/>
        <v>0</v>
      </c>
      <c r="AH1196" s="587"/>
      <c r="AI1196" s="588">
        <f t="shared" si="1324"/>
        <v>0</v>
      </c>
      <c r="AJ1196" s="588">
        <f t="shared" si="1337"/>
        <v>0</v>
      </c>
      <c r="AK1196" s="587"/>
      <c r="AL1196" s="588">
        <f t="shared" si="1325"/>
        <v>0</v>
      </c>
      <c r="AM1196" s="588">
        <f t="shared" si="1338"/>
        <v>0</v>
      </c>
      <c r="AN1196" s="587"/>
      <c r="AO1196" s="588">
        <f t="shared" si="1326"/>
        <v>0</v>
      </c>
      <c r="AP1196" s="588">
        <f t="shared" si="1339"/>
        <v>0</v>
      </c>
      <c r="AQ1196" s="587"/>
      <c r="AR1196" s="588">
        <f t="shared" si="1327"/>
        <v>0</v>
      </c>
      <c r="AS1196" s="588">
        <f t="shared" si="1306"/>
        <v>0</v>
      </c>
      <c r="AT1196" s="587"/>
      <c r="AU1196" s="588">
        <f t="shared" si="1328"/>
        <v>0</v>
      </c>
      <c r="AV1196" s="588">
        <f t="shared" si="1340"/>
        <v>0</v>
      </c>
      <c r="AW1196" s="587"/>
      <c r="AX1196" s="652"/>
      <c r="AY1196" s="706">
        <f t="shared" si="1304"/>
        <v>0</v>
      </c>
      <c r="BC1196" s="30">
        <f t="shared" si="1307"/>
        <v>0</v>
      </c>
      <c r="BD1196" s="30">
        <f t="shared" si="1308"/>
        <v>0</v>
      </c>
      <c r="BE1196" s="30">
        <f t="shared" si="1342"/>
        <v>0</v>
      </c>
      <c r="BF1196" s="30">
        <f t="shared" si="1309"/>
        <v>0</v>
      </c>
      <c r="BG1196" s="30">
        <f t="shared" si="1310"/>
        <v>0</v>
      </c>
      <c r="BH1196" s="30">
        <f t="shared" si="1341"/>
        <v>0</v>
      </c>
      <c r="BI1196" s="30">
        <f t="shared" si="1303"/>
        <v>0</v>
      </c>
      <c r="BJ1196" s="30">
        <f t="shared" si="1311"/>
        <v>0</v>
      </c>
      <c r="BK1196" s="704">
        <f t="shared" si="1312"/>
        <v>0</v>
      </c>
      <c r="BL1196" s="30">
        <f t="shared" si="1313"/>
        <v>0</v>
      </c>
      <c r="BM1196" s="30">
        <f t="shared" si="1314"/>
        <v>0</v>
      </c>
      <c r="BN1196" s="30">
        <f t="shared" si="1344"/>
        <v>0</v>
      </c>
    </row>
    <row r="1197" spans="1:66" x14ac:dyDescent="0.25">
      <c r="A1197" s="49"/>
      <c r="B1197" s="50"/>
      <c r="C1197" s="699"/>
      <c r="D1197" s="50"/>
      <c r="E1197" s="62" t="e">
        <f t="shared" si="1345"/>
        <v>#N/A</v>
      </c>
      <c r="F1197" s="664" t="str">
        <f t="shared" si="1343"/>
        <v/>
      </c>
      <c r="G1197" s="587"/>
      <c r="H1197" s="588">
        <f t="shared" si="1315"/>
        <v>0</v>
      </c>
      <c r="I1197" s="588">
        <f t="shared" si="1329"/>
        <v>0</v>
      </c>
      <c r="J1197" s="587"/>
      <c r="K1197" s="588">
        <f t="shared" si="1316"/>
        <v>0</v>
      </c>
      <c r="L1197" s="588">
        <f t="shared" si="1330"/>
        <v>0</v>
      </c>
      <c r="M1197" s="587"/>
      <c r="N1197" s="588">
        <f t="shared" si="1317"/>
        <v>0</v>
      </c>
      <c r="O1197" s="588">
        <f t="shared" si="1331"/>
        <v>0</v>
      </c>
      <c r="P1197" s="587"/>
      <c r="Q1197" s="588">
        <f t="shared" si="1318"/>
        <v>0</v>
      </c>
      <c r="R1197" s="588">
        <f t="shared" si="1332"/>
        <v>0</v>
      </c>
      <c r="S1197" s="587"/>
      <c r="T1197" s="588">
        <f t="shared" si="1319"/>
        <v>0</v>
      </c>
      <c r="U1197" s="588">
        <f t="shared" si="1333"/>
        <v>0</v>
      </c>
      <c r="V1197" s="587"/>
      <c r="W1197" s="588">
        <f t="shared" si="1320"/>
        <v>0</v>
      </c>
      <c r="X1197" s="588">
        <f t="shared" si="1334"/>
        <v>0</v>
      </c>
      <c r="Y1197" s="587"/>
      <c r="Z1197" s="588">
        <f t="shared" si="1321"/>
        <v>0</v>
      </c>
      <c r="AA1197" s="588">
        <f t="shared" si="1305"/>
        <v>0</v>
      </c>
      <c r="AB1197" s="587"/>
      <c r="AC1197" s="588">
        <f t="shared" si="1322"/>
        <v>0</v>
      </c>
      <c r="AD1197" s="588">
        <f t="shared" si="1335"/>
        <v>0</v>
      </c>
      <c r="AE1197" s="587"/>
      <c r="AF1197" s="588">
        <f t="shared" si="1323"/>
        <v>0</v>
      </c>
      <c r="AG1197" s="588">
        <f t="shared" si="1336"/>
        <v>0</v>
      </c>
      <c r="AH1197" s="587"/>
      <c r="AI1197" s="588">
        <f t="shared" si="1324"/>
        <v>0</v>
      </c>
      <c r="AJ1197" s="588">
        <f t="shared" si="1337"/>
        <v>0</v>
      </c>
      <c r="AK1197" s="587"/>
      <c r="AL1197" s="588">
        <f t="shared" si="1325"/>
        <v>0</v>
      </c>
      <c r="AM1197" s="588">
        <f t="shared" si="1338"/>
        <v>0</v>
      </c>
      <c r="AN1197" s="587"/>
      <c r="AO1197" s="588">
        <f t="shared" si="1326"/>
        <v>0</v>
      </c>
      <c r="AP1197" s="588">
        <f t="shared" si="1339"/>
        <v>0</v>
      </c>
      <c r="AQ1197" s="587"/>
      <c r="AR1197" s="588">
        <f t="shared" si="1327"/>
        <v>0</v>
      </c>
      <c r="AS1197" s="588">
        <f t="shared" si="1306"/>
        <v>0</v>
      </c>
      <c r="AT1197" s="587"/>
      <c r="AU1197" s="588">
        <f t="shared" si="1328"/>
        <v>0</v>
      </c>
      <c r="AV1197" s="588">
        <f t="shared" si="1340"/>
        <v>0</v>
      </c>
      <c r="AW1197" s="587"/>
      <c r="AX1197" s="652"/>
      <c r="AY1197" s="706">
        <f t="shared" si="1304"/>
        <v>0</v>
      </c>
      <c r="BC1197" s="30">
        <f t="shared" si="1307"/>
        <v>0</v>
      </c>
      <c r="BD1197" s="30">
        <f t="shared" si="1308"/>
        <v>0</v>
      </c>
      <c r="BE1197" s="30">
        <f t="shared" si="1342"/>
        <v>0</v>
      </c>
      <c r="BF1197" s="30">
        <f t="shared" si="1309"/>
        <v>0</v>
      </c>
      <c r="BG1197" s="30">
        <f t="shared" si="1310"/>
        <v>0</v>
      </c>
      <c r="BH1197" s="30">
        <f t="shared" si="1341"/>
        <v>0</v>
      </c>
      <c r="BI1197" s="30">
        <f t="shared" si="1303"/>
        <v>0</v>
      </c>
      <c r="BJ1197" s="30">
        <f t="shared" si="1311"/>
        <v>0</v>
      </c>
      <c r="BK1197" s="704">
        <f t="shared" si="1312"/>
        <v>0</v>
      </c>
      <c r="BL1197" s="30">
        <f t="shared" si="1313"/>
        <v>0</v>
      </c>
      <c r="BM1197" s="30">
        <f t="shared" si="1314"/>
        <v>0</v>
      </c>
      <c r="BN1197" s="30">
        <f t="shared" si="1344"/>
        <v>0</v>
      </c>
    </row>
    <row r="1198" spans="1:66" x14ac:dyDescent="0.25">
      <c r="A1198" s="49"/>
      <c r="B1198" s="50"/>
      <c r="C1198" s="699"/>
      <c r="D1198" s="50"/>
      <c r="E1198" s="62" t="e">
        <f t="shared" si="1345"/>
        <v>#N/A</v>
      </c>
      <c r="F1198" s="664" t="str">
        <f t="shared" si="1343"/>
        <v/>
      </c>
      <c r="G1198" s="587"/>
      <c r="H1198" s="588">
        <f t="shared" si="1315"/>
        <v>0</v>
      </c>
      <c r="I1198" s="588">
        <f t="shared" si="1329"/>
        <v>0</v>
      </c>
      <c r="J1198" s="587"/>
      <c r="K1198" s="588">
        <f t="shared" si="1316"/>
        <v>0</v>
      </c>
      <c r="L1198" s="588">
        <f t="shared" si="1330"/>
        <v>0</v>
      </c>
      <c r="M1198" s="587"/>
      <c r="N1198" s="588">
        <f t="shared" si="1317"/>
        <v>0</v>
      </c>
      <c r="O1198" s="588">
        <f t="shared" si="1331"/>
        <v>0</v>
      </c>
      <c r="P1198" s="587"/>
      <c r="Q1198" s="588">
        <f t="shared" si="1318"/>
        <v>0</v>
      </c>
      <c r="R1198" s="588">
        <f t="shared" si="1332"/>
        <v>0</v>
      </c>
      <c r="S1198" s="587"/>
      <c r="T1198" s="588">
        <f t="shared" si="1319"/>
        <v>0</v>
      </c>
      <c r="U1198" s="588">
        <f t="shared" si="1333"/>
        <v>0</v>
      </c>
      <c r="V1198" s="587"/>
      <c r="W1198" s="588">
        <f t="shared" si="1320"/>
        <v>0</v>
      </c>
      <c r="X1198" s="588">
        <f t="shared" si="1334"/>
        <v>0</v>
      </c>
      <c r="Y1198" s="587"/>
      <c r="Z1198" s="588">
        <f t="shared" si="1321"/>
        <v>0</v>
      </c>
      <c r="AA1198" s="588">
        <f t="shared" si="1305"/>
        <v>0</v>
      </c>
      <c r="AB1198" s="587"/>
      <c r="AC1198" s="588">
        <f t="shared" si="1322"/>
        <v>0</v>
      </c>
      <c r="AD1198" s="588">
        <f t="shared" si="1335"/>
        <v>0</v>
      </c>
      <c r="AE1198" s="587"/>
      <c r="AF1198" s="588">
        <f t="shared" si="1323"/>
        <v>0</v>
      </c>
      <c r="AG1198" s="588">
        <f t="shared" si="1336"/>
        <v>0</v>
      </c>
      <c r="AH1198" s="587"/>
      <c r="AI1198" s="588">
        <f t="shared" si="1324"/>
        <v>0</v>
      </c>
      <c r="AJ1198" s="588">
        <f t="shared" si="1337"/>
        <v>0</v>
      </c>
      <c r="AK1198" s="587"/>
      <c r="AL1198" s="588">
        <f t="shared" si="1325"/>
        <v>0</v>
      </c>
      <c r="AM1198" s="588">
        <f t="shared" si="1338"/>
        <v>0</v>
      </c>
      <c r="AN1198" s="587"/>
      <c r="AO1198" s="588">
        <f t="shared" si="1326"/>
        <v>0</v>
      </c>
      <c r="AP1198" s="588">
        <f t="shared" si="1339"/>
        <v>0</v>
      </c>
      <c r="AQ1198" s="587"/>
      <c r="AR1198" s="588">
        <f t="shared" si="1327"/>
        <v>0</v>
      </c>
      <c r="AS1198" s="588">
        <f t="shared" si="1306"/>
        <v>0</v>
      </c>
      <c r="AT1198" s="587"/>
      <c r="AU1198" s="588">
        <f t="shared" si="1328"/>
        <v>0</v>
      </c>
      <c r="AV1198" s="588">
        <f t="shared" si="1340"/>
        <v>0</v>
      </c>
      <c r="AW1198" s="587"/>
      <c r="AX1198" s="652"/>
      <c r="AY1198" s="706">
        <f t="shared" si="1304"/>
        <v>0</v>
      </c>
      <c r="BC1198" s="30">
        <f t="shared" si="1307"/>
        <v>0</v>
      </c>
      <c r="BD1198" s="30">
        <f t="shared" si="1308"/>
        <v>0</v>
      </c>
      <c r="BE1198" s="30">
        <f t="shared" si="1342"/>
        <v>0</v>
      </c>
      <c r="BF1198" s="30">
        <f t="shared" si="1309"/>
        <v>0</v>
      </c>
      <c r="BG1198" s="30">
        <f t="shared" si="1310"/>
        <v>0</v>
      </c>
      <c r="BH1198" s="30">
        <f t="shared" si="1341"/>
        <v>0</v>
      </c>
      <c r="BI1198" s="30">
        <f t="shared" si="1303"/>
        <v>0</v>
      </c>
      <c r="BJ1198" s="30">
        <f t="shared" si="1311"/>
        <v>0</v>
      </c>
      <c r="BK1198" s="704">
        <f t="shared" si="1312"/>
        <v>0</v>
      </c>
      <c r="BL1198" s="30">
        <f t="shared" si="1313"/>
        <v>0</v>
      </c>
      <c r="BM1198" s="30">
        <f t="shared" si="1314"/>
        <v>0</v>
      </c>
      <c r="BN1198" s="30">
        <f t="shared" si="1344"/>
        <v>0</v>
      </c>
    </row>
    <row r="1199" spans="1:66" x14ac:dyDescent="0.25">
      <c r="A1199" s="49"/>
      <c r="B1199" s="50"/>
      <c r="C1199" s="699"/>
      <c r="D1199" s="50"/>
      <c r="E1199" s="62" t="e">
        <f t="shared" si="1345"/>
        <v>#N/A</v>
      </c>
      <c r="F1199" s="664" t="str">
        <f t="shared" si="1343"/>
        <v/>
      </c>
      <c r="G1199" s="587"/>
      <c r="H1199" s="588">
        <f t="shared" si="1315"/>
        <v>0</v>
      </c>
      <c r="I1199" s="588">
        <f t="shared" si="1329"/>
        <v>0</v>
      </c>
      <c r="J1199" s="587"/>
      <c r="K1199" s="588">
        <f t="shared" si="1316"/>
        <v>0</v>
      </c>
      <c r="L1199" s="588">
        <f t="shared" si="1330"/>
        <v>0</v>
      </c>
      <c r="M1199" s="587"/>
      <c r="N1199" s="588">
        <f t="shared" si="1317"/>
        <v>0</v>
      </c>
      <c r="O1199" s="588">
        <f t="shared" si="1331"/>
        <v>0</v>
      </c>
      <c r="P1199" s="587"/>
      <c r="Q1199" s="588">
        <f t="shared" si="1318"/>
        <v>0</v>
      </c>
      <c r="R1199" s="588">
        <f t="shared" si="1332"/>
        <v>0</v>
      </c>
      <c r="S1199" s="587"/>
      <c r="T1199" s="588">
        <f t="shared" si="1319"/>
        <v>0</v>
      </c>
      <c r="U1199" s="588">
        <f t="shared" si="1333"/>
        <v>0</v>
      </c>
      <c r="V1199" s="587"/>
      <c r="W1199" s="588">
        <f t="shared" si="1320"/>
        <v>0</v>
      </c>
      <c r="X1199" s="588">
        <f t="shared" si="1334"/>
        <v>0</v>
      </c>
      <c r="Y1199" s="587"/>
      <c r="Z1199" s="588">
        <f t="shared" si="1321"/>
        <v>0</v>
      </c>
      <c r="AA1199" s="588">
        <f t="shared" si="1305"/>
        <v>0</v>
      </c>
      <c r="AB1199" s="587"/>
      <c r="AC1199" s="588">
        <f t="shared" si="1322"/>
        <v>0</v>
      </c>
      <c r="AD1199" s="588">
        <f t="shared" si="1335"/>
        <v>0</v>
      </c>
      <c r="AE1199" s="587"/>
      <c r="AF1199" s="588">
        <f t="shared" si="1323"/>
        <v>0</v>
      </c>
      <c r="AG1199" s="588">
        <f t="shared" si="1336"/>
        <v>0</v>
      </c>
      <c r="AH1199" s="587"/>
      <c r="AI1199" s="588">
        <f t="shared" si="1324"/>
        <v>0</v>
      </c>
      <c r="AJ1199" s="588">
        <f t="shared" si="1337"/>
        <v>0</v>
      </c>
      <c r="AK1199" s="587"/>
      <c r="AL1199" s="588">
        <f t="shared" si="1325"/>
        <v>0</v>
      </c>
      <c r="AM1199" s="588">
        <f t="shared" si="1338"/>
        <v>0</v>
      </c>
      <c r="AN1199" s="587"/>
      <c r="AO1199" s="588">
        <f t="shared" si="1326"/>
        <v>0</v>
      </c>
      <c r="AP1199" s="588">
        <f t="shared" si="1339"/>
        <v>0</v>
      </c>
      <c r="AQ1199" s="587"/>
      <c r="AR1199" s="588">
        <f t="shared" si="1327"/>
        <v>0</v>
      </c>
      <c r="AS1199" s="588">
        <f t="shared" si="1306"/>
        <v>0</v>
      </c>
      <c r="AT1199" s="587"/>
      <c r="AU1199" s="588">
        <f t="shared" si="1328"/>
        <v>0</v>
      </c>
      <c r="AV1199" s="588">
        <f t="shared" si="1340"/>
        <v>0</v>
      </c>
      <c r="AW1199" s="587"/>
      <c r="AX1199" s="652"/>
      <c r="AY1199" s="706">
        <f t="shared" si="1304"/>
        <v>0</v>
      </c>
      <c r="BC1199" s="30">
        <f t="shared" si="1307"/>
        <v>0</v>
      </c>
      <c r="BD1199" s="30">
        <f t="shared" si="1308"/>
        <v>0</v>
      </c>
      <c r="BE1199" s="30">
        <f t="shared" si="1342"/>
        <v>0</v>
      </c>
      <c r="BF1199" s="30">
        <f t="shared" si="1309"/>
        <v>0</v>
      </c>
      <c r="BG1199" s="30">
        <f t="shared" si="1310"/>
        <v>0</v>
      </c>
      <c r="BH1199" s="30">
        <f t="shared" si="1341"/>
        <v>0</v>
      </c>
      <c r="BI1199" s="30">
        <f t="shared" ref="BI1199:BI1262" si="1346">AD1199-AA1199</f>
        <v>0</v>
      </c>
      <c r="BJ1199" s="30">
        <f t="shared" si="1311"/>
        <v>0</v>
      </c>
      <c r="BK1199" s="704">
        <f t="shared" si="1312"/>
        <v>0</v>
      </c>
      <c r="BL1199" s="30">
        <f t="shared" si="1313"/>
        <v>0</v>
      </c>
      <c r="BM1199" s="30">
        <f t="shared" si="1314"/>
        <v>0</v>
      </c>
      <c r="BN1199" s="30">
        <f t="shared" si="1344"/>
        <v>0</v>
      </c>
    </row>
    <row r="1200" spans="1:66" x14ac:dyDescent="0.25">
      <c r="A1200" s="49"/>
      <c r="B1200" s="50"/>
      <c r="C1200" s="699"/>
      <c r="D1200" s="50"/>
      <c r="E1200" s="62" t="e">
        <f t="shared" si="1345"/>
        <v>#N/A</v>
      </c>
      <c r="F1200" s="664" t="str">
        <f t="shared" si="1343"/>
        <v/>
      </c>
      <c r="G1200" s="587"/>
      <c r="H1200" s="588">
        <f t="shared" si="1315"/>
        <v>0</v>
      </c>
      <c r="I1200" s="588">
        <f t="shared" si="1329"/>
        <v>0</v>
      </c>
      <c r="J1200" s="587"/>
      <c r="K1200" s="588">
        <f t="shared" si="1316"/>
        <v>0</v>
      </c>
      <c r="L1200" s="588">
        <f t="shared" si="1330"/>
        <v>0</v>
      </c>
      <c r="M1200" s="587"/>
      <c r="N1200" s="588">
        <f t="shared" si="1317"/>
        <v>0</v>
      </c>
      <c r="O1200" s="588">
        <f t="shared" si="1331"/>
        <v>0</v>
      </c>
      <c r="P1200" s="587"/>
      <c r="Q1200" s="588">
        <f t="shared" si="1318"/>
        <v>0</v>
      </c>
      <c r="R1200" s="588">
        <f t="shared" si="1332"/>
        <v>0</v>
      </c>
      <c r="S1200" s="587"/>
      <c r="T1200" s="588">
        <f t="shared" si="1319"/>
        <v>0</v>
      </c>
      <c r="U1200" s="588">
        <f t="shared" si="1333"/>
        <v>0</v>
      </c>
      <c r="V1200" s="587"/>
      <c r="W1200" s="588">
        <f t="shared" si="1320"/>
        <v>0</v>
      </c>
      <c r="X1200" s="588">
        <f t="shared" si="1334"/>
        <v>0</v>
      </c>
      <c r="Y1200" s="587"/>
      <c r="Z1200" s="588">
        <f t="shared" si="1321"/>
        <v>0</v>
      </c>
      <c r="AA1200" s="588">
        <f t="shared" si="1305"/>
        <v>0</v>
      </c>
      <c r="AB1200" s="587"/>
      <c r="AC1200" s="588">
        <f t="shared" si="1322"/>
        <v>0</v>
      </c>
      <c r="AD1200" s="588">
        <f t="shared" si="1335"/>
        <v>0</v>
      </c>
      <c r="AE1200" s="587"/>
      <c r="AF1200" s="588">
        <f t="shared" si="1323"/>
        <v>0</v>
      </c>
      <c r="AG1200" s="588">
        <f t="shared" si="1336"/>
        <v>0</v>
      </c>
      <c r="AH1200" s="587"/>
      <c r="AI1200" s="588">
        <f t="shared" si="1324"/>
        <v>0</v>
      </c>
      <c r="AJ1200" s="588">
        <f t="shared" si="1337"/>
        <v>0</v>
      </c>
      <c r="AK1200" s="587"/>
      <c r="AL1200" s="588">
        <f t="shared" si="1325"/>
        <v>0</v>
      </c>
      <c r="AM1200" s="588">
        <f t="shared" si="1338"/>
        <v>0</v>
      </c>
      <c r="AN1200" s="587"/>
      <c r="AO1200" s="588">
        <f t="shared" si="1326"/>
        <v>0</v>
      </c>
      <c r="AP1200" s="588">
        <f t="shared" si="1339"/>
        <v>0</v>
      </c>
      <c r="AQ1200" s="587"/>
      <c r="AR1200" s="588">
        <f t="shared" si="1327"/>
        <v>0</v>
      </c>
      <c r="AS1200" s="588">
        <f t="shared" si="1306"/>
        <v>0</v>
      </c>
      <c r="AT1200" s="587"/>
      <c r="AU1200" s="588">
        <f t="shared" si="1328"/>
        <v>0</v>
      </c>
      <c r="AV1200" s="588">
        <f t="shared" si="1340"/>
        <v>0</v>
      </c>
      <c r="AW1200" s="587"/>
      <c r="AX1200" s="652"/>
      <c r="AY1200" s="706">
        <f t="shared" si="1304"/>
        <v>0</v>
      </c>
      <c r="BC1200" s="30">
        <f t="shared" si="1307"/>
        <v>0</v>
      </c>
      <c r="BD1200" s="30">
        <f t="shared" si="1308"/>
        <v>0</v>
      </c>
      <c r="BE1200" s="30">
        <f t="shared" si="1342"/>
        <v>0</v>
      </c>
      <c r="BF1200" s="30">
        <f t="shared" si="1309"/>
        <v>0</v>
      </c>
      <c r="BG1200" s="30">
        <f t="shared" si="1310"/>
        <v>0</v>
      </c>
      <c r="BH1200" s="30">
        <f t="shared" si="1341"/>
        <v>0</v>
      </c>
      <c r="BI1200" s="30">
        <f t="shared" si="1346"/>
        <v>0</v>
      </c>
      <c r="BJ1200" s="30">
        <f t="shared" si="1311"/>
        <v>0</v>
      </c>
      <c r="BK1200" s="704">
        <f t="shared" si="1312"/>
        <v>0</v>
      </c>
      <c r="BL1200" s="30">
        <f t="shared" si="1313"/>
        <v>0</v>
      </c>
      <c r="BM1200" s="30">
        <f t="shared" si="1314"/>
        <v>0</v>
      </c>
      <c r="BN1200" s="30">
        <f t="shared" si="1344"/>
        <v>0</v>
      </c>
    </row>
    <row r="1201" spans="1:66" x14ac:dyDescent="0.25">
      <c r="A1201" s="49"/>
      <c r="B1201" s="50"/>
      <c r="C1201" s="699"/>
      <c r="D1201" s="50"/>
      <c r="E1201" s="62" t="e">
        <f t="shared" si="1345"/>
        <v>#N/A</v>
      </c>
      <c r="F1201" s="664" t="str">
        <f t="shared" si="1343"/>
        <v/>
      </c>
      <c r="G1201" s="587"/>
      <c r="H1201" s="588">
        <f t="shared" si="1315"/>
        <v>0</v>
      </c>
      <c r="I1201" s="588">
        <f t="shared" si="1329"/>
        <v>0</v>
      </c>
      <c r="J1201" s="587"/>
      <c r="K1201" s="588">
        <f t="shared" si="1316"/>
        <v>0</v>
      </c>
      <c r="L1201" s="588">
        <f t="shared" si="1330"/>
        <v>0</v>
      </c>
      <c r="M1201" s="587"/>
      <c r="N1201" s="588">
        <f t="shared" si="1317"/>
        <v>0</v>
      </c>
      <c r="O1201" s="588">
        <f t="shared" si="1331"/>
        <v>0</v>
      </c>
      <c r="P1201" s="587"/>
      <c r="Q1201" s="588">
        <f t="shared" si="1318"/>
        <v>0</v>
      </c>
      <c r="R1201" s="588">
        <f t="shared" si="1332"/>
        <v>0</v>
      </c>
      <c r="S1201" s="587"/>
      <c r="T1201" s="588">
        <f t="shared" si="1319"/>
        <v>0</v>
      </c>
      <c r="U1201" s="588">
        <f t="shared" si="1333"/>
        <v>0</v>
      </c>
      <c r="V1201" s="587"/>
      <c r="W1201" s="588">
        <f t="shared" si="1320"/>
        <v>0</v>
      </c>
      <c r="X1201" s="588">
        <f t="shared" si="1334"/>
        <v>0</v>
      </c>
      <c r="Y1201" s="587"/>
      <c r="Z1201" s="588">
        <f t="shared" si="1321"/>
        <v>0</v>
      </c>
      <c r="AA1201" s="588">
        <f t="shared" si="1305"/>
        <v>0</v>
      </c>
      <c r="AB1201" s="587"/>
      <c r="AC1201" s="588">
        <f t="shared" si="1322"/>
        <v>0</v>
      </c>
      <c r="AD1201" s="588">
        <f t="shared" si="1335"/>
        <v>0</v>
      </c>
      <c r="AE1201" s="587"/>
      <c r="AF1201" s="588">
        <f t="shared" si="1323"/>
        <v>0</v>
      </c>
      <c r="AG1201" s="588">
        <f t="shared" si="1336"/>
        <v>0</v>
      </c>
      <c r="AH1201" s="587"/>
      <c r="AI1201" s="588">
        <f t="shared" si="1324"/>
        <v>0</v>
      </c>
      <c r="AJ1201" s="588">
        <f t="shared" si="1337"/>
        <v>0</v>
      </c>
      <c r="AK1201" s="587"/>
      <c r="AL1201" s="588">
        <f t="shared" si="1325"/>
        <v>0</v>
      </c>
      <c r="AM1201" s="588">
        <f t="shared" si="1338"/>
        <v>0</v>
      </c>
      <c r="AN1201" s="587"/>
      <c r="AO1201" s="588">
        <f t="shared" si="1326"/>
        <v>0</v>
      </c>
      <c r="AP1201" s="588">
        <f t="shared" si="1339"/>
        <v>0</v>
      </c>
      <c r="AQ1201" s="587"/>
      <c r="AR1201" s="588">
        <f t="shared" si="1327"/>
        <v>0</v>
      </c>
      <c r="AS1201" s="588">
        <f t="shared" si="1306"/>
        <v>0</v>
      </c>
      <c r="AT1201" s="587"/>
      <c r="AU1201" s="588">
        <f t="shared" si="1328"/>
        <v>0</v>
      </c>
      <c r="AV1201" s="588">
        <f t="shared" si="1340"/>
        <v>0</v>
      </c>
      <c r="AW1201" s="587"/>
      <c r="AX1201" s="652"/>
      <c r="AY1201" s="706">
        <f t="shared" ref="AY1201:AY1264" si="1347">AS1201-AX1201</f>
        <v>0</v>
      </c>
      <c r="BC1201" s="30">
        <f t="shared" si="1307"/>
        <v>0</v>
      </c>
      <c r="BD1201" s="30">
        <f t="shared" si="1308"/>
        <v>0</v>
      </c>
      <c r="BE1201" s="30">
        <f t="shared" si="1342"/>
        <v>0</v>
      </c>
      <c r="BF1201" s="30">
        <f t="shared" si="1309"/>
        <v>0</v>
      </c>
      <c r="BG1201" s="30">
        <f t="shared" si="1310"/>
        <v>0</v>
      </c>
      <c r="BH1201" s="30">
        <f t="shared" si="1341"/>
        <v>0</v>
      </c>
      <c r="BI1201" s="30">
        <f t="shared" si="1346"/>
        <v>0</v>
      </c>
      <c r="BJ1201" s="30">
        <f t="shared" si="1311"/>
        <v>0</v>
      </c>
      <c r="BK1201" s="704">
        <f t="shared" si="1312"/>
        <v>0</v>
      </c>
      <c r="BL1201" s="30">
        <f t="shared" si="1313"/>
        <v>0</v>
      </c>
      <c r="BM1201" s="30">
        <f t="shared" si="1314"/>
        <v>0</v>
      </c>
      <c r="BN1201" s="30">
        <f t="shared" si="1344"/>
        <v>0</v>
      </c>
    </row>
    <row r="1202" spans="1:66" x14ac:dyDescent="0.25">
      <c r="A1202" s="49"/>
      <c r="B1202" s="50"/>
      <c r="C1202" s="699"/>
      <c r="D1202" s="50"/>
      <c r="E1202" s="62" t="e">
        <f t="shared" si="1345"/>
        <v>#N/A</v>
      </c>
      <c r="F1202" s="664" t="str">
        <f t="shared" si="1343"/>
        <v/>
      </c>
      <c r="G1202" s="587"/>
      <c r="H1202" s="588">
        <f t="shared" si="1315"/>
        <v>0</v>
      </c>
      <c r="I1202" s="588">
        <f t="shared" si="1329"/>
        <v>0</v>
      </c>
      <c r="J1202" s="587"/>
      <c r="K1202" s="588">
        <f t="shared" si="1316"/>
        <v>0</v>
      </c>
      <c r="L1202" s="588">
        <f t="shared" si="1330"/>
        <v>0</v>
      </c>
      <c r="M1202" s="587"/>
      <c r="N1202" s="588">
        <f t="shared" si="1317"/>
        <v>0</v>
      </c>
      <c r="O1202" s="588">
        <f t="shared" si="1331"/>
        <v>0</v>
      </c>
      <c r="P1202" s="587"/>
      <c r="Q1202" s="588">
        <f t="shared" si="1318"/>
        <v>0</v>
      </c>
      <c r="R1202" s="588">
        <f t="shared" si="1332"/>
        <v>0</v>
      </c>
      <c r="S1202" s="587"/>
      <c r="T1202" s="588">
        <f t="shared" si="1319"/>
        <v>0</v>
      </c>
      <c r="U1202" s="588">
        <f t="shared" si="1333"/>
        <v>0</v>
      </c>
      <c r="V1202" s="587"/>
      <c r="W1202" s="588">
        <f t="shared" si="1320"/>
        <v>0</v>
      </c>
      <c r="X1202" s="588">
        <f t="shared" si="1334"/>
        <v>0</v>
      </c>
      <c r="Y1202" s="587"/>
      <c r="Z1202" s="588">
        <f t="shared" si="1321"/>
        <v>0</v>
      </c>
      <c r="AA1202" s="588">
        <f t="shared" si="1305"/>
        <v>0</v>
      </c>
      <c r="AB1202" s="587"/>
      <c r="AC1202" s="588">
        <f t="shared" si="1322"/>
        <v>0</v>
      </c>
      <c r="AD1202" s="588">
        <f t="shared" si="1335"/>
        <v>0</v>
      </c>
      <c r="AE1202" s="587"/>
      <c r="AF1202" s="588">
        <f t="shared" si="1323"/>
        <v>0</v>
      </c>
      <c r="AG1202" s="588">
        <f t="shared" si="1336"/>
        <v>0</v>
      </c>
      <c r="AH1202" s="587"/>
      <c r="AI1202" s="588">
        <f t="shared" si="1324"/>
        <v>0</v>
      </c>
      <c r="AJ1202" s="588">
        <f t="shared" si="1337"/>
        <v>0</v>
      </c>
      <c r="AK1202" s="587"/>
      <c r="AL1202" s="588">
        <f t="shared" si="1325"/>
        <v>0</v>
      </c>
      <c r="AM1202" s="588">
        <f t="shared" si="1338"/>
        <v>0</v>
      </c>
      <c r="AN1202" s="587"/>
      <c r="AO1202" s="588">
        <f t="shared" si="1326"/>
        <v>0</v>
      </c>
      <c r="AP1202" s="588">
        <f t="shared" si="1339"/>
        <v>0</v>
      </c>
      <c r="AQ1202" s="587"/>
      <c r="AR1202" s="588">
        <f t="shared" si="1327"/>
        <v>0</v>
      </c>
      <c r="AS1202" s="588">
        <f t="shared" si="1306"/>
        <v>0</v>
      </c>
      <c r="AT1202" s="587"/>
      <c r="AU1202" s="588">
        <f t="shared" si="1328"/>
        <v>0</v>
      </c>
      <c r="AV1202" s="588">
        <f t="shared" si="1340"/>
        <v>0</v>
      </c>
      <c r="AW1202" s="587"/>
      <c r="AX1202" s="652"/>
      <c r="AY1202" s="706">
        <f t="shared" si="1347"/>
        <v>0</v>
      </c>
      <c r="BC1202" s="30">
        <f t="shared" si="1307"/>
        <v>0</v>
      </c>
      <c r="BD1202" s="30">
        <f t="shared" si="1308"/>
        <v>0</v>
      </c>
      <c r="BE1202" s="30">
        <f t="shared" si="1342"/>
        <v>0</v>
      </c>
      <c r="BF1202" s="30">
        <f t="shared" si="1309"/>
        <v>0</v>
      </c>
      <c r="BG1202" s="30">
        <f t="shared" si="1310"/>
        <v>0</v>
      </c>
      <c r="BH1202" s="30">
        <f t="shared" si="1341"/>
        <v>0</v>
      </c>
      <c r="BI1202" s="30">
        <f t="shared" si="1346"/>
        <v>0</v>
      </c>
      <c r="BJ1202" s="30">
        <f t="shared" si="1311"/>
        <v>0</v>
      </c>
      <c r="BK1202" s="704">
        <f t="shared" si="1312"/>
        <v>0</v>
      </c>
      <c r="BL1202" s="30">
        <f t="shared" si="1313"/>
        <v>0</v>
      </c>
      <c r="BM1202" s="30">
        <f t="shared" si="1314"/>
        <v>0</v>
      </c>
      <c r="BN1202" s="30">
        <f t="shared" si="1344"/>
        <v>0</v>
      </c>
    </row>
    <row r="1203" spans="1:66" x14ac:dyDescent="0.25">
      <c r="A1203" s="49"/>
      <c r="B1203" s="50"/>
      <c r="C1203" s="699"/>
      <c r="D1203" s="50"/>
      <c r="E1203" s="62" t="e">
        <f t="shared" si="1345"/>
        <v>#N/A</v>
      </c>
      <c r="F1203" s="664" t="str">
        <f t="shared" si="1343"/>
        <v/>
      </c>
      <c r="G1203" s="587"/>
      <c r="H1203" s="588">
        <f t="shared" si="1315"/>
        <v>0</v>
      </c>
      <c r="I1203" s="588">
        <f t="shared" si="1329"/>
        <v>0</v>
      </c>
      <c r="J1203" s="587"/>
      <c r="K1203" s="588">
        <f t="shared" si="1316"/>
        <v>0</v>
      </c>
      <c r="L1203" s="588">
        <f t="shared" si="1330"/>
        <v>0</v>
      </c>
      <c r="M1203" s="587"/>
      <c r="N1203" s="588">
        <f t="shared" si="1317"/>
        <v>0</v>
      </c>
      <c r="O1203" s="588">
        <f t="shared" si="1331"/>
        <v>0</v>
      </c>
      <c r="P1203" s="587"/>
      <c r="Q1203" s="588">
        <f t="shared" si="1318"/>
        <v>0</v>
      </c>
      <c r="R1203" s="588">
        <f t="shared" si="1332"/>
        <v>0</v>
      </c>
      <c r="S1203" s="587"/>
      <c r="T1203" s="588">
        <f t="shared" si="1319"/>
        <v>0</v>
      </c>
      <c r="U1203" s="588">
        <f t="shared" si="1333"/>
        <v>0</v>
      </c>
      <c r="V1203" s="587"/>
      <c r="W1203" s="588">
        <f t="shared" si="1320"/>
        <v>0</v>
      </c>
      <c r="X1203" s="588">
        <f t="shared" si="1334"/>
        <v>0</v>
      </c>
      <c r="Y1203" s="587"/>
      <c r="Z1203" s="588">
        <f t="shared" si="1321"/>
        <v>0</v>
      </c>
      <c r="AA1203" s="588">
        <f t="shared" si="1305"/>
        <v>0</v>
      </c>
      <c r="AB1203" s="587"/>
      <c r="AC1203" s="588">
        <f t="shared" si="1322"/>
        <v>0</v>
      </c>
      <c r="AD1203" s="588">
        <f t="shared" si="1335"/>
        <v>0</v>
      </c>
      <c r="AE1203" s="587"/>
      <c r="AF1203" s="588">
        <f t="shared" si="1323"/>
        <v>0</v>
      </c>
      <c r="AG1203" s="588">
        <f t="shared" si="1336"/>
        <v>0</v>
      </c>
      <c r="AH1203" s="587"/>
      <c r="AI1203" s="588">
        <f t="shared" si="1324"/>
        <v>0</v>
      </c>
      <c r="AJ1203" s="588">
        <f t="shared" si="1337"/>
        <v>0</v>
      </c>
      <c r="AK1203" s="587"/>
      <c r="AL1203" s="588">
        <f t="shared" si="1325"/>
        <v>0</v>
      </c>
      <c r="AM1203" s="588">
        <f t="shared" si="1338"/>
        <v>0</v>
      </c>
      <c r="AN1203" s="587"/>
      <c r="AO1203" s="588">
        <f t="shared" si="1326"/>
        <v>0</v>
      </c>
      <c r="AP1203" s="588">
        <f t="shared" si="1339"/>
        <v>0</v>
      </c>
      <c r="AQ1203" s="587"/>
      <c r="AR1203" s="588">
        <f t="shared" si="1327"/>
        <v>0</v>
      </c>
      <c r="AS1203" s="588">
        <f t="shared" si="1306"/>
        <v>0</v>
      </c>
      <c r="AT1203" s="587"/>
      <c r="AU1203" s="588">
        <f t="shared" si="1328"/>
        <v>0</v>
      </c>
      <c r="AV1203" s="588">
        <f t="shared" si="1340"/>
        <v>0</v>
      </c>
      <c r="AW1203" s="587"/>
      <c r="AX1203" s="652"/>
      <c r="AY1203" s="706">
        <f t="shared" si="1347"/>
        <v>0</v>
      </c>
      <c r="BC1203" s="30">
        <f t="shared" si="1307"/>
        <v>0</v>
      </c>
      <c r="BD1203" s="30">
        <f t="shared" si="1308"/>
        <v>0</v>
      </c>
      <c r="BE1203" s="30">
        <f t="shared" si="1342"/>
        <v>0</v>
      </c>
      <c r="BF1203" s="30">
        <f t="shared" si="1309"/>
        <v>0</v>
      </c>
      <c r="BG1203" s="30">
        <f t="shared" si="1310"/>
        <v>0</v>
      </c>
      <c r="BH1203" s="30">
        <f t="shared" si="1341"/>
        <v>0</v>
      </c>
      <c r="BI1203" s="30">
        <f t="shared" si="1346"/>
        <v>0</v>
      </c>
      <c r="BJ1203" s="30">
        <f t="shared" si="1311"/>
        <v>0</v>
      </c>
      <c r="BK1203" s="704">
        <f t="shared" si="1312"/>
        <v>0</v>
      </c>
      <c r="BL1203" s="30">
        <f t="shared" si="1313"/>
        <v>0</v>
      </c>
      <c r="BM1203" s="30">
        <f t="shared" si="1314"/>
        <v>0</v>
      </c>
      <c r="BN1203" s="30">
        <f t="shared" si="1344"/>
        <v>0</v>
      </c>
    </row>
    <row r="1204" spans="1:66" x14ac:dyDescent="0.25">
      <c r="A1204" s="49"/>
      <c r="B1204" s="50"/>
      <c r="C1204" s="699"/>
      <c r="D1204" s="50"/>
      <c r="E1204" s="62" t="e">
        <f t="shared" si="1345"/>
        <v>#N/A</v>
      </c>
      <c r="F1204" s="664" t="str">
        <f t="shared" si="1343"/>
        <v/>
      </c>
      <c r="G1204" s="587"/>
      <c r="H1204" s="588">
        <f t="shared" si="1315"/>
        <v>0</v>
      </c>
      <c r="I1204" s="588">
        <f t="shared" si="1329"/>
        <v>0</v>
      </c>
      <c r="J1204" s="587"/>
      <c r="K1204" s="588">
        <f t="shared" si="1316"/>
        <v>0</v>
      </c>
      <c r="L1204" s="588">
        <f t="shared" si="1330"/>
        <v>0</v>
      </c>
      <c r="M1204" s="587"/>
      <c r="N1204" s="588">
        <f t="shared" si="1317"/>
        <v>0</v>
      </c>
      <c r="O1204" s="588">
        <f t="shared" si="1331"/>
        <v>0</v>
      </c>
      <c r="P1204" s="587"/>
      <c r="Q1204" s="588">
        <f t="shared" si="1318"/>
        <v>0</v>
      </c>
      <c r="R1204" s="588">
        <f t="shared" si="1332"/>
        <v>0</v>
      </c>
      <c r="S1204" s="587"/>
      <c r="T1204" s="588">
        <f t="shared" si="1319"/>
        <v>0</v>
      </c>
      <c r="U1204" s="588">
        <f t="shared" si="1333"/>
        <v>0</v>
      </c>
      <c r="V1204" s="587"/>
      <c r="W1204" s="588">
        <f t="shared" si="1320"/>
        <v>0</v>
      </c>
      <c r="X1204" s="588">
        <f t="shared" si="1334"/>
        <v>0</v>
      </c>
      <c r="Y1204" s="587"/>
      <c r="Z1204" s="588">
        <f t="shared" si="1321"/>
        <v>0</v>
      </c>
      <c r="AA1204" s="588">
        <f t="shared" si="1305"/>
        <v>0</v>
      </c>
      <c r="AB1204" s="587"/>
      <c r="AC1204" s="588">
        <f t="shared" si="1322"/>
        <v>0</v>
      </c>
      <c r="AD1204" s="588">
        <f t="shared" si="1335"/>
        <v>0</v>
      </c>
      <c r="AE1204" s="587"/>
      <c r="AF1204" s="588">
        <f t="shared" si="1323"/>
        <v>0</v>
      </c>
      <c r="AG1204" s="588">
        <f t="shared" si="1336"/>
        <v>0</v>
      </c>
      <c r="AH1204" s="587"/>
      <c r="AI1204" s="588">
        <f t="shared" si="1324"/>
        <v>0</v>
      </c>
      <c r="AJ1204" s="588">
        <f t="shared" si="1337"/>
        <v>0</v>
      </c>
      <c r="AK1204" s="587"/>
      <c r="AL1204" s="588">
        <f t="shared" si="1325"/>
        <v>0</v>
      </c>
      <c r="AM1204" s="588">
        <f t="shared" si="1338"/>
        <v>0</v>
      </c>
      <c r="AN1204" s="587"/>
      <c r="AO1204" s="588">
        <f t="shared" si="1326"/>
        <v>0</v>
      </c>
      <c r="AP1204" s="588">
        <f t="shared" si="1339"/>
        <v>0</v>
      </c>
      <c r="AQ1204" s="587"/>
      <c r="AR1204" s="588">
        <f t="shared" si="1327"/>
        <v>0</v>
      </c>
      <c r="AS1204" s="588">
        <f t="shared" si="1306"/>
        <v>0</v>
      </c>
      <c r="AT1204" s="587"/>
      <c r="AU1204" s="588">
        <f t="shared" si="1328"/>
        <v>0</v>
      </c>
      <c r="AV1204" s="588">
        <f t="shared" si="1340"/>
        <v>0</v>
      </c>
      <c r="AW1204" s="587"/>
      <c r="AX1204" s="652"/>
      <c r="AY1204" s="706">
        <f t="shared" si="1347"/>
        <v>0</v>
      </c>
      <c r="BC1204" s="30">
        <f t="shared" si="1307"/>
        <v>0</v>
      </c>
      <c r="BD1204" s="30">
        <f t="shared" si="1308"/>
        <v>0</v>
      </c>
      <c r="BE1204" s="30">
        <f t="shared" si="1342"/>
        <v>0</v>
      </c>
      <c r="BF1204" s="30">
        <f t="shared" si="1309"/>
        <v>0</v>
      </c>
      <c r="BG1204" s="30">
        <f t="shared" si="1310"/>
        <v>0</v>
      </c>
      <c r="BH1204" s="30">
        <f t="shared" si="1341"/>
        <v>0</v>
      </c>
      <c r="BI1204" s="30">
        <f t="shared" si="1346"/>
        <v>0</v>
      </c>
      <c r="BJ1204" s="30">
        <f t="shared" si="1311"/>
        <v>0</v>
      </c>
      <c r="BK1204" s="704">
        <f t="shared" si="1312"/>
        <v>0</v>
      </c>
      <c r="BL1204" s="30">
        <f t="shared" si="1313"/>
        <v>0</v>
      </c>
      <c r="BM1204" s="30">
        <f t="shared" si="1314"/>
        <v>0</v>
      </c>
      <c r="BN1204" s="30">
        <f t="shared" si="1344"/>
        <v>0</v>
      </c>
    </row>
    <row r="1205" spans="1:66" x14ac:dyDescent="0.25">
      <c r="A1205" s="49"/>
      <c r="B1205" s="50"/>
      <c r="C1205" s="699"/>
      <c r="D1205" s="50"/>
      <c r="E1205" s="62" t="e">
        <f t="shared" si="1345"/>
        <v>#N/A</v>
      </c>
      <c r="F1205" s="664" t="str">
        <f t="shared" si="1343"/>
        <v/>
      </c>
      <c r="G1205" s="587"/>
      <c r="H1205" s="588">
        <f t="shared" si="1315"/>
        <v>0</v>
      </c>
      <c r="I1205" s="588">
        <f t="shared" si="1329"/>
        <v>0</v>
      </c>
      <c r="J1205" s="587"/>
      <c r="K1205" s="588">
        <f t="shared" si="1316"/>
        <v>0</v>
      </c>
      <c r="L1205" s="588">
        <f t="shared" si="1330"/>
        <v>0</v>
      </c>
      <c r="M1205" s="587"/>
      <c r="N1205" s="588">
        <f t="shared" si="1317"/>
        <v>0</v>
      </c>
      <c r="O1205" s="588">
        <f t="shared" si="1331"/>
        <v>0</v>
      </c>
      <c r="P1205" s="587"/>
      <c r="Q1205" s="588">
        <f t="shared" si="1318"/>
        <v>0</v>
      </c>
      <c r="R1205" s="588">
        <f t="shared" si="1332"/>
        <v>0</v>
      </c>
      <c r="S1205" s="587"/>
      <c r="T1205" s="588">
        <f t="shared" si="1319"/>
        <v>0</v>
      </c>
      <c r="U1205" s="588">
        <f t="shared" si="1333"/>
        <v>0</v>
      </c>
      <c r="V1205" s="587"/>
      <c r="W1205" s="588">
        <f t="shared" si="1320"/>
        <v>0</v>
      </c>
      <c r="X1205" s="588">
        <f t="shared" si="1334"/>
        <v>0</v>
      </c>
      <c r="Y1205" s="587"/>
      <c r="Z1205" s="588">
        <f t="shared" si="1321"/>
        <v>0</v>
      </c>
      <c r="AA1205" s="588">
        <f t="shared" si="1305"/>
        <v>0</v>
      </c>
      <c r="AB1205" s="587"/>
      <c r="AC1205" s="588">
        <f t="shared" si="1322"/>
        <v>0</v>
      </c>
      <c r="AD1205" s="588">
        <f t="shared" si="1335"/>
        <v>0</v>
      </c>
      <c r="AE1205" s="587"/>
      <c r="AF1205" s="588">
        <f t="shared" si="1323"/>
        <v>0</v>
      </c>
      <c r="AG1205" s="588">
        <f t="shared" si="1336"/>
        <v>0</v>
      </c>
      <c r="AH1205" s="587"/>
      <c r="AI1205" s="588">
        <f t="shared" si="1324"/>
        <v>0</v>
      </c>
      <c r="AJ1205" s="588">
        <f t="shared" si="1337"/>
        <v>0</v>
      </c>
      <c r="AK1205" s="587"/>
      <c r="AL1205" s="588">
        <f t="shared" si="1325"/>
        <v>0</v>
      </c>
      <c r="AM1205" s="588">
        <f t="shared" si="1338"/>
        <v>0</v>
      </c>
      <c r="AN1205" s="587"/>
      <c r="AO1205" s="588">
        <f t="shared" si="1326"/>
        <v>0</v>
      </c>
      <c r="AP1205" s="588">
        <f t="shared" si="1339"/>
        <v>0</v>
      </c>
      <c r="AQ1205" s="587"/>
      <c r="AR1205" s="588">
        <f t="shared" si="1327"/>
        <v>0</v>
      </c>
      <c r="AS1205" s="588">
        <f t="shared" si="1306"/>
        <v>0</v>
      </c>
      <c r="AT1205" s="587"/>
      <c r="AU1205" s="588">
        <f t="shared" si="1328"/>
        <v>0</v>
      </c>
      <c r="AV1205" s="588">
        <f t="shared" si="1340"/>
        <v>0</v>
      </c>
      <c r="AW1205" s="587"/>
      <c r="AX1205" s="652"/>
      <c r="AY1205" s="706">
        <f t="shared" si="1347"/>
        <v>0</v>
      </c>
      <c r="BC1205" s="30">
        <f t="shared" si="1307"/>
        <v>0</v>
      </c>
      <c r="BD1205" s="30">
        <f t="shared" si="1308"/>
        <v>0</v>
      </c>
      <c r="BE1205" s="30">
        <f t="shared" si="1342"/>
        <v>0</v>
      </c>
      <c r="BF1205" s="30">
        <f t="shared" si="1309"/>
        <v>0</v>
      </c>
      <c r="BG1205" s="30">
        <f t="shared" si="1310"/>
        <v>0</v>
      </c>
      <c r="BH1205" s="30">
        <f t="shared" si="1341"/>
        <v>0</v>
      </c>
      <c r="BI1205" s="30">
        <f t="shared" si="1346"/>
        <v>0</v>
      </c>
      <c r="BJ1205" s="30">
        <f t="shared" si="1311"/>
        <v>0</v>
      </c>
      <c r="BK1205" s="704">
        <f t="shared" si="1312"/>
        <v>0</v>
      </c>
      <c r="BL1205" s="30">
        <f t="shared" si="1313"/>
        <v>0</v>
      </c>
      <c r="BM1205" s="30">
        <f t="shared" si="1314"/>
        <v>0</v>
      </c>
      <c r="BN1205" s="30">
        <f t="shared" si="1344"/>
        <v>0</v>
      </c>
    </row>
    <row r="1206" spans="1:66" x14ac:dyDescent="0.25">
      <c r="A1206" s="49"/>
      <c r="B1206" s="50"/>
      <c r="C1206" s="699"/>
      <c r="D1206" s="50"/>
      <c r="E1206" s="62" t="e">
        <f t="shared" si="1345"/>
        <v>#N/A</v>
      </c>
      <c r="F1206" s="664" t="str">
        <f t="shared" si="1343"/>
        <v/>
      </c>
      <c r="G1206" s="587"/>
      <c r="H1206" s="588">
        <f t="shared" si="1315"/>
        <v>0</v>
      </c>
      <c r="I1206" s="588">
        <f t="shared" si="1329"/>
        <v>0</v>
      </c>
      <c r="J1206" s="587"/>
      <c r="K1206" s="588">
        <f t="shared" si="1316"/>
        <v>0</v>
      </c>
      <c r="L1206" s="588">
        <f t="shared" si="1330"/>
        <v>0</v>
      </c>
      <c r="M1206" s="587"/>
      <c r="N1206" s="588">
        <f t="shared" si="1317"/>
        <v>0</v>
      </c>
      <c r="O1206" s="588">
        <f t="shared" si="1331"/>
        <v>0</v>
      </c>
      <c r="P1206" s="587"/>
      <c r="Q1206" s="588">
        <f t="shared" si="1318"/>
        <v>0</v>
      </c>
      <c r="R1206" s="588">
        <f t="shared" si="1332"/>
        <v>0</v>
      </c>
      <c r="S1206" s="587"/>
      <c r="T1206" s="588">
        <f t="shared" si="1319"/>
        <v>0</v>
      </c>
      <c r="U1206" s="588">
        <f t="shared" si="1333"/>
        <v>0</v>
      </c>
      <c r="V1206" s="587"/>
      <c r="W1206" s="588">
        <f t="shared" si="1320"/>
        <v>0</v>
      </c>
      <c r="X1206" s="588">
        <f t="shared" si="1334"/>
        <v>0</v>
      </c>
      <c r="Y1206" s="587"/>
      <c r="Z1206" s="588">
        <f t="shared" si="1321"/>
        <v>0</v>
      </c>
      <c r="AA1206" s="588">
        <f t="shared" si="1305"/>
        <v>0</v>
      </c>
      <c r="AB1206" s="587"/>
      <c r="AC1206" s="588">
        <f t="shared" si="1322"/>
        <v>0</v>
      </c>
      <c r="AD1206" s="588">
        <f t="shared" si="1335"/>
        <v>0</v>
      </c>
      <c r="AE1206" s="587"/>
      <c r="AF1206" s="588">
        <f t="shared" si="1323"/>
        <v>0</v>
      </c>
      <c r="AG1206" s="588">
        <f t="shared" si="1336"/>
        <v>0</v>
      </c>
      <c r="AH1206" s="587"/>
      <c r="AI1206" s="588">
        <f t="shared" si="1324"/>
        <v>0</v>
      </c>
      <c r="AJ1206" s="588">
        <f t="shared" si="1337"/>
        <v>0</v>
      </c>
      <c r="AK1206" s="587"/>
      <c r="AL1206" s="588">
        <f t="shared" si="1325"/>
        <v>0</v>
      </c>
      <c r="AM1206" s="588">
        <f t="shared" si="1338"/>
        <v>0</v>
      </c>
      <c r="AN1206" s="587"/>
      <c r="AO1206" s="588">
        <f t="shared" si="1326"/>
        <v>0</v>
      </c>
      <c r="AP1206" s="588">
        <f t="shared" si="1339"/>
        <v>0</v>
      </c>
      <c r="AQ1206" s="587"/>
      <c r="AR1206" s="588">
        <f t="shared" si="1327"/>
        <v>0</v>
      </c>
      <c r="AS1206" s="588">
        <f t="shared" si="1306"/>
        <v>0</v>
      </c>
      <c r="AT1206" s="587"/>
      <c r="AU1206" s="588">
        <f t="shared" si="1328"/>
        <v>0</v>
      </c>
      <c r="AV1206" s="588">
        <f t="shared" si="1340"/>
        <v>0</v>
      </c>
      <c r="AW1206" s="587"/>
      <c r="AX1206" s="652"/>
      <c r="AY1206" s="706">
        <f t="shared" si="1347"/>
        <v>0</v>
      </c>
      <c r="BC1206" s="30">
        <f t="shared" si="1307"/>
        <v>0</v>
      </c>
      <c r="BD1206" s="30">
        <f t="shared" si="1308"/>
        <v>0</v>
      </c>
      <c r="BE1206" s="30">
        <f t="shared" si="1342"/>
        <v>0</v>
      </c>
      <c r="BF1206" s="30">
        <f t="shared" si="1309"/>
        <v>0</v>
      </c>
      <c r="BG1206" s="30">
        <f t="shared" si="1310"/>
        <v>0</v>
      </c>
      <c r="BH1206" s="30">
        <f t="shared" si="1341"/>
        <v>0</v>
      </c>
      <c r="BI1206" s="30">
        <f t="shared" si="1346"/>
        <v>0</v>
      </c>
      <c r="BJ1206" s="30">
        <f t="shared" si="1311"/>
        <v>0</v>
      </c>
      <c r="BK1206" s="704">
        <f t="shared" si="1312"/>
        <v>0</v>
      </c>
      <c r="BL1206" s="30">
        <f t="shared" si="1313"/>
        <v>0</v>
      </c>
      <c r="BM1206" s="30">
        <f t="shared" si="1314"/>
        <v>0</v>
      </c>
      <c r="BN1206" s="30">
        <f t="shared" si="1344"/>
        <v>0</v>
      </c>
    </row>
    <row r="1207" spans="1:66" x14ac:dyDescent="0.25">
      <c r="A1207" s="49"/>
      <c r="B1207" s="50"/>
      <c r="C1207" s="699"/>
      <c r="D1207" s="50"/>
      <c r="E1207" s="62" t="e">
        <f t="shared" si="1345"/>
        <v>#N/A</v>
      </c>
      <c r="F1207" s="664" t="str">
        <f t="shared" si="1343"/>
        <v/>
      </c>
      <c r="G1207" s="587"/>
      <c r="H1207" s="588">
        <f t="shared" si="1315"/>
        <v>0</v>
      </c>
      <c r="I1207" s="588">
        <f t="shared" si="1329"/>
        <v>0</v>
      </c>
      <c r="J1207" s="587"/>
      <c r="K1207" s="588">
        <f t="shared" si="1316"/>
        <v>0</v>
      </c>
      <c r="L1207" s="588">
        <f t="shared" si="1330"/>
        <v>0</v>
      </c>
      <c r="M1207" s="587"/>
      <c r="N1207" s="588">
        <f t="shared" si="1317"/>
        <v>0</v>
      </c>
      <c r="O1207" s="588">
        <f t="shared" si="1331"/>
        <v>0</v>
      </c>
      <c r="P1207" s="587"/>
      <c r="Q1207" s="588">
        <f t="shared" si="1318"/>
        <v>0</v>
      </c>
      <c r="R1207" s="588">
        <f t="shared" si="1332"/>
        <v>0</v>
      </c>
      <c r="S1207" s="587"/>
      <c r="T1207" s="588">
        <f t="shared" si="1319"/>
        <v>0</v>
      </c>
      <c r="U1207" s="588">
        <f t="shared" si="1333"/>
        <v>0</v>
      </c>
      <c r="V1207" s="587"/>
      <c r="W1207" s="588">
        <f t="shared" si="1320"/>
        <v>0</v>
      </c>
      <c r="X1207" s="588">
        <f t="shared" si="1334"/>
        <v>0</v>
      </c>
      <c r="Y1207" s="587"/>
      <c r="Z1207" s="588">
        <f t="shared" si="1321"/>
        <v>0</v>
      </c>
      <c r="AA1207" s="588">
        <f t="shared" si="1305"/>
        <v>0</v>
      </c>
      <c r="AB1207" s="587"/>
      <c r="AC1207" s="588">
        <f t="shared" si="1322"/>
        <v>0</v>
      </c>
      <c r="AD1207" s="588">
        <f t="shared" si="1335"/>
        <v>0</v>
      </c>
      <c r="AE1207" s="587"/>
      <c r="AF1207" s="588">
        <f t="shared" si="1323"/>
        <v>0</v>
      </c>
      <c r="AG1207" s="588">
        <f t="shared" si="1336"/>
        <v>0</v>
      </c>
      <c r="AH1207" s="587"/>
      <c r="AI1207" s="588">
        <f t="shared" si="1324"/>
        <v>0</v>
      </c>
      <c r="AJ1207" s="588">
        <f t="shared" si="1337"/>
        <v>0</v>
      </c>
      <c r="AK1207" s="587"/>
      <c r="AL1207" s="588">
        <f t="shared" si="1325"/>
        <v>0</v>
      </c>
      <c r="AM1207" s="588">
        <f t="shared" si="1338"/>
        <v>0</v>
      </c>
      <c r="AN1207" s="587"/>
      <c r="AO1207" s="588">
        <f t="shared" si="1326"/>
        <v>0</v>
      </c>
      <c r="AP1207" s="588">
        <f t="shared" si="1339"/>
        <v>0</v>
      </c>
      <c r="AQ1207" s="587"/>
      <c r="AR1207" s="588">
        <f t="shared" si="1327"/>
        <v>0</v>
      </c>
      <c r="AS1207" s="588">
        <f t="shared" si="1306"/>
        <v>0</v>
      </c>
      <c r="AT1207" s="587"/>
      <c r="AU1207" s="588">
        <f t="shared" si="1328"/>
        <v>0</v>
      </c>
      <c r="AV1207" s="588">
        <f t="shared" si="1340"/>
        <v>0</v>
      </c>
      <c r="AW1207" s="587"/>
      <c r="AX1207" s="652"/>
      <c r="AY1207" s="706">
        <f t="shared" si="1347"/>
        <v>0</v>
      </c>
      <c r="BC1207" s="30">
        <f t="shared" si="1307"/>
        <v>0</v>
      </c>
      <c r="BD1207" s="30">
        <f t="shared" si="1308"/>
        <v>0</v>
      </c>
      <c r="BE1207" s="30">
        <f t="shared" si="1342"/>
        <v>0</v>
      </c>
      <c r="BF1207" s="30">
        <f t="shared" si="1309"/>
        <v>0</v>
      </c>
      <c r="BG1207" s="30">
        <f t="shared" si="1310"/>
        <v>0</v>
      </c>
      <c r="BH1207" s="30">
        <f t="shared" si="1341"/>
        <v>0</v>
      </c>
      <c r="BI1207" s="30">
        <f t="shared" si="1346"/>
        <v>0</v>
      </c>
      <c r="BJ1207" s="30">
        <f t="shared" si="1311"/>
        <v>0</v>
      </c>
      <c r="BK1207" s="704">
        <f t="shared" si="1312"/>
        <v>0</v>
      </c>
      <c r="BL1207" s="30">
        <f t="shared" si="1313"/>
        <v>0</v>
      </c>
      <c r="BM1207" s="30">
        <f t="shared" si="1314"/>
        <v>0</v>
      </c>
      <c r="BN1207" s="30">
        <f t="shared" si="1344"/>
        <v>0</v>
      </c>
    </row>
    <row r="1208" spans="1:66" x14ac:dyDescent="0.25">
      <c r="A1208" s="49"/>
      <c r="B1208" s="50"/>
      <c r="C1208" s="699"/>
      <c r="D1208" s="50"/>
      <c r="E1208" s="62" t="e">
        <f t="shared" si="1345"/>
        <v>#N/A</v>
      </c>
      <c r="F1208" s="664" t="str">
        <f t="shared" si="1343"/>
        <v/>
      </c>
      <c r="G1208" s="587"/>
      <c r="H1208" s="588">
        <f t="shared" si="1315"/>
        <v>0</v>
      </c>
      <c r="I1208" s="588">
        <f t="shared" si="1329"/>
        <v>0</v>
      </c>
      <c r="J1208" s="587"/>
      <c r="K1208" s="588">
        <f t="shared" si="1316"/>
        <v>0</v>
      </c>
      <c r="L1208" s="588">
        <f t="shared" si="1330"/>
        <v>0</v>
      </c>
      <c r="M1208" s="587"/>
      <c r="N1208" s="588">
        <f t="shared" si="1317"/>
        <v>0</v>
      </c>
      <c r="O1208" s="588">
        <f t="shared" si="1331"/>
        <v>0</v>
      </c>
      <c r="P1208" s="587"/>
      <c r="Q1208" s="588">
        <f t="shared" si="1318"/>
        <v>0</v>
      </c>
      <c r="R1208" s="588">
        <f t="shared" si="1332"/>
        <v>0</v>
      </c>
      <c r="S1208" s="587"/>
      <c r="T1208" s="588">
        <f t="shared" si="1319"/>
        <v>0</v>
      </c>
      <c r="U1208" s="588">
        <f t="shared" si="1333"/>
        <v>0</v>
      </c>
      <c r="V1208" s="587"/>
      <c r="W1208" s="588">
        <f t="shared" si="1320"/>
        <v>0</v>
      </c>
      <c r="X1208" s="588">
        <f t="shared" si="1334"/>
        <v>0</v>
      </c>
      <c r="Y1208" s="587"/>
      <c r="Z1208" s="588">
        <f t="shared" si="1321"/>
        <v>0</v>
      </c>
      <c r="AA1208" s="588">
        <f t="shared" si="1305"/>
        <v>0</v>
      </c>
      <c r="AB1208" s="587"/>
      <c r="AC1208" s="588">
        <f t="shared" si="1322"/>
        <v>0</v>
      </c>
      <c r="AD1208" s="588">
        <f t="shared" si="1335"/>
        <v>0</v>
      </c>
      <c r="AE1208" s="587"/>
      <c r="AF1208" s="588">
        <f t="shared" si="1323"/>
        <v>0</v>
      </c>
      <c r="AG1208" s="588">
        <f t="shared" si="1336"/>
        <v>0</v>
      </c>
      <c r="AH1208" s="587"/>
      <c r="AI1208" s="588">
        <f t="shared" si="1324"/>
        <v>0</v>
      </c>
      <c r="AJ1208" s="588">
        <f t="shared" si="1337"/>
        <v>0</v>
      </c>
      <c r="AK1208" s="587"/>
      <c r="AL1208" s="588">
        <f t="shared" si="1325"/>
        <v>0</v>
      </c>
      <c r="AM1208" s="588">
        <f t="shared" si="1338"/>
        <v>0</v>
      </c>
      <c r="AN1208" s="587"/>
      <c r="AO1208" s="588">
        <f t="shared" si="1326"/>
        <v>0</v>
      </c>
      <c r="AP1208" s="588">
        <f t="shared" si="1339"/>
        <v>0</v>
      </c>
      <c r="AQ1208" s="587"/>
      <c r="AR1208" s="588">
        <f t="shared" si="1327"/>
        <v>0</v>
      </c>
      <c r="AS1208" s="588">
        <f t="shared" si="1306"/>
        <v>0</v>
      </c>
      <c r="AT1208" s="587"/>
      <c r="AU1208" s="588">
        <f t="shared" si="1328"/>
        <v>0</v>
      </c>
      <c r="AV1208" s="588">
        <f t="shared" si="1340"/>
        <v>0</v>
      </c>
      <c r="AW1208" s="587"/>
      <c r="AX1208" s="652"/>
      <c r="AY1208" s="706">
        <f t="shared" si="1347"/>
        <v>0</v>
      </c>
      <c r="BC1208" s="30">
        <f t="shared" si="1307"/>
        <v>0</v>
      </c>
      <c r="BD1208" s="30">
        <f t="shared" si="1308"/>
        <v>0</v>
      </c>
      <c r="BE1208" s="30">
        <f t="shared" si="1342"/>
        <v>0</v>
      </c>
      <c r="BF1208" s="30">
        <f t="shared" si="1309"/>
        <v>0</v>
      </c>
      <c r="BG1208" s="30">
        <f t="shared" si="1310"/>
        <v>0</v>
      </c>
      <c r="BH1208" s="30">
        <f t="shared" si="1341"/>
        <v>0</v>
      </c>
      <c r="BI1208" s="30">
        <f t="shared" si="1346"/>
        <v>0</v>
      </c>
      <c r="BJ1208" s="30">
        <f t="shared" si="1311"/>
        <v>0</v>
      </c>
      <c r="BK1208" s="704">
        <f t="shared" si="1312"/>
        <v>0</v>
      </c>
      <c r="BL1208" s="30">
        <f t="shared" si="1313"/>
        <v>0</v>
      </c>
      <c r="BM1208" s="30">
        <f t="shared" si="1314"/>
        <v>0</v>
      </c>
      <c r="BN1208" s="30">
        <f t="shared" si="1344"/>
        <v>0</v>
      </c>
    </row>
    <row r="1209" spans="1:66" x14ac:dyDescent="0.25">
      <c r="A1209" s="49"/>
      <c r="B1209" s="50"/>
      <c r="C1209" s="699"/>
      <c r="D1209" s="50"/>
      <c r="E1209" s="62" t="e">
        <f t="shared" si="1345"/>
        <v>#N/A</v>
      </c>
      <c r="F1209" s="664" t="str">
        <f t="shared" si="1343"/>
        <v/>
      </c>
      <c r="G1209" s="587"/>
      <c r="H1209" s="588">
        <f t="shared" si="1315"/>
        <v>0</v>
      </c>
      <c r="I1209" s="588">
        <f t="shared" si="1329"/>
        <v>0</v>
      </c>
      <c r="J1209" s="587"/>
      <c r="K1209" s="588">
        <f t="shared" si="1316"/>
        <v>0</v>
      </c>
      <c r="L1209" s="588">
        <f t="shared" si="1330"/>
        <v>0</v>
      </c>
      <c r="M1209" s="587"/>
      <c r="N1209" s="588">
        <f t="shared" si="1317"/>
        <v>0</v>
      </c>
      <c r="O1209" s="588">
        <f t="shared" si="1331"/>
        <v>0</v>
      </c>
      <c r="P1209" s="587"/>
      <c r="Q1209" s="588">
        <f t="shared" si="1318"/>
        <v>0</v>
      </c>
      <c r="R1209" s="588">
        <f t="shared" si="1332"/>
        <v>0</v>
      </c>
      <c r="S1209" s="587"/>
      <c r="T1209" s="588">
        <f t="shared" si="1319"/>
        <v>0</v>
      </c>
      <c r="U1209" s="588">
        <f t="shared" si="1333"/>
        <v>0</v>
      </c>
      <c r="V1209" s="587"/>
      <c r="W1209" s="588">
        <f t="shared" si="1320"/>
        <v>0</v>
      </c>
      <c r="X1209" s="588">
        <f t="shared" si="1334"/>
        <v>0</v>
      </c>
      <c r="Y1209" s="587"/>
      <c r="Z1209" s="588">
        <f t="shared" si="1321"/>
        <v>0</v>
      </c>
      <c r="AA1209" s="588">
        <f t="shared" si="1305"/>
        <v>0</v>
      </c>
      <c r="AB1209" s="587"/>
      <c r="AC1209" s="588">
        <f t="shared" si="1322"/>
        <v>0</v>
      </c>
      <c r="AD1209" s="588">
        <f t="shared" si="1335"/>
        <v>0</v>
      </c>
      <c r="AE1209" s="587"/>
      <c r="AF1209" s="588">
        <f t="shared" si="1323"/>
        <v>0</v>
      </c>
      <c r="AG1209" s="588">
        <f t="shared" si="1336"/>
        <v>0</v>
      </c>
      <c r="AH1209" s="587"/>
      <c r="AI1209" s="588">
        <f t="shared" si="1324"/>
        <v>0</v>
      </c>
      <c r="AJ1209" s="588">
        <f t="shared" si="1337"/>
        <v>0</v>
      </c>
      <c r="AK1209" s="587"/>
      <c r="AL1209" s="588">
        <f t="shared" si="1325"/>
        <v>0</v>
      </c>
      <c r="AM1209" s="588">
        <f t="shared" si="1338"/>
        <v>0</v>
      </c>
      <c r="AN1209" s="587"/>
      <c r="AO1209" s="588">
        <f t="shared" si="1326"/>
        <v>0</v>
      </c>
      <c r="AP1209" s="588">
        <f t="shared" si="1339"/>
        <v>0</v>
      </c>
      <c r="AQ1209" s="587"/>
      <c r="AR1209" s="588">
        <f t="shared" si="1327"/>
        <v>0</v>
      </c>
      <c r="AS1209" s="588">
        <f t="shared" si="1306"/>
        <v>0</v>
      </c>
      <c r="AT1209" s="587"/>
      <c r="AU1209" s="588">
        <f t="shared" si="1328"/>
        <v>0</v>
      </c>
      <c r="AV1209" s="588">
        <f t="shared" si="1340"/>
        <v>0</v>
      </c>
      <c r="AW1209" s="587"/>
      <c r="AX1209" s="652"/>
      <c r="AY1209" s="706">
        <f t="shared" si="1347"/>
        <v>0</v>
      </c>
      <c r="BC1209" s="30">
        <f t="shared" si="1307"/>
        <v>0</v>
      </c>
      <c r="BD1209" s="30">
        <f t="shared" si="1308"/>
        <v>0</v>
      </c>
      <c r="BE1209" s="30">
        <f t="shared" si="1342"/>
        <v>0</v>
      </c>
      <c r="BF1209" s="30">
        <f t="shared" si="1309"/>
        <v>0</v>
      </c>
      <c r="BG1209" s="30">
        <f t="shared" si="1310"/>
        <v>0</v>
      </c>
      <c r="BH1209" s="30">
        <f t="shared" si="1341"/>
        <v>0</v>
      </c>
      <c r="BI1209" s="30">
        <f t="shared" si="1346"/>
        <v>0</v>
      </c>
      <c r="BJ1209" s="30">
        <f t="shared" si="1311"/>
        <v>0</v>
      </c>
      <c r="BK1209" s="704">
        <f t="shared" si="1312"/>
        <v>0</v>
      </c>
      <c r="BL1209" s="30">
        <f t="shared" si="1313"/>
        <v>0</v>
      </c>
      <c r="BM1209" s="30">
        <f t="shared" si="1314"/>
        <v>0</v>
      </c>
      <c r="BN1209" s="30">
        <f t="shared" si="1344"/>
        <v>0</v>
      </c>
    </row>
    <row r="1210" spans="1:66" x14ac:dyDescent="0.25">
      <c r="A1210" s="49"/>
      <c r="B1210" s="50"/>
      <c r="C1210" s="699"/>
      <c r="D1210" s="50"/>
      <c r="E1210" s="62" t="e">
        <f t="shared" si="1345"/>
        <v>#N/A</v>
      </c>
      <c r="F1210" s="664" t="str">
        <f t="shared" si="1343"/>
        <v/>
      </c>
      <c r="G1210" s="587"/>
      <c r="H1210" s="588">
        <f t="shared" si="1315"/>
        <v>0</v>
      </c>
      <c r="I1210" s="588">
        <f t="shared" si="1329"/>
        <v>0</v>
      </c>
      <c r="J1210" s="587"/>
      <c r="K1210" s="588">
        <f t="shared" si="1316"/>
        <v>0</v>
      </c>
      <c r="L1210" s="588">
        <f t="shared" si="1330"/>
        <v>0</v>
      </c>
      <c r="M1210" s="587"/>
      <c r="N1210" s="588">
        <f t="shared" si="1317"/>
        <v>0</v>
      </c>
      <c r="O1210" s="588">
        <f t="shared" si="1331"/>
        <v>0</v>
      </c>
      <c r="P1210" s="587"/>
      <c r="Q1210" s="588">
        <f t="shared" si="1318"/>
        <v>0</v>
      </c>
      <c r="R1210" s="588">
        <f t="shared" si="1332"/>
        <v>0</v>
      </c>
      <c r="S1210" s="587"/>
      <c r="T1210" s="588">
        <f t="shared" si="1319"/>
        <v>0</v>
      </c>
      <c r="U1210" s="588">
        <f t="shared" si="1333"/>
        <v>0</v>
      </c>
      <c r="V1210" s="587"/>
      <c r="W1210" s="588">
        <f t="shared" si="1320"/>
        <v>0</v>
      </c>
      <c r="X1210" s="588">
        <f t="shared" si="1334"/>
        <v>0</v>
      </c>
      <c r="Y1210" s="587"/>
      <c r="Z1210" s="588">
        <f t="shared" si="1321"/>
        <v>0</v>
      </c>
      <c r="AA1210" s="588">
        <f t="shared" si="1305"/>
        <v>0</v>
      </c>
      <c r="AB1210" s="587"/>
      <c r="AC1210" s="588">
        <f t="shared" si="1322"/>
        <v>0</v>
      </c>
      <c r="AD1210" s="588">
        <f t="shared" si="1335"/>
        <v>0</v>
      </c>
      <c r="AE1210" s="587"/>
      <c r="AF1210" s="588">
        <f t="shared" si="1323"/>
        <v>0</v>
      </c>
      <c r="AG1210" s="588">
        <f t="shared" si="1336"/>
        <v>0</v>
      </c>
      <c r="AH1210" s="587"/>
      <c r="AI1210" s="588">
        <f t="shared" si="1324"/>
        <v>0</v>
      </c>
      <c r="AJ1210" s="588">
        <f t="shared" si="1337"/>
        <v>0</v>
      </c>
      <c r="AK1210" s="587"/>
      <c r="AL1210" s="588">
        <f t="shared" si="1325"/>
        <v>0</v>
      </c>
      <c r="AM1210" s="588">
        <f t="shared" si="1338"/>
        <v>0</v>
      </c>
      <c r="AN1210" s="587"/>
      <c r="AO1210" s="588">
        <f t="shared" si="1326"/>
        <v>0</v>
      </c>
      <c r="AP1210" s="588">
        <f t="shared" si="1339"/>
        <v>0</v>
      </c>
      <c r="AQ1210" s="587"/>
      <c r="AR1210" s="588">
        <f t="shared" si="1327"/>
        <v>0</v>
      </c>
      <c r="AS1210" s="588">
        <f t="shared" si="1306"/>
        <v>0</v>
      </c>
      <c r="AT1210" s="587"/>
      <c r="AU1210" s="588">
        <f t="shared" si="1328"/>
        <v>0</v>
      </c>
      <c r="AV1210" s="588">
        <f t="shared" si="1340"/>
        <v>0</v>
      </c>
      <c r="AW1210" s="587"/>
      <c r="AX1210" s="652"/>
      <c r="AY1210" s="706">
        <f t="shared" si="1347"/>
        <v>0</v>
      </c>
      <c r="BC1210" s="30">
        <f t="shared" si="1307"/>
        <v>0</v>
      </c>
      <c r="BD1210" s="30">
        <f t="shared" si="1308"/>
        <v>0</v>
      </c>
      <c r="BE1210" s="30">
        <f t="shared" si="1342"/>
        <v>0</v>
      </c>
      <c r="BF1210" s="30">
        <f t="shared" si="1309"/>
        <v>0</v>
      </c>
      <c r="BG1210" s="30">
        <f t="shared" si="1310"/>
        <v>0</v>
      </c>
      <c r="BH1210" s="30">
        <f t="shared" si="1341"/>
        <v>0</v>
      </c>
      <c r="BI1210" s="30">
        <f t="shared" si="1346"/>
        <v>0</v>
      </c>
      <c r="BJ1210" s="30">
        <f t="shared" si="1311"/>
        <v>0</v>
      </c>
      <c r="BK1210" s="704">
        <f t="shared" si="1312"/>
        <v>0</v>
      </c>
      <c r="BL1210" s="30">
        <f t="shared" si="1313"/>
        <v>0</v>
      </c>
      <c r="BM1210" s="30">
        <f t="shared" si="1314"/>
        <v>0</v>
      </c>
      <c r="BN1210" s="30">
        <f t="shared" si="1344"/>
        <v>0</v>
      </c>
    </row>
    <row r="1211" spans="1:66" x14ac:dyDescent="0.25">
      <c r="A1211" s="49"/>
      <c r="B1211" s="50"/>
      <c r="C1211" s="699"/>
      <c r="D1211" s="50"/>
      <c r="E1211" s="62" t="e">
        <f t="shared" si="1345"/>
        <v>#N/A</v>
      </c>
      <c r="F1211" s="664" t="str">
        <f t="shared" si="1343"/>
        <v/>
      </c>
      <c r="G1211" s="587"/>
      <c r="H1211" s="588">
        <f t="shared" si="1315"/>
        <v>0</v>
      </c>
      <c r="I1211" s="588">
        <f t="shared" si="1329"/>
        <v>0</v>
      </c>
      <c r="J1211" s="587"/>
      <c r="K1211" s="588">
        <f t="shared" si="1316"/>
        <v>0</v>
      </c>
      <c r="L1211" s="588">
        <f t="shared" si="1330"/>
        <v>0</v>
      </c>
      <c r="M1211" s="587"/>
      <c r="N1211" s="588">
        <f t="shared" si="1317"/>
        <v>0</v>
      </c>
      <c r="O1211" s="588">
        <f t="shared" si="1331"/>
        <v>0</v>
      </c>
      <c r="P1211" s="587"/>
      <c r="Q1211" s="588">
        <f t="shared" si="1318"/>
        <v>0</v>
      </c>
      <c r="R1211" s="588">
        <f t="shared" si="1332"/>
        <v>0</v>
      </c>
      <c r="S1211" s="587"/>
      <c r="T1211" s="588">
        <f t="shared" si="1319"/>
        <v>0</v>
      </c>
      <c r="U1211" s="588">
        <f t="shared" si="1333"/>
        <v>0</v>
      </c>
      <c r="V1211" s="587"/>
      <c r="W1211" s="588">
        <f t="shared" si="1320"/>
        <v>0</v>
      </c>
      <c r="X1211" s="588">
        <f t="shared" si="1334"/>
        <v>0</v>
      </c>
      <c r="Y1211" s="587"/>
      <c r="Z1211" s="588">
        <f t="shared" si="1321"/>
        <v>0</v>
      </c>
      <c r="AA1211" s="588">
        <f t="shared" ref="AA1211:AA1274" si="1348">SUM(Y1211:Z1211)</f>
        <v>0</v>
      </c>
      <c r="AB1211" s="587"/>
      <c r="AC1211" s="588">
        <f t="shared" si="1322"/>
        <v>0</v>
      </c>
      <c r="AD1211" s="588">
        <f t="shared" si="1335"/>
        <v>0</v>
      </c>
      <c r="AE1211" s="587"/>
      <c r="AF1211" s="588">
        <f t="shared" si="1323"/>
        <v>0</v>
      </c>
      <c r="AG1211" s="588">
        <f t="shared" si="1336"/>
        <v>0</v>
      </c>
      <c r="AH1211" s="587"/>
      <c r="AI1211" s="588">
        <f t="shared" si="1324"/>
        <v>0</v>
      </c>
      <c r="AJ1211" s="588">
        <f t="shared" si="1337"/>
        <v>0</v>
      </c>
      <c r="AK1211" s="587"/>
      <c r="AL1211" s="588">
        <f t="shared" si="1325"/>
        <v>0</v>
      </c>
      <c r="AM1211" s="588">
        <f t="shared" si="1338"/>
        <v>0</v>
      </c>
      <c r="AN1211" s="587"/>
      <c r="AO1211" s="588">
        <f t="shared" si="1326"/>
        <v>0</v>
      </c>
      <c r="AP1211" s="588">
        <f t="shared" si="1339"/>
        <v>0</v>
      </c>
      <c r="AQ1211" s="587"/>
      <c r="AR1211" s="588">
        <f t="shared" si="1327"/>
        <v>0</v>
      </c>
      <c r="AS1211" s="588">
        <f t="shared" si="1306"/>
        <v>0</v>
      </c>
      <c r="AT1211" s="587"/>
      <c r="AU1211" s="588">
        <f t="shared" si="1328"/>
        <v>0</v>
      </c>
      <c r="AV1211" s="588">
        <f t="shared" si="1340"/>
        <v>0</v>
      </c>
      <c r="AW1211" s="587"/>
      <c r="AX1211" s="652"/>
      <c r="AY1211" s="706">
        <f t="shared" si="1347"/>
        <v>0</v>
      </c>
      <c r="BC1211" s="30">
        <f t="shared" si="1307"/>
        <v>0</v>
      </c>
      <c r="BD1211" s="30">
        <f t="shared" si="1308"/>
        <v>0</v>
      </c>
      <c r="BE1211" s="30">
        <f t="shared" si="1342"/>
        <v>0</v>
      </c>
      <c r="BF1211" s="30">
        <f t="shared" si="1309"/>
        <v>0</v>
      </c>
      <c r="BG1211" s="30">
        <f t="shared" si="1310"/>
        <v>0</v>
      </c>
      <c r="BH1211" s="30">
        <f t="shared" si="1341"/>
        <v>0</v>
      </c>
      <c r="BI1211" s="30">
        <f t="shared" si="1346"/>
        <v>0</v>
      </c>
      <c r="BJ1211" s="30">
        <f t="shared" si="1311"/>
        <v>0</v>
      </c>
      <c r="BK1211" s="704">
        <f t="shared" si="1312"/>
        <v>0</v>
      </c>
      <c r="BL1211" s="30">
        <f t="shared" si="1313"/>
        <v>0</v>
      </c>
      <c r="BM1211" s="30">
        <f t="shared" si="1314"/>
        <v>0</v>
      </c>
      <c r="BN1211" s="30">
        <f t="shared" si="1344"/>
        <v>0</v>
      </c>
    </row>
    <row r="1212" spans="1:66" x14ac:dyDescent="0.25">
      <c r="A1212" s="49"/>
      <c r="B1212" s="50"/>
      <c r="C1212" s="699"/>
      <c r="D1212" s="50"/>
      <c r="E1212" s="62" t="e">
        <f t="shared" si="1345"/>
        <v>#N/A</v>
      </c>
      <c r="F1212" s="664" t="str">
        <f t="shared" si="1343"/>
        <v/>
      </c>
      <c r="G1212" s="587"/>
      <c r="H1212" s="588">
        <f t="shared" si="1315"/>
        <v>0</v>
      </c>
      <c r="I1212" s="588">
        <f t="shared" si="1329"/>
        <v>0</v>
      </c>
      <c r="J1212" s="587"/>
      <c r="K1212" s="588">
        <f t="shared" si="1316"/>
        <v>0</v>
      </c>
      <c r="L1212" s="588">
        <f t="shared" si="1330"/>
        <v>0</v>
      </c>
      <c r="M1212" s="587"/>
      <c r="N1212" s="588">
        <f t="shared" si="1317"/>
        <v>0</v>
      </c>
      <c r="O1212" s="588">
        <f t="shared" si="1331"/>
        <v>0</v>
      </c>
      <c r="P1212" s="587"/>
      <c r="Q1212" s="588">
        <f t="shared" si="1318"/>
        <v>0</v>
      </c>
      <c r="R1212" s="588">
        <f t="shared" si="1332"/>
        <v>0</v>
      </c>
      <c r="S1212" s="587"/>
      <c r="T1212" s="588">
        <f t="shared" si="1319"/>
        <v>0</v>
      </c>
      <c r="U1212" s="588">
        <f t="shared" si="1333"/>
        <v>0</v>
      </c>
      <c r="V1212" s="587"/>
      <c r="W1212" s="588">
        <f t="shared" si="1320"/>
        <v>0</v>
      </c>
      <c r="X1212" s="588">
        <f t="shared" si="1334"/>
        <v>0</v>
      </c>
      <c r="Y1212" s="587"/>
      <c r="Z1212" s="588">
        <f t="shared" si="1321"/>
        <v>0</v>
      </c>
      <c r="AA1212" s="588">
        <f t="shared" si="1348"/>
        <v>0</v>
      </c>
      <c r="AB1212" s="587"/>
      <c r="AC1212" s="588">
        <f t="shared" si="1322"/>
        <v>0</v>
      </c>
      <c r="AD1212" s="588">
        <f t="shared" si="1335"/>
        <v>0</v>
      </c>
      <c r="AE1212" s="587"/>
      <c r="AF1212" s="588">
        <f t="shared" si="1323"/>
        <v>0</v>
      </c>
      <c r="AG1212" s="588">
        <f t="shared" si="1336"/>
        <v>0</v>
      </c>
      <c r="AH1212" s="587"/>
      <c r="AI1212" s="588">
        <f t="shared" si="1324"/>
        <v>0</v>
      </c>
      <c r="AJ1212" s="588">
        <f t="shared" si="1337"/>
        <v>0</v>
      </c>
      <c r="AK1212" s="587"/>
      <c r="AL1212" s="588">
        <f t="shared" si="1325"/>
        <v>0</v>
      </c>
      <c r="AM1212" s="588">
        <f t="shared" si="1338"/>
        <v>0</v>
      </c>
      <c r="AN1212" s="587"/>
      <c r="AO1212" s="588">
        <f t="shared" si="1326"/>
        <v>0</v>
      </c>
      <c r="AP1212" s="588">
        <f t="shared" si="1339"/>
        <v>0</v>
      </c>
      <c r="AQ1212" s="587"/>
      <c r="AR1212" s="588">
        <f t="shared" si="1327"/>
        <v>0</v>
      </c>
      <c r="AS1212" s="588">
        <f t="shared" si="1306"/>
        <v>0</v>
      </c>
      <c r="AT1212" s="587"/>
      <c r="AU1212" s="588">
        <f t="shared" si="1328"/>
        <v>0</v>
      </c>
      <c r="AV1212" s="588">
        <f t="shared" si="1340"/>
        <v>0</v>
      </c>
      <c r="AW1212" s="587"/>
      <c r="AX1212" s="652"/>
      <c r="AY1212" s="706">
        <f t="shared" si="1347"/>
        <v>0</v>
      </c>
      <c r="BC1212" s="30">
        <f t="shared" si="1307"/>
        <v>0</v>
      </c>
      <c r="BD1212" s="30">
        <f t="shared" si="1308"/>
        <v>0</v>
      </c>
      <c r="BE1212" s="30">
        <f t="shared" si="1342"/>
        <v>0</v>
      </c>
      <c r="BF1212" s="30">
        <f t="shared" si="1309"/>
        <v>0</v>
      </c>
      <c r="BG1212" s="30">
        <f t="shared" si="1310"/>
        <v>0</v>
      </c>
      <c r="BH1212" s="30">
        <f t="shared" si="1341"/>
        <v>0</v>
      </c>
      <c r="BI1212" s="30">
        <f t="shared" si="1346"/>
        <v>0</v>
      </c>
      <c r="BJ1212" s="30">
        <f t="shared" si="1311"/>
        <v>0</v>
      </c>
      <c r="BK1212" s="704">
        <f t="shared" si="1312"/>
        <v>0</v>
      </c>
      <c r="BL1212" s="30">
        <f t="shared" si="1313"/>
        <v>0</v>
      </c>
      <c r="BM1212" s="30">
        <f t="shared" si="1314"/>
        <v>0</v>
      </c>
      <c r="BN1212" s="30">
        <f t="shared" si="1344"/>
        <v>0</v>
      </c>
    </row>
    <row r="1213" spans="1:66" x14ac:dyDescent="0.25">
      <c r="A1213" s="49"/>
      <c r="B1213" s="50"/>
      <c r="C1213" s="699"/>
      <c r="D1213" s="50"/>
      <c r="E1213" s="62" t="e">
        <f t="shared" si="1345"/>
        <v>#N/A</v>
      </c>
      <c r="F1213" s="664" t="str">
        <f t="shared" si="1343"/>
        <v/>
      </c>
      <c r="G1213" s="587"/>
      <c r="H1213" s="588">
        <f t="shared" si="1315"/>
        <v>0</v>
      </c>
      <c r="I1213" s="588">
        <f t="shared" si="1329"/>
        <v>0</v>
      </c>
      <c r="J1213" s="587"/>
      <c r="K1213" s="588">
        <f t="shared" si="1316"/>
        <v>0</v>
      </c>
      <c r="L1213" s="588">
        <f t="shared" si="1330"/>
        <v>0</v>
      </c>
      <c r="M1213" s="587"/>
      <c r="N1213" s="588">
        <f t="shared" si="1317"/>
        <v>0</v>
      </c>
      <c r="O1213" s="588">
        <f t="shared" si="1331"/>
        <v>0</v>
      </c>
      <c r="P1213" s="587"/>
      <c r="Q1213" s="588">
        <f t="shared" si="1318"/>
        <v>0</v>
      </c>
      <c r="R1213" s="588">
        <f t="shared" si="1332"/>
        <v>0</v>
      </c>
      <c r="S1213" s="587"/>
      <c r="T1213" s="588">
        <f t="shared" si="1319"/>
        <v>0</v>
      </c>
      <c r="U1213" s="588">
        <f t="shared" si="1333"/>
        <v>0</v>
      </c>
      <c r="V1213" s="587"/>
      <c r="W1213" s="588">
        <f t="shared" si="1320"/>
        <v>0</v>
      </c>
      <c r="X1213" s="588">
        <f t="shared" si="1334"/>
        <v>0</v>
      </c>
      <c r="Y1213" s="587"/>
      <c r="Z1213" s="588">
        <f t="shared" si="1321"/>
        <v>0</v>
      </c>
      <c r="AA1213" s="588">
        <f t="shared" si="1348"/>
        <v>0</v>
      </c>
      <c r="AB1213" s="587"/>
      <c r="AC1213" s="588">
        <f t="shared" si="1322"/>
        <v>0</v>
      </c>
      <c r="AD1213" s="588">
        <f t="shared" si="1335"/>
        <v>0</v>
      </c>
      <c r="AE1213" s="587"/>
      <c r="AF1213" s="588">
        <f t="shared" si="1323"/>
        <v>0</v>
      </c>
      <c r="AG1213" s="588">
        <f t="shared" si="1336"/>
        <v>0</v>
      </c>
      <c r="AH1213" s="587"/>
      <c r="AI1213" s="588">
        <f t="shared" si="1324"/>
        <v>0</v>
      </c>
      <c r="AJ1213" s="588">
        <f t="shared" si="1337"/>
        <v>0</v>
      </c>
      <c r="AK1213" s="587"/>
      <c r="AL1213" s="588">
        <f t="shared" si="1325"/>
        <v>0</v>
      </c>
      <c r="AM1213" s="588">
        <f t="shared" si="1338"/>
        <v>0</v>
      </c>
      <c r="AN1213" s="587"/>
      <c r="AO1213" s="588">
        <f t="shared" si="1326"/>
        <v>0</v>
      </c>
      <c r="AP1213" s="588">
        <f t="shared" si="1339"/>
        <v>0</v>
      </c>
      <c r="AQ1213" s="587"/>
      <c r="AR1213" s="588">
        <f t="shared" si="1327"/>
        <v>0</v>
      </c>
      <c r="AS1213" s="588">
        <f t="shared" si="1306"/>
        <v>0</v>
      </c>
      <c r="AT1213" s="587"/>
      <c r="AU1213" s="588">
        <f t="shared" si="1328"/>
        <v>0</v>
      </c>
      <c r="AV1213" s="588">
        <f t="shared" si="1340"/>
        <v>0</v>
      </c>
      <c r="AW1213" s="587"/>
      <c r="AX1213" s="652"/>
      <c r="AY1213" s="706">
        <f t="shared" si="1347"/>
        <v>0</v>
      </c>
      <c r="BC1213" s="30">
        <f t="shared" si="1307"/>
        <v>0</v>
      </c>
      <c r="BD1213" s="30">
        <f t="shared" si="1308"/>
        <v>0</v>
      </c>
      <c r="BE1213" s="30">
        <f t="shared" si="1342"/>
        <v>0</v>
      </c>
      <c r="BF1213" s="30">
        <f t="shared" si="1309"/>
        <v>0</v>
      </c>
      <c r="BG1213" s="30">
        <f t="shared" si="1310"/>
        <v>0</v>
      </c>
      <c r="BH1213" s="30">
        <f t="shared" si="1341"/>
        <v>0</v>
      </c>
      <c r="BI1213" s="30">
        <f t="shared" si="1346"/>
        <v>0</v>
      </c>
      <c r="BJ1213" s="30">
        <f t="shared" si="1311"/>
        <v>0</v>
      </c>
      <c r="BK1213" s="704">
        <f t="shared" si="1312"/>
        <v>0</v>
      </c>
      <c r="BL1213" s="30">
        <f t="shared" si="1313"/>
        <v>0</v>
      </c>
      <c r="BM1213" s="30">
        <f t="shared" si="1314"/>
        <v>0</v>
      </c>
      <c r="BN1213" s="30">
        <f t="shared" si="1344"/>
        <v>0</v>
      </c>
    </row>
    <row r="1214" spans="1:66" x14ac:dyDescent="0.25">
      <c r="A1214" s="49"/>
      <c r="B1214" s="50"/>
      <c r="C1214" s="699"/>
      <c r="D1214" s="50"/>
      <c r="E1214" s="62" t="e">
        <f t="shared" si="1345"/>
        <v>#N/A</v>
      </c>
      <c r="F1214" s="664" t="str">
        <f t="shared" si="1343"/>
        <v/>
      </c>
      <c r="G1214" s="587"/>
      <c r="H1214" s="588">
        <f t="shared" si="1315"/>
        <v>0</v>
      </c>
      <c r="I1214" s="588">
        <f t="shared" si="1329"/>
        <v>0</v>
      </c>
      <c r="J1214" s="587"/>
      <c r="K1214" s="588">
        <f t="shared" si="1316"/>
        <v>0</v>
      </c>
      <c r="L1214" s="588">
        <f t="shared" si="1330"/>
        <v>0</v>
      </c>
      <c r="M1214" s="587"/>
      <c r="N1214" s="588">
        <f t="shared" si="1317"/>
        <v>0</v>
      </c>
      <c r="O1214" s="588">
        <f t="shared" si="1331"/>
        <v>0</v>
      </c>
      <c r="P1214" s="587"/>
      <c r="Q1214" s="588">
        <f t="shared" si="1318"/>
        <v>0</v>
      </c>
      <c r="R1214" s="588">
        <f t="shared" si="1332"/>
        <v>0</v>
      </c>
      <c r="S1214" s="587"/>
      <c r="T1214" s="588">
        <f t="shared" si="1319"/>
        <v>0</v>
      </c>
      <c r="U1214" s="588">
        <f t="shared" si="1333"/>
        <v>0</v>
      </c>
      <c r="V1214" s="587"/>
      <c r="W1214" s="588">
        <f t="shared" si="1320"/>
        <v>0</v>
      </c>
      <c r="X1214" s="588">
        <f t="shared" si="1334"/>
        <v>0</v>
      </c>
      <c r="Y1214" s="587"/>
      <c r="Z1214" s="588">
        <f t="shared" si="1321"/>
        <v>0</v>
      </c>
      <c r="AA1214" s="588">
        <f t="shared" si="1348"/>
        <v>0</v>
      </c>
      <c r="AB1214" s="587"/>
      <c r="AC1214" s="588">
        <f t="shared" si="1322"/>
        <v>0</v>
      </c>
      <c r="AD1214" s="588">
        <f t="shared" si="1335"/>
        <v>0</v>
      </c>
      <c r="AE1214" s="587"/>
      <c r="AF1214" s="588">
        <f t="shared" si="1323"/>
        <v>0</v>
      </c>
      <c r="AG1214" s="588">
        <f t="shared" si="1336"/>
        <v>0</v>
      </c>
      <c r="AH1214" s="587"/>
      <c r="AI1214" s="588">
        <f t="shared" si="1324"/>
        <v>0</v>
      </c>
      <c r="AJ1214" s="588">
        <f t="shared" si="1337"/>
        <v>0</v>
      </c>
      <c r="AK1214" s="587"/>
      <c r="AL1214" s="588">
        <f t="shared" si="1325"/>
        <v>0</v>
      </c>
      <c r="AM1214" s="588">
        <f t="shared" si="1338"/>
        <v>0</v>
      </c>
      <c r="AN1214" s="587"/>
      <c r="AO1214" s="588">
        <f t="shared" si="1326"/>
        <v>0</v>
      </c>
      <c r="AP1214" s="588">
        <f t="shared" si="1339"/>
        <v>0</v>
      </c>
      <c r="AQ1214" s="587"/>
      <c r="AR1214" s="588">
        <f t="shared" si="1327"/>
        <v>0</v>
      </c>
      <c r="AS1214" s="588">
        <f t="shared" si="1306"/>
        <v>0</v>
      </c>
      <c r="AT1214" s="587"/>
      <c r="AU1214" s="588">
        <f t="shared" si="1328"/>
        <v>0</v>
      </c>
      <c r="AV1214" s="588">
        <f t="shared" si="1340"/>
        <v>0</v>
      </c>
      <c r="AW1214" s="587"/>
      <c r="AX1214" s="652"/>
      <c r="AY1214" s="706">
        <f t="shared" si="1347"/>
        <v>0</v>
      </c>
      <c r="BC1214" s="30">
        <f t="shared" si="1307"/>
        <v>0</v>
      </c>
      <c r="BD1214" s="30">
        <f t="shared" si="1308"/>
        <v>0</v>
      </c>
      <c r="BE1214" s="30">
        <f t="shared" si="1342"/>
        <v>0</v>
      </c>
      <c r="BF1214" s="30">
        <f t="shared" si="1309"/>
        <v>0</v>
      </c>
      <c r="BG1214" s="30">
        <f t="shared" si="1310"/>
        <v>0</v>
      </c>
      <c r="BH1214" s="30">
        <f t="shared" si="1341"/>
        <v>0</v>
      </c>
      <c r="BI1214" s="30">
        <f t="shared" si="1346"/>
        <v>0</v>
      </c>
      <c r="BJ1214" s="30">
        <f t="shared" si="1311"/>
        <v>0</v>
      </c>
      <c r="BK1214" s="704">
        <f t="shared" si="1312"/>
        <v>0</v>
      </c>
      <c r="BL1214" s="30">
        <f t="shared" si="1313"/>
        <v>0</v>
      </c>
      <c r="BM1214" s="30">
        <f t="shared" si="1314"/>
        <v>0</v>
      </c>
      <c r="BN1214" s="30">
        <f t="shared" si="1344"/>
        <v>0</v>
      </c>
    </row>
    <row r="1215" spans="1:66" x14ac:dyDescent="0.25">
      <c r="A1215" s="49"/>
      <c r="B1215" s="50"/>
      <c r="C1215" s="699"/>
      <c r="D1215" s="50"/>
      <c r="E1215" s="62" t="e">
        <f t="shared" si="1345"/>
        <v>#N/A</v>
      </c>
      <c r="F1215" s="664" t="str">
        <f t="shared" si="1343"/>
        <v/>
      </c>
      <c r="G1215" s="587"/>
      <c r="H1215" s="588">
        <f t="shared" si="1315"/>
        <v>0</v>
      </c>
      <c r="I1215" s="588">
        <f t="shared" si="1329"/>
        <v>0</v>
      </c>
      <c r="J1215" s="587"/>
      <c r="K1215" s="588">
        <f t="shared" si="1316"/>
        <v>0</v>
      </c>
      <c r="L1215" s="588">
        <f t="shared" si="1330"/>
        <v>0</v>
      </c>
      <c r="M1215" s="587"/>
      <c r="N1215" s="588">
        <f t="shared" si="1317"/>
        <v>0</v>
      </c>
      <c r="O1215" s="588">
        <f t="shared" si="1331"/>
        <v>0</v>
      </c>
      <c r="P1215" s="587"/>
      <c r="Q1215" s="588">
        <f t="shared" si="1318"/>
        <v>0</v>
      </c>
      <c r="R1215" s="588">
        <f t="shared" si="1332"/>
        <v>0</v>
      </c>
      <c r="S1215" s="587"/>
      <c r="T1215" s="588">
        <f t="shared" si="1319"/>
        <v>0</v>
      </c>
      <c r="U1215" s="588">
        <f t="shared" si="1333"/>
        <v>0</v>
      </c>
      <c r="V1215" s="587"/>
      <c r="W1215" s="588">
        <f t="shared" si="1320"/>
        <v>0</v>
      </c>
      <c r="X1215" s="588">
        <f t="shared" si="1334"/>
        <v>0</v>
      </c>
      <c r="Y1215" s="587"/>
      <c r="Z1215" s="588">
        <f t="shared" si="1321"/>
        <v>0</v>
      </c>
      <c r="AA1215" s="588">
        <f t="shared" si="1348"/>
        <v>0</v>
      </c>
      <c r="AB1215" s="587"/>
      <c r="AC1215" s="588">
        <f t="shared" si="1322"/>
        <v>0</v>
      </c>
      <c r="AD1215" s="588">
        <f t="shared" si="1335"/>
        <v>0</v>
      </c>
      <c r="AE1215" s="587"/>
      <c r="AF1215" s="588">
        <f t="shared" si="1323"/>
        <v>0</v>
      </c>
      <c r="AG1215" s="588">
        <f t="shared" si="1336"/>
        <v>0</v>
      </c>
      <c r="AH1215" s="587"/>
      <c r="AI1215" s="588">
        <f t="shared" si="1324"/>
        <v>0</v>
      </c>
      <c r="AJ1215" s="588">
        <f t="shared" si="1337"/>
        <v>0</v>
      </c>
      <c r="AK1215" s="587"/>
      <c r="AL1215" s="588">
        <f t="shared" si="1325"/>
        <v>0</v>
      </c>
      <c r="AM1215" s="588">
        <f t="shared" si="1338"/>
        <v>0</v>
      </c>
      <c r="AN1215" s="587"/>
      <c r="AO1215" s="588">
        <f t="shared" si="1326"/>
        <v>0</v>
      </c>
      <c r="AP1215" s="588">
        <f t="shared" si="1339"/>
        <v>0</v>
      </c>
      <c r="AQ1215" s="587"/>
      <c r="AR1215" s="588">
        <f t="shared" si="1327"/>
        <v>0</v>
      </c>
      <c r="AS1215" s="588">
        <f t="shared" si="1306"/>
        <v>0</v>
      </c>
      <c r="AT1215" s="587"/>
      <c r="AU1215" s="588">
        <f t="shared" si="1328"/>
        <v>0</v>
      </c>
      <c r="AV1215" s="588">
        <f t="shared" si="1340"/>
        <v>0</v>
      </c>
      <c r="AW1215" s="587"/>
      <c r="AX1215" s="652"/>
      <c r="AY1215" s="706">
        <f t="shared" si="1347"/>
        <v>0</v>
      </c>
      <c r="BC1215" s="30">
        <f t="shared" si="1307"/>
        <v>0</v>
      </c>
      <c r="BD1215" s="30">
        <f t="shared" si="1308"/>
        <v>0</v>
      </c>
      <c r="BE1215" s="30">
        <f t="shared" si="1342"/>
        <v>0</v>
      </c>
      <c r="BF1215" s="30">
        <f t="shared" si="1309"/>
        <v>0</v>
      </c>
      <c r="BG1215" s="30">
        <f t="shared" si="1310"/>
        <v>0</v>
      </c>
      <c r="BH1215" s="30">
        <f t="shared" si="1341"/>
        <v>0</v>
      </c>
      <c r="BI1215" s="30">
        <f t="shared" si="1346"/>
        <v>0</v>
      </c>
      <c r="BJ1215" s="30">
        <f t="shared" si="1311"/>
        <v>0</v>
      </c>
      <c r="BK1215" s="704">
        <f t="shared" si="1312"/>
        <v>0</v>
      </c>
      <c r="BL1215" s="30">
        <f t="shared" si="1313"/>
        <v>0</v>
      </c>
      <c r="BM1215" s="30">
        <f t="shared" si="1314"/>
        <v>0</v>
      </c>
      <c r="BN1215" s="30">
        <f t="shared" si="1344"/>
        <v>0</v>
      </c>
    </row>
    <row r="1216" spans="1:66" x14ac:dyDescent="0.25">
      <c r="A1216" s="49"/>
      <c r="B1216" s="50"/>
      <c r="C1216" s="699"/>
      <c r="D1216" s="50"/>
      <c r="E1216" s="62" t="e">
        <f t="shared" si="1345"/>
        <v>#N/A</v>
      </c>
      <c r="F1216" s="664" t="str">
        <f t="shared" si="1343"/>
        <v/>
      </c>
      <c r="G1216" s="587"/>
      <c r="H1216" s="588">
        <f t="shared" si="1315"/>
        <v>0</v>
      </c>
      <c r="I1216" s="588">
        <f t="shared" si="1329"/>
        <v>0</v>
      </c>
      <c r="J1216" s="587"/>
      <c r="K1216" s="588">
        <f t="shared" si="1316"/>
        <v>0</v>
      </c>
      <c r="L1216" s="588">
        <f t="shared" si="1330"/>
        <v>0</v>
      </c>
      <c r="M1216" s="587"/>
      <c r="N1216" s="588">
        <f t="shared" si="1317"/>
        <v>0</v>
      </c>
      <c r="O1216" s="588">
        <f t="shared" si="1331"/>
        <v>0</v>
      </c>
      <c r="P1216" s="587"/>
      <c r="Q1216" s="588">
        <f t="shared" si="1318"/>
        <v>0</v>
      </c>
      <c r="R1216" s="588">
        <f t="shared" si="1332"/>
        <v>0</v>
      </c>
      <c r="S1216" s="587"/>
      <c r="T1216" s="588">
        <f t="shared" si="1319"/>
        <v>0</v>
      </c>
      <c r="U1216" s="588">
        <f t="shared" si="1333"/>
        <v>0</v>
      </c>
      <c r="V1216" s="587"/>
      <c r="W1216" s="588">
        <f t="shared" si="1320"/>
        <v>0</v>
      </c>
      <c r="X1216" s="588">
        <f t="shared" si="1334"/>
        <v>0</v>
      </c>
      <c r="Y1216" s="587"/>
      <c r="Z1216" s="588">
        <f t="shared" si="1321"/>
        <v>0</v>
      </c>
      <c r="AA1216" s="588">
        <f t="shared" si="1348"/>
        <v>0</v>
      </c>
      <c r="AB1216" s="587"/>
      <c r="AC1216" s="588">
        <f t="shared" si="1322"/>
        <v>0</v>
      </c>
      <c r="AD1216" s="588">
        <f t="shared" si="1335"/>
        <v>0</v>
      </c>
      <c r="AE1216" s="587"/>
      <c r="AF1216" s="588">
        <f t="shared" si="1323"/>
        <v>0</v>
      </c>
      <c r="AG1216" s="588">
        <f t="shared" si="1336"/>
        <v>0</v>
      </c>
      <c r="AH1216" s="587"/>
      <c r="AI1216" s="588">
        <f t="shared" si="1324"/>
        <v>0</v>
      </c>
      <c r="AJ1216" s="588">
        <f t="shared" si="1337"/>
        <v>0</v>
      </c>
      <c r="AK1216" s="587"/>
      <c r="AL1216" s="588">
        <f t="shared" si="1325"/>
        <v>0</v>
      </c>
      <c r="AM1216" s="588">
        <f t="shared" si="1338"/>
        <v>0</v>
      </c>
      <c r="AN1216" s="587"/>
      <c r="AO1216" s="588">
        <f t="shared" si="1326"/>
        <v>0</v>
      </c>
      <c r="AP1216" s="588">
        <f t="shared" si="1339"/>
        <v>0</v>
      </c>
      <c r="AQ1216" s="587"/>
      <c r="AR1216" s="588">
        <f t="shared" si="1327"/>
        <v>0</v>
      </c>
      <c r="AS1216" s="588">
        <f t="shared" si="1306"/>
        <v>0</v>
      </c>
      <c r="AT1216" s="587"/>
      <c r="AU1216" s="588">
        <f t="shared" si="1328"/>
        <v>0</v>
      </c>
      <c r="AV1216" s="588">
        <f t="shared" si="1340"/>
        <v>0</v>
      </c>
      <c r="AW1216" s="587"/>
      <c r="AX1216" s="652"/>
      <c r="AY1216" s="706">
        <f t="shared" si="1347"/>
        <v>0</v>
      </c>
      <c r="BC1216" s="30">
        <f t="shared" si="1307"/>
        <v>0</v>
      </c>
      <c r="BD1216" s="30">
        <f t="shared" si="1308"/>
        <v>0</v>
      </c>
      <c r="BE1216" s="30">
        <f t="shared" si="1342"/>
        <v>0</v>
      </c>
      <c r="BF1216" s="30">
        <f t="shared" si="1309"/>
        <v>0</v>
      </c>
      <c r="BG1216" s="30">
        <f t="shared" si="1310"/>
        <v>0</v>
      </c>
      <c r="BH1216" s="30">
        <f t="shared" si="1341"/>
        <v>0</v>
      </c>
      <c r="BI1216" s="30">
        <f t="shared" si="1346"/>
        <v>0</v>
      </c>
      <c r="BJ1216" s="30">
        <f t="shared" si="1311"/>
        <v>0</v>
      </c>
      <c r="BK1216" s="704">
        <f t="shared" si="1312"/>
        <v>0</v>
      </c>
      <c r="BL1216" s="30">
        <f t="shared" si="1313"/>
        <v>0</v>
      </c>
      <c r="BM1216" s="30">
        <f t="shared" si="1314"/>
        <v>0</v>
      </c>
      <c r="BN1216" s="30">
        <f t="shared" si="1344"/>
        <v>0</v>
      </c>
    </row>
    <row r="1217" spans="1:66" x14ac:dyDescent="0.25">
      <c r="A1217" s="49"/>
      <c r="B1217" s="50"/>
      <c r="C1217" s="699"/>
      <c r="D1217" s="50"/>
      <c r="E1217" s="62" t="e">
        <f t="shared" si="1345"/>
        <v>#N/A</v>
      </c>
      <c r="F1217" s="664" t="str">
        <f t="shared" si="1343"/>
        <v/>
      </c>
      <c r="G1217" s="587"/>
      <c r="H1217" s="588">
        <f t="shared" si="1315"/>
        <v>0</v>
      </c>
      <c r="I1217" s="588">
        <f t="shared" si="1329"/>
        <v>0</v>
      </c>
      <c r="J1217" s="587"/>
      <c r="K1217" s="588">
        <f t="shared" si="1316"/>
        <v>0</v>
      </c>
      <c r="L1217" s="588">
        <f t="shared" si="1330"/>
        <v>0</v>
      </c>
      <c r="M1217" s="587"/>
      <c r="N1217" s="588">
        <f t="shared" si="1317"/>
        <v>0</v>
      </c>
      <c r="O1217" s="588">
        <f t="shared" si="1331"/>
        <v>0</v>
      </c>
      <c r="P1217" s="587"/>
      <c r="Q1217" s="588">
        <f t="shared" si="1318"/>
        <v>0</v>
      </c>
      <c r="R1217" s="588">
        <f t="shared" si="1332"/>
        <v>0</v>
      </c>
      <c r="S1217" s="587"/>
      <c r="T1217" s="588">
        <f t="shared" si="1319"/>
        <v>0</v>
      </c>
      <c r="U1217" s="588">
        <f t="shared" si="1333"/>
        <v>0</v>
      </c>
      <c r="V1217" s="587"/>
      <c r="W1217" s="588">
        <f t="shared" si="1320"/>
        <v>0</v>
      </c>
      <c r="X1217" s="588">
        <f t="shared" si="1334"/>
        <v>0</v>
      </c>
      <c r="Y1217" s="587"/>
      <c r="Z1217" s="588">
        <f t="shared" si="1321"/>
        <v>0</v>
      </c>
      <c r="AA1217" s="588">
        <f t="shared" si="1348"/>
        <v>0</v>
      </c>
      <c r="AB1217" s="587"/>
      <c r="AC1217" s="588">
        <f t="shared" si="1322"/>
        <v>0</v>
      </c>
      <c r="AD1217" s="588">
        <f t="shared" si="1335"/>
        <v>0</v>
      </c>
      <c r="AE1217" s="587"/>
      <c r="AF1217" s="588">
        <f t="shared" si="1323"/>
        <v>0</v>
      </c>
      <c r="AG1217" s="588">
        <f t="shared" si="1336"/>
        <v>0</v>
      </c>
      <c r="AH1217" s="587"/>
      <c r="AI1217" s="588">
        <f t="shared" si="1324"/>
        <v>0</v>
      </c>
      <c r="AJ1217" s="588">
        <f t="shared" si="1337"/>
        <v>0</v>
      </c>
      <c r="AK1217" s="587"/>
      <c r="AL1217" s="588">
        <f t="shared" si="1325"/>
        <v>0</v>
      </c>
      <c r="AM1217" s="588">
        <f t="shared" si="1338"/>
        <v>0</v>
      </c>
      <c r="AN1217" s="587"/>
      <c r="AO1217" s="588">
        <f t="shared" si="1326"/>
        <v>0</v>
      </c>
      <c r="AP1217" s="588">
        <f t="shared" si="1339"/>
        <v>0</v>
      </c>
      <c r="AQ1217" s="587"/>
      <c r="AR1217" s="588">
        <f t="shared" si="1327"/>
        <v>0</v>
      </c>
      <c r="AS1217" s="588">
        <f t="shared" si="1306"/>
        <v>0</v>
      </c>
      <c r="AT1217" s="587"/>
      <c r="AU1217" s="588">
        <f t="shared" si="1328"/>
        <v>0</v>
      </c>
      <c r="AV1217" s="588">
        <f t="shared" si="1340"/>
        <v>0</v>
      </c>
      <c r="AW1217" s="587"/>
      <c r="AX1217" s="652"/>
      <c r="AY1217" s="706">
        <f t="shared" si="1347"/>
        <v>0</v>
      </c>
      <c r="BC1217" s="30">
        <f t="shared" si="1307"/>
        <v>0</v>
      </c>
      <c r="BD1217" s="30">
        <f t="shared" si="1308"/>
        <v>0</v>
      </c>
      <c r="BE1217" s="30">
        <f t="shared" si="1342"/>
        <v>0</v>
      </c>
      <c r="BF1217" s="30">
        <f t="shared" si="1309"/>
        <v>0</v>
      </c>
      <c r="BG1217" s="30">
        <f t="shared" si="1310"/>
        <v>0</v>
      </c>
      <c r="BH1217" s="30">
        <f t="shared" si="1341"/>
        <v>0</v>
      </c>
      <c r="BI1217" s="30">
        <f t="shared" si="1346"/>
        <v>0</v>
      </c>
      <c r="BJ1217" s="30">
        <f t="shared" si="1311"/>
        <v>0</v>
      </c>
      <c r="BK1217" s="704">
        <f t="shared" si="1312"/>
        <v>0</v>
      </c>
      <c r="BL1217" s="30">
        <f t="shared" si="1313"/>
        <v>0</v>
      </c>
      <c r="BM1217" s="30">
        <f t="shared" si="1314"/>
        <v>0</v>
      </c>
      <c r="BN1217" s="30">
        <f t="shared" si="1344"/>
        <v>0</v>
      </c>
    </row>
    <row r="1218" spans="1:66" x14ac:dyDescent="0.25">
      <c r="A1218" s="49"/>
      <c r="B1218" s="50"/>
      <c r="C1218" s="699"/>
      <c r="D1218" s="50"/>
      <c r="E1218" s="62" t="e">
        <f t="shared" si="1345"/>
        <v>#N/A</v>
      </c>
      <c r="F1218" s="664" t="str">
        <f t="shared" si="1343"/>
        <v/>
      </c>
      <c r="G1218" s="587"/>
      <c r="H1218" s="588">
        <f t="shared" si="1315"/>
        <v>0</v>
      </c>
      <c r="I1218" s="588">
        <f t="shared" si="1329"/>
        <v>0</v>
      </c>
      <c r="J1218" s="587"/>
      <c r="K1218" s="588">
        <f t="shared" si="1316"/>
        <v>0</v>
      </c>
      <c r="L1218" s="588">
        <f t="shared" si="1330"/>
        <v>0</v>
      </c>
      <c r="M1218" s="587"/>
      <c r="N1218" s="588">
        <f t="shared" si="1317"/>
        <v>0</v>
      </c>
      <c r="O1218" s="588">
        <f t="shared" si="1331"/>
        <v>0</v>
      </c>
      <c r="P1218" s="587"/>
      <c r="Q1218" s="588">
        <f t="shared" si="1318"/>
        <v>0</v>
      </c>
      <c r="R1218" s="588">
        <f t="shared" si="1332"/>
        <v>0</v>
      </c>
      <c r="S1218" s="587"/>
      <c r="T1218" s="588">
        <f t="shared" si="1319"/>
        <v>0</v>
      </c>
      <c r="U1218" s="588">
        <f t="shared" si="1333"/>
        <v>0</v>
      </c>
      <c r="V1218" s="587"/>
      <c r="W1218" s="588">
        <f t="shared" si="1320"/>
        <v>0</v>
      </c>
      <c r="X1218" s="588">
        <f t="shared" si="1334"/>
        <v>0</v>
      </c>
      <c r="Y1218" s="587"/>
      <c r="Z1218" s="588">
        <f t="shared" si="1321"/>
        <v>0</v>
      </c>
      <c r="AA1218" s="588">
        <f t="shared" si="1348"/>
        <v>0</v>
      </c>
      <c r="AB1218" s="587"/>
      <c r="AC1218" s="588">
        <f t="shared" si="1322"/>
        <v>0</v>
      </c>
      <c r="AD1218" s="588">
        <f t="shared" si="1335"/>
        <v>0</v>
      </c>
      <c r="AE1218" s="587"/>
      <c r="AF1218" s="588">
        <f t="shared" si="1323"/>
        <v>0</v>
      </c>
      <c r="AG1218" s="588">
        <f t="shared" si="1336"/>
        <v>0</v>
      </c>
      <c r="AH1218" s="587"/>
      <c r="AI1218" s="588">
        <f t="shared" si="1324"/>
        <v>0</v>
      </c>
      <c r="AJ1218" s="588">
        <f t="shared" si="1337"/>
        <v>0</v>
      </c>
      <c r="AK1218" s="587"/>
      <c r="AL1218" s="588">
        <f t="shared" si="1325"/>
        <v>0</v>
      </c>
      <c r="AM1218" s="588">
        <f t="shared" si="1338"/>
        <v>0</v>
      </c>
      <c r="AN1218" s="587"/>
      <c r="AO1218" s="588">
        <f t="shared" si="1326"/>
        <v>0</v>
      </c>
      <c r="AP1218" s="588">
        <f t="shared" si="1339"/>
        <v>0</v>
      </c>
      <c r="AQ1218" s="587"/>
      <c r="AR1218" s="588">
        <f t="shared" si="1327"/>
        <v>0</v>
      </c>
      <c r="AS1218" s="588">
        <f t="shared" si="1306"/>
        <v>0</v>
      </c>
      <c r="AT1218" s="587"/>
      <c r="AU1218" s="588">
        <f t="shared" si="1328"/>
        <v>0</v>
      </c>
      <c r="AV1218" s="588">
        <f t="shared" si="1340"/>
        <v>0</v>
      </c>
      <c r="AW1218" s="587"/>
      <c r="AX1218" s="652"/>
      <c r="AY1218" s="706">
        <f t="shared" si="1347"/>
        <v>0</v>
      </c>
      <c r="BC1218" s="30">
        <f t="shared" si="1307"/>
        <v>0</v>
      </c>
      <c r="BD1218" s="30">
        <f t="shared" si="1308"/>
        <v>0</v>
      </c>
      <c r="BE1218" s="30">
        <f t="shared" si="1342"/>
        <v>0</v>
      </c>
      <c r="BF1218" s="30">
        <f t="shared" si="1309"/>
        <v>0</v>
      </c>
      <c r="BG1218" s="30">
        <f t="shared" si="1310"/>
        <v>0</v>
      </c>
      <c r="BH1218" s="30">
        <f t="shared" si="1341"/>
        <v>0</v>
      </c>
      <c r="BI1218" s="30">
        <f t="shared" si="1346"/>
        <v>0</v>
      </c>
      <c r="BJ1218" s="30">
        <f t="shared" si="1311"/>
        <v>0</v>
      </c>
      <c r="BK1218" s="704">
        <f t="shared" si="1312"/>
        <v>0</v>
      </c>
      <c r="BL1218" s="30">
        <f t="shared" si="1313"/>
        <v>0</v>
      </c>
      <c r="BM1218" s="30">
        <f t="shared" si="1314"/>
        <v>0</v>
      </c>
      <c r="BN1218" s="30">
        <f t="shared" si="1344"/>
        <v>0</v>
      </c>
    </row>
    <row r="1219" spans="1:66" x14ac:dyDescent="0.25">
      <c r="A1219" s="49"/>
      <c r="B1219" s="50"/>
      <c r="C1219" s="699"/>
      <c r="D1219" s="50"/>
      <c r="E1219" s="62" t="e">
        <f t="shared" si="1345"/>
        <v>#N/A</v>
      </c>
      <c r="F1219" s="664" t="str">
        <f t="shared" si="1343"/>
        <v/>
      </c>
      <c r="G1219" s="587"/>
      <c r="H1219" s="588">
        <f t="shared" si="1315"/>
        <v>0</v>
      </c>
      <c r="I1219" s="588">
        <f t="shared" si="1329"/>
        <v>0</v>
      </c>
      <c r="J1219" s="587"/>
      <c r="K1219" s="588">
        <f t="shared" si="1316"/>
        <v>0</v>
      </c>
      <c r="L1219" s="588">
        <f t="shared" si="1330"/>
        <v>0</v>
      </c>
      <c r="M1219" s="587"/>
      <c r="N1219" s="588">
        <f t="shared" si="1317"/>
        <v>0</v>
      </c>
      <c r="O1219" s="588">
        <f t="shared" si="1331"/>
        <v>0</v>
      </c>
      <c r="P1219" s="587"/>
      <c r="Q1219" s="588">
        <f t="shared" si="1318"/>
        <v>0</v>
      </c>
      <c r="R1219" s="588">
        <f t="shared" si="1332"/>
        <v>0</v>
      </c>
      <c r="S1219" s="587"/>
      <c r="T1219" s="588">
        <f t="shared" si="1319"/>
        <v>0</v>
      </c>
      <c r="U1219" s="588">
        <f t="shared" si="1333"/>
        <v>0</v>
      </c>
      <c r="V1219" s="587"/>
      <c r="W1219" s="588">
        <f t="shared" si="1320"/>
        <v>0</v>
      </c>
      <c r="X1219" s="588">
        <f t="shared" si="1334"/>
        <v>0</v>
      </c>
      <c r="Y1219" s="587"/>
      <c r="Z1219" s="588">
        <f t="shared" si="1321"/>
        <v>0</v>
      </c>
      <c r="AA1219" s="588">
        <f t="shared" si="1348"/>
        <v>0</v>
      </c>
      <c r="AB1219" s="587"/>
      <c r="AC1219" s="588">
        <f t="shared" si="1322"/>
        <v>0</v>
      </c>
      <c r="AD1219" s="588">
        <f t="shared" si="1335"/>
        <v>0</v>
      </c>
      <c r="AE1219" s="587"/>
      <c r="AF1219" s="588">
        <f t="shared" si="1323"/>
        <v>0</v>
      </c>
      <c r="AG1219" s="588">
        <f t="shared" si="1336"/>
        <v>0</v>
      </c>
      <c r="AH1219" s="587"/>
      <c r="AI1219" s="588">
        <f t="shared" si="1324"/>
        <v>0</v>
      </c>
      <c r="AJ1219" s="588">
        <f t="shared" si="1337"/>
        <v>0</v>
      </c>
      <c r="AK1219" s="587"/>
      <c r="AL1219" s="588">
        <f t="shared" si="1325"/>
        <v>0</v>
      </c>
      <c r="AM1219" s="588">
        <f t="shared" si="1338"/>
        <v>0</v>
      </c>
      <c r="AN1219" s="587"/>
      <c r="AO1219" s="588">
        <f t="shared" si="1326"/>
        <v>0</v>
      </c>
      <c r="AP1219" s="588">
        <f t="shared" si="1339"/>
        <v>0</v>
      </c>
      <c r="AQ1219" s="587"/>
      <c r="AR1219" s="588">
        <f t="shared" si="1327"/>
        <v>0</v>
      </c>
      <c r="AS1219" s="588">
        <f t="shared" si="1306"/>
        <v>0</v>
      </c>
      <c r="AT1219" s="587"/>
      <c r="AU1219" s="588">
        <f t="shared" si="1328"/>
        <v>0</v>
      </c>
      <c r="AV1219" s="588">
        <f t="shared" si="1340"/>
        <v>0</v>
      </c>
      <c r="AW1219" s="587"/>
      <c r="AX1219" s="652"/>
      <c r="AY1219" s="706">
        <f t="shared" si="1347"/>
        <v>0</v>
      </c>
      <c r="BC1219" s="30">
        <f t="shared" si="1307"/>
        <v>0</v>
      </c>
      <c r="BD1219" s="30">
        <f t="shared" si="1308"/>
        <v>0</v>
      </c>
      <c r="BE1219" s="30">
        <f t="shared" si="1342"/>
        <v>0</v>
      </c>
      <c r="BF1219" s="30">
        <f t="shared" si="1309"/>
        <v>0</v>
      </c>
      <c r="BG1219" s="30">
        <f t="shared" si="1310"/>
        <v>0</v>
      </c>
      <c r="BH1219" s="30">
        <f t="shared" si="1341"/>
        <v>0</v>
      </c>
      <c r="BI1219" s="30">
        <f t="shared" si="1346"/>
        <v>0</v>
      </c>
      <c r="BJ1219" s="30">
        <f t="shared" si="1311"/>
        <v>0</v>
      </c>
      <c r="BK1219" s="704">
        <f t="shared" si="1312"/>
        <v>0</v>
      </c>
      <c r="BL1219" s="30">
        <f t="shared" si="1313"/>
        <v>0</v>
      </c>
      <c r="BM1219" s="30">
        <f t="shared" si="1314"/>
        <v>0</v>
      </c>
      <c r="BN1219" s="30">
        <f t="shared" si="1344"/>
        <v>0</v>
      </c>
    </row>
    <row r="1220" spans="1:66" x14ac:dyDescent="0.25">
      <c r="A1220" s="49"/>
      <c r="B1220" s="50"/>
      <c r="C1220" s="699"/>
      <c r="D1220" s="50"/>
      <c r="E1220" s="62" t="e">
        <f t="shared" si="1345"/>
        <v>#N/A</v>
      </c>
      <c r="F1220" s="664" t="str">
        <f t="shared" si="1343"/>
        <v/>
      </c>
      <c r="G1220" s="587"/>
      <c r="H1220" s="588">
        <f t="shared" si="1315"/>
        <v>0</v>
      </c>
      <c r="I1220" s="588">
        <f t="shared" si="1329"/>
        <v>0</v>
      </c>
      <c r="J1220" s="587"/>
      <c r="K1220" s="588">
        <f t="shared" si="1316"/>
        <v>0</v>
      </c>
      <c r="L1220" s="588">
        <f t="shared" si="1330"/>
        <v>0</v>
      </c>
      <c r="M1220" s="587"/>
      <c r="N1220" s="588">
        <f t="shared" si="1317"/>
        <v>0</v>
      </c>
      <c r="O1220" s="588">
        <f t="shared" si="1331"/>
        <v>0</v>
      </c>
      <c r="P1220" s="587"/>
      <c r="Q1220" s="588">
        <f t="shared" si="1318"/>
        <v>0</v>
      </c>
      <c r="R1220" s="588">
        <f t="shared" si="1332"/>
        <v>0</v>
      </c>
      <c r="S1220" s="587"/>
      <c r="T1220" s="588">
        <f t="shared" si="1319"/>
        <v>0</v>
      </c>
      <c r="U1220" s="588">
        <f t="shared" si="1333"/>
        <v>0</v>
      </c>
      <c r="V1220" s="587"/>
      <c r="W1220" s="588">
        <f t="shared" si="1320"/>
        <v>0</v>
      </c>
      <c r="X1220" s="588">
        <f t="shared" si="1334"/>
        <v>0</v>
      </c>
      <c r="Y1220" s="587"/>
      <c r="Z1220" s="588">
        <f t="shared" si="1321"/>
        <v>0</v>
      </c>
      <c r="AA1220" s="588">
        <f t="shared" si="1348"/>
        <v>0</v>
      </c>
      <c r="AB1220" s="587"/>
      <c r="AC1220" s="588">
        <f t="shared" si="1322"/>
        <v>0</v>
      </c>
      <c r="AD1220" s="588">
        <f t="shared" si="1335"/>
        <v>0</v>
      </c>
      <c r="AE1220" s="587"/>
      <c r="AF1220" s="588">
        <f t="shared" si="1323"/>
        <v>0</v>
      </c>
      <c r="AG1220" s="588">
        <f t="shared" si="1336"/>
        <v>0</v>
      </c>
      <c r="AH1220" s="587"/>
      <c r="AI1220" s="588">
        <f t="shared" si="1324"/>
        <v>0</v>
      </c>
      <c r="AJ1220" s="588">
        <f t="shared" si="1337"/>
        <v>0</v>
      </c>
      <c r="AK1220" s="587"/>
      <c r="AL1220" s="588">
        <f t="shared" si="1325"/>
        <v>0</v>
      </c>
      <c r="AM1220" s="588">
        <f t="shared" si="1338"/>
        <v>0</v>
      </c>
      <c r="AN1220" s="587"/>
      <c r="AO1220" s="588">
        <f t="shared" si="1326"/>
        <v>0</v>
      </c>
      <c r="AP1220" s="588">
        <f t="shared" si="1339"/>
        <v>0</v>
      </c>
      <c r="AQ1220" s="587"/>
      <c r="AR1220" s="588">
        <f t="shared" si="1327"/>
        <v>0</v>
      </c>
      <c r="AS1220" s="588">
        <f t="shared" si="1306"/>
        <v>0</v>
      </c>
      <c r="AT1220" s="587"/>
      <c r="AU1220" s="588">
        <f t="shared" si="1328"/>
        <v>0</v>
      </c>
      <c r="AV1220" s="588">
        <f t="shared" si="1340"/>
        <v>0</v>
      </c>
      <c r="AW1220" s="587"/>
      <c r="AX1220" s="652"/>
      <c r="AY1220" s="706">
        <f t="shared" si="1347"/>
        <v>0</v>
      </c>
      <c r="BC1220" s="30">
        <f t="shared" si="1307"/>
        <v>0</v>
      </c>
      <c r="BD1220" s="30">
        <f t="shared" si="1308"/>
        <v>0</v>
      </c>
      <c r="BE1220" s="30">
        <f t="shared" si="1342"/>
        <v>0</v>
      </c>
      <c r="BF1220" s="30">
        <f t="shared" si="1309"/>
        <v>0</v>
      </c>
      <c r="BG1220" s="30">
        <f t="shared" si="1310"/>
        <v>0</v>
      </c>
      <c r="BH1220" s="30">
        <f t="shared" si="1341"/>
        <v>0</v>
      </c>
      <c r="BI1220" s="30">
        <f t="shared" si="1346"/>
        <v>0</v>
      </c>
      <c r="BJ1220" s="30">
        <f t="shared" si="1311"/>
        <v>0</v>
      </c>
      <c r="BK1220" s="704">
        <f t="shared" si="1312"/>
        <v>0</v>
      </c>
      <c r="BL1220" s="30">
        <f t="shared" si="1313"/>
        <v>0</v>
      </c>
      <c r="BM1220" s="30">
        <f t="shared" si="1314"/>
        <v>0</v>
      </c>
      <c r="BN1220" s="30">
        <f t="shared" si="1344"/>
        <v>0</v>
      </c>
    </row>
    <row r="1221" spans="1:66" x14ac:dyDescent="0.25">
      <c r="A1221" s="49"/>
      <c r="B1221" s="50"/>
      <c r="C1221" s="699"/>
      <c r="D1221" s="50"/>
      <c r="E1221" s="62" t="e">
        <f t="shared" si="1345"/>
        <v>#N/A</v>
      </c>
      <c r="F1221" s="664" t="str">
        <f t="shared" si="1343"/>
        <v/>
      </c>
      <c r="G1221" s="587"/>
      <c r="H1221" s="588">
        <f t="shared" si="1315"/>
        <v>0</v>
      </c>
      <c r="I1221" s="588">
        <f t="shared" si="1329"/>
        <v>0</v>
      </c>
      <c r="J1221" s="587"/>
      <c r="K1221" s="588">
        <f t="shared" si="1316"/>
        <v>0</v>
      </c>
      <c r="L1221" s="588">
        <f t="shared" si="1330"/>
        <v>0</v>
      </c>
      <c r="M1221" s="587"/>
      <c r="N1221" s="588">
        <f t="shared" si="1317"/>
        <v>0</v>
      </c>
      <c r="O1221" s="588">
        <f t="shared" si="1331"/>
        <v>0</v>
      </c>
      <c r="P1221" s="587"/>
      <c r="Q1221" s="588">
        <f t="shared" si="1318"/>
        <v>0</v>
      </c>
      <c r="R1221" s="588">
        <f t="shared" si="1332"/>
        <v>0</v>
      </c>
      <c r="S1221" s="587"/>
      <c r="T1221" s="588">
        <f t="shared" si="1319"/>
        <v>0</v>
      </c>
      <c r="U1221" s="588">
        <f t="shared" si="1333"/>
        <v>0</v>
      </c>
      <c r="V1221" s="587"/>
      <c r="W1221" s="588">
        <f t="shared" si="1320"/>
        <v>0</v>
      </c>
      <c r="X1221" s="588">
        <f t="shared" si="1334"/>
        <v>0</v>
      </c>
      <c r="Y1221" s="587"/>
      <c r="Z1221" s="588">
        <f t="shared" si="1321"/>
        <v>0</v>
      </c>
      <c r="AA1221" s="588">
        <f t="shared" si="1348"/>
        <v>0</v>
      </c>
      <c r="AB1221" s="587"/>
      <c r="AC1221" s="588">
        <f t="shared" si="1322"/>
        <v>0</v>
      </c>
      <c r="AD1221" s="588">
        <f t="shared" si="1335"/>
        <v>0</v>
      </c>
      <c r="AE1221" s="587"/>
      <c r="AF1221" s="588">
        <f t="shared" si="1323"/>
        <v>0</v>
      </c>
      <c r="AG1221" s="588">
        <f t="shared" si="1336"/>
        <v>0</v>
      </c>
      <c r="AH1221" s="587"/>
      <c r="AI1221" s="588">
        <f t="shared" si="1324"/>
        <v>0</v>
      </c>
      <c r="AJ1221" s="588">
        <f t="shared" si="1337"/>
        <v>0</v>
      </c>
      <c r="AK1221" s="587"/>
      <c r="AL1221" s="588">
        <f t="shared" si="1325"/>
        <v>0</v>
      </c>
      <c r="AM1221" s="588">
        <f t="shared" si="1338"/>
        <v>0</v>
      </c>
      <c r="AN1221" s="587"/>
      <c r="AO1221" s="588">
        <f t="shared" si="1326"/>
        <v>0</v>
      </c>
      <c r="AP1221" s="588">
        <f t="shared" si="1339"/>
        <v>0</v>
      </c>
      <c r="AQ1221" s="587"/>
      <c r="AR1221" s="588">
        <f t="shared" si="1327"/>
        <v>0</v>
      </c>
      <c r="AS1221" s="588">
        <f t="shared" si="1306"/>
        <v>0</v>
      </c>
      <c r="AT1221" s="587"/>
      <c r="AU1221" s="588">
        <f t="shared" si="1328"/>
        <v>0</v>
      </c>
      <c r="AV1221" s="588">
        <f t="shared" si="1340"/>
        <v>0</v>
      </c>
      <c r="AW1221" s="587"/>
      <c r="AX1221" s="652"/>
      <c r="AY1221" s="706">
        <f t="shared" si="1347"/>
        <v>0</v>
      </c>
      <c r="BC1221" s="30">
        <f t="shared" si="1307"/>
        <v>0</v>
      </c>
      <c r="BD1221" s="30">
        <f t="shared" si="1308"/>
        <v>0</v>
      </c>
      <c r="BE1221" s="30">
        <f t="shared" si="1342"/>
        <v>0</v>
      </c>
      <c r="BF1221" s="30">
        <f t="shared" si="1309"/>
        <v>0</v>
      </c>
      <c r="BG1221" s="30">
        <f t="shared" si="1310"/>
        <v>0</v>
      </c>
      <c r="BH1221" s="30">
        <f t="shared" si="1341"/>
        <v>0</v>
      </c>
      <c r="BI1221" s="30">
        <f t="shared" si="1346"/>
        <v>0</v>
      </c>
      <c r="BJ1221" s="30">
        <f t="shared" si="1311"/>
        <v>0</v>
      </c>
      <c r="BK1221" s="704">
        <f t="shared" si="1312"/>
        <v>0</v>
      </c>
      <c r="BL1221" s="30">
        <f t="shared" si="1313"/>
        <v>0</v>
      </c>
      <c r="BM1221" s="30">
        <f t="shared" si="1314"/>
        <v>0</v>
      </c>
      <c r="BN1221" s="30">
        <f t="shared" si="1344"/>
        <v>0</v>
      </c>
    </row>
    <row r="1222" spans="1:66" x14ac:dyDescent="0.25">
      <c r="A1222" s="49"/>
      <c r="B1222" s="50"/>
      <c r="C1222" s="699"/>
      <c r="D1222" s="50"/>
      <c r="E1222" s="62" t="e">
        <f t="shared" si="1345"/>
        <v>#N/A</v>
      </c>
      <c r="F1222" s="664" t="str">
        <f t="shared" si="1343"/>
        <v/>
      </c>
      <c r="G1222" s="587"/>
      <c r="H1222" s="588">
        <f t="shared" si="1315"/>
        <v>0</v>
      </c>
      <c r="I1222" s="588">
        <f t="shared" si="1329"/>
        <v>0</v>
      </c>
      <c r="J1222" s="587"/>
      <c r="K1222" s="588">
        <f t="shared" si="1316"/>
        <v>0</v>
      </c>
      <c r="L1222" s="588">
        <f t="shared" si="1330"/>
        <v>0</v>
      </c>
      <c r="M1222" s="587"/>
      <c r="N1222" s="588">
        <f t="shared" si="1317"/>
        <v>0</v>
      </c>
      <c r="O1222" s="588">
        <f t="shared" si="1331"/>
        <v>0</v>
      </c>
      <c r="P1222" s="587"/>
      <c r="Q1222" s="588">
        <f t="shared" si="1318"/>
        <v>0</v>
      </c>
      <c r="R1222" s="588">
        <f t="shared" si="1332"/>
        <v>0</v>
      </c>
      <c r="S1222" s="587"/>
      <c r="T1222" s="588">
        <f t="shared" si="1319"/>
        <v>0</v>
      </c>
      <c r="U1222" s="588">
        <f t="shared" si="1333"/>
        <v>0</v>
      </c>
      <c r="V1222" s="587"/>
      <c r="W1222" s="588">
        <f t="shared" si="1320"/>
        <v>0</v>
      </c>
      <c r="X1222" s="588">
        <f t="shared" si="1334"/>
        <v>0</v>
      </c>
      <c r="Y1222" s="587"/>
      <c r="Z1222" s="588">
        <f t="shared" si="1321"/>
        <v>0</v>
      </c>
      <c r="AA1222" s="588">
        <f t="shared" si="1348"/>
        <v>0</v>
      </c>
      <c r="AB1222" s="587"/>
      <c r="AC1222" s="588">
        <f t="shared" si="1322"/>
        <v>0</v>
      </c>
      <c r="AD1222" s="588">
        <f t="shared" si="1335"/>
        <v>0</v>
      </c>
      <c r="AE1222" s="587"/>
      <c r="AF1222" s="588">
        <f t="shared" si="1323"/>
        <v>0</v>
      </c>
      <c r="AG1222" s="588">
        <f t="shared" si="1336"/>
        <v>0</v>
      </c>
      <c r="AH1222" s="587"/>
      <c r="AI1222" s="588">
        <f t="shared" si="1324"/>
        <v>0</v>
      </c>
      <c r="AJ1222" s="588">
        <f t="shared" si="1337"/>
        <v>0</v>
      </c>
      <c r="AK1222" s="587"/>
      <c r="AL1222" s="588">
        <f t="shared" si="1325"/>
        <v>0</v>
      </c>
      <c r="AM1222" s="588">
        <f t="shared" si="1338"/>
        <v>0</v>
      </c>
      <c r="AN1222" s="587"/>
      <c r="AO1222" s="588">
        <f t="shared" si="1326"/>
        <v>0</v>
      </c>
      <c r="AP1222" s="588">
        <f t="shared" si="1339"/>
        <v>0</v>
      </c>
      <c r="AQ1222" s="587"/>
      <c r="AR1222" s="588">
        <f t="shared" si="1327"/>
        <v>0</v>
      </c>
      <c r="AS1222" s="588">
        <f t="shared" ref="AS1222:AS1285" si="1349">SUM(AQ1222:AR1222)</f>
        <v>0</v>
      </c>
      <c r="AT1222" s="587"/>
      <c r="AU1222" s="588">
        <f t="shared" si="1328"/>
        <v>0</v>
      </c>
      <c r="AV1222" s="588">
        <f t="shared" si="1340"/>
        <v>0</v>
      </c>
      <c r="AW1222" s="587"/>
      <c r="AX1222" s="652"/>
      <c r="AY1222" s="706">
        <f t="shared" si="1347"/>
        <v>0</v>
      </c>
      <c r="BC1222" s="30">
        <f t="shared" si="1307"/>
        <v>0</v>
      </c>
      <c r="BD1222" s="30">
        <f t="shared" si="1308"/>
        <v>0</v>
      </c>
      <c r="BE1222" s="30">
        <f t="shared" si="1342"/>
        <v>0</v>
      </c>
      <c r="BF1222" s="30">
        <f t="shared" si="1309"/>
        <v>0</v>
      </c>
      <c r="BG1222" s="30">
        <f t="shared" si="1310"/>
        <v>0</v>
      </c>
      <c r="BH1222" s="30">
        <f t="shared" si="1341"/>
        <v>0</v>
      </c>
      <c r="BI1222" s="30">
        <f t="shared" si="1346"/>
        <v>0</v>
      </c>
      <c r="BJ1222" s="30">
        <f t="shared" si="1311"/>
        <v>0</v>
      </c>
      <c r="BK1222" s="704">
        <f t="shared" si="1312"/>
        <v>0</v>
      </c>
      <c r="BL1222" s="30">
        <f t="shared" si="1313"/>
        <v>0</v>
      </c>
      <c r="BM1222" s="30">
        <f t="shared" si="1314"/>
        <v>0</v>
      </c>
      <c r="BN1222" s="30">
        <f t="shared" si="1344"/>
        <v>0</v>
      </c>
    </row>
    <row r="1223" spans="1:66" x14ac:dyDescent="0.25">
      <c r="A1223" s="49"/>
      <c r="B1223" s="50"/>
      <c r="C1223" s="699"/>
      <c r="D1223" s="50"/>
      <c r="E1223" s="62" t="e">
        <f t="shared" si="1345"/>
        <v>#N/A</v>
      </c>
      <c r="F1223" s="664" t="str">
        <f t="shared" si="1343"/>
        <v/>
      </c>
      <c r="G1223" s="587"/>
      <c r="H1223" s="588">
        <f t="shared" si="1315"/>
        <v>0</v>
      </c>
      <c r="I1223" s="588">
        <f t="shared" si="1329"/>
        <v>0</v>
      </c>
      <c r="J1223" s="587"/>
      <c r="K1223" s="588">
        <f t="shared" si="1316"/>
        <v>0</v>
      </c>
      <c r="L1223" s="588">
        <f t="shared" si="1330"/>
        <v>0</v>
      </c>
      <c r="M1223" s="587"/>
      <c r="N1223" s="588">
        <f t="shared" si="1317"/>
        <v>0</v>
      </c>
      <c r="O1223" s="588">
        <f t="shared" si="1331"/>
        <v>0</v>
      </c>
      <c r="P1223" s="587"/>
      <c r="Q1223" s="588">
        <f t="shared" si="1318"/>
        <v>0</v>
      </c>
      <c r="R1223" s="588">
        <f t="shared" si="1332"/>
        <v>0</v>
      </c>
      <c r="S1223" s="587"/>
      <c r="T1223" s="588">
        <f t="shared" si="1319"/>
        <v>0</v>
      </c>
      <c r="U1223" s="588">
        <f t="shared" si="1333"/>
        <v>0</v>
      </c>
      <c r="V1223" s="587"/>
      <c r="W1223" s="588">
        <f t="shared" si="1320"/>
        <v>0</v>
      </c>
      <c r="X1223" s="588">
        <f t="shared" si="1334"/>
        <v>0</v>
      </c>
      <c r="Y1223" s="587"/>
      <c r="Z1223" s="588">
        <f t="shared" si="1321"/>
        <v>0</v>
      </c>
      <c r="AA1223" s="588">
        <f t="shared" si="1348"/>
        <v>0</v>
      </c>
      <c r="AB1223" s="587"/>
      <c r="AC1223" s="588">
        <f t="shared" si="1322"/>
        <v>0</v>
      </c>
      <c r="AD1223" s="588">
        <f t="shared" si="1335"/>
        <v>0</v>
      </c>
      <c r="AE1223" s="587"/>
      <c r="AF1223" s="588">
        <f t="shared" si="1323"/>
        <v>0</v>
      </c>
      <c r="AG1223" s="588">
        <f t="shared" si="1336"/>
        <v>0</v>
      </c>
      <c r="AH1223" s="587"/>
      <c r="AI1223" s="588">
        <f t="shared" si="1324"/>
        <v>0</v>
      </c>
      <c r="AJ1223" s="588">
        <f t="shared" si="1337"/>
        <v>0</v>
      </c>
      <c r="AK1223" s="587"/>
      <c r="AL1223" s="588">
        <f t="shared" si="1325"/>
        <v>0</v>
      </c>
      <c r="AM1223" s="588">
        <f t="shared" si="1338"/>
        <v>0</v>
      </c>
      <c r="AN1223" s="587"/>
      <c r="AO1223" s="588">
        <f t="shared" si="1326"/>
        <v>0</v>
      </c>
      <c r="AP1223" s="588">
        <f t="shared" si="1339"/>
        <v>0</v>
      </c>
      <c r="AQ1223" s="587"/>
      <c r="AR1223" s="588">
        <f t="shared" si="1327"/>
        <v>0</v>
      </c>
      <c r="AS1223" s="588">
        <f t="shared" si="1349"/>
        <v>0</v>
      </c>
      <c r="AT1223" s="587"/>
      <c r="AU1223" s="588">
        <f t="shared" si="1328"/>
        <v>0</v>
      </c>
      <c r="AV1223" s="588">
        <f t="shared" si="1340"/>
        <v>0</v>
      </c>
      <c r="AW1223" s="587"/>
      <c r="AX1223" s="652"/>
      <c r="AY1223" s="706">
        <f t="shared" si="1347"/>
        <v>0</v>
      </c>
      <c r="BC1223" s="30">
        <f t="shared" si="1307"/>
        <v>0</v>
      </c>
      <c r="BD1223" s="30">
        <f t="shared" si="1308"/>
        <v>0</v>
      </c>
      <c r="BE1223" s="30">
        <f t="shared" si="1342"/>
        <v>0</v>
      </c>
      <c r="BF1223" s="30">
        <f t="shared" si="1309"/>
        <v>0</v>
      </c>
      <c r="BG1223" s="30">
        <f t="shared" si="1310"/>
        <v>0</v>
      </c>
      <c r="BH1223" s="30">
        <f t="shared" si="1341"/>
        <v>0</v>
      </c>
      <c r="BI1223" s="30">
        <f t="shared" si="1346"/>
        <v>0</v>
      </c>
      <c r="BJ1223" s="30">
        <f t="shared" si="1311"/>
        <v>0</v>
      </c>
      <c r="BK1223" s="704">
        <f t="shared" si="1312"/>
        <v>0</v>
      </c>
      <c r="BL1223" s="30">
        <f t="shared" si="1313"/>
        <v>0</v>
      </c>
      <c r="BM1223" s="30">
        <f t="shared" si="1314"/>
        <v>0</v>
      </c>
      <c r="BN1223" s="30">
        <f t="shared" si="1344"/>
        <v>0</v>
      </c>
    </row>
    <row r="1224" spans="1:66" x14ac:dyDescent="0.25">
      <c r="A1224" s="49"/>
      <c r="B1224" s="50"/>
      <c r="C1224" s="699"/>
      <c r="D1224" s="50"/>
      <c r="E1224" s="62" t="e">
        <f t="shared" si="1345"/>
        <v>#N/A</v>
      </c>
      <c r="F1224" s="664" t="str">
        <f t="shared" si="1343"/>
        <v/>
      </c>
      <c r="G1224" s="587"/>
      <c r="H1224" s="588">
        <f t="shared" si="1315"/>
        <v>0</v>
      </c>
      <c r="I1224" s="588">
        <f t="shared" si="1329"/>
        <v>0</v>
      </c>
      <c r="J1224" s="587"/>
      <c r="K1224" s="588">
        <f t="shared" si="1316"/>
        <v>0</v>
      </c>
      <c r="L1224" s="588">
        <f t="shared" si="1330"/>
        <v>0</v>
      </c>
      <c r="M1224" s="587"/>
      <c r="N1224" s="588">
        <f t="shared" si="1317"/>
        <v>0</v>
      </c>
      <c r="O1224" s="588">
        <f t="shared" si="1331"/>
        <v>0</v>
      </c>
      <c r="P1224" s="587"/>
      <c r="Q1224" s="588">
        <f t="shared" si="1318"/>
        <v>0</v>
      </c>
      <c r="R1224" s="588">
        <f t="shared" si="1332"/>
        <v>0</v>
      </c>
      <c r="S1224" s="587"/>
      <c r="T1224" s="588">
        <f t="shared" si="1319"/>
        <v>0</v>
      </c>
      <c r="U1224" s="588">
        <f t="shared" si="1333"/>
        <v>0</v>
      </c>
      <c r="V1224" s="587"/>
      <c r="W1224" s="588">
        <f t="shared" si="1320"/>
        <v>0</v>
      </c>
      <c r="X1224" s="588">
        <f t="shared" si="1334"/>
        <v>0</v>
      </c>
      <c r="Y1224" s="587"/>
      <c r="Z1224" s="588">
        <f t="shared" si="1321"/>
        <v>0</v>
      </c>
      <c r="AA1224" s="588">
        <f t="shared" si="1348"/>
        <v>0</v>
      </c>
      <c r="AB1224" s="587"/>
      <c r="AC1224" s="588">
        <f t="shared" si="1322"/>
        <v>0</v>
      </c>
      <c r="AD1224" s="588">
        <f t="shared" si="1335"/>
        <v>0</v>
      </c>
      <c r="AE1224" s="587"/>
      <c r="AF1224" s="588">
        <f t="shared" si="1323"/>
        <v>0</v>
      </c>
      <c r="AG1224" s="588">
        <f t="shared" si="1336"/>
        <v>0</v>
      </c>
      <c r="AH1224" s="587"/>
      <c r="AI1224" s="588">
        <f t="shared" si="1324"/>
        <v>0</v>
      </c>
      <c r="AJ1224" s="588">
        <f t="shared" si="1337"/>
        <v>0</v>
      </c>
      <c r="AK1224" s="587"/>
      <c r="AL1224" s="588">
        <f t="shared" si="1325"/>
        <v>0</v>
      </c>
      <c r="AM1224" s="588">
        <f t="shared" si="1338"/>
        <v>0</v>
      </c>
      <c r="AN1224" s="587"/>
      <c r="AO1224" s="588">
        <f t="shared" si="1326"/>
        <v>0</v>
      </c>
      <c r="AP1224" s="588">
        <f t="shared" si="1339"/>
        <v>0</v>
      </c>
      <c r="AQ1224" s="587"/>
      <c r="AR1224" s="588">
        <f t="shared" si="1327"/>
        <v>0</v>
      </c>
      <c r="AS1224" s="588">
        <f t="shared" si="1349"/>
        <v>0</v>
      </c>
      <c r="AT1224" s="587"/>
      <c r="AU1224" s="588">
        <f t="shared" si="1328"/>
        <v>0</v>
      </c>
      <c r="AV1224" s="588">
        <f t="shared" si="1340"/>
        <v>0</v>
      </c>
      <c r="AW1224" s="587"/>
      <c r="AX1224" s="652"/>
      <c r="AY1224" s="706">
        <f t="shared" si="1347"/>
        <v>0</v>
      </c>
      <c r="BC1224" s="30">
        <f t="shared" ref="BC1224:BC1287" si="1350">L1224-I1224</f>
        <v>0</v>
      </c>
      <c r="BD1224" s="30">
        <f t="shared" ref="BD1224:BD1287" si="1351">O1224-L1224</f>
        <v>0</v>
      </c>
      <c r="BE1224" s="30">
        <f t="shared" si="1342"/>
        <v>0</v>
      </c>
      <c r="BF1224" s="30">
        <f t="shared" ref="BF1224:BF1287" si="1352">U1224-R1224</f>
        <v>0</v>
      </c>
      <c r="BG1224" s="30">
        <f t="shared" ref="BG1224:BG1287" si="1353">X1224-U1224</f>
        <v>0</v>
      </c>
      <c r="BH1224" s="30">
        <f t="shared" si="1341"/>
        <v>0</v>
      </c>
      <c r="BI1224" s="30">
        <f t="shared" si="1346"/>
        <v>0</v>
      </c>
      <c r="BJ1224" s="30">
        <f t="shared" ref="BJ1224:BJ1287" si="1354">AG1224-AD1224</f>
        <v>0</v>
      </c>
      <c r="BK1224" s="704">
        <f t="shared" ref="BK1224:BK1287" si="1355">AJ1224-AG1224</f>
        <v>0</v>
      </c>
      <c r="BL1224" s="30">
        <f t="shared" ref="BL1224:BL1287" si="1356">AM1224-AJ1224</f>
        <v>0</v>
      </c>
      <c r="BM1224" s="30">
        <f t="shared" ref="BM1224:BM1287" si="1357">AP1224-AM1224</f>
        <v>0</v>
      </c>
      <c r="BN1224" s="30">
        <f t="shared" si="1344"/>
        <v>0</v>
      </c>
    </row>
    <row r="1225" spans="1:66" x14ac:dyDescent="0.25">
      <c r="A1225" s="49"/>
      <c r="B1225" s="50"/>
      <c r="C1225" s="699"/>
      <c r="D1225" s="50"/>
      <c r="E1225" s="62" t="e">
        <f t="shared" si="1345"/>
        <v>#N/A</v>
      </c>
      <c r="F1225" s="664" t="str">
        <f t="shared" si="1343"/>
        <v/>
      </c>
      <c r="G1225" s="587"/>
      <c r="H1225" s="588">
        <f t="shared" si="1315"/>
        <v>0</v>
      </c>
      <c r="I1225" s="588">
        <f t="shared" si="1329"/>
        <v>0</v>
      </c>
      <c r="J1225" s="587"/>
      <c r="K1225" s="588">
        <f t="shared" si="1316"/>
        <v>0</v>
      </c>
      <c r="L1225" s="588">
        <f t="shared" si="1330"/>
        <v>0</v>
      </c>
      <c r="M1225" s="587"/>
      <c r="N1225" s="588">
        <f t="shared" si="1317"/>
        <v>0</v>
      </c>
      <c r="O1225" s="588">
        <f t="shared" si="1331"/>
        <v>0</v>
      </c>
      <c r="P1225" s="587"/>
      <c r="Q1225" s="588">
        <f t="shared" si="1318"/>
        <v>0</v>
      </c>
      <c r="R1225" s="588">
        <f t="shared" si="1332"/>
        <v>0</v>
      </c>
      <c r="S1225" s="587"/>
      <c r="T1225" s="588">
        <f t="shared" si="1319"/>
        <v>0</v>
      </c>
      <c r="U1225" s="588">
        <f t="shared" si="1333"/>
        <v>0</v>
      </c>
      <c r="V1225" s="587"/>
      <c r="W1225" s="588">
        <f t="shared" si="1320"/>
        <v>0</v>
      </c>
      <c r="X1225" s="588">
        <f t="shared" si="1334"/>
        <v>0</v>
      </c>
      <c r="Y1225" s="587"/>
      <c r="Z1225" s="588">
        <f t="shared" si="1321"/>
        <v>0</v>
      </c>
      <c r="AA1225" s="588">
        <f t="shared" si="1348"/>
        <v>0</v>
      </c>
      <c r="AB1225" s="587"/>
      <c r="AC1225" s="588">
        <f t="shared" si="1322"/>
        <v>0</v>
      </c>
      <c r="AD1225" s="588">
        <f t="shared" si="1335"/>
        <v>0</v>
      </c>
      <c r="AE1225" s="587"/>
      <c r="AF1225" s="588">
        <f t="shared" si="1323"/>
        <v>0</v>
      </c>
      <c r="AG1225" s="588">
        <f t="shared" si="1336"/>
        <v>0</v>
      </c>
      <c r="AH1225" s="587"/>
      <c r="AI1225" s="588">
        <f t="shared" si="1324"/>
        <v>0</v>
      </c>
      <c r="AJ1225" s="588">
        <f t="shared" si="1337"/>
        <v>0</v>
      </c>
      <c r="AK1225" s="587"/>
      <c r="AL1225" s="588">
        <f t="shared" si="1325"/>
        <v>0</v>
      </c>
      <c r="AM1225" s="588">
        <f t="shared" si="1338"/>
        <v>0</v>
      </c>
      <c r="AN1225" s="587"/>
      <c r="AO1225" s="588">
        <f t="shared" si="1326"/>
        <v>0</v>
      </c>
      <c r="AP1225" s="588">
        <f t="shared" si="1339"/>
        <v>0</v>
      </c>
      <c r="AQ1225" s="587"/>
      <c r="AR1225" s="588">
        <f t="shared" si="1327"/>
        <v>0</v>
      </c>
      <c r="AS1225" s="588">
        <f t="shared" si="1349"/>
        <v>0</v>
      </c>
      <c r="AT1225" s="587"/>
      <c r="AU1225" s="588">
        <f t="shared" si="1328"/>
        <v>0</v>
      </c>
      <c r="AV1225" s="588">
        <f t="shared" si="1340"/>
        <v>0</v>
      </c>
      <c r="AW1225" s="587"/>
      <c r="AX1225" s="652"/>
      <c r="AY1225" s="706">
        <f t="shared" si="1347"/>
        <v>0</v>
      </c>
      <c r="BC1225" s="30">
        <f t="shared" si="1350"/>
        <v>0</v>
      </c>
      <c r="BD1225" s="30">
        <f t="shared" si="1351"/>
        <v>0</v>
      </c>
      <c r="BE1225" s="30">
        <f t="shared" si="1342"/>
        <v>0</v>
      </c>
      <c r="BF1225" s="30">
        <f t="shared" si="1352"/>
        <v>0</v>
      </c>
      <c r="BG1225" s="30">
        <f t="shared" si="1353"/>
        <v>0</v>
      </c>
      <c r="BH1225" s="30">
        <f t="shared" si="1341"/>
        <v>0</v>
      </c>
      <c r="BI1225" s="30">
        <f t="shared" si="1346"/>
        <v>0</v>
      </c>
      <c r="BJ1225" s="30">
        <f t="shared" si="1354"/>
        <v>0</v>
      </c>
      <c r="BK1225" s="704">
        <f t="shared" si="1355"/>
        <v>0</v>
      </c>
      <c r="BL1225" s="30">
        <f t="shared" si="1356"/>
        <v>0</v>
      </c>
      <c r="BM1225" s="30">
        <f t="shared" si="1357"/>
        <v>0</v>
      </c>
      <c r="BN1225" s="30">
        <f t="shared" si="1344"/>
        <v>0</v>
      </c>
    </row>
    <row r="1226" spans="1:66" x14ac:dyDescent="0.25">
      <c r="A1226" s="49"/>
      <c r="B1226" s="50"/>
      <c r="C1226" s="699"/>
      <c r="D1226" s="50"/>
      <c r="E1226" s="62" t="e">
        <f t="shared" si="1345"/>
        <v>#N/A</v>
      </c>
      <c r="F1226" s="664" t="str">
        <f t="shared" si="1343"/>
        <v/>
      </c>
      <c r="G1226" s="587"/>
      <c r="H1226" s="588">
        <f t="shared" si="1315"/>
        <v>0</v>
      </c>
      <c r="I1226" s="588">
        <f t="shared" si="1329"/>
        <v>0</v>
      </c>
      <c r="J1226" s="587"/>
      <c r="K1226" s="588">
        <f t="shared" si="1316"/>
        <v>0</v>
      </c>
      <c r="L1226" s="588">
        <f t="shared" si="1330"/>
        <v>0</v>
      </c>
      <c r="M1226" s="587"/>
      <c r="N1226" s="588">
        <f t="shared" si="1317"/>
        <v>0</v>
      </c>
      <c r="O1226" s="588">
        <f t="shared" si="1331"/>
        <v>0</v>
      </c>
      <c r="P1226" s="587"/>
      <c r="Q1226" s="588">
        <f t="shared" si="1318"/>
        <v>0</v>
      </c>
      <c r="R1226" s="588">
        <f t="shared" si="1332"/>
        <v>0</v>
      </c>
      <c r="S1226" s="587"/>
      <c r="T1226" s="588">
        <f t="shared" si="1319"/>
        <v>0</v>
      </c>
      <c r="U1226" s="588">
        <f t="shared" si="1333"/>
        <v>0</v>
      </c>
      <c r="V1226" s="587"/>
      <c r="W1226" s="588">
        <f t="shared" si="1320"/>
        <v>0</v>
      </c>
      <c r="X1226" s="588">
        <f t="shared" si="1334"/>
        <v>0</v>
      </c>
      <c r="Y1226" s="587"/>
      <c r="Z1226" s="588">
        <f t="shared" si="1321"/>
        <v>0</v>
      </c>
      <c r="AA1226" s="588">
        <f t="shared" si="1348"/>
        <v>0</v>
      </c>
      <c r="AB1226" s="587"/>
      <c r="AC1226" s="588">
        <f t="shared" si="1322"/>
        <v>0</v>
      </c>
      <c r="AD1226" s="588">
        <f t="shared" si="1335"/>
        <v>0</v>
      </c>
      <c r="AE1226" s="587"/>
      <c r="AF1226" s="588">
        <f t="shared" si="1323"/>
        <v>0</v>
      </c>
      <c r="AG1226" s="588">
        <f t="shared" si="1336"/>
        <v>0</v>
      </c>
      <c r="AH1226" s="587"/>
      <c r="AI1226" s="588">
        <f t="shared" si="1324"/>
        <v>0</v>
      </c>
      <c r="AJ1226" s="588">
        <f t="shared" si="1337"/>
        <v>0</v>
      </c>
      <c r="AK1226" s="587"/>
      <c r="AL1226" s="588">
        <f t="shared" si="1325"/>
        <v>0</v>
      </c>
      <c r="AM1226" s="588">
        <f t="shared" si="1338"/>
        <v>0</v>
      </c>
      <c r="AN1226" s="587"/>
      <c r="AO1226" s="588">
        <f t="shared" si="1326"/>
        <v>0</v>
      </c>
      <c r="AP1226" s="588">
        <f t="shared" si="1339"/>
        <v>0</v>
      </c>
      <c r="AQ1226" s="587"/>
      <c r="AR1226" s="588">
        <f t="shared" si="1327"/>
        <v>0</v>
      </c>
      <c r="AS1226" s="588">
        <f t="shared" si="1349"/>
        <v>0</v>
      </c>
      <c r="AT1226" s="587"/>
      <c r="AU1226" s="588">
        <f t="shared" si="1328"/>
        <v>0</v>
      </c>
      <c r="AV1226" s="588">
        <f t="shared" si="1340"/>
        <v>0</v>
      </c>
      <c r="AW1226" s="587"/>
      <c r="AX1226" s="652"/>
      <c r="AY1226" s="706">
        <f t="shared" si="1347"/>
        <v>0</v>
      </c>
      <c r="BC1226" s="30">
        <f t="shared" si="1350"/>
        <v>0</v>
      </c>
      <c r="BD1226" s="30">
        <f t="shared" si="1351"/>
        <v>0</v>
      </c>
      <c r="BE1226" s="30">
        <f t="shared" si="1342"/>
        <v>0</v>
      </c>
      <c r="BF1226" s="30">
        <f t="shared" si="1352"/>
        <v>0</v>
      </c>
      <c r="BG1226" s="30">
        <f t="shared" si="1353"/>
        <v>0</v>
      </c>
      <c r="BH1226" s="30">
        <f t="shared" si="1341"/>
        <v>0</v>
      </c>
      <c r="BI1226" s="30">
        <f t="shared" si="1346"/>
        <v>0</v>
      </c>
      <c r="BJ1226" s="30">
        <f t="shared" si="1354"/>
        <v>0</v>
      </c>
      <c r="BK1226" s="704">
        <f t="shared" si="1355"/>
        <v>0</v>
      </c>
      <c r="BL1226" s="30">
        <f t="shared" si="1356"/>
        <v>0</v>
      </c>
      <c r="BM1226" s="30">
        <f t="shared" si="1357"/>
        <v>0</v>
      </c>
      <c r="BN1226" s="30">
        <f t="shared" si="1344"/>
        <v>0</v>
      </c>
    </row>
    <row r="1227" spans="1:66" x14ac:dyDescent="0.25">
      <c r="A1227" s="49"/>
      <c r="B1227" s="50"/>
      <c r="C1227" s="699"/>
      <c r="D1227" s="50"/>
      <c r="E1227" s="62" t="e">
        <f t="shared" si="1345"/>
        <v>#N/A</v>
      </c>
      <c r="F1227" s="664" t="str">
        <f t="shared" si="1343"/>
        <v/>
      </c>
      <c r="G1227" s="587"/>
      <c r="H1227" s="588">
        <f t="shared" ref="H1227:H1290" si="1358">SUMIFS(JE_amount,JE_Month,H$3,JE_Entity,$A1227,JE_Ledger_number,$B1227)</f>
        <v>0</v>
      </c>
      <c r="I1227" s="588">
        <f t="shared" si="1329"/>
        <v>0</v>
      </c>
      <c r="J1227" s="587"/>
      <c r="K1227" s="588">
        <f t="shared" ref="K1227:K1290" si="1359">SUMIFS(JE_amount,JE_Month,K$3,JE_Entity,$A1227,JE_Ledger_number,$B1227)</f>
        <v>0</v>
      </c>
      <c r="L1227" s="588">
        <f t="shared" si="1330"/>
        <v>0</v>
      </c>
      <c r="M1227" s="587"/>
      <c r="N1227" s="588">
        <f t="shared" ref="N1227:N1290" si="1360">SUMIFS(JE_amount,JE_Month,N$3,JE_Entity,$A1227,JE_Ledger_number,$B1227)</f>
        <v>0</v>
      </c>
      <c r="O1227" s="588">
        <f t="shared" si="1331"/>
        <v>0</v>
      </c>
      <c r="P1227" s="587"/>
      <c r="Q1227" s="588">
        <f t="shared" ref="Q1227:Q1290" si="1361">SUMIFS(JE_amount,JE_Month,Q$3,JE_Entity,$A1227,JE_Ledger_number,$B1227)</f>
        <v>0</v>
      </c>
      <c r="R1227" s="588">
        <f t="shared" si="1332"/>
        <v>0</v>
      </c>
      <c r="S1227" s="587"/>
      <c r="T1227" s="588">
        <f t="shared" ref="T1227:T1290" si="1362">SUMIFS(JE_amount,JE_Month,T$3,JE_Entity,$A1227,JE_Ledger_number,$B1227)</f>
        <v>0</v>
      </c>
      <c r="U1227" s="588">
        <f t="shared" si="1333"/>
        <v>0</v>
      </c>
      <c r="V1227" s="587"/>
      <c r="W1227" s="588">
        <f t="shared" ref="W1227:W1290" si="1363">SUMIFS(JE_amount,JE_Month,W$3,JE_Entity,$A1227,JE_Ledger_number,$B1227)</f>
        <v>0</v>
      </c>
      <c r="X1227" s="588">
        <f t="shared" si="1334"/>
        <v>0</v>
      </c>
      <c r="Y1227" s="587"/>
      <c r="Z1227" s="588">
        <f t="shared" ref="Z1227:Z1290" si="1364">SUMIFS(JE_amount,JE_Month,Z$3,JE_Entity,$A1227,JE_Ledger_number,$B1227)</f>
        <v>0</v>
      </c>
      <c r="AA1227" s="588">
        <f t="shared" si="1348"/>
        <v>0</v>
      </c>
      <c r="AB1227" s="587"/>
      <c r="AC1227" s="588">
        <f t="shared" ref="AC1227:AC1290" si="1365">SUMIFS(JE_amount,JE_Month,AC$3,JE_Entity,$A1227,JE_Ledger_number,$B1227)</f>
        <v>0</v>
      </c>
      <c r="AD1227" s="588">
        <f t="shared" si="1335"/>
        <v>0</v>
      </c>
      <c r="AE1227" s="587"/>
      <c r="AF1227" s="588">
        <f t="shared" ref="AF1227:AF1290" si="1366">SUMIFS(JE_amount,JE_Month,AF$3,JE_Entity,$A1227,JE_Ledger_number,$B1227)</f>
        <v>0</v>
      </c>
      <c r="AG1227" s="588">
        <f t="shared" si="1336"/>
        <v>0</v>
      </c>
      <c r="AH1227" s="587"/>
      <c r="AI1227" s="588">
        <f t="shared" ref="AI1227:AI1290" si="1367">SUMIFS(JE_amount,JE_Month,AI$3,JE_Entity,$A1227,JE_Ledger_number,$B1227)</f>
        <v>0</v>
      </c>
      <c r="AJ1227" s="588">
        <f t="shared" si="1337"/>
        <v>0</v>
      </c>
      <c r="AK1227" s="587"/>
      <c r="AL1227" s="588">
        <f t="shared" ref="AL1227:AL1290" si="1368">SUMIFS(JE_amount,JE_Month,AL$3,JE_Entity,$A1227,JE_Ledger_number,$B1227)</f>
        <v>0</v>
      </c>
      <c r="AM1227" s="588">
        <f t="shared" si="1338"/>
        <v>0</v>
      </c>
      <c r="AN1227" s="587"/>
      <c r="AO1227" s="588">
        <f t="shared" ref="AO1227:AO1290" si="1369">SUMIFS(JE_amount,JE_Month,AO$3,JE_Entity,$A1227,JE_Ledger_number,$B1227)</f>
        <v>0</v>
      </c>
      <c r="AP1227" s="588">
        <f t="shared" si="1339"/>
        <v>0</v>
      </c>
      <c r="AQ1227" s="587"/>
      <c r="AR1227" s="588">
        <f t="shared" ref="AR1227:AR1290" si="1370">SUMIFS(JE_amount,JE_Month,AR$3,JE_Entity,$A1227,JE_Ledger_number,$B1227)</f>
        <v>0</v>
      </c>
      <c r="AS1227" s="588">
        <f t="shared" si="1349"/>
        <v>0</v>
      </c>
      <c r="AT1227" s="587"/>
      <c r="AU1227" s="588">
        <f t="shared" ref="AU1227:AU1290" si="1371">SUMIFS(JE_amount_NIS,JE_Month,AU$3,JE_Entity,$A1227,JE_Ledger_number,$B1227)</f>
        <v>0</v>
      </c>
      <c r="AV1227" s="588">
        <f t="shared" si="1340"/>
        <v>0</v>
      </c>
      <c r="AW1227" s="587"/>
      <c r="AX1227" s="652"/>
      <c r="AY1227" s="706">
        <f t="shared" si="1347"/>
        <v>0</v>
      </c>
      <c r="BC1227" s="30">
        <f t="shared" si="1350"/>
        <v>0</v>
      </c>
      <c r="BD1227" s="30">
        <f t="shared" si="1351"/>
        <v>0</v>
      </c>
      <c r="BE1227" s="30">
        <f t="shared" si="1342"/>
        <v>0</v>
      </c>
      <c r="BF1227" s="30">
        <f t="shared" si="1352"/>
        <v>0</v>
      </c>
      <c r="BG1227" s="30">
        <f t="shared" si="1353"/>
        <v>0</v>
      </c>
      <c r="BH1227" s="30">
        <f t="shared" si="1341"/>
        <v>0</v>
      </c>
      <c r="BI1227" s="30">
        <f t="shared" si="1346"/>
        <v>0</v>
      </c>
      <c r="BJ1227" s="30">
        <f t="shared" si="1354"/>
        <v>0</v>
      </c>
      <c r="BK1227" s="704">
        <f t="shared" si="1355"/>
        <v>0</v>
      </c>
      <c r="BL1227" s="30">
        <f t="shared" si="1356"/>
        <v>0</v>
      </c>
      <c r="BM1227" s="30">
        <f t="shared" si="1357"/>
        <v>0</v>
      </c>
      <c r="BN1227" s="30">
        <f t="shared" si="1344"/>
        <v>0</v>
      </c>
    </row>
    <row r="1228" spans="1:66" x14ac:dyDescent="0.25">
      <c r="A1228" s="49"/>
      <c r="B1228" s="50"/>
      <c r="C1228" s="699"/>
      <c r="D1228" s="50"/>
      <c r="E1228" s="62" t="e">
        <f t="shared" si="1345"/>
        <v>#N/A</v>
      </c>
      <c r="F1228" s="664" t="str">
        <f t="shared" si="1343"/>
        <v/>
      </c>
      <c r="G1228" s="587"/>
      <c r="H1228" s="588">
        <f t="shared" si="1358"/>
        <v>0</v>
      </c>
      <c r="I1228" s="588">
        <f t="shared" ref="I1228:I1263" si="1372">SUM(G1228:H1228)</f>
        <v>0</v>
      </c>
      <c r="J1228" s="587"/>
      <c r="K1228" s="588">
        <f t="shared" si="1359"/>
        <v>0</v>
      </c>
      <c r="L1228" s="588">
        <f t="shared" ref="L1228:L1263" si="1373">SUM(J1228:K1228)</f>
        <v>0</v>
      </c>
      <c r="M1228" s="587"/>
      <c r="N1228" s="588">
        <f t="shared" si="1360"/>
        <v>0</v>
      </c>
      <c r="O1228" s="588">
        <f t="shared" ref="O1228:O1263" si="1374">SUM(M1228:N1228)</f>
        <v>0</v>
      </c>
      <c r="P1228" s="587"/>
      <c r="Q1228" s="588">
        <f t="shared" si="1361"/>
        <v>0</v>
      </c>
      <c r="R1228" s="588">
        <f t="shared" ref="R1228:R1263" si="1375">SUM(P1228:Q1228)</f>
        <v>0</v>
      </c>
      <c r="S1228" s="587"/>
      <c r="T1228" s="588">
        <f t="shared" si="1362"/>
        <v>0</v>
      </c>
      <c r="U1228" s="588">
        <f t="shared" ref="U1228:U1263" si="1376">SUM(S1228:T1228)</f>
        <v>0</v>
      </c>
      <c r="V1228" s="587"/>
      <c r="W1228" s="588">
        <f t="shared" si="1363"/>
        <v>0</v>
      </c>
      <c r="X1228" s="588">
        <f t="shared" ref="X1228:X1263" si="1377">SUM(V1228:W1228)</f>
        <v>0</v>
      </c>
      <c r="Y1228" s="587"/>
      <c r="Z1228" s="588">
        <f t="shared" si="1364"/>
        <v>0</v>
      </c>
      <c r="AA1228" s="588">
        <f t="shared" si="1348"/>
        <v>0</v>
      </c>
      <c r="AB1228" s="587"/>
      <c r="AC1228" s="588">
        <f t="shared" si="1365"/>
        <v>0</v>
      </c>
      <c r="AD1228" s="588">
        <f t="shared" ref="AD1228:AD1263" si="1378">SUM(AB1228:AC1228)</f>
        <v>0</v>
      </c>
      <c r="AE1228" s="587"/>
      <c r="AF1228" s="588">
        <f t="shared" si="1366"/>
        <v>0</v>
      </c>
      <c r="AG1228" s="588">
        <f t="shared" ref="AG1228:AG1263" si="1379">SUM(AE1228:AF1228)</f>
        <v>0</v>
      </c>
      <c r="AH1228" s="587"/>
      <c r="AI1228" s="588">
        <f t="shared" si="1367"/>
        <v>0</v>
      </c>
      <c r="AJ1228" s="588">
        <f t="shared" ref="AJ1228:AJ1263" si="1380">SUM(AH1228:AI1228)</f>
        <v>0</v>
      </c>
      <c r="AK1228" s="587"/>
      <c r="AL1228" s="588">
        <f t="shared" si="1368"/>
        <v>0</v>
      </c>
      <c r="AM1228" s="588">
        <f t="shared" ref="AM1228:AM1263" si="1381">SUM(AK1228:AL1228)</f>
        <v>0</v>
      </c>
      <c r="AN1228" s="587"/>
      <c r="AO1228" s="588">
        <f t="shared" si="1369"/>
        <v>0</v>
      </c>
      <c r="AP1228" s="588">
        <f t="shared" ref="AP1228:AP1263" si="1382">SUM(AN1228:AO1228)</f>
        <v>0</v>
      </c>
      <c r="AQ1228" s="587"/>
      <c r="AR1228" s="588">
        <f t="shared" si="1370"/>
        <v>0</v>
      </c>
      <c r="AS1228" s="588">
        <f t="shared" si="1349"/>
        <v>0</v>
      </c>
      <c r="AT1228" s="587"/>
      <c r="AU1228" s="588">
        <f t="shared" si="1371"/>
        <v>0</v>
      </c>
      <c r="AV1228" s="588">
        <f t="shared" ref="AV1228:AV1263" si="1383">SUM(AT1228:AU1228)</f>
        <v>0</v>
      </c>
      <c r="AW1228" s="587"/>
      <c r="AX1228" s="652"/>
      <c r="AY1228" s="706">
        <f t="shared" si="1347"/>
        <v>0</v>
      </c>
      <c r="BC1228" s="30">
        <f t="shared" si="1350"/>
        <v>0</v>
      </c>
      <c r="BD1228" s="30">
        <f t="shared" si="1351"/>
        <v>0</v>
      </c>
      <c r="BE1228" s="30">
        <f t="shared" si="1342"/>
        <v>0</v>
      </c>
      <c r="BF1228" s="30">
        <f t="shared" si="1352"/>
        <v>0</v>
      </c>
      <c r="BG1228" s="30">
        <f t="shared" si="1353"/>
        <v>0</v>
      </c>
      <c r="BH1228" s="30">
        <f t="shared" si="1341"/>
        <v>0</v>
      </c>
      <c r="BI1228" s="30">
        <f t="shared" si="1346"/>
        <v>0</v>
      </c>
      <c r="BJ1228" s="30">
        <f t="shared" si="1354"/>
        <v>0</v>
      </c>
      <c r="BK1228" s="704">
        <f t="shared" si="1355"/>
        <v>0</v>
      </c>
      <c r="BL1228" s="30">
        <f t="shared" si="1356"/>
        <v>0</v>
      </c>
      <c r="BM1228" s="30">
        <f t="shared" si="1357"/>
        <v>0</v>
      </c>
      <c r="BN1228" s="30">
        <f t="shared" si="1344"/>
        <v>0</v>
      </c>
    </row>
    <row r="1229" spans="1:66" x14ac:dyDescent="0.25">
      <c r="A1229" s="49"/>
      <c r="B1229" s="50"/>
      <c r="C1229" s="699"/>
      <c r="D1229" s="50"/>
      <c r="E1229" s="62" t="e">
        <f t="shared" si="1345"/>
        <v>#N/A</v>
      </c>
      <c r="F1229" s="664" t="str">
        <f t="shared" si="1343"/>
        <v/>
      </c>
      <c r="G1229" s="587"/>
      <c r="H1229" s="588">
        <f t="shared" si="1358"/>
        <v>0</v>
      </c>
      <c r="I1229" s="588">
        <f t="shared" si="1372"/>
        <v>0</v>
      </c>
      <c r="J1229" s="587"/>
      <c r="K1229" s="588">
        <f t="shared" si="1359"/>
        <v>0</v>
      </c>
      <c r="L1229" s="588">
        <f t="shared" si="1373"/>
        <v>0</v>
      </c>
      <c r="M1229" s="587"/>
      <c r="N1229" s="588">
        <f t="shared" si="1360"/>
        <v>0</v>
      </c>
      <c r="O1229" s="588">
        <f t="shared" si="1374"/>
        <v>0</v>
      </c>
      <c r="P1229" s="587"/>
      <c r="Q1229" s="588">
        <f t="shared" si="1361"/>
        <v>0</v>
      </c>
      <c r="R1229" s="588">
        <f t="shared" si="1375"/>
        <v>0</v>
      </c>
      <c r="S1229" s="587"/>
      <c r="T1229" s="588">
        <f t="shared" si="1362"/>
        <v>0</v>
      </c>
      <c r="U1229" s="588">
        <f t="shared" si="1376"/>
        <v>0</v>
      </c>
      <c r="V1229" s="587"/>
      <c r="W1229" s="588">
        <f t="shared" si="1363"/>
        <v>0</v>
      </c>
      <c r="X1229" s="588">
        <f t="shared" si="1377"/>
        <v>0</v>
      </c>
      <c r="Y1229" s="587"/>
      <c r="Z1229" s="588">
        <f t="shared" si="1364"/>
        <v>0</v>
      </c>
      <c r="AA1229" s="588">
        <f t="shared" si="1348"/>
        <v>0</v>
      </c>
      <c r="AB1229" s="587"/>
      <c r="AC1229" s="588">
        <f t="shared" si="1365"/>
        <v>0</v>
      </c>
      <c r="AD1229" s="588">
        <f t="shared" si="1378"/>
        <v>0</v>
      </c>
      <c r="AE1229" s="587"/>
      <c r="AF1229" s="588">
        <f t="shared" si="1366"/>
        <v>0</v>
      </c>
      <c r="AG1229" s="588">
        <f t="shared" si="1379"/>
        <v>0</v>
      </c>
      <c r="AH1229" s="587"/>
      <c r="AI1229" s="588">
        <f t="shared" si="1367"/>
        <v>0</v>
      </c>
      <c r="AJ1229" s="588">
        <f t="shared" si="1380"/>
        <v>0</v>
      </c>
      <c r="AK1229" s="587"/>
      <c r="AL1229" s="588">
        <f t="shared" si="1368"/>
        <v>0</v>
      </c>
      <c r="AM1229" s="588">
        <f t="shared" si="1381"/>
        <v>0</v>
      </c>
      <c r="AN1229" s="587"/>
      <c r="AO1229" s="588">
        <f t="shared" si="1369"/>
        <v>0</v>
      </c>
      <c r="AP1229" s="588">
        <f t="shared" si="1382"/>
        <v>0</v>
      </c>
      <c r="AQ1229" s="587"/>
      <c r="AR1229" s="588">
        <f t="shared" si="1370"/>
        <v>0</v>
      </c>
      <c r="AS1229" s="588">
        <f t="shared" si="1349"/>
        <v>0</v>
      </c>
      <c r="AT1229" s="587"/>
      <c r="AU1229" s="588">
        <f t="shared" si="1371"/>
        <v>0</v>
      </c>
      <c r="AV1229" s="588">
        <f t="shared" si="1383"/>
        <v>0</v>
      </c>
      <c r="AW1229" s="587"/>
      <c r="AX1229" s="652"/>
      <c r="AY1229" s="706">
        <f t="shared" si="1347"/>
        <v>0</v>
      </c>
      <c r="BC1229" s="30">
        <f t="shared" si="1350"/>
        <v>0</v>
      </c>
      <c r="BD1229" s="30">
        <f t="shared" si="1351"/>
        <v>0</v>
      </c>
      <c r="BE1229" s="30">
        <f t="shared" si="1342"/>
        <v>0</v>
      </c>
      <c r="BF1229" s="30">
        <f t="shared" si="1352"/>
        <v>0</v>
      </c>
      <c r="BG1229" s="30">
        <f t="shared" si="1353"/>
        <v>0</v>
      </c>
      <c r="BH1229" s="30">
        <f t="shared" si="1341"/>
        <v>0</v>
      </c>
      <c r="BI1229" s="30">
        <f t="shared" si="1346"/>
        <v>0</v>
      </c>
      <c r="BJ1229" s="30">
        <f t="shared" si="1354"/>
        <v>0</v>
      </c>
      <c r="BK1229" s="704">
        <f t="shared" si="1355"/>
        <v>0</v>
      </c>
      <c r="BL1229" s="30">
        <f t="shared" si="1356"/>
        <v>0</v>
      </c>
      <c r="BM1229" s="30">
        <f t="shared" si="1357"/>
        <v>0</v>
      </c>
      <c r="BN1229" s="30">
        <f t="shared" si="1344"/>
        <v>0</v>
      </c>
    </row>
    <row r="1230" spans="1:66" x14ac:dyDescent="0.25">
      <c r="A1230" s="49"/>
      <c r="B1230" s="50"/>
      <c r="C1230" s="699"/>
      <c r="D1230" s="50"/>
      <c r="E1230" s="62" t="e">
        <f t="shared" si="1345"/>
        <v>#N/A</v>
      </c>
      <c r="F1230" s="664" t="str">
        <f t="shared" si="1343"/>
        <v/>
      </c>
      <c r="G1230" s="587"/>
      <c r="H1230" s="588">
        <f t="shared" si="1358"/>
        <v>0</v>
      </c>
      <c r="I1230" s="588">
        <f t="shared" si="1372"/>
        <v>0</v>
      </c>
      <c r="J1230" s="587"/>
      <c r="K1230" s="588">
        <f t="shared" si="1359"/>
        <v>0</v>
      </c>
      <c r="L1230" s="588">
        <f t="shared" si="1373"/>
        <v>0</v>
      </c>
      <c r="M1230" s="587"/>
      <c r="N1230" s="588">
        <f t="shared" si="1360"/>
        <v>0</v>
      </c>
      <c r="O1230" s="588">
        <f t="shared" si="1374"/>
        <v>0</v>
      </c>
      <c r="P1230" s="587"/>
      <c r="Q1230" s="588">
        <f t="shared" si="1361"/>
        <v>0</v>
      </c>
      <c r="R1230" s="588">
        <f t="shared" si="1375"/>
        <v>0</v>
      </c>
      <c r="S1230" s="587"/>
      <c r="T1230" s="588">
        <f t="shared" si="1362"/>
        <v>0</v>
      </c>
      <c r="U1230" s="588">
        <f t="shared" si="1376"/>
        <v>0</v>
      </c>
      <c r="V1230" s="587"/>
      <c r="W1230" s="588">
        <f t="shared" si="1363"/>
        <v>0</v>
      </c>
      <c r="X1230" s="588">
        <f t="shared" si="1377"/>
        <v>0</v>
      </c>
      <c r="Y1230" s="587"/>
      <c r="Z1230" s="588">
        <f t="shared" si="1364"/>
        <v>0</v>
      </c>
      <c r="AA1230" s="588">
        <f t="shared" si="1348"/>
        <v>0</v>
      </c>
      <c r="AB1230" s="587"/>
      <c r="AC1230" s="588">
        <f t="shared" si="1365"/>
        <v>0</v>
      </c>
      <c r="AD1230" s="588">
        <f t="shared" si="1378"/>
        <v>0</v>
      </c>
      <c r="AE1230" s="587"/>
      <c r="AF1230" s="588">
        <f t="shared" si="1366"/>
        <v>0</v>
      </c>
      <c r="AG1230" s="588">
        <f t="shared" si="1379"/>
        <v>0</v>
      </c>
      <c r="AH1230" s="587"/>
      <c r="AI1230" s="588">
        <f t="shared" si="1367"/>
        <v>0</v>
      </c>
      <c r="AJ1230" s="588">
        <f t="shared" si="1380"/>
        <v>0</v>
      </c>
      <c r="AK1230" s="587"/>
      <c r="AL1230" s="588">
        <f t="shared" si="1368"/>
        <v>0</v>
      </c>
      <c r="AM1230" s="588">
        <f t="shared" si="1381"/>
        <v>0</v>
      </c>
      <c r="AN1230" s="587"/>
      <c r="AO1230" s="588">
        <f t="shared" si="1369"/>
        <v>0</v>
      </c>
      <c r="AP1230" s="588">
        <f t="shared" si="1382"/>
        <v>0</v>
      </c>
      <c r="AQ1230" s="587"/>
      <c r="AR1230" s="588">
        <f t="shared" si="1370"/>
        <v>0</v>
      </c>
      <c r="AS1230" s="588">
        <f t="shared" si="1349"/>
        <v>0</v>
      </c>
      <c r="AT1230" s="587"/>
      <c r="AU1230" s="588">
        <f t="shared" si="1371"/>
        <v>0</v>
      </c>
      <c r="AV1230" s="588">
        <f t="shared" si="1383"/>
        <v>0</v>
      </c>
      <c r="AW1230" s="587"/>
      <c r="AX1230" s="652"/>
      <c r="AY1230" s="706">
        <f t="shared" si="1347"/>
        <v>0</v>
      </c>
      <c r="BC1230" s="30">
        <f t="shared" si="1350"/>
        <v>0</v>
      </c>
      <c r="BD1230" s="30">
        <f t="shared" si="1351"/>
        <v>0</v>
      </c>
      <c r="BE1230" s="30">
        <f t="shared" si="1342"/>
        <v>0</v>
      </c>
      <c r="BF1230" s="30">
        <f t="shared" si="1352"/>
        <v>0</v>
      </c>
      <c r="BG1230" s="30">
        <f t="shared" si="1353"/>
        <v>0</v>
      </c>
      <c r="BH1230" s="30">
        <f t="shared" si="1341"/>
        <v>0</v>
      </c>
      <c r="BI1230" s="30">
        <f t="shared" si="1346"/>
        <v>0</v>
      </c>
      <c r="BJ1230" s="30">
        <f t="shared" si="1354"/>
        <v>0</v>
      </c>
      <c r="BK1230" s="704">
        <f t="shared" si="1355"/>
        <v>0</v>
      </c>
      <c r="BL1230" s="30">
        <f t="shared" si="1356"/>
        <v>0</v>
      </c>
      <c r="BM1230" s="30">
        <f t="shared" si="1357"/>
        <v>0</v>
      </c>
      <c r="BN1230" s="30">
        <f t="shared" si="1344"/>
        <v>0</v>
      </c>
    </row>
    <row r="1231" spans="1:66" x14ac:dyDescent="0.25">
      <c r="A1231" s="49"/>
      <c r="B1231" s="50"/>
      <c r="C1231" s="699"/>
      <c r="D1231" s="50"/>
      <c r="E1231" s="62" t="e">
        <f t="shared" si="1345"/>
        <v>#N/A</v>
      </c>
      <c r="F1231" s="664" t="str">
        <f t="shared" si="1343"/>
        <v/>
      </c>
      <c r="G1231" s="587"/>
      <c r="H1231" s="588">
        <f t="shared" si="1358"/>
        <v>0</v>
      </c>
      <c r="I1231" s="588">
        <f t="shared" si="1372"/>
        <v>0</v>
      </c>
      <c r="J1231" s="587"/>
      <c r="K1231" s="588">
        <f t="shared" si="1359"/>
        <v>0</v>
      </c>
      <c r="L1231" s="588">
        <f t="shared" si="1373"/>
        <v>0</v>
      </c>
      <c r="M1231" s="587"/>
      <c r="N1231" s="588">
        <f t="shared" si="1360"/>
        <v>0</v>
      </c>
      <c r="O1231" s="588">
        <f t="shared" si="1374"/>
        <v>0</v>
      </c>
      <c r="P1231" s="587"/>
      <c r="Q1231" s="588">
        <f t="shared" si="1361"/>
        <v>0</v>
      </c>
      <c r="R1231" s="588">
        <f t="shared" si="1375"/>
        <v>0</v>
      </c>
      <c r="S1231" s="587"/>
      <c r="T1231" s="588">
        <f t="shared" si="1362"/>
        <v>0</v>
      </c>
      <c r="U1231" s="588">
        <f t="shared" si="1376"/>
        <v>0</v>
      </c>
      <c r="V1231" s="587"/>
      <c r="W1231" s="588">
        <f t="shared" si="1363"/>
        <v>0</v>
      </c>
      <c r="X1231" s="588">
        <f t="shared" si="1377"/>
        <v>0</v>
      </c>
      <c r="Y1231" s="587"/>
      <c r="Z1231" s="588">
        <f t="shared" si="1364"/>
        <v>0</v>
      </c>
      <c r="AA1231" s="588">
        <f t="shared" si="1348"/>
        <v>0</v>
      </c>
      <c r="AB1231" s="587"/>
      <c r="AC1231" s="588">
        <f t="shared" si="1365"/>
        <v>0</v>
      </c>
      <c r="AD1231" s="588">
        <f t="shared" si="1378"/>
        <v>0</v>
      </c>
      <c r="AE1231" s="587"/>
      <c r="AF1231" s="588">
        <f t="shared" si="1366"/>
        <v>0</v>
      </c>
      <c r="AG1231" s="588">
        <f t="shared" si="1379"/>
        <v>0</v>
      </c>
      <c r="AH1231" s="587"/>
      <c r="AI1231" s="588">
        <f t="shared" si="1367"/>
        <v>0</v>
      </c>
      <c r="AJ1231" s="588">
        <f t="shared" si="1380"/>
        <v>0</v>
      </c>
      <c r="AK1231" s="587"/>
      <c r="AL1231" s="588">
        <f t="shared" si="1368"/>
        <v>0</v>
      </c>
      <c r="AM1231" s="588">
        <f t="shared" si="1381"/>
        <v>0</v>
      </c>
      <c r="AN1231" s="587"/>
      <c r="AO1231" s="588">
        <f t="shared" si="1369"/>
        <v>0</v>
      </c>
      <c r="AP1231" s="588">
        <f t="shared" si="1382"/>
        <v>0</v>
      </c>
      <c r="AQ1231" s="587"/>
      <c r="AR1231" s="588">
        <f t="shared" si="1370"/>
        <v>0</v>
      </c>
      <c r="AS1231" s="588">
        <f t="shared" si="1349"/>
        <v>0</v>
      </c>
      <c r="AT1231" s="587"/>
      <c r="AU1231" s="588">
        <f t="shared" si="1371"/>
        <v>0</v>
      </c>
      <c r="AV1231" s="588">
        <f t="shared" si="1383"/>
        <v>0</v>
      </c>
      <c r="AW1231" s="587"/>
      <c r="AX1231" s="652"/>
      <c r="AY1231" s="706">
        <f t="shared" si="1347"/>
        <v>0</v>
      </c>
      <c r="BC1231" s="30">
        <f t="shared" si="1350"/>
        <v>0</v>
      </c>
      <c r="BD1231" s="30">
        <f t="shared" si="1351"/>
        <v>0</v>
      </c>
      <c r="BE1231" s="30">
        <f t="shared" si="1342"/>
        <v>0</v>
      </c>
      <c r="BF1231" s="30">
        <f t="shared" si="1352"/>
        <v>0</v>
      </c>
      <c r="BG1231" s="30">
        <f t="shared" si="1353"/>
        <v>0</v>
      </c>
      <c r="BH1231" s="30">
        <f t="shared" ref="BH1231:BH1294" si="1384">AA1231-X1231</f>
        <v>0</v>
      </c>
      <c r="BI1231" s="30">
        <f t="shared" si="1346"/>
        <v>0</v>
      </c>
      <c r="BJ1231" s="30">
        <f t="shared" si="1354"/>
        <v>0</v>
      </c>
      <c r="BK1231" s="704">
        <f t="shared" si="1355"/>
        <v>0</v>
      </c>
      <c r="BL1231" s="30">
        <f t="shared" si="1356"/>
        <v>0</v>
      </c>
      <c r="BM1231" s="30">
        <f t="shared" si="1357"/>
        <v>0</v>
      </c>
      <c r="BN1231" s="30">
        <f t="shared" si="1344"/>
        <v>0</v>
      </c>
    </row>
    <row r="1232" spans="1:66" x14ac:dyDescent="0.25">
      <c r="A1232" s="49"/>
      <c r="B1232" s="50"/>
      <c r="C1232" s="699"/>
      <c r="D1232" s="50"/>
      <c r="E1232" s="62" t="e">
        <f t="shared" si="1345"/>
        <v>#N/A</v>
      </c>
      <c r="F1232" s="664" t="str">
        <f t="shared" si="1343"/>
        <v/>
      </c>
      <c r="G1232" s="587"/>
      <c r="H1232" s="588">
        <f t="shared" si="1358"/>
        <v>0</v>
      </c>
      <c r="I1232" s="588">
        <f t="shared" si="1372"/>
        <v>0</v>
      </c>
      <c r="J1232" s="587"/>
      <c r="K1232" s="588">
        <f t="shared" si="1359"/>
        <v>0</v>
      </c>
      <c r="L1232" s="588">
        <f t="shared" si="1373"/>
        <v>0</v>
      </c>
      <c r="M1232" s="587"/>
      <c r="N1232" s="588">
        <f t="shared" si="1360"/>
        <v>0</v>
      </c>
      <c r="O1232" s="588">
        <f t="shared" si="1374"/>
        <v>0</v>
      </c>
      <c r="P1232" s="587"/>
      <c r="Q1232" s="588">
        <f t="shared" si="1361"/>
        <v>0</v>
      </c>
      <c r="R1232" s="588">
        <f t="shared" si="1375"/>
        <v>0</v>
      </c>
      <c r="S1232" s="587"/>
      <c r="T1232" s="588">
        <f t="shared" si="1362"/>
        <v>0</v>
      </c>
      <c r="U1232" s="588">
        <f t="shared" si="1376"/>
        <v>0</v>
      </c>
      <c r="V1232" s="587"/>
      <c r="W1232" s="588">
        <f t="shared" si="1363"/>
        <v>0</v>
      </c>
      <c r="X1232" s="588">
        <f t="shared" si="1377"/>
        <v>0</v>
      </c>
      <c r="Y1232" s="587"/>
      <c r="Z1232" s="588">
        <f t="shared" si="1364"/>
        <v>0</v>
      </c>
      <c r="AA1232" s="588">
        <f t="shared" si="1348"/>
        <v>0</v>
      </c>
      <c r="AB1232" s="587"/>
      <c r="AC1232" s="588">
        <f t="shared" si="1365"/>
        <v>0</v>
      </c>
      <c r="AD1232" s="588">
        <f t="shared" si="1378"/>
        <v>0</v>
      </c>
      <c r="AE1232" s="587"/>
      <c r="AF1232" s="588">
        <f t="shared" si="1366"/>
        <v>0</v>
      </c>
      <c r="AG1232" s="588">
        <f t="shared" si="1379"/>
        <v>0</v>
      </c>
      <c r="AH1232" s="587"/>
      <c r="AI1232" s="588">
        <f t="shared" si="1367"/>
        <v>0</v>
      </c>
      <c r="AJ1232" s="588">
        <f t="shared" si="1380"/>
        <v>0</v>
      </c>
      <c r="AK1232" s="587"/>
      <c r="AL1232" s="588">
        <f t="shared" si="1368"/>
        <v>0</v>
      </c>
      <c r="AM1232" s="588">
        <f t="shared" si="1381"/>
        <v>0</v>
      </c>
      <c r="AN1232" s="587"/>
      <c r="AO1232" s="588">
        <f t="shared" si="1369"/>
        <v>0</v>
      </c>
      <c r="AP1232" s="588">
        <f t="shared" si="1382"/>
        <v>0</v>
      </c>
      <c r="AQ1232" s="587"/>
      <c r="AR1232" s="588">
        <f t="shared" si="1370"/>
        <v>0</v>
      </c>
      <c r="AS1232" s="588">
        <f t="shared" si="1349"/>
        <v>0</v>
      </c>
      <c r="AT1232" s="587"/>
      <c r="AU1232" s="588">
        <f t="shared" si="1371"/>
        <v>0</v>
      </c>
      <c r="AV1232" s="588">
        <f t="shared" si="1383"/>
        <v>0</v>
      </c>
      <c r="AW1232" s="587"/>
      <c r="AX1232" s="652"/>
      <c r="AY1232" s="706">
        <f t="shared" si="1347"/>
        <v>0</v>
      </c>
      <c r="BC1232" s="30">
        <f t="shared" si="1350"/>
        <v>0</v>
      </c>
      <c r="BD1232" s="30">
        <f t="shared" si="1351"/>
        <v>0</v>
      </c>
      <c r="BE1232" s="30">
        <f t="shared" si="1342"/>
        <v>0</v>
      </c>
      <c r="BF1232" s="30">
        <f t="shared" si="1352"/>
        <v>0</v>
      </c>
      <c r="BG1232" s="30">
        <f t="shared" si="1353"/>
        <v>0</v>
      </c>
      <c r="BH1232" s="30">
        <f t="shared" si="1384"/>
        <v>0</v>
      </c>
      <c r="BI1232" s="30">
        <f t="shared" si="1346"/>
        <v>0</v>
      </c>
      <c r="BJ1232" s="30">
        <f t="shared" si="1354"/>
        <v>0</v>
      </c>
      <c r="BK1232" s="704">
        <f t="shared" si="1355"/>
        <v>0</v>
      </c>
      <c r="BL1232" s="30">
        <f t="shared" si="1356"/>
        <v>0</v>
      </c>
      <c r="BM1232" s="30">
        <f t="shared" si="1357"/>
        <v>0</v>
      </c>
      <c r="BN1232" s="30">
        <f t="shared" si="1344"/>
        <v>0</v>
      </c>
    </row>
    <row r="1233" spans="1:66" x14ac:dyDescent="0.25">
      <c r="A1233" s="49"/>
      <c r="B1233" s="50"/>
      <c r="C1233" s="699"/>
      <c r="D1233" s="50"/>
      <c r="E1233" s="62" t="e">
        <f t="shared" si="1345"/>
        <v>#N/A</v>
      </c>
      <c r="F1233" s="664" t="str">
        <f t="shared" si="1343"/>
        <v/>
      </c>
      <c r="G1233" s="587"/>
      <c r="H1233" s="588">
        <f t="shared" si="1358"/>
        <v>0</v>
      </c>
      <c r="I1233" s="588">
        <f t="shared" si="1372"/>
        <v>0</v>
      </c>
      <c r="J1233" s="587"/>
      <c r="K1233" s="588">
        <f t="shared" si="1359"/>
        <v>0</v>
      </c>
      <c r="L1233" s="588">
        <f t="shared" si="1373"/>
        <v>0</v>
      </c>
      <c r="M1233" s="587"/>
      <c r="N1233" s="588">
        <f t="shared" si="1360"/>
        <v>0</v>
      </c>
      <c r="O1233" s="588">
        <f t="shared" si="1374"/>
        <v>0</v>
      </c>
      <c r="P1233" s="587"/>
      <c r="Q1233" s="588">
        <f t="shared" si="1361"/>
        <v>0</v>
      </c>
      <c r="R1233" s="588">
        <f t="shared" si="1375"/>
        <v>0</v>
      </c>
      <c r="S1233" s="587"/>
      <c r="T1233" s="588">
        <f t="shared" si="1362"/>
        <v>0</v>
      </c>
      <c r="U1233" s="588">
        <f t="shared" si="1376"/>
        <v>0</v>
      </c>
      <c r="V1233" s="587"/>
      <c r="W1233" s="588">
        <f t="shared" si="1363"/>
        <v>0</v>
      </c>
      <c r="X1233" s="588">
        <f t="shared" si="1377"/>
        <v>0</v>
      </c>
      <c r="Y1233" s="587"/>
      <c r="Z1233" s="588">
        <f t="shared" si="1364"/>
        <v>0</v>
      </c>
      <c r="AA1233" s="588">
        <f t="shared" si="1348"/>
        <v>0</v>
      </c>
      <c r="AB1233" s="587"/>
      <c r="AC1233" s="588">
        <f t="shared" si="1365"/>
        <v>0</v>
      </c>
      <c r="AD1233" s="588">
        <f t="shared" si="1378"/>
        <v>0</v>
      </c>
      <c r="AE1233" s="587"/>
      <c r="AF1233" s="588">
        <f t="shared" si="1366"/>
        <v>0</v>
      </c>
      <c r="AG1233" s="588">
        <f t="shared" si="1379"/>
        <v>0</v>
      </c>
      <c r="AH1233" s="587"/>
      <c r="AI1233" s="588">
        <f t="shared" si="1367"/>
        <v>0</v>
      </c>
      <c r="AJ1233" s="588">
        <f t="shared" si="1380"/>
        <v>0</v>
      </c>
      <c r="AK1233" s="587"/>
      <c r="AL1233" s="588">
        <f t="shared" si="1368"/>
        <v>0</v>
      </c>
      <c r="AM1233" s="588">
        <f t="shared" si="1381"/>
        <v>0</v>
      </c>
      <c r="AN1233" s="587"/>
      <c r="AO1233" s="588">
        <f t="shared" si="1369"/>
        <v>0</v>
      </c>
      <c r="AP1233" s="588">
        <f t="shared" si="1382"/>
        <v>0</v>
      </c>
      <c r="AQ1233" s="587"/>
      <c r="AR1233" s="588">
        <f t="shared" si="1370"/>
        <v>0</v>
      </c>
      <c r="AS1233" s="588">
        <f t="shared" si="1349"/>
        <v>0</v>
      </c>
      <c r="AT1233" s="587"/>
      <c r="AU1233" s="588">
        <f t="shared" si="1371"/>
        <v>0</v>
      </c>
      <c r="AV1233" s="588">
        <f t="shared" si="1383"/>
        <v>0</v>
      </c>
      <c r="AW1233" s="587"/>
      <c r="AX1233" s="652"/>
      <c r="AY1233" s="706">
        <f t="shared" si="1347"/>
        <v>0</v>
      </c>
      <c r="BC1233" s="30">
        <f t="shared" si="1350"/>
        <v>0</v>
      </c>
      <c r="BD1233" s="30">
        <f t="shared" si="1351"/>
        <v>0</v>
      </c>
      <c r="BE1233" s="30">
        <f t="shared" si="1342"/>
        <v>0</v>
      </c>
      <c r="BF1233" s="30">
        <f t="shared" si="1352"/>
        <v>0</v>
      </c>
      <c r="BG1233" s="30">
        <f t="shared" si="1353"/>
        <v>0</v>
      </c>
      <c r="BH1233" s="30">
        <f t="shared" si="1384"/>
        <v>0</v>
      </c>
      <c r="BI1233" s="30">
        <f t="shared" si="1346"/>
        <v>0</v>
      </c>
      <c r="BJ1233" s="30">
        <f t="shared" si="1354"/>
        <v>0</v>
      </c>
      <c r="BK1233" s="704">
        <f t="shared" si="1355"/>
        <v>0</v>
      </c>
      <c r="BL1233" s="30">
        <f t="shared" si="1356"/>
        <v>0</v>
      </c>
      <c r="BM1233" s="30">
        <f t="shared" si="1357"/>
        <v>0</v>
      </c>
      <c r="BN1233" s="30">
        <f t="shared" si="1344"/>
        <v>0</v>
      </c>
    </row>
    <row r="1234" spans="1:66" x14ac:dyDescent="0.25">
      <c r="A1234" s="49"/>
      <c r="B1234" s="50"/>
      <c r="C1234" s="699"/>
      <c r="D1234" s="50"/>
      <c r="E1234" s="62" t="e">
        <f t="shared" si="1345"/>
        <v>#N/A</v>
      </c>
      <c r="F1234" s="664" t="str">
        <f t="shared" si="1343"/>
        <v/>
      </c>
      <c r="G1234" s="587"/>
      <c r="H1234" s="588">
        <f t="shared" si="1358"/>
        <v>0</v>
      </c>
      <c r="I1234" s="588">
        <f t="shared" si="1372"/>
        <v>0</v>
      </c>
      <c r="J1234" s="587"/>
      <c r="K1234" s="588">
        <f t="shared" si="1359"/>
        <v>0</v>
      </c>
      <c r="L1234" s="588">
        <f t="shared" si="1373"/>
        <v>0</v>
      </c>
      <c r="M1234" s="587"/>
      <c r="N1234" s="588">
        <f t="shared" si="1360"/>
        <v>0</v>
      </c>
      <c r="O1234" s="588">
        <f t="shared" si="1374"/>
        <v>0</v>
      </c>
      <c r="P1234" s="587"/>
      <c r="Q1234" s="588">
        <f t="shared" si="1361"/>
        <v>0</v>
      </c>
      <c r="R1234" s="588">
        <f t="shared" si="1375"/>
        <v>0</v>
      </c>
      <c r="S1234" s="587"/>
      <c r="T1234" s="588">
        <f t="shared" si="1362"/>
        <v>0</v>
      </c>
      <c r="U1234" s="588">
        <f t="shared" si="1376"/>
        <v>0</v>
      </c>
      <c r="V1234" s="587"/>
      <c r="W1234" s="588">
        <f t="shared" si="1363"/>
        <v>0</v>
      </c>
      <c r="X1234" s="588">
        <f t="shared" si="1377"/>
        <v>0</v>
      </c>
      <c r="Y1234" s="587"/>
      <c r="Z1234" s="588">
        <f t="shared" si="1364"/>
        <v>0</v>
      </c>
      <c r="AA1234" s="588">
        <f t="shared" si="1348"/>
        <v>0</v>
      </c>
      <c r="AB1234" s="587"/>
      <c r="AC1234" s="588">
        <f t="shared" si="1365"/>
        <v>0</v>
      </c>
      <c r="AD1234" s="588">
        <f t="shared" si="1378"/>
        <v>0</v>
      </c>
      <c r="AE1234" s="587"/>
      <c r="AF1234" s="588">
        <f t="shared" si="1366"/>
        <v>0</v>
      </c>
      <c r="AG1234" s="588">
        <f t="shared" si="1379"/>
        <v>0</v>
      </c>
      <c r="AH1234" s="587"/>
      <c r="AI1234" s="588">
        <f t="shared" si="1367"/>
        <v>0</v>
      </c>
      <c r="AJ1234" s="588">
        <f t="shared" si="1380"/>
        <v>0</v>
      </c>
      <c r="AK1234" s="587"/>
      <c r="AL1234" s="588">
        <f t="shared" si="1368"/>
        <v>0</v>
      </c>
      <c r="AM1234" s="588">
        <f t="shared" si="1381"/>
        <v>0</v>
      </c>
      <c r="AN1234" s="587"/>
      <c r="AO1234" s="588">
        <f t="shared" si="1369"/>
        <v>0</v>
      </c>
      <c r="AP1234" s="588">
        <f t="shared" si="1382"/>
        <v>0</v>
      </c>
      <c r="AQ1234" s="587"/>
      <c r="AR1234" s="588">
        <f t="shared" si="1370"/>
        <v>0</v>
      </c>
      <c r="AS1234" s="588">
        <f t="shared" si="1349"/>
        <v>0</v>
      </c>
      <c r="AT1234" s="587"/>
      <c r="AU1234" s="588">
        <f t="shared" si="1371"/>
        <v>0</v>
      </c>
      <c r="AV1234" s="588">
        <f t="shared" si="1383"/>
        <v>0</v>
      </c>
      <c r="AW1234" s="587"/>
      <c r="AX1234" s="652"/>
      <c r="AY1234" s="706">
        <f t="shared" si="1347"/>
        <v>0</v>
      </c>
      <c r="BC1234" s="30">
        <f t="shared" si="1350"/>
        <v>0</v>
      </c>
      <c r="BD1234" s="30">
        <f t="shared" si="1351"/>
        <v>0</v>
      </c>
      <c r="BE1234" s="30">
        <f t="shared" si="1342"/>
        <v>0</v>
      </c>
      <c r="BF1234" s="30">
        <f t="shared" si="1352"/>
        <v>0</v>
      </c>
      <c r="BG1234" s="30">
        <f t="shared" si="1353"/>
        <v>0</v>
      </c>
      <c r="BH1234" s="30">
        <f t="shared" si="1384"/>
        <v>0</v>
      </c>
      <c r="BI1234" s="30">
        <f t="shared" si="1346"/>
        <v>0</v>
      </c>
      <c r="BJ1234" s="30">
        <f t="shared" si="1354"/>
        <v>0</v>
      </c>
      <c r="BK1234" s="704">
        <f t="shared" si="1355"/>
        <v>0</v>
      </c>
      <c r="BL1234" s="30">
        <f t="shared" si="1356"/>
        <v>0</v>
      </c>
      <c r="BM1234" s="30">
        <f t="shared" si="1357"/>
        <v>0</v>
      </c>
      <c r="BN1234" s="30">
        <f t="shared" si="1344"/>
        <v>0</v>
      </c>
    </row>
    <row r="1235" spans="1:66" x14ac:dyDescent="0.25">
      <c r="A1235" s="49"/>
      <c r="B1235" s="50"/>
      <c r="C1235" s="699"/>
      <c r="D1235" s="50"/>
      <c r="E1235" s="62" t="e">
        <f t="shared" si="1345"/>
        <v>#N/A</v>
      </c>
      <c r="F1235" s="664" t="str">
        <f t="shared" si="1343"/>
        <v/>
      </c>
      <c r="G1235" s="587"/>
      <c r="H1235" s="588">
        <f t="shared" si="1358"/>
        <v>0</v>
      </c>
      <c r="I1235" s="588">
        <f t="shared" si="1372"/>
        <v>0</v>
      </c>
      <c r="J1235" s="587"/>
      <c r="K1235" s="588">
        <f t="shared" si="1359"/>
        <v>0</v>
      </c>
      <c r="L1235" s="588">
        <f t="shared" si="1373"/>
        <v>0</v>
      </c>
      <c r="M1235" s="587"/>
      <c r="N1235" s="588">
        <f t="shared" si="1360"/>
        <v>0</v>
      </c>
      <c r="O1235" s="588">
        <f t="shared" si="1374"/>
        <v>0</v>
      </c>
      <c r="P1235" s="587"/>
      <c r="Q1235" s="588">
        <f t="shared" si="1361"/>
        <v>0</v>
      </c>
      <c r="R1235" s="588">
        <f t="shared" si="1375"/>
        <v>0</v>
      </c>
      <c r="S1235" s="587"/>
      <c r="T1235" s="588">
        <f t="shared" si="1362"/>
        <v>0</v>
      </c>
      <c r="U1235" s="588">
        <f t="shared" si="1376"/>
        <v>0</v>
      </c>
      <c r="V1235" s="587"/>
      <c r="W1235" s="588">
        <f t="shared" si="1363"/>
        <v>0</v>
      </c>
      <c r="X1235" s="588">
        <f t="shared" si="1377"/>
        <v>0</v>
      </c>
      <c r="Y1235" s="587"/>
      <c r="Z1235" s="588">
        <f t="shared" si="1364"/>
        <v>0</v>
      </c>
      <c r="AA1235" s="588">
        <f t="shared" si="1348"/>
        <v>0</v>
      </c>
      <c r="AB1235" s="587"/>
      <c r="AC1235" s="588">
        <f t="shared" si="1365"/>
        <v>0</v>
      </c>
      <c r="AD1235" s="588">
        <f t="shared" si="1378"/>
        <v>0</v>
      </c>
      <c r="AE1235" s="587"/>
      <c r="AF1235" s="588">
        <f t="shared" si="1366"/>
        <v>0</v>
      </c>
      <c r="AG1235" s="588">
        <f t="shared" si="1379"/>
        <v>0</v>
      </c>
      <c r="AH1235" s="587"/>
      <c r="AI1235" s="588">
        <f t="shared" si="1367"/>
        <v>0</v>
      </c>
      <c r="AJ1235" s="588">
        <f t="shared" si="1380"/>
        <v>0</v>
      </c>
      <c r="AK1235" s="587"/>
      <c r="AL1235" s="588">
        <f t="shared" si="1368"/>
        <v>0</v>
      </c>
      <c r="AM1235" s="588">
        <f t="shared" si="1381"/>
        <v>0</v>
      </c>
      <c r="AN1235" s="587"/>
      <c r="AO1235" s="588">
        <f t="shared" si="1369"/>
        <v>0</v>
      </c>
      <c r="AP1235" s="588">
        <f t="shared" si="1382"/>
        <v>0</v>
      </c>
      <c r="AQ1235" s="587"/>
      <c r="AR1235" s="588">
        <f t="shared" si="1370"/>
        <v>0</v>
      </c>
      <c r="AS1235" s="588">
        <f t="shared" si="1349"/>
        <v>0</v>
      </c>
      <c r="AT1235" s="587"/>
      <c r="AU1235" s="588">
        <f t="shared" si="1371"/>
        <v>0</v>
      </c>
      <c r="AV1235" s="588">
        <f t="shared" si="1383"/>
        <v>0</v>
      </c>
      <c r="AW1235" s="587"/>
      <c r="AX1235" s="652"/>
      <c r="AY1235" s="706">
        <f t="shared" si="1347"/>
        <v>0</v>
      </c>
      <c r="BC1235" s="30">
        <f t="shared" si="1350"/>
        <v>0</v>
      </c>
      <c r="BD1235" s="30">
        <f t="shared" si="1351"/>
        <v>0</v>
      </c>
      <c r="BE1235" s="30">
        <f t="shared" si="1342"/>
        <v>0</v>
      </c>
      <c r="BF1235" s="30">
        <f t="shared" si="1352"/>
        <v>0</v>
      </c>
      <c r="BG1235" s="30">
        <f t="shared" si="1353"/>
        <v>0</v>
      </c>
      <c r="BH1235" s="30">
        <f t="shared" si="1384"/>
        <v>0</v>
      </c>
      <c r="BI1235" s="30">
        <f t="shared" si="1346"/>
        <v>0</v>
      </c>
      <c r="BJ1235" s="30">
        <f t="shared" si="1354"/>
        <v>0</v>
      </c>
      <c r="BK1235" s="704">
        <f t="shared" si="1355"/>
        <v>0</v>
      </c>
      <c r="BL1235" s="30">
        <f t="shared" si="1356"/>
        <v>0</v>
      </c>
      <c r="BM1235" s="30">
        <f t="shared" si="1357"/>
        <v>0</v>
      </c>
      <c r="BN1235" s="30">
        <f t="shared" si="1344"/>
        <v>0</v>
      </c>
    </row>
    <row r="1236" spans="1:66" x14ac:dyDescent="0.25">
      <c r="A1236" s="49"/>
      <c r="B1236" s="50"/>
      <c r="C1236" s="699"/>
      <c r="D1236" s="50"/>
      <c r="E1236" s="62" t="e">
        <f t="shared" si="1345"/>
        <v>#N/A</v>
      </c>
      <c r="F1236" s="664" t="str">
        <f t="shared" si="1343"/>
        <v/>
      </c>
      <c r="G1236" s="587"/>
      <c r="H1236" s="588">
        <f t="shared" si="1358"/>
        <v>0</v>
      </c>
      <c r="I1236" s="588">
        <f t="shared" si="1372"/>
        <v>0</v>
      </c>
      <c r="J1236" s="587"/>
      <c r="K1236" s="588">
        <f t="shared" si="1359"/>
        <v>0</v>
      </c>
      <c r="L1236" s="588">
        <f t="shared" si="1373"/>
        <v>0</v>
      </c>
      <c r="M1236" s="587"/>
      <c r="N1236" s="588">
        <f t="shared" si="1360"/>
        <v>0</v>
      </c>
      <c r="O1236" s="588">
        <f t="shared" si="1374"/>
        <v>0</v>
      </c>
      <c r="P1236" s="587"/>
      <c r="Q1236" s="588">
        <f t="shared" si="1361"/>
        <v>0</v>
      </c>
      <c r="R1236" s="588">
        <f t="shared" si="1375"/>
        <v>0</v>
      </c>
      <c r="S1236" s="587"/>
      <c r="T1236" s="588">
        <f t="shared" si="1362"/>
        <v>0</v>
      </c>
      <c r="U1236" s="588">
        <f t="shared" si="1376"/>
        <v>0</v>
      </c>
      <c r="V1236" s="587"/>
      <c r="W1236" s="588">
        <f t="shared" si="1363"/>
        <v>0</v>
      </c>
      <c r="X1236" s="588">
        <f t="shared" si="1377"/>
        <v>0</v>
      </c>
      <c r="Y1236" s="587"/>
      <c r="Z1236" s="588">
        <f t="shared" si="1364"/>
        <v>0</v>
      </c>
      <c r="AA1236" s="588">
        <f t="shared" si="1348"/>
        <v>0</v>
      </c>
      <c r="AB1236" s="587"/>
      <c r="AC1236" s="588">
        <f t="shared" si="1365"/>
        <v>0</v>
      </c>
      <c r="AD1236" s="588">
        <f t="shared" si="1378"/>
        <v>0</v>
      </c>
      <c r="AE1236" s="587"/>
      <c r="AF1236" s="588">
        <f t="shared" si="1366"/>
        <v>0</v>
      </c>
      <c r="AG1236" s="588">
        <f t="shared" si="1379"/>
        <v>0</v>
      </c>
      <c r="AH1236" s="587"/>
      <c r="AI1236" s="588">
        <f t="shared" si="1367"/>
        <v>0</v>
      </c>
      <c r="AJ1236" s="588">
        <f t="shared" si="1380"/>
        <v>0</v>
      </c>
      <c r="AK1236" s="587"/>
      <c r="AL1236" s="588">
        <f t="shared" si="1368"/>
        <v>0</v>
      </c>
      <c r="AM1236" s="588">
        <f t="shared" si="1381"/>
        <v>0</v>
      </c>
      <c r="AN1236" s="587"/>
      <c r="AO1236" s="588">
        <f t="shared" si="1369"/>
        <v>0</v>
      </c>
      <c r="AP1236" s="588">
        <f t="shared" si="1382"/>
        <v>0</v>
      </c>
      <c r="AQ1236" s="587"/>
      <c r="AR1236" s="588">
        <f t="shared" si="1370"/>
        <v>0</v>
      </c>
      <c r="AS1236" s="588">
        <f t="shared" si="1349"/>
        <v>0</v>
      </c>
      <c r="AT1236" s="587"/>
      <c r="AU1236" s="588">
        <f t="shared" si="1371"/>
        <v>0</v>
      </c>
      <c r="AV1236" s="588">
        <f t="shared" si="1383"/>
        <v>0</v>
      </c>
      <c r="AW1236" s="587"/>
      <c r="AX1236" s="652"/>
      <c r="AY1236" s="706">
        <f t="shared" si="1347"/>
        <v>0</v>
      </c>
      <c r="BC1236" s="30">
        <f t="shared" si="1350"/>
        <v>0</v>
      </c>
      <c r="BD1236" s="30">
        <f t="shared" si="1351"/>
        <v>0</v>
      </c>
      <c r="BE1236" s="30">
        <f t="shared" si="1342"/>
        <v>0</v>
      </c>
      <c r="BF1236" s="30">
        <f t="shared" si="1352"/>
        <v>0</v>
      </c>
      <c r="BG1236" s="30">
        <f t="shared" si="1353"/>
        <v>0</v>
      </c>
      <c r="BH1236" s="30">
        <f t="shared" si="1384"/>
        <v>0</v>
      </c>
      <c r="BI1236" s="30">
        <f t="shared" si="1346"/>
        <v>0</v>
      </c>
      <c r="BJ1236" s="30">
        <f t="shared" si="1354"/>
        <v>0</v>
      </c>
      <c r="BK1236" s="704">
        <f t="shared" si="1355"/>
        <v>0</v>
      </c>
      <c r="BL1236" s="30">
        <f t="shared" si="1356"/>
        <v>0</v>
      </c>
      <c r="BM1236" s="30">
        <f t="shared" si="1357"/>
        <v>0</v>
      </c>
      <c r="BN1236" s="30">
        <f t="shared" si="1344"/>
        <v>0</v>
      </c>
    </row>
    <row r="1237" spans="1:66" x14ac:dyDescent="0.25">
      <c r="A1237" s="49"/>
      <c r="B1237" s="50"/>
      <c r="C1237" s="699"/>
      <c r="D1237" s="50"/>
      <c r="E1237" s="62" t="e">
        <f t="shared" si="1345"/>
        <v>#N/A</v>
      </c>
      <c r="F1237" s="664" t="str">
        <f t="shared" si="1343"/>
        <v/>
      </c>
      <c r="G1237" s="587"/>
      <c r="H1237" s="588">
        <f t="shared" si="1358"/>
        <v>0</v>
      </c>
      <c r="I1237" s="588">
        <f t="shared" si="1372"/>
        <v>0</v>
      </c>
      <c r="J1237" s="587"/>
      <c r="K1237" s="588">
        <f t="shared" si="1359"/>
        <v>0</v>
      </c>
      <c r="L1237" s="588">
        <f t="shared" si="1373"/>
        <v>0</v>
      </c>
      <c r="M1237" s="587"/>
      <c r="N1237" s="588">
        <f t="shared" si="1360"/>
        <v>0</v>
      </c>
      <c r="O1237" s="588">
        <f t="shared" si="1374"/>
        <v>0</v>
      </c>
      <c r="P1237" s="587"/>
      <c r="Q1237" s="588">
        <f t="shared" si="1361"/>
        <v>0</v>
      </c>
      <c r="R1237" s="588">
        <f t="shared" si="1375"/>
        <v>0</v>
      </c>
      <c r="S1237" s="587"/>
      <c r="T1237" s="588">
        <f t="shared" si="1362"/>
        <v>0</v>
      </c>
      <c r="U1237" s="588">
        <f t="shared" si="1376"/>
        <v>0</v>
      </c>
      <c r="V1237" s="587"/>
      <c r="W1237" s="588">
        <f t="shared" si="1363"/>
        <v>0</v>
      </c>
      <c r="X1237" s="588">
        <f t="shared" si="1377"/>
        <v>0</v>
      </c>
      <c r="Y1237" s="587"/>
      <c r="Z1237" s="588">
        <f t="shared" si="1364"/>
        <v>0</v>
      </c>
      <c r="AA1237" s="588">
        <f t="shared" si="1348"/>
        <v>0</v>
      </c>
      <c r="AB1237" s="587"/>
      <c r="AC1237" s="588">
        <f t="shared" si="1365"/>
        <v>0</v>
      </c>
      <c r="AD1237" s="588">
        <f t="shared" si="1378"/>
        <v>0</v>
      </c>
      <c r="AE1237" s="587"/>
      <c r="AF1237" s="588">
        <f t="shared" si="1366"/>
        <v>0</v>
      </c>
      <c r="AG1237" s="588">
        <f t="shared" si="1379"/>
        <v>0</v>
      </c>
      <c r="AH1237" s="587"/>
      <c r="AI1237" s="588">
        <f t="shared" si="1367"/>
        <v>0</v>
      </c>
      <c r="AJ1237" s="588">
        <f t="shared" si="1380"/>
        <v>0</v>
      </c>
      <c r="AK1237" s="587"/>
      <c r="AL1237" s="588">
        <f t="shared" si="1368"/>
        <v>0</v>
      </c>
      <c r="AM1237" s="588">
        <f t="shared" si="1381"/>
        <v>0</v>
      </c>
      <c r="AN1237" s="587"/>
      <c r="AO1237" s="588">
        <f t="shared" si="1369"/>
        <v>0</v>
      </c>
      <c r="AP1237" s="588">
        <f t="shared" si="1382"/>
        <v>0</v>
      </c>
      <c r="AQ1237" s="587"/>
      <c r="AR1237" s="588">
        <f t="shared" si="1370"/>
        <v>0</v>
      </c>
      <c r="AS1237" s="588">
        <f t="shared" si="1349"/>
        <v>0</v>
      </c>
      <c r="AT1237" s="587"/>
      <c r="AU1237" s="588">
        <f t="shared" si="1371"/>
        <v>0</v>
      </c>
      <c r="AV1237" s="588">
        <f t="shared" si="1383"/>
        <v>0</v>
      </c>
      <c r="AW1237" s="587"/>
      <c r="AX1237" s="652"/>
      <c r="AY1237" s="706">
        <f t="shared" si="1347"/>
        <v>0</v>
      </c>
      <c r="BC1237" s="30">
        <f t="shared" si="1350"/>
        <v>0</v>
      </c>
      <c r="BD1237" s="30">
        <f t="shared" si="1351"/>
        <v>0</v>
      </c>
      <c r="BE1237" s="30">
        <f t="shared" si="1342"/>
        <v>0</v>
      </c>
      <c r="BF1237" s="30">
        <f t="shared" si="1352"/>
        <v>0</v>
      </c>
      <c r="BG1237" s="30">
        <f t="shared" si="1353"/>
        <v>0</v>
      </c>
      <c r="BH1237" s="30">
        <f t="shared" si="1384"/>
        <v>0</v>
      </c>
      <c r="BI1237" s="30">
        <f t="shared" si="1346"/>
        <v>0</v>
      </c>
      <c r="BJ1237" s="30">
        <f t="shared" si="1354"/>
        <v>0</v>
      </c>
      <c r="BK1237" s="704">
        <f t="shared" si="1355"/>
        <v>0</v>
      </c>
      <c r="BL1237" s="30">
        <f t="shared" si="1356"/>
        <v>0</v>
      </c>
      <c r="BM1237" s="30">
        <f t="shared" si="1357"/>
        <v>0</v>
      </c>
      <c r="BN1237" s="30">
        <f t="shared" si="1344"/>
        <v>0</v>
      </c>
    </row>
    <row r="1238" spans="1:66" x14ac:dyDescent="0.25">
      <c r="A1238" s="49"/>
      <c r="B1238" s="50"/>
      <c r="C1238" s="699"/>
      <c r="D1238" s="50"/>
      <c r="E1238" s="62" t="e">
        <f t="shared" si="1345"/>
        <v>#N/A</v>
      </c>
      <c r="F1238" s="664" t="str">
        <f t="shared" si="1343"/>
        <v/>
      </c>
      <c r="G1238" s="587"/>
      <c r="H1238" s="588">
        <f t="shared" si="1358"/>
        <v>0</v>
      </c>
      <c r="I1238" s="588">
        <f t="shared" si="1372"/>
        <v>0</v>
      </c>
      <c r="J1238" s="587"/>
      <c r="K1238" s="588">
        <f t="shared" si="1359"/>
        <v>0</v>
      </c>
      <c r="L1238" s="588">
        <f t="shared" si="1373"/>
        <v>0</v>
      </c>
      <c r="M1238" s="587"/>
      <c r="N1238" s="588">
        <f t="shared" si="1360"/>
        <v>0</v>
      </c>
      <c r="O1238" s="588">
        <f t="shared" si="1374"/>
        <v>0</v>
      </c>
      <c r="P1238" s="587"/>
      <c r="Q1238" s="588">
        <f t="shared" si="1361"/>
        <v>0</v>
      </c>
      <c r="R1238" s="588">
        <f t="shared" si="1375"/>
        <v>0</v>
      </c>
      <c r="S1238" s="587"/>
      <c r="T1238" s="588">
        <f t="shared" si="1362"/>
        <v>0</v>
      </c>
      <c r="U1238" s="588">
        <f t="shared" si="1376"/>
        <v>0</v>
      </c>
      <c r="V1238" s="587"/>
      <c r="W1238" s="588">
        <f t="shared" si="1363"/>
        <v>0</v>
      </c>
      <c r="X1238" s="588">
        <f t="shared" si="1377"/>
        <v>0</v>
      </c>
      <c r="Y1238" s="587"/>
      <c r="Z1238" s="588">
        <f t="shared" si="1364"/>
        <v>0</v>
      </c>
      <c r="AA1238" s="588">
        <f t="shared" si="1348"/>
        <v>0</v>
      </c>
      <c r="AB1238" s="587"/>
      <c r="AC1238" s="588">
        <f t="shared" si="1365"/>
        <v>0</v>
      </c>
      <c r="AD1238" s="588">
        <f t="shared" si="1378"/>
        <v>0</v>
      </c>
      <c r="AE1238" s="587"/>
      <c r="AF1238" s="588">
        <f t="shared" si="1366"/>
        <v>0</v>
      </c>
      <c r="AG1238" s="588">
        <f t="shared" si="1379"/>
        <v>0</v>
      </c>
      <c r="AH1238" s="587"/>
      <c r="AI1238" s="588">
        <f t="shared" si="1367"/>
        <v>0</v>
      </c>
      <c r="AJ1238" s="588">
        <f t="shared" si="1380"/>
        <v>0</v>
      </c>
      <c r="AK1238" s="587"/>
      <c r="AL1238" s="588">
        <f t="shared" si="1368"/>
        <v>0</v>
      </c>
      <c r="AM1238" s="588">
        <f t="shared" si="1381"/>
        <v>0</v>
      </c>
      <c r="AN1238" s="587"/>
      <c r="AO1238" s="588">
        <f t="shared" si="1369"/>
        <v>0</v>
      </c>
      <c r="AP1238" s="588">
        <f t="shared" si="1382"/>
        <v>0</v>
      </c>
      <c r="AQ1238" s="587"/>
      <c r="AR1238" s="588">
        <f t="shared" si="1370"/>
        <v>0</v>
      </c>
      <c r="AS1238" s="588">
        <f t="shared" si="1349"/>
        <v>0</v>
      </c>
      <c r="AT1238" s="587"/>
      <c r="AU1238" s="588">
        <f t="shared" si="1371"/>
        <v>0</v>
      </c>
      <c r="AV1238" s="588">
        <f t="shared" si="1383"/>
        <v>0</v>
      </c>
      <c r="AW1238" s="587"/>
      <c r="AX1238" s="652"/>
      <c r="AY1238" s="706">
        <f t="shared" si="1347"/>
        <v>0</v>
      </c>
      <c r="BC1238" s="30">
        <f t="shared" si="1350"/>
        <v>0</v>
      </c>
      <c r="BD1238" s="30">
        <f t="shared" si="1351"/>
        <v>0</v>
      </c>
      <c r="BE1238" s="30">
        <f t="shared" si="1342"/>
        <v>0</v>
      </c>
      <c r="BF1238" s="30">
        <f t="shared" si="1352"/>
        <v>0</v>
      </c>
      <c r="BG1238" s="30">
        <f t="shared" si="1353"/>
        <v>0</v>
      </c>
      <c r="BH1238" s="30">
        <f t="shared" si="1384"/>
        <v>0</v>
      </c>
      <c r="BI1238" s="30">
        <f t="shared" si="1346"/>
        <v>0</v>
      </c>
      <c r="BJ1238" s="30">
        <f t="shared" si="1354"/>
        <v>0</v>
      </c>
      <c r="BK1238" s="704">
        <f t="shared" si="1355"/>
        <v>0</v>
      </c>
      <c r="BL1238" s="30">
        <f t="shared" si="1356"/>
        <v>0</v>
      </c>
      <c r="BM1238" s="30">
        <f t="shared" si="1357"/>
        <v>0</v>
      </c>
      <c r="BN1238" s="30">
        <f t="shared" si="1344"/>
        <v>0</v>
      </c>
    </row>
    <row r="1239" spans="1:66" x14ac:dyDescent="0.25">
      <c r="A1239" s="49"/>
      <c r="B1239" s="50"/>
      <c r="C1239" s="699"/>
      <c r="D1239" s="50"/>
      <c r="E1239" s="62" t="e">
        <f t="shared" si="1345"/>
        <v>#N/A</v>
      </c>
      <c r="F1239" s="664" t="str">
        <f t="shared" si="1343"/>
        <v/>
      </c>
      <c r="G1239" s="587"/>
      <c r="H1239" s="588">
        <f t="shared" si="1358"/>
        <v>0</v>
      </c>
      <c r="I1239" s="588">
        <f t="shared" si="1372"/>
        <v>0</v>
      </c>
      <c r="J1239" s="587"/>
      <c r="K1239" s="588">
        <f t="shared" si="1359"/>
        <v>0</v>
      </c>
      <c r="L1239" s="588">
        <f t="shared" si="1373"/>
        <v>0</v>
      </c>
      <c r="M1239" s="587"/>
      <c r="N1239" s="588">
        <f t="shared" si="1360"/>
        <v>0</v>
      </c>
      <c r="O1239" s="588">
        <f t="shared" si="1374"/>
        <v>0</v>
      </c>
      <c r="P1239" s="587"/>
      <c r="Q1239" s="588">
        <f t="shared" si="1361"/>
        <v>0</v>
      </c>
      <c r="R1239" s="588">
        <f t="shared" si="1375"/>
        <v>0</v>
      </c>
      <c r="S1239" s="587"/>
      <c r="T1239" s="588">
        <f t="shared" si="1362"/>
        <v>0</v>
      </c>
      <c r="U1239" s="588">
        <f t="shared" si="1376"/>
        <v>0</v>
      </c>
      <c r="V1239" s="587"/>
      <c r="W1239" s="588">
        <f t="shared" si="1363"/>
        <v>0</v>
      </c>
      <c r="X1239" s="588">
        <f t="shared" si="1377"/>
        <v>0</v>
      </c>
      <c r="Y1239" s="587"/>
      <c r="Z1239" s="588">
        <f t="shared" si="1364"/>
        <v>0</v>
      </c>
      <c r="AA1239" s="588">
        <f t="shared" si="1348"/>
        <v>0</v>
      </c>
      <c r="AB1239" s="587"/>
      <c r="AC1239" s="588">
        <f t="shared" si="1365"/>
        <v>0</v>
      </c>
      <c r="AD1239" s="588">
        <f t="shared" si="1378"/>
        <v>0</v>
      </c>
      <c r="AE1239" s="587"/>
      <c r="AF1239" s="588">
        <f t="shared" si="1366"/>
        <v>0</v>
      </c>
      <c r="AG1239" s="588">
        <f t="shared" si="1379"/>
        <v>0</v>
      </c>
      <c r="AH1239" s="587"/>
      <c r="AI1239" s="588">
        <f t="shared" si="1367"/>
        <v>0</v>
      </c>
      <c r="AJ1239" s="588">
        <f t="shared" si="1380"/>
        <v>0</v>
      </c>
      <c r="AK1239" s="587"/>
      <c r="AL1239" s="588">
        <f t="shared" si="1368"/>
        <v>0</v>
      </c>
      <c r="AM1239" s="588">
        <f t="shared" si="1381"/>
        <v>0</v>
      </c>
      <c r="AN1239" s="587"/>
      <c r="AO1239" s="588">
        <f t="shared" si="1369"/>
        <v>0</v>
      </c>
      <c r="AP1239" s="588">
        <f t="shared" si="1382"/>
        <v>0</v>
      </c>
      <c r="AQ1239" s="587"/>
      <c r="AR1239" s="588">
        <f t="shared" si="1370"/>
        <v>0</v>
      </c>
      <c r="AS1239" s="588">
        <f t="shared" si="1349"/>
        <v>0</v>
      </c>
      <c r="AT1239" s="587"/>
      <c r="AU1239" s="588">
        <f t="shared" si="1371"/>
        <v>0</v>
      </c>
      <c r="AV1239" s="588">
        <f t="shared" si="1383"/>
        <v>0</v>
      </c>
      <c r="AW1239" s="587"/>
      <c r="AX1239" s="652"/>
      <c r="AY1239" s="706">
        <f t="shared" si="1347"/>
        <v>0</v>
      </c>
      <c r="BC1239" s="30">
        <f t="shared" si="1350"/>
        <v>0</v>
      </c>
      <c r="BD1239" s="30">
        <f t="shared" si="1351"/>
        <v>0</v>
      </c>
      <c r="BE1239" s="30">
        <f t="shared" si="1342"/>
        <v>0</v>
      </c>
      <c r="BF1239" s="30">
        <f t="shared" si="1352"/>
        <v>0</v>
      </c>
      <c r="BG1239" s="30">
        <f t="shared" si="1353"/>
        <v>0</v>
      </c>
      <c r="BH1239" s="30">
        <f t="shared" si="1384"/>
        <v>0</v>
      </c>
      <c r="BI1239" s="30">
        <f t="shared" si="1346"/>
        <v>0</v>
      </c>
      <c r="BJ1239" s="30">
        <f t="shared" si="1354"/>
        <v>0</v>
      </c>
      <c r="BK1239" s="704">
        <f t="shared" si="1355"/>
        <v>0</v>
      </c>
      <c r="BL1239" s="30">
        <f t="shared" si="1356"/>
        <v>0</v>
      </c>
      <c r="BM1239" s="30">
        <f t="shared" si="1357"/>
        <v>0</v>
      </c>
      <c r="BN1239" s="30">
        <f t="shared" si="1344"/>
        <v>0</v>
      </c>
    </row>
    <row r="1240" spans="1:66" x14ac:dyDescent="0.25">
      <c r="A1240" s="49"/>
      <c r="B1240" s="50"/>
      <c r="C1240" s="699"/>
      <c r="D1240" s="50"/>
      <c r="E1240" s="62" t="e">
        <f t="shared" si="1345"/>
        <v>#N/A</v>
      </c>
      <c r="F1240" s="664" t="str">
        <f t="shared" si="1343"/>
        <v/>
      </c>
      <c r="G1240" s="587"/>
      <c r="H1240" s="588">
        <f t="shared" si="1358"/>
        <v>0</v>
      </c>
      <c r="I1240" s="588">
        <f t="shared" si="1372"/>
        <v>0</v>
      </c>
      <c r="J1240" s="587"/>
      <c r="K1240" s="588">
        <f t="shared" si="1359"/>
        <v>0</v>
      </c>
      <c r="L1240" s="588">
        <f t="shared" si="1373"/>
        <v>0</v>
      </c>
      <c r="M1240" s="587"/>
      <c r="N1240" s="588">
        <f t="shared" si="1360"/>
        <v>0</v>
      </c>
      <c r="O1240" s="588">
        <f t="shared" si="1374"/>
        <v>0</v>
      </c>
      <c r="P1240" s="587"/>
      <c r="Q1240" s="588">
        <f t="shared" si="1361"/>
        <v>0</v>
      </c>
      <c r="R1240" s="588">
        <f t="shared" si="1375"/>
        <v>0</v>
      </c>
      <c r="S1240" s="587"/>
      <c r="T1240" s="588">
        <f t="shared" si="1362"/>
        <v>0</v>
      </c>
      <c r="U1240" s="588">
        <f t="shared" si="1376"/>
        <v>0</v>
      </c>
      <c r="V1240" s="587"/>
      <c r="W1240" s="588">
        <f t="shared" si="1363"/>
        <v>0</v>
      </c>
      <c r="X1240" s="588">
        <f t="shared" si="1377"/>
        <v>0</v>
      </c>
      <c r="Y1240" s="587"/>
      <c r="Z1240" s="588">
        <f t="shared" si="1364"/>
        <v>0</v>
      </c>
      <c r="AA1240" s="588">
        <f t="shared" si="1348"/>
        <v>0</v>
      </c>
      <c r="AB1240" s="587"/>
      <c r="AC1240" s="588">
        <f t="shared" si="1365"/>
        <v>0</v>
      </c>
      <c r="AD1240" s="588">
        <f t="shared" si="1378"/>
        <v>0</v>
      </c>
      <c r="AE1240" s="587"/>
      <c r="AF1240" s="588">
        <f t="shared" si="1366"/>
        <v>0</v>
      </c>
      <c r="AG1240" s="588">
        <f t="shared" si="1379"/>
        <v>0</v>
      </c>
      <c r="AH1240" s="587"/>
      <c r="AI1240" s="588">
        <f t="shared" si="1367"/>
        <v>0</v>
      </c>
      <c r="AJ1240" s="588">
        <f t="shared" si="1380"/>
        <v>0</v>
      </c>
      <c r="AK1240" s="587"/>
      <c r="AL1240" s="588">
        <f t="shared" si="1368"/>
        <v>0</v>
      </c>
      <c r="AM1240" s="588">
        <f t="shared" si="1381"/>
        <v>0</v>
      </c>
      <c r="AN1240" s="587"/>
      <c r="AO1240" s="588">
        <f t="shared" si="1369"/>
        <v>0</v>
      </c>
      <c r="AP1240" s="588">
        <f t="shared" si="1382"/>
        <v>0</v>
      </c>
      <c r="AQ1240" s="587"/>
      <c r="AR1240" s="588">
        <f t="shared" si="1370"/>
        <v>0</v>
      </c>
      <c r="AS1240" s="588">
        <f t="shared" si="1349"/>
        <v>0</v>
      </c>
      <c r="AT1240" s="587"/>
      <c r="AU1240" s="588">
        <f t="shared" si="1371"/>
        <v>0</v>
      </c>
      <c r="AV1240" s="588">
        <f t="shared" si="1383"/>
        <v>0</v>
      </c>
      <c r="AW1240" s="587"/>
      <c r="AX1240" s="652"/>
      <c r="AY1240" s="706">
        <f t="shared" si="1347"/>
        <v>0</v>
      </c>
      <c r="BC1240" s="30">
        <f t="shared" si="1350"/>
        <v>0</v>
      </c>
      <c r="BD1240" s="30">
        <f t="shared" si="1351"/>
        <v>0</v>
      </c>
      <c r="BE1240" s="30">
        <f t="shared" si="1342"/>
        <v>0</v>
      </c>
      <c r="BF1240" s="30">
        <f t="shared" si="1352"/>
        <v>0</v>
      </c>
      <c r="BG1240" s="30">
        <f t="shared" si="1353"/>
        <v>0</v>
      </c>
      <c r="BH1240" s="30">
        <f t="shared" si="1384"/>
        <v>0</v>
      </c>
      <c r="BI1240" s="30">
        <f t="shared" si="1346"/>
        <v>0</v>
      </c>
      <c r="BJ1240" s="30">
        <f t="shared" si="1354"/>
        <v>0</v>
      </c>
      <c r="BK1240" s="704">
        <f t="shared" si="1355"/>
        <v>0</v>
      </c>
      <c r="BL1240" s="30">
        <f t="shared" si="1356"/>
        <v>0</v>
      </c>
      <c r="BM1240" s="30">
        <f t="shared" si="1357"/>
        <v>0</v>
      </c>
      <c r="BN1240" s="30">
        <f t="shared" si="1344"/>
        <v>0</v>
      </c>
    </row>
    <row r="1241" spans="1:66" x14ac:dyDescent="0.25">
      <c r="A1241" s="49"/>
      <c r="B1241" s="50"/>
      <c r="C1241" s="699"/>
      <c r="D1241" s="50"/>
      <c r="E1241" s="62" t="e">
        <f t="shared" si="1345"/>
        <v>#N/A</v>
      </c>
      <c r="F1241" s="664" t="str">
        <f t="shared" si="1343"/>
        <v/>
      </c>
      <c r="G1241" s="587"/>
      <c r="H1241" s="588">
        <f t="shared" si="1358"/>
        <v>0</v>
      </c>
      <c r="I1241" s="588">
        <f t="shared" si="1372"/>
        <v>0</v>
      </c>
      <c r="J1241" s="587"/>
      <c r="K1241" s="588">
        <f t="shared" si="1359"/>
        <v>0</v>
      </c>
      <c r="L1241" s="588">
        <f t="shared" si="1373"/>
        <v>0</v>
      </c>
      <c r="M1241" s="587"/>
      <c r="N1241" s="588">
        <f t="shared" si="1360"/>
        <v>0</v>
      </c>
      <c r="O1241" s="588">
        <f t="shared" si="1374"/>
        <v>0</v>
      </c>
      <c r="P1241" s="587"/>
      <c r="Q1241" s="588">
        <f t="shared" si="1361"/>
        <v>0</v>
      </c>
      <c r="R1241" s="588">
        <f t="shared" si="1375"/>
        <v>0</v>
      </c>
      <c r="S1241" s="587"/>
      <c r="T1241" s="588">
        <f t="shared" si="1362"/>
        <v>0</v>
      </c>
      <c r="U1241" s="588">
        <f t="shared" si="1376"/>
        <v>0</v>
      </c>
      <c r="V1241" s="587"/>
      <c r="W1241" s="588">
        <f t="shared" si="1363"/>
        <v>0</v>
      </c>
      <c r="X1241" s="588">
        <f t="shared" si="1377"/>
        <v>0</v>
      </c>
      <c r="Y1241" s="587"/>
      <c r="Z1241" s="588">
        <f t="shared" si="1364"/>
        <v>0</v>
      </c>
      <c r="AA1241" s="588">
        <f t="shared" si="1348"/>
        <v>0</v>
      </c>
      <c r="AB1241" s="587"/>
      <c r="AC1241" s="588">
        <f t="shared" si="1365"/>
        <v>0</v>
      </c>
      <c r="AD1241" s="588">
        <f t="shared" si="1378"/>
        <v>0</v>
      </c>
      <c r="AE1241" s="587"/>
      <c r="AF1241" s="588">
        <f t="shared" si="1366"/>
        <v>0</v>
      </c>
      <c r="AG1241" s="588">
        <f t="shared" si="1379"/>
        <v>0</v>
      </c>
      <c r="AH1241" s="587"/>
      <c r="AI1241" s="588">
        <f t="shared" si="1367"/>
        <v>0</v>
      </c>
      <c r="AJ1241" s="588">
        <f t="shared" si="1380"/>
        <v>0</v>
      </c>
      <c r="AK1241" s="587"/>
      <c r="AL1241" s="588">
        <f t="shared" si="1368"/>
        <v>0</v>
      </c>
      <c r="AM1241" s="588">
        <f t="shared" si="1381"/>
        <v>0</v>
      </c>
      <c r="AN1241" s="587"/>
      <c r="AO1241" s="588">
        <f t="shared" si="1369"/>
        <v>0</v>
      </c>
      <c r="AP1241" s="588">
        <f t="shared" si="1382"/>
        <v>0</v>
      </c>
      <c r="AQ1241" s="587"/>
      <c r="AR1241" s="588">
        <f t="shared" si="1370"/>
        <v>0</v>
      </c>
      <c r="AS1241" s="588">
        <f t="shared" si="1349"/>
        <v>0</v>
      </c>
      <c r="AT1241" s="587"/>
      <c r="AU1241" s="588">
        <f t="shared" si="1371"/>
        <v>0</v>
      </c>
      <c r="AV1241" s="588">
        <f t="shared" si="1383"/>
        <v>0</v>
      </c>
      <c r="AW1241" s="587"/>
      <c r="AX1241" s="652"/>
      <c r="AY1241" s="706">
        <f t="shared" si="1347"/>
        <v>0</v>
      </c>
      <c r="BC1241" s="30">
        <f t="shared" si="1350"/>
        <v>0</v>
      </c>
      <c r="BD1241" s="30">
        <f t="shared" si="1351"/>
        <v>0</v>
      </c>
      <c r="BE1241" s="30">
        <f t="shared" ref="BE1241:BE1304" si="1385">R1241-O1241</f>
        <v>0</v>
      </c>
      <c r="BF1241" s="30">
        <f t="shared" si="1352"/>
        <v>0</v>
      </c>
      <c r="BG1241" s="30">
        <f t="shared" si="1353"/>
        <v>0</v>
      </c>
      <c r="BH1241" s="30">
        <f t="shared" si="1384"/>
        <v>0</v>
      </c>
      <c r="BI1241" s="30">
        <f t="shared" si="1346"/>
        <v>0</v>
      </c>
      <c r="BJ1241" s="30">
        <f t="shared" si="1354"/>
        <v>0</v>
      </c>
      <c r="BK1241" s="704">
        <f t="shared" si="1355"/>
        <v>0</v>
      </c>
      <c r="BL1241" s="30">
        <f t="shared" si="1356"/>
        <v>0</v>
      </c>
      <c r="BM1241" s="30">
        <f t="shared" si="1357"/>
        <v>0</v>
      </c>
      <c r="BN1241" s="30">
        <f t="shared" si="1344"/>
        <v>0</v>
      </c>
    </row>
    <row r="1242" spans="1:66" x14ac:dyDescent="0.25">
      <c r="A1242" s="49"/>
      <c r="B1242" s="50"/>
      <c r="C1242" s="699"/>
      <c r="D1242" s="50"/>
      <c r="E1242" s="62" t="e">
        <f t="shared" si="1345"/>
        <v>#N/A</v>
      </c>
      <c r="F1242" s="664" t="str">
        <f t="shared" si="1343"/>
        <v/>
      </c>
      <c r="G1242" s="587"/>
      <c r="H1242" s="588">
        <f t="shared" si="1358"/>
        <v>0</v>
      </c>
      <c r="I1242" s="588">
        <f t="shared" si="1372"/>
        <v>0</v>
      </c>
      <c r="J1242" s="587"/>
      <c r="K1242" s="588">
        <f t="shared" si="1359"/>
        <v>0</v>
      </c>
      <c r="L1242" s="588">
        <f t="shared" si="1373"/>
        <v>0</v>
      </c>
      <c r="M1242" s="587"/>
      <c r="N1242" s="588">
        <f t="shared" si="1360"/>
        <v>0</v>
      </c>
      <c r="O1242" s="588">
        <f t="shared" si="1374"/>
        <v>0</v>
      </c>
      <c r="P1242" s="587"/>
      <c r="Q1242" s="588">
        <f t="shared" si="1361"/>
        <v>0</v>
      </c>
      <c r="R1242" s="588">
        <f t="shared" si="1375"/>
        <v>0</v>
      </c>
      <c r="S1242" s="587"/>
      <c r="T1242" s="588">
        <f t="shared" si="1362"/>
        <v>0</v>
      </c>
      <c r="U1242" s="588">
        <f t="shared" si="1376"/>
        <v>0</v>
      </c>
      <c r="V1242" s="587"/>
      <c r="W1242" s="588">
        <f t="shared" si="1363"/>
        <v>0</v>
      </c>
      <c r="X1242" s="588">
        <f t="shared" si="1377"/>
        <v>0</v>
      </c>
      <c r="Y1242" s="587"/>
      <c r="Z1242" s="588">
        <f t="shared" si="1364"/>
        <v>0</v>
      </c>
      <c r="AA1242" s="588">
        <f t="shared" si="1348"/>
        <v>0</v>
      </c>
      <c r="AB1242" s="587"/>
      <c r="AC1242" s="588">
        <f t="shared" si="1365"/>
        <v>0</v>
      </c>
      <c r="AD1242" s="588">
        <f t="shared" si="1378"/>
        <v>0</v>
      </c>
      <c r="AE1242" s="587"/>
      <c r="AF1242" s="588">
        <f t="shared" si="1366"/>
        <v>0</v>
      </c>
      <c r="AG1242" s="588">
        <f t="shared" si="1379"/>
        <v>0</v>
      </c>
      <c r="AH1242" s="587"/>
      <c r="AI1242" s="588">
        <f t="shared" si="1367"/>
        <v>0</v>
      </c>
      <c r="AJ1242" s="588">
        <f t="shared" si="1380"/>
        <v>0</v>
      </c>
      <c r="AK1242" s="587"/>
      <c r="AL1242" s="588">
        <f t="shared" si="1368"/>
        <v>0</v>
      </c>
      <c r="AM1242" s="588">
        <f t="shared" si="1381"/>
        <v>0</v>
      </c>
      <c r="AN1242" s="587"/>
      <c r="AO1242" s="588">
        <f t="shared" si="1369"/>
        <v>0</v>
      </c>
      <c r="AP1242" s="588">
        <f t="shared" si="1382"/>
        <v>0</v>
      </c>
      <c r="AQ1242" s="587"/>
      <c r="AR1242" s="588">
        <f t="shared" si="1370"/>
        <v>0</v>
      </c>
      <c r="AS1242" s="588">
        <f t="shared" si="1349"/>
        <v>0</v>
      </c>
      <c r="AT1242" s="587"/>
      <c r="AU1242" s="588">
        <f t="shared" si="1371"/>
        <v>0</v>
      </c>
      <c r="AV1242" s="588">
        <f t="shared" si="1383"/>
        <v>0</v>
      </c>
      <c r="AW1242" s="587"/>
      <c r="AX1242" s="652"/>
      <c r="AY1242" s="706">
        <f t="shared" si="1347"/>
        <v>0</v>
      </c>
      <c r="BC1242" s="30">
        <f t="shared" si="1350"/>
        <v>0</v>
      </c>
      <c r="BD1242" s="30">
        <f t="shared" si="1351"/>
        <v>0</v>
      </c>
      <c r="BE1242" s="30">
        <f t="shared" si="1385"/>
        <v>0</v>
      </c>
      <c r="BF1242" s="30">
        <f t="shared" si="1352"/>
        <v>0</v>
      </c>
      <c r="BG1242" s="30">
        <f t="shared" si="1353"/>
        <v>0</v>
      </c>
      <c r="BH1242" s="30">
        <f t="shared" si="1384"/>
        <v>0</v>
      </c>
      <c r="BI1242" s="30">
        <f t="shared" si="1346"/>
        <v>0</v>
      </c>
      <c r="BJ1242" s="30">
        <f t="shared" si="1354"/>
        <v>0</v>
      </c>
      <c r="BK1242" s="704">
        <f t="shared" si="1355"/>
        <v>0</v>
      </c>
      <c r="BL1242" s="30">
        <f t="shared" si="1356"/>
        <v>0</v>
      </c>
      <c r="BM1242" s="30">
        <f t="shared" si="1357"/>
        <v>0</v>
      </c>
      <c r="BN1242" s="30">
        <f t="shared" si="1344"/>
        <v>0</v>
      </c>
    </row>
    <row r="1243" spans="1:66" x14ac:dyDescent="0.25">
      <c r="A1243" s="49"/>
      <c r="B1243" s="50"/>
      <c r="C1243" s="699"/>
      <c r="D1243" s="50"/>
      <c r="E1243" s="62" t="e">
        <f t="shared" si="1345"/>
        <v>#N/A</v>
      </c>
      <c r="F1243" s="664" t="str">
        <f t="shared" si="1343"/>
        <v/>
      </c>
      <c r="G1243" s="587"/>
      <c r="H1243" s="588">
        <f t="shared" si="1358"/>
        <v>0</v>
      </c>
      <c r="I1243" s="588">
        <f t="shared" si="1372"/>
        <v>0</v>
      </c>
      <c r="J1243" s="587"/>
      <c r="K1243" s="588">
        <f t="shared" si="1359"/>
        <v>0</v>
      </c>
      <c r="L1243" s="588">
        <f t="shared" si="1373"/>
        <v>0</v>
      </c>
      <c r="M1243" s="587"/>
      <c r="N1243" s="588">
        <f t="shared" si="1360"/>
        <v>0</v>
      </c>
      <c r="O1243" s="588">
        <f t="shared" si="1374"/>
        <v>0</v>
      </c>
      <c r="P1243" s="587"/>
      <c r="Q1243" s="588">
        <f t="shared" si="1361"/>
        <v>0</v>
      </c>
      <c r="R1243" s="588">
        <f t="shared" si="1375"/>
        <v>0</v>
      </c>
      <c r="S1243" s="587"/>
      <c r="T1243" s="588">
        <f t="shared" si="1362"/>
        <v>0</v>
      </c>
      <c r="U1243" s="588">
        <f t="shared" si="1376"/>
        <v>0</v>
      </c>
      <c r="V1243" s="587"/>
      <c r="W1243" s="588">
        <f t="shared" si="1363"/>
        <v>0</v>
      </c>
      <c r="X1243" s="588">
        <f t="shared" si="1377"/>
        <v>0</v>
      </c>
      <c r="Y1243" s="587"/>
      <c r="Z1243" s="588">
        <f t="shared" si="1364"/>
        <v>0</v>
      </c>
      <c r="AA1243" s="588">
        <f t="shared" si="1348"/>
        <v>0</v>
      </c>
      <c r="AB1243" s="587"/>
      <c r="AC1243" s="588">
        <f t="shared" si="1365"/>
        <v>0</v>
      </c>
      <c r="AD1243" s="588">
        <f t="shared" si="1378"/>
        <v>0</v>
      </c>
      <c r="AE1243" s="587"/>
      <c r="AF1243" s="588">
        <f t="shared" si="1366"/>
        <v>0</v>
      </c>
      <c r="AG1243" s="588">
        <f t="shared" si="1379"/>
        <v>0</v>
      </c>
      <c r="AH1243" s="587"/>
      <c r="AI1243" s="588">
        <f t="shared" si="1367"/>
        <v>0</v>
      </c>
      <c r="AJ1243" s="588">
        <f t="shared" si="1380"/>
        <v>0</v>
      </c>
      <c r="AK1243" s="587"/>
      <c r="AL1243" s="588">
        <f t="shared" si="1368"/>
        <v>0</v>
      </c>
      <c r="AM1243" s="588">
        <f t="shared" si="1381"/>
        <v>0</v>
      </c>
      <c r="AN1243" s="587"/>
      <c r="AO1243" s="588">
        <f t="shared" si="1369"/>
        <v>0</v>
      </c>
      <c r="AP1243" s="588">
        <f t="shared" si="1382"/>
        <v>0</v>
      </c>
      <c r="AQ1243" s="587"/>
      <c r="AR1243" s="588">
        <f t="shared" si="1370"/>
        <v>0</v>
      </c>
      <c r="AS1243" s="588">
        <f t="shared" si="1349"/>
        <v>0</v>
      </c>
      <c r="AT1243" s="587"/>
      <c r="AU1243" s="588">
        <f t="shared" si="1371"/>
        <v>0</v>
      </c>
      <c r="AV1243" s="588">
        <f t="shared" si="1383"/>
        <v>0</v>
      </c>
      <c r="AW1243" s="587"/>
      <c r="AX1243" s="652"/>
      <c r="AY1243" s="706">
        <f t="shared" si="1347"/>
        <v>0</v>
      </c>
      <c r="BC1243" s="30">
        <f t="shared" si="1350"/>
        <v>0</v>
      </c>
      <c r="BD1243" s="30">
        <f t="shared" si="1351"/>
        <v>0</v>
      </c>
      <c r="BE1243" s="30">
        <f t="shared" si="1385"/>
        <v>0</v>
      </c>
      <c r="BF1243" s="30">
        <f t="shared" si="1352"/>
        <v>0</v>
      </c>
      <c r="BG1243" s="30">
        <f t="shared" si="1353"/>
        <v>0</v>
      </c>
      <c r="BH1243" s="30">
        <f t="shared" si="1384"/>
        <v>0</v>
      </c>
      <c r="BI1243" s="30">
        <f t="shared" si="1346"/>
        <v>0</v>
      </c>
      <c r="BJ1243" s="30">
        <f t="shared" si="1354"/>
        <v>0</v>
      </c>
      <c r="BK1243" s="704">
        <f t="shared" si="1355"/>
        <v>0</v>
      </c>
      <c r="BL1243" s="30">
        <f t="shared" si="1356"/>
        <v>0</v>
      </c>
      <c r="BM1243" s="30">
        <f t="shared" si="1357"/>
        <v>0</v>
      </c>
      <c r="BN1243" s="30">
        <f t="shared" si="1344"/>
        <v>0</v>
      </c>
    </row>
    <row r="1244" spans="1:66" x14ac:dyDescent="0.25">
      <c r="A1244" s="49"/>
      <c r="B1244" s="50"/>
      <c r="C1244" s="699"/>
      <c r="D1244" s="50"/>
      <c r="E1244" s="62" t="e">
        <f t="shared" si="1345"/>
        <v>#N/A</v>
      </c>
      <c r="F1244" s="664" t="str">
        <f t="shared" si="1343"/>
        <v/>
      </c>
      <c r="G1244" s="587"/>
      <c r="H1244" s="588">
        <f t="shared" si="1358"/>
        <v>0</v>
      </c>
      <c r="I1244" s="588">
        <f t="shared" si="1372"/>
        <v>0</v>
      </c>
      <c r="J1244" s="587"/>
      <c r="K1244" s="588">
        <f t="shared" si="1359"/>
        <v>0</v>
      </c>
      <c r="L1244" s="588">
        <f t="shared" si="1373"/>
        <v>0</v>
      </c>
      <c r="M1244" s="587"/>
      <c r="N1244" s="588">
        <f t="shared" si="1360"/>
        <v>0</v>
      </c>
      <c r="O1244" s="588">
        <f t="shared" si="1374"/>
        <v>0</v>
      </c>
      <c r="P1244" s="587"/>
      <c r="Q1244" s="588">
        <f t="shared" si="1361"/>
        <v>0</v>
      </c>
      <c r="R1244" s="588">
        <f t="shared" si="1375"/>
        <v>0</v>
      </c>
      <c r="S1244" s="587"/>
      <c r="T1244" s="588">
        <f t="shared" si="1362"/>
        <v>0</v>
      </c>
      <c r="U1244" s="588">
        <f t="shared" si="1376"/>
        <v>0</v>
      </c>
      <c r="V1244" s="587"/>
      <c r="W1244" s="588">
        <f t="shared" si="1363"/>
        <v>0</v>
      </c>
      <c r="X1244" s="588">
        <f t="shared" si="1377"/>
        <v>0</v>
      </c>
      <c r="Y1244" s="587"/>
      <c r="Z1244" s="588">
        <f t="shared" si="1364"/>
        <v>0</v>
      </c>
      <c r="AA1244" s="588">
        <f t="shared" si="1348"/>
        <v>0</v>
      </c>
      <c r="AB1244" s="587"/>
      <c r="AC1244" s="588">
        <f t="shared" si="1365"/>
        <v>0</v>
      </c>
      <c r="AD1244" s="588">
        <f t="shared" si="1378"/>
        <v>0</v>
      </c>
      <c r="AE1244" s="587"/>
      <c r="AF1244" s="588">
        <f t="shared" si="1366"/>
        <v>0</v>
      </c>
      <c r="AG1244" s="588">
        <f t="shared" si="1379"/>
        <v>0</v>
      </c>
      <c r="AH1244" s="587"/>
      <c r="AI1244" s="588">
        <f t="shared" si="1367"/>
        <v>0</v>
      </c>
      <c r="AJ1244" s="588">
        <f t="shared" si="1380"/>
        <v>0</v>
      </c>
      <c r="AK1244" s="587"/>
      <c r="AL1244" s="588">
        <f t="shared" si="1368"/>
        <v>0</v>
      </c>
      <c r="AM1244" s="588">
        <f t="shared" si="1381"/>
        <v>0</v>
      </c>
      <c r="AN1244" s="587"/>
      <c r="AO1244" s="588">
        <f t="shared" si="1369"/>
        <v>0</v>
      </c>
      <c r="AP1244" s="588">
        <f t="shared" si="1382"/>
        <v>0</v>
      </c>
      <c r="AQ1244" s="587"/>
      <c r="AR1244" s="588">
        <f t="shared" si="1370"/>
        <v>0</v>
      </c>
      <c r="AS1244" s="588">
        <f t="shared" si="1349"/>
        <v>0</v>
      </c>
      <c r="AT1244" s="587"/>
      <c r="AU1244" s="588">
        <f t="shared" si="1371"/>
        <v>0</v>
      </c>
      <c r="AV1244" s="588">
        <f t="shared" si="1383"/>
        <v>0</v>
      </c>
      <c r="AW1244" s="587"/>
      <c r="AX1244" s="652"/>
      <c r="AY1244" s="706">
        <f t="shared" si="1347"/>
        <v>0</v>
      </c>
      <c r="BC1244" s="30">
        <f t="shared" si="1350"/>
        <v>0</v>
      </c>
      <c r="BD1244" s="30">
        <f t="shared" si="1351"/>
        <v>0</v>
      </c>
      <c r="BE1244" s="30">
        <f t="shared" si="1385"/>
        <v>0</v>
      </c>
      <c r="BF1244" s="30">
        <f t="shared" si="1352"/>
        <v>0</v>
      </c>
      <c r="BG1244" s="30">
        <f t="shared" si="1353"/>
        <v>0</v>
      </c>
      <c r="BH1244" s="30">
        <f t="shared" si="1384"/>
        <v>0</v>
      </c>
      <c r="BI1244" s="30">
        <f t="shared" si="1346"/>
        <v>0</v>
      </c>
      <c r="BJ1244" s="30">
        <f t="shared" si="1354"/>
        <v>0</v>
      </c>
      <c r="BK1244" s="704">
        <f t="shared" si="1355"/>
        <v>0</v>
      </c>
      <c r="BL1244" s="30">
        <f t="shared" si="1356"/>
        <v>0</v>
      </c>
      <c r="BM1244" s="30">
        <f t="shared" si="1357"/>
        <v>0</v>
      </c>
      <c r="BN1244" s="30">
        <f t="shared" si="1344"/>
        <v>0</v>
      </c>
    </row>
    <row r="1245" spans="1:66" x14ac:dyDescent="0.25">
      <c r="A1245" s="49"/>
      <c r="B1245" s="50"/>
      <c r="C1245" s="699"/>
      <c r="D1245" s="50"/>
      <c r="E1245" s="62" t="e">
        <f t="shared" si="1345"/>
        <v>#N/A</v>
      </c>
      <c r="F1245" s="664" t="str">
        <f t="shared" si="1343"/>
        <v/>
      </c>
      <c r="G1245" s="587"/>
      <c r="H1245" s="588">
        <f t="shared" si="1358"/>
        <v>0</v>
      </c>
      <c r="I1245" s="588">
        <f t="shared" si="1372"/>
        <v>0</v>
      </c>
      <c r="J1245" s="587"/>
      <c r="K1245" s="588">
        <f t="shared" si="1359"/>
        <v>0</v>
      </c>
      <c r="L1245" s="588">
        <f t="shared" si="1373"/>
        <v>0</v>
      </c>
      <c r="M1245" s="587"/>
      <c r="N1245" s="588">
        <f t="shared" si="1360"/>
        <v>0</v>
      </c>
      <c r="O1245" s="588">
        <f t="shared" si="1374"/>
        <v>0</v>
      </c>
      <c r="P1245" s="587"/>
      <c r="Q1245" s="588">
        <f t="shared" si="1361"/>
        <v>0</v>
      </c>
      <c r="R1245" s="588">
        <f t="shared" si="1375"/>
        <v>0</v>
      </c>
      <c r="S1245" s="587"/>
      <c r="T1245" s="588">
        <f t="shared" si="1362"/>
        <v>0</v>
      </c>
      <c r="U1245" s="588">
        <f t="shared" si="1376"/>
        <v>0</v>
      </c>
      <c r="V1245" s="587"/>
      <c r="W1245" s="588">
        <f t="shared" si="1363"/>
        <v>0</v>
      </c>
      <c r="X1245" s="588">
        <f t="shared" si="1377"/>
        <v>0</v>
      </c>
      <c r="Y1245" s="587"/>
      <c r="Z1245" s="588">
        <f t="shared" si="1364"/>
        <v>0</v>
      </c>
      <c r="AA1245" s="588">
        <f t="shared" si="1348"/>
        <v>0</v>
      </c>
      <c r="AB1245" s="587"/>
      <c r="AC1245" s="588">
        <f t="shared" si="1365"/>
        <v>0</v>
      </c>
      <c r="AD1245" s="588">
        <f t="shared" si="1378"/>
        <v>0</v>
      </c>
      <c r="AE1245" s="587"/>
      <c r="AF1245" s="588">
        <f t="shared" si="1366"/>
        <v>0</v>
      </c>
      <c r="AG1245" s="588">
        <f t="shared" si="1379"/>
        <v>0</v>
      </c>
      <c r="AH1245" s="587"/>
      <c r="AI1245" s="588">
        <f t="shared" si="1367"/>
        <v>0</v>
      </c>
      <c r="AJ1245" s="588">
        <f t="shared" si="1380"/>
        <v>0</v>
      </c>
      <c r="AK1245" s="587"/>
      <c r="AL1245" s="588">
        <f t="shared" si="1368"/>
        <v>0</v>
      </c>
      <c r="AM1245" s="588">
        <f t="shared" si="1381"/>
        <v>0</v>
      </c>
      <c r="AN1245" s="587"/>
      <c r="AO1245" s="588">
        <f t="shared" si="1369"/>
        <v>0</v>
      </c>
      <c r="AP1245" s="588">
        <f t="shared" si="1382"/>
        <v>0</v>
      </c>
      <c r="AQ1245" s="587"/>
      <c r="AR1245" s="588">
        <f t="shared" si="1370"/>
        <v>0</v>
      </c>
      <c r="AS1245" s="588">
        <f t="shared" si="1349"/>
        <v>0</v>
      </c>
      <c r="AT1245" s="587"/>
      <c r="AU1245" s="588">
        <f t="shared" si="1371"/>
        <v>0</v>
      </c>
      <c r="AV1245" s="588">
        <f t="shared" si="1383"/>
        <v>0</v>
      </c>
      <c r="AW1245" s="587"/>
      <c r="AX1245" s="652"/>
      <c r="AY1245" s="706">
        <f t="shared" si="1347"/>
        <v>0</v>
      </c>
      <c r="BC1245" s="30">
        <f t="shared" si="1350"/>
        <v>0</v>
      </c>
      <c r="BD1245" s="30">
        <f t="shared" si="1351"/>
        <v>0</v>
      </c>
      <c r="BE1245" s="30">
        <f t="shared" si="1385"/>
        <v>0</v>
      </c>
      <c r="BF1245" s="30">
        <f t="shared" si="1352"/>
        <v>0</v>
      </c>
      <c r="BG1245" s="30">
        <f t="shared" si="1353"/>
        <v>0</v>
      </c>
      <c r="BH1245" s="30">
        <f t="shared" si="1384"/>
        <v>0</v>
      </c>
      <c r="BI1245" s="30">
        <f t="shared" si="1346"/>
        <v>0</v>
      </c>
      <c r="BJ1245" s="30">
        <f t="shared" si="1354"/>
        <v>0</v>
      </c>
      <c r="BK1245" s="704">
        <f t="shared" si="1355"/>
        <v>0</v>
      </c>
      <c r="BL1245" s="30">
        <f t="shared" si="1356"/>
        <v>0</v>
      </c>
      <c r="BM1245" s="30">
        <f t="shared" si="1357"/>
        <v>0</v>
      </c>
      <c r="BN1245" s="30">
        <f t="shared" si="1344"/>
        <v>0</v>
      </c>
    </row>
    <row r="1246" spans="1:66" x14ac:dyDescent="0.25">
      <c r="A1246" s="49"/>
      <c r="B1246" s="50"/>
      <c r="C1246" s="699"/>
      <c r="D1246" s="50"/>
      <c r="E1246" s="62" t="e">
        <f t="shared" si="1345"/>
        <v>#N/A</v>
      </c>
      <c r="F1246" s="664" t="str">
        <f t="shared" si="1343"/>
        <v/>
      </c>
      <c r="G1246" s="587"/>
      <c r="H1246" s="588">
        <f t="shared" si="1358"/>
        <v>0</v>
      </c>
      <c r="I1246" s="588">
        <f t="shared" si="1372"/>
        <v>0</v>
      </c>
      <c r="J1246" s="587"/>
      <c r="K1246" s="588">
        <f t="shared" si="1359"/>
        <v>0</v>
      </c>
      <c r="L1246" s="588">
        <f t="shared" si="1373"/>
        <v>0</v>
      </c>
      <c r="M1246" s="587"/>
      <c r="N1246" s="588">
        <f t="shared" si="1360"/>
        <v>0</v>
      </c>
      <c r="O1246" s="588">
        <f t="shared" si="1374"/>
        <v>0</v>
      </c>
      <c r="P1246" s="587"/>
      <c r="Q1246" s="588">
        <f t="shared" si="1361"/>
        <v>0</v>
      </c>
      <c r="R1246" s="588">
        <f t="shared" si="1375"/>
        <v>0</v>
      </c>
      <c r="S1246" s="587"/>
      <c r="T1246" s="588">
        <f t="shared" si="1362"/>
        <v>0</v>
      </c>
      <c r="U1246" s="588">
        <f t="shared" si="1376"/>
        <v>0</v>
      </c>
      <c r="V1246" s="587"/>
      <c r="W1246" s="588">
        <f t="shared" si="1363"/>
        <v>0</v>
      </c>
      <c r="X1246" s="588">
        <f t="shared" si="1377"/>
        <v>0</v>
      </c>
      <c r="Y1246" s="587"/>
      <c r="Z1246" s="588">
        <f t="shared" si="1364"/>
        <v>0</v>
      </c>
      <c r="AA1246" s="588">
        <f t="shared" si="1348"/>
        <v>0</v>
      </c>
      <c r="AB1246" s="587"/>
      <c r="AC1246" s="588">
        <f t="shared" si="1365"/>
        <v>0</v>
      </c>
      <c r="AD1246" s="588">
        <f t="shared" si="1378"/>
        <v>0</v>
      </c>
      <c r="AE1246" s="587"/>
      <c r="AF1246" s="588">
        <f t="shared" si="1366"/>
        <v>0</v>
      </c>
      <c r="AG1246" s="588">
        <f t="shared" si="1379"/>
        <v>0</v>
      </c>
      <c r="AH1246" s="587"/>
      <c r="AI1246" s="588">
        <f t="shared" si="1367"/>
        <v>0</v>
      </c>
      <c r="AJ1246" s="588">
        <f t="shared" si="1380"/>
        <v>0</v>
      </c>
      <c r="AK1246" s="587"/>
      <c r="AL1246" s="588">
        <f t="shared" si="1368"/>
        <v>0</v>
      </c>
      <c r="AM1246" s="588">
        <f t="shared" si="1381"/>
        <v>0</v>
      </c>
      <c r="AN1246" s="587"/>
      <c r="AO1246" s="588">
        <f t="shared" si="1369"/>
        <v>0</v>
      </c>
      <c r="AP1246" s="588">
        <f t="shared" si="1382"/>
        <v>0</v>
      </c>
      <c r="AQ1246" s="587"/>
      <c r="AR1246" s="588">
        <f t="shared" si="1370"/>
        <v>0</v>
      </c>
      <c r="AS1246" s="588">
        <f t="shared" si="1349"/>
        <v>0</v>
      </c>
      <c r="AT1246" s="587"/>
      <c r="AU1246" s="588">
        <f t="shared" si="1371"/>
        <v>0</v>
      </c>
      <c r="AV1246" s="588">
        <f t="shared" si="1383"/>
        <v>0</v>
      </c>
      <c r="AW1246" s="587"/>
      <c r="AX1246" s="652"/>
      <c r="AY1246" s="706">
        <f t="shared" si="1347"/>
        <v>0</v>
      </c>
      <c r="BC1246" s="30">
        <f t="shared" si="1350"/>
        <v>0</v>
      </c>
      <c r="BD1246" s="30">
        <f t="shared" si="1351"/>
        <v>0</v>
      </c>
      <c r="BE1246" s="30">
        <f t="shared" si="1385"/>
        <v>0</v>
      </c>
      <c r="BF1246" s="30">
        <f t="shared" si="1352"/>
        <v>0</v>
      </c>
      <c r="BG1246" s="30">
        <f t="shared" si="1353"/>
        <v>0</v>
      </c>
      <c r="BH1246" s="30">
        <f t="shared" si="1384"/>
        <v>0</v>
      </c>
      <c r="BI1246" s="30">
        <f t="shared" si="1346"/>
        <v>0</v>
      </c>
      <c r="BJ1246" s="30">
        <f t="shared" si="1354"/>
        <v>0</v>
      </c>
      <c r="BK1246" s="704">
        <f t="shared" si="1355"/>
        <v>0</v>
      </c>
      <c r="BL1246" s="30">
        <f t="shared" si="1356"/>
        <v>0</v>
      </c>
      <c r="BM1246" s="30">
        <f t="shared" si="1357"/>
        <v>0</v>
      </c>
      <c r="BN1246" s="30">
        <f t="shared" si="1344"/>
        <v>0</v>
      </c>
    </row>
    <row r="1247" spans="1:66" x14ac:dyDescent="0.25">
      <c r="A1247" s="49"/>
      <c r="B1247" s="50"/>
      <c r="C1247" s="699"/>
      <c r="D1247" s="50"/>
      <c r="E1247" s="62" t="e">
        <f t="shared" si="1345"/>
        <v>#N/A</v>
      </c>
      <c r="F1247" s="664" t="str">
        <f t="shared" si="1343"/>
        <v/>
      </c>
      <c r="G1247" s="587"/>
      <c r="H1247" s="588">
        <f t="shared" si="1358"/>
        <v>0</v>
      </c>
      <c r="I1247" s="588">
        <f t="shared" si="1372"/>
        <v>0</v>
      </c>
      <c r="J1247" s="587"/>
      <c r="K1247" s="588">
        <f t="shared" si="1359"/>
        <v>0</v>
      </c>
      <c r="L1247" s="588">
        <f t="shared" si="1373"/>
        <v>0</v>
      </c>
      <c r="M1247" s="587"/>
      <c r="N1247" s="588">
        <f t="shared" si="1360"/>
        <v>0</v>
      </c>
      <c r="O1247" s="588">
        <f t="shared" si="1374"/>
        <v>0</v>
      </c>
      <c r="P1247" s="587"/>
      <c r="Q1247" s="588">
        <f t="shared" si="1361"/>
        <v>0</v>
      </c>
      <c r="R1247" s="588">
        <f t="shared" si="1375"/>
        <v>0</v>
      </c>
      <c r="S1247" s="587"/>
      <c r="T1247" s="588">
        <f t="shared" si="1362"/>
        <v>0</v>
      </c>
      <c r="U1247" s="588">
        <f t="shared" si="1376"/>
        <v>0</v>
      </c>
      <c r="V1247" s="587"/>
      <c r="W1247" s="588">
        <f t="shared" si="1363"/>
        <v>0</v>
      </c>
      <c r="X1247" s="588">
        <f t="shared" si="1377"/>
        <v>0</v>
      </c>
      <c r="Y1247" s="587"/>
      <c r="Z1247" s="588">
        <f t="shared" si="1364"/>
        <v>0</v>
      </c>
      <c r="AA1247" s="588">
        <f t="shared" si="1348"/>
        <v>0</v>
      </c>
      <c r="AB1247" s="587"/>
      <c r="AC1247" s="588">
        <f t="shared" si="1365"/>
        <v>0</v>
      </c>
      <c r="AD1247" s="588">
        <f t="shared" si="1378"/>
        <v>0</v>
      </c>
      <c r="AE1247" s="587"/>
      <c r="AF1247" s="588">
        <f t="shared" si="1366"/>
        <v>0</v>
      </c>
      <c r="AG1247" s="588">
        <f t="shared" si="1379"/>
        <v>0</v>
      </c>
      <c r="AH1247" s="587"/>
      <c r="AI1247" s="588">
        <f t="shared" si="1367"/>
        <v>0</v>
      </c>
      <c r="AJ1247" s="588">
        <f t="shared" si="1380"/>
        <v>0</v>
      </c>
      <c r="AK1247" s="587"/>
      <c r="AL1247" s="588">
        <f t="shared" si="1368"/>
        <v>0</v>
      </c>
      <c r="AM1247" s="588">
        <f t="shared" si="1381"/>
        <v>0</v>
      </c>
      <c r="AN1247" s="587"/>
      <c r="AO1247" s="588">
        <f t="shared" si="1369"/>
        <v>0</v>
      </c>
      <c r="AP1247" s="588">
        <f t="shared" si="1382"/>
        <v>0</v>
      </c>
      <c r="AQ1247" s="587"/>
      <c r="AR1247" s="588">
        <f t="shared" si="1370"/>
        <v>0</v>
      </c>
      <c r="AS1247" s="588">
        <f t="shared" si="1349"/>
        <v>0</v>
      </c>
      <c r="AT1247" s="587"/>
      <c r="AU1247" s="588">
        <f t="shared" si="1371"/>
        <v>0</v>
      </c>
      <c r="AV1247" s="588">
        <f t="shared" si="1383"/>
        <v>0</v>
      </c>
      <c r="AW1247" s="587"/>
      <c r="AX1247" s="652"/>
      <c r="AY1247" s="706">
        <f t="shared" si="1347"/>
        <v>0</v>
      </c>
      <c r="BC1247" s="30">
        <f t="shared" si="1350"/>
        <v>0</v>
      </c>
      <c r="BD1247" s="30">
        <f t="shared" si="1351"/>
        <v>0</v>
      </c>
      <c r="BE1247" s="30">
        <f t="shared" si="1385"/>
        <v>0</v>
      </c>
      <c r="BF1247" s="30">
        <f t="shared" si="1352"/>
        <v>0</v>
      </c>
      <c r="BG1247" s="30">
        <f t="shared" si="1353"/>
        <v>0</v>
      </c>
      <c r="BH1247" s="30">
        <f t="shared" si="1384"/>
        <v>0</v>
      </c>
      <c r="BI1247" s="30">
        <f t="shared" si="1346"/>
        <v>0</v>
      </c>
      <c r="BJ1247" s="30">
        <f t="shared" si="1354"/>
        <v>0</v>
      </c>
      <c r="BK1247" s="704">
        <f t="shared" si="1355"/>
        <v>0</v>
      </c>
      <c r="BL1247" s="30">
        <f t="shared" si="1356"/>
        <v>0</v>
      </c>
      <c r="BM1247" s="30">
        <f t="shared" si="1357"/>
        <v>0</v>
      </c>
      <c r="BN1247" s="30">
        <f t="shared" si="1344"/>
        <v>0</v>
      </c>
    </row>
    <row r="1248" spans="1:66" x14ac:dyDescent="0.25">
      <c r="A1248" s="49"/>
      <c r="B1248" s="50"/>
      <c r="C1248" s="699"/>
      <c r="D1248" s="50"/>
      <c r="E1248" s="62" t="e">
        <f t="shared" si="1345"/>
        <v>#N/A</v>
      </c>
      <c r="F1248" s="664" t="str">
        <f t="shared" si="1343"/>
        <v/>
      </c>
      <c r="G1248" s="587"/>
      <c r="H1248" s="588">
        <f t="shared" si="1358"/>
        <v>0</v>
      </c>
      <c r="I1248" s="588">
        <f t="shared" si="1372"/>
        <v>0</v>
      </c>
      <c r="J1248" s="587"/>
      <c r="K1248" s="588">
        <f t="shared" si="1359"/>
        <v>0</v>
      </c>
      <c r="L1248" s="588">
        <f t="shared" si="1373"/>
        <v>0</v>
      </c>
      <c r="M1248" s="587"/>
      <c r="N1248" s="588">
        <f t="shared" si="1360"/>
        <v>0</v>
      </c>
      <c r="O1248" s="588">
        <f t="shared" si="1374"/>
        <v>0</v>
      </c>
      <c r="P1248" s="587"/>
      <c r="Q1248" s="588">
        <f t="shared" si="1361"/>
        <v>0</v>
      </c>
      <c r="R1248" s="588">
        <f t="shared" si="1375"/>
        <v>0</v>
      </c>
      <c r="S1248" s="587"/>
      <c r="T1248" s="588">
        <f t="shared" si="1362"/>
        <v>0</v>
      </c>
      <c r="U1248" s="588">
        <f t="shared" si="1376"/>
        <v>0</v>
      </c>
      <c r="V1248" s="587"/>
      <c r="W1248" s="588">
        <f t="shared" si="1363"/>
        <v>0</v>
      </c>
      <c r="X1248" s="588">
        <f t="shared" si="1377"/>
        <v>0</v>
      </c>
      <c r="Y1248" s="587"/>
      <c r="Z1248" s="588">
        <f t="shared" si="1364"/>
        <v>0</v>
      </c>
      <c r="AA1248" s="588">
        <f t="shared" si="1348"/>
        <v>0</v>
      </c>
      <c r="AB1248" s="587"/>
      <c r="AC1248" s="588">
        <f t="shared" si="1365"/>
        <v>0</v>
      </c>
      <c r="AD1248" s="588">
        <f t="shared" si="1378"/>
        <v>0</v>
      </c>
      <c r="AE1248" s="587"/>
      <c r="AF1248" s="588">
        <f t="shared" si="1366"/>
        <v>0</v>
      </c>
      <c r="AG1248" s="588">
        <f t="shared" si="1379"/>
        <v>0</v>
      </c>
      <c r="AH1248" s="587"/>
      <c r="AI1248" s="588">
        <f t="shared" si="1367"/>
        <v>0</v>
      </c>
      <c r="AJ1248" s="588">
        <f t="shared" si="1380"/>
        <v>0</v>
      </c>
      <c r="AK1248" s="587"/>
      <c r="AL1248" s="588">
        <f t="shared" si="1368"/>
        <v>0</v>
      </c>
      <c r="AM1248" s="588">
        <f t="shared" si="1381"/>
        <v>0</v>
      </c>
      <c r="AN1248" s="587"/>
      <c r="AO1248" s="588">
        <f t="shared" si="1369"/>
        <v>0</v>
      </c>
      <c r="AP1248" s="588">
        <f t="shared" si="1382"/>
        <v>0</v>
      </c>
      <c r="AQ1248" s="587"/>
      <c r="AR1248" s="588">
        <f t="shared" si="1370"/>
        <v>0</v>
      </c>
      <c r="AS1248" s="588">
        <f t="shared" si="1349"/>
        <v>0</v>
      </c>
      <c r="AT1248" s="587"/>
      <c r="AU1248" s="588">
        <f t="shared" si="1371"/>
        <v>0</v>
      </c>
      <c r="AV1248" s="588">
        <f t="shared" si="1383"/>
        <v>0</v>
      </c>
      <c r="AW1248" s="587"/>
      <c r="AX1248" s="652"/>
      <c r="AY1248" s="706">
        <f t="shared" si="1347"/>
        <v>0</v>
      </c>
      <c r="BC1248" s="30">
        <f t="shared" si="1350"/>
        <v>0</v>
      </c>
      <c r="BD1248" s="30">
        <f t="shared" si="1351"/>
        <v>0</v>
      </c>
      <c r="BE1248" s="30">
        <f t="shared" si="1385"/>
        <v>0</v>
      </c>
      <c r="BF1248" s="30">
        <f t="shared" si="1352"/>
        <v>0</v>
      </c>
      <c r="BG1248" s="30">
        <f t="shared" si="1353"/>
        <v>0</v>
      </c>
      <c r="BH1248" s="30">
        <f t="shared" si="1384"/>
        <v>0</v>
      </c>
      <c r="BI1248" s="30">
        <f t="shared" si="1346"/>
        <v>0</v>
      </c>
      <c r="BJ1248" s="30">
        <f t="shared" si="1354"/>
        <v>0</v>
      </c>
      <c r="BK1248" s="704">
        <f t="shared" si="1355"/>
        <v>0</v>
      </c>
      <c r="BL1248" s="30">
        <f t="shared" si="1356"/>
        <v>0</v>
      </c>
      <c r="BM1248" s="30">
        <f t="shared" si="1357"/>
        <v>0</v>
      </c>
      <c r="BN1248" s="30">
        <f t="shared" si="1344"/>
        <v>0</v>
      </c>
    </row>
    <row r="1249" spans="1:66" x14ac:dyDescent="0.25">
      <c r="A1249" s="49"/>
      <c r="B1249" s="50"/>
      <c r="C1249" s="699"/>
      <c r="D1249" s="50"/>
      <c r="E1249" s="62" t="e">
        <f t="shared" si="1345"/>
        <v>#N/A</v>
      </c>
      <c r="F1249" s="664" t="str">
        <f t="shared" si="1343"/>
        <v/>
      </c>
      <c r="G1249" s="587"/>
      <c r="H1249" s="588">
        <f t="shared" si="1358"/>
        <v>0</v>
      </c>
      <c r="I1249" s="588">
        <f t="shared" si="1372"/>
        <v>0</v>
      </c>
      <c r="J1249" s="587"/>
      <c r="K1249" s="588">
        <f t="shared" si="1359"/>
        <v>0</v>
      </c>
      <c r="L1249" s="588">
        <f t="shared" si="1373"/>
        <v>0</v>
      </c>
      <c r="M1249" s="587"/>
      <c r="N1249" s="588">
        <f t="shared" si="1360"/>
        <v>0</v>
      </c>
      <c r="O1249" s="588">
        <f t="shared" si="1374"/>
        <v>0</v>
      </c>
      <c r="P1249" s="587"/>
      <c r="Q1249" s="588">
        <f t="shared" si="1361"/>
        <v>0</v>
      </c>
      <c r="R1249" s="588">
        <f t="shared" si="1375"/>
        <v>0</v>
      </c>
      <c r="S1249" s="587"/>
      <c r="T1249" s="588">
        <f t="shared" si="1362"/>
        <v>0</v>
      </c>
      <c r="U1249" s="588">
        <f t="shared" si="1376"/>
        <v>0</v>
      </c>
      <c r="V1249" s="587"/>
      <c r="W1249" s="588">
        <f t="shared" si="1363"/>
        <v>0</v>
      </c>
      <c r="X1249" s="588">
        <f t="shared" si="1377"/>
        <v>0</v>
      </c>
      <c r="Y1249" s="587"/>
      <c r="Z1249" s="588">
        <f t="shared" si="1364"/>
        <v>0</v>
      </c>
      <c r="AA1249" s="588">
        <f t="shared" si="1348"/>
        <v>0</v>
      </c>
      <c r="AB1249" s="587"/>
      <c r="AC1249" s="588">
        <f t="shared" si="1365"/>
        <v>0</v>
      </c>
      <c r="AD1249" s="588">
        <f t="shared" si="1378"/>
        <v>0</v>
      </c>
      <c r="AE1249" s="587"/>
      <c r="AF1249" s="588">
        <f t="shared" si="1366"/>
        <v>0</v>
      </c>
      <c r="AG1249" s="588">
        <f t="shared" si="1379"/>
        <v>0</v>
      </c>
      <c r="AH1249" s="587"/>
      <c r="AI1249" s="588">
        <f t="shared" si="1367"/>
        <v>0</v>
      </c>
      <c r="AJ1249" s="588">
        <f t="shared" si="1380"/>
        <v>0</v>
      </c>
      <c r="AK1249" s="587"/>
      <c r="AL1249" s="588">
        <f t="shared" si="1368"/>
        <v>0</v>
      </c>
      <c r="AM1249" s="588">
        <f t="shared" si="1381"/>
        <v>0</v>
      </c>
      <c r="AN1249" s="587"/>
      <c r="AO1249" s="588">
        <f t="shared" si="1369"/>
        <v>0</v>
      </c>
      <c r="AP1249" s="588">
        <f t="shared" si="1382"/>
        <v>0</v>
      </c>
      <c r="AQ1249" s="587"/>
      <c r="AR1249" s="588">
        <f t="shared" si="1370"/>
        <v>0</v>
      </c>
      <c r="AS1249" s="588">
        <f t="shared" si="1349"/>
        <v>0</v>
      </c>
      <c r="AT1249" s="587"/>
      <c r="AU1249" s="588">
        <f t="shared" si="1371"/>
        <v>0</v>
      </c>
      <c r="AV1249" s="588">
        <f t="shared" si="1383"/>
        <v>0</v>
      </c>
      <c r="AW1249" s="587"/>
      <c r="AX1249" s="652"/>
      <c r="AY1249" s="706">
        <f t="shared" si="1347"/>
        <v>0</v>
      </c>
      <c r="BC1249" s="30">
        <f t="shared" si="1350"/>
        <v>0</v>
      </c>
      <c r="BD1249" s="30">
        <f t="shared" si="1351"/>
        <v>0</v>
      </c>
      <c r="BE1249" s="30">
        <f t="shared" si="1385"/>
        <v>0</v>
      </c>
      <c r="BF1249" s="30">
        <f t="shared" si="1352"/>
        <v>0</v>
      </c>
      <c r="BG1249" s="30">
        <f t="shared" si="1353"/>
        <v>0</v>
      </c>
      <c r="BH1249" s="30">
        <f t="shared" si="1384"/>
        <v>0</v>
      </c>
      <c r="BI1249" s="30">
        <f t="shared" si="1346"/>
        <v>0</v>
      </c>
      <c r="BJ1249" s="30">
        <f t="shared" si="1354"/>
        <v>0</v>
      </c>
      <c r="BK1249" s="704">
        <f t="shared" si="1355"/>
        <v>0</v>
      </c>
      <c r="BL1249" s="30">
        <f t="shared" si="1356"/>
        <v>0</v>
      </c>
      <c r="BM1249" s="30">
        <f t="shared" si="1357"/>
        <v>0</v>
      </c>
      <c r="BN1249" s="30">
        <f t="shared" si="1344"/>
        <v>0</v>
      </c>
    </row>
    <row r="1250" spans="1:66" x14ac:dyDescent="0.25">
      <c r="A1250" s="49"/>
      <c r="B1250" s="50"/>
      <c r="C1250" s="699"/>
      <c r="D1250" s="50"/>
      <c r="E1250" s="62" t="e">
        <f t="shared" si="1345"/>
        <v>#N/A</v>
      </c>
      <c r="F1250" s="664" t="str">
        <f t="shared" si="1343"/>
        <v/>
      </c>
      <c r="G1250" s="587"/>
      <c r="H1250" s="588">
        <f t="shared" si="1358"/>
        <v>0</v>
      </c>
      <c r="I1250" s="588">
        <f t="shared" si="1372"/>
        <v>0</v>
      </c>
      <c r="J1250" s="587"/>
      <c r="K1250" s="588">
        <f t="shared" si="1359"/>
        <v>0</v>
      </c>
      <c r="L1250" s="588">
        <f t="shared" si="1373"/>
        <v>0</v>
      </c>
      <c r="M1250" s="587"/>
      <c r="N1250" s="588">
        <f t="shared" si="1360"/>
        <v>0</v>
      </c>
      <c r="O1250" s="588">
        <f t="shared" si="1374"/>
        <v>0</v>
      </c>
      <c r="P1250" s="587"/>
      <c r="Q1250" s="588">
        <f t="shared" si="1361"/>
        <v>0</v>
      </c>
      <c r="R1250" s="588">
        <f t="shared" si="1375"/>
        <v>0</v>
      </c>
      <c r="S1250" s="587"/>
      <c r="T1250" s="588">
        <f t="shared" si="1362"/>
        <v>0</v>
      </c>
      <c r="U1250" s="588">
        <f t="shared" si="1376"/>
        <v>0</v>
      </c>
      <c r="V1250" s="587"/>
      <c r="W1250" s="588">
        <f t="shared" si="1363"/>
        <v>0</v>
      </c>
      <c r="X1250" s="588">
        <f t="shared" si="1377"/>
        <v>0</v>
      </c>
      <c r="Y1250" s="587"/>
      <c r="Z1250" s="588">
        <f t="shared" si="1364"/>
        <v>0</v>
      </c>
      <c r="AA1250" s="588">
        <f t="shared" si="1348"/>
        <v>0</v>
      </c>
      <c r="AB1250" s="587"/>
      <c r="AC1250" s="588">
        <f t="shared" si="1365"/>
        <v>0</v>
      </c>
      <c r="AD1250" s="588">
        <f t="shared" si="1378"/>
        <v>0</v>
      </c>
      <c r="AE1250" s="587"/>
      <c r="AF1250" s="588">
        <f t="shared" si="1366"/>
        <v>0</v>
      </c>
      <c r="AG1250" s="588">
        <f t="shared" si="1379"/>
        <v>0</v>
      </c>
      <c r="AH1250" s="587"/>
      <c r="AI1250" s="588">
        <f t="shared" si="1367"/>
        <v>0</v>
      </c>
      <c r="AJ1250" s="588">
        <f t="shared" si="1380"/>
        <v>0</v>
      </c>
      <c r="AK1250" s="587"/>
      <c r="AL1250" s="588">
        <f t="shared" si="1368"/>
        <v>0</v>
      </c>
      <c r="AM1250" s="588">
        <f t="shared" si="1381"/>
        <v>0</v>
      </c>
      <c r="AN1250" s="587"/>
      <c r="AO1250" s="588">
        <f t="shared" si="1369"/>
        <v>0</v>
      </c>
      <c r="AP1250" s="588">
        <f t="shared" si="1382"/>
        <v>0</v>
      </c>
      <c r="AQ1250" s="587"/>
      <c r="AR1250" s="588">
        <f t="shared" si="1370"/>
        <v>0</v>
      </c>
      <c r="AS1250" s="588">
        <f t="shared" si="1349"/>
        <v>0</v>
      </c>
      <c r="AT1250" s="587"/>
      <c r="AU1250" s="588">
        <f t="shared" si="1371"/>
        <v>0</v>
      </c>
      <c r="AV1250" s="588">
        <f t="shared" si="1383"/>
        <v>0</v>
      </c>
      <c r="AW1250" s="587"/>
      <c r="AX1250" s="652"/>
      <c r="AY1250" s="706">
        <f t="shared" si="1347"/>
        <v>0</v>
      </c>
      <c r="BC1250" s="30">
        <f t="shared" si="1350"/>
        <v>0</v>
      </c>
      <c r="BD1250" s="30">
        <f t="shared" si="1351"/>
        <v>0</v>
      </c>
      <c r="BE1250" s="30">
        <f t="shared" si="1385"/>
        <v>0</v>
      </c>
      <c r="BF1250" s="30">
        <f t="shared" si="1352"/>
        <v>0</v>
      </c>
      <c r="BG1250" s="30">
        <f t="shared" si="1353"/>
        <v>0</v>
      </c>
      <c r="BH1250" s="30">
        <f t="shared" si="1384"/>
        <v>0</v>
      </c>
      <c r="BI1250" s="30">
        <f t="shared" si="1346"/>
        <v>0</v>
      </c>
      <c r="BJ1250" s="30">
        <f t="shared" si="1354"/>
        <v>0</v>
      </c>
      <c r="BK1250" s="704">
        <f t="shared" si="1355"/>
        <v>0</v>
      </c>
      <c r="BL1250" s="30">
        <f t="shared" si="1356"/>
        <v>0</v>
      </c>
      <c r="BM1250" s="30">
        <f t="shared" si="1357"/>
        <v>0</v>
      </c>
      <c r="BN1250" s="30">
        <f t="shared" si="1344"/>
        <v>0</v>
      </c>
    </row>
    <row r="1251" spans="1:66" x14ac:dyDescent="0.25">
      <c r="A1251" s="49"/>
      <c r="B1251" s="50"/>
      <c r="C1251" s="699"/>
      <c r="D1251" s="50"/>
      <c r="E1251" s="62" t="e">
        <f t="shared" si="1345"/>
        <v>#N/A</v>
      </c>
      <c r="F1251" s="664" t="str">
        <f t="shared" ref="F1251:F1314" si="1386">IFERROR(INDEX(Index_card_code,MATCH($D1251,Index_Card_name,0)),"")</f>
        <v/>
      </c>
      <c r="G1251" s="587"/>
      <c r="H1251" s="588">
        <f t="shared" si="1358"/>
        <v>0</v>
      </c>
      <c r="I1251" s="588">
        <f t="shared" si="1372"/>
        <v>0</v>
      </c>
      <c r="J1251" s="587"/>
      <c r="K1251" s="588">
        <f t="shared" si="1359"/>
        <v>0</v>
      </c>
      <c r="L1251" s="588">
        <f t="shared" si="1373"/>
        <v>0</v>
      </c>
      <c r="M1251" s="587"/>
      <c r="N1251" s="588">
        <f t="shared" si="1360"/>
        <v>0</v>
      </c>
      <c r="O1251" s="588">
        <f t="shared" si="1374"/>
        <v>0</v>
      </c>
      <c r="P1251" s="587"/>
      <c r="Q1251" s="588">
        <f t="shared" si="1361"/>
        <v>0</v>
      </c>
      <c r="R1251" s="588">
        <f t="shared" si="1375"/>
        <v>0</v>
      </c>
      <c r="S1251" s="587"/>
      <c r="T1251" s="588">
        <f t="shared" si="1362"/>
        <v>0</v>
      </c>
      <c r="U1251" s="588">
        <f t="shared" si="1376"/>
        <v>0</v>
      </c>
      <c r="V1251" s="587"/>
      <c r="W1251" s="588">
        <f t="shared" si="1363"/>
        <v>0</v>
      </c>
      <c r="X1251" s="588">
        <f t="shared" si="1377"/>
        <v>0</v>
      </c>
      <c r="Y1251" s="587"/>
      <c r="Z1251" s="588">
        <f t="shared" si="1364"/>
        <v>0</v>
      </c>
      <c r="AA1251" s="588">
        <f t="shared" si="1348"/>
        <v>0</v>
      </c>
      <c r="AB1251" s="587"/>
      <c r="AC1251" s="588">
        <f t="shared" si="1365"/>
        <v>0</v>
      </c>
      <c r="AD1251" s="588">
        <f t="shared" si="1378"/>
        <v>0</v>
      </c>
      <c r="AE1251" s="587"/>
      <c r="AF1251" s="588">
        <f t="shared" si="1366"/>
        <v>0</v>
      </c>
      <c r="AG1251" s="588">
        <f t="shared" si="1379"/>
        <v>0</v>
      </c>
      <c r="AH1251" s="587"/>
      <c r="AI1251" s="588">
        <f t="shared" si="1367"/>
        <v>0</v>
      </c>
      <c r="AJ1251" s="588">
        <f t="shared" si="1380"/>
        <v>0</v>
      </c>
      <c r="AK1251" s="587"/>
      <c r="AL1251" s="588">
        <f t="shared" si="1368"/>
        <v>0</v>
      </c>
      <c r="AM1251" s="588">
        <f t="shared" si="1381"/>
        <v>0</v>
      </c>
      <c r="AN1251" s="587"/>
      <c r="AO1251" s="588">
        <f t="shared" si="1369"/>
        <v>0</v>
      </c>
      <c r="AP1251" s="588">
        <f t="shared" si="1382"/>
        <v>0</v>
      </c>
      <c r="AQ1251" s="587"/>
      <c r="AR1251" s="588">
        <f t="shared" si="1370"/>
        <v>0</v>
      </c>
      <c r="AS1251" s="588">
        <f t="shared" si="1349"/>
        <v>0</v>
      </c>
      <c r="AT1251" s="587"/>
      <c r="AU1251" s="588">
        <f t="shared" si="1371"/>
        <v>0</v>
      </c>
      <c r="AV1251" s="588">
        <f t="shared" si="1383"/>
        <v>0</v>
      </c>
      <c r="AW1251" s="587"/>
      <c r="AX1251" s="652"/>
      <c r="AY1251" s="706">
        <f t="shared" si="1347"/>
        <v>0</v>
      </c>
      <c r="BC1251" s="30">
        <f t="shared" si="1350"/>
        <v>0</v>
      </c>
      <c r="BD1251" s="30">
        <f t="shared" si="1351"/>
        <v>0</v>
      </c>
      <c r="BE1251" s="30">
        <f t="shared" si="1385"/>
        <v>0</v>
      </c>
      <c r="BF1251" s="30">
        <f t="shared" si="1352"/>
        <v>0</v>
      </c>
      <c r="BG1251" s="30">
        <f t="shared" si="1353"/>
        <v>0</v>
      </c>
      <c r="BH1251" s="30">
        <f t="shared" si="1384"/>
        <v>0</v>
      </c>
      <c r="BI1251" s="30">
        <f t="shared" si="1346"/>
        <v>0</v>
      </c>
      <c r="BJ1251" s="30">
        <f t="shared" si="1354"/>
        <v>0</v>
      </c>
      <c r="BK1251" s="704">
        <f t="shared" si="1355"/>
        <v>0</v>
      </c>
      <c r="BL1251" s="30">
        <f t="shared" si="1356"/>
        <v>0</v>
      </c>
      <c r="BM1251" s="30">
        <f t="shared" si="1357"/>
        <v>0</v>
      </c>
      <c r="BN1251" s="30">
        <f t="shared" si="1344"/>
        <v>0</v>
      </c>
    </row>
    <row r="1252" spans="1:66" x14ac:dyDescent="0.25">
      <c r="A1252" s="49"/>
      <c r="B1252" s="50"/>
      <c r="C1252" s="699"/>
      <c r="D1252" s="50"/>
      <c r="E1252" s="62" t="e">
        <f t="shared" si="1345"/>
        <v>#N/A</v>
      </c>
      <c r="F1252" s="664" t="str">
        <f t="shared" si="1386"/>
        <v/>
      </c>
      <c r="G1252" s="587"/>
      <c r="H1252" s="588">
        <f t="shared" si="1358"/>
        <v>0</v>
      </c>
      <c r="I1252" s="588">
        <f t="shared" si="1372"/>
        <v>0</v>
      </c>
      <c r="J1252" s="587"/>
      <c r="K1252" s="588">
        <f t="shared" si="1359"/>
        <v>0</v>
      </c>
      <c r="L1252" s="588">
        <f t="shared" si="1373"/>
        <v>0</v>
      </c>
      <c r="M1252" s="587"/>
      <c r="N1252" s="588">
        <f t="shared" si="1360"/>
        <v>0</v>
      </c>
      <c r="O1252" s="588">
        <f t="shared" si="1374"/>
        <v>0</v>
      </c>
      <c r="P1252" s="587"/>
      <c r="Q1252" s="588">
        <f t="shared" si="1361"/>
        <v>0</v>
      </c>
      <c r="R1252" s="588">
        <f t="shared" si="1375"/>
        <v>0</v>
      </c>
      <c r="S1252" s="587"/>
      <c r="T1252" s="588">
        <f t="shared" si="1362"/>
        <v>0</v>
      </c>
      <c r="U1252" s="588">
        <f t="shared" si="1376"/>
        <v>0</v>
      </c>
      <c r="V1252" s="587"/>
      <c r="W1252" s="588">
        <f t="shared" si="1363"/>
        <v>0</v>
      </c>
      <c r="X1252" s="588">
        <f t="shared" si="1377"/>
        <v>0</v>
      </c>
      <c r="Y1252" s="587"/>
      <c r="Z1252" s="588">
        <f t="shared" si="1364"/>
        <v>0</v>
      </c>
      <c r="AA1252" s="588">
        <f t="shared" si="1348"/>
        <v>0</v>
      </c>
      <c r="AB1252" s="587"/>
      <c r="AC1252" s="588">
        <f t="shared" si="1365"/>
        <v>0</v>
      </c>
      <c r="AD1252" s="588">
        <f t="shared" si="1378"/>
        <v>0</v>
      </c>
      <c r="AE1252" s="587"/>
      <c r="AF1252" s="588">
        <f t="shared" si="1366"/>
        <v>0</v>
      </c>
      <c r="AG1252" s="588">
        <f t="shared" si="1379"/>
        <v>0</v>
      </c>
      <c r="AH1252" s="587"/>
      <c r="AI1252" s="588">
        <f t="shared" si="1367"/>
        <v>0</v>
      </c>
      <c r="AJ1252" s="588">
        <f t="shared" si="1380"/>
        <v>0</v>
      </c>
      <c r="AK1252" s="587"/>
      <c r="AL1252" s="588">
        <f t="shared" si="1368"/>
        <v>0</v>
      </c>
      <c r="AM1252" s="588">
        <f t="shared" si="1381"/>
        <v>0</v>
      </c>
      <c r="AN1252" s="587"/>
      <c r="AO1252" s="588">
        <f t="shared" si="1369"/>
        <v>0</v>
      </c>
      <c r="AP1252" s="588">
        <f t="shared" si="1382"/>
        <v>0</v>
      </c>
      <c r="AQ1252" s="587"/>
      <c r="AR1252" s="588">
        <f t="shared" si="1370"/>
        <v>0</v>
      </c>
      <c r="AS1252" s="588">
        <f t="shared" si="1349"/>
        <v>0</v>
      </c>
      <c r="AT1252" s="587"/>
      <c r="AU1252" s="588">
        <f t="shared" si="1371"/>
        <v>0</v>
      </c>
      <c r="AV1252" s="588">
        <f t="shared" si="1383"/>
        <v>0</v>
      </c>
      <c r="AW1252" s="587"/>
      <c r="AX1252" s="652"/>
      <c r="AY1252" s="706">
        <f t="shared" si="1347"/>
        <v>0</v>
      </c>
      <c r="BC1252" s="30">
        <f t="shared" si="1350"/>
        <v>0</v>
      </c>
      <c r="BD1252" s="30">
        <f t="shared" si="1351"/>
        <v>0</v>
      </c>
      <c r="BE1252" s="30">
        <f t="shared" si="1385"/>
        <v>0</v>
      </c>
      <c r="BF1252" s="30">
        <f t="shared" si="1352"/>
        <v>0</v>
      </c>
      <c r="BG1252" s="30">
        <f t="shared" si="1353"/>
        <v>0</v>
      </c>
      <c r="BH1252" s="30">
        <f t="shared" si="1384"/>
        <v>0</v>
      </c>
      <c r="BI1252" s="30">
        <f t="shared" si="1346"/>
        <v>0</v>
      </c>
      <c r="BJ1252" s="30">
        <f t="shared" si="1354"/>
        <v>0</v>
      </c>
      <c r="BK1252" s="704">
        <f t="shared" si="1355"/>
        <v>0</v>
      </c>
      <c r="BL1252" s="30">
        <f t="shared" si="1356"/>
        <v>0</v>
      </c>
      <c r="BM1252" s="30">
        <f t="shared" si="1357"/>
        <v>0</v>
      </c>
      <c r="BN1252" s="30">
        <f t="shared" ref="BN1252:BN1315" si="1387">AS1252-AP1252</f>
        <v>0</v>
      </c>
    </row>
    <row r="1253" spans="1:66" x14ac:dyDescent="0.25">
      <c r="A1253" s="49"/>
      <c r="B1253" s="50"/>
      <c r="C1253" s="699"/>
      <c r="D1253" s="50"/>
      <c r="E1253" s="62" t="e">
        <f t="shared" si="1345"/>
        <v>#N/A</v>
      </c>
      <c r="F1253" s="664" t="str">
        <f t="shared" si="1386"/>
        <v/>
      </c>
      <c r="G1253" s="587"/>
      <c r="H1253" s="588">
        <f t="shared" si="1358"/>
        <v>0</v>
      </c>
      <c r="I1253" s="588">
        <f t="shared" si="1372"/>
        <v>0</v>
      </c>
      <c r="J1253" s="587"/>
      <c r="K1253" s="588">
        <f t="shared" si="1359"/>
        <v>0</v>
      </c>
      <c r="L1253" s="588">
        <f t="shared" si="1373"/>
        <v>0</v>
      </c>
      <c r="M1253" s="587"/>
      <c r="N1253" s="588">
        <f t="shared" si="1360"/>
        <v>0</v>
      </c>
      <c r="O1253" s="588">
        <f t="shared" si="1374"/>
        <v>0</v>
      </c>
      <c r="P1253" s="587"/>
      <c r="Q1253" s="588">
        <f t="shared" si="1361"/>
        <v>0</v>
      </c>
      <c r="R1253" s="588">
        <f t="shared" si="1375"/>
        <v>0</v>
      </c>
      <c r="S1253" s="587"/>
      <c r="T1253" s="588">
        <f t="shared" si="1362"/>
        <v>0</v>
      </c>
      <c r="U1253" s="588">
        <f t="shared" si="1376"/>
        <v>0</v>
      </c>
      <c r="V1253" s="587"/>
      <c r="W1253" s="588">
        <f t="shared" si="1363"/>
        <v>0</v>
      </c>
      <c r="X1253" s="588">
        <f t="shared" si="1377"/>
        <v>0</v>
      </c>
      <c r="Y1253" s="587"/>
      <c r="Z1253" s="588">
        <f t="shared" si="1364"/>
        <v>0</v>
      </c>
      <c r="AA1253" s="588">
        <f t="shared" si="1348"/>
        <v>0</v>
      </c>
      <c r="AB1253" s="587"/>
      <c r="AC1253" s="588">
        <f t="shared" si="1365"/>
        <v>0</v>
      </c>
      <c r="AD1253" s="588">
        <f t="shared" si="1378"/>
        <v>0</v>
      </c>
      <c r="AE1253" s="587"/>
      <c r="AF1253" s="588">
        <f t="shared" si="1366"/>
        <v>0</v>
      </c>
      <c r="AG1253" s="588">
        <f t="shared" si="1379"/>
        <v>0</v>
      </c>
      <c r="AH1253" s="587"/>
      <c r="AI1253" s="588">
        <f t="shared" si="1367"/>
        <v>0</v>
      </c>
      <c r="AJ1253" s="588">
        <f t="shared" si="1380"/>
        <v>0</v>
      </c>
      <c r="AK1253" s="587"/>
      <c r="AL1253" s="588">
        <f t="shared" si="1368"/>
        <v>0</v>
      </c>
      <c r="AM1253" s="588">
        <f t="shared" si="1381"/>
        <v>0</v>
      </c>
      <c r="AN1253" s="587"/>
      <c r="AO1253" s="588">
        <f t="shared" si="1369"/>
        <v>0</v>
      </c>
      <c r="AP1253" s="588">
        <f t="shared" si="1382"/>
        <v>0</v>
      </c>
      <c r="AQ1253" s="587"/>
      <c r="AR1253" s="588">
        <f t="shared" si="1370"/>
        <v>0</v>
      </c>
      <c r="AS1253" s="588">
        <f t="shared" si="1349"/>
        <v>0</v>
      </c>
      <c r="AT1253" s="587"/>
      <c r="AU1253" s="588">
        <f t="shared" si="1371"/>
        <v>0</v>
      </c>
      <c r="AV1253" s="588">
        <f t="shared" si="1383"/>
        <v>0</v>
      </c>
      <c r="AW1253" s="587"/>
      <c r="AX1253" s="652"/>
      <c r="AY1253" s="706">
        <f t="shared" si="1347"/>
        <v>0</v>
      </c>
      <c r="BC1253" s="30">
        <f t="shared" si="1350"/>
        <v>0</v>
      </c>
      <c r="BD1253" s="30">
        <f t="shared" si="1351"/>
        <v>0</v>
      </c>
      <c r="BE1253" s="30">
        <f t="shared" si="1385"/>
        <v>0</v>
      </c>
      <c r="BF1253" s="30">
        <f t="shared" si="1352"/>
        <v>0</v>
      </c>
      <c r="BG1253" s="30">
        <f t="shared" si="1353"/>
        <v>0</v>
      </c>
      <c r="BH1253" s="30">
        <f t="shared" si="1384"/>
        <v>0</v>
      </c>
      <c r="BI1253" s="30">
        <f t="shared" si="1346"/>
        <v>0</v>
      </c>
      <c r="BJ1253" s="30">
        <f t="shared" si="1354"/>
        <v>0</v>
      </c>
      <c r="BK1253" s="704">
        <f t="shared" si="1355"/>
        <v>0</v>
      </c>
      <c r="BL1253" s="30">
        <f t="shared" si="1356"/>
        <v>0</v>
      </c>
      <c r="BM1253" s="30">
        <f t="shared" si="1357"/>
        <v>0</v>
      </c>
      <c r="BN1253" s="30">
        <f t="shared" si="1387"/>
        <v>0</v>
      </c>
    </row>
    <row r="1254" spans="1:66" x14ac:dyDescent="0.25">
      <c r="A1254" s="49"/>
      <c r="B1254" s="50"/>
      <c r="C1254" s="699"/>
      <c r="D1254" s="50"/>
      <c r="E1254" s="62" t="e">
        <f t="shared" si="1345"/>
        <v>#N/A</v>
      </c>
      <c r="F1254" s="664" t="str">
        <f t="shared" si="1386"/>
        <v/>
      </c>
      <c r="G1254" s="587"/>
      <c r="H1254" s="588">
        <f t="shared" si="1358"/>
        <v>0</v>
      </c>
      <c r="I1254" s="588">
        <f t="shared" si="1372"/>
        <v>0</v>
      </c>
      <c r="J1254" s="587"/>
      <c r="K1254" s="588">
        <f t="shared" si="1359"/>
        <v>0</v>
      </c>
      <c r="L1254" s="588">
        <f t="shared" si="1373"/>
        <v>0</v>
      </c>
      <c r="M1254" s="587"/>
      <c r="N1254" s="588">
        <f t="shared" si="1360"/>
        <v>0</v>
      </c>
      <c r="O1254" s="588">
        <f t="shared" si="1374"/>
        <v>0</v>
      </c>
      <c r="P1254" s="587"/>
      <c r="Q1254" s="588">
        <f t="shared" si="1361"/>
        <v>0</v>
      </c>
      <c r="R1254" s="588">
        <f t="shared" si="1375"/>
        <v>0</v>
      </c>
      <c r="S1254" s="587"/>
      <c r="T1254" s="588">
        <f t="shared" si="1362"/>
        <v>0</v>
      </c>
      <c r="U1254" s="588">
        <f t="shared" si="1376"/>
        <v>0</v>
      </c>
      <c r="V1254" s="587"/>
      <c r="W1254" s="588">
        <f t="shared" si="1363"/>
        <v>0</v>
      </c>
      <c r="X1254" s="588">
        <f t="shared" si="1377"/>
        <v>0</v>
      </c>
      <c r="Y1254" s="587"/>
      <c r="Z1254" s="588">
        <f t="shared" si="1364"/>
        <v>0</v>
      </c>
      <c r="AA1254" s="588">
        <f t="shared" si="1348"/>
        <v>0</v>
      </c>
      <c r="AB1254" s="587"/>
      <c r="AC1254" s="588">
        <f t="shared" si="1365"/>
        <v>0</v>
      </c>
      <c r="AD1254" s="588">
        <f t="shared" si="1378"/>
        <v>0</v>
      </c>
      <c r="AE1254" s="587"/>
      <c r="AF1254" s="588">
        <f t="shared" si="1366"/>
        <v>0</v>
      </c>
      <c r="AG1254" s="588">
        <f t="shared" si="1379"/>
        <v>0</v>
      </c>
      <c r="AH1254" s="587"/>
      <c r="AI1254" s="588">
        <f t="shared" si="1367"/>
        <v>0</v>
      </c>
      <c r="AJ1254" s="588">
        <f t="shared" si="1380"/>
        <v>0</v>
      </c>
      <c r="AK1254" s="587"/>
      <c r="AL1254" s="588">
        <f t="shared" si="1368"/>
        <v>0</v>
      </c>
      <c r="AM1254" s="588">
        <f t="shared" si="1381"/>
        <v>0</v>
      </c>
      <c r="AN1254" s="587"/>
      <c r="AO1254" s="588">
        <f t="shared" si="1369"/>
        <v>0</v>
      </c>
      <c r="AP1254" s="588">
        <f t="shared" si="1382"/>
        <v>0</v>
      </c>
      <c r="AQ1254" s="587"/>
      <c r="AR1254" s="588">
        <f t="shared" si="1370"/>
        <v>0</v>
      </c>
      <c r="AS1254" s="588">
        <f t="shared" si="1349"/>
        <v>0</v>
      </c>
      <c r="AT1254" s="587"/>
      <c r="AU1254" s="588">
        <f t="shared" si="1371"/>
        <v>0</v>
      </c>
      <c r="AV1254" s="588">
        <f t="shared" si="1383"/>
        <v>0</v>
      </c>
      <c r="AW1254" s="587"/>
      <c r="AX1254" s="652"/>
      <c r="AY1254" s="706">
        <f t="shared" si="1347"/>
        <v>0</v>
      </c>
      <c r="BC1254" s="30">
        <f t="shared" si="1350"/>
        <v>0</v>
      </c>
      <c r="BD1254" s="30">
        <f t="shared" si="1351"/>
        <v>0</v>
      </c>
      <c r="BE1254" s="30">
        <f t="shared" si="1385"/>
        <v>0</v>
      </c>
      <c r="BF1254" s="30">
        <f t="shared" si="1352"/>
        <v>0</v>
      </c>
      <c r="BG1254" s="30">
        <f t="shared" si="1353"/>
        <v>0</v>
      </c>
      <c r="BH1254" s="30">
        <f t="shared" si="1384"/>
        <v>0</v>
      </c>
      <c r="BI1254" s="30">
        <f t="shared" si="1346"/>
        <v>0</v>
      </c>
      <c r="BJ1254" s="30">
        <f t="shared" si="1354"/>
        <v>0</v>
      </c>
      <c r="BK1254" s="704">
        <f t="shared" si="1355"/>
        <v>0</v>
      </c>
      <c r="BL1254" s="30">
        <f t="shared" si="1356"/>
        <v>0</v>
      </c>
      <c r="BM1254" s="30">
        <f t="shared" si="1357"/>
        <v>0</v>
      </c>
      <c r="BN1254" s="30">
        <f t="shared" si="1387"/>
        <v>0</v>
      </c>
    </row>
    <row r="1255" spans="1:66" x14ac:dyDescent="0.25">
      <c r="A1255" s="49"/>
      <c r="B1255" s="50"/>
      <c r="C1255" s="699"/>
      <c r="D1255" s="50"/>
      <c r="E1255" s="62" t="e">
        <f t="shared" si="1345"/>
        <v>#N/A</v>
      </c>
      <c r="F1255" s="664" t="str">
        <f t="shared" si="1386"/>
        <v/>
      </c>
      <c r="G1255" s="587"/>
      <c r="H1255" s="588">
        <f t="shared" si="1358"/>
        <v>0</v>
      </c>
      <c r="I1255" s="588">
        <f t="shared" si="1372"/>
        <v>0</v>
      </c>
      <c r="J1255" s="587"/>
      <c r="K1255" s="588">
        <f t="shared" si="1359"/>
        <v>0</v>
      </c>
      <c r="L1255" s="588">
        <f t="shared" si="1373"/>
        <v>0</v>
      </c>
      <c r="M1255" s="587"/>
      <c r="N1255" s="588">
        <f t="shared" si="1360"/>
        <v>0</v>
      </c>
      <c r="O1255" s="588">
        <f t="shared" si="1374"/>
        <v>0</v>
      </c>
      <c r="P1255" s="587"/>
      <c r="Q1255" s="588">
        <f t="shared" si="1361"/>
        <v>0</v>
      </c>
      <c r="R1255" s="588">
        <f t="shared" si="1375"/>
        <v>0</v>
      </c>
      <c r="S1255" s="587"/>
      <c r="T1255" s="588">
        <f t="shared" si="1362"/>
        <v>0</v>
      </c>
      <c r="U1255" s="588">
        <f t="shared" si="1376"/>
        <v>0</v>
      </c>
      <c r="V1255" s="587"/>
      <c r="W1255" s="588">
        <f t="shared" si="1363"/>
        <v>0</v>
      </c>
      <c r="X1255" s="588">
        <f t="shared" si="1377"/>
        <v>0</v>
      </c>
      <c r="Y1255" s="587"/>
      <c r="Z1255" s="588">
        <f t="shared" si="1364"/>
        <v>0</v>
      </c>
      <c r="AA1255" s="588">
        <f t="shared" si="1348"/>
        <v>0</v>
      </c>
      <c r="AB1255" s="587"/>
      <c r="AC1255" s="588">
        <f t="shared" si="1365"/>
        <v>0</v>
      </c>
      <c r="AD1255" s="588">
        <f t="shared" si="1378"/>
        <v>0</v>
      </c>
      <c r="AE1255" s="587"/>
      <c r="AF1255" s="588">
        <f t="shared" si="1366"/>
        <v>0</v>
      </c>
      <c r="AG1255" s="588">
        <f t="shared" si="1379"/>
        <v>0</v>
      </c>
      <c r="AH1255" s="587"/>
      <c r="AI1255" s="588">
        <f t="shared" si="1367"/>
        <v>0</v>
      </c>
      <c r="AJ1255" s="588">
        <f t="shared" si="1380"/>
        <v>0</v>
      </c>
      <c r="AK1255" s="587"/>
      <c r="AL1255" s="588">
        <f t="shared" si="1368"/>
        <v>0</v>
      </c>
      <c r="AM1255" s="588">
        <f t="shared" si="1381"/>
        <v>0</v>
      </c>
      <c r="AN1255" s="587"/>
      <c r="AO1255" s="588">
        <f t="shared" si="1369"/>
        <v>0</v>
      </c>
      <c r="AP1255" s="588">
        <f t="shared" si="1382"/>
        <v>0</v>
      </c>
      <c r="AQ1255" s="587"/>
      <c r="AR1255" s="588">
        <f t="shared" si="1370"/>
        <v>0</v>
      </c>
      <c r="AS1255" s="588">
        <f t="shared" si="1349"/>
        <v>0</v>
      </c>
      <c r="AT1255" s="587"/>
      <c r="AU1255" s="588">
        <f t="shared" si="1371"/>
        <v>0</v>
      </c>
      <c r="AV1255" s="588">
        <f t="shared" si="1383"/>
        <v>0</v>
      </c>
      <c r="AW1255" s="587"/>
      <c r="AX1255" s="652"/>
      <c r="AY1255" s="706">
        <f t="shared" si="1347"/>
        <v>0</v>
      </c>
      <c r="BC1255" s="30">
        <f t="shared" si="1350"/>
        <v>0</v>
      </c>
      <c r="BD1255" s="30">
        <f t="shared" si="1351"/>
        <v>0</v>
      </c>
      <c r="BE1255" s="30">
        <f t="shared" si="1385"/>
        <v>0</v>
      </c>
      <c r="BF1255" s="30">
        <f t="shared" si="1352"/>
        <v>0</v>
      </c>
      <c r="BG1255" s="30">
        <f t="shared" si="1353"/>
        <v>0</v>
      </c>
      <c r="BH1255" s="30">
        <f t="shared" si="1384"/>
        <v>0</v>
      </c>
      <c r="BI1255" s="30">
        <f t="shared" si="1346"/>
        <v>0</v>
      </c>
      <c r="BJ1255" s="30">
        <f t="shared" si="1354"/>
        <v>0</v>
      </c>
      <c r="BK1255" s="704">
        <f t="shared" si="1355"/>
        <v>0</v>
      </c>
      <c r="BL1255" s="30">
        <f t="shared" si="1356"/>
        <v>0</v>
      </c>
      <c r="BM1255" s="30">
        <f t="shared" si="1357"/>
        <v>0</v>
      </c>
      <c r="BN1255" s="30">
        <f t="shared" si="1387"/>
        <v>0</v>
      </c>
    </row>
    <row r="1256" spans="1:66" x14ac:dyDescent="0.25">
      <c r="A1256" s="49"/>
      <c r="B1256" s="50"/>
      <c r="C1256" s="699"/>
      <c r="D1256" s="50"/>
      <c r="E1256" s="62" t="e">
        <f t="shared" ref="E1256:E1319" si="1388">INDEX(Index_TB_Card_Type,MATCH($D1256,Index_Card_name,0))</f>
        <v>#N/A</v>
      </c>
      <c r="F1256" s="664" t="str">
        <f t="shared" si="1386"/>
        <v/>
      </c>
      <c r="G1256" s="587"/>
      <c r="H1256" s="588">
        <f t="shared" si="1358"/>
        <v>0</v>
      </c>
      <c r="I1256" s="588">
        <f t="shared" si="1372"/>
        <v>0</v>
      </c>
      <c r="J1256" s="587"/>
      <c r="K1256" s="588">
        <f t="shared" si="1359"/>
        <v>0</v>
      </c>
      <c r="L1256" s="588">
        <f t="shared" si="1373"/>
        <v>0</v>
      </c>
      <c r="M1256" s="587"/>
      <c r="N1256" s="588">
        <f t="shared" si="1360"/>
        <v>0</v>
      </c>
      <c r="O1256" s="588">
        <f t="shared" si="1374"/>
        <v>0</v>
      </c>
      <c r="P1256" s="587"/>
      <c r="Q1256" s="588">
        <f t="shared" si="1361"/>
        <v>0</v>
      </c>
      <c r="R1256" s="588">
        <f t="shared" si="1375"/>
        <v>0</v>
      </c>
      <c r="S1256" s="587"/>
      <c r="T1256" s="588">
        <f t="shared" si="1362"/>
        <v>0</v>
      </c>
      <c r="U1256" s="588">
        <f t="shared" si="1376"/>
        <v>0</v>
      </c>
      <c r="V1256" s="587"/>
      <c r="W1256" s="588">
        <f t="shared" si="1363"/>
        <v>0</v>
      </c>
      <c r="X1256" s="588">
        <f t="shared" si="1377"/>
        <v>0</v>
      </c>
      <c r="Y1256" s="587"/>
      <c r="Z1256" s="588">
        <f t="shared" si="1364"/>
        <v>0</v>
      </c>
      <c r="AA1256" s="588">
        <f t="shared" si="1348"/>
        <v>0</v>
      </c>
      <c r="AB1256" s="587"/>
      <c r="AC1256" s="588">
        <f t="shared" si="1365"/>
        <v>0</v>
      </c>
      <c r="AD1256" s="588">
        <f t="shared" si="1378"/>
        <v>0</v>
      </c>
      <c r="AE1256" s="587"/>
      <c r="AF1256" s="588">
        <f t="shared" si="1366"/>
        <v>0</v>
      </c>
      <c r="AG1256" s="588">
        <f t="shared" si="1379"/>
        <v>0</v>
      </c>
      <c r="AH1256" s="587"/>
      <c r="AI1256" s="588">
        <f t="shared" si="1367"/>
        <v>0</v>
      </c>
      <c r="AJ1256" s="588">
        <f t="shared" si="1380"/>
        <v>0</v>
      </c>
      <c r="AK1256" s="587"/>
      <c r="AL1256" s="588">
        <f t="shared" si="1368"/>
        <v>0</v>
      </c>
      <c r="AM1256" s="588">
        <f t="shared" si="1381"/>
        <v>0</v>
      </c>
      <c r="AN1256" s="587"/>
      <c r="AO1256" s="588">
        <f t="shared" si="1369"/>
        <v>0</v>
      </c>
      <c r="AP1256" s="588">
        <f t="shared" si="1382"/>
        <v>0</v>
      </c>
      <c r="AQ1256" s="587"/>
      <c r="AR1256" s="588">
        <f t="shared" si="1370"/>
        <v>0</v>
      </c>
      <c r="AS1256" s="588">
        <f t="shared" si="1349"/>
        <v>0</v>
      </c>
      <c r="AT1256" s="587"/>
      <c r="AU1256" s="588">
        <f t="shared" si="1371"/>
        <v>0</v>
      </c>
      <c r="AV1256" s="588">
        <f t="shared" si="1383"/>
        <v>0</v>
      </c>
      <c r="AW1256" s="587"/>
      <c r="AX1256" s="652"/>
      <c r="AY1256" s="706">
        <f t="shared" si="1347"/>
        <v>0</v>
      </c>
      <c r="BC1256" s="30">
        <f t="shared" si="1350"/>
        <v>0</v>
      </c>
      <c r="BD1256" s="30">
        <f t="shared" si="1351"/>
        <v>0</v>
      </c>
      <c r="BE1256" s="30">
        <f t="shared" si="1385"/>
        <v>0</v>
      </c>
      <c r="BF1256" s="30">
        <f t="shared" si="1352"/>
        <v>0</v>
      </c>
      <c r="BG1256" s="30">
        <f t="shared" si="1353"/>
        <v>0</v>
      </c>
      <c r="BH1256" s="30">
        <f t="shared" si="1384"/>
        <v>0</v>
      </c>
      <c r="BI1256" s="30">
        <f t="shared" si="1346"/>
        <v>0</v>
      </c>
      <c r="BJ1256" s="30">
        <f t="shared" si="1354"/>
        <v>0</v>
      </c>
      <c r="BK1256" s="704">
        <f t="shared" si="1355"/>
        <v>0</v>
      </c>
      <c r="BL1256" s="30">
        <f t="shared" si="1356"/>
        <v>0</v>
      </c>
      <c r="BM1256" s="30">
        <f t="shared" si="1357"/>
        <v>0</v>
      </c>
      <c r="BN1256" s="30">
        <f t="shared" si="1387"/>
        <v>0</v>
      </c>
    </row>
    <row r="1257" spans="1:66" x14ac:dyDescent="0.25">
      <c r="A1257" s="49"/>
      <c r="B1257" s="50"/>
      <c r="C1257" s="699"/>
      <c r="D1257" s="50"/>
      <c r="E1257" s="62" t="e">
        <f t="shared" si="1388"/>
        <v>#N/A</v>
      </c>
      <c r="F1257" s="664" t="str">
        <f t="shared" si="1386"/>
        <v/>
      </c>
      <c r="G1257" s="587"/>
      <c r="H1257" s="588">
        <f t="shared" si="1358"/>
        <v>0</v>
      </c>
      <c r="I1257" s="588">
        <f t="shared" si="1372"/>
        <v>0</v>
      </c>
      <c r="J1257" s="587"/>
      <c r="K1257" s="588">
        <f t="shared" si="1359"/>
        <v>0</v>
      </c>
      <c r="L1257" s="588">
        <f t="shared" si="1373"/>
        <v>0</v>
      </c>
      <c r="M1257" s="587"/>
      <c r="N1257" s="588">
        <f t="shared" si="1360"/>
        <v>0</v>
      </c>
      <c r="O1257" s="588">
        <f t="shared" si="1374"/>
        <v>0</v>
      </c>
      <c r="P1257" s="587"/>
      <c r="Q1257" s="588">
        <f t="shared" si="1361"/>
        <v>0</v>
      </c>
      <c r="R1257" s="588">
        <f t="shared" si="1375"/>
        <v>0</v>
      </c>
      <c r="S1257" s="587"/>
      <c r="T1257" s="588">
        <f t="shared" si="1362"/>
        <v>0</v>
      </c>
      <c r="U1257" s="588">
        <f t="shared" si="1376"/>
        <v>0</v>
      </c>
      <c r="V1257" s="587"/>
      <c r="W1257" s="588">
        <f t="shared" si="1363"/>
        <v>0</v>
      </c>
      <c r="X1257" s="588">
        <f t="shared" si="1377"/>
        <v>0</v>
      </c>
      <c r="Y1257" s="587"/>
      <c r="Z1257" s="588">
        <f t="shared" si="1364"/>
        <v>0</v>
      </c>
      <c r="AA1257" s="588">
        <f t="shared" si="1348"/>
        <v>0</v>
      </c>
      <c r="AB1257" s="587"/>
      <c r="AC1257" s="588">
        <f t="shared" si="1365"/>
        <v>0</v>
      </c>
      <c r="AD1257" s="588">
        <f t="shared" si="1378"/>
        <v>0</v>
      </c>
      <c r="AE1257" s="587"/>
      <c r="AF1257" s="588">
        <f t="shared" si="1366"/>
        <v>0</v>
      </c>
      <c r="AG1257" s="588">
        <f t="shared" si="1379"/>
        <v>0</v>
      </c>
      <c r="AH1257" s="587"/>
      <c r="AI1257" s="588">
        <f t="shared" si="1367"/>
        <v>0</v>
      </c>
      <c r="AJ1257" s="588">
        <f t="shared" si="1380"/>
        <v>0</v>
      </c>
      <c r="AK1257" s="587"/>
      <c r="AL1257" s="588">
        <f t="shared" si="1368"/>
        <v>0</v>
      </c>
      <c r="AM1257" s="588">
        <f t="shared" si="1381"/>
        <v>0</v>
      </c>
      <c r="AN1257" s="587"/>
      <c r="AO1257" s="588">
        <f t="shared" si="1369"/>
        <v>0</v>
      </c>
      <c r="AP1257" s="588">
        <f t="shared" si="1382"/>
        <v>0</v>
      </c>
      <c r="AQ1257" s="587"/>
      <c r="AR1257" s="588">
        <f t="shared" si="1370"/>
        <v>0</v>
      </c>
      <c r="AS1257" s="588">
        <f t="shared" si="1349"/>
        <v>0</v>
      </c>
      <c r="AT1257" s="587"/>
      <c r="AU1257" s="588">
        <f t="shared" si="1371"/>
        <v>0</v>
      </c>
      <c r="AV1257" s="588">
        <f t="shared" si="1383"/>
        <v>0</v>
      </c>
      <c r="AW1257" s="587"/>
      <c r="AX1257" s="652"/>
      <c r="AY1257" s="706">
        <f t="shared" si="1347"/>
        <v>0</v>
      </c>
      <c r="BC1257" s="30">
        <f t="shared" si="1350"/>
        <v>0</v>
      </c>
      <c r="BD1257" s="30">
        <f t="shared" si="1351"/>
        <v>0</v>
      </c>
      <c r="BE1257" s="30">
        <f t="shared" si="1385"/>
        <v>0</v>
      </c>
      <c r="BF1257" s="30">
        <f t="shared" si="1352"/>
        <v>0</v>
      </c>
      <c r="BG1257" s="30">
        <f t="shared" si="1353"/>
        <v>0</v>
      </c>
      <c r="BH1257" s="30">
        <f t="shared" si="1384"/>
        <v>0</v>
      </c>
      <c r="BI1257" s="30">
        <f t="shared" si="1346"/>
        <v>0</v>
      </c>
      <c r="BJ1257" s="30">
        <f t="shared" si="1354"/>
        <v>0</v>
      </c>
      <c r="BK1257" s="704">
        <f t="shared" si="1355"/>
        <v>0</v>
      </c>
      <c r="BL1257" s="30">
        <f t="shared" si="1356"/>
        <v>0</v>
      </c>
      <c r="BM1257" s="30">
        <f t="shared" si="1357"/>
        <v>0</v>
      </c>
      <c r="BN1257" s="30">
        <f t="shared" si="1387"/>
        <v>0</v>
      </c>
    </row>
    <row r="1258" spans="1:66" x14ac:dyDescent="0.25">
      <c r="A1258" s="49"/>
      <c r="B1258" s="50"/>
      <c r="C1258" s="699"/>
      <c r="D1258" s="50"/>
      <c r="E1258" s="62" t="e">
        <f t="shared" si="1388"/>
        <v>#N/A</v>
      </c>
      <c r="F1258" s="664" t="str">
        <f t="shared" si="1386"/>
        <v/>
      </c>
      <c r="G1258" s="587"/>
      <c r="H1258" s="588">
        <f t="shared" si="1358"/>
        <v>0</v>
      </c>
      <c r="I1258" s="588">
        <f t="shared" si="1372"/>
        <v>0</v>
      </c>
      <c r="J1258" s="587"/>
      <c r="K1258" s="588">
        <f t="shared" si="1359"/>
        <v>0</v>
      </c>
      <c r="L1258" s="588">
        <f t="shared" si="1373"/>
        <v>0</v>
      </c>
      <c r="M1258" s="587"/>
      <c r="N1258" s="588">
        <f t="shared" si="1360"/>
        <v>0</v>
      </c>
      <c r="O1258" s="588">
        <f t="shared" si="1374"/>
        <v>0</v>
      </c>
      <c r="P1258" s="587"/>
      <c r="Q1258" s="588">
        <f t="shared" si="1361"/>
        <v>0</v>
      </c>
      <c r="R1258" s="588">
        <f t="shared" si="1375"/>
        <v>0</v>
      </c>
      <c r="S1258" s="587"/>
      <c r="T1258" s="588">
        <f t="shared" si="1362"/>
        <v>0</v>
      </c>
      <c r="U1258" s="588">
        <f t="shared" si="1376"/>
        <v>0</v>
      </c>
      <c r="V1258" s="587"/>
      <c r="W1258" s="588">
        <f t="shared" si="1363"/>
        <v>0</v>
      </c>
      <c r="X1258" s="588">
        <f t="shared" si="1377"/>
        <v>0</v>
      </c>
      <c r="Y1258" s="587"/>
      <c r="Z1258" s="588">
        <f t="shared" si="1364"/>
        <v>0</v>
      </c>
      <c r="AA1258" s="588">
        <f t="shared" si="1348"/>
        <v>0</v>
      </c>
      <c r="AB1258" s="587"/>
      <c r="AC1258" s="588">
        <f t="shared" si="1365"/>
        <v>0</v>
      </c>
      <c r="AD1258" s="588">
        <f t="shared" si="1378"/>
        <v>0</v>
      </c>
      <c r="AE1258" s="587"/>
      <c r="AF1258" s="588">
        <f t="shared" si="1366"/>
        <v>0</v>
      </c>
      <c r="AG1258" s="588">
        <f t="shared" si="1379"/>
        <v>0</v>
      </c>
      <c r="AH1258" s="587"/>
      <c r="AI1258" s="588">
        <f t="shared" si="1367"/>
        <v>0</v>
      </c>
      <c r="AJ1258" s="588">
        <f t="shared" si="1380"/>
        <v>0</v>
      </c>
      <c r="AK1258" s="587"/>
      <c r="AL1258" s="588">
        <f t="shared" si="1368"/>
        <v>0</v>
      </c>
      <c r="AM1258" s="588">
        <f t="shared" si="1381"/>
        <v>0</v>
      </c>
      <c r="AN1258" s="587"/>
      <c r="AO1258" s="588">
        <f t="shared" si="1369"/>
        <v>0</v>
      </c>
      <c r="AP1258" s="588">
        <f t="shared" si="1382"/>
        <v>0</v>
      </c>
      <c r="AQ1258" s="587"/>
      <c r="AR1258" s="588">
        <f t="shared" si="1370"/>
        <v>0</v>
      </c>
      <c r="AS1258" s="588">
        <f t="shared" si="1349"/>
        <v>0</v>
      </c>
      <c r="AT1258" s="587"/>
      <c r="AU1258" s="588">
        <f t="shared" si="1371"/>
        <v>0</v>
      </c>
      <c r="AV1258" s="588">
        <f t="shared" si="1383"/>
        <v>0</v>
      </c>
      <c r="AW1258" s="587"/>
      <c r="AX1258" s="652"/>
      <c r="AY1258" s="706">
        <f t="shared" si="1347"/>
        <v>0</v>
      </c>
      <c r="BC1258" s="30">
        <f t="shared" si="1350"/>
        <v>0</v>
      </c>
      <c r="BD1258" s="30">
        <f t="shared" si="1351"/>
        <v>0</v>
      </c>
      <c r="BE1258" s="30">
        <f t="shared" si="1385"/>
        <v>0</v>
      </c>
      <c r="BF1258" s="30">
        <f t="shared" si="1352"/>
        <v>0</v>
      </c>
      <c r="BG1258" s="30">
        <f t="shared" si="1353"/>
        <v>0</v>
      </c>
      <c r="BH1258" s="30">
        <f t="shared" si="1384"/>
        <v>0</v>
      </c>
      <c r="BI1258" s="30">
        <f t="shared" si="1346"/>
        <v>0</v>
      </c>
      <c r="BJ1258" s="30">
        <f t="shared" si="1354"/>
        <v>0</v>
      </c>
      <c r="BK1258" s="704">
        <f t="shared" si="1355"/>
        <v>0</v>
      </c>
      <c r="BL1258" s="30">
        <f t="shared" si="1356"/>
        <v>0</v>
      </c>
      <c r="BM1258" s="30">
        <f t="shared" si="1357"/>
        <v>0</v>
      </c>
      <c r="BN1258" s="30">
        <f t="shared" si="1387"/>
        <v>0</v>
      </c>
    </row>
    <row r="1259" spans="1:66" x14ac:dyDescent="0.25">
      <c r="A1259" s="49"/>
      <c r="B1259" s="50"/>
      <c r="C1259" s="699"/>
      <c r="D1259" s="50"/>
      <c r="E1259" s="62" t="e">
        <f t="shared" si="1388"/>
        <v>#N/A</v>
      </c>
      <c r="F1259" s="664" t="str">
        <f t="shared" si="1386"/>
        <v/>
      </c>
      <c r="G1259" s="587"/>
      <c r="H1259" s="588">
        <f t="shared" si="1358"/>
        <v>0</v>
      </c>
      <c r="I1259" s="588">
        <f t="shared" si="1372"/>
        <v>0</v>
      </c>
      <c r="J1259" s="587"/>
      <c r="K1259" s="588">
        <f t="shared" si="1359"/>
        <v>0</v>
      </c>
      <c r="L1259" s="588">
        <f t="shared" si="1373"/>
        <v>0</v>
      </c>
      <c r="M1259" s="587"/>
      <c r="N1259" s="588">
        <f t="shared" si="1360"/>
        <v>0</v>
      </c>
      <c r="O1259" s="588">
        <f t="shared" si="1374"/>
        <v>0</v>
      </c>
      <c r="P1259" s="587"/>
      <c r="Q1259" s="588">
        <f t="shared" si="1361"/>
        <v>0</v>
      </c>
      <c r="R1259" s="588">
        <f t="shared" si="1375"/>
        <v>0</v>
      </c>
      <c r="S1259" s="587"/>
      <c r="T1259" s="588">
        <f t="shared" si="1362"/>
        <v>0</v>
      </c>
      <c r="U1259" s="588">
        <f t="shared" si="1376"/>
        <v>0</v>
      </c>
      <c r="V1259" s="587"/>
      <c r="W1259" s="588">
        <f t="shared" si="1363"/>
        <v>0</v>
      </c>
      <c r="X1259" s="588">
        <f t="shared" si="1377"/>
        <v>0</v>
      </c>
      <c r="Y1259" s="587"/>
      <c r="Z1259" s="588">
        <f t="shared" si="1364"/>
        <v>0</v>
      </c>
      <c r="AA1259" s="588">
        <f t="shared" si="1348"/>
        <v>0</v>
      </c>
      <c r="AB1259" s="587"/>
      <c r="AC1259" s="588">
        <f t="shared" si="1365"/>
        <v>0</v>
      </c>
      <c r="AD1259" s="588">
        <f t="shared" si="1378"/>
        <v>0</v>
      </c>
      <c r="AE1259" s="587"/>
      <c r="AF1259" s="588">
        <f t="shared" si="1366"/>
        <v>0</v>
      </c>
      <c r="AG1259" s="588">
        <f t="shared" si="1379"/>
        <v>0</v>
      </c>
      <c r="AH1259" s="587"/>
      <c r="AI1259" s="588">
        <f t="shared" si="1367"/>
        <v>0</v>
      </c>
      <c r="AJ1259" s="588">
        <f t="shared" si="1380"/>
        <v>0</v>
      </c>
      <c r="AK1259" s="587"/>
      <c r="AL1259" s="588">
        <f t="shared" si="1368"/>
        <v>0</v>
      </c>
      <c r="AM1259" s="588">
        <f t="shared" si="1381"/>
        <v>0</v>
      </c>
      <c r="AN1259" s="587"/>
      <c r="AO1259" s="588">
        <f t="shared" si="1369"/>
        <v>0</v>
      </c>
      <c r="AP1259" s="588">
        <f t="shared" si="1382"/>
        <v>0</v>
      </c>
      <c r="AQ1259" s="587"/>
      <c r="AR1259" s="588">
        <f t="shared" si="1370"/>
        <v>0</v>
      </c>
      <c r="AS1259" s="588">
        <f t="shared" si="1349"/>
        <v>0</v>
      </c>
      <c r="AT1259" s="587"/>
      <c r="AU1259" s="588">
        <f t="shared" si="1371"/>
        <v>0</v>
      </c>
      <c r="AV1259" s="588">
        <f t="shared" si="1383"/>
        <v>0</v>
      </c>
      <c r="AW1259" s="587"/>
      <c r="AX1259" s="652"/>
      <c r="AY1259" s="706">
        <f t="shared" si="1347"/>
        <v>0</v>
      </c>
      <c r="BC1259" s="30">
        <f t="shared" si="1350"/>
        <v>0</v>
      </c>
      <c r="BD1259" s="30">
        <f t="shared" si="1351"/>
        <v>0</v>
      </c>
      <c r="BE1259" s="30">
        <f t="shared" si="1385"/>
        <v>0</v>
      </c>
      <c r="BF1259" s="30">
        <f t="shared" si="1352"/>
        <v>0</v>
      </c>
      <c r="BG1259" s="30">
        <f t="shared" si="1353"/>
        <v>0</v>
      </c>
      <c r="BH1259" s="30">
        <f t="shared" si="1384"/>
        <v>0</v>
      </c>
      <c r="BI1259" s="30">
        <f t="shared" si="1346"/>
        <v>0</v>
      </c>
      <c r="BJ1259" s="30">
        <f t="shared" si="1354"/>
        <v>0</v>
      </c>
      <c r="BK1259" s="704">
        <f t="shared" si="1355"/>
        <v>0</v>
      </c>
      <c r="BL1259" s="30">
        <f t="shared" si="1356"/>
        <v>0</v>
      </c>
      <c r="BM1259" s="30">
        <f t="shared" si="1357"/>
        <v>0</v>
      </c>
      <c r="BN1259" s="30">
        <f t="shared" si="1387"/>
        <v>0</v>
      </c>
    </row>
    <row r="1260" spans="1:66" x14ac:dyDescent="0.25">
      <c r="A1260" s="49"/>
      <c r="B1260" s="50"/>
      <c r="C1260" s="699"/>
      <c r="D1260" s="50"/>
      <c r="E1260" s="62" t="e">
        <f t="shared" si="1388"/>
        <v>#N/A</v>
      </c>
      <c r="F1260" s="664" t="str">
        <f t="shared" si="1386"/>
        <v/>
      </c>
      <c r="G1260" s="587"/>
      <c r="H1260" s="588">
        <f t="shared" si="1358"/>
        <v>0</v>
      </c>
      <c r="I1260" s="588">
        <f t="shared" si="1372"/>
        <v>0</v>
      </c>
      <c r="J1260" s="587"/>
      <c r="K1260" s="588">
        <f t="shared" si="1359"/>
        <v>0</v>
      </c>
      <c r="L1260" s="588">
        <f t="shared" si="1373"/>
        <v>0</v>
      </c>
      <c r="M1260" s="587"/>
      <c r="N1260" s="588">
        <f t="shared" si="1360"/>
        <v>0</v>
      </c>
      <c r="O1260" s="588">
        <f t="shared" si="1374"/>
        <v>0</v>
      </c>
      <c r="P1260" s="587"/>
      <c r="Q1260" s="588">
        <f t="shared" si="1361"/>
        <v>0</v>
      </c>
      <c r="R1260" s="588">
        <f t="shared" si="1375"/>
        <v>0</v>
      </c>
      <c r="S1260" s="587"/>
      <c r="T1260" s="588">
        <f t="shared" si="1362"/>
        <v>0</v>
      </c>
      <c r="U1260" s="588">
        <f t="shared" si="1376"/>
        <v>0</v>
      </c>
      <c r="V1260" s="587"/>
      <c r="W1260" s="588">
        <f t="shared" si="1363"/>
        <v>0</v>
      </c>
      <c r="X1260" s="588">
        <f t="shared" si="1377"/>
        <v>0</v>
      </c>
      <c r="Y1260" s="587"/>
      <c r="Z1260" s="588">
        <f t="shared" si="1364"/>
        <v>0</v>
      </c>
      <c r="AA1260" s="588">
        <f t="shared" si="1348"/>
        <v>0</v>
      </c>
      <c r="AB1260" s="587"/>
      <c r="AC1260" s="588">
        <f t="shared" si="1365"/>
        <v>0</v>
      </c>
      <c r="AD1260" s="588">
        <f t="shared" si="1378"/>
        <v>0</v>
      </c>
      <c r="AE1260" s="587"/>
      <c r="AF1260" s="588">
        <f t="shared" si="1366"/>
        <v>0</v>
      </c>
      <c r="AG1260" s="588">
        <f t="shared" si="1379"/>
        <v>0</v>
      </c>
      <c r="AH1260" s="587"/>
      <c r="AI1260" s="588">
        <f t="shared" si="1367"/>
        <v>0</v>
      </c>
      <c r="AJ1260" s="588">
        <f t="shared" si="1380"/>
        <v>0</v>
      </c>
      <c r="AK1260" s="587"/>
      <c r="AL1260" s="588">
        <f t="shared" si="1368"/>
        <v>0</v>
      </c>
      <c r="AM1260" s="588">
        <f t="shared" si="1381"/>
        <v>0</v>
      </c>
      <c r="AN1260" s="587"/>
      <c r="AO1260" s="588">
        <f t="shared" si="1369"/>
        <v>0</v>
      </c>
      <c r="AP1260" s="588">
        <f t="shared" si="1382"/>
        <v>0</v>
      </c>
      <c r="AQ1260" s="587"/>
      <c r="AR1260" s="588">
        <f t="shared" si="1370"/>
        <v>0</v>
      </c>
      <c r="AS1260" s="588">
        <f t="shared" si="1349"/>
        <v>0</v>
      </c>
      <c r="AT1260" s="587"/>
      <c r="AU1260" s="588">
        <f t="shared" si="1371"/>
        <v>0</v>
      </c>
      <c r="AV1260" s="588">
        <f t="shared" si="1383"/>
        <v>0</v>
      </c>
      <c r="AW1260" s="587"/>
      <c r="AX1260" s="652"/>
      <c r="AY1260" s="706">
        <f t="shared" si="1347"/>
        <v>0</v>
      </c>
      <c r="BC1260" s="30">
        <f t="shared" si="1350"/>
        <v>0</v>
      </c>
      <c r="BD1260" s="30">
        <f t="shared" si="1351"/>
        <v>0</v>
      </c>
      <c r="BE1260" s="30">
        <f t="shared" si="1385"/>
        <v>0</v>
      </c>
      <c r="BF1260" s="30">
        <f t="shared" si="1352"/>
        <v>0</v>
      </c>
      <c r="BG1260" s="30">
        <f t="shared" si="1353"/>
        <v>0</v>
      </c>
      <c r="BH1260" s="30">
        <f t="shared" si="1384"/>
        <v>0</v>
      </c>
      <c r="BI1260" s="30">
        <f t="shared" si="1346"/>
        <v>0</v>
      </c>
      <c r="BJ1260" s="30">
        <f t="shared" si="1354"/>
        <v>0</v>
      </c>
      <c r="BK1260" s="704">
        <f t="shared" si="1355"/>
        <v>0</v>
      </c>
      <c r="BL1260" s="30">
        <f t="shared" si="1356"/>
        <v>0</v>
      </c>
      <c r="BM1260" s="30">
        <f t="shared" si="1357"/>
        <v>0</v>
      </c>
      <c r="BN1260" s="30">
        <f t="shared" si="1387"/>
        <v>0</v>
      </c>
    </row>
    <row r="1261" spans="1:66" x14ac:dyDescent="0.25">
      <c r="A1261" s="49"/>
      <c r="B1261" s="50"/>
      <c r="C1261" s="699"/>
      <c r="D1261" s="50"/>
      <c r="E1261" s="62" t="e">
        <f t="shared" si="1388"/>
        <v>#N/A</v>
      </c>
      <c r="F1261" s="664" t="str">
        <f t="shared" si="1386"/>
        <v/>
      </c>
      <c r="G1261" s="587"/>
      <c r="H1261" s="588">
        <f t="shared" si="1358"/>
        <v>0</v>
      </c>
      <c r="I1261" s="588">
        <f t="shared" si="1372"/>
        <v>0</v>
      </c>
      <c r="J1261" s="587"/>
      <c r="K1261" s="588">
        <f t="shared" si="1359"/>
        <v>0</v>
      </c>
      <c r="L1261" s="588">
        <f t="shared" si="1373"/>
        <v>0</v>
      </c>
      <c r="M1261" s="587"/>
      <c r="N1261" s="588">
        <f t="shared" si="1360"/>
        <v>0</v>
      </c>
      <c r="O1261" s="588">
        <f t="shared" si="1374"/>
        <v>0</v>
      </c>
      <c r="P1261" s="587"/>
      <c r="Q1261" s="588">
        <f t="shared" si="1361"/>
        <v>0</v>
      </c>
      <c r="R1261" s="588">
        <f t="shared" si="1375"/>
        <v>0</v>
      </c>
      <c r="S1261" s="587"/>
      <c r="T1261" s="588">
        <f t="shared" si="1362"/>
        <v>0</v>
      </c>
      <c r="U1261" s="588">
        <f t="shared" si="1376"/>
        <v>0</v>
      </c>
      <c r="V1261" s="587"/>
      <c r="W1261" s="588">
        <f t="shared" si="1363"/>
        <v>0</v>
      </c>
      <c r="X1261" s="588">
        <f t="shared" si="1377"/>
        <v>0</v>
      </c>
      <c r="Y1261" s="587"/>
      <c r="Z1261" s="588">
        <f t="shared" si="1364"/>
        <v>0</v>
      </c>
      <c r="AA1261" s="588">
        <f t="shared" si="1348"/>
        <v>0</v>
      </c>
      <c r="AB1261" s="587"/>
      <c r="AC1261" s="588">
        <f t="shared" si="1365"/>
        <v>0</v>
      </c>
      <c r="AD1261" s="588">
        <f t="shared" si="1378"/>
        <v>0</v>
      </c>
      <c r="AE1261" s="587"/>
      <c r="AF1261" s="588">
        <f t="shared" si="1366"/>
        <v>0</v>
      </c>
      <c r="AG1261" s="588">
        <f t="shared" si="1379"/>
        <v>0</v>
      </c>
      <c r="AH1261" s="587"/>
      <c r="AI1261" s="588">
        <f t="shared" si="1367"/>
        <v>0</v>
      </c>
      <c r="AJ1261" s="588">
        <f t="shared" si="1380"/>
        <v>0</v>
      </c>
      <c r="AK1261" s="587"/>
      <c r="AL1261" s="588">
        <f t="shared" si="1368"/>
        <v>0</v>
      </c>
      <c r="AM1261" s="588">
        <f t="shared" si="1381"/>
        <v>0</v>
      </c>
      <c r="AN1261" s="587"/>
      <c r="AO1261" s="588">
        <f t="shared" si="1369"/>
        <v>0</v>
      </c>
      <c r="AP1261" s="588">
        <f t="shared" si="1382"/>
        <v>0</v>
      </c>
      <c r="AQ1261" s="587"/>
      <c r="AR1261" s="588">
        <f t="shared" si="1370"/>
        <v>0</v>
      </c>
      <c r="AS1261" s="588">
        <f t="shared" si="1349"/>
        <v>0</v>
      </c>
      <c r="AT1261" s="587"/>
      <c r="AU1261" s="588">
        <f t="shared" si="1371"/>
        <v>0</v>
      </c>
      <c r="AV1261" s="588">
        <f t="shared" si="1383"/>
        <v>0</v>
      </c>
      <c r="AW1261" s="587"/>
      <c r="AX1261" s="652"/>
      <c r="AY1261" s="706">
        <f t="shared" si="1347"/>
        <v>0</v>
      </c>
      <c r="BC1261" s="30">
        <f t="shared" si="1350"/>
        <v>0</v>
      </c>
      <c r="BD1261" s="30">
        <f t="shared" si="1351"/>
        <v>0</v>
      </c>
      <c r="BE1261" s="30">
        <f t="shared" si="1385"/>
        <v>0</v>
      </c>
      <c r="BF1261" s="30">
        <f t="shared" si="1352"/>
        <v>0</v>
      </c>
      <c r="BG1261" s="30">
        <f t="shared" si="1353"/>
        <v>0</v>
      </c>
      <c r="BH1261" s="30">
        <f t="shared" si="1384"/>
        <v>0</v>
      </c>
      <c r="BI1261" s="30">
        <f t="shared" si="1346"/>
        <v>0</v>
      </c>
      <c r="BJ1261" s="30">
        <f t="shared" si="1354"/>
        <v>0</v>
      </c>
      <c r="BK1261" s="704">
        <f t="shared" si="1355"/>
        <v>0</v>
      </c>
      <c r="BL1261" s="30">
        <f t="shared" si="1356"/>
        <v>0</v>
      </c>
      <c r="BM1261" s="30">
        <f t="shared" si="1357"/>
        <v>0</v>
      </c>
      <c r="BN1261" s="30">
        <f t="shared" si="1387"/>
        <v>0</v>
      </c>
    </row>
    <row r="1262" spans="1:66" x14ac:dyDescent="0.25">
      <c r="A1262" s="49"/>
      <c r="B1262" s="50"/>
      <c r="C1262" s="699"/>
      <c r="D1262" s="50"/>
      <c r="E1262" s="62" t="e">
        <f t="shared" si="1388"/>
        <v>#N/A</v>
      </c>
      <c r="F1262" s="664" t="str">
        <f t="shared" si="1386"/>
        <v/>
      </c>
      <c r="G1262" s="587"/>
      <c r="H1262" s="588">
        <f t="shared" si="1358"/>
        <v>0</v>
      </c>
      <c r="I1262" s="588">
        <f t="shared" si="1372"/>
        <v>0</v>
      </c>
      <c r="J1262" s="587"/>
      <c r="K1262" s="588">
        <f t="shared" si="1359"/>
        <v>0</v>
      </c>
      <c r="L1262" s="588">
        <f t="shared" si="1373"/>
        <v>0</v>
      </c>
      <c r="M1262" s="587"/>
      <c r="N1262" s="588">
        <f t="shared" si="1360"/>
        <v>0</v>
      </c>
      <c r="O1262" s="588">
        <f t="shared" si="1374"/>
        <v>0</v>
      </c>
      <c r="P1262" s="587"/>
      <c r="Q1262" s="588">
        <f t="shared" si="1361"/>
        <v>0</v>
      </c>
      <c r="R1262" s="588">
        <f t="shared" si="1375"/>
        <v>0</v>
      </c>
      <c r="S1262" s="587"/>
      <c r="T1262" s="588">
        <f t="shared" si="1362"/>
        <v>0</v>
      </c>
      <c r="U1262" s="588">
        <f t="shared" si="1376"/>
        <v>0</v>
      </c>
      <c r="V1262" s="587"/>
      <c r="W1262" s="588">
        <f t="shared" si="1363"/>
        <v>0</v>
      </c>
      <c r="X1262" s="588">
        <f t="shared" si="1377"/>
        <v>0</v>
      </c>
      <c r="Y1262" s="587"/>
      <c r="Z1262" s="588">
        <f t="shared" si="1364"/>
        <v>0</v>
      </c>
      <c r="AA1262" s="588">
        <f t="shared" si="1348"/>
        <v>0</v>
      </c>
      <c r="AB1262" s="587"/>
      <c r="AC1262" s="588">
        <f t="shared" si="1365"/>
        <v>0</v>
      </c>
      <c r="AD1262" s="588">
        <f t="shared" si="1378"/>
        <v>0</v>
      </c>
      <c r="AE1262" s="587"/>
      <c r="AF1262" s="588">
        <f t="shared" si="1366"/>
        <v>0</v>
      </c>
      <c r="AG1262" s="588">
        <f t="shared" si="1379"/>
        <v>0</v>
      </c>
      <c r="AH1262" s="587"/>
      <c r="AI1262" s="588">
        <f t="shared" si="1367"/>
        <v>0</v>
      </c>
      <c r="AJ1262" s="588">
        <f t="shared" si="1380"/>
        <v>0</v>
      </c>
      <c r="AK1262" s="587"/>
      <c r="AL1262" s="588">
        <f t="shared" si="1368"/>
        <v>0</v>
      </c>
      <c r="AM1262" s="588">
        <f t="shared" si="1381"/>
        <v>0</v>
      </c>
      <c r="AN1262" s="587"/>
      <c r="AO1262" s="588">
        <f t="shared" si="1369"/>
        <v>0</v>
      </c>
      <c r="AP1262" s="588">
        <f t="shared" si="1382"/>
        <v>0</v>
      </c>
      <c r="AQ1262" s="587"/>
      <c r="AR1262" s="588">
        <f t="shared" si="1370"/>
        <v>0</v>
      </c>
      <c r="AS1262" s="588">
        <f t="shared" si="1349"/>
        <v>0</v>
      </c>
      <c r="AT1262" s="587"/>
      <c r="AU1262" s="588">
        <f t="shared" si="1371"/>
        <v>0</v>
      </c>
      <c r="AV1262" s="588">
        <f t="shared" si="1383"/>
        <v>0</v>
      </c>
      <c r="AW1262" s="587"/>
      <c r="AX1262" s="652"/>
      <c r="AY1262" s="706">
        <f t="shared" si="1347"/>
        <v>0</v>
      </c>
      <c r="BC1262" s="30">
        <f t="shared" si="1350"/>
        <v>0</v>
      </c>
      <c r="BD1262" s="30">
        <f t="shared" si="1351"/>
        <v>0</v>
      </c>
      <c r="BE1262" s="30">
        <f t="shared" si="1385"/>
        <v>0</v>
      </c>
      <c r="BF1262" s="30">
        <f t="shared" si="1352"/>
        <v>0</v>
      </c>
      <c r="BG1262" s="30">
        <f t="shared" si="1353"/>
        <v>0</v>
      </c>
      <c r="BH1262" s="30">
        <f t="shared" si="1384"/>
        <v>0</v>
      </c>
      <c r="BI1262" s="30">
        <f t="shared" si="1346"/>
        <v>0</v>
      </c>
      <c r="BJ1262" s="30">
        <f t="shared" si="1354"/>
        <v>0</v>
      </c>
      <c r="BK1262" s="704">
        <f t="shared" si="1355"/>
        <v>0</v>
      </c>
      <c r="BL1262" s="30">
        <f t="shared" si="1356"/>
        <v>0</v>
      </c>
      <c r="BM1262" s="30">
        <f t="shared" si="1357"/>
        <v>0</v>
      </c>
      <c r="BN1262" s="30">
        <f t="shared" si="1387"/>
        <v>0</v>
      </c>
    </row>
    <row r="1263" spans="1:66" ht="15.75" thickBot="1" x14ac:dyDescent="0.3">
      <c r="A1263" s="52"/>
      <c r="B1263" s="53"/>
      <c r="C1263" s="700"/>
      <c r="D1263" s="53"/>
      <c r="E1263" s="62" t="e">
        <f t="shared" si="1388"/>
        <v>#N/A</v>
      </c>
      <c r="F1263" s="664" t="str">
        <f t="shared" si="1386"/>
        <v/>
      </c>
      <c r="G1263" s="587"/>
      <c r="H1263" s="588">
        <f t="shared" si="1358"/>
        <v>0</v>
      </c>
      <c r="I1263" s="588">
        <f t="shared" si="1372"/>
        <v>0</v>
      </c>
      <c r="J1263" s="587"/>
      <c r="K1263" s="588">
        <f t="shared" si="1359"/>
        <v>0</v>
      </c>
      <c r="L1263" s="588">
        <f t="shared" si="1373"/>
        <v>0</v>
      </c>
      <c r="M1263" s="587"/>
      <c r="N1263" s="588">
        <f t="shared" si="1360"/>
        <v>0</v>
      </c>
      <c r="O1263" s="588">
        <f t="shared" si="1374"/>
        <v>0</v>
      </c>
      <c r="P1263" s="587"/>
      <c r="Q1263" s="588">
        <f t="shared" si="1361"/>
        <v>0</v>
      </c>
      <c r="R1263" s="588">
        <f t="shared" si="1375"/>
        <v>0</v>
      </c>
      <c r="S1263" s="587"/>
      <c r="T1263" s="588">
        <f t="shared" si="1362"/>
        <v>0</v>
      </c>
      <c r="U1263" s="588">
        <f t="shared" si="1376"/>
        <v>0</v>
      </c>
      <c r="V1263" s="587"/>
      <c r="W1263" s="588">
        <f t="shared" si="1363"/>
        <v>0</v>
      </c>
      <c r="X1263" s="588">
        <f t="shared" si="1377"/>
        <v>0</v>
      </c>
      <c r="Y1263" s="587"/>
      <c r="Z1263" s="588">
        <f t="shared" si="1364"/>
        <v>0</v>
      </c>
      <c r="AA1263" s="588">
        <f t="shared" si="1348"/>
        <v>0</v>
      </c>
      <c r="AB1263" s="587"/>
      <c r="AC1263" s="588">
        <f t="shared" si="1365"/>
        <v>0</v>
      </c>
      <c r="AD1263" s="588">
        <f t="shared" si="1378"/>
        <v>0</v>
      </c>
      <c r="AE1263" s="587"/>
      <c r="AF1263" s="588">
        <f t="shared" si="1366"/>
        <v>0</v>
      </c>
      <c r="AG1263" s="588">
        <f t="shared" si="1379"/>
        <v>0</v>
      </c>
      <c r="AH1263" s="587"/>
      <c r="AI1263" s="588">
        <f t="shared" si="1367"/>
        <v>0</v>
      </c>
      <c r="AJ1263" s="588">
        <f t="shared" si="1380"/>
        <v>0</v>
      </c>
      <c r="AK1263" s="587"/>
      <c r="AL1263" s="588">
        <f t="shared" si="1368"/>
        <v>0</v>
      </c>
      <c r="AM1263" s="588">
        <f t="shared" si="1381"/>
        <v>0</v>
      </c>
      <c r="AN1263" s="587"/>
      <c r="AO1263" s="588">
        <f t="shared" si="1369"/>
        <v>0</v>
      </c>
      <c r="AP1263" s="588">
        <f t="shared" si="1382"/>
        <v>0</v>
      </c>
      <c r="AQ1263" s="587"/>
      <c r="AR1263" s="588">
        <f t="shared" si="1370"/>
        <v>0</v>
      </c>
      <c r="AS1263" s="588">
        <f t="shared" si="1349"/>
        <v>0</v>
      </c>
      <c r="AT1263" s="587"/>
      <c r="AU1263" s="588">
        <f t="shared" si="1371"/>
        <v>0</v>
      </c>
      <c r="AV1263" s="588">
        <f t="shared" si="1383"/>
        <v>0</v>
      </c>
      <c r="AW1263" s="587"/>
      <c r="AX1263" s="652"/>
      <c r="AY1263" s="706">
        <f t="shared" si="1347"/>
        <v>0</v>
      </c>
      <c r="BC1263" s="30">
        <f t="shared" si="1350"/>
        <v>0</v>
      </c>
      <c r="BD1263" s="30">
        <f t="shared" si="1351"/>
        <v>0</v>
      </c>
      <c r="BE1263" s="30">
        <f t="shared" si="1385"/>
        <v>0</v>
      </c>
      <c r="BF1263" s="30">
        <f t="shared" si="1352"/>
        <v>0</v>
      </c>
      <c r="BG1263" s="30">
        <f t="shared" si="1353"/>
        <v>0</v>
      </c>
      <c r="BH1263" s="30">
        <f t="shared" si="1384"/>
        <v>0</v>
      </c>
      <c r="BI1263" s="30">
        <f t="shared" ref="BI1263:BI1326" si="1389">AD1263-AA1263</f>
        <v>0</v>
      </c>
      <c r="BJ1263" s="30">
        <f t="shared" si="1354"/>
        <v>0</v>
      </c>
      <c r="BK1263" s="704">
        <f t="shared" si="1355"/>
        <v>0</v>
      </c>
      <c r="BL1263" s="30">
        <f t="shared" si="1356"/>
        <v>0</v>
      </c>
      <c r="BM1263" s="30">
        <f t="shared" si="1357"/>
        <v>0</v>
      </c>
      <c r="BN1263" s="30">
        <f t="shared" si="1387"/>
        <v>0</v>
      </c>
    </row>
    <row r="1264" spans="1:66" ht="15.75" thickBot="1" x14ac:dyDescent="0.3">
      <c r="A1264" s="52"/>
      <c r="B1264" s="53"/>
      <c r="C1264" s="700"/>
      <c r="D1264" s="53"/>
      <c r="E1264" s="62" t="e">
        <f t="shared" si="1388"/>
        <v>#N/A</v>
      </c>
      <c r="F1264" s="664" t="str">
        <f t="shared" si="1386"/>
        <v/>
      </c>
      <c r="G1264" s="587"/>
      <c r="H1264" s="588">
        <f t="shared" si="1358"/>
        <v>0</v>
      </c>
      <c r="I1264" s="588">
        <f t="shared" ref="I1264:I1327" si="1390">SUM(G1264:H1264)</f>
        <v>0</v>
      </c>
      <c r="J1264" s="587"/>
      <c r="K1264" s="588">
        <f t="shared" si="1359"/>
        <v>0</v>
      </c>
      <c r="L1264" s="588">
        <f t="shared" ref="L1264:L1327" si="1391">SUM(J1264:K1264)</f>
        <v>0</v>
      </c>
      <c r="M1264" s="587"/>
      <c r="N1264" s="588">
        <f t="shared" si="1360"/>
        <v>0</v>
      </c>
      <c r="O1264" s="588">
        <f t="shared" ref="O1264:O1327" si="1392">SUM(M1264:N1264)</f>
        <v>0</v>
      </c>
      <c r="P1264" s="587"/>
      <c r="Q1264" s="588">
        <f t="shared" si="1361"/>
        <v>0</v>
      </c>
      <c r="R1264" s="588">
        <f t="shared" ref="R1264:R1327" si="1393">SUM(P1264:Q1264)</f>
        <v>0</v>
      </c>
      <c r="S1264" s="587"/>
      <c r="T1264" s="588">
        <f t="shared" si="1362"/>
        <v>0</v>
      </c>
      <c r="U1264" s="588">
        <f t="shared" ref="U1264:U1327" si="1394">SUM(S1264:T1264)</f>
        <v>0</v>
      </c>
      <c r="V1264" s="587"/>
      <c r="W1264" s="588">
        <f t="shared" si="1363"/>
        <v>0</v>
      </c>
      <c r="X1264" s="588">
        <f t="shared" ref="X1264:X1327" si="1395">SUM(V1264:W1264)</f>
        <v>0</v>
      </c>
      <c r="Y1264" s="587"/>
      <c r="Z1264" s="588">
        <f t="shared" si="1364"/>
        <v>0</v>
      </c>
      <c r="AA1264" s="588">
        <f t="shared" si="1348"/>
        <v>0</v>
      </c>
      <c r="AB1264" s="587"/>
      <c r="AC1264" s="588">
        <f t="shared" si="1365"/>
        <v>0</v>
      </c>
      <c r="AD1264" s="588">
        <f t="shared" ref="AD1264:AD1327" si="1396">SUM(AB1264:AC1264)</f>
        <v>0</v>
      </c>
      <c r="AE1264" s="587"/>
      <c r="AF1264" s="588">
        <f t="shared" si="1366"/>
        <v>0</v>
      </c>
      <c r="AG1264" s="588">
        <f t="shared" ref="AG1264:AG1327" si="1397">SUM(AE1264:AF1264)</f>
        <v>0</v>
      </c>
      <c r="AH1264" s="587"/>
      <c r="AI1264" s="588">
        <f t="shared" si="1367"/>
        <v>0</v>
      </c>
      <c r="AJ1264" s="588">
        <f t="shared" ref="AJ1264:AJ1327" si="1398">SUM(AH1264:AI1264)</f>
        <v>0</v>
      </c>
      <c r="AK1264" s="587"/>
      <c r="AL1264" s="588">
        <f t="shared" si="1368"/>
        <v>0</v>
      </c>
      <c r="AM1264" s="588">
        <f t="shared" ref="AM1264:AM1327" si="1399">SUM(AK1264:AL1264)</f>
        <v>0</v>
      </c>
      <c r="AN1264" s="587"/>
      <c r="AO1264" s="588">
        <f t="shared" si="1369"/>
        <v>0</v>
      </c>
      <c r="AP1264" s="588">
        <f t="shared" ref="AP1264:AP1327" si="1400">SUM(AN1264:AO1264)</f>
        <v>0</v>
      </c>
      <c r="AQ1264" s="587"/>
      <c r="AR1264" s="588">
        <f t="shared" si="1370"/>
        <v>0</v>
      </c>
      <c r="AS1264" s="588">
        <f t="shared" si="1349"/>
        <v>0</v>
      </c>
      <c r="AT1264" s="587"/>
      <c r="AU1264" s="588">
        <f t="shared" si="1371"/>
        <v>0</v>
      </c>
      <c r="AV1264" s="588">
        <f t="shared" ref="AV1264:AV1327" si="1401">SUM(AT1264:AU1264)</f>
        <v>0</v>
      </c>
      <c r="AW1264" s="587"/>
      <c r="AX1264" s="652"/>
      <c r="AY1264" s="706">
        <f t="shared" si="1347"/>
        <v>0</v>
      </c>
      <c r="BC1264" s="30">
        <f t="shared" si="1350"/>
        <v>0</v>
      </c>
      <c r="BD1264" s="30">
        <f t="shared" si="1351"/>
        <v>0</v>
      </c>
      <c r="BE1264" s="30">
        <f t="shared" si="1385"/>
        <v>0</v>
      </c>
      <c r="BF1264" s="30">
        <f t="shared" si="1352"/>
        <v>0</v>
      </c>
      <c r="BG1264" s="30">
        <f t="shared" si="1353"/>
        <v>0</v>
      </c>
      <c r="BH1264" s="30">
        <f t="shared" si="1384"/>
        <v>0</v>
      </c>
      <c r="BI1264" s="30">
        <f t="shared" si="1389"/>
        <v>0</v>
      </c>
      <c r="BJ1264" s="30">
        <f t="shared" si="1354"/>
        <v>0</v>
      </c>
      <c r="BK1264" s="704">
        <f t="shared" si="1355"/>
        <v>0</v>
      </c>
      <c r="BL1264" s="30">
        <f t="shared" si="1356"/>
        <v>0</v>
      </c>
      <c r="BM1264" s="30">
        <f t="shared" si="1357"/>
        <v>0</v>
      </c>
      <c r="BN1264" s="30">
        <f t="shared" si="1387"/>
        <v>0</v>
      </c>
    </row>
    <row r="1265" spans="1:66" ht="15.75" thickBot="1" x14ac:dyDescent="0.3">
      <c r="A1265" s="52"/>
      <c r="B1265" s="53"/>
      <c r="C1265" s="700"/>
      <c r="D1265" s="53"/>
      <c r="E1265" s="62" t="e">
        <f t="shared" si="1388"/>
        <v>#N/A</v>
      </c>
      <c r="F1265" s="664" t="str">
        <f t="shared" si="1386"/>
        <v/>
      </c>
      <c r="G1265" s="587"/>
      <c r="H1265" s="588">
        <f t="shared" si="1358"/>
        <v>0</v>
      </c>
      <c r="I1265" s="588">
        <f t="shared" si="1390"/>
        <v>0</v>
      </c>
      <c r="J1265" s="587"/>
      <c r="K1265" s="588">
        <f t="shared" si="1359"/>
        <v>0</v>
      </c>
      <c r="L1265" s="588">
        <f t="shared" si="1391"/>
        <v>0</v>
      </c>
      <c r="M1265" s="587"/>
      <c r="N1265" s="588">
        <f t="shared" si="1360"/>
        <v>0</v>
      </c>
      <c r="O1265" s="588">
        <f t="shared" si="1392"/>
        <v>0</v>
      </c>
      <c r="P1265" s="587"/>
      <c r="Q1265" s="588">
        <f t="shared" si="1361"/>
        <v>0</v>
      </c>
      <c r="R1265" s="588">
        <f t="shared" si="1393"/>
        <v>0</v>
      </c>
      <c r="S1265" s="587"/>
      <c r="T1265" s="588">
        <f t="shared" si="1362"/>
        <v>0</v>
      </c>
      <c r="U1265" s="588">
        <f t="shared" si="1394"/>
        <v>0</v>
      </c>
      <c r="V1265" s="587"/>
      <c r="W1265" s="588">
        <f t="shared" si="1363"/>
        <v>0</v>
      </c>
      <c r="X1265" s="588">
        <f t="shared" si="1395"/>
        <v>0</v>
      </c>
      <c r="Y1265" s="587"/>
      <c r="Z1265" s="588">
        <f t="shared" si="1364"/>
        <v>0</v>
      </c>
      <c r="AA1265" s="588">
        <f t="shared" si="1348"/>
        <v>0</v>
      </c>
      <c r="AB1265" s="587"/>
      <c r="AC1265" s="588">
        <f t="shared" si="1365"/>
        <v>0</v>
      </c>
      <c r="AD1265" s="588">
        <f t="shared" si="1396"/>
        <v>0</v>
      </c>
      <c r="AE1265" s="587"/>
      <c r="AF1265" s="588">
        <f t="shared" si="1366"/>
        <v>0</v>
      </c>
      <c r="AG1265" s="588">
        <f t="shared" si="1397"/>
        <v>0</v>
      </c>
      <c r="AH1265" s="587"/>
      <c r="AI1265" s="588">
        <f t="shared" si="1367"/>
        <v>0</v>
      </c>
      <c r="AJ1265" s="588">
        <f t="shared" si="1398"/>
        <v>0</v>
      </c>
      <c r="AK1265" s="587"/>
      <c r="AL1265" s="588">
        <f t="shared" si="1368"/>
        <v>0</v>
      </c>
      <c r="AM1265" s="588">
        <f t="shared" si="1399"/>
        <v>0</v>
      </c>
      <c r="AN1265" s="587"/>
      <c r="AO1265" s="588">
        <f t="shared" si="1369"/>
        <v>0</v>
      </c>
      <c r="AP1265" s="588">
        <f t="shared" si="1400"/>
        <v>0</v>
      </c>
      <c r="AQ1265" s="587"/>
      <c r="AR1265" s="588">
        <f t="shared" si="1370"/>
        <v>0</v>
      </c>
      <c r="AS1265" s="588">
        <f t="shared" si="1349"/>
        <v>0</v>
      </c>
      <c r="AT1265" s="587"/>
      <c r="AU1265" s="588">
        <f t="shared" si="1371"/>
        <v>0</v>
      </c>
      <c r="AV1265" s="588">
        <f t="shared" si="1401"/>
        <v>0</v>
      </c>
      <c r="AW1265" s="587"/>
      <c r="AX1265" s="652"/>
      <c r="AY1265" s="706">
        <f t="shared" ref="AY1265:AY1328" si="1402">AS1265-AX1265</f>
        <v>0</v>
      </c>
      <c r="BC1265" s="30">
        <f t="shared" si="1350"/>
        <v>0</v>
      </c>
      <c r="BD1265" s="30">
        <f t="shared" si="1351"/>
        <v>0</v>
      </c>
      <c r="BE1265" s="30">
        <f t="shared" si="1385"/>
        <v>0</v>
      </c>
      <c r="BF1265" s="30">
        <f t="shared" si="1352"/>
        <v>0</v>
      </c>
      <c r="BG1265" s="30">
        <f t="shared" si="1353"/>
        <v>0</v>
      </c>
      <c r="BH1265" s="30">
        <f t="shared" si="1384"/>
        <v>0</v>
      </c>
      <c r="BI1265" s="30">
        <f t="shared" si="1389"/>
        <v>0</v>
      </c>
      <c r="BJ1265" s="30">
        <f t="shared" si="1354"/>
        <v>0</v>
      </c>
      <c r="BK1265" s="704">
        <f t="shared" si="1355"/>
        <v>0</v>
      </c>
      <c r="BL1265" s="30">
        <f t="shared" si="1356"/>
        <v>0</v>
      </c>
      <c r="BM1265" s="30">
        <f t="shared" si="1357"/>
        <v>0</v>
      </c>
      <c r="BN1265" s="30">
        <f t="shared" si="1387"/>
        <v>0</v>
      </c>
    </row>
    <row r="1266" spans="1:66" ht="15.75" thickBot="1" x14ac:dyDescent="0.3">
      <c r="A1266" s="52"/>
      <c r="B1266" s="53"/>
      <c r="C1266" s="700"/>
      <c r="D1266" s="53"/>
      <c r="E1266" s="62" t="e">
        <f t="shared" si="1388"/>
        <v>#N/A</v>
      </c>
      <c r="F1266" s="664" t="str">
        <f t="shared" si="1386"/>
        <v/>
      </c>
      <c r="G1266" s="587"/>
      <c r="H1266" s="588">
        <f t="shared" si="1358"/>
        <v>0</v>
      </c>
      <c r="I1266" s="588">
        <f t="shared" si="1390"/>
        <v>0</v>
      </c>
      <c r="J1266" s="587"/>
      <c r="K1266" s="588">
        <f t="shared" si="1359"/>
        <v>0</v>
      </c>
      <c r="L1266" s="588">
        <f t="shared" si="1391"/>
        <v>0</v>
      </c>
      <c r="M1266" s="587"/>
      <c r="N1266" s="588">
        <f t="shared" si="1360"/>
        <v>0</v>
      </c>
      <c r="O1266" s="588">
        <f t="shared" si="1392"/>
        <v>0</v>
      </c>
      <c r="P1266" s="587"/>
      <c r="Q1266" s="588">
        <f t="shared" si="1361"/>
        <v>0</v>
      </c>
      <c r="R1266" s="588">
        <f t="shared" si="1393"/>
        <v>0</v>
      </c>
      <c r="S1266" s="587"/>
      <c r="T1266" s="588">
        <f t="shared" si="1362"/>
        <v>0</v>
      </c>
      <c r="U1266" s="588">
        <f t="shared" si="1394"/>
        <v>0</v>
      </c>
      <c r="V1266" s="587"/>
      <c r="W1266" s="588">
        <f t="shared" si="1363"/>
        <v>0</v>
      </c>
      <c r="X1266" s="588">
        <f t="shared" si="1395"/>
        <v>0</v>
      </c>
      <c r="Y1266" s="587"/>
      <c r="Z1266" s="588">
        <f t="shared" si="1364"/>
        <v>0</v>
      </c>
      <c r="AA1266" s="588">
        <f t="shared" si="1348"/>
        <v>0</v>
      </c>
      <c r="AB1266" s="587"/>
      <c r="AC1266" s="588">
        <f t="shared" si="1365"/>
        <v>0</v>
      </c>
      <c r="AD1266" s="588">
        <f t="shared" si="1396"/>
        <v>0</v>
      </c>
      <c r="AE1266" s="587"/>
      <c r="AF1266" s="588">
        <f t="shared" si="1366"/>
        <v>0</v>
      </c>
      <c r="AG1266" s="588">
        <f t="shared" si="1397"/>
        <v>0</v>
      </c>
      <c r="AH1266" s="587"/>
      <c r="AI1266" s="588">
        <f t="shared" si="1367"/>
        <v>0</v>
      </c>
      <c r="AJ1266" s="588">
        <f t="shared" si="1398"/>
        <v>0</v>
      </c>
      <c r="AK1266" s="587"/>
      <c r="AL1266" s="588">
        <f t="shared" si="1368"/>
        <v>0</v>
      </c>
      <c r="AM1266" s="588">
        <f t="shared" si="1399"/>
        <v>0</v>
      </c>
      <c r="AN1266" s="587"/>
      <c r="AO1266" s="588">
        <f t="shared" si="1369"/>
        <v>0</v>
      </c>
      <c r="AP1266" s="588">
        <f t="shared" si="1400"/>
        <v>0</v>
      </c>
      <c r="AQ1266" s="587"/>
      <c r="AR1266" s="588">
        <f t="shared" si="1370"/>
        <v>0</v>
      </c>
      <c r="AS1266" s="588">
        <f t="shared" si="1349"/>
        <v>0</v>
      </c>
      <c r="AT1266" s="587"/>
      <c r="AU1266" s="588">
        <f t="shared" si="1371"/>
        <v>0</v>
      </c>
      <c r="AV1266" s="588">
        <f t="shared" si="1401"/>
        <v>0</v>
      </c>
      <c r="AW1266" s="587"/>
      <c r="AX1266" s="652"/>
      <c r="AY1266" s="706">
        <f t="shared" si="1402"/>
        <v>0</v>
      </c>
      <c r="BC1266" s="30">
        <f t="shared" si="1350"/>
        <v>0</v>
      </c>
      <c r="BD1266" s="30">
        <f t="shared" si="1351"/>
        <v>0</v>
      </c>
      <c r="BE1266" s="30">
        <f t="shared" si="1385"/>
        <v>0</v>
      </c>
      <c r="BF1266" s="30">
        <f t="shared" si="1352"/>
        <v>0</v>
      </c>
      <c r="BG1266" s="30">
        <f t="shared" si="1353"/>
        <v>0</v>
      </c>
      <c r="BH1266" s="30">
        <f t="shared" si="1384"/>
        <v>0</v>
      </c>
      <c r="BI1266" s="30">
        <f t="shared" si="1389"/>
        <v>0</v>
      </c>
      <c r="BJ1266" s="30">
        <f t="shared" si="1354"/>
        <v>0</v>
      </c>
      <c r="BK1266" s="704">
        <f t="shared" si="1355"/>
        <v>0</v>
      </c>
      <c r="BL1266" s="30">
        <f t="shared" si="1356"/>
        <v>0</v>
      </c>
      <c r="BM1266" s="30">
        <f t="shared" si="1357"/>
        <v>0</v>
      </c>
      <c r="BN1266" s="30">
        <f t="shared" si="1387"/>
        <v>0</v>
      </c>
    </row>
    <row r="1267" spans="1:66" ht="15.75" thickBot="1" x14ac:dyDescent="0.3">
      <c r="A1267" s="52"/>
      <c r="B1267" s="53"/>
      <c r="C1267" s="700"/>
      <c r="D1267" s="53"/>
      <c r="E1267" s="62" t="e">
        <f t="shared" si="1388"/>
        <v>#N/A</v>
      </c>
      <c r="F1267" s="664" t="str">
        <f t="shared" si="1386"/>
        <v/>
      </c>
      <c r="G1267" s="587"/>
      <c r="H1267" s="588">
        <f t="shared" si="1358"/>
        <v>0</v>
      </c>
      <c r="I1267" s="588">
        <f t="shared" si="1390"/>
        <v>0</v>
      </c>
      <c r="J1267" s="587"/>
      <c r="K1267" s="588">
        <f t="shared" si="1359"/>
        <v>0</v>
      </c>
      <c r="L1267" s="588">
        <f t="shared" si="1391"/>
        <v>0</v>
      </c>
      <c r="M1267" s="587"/>
      <c r="N1267" s="588">
        <f t="shared" si="1360"/>
        <v>0</v>
      </c>
      <c r="O1267" s="588">
        <f t="shared" si="1392"/>
        <v>0</v>
      </c>
      <c r="P1267" s="587"/>
      <c r="Q1267" s="588">
        <f t="shared" si="1361"/>
        <v>0</v>
      </c>
      <c r="R1267" s="588">
        <f t="shared" si="1393"/>
        <v>0</v>
      </c>
      <c r="S1267" s="587"/>
      <c r="T1267" s="588">
        <f t="shared" si="1362"/>
        <v>0</v>
      </c>
      <c r="U1267" s="588">
        <f t="shared" si="1394"/>
        <v>0</v>
      </c>
      <c r="V1267" s="587"/>
      <c r="W1267" s="588">
        <f t="shared" si="1363"/>
        <v>0</v>
      </c>
      <c r="X1267" s="588">
        <f t="shared" si="1395"/>
        <v>0</v>
      </c>
      <c r="Y1267" s="587"/>
      <c r="Z1267" s="588">
        <f t="shared" si="1364"/>
        <v>0</v>
      </c>
      <c r="AA1267" s="588">
        <f t="shared" si="1348"/>
        <v>0</v>
      </c>
      <c r="AB1267" s="587"/>
      <c r="AC1267" s="588">
        <f t="shared" si="1365"/>
        <v>0</v>
      </c>
      <c r="AD1267" s="588">
        <f t="shared" si="1396"/>
        <v>0</v>
      </c>
      <c r="AE1267" s="587"/>
      <c r="AF1267" s="588">
        <f t="shared" si="1366"/>
        <v>0</v>
      </c>
      <c r="AG1267" s="588">
        <f t="shared" si="1397"/>
        <v>0</v>
      </c>
      <c r="AH1267" s="587"/>
      <c r="AI1267" s="588">
        <f t="shared" si="1367"/>
        <v>0</v>
      </c>
      <c r="AJ1267" s="588">
        <f t="shared" si="1398"/>
        <v>0</v>
      </c>
      <c r="AK1267" s="587"/>
      <c r="AL1267" s="588">
        <f t="shared" si="1368"/>
        <v>0</v>
      </c>
      <c r="AM1267" s="588">
        <f t="shared" si="1399"/>
        <v>0</v>
      </c>
      <c r="AN1267" s="587"/>
      <c r="AO1267" s="588">
        <f t="shared" si="1369"/>
        <v>0</v>
      </c>
      <c r="AP1267" s="588">
        <f t="shared" si="1400"/>
        <v>0</v>
      </c>
      <c r="AQ1267" s="587"/>
      <c r="AR1267" s="588">
        <f t="shared" si="1370"/>
        <v>0</v>
      </c>
      <c r="AS1267" s="588">
        <f t="shared" si="1349"/>
        <v>0</v>
      </c>
      <c r="AT1267" s="587"/>
      <c r="AU1267" s="588">
        <f t="shared" si="1371"/>
        <v>0</v>
      </c>
      <c r="AV1267" s="588">
        <f t="shared" si="1401"/>
        <v>0</v>
      </c>
      <c r="AW1267" s="587"/>
      <c r="AX1267" s="652"/>
      <c r="AY1267" s="706">
        <f t="shared" si="1402"/>
        <v>0</v>
      </c>
      <c r="BC1267" s="30">
        <f t="shared" si="1350"/>
        <v>0</v>
      </c>
      <c r="BD1267" s="30">
        <f t="shared" si="1351"/>
        <v>0</v>
      </c>
      <c r="BE1267" s="30">
        <f t="shared" si="1385"/>
        <v>0</v>
      </c>
      <c r="BF1267" s="30">
        <f t="shared" si="1352"/>
        <v>0</v>
      </c>
      <c r="BG1267" s="30">
        <f t="shared" si="1353"/>
        <v>0</v>
      </c>
      <c r="BH1267" s="30">
        <f t="shared" si="1384"/>
        <v>0</v>
      </c>
      <c r="BI1267" s="30">
        <f t="shared" si="1389"/>
        <v>0</v>
      </c>
      <c r="BJ1267" s="30">
        <f t="shared" si="1354"/>
        <v>0</v>
      </c>
      <c r="BK1267" s="704">
        <f t="shared" si="1355"/>
        <v>0</v>
      </c>
      <c r="BL1267" s="30">
        <f t="shared" si="1356"/>
        <v>0</v>
      </c>
      <c r="BM1267" s="30">
        <f t="shared" si="1357"/>
        <v>0</v>
      </c>
      <c r="BN1267" s="30">
        <f t="shared" si="1387"/>
        <v>0</v>
      </c>
    </row>
    <row r="1268" spans="1:66" ht="15.75" thickBot="1" x14ac:dyDescent="0.3">
      <c r="A1268" s="52"/>
      <c r="B1268" s="53"/>
      <c r="C1268" s="700"/>
      <c r="D1268" s="53"/>
      <c r="E1268" s="62" t="e">
        <f t="shared" si="1388"/>
        <v>#N/A</v>
      </c>
      <c r="F1268" s="664" t="str">
        <f t="shared" si="1386"/>
        <v/>
      </c>
      <c r="G1268" s="587"/>
      <c r="H1268" s="588">
        <f t="shared" si="1358"/>
        <v>0</v>
      </c>
      <c r="I1268" s="588">
        <f t="shared" si="1390"/>
        <v>0</v>
      </c>
      <c r="J1268" s="587"/>
      <c r="K1268" s="588">
        <f t="shared" si="1359"/>
        <v>0</v>
      </c>
      <c r="L1268" s="588">
        <f t="shared" si="1391"/>
        <v>0</v>
      </c>
      <c r="M1268" s="587"/>
      <c r="N1268" s="588">
        <f t="shared" si="1360"/>
        <v>0</v>
      </c>
      <c r="O1268" s="588">
        <f t="shared" si="1392"/>
        <v>0</v>
      </c>
      <c r="P1268" s="587"/>
      <c r="Q1268" s="588">
        <f t="shared" si="1361"/>
        <v>0</v>
      </c>
      <c r="R1268" s="588">
        <f t="shared" si="1393"/>
        <v>0</v>
      </c>
      <c r="S1268" s="587"/>
      <c r="T1268" s="588">
        <f t="shared" si="1362"/>
        <v>0</v>
      </c>
      <c r="U1268" s="588">
        <f t="shared" si="1394"/>
        <v>0</v>
      </c>
      <c r="V1268" s="587"/>
      <c r="W1268" s="588">
        <f t="shared" si="1363"/>
        <v>0</v>
      </c>
      <c r="X1268" s="588">
        <f t="shared" si="1395"/>
        <v>0</v>
      </c>
      <c r="Y1268" s="587"/>
      <c r="Z1268" s="588">
        <f t="shared" si="1364"/>
        <v>0</v>
      </c>
      <c r="AA1268" s="588">
        <f t="shared" si="1348"/>
        <v>0</v>
      </c>
      <c r="AB1268" s="587"/>
      <c r="AC1268" s="588">
        <f t="shared" si="1365"/>
        <v>0</v>
      </c>
      <c r="AD1268" s="588">
        <f t="shared" si="1396"/>
        <v>0</v>
      </c>
      <c r="AE1268" s="587"/>
      <c r="AF1268" s="588">
        <f t="shared" si="1366"/>
        <v>0</v>
      </c>
      <c r="AG1268" s="588">
        <f t="shared" si="1397"/>
        <v>0</v>
      </c>
      <c r="AH1268" s="587"/>
      <c r="AI1268" s="588">
        <f t="shared" si="1367"/>
        <v>0</v>
      </c>
      <c r="AJ1268" s="588">
        <f t="shared" si="1398"/>
        <v>0</v>
      </c>
      <c r="AK1268" s="587"/>
      <c r="AL1268" s="588">
        <f t="shared" si="1368"/>
        <v>0</v>
      </c>
      <c r="AM1268" s="588">
        <f t="shared" si="1399"/>
        <v>0</v>
      </c>
      <c r="AN1268" s="587"/>
      <c r="AO1268" s="588">
        <f t="shared" si="1369"/>
        <v>0</v>
      </c>
      <c r="AP1268" s="588">
        <f t="shared" si="1400"/>
        <v>0</v>
      </c>
      <c r="AQ1268" s="587"/>
      <c r="AR1268" s="588">
        <f t="shared" si="1370"/>
        <v>0</v>
      </c>
      <c r="AS1268" s="588">
        <f t="shared" si="1349"/>
        <v>0</v>
      </c>
      <c r="AT1268" s="587"/>
      <c r="AU1268" s="588">
        <f t="shared" si="1371"/>
        <v>0</v>
      </c>
      <c r="AV1268" s="588">
        <f t="shared" si="1401"/>
        <v>0</v>
      </c>
      <c r="AW1268" s="587"/>
      <c r="AX1268" s="652"/>
      <c r="AY1268" s="706">
        <f t="shared" si="1402"/>
        <v>0</v>
      </c>
      <c r="BC1268" s="30">
        <f t="shared" si="1350"/>
        <v>0</v>
      </c>
      <c r="BD1268" s="30">
        <f t="shared" si="1351"/>
        <v>0</v>
      </c>
      <c r="BE1268" s="30">
        <f t="shared" si="1385"/>
        <v>0</v>
      </c>
      <c r="BF1268" s="30">
        <f t="shared" si="1352"/>
        <v>0</v>
      </c>
      <c r="BG1268" s="30">
        <f t="shared" si="1353"/>
        <v>0</v>
      </c>
      <c r="BH1268" s="30">
        <f t="shared" si="1384"/>
        <v>0</v>
      </c>
      <c r="BI1268" s="30">
        <f t="shared" si="1389"/>
        <v>0</v>
      </c>
      <c r="BJ1268" s="30">
        <f t="shared" si="1354"/>
        <v>0</v>
      </c>
      <c r="BK1268" s="704">
        <f t="shared" si="1355"/>
        <v>0</v>
      </c>
      <c r="BL1268" s="30">
        <f t="shared" si="1356"/>
        <v>0</v>
      </c>
      <c r="BM1268" s="30">
        <f t="shared" si="1357"/>
        <v>0</v>
      </c>
      <c r="BN1268" s="30">
        <f t="shared" si="1387"/>
        <v>0</v>
      </c>
    </row>
    <row r="1269" spans="1:66" ht="15.75" thickBot="1" x14ac:dyDescent="0.3">
      <c r="A1269" s="52"/>
      <c r="B1269" s="53"/>
      <c r="C1269" s="700"/>
      <c r="D1269" s="53"/>
      <c r="E1269" s="62" t="e">
        <f t="shared" si="1388"/>
        <v>#N/A</v>
      </c>
      <c r="F1269" s="664" t="str">
        <f t="shared" si="1386"/>
        <v/>
      </c>
      <c r="G1269" s="587"/>
      <c r="H1269" s="588">
        <f t="shared" si="1358"/>
        <v>0</v>
      </c>
      <c r="I1269" s="588">
        <f t="shared" si="1390"/>
        <v>0</v>
      </c>
      <c r="J1269" s="587"/>
      <c r="K1269" s="588">
        <f t="shared" si="1359"/>
        <v>0</v>
      </c>
      <c r="L1269" s="588">
        <f t="shared" si="1391"/>
        <v>0</v>
      </c>
      <c r="M1269" s="587"/>
      <c r="N1269" s="588">
        <f t="shared" si="1360"/>
        <v>0</v>
      </c>
      <c r="O1269" s="588">
        <f t="shared" si="1392"/>
        <v>0</v>
      </c>
      <c r="P1269" s="587"/>
      <c r="Q1269" s="588">
        <f t="shared" si="1361"/>
        <v>0</v>
      </c>
      <c r="R1269" s="588">
        <f t="shared" si="1393"/>
        <v>0</v>
      </c>
      <c r="S1269" s="587"/>
      <c r="T1269" s="588">
        <f t="shared" si="1362"/>
        <v>0</v>
      </c>
      <c r="U1269" s="588">
        <f t="shared" si="1394"/>
        <v>0</v>
      </c>
      <c r="V1269" s="587"/>
      <c r="W1269" s="588">
        <f t="shared" si="1363"/>
        <v>0</v>
      </c>
      <c r="X1269" s="588">
        <f t="shared" si="1395"/>
        <v>0</v>
      </c>
      <c r="Y1269" s="587"/>
      <c r="Z1269" s="588">
        <f t="shared" si="1364"/>
        <v>0</v>
      </c>
      <c r="AA1269" s="588">
        <f t="shared" si="1348"/>
        <v>0</v>
      </c>
      <c r="AB1269" s="587"/>
      <c r="AC1269" s="588">
        <f t="shared" si="1365"/>
        <v>0</v>
      </c>
      <c r="AD1269" s="588">
        <f t="shared" si="1396"/>
        <v>0</v>
      </c>
      <c r="AE1269" s="587"/>
      <c r="AF1269" s="588">
        <f t="shared" si="1366"/>
        <v>0</v>
      </c>
      <c r="AG1269" s="588">
        <f t="shared" si="1397"/>
        <v>0</v>
      </c>
      <c r="AH1269" s="587"/>
      <c r="AI1269" s="588">
        <f t="shared" si="1367"/>
        <v>0</v>
      </c>
      <c r="AJ1269" s="588">
        <f t="shared" si="1398"/>
        <v>0</v>
      </c>
      <c r="AK1269" s="587"/>
      <c r="AL1269" s="588">
        <f t="shared" si="1368"/>
        <v>0</v>
      </c>
      <c r="AM1269" s="588">
        <f t="shared" si="1399"/>
        <v>0</v>
      </c>
      <c r="AN1269" s="587"/>
      <c r="AO1269" s="588">
        <f t="shared" si="1369"/>
        <v>0</v>
      </c>
      <c r="AP1269" s="588">
        <f t="shared" si="1400"/>
        <v>0</v>
      </c>
      <c r="AQ1269" s="587"/>
      <c r="AR1269" s="588">
        <f t="shared" si="1370"/>
        <v>0</v>
      </c>
      <c r="AS1269" s="588">
        <f t="shared" si="1349"/>
        <v>0</v>
      </c>
      <c r="AT1269" s="587"/>
      <c r="AU1269" s="588">
        <f t="shared" si="1371"/>
        <v>0</v>
      </c>
      <c r="AV1269" s="588">
        <f t="shared" si="1401"/>
        <v>0</v>
      </c>
      <c r="AW1269" s="587"/>
      <c r="AX1269" s="652"/>
      <c r="AY1269" s="706">
        <f t="shared" si="1402"/>
        <v>0</v>
      </c>
      <c r="BC1269" s="30">
        <f t="shared" si="1350"/>
        <v>0</v>
      </c>
      <c r="BD1269" s="30">
        <f t="shared" si="1351"/>
        <v>0</v>
      </c>
      <c r="BE1269" s="30">
        <f t="shared" si="1385"/>
        <v>0</v>
      </c>
      <c r="BF1269" s="30">
        <f t="shared" si="1352"/>
        <v>0</v>
      </c>
      <c r="BG1269" s="30">
        <f t="shared" si="1353"/>
        <v>0</v>
      </c>
      <c r="BH1269" s="30">
        <f t="shared" si="1384"/>
        <v>0</v>
      </c>
      <c r="BI1269" s="30">
        <f t="shared" si="1389"/>
        <v>0</v>
      </c>
      <c r="BJ1269" s="30">
        <f t="shared" si="1354"/>
        <v>0</v>
      </c>
      <c r="BK1269" s="704">
        <f t="shared" si="1355"/>
        <v>0</v>
      </c>
      <c r="BL1269" s="30">
        <f t="shared" si="1356"/>
        <v>0</v>
      </c>
      <c r="BM1269" s="30">
        <f t="shared" si="1357"/>
        <v>0</v>
      </c>
      <c r="BN1269" s="30">
        <f t="shared" si="1387"/>
        <v>0</v>
      </c>
    </row>
    <row r="1270" spans="1:66" ht="15.75" thickBot="1" x14ac:dyDescent="0.3">
      <c r="A1270" s="52"/>
      <c r="B1270" s="53"/>
      <c r="C1270" s="700"/>
      <c r="D1270" s="53"/>
      <c r="E1270" s="62" t="e">
        <f t="shared" si="1388"/>
        <v>#N/A</v>
      </c>
      <c r="F1270" s="664" t="str">
        <f t="shared" si="1386"/>
        <v/>
      </c>
      <c r="G1270" s="587"/>
      <c r="H1270" s="588">
        <f t="shared" si="1358"/>
        <v>0</v>
      </c>
      <c r="I1270" s="588">
        <f t="shared" si="1390"/>
        <v>0</v>
      </c>
      <c r="J1270" s="587"/>
      <c r="K1270" s="588">
        <f t="shared" si="1359"/>
        <v>0</v>
      </c>
      <c r="L1270" s="588">
        <f t="shared" si="1391"/>
        <v>0</v>
      </c>
      <c r="M1270" s="587"/>
      <c r="N1270" s="588">
        <f t="shared" si="1360"/>
        <v>0</v>
      </c>
      <c r="O1270" s="588">
        <f t="shared" si="1392"/>
        <v>0</v>
      </c>
      <c r="P1270" s="587"/>
      <c r="Q1270" s="588">
        <f t="shared" si="1361"/>
        <v>0</v>
      </c>
      <c r="R1270" s="588">
        <f t="shared" si="1393"/>
        <v>0</v>
      </c>
      <c r="S1270" s="587"/>
      <c r="T1270" s="588">
        <f t="shared" si="1362"/>
        <v>0</v>
      </c>
      <c r="U1270" s="588">
        <f t="shared" si="1394"/>
        <v>0</v>
      </c>
      <c r="V1270" s="587"/>
      <c r="W1270" s="588">
        <f t="shared" si="1363"/>
        <v>0</v>
      </c>
      <c r="X1270" s="588">
        <f t="shared" si="1395"/>
        <v>0</v>
      </c>
      <c r="Y1270" s="587"/>
      <c r="Z1270" s="588">
        <f t="shared" si="1364"/>
        <v>0</v>
      </c>
      <c r="AA1270" s="588">
        <f t="shared" si="1348"/>
        <v>0</v>
      </c>
      <c r="AB1270" s="587"/>
      <c r="AC1270" s="588">
        <f t="shared" si="1365"/>
        <v>0</v>
      </c>
      <c r="AD1270" s="588">
        <f t="shared" si="1396"/>
        <v>0</v>
      </c>
      <c r="AE1270" s="587"/>
      <c r="AF1270" s="588">
        <f t="shared" si="1366"/>
        <v>0</v>
      </c>
      <c r="AG1270" s="588">
        <f t="shared" si="1397"/>
        <v>0</v>
      </c>
      <c r="AH1270" s="587"/>
      <c r="AI1270" s="588">
        <f t="shared" si="1367"/>
        <v>0</v>
      </c>
      <c r="AJ1270" s="588">
        <f t="shared" si="1398"/>
        <v>0</v>
      </c>
      <c r="AK1270" s="587"/>
      <c r="AL1270" s="588">
        <f t="shared" si="1368"/>
        <v>0</v>
      </c>
      <c r="AM1270" s="588">
        <f t="shared" si="1399"/>
        <v>0</v>
      </c>
      <c r="AN1270" s="587"/>
      <c r="AO1270" s="588">
        <f t="shared" si="1369"/>
        <v>0</v>
      </c>
      <c r="AP1270" s="588">
        <f t="shared" si="1400"/>
        <v>0</v>
      </c>
      <c r="AQ1270" s="587"/>
      <c r="AR1270" s="588">
        <f t="shared" si="1370"/>
        <v>0</v>
      </c>
      <c r="AS1270" s="588">
        <f t="shared" si="1349"/>
        <v>0</v>
      </c>
      <c r="AT1270" s="587"/>
      <c r="AU1270" s="588">
        <f t="shared" si="1371"/>
        <v>0</v>
      </c>
      <c r="AV1270" s="588">
        <f t="shared" si="1401"/>
        <v>0</v>
      </c>
      <c r="AW1270" s="587"/>
      <c r="AX1270" s="652"/>
      <c r="AY1270" s="706">
        <f t="shared" si="1402"/>
        <v>0</v>
      </c>
      <c r="BC1270" s="30">
        <f t="shared" si="1350"/>
        <v>0</v>
      </c>
      <c r="BD1270" s="30">
        <f t="shared" si="1351"/>
        <v>0</v>
      </c>
      <c r="BE1270" s="30">
        <f t="shared" si="1385"/>
        <v>0</v>
      </c>
      <c r="BF1270" s="30">
        <f t="shared" si="1352"/>
        <v>0</v>
      </c>
      <c r="BG1270" s="30">
        <f t="shared" si="1353"/>
        <v>0</v>
      </c>
      <c r="BH1270" s="30">
        <f t="shared" si="1384"/>
        <v>0</v>
      </c>
      <c r="BI1270" s="30">
        <f t="shared" si="1389"/>
        <v>0</v>
      </c>
      <c r="BJ1270" s="30">
        <f t="shared" si="1354"/>
        <v>0</v>
      </c>
      <c r="BK1270" s="704">
        <f t="shared" si="1355"/>
        <v>0</v>
      </c>
      <c r="BL1270" s="30">
        <f t="shared" si="1356"/>
        <v>0</v>
      </c>
      <c r="BM1270" s="30">
        <f t="shared" si="1357"/>
        <v>0</v>
      </c>
      <c r="BN1270" s="30">
        <f t="shared" si="1387"/>
        <v>0</v>
      </c>
    </row>
    <row r="1271" spans="1:66" ht="15.75" thickBot="1" x14ac:dyDescent="0.3">
      <c r="A1271" s="52"/>
      <c r="B1271" s="53"/>
      <c r="C1271" s="700"/>
      <c r="D1271" s="53"/>
      <c r="E1271" s="62" t="e">
        <f t="shared" si="1388"/>
        <v>#N/A</v>
      </c>
      <c r="F1271" s="664" t="str">
        <f t="shared" si="1386"/>
        <v/>
      </c>
      <c r="G1271" s="587"/>
      <c r="H1271" s="588">
        <f t="shared" si="1358"/>
        <v>0</v>
      </c>
      <c r="I1271" s="588">
        <f t="shared" si="1390"/>
        <v>0</v>
      </c>
      <c r="J1271" s="587"/>
      <c r="K1271" s="588">
        <f t="shared" si="1359"/>
        <v>0</v>
      </c>
      <c r="L1271" s="588">
        <f t="shared" si="1391"/>
        <v>0</v>
      </c>
      <c r="M1271" s="587"/>
      <c r="N1271" s="588">
        <f t="shared" si="1360"/>
        <v>0</v>
      </c>
      <c r="O1271" s="588">
        <f t="shared" si="1392"/>
        <v>0</v>
      </c>
      <c r="P1271" s="587"/>
      <c r="Q1271" s="588">
        <f t="shared" si="1361"/>
        <v>0</v>
      </c>
      <c r="R1271" s="588">
        <f t="shared" si="1393"/>
        <v>0</v>
      </c>
      <c r="S1271" s="587"/>
      <c r="T1271" s="588">
        <f t="shared" si="1362"/>
        <v>0</v>
      </c>
      <c r="U1271" s="588">
        <f t="shared" si="1394"/>
        <v>0</v>
      </c>
      <c r="V1271" s="587"/>
      <c r="W1271" s="588">
        <f t="shared" si="1363"/>
        <v>0</v>
      </c>
      <c r="X1271" s="588">
        <f t="shared" si="1395"/>
        <v>0</v>
      </c>
      <c r="Y1271" s="587"/>
      <c r="Z1271" s="588">
        <f t="shared" si="1364"/>
        <v>0</v>
      </c>
      <c r="AA1271" s="588">
        <f t="shared" si="1348"/>
        <v>0</v>
      </c>
      <c r="AB1271" s="587"/>
      <c r="AC1271" s="588">
        <f t="shared" si="1365"/>
        <v>0</v>
      </c>
      <c r="AD1271" s="588">
        <f t="shared" si="1396"/>
        <v>0</v>
      </c>
      <c r="AE1271" s="587"/>
      <c r="AF1271" s="588">
        <f t="shared" si="1366"/>
        <v>0</v>
      </c>
      <c r="AG1271" s="588">
        <f t="shared" si="1397"/>
        <v>0</v>
      </c>
      <c r="AH1271" s="587"/>
      <c r="AI1271" s="588">
        <f t="shared" si="1367"/>
        <v>0</v>
      </c>
      <c r="AJ1271" s="588">
        <f t="shared" si="1398"/>
        <v>0</v>
      </c>
      <c r="AK1271" s="587"/>
      <c r="AL1271" s="588">
        <f t="shared" si="1368"/>
        <v>0</v>
      </c>
      <c r="AM1271" s="588">
        <f t="shared" si="1399"/>
        <v>0</v>
      </c>
      <c r="AN1271" s="587"/>
      <c r="AO1271" s="588">
        <f t="shared" si="1369"/>
        <v>0</v>
      </c>
      <c r="AP1271" s="588">
        <f t="shared" si="1400"/>
        <v>0</v>
      </c>
      <c r="AQ1271" s="587"/>
      <c r="AR1271" s="588">
        <f t="shared" si="1370"/>
        <v>0</v>
      </c>
      <c r="AS1271" s="588">
        <f t="shared" si="1349"/>
        <v>0</v>
      </c>
      <c r="AT1271" s="587"/>
      <c r="AU1271" s="588">
        <f t="shared" si="1371"/>
        <v>0</v>
      </c>
      <c r="AV1271" s="588">
        <f t="shared" si="1401"/>
        <v>0</v>
      </c>
      <c r="AW1271" s="587"/>
      <c r="AX1271" s="652"/>
      <c r="AY1271" s="706">
        <f t="shared" si="1402"/>
        <v>0</v>
      </c>
      <c r="BC1271" s="30">
        <f t="shared" si="1350"/>
        <v>0</v>
      </c>
      <c r="BD1271" s="30">
        <f t="shared" si="1351"/>
        <v>0</v>
      </c>
      <c r="BE1271" s="30">
        <f t="shared" si="1385"/>
        <v>0</v>
      </c>
      <c r="BF1271" s="30">
        <f t="shared" si="1352"/>
        <v>0</v>
      </c>
      <c r="BG1271" s="30">
        <f t="shared" si="1353"/>
        <v>0</v>
      </c>
      <c r="BH1271" s="30">
        <f t="shared" si="1384"/>
        <v>0</v>
      </c>
      <c r="BI1271" s="30">
        <f t="shared" si="1389"/>
        <v>0</v>
      </c>
      <c r="BJ1271" s="30">
        <f t="shared" si="1354"/>
        <v>0</v>
      </c>
      <c r="BK1271" s="704">
        <f t="shared" si="1355"/>
        <v>0</v>
      </c>
      <c r="BL1271" s="30">
        <f t="shared" si="1356"/>
        <v>0</v>
      </c>
      <c r="BM1271" s="30">
        <f t="shared" si="1357"/>
        <v>0</v>
      </c>
      <c r="BN1271" s="30">
        <f t="shared" si="1387"/>
        <v>0</v>
      </c>
    </row>
    <row r="1272" spans="1:66" ht="15.75" thickBot="1" x14ac:dyDescent="0.3">
      <c r="A1272" s="52"/>
      <c r="B1272" s="53"/>
      <c r="C1272" s="700"/>
      <c r="D1272" s="53"/>
      <c r="E1272" s="62" t="e">
        <f t="shared" si="1388"/>
        <v>#N/A</v>
      </c>
      <c r="F1272" s="664" t="str">
        <f t="shared" si="1386"/>
        <v/>
      </c>
      <c r="G1272" s="587"/>
      <c r="H1272" s="588">
        <f t="shared" si="1358"/>
        <v>0</v>
      </c>
      <c r="I1272" s="588">
        <f t="shared" si="1390"/>
        <v>0</v>
      </c>
      <c r="J1272" s="587"/>
      <c r="K1272" s="588">
        <f t="shared" si="1359"/>
        <v>0</v>
      </c>
      <c r="L1272" s="588">
        <f t="shared" si="1391"/>
        <v>0</v>
      </c>
      <c r="M1272" s="587"/>
      <c r="N1272" s="588">
        <f t="shared" si="1360"/>
        <v>0</v>
      </c>
      <c r="O1272" s="588">
        <f t="shared" si="1392"/>
        <v>0</v>
      </c>
      <c r="P1272" s="587"/>
      <c r="Q1272" s="588">
        <f t="shared" si="1361"/>
        <v>0</v>
      </c>
      <c r="R1272" s="588">
        <f t="shared" si="1393"/>
        <v>0</v>
      </c>
      <c r="S1272" s="587"/>
      <c r="T1272" s="588">
        <f t="shared" si="1362"/>
        <v>0</v>
      </c>
      <c r="U1272" s="588">
        <f t="shared" si="1394"/>
        <v>0</v>
      </c>
      <c r="V1272" s="587"/>
      <c r="W1272" s="588">
        <f t="shared" si="1363"/>
        <v>0</v>
      </c>
      <c r="X1272" s="588">
        <f t="shared" si="1395"/>
        <v>0</v>
      </c>
      <c r="Y1272" s="587"/>
      <c r="Z1272" s="588">
        <f t="shared" si="1364"/>
        <v>0</v>
      </c>
      <c r="AA1272" s="588">
        <f t="shared" si="1348"/>
        <v>0</v>
      </c>
      <c r="AB1272" s="587"/>
      <c r="AC1272" s="588">
        <f t="shared" si="1365"/>
        <v>0</v>
      </c>
      <c r="AD1272" s="588">
        <f t="shared" si="1396"/>
        <v>0</v>
      </c>
      <c r="AE1272" s="587"/>
      <c r="AF1272" s="588">
        <f t="shared" si="1366"/>
        <v>0</v>
      </c>
      <c r="AG1272" s="588">
        <f t="shared" si="1397"/>
        <v>0</v>
      </c>
      <c r="AH1272" s="587"/>
      <c r="AI1272" s="588">
        <f t="shared" si="1367"/>
        <v>0</v>
      </c>
      <c r="AJ1272" s="588">
        <f t="shared" si="1398"/>
        <v>0</v>
      </c>
      <c r="AK1272" s="587"/>
      <c r="AL1272" s="588">
        <f t="shared" si="1368"/>
        <v>0</v>
      </c>
      <c r="AM1272" s="588">
        <f t="shared" si="1399"/>
        <v>0</v>
      </c>
      <c r="AN1272" s="587"/>
      <c r="AO1272" s="588">
        <f t="shared" si="1369"/>
        <v>0</v>
      </c>
      <c r="AP1272" s="588">
        <f t="shared" si="1400"/>
        <v>0</v>
      </c>
      <c r="AQ1272" s="587"/>
      <c r="AR1272" s="588">
        <f t="shared" si="1370"/>
        <v>0</v>
      </c>
      <c r="AS1272" s="588">
        <f t="shared" si="1349"/>
        <v>0</v>
      </c>
      <c r="AT1272" s="587"/>
      <c r="AU1272" s="588">
        <f t="shared" si="1371"/>
        <v>0</v>
      </c>
      <c r="AV1272" s="588">
        <f t="shared" si="1401"/>
        <v>0</v>
      </c>
      <c r="AW1272" s="587"/>
      <c r="AX1272" s="652"/>
      <c r="AY1272" s="706">
        <f t="shared" si="1402"/>
        <v>0</v>
      </c>
      <c r="BC1272" s="30">
        <f t="shared" si="1350"/>
        <v>0</v>
      </c>
      <c r="BD1272" s="30">
        <f t="shared" si="1351"/>
        <v>0</v>
      </c>
      <c r="BE1272" s="30">
        <f t="shared" si="1385"/>
        <v>0</v>
      </c>
      <c r="BF1272" s="30">
        <f t="shared" si="1352"/>
        <v>0</v>
      </c>
      <c r="BG1272" s="30">
        <f t="shared" si="1353"/>
        <v>0</v>
      </c>
      <c r="BH1272" s="30">
        <f t="shared" si="1384"/>
        <v>0</v>
      </c>
      <c r="BI1272" s="30">
        <f t="shared" si="1389"/>
        <v>0</v>
      </c>
      <c r="BJ1272" s="30">
        <f t="shared" si="1354"/>
        <v>0</v>
      </c>
      <c r="BK1272" s="704">
        <f t="shared" si="1355"/>
        <v>0</v>
      </c>
      <c r="BL1272" s="30">
        <f t="shared" si="1356"/>
        <v>0</v>
      </c>
      <c r="BM1272" s="30">
        <f t="shared" si="1357"/>
        <v>0</v>
      </c>
      <c r="BN1272" s="30">
        <f t="shared" si="1387"/>
        <v>0</v>
      </c>
    </row>
    <row r="1273" spans="1:66" ht="15.75" thickBot="1" x14ac:dyDescent="0.3">
      <c r="A1273" s="52"/>
      <c r="B1273" s="53"/>
      <c r="C1273" s="700"/>
      <c r="D1273" s="53"/>
      <c r="E1273" s="62" t="e">
        <f t="shared" si="1388"/>
        <v>#N/A</v>
      </c>
      <c r="F1273" s="664" t="str">
        <f t="shared" si="1386"/>
        <v/>
      </c>
      <c r="G1273" s="587"/>
      <c r="H1273" s="588">
        <f t="shared" si="1358"/>
        <v>0</v>
      </c>
      <c r="I1273" s="588">
        <f t="shared" si="1390"/>
        <v>0</v>
      </c>
      <c r="J1273" s="587"/>
      <c r="K1273" s="588">
        <f t="shared" si="1359"/>
        <v>0</v>
      </c>
      <c r="L1273" s="588">
        <f t="shared" si="1391"/>
        <v>0</v>
      </c>
      <c r="M1273" s="587"/>
      <c r="N1273" s="588">
        <f t="shared" si="1360"/>
        <v>0</v>
      </c>
      <c r="O1273" s="588">
        <f t="shared" si="1392"/>
        <v>0</v>
      </c>
      <c r="P1273" s="587"/>
      <c r="Q1273" s="588">
        <f t="shared" si="1361"/>
        <v>0</v>
      </c>
      <c r="R1273" s="588">
        <f t="shared" si="1393"/>
        <v>0</v>
      </c>
      <c r="S1273" s="587"/>
      <c r="T1273" s="588">
        <f t="shared" si="1362"/>
        <v>0</v>
      </c>
      <c r="U1273" s="588">
        <f t="shared" si="1394"/>
        <v>0</v>
      </c>
      <c r="V1273" s="587"/>
      <c r="W1273" s="588">
        <f t="shared" si="1363"/>
        <v>0</v>
      </c>
      <c r="X1273" s="588">
        <f t="shared" si="1395"/>
        <v>0</v>
      </c>
      <c r="Y1273" s="587"/>
      <c r="Z1273" s="588">
        <f t="shared" si="1364"/>
        <v>0</v>
      </c>
      <c r="AA1273" s="588">
        <f t="shared" si="1348"/>
        <v>0</v>
      </c>
      <c r="AB1273" s="587"/>
      <c r="AC1273" s="588">
        <f t="shared" si="1365"/>
        <v>0</v>
      </c>
      <c r="AD1273" s="588">
        <f t="shared" si="1396"/>
        <v>0</v>
      </c>
      <c r="AE1273" s="587"/>
      <c r="AF1273" s="588">
        <f t="shared" si="1366"/>
        <v>0</v>
      </c>
      <c r="AG1273" s="588">
        <f t="shared" si="1397"/>
        <v>0</v>
      </c>
      <c r="AH1273" s="587"/>
      <c r="AI1273" s="588">
        <f t="shared" si="1367"/>
        <v>0</v>
      </c>
      <c r="AJ1273" s="588">
        <f t="shared" si="1398"/>
        <v>0</v>
      </c>
      <c r="AK1273" s="587"/>
      <c r="AL1273" s="588">
        <f t="shared" si="1368"/>
        <v>0</v>
      </c>
      <c r="AM1273" s="588">
        <f t="shared" si="1399"/>
        <v>0</v>
      </c>
      <c r="AN1273" s="587"/>
      <c r="AO1273" s="588">
        <f t="shared" si="1369"/>
        <v>0</v>
      </c>
      <c r="AP1273" s="588">
        <f t="shared" si="1400"/>
        <v>0</v>
      </c>
      <c r="AQ1273" s="587"/>
      <c r="AR1273" s="588">
        <f t="shared" si="1370"/>
        <v>0</v>
      </c>
      <c r="AS1273" s="588">
        <f t="shared" si="1349"/>
        <v>0</v>
      </c>
      <c r="AT1273" s="587"/>
      <c r="AU1273" s="588">
        <f t="shared" si="1371"/>
        <v>0</v>
      </c>
      <c r="AV1273" s="588">
        <f t="shared" si="1401"/>
        <v>0</v>
      </c>
      <c r="AW1273" s="587"/>
      <c r="AX1273" s="652"/>
      <c r="AY1273" s="706">
        <f t="shared" si="1402"/>
        <v>0</v>
      </c>
      <c r="BC1273" s="30">
        <f t="shared" si="1350"/>
        <v>0</v>
      </c>
      <c r="BD1273" s="30">
        <f t="shared" si="1351"/>
        <v>0</v>
      </c>
      <c r="BE1273" s="30">
        <f t="shared" si="1385"/>
        <v>0</v>
      </c>
      <c r="BF1273" s="30">
        <f t="shared" si="1352"/>
        <v>0</v>
      </c>
      <c r="BG1273" s="30">
        <f t="shared" si="1353"/>
        <v>0</v>
      </c>
      <c r="BH1273" s="30">
        <f t="shared" si="1384"/>
        <v>0</v>
      </c>
      <c r="BI1273" s="30">
        <f t="shared" si="1389"/>
        <v>0</v>
      </c>
      <c r="BJ1273" s="30">
        <f t="shared" si="1354"/>
        <v>0</v>
      </c>
      <c r="BK1273" s="704">
        <f t="shared" si="1355"/>
        <v>0</v>
      </c>
      <c r="BL1273" s="30">
        <f t="shared" si="1356"/>
        <v>0</v>
      </c>
      <c r="BM1273" s="30">
        <f t="shared" si="1357"/>
        <v>0</v>
      </c>
      <c r="BN1273" s="30">
        <f t="shared" si="1387"/>
        <v>0</v>
      </c>
    </row>
    <row r="1274" spans="1:66" ht="15.75" thickBot="1" x14ac:dyDescent="0.3">
      <c r="A1274" s="52"/>
      <c r="B1274" s="53"/>
      <c r="C1274" s="700"/>
      <c r="D1274" s="53"/>
      <c r="E1274" s="62" t="e">
        <f t="shared" si="1388"/>
        <v>#N/A</v>
      </c>
      <c r="F1274" s="664" t="str">
        <f t="shared" si="1386"/>
        <v/>
      </c>
      <c r="G1274" s="587"/>
      <c r="H1274" s="588">
        <f t="shared" si="1358"/>
        <v>0</v>
      </c>
      <c r="I1274" s="588">
        <f t="shared" si="1390"/>
        <v>0</v>
      </c>
      <c r="J1274" s="587"/>
      <c r="K1274" s="588">
        <f t="shared" si="1359"/>
        <v>0</v>
      </c>
      <c r="L1274" s="588">
        <f t="shared" si="1391"/>
        <v>0</v>
      </c>
      <c r="M1274" s="587"/>
      <c r="N1274" s="588">
        <f t="shared" si="1360"/>
        <v>0</v>
      </c>
      <c r="O1274" s="588">
        <f t="shared" si="1392"/>
        <v>0</v>
      </c>
      <c r="P1274" s="587"/>
      <c r="Q1274" s="588">
        <f t="shared" si="1361"/>
        <v>0</v>
      </c>
      <c r="R1274" s="588">
        <f t="shared" si="1393"/>
        <v>0</v>
      </c>
      <c r="S1274" s="587"/>
      <c r="T1274" s="588">
        <f t="shared" si="1362"/>
        <v>0</v>
      </c>
      <c r="U1274" s="588">
        <f t="shared" si="1394"/>
        <v>0</v>
      </c>
      <c r="V1274" s="587"/>
      <c r="W1274" s="588">
        <f t="shared" si="1363"/>
        <v>0</v>
      </c>
      <c r="X1274" s="588">
        <f t="shared" si="1395"/>
        <v>0</v>
      </c>
      <c r="Y1274" s="587"/>
      <c r="Z1274" s="588">
        <f t="shared" si="1364"/>
        <v>0</v>
      </c>
      <c r="AA1274" s="588">
        <f t="shared" si="1348"/>
        <v>0</v>
      </c>
      <c r="AB1274" s="587"/>
      <c r="AC1274" s="588">
        <f t="shared" si="1365"/>
        <v>0</v>
      </c>
      <c r="AD1274" s="588">
        <f t="shared" si="1396"/>
        <v>0</v>
      </c>
      <c r="AE1274" s="587"/>
      <c r="AF1274" s="588">
        <f t="shared" si="1366"/>
        <v>0</v>
      </c>
      <c r="AG1274" s="588">
        <f t="shared" si="1397"/>
        <v>0</v>
      </c>
      <c r="AH1274" s="587"/>
      <c r="AI1274" s="588">
        <f t="shared" si="1367"/>
        <v>0</v>
      </c>
      <c r="AJ1274" s="588">
        <f t="shared" si="1398"/>
        <v>0</v>
      </c>
      <c r="AK1274" s="587"/>
      <c r="AL1274" s="588">
        <f t="shared" si="1368"/>
        <v>0</v>
      </c>
      <c r="AM1274" s="588">
        <f t="shared" si="1399"/>
        <v>0</v>
      </c>
      <c r="AN1274" s="587"/>
      <c r="AO1274" s="588">
        <f t="shared" si="1369"/>
        <v>0</v>
      </c>
      <c r="AP1274" s="588">
        <f t="shared" si="1400"/>
        <v>0</v>
      </c>
      <c r="AQ1274" s="587"/>
      <c r="AR1274" s="588">
        <f t="shared" si="1370"/>
        <v>0</v>
      </c>
      <c r="AS1274" s="588">
        <f t="shared" si="1349"/>
        <v>0</v>
      </c>
      <c r="AT1274" s="587"/>
      <c r="AU1274" s="588">
        <f t="shared" si="1371"/>
        <v>0</v>
      </c>
      <c r="AV1274" s="588">
        <f t="shared" si="1401"/>
        <v>0</v>
      </c>
      <c r="AW1274" s="587"/>
      <c r="AX1274" s="652"/>
      <c r="AY1274" s="706">
        <f t="shared" si="1402"/>
        <v>0</v>
      </c>
      <c r="BC1274" s="30">
        <f t="shared" si="1350"/>
        <v>0</v>
      </c>
      <c r="BD1274" s="30">
        <f t="shared" si="1351"/>
        <v>0</v>
      </c>
      <c r="BE1274" s="30">
        <f t="shared" si="1385"/>
        <v>0</v>
      </c>
      <c r="BF1274" s="30">
        <f t="shared" si="1352"/>
        <v>0</v>
      </c>
      <c r="BG1274" s="30">
        <f t="shared" si="1353"/>
        <v>0</v>
      </c>
      <c r="BH1274" s="30">
        <f t="shared" si="1384"/>
        <v>0</v>
      </c>
      <c r="BI1274" s="30">
        <f t="shared" si="1389"/>
        <v>0</v>
      </c>
      <c r="BJ1274" s="30">
        <f t="shared" si="1354"/>
        <v>0</v>
      </c>
      <c r="BK1274" s="704">
        <f t="shared" si="1355"/>
        <v>0</v>
      </c>
      <c r="BL1274" s="30">
        <f t="shared" si="1356"/>
        <v>0</v>
      </c>
      <c r="BM1274" s="30">
        <f t="shared" si="1357"/>
        <v>0</v>
      </c>
      <c r="BN1274" s="30">
        <f t="shared" si="1387"/>
        <v>0</v>
      </c>
    </row>
    <row r="1275" spans="1:66" ht="15.75" thickBot="1" x14ac:dyDescent="0.3">
      <c r="A1275" s="52"/>
      <c r="B1275" s="53"/>
      <c r="C1275" s="700"/>
      <c r="D1275" s="53"/>
      <c r="E1275" s="62" t="e">
        <f t="shared" si="1388"/>
        <v>#N/A</v>
      </c>
      <c r="F1275" s="664" t="str">
        <f t="shared" si="1386"/>
        <v/>
      </c>
      <c r="G1275" s="587"/>
      <c r="H1275" s="588">
        <f t="shared" si="1358"/>
        <v>0</v>
      </c>
      <c r="I1275" s="588">
        <f t="shared" si="1390"/>
        <v>0</v>
      </c>
      <c r="J1275" s="587"/>
      <c r="K1275" s="588">
        <f t="shared" si="1359"/>
        <v>0</v>
      </c>
      <c r="L1275" s="588">
        <f t="shared" si="1391"/>
        <v>0</v>
      </c>
      <c r="M1275" s="587"/>
      <c r="N1275" s="588">
        <f t="shared" si="1360"/>
        <v>0</v>
      </c>
      <c r="O1275" s="588">
        <f t="shared" si="1392"/>
        <v>0</v>
      </c>
      <c r="P1275" s="587"/>
      <c r="Q1275" s="588">
        <f t="shared" si="1361"/>
        <v>0</v>
      </c>
      <c r="R1275" s="588">
        <f t="shared" si="1393"/>
        <v>0</v>
      </c>
      <c r="S1275" s="587"/>
      <c r="T1275" s="588">
        <f t="shared" si="1362"/>
        <v>0</v>
      </c>
      <c r="U1275" s="588">
        <f t="shared" si="1394"/>
        <v>0</v>
      </c>
      <c r="V1275" s="587"/>
      <c r="W1275" s="588">
        <f t="shared" si="1363"/>
        <v>0</v>
      </c>
      <c r="X1275" s="588">
        <f t="shared" si="1395"/>
        <v>0</v>
      </c>
      <c r="Y1275" s="587"/>
      <c r="Z1275" s="588">
        <f t="shared" si="1364"/>
        <v>0</v>
      </c>
      <c r="AA1275" s="588">
        <f t="shared" ref="AA1275:AA1338" si="1403">SUM(Y1275:Z1275)</f>
        <v>0</v>
      </c>
      <c r="AB1275" s="587"/>
      <c r="AC1275" s="588">
        <f t="shared" si="1365"/>
        <v>0</v>
      </c>
      <c r="AD1275" s="588">
        <f t="shared" si="1396"/>
        <v>0</v>
      </c>
      <c r="AE1275" s="587"/>
      <c r="AF1275" s="588">
        <f t="shared" si="1366"/>
        <v>0</v>
      </c>
      <c r="AG1275" s="588">
        <f t="shared" si="1397"/>
        <v>0</v>
      </c>
      <c r="AH1275" s="587"/>
      <c r="AI1275" s="588">
        <f t="shared" si="1367"/>
        <v>0</v>
      </c>
      <c r="AJ1275" s="588">
        <f t="shared" si="1398"/>
        <v>0</v>
      </c>
      <c r="AK1275" s="587"/>
      <c r="AL1275" s="588">
        <f t="shared" si="1368"/>
        <v>0</v>
      </c>
      <c r="AM1275" s="588">
        <f t="shared" si="1399"/>
        <v>0</v>
      </c>
      <c r="AN1275" s="587"/>
      <c r="AO1275" s="588">
        <f t="shared" si="1369"/>
        <v>0</v>
      </c>
      <c r="AP1275" s="588">
        <f t="shared" si="1400"/>
        <v>0</v>
      </c>
      <c r="AQ1275" s="587"/>
      <c r="AR1275" s="588">
        <f t="shared" si="1370"/>
        <v>0</v>
      </c>
      <c r="AS1275" s="588">
        <f t="shared" si="1349"/>
        <v>0</v>
      </c>
      <c r="AT1275" s="587"/>
      <c r="AU1275" s="588">
        <f t="shared" si="1371"/>
        <v>0</v>
      </c>
      <c r="AV1275" s="588">
        <f t="shared" si="1401"/>
        <v>0</v>
      </c>
      <c r="AW1275" s="587"/>
      <c r="AX1275" s="652"/>
      <c r="AY1275" s="706">
        <f t="shared" si="1402"/>
        <v>0</v>
      </c>
      <c r="BC1275" s="30">
        <f t="shared" si="1350"/>
        <v>0</v>
      </c>
      <c r="BD1275" s="30">
        <f t="shared" si="1351"/>
        <v>0</v>
      </c>
      <c r="BE1275" s="30">
        <f t="shared" si="1385"/>
        <v>0</v>
      </c>
      <c r="BF1275" s="30">
        <f t="shared" si="1352"/>
        <v>0</v>
      </c>
      <c r="BG1275" s="30">
        <f t="shared" si="1353"/>
        <v>0</v>
      </c>
      <c r="BH1275" s="30">
        <f t="shared" si="1384"/>
        <v>0</v>
      </c>
      <c r="BI1275" s="30">
        <f t="shared" si="1389"/>
        <v>0</v>
      </c>
      <c r="BJ1275" s="30">
        <f t="shared" si="1354"/>
        <v>0</v>
      </c>
      <c r="BK1275" s="704">
        <f t="shared" si="1355"/>
        <v>0</v>
      </c>
      <c r="BL1275" s="30">
        <f t="shared" si="1356"/>
        <v>0</v>
      </c>
      <c r="BM1275" s="30">
        <f t="shared" si="1357"/>
        <v>0</v>
      </c>
      <c r="BN1275" s="30">
        <f t="shared" si="1387"/>
        <v>0</v>
      </c>
    </row>
    <row r="1276" spans="1:66" ht="15.75" thickBot="1" x14ac:dyDescent="0.3">
      <c r="A1276" s="52"/>
      <c r="B1276" s="53"/>
      <c r="C1276" s="700"/>
      <c r="D1276" s="53"/>
      <c r="E1276" s="62" t="e">
        <f t="shared" si="1388"/>
        <v>#N/A</v>
      </c>
      <c r="F1276" s="664" t="str">
        <f t="shared" si="1386"/>
        <v/>
      </c>
      <c r="G1276" s="587"/>
      <c r="H1276" s="588">
        <f t="shared" si="1358"/>
        <v>0</v>
      </c>
      <c r="I1276" s="588">
        <f t="shared" si="1390"/>
        <v>0</v>
      </c>
      <c r="J1276" s="587"/>
      <c r="K1276" s="588">
        <f t="shared" si="1359"/>
        <v>0</v>
      </c>
      <c r="L1276" s="588">
        <f t="shared" si="1391"/>
        <v>0</v>
      </c>
      <c r="M1276" s="587"/>
      <c r="N1276" s="588">
        <f t="shared" si="1360"/>
        <v>0</v>
      </c>
      <c r="O1276" s="588">
        <f t="shared" si="1392"/>
        <v>0</v>
      </c>
      <c r="P1276" s="587"/>
      <c r="Q1276" s="588">
        <f t="shared" si="1361"/>
        <v>0</v>
      </c>
      <c r="R1276" s="588">
        <f t="shared" si="1393"/>
        <v>0</v>
      </c>
      <c r="S1276" s="587"/>
      <c r="T1276" s="588">
        <f t="shared" si="1362"/>
        <v>0</v>
      </c>
      <c r="U1276" s="588">
        <f t="shared" si="1394"/>
        <v>0</v>
      </c>
      <c r="V1276" s="587"/>
      <c r="W1276" s="588">
        <f t="shared" si="1363"/>
        <v>0</v>
      </c>
      <c r="X1276" s="588">
        <f t="shared" si="1395"/>
        <v>0</v>
      </c>
      <c r="Y1276" s="587"/>
      <c r="Z1276" s="588">
        <f t="shared" si="1364"/>
        <v>0</v>
      </c>
      <c r="AA1276" s="588">
        <f t="shared" si="1403"/>
        <v>0</v>
      </c>
      <c r="AB1276" s="587"/>
      <c r="AC1276" s="588">
        <f t="shared" si="1365"/>
        <v>0</v>
      </c>
      <c r="AD1276" s="588">
        <f t="shared" si="1396"/>
        <v>0</v>
      </c>
      <c r="AE1276" s="587"/>
      <c r="AF1276" s="588">
        <f t="shared" si="1366"/>
        <v>0</v>
      </c>
      <c r="AG1276" s="588">
        <f t="shared" si="1397"/>
        <v>0</v>
      </c>
      <c r="AH1276" s="587"/>
      <c r="AI1276" s="588">
        <f t="shared" si="1367"/>
        <v>0</v>
      </c>
      <c r="AJ1276" s="588">
        <f t="shared" si="1398"/>
        <v>0</v>
      </c>
      <c r="AK1276" s="587"/>
      <c r="AL1276" s="588">
        <f t="shared" si="1368"/>
        <v>0</v>
      </c>
      <c r="AM1276" s="588">
        <f t="shared" si="1399"/>
        <v>0</v>
      </c>
      <c r="AN1276" s="587"/>
      <c r="AO1276" s="588">
        <f t="shared" si="1369"/>
        <v>0</v>
      </c>
      <c r="AP1276" s="588">
        <f t="shared" si="1400"/>
        <v>0</v>
      </c>
      <c r="AQ1276" s="587"/>
      <c r="AR1276" s="588">
        <f t="shared" si="1370"/>
        <v>0</v>
      </c>
      <c r="AS1276" s="588">
        <f t="shared" si="1349"/>
        <v>0</v>
      </c>
      <c r="AT1276" s="587"/>
      <c r="AU1276" s="588">
        <f t="shared" si="1371"/>
        <v>0</v>
      </c>
      <c r="AV1276" s="588">
        <f t="shared" si="1401"/>
        <v>0</v>
      </c>
      <c r="AW1276" s="587"/>
      <c r="AX1276" s="652"/>
      <c r="AY1276" s="706">
        <f t="shared" si="1402"/>
        <v>0</v>
      </c>
      <c r="BC1276" s="30">
        <f t="shared" si="1350"/>
        <v>0</v>
      </c>
      <c r="BD1276" s="30">
        <f t="shared" si="1351"/>
        <v>0</v>
      </c>
      <c r="BE1276" s="30">
        <f t="shared" si="1385"/>
        <v>0</v>
      </c>
      <c r="BF1276" s="30">
        <f t="shared" si="1352"/>
        <v>0</v>
      </c>
      <c r="BG1276" s="30">
        <f t="shared" si="1353"/>
        <v>0</v>
      </c>
      <c r="BH1276" s="30">
        <f t="shared" si="1384"/>
        <v>0</v>
      </c>
      <c r="BI1276" s="30">
        <f t="shared" si="1389"/>
        <v>0</v>
      </c>
      <c r="BJ1276" s="30">
        <f t="shared" si="1354"/>
        <v>0</v>
      </c>
      <c r="BK1276" s="704">
        <f t="shared" si="1355"/>
        <v>0</v>
      </c>
      <c r="BL1276" s="30">
        <f t="shared" si="1356"/>
        <v>0</v>
      </c>
      <c r="BM1276" s="30">
        <f t="shared" si="1357"/>
        <v>0</v>
      </c>
      <c r="BN1276" s="30">
        <f t="shared" si="1387"/>
        <v>0</v>
      </c>
    </row>
    <row r="1277" spans="1:66" ht="15.75" thickBot="1" x14ac:dyDescent="0.3">
      <c r="A1277" s="52"/>
      <c r="B1277" s="53"/>
      <c r="C1277" s="700"/>
      <c r="D1277" s="53"/>
      <c r="E1277" s="62" t="e">
        <f t="shared" si="1388"/>
        <v>#N/A</v>
      </c>
      <c r="F1277" s="664" t="str">
        <f t="shared" si="1386"/>
        <v/>
      </c>
      <c r="G1277" s="587"/>
      <c r="H1277" s="588">
        <f t="shared" si="1358"/>
        <v>0</v>
      </c>
      <c r="I1277" s="588">
        <f t="shared" si="1390"/>
        <v>0</v>
      </c>
      <c r="J1277" s="587"/>
      <c r="K1277" s="588">
        <f t="shared" si="1359"/>
        <v>0</v>
      </c>
      <c r="L1277" s="588">
        <f t="shared" si="1391"/>
        <v>0</v>
      </c>
      <c r="M1277" s="587"/>
      <c r="N1277" s="588">
        <f t="shared" si="1360"/>
        <v>0</v>
      </c>
      <c r="O1277" s="588">
        <f t="shared" si="1392"/>
        <v>0</v>
      </c>
      <c r="P1277" s="587"/>
      <c r="Q1277" s="588">
        <f t="shared" si="1361"/>
        <v>0</v>
      </c>
      <c r="R1277" s="588">
        <f t="shared" si="1393"/>
        <v>0</v>
      </c>
      <c r="S1277" s="587"/>
      <c r="T1277" s="588">
        <f t="shared" si="1362"/>
        <v>0</v>
      </c>
      <c r="U1277" s="588">
        <f t="shared" si="1394"/>
        <v>0</v>
      </c>
      <c r="V1277" s="587"/>
      <c r="W1277" s="588">
        <f t="shared" si="1363"/>
        <v>0</v>
      </c>
      <c r="X1277" s="588">
        <f t="shared" si="1395"/>
        <v>0</v>
      </c>
      <c r="Y1277" s="587"/>
      <c r="Z1277" s="588">
        <f t="shared" si="1364"/>
        <v>0</v>
      </c>
      <c r="AA1277" s="588">
        <f t="shared" si="1403"/>
        <v>0</v>
      </c>
      <c r="AB1277" s="587"/>
      <c r="AC1277" s="588">
        <f t="shared" si="1365"/>
        <v>0</v>
      </c>
      <c r="AD1277" s="588">
        <f t="shared" si="1396"/>
        <v>0</v>
      </c>
      <c r="AE1277" s="587"/>
      <c r="AF1277" s="588">
        <f t="shared" si="1366"/>
        <v>0</v>
      </c>
      <c r="AG1277" s="588">
        <f t="shared" si="1397"/>
        <v>0</v>
      </c>
      <c r="AH1277" s="587"/>
      <c r="AI1277" s="588">
        <f t="shared" si="1367"/>
        <v>0</v>
      </c>
      <c r="AJ1277" s="588">
        <f t="shared" si="1398"/>
        <v>0</v>
      </c>
      <c r="AK1277" s="587"/>
      <c r="AL1277" s="588">
        <f t="shared" si="1368"/>
        <v>0</v>
      </c>
      <c r="AM1277" s="588">
        <f t="shared" si="1399"/>
        <v>0</v>
      </c>
      <c r="AN1277" s="587"/>
      <c r="AO1277" s="588">
        <f t="shared" si="1369"/>
        <v>0</v>
      </c>
      <c r="AP1277" s="588">
        <f t="shared" si="1400"/>
        <v>0</v>
      </c>
      <c r="AQ1277" s="587"/>
      <c r="AR1277" s="588">
        <f t="shared" si="1370"/>
        <v>0</v>
      </c>
      <c r="AS1277" s="588">
        <f t="shared" si="1349"/>
        <v>0</v>
      </c>
      <c r="AT1277" s="587"/>
      <c r="AU1277" s="588">
        <f t="shared" si="1371"/>
        <v>0</v>
      </c>
      <c r="AV1277" s="588">
        <f t="shared" si="1401"/>
        <v>0</v>
      </c>
      <c r="AW1277" s="587"/>
      <c r="AX1277" s="652"/>
      <c r="AY1277" s="706">
        <f t="shared" si="1402"/>
        <v>0</v>
      </c>
      <c r="BC1277" s="30">
        <f t="shared" si="1350"/>
        <v>0</v>
      </c>
      <c r="BD1277" s="30">
        <f t="shared" si="1351"/>
        <v>0</v>
      </c>
      <c r="BE1277" s="30">
        <f t="shared" si="1385"/>
        <v>0</v>
      </c>
      <c r="BF1277" s="30">
        <f t="shared" si="1352"/>
        <v>0</v>
      </c>
      <c r="BG1277" s="30">
        <f t="shared" si="1353"/>
        <v>0</v>
      </c>
      <c r="BH1277" s="30">
        <f t="shared" si="1384"/>
        <v>0</v>
      </c>
      <c r="BI1277" s="30">
        <f t="shared" si="1389"/>
        <v>0</v>
      </c>
      <c r="BJ1277" s="30">
        <f t="shared" si="1354"/>
        <v>0</v>
      </c>
      <c r="BK1277" s="704">
        <f t="shared" si="1355"/>
        <v>0</v>
      </c>
      <c r="BL1277" s="30">
        <f t="shared" si="1356"/>
        <v>0</v>
      </c>
      <c r="BM1277" s="30">
        <f t="shared" si="1357"/>
        <v>0</v>
      </c>
      <c r="BN1277" s="30">
        <f t="shared" si="1387"/>
        <v>0</v>
      </c>
    </row>
    <row r="1278" spans="1:66" ht="15.75" thickBot="1" x14ac:dyDescent="0.3">
      <c r="A1278" s="52"/>
      <c r="B1278" s="53"/>
      <c r="C1278" s="700"/>
      <c r="D1278" s="53"/>
      <c r="E1278" s="62" t="e">
        <f t="shared" si="1388"/>
        <v>#N/A</v>
      </c>
      <c r="F1278" s="664" t="str">
        <f t="shared" si="1386"/>
        <v/>
      </c>
      <c r="G1278" s="587"/>
      <c r="H1278" s="588">
        <f t="shared" si="1358"/>
        <v>0</v>
      </c>
      <c r="I1278" s="588">
        <f t="shared" si="1390"/>
        <v>0</v>
      </c>
      <c r="J1278" s="587"/>
      <c r="K1278" s="588">
        <f t="shared" si="1359"/>
        <v>0</v>
      </c>
      <c r="L1278" s="588">
        <f t="shared" si="1391"/>
        <v>0</v>
      </c>
      <c r="M1278" s="587"/>
      <c r="N1278" s="588">
        <f t="shared" si="1360"/>
        <v>0</v>
      </c>
      <c r="O1278" s="588">
        <f t="shared" si="1392"/>
        <v>0</v>
      </c>
      <c r="P1278" s="587"/>
      <c r="Q1278" s="588">
        <f t="shared" si="1361"/>
        <v>0</v>
      </c>
      <c r="R1278" s="588">
        <f t="shared" si="1393"/>
        <v>0</v>
      </c>
      <c r="S1278" s="587"/>
      <c r="T1278" s="588">
        <f t="shared" si="1362"/>
        <v>0</v>
      </c>
      <c r="U1278" s="588">
        <f t="shared" si="1394"/>
        <v>0</v>
      </c>
      <c r="V1278" s="587"/>
      <c r="W1278" s="588">
        <f t="shared" si="1363"/>
        <v>0</v>
      </c>
      <c r="X1278" s="588">
        <f t="shared" si="1395"/>
        <v>0</v>
      </c>
      <c r="Y1278" s="587"/>
      <c r="Z1278" s="588">
        <f t="shared" si="1364"/>
        <v>0</v>
      </c>
      <c r="AA1278" s="588">
        <f t="shared" si="1403"/>
        <v>0</v>
      </c>
      <c r="AB1278" s="587"/>
      <c r="AC1278" s="588">
        <f t="shared" si="1365"/>
        <v>0</v>
      </c>
      <c r="AD1278" s="588">
        <f t="shared" si="1396"/>
        <v>0</v>
      </c>
      <c r="AE1278" s="587"/>
      <c r="AF1278" s="588">
        <f t="shared" si="1366"/>
        <v>0</v>
      </c>
      <c r="AG1278" s="588">
        <f t="shared" si="1397"/>
        <v>0</v>
      </c>
      <c r="AH1278" s="587"/>
      <c r="AI1278" s="588">
        <f t="shared" si="1367"/>
        <v>0</v>
      </c>
      <c r="AJ1278" s="588">
        <f t="shared" si="1398"/>
        <v>0</v>
      </c>
      <c r="AK1278" s="587"/>
      <c r="AL1278" s="588">
        <f t="shared" si="1368"/>
        <v>0</v>
      </c>
      <c r="AM1278" s="588">
        <f t="shared" si="1399"/>
        <v>0</v>
      </c>
      <c r="AN1278" s="587"/>
      <c r="AO1278" s="588">
        <f t="shared" si="1369"/>
        <v>0</v>
      </c>
      <c r="AP1278" s="588">
        <f t="shared" si="1400"/>
        <v>0</v>
      </c>
      <c r="AQ1278" s="587"/>
      <c r="AR1278" s="588">
        <f t="shared" si="1370"/>
        <v>0</v>
      </c>
      <c r="AS1278" s="588">
        <f t="shared" si="1349"/>
        <v>0</v>
      </c>
      <c r="AT1278" s="587"/>
      <c r="AU1278" s="588">
        <f t="shared" si="1371"/>
        <v>0</v>
      </c>
      <c r="AV1278" s="588">
        <f t="shared" si="1401"/>
        <v>0</v>
      </c>
      <c r="AW1278" s="587"/>
      <c r="AX1278" s="652"/>
      <c r="AY1278" s="706">
        <f t="shared" si="1402"/>
        <v>0</v>
      </c>
      <c r="BC1278" s="30">
        <f t="shared" si="1350"/>
        <v>0</v>
      </c>
      <c r="BD1278" s="30">
        <f t="shared" si="1351"/>
        <v>0</v>
      </c>
      <c r="BE1278" s="30">
        <f t="shared" si="1385"/>
        <v>0</v>
      </c>
      <c r="BF1278" s="30">
        <f t="shared" si="1352"/>
        <v>0</v>
      </c>
      <c r="BG1278" s="30">
        <f t="shared" si="1353"/>
        <v>0</v>
      </c>
      <c r="BH1278" s="30">
        <f t="shared" si="1384"/>
        <v>0</v>
      </c>
      <c r="BI1278" s="30">
        <f t="shared" si="1389"/>
        <v>0</v>
      </c>
      <c r="BJ1278" s="30">
        <f t="shared" si="1354"/>
        <v>0</v>
      </c>
      <c r="BK1278" s="704">
        <f t="shared" si="1355"/>
        <v>0</v>
      </c>
      <c r="BL1278" s="30">
        <f t="shared" si="1356"/>
        <v>0</v>
      </c>
      <c r="BM1278" s="30">
        <f t="shared" si="1357"/>
        <v>0</v>
      </c>
      <c r="BN1278" s="30">
        <f t="shared" si="1387"/>
        <v>0</v>
      </c>
    </row>
    <row r="1279" spans="1:66" ht="15.75" thickBot="1" x14ac:dyDescent="0.3">
      <c r="A1279" s="52"/>
      <c r="B1279" s="53"/>
      <c r="C1279" s="700"/>
      <c r="D1279" s="53"/>
      <c r="E1279" s="62" t="e">
        <f t="shared" si="1388"/>
        <v>#N/A</v>
      </c>
      <c r="F1279" s="664" t="str">
        <f t="shared" si="1386"/>
        <v/>
      </c>
      <c r="G1279" s="587"/>
      <c r="H1279" s="588">
        <f t="shared" si="1358"/>
        <v>0</v>
      </c>
      <c r="I1279" s="588">
        <f t="shared" si="1390"/>
        <v>0</v>
      </c>
      <c r="J1279" s="587"/>
      <c r="K1279" s="588">
        <f t="shared" si="1359"/>
        <v>0</v>
      </c>
      <c r="L1279" s="588">
        <f t="shared" si="1391"/>
        <v>0</v>
      </c>
      <c r="M1279" s="587"/>
      <c r="N1279" s="588">
        <f t="shared" si="1360"/>
        <v>0</v>
      </c>
      <c r="O1279" s="588">
        <f t="shared" si="1392"/>
        <v>0</v>
      </c>
      <c r="P1279" s="587"/>
      <c r="Q1279" s="588">
        <f t="shared" si="1361"/>
        <v>0</v>
      </c>
      <c r="R1279" s="588">
        <f t="shared" si="1393"/>
        <v>0</v>
      </c>
      <c r="S1279" s="587"/>
      <c r="T1279" s="588">
        <f t="shared" si="1362"/>
        <v>0</v>
      </c>
      <c r="U1279" s="588">
        <f t="shared" si="1394"/>
        <v>0</v>
      </c>
      <c r="V1279" s="587"/>
      <c r="W1279" s="588">
        <f t="shared" si="1363"/>
        <v>0</v>
      </c>
      <c r="X1279" s="588">
        <f t="shared" si="1395"/>
        <v>0</v>
      </c>
      <c r="Y1279" s="587"/>
      <c r="Z1279" s="588">
        <f t="shared" si="1364"/>
        <v>0</v>
      </c>
      <c r="AA1279" s="588">
        <f t="shared" si="1403"/>
        <v>0</v>
      </c>
      <c r="AB1279" s="587"/>
      <c r="AC1279" s="588">
        <f t="shared" si="1365"/>
        <v>0</v>
      </c>
      <c r="AD1279" s="588">
        <f t="shared" si="1396"/>
        <v>0</v>
      </c>
      <c r="AE1279" s="587"/>
      <c r="AF1279" s="588">
        <f t="shared" si="1366"/>
        <v>0</v>
      </c>
      <c r="AG1279" s="588">
        <f t="shared" si="1397"/>
        <v>0</v>
      </c>
      <c r="AH1279" s="587"/>
      <c r="AI1279" s="588">
        <f t="shared" si="1367"/>
        <v>0</v>
      </c>
      <c r="AJ1279" s="588">
        <f t="shared" si="1398"/>
        <v>0</v>
      </c>
      <c r="AK1279" s="587"/>
      <c r="AL1279" s="588">
        <f t="shared" si="1368"/>
        <v>0</v>
      </c>
      <c r="AM1279" s="588">
        <f t="shared" si="1399"/>
        <v>0</v>
      </c>
      <c r="AN1279" s="587"/>
      <c r="AO1279" s="588">
        <f t="shared" si="1369"/>
        <v>0</v>
      </c>
      <c r="AP1279" s="588">
        <f t="shared" si="1400"/>
        <v>0</v>
      </c>
      <c r="AQ1279" s="587"/>
      <c r="AR1279" s="588">
        <f t="shared" si="1370"/>
        <v>0</v>
      </c>
      <c r="AS1279" s="588">
        <f t="shared" si="1349"/>
        <v>0</v>
      </c>
      <c r="AT1279" s="587"/>
      <c r="AU1279" s="588">
        <f t="shared" si="1371"/>
        <v>0</v>
      </c>
      <c r="AV1279" s="588">
        <f t="shared" si="1401"/>
        <v>0</v>
      </c>
      <c r="AW1279" s="587"/>
      <c r="AX1279" s="652"/>
      <c r="AY1279" s="706">
        <f t="shared" si="1402"/>
        <v>0</v>
      </c>
      <c r="BC1279" s="30">
        <f t="shared" si="1350"/>
        <v>0</v>
      </c>
      <c r="BD1279" s="30">
        <f t="shared" si="1351"/>
        <v>0</v>
      </c>
      <c r="BE1279" s="30">
        <f t="shared" si="1385"/>
        <v>0</v>
      </c>
      <c r="BF1279" s="30">
        <f t="shared" si="1352"/>
        <v>0</v>
      </c>
      <c r="BG1279" s="30">
        <f t="shared" si="1353"/>
        <v>0</v>
      </c>
      <c r="BH1279" s="30">
        <f t="shared" si="1384"/>
        <v>0</v>
      </c>
      <c r="BI1279" s="30">
        <f t="shared" si="1389"/>
        <v>0</v>
      </c>
      <c r="BJ1279" s="30">
        <f t="shared" si="1354"/>
        <v>0</v>
      </c>
      <c r="BK1279" s="704">
        <f t="shared" si="1355"/>
        <v>0</v>
      </c>
      <c r="BL1279" s="30">
        <f t="shared" si="1356"/>
        <v>0</v>
      </c>
      <c r="BM1279" s="30">
        <f t="shared" si="1357"/>
        <v>0</v>
      </c>
      <c r="BN1279" s="30">
        <f t="shared" si="1387"/>
        <v>0</v>
      </c>
    </row>
    <row r="1280" spans="1:66" ht="15.75" thickBot="1" x14ac:dyDescent="0.3">
      <c r="A1280" s="52"/>
      <c r="B1280" s="53"/>
      <c r="C1280" s="700"/>
      <c r="D1280" s="53"/>
      <c r="E1280" s="62" t="e">
        <f t="shared" si="1388"/>
        <v>#N/A</v>
      </c>
      <c r="F1280" s="664" t="str">
        <f t="shared" si="1386"/>
        <v/>
      </c>
      <c r="G1280" s="587"/>
      <c r="H1280" s="588">
        <f t="shared" si="1358"/>
        <v>0</v>
      </c>
      <c r="I1280" s="588">
        <f t="shared" si="1390"/>
        <v>0</v>
      </c>
      <c r="J1280" s="587"/>
      <c r="K1280" s="588">
        <f t="shared" si="1359"/>
        <v>0</v>
      </c>
      <c r="L1280" s="588">
        <f t="shared" si="1391"/>
        <v>0</v>
      </c>
      <c r="M1280" s="587"/>
      <c r="N1280" s="588">
        <f t="shared" si="1360"/>
        <v>0</v>
      </c>
      <c r="O1280" s="588">
        <f t="shared" si="1392"/>
        <v>0</v>
      </c>
      <c r="P1280" s="587"/>
      <c r="Q1280" s="588">
        <f t="shared" si="1361"/>
        <v>0</v>
      </c>
      <c r="R1280" s="588">
        <f t="shared" si="1393"/>
        <v>0</v>
      </c>
      <c r="S1280" s="587"/>
      <c r="T1280" s="588">
        <f t="shared" si="1362"/>
        <v>0</v>
      </c>
      <c r="U1280" s="588">
        <f t="shared" si="1394"/>
        <v>0</v>
      </c>
      <c r="V1280" s="587"/>
      <c r="W1280" s="588">
        <f t="shared" si="1363"/>
        <v>0</v>
      </c>
      <c r="X1280" s="588">
        <f t="shared" si="1395"/>
        <v>0</v>
      </c>
      <c r="Y1280" s="587"/>
      <c r="Z1280" s="588">
        <f t="shared" si="1364"/>
        <v>0</v>
      </c>
      <c r="AA1280" s="588">
        <f t="shared" si="1403"/>
        <v>0</v>
      </c>
      <c r="AB1280" s="587"/>
      <c r="AC1280" s="588">
        <f t="shared" si="1365"/>
        <v>0</v>
      </c>
      <c r="AD1280" s="588">
        <f t="shared" si="1396"/>
        <v>0</v>
      </c>
      <c r="AE1280" s="587"/>
      <c r="AF1280" s="588">
        <f t="shared" si="1366"/>
        <v>0</v>
      </c>
      <c r="AG1280" s="588">
        <f t="shared" si="1397"/>
        <v>0</v>
      </c>
      <c r="AH1280" s="587"/>
      <c r="AI1280" s="588">
        <f t="shared" si="1367"/>
        <v>0</v>
      </c>
      <c r="AJ1280" s="588">
        <f t="shared" si="1398"/>
        <v>0</v>
      </c>
      <c r="AK1280" s="587"/>
      <c r="AL1280" s="588">
        <f t="shared" si="1368"/>
        <v>0</v>
      </c>
      <c r="AM1280" s="588">
        <f t="shared" si="1399"/>
        <v>0</v>
      </c>
      <c r="AN1280" s="587"/>
      <c r="AO1280" s="588">
        <f t="shared" si="1369"/>
        <v>0</v>
      </c>
      <c r="AP1280" s="588">
        <f t="shared" si="1400"/>
        <v>0</v>
      </c>
      <c r="AQ1280" s="587"/>
      <c r="AR1280" s="588">
        <f t="shared" si="1370"/>
        <v>0</v>
      </c>
      <c r="AS1280" s="588">
        <f t="shared" si="1349"/>
        <v>0</v>
      </c>
      <c r="AT1280" s="587"/>
      <c r="AU1280" s="588">
        <f t="shared" si="1371"/>
        <v>0</v>
      </c>
      <c r="AV1280" s="588">
        <f t="shared" si="1401"/>
        <v>0</v>
      </c>
      <c r="AW1280" s="587"/>
      <c r="AX1280" s="652"/>
      <c r="AY1280" s="706">
        <f t="shared" si="1402"/>
        <v>0</v>
      </c>
      <c r="BC1280" s="30">
        <f t="shared" si="1350"/>
        <v>0</v>
      </c>
      <c r="BD1280" s="30">
        <f t="shared" si="1351"/>
        <v>0</v>
      </c>
      <c r="BE1280" s="30">
        <f t="shared" si="1385"/>
        <v>0</v>
      </c>
      <c r="BF1280" s="30">
        <f t="shared" si="1352"/>
        <v>0</v>
      </c>
      <c r="BG1280" s="30">
        <f t="shared" si="1353"/>
        <v>0</v>
      </c>
      <c r="BH1280" s="30">
        <f t="shared" si="1384"/>
        <v>0</v>
      </c>
      <c r="BI1280" s="30">
        <f t="shared" si="1389"/>
        <v>0</v>
      </c>
      <c r="BJ1280" s="30">
        <f t="shared" si="1354"/>
        <v>0</v>
      </c>
      <c r="BK1280" s="704">
        <f t="shared" si="1355"/>
        <v>0</v>
      </c>
      <c r="BL1280" s="30">
        <f t="shared" si="1356"/>
        <v>0</v>
      </c>
      <c r="BM1280" s="30">
        <f t="shared" si="1357"/>
        <v>0</v>
      </c>
      <c r="BN1280" s="30">
        <f t="shared" si="1387"/>
        <v>0</v>
      </c>
    </row>
    <row r="1281" spans="1:66" ht="15.75" thickBot="1" x14ac:dyDescent="0.3">
      <c r="A1281" s="52"/>
      <c r="B1281" s="53"/>
      <c r="C1281" s="700"/>
      <c r="D1281" s="53"/>
      <c r="E1281" s="62" t="e">
        <f t="shared" si="1388"/>
        <v>#N/A</v>
      </c>
      <c r="F1281" s="664" t="str">
        <f t="shared" si="1386"/>
        <v/>
      </c>
      <c r="G1281" s="587"/>
      <c r="H1281" s="588">
        <f t="shared" si="1358"/>
        <v>0</v>
      </c>
      <c r="I1281" s="588">
        <f t="shared" si="1390"/>
        <v>0</v>
      </c>
      <c r="J1281" s="587"/>
      <c r="K1281" s="588">
        <f t="shared" si="1359"/>
        <v>0</v>
      </c>
      <c r="L1281" s="588">
        <f t="shared" si="1391"/>
        <v>0</v>
      </c>
      <c r="M1281" s="587"/>
      <c r="N1281" s="588">
        <f t="shared" si="1360"/>
        <v>0</v>
      </c>
      <c r="O1281" s="588">
        <f t="shared" si="1392"/>
        <v>0</v>
      </c>
      <c r="P1281" s="587"/>
      <c r="Q1281" s="588">
        <f t="shared" si="1361"/>
        <v>0</v>
      </c>
      <c r="R1281" s="588">
        <f t="shared" si="1393"/>
        <v>0</v>
      </c>
      <c r="S1281" s="587"/>
      <c r="T1281" s="588">
        <f t="shared" si="1362"/>
        <v>0</v>
      </c>
      <c r="U1281" s="588">
        <f t="shared" si="1394"/>
        <v>0</v>
      </c>
      <c r="V1281" s="587"/>
      <c r="W1281" s="588">
        <f t="shared" si="1363"/>
        <v>0</v>
      </c>
      <c r="X1281" s="588">
        <f t="shared" si="1395"/>
        <v>0</v>
      </c>
      <c r="Y1281" s="587"/>
      <c r="Z1281" s="588">
        <f t="shared" si="1364"/>
        <v>0</v>
      </c>
      <c r="AA1281" s="588">
        <f t="shared" si="1403"/>
        <v>0</v>
      </c>
      <c r="AB1281" s="587"/>
      <c r="AC1281" s="588">
        <f t="shared" si="1365"/>
        <v>0</v>
      </c>
      <c r="AD1281" s="588">
        <f t="shared" si="1396"/>
        <v>0</v>
      </c>
      <c r="AE1281" s="587"/>
      <c r="AF1281" s="588">
        <f t="shared" si="1366"/>
        <v>0</v>
      </c>
      <c r="AG1281" s="588">
        <f t="shared" si="1397"/>
        <v>0</v>
      </c>
      <c r="AH1281" s="587"/>
      <c r="AI1281" s="588">
        <f t="shared" si="1367"/>
        <v>0</v>
      </c>
      <c r="AJ1281" s="588">
        <f t="shared" si="1398"/>
        <v>0</v>
      </c>
      <c r="AK1281" s="587"/>
      <c r="AL1281" s="588">
        <f t="shared" si="1368"/>
        <v>0</v>
      </c>
      <c r="AM1281" s="588">
        <f t="shared" si="1399"/>
        <v>0</v>
      </c>
      <c r="AN1281" s="587"/>
      <c r="AO1281" s="588">
        <f t="shared" si="1369"/>
        <v>0</v>
      </c>
      <c r="AP1281" s="588">
        <f t="shared" si="1400"/>
        <v>0</v>
      </c>
      <c r="AQ1281" s="587"/>
      <c r="AR1281" s="588">
        <f t="shared" si="1370"/>
        <v>0</v>
      </c>
      <c r="AS1281" s="588">
        <f t="shared" si="1349"/>
        <v>0</v>
      </c>
      <c r="AT1281" s="587"/>
      <c r="AU1281" s="588">
        <f t="shared" si="1371"/>
        <v>0</v>
      </c>
      <c r="AV1281" s="588">
        <f t="shared" si="1401"/>
        <v>0</v>
      </c>
      <c r="AW1281" s="587"/>
      <c r="AX1281" s="652"/>
      <c r="AY1281" s="706">
        <f t="shared" si="1402"/>
        <v>0</v>
      </c>
      <c r="BC1281" s="30">
        <f t="shared" si="1350"/>
        <v>0</v>
      </c>
      <c r="BD1281" s="30">
        <f t="shared" si="1351"/>
        <v>0</v>
      </c>
      <c r="BE1281" s="30">
        <f t="shared" si="1385"/>
        <v>0</v>
      </c>
      <c r="BF1281" s="30">
        <f t="shared" si="1352"/>
        <v>0</v>
      </c>
      <c r="BG1281" s="30">
        <f t="shared" si="1353"/>
        <v>0</v>
      </c>
      <c r="BH1281" s="30">
        <f t="shared" si="1384"/>
        <v>0</v>
      </c>
      <c r="BI1281" s="30">
        <f t="shared" si="1389"/>
        <v>0</v>
      </c>
      <c r="BJ1281" s="30">
        <f t="shared" si="1354"/>
        <v>0</v>
      </c>
      <c r="BK1281" s="704">
        <f t="shared" si="1355"/>
        <v>0</v>
      </c>
      <c r="BL1281" s="30">
        <f t="shared" si="1356"/>
        <v>0</v>
      </c>
      <c r="BM1281" s="30">
        <f t="shared" si="1357"/>
        <v>0</v>
      </c>
      <c r="BN1281" s="30">
        <f t="shared" si="1387"/>
        <v>0</v>
      </c>
    </row>
    <row r="1282" spans="1:66" ht="15.75" thickBot="1" x14ac:dyDescent="0.3">
      <c r="A1282" s="52"/>
      <c r="B1282" s="53"/>
      <c r="C1282" s="700"/>
      <c r="D1282" s="53"/>
      <c r="E1282" s="62" t="e">
        <f t="shared" si="1388"/>
        <v>#N/A</v>
      </c>
      <c r="F1282" s="664" t="str">
        <f t="shared" si="1386"/>
        <v/>
      </c>
      <c r="G1282" s="587"/>
      <c r="H1282" s="588">
        <f t="shared" si="1358"/>
        <v>0</v>
      </c>
      <c r="I1282" s="588">
        <f t="shared" si="1390"/>
        <v>0</v>
      </c>
      <c r="J1282" s="587"/>
      <c r="K1282" s="588">
        <f t="shared" si="1359"/>
        <v>0</v>
      </c>
      <c r="L1282" s="588">
        <f t="shared" si="1391"/>
        <v>0</v>
      </c>
      <c r="M1282" s="587"/>
      <c r="N1282" s="588">
        <f t="shared" si="1360"/>
        <v>0</v>
      </c>
      <c r="O1282" s="588">
        <f t="shared" si="1392"/>
        <v>0</v>
      </c>
      <c r="P1282" s="587"/>
      <c r="Q1282" s="588">
        <f t="shared" si="1361"/>
        <v>0</v>
      </c>
      <c r="R1282" s="588">
        <f t="shared" si="1393"/>
        <v>0</v>
      </c>
      <c r="S1282" s="587"/>
      <c r="T1282" s="588">
        <f t="shared" si="1362"/>
        <v>0</v>
      </c>
      <c r="U1282" s="588">
        <f t="shared" si="1394"/>
        <v>0</v>
      </c>
      <c r="V1282" s="587"/>
      <c r="W1282" s="588">
        <f t="shared" si="1363"/>
        <v>0</v>
      </c>
      <c r="X1282" s="588">
        <f t="shared" si="1395"/>
        <v>0</v>
      </c>
      <c r="Y1282" s="587"/>
      <c r="Z1282" s="588">
        <f t="shared" si="1364"/>
        <v>0</v>
      </c>
      <c r="AA1282" s="588">
        <f t="shared" si="1403"/>
        <v>0</v>
      </c>
      <c r="AB1282" s="587"/>
      <c r="AC1282" s="588">
        <f t="shared" si="1365"/>
        <v>0</v>
      </c>
      <c r="AD1282" s="588">
        <f t="shared" si="1396"/>
        <v>0</v>
      </c>
      <c r="AE1282" s="587"/>
      <c r="AF1282" s="588">
        <f t="shared" si="1366"/>
        <v>0</v>
      </c>
      <c r="AG1282" s="588">
        <f t="shared" si="1397"/>
        <v>0</v>
      </c>
      <c r="AH1282" s="587"/>
      <c r="AI1282" s="588">
        <f t="shared" si="1367"/>
        <v>0</v>
      </c>
      <c r="AJ1282" s="588">
        <f t="shared" si="1398"/>
        <v>0</v>
      </c>
      <c r="AK1282" s="587"/>
      <c r="AL1282" s="588">
        <f t="shared" si="1368"/>
        <v>0</v>
      </c>
      <c r="AM1282" s="588">
        <f t="shared" si="1399"/>
        <v>0</v>
      </c>
      <c r="AN1282" s="587"/>
      <c r="AO1282" s="588">
        <f t="shared" si="1369"/>
        <v>0</v>
      </c>
      <c r="AP1282" s="588">
        <f t="shared" si="1400"/>
        <v>0</v>
      </c>
      <c r="AQ1282" s="587"/>
      <c r="AR1282" s="588">
        <f t="shared" si="1370"/>
        <v>0</v>
      </c>
      <c r="AS1282" s="588">
        <f t="shared" si="1349"/>
        <v>0</v>
      </c>
      <c r="AT1282" s="587"/>
      <c r="AU1282" s="588">
        <f t="shared" si="1371"/>
        <v>0</v>
      </c>
      <c r="AV1282" s="588">
        <f t="shared" si="1401"/>
        <v>0</v>
      </c>
      <c r="AW1282" s="587"/>
      <c r="AX1282" s="652"/>
      <c r="AY1282" s="706">
        <f t="shared" si="1402"/>
        <v>0</v>
      </c>
      <c r="BC1282" s="30">
        <f t="shared" si="1350"/>
        <v>0</v>
      </c>
      <c r="BD1282" s="30">
        <f t="shared" si="1351"/>
        <v>0</v>
      </c>
      <c r="BE1282" s="30">
        <f t="shared" si="1385"/>
        <v>0</v>
      </c>
      <c r="BF1282" s="30">
        <f t="shared" si="1352"/>
        <v>0</v>
      </c>
      <c r="BG1282" s="30">
        <f t="shared" si="1353"/>
        <v>0</v>
      </c>
      <c r="BH1282" s="30">
        <f t="shared" si="1384"/>
        <v>0</v>
      </c>
      <c r="BI1282" s="30">
        <f t="shared" si="1389"/>
        <v>0</v>
      </c>
      <c r="BJ1282" s="30">
        <f t="shared" si="1354"/>
        <v>0</v>
      </c>
      <c r="BK1282" s="704">
        <f t="shared" si="1355"/>
        <v>0</v>
      </c>
      <c r="BL1282" s="30">
        <f t="shared" si="1356"/>
        <v>0</v>
      </c>
      <c r="BM1282" s="30">
        <f t="shared" si="1357"/>
        <v>0</v>
      </c>
      <c r="BN1282" s="30">
        <f t="shared" si="1387"/>
        <v>0</v>
      </c>
    </row>
    <row r="1283" spans="1:66" ht="15.75" thickBot="1" x14ac:dyDescent="0.3">
      <c r="A1283" s="52"/>
      <c r="B1283" s="53"/>
      <c r="C1283" s="700"/>
      <c r="D1283" s="53"/>
      <c r="E1283" s="62" t="e">
        <f t="shared" si="1388"/>
        <v>#N/A</v>
      </c>
      <c r="F1283" s="664" t="str">
        <f t="shared" si="1386"/>
        <v/>
      </c>
      <c r="G1283" s="587"/>
      <c r="H1283" s="588">
        <f t="shared" si="1358"/>
        <v>0</v>
      </c>
      <c r="I1283" s="588">
        <f t="shared" si="1390"/>
        <v>0</v>
      </c>
      <c r="J1283" s="587"/>
      <c r="K1283" s="588">
        <f t="shared" si="1359"/>
        <v>0</v>
      </c>
      <c r="L1283" s="588">
        <f t="shared" si="1391"/>
        <v>0</v>
      </c>
      <c r="M1283" s="587"/>
      <c r="N1283" s="588">
        <f t="shared" si="1360"/>
        <v>0</v>
      </c>
      <c r="O1283" s="588">
        <f t="shared" si="1392"/>
        <v>0</v>
      </c>
      <c r="P1283" s="587"/>
      <c r="Q1283" s="588">
        <f t="shared" si="1361"/>
        <v>0</v>
      </c>
      <c r="R1283" s="588">
        <f t="shared" si="1393"/>
        <v>0</v>
      </c>
      <c r="S1283" s="587"/>
      <c r="T1283" s="588">
        <f t="shared" si="1362"/>
        <v>0</v>
      </c>
      <c r="U1283" s="588">
        <f t="shared" si="1394"/>
        <v>0</v>
      </c>
      <c r="V1283" s="587"/>
      <c r="W1283" s="588">
        <f t="shared" si="1363"/>
        <v>0</v>
      </c>
      <c r="X1283" s="588">
        <f t="shared" si="1395"/>
        <v>0</v>
      </c>
      <c r="Y1283" s="587"/>
      <c r="Z1283" s="588">
        <f t="shared" si="1364"/>
        <v>0</v>
      </c>
      <c r="AA1283" s="588">
        <f t="shared" si="1403"/>
        <v>0</v>
      </c>
      <c r="AB1283" s="587"/>
      <c r="AC1283" s="588">
        <f t="shared" si="1365"/>
        <v>0</v>
      </c>
      <c r="AD1283" s="588">
        <f t="shared" si="1396"/>
        <v>0</v>
      </c>
      <c r="AE1283" s="587"/>
      <c r="AF1283" s="588">
        <f t="shared" si="1366"/>
        <v>0</v>
      </c>
      <c r="AG1283" s="588">
        <f t="shared" si="1397"/>
        <v>0</v>
      </c>
      <c r="AH1283" s="587"/>
      <c r="AI1283" s="588">
        <f t="shared" si="1367"/>
        <v>0</v>
      </c>
      <c r="AJ1283" s="588">
        <f t="shared" si="1398"/>
        <v>0</v>
      </c>
      <c r="AK1283" s="587"/>
      <c r="AL1283" s="588">
        <f t="shared" si="1368"/>
        <v>0</v>
      </c>
      <c r="AM1283" s="588">
        <f t="shared" si="1399"/>
        <v>0</v>
      </c>
      <c r="AN1283" s="587"/>
      <c r="AO1283" s="588">
        <f t="shared" si="1369"/>
        <v>0</v>
      </c>
      <c r="AP1283" s="588">
        <f t="shared" si="1400"/>
        <v>0</v>
      </c>
      <c r="AQ1283" s="587"/>
      <c r="AR1283" s="588">
        <f t="shared" si="1370"/>
        <v>0</v>
      </c>
      <c r="AS1283" s="588">
        <f t="shared" si="1349"/>
        <v>0</v>
      </c>
      <c r="AT1283" s="587"/>
      <c r="AU1283" s="588">
        <f t="shared" si="1371"/>
        <v>0</v>
      </c>
      <c r="AV1283" s="588">
        <f t="shared" si="1401"/>
        <v>0</v>
      </c>
      <c r="AW1283" s="587"/>
      <c r="AX1283" s="652"/>
      <c r="AY1283" s="706">
        <f t="shared" si="1402"/>
        <v>0</v>
      </c>
      <c r="BC1283" s="30">
        <f t="shared" si="1350"/>
        <v>0</v>
      </c>
      <c r="BD1283" s="30">
        <f t="shared" si="1351"/>
        <v>0</v>
      </c>
      <c r="BE1283" s="30">
        <f t="shared" si="1385"/>
        <v>0</v>
      </c>
      <c r="BF1283" s="30">
        <f t="shared" si="1352"/>
        <v>0</v>
      </c>
      <c r="BG1283" s="30">
        <f t="shared" si="1353"/>
        <v>0</v>
      </c>
      <c r="BH1283" s="30">
        <f t="shared" si="1384"/>
        <v>0</v>
      </c>
      <c r="BI1283" s="30">
        <f t="shared" si="1389"/>
        <v>0</v>
      </c>
      <c r="BJ1283" s="30">
        <f t="shared" si="1354"/>
        <v>0</v>
      </c>
      <c r="BK1283" s="704">
        <f t="shared" si="1355"/>
        <v>0</v>
      </c>
      <c r="BL1283" s="30">
        <f t="shared" si="1356"/>
        <v>0</v>
      </c>
      <c r="BM1283" s="30">
        <f t="shared" si="1357"/>
        <v>0</v>
      </c>
      <c r="BN1283" s="30">
        <f t="shared" si="1387"/>
        <v>0</v>
      </c>
    </row>
    <row r="1284" spans="1:66" ht="15.75" thickBot="1" x14ac:dyDescent="0.3">
      <c r="A1284" s="52"/>
      <c r="B1284" s="53"/>
      <c r="C1284" s="700"/>
      <c r="D1284" s="53"/>
      <c r="E1284" s="62" t="e">
        <f t="shared" si="1388"/>
        <v>#N/A</v>
      </c>
      <c r="F1284" s="664" t="str">
        <f t="shared" si="1386"/>
        <v/>
      </c>
      <c r="G1284" s="587"/>
      <c r="H1284" s="588">
        <f t="shared" si="1358"/>
        <v>0</v>
      </c>
      <c r="I1284" s="588">
        <f t="shared" si="1390"/>
        <v>0</v>
      </c>
      <c r="J1284" s="587"/>
      <c r="K1284" s="588">
        <f t="shared" si="1359"/>
        <v>0</v>
      </c>
      <c r="L1284" s="588">
        <f t="shared" si="1391"/>
        <v>0</v>
      </c>
      <c r="M1284" s="587"/>
      <c r="N1284" s="588">
        <f t="shared" si="1360"/>
        <v>0</v>
      </c>
      <c r="O1284" s="588">
        <f t="shared" si="1392"/>
        <v>0</v>
      </c>
      <c r="P1284" s="587"/>
      <c r="Q1284" s="588">
        <f t="shared" si="1361"/>
        <v>0</v>
      </c>
      <c r="R1284" s="588">
        <f t="shared" si="1393"/>
        <v>0</v>
      </c>
      <c r="S1284" s="587"/>
      <c r="T1284" s="588">
        <f t="shared" si="1362"/>
        <v>0</v>
      </c>
      <c r="U1284" s="588">
        <f t="shared" si="1394"/>
        <v>0</v>
      </c>
      <c r="V1284" s="587"/>
      <c r="W1284" s="588">
        <f t="shared" si="1363"/>
        <v>0</v>
      </c>
      <c r="X1284" s="588">
        <f t="shared" si="1395"/>
        <v>0</v>
      </c>
      <c r="Y1284" s="587"/>
      <c r="Z1284" s="588">
        <f t="shared" si="1364"/>
        <v>0</v>
      </c>
      <c r="AA1284" s="588">
        <f t="shared" si="1403"/>
        <v>0</v>
      </c>
      <c r="AB1284" s="587"/>
      <c r="AC1284" s="588">
        <f t="shared" si="1365"/>
        <v>0</v>
      </c>
      <c r="AD1284" s="588">
        <f t="shared" si="1396"/>
        <v>0</v>
      </c>
      <c r="AE1284" s="587"/>
      <c r="AF1284" s="588">
        <f t="shared" si="1366"/>
        <v>0</v>
      </c>
      <c r="AG1284" s="588">
        <f t="shared" si="1397"/>
        <v>0</v>
      </c>
      <c r="AH1284" s="587"/>
      <c r="AI1284" s="588">
        <f t="shared" si="1367"/>
        <v>0</v>
      </c>
      <c r="AJ1284" s="588">
        <f t="shared" si="1398"/>
        <v>0</v>
      </c>
      <c r="AK1284" s="587"/>
      <c r="AL1284" s="588">
        <f t="shared" si="1368"/>
        <v>0</v>
      </c>
      <c r="AM1284" s="588">
        <f t="shared" si="1399"/>
        <v>0</v>
      </c>
      <c r="AN1284" s="587"/>
      <c r="AO1284" s="588">
        <f t="shared" si="1369"/>
        <v>0</v>
      </c>
      <c r="AP1284" s="588">
        <f t="shared" si="1400"/>
        <v>0</v>
      </c>
      <c r="AQ1284" s="587"/>
      <c r="AR1284" s="588">
        <f t="shared" si="1370"/>
        <v>0</v>
      </c>
      <c r="AS1284" s="588">
        <f t="shared" si="1349"/>
        <v>0</v>
      </c>
      <c r="AT1284" s="587"/>
      <c r="AU1284" s="588">
        <f t="shared" si="1371"/>
        <v>0</v>
      </c>
      <c r="AV1284" s="588">
        <f t="shared" si="1401"/>
        <v>0</v>
      </c>
      <c r="AW1284" s="587"/>
      <c r="AX1284" s="652"/>
      <c r="AY1284" s="706">
        <f t="shared" si="1402"/>
        <v>0</v>
      </c>
      <c r="BC1284" s="30">
        <f t="shared" si="1350"/>
        <v>0</v>
      </c>
      <c r="BD1284" s="30">
        <f t="shared" si="1351"/>
        <v>0</v>
      </c>
      <c r="BE1284" s="30">
        <f t="shared" si="1385"/>
        <v>0</v>
      </c>
      <c r="BF1284" s="30">
        <f t="shared" si="1352"/>
        <v>0</v>
      </c>
      <c r="BG1284" s="30">
        <f t="shared" si="1353"/>
        <v>0</v>
      </c>
      <c r="BH1284" s="30">
        <f t="shared" si="1384"/>
        <v>0</v>
      </c>
      <c r="BI1284" s="30">
        <f t="shared" si="1389"/>
        <v>0</v>
      </c>
      <c r="BJ1284" s="30">
        <f t="shared" si="1354"/>
        <v>0</v>
      </c>
      <c r="BK1284" s="704">
        <f t="shared" si="1355"/>
        <v>0</v>
      </c>
      <c r="BL1284" s="30">
        <f t="shared" si="1356"/>
        <v>0</v>
      </c>
      <c r="BM1284" s="30">
        <f t="shared" si="1357"/>
        <v>0</v>
      </c>
      <c r="BN1284" s="30">
        <f t="shared" si="1387"/>
        <v>0</v>
      </c>
    </row>
    <row r="1285" spans="1:66" ht="15.75" thickBot="1" x14ac:dyDescent="0.3">
      <c r="A1285" s="52"/>
      <c r="B1285" s="53"/>
      <c r="C1285" s="700"/>
      <c r="D1285" s="53"/>
      <c r="E1285" s="62" t="e">
        <f t="shared" si="1388"/>
        <v>#N/A</v>
      </c>
      <c r="F1285" s="664" t="str">
        <f t="shared" si="1386"/>
        <v/>
      </c>
      <c r="G1285" s="587"/>
      <c r="H1285" s="588">
        <f t="shared" si="1358"/>
        <v>0</v>
      </c>
      <c r="I1285" s="588">
        <f t="shared" si="1390"/>
        <v>0</v>
      </c>
      <c r="J1285" s="587"/>
      <c r="K1285" s="588">
        <f t="shared" si="1359"/>
        <v>0</v>
      </c>
      <c r="L1285" s="588">
        <f t="shared" si="1391"/>
        <v>0</v>
      </c>
      <c r="M1285" s="587"/>
      <c r="N1285" s="588">
        <f t="shared" si="1360"/>
        <v>0</v>
      </c>
      <c r="O1285" s="588">
        <f t="shared" si="1392"/>
        <v>0</v>
      </c>
      <c r="P1285" s="587"/>
      <c r="Q1285" s="588">
        <f t="shared" si="1361"/>
        <v>0</v>
      </c>
      <c r="R1285" s="588">
        <f t="shared" si="1393"/>
        <v>0</v>
      </c>
      <c r="S1285" s="587"/>
      <c r="T1285" s="588">
        <f t="shared" si="1362"/>
        <v>0</v>
      </c>
      <c r="U1285" s="588">
        <f t="shared" si="1394"/>
        <v>0</v>
      </c>
      <c r="V1285" s="587"/>
      <c r="W1285" s="588">
        <f t="shared" si="1363"/>
        <v>0</v>
      </c>
      <c r="X1285" s="588">
        <f t="shared" si="1395"/>
        <v>0</v>
      </c>
      <c r="Y1285" s="587"/>
      <c r="Z1285" s="588">
        <f t="shared" si="1364"/>
        <v>0</v>
      </c>
      <c r="AA1285" s="588">
        <f t="shared" si="1403"/>
        <v>0</v>
      </c>
      <c r="AB1285" s="587"/>
      <c r="AC1285" s="588">
        <f t="shared" si="1365"/>
        <v>0</v>
      </c>
      <c r="AD1285" s="588">
        <f t="shared" si="1396"/>
        <v>0</v>
      </c>
      <c r="AE1285" s="587"/>
      <c r="AF1285" s="588">
        <f t="shared" si="1366"/>
        <v>0</v>
      </c>
      <c r="AG1285" s="588">
        <f t="shared" si="1397"/>
        <v>0</v>
      </c>
      <c r="AH1285" s="587"/>
      <c r="AI1285" s="588">
        <f t="shared" si="1367"/>
        <v>0</v>
      </c>
      <c r="AJ1285" s="588">
        <f t="shared" si="1398"/>
        <v>0</v>
      </c>
      <c r="AK1285" s="587"/>
      <c r="AL1285" s="588">
        <f t="shared" si="1368"/>
        <v>0</v>
      </c>
      <c r="AM1285" s="588">
        <f t="shared" si="1399"/>
        <v>0</v>
      </c>
      <c r="AN1285" s="587"/>
      <c r="AO1285" s="588">
        <f t="shared" si="1369"/>
        <v>0</v>
      </c>
      <c r="AP1285" s="588">
        <f t="shared" si="1400"/>
        <v>0</v>
      </c>
      <c r="AQ1285" s="587"/>
      <c r="AR1285" s="588">
        <f t="shared" si="1370"/>
        <v>0</v>
      </c>
      <c r="AS1285" s="588">
        <f t="shared" si="1349"/>
        <v>0</v>
      </c>
      <c r="AT1285" s="587"/>
      <c r="AU1285" s="588">
        <f t="shared" si="1371"/>
        <v>0</v>
      </c>
      <c r="AV1285" s="588">
        <f t="shared" si="1401"/>
        <v>0</v>
      </c>
      <c r="AW1285" s="587"/>
      <c r="AX1285" s="652"/>
      <c r="AY1285" s="706">
        <f t="shared" si="1402"/>
        <v>0</v>
      </c>
      <c r="BC1285" s="30">
        <f t="shared" si="1350"/>
        <v>0</v>
      </c>
      <c r="BD1285" s="30">
        <f t="shared" si="1351"/>
        <v>0</v>
      </c>
      <c r="BE1285" s="30">
        <f t="shared" si="1385"/>
        <v>0</v>
      </c>
      <c r="BF1285" s="30">
        <f t="shared" si="1352"/>
        <v>0</v>
      </c>
      <c r="BG1285" s="30">
        <f t="shared" si="1353"/>
        <v>0</v>
      </c>
      <c r="BH1285" s="30">
        <f t="shared" si="1384"/>
        <v>0</v>
      </c>
      <c r="BI1285" s="30">
        <f t="shared" si="1389"/>
        <v>0</v>
      </c>
      <c r="BJ1285" s="30">
        <f t="shared" si="1354"/>
        <v>0</v>
      </c>
      <c r="BK1285" s="704">
        <f t="shared" si="1355"/>
        <v>0</v>
      </c>
      <c r="BL1285" s="30">
        <f t="shared" si="1356"/>
        <v>0</v>
      </c>
      <c r="BM1285" s="30">
        <f t="shared" si="1357"/>
        <v>0</v>
      </c>
      <c r="BN1285" s="30">
        <f t="shared" si="1387"/>
        <v>0</v>
      </c>
    </row>
    <row r="1286" spans="1:66" ht="15.75" thickBot="1" x14ac:dyDescent="0.3">
      <c r="A1286" s="52"/>
      <c r="B1286" s="53"/>
      <c r="C1286" s="700"/>
      <c r="D1286" s="53"/>
      <c r="E1286" s="62" t="e">
        <f t="shared" si="1388"/>
        <v>#N/A</v>
      </c>
      <c r="F1286" s="664" t="str">
        <f t="shared" si="1386"/>
        <v/>
      </c>
      <c r="G1286" s="587"/>
      <c r="H1286" s="588">
        <f t="shared" si="1358"/>
        <v>0</v>
      </c>
      <c r="I1286" s="588">
        <f t="shared" si="1390"/>
        <v>0</v>
      </c>
      <c r="J1286" s="587"/>
      <c r="K1286" s="588">
        <f t="shared" si="1359"/>
        <v>0</v>
      </c>
      <c r="L1286" s="588">
        <f t="shared" si="1391"/>
        <v>0</v>
      </c>
      <c r="M1286" s="587"/>
      <c r="N1286" s="588">
        <f t="shared" si="1360"/>
        <v>0</v>
      </c>
      <c r="O1286" s="588">
        <f t="shared" si="1392"/>
        <v>0</v>
      </c>
      <c r="P1286" s="587"/>
      <c r="Q1286" s="588">
        <f t="shared" si="1361"/>
        <v>0</v>
      </c>
      <c r="R1286" s="588">
        <f t="shared" si="1393"/>
        <v>0</v>
      </c>
      <c r="S1286" s="587"/>
      <c r="T1286" s="588">
        <f t="shared" si="1362"/>
        <v>0</v>
      </c>
      <c r="U1286" s="588">
        <f t="shared" si="1394"/>
        <v>0</v>
      </c>
      <c r="V1286" s="587"/>
      <c r="W1286" s="588">
        <f t="shared" si="1363"/>
        <v>0</v>
      </c>
      <c r="X1286" s="588">
        <f t="shared" si="1395"/>
        <v>0</v>
      </c>
      <c r="Y1286" s="587"/>
      <c r="Z1286" s="588">
        <f t="shared" si="1364"/>
        <v>0</v>
      </c>
      <c r="AA1286" s="588">
        <f t="shared" si="1403"/>
        <v>0</v>
      </c>
      <c r="AB1286" s="587"/>
      <c r="AC1286" s="588">
        <f t="shared" si="1365"/>
        <v>0</v>
      </c>
      <c r="AD1286" s="588">
        <f t="shared" si="1396"/>
        <v>0</v>
      </c>
      <c r="AE1286" s="587"/>
      <c r="AF1286" s="588">
        <f t="shared" si="1366"/>
        <v>0</v>
      </c>
      <c r="AG1286" s="588">
        <f t="shared" si="1397"/>
        <v>0</v>
      </c>
      <c r="AH1286" s="587"/>
      <c r="AI1286" s="588">
        <f t="shared" si="1367"/>
        <v>0</v>
      </c>
      <c r="AJ1286" s="588">
        <f t="shared" si="1398"/>
        <v>0</v>
      </c>
      <c r="AK1286" s="587"/>
      <c r="AL1286" s="588">
        <f t="shared" si="1368"/>
        <v>0</v>
      </c>
      <c r="AM1286" s="588">
        <f t="shared" si="1399"/>
        <v>0</v>
      </c>
      <c r="AN1286" s="587"/>
      <c r="AO1286" s="588">
        <f t="shared" si="1369"/>
        <v>0</v>
      </c>
      <c r="AP1286" s="588">
        <f t="shared" si="1400"/>
        <v>0</v>
      </c>
      <c r="AQ1286" s="587"/>
      <c r="AR1286" s="588">
        <f t="shared" si="1370"/>
        <v>0</v>
      </c>
      <c r="AS1286" s="588">
        <f t="shared" ref="AS1286:AS1349" si="1404">SUM(AQ1286:AR1286)</f>
        <v>0</v>
      </c>
      <c r="AT1286" s="587"/>
      <c r="AU1286" s="588">
        <f t="shared" si="1371"/>
        <v>0</v>
      </c>
      <c r="AV1286" s="588">
        <f t="shared" si="1401"/>
        <v>0</v>
      </c>
      <c r="AW1286" s="587"/>
      <c r="AX1286" s="652"/>
      <c r="AY1286" s="706">
        <f t="shared" si="1402"/>
        <v>0</v>
      </c>
      <c r="BC1286" s="30">
        <f t="shared" si="1350"/>
        <v>0</v>
      </c>
      <c r="BD1286" s="30">
        <f t="shared" si="1351"/>
        <v>0</v>
      </c>
      <c r="BE1286" s="30">
        <f t="shared" si="1385"/>
        <v>0</v>
      </c>
      <c r="BF1286" s="30">
        <f t="shared" si="1352"/>
        <v>0</v>
      </c>
      <c r="BG1286" s="30">
        <f t="shared" si="1353"/>
        <v>0</v>
      </c>
      <c r="BH1286" s="30">
        <f t="shared" si="1384"/>
        <v>0</v>
      </c>
      <c r="BI1286" s="30">
        <f t="shared" si="1389"/>
        <v>0</v>
      </c>
      <c r="BJ1286" s="30">
        <f t="shared" si="1354"/>
        <v>0</v>
      </c>
      <c r="BK1286" s="704">
        <f t="shared" si="1355"/>
        <v>0</v>
      </c>
      <c r="BL1286" s="30">
        <f t="shared" si="1356"/>
        <v>0</v>
      </c>
      <c r="BM1286" s="30">
        <f t="shared" si="1357"/>
        <v>0</v>
      </c>
      <c r="BN1286" s="30">
        <f t="shared" si="1387"/>
        <v>0</v>
      </c>
    </row>
    <row r="1287" spans="1:66" ht="15.75" thickBot="1" x14ac:dyDescent="0.3">
      <c r="A1287" s="52"/>
      <c r="B1287" s="53"/>
      <c r="C1287" s="700"/>
      <c r="D1287" s="53"/>
      <c r="E1287" s="62" t="e">
        <f t="shared" si="1388"/>
        <v>#N/A</v>
      </c>
      <c r="F1287" s="664" t="str">
        <f t="shared" si="1386"/>
        <v/>
      </c>
      <c r="G1287" s="587"/>
      <c r="H1287" s="588">
        <f t="shared" si="1358"/>
        <v>0</v>
      </c>
      <c r="I1287" s="588">
        <f t="shared" si="1390"/>
        <v>0</v>
      </c>
      <c r="J1287" s="587"/>
      <c r="K1287" s="588">
        <f t="shared" si="1359"/>
        <v>0</v>
      </c>
      <c r="L1287" s="588">
        <f t="shared" si="1391"/>
        <v>0</v>
      </c>
      <c r="M1287" s="587"/>
      <c r="N1287" s="588">
        <f t="shared" si="1360"/>
        <v>0</v>
      </c>
      <c r="O1287" s="588">
        <f t="shared" si="1392"/>
        <v>0</v>
      </c>
      <c r="P1287" s="587"/>
      <c r="Q1287" s="588">
        <f t="shared" si="1361"/>
        <v>0</v>
      </c>
      <c r="R1287" s="588">
        <f t="shared" si="1393"/>
        <v>0</v>
      </c>
      <c r="S1287" s="587"/>
      <c r="T1287" s="588">
        <f t="shared" si="1362"/>
        <v>0</v>
      </c>
      <c r="U1287" s="588">
        <f t="shared" si="1394"/>
        <v>0</v>
      </c>
      <c r="V1287" s="587"/>
      <c r="W1287" s="588">
        <f t="shared" si="1363"/>
        <v>0</v>
      </c>
      <c r="X1287" s="588">
        <f t="shared" si="1395"/>
        <v>0</v>
      </c>
      <c r="Y1287" s="587"/>
      <c r="Z1287" s="588">
        <f t="shared" si="1364"/>
        <v>0</v>
      </c>
      <c r="AA1287" s="588">
        <f t="shared" si="1403"/>
        <v>0</v>
      </c>
      <c r="AB1287" s="587"/>
      <c r="AC1287" s="588">
        <f t="shared" si="1365"/>
        <v>0</v>
      </c>
      <c r="AD1287" s="588">
        <f t="shared" si="1396"/>
        <v>0</v>
      </c>
      <c r="AE1287" s="587"/>
      <c r="AF1287" s="588">
        <f t="shared" si="1366"/>
        <v>0</v>
      </c>
      <c r="AG1287" s="588">
        <f t="shared" si="1397"/>
        <v>0</v>
      </c>
      <c r="AH1287" s="587"/>
      <c r="AI1287" s="588">
        <f t="shared" si="1367"/>
        <v>0</v>
      </c>
      <c r="AJ1287" s="588">
        <f t="shared" si="1398"/>
        <v>0</v>
      </c>
      <c r="AK1287" s="587"/>
      <c r="AL1287" s="588">
        <f t="shared" si="1368"/>
        <v>0</v>
      </c>
      <c r="AM1287" s="588">
        <f t="shared" si="1399"/>
        <v>0</v>
      </c>
      <c r="AN1287" s="587"/>
      <c r="AO1287" s="588">
        <f t="shared" si="1369"/>
        <v>0</v>
      </c>
      <c r="AP1287" s="588">
        <f t="shared" si="1400"/>
        <v>0</v>
      </c>
      <c r="AQ1287" s="587"/>
      <c r="AR1287" s="588">
        <f t="shared" si="1370"/>
        <v>0</v>
      </c>
      <c r="AS1287" s="588">
        <f t="shared" si="1404"/>
        <v>0</v>
      </c>
      <c r="AT1287" s="587"/>
      <c r="AU1287" s="588">
        <f t="shared" si="1371"/>
        <v>0</v>
      </c>
      <c r="AV1287" s="588">
        <f t="shared" si="1401"/>
        <v>0</v>
      </c>
      <c r="AW1287" s="587"/>
      <c r="AX1287" s="652"/>
      <c r="AY1287" s="706">
        <f t="shared" si="1402"/>
        <v>0</v>
      </c>
      <c r="BC1287" s="30">
        <f t="shared" si="1350"/>
        <v>0</v>
      </c>
      <c r="BD1287" s="30">
        <f t="shared" si="1351"/>
        <v>0</v>
      </c>
      <c r="BE1287" s="30">
        <f t="shared" si="1385"/>
        <v>0</v>
      </c>
      <c r="BF1287" s="30">
        <f t="shared" si="1352"/>
        <v>0</v>
      </c>
      <c r="BG1287" s="30">
        <f t="shared" si="1353"/>
        <v>0</v>
      </c>
      <c r="BH1287" s="30">
        <f t="shared" si="1384"/>
        <v>0</v>
      </c>
      <c r="BI1287" s="30">
        <f t="shared" si="1389"/>
        <v>0</v>
      </c>
      <c r="BJ1287" s="30">
        <f t="shared" si="1354"/>
        <v>0</v>
      </c>
      <c r="BK1287" s="704">
        <f t="shared" si="1355"/>
        <v>0</v>
      </c>
      <c r="BL1287" s="30">
        <f t="shared" si="1356"/>
        <v>0</v>
      </c>
      <c r="BM1287" s="30">
        <f t="shared" si="1357"/>
        <v>0</v>
      </c>
      <c r="BN1287" s="30">
        <f t="shared" si="1387"/>
        <v>0</v>
      </c>
    </row>
    <row r="1288" spans="1:66" ht="15.75" thickBot="1" x14ac:dyDescent="0.3">
      <c r="A1288" s="52"/>
      <c r="B1288" s="53"/>
      <c r="C1288" s="700"/>
      <c r="D1288" s="53"/>
      <c r="E1288" s="62" t="e">
        <f t="shared" si="1388"/>
        <v>#N/A</v>
      </c>
      <c r="F1288" s="664" t="str">
        <f t="shared" si="1386"/>
        <v/>
      </c>
      <c r="G1288" s="587"/>
      <c r="H1288" s="588">
        <f t="shared" si="1358"/>
        <v>0</v>
      </c>
      <c r="I1288" s="588">
        <f t="shared" si="1390"/>
        <v>0</v>
      </c>
      <c r="J1288" s="587"/>
      <c r="K1288" s="588">
        <f t="shared" si="1359"/>
        <v>0</v>
      </c>
      <c r="L1288" s="588">
        <f t="shared" si="1391"/>
        <v>0</v>
      </c>
      <c r="M1288" s="587"/>
      <c r="N1288" s="588">
        <f t="shared" si="1360"/>
        <v>0</v>
      </c>
      <c r="O1288" s="588">
        <f t="shared" si="1392"/>
        <v>0</v>
      </c>
      <c r="P1288" s="587"/>
      <c r="Q1288" s="588">
        <f t="shared" si="1361"/>
        <v>0</v>
      </c>
      <c r="R1288" s="588">
        <f t="shared" si="1393"/>
        <v>0</v>
      </c>
      <c r="S1288" s="587"/>
      <c r="T1288" s="588">
        <f t="shared" si="1362"/>
        <v>0</v>
      </c>
      <c r="U1288" s="588">
        <f t="shared" si="1394"/>
        <v>0</v>
      </c>
      <c r="V1288" s="587"/>
      <c r="W1288" s="588">
        <f t="shared" si="1363"/>
        <v>0</v>
      </c>
      <c r="X1288" s="588">
        <f t="shared" si="1395"/>
        <v>0</v>
      </c>
      <c r="Y1288" s="587"/>
      <c r="Z1288" s="588">
        <f t="shared" si="1364"/>
        <v>0</v>
      </c>
      <c r="AA1288" s="588">
        <f t="shared" si="1403"/>
        <v>0</v>
      </c>
      <c r="AB1288" s="587"/>
      <c r="AC1288" s="588">
        <f t="shared" si="1365"/>
        <v>0</v>
      </c>
      <c r="AD1288" s="588">
        <f t="shared" si="1396"/>
        <v>0</v>
      </c>
      <c r="AE1288" s="587"/>
      <c r="AF1288" s="588">
        <f t="shared" si="1366"/>
        <v>0</v>
      </c>
      <c r="AG1288" s="588">
        <f t="shared" si="1397"/>
        <v>0</v>
      </c>
      <c r="AH1288" s="587"/>
      <c r="AI1288" s="588">
        <f t="shared" si="1367"/>
        <v>0</v>
      </c>
      <c r="AJ1288" s="588">
        <f t="shared" si="1398"/>
        <v>0</v>
      </c>
      <c r="AK1288" s="587"/>
      <c r="AL1288" s="588">
        <f t="shared" si="1368"/>
        <v>0</v>
      </c>
      <c r="AM1288" s="588">
        <f t="shared" si="1399"/>
        <v>0</v>
      </c>
      <c r="AN1288" s="587"/>
      <c r="AO1288" s="588">
        <f t="shared" si="1369"/>
        <v>0</v>
      </c>
      <c r="AP1288" s="588">
        <f t="shared" si="1400"/>
        <v>0</v>
      </c>
      <c r="AQ1288" s="587"/>
      <c r="AR1288" s="588">
        <f t="shared" si="1370"/>
        <v>0</v>
      </c>
      <c r="AS1288" s="588">
        <f t="shared" si="1404"/>
        <v>0</v>
      </c>
      <c r="AT1288" s="587"/>
      <c r="AU1288" s="588">
        <f t="shared" si="1371"/>
        <v>0</v>
      </c>
      <c r="AV1288" s="588">
        <f t="shared" si="1401"/>
        <v>0</v>
      </c>
      <c r="AW1288" s="587"/>
      <c r="AX1288" s="652"/>
      <c r="AY1288" s="706">
        <f t="shared" si="1402"/>
        <v>0</v>
      </c>
      <c r="BC1288" s="30">
        <f t="shared" ref="BC1288:BC1351" si="1405">L1288-I1288</f>
        <v>0</v>
      </c>
      <c r="BD1288" s="30">
        <f t="shared" ref="BD1288:BD1351" si="1406">O1288-L1288</f>
        <v>0</v>
      </c>
      <c r="BE1288" s="30">
        <f t="shared" si="1385"/>
        <v>0</v>
      </c>
      <c r="BF1288" s="30">
        <f t="shared" ref="BF1288:BF1351" si="1407">U1288-R1288</f>
        <v>0</v>
      </c>
      <c r="BG1288" s="30">
        <f t="shared" ref="BG1288:BG1351" si="1408">X1288-U1288</f>
        <v>0</v>
      </c>
      <c r="BH1288" s="30">
        <f t="shared" si="1384"/>
        <v>0</v>
      </c>
      <c r="BI1288" s="30">
        <f t="shared" si="1389"/>
        <v>0</v>
      </c>
      <c r="BJ1288" s="30">
        <f t="shared" ref="BJ1288:BJ1351" si="1409">AG1288-AD1288</f>
        <v>0</v>
      </c>
      <c r="BK1288" s="704">
        <f t="shared" ref="BK1288:BK1351" si="1410">AJ1288-AG1288</f>
        <v>0</v>
      </c>
      <c r="BL1288" s="30">
        <f t="shared" ref="BL1288:BL1351" si="1411">AM1288-AJ1288</f>
        <v>0</v>
      </c>
      <c r="BM1288" s="30">
        <f t="shared" ref="BM1288:BM1351" si="1412">AP1288-AM1288</f>
        <v>0</v>
      </c>
      <c r="BN1288" s="30">
        <f t="shared" si="1387"/>
        <v>0</v>
      </c>
    </row>
    <row r="1289" spans="1:66" ht="15.75" thickBot="1" x14ac:dyDescent="0.3">
      <c r="A1289" s="52"/>
      <c r="B1289" s="53"/>
      <c r="C1289" s="700"/>
      <c r="D1289" s="53"/>
      <c r="E1289" s="62" t="e">
        <f t="shared" si="1388"/>
        <v>#N/A</v>
      </c>
      <c r="F1289" s="664" t="str">
        <f t="shared" si="1386"/>
        <v/>
      </c>
      <c r="G1289" s="587"/>
      <c r="H1289" s="588">
        <f t="shared" si="1358"/>
        <v>0</v>
      </c>
      <c r="I1289" s="588">
        <f t="shared" si="1390"/>
        <v>0</v>
      </c>
      <c r="J1289" s="587"/>
      <c r="K1289" s="588">
        <f t="shared" si="1359"/>
        <v>0</v>
      </c>
      <c r="L1289" s="588">
        <f t="shared" si="1391"/>
        <v>0</v>
      </c>
      <c r="M1289" s="587"/>
      <c r="N1289" s="588">
        <f t="shared" si="1360"/>
        <v>0</v>
      </c>
      <c r="O1289" s="588">
        <f t="shared" si="1392"/>
        <v>0</v>
      </c>
      <c r="P1289" s="587"/>
      <c r="Q1289" s="588">
        <f t="shared" si="1361"/>
        <v>0</v>
      </c>
      <c r="R1289" s="588">
        <f t="shared" si="1393"/>
        <v>0</v>
      </c>
      <c r="S1289" s="587"/>
      <c r="T1289" s="588">
        <f t="shared" si="1362"/>
        <v>0</v>
      </c>
      <c r="U1289" s="588">
        <f t="shared" si="1394"/>
        <v>0</v>
      </c>
      <c r="V1289" s="587"/>
      <c r="W1289" s="588">
        <f t="shared" si="1363"/>
        <v>0</v>
      </c>
      <c r="X1289" s="588">
        <f t="shared" si="1395"/>
        <v>0</v>
      </c>
      <c r="Y1289" s="587"/>
      <c r="Z1289" s="588">
        <f t="shared" si="1364"/>
        <v>0</v>
      </c>
      <c r="AA1289" s="588">
        <f t="shared" si="1403"/>
        <v>0</v>
      </c>
      <c r="AB1289" s="587"/>
      <c r="AC1289" s="588">
        <f t="shared" si="1365"/>
        <v>0</v>
      </c>
      <c r="AD1289" s="588">
        <f t="shared" si="1396"/>
        <v>0</v>
      </c>
      <c r="AE1289" s="587"/>
      <c r="AF1289" s="588">
        <f t="shared" si="1366"/>
        <v>0</v>
      </c>
      <c r="AG1289" s="588">
        <f t="shared" si="1397"/>
        <v>0</v>
      </c>
      <c r="AH1289" s="587"/>
      <c r="AI1289" s="588">
        <f t="shared" si="1367"/>
        <v>0</v>
      </c>
      <c r="AJ1289" s="588">
        <f t="shared" si="1398"/>
        <v>0</v>
      </c>
      <c r="AK1289" s="587"/>
      <c r="AL1289" s="588">
        <f t="shared" si="1368"/>
        <v>0</v>
      </c>
      <c r="AM1289" s="588">
        <f t="shared" si="1399"/>
        <v>0</v>
      </c>
      <c r="AN1289" s="587"/>
      <c r="AO1289" s="588">
        <f t="shared" si="1369"/>
        <v>0</v>
      </c>
      <c r="AP1289" s="588">
        <f t="shared" si="1400"/>
        <v>0</v>
      </c>
      <c r="AQ1289" s="587"/>
      <c r="AR1289" s="588">
        <f t="shared" si="1370"/>
        <v>0</v>
      </c>
      <c r="AS1289" s="588">
        <f t="shared" si="1404"/>
        <v>0</v>
      </c>
      <c r="AT1289" s="587"/>
      <c r="AU1289" s="588">
        <f t="shared" si="1371"/>
        <v>0</v>
      </c>
      <c r="AV1289" s="588">
        <f t="shared" si="1401"/>
        <v>0</v>
      </c>
      <c r="AW1289" s="587"/>
      <c r="AX1289" s="652"/>
      <c r="AY1289" s="706">
        <f t="shared" si="1402"/>
        <v>0</v>
      </c>
      <c r="BC1289" s="30">
        <f t="shared" si="1405"/>
        <v>0</v>
      </c>
      <c r="BD1289" s="30">
        <f t="shared" si="1406"/>
        <v>0</v>
      </c>
      <c r="BE1289" s="30">
        <f t="shared" si="1385"/>
        <v>0</v>
      </c>
      <c r="BF1289" s="30">
        <f t="shared" si="1407"/>
        <v>0</v>
      </c>
      <c r="BG1289" s="30">
        <f t="shared" si="1408"/>
        <v>0</v>
      </c>
      <c r="BH1289" s="30">
        <f t="shared" si="1384"/>
        <v>0</v>
      </c>
      <c r="BI1289" s="30">
        <f t="shared" si="1389"/>
        <v>0</v>
      </c>
      <c r="BJ1289" s="30">
        <f t="shared" si="1409"/>
        <v>0</v>
      </c>
      <c r="BK1289" s="704">
        <f t="shared" si="1410"/>
        <v>0</v>
      </c>
      <c r="BL1289" s="30">
        <f t="shared" si="1411"/>
        <v>0</v>
      </c>
      <c r="BM1289" s="30">
        <f t="shared" si="1412"/>
        <v>0</v>
      </c>
      <c r="BN1289" s="30">
        <f t="shared" si="1387"/>
        <v>0</v>
      </c>
    </row>
    <row r="1290" spans="1:66" ht="15.75" thickBot="1" x14ac:dyDescent="0.3">
      <c r="A1290" s="52"/>
      <c r="B1290" s="53"/>
      <c r="C1290" s="700"/>
      <c r="D1290" s="53"/>
      <c r="E1290" s="62" t="e">
        <f t="shared" si="1388"/>
        <v>#N/A</v>
      </c>
      <c r="F1290" s="664" t="str">
        <f t="shared" si="1386"/>
        <v/>
      </c>
      <c r="G1290" s="587"/>
      <c r="H1290" s="588">
        <f t="shared" si="1358"/>
        <v>0</v>
      </c>
      <c r="I1290" s="588">
        <f t="shared" si="1390"/>
        <v>0</v>
      </c>
      <c r="J1290" s="587"/>
      <c r="K1290" s="588">
        <f t="shared" si="1359"/>
        <v>0</v>
      </c>
      <c r="L1290" s="588">
        <f t="shared" si="1391"/>
        <v>0</v>
      </c>
      <c r="M1290" s="587"/>
      <c r="N1290" s="588">
        <f t="shared" si="1360"/>
        <v>0</v>
      </c>
      <c r="O1290" s="588">
        <f t="shared" si="1392"/>
        <v>0</v>
      </c>
      <c r="P1290" s="587"/>
      <c r="Q1290" s="588">
        <f t="shared" si="1361"/>
        <v>0</v>
      </c>
      <c r="R1290" s="588">
        <f t="shared" si="1393"/>
        <v>0</v>
      </c>
      <c r="S1290" s="587"/>
      <c r="T1290" s="588">
        <f t="shared" si="1362"/>
        <v>0</v>
      </c>
      <c r="U1290" s="588">
        <f t="shared" si="1394"/>
        <v>0</v>
      </c>
      <c r="V1290" s="587"/>
      <c r="W1290" s="588">
        <f t="shared" si="1363"/>
        <v>0</v>
      </c>
      <c r="X1290" s="588">
        <f t="shared" si="1395"/>
        <v>0</v>
      </c>
      <c r="Y1290" s="587"/>
      <c r="Z1290" s="588">
        <f t="shared" si="1364"/>
        <v>0</v>
      </c>
      <c r="AA1290" s="588">
        <f t="shared" si="1403"/>
        <v>0</v>
      </c>
      <c r="AB1290" s="587"/>
      <c r="AC1290" s="588">
        <f t="shared" si="1365"/>
        <v>0</v>
      </c>
      <c r="AD1290" s="588">
        <f t="shared" si="1396"/>
        <v>0</v>
      </c>
      <c r="AE1290" s="587"/>
      <c r="AF1290" s="588">
        <f t="shared" si="1366"/>
        <v>0</v>
      </c>
      <c r="AG1290" s="588">
        <f t="shared" si="1397"/>
        <v>0</v>
      </c>
      <c r="AH1290" s="587"/>
      <c r="AI1290" s="588">
        <f t="shared" si="1367"/>
        <v>0</v>
      </c>
      <c r="AJ1290" s="588">
        <f t="shared" si="1398"/>
        <v>0</v>
      </c>
      <c r="AK1290" s="587"/>
      <c r="AL1290" s="588">
        <f t="shared" si="1368"/>
        <v>0</v>
      </c>
      <c r="AM1290" s="588">
        <f t="shared" si="1399"/>
        <v>0</v>
      </c>
      <c r="AN1290" s="587"/>
      <c r="AO1290" s="588">
        <f t="shared" si="1369"/>
        <v>0</v>
      </c>
      <c r="AP1290" s="588">
        <f t="shared" si="1400"/>
        <v>0</v>
      </c>
      <c r="AQ1290" s="587"/>
      <c r="AR1290" s="588">
        <f t="shared" si="1370"/>
        <v>0</v>
      </c>
      <c r="AS1290" s="588">
        <f t="shared" si="1404"/>
        <v>0</v>
      </c>
      <c r="AT1290" s="587"/>
      <c r="AU1290" s="588">
        <f t="shared" si="1371"/>
        <v>0</v>
      </c>
      <c r="AV1290" s="588">
        <f t="shared" si="1401"/>
        <v>0</v>
      </c>
      <c r="AW1290" s="587"/>
      <c r="AX1290" s="652"/>
      <c r="AY1290" s="706">
        <f t="shared" si="1402"/>
        <v>0</v>
      </c>
      <c r="BC1290" s="30">
        <f t="shared" si="1405"/>
        <v>0</v>
      </c>
      <c r="BD1290" s="30">
        <f t="shared" si="1406"/>
        <v>0</v>
      </c>
      <c r="BE1290" s="30">
        <f t="shared" si="1385"/>
        <v>0</v>
      </c>
      <c r="BF1290" s="30">
        <f t="shared" si="1407"/>
        <v>0</v>
      </c>
      <c r="BG1290" s="30">
        <f t="shared" si="1408"/>
        <v>0</v>
      </c>
      <c r="BH1290" s="30">
        <f t="shared" si="1384"/>
        <v>0</v>
      </c>
      <c r="BI1290" s="30">
        <f t="shared" si="1389"/>
        <v>0</v>
      </c>
      <c r="BJ1290" s="30">
        <f t="shared" si="1409"/>
        <v>0</v>
      </c>
      <c r="BK1290" s="704">
        <f t="shared" si="1410"/>
        <v>0</v>
      </c>
      <c r="BL1290" s="30">
        <f t="shared" si="1411"/>
        <v>0</v>
      </c>
      <c r="BM1290" s="30">
        <f t="shared" si="1412"/>
        <v>0</v>
      </c>
      <c r="BN1290" s="30">
        <f t="shared" si="1387"/>
        <v>0</v>
      </c>
    </row>
    <row r="1291" spans="1:66" ht="15.75" thickBot="1" x14ac:dyDescent="0.3">
      <c r="A1291" s="52"/>
      <c r="B1291" s="53"/>
      <c r="C1291" s="700"/>
      <c r="D1291" s="53"/>
      <c r="E1291" s="62" t="e">
        <f t="shared" si="1388"/>
        <v>#N/A</v>
      </c>
      <c r="F1291" s="664" t="str">
        <f t="shared" si="1386"/>
        <v/>
      </c>
      <c r="G1291" s="587"/>
      <c r="H1291" s="588">
        <f t="shared" ref="H1291:H1354" si="1413">SUMIFS(JE_amount,JE_Month,H$3,JE_Entity,$A1291,JE_Ledger_number,$B1291)</f>
        <v>0</v>
      </c>
      <c r="I1291" s="588">
        <f t="shared" si="1390"/>
        <v>0</v>
      </c>
      <c r="J1291" s="587"/>
      <c r="K1291" s="588">
        <f t="shared" ref="K1291:K1354" si="1414">SUMIFS(JE_amount,JE_Month,K$3,JE_Entity,$A1291,JE_Ledger_number,$B1291)</f>
        <v>0</v>
      </c>
      <c r="L1291" s="588">
        <f t="shared" si="1391"/>
        <v>0</v>
      </c>
      <c r="M1291" s="587"/>
      <c r="N1291" s="588">
        <f t="shared" ref="N1291:N1354" si="1415">SUMIFS(JE_amount,JE_Month,N$3,JE_Entity,$A1291,JE_Ledger_number,$B1291)</f>
        <v>0</v>
      </c>
      <c r="O1291" s="588">
        <f t="shared" si="1392"/>
        <v>0</v>
      </c>
      <c r="P1291" s="587"/>
      <c r="Q1291" s="588">
        <f t="shared" ref="Q1291:Q1354" si="1416">SUMIFS(JE_amount,JE_Month,Q$3,JE_Entity,$A1291,JE_Ledger_number,$B1291)</f>
        <v>0</v>
      </c>
      <c r="R1291" s="588">
        <f t="shared" si="1393"/>
        <v>0</v>
      </c>
      <c r="S1291" s="587"/>
      <c r="T1291" s="588">
        <f t="shared" ref="T1291:T1354" si="1417">SUMIFS(JE_amount,JE_Month,T$3,JE_Entity,$A1291,JE_Ledger_number,$B1291)</f>
        <v>0</v>
      </c>
      <c r="U1291" s="588">
        <f t="shared" si="1394"/>
        <v>0</v>
      </c>
      <c r="V1291" s="587"/>
      <c r="W1291" s="588">
        <f t="shared" ref="W1291:W1354" si="1418">SUMIFS(JE_amount,JE_Month,W$3,JE_Entity,$A1291,JE_Ledger_number,$B1291)</f>
        <v>0</v>
      </c>
      <c r="X1291" s="588">
        <f t="shared" si="1395"/>
        <v>0</v>
      </c>
      <c r="Y1291" s="587"/>
      <c r="Z1291" s="588">
        <f t="shared" ref="Z1291:Z1354" si="1419">SUMIFS(JE_amount,JE_Month,Z$3,JE_Entity,$A1291,JE_Ledger_number,$B1291)</f>
        <v>0</v>
      </c>
      <c r="AA1291" s="588">
        <f t="shared" si="1403"/>
        <v>0</v>
      </c>
      <c r="AB1291" s="587"/>
      <c r="AC1291" s="588">
        <f t="shared" ref="AC1291:AC1354" si="1420">SUMIFS(JE_amount,JE_Month,AC$3,JE_Entity,$A1291,JE_Ledger_number,$B1291)</f>
        <v>0</v>
      </c>
      <c r="AD1291" s="588">
        <f t="shared" si="1396"/>
        <v>0</v>
      </c>
      <c r="AE1291" s="587"/>
      <c r="AF1291" s="588">
        <f t="shared" ref="AF1291:AF1354" si="1421">SUMIFS(JE_amount,JE_Month,AF$3,JE_Entity,$A1291,JE_Ledger_number,$B1291)</f>
        <v>0</v>
      </c>
      <c r="AG1291" s="588">
        <f t="shared" si="1397"/>
        <v>0</v>
      </c>
      <c r="AH1291" s="587"/>
      <c r="AI1291" s="588">
        <f t="shared" ref="AI1291:AI1354" si="1422">SUMIFS(JE_amount,JE_Month,AI$3,JE_Entity,$A1291,JE_Ledger_number,$B1291)</f>
        <v>0</v>
      </c>
      <c r="AJ1291" s="588">
        <f t="shared" si="1398"/>
        <v>0</v>
      </c>
      <c r="AK1291" s="587"/>
      <c r="AL1291" s="588">
        <f t="shared" ref="AL1291:AL1354" si="1423">SUMIFS(JE_amount,JE_Month,AL$3,JE_Entity,$A1291,JE_Ledger_number,$B1291)</f>
        <v>0</v>
      </c>
      <c r="AM1291" s="588">
        <f t="shared" si="1399"/>
        <v>0</v>
      </c>
      <c r="AN1291" s="587"/>
      <c r="AO1291" s="588">
        <f t="shared" ref="AO1291:AO1354" si="1424">SUMIFS(JE_amount,JE_Month,AO$3,JE_Entity,$A1291,JE_Ledger_number,$B1291)</f>
        <v>0</v>
      </c>
      <c r="AP1291" s="588">
        <f t="shared" si="1400"/>
        <v>0</v>
      </c>
      <c r="AQ1291" s="587"/>
      <c r="AR1291" s="588">
        <f t="shared" ref="AR1291:AR1354" si="1425">SUMIFS(JE_amount,JE_Month,AR$3,JE_Entity,$A1291,JE_Ledger_number,$B1291)</f>
        <v>0</v>
      </c>
      <c r="AS1291" s="588">
        <f t="shared" si="1404"/>
        <v>0</v>
      </c>
      <c r="AT1291" s="587"/>
      <c r="AU1291" s="588">
        <f t="shared" ref="AU1291:AU1354" si="1426">SUMIFS(JE_amount_NIS,JE_Month,AU$3,JE_Entity,$A1291,JE_Ledger_number,$B1291)</f>
        <v>0</v>
      </c>
      <c r="AV1291" s="588">
        <f t="shared" si="1401"/>
        <v>0</v>
      </c>
      <c r="AW1291" s="587"/>
      <c r="AX1291" s="652"/>
      <c r="AY1291" s="706">
        <f t="shared" si="1402"/>
        <v>0</v>
      </c>
      <c r="BC1291" s="30">
        <f t="shared" si="1405"/>
        <v>0</v>
      </c>
      <c r="BD1291" s="30">
        <f t="shared" si="1406"/>
        <v>0</v>
      </c>
      <c r="BE1291" s="30">
        <f t="shared" si="1385"/>
        <v>0</v>
      </c>
      <c r="BF1291" s="30">
        <f t="shared" si="1407"/>
        <v>0</v>
      </c>
      <c r="BG1291" s="30">
        <f t="shared" si="1408"/>
        <v>0</v>
      </c>
      <c r="BH1291" s="30">
        <f t="shared" si="1384"/>
        <v>0</v>
      </c>
      <c r="BI1291" s="30">
        <f t="shared" si="1389"/>
        <v>0</v>
      </c>
      <c r="BJ1291" s="30">
        <f t="shared" si="1409"/>
        <v>0</v>
      </c>
      <c r="BK1291" s="704">
        <f t="shared" si="1410"/>
        <v>0</v>
      </c>
      <c r="BL1291" s="30">
        <f t="shared" si="1411"/>
        <v>0</v>
      </c>
      <c r="BM1291" s="30">
        <f t="shared" si="1412"/>
        <v>0</v>
      </c>
      <c r="BN1291" s="30">
        <f t="shared" si="1387"/>
        <v>0</v>
      </c>
    </row>
    <row r="1292" spans="1:66" ht="15.75" thickBot="1" x14ac:dyDescent="0.3">
      <c r="A1292" s="52"/>
      <c r="B1292" s="53"/>
      <c r="C1292" s="700"/>
      <c r="D1292" s="53"/>
      <c r="E1292" s="62" t="e">
        <f t="shared" si="1388"/>
        <v>#N/A</v>
      </c>
      <c r="F1292" s="664" t="str">
        <f t="shared" si="1386"/>
        <v/>
      </c>
      <c r="G1292" s="587"/>
      <c r="H1292" s="588">
        <f t="shared" si="1413"/>
        <v>0</v>
      </c>
      <c r="I1292" s="588">
        <f t="shared" si="1390"/>
        <v>0</v>
      </c>
      <c r="J1292" s="587"/>
      <c r="K1292" s="588">
        <f t="shared" si="1414"/>
        <v>0</v>
      </c>
      <c r="L1292" s="588">
        <f t="shared" si="1391"/>
        <v>0</v>
      </c>
      <c r="M1292" s="587"/>
      <c r="N1292" s="588">
        <f t="shared" si="1415"/>
        <v>0</v>
      </c>
      <c r="O1292" s="588">
        <f t="shared" si="1392"/>
        <v>0</v>
      </c>
      <c r="P1292" s="587"/>
      <c r="Q1292" s="588">
        <f t="shared" si="1416"/>
        <v>0</v>
      </c>
      <c r="R1292" s="588">
        <f t="shared" si="1393"/>
        <v>0</v>
      </c>
      <c r="S1292" s="587"/>
      <c r="T1292" s="588">
        <f t="shared" si="1417"/>
        <v>0</v>
      </c>
      <c r="U1292" s="588">
        <f t="shared" si="1394"/>
        <v>0</v>
      </c>
      <c r="V1292" s="587"/>
      <c r="W1292" s="588">
        <f t="shared" si="1418"/>
        <v>0</v>
      </c>
      <c r="X1292" s="588">
        <f t="shared" si="1395"/>
        <v>0</v>
      </c>
      <c r="Y1292" s="587"/>
      <c r="Z1292" s="588">
        <f t="shared" si="1419"/>
        <v>0</v>
      </c>
      <c r="AA1292" s="588">
        <f t="shared" si="1403"/>
        <v>0</v>
      </c>
      <c r="AB1292" s="587"/>
      <c r="AC1292" s="588">
        <f t="shared" si="1420"/>
        <v>0</v>
      </c>
      <c r="AD1292" s="588">
        <f t="shared" si="1396"/>
        <v>0</v>
      </c>
      <c r="AE1292" s="587"/>
      <c r="AF1292" s="588">
        <f t="shared" si="1421"/>
        <v>0</v>
      </c>
      <c r="AG1292" s="588">
        <f t="shared" si="1397"/>
        <v>0</v>
      </c>
      <c r="AH1292" s="587"/>
      <c r="AI1292" s="588">
        <f t="shared" si="1422"/>
        <v>0</v>
      </c>
      <c r="AJ1292" s="588">
        <f t="shared" si="1398"/>
        <v>0</v>
      </c>
      <c r="AK1292" s="587"/>
      <c r="AL1292" s="588">
        <f t="shared" si="1423"/>
        <v>0</v>
      </c>
      <c r="AM1292" s="588">
        <f t="shared" si="1399"/>
        <v>0</v>
      </c>
      <c r="AN1292" s="587"/>
      <c r="AO1292" s="588">
        <f t="shared" si="1424"/>
        <v>0</v>
      </c>
      <c r="AP1292" s="588">
        <f t="shared" si="1400"/>
        <v>0</v>
      </c>
      <c r="AQ1292" s="587"/>
      <c r="AR1292" s="588">
        <f t="shared" si="1425"/>
        <v>0</v>
      </c>
      <c r="AS1292" s="588">
        <f t="shared" si="1404"/>
        <v>0</v>
      </c>
      <c r="AT1292" s="587"/>
      <c r="AU1292" s="588">
        <f t="shared" si="1426"/>
        <v>0</v>
      </c>
      <c r="AV1292" s="588">
        <f t="shared" si="1401"/>
        <v>0</v>
      </c>
      <c r="AW1292" s="587"/>
      <c r="AX1292" s="652"/>
      <c r="AY1292" s="706">
        <f t="shared" si="1402"/>
        <v>0</v>
      </c>
      <c r="BC1292" s="30">
        <f t="shared" si="1405"/>
        <v>0</v>
      </c>
      <c r="BD1292" s="30">
        <f t="shared" si="1406"/>
        <v>0</v>
      </c>
      <c r="BE1292" s="30">
        <f t="shared" si="1385"/>
        <v>0</v>
      </c>
      <c r="BF1292" s="30">
        <f t="shared" si="1407"/>
        <v>0</v>
      </c>
      <c r="BG1292" s="30">
        <f t="shared" si="1408"/>
        <v>0</v>
      </c>
      <c r="BH1292" s="30">
        <f t="shared" si="1384"/>
        <v>0</v>
      </c>
      <c r="BI1292" s="30">
        <f t="shared" si="1389"/>
        <v>0</v>
      </c>
      <c r="BJ1292" s="30">
        <f t="shared" si="1409"/>
        <v>0</v>
      </c>
      <c r="BK1292" s="704">
        <f t="shared" si="1410"/>
        <v>0</v>
      </c>
      <c r="BL1292" s="30">
        <f t="shared" si="1411"/>
        <v>0</v>
      </c>
      <c r="BM1292" s="30">
        <f t="shared" si="1412"/>
        <v>0</v>
      </c>
      <c r="BN1292" s="30">
        <f t="shared" si="1387"/>
        <v>0</v>
      </c>
    </row>
    <row r="1293" spans="1:66" ht="15.75" thickBot="1" x14ac:dyDescent="0.3">
      <c r="A1293" s="52"/>
      <c r="B1293" s="53"/>
      <c r="C1293" s="700"/>
      <c r="D1293" s="53"/>
      <c r="E1293" s="62" t="e">
        <f t="shared" si="1388"/>
        <v>#N/A</v>
      </c>
      <c r="F1293" s="664" t="str">
        <f t="shared" si="1386"/>
        <v/>
      </c>
      <c r="G1293" s="587"/>
      <c r="H1293" s="588">
        <f t="shared" si="1413"/>
        <v>0</v>
      </c>
      <c r="I1293" s="588">
        <f t="shared" si="1390"/>
        <v>0</v>
      </c>
      <c r="J1293" s="587"/>
      <c r="K1293" s="588">
        <f t="shared" si="1414"/>
        <v>0</v>
      </c>
      <c r="L1293" s="588">
        <f t="shared" si="1391"/>
        <v>0</v>
      </c>
      <c r="M1293" s="587"/>
      <c r="N1293" s="588">
        <f t="shared" si="1415"/>
        <v>0</v>
      </c>
      <c r="O1293" s="588">
        <f t="shared" si="1392"/>
        <v>0</v>
      </c>
      <c r="P1293" s="587"/>
      <c r="Q1293" s="588">
        <f t="shared" si="1416"/>
        <v>0</v>
      </c>
      <c r="R1293" s="588">
        <f t="shared" si="1393"/>
        <v>0</v>
      </c>
      <c r="S1293" s="587"/>
      <c r="T1293" s="588">
        <f t="shared" si="1417"/>
        <v>0</v>
      </c>
      <c r="U1293" s="588">
        <f t="shared" si="1394"/>
        <v>0</v>
      </c>
      <c r="V1293" s="587"/>
      <c r="W1293" s="588">
        <f t="shared" si="1418"/>
        <v>0</v>
      </c>
      <c r="X1293" s="588">
        <f t="shared" si="1395"/>
        <v>0</v>
      </c>
      <c r="Y1293" s="587"/>
      <c r="Z1293" s="588">
        <f t="shared" si="1419"/>
        <v>0</v>
      </c>
      <c r="AA1293" s="588">
        <f t="shared" si="1403"/>
        <v>0</v>
      </c>
      <c r="AB1293" s="587"/>
      <c r="AC1293" s="588">
        <f t="shared" si="1420"/>
        <v>0</v>
      </c>
      <c r="AD1293" s="588">
        <f t="shared" si="1396"/>
        <v>0</v>
      </c>
      <c r="AE1293" s="587"/>
      <c r="AF1293" s="588">
        <f t="shared" si="1421"/>
        <v>0</v>
      </c>
      <c r="AG1293" s="588">
        <f t="shared" si="1397"/>
        <v>0</v>
      </c>
      <c r="AH1293" s="587"/>
      <c r="AI1293" s="588">
        <f t="shared" si="1422"/>
        <v>0</v>
      </c>
      <c r="AJ1293" s="588">
        <f t="shared" si="1398"/>
        <v>0</v>
      </c>
      <c r="AK1293" s="587"/>
      <c r="AL1293" s="588">
        <f t="shared" si="1423"/>
        <v>0</v>
      </c>
      <c r="AM1293" s="588">
        <f t="shared" si="1399"/>
        <v>0</v>
      </c>
      <c r="AN1293" s="587"/>
      <c r="AO1293" s="588">
        <f t="shared" si="1424"/>
        <v>0</v>
      </c>
      <c r="AP1293" s="588">
        <f t="shared" si="1400"/>
        <v>0</v>
      </c>
      <c r="AQ1293" s="587"/>
      <c r="AR1293" s="588">
        <f t="shared" si="1425"/>
        <v>0</v>
      </c>
      <c r="AS1293" s="588">
        <f t="shared" si="1404"/>
        <v>0</v>
      </c>
      <c r="AT1293" s="587"/>
      <c r="AU1293" s="588">
        <f t="shared" si="1426"/>
        <v>0</v>
      </c>
      <c r="AV1293" s="588">
        <f t="shared" si="1401"/>
        <v>0</v>
      </c>
      <c r="AW1293" s="587"/>
      <c r="AX1293" s="652"/>
      <c r="AY1293" s="706">
        <f t="shared" si="1402"/>
        <v>0</v>
      </c>
      <c r="BC1293" s="30">
        <f t="shared" si="1405"/>
        <v>0</v>
      </c>
      <c r="BD1293" s="30">
        <f t="shared" si="1406"/>
        <v>0</v>
      </c>
      <c r="BE1293" s="30">
        <f t="shared" si="1385"/>
        <v>0</v>
      </c>
      <c r="BF1293" s="30">
        <f t="shared" si="1407"/>
        <v>0</v>
      </c>
      <c r="BG1293" s="30">
        <f t="shared" si="1408"/>
        <v>0</v>
      </c>
      <c r="BH1293" s="30">
        <f t="shared" si="1384"/>
        <v>0</v>
      </c>
      <c r="BI1293" s="30">
        <f t="shared" si="1389"/>
        <v>0</v>
      </c>
      <c r="BJ1293" s="30">
        <f t="shared" si="1409"/>
        <v>0</v>
      </c>
      <c r="BK1293" s="704">
        <f t="shared" si="1410"/>
        <v>0</v>
      </c>
      <c r="BL1293" s="30">
        <f t="shared" si="1411"/>
        <v>0</v>
      </c>
      <c r="BM1293" s="30">
        <f t="shared" si="1412"/>
        <v>0</v>
      </c>
      <c r="BN1293" s="30">
        <f t="shared" si="1387"/>
        <v>0</v>
      </c>
    </row>
    <row r="1294" spans="1:66" ht="15.75" thickBot="1" x14ac:dyDescent="0.3">
      <c r="A1294" s="52"/>
      <c r="B1294" s="53"/>
      <c r="C1294" s="700"/>
      <c r="D1294" s="53"/>
      <c r="E1294" s="62" t="e">
        <f t="shared" si="1388"/>
        <v>#N/A</v>
      </c>
      <c r="F1294" s="664" t="str">
        <f t="shared" si="1386"/>
        <v/>
      </c>
      <c r="G1294" s="587"/>
      <c r="H1294" s="588">
        <f t="shared" si="1413"/>
        <v>0</v>
      </c>
      <c r="I1294" s="588">
        <f t="shared" si="1390"/>
        <v>0</v>
      </c>
      <c r="J1294" s="587"/>
      <c r="K1294" s="588">
        <f t="shared" si="1414"/>
        <v>0</v>
      </c>
      <c r="L1294" s="588">
        <f t="shared" si="1391"/>
        <v>0</v>
      </c>
      <c r="M1294" s="587"/>
      <c r="N1294" s="588">
        <f t="shared" si="1415"/>
        <v>0</v>
      </c>
      <c r="O1294" s="588">
        <f t="shared" si="1392"/>
        <v>0</v>
      </c>
      <c r="P1294" s="587"/>
      <c r="Q1294" s="588">
        <f t="shared" si="1416"/>
        <v>0</v>
      </c>
      <c r="R1294" s="588">
        <f t="shared" si="1393"/>
        <v>0</v>
      </c>
      <c r="S1294" s="587"/>
      <c r="T1294" s="588">
        <f t="shared" si="1417"/>
        <v>0</v>
      </c>
      <c r="U1294" s="588">
        <f t="shared" si="1394"/>
        <v>0</v>
      </c>
      <c r="V1294" s="587"/>
      <c r="W1294" s="588">
        <f t="shared" si="1418"/>
        <v>0</v>
      </c>
      <c r="X1294" s="588">
        <f t="shared" si="1395"/>
        <v>0</v>
      </c>
      <c r="Y1294" s="587"/>
      <c r="Z1294" s="588">
        <f t="shared" si="1419"/>
        <v>0</v>
      </c>
      <c r="AA1294" s="588">
        <f t="shared" si="1403"/>
        <v>0</v>
      </c>
      <c r="AB1294" s="587"/>
      <c r="AC1294" s="588">
        <f t="shared" si="1420"/>
        <v>0</v>
      </c>
      <c r="AD1294" s="588">
        <f t="shared" si="1396"/>
        <v>0</v>
      </c>
      <c r="AE1294" s="587"/>
      <c r="AF1294" s="588">
        <f t="shared" si="1421"/>
        <v>0</v>
      </c>
      <c r="AG1294" s="588">
        <f t="shared" si="1397"/>
        <v>0</v>
      </c>
      <c r="AH1294" s="587"/>
      <c r="AI1294" s="588">
        <f t="shared" si="1422"/>
        <v>0</v>
      </c>
      <c r="AJ1294" s="588">
        <f t="shared" si="1398"/>
        <v>0</v>
      </c>
      <c r="AK1294" s="587"/>
      <c r="AL1294" s="588">
        <f t="shared" si="1423"/>
        <v>0</v>
      </c>
      <c r="AM1294" s="588">
        <f t="shared" si="1399"/>
        <v>0</v>
      </c>
      <c r="AN1294" s="587"/>
      <c r="AO1294" s="588">
        <f t="shared" si="1424"/>
        <v>0</v>
      </c>
      <c r="AP1294" s="588">
        <f t="shared" si="1400"/>
        <v>0</v>
      </c>
      <c r="AQ1294" s="587"/>
      <c r="AR1294" s="588">
        <f t="shared" si="1425"/>
        <v>0</v>
      </c>
      <c r="AS1294" s="588">
        <f t="shared" si="1404"/>
        <v>0</v>
      </c>
      <c r="AT1294" s="587"/>
      <c r="AU1294" s="588">
        <f t="shared" si="1426"/>
        <v>0</v>
      </c>
      <c r="AV1294" s="588">
        <f t="shared" si="1401"/>
        <v>0</v>
      </c>
      <c r="AW1294" s="587"/>
      <c r="AX1294" s="652"/>
      <c r="AY1294" s="706">
        <f t="shared" si="1402"/>
        <v>0</v>
      </c>
      <c r="BC1294" s="30">
        <f t="shared" si="1405"/>
        <v>0</v>
      </c>
      <c r="BD1294" s="30">
        <f t="shared" si="1406"/>
        <v>0</v>
      </c>
      <c r="BE1294" s="30">
        <f t="shared" si="1385"/>
        <v>0</v>
      </c>
      <c r="BF1294" s="30">
        <f t="shared" si="1407"/>
        <v>0</v>
      </c>
      <c r="BG1294" s="30">
        <f t="shared" si="1408"/>
        <v>0</v>
      </c>
      <c r="BH1294" s="30">
        <f t="shared" si="1384"/>
        <v>0</v>
      </c>
      <c r="BI1294" s="30">
        <f t="shared" si="1389"/>
        <v>0</v>
      </c>
      <c r="BJ1294" s="30">
        <f t="shared" si="1409"/>
        <v>0</v>
      </c>
      <c r="BK1294" s="704">
        <f t="shared" si="1410"/>
        <v>0</v>
      </c>
      <c r="BL1294" s="30">
        <f t="shared" si="1411"/>
        <v>0</v>
      </c>
      <c r="BM1294" s="30">
        <f t="shared" si="1412"/>
        <v>0</v>
      </c>
      <c r="BN1294" s="30">
        <f t="shared" si="1387"/>
        <v>0</v>
      </c>
    </row>
    <row r="1295" spans="1:66" ht="15.75" thickBot="1" x14ac:dyDescent="0.3">
      <c r="A1295" s="52"/>
      <c r="B1295" s="53"/>
      <c r="C1295" s="700"/>
      <c r="D1295" s="53"/>
      <c r="E1295" s="62" t="e">
        <f t="shared" si="1388"/>
        <v>#N/A</v>
      </c>
      <c r="F1295" s="664" t="str">
        <f t="shared" si="1386"/>
        <v/>
      </c>
      <c r="G1295" s="587"/>
      <c r="H1295" s="588">
        <f t="shared" si="1413"/>
        <v>0</v>
      </c>
      <c r="I1295" s="588">
        <f t="shared" si="1390"/>
        <v>0</v>
      </c>
      <c r="J1295" s="587"/>
      <c r="K1295" s="588">
        <f t="shared" si="1414"/>
        <v>0</v>
      </c>
      <c r="L1295" s="588">
        <f t="shared" si="1391"/>
        <v>0</v>
      </c>
      <c r="M1295" s="587"/>
      <c r="N1295" s="588">
        <f t="shared" si="1415"/>
        <v>0</v>
      </c>
      <c r="O1295" s="588">
        <f t="shared" si="1392"/>
        <v>0</v>
      </c>
      <c r="P1295" s="587"/>
      <c r="Q1295" s="588">
        <f t="shared" si="1416"/>
        <v>0</v>
      </c>
      <c r="R1295" s="588">
        <f t="shared" si="1393"/>
        <v>0</v>
      </c>
      <c r="S1295" s="587"/>
      <c r="T1295" s="588">
        <f t="shared" si="1417"/>
        <v>0</v>
      </c>
      <c r="U1295" s="588">
        <f t="shared" si="1394"/>
        <v>0</v>
      </c>
      <c r="V1295" s="587"/>
      <c r="W1295" s="588">
        <f t="shared" si="1418"/>
        <v>0</v>
      </c>
      <c r="X1295" s="588">
        <f t="shared" si="1395"/>
        <v>0</v>
      </c>
      <c r="Y1295" s="587"/>
      <c r="Z1295" s="588">
        <f t="shared" si="1419"/>
        <v>0</v>
      </c>
      <c r="AA1295" s="588">
        <f t="shared" si="1403"/>
        <v>0</v>
      </c>
      <c r="AB1295" s="587"/>
      <c r="AC1295" s="588">
        <f t="shared" si="1420"/>
        <v>0</v>
      </c>
      <c r="AD1295" s="588">
        <f t="shared" si="1396"/>
        <v>0</v>
      </c>
      <c r="AE1295" s="587"/>
      <c r="AF1295" s="588">
        <f t="shared" si="1421"/>
        <v>0</v>
      </c>
      <c r="AG1295" s="588">
        <f t="shared" si="1397"/>
        <v>0</v>
      </c>
      <c r="AH1295" s="587"/>
      <c r="AI1295" s="588">
        <f t="shared" si="1422"/>
        <v>0</v>
      </c>
      <c r="AJ1295" s="588">
        <f t="shared" si="1398"/>
        <v>0</v>
      </c>
      <c r="AK1295" s="587"/>
      <c r="AL1295" s="588">
        <f t="shared" si="1423"/>
        <v>0</v>
      </c>
      <c r="AM1295" s="588">
        <f t="shared" si="1399"/>
        <v>0</v>
      </c>
      <c r="AN1295" s="587"/>
      <c r="AO1295" s="588">
        <f t="shared" si="1424"/>
        <v>0</v>
      </c>
      <c r="AP1295" s="588">
        <f t="shared" si="1400"/>
        <v>0</v>
      </c>
      <c r="AQ1295" s="587"/>
      <c r="AR1295" s="588">
        <f t="shared" si="1425"/>
        <v>0</v>
      </c>
      <c r="AS1295" s="588">
        <f t="shared" si="1404"/>
        <v>0</v>
      </c>
      <c r="AT1295" s="587"/>
      <c r="AU1295" s="588">
        <f t="shared" si="1426"/>
        <v>0</v>
      </c>
      <c r="AV1295" s="588">
        <f t="shared" si="1401"/>
        <v>0</v>
      </c>
      <c r="AW1295" s="587"/>
      <c r="AX1295" s="652"/>
      <c r="AY1295" s="706">
        <f t="shared" si="1402"/>
        <v>0</v>
      </c>
      <c r="BC1295" s="30">
        <f t="shared" si="1405"/>
        <v>0</v>
      </c>
      <c r="BD1295" s="30">
        <f t="shared" si="1406"/>
        <v>0</v>
      </c>
      <c r="BE1295" s="30">
        <f t="shared" si="1385"/>
        <v>0</v>
      </c>
      <c r="BF1295" s="30">
        <f t="shared" si="1407"/>
        <v>0</v>
      </c>
      <c r="BG1295" s="30">
        <f t="shared" si="1408"/>
        <v>0</v>
      </c>
      <c r="BH1295" s="30">
        <f t="shared" ref="BH1295:BH1358" si="1427">AA1295-X1295</f>
        <v>0</v>
      </c>
      <c r="BI1295" s="30">
        <f t="shared" si="1389"/>
        <v>0</v>
      </c>
      <c r="BJ1295" s="30">
        <f t="shared" si="1409"/>
        <v>0</v>
      </c>
      <c r="BK1295" s="704">
        <f t="shared" si="1410"/>
        <v>0</v>
      </c>
      <c r="BL1295" s="30">
        <f t="shared" si="1411"/>
        <v>0</v>
      </c>
      <c r="BM1295" s="30">
        <f t="shared" si="1412"/>
        <v>0</v>
      </c>
      <c r="BN1295" s="30">
        <f t="shared" si="1387"/>
        <v>0</v>
      </c>
    </row>
    <row r="1296" spans="1:66" ht="15.75" thickBot="1" x14ac:dyDescent="0.3">
      <c r="A1296" s="52"/>
      <c r="B1296" s="53"/>
      <c r="C1296" s="700"/>
      <c r="D1296" s="53"/>
      <c r="E1296" s="62" t="e">
        <f t="shared" si="1388"/>
        <v>#N/A</v>
      </c>
      <c r="F1296" s="664" t="str">
        <f t="shared" si="1386"/>
        <v/>
      </c>
      <c r="G1296" s="587"/>
      <c r="H1296" s="588">
        <f t="shared" si="1413"/>
        <v>0</v>
      </c>
      <c r="I1296" s="588">
        <f t="shared" si="1390"/>
        <v>0</v>
      </c>
      <c r="J1296" s="587"/>
      <c r="K1296" s="588">
        <f t="shared" si="1414"/>
        <v>0</v>
      </c>
      <c r="L1296" s="588">
        <f t="shared" si="1391"/>
        <v>0</v>
      </c>
      <c r="M1296" s="587"/>
      <c r="N1296" s="588">
        <f t="shared" si="1415"/>
        <v>0</v>
      </c>
      <c r="O1296" s="588">
        <f t="shared" si="1392"/>
        <v>0</v>
      </c>
      <c r="P1296" s="587"/>
      <c r="Q1296" s="588">
        <f t="shared" si="1416"/>
        <v>0</v>
      </c>
      <c r="R1296" s="588">
        <f t="shared" si="1393"/>
        <v>0</v>
      </c>
      <c r="S1296" s="587"/>
      <c r="T1296" s="588">
        <f t="shared" si="1417"/>
        <v>0</v>
      </c>
      <c r="U1296" s="588">
        <f t="shared" si="1394"/>
        <v>0</v>
      </c>
      <c r="V1296" s="587"/>
      <c r="W1296" s="588">
        <f t="shared" si="1418"/>
        <v>0</v>
      </c>
      <c r="X1296" s="588">
        <f t="shared" si="1395"/>
        <v>0</v>
      </c>
      <c r="Y1296" s="587"/>
      <c r="Z1296" s="588">
        <f t="shared" si="1419"/>
        <v>0</v>
      </c>
      <c r="AA1296" s="588">
        <f t="shared" si="1403"/>
        <v>0</v>
      </c>
      <c r="AB1296" s="587"/>
      <c r="AC1296" s="588">
        <f t="shared" si="1420"/>
        <v>0</v>
      </c>
      <c r="AD1296" s="588">
        <f t="shared" si="1396"/>
        <v>0</v>
      </c>
      <c r="AE1296" s="587"/>
      <c r="AF1296" s="588">
        <f t="shared" si="1421"/>
        <v>0</v>
      </c>
      <c r="AG1296" s="588">
        <f t="shared" si="1397"/>
        <v>0</v>
      </c>
      <c r="AH1296" s="587"/>
      <c r="AI1296" s="588">
        <f t="shared" si="1422"/>
        <v>0</v>
      </c>
      <c r="AJ1296" s="588">
        <f t="shared" si="1398"/>
        <v>0</v>
      </c>
      <c r="AK1296" s="587"/>
      <c r="AL1296" s="588">
        <f t="shared" si="1423"/>
        <v>0</v>
      </c>
      <c r="AM1296" s="588">
        <f t="shared" si="1399"/>
        <v>0</v>
      </c>
      <c r="AN1296" s="587"/>
      <c r="AO1296" s="588">
        <f t="shared" si="1424"/>
        <v>0</v>
      </c>
      <c r="AP1296" s="588">
        <f t="shared" si="1400"/>
        <v>0</v>
      </c>
      <c r="AQ1296" s="587"/>
      <c r="AR1296" s="588">
        <f t="shared" si="1425"/>
        <v>0</v>
      </c>
      <c r="AS1296" s="588">
        <f t="shared" si="1404"/>
        <v>0</v>
      </c>
      <c r="AT1296" s="587"/>
      <c r="AU1296" s="588">
        <f t="shared" si="1426"/>
        <v>0</v>
      </c>
      <c r="AV1296" s="588">
        <f t="shared" si="1401"/>
        <v>0</v>
      </c>
      <c r="AW1296" s="587"/>
      <c r="AX1296" s="652"/>
      <c r="AY1296" s="706">
        <f t="shared" si="1402"/>
        <v>0</v>
      </c>
      <c r="BC1296" s="30">
        <f t="shared" si="1405"/>
        <v>0</v>
      </c>
      <c r="BD1296" s="30">
        <f t="shared" si="1406"/>
        <v>0</v>
      </c>
      <c r="BE1296" s="30">
        <f t="shared" si="1385"/>
        <v>0</v>
      </c>
      <c r="BF1296" s="30">
        <f t="shared" si="1407"/>
        <v>0</v>
      </c>
      <c r="BG1296" s="30">
        <f t="shared" si="1408"/>
        <v>0</v>
      </c>
      <c r="BH1296" s="30">
        <f t="shared" si="1427"/>
        <v>0</v>
      </c>
      <c r="BI1296" s="30">
        <f t="shared" si="1389"/>
        <v>0</v>
      </c>
      <c r="BJ1296" s="30">
        <f t="shared" si="1409"/>
        <v>0</v>
      </c>
      <c r="BK1296" s="704">
        <f t="shared" si="1410"/>
        <v>0</v>
      </c>
      <c r="BL1296" s="30">
        <f t="shared" si="1411"/>
        <v>0</v>
      </c>
      <c r="BM1296" s="30">
        <f t="shared" si="1412"/>
        <v>0</v>
      </c>
      <c r="BN1296" s="30">
        <f t="shared" si="1387"/>
        <v>0</v>
      </c>
    </row>
    <row r="1297" spans="1:66" ht="15.75" thickBot="1" x14ac:dyDescent="0.3">
      <c r="A1297" s="52"/>
      <c r="B1297" s="53"/>
      <c r="C1297" s="700"/>
      <c r="D1297" s="53"/>
      <c r="E1297" s="62" t="e">
        <f t="shared" si="1388"/>
        <v>#N/A</v>
      </c>
      <c r="F1297" s="664" t="str">
        <f t="shared" si="1386"/>
        <v/>
      </c>
      <c r="G1297" s="587"/>
      <c r="H1297" s="588">
        <f t="shared" si="1413"/>
        <v>0</v>
      </c>
      <c r="I1297" s="588">
        <f t="shared" si="1390"/>
        <v>0</v>
      </c>
      <c r="J1297" s="587"/>
      <c r="K1297" s="588">
        <f t="shared" si="1414"/>
        <v>0</v>
      </c>
      <c r="L1297" s="588">
        <f t="shared" si="1391"/>
        <v>0</v>
      </c>
      <c r="M1297" s="587"/>
      <c r="N1297" s="588">
        <f t="shared" si="1415"/>
        <v>0</v>
      </c>
      <c r="O1297" s="588">
        <f t="shared" si="1392"/>
        <v>0</v>
      </c>
      <c r="P1297" s="587"/>
      <c r="Q1297" s="588">
        <f t="shared" si="1416"/>
        <v>0</v>
      </c>
      <c r="R1297" s="588">
        <f t="shared" si="1393"/>
        <v>0</v>
      </c>
      <c r="S1297" s="587"/>
      <c r="T1297" s="588">
        <f t="shared" si="1417"/>
        <v>0</v>
      </c>
      <c r="U1297" s="588">
        <f t="shared" si="1394"/>
        <v>0</v>
      </c>
      <c r="V1297" s="587"/>
      <c r="W1297" s="588">
        <f t="shared" si="1418"/>
        <v>0</v>
      </c>
      <c r="X1297" s="588">
        <f t="shared" si="1395"/>
        <v>0</v>
      </c>
      <c r="Y1297" s="587"/>
      <c r="Z1297" s="588">
        <f t="shared" si="1419"/>
        <v>0</v>
      </c>
      <c r="AA1297" s="588">
        <f t="shared" si="1403"/>
        <v>0</v>
      </c>
      <c r="AB1297" s="587"/>
      <c r="AC1297" s="588">
        <f t="shared" si="1420"/>
        <v>0</v>
      </c>
      <c r="AD1297" s="588">
        <f t="shared" si="1396"/>
        <v>0</v>
      </c>
      <c r="AE1297" s="587"/>
      <c r="AF1297" s="588">
        <f t="shared" si="1421"/>
        <v>0</v>
      </c>
      <c r="AG1297" s="588">
        <f t="shared" si="1397"/>
        <v>0</v>
      </c>
      <c r="AH1297" s="587"/>
      <c r="AI1297" s="588">
        <f t="shared" si="1422"/>
        <v>0</v>
      </c>
      <c r="AJ1297" s="588">
        <f t="shared" si="1398"/>
        <v>0</v>
      </c>
      <c r="AK1297" s="587"/>
      <c r="AL1297" s="588">
        <f t="shared" si="1423"/>
        <v>0</v>
      </c>
      <c r="AM1297" s="588">
        <f t="shared" si="1399"/>
        <v>0</v>
      </c>
      <c r="AN1297" s="587"/>
      <c r="AO1297" s="588">
        <f t="shared" si="1424"/>
        <v>0</v>
      </c>
      <c r="AP1297" s="588">
        <f t="shared" si="1400"/>
        <v>0</v>
      </c>
      <c r="AQ1297" s="587"/>
      <c r="AR1297" s="588">
        <f t="shared" si="1425"/>
        <v>0</v>
      </c>
      <c r="AS1297" s="588">
        <f t="shared" si="1404"/>
        <v>0</v>
      </c>
      <c r="AT1297" s="587"/>
      <c r="AU1297" s="588">
        <f t="shared" si="1426"/>
        <v>0</v>
      </c>
      <c r="AV1297" s="588">
        <f t="shared" si="1401"/>
        <v>0</v>
      </c>
      <c r="AW1297" s="587"/>
      <c r="AX1297" s="652"/>
      <c r="AY1297" s="706">
        <f t="shared" si="1402"/>
        <v>0</v>
      </c>
      <c r="BC1297" s="30">
        <f t="shared" si="1405"/>
        <v>0</v>
      </c>
      <c r="BD1297" s="30">
        <f t="shared" si="1406"/>
        <v>0</v>
      </c>
      <c r="BE1297" s="30">
        <f t="shared" si="1385"/>
        <v>0</v>
      </c>
      <c r="BF1297" s="30">
        <f t="shared" si="1407"/>
        <v>0</v>
      </c>
      <c r="BG1297" s="30">
        <f t="shared" si="1408"/>
        <v>0</v>
      </c>
      <c r="BH1297" s="30">
        <f t="shared" si="1427"/>
        <v>0</v>
      </c>
      <c r="BI1297" s="30">
        <f t="shared" si="1389"/>
        <v>0</v>
      </c>
      <c r="BJ1297" s="30">
        <f t="shared" si="1409"/>
        <v>0</v>
      </c>
      <c r="BK1297" s="704">
        <f t="shared" si="1410"/>
        <v>0</v>
      </c>
      <c r="BL1297" s="30">
        <f t="shared" si="1411"/>
        <v>0</v>
      </c>
      <c r="BM1297" s="30">
        <f t="shared" si="1412"/>
        <v>0</v>
      </c>
      <c r="BN1297" s="30">
        <f t="shared" si="1387"/>
        <v>0</v>
      </c>
    </row>
    <row r="1298" spans="1:66" ht="15.75" thickBot="1" x14ac:dyDescent="0.3">
      <c r="A1298" s="52"/>
      <c r="B1298" s="53"/>
      <c r="C1298" s="700"/>
      <c r="D1298" s="53"/>
      <c r="E1298" s="62" t="e">
        <f t="shared" si="1388"/>
        <v>#N/A</v>
      </c>
      <c r="F1298" s="664" t="str">
        <f t="shared" si="1386"/>
        <v/>
      </c>
      <c r="G1298" s="587"/>
      <c r="H1298" s="588">
        <f t="shared" si="1413"/>
        <v>0</v>
      </c>
      <c r="I1298" s="588">
        <f t="shared" si="1390"/>
        <v>0</v>
      </c>
      <c r="J1298" s="587"/>
      <c r="K1298" s="588">
        <f t="shared" si="1414"/>
        <v>0</v>
      </c>
      <c r="L1298" s="588">
        <f t="shared" si="1391"/>
        <v>0</v>
      </c>
      <c r="M1298" s="587"/>
      <c r="N1298" s="588">
        <f t="shared" si="1415"/>
        <v>0</v>
      </c>
      <c r="O1298" s="588">
        <f t="shared" si="1392"/>
        <v>0</v>
      </c>
      <c r="P1298" s="587"/>
      <c r="Q1298" s="588">
        <f t="shared" si="1416"/>
        <v>0</v>
      </c>
      <c r="R1298" s="588">
        <f t="shared" si="1393"/>
        <v>0</v>
      </c>
      <c r="S1298" s="587"/>
      <c r="T1298" s="588">
        <f t="shared" si="1417"/>
        <v>0</v>
      </c>
      <c r="U1298" s="588">
        <f t="shared" si="1394"/>
        <v>0</v>
      </c>
      <c r="V1298" s="587"/>
      <c r="W1298" s="588">
        <f t="shared" si="1418"/>
        <v>0</v>
      </c>
      <c r="X1298" s="588">
        <f t="shared" si="1395"/>
        <v>0</v>
      </c>
      <c r="Y1298" s="587"/>
      <c r="Z1298" s="588">
        <f t="shared" si="1419"/>
        <v>0</v>
      </c>
      <c r="AA1298" s="588">
        <f t="shared" si="1403"/>
        <v>0</v>
      </c>
      <c r="AB1298" s="587"/>
      <c r="AC1298" s="588">
        <f t="shared" si="1420"/>
        <v>0</v>
      </c>
      <c r="AD1298" s="588">
        <f t="shared" si="1396"/>
        <v>0</v>
      </c>
      <c r="AE1298" s="587"/>
      <c r="AF1298" s="588">
        <f t="shared" si="1421"/>
        <v>0</v>
      </c>
      <c r="AG1298" s="588">
        <f t="shared" si="1397"/>
        <v>0</v>
      </c>
      <c r="AH1298" s="587"/>
      <c r="AI1298" s="588">
        <f t="shared" si="1422"/>
        <v>0</v>
      </c>
      <c r="AJ1298" s="588">
        <f t="shared" si="1398"/>
        <v>0</v>
      </c>
      <c r="AK1298" s="587"/>
      <c r="AL1298" s="588">
        <f t="shared" si="1423"/>
        <v>0</v>
      </c>
      <c r="AM1298" s="588">
        <f t="shared" si="1399"/>
        <v>0</v>
      </c>
      <c r="AN1298" s="587"/>
      <c r="AO1298" s="588">
        <f t="shared" si="1424"/>
        <v>0</v>
      </c>
      <c r="AP1298" s="588">
        <f t="shared" si="1400"/>
        <v>0</v>
      </c>
      <c r="AQ1298" s="587"/>
      <c r="AR1298" s="588">
        <f t="shared" si="1425"/>
        <v>0</v>
      </c>
      <c r="AS1298" s="588">
        <f t="shared" si="1404"/>
        <v>0</v>
      </c>
      <c r="AT1298" s="587"/>
      <c r="AU1298" s="588">
        <f t="shared" si="1426"/>
        <v>0</v>
      </c>
      <c r="AV1298" s="588">
        <f t="shared" si="1401"/>
        <v>0</v>
      </c>
      <c r="AW1298" s="587"/>
      <c r="AX1298" s="652"/>
      <c r="AY1298" s="706">
        <f t="shared" si="1402"/>
        <v>0</v>
      </c>
      <c r="BC1298" s="30">
        <f t="shared" si="1405"/>
        <v>0</v>
      </c>
      <c r="BD1298" s="30">
        <f t="shared" si="1406"/>
        <v>0</v>
      </c>
      <c r="BE1298" s="30">
        <f t="shared" si="1385"/>
        <v>0</v>
      </c>
      <c r="BF1298" s="30">
        <f t="shared" si="1407"/>
        <v>0</v>
      </c>
      <c r="BG1298" s="30">
        <f t="shared" si="1408"/>
        <v>0</v>
      </c>
      <c r="BH1298" s="30">
        <f t="shared" si="1427"/>
        <v>0</v>
      </c>
      <c r="BI1298" s="30">
        <f t="shared" si="1389"/>
        <v>0</v>
      </c>
      <c r="BJ1298" s="30">
        <f t="shared" si="1409"/>
        <v>0</v>
      </c>
      <c r="BK1298" s="704">
        <f t="shared" si="1410"/>
        <v>0</v>
      </c>
      <c r="BL1298" s="30">
        <f t="shared" si="1411"/>
        <v>0</v>
      </c>
      <c r="BM1298" s="30">
        <f t="shared" si="1412"/>
        <v>0</v>
      </c>
      <c r="BN1298" s="30">
        <f t="shared" si="1387"/>
        <v>0</v>
      </c>
    </row>
    <row r="1299" spans="1:66" ht="15.75" thickBot="1" x14ac:dyDescent="0.3">
      <c r="A1299" s="52"/>
      <c r="B1299" s="53"/>
      <c r="C1299" s="700"/>
      <c r="D1299" s="53"/>
      <c r="E1299" s="62" t="e">
        <f t="shared" si="1388"/>
        <v>#N/A</v>
      </c>
      <c r="F1299" s="664" t="str">
        <f t="shared" si="1386"/>
        <v/>
      </c>
      <c r="G1299" s="587"/>
      <c r="H1299" s="588">
        <f t="shared" si="1413"/>
        <v>0</v>
      </c>
      <c r="I1299" s="588">
        <f t="shared" si="1390"/>
        <v>0</v>
      </c>
      <c r="J1299" s="587"/>
      <c r="K1299" s="588">
        <f t="shared" si="1414"/>
        <v>0</v>
      </c>
      <c r="L1299" s="588">
        <f t="shared" si="1391"/>
        <v>0</v>
      </c>
      <c r="M1299" s="587"/>
      <c r="N1299" s="588">
        <f t="shared" si="1415"/>
        <v>0</v>
      </c>
      <c r="O1299" s="588">
        <f t="shared" si="1392"/>
        <v>0</v>
      </c>
      <c r="P1299" s="587"/>
      <c r="Q1299" s="588">
        <f t="shared" si="1416"/>
        <v>0</v>
      </c>
      <c r="R1299" s="588">
        <f t="shared" si="1393"/>
        <v>0</v>
      </c>
      <c r="S1299" s="587"/>
      <c r="T1299" s="588">
        <f t="shared" si="1417"/>
        <v>0</v>
      </c>
      <c r="U1299" s="588">
        <f t="shared" si="1394"/>
        <v>0</v>
      </c>
      <c r="V1299" s="587"/>
      <c r="W1299" s="588">
        <f t="shared" si="1418"/>
        <v>0</v>
      </c>
      <c r="X1299" s="588">
        <f t="shared" si="1395"/>
        <v>0</v>
      </c>
      <c r="Y1299" s="587"/>
      <c r="Z1299" s="588">
        <f t="shared" si="1419"/>
        <v>0</v>
      </c>
      <c r="AA1299" s="588">
        <f t="shared" si="1403"/>
        <v>0</v>
      </c>
      <c r="AB1299" s="587"/>
      <c r="AC1299" s="588">
        <f t="shared" si="1420"/>
        <v>0</v>
      </c>
      <c r="AD1299" s="588">
        <f t="shared" si="1396"/>
        <v>0</v>
      </c>
      <c r="AE1299" s="587"/>
      <c r="AF1299" s="588">
        <f t="shared" si="1421"/>
        <v>0</v>
      </c>
      <c r="AG1299" s="588">
        <f t="shared" si="1397"/>
        <v>0</v>
      </c>
      <c r="AH1299" s="587"/>
      <c r="AI1299" s="588">
        <f t="shared" si="1422"/>
        <v>0</v>
      </c>
      <c r="AJ1299" s="588">
        <f t="shared" si="1398"/>
        <v>0</v>
      </c>
      <c r="AK1299" s="587"/>
      <c r="AL1299" s="588">
        <f t="shared" si="1423"/>
        <v>0</v>
      </c>
      <c r="AM1299" s="588">
        <f t="shared" si="1399"/>
        <v>0</v>
      </c>
      <c r="AN1299" s="587"/>
      <c r="AO1299" s="588">
        <f t="shared" si="1424"/>
        <v>0</v>
      </c>
      <c r="AP1299" s="588">
        <f t="shared" si="1400"/>
        <v>0</v>
      </c>
      <c r="AQ1299" s="587"/>
      <c r="AR1299" s="588">
        <f t="shared" si="1425"/>
        <v>0</v>
      </c>
      <c r="AS1299" s="588">
        <f t="shared" si="1404"/>
        <v>0</v>
      </c>
      <c r="AT1299" s="587"/>
      <c r="AU1299" s="588">
        <f t="shared" si="1426"/>
        <v>0</v>
      </c>
      <c r="AV1299" s="588">
        <f t="shared" si="1401"/>
        <v>0</v>
      </c>
      <c r="AW1299" s="587"/>
      <c r="AX1299" s="652"/>
      <c r="AY1299" s="706">
        <f t="shared" si="1402"/>
        <v>0</v>
      </c>
      <c r="BC1299" s="30">
        <f t="shared" si="1405"/>
        <v>0</v>
      </c>
      <c r="BD1299" s="30">
        <f t="shared" si="1406"/>
        <v>0</v>
      </c>
      <c r="BE1299" s="30">
        <f t="shared" si="1385"/>
        <v>0</v>
      </c>
      <c r="BF1299" s="30">
        <f t="shared" si="1407"/>
        <v>0</v>
      </c>
      <c r="BG1299" s="30">
        <f t="shared" si="1408"/>
        <v>0</v>
      </c>
      <c r="BH1299" s="30">
        <f t="shared" si="1427"/>
        <v>0</v>
      </c>
      <c r="BI1299" s="30">
        <f t="shared" si="1389"/>
        <v>0</v>
      </c>
      <c r="BJ1299" s="30">
        <f t="shared" si="1409"/>
        <v>0</v>
      </c>
      <c r="BK1299" s="704">
        <f t="shared" si="1410"/>
        <v>0</v>
      </c>
      <c r="BL1299" s="30">
        <f t="shared" si="1411"/>
        <v>0</v>
      </c>
      <c r="BM1299" s="30">
        <f t="shared" si="1412"/>
        <v>0</v>
      </c>
      <c r="BN1299" s="30">
        <f t="shared" si="1387"/>
        <v>0</v>
      </c>
    </row>
    <row r="1300" spans="1:66" ht="15.75" thickBot="1" x14ac:dyDescent="0.3">
      <c r="A1300" s="52"/>
      <c r="B1300" s="53"/>
      <c r="C1300" s="700"/>
      <c r="D1300" s="53"/>
      <c r="E1300" s="62" t="e">
        <f t="shared" si="1388"/>
        <v>#N/A</v>
      </c>
      <c r="F1300" s="664" t="str">
        <f t="shared" si="1386"/>
        <v/>
      </c>
      <c r="G1300" s="587"/>
      <c r="H1300" s="588">
        <f t="shared" si="1413"/>
        <v>0</v>
      </c>
      <c r="I1300" s="588">
        <f t="shared" si="1390"/>
        <v>0</v>
      </c>
      <c r="J1300" s="587"/>
      <c r="K1300" s="588">
        <f t="shared" si="1414"/>
        <v>0</v>
      </c>
      <c r="L1300" s="588">
        <f t="shared" si="1391"/>
        <v>0</v>
      </c>
      <c r="M1300" s="587"/>
      <c r="N1300" s="588">
        <f t="shared" si="1415"/>
        <v>0</v>
      </c>
      <c r="O1300" s="588">
        <f t="shared" si="1392"/>
        <v>0</v>
      </c>
      <c r="P1300" s="587"/>
      <c r="Q1300" s="588">
        <f t="shared" si="1416"/>
        <v>0</v>
      </c>
      <c r="R1300" s="588">
        <f t="shared" si="1393"/>
        <v>0</v>
      </c>
      <c r="S1300" s="587"/>
      <c r="T1300" s="588">
        <f t="shared" si="1417"/>
        <v>0</v>
      </c>
      <c r="U1300" s="588">
        <f t="shared" si="1394"/>
        <v>0</v>
      </c>
      <c r="V1300" s="587"/>
      <c r="W1300" s="588">
        <f t="shared" si="1418"/>
        <v>0</v>
      </c>
      <c r="X1300" s="588">
        <f t="shared" si="1395"/>
        <v>0</v>
      </c>
      <c r="Y1300" s="587"/>
      <c r="Z1300" s="588">
        <f t="shared" si="1419"/>
        <v>0</v>
      </c>
      <c r="AA1300" s="588">
        <f t="shared" si="1403"/>
        <v>0</v>
      </c>
      <c r="AB1300" s="587"/>
      <c r="AC1300" s="588">
        <f t="shared" si="1420"/>
        <v>0</v>
      </c>
      <c r="AD1300" s="588">
        <f t="shared" si="1396"/>
        <v>0</v>
      </c>
      <c r="AE1300" s="587"/>
      <c r="AF1300" s="588">
        <f t="shared" si="1421"/>
        <v>0</v>
      </c>
      <c r="AG1300" s="588">
        <f t="shared" si="1397"/>
        <v>0</v>
      </c>
      <c r="AH1300" s="587"/>
      <c r="AI1300" s="588">
        <f t="shared" si="1422"/>
        <v>0</v>
      </c>
      <c r="AJ1300" s="588">
        <f t="shared" si="1398"/>
        <v>0</v>
      </c>
      <c r="AK1300" s="587"/>
      <c r="AL1300" s="588">
        <f t="shared" si="1423"/>
        <v>0</v>
      </c>
      <c r="AM1300" s="588">
        <f t="shared" si="1399"/>
        <v>0</v>
      </c>
      <c r="AN1300" s="587"/>
      <c r="AO1300" s="588">
        <f t="shared" si="1424"/>
        <v>0</v>
      </c>
      <c r="AP1300" s="588">
        <f t="shared" si="1400"/>
        <v>0</v>
      </c>
      <c r="AQ1300" s="587"/>
      <c r="AR1300" s="588">
        <f t="shared" si="1425"/>
        <v>0</v>
      </c>
      <c r="AS1300" s="588">
        <f t="shared" si="1404"/>
        <v>0</v>
      </c>
      <c r="AT1300" s="587"/>
      <c r="AU1300" s="588">
        <f t="shared" si="1426"/>
        <v>0</v>
      </c>
      <c r="AV1300" s="588">
        <f t="shared" si="1401"/>
        <v>0</v>
      </c>
      <c r="AW1300" s="587"/>
      <c r="AX1300" s="652"/>
      <c r="AY1300" s="706">
        <f t="shared" si="1402"/>
        <v>0</v>
      </c>
      <c r="BC1300" s="30">
        <f t="shared" si="1405"/>
        <v>0</v>
      </c>
      <c r="BD1300" s="30">
        <f t="shared" si="1406"/>
        <v>0</v>
      </c>
      <c r="BE1300" s="30">
        <f t="shared" si="1385"/>
        <v>0</v>
      </c>
      <c r="BF1300" s="30">
        <f t="shared" si="1407"/>
        <v>0</v>
      </c>
      <c r="BG1300" s="30">
        <f t="shared" si="1408"/>
        <v>0</v>
      </c>
      <c r="BH1300" s="30">
        <f t="shared" si="1427"/>
        <v>0</v>
      </c>
      <c r="BI1300" s="30">
        <f t="shared" si="1389"/>
        <v>0</v>
      </c>
      <c r="BJ1300" s="30">
        <f t="shared" si="1409"/>
        <v>0</v>
      </c>
      <c r="BK1300" s="704">
        <f t="shared" si="1410"/>
        <v>0</v>
      </c>
      <c r="BL1300" s="30">
        <f t="shared" si="1411"/>
        <v>0</v>
      </c>
      <c r="BM1300" s="30">
        <f t="shared" si="1412"/>
        <v>0</v>
      </c>
      <c r="BN1300" s="30">
        <f t="shared" si="1387"/>
        <v>0</v>
      </c>
    </row>
    <row r="1301" spans="1:66" ht="15.75" thickBot="1" x14ac:dyDescent="0.3">
      <c r="A1301" s="52"/>
      <c r="B1301" s="53"/>
      <c r="C1301" s="700"/>
      <c r="D1301" s="53"/>
      <c r="E1301" s="62" t="e">
        <f t="shared" si="1388"/>
        <v>#N/A</v>
      </c>
      <c r="F1301" s="664" t="str">
        <f t="shared" si="1386"/>
        <v/>
      </c>
      <c r="G1301" s="587"/>
      <c r="H1301" s="588">
        <f t="shared" si="1413"/>
        <v>0</v>
      </c>
      <c r="I1301" s="588">
        <f t="shared" si="1390"/>
        <v>0</v>
      </c>
      <c r="J1301" s="587"/>
      <c r="K1301" s="588">
        <f t="shared" si="1414"/>
        <v>0</v>
      </c>
      <c r="L1301" s="588">
        <f t="shared" si="1391"/>
        <v>0</v>
      </c>
      <c r="M1301" s="587"/>
      <c r="N1301" s="588">
        <f t="shared" si="1415"/>
        <v>0</v>
      </c>
      <c r="O1301" s="588">
        <f t="shared" si="1392"/>
        <v>0</v>
      </c>
      <c r="P1301" s="587"/>
      <c r="Q1301" s="588">
        <f t="shared" si="1416"/>
        <v>0</v>
      </c>
      <c r="R1301" s="588">
        <f t="shared" si="1393"/>
        <v>0</v>
      </c>
      <c r="S1301" s="587"/>
      <c r="T1301" s="588">
        <f t="shared" si="1417"/>
        <v>0</v>
      </c>
      <c r="U1301" s="588">
        <f t="shared" si="1394"/>
        <v>0</v>
      </c>
      <c r="V1301" s="587"/>
      <c r="W1301" s="588">
        <f t="shared" si="1418"/>
        <v>0</v>
      </c>
      <c r="X1301" s="588">
        <f t="shared" si="1395"/>
        <v>0</v>
      </c>
      <c r="Y1301" s="587"/>
      <c r="Z1301" s="588">
        <f t="shared" si="1419"/>
        <v>0</v>
      </c>
      <c r="AA1301" s="588">
        <f t="shared" si="1403"/>
        <v>0</v>
      </c>
      <c r="AB1301" s="587"/>
      <c r="AC1301" s="588">
        <f t="shared" si="1420"/>
        <v>0</v>
      </c>
      <c r="AD1301" s="588">
        <f t="shared" si="1396"/>
        <v>0</v>
      </c>
      <c r="AE1301" s="587"/>
      <c r="AF1301" s="588">
        <f t="shared" si="1421"/>
        <v>0</v>
      </c>
      <c r="AG1301" s="588">
        <f t="shared" si="1397"/>
        <v>0</v>
      </c>
      <c r="AH1301" s="587"/>
      <c r="AI1301" s="588">
        <f t="shared" si="1422"/>
        <v>0</v>
      </c>
      <c r="AJ1301" s="588">
        <f t="shared" si="1398"/>
        <v>0</v>
      </c>
      <c r="AK1301" s="587"/>
      <c r="AL1301" s="588">
        <f t="shared" si="1423"/>
        <v>0</v>
      </c>
      <c r="AM1301" s="588">
        <f t="shared" si="1399"/>
        <v>0</v>
      </c>
      <c r="AN1301" s="587"/>
      <c r="AO1301" s="588">
        <f t="shared" si="1424"/>
        <v>0</v>
      </c>
      <c r="AP1301" s="588">
        <f t="shared" si="1400"/>
        <v>0</v>
      </c>
      <c r="AQ1301" s="587"/>
      <c r="AR1301" s="588">
        <f t="shared" si="1425"/>
        <v>0</v>
      </c>
      <c r="AS1301" s="588">
        <f t="shared" si="1404"/>
        <v>0</v>
      </c>
      <c r="AT1301" s="587"/>
      <c r="AU1301" s="588">
        <f t="shared" si="1426"/>
        <v>0</v>
      </c>
      <c r="AV1301" s="588">
        <f t="shared" si="1401"/>
        <v>0</v>
      </c>
      <c r="AW1301" s="587"/>
      <c r="AX1301" s="652"/>
      <c r="AY1301" s="706">
        <f t="shared" si="1402"/>
        <v>0</v>
      </c>
      <c r="BC1301" s="30">
        <f t="shared" si="1405"/>
        <v>0</v>
      </c>
      <c r="BD1301" s="30">
        <f t="shared" si="1406"/>
        <v>0</v>
      </c>
      <c r="BE1301" s="30">
        <f t="shared" si="1385"/>
        <v>0</v>
      </c>
      <c r="BF1301" s="30">
        <f t="shared" si="1407"/>
        <v>0</v>
      </c>
      <c r="BG1301" s="30">
        <f t="shared" si="1408"/>
        <v>0</v>
      </c>
      <c r="BH1301" s="30">
        <f t="shared" si="1427"/>
        <v>0</v>
      </c>
      <c r="BI1301" s="30">
        <f t="shared" si="1389"/>
        <v>0</v>
      </c>
      <c r="BJ1301" s="30">
        <f t="shared" si="1409"/>
        <v>0</v>
      </c>
      <c r="BK1301" s="704">
        <f t="shared" si="1410"/>
        <v>0</v>
      </c>
      <c r="BL1301" s="30">
        <f t="shared" si="1411"/>
        <v>0</v>
      </c>
      <c r="BM1301" s="30">
        <f t="shared" si="1412"/>
        <v>0</v>
      </c>
      <c r="BN1301" s="30">
        <f t="shared" si="1387"/>
        <v>0</v>
      </c>
    </row>
    <row r="1302" spans="1:66" ht="15.75" thickBot="1" x14ac:dyDescent="0.3">
      <c r="A1302" s="52"/>
      <c r="B1302" s="53"/>
      <c r="C1302" s="700"/>
      <c r="D1302" s="53"/>
      <c r="E1302" s="62" t="e">
        <f t="shared" si="1388"/>
        <v>#N/A</v>
      </c>
      <c r="F1302" s="664" t="str">
        <f t="shared" si="1386"/>
        <v/>
      </c>
      <c r="G1302" s="587"/>
      <c r="H1302" s="588">
        <f t="shared" si="1413"/>
        <v>0</v>
      </c>
      <c r="I1302" s="588">
        <f t="shared" si="1390"/>
        <v>0</v>
      </c>
      <c r="J1302" s="587"/>
      <c r="K1302" s="588">
        <f t="shared" si="1414"/>
        <v>0</v>
      </c>
      <c r="L1302" s="588">
        <f t="shared" si="1391"/>
        <v>0</v>
      </c>
      <c r="M1302" s="587"/>
      <c r="N1302" s="588">
        <f t="shared" si="1415"/>
        <v>0</v>
      </c>
      <c r="O1302" s="588">
        <f t="shared" si="1392"/>
        <v>0</v>
      </c>
      <c r="P1302" s="587"/>
      <c r="Q1302" s="588">
        <f t="shared" si="1416"/>
        <v>0</v>
      </c>
      <c r="R1302" s="588">
        <f t="shared" si="1393"/>
        <v>0</v>
      </c>
      <c r="S1302" s="587"/>
      <c r="T1302" s="588">
        <f t="shared" si="1417"/>
        <v>0</v>
      </c>
      <c r="U1302" s="588">
        <f t="shared" si="1394"/>
        <v>0</v>
      </c>
      <c r="V1302" s="587"/>
      <c r="W1302" s="588">
        <f t="shared" si="1418"/>
        <v>0</v>
      </c>
      <c r="X1302" s="588">
        <f t="shared" si="1395"/>
        <v>0</v>
      </c>
      <c r="Y1302" s="587"/>
      <c r="Z1302" s="588">
        <f t="shared" si="1419"/>
        <v>0</v>
      </c>
      <c r="AA1302" s="588">
        <f t="shared" si="1403"/>
        <v>0</v>
      </c>
      <c r="AB1302" s="587"/>
      <c r="AC1302" s="588">
        <f t="shared" si="1420"/>
        <v>0</v>
      </c>
      <c r="AD1302" s="588">
        <f t="shared" si="1396"/>
        <v>0</v>
      </c>
      <c r="AE1302" s="587"/>
      <c r="AF1302" s="588">
        <f t="shared" si="1421"/>
        <v>0</v>
      </c>
      <c r="AG1302" s="588">
        <f t="shared" si="1397"/>
        <v>0</v>
      </c>
      <c r="AH1302" s="587"/>
      <c r="AI1302" s="588">
        <f t="shared" si="1422"/>
        <v>0</v>
      </c>
      <c r="AJ1302" s="588">
        <f t="shared" si="1398"/>
        <v>0</v>
      </c>
      <c r="AK1302" s="587"/>
      <c r="AL1302" s="588">
        <f t="shared" si="1423"/>
        <v>0</v>
      </c>
      <c r="AM1302" s="588">
        <f t="shared" si="1399"/>
        <v>0</v>
      </c>
      <c r="AN1302" s="587"/>
      <c r="AO1302" s="588">
        <f t="shared" si="1424"/>
        <v>0</v>
      </c>
      <c r="AP1302" s="588">
        <f t="shared" si="1400"/>
        <v>0</v>
      </c>
      <c r="AQ1302" s="587"/>
      <c r="AR1302" s="588">
        <f t="shared" si="1425"/>
        <v>0</v>
      </c>
      <c r="AS1302" s="588">
        <f t="shared" si="1404"/>
        <v>0</v>
      </c>
      <c r="AT1302" s="587"/>
      <c r="AU1302" s="588">
        <f t="shared" si="1426"/>
        <v>0</v>
      </c>
      <c r="AV1302" s="588">
        <f t="shared" si="1401"/>
        <v>0</v>
      </c>
      <c r="AW1302" s="587"/>
      <c r="AX1302" s="652"/>
      <c r="AY1302" s="706">
        <f t="shared" si="1402"/>
        <v>0</v>
      </c>
      <c r="BC1302" s="30">
        <f t="shared" si="1405"/>
        <v>0</v>
      </c>
      <c r="BD1302" s="30">
        <f t="shared" si="1406"/>
        <v>0</v>
      </c>
      <c r="BE1302" s="30">
        <f t="shared" si="1385"/>
        <v>0</v>
      </c>
      <c r="BF1302" s="30">
        <f t="shared" si="1407"/>
        <v>0</v>
      </c>
      <c r="BG1302" s="30">
        <f t="shared" si="1408"/>
        <v>0</v>
      </c>
      <c r="BH1302" s="30">
        <f t="shared" si="1427"/>
        <v>0</v>
      </c>
      <c r="BI1302" s="30">
        <f t="shared" si="1389"/>
        <v>0</v>
      </c>
      <c r="BJ1302" s="30">
        <f t="shared" si="1409"/>
        <v>0</v>
      </c>
      <c r="BK1302" s="704">
        <f t="shared" si="1410"/>
        <v>0</v>
      </c>
      <c r="BL1302" s="30">
        <f t="shared" si="1411"/>
        <v>0</v>
      </c>
      <c r="BM1302" s="30">
        <f t="shared" si="1412"/>
        <v>0</v>
      </c>
      <c r="BN1302" s="30">
        <f t="shared" si="1387"/>
        <v>0</v>
      </c>
    </row>
    <row r="1303" spans="1:66" ht="15.75" thickBot="1" x14ac:dyDescent="0.3">
      <c r="A1303" s="52"/>
      <c r="B1303" s="53"/>
      <c r="C1303" s="700"/>
      <c r="D1303" s="53"/>
      <c r="E1303" s="62" t="e">
        <f t="shared" si="1388"/>
        <v>#N/A</v>
      </c>
      <c r="F1303" s="664" t="str">
        <f t="shared" si="1386"/>
        <v/>
      </c>
      <c r="G1303" s="587"/>
      <c r="H1303" s="588">
        <f t="shared" si="1413"/>
        <v>0</v>
      </c>
      <c r="I1303" s="588">
        <f t="shared" si="1390"/>
        <v>0</v>
      </c>
      <c r="J1303" s="587"/>
      <c r="K1303" s="588">
        <f t="shared" si="1414"/>
        <v>0</v>
      </c>
      <c r="L1303" s="588">
        <f t="shared" si="1391"/>
        <v>0</v>
      </c>
      <c r="M1303" s="587"/>
      <c r="N1303" s="588">
        <f t="shared" si="1415"/>
        <v>0</v>
      </c>
      <c r="O1303" s="588">
        <f t="shared" si="1392"/>
        <v>0</v>
      </c>
      <c r="P1303" s="587"/>
      <c r="Q1303" s="588">
        <f t="shared" si="1416"/>
        <v>0</v>
      </c>
      <c r="R1303" s="588">
        <f t="shared" si="1393"/>
        <v>0</v>
      </c>
      <c r="S1303" s="587"/>
      <c r="T1303" s="588">
        <f t="shared" si="1417"/>
        <v>0</v>
      </c>
      <c r="U1303" s="588">
        <f t="shared" si="1394"/>
        <v>0</v>
      </c>
      <c r="V1303" s="587"/>
      <c r="W1303" s="588">
        <f t="shared" si="1418"/>
        <v>0</v>
      </c>
      <c r="X1303" s="588">
        <f t="shared" si="1395"/>
        <v>0</v>
      </c>
      <c r="Y1303" s="587"/>
      <c r="Z1303" s="588">
        <f t="shared" si="1419"/>
        <v>0</v>
      </c>
      <c r="AA1303" s="588">
        <f t="shared" si="1403"/>
        <v>0</v>
      </c>
      <c r="AB1303" s="587"/>
      <c r="AC1303" s="588">
        <f t="shared" si="1420"/>
        <v>0</v>
      </c>
      <c r="AD1303" s="588">
        <f t="shared" si="1396"/>
        <v>0</v>
      </c>
      <c r="AE1303" s="587"/>
      <c r="AF1303" s="588">
        <f t="shared" si="1421"/>
        <v>0</v>
      </c>
      <c r="AG1303" s="588">
        <f t="shared" si="1397"/>
        <v>0</v>
      </c>
      <c r="AH1303" s="587"/>
      <c r="AI1303" s="588">
        <f t="shared" si="1422"/>
        <v>0</v>
      </c>
      <c r="AJ1303" s="588">
        <f t="shared" si="1398"/>
        <v>0</v>
      </c>
      <c r="AK1303" s="587"/>
      <c r="AL1303" s="588">
        <f t="shared" si="1423"/>
        <v>0</v>
      </c>
      <c r="AM1303" s="588">
        <f t="shared" si="1399"/>
        <v>0</v>
      </c>
      <c r="AN1303" s="587"/>
      <c r="AO1303" s="588">
        <f t="shared" si="1424"/>
        <v>0</v>
      </c>
      <c r="AP1303" s="588">
        <f t="shared" si="1400"/>
        <v>0</v>
      </c>
      <c r="AQ1303" s="587"/>
      <c r="AR1303" s="588">
        <f t="shared" si="1425"/>
        <v>0</v>
      </c>
      <c r="AS1303" s="588">
        <f t="shared" si="1404"/>
        <v>0</v>
      </c>
      <c r="AT1303" s="587"/>
      <c r="AU1303" s="588">
        <f t="shared" si="1426"/>
        <v>0</v>
      </c>
      <c r="AV1303" s="588">
        <f t="shared" si="1401"/>
        <v>0</v>
      </c>
      <c r="AW1303" s="587"/>
      <c r="AX1303" s="652"/>
      <c r="AY1303" s="706">
        <f t="shared" si="1402"/>
        <v>0</v>
      </c>
      <c r="BC1303" s="30">
        <f t="shared" si="1405"/>
        <v>0</v>
      </c>
      <c r="BD1303" s="30">
        <f t="shared" si="1406"/>
        <v>0</v>
      </c>
      <c r="BE1303" s="30">
        <f t="shared" si="1385"/>
        <v>0</v>
      </c>
      <c r="BF1303" s="30">
        <f t="shared" si="1407"/>
        <v>0</v>
      </c>
      <c r="BG1303" s="30">
        <f t="shared" si="1408"/>
        <v>0</v>
      </c>
      <c r="BH1303" s="30">
        <f t="shared" si="1427"/>
        <v>0</v>
      </c>
      <c r="BI1303" s="30">
        <f t="shared" si="1389"/>
        <v>0</v>
      </c>
      <c r="BJ1303" s="30">
        <f t="shared" si="1409"/>
        <v>0</v>
      </c>
      <c r="BK1303" s="704">
        <f t="shared" si="1410"/>
        <v>0</v>
      </c>
      <c r="BL1303" s="30">
        <f t="shared" si="1411"/>
        <v>0</v>
      </c>
      <c r="BM1303" s="30">
        <f t="shared" si="1412"/>
        <v>0</v>
      </c>
      <c r="BN1303" s="30">
        <f t="shared" si="1387"/>
        <v>0</v>
      </c>
    </row>
    <row r="1304" spans="1:66" ht="15.75" thickBot="1" x14ac:dyDescent="0.3">
      <c r="A1304" s="52"/>
      <c r="B1304" s="53"/>
      <c r="C1304" s="700"/>
      <c r="D1304" s="53"/>
      <c r="E1304" s="62" t="e">
        <f t="shared" si="1388"/>
        <v>#N/A</v>
      </c>
      <c r="F1304" s="664" t="str">
        <f t="shared" si="1386"/>
        <v/>
      </c>
      <c r="G1304" s="587"/>
      <c r="H1304" s="588">
        <f t="shared" si="1413"/>
        <v>0</v>
      </c>
      <c r="I1304" s="588">
        <f t="shared" si="1390"/>
        <v>0</v>
      </c>
      <c r="J1304" s="587"/>
      <c r="K1304" s="588">
        <f t="shared" si="1414"/>
        <v>0</v>
      </c>
      <c r="L1304" s="588">
        <f t="shared" si="1391"/>
        <v>0</v>
      </c>
      <c r="M1304" s="587"/>
      <c r="N1304" s="588">
        <f t="shared" si="1415"/>
        <v>0</v>
      </c>
      <c r="O1304" s="588">
        <f t="shared" si="1392"/>
        <v>0</v>
      </c>
      <c r="P1304" s="587"/>
      <c r="Q1304" s="588">
        <f t="shared" si="1416"/>
        <v>0</v>
      </c>
      <c r="R1304" s="588">
        <f t="shared" si="1393"/>
        <v>0</v>
      </c>
      <c r="S1304" s="587"/>
      <c r="T1304" s="588">
        <f t="shared" si="1417"/>
        <v>0</v>
      </c>
      <c r="U1304" s="588">
        <f t="shared" si="1394"/>
        <v>0</v>
      </c>
      <c r="V1304" s="587"/>
      <c r="W1304" s="588">
        <f t="shared" si="1418"/>
        <v>0</v>
      </c>
      <c r="X1304" s="588">
        <f t="shared" si="1395"/>
        <v>0</v>
      </c>
      <c r="Y1304" s="587"/>
      <c r="Z1304" s="588">
        <f t="shared" si="1419"/>
        <v>0</v>
      </c>
      <c r="AA1304" s="588">
        <f t="shared" si="1403"/>
        <v>0</v>
      </c>
      <c r="AB1304" s="587"/>
      <c r="AC1304" s="588">
        <f t="shared" si="1420"/>
        <v>0</v>
      </c>
      <c r="AD1304" s="588">
        <f t="shared" si="1396"/>
        <v>0</v>
      </c>
      <c r="AE1304" s="587"/>
      <c r="AF1304" s="588">
        <f t="shared" si="1421"/>
        <v>0</v>
      </c>
      <c r="AG1304" s="588">
        <f t="shared" si="1397"/>
        <v>0</v>
      </c>
      <c r="AH1304" s="587"/>
      <c r="AI1304" s="588">
        <f t="shared" si="1422"/>
        <v>0</v>
      </c>
      <c r="AJ1304" s="588">
        <f t="shared" si="1398"/>
        <v>0</v>
      </c>
      <c r="AK1304" s="587"/>
      <c r="AL1304" s="588">
        <f t="shared" si="1423"/>
        <v>0</v>
      </c>
      <c r="AM1304" s="588">
        <f t="shared" si="1399"/>
        <v>0</v>
      </c>
      <c r="AN1304" s="587"/>
      <c r="AO1304" s="588">
        <f t="shared" si="1424"/>
        <v>0</v>
      </c>
      <c r="AP1304" s="588">
        <f t="shared" si="1400"/>
        <v>0</v>
      </c>
      <c r="AQ1304" s="587"/>
      <c r="AR1304" s="588">
        <f t="shared" si="1425"/>
        <v>0</v>
      </c>
      <c r="AS1304" s="588">
        <f t="shared" si="1404"/>
        <v>0</v>
      </c>
      <c r="AT1304" s="587"/>
      <c r="AU1304" s="588">
        <f t="shared" si="1426"/>
        <v>0</v>
      </c>
      <c r="AV1304" s="588">
        <f t="shared" si="1401"/>
        <v>0</v>
      </c>
      <c r="AW1304" s="587"/>
      <c r="AX1304" s="652"/>
      <c r="AY1304" s="706">
        <f t="shared" si="1402"/>
        <v>0</v>
      </c>
      <c r="BC1304" s="30">
        <f t="shared" si="1405"/>
        <v>0</v>
      </c>
      <c r="BD1304" s="30">
        <f t="shared" si="1406"/>
        <v>0</v>
      </c>
      <c r="BE1304" s="30">
        <f t="shared" si="1385"/>
        <v>0</v>
      </c>
      <c r="BF1304" s="30">
        <f t="shared" si="1407"/>
        <v>0</v>
      </c>
      <c r="BG1304" s="30">
        <f t="shared" si="1408"/>
        <v>0</v>
      </c>
      <c r="BH1304" s="30">
        <f t="shared" si="1427"/>
        <v>0</v>
      </c>
      <c r="BI1304" s="30">
        <f t="shared" si="1389"/>
        <v>0</v>
      </c>
      <c r="BJ1304" s="30">
        <f t="shared" si="1409"/>
        <v>0</v>
      </c>
      <c r="BK1304" s="704">
        <f t="shared" si="1410"/>
        <v>0</v>
      </c>
      <c r="BL1304" s="30">
        <f t="shared" si="1411"/>
        <v>0</v>
      </c>
      <c r="BM1304" s="30">
        <f t="shared" si="1412"/>
        <v>0</v>
      </c>
      <c r="BN1304" s="30">
        <f t="shared" si="1387"/>
        <v>0</v>
      </c>
    </row>
    <row r="1305" spans="1:66" ht="15.75" thickBot="1" x14ac:dyDescent="0.3">
      <c r="A1305" s="52"/>
      <c r="B1305" s="53"/>
      <c r="C1305" s="700"/>
      <c r="D1305" s="53"/>
      <c r="E1305" s="62" t="e">
        <f t="shared" si="1388"/>
        <v>#N/A</v>
      </c>
      <c r="F1305" s="664" t="str">
        <f t="shared" si="1386"/>
        <v/>
      </c>
      <c r="G1305" s="587"/>
      <c r="H1305" s="588">
        <f t="shared" si="1413"/>
        <v>0</v>
      </c>
      <c r="I1305" s="588">
        <f t="shared" si="1390"/>
        <v>0</v>
      </c>
      <c r="J1305" s="587"/>
      <c r="K1305" s="588">
        <f t="shared" si="1414"/>
        <v>0</v>
      </c>
      <c r="L1305" s="588">
        <f t="shared" si="1391"/>
        <v>0</v>
      </c>
      <c r="M1305" s="587"/>
      <c r="N1305" s="588">
        <f t="shared" si="1415"/>
        <v>0</v>
      </c>
      <c r="O1305" s="588">
        <f t="shared" si="1392"/>
        <v>0</v>
      </c>
      <c r="P1305" s="587"/>
      <c r="Q1305" s="588">
        <f t="shared" si="1416"/>
        <v>0</v>
      </c>
      <c r="R1305" s="588">
        <f t="shared" si="1393"/>
        <v>0</v>
      </c>
      <c r="S1305" s="587"/>
      <c r="T1305" s="588">
        <f t="shared" si="1417"/>
        <v>0</v>
      </c>
      <c r="U1305" s="588">
        <f t="shared" si="1394"/>
        <v>0</v>
      </c>
      <c r="V1305" s="587"/>
      <c r="W1305" s="588">
        <f t="shared" si="1418"/>
        <v>0</v>
      </c>
      <c r="X1305" s="588">
        <f t="shared" si="1395"/>
        <v>0</v>
      </c>
      <c r="Y1305" s="587"/>
      <c r="Z1305" s="588">
        <f t="shared" si="1419"/>
        <v>0</v>
      </c>
      <c r="AA1305" s="588">
        <f t="shared" si="1403"/>
        <v>0</v>
      </c>
      <c r="AB1305" s="587"/>
      <c r="AC1305" s="588">
        <f t="shared" si="1420"/>
        <v>0</v>
      </c>
      <c r="AD1305" s="588">
        <f t="shared" si="1396"/>
        <v>0</v>
      </c>
      <c r="AE1305" s="587"/>
      <c r="AF1305" s="588">
        <f t="shared" si="1421"/>
        <v>0</v>
      </c>
      <c r="AG1305" s="588">
        <f t="shared" si="1397"/>
        <v>0</v>
      </c>
      <c r="AH1305" s="587"/>
      <c r="AI1305" s="588">
        <f t="shared" si="1422"/>
        <v>0</v>
      </c>
      <c r="AJ1305" s="588">
        <f t="shared" si="1398"/>
        <v>0</v>
      </c>
      <c r="AK1305" s="587"/>
      <c r="AL1305" s="588">
        <f t="shared" si="1423"/>
        <v>0</v>
      </c>
      <c r="AM1305" s="588">
        <f t="shared" si="1399"/>
        <v>0</v>
      </c>
      <c r="AN1305" s="587"/>
      <c r="AO1305" s="588">
        <f t="shared" si="1424"/>
        <v>0</v>
      </c>
      <c r="AP1305" s="588">
        <f t="shared" si="1400"/>
        <v>0</v>
      </c>
      <c r="AQ1305" s="587"/>
      <c r="AR1305" s="588">
        <f t="shared" si="1425"/>
        <v>0</v>
      </c>
      <c r="AS1305" s="588">
        <f t="shared" si="1404"/>
        <v>0</v>
      </c>
      <c r="AT1305" s="587"/>
      <c r="AU1305" s="588">
        <f t="shared" si="1426"/>
        <v>0</v>
      </c>
      <c r="AV1305" s="588">
        <f t="shared" si="1401"/>
        <v>0</v>
      </c>
      <c r="AW1305" s="587"/>
      <c r="AX1305" s="652"/>
      <c r="AY1305" s="706">
        <f t="shared" si="1402"/>
        <v>0</v>
      </c>
      <c r="BC1305" s="30">
        <f t="shared" si="1405"/>
        <v>0</v>
      </c>
      <c r="BD1305" s="30">
        <f t="shared" si="1406"/>
        <v>0</v>
      </c>
      <c r="BE1305" s="30">
        <f t="shared" ref="BE1305:BE1368" si="1428">R1305-O1305</f>
        <v>0</v>
      </c>
      <c r="BF1305" s="30">
        <f t="shared" si="1407"/>
        <v>0</v>
      </c>
      <c r="BG1305" s="30">
        <f t="shared" si="1408"/>
        <v>0</v>
      </c>
      <c r="BH1305" s="30">
        <f t="shared" si="1427"/>
        <v>0</v>
      </c>
      <c r="BI1305" s="30">
        <f t="shared" si="1389"/>
        <v>0</v>
      </c>
      <c r="BJ1305" s="30">
        <f t="shared" si="1409"/>
        <v>0</v>
      </c>
      <c r="BK1305" s="704">
        <f t="shared" si="1410"/>
        <v>0</v>
      </c>
      <c r="BL1305" s="30">
        <f t="shared" si="1411"/>
        <v>0</v>
      </c>
      <c r="BM1305" s="30">
        <f t="shared" si="1412"/>
        <v>0</v>
      </c>
      <c r="BN1305" s="30">
        <f t="shared" si="1387"/>
        <v>0</v>
      </c>
    </row>
    <row r="1306" spans="1:66" ht="15.75" thickBot="1" x14ac:dyDescent="0.3">
      <c r="A1306" s="52"/>
      <c r="B1306" s="53"/>
      <c r="C1306" s="700"/>
      <c r="D1306" s="53"/>
      <c r="E1306" s="62" t="e">
        <f t="shared" si="1388"/>
        <v>#N/A</v>
      </c>
      <c r="F1306" s="664" t="str">
        <f t="shared" si="1386"/>
        <v/>
      </c>
      <c r="G1306" s="587"/>
      <c r="H1306" s="588">
        <f t="shared" si="1413"/>
        <v>0</v>
      </c>
      <c r="I1306" s="588">
        <f t="shared" si="1390"/>
        <v>0</v>
      </c>
      <c r="J1306" s="587"/>
      <c r="K1306" s="588">
        <f t="shared" si="1414"/>
        <v>0</v>
      </c>
      <c r="L1306" s="588">
        <f t="shared" si="1391"/>
        <v>0</v>
      </c>
      <c r="M1306" s="587"/>
      <c r="N1306" s="588">
        <f t="shared" si="1415"/>
        <v>0</v>
      </c>
      <c r="O1306" s="588">
        <f t="shared" si="1392"/>
        <v>0</v>
      </c>
      <c r="P1306" s="587"/>
      <c r="Q1306" s="588">
        <f t="shared" si="1416"/>
        <v>0</v>
      </c>
      <c r="R1306" s="588">
        <f t="shared" si="1393"/>
        <v>0</v>
      </c>
      <c r="S1306" s="587"/>
      <c r="T1306" s="588">
        <f t="shared" si="1417"/>
        <v>0</v>
      </c>
      <c r="U1306" s="588">
        <f t="shared" si="1394"/>
        <v>0</v>
      </c>
      <c r="V1306" s="587"/>
      <c r="W1306" s="588">
        <f t="shared" si="1418"/>
        <v>0</v>
      </c>
      <c r="X1306" s="588">
        <f t="shared" si="1395"/>
        <v>0</v>
      </c>
      <c r="Y1306" s="587"/>
      <c r="Z1306" s="588">
        <f t="shared" si="1419"/>
        <v>0</v>
      </c>
      <c r="AA1306" s="588">
        <f t="shared" si="1403"/>
        <v>0</v>
      </c>
      <c r="AB1306" s="587"/>
      <c r="AC1306" s="588">
        <f t="shared" si="1420"/>
        <v>0</v>
      </c>
      <c r="AD1306" s="588">
        <f t="shared" si="1396"/>
        <v>0</v>
      </c>
      <c r="AE1306" s="587"/>
      <c r="AF1306" s="588">
        <f t="shared" si="1421"/>
        <v>0</v>
      </c>
      <c r="AG1306" s="588">
        <f t="shared" si="1397"/>
        <v>0</v>
      </c>
      <c r="AH1306" s="587"/>
      <c r="AI1306" s="588">
        <f t="shared" si="1422"/>
        <v>0</v>
      </c>
      <c r="AJ1306" s="588">
        <f t="shared" si="1398"/>
        <v>0</v>
      </c>
      <c r="AK1306" s="587"/>
      <c r="AL1306" s="588">
        <f t="shared" si="1423"/>
        <v>0</v>
      </c>
      <c r="AM1306" s="588">
        <f t="shared" si="1399"/>
        <v>0</v>
      </c>
      <c r="AN1306" s="587"/>
      <c r="AO1306" s="588">
        <f t="shared" si="1424"/>
        <v>0</v>
      </c>
      <c r="AP1306" s="588">
        <f t="shared" si="1400"/>
        <v>0</v>
      </c>
      <c r="AQ1306" s="587"/>
      <c r="AR1306" s="588">
        <f t="shared" si="1425"/>
        <v>0</v>
      </c>
      <c r="AS1306" s="588">
        <f t="shared" si="1404"/>
        <v>0</v>
      </c>
      <c r="AT1306" s="587"/>
      <c r="AU1306" s="588">
        <f t="shared" si="1426"/>
        <v>0</v>
      </c>
      <c r="AV1306" s="588">
        <f t="shared" si="1401"/>
        <v>0</v>
      </c>
      <c r="AW1306" s="587"/>
      <c r="AX1306" s="652"/>
      <c r="AY1306" s="706">
        <f t="shared" si="1402"/>
        <v>0</v>
      </c>
      <c r="BC1306" s="30">
        <f t="shared" si="1405"/>
        <v>0</v>
      </c>
      <c r="BD1306" s="30">
        <f t="shared" si="1406"/>
        <v>0</v>
      </c>
      <c r="BE1306" s="30">
        <f t="shared" si="1428"/>
        <v>0</v>
      </c>
      <c r="BF1306" s="30">
        <f t="shared" si="1407"/>
        <v>0</v>
      </c>
      <c r="BG1306" s="30">
        <f t="shared" si="1408"/>
        <v>0</v>
      </c>
      <c r="BH1306" s="30">
        <f t="shared" si="1427"/>
        <v>0</v>
      </c>
      <c r="BI1306" s="30">
        <f t="shared" si="1389"/>
        <v>0</v>
      </c>
      <c r="BJ1306" s="30">
        <f t="shared" si="1409"/>
        <v>0</v>
      </c>
      <c r="BK1306" s="704">
        <f t="shared" si="1410"/>
        <v>0</v>
      </c>
      <c r="BL1306" s="30">
        <f t="shared" si="1411"/>
        <v>0</v>
      </c>
      <c r="BM1306" s="30">
        <f t="shared" si="1412"/>
        <v>0</v>
      </c>
      <c r="BN1306" s="30">
        <f t="shared" si="1387"/>
        <v>0</v>
      </c>
    </row>
    <row r="1307" spans="1:66" ht="15.75" thickBot="1" x14ac:dyDescent="0.3">
      <c r="A1307" s="52"/>
      <c r="B1307" s="53"/>
      <c r="C1307" s="700"/>
      <c r="D1307" s="53"/>
      <c r="E1307" s="62" t="e">
        <f t="shared" si="1388"/>
        <v>#N/A</v>
      </c>
      <c r="F1307" s="664" t="str">
        <f t="shared" si="1386"/>
        <v/>
      </c>
      <c r="G1307" s="587"/>
      <c r="H1307" s="588">
        <f t="shared" si="1413"/>
        <v>0</v>
      </c>
      <c r="I1307" s="588">
        <f t="shared" si="1390"/>
        <v>0</v>
      </c>
      <c r="J1307" s="587"/>
      <c r="K1307" s="588">
        <f t="shared" si="1414"/>
        <v>0</v>
      </c>
      <c r="L1307" s="588">
        <f t="shared" si="1391"/>
        <v>0</v>
      </c>
      <c r="M1307" s="587"/>
      <c r="N1307" s="588">
        <f t="shared" si="1415"/>
        <v>0</v>
      </c>
      <c r="O1307" s="588">
        <f t="shared" si="1392"/>
        <v>0</v>
      </c>
      <c r="P1307" s="587"/>
      <c r="Q1307" s="588">
        <f t="shared" si="1416"/>
        <v>0</v>
      </c>
      <c r="R1307" s="588">
        <f t="shared" si="1393"/>
        <v>0</v>
      </c>
      <c r="S1307" s="587"/>
      <c r="T1307" s="588">
        <f t="shared" si="1417"/>
        <v>0</v>
      </c>
      <c r="U1307" s="588">
        <f t="shared" si="1394"/>
        <v>0</v>
      </c>
      <c r="V1307" s="587"/>
      <c r="W1307" s="588">
        <f t="shared" si="1418"/>
        <v>0</v>
      </c>
      <c r="X1307" s="588">
        <f t="shared" si="1395"/>
        <v>0</v>
      </c>
      <c r="Y1307" s="587"/>
      <c r="Z1307" s="588">
        <f t="shared" si="1419"/>
        <v>0</v>
      </c>
      <c r="AA1307" s="588">
        <f t="shared" si="1403"/>
        <v>0</v>
      </c>
      <c r="AB1307" s="587"/>
      <c r="AC1307" s="588">
        <f t="shared" si="1420"/>
        <v>0</v>
      </c>
      <c r="AD1307" s="588">
        <f t="shared" si="1396"/>
        <v>0</v>
      </c>
      <c r="AE1307" s="587"/>
      <c r="AF1307" s="588">
        <f t="shared" si="1421"/>
        <v>0</v>
      </c>
      <c r="AG1307" s="588">
        <f t="shared" si="1397"/>
        <v>0</v>
      </c>
      <c r="AH1307" s="587"/>
      <c r="AI1307" s="588">
        <f t="shared" si="1422"/>
        <v>0</v>
      </c>
      <c r="AJ1307" s="588">
        <f t="shared" si="1398"/>
        <v>0</v>
      </c>
      <c r="AK1307" s="587"/>
      <c r="AL1307" s="588">
        <f t="shared" si="1423"/>
        <v>0</v>
      </c>
      <c r="AM1307" s="588">
        <f t="shared" si="1399"/>
        <v>0</v>
      </c>
      <c r="AN1307" s="587"/>
      <c r="AO1307" s="588">
        <f t="shared" si="1424"/>
        <v>0</v>
      </c>
      <c r="AP1307" s="588">
        <f t="shared" si="1400"/>
        <v>0</v>
      </c>
      <c r="AQ1307" s="587"/>
      <c r="AR1307" s="588">
        <f t="shared" si="1425"/>
        <v>0</v>
      </c>
      <c r="AS1307" s="588">
        <f t="shared" si="1404"/>
        <v>0</v>
      </c>
      <c r="AT1307" s="587"/>
      <c r="AU1307" s="588">
        <f t="shared" si="1426"/>
        <v>0</v>
      </c>
      <c r="AV1307" s="588">
        <f t="shared" si="1401"/>
        <v>0</v>
      </c>
      <c r="AW1307" s="587"/>
      <c r="AX1307" s="652"/>
      <c r="AY1307" s="706">
        <f t="shared" si="1402"/>
        <v>0</v>
      </c>
      <c r="BC1307" s="30">
        <f t="shared" si="1405"/>
        <v>0</v>
      </c>
      <c r="BD1307" s="30">
        <f t="shared" si="1406"/>
        <v>0</v>
      </c>
      <c r="BE1307" s="30">
        <f t="shared" si="1428"/>
        <v>0</v>
      </c>
      <c r="BF1307" s="30">
        <f t="shared" si="1407"/>
        <v>0</v>
      </c>
      <c r="BG1307" s="30">
        <f t="shared" si="1408"/>
        <v>0</v>
      </c>
      <c r="BH1307" s="30">
        <f t="shared" si="1427"/>
        <v>0</v>
      </c>
      <c r="BI1307" s="30">
        <f t="shared" si="1389"/>
        <v>0</v>
      </c>
      <c r="BJ1307" s="30">
        <f t="shared" si="1409"/>
        <v>0</v>
      </c>
      <c r="BK1307" s="704">
        <f t="shared" si="1410"/>
        <v>0</v>
      </c>
      <c r="BL1307" s="30">
        <f t="shared" si="1411"/>
        <v>0</v>
      </c>
      <c r="BM1307" s="30">
        <f t="shared" si="1412"/>
        <v>0</v>
      </c>
      <c r="BN1307" s="30">
        <f t="shared" si="1387"/>
        <v>0</v>
      </c>
    </row>
    <row r="1308" spans="1:66" ht="15.75" thickBot="1" x14ac:dyDescent="0.3">
      <c r="A1308" s="52"/>
      <c r="B1308" s="53"/>
      <c r="C1308" s="700"/>
      <c r="D1308" s="53"/>
      <c r="E1308" s="62" t="e">
        <f t="shared" si="1388"/>
        <v>#N/A</v>
      </c>
      <c r="F1308" s="664" t="str">
        <f t="shared" si="1386"/>
        <v/>
      </c>
      <c r="G1308" s="587"/>
      <c r="H1308" s="588">
        <f t="shared" si="1413"/>
        <v>0</v>
      </c>
      <c r="I1308" s="588">
        <f t="shared" si="1390"/>
        <v>0</v>
      </c>
      <c r="J1308" s="587"/>
      <c r="K1308" s="588">
        <f t="shared" si="1414"/>
        <v>0</v>
      </c>
      <c r="L1308" s="588">
        <f t="shared" si="1391"/>
        <v>0</v>
      </c>
      <c r="M1308" s="587"/>
      <c r="N1308" s="588">
        <f t="shared" si="1415"/>
        <v>0</v>
      </c>
      <c r="O1308" s="588">
        <f t="shared" si="1392"/>
        <v>0</v>
      </c>
      <c r="P1308" s="587"/>
      <c r="Q1308" s="588">
        <f t="shared" si="1416"/>
        <v>0</v>
      </c>
      <c r="R1308" s="588">
        <f t="shared" si="1393"/>
        <v>0</v>
      </c>
      <c r="S1308" s="587"/>
      <c r="T1308" s="588">
        <f t="shared" si="1417"/>
        <v>0</v>
      </c>
      <c r="U1308" s="588">
        <f t="shared" si="1394"/>
        <v>0</v>
      </c>
      <c r="V1308" s="587"/>
      <c r="W1308" s="588">
        <f t="shared" si="1418"/>
        <v>0</v>
      </c>
      <c r="X1308" s="588">
        <f t="shared" si="1395"/>
        <v>0</v>
      </c>
      <c r="Y1308" s="587"/>
      <c r="Z1308" s="588">
        <f t="shared" si="1419"/>
        <v>0</v>
      </c>
      <c r="AA1308" s="588">
        <f t="shared" si="1403"/>
        <v>0</v>
      </c>
      <c r="AB1308" s="587"/>
      <c r="AC1308" s="588">
        <f t="shared" si="1420"/>
        <v>0</v>
      </c>
      <c r="AD1308" s="588">
        <f t="shared" si="1396"/>
        <v>0</v>
      </c>
      <c r="AE1308" s="587"/>
      <c r="AF1308" s="588">
        <f t="shared" si="1421"/>
        <v>0</v>
      </c>
      <c r="AG1308" s="588">
        <f t="shared" si="1397"/>
        <v>0</v>
      </c>
      <c r="AH1308" s="587"/>
      <c r="AI1308" s="588">
        <f t="shared" si="1422"/>
        <v>0</v>
      </c>
      <c r="AJ1308" s="588">
        <f t="shared" si="1398"/>
        <v>0</v>
      </c>
      <c r="AK1308" s="587"/>
      <c r="AL1308" s="588">
        <f t="shared" si="1423"/>
        <v>0</v>
      </c>
      <c r="AM1308" s="588">
        <f t="shared" si="1399"/>
        <v>0</v>
      </c>
      <c r="AN1308" s="587"/>
      <c r="AO1308" s="588">
        <f t="shared" si="1424"/>
        <v>0</v>
      </c>
      <c r="AP1308" s="588">
        <f t="shared" si="1400"/>
        <v>0</v>
      </c>
      <c r="AQ1308" s="587"/>
      <c r="AR1308" s="588">
        <f t="shared" si="1425"/>
        <v>0</v>
      </c>
      <c r="AS1308" s="588">
        <f t="shared" si="1404"/>
        <v>0</v>
      </c>
      <c r="AT1308" s="587"/>
      <c r="AU1308" s="588">
        <f t="shared" si="1426"/>
        <v>0</v>
      </c>
      <c r="AV1308" s="588">
        <f t="shared" si="1401"/>
        <v>0</v>
      </c>
      <c r="AW1308" s="587"/>
      <c r="AX1308" s="652"/>
      <c r="AY1308" s="706">
        <f t="shared" si="1402"/>
        <v>0</v>
      </c>
      <c r="BC1308" s="30">
        <f t="shared" si="1405"/>
        <v>0</v>
      </c>
      <c r="BD1308" s="30">
        <f t="shared" si="1406"/>
        <v>0</v>
      </c>
      <c r="BE1308" s="30">
        <f t="shared" si="1428"/>
        <v>0</v>
      </c>
      <c r="BF1308" s="30">
        <f t="shared" si="1407"/>
        <v>0</v>
      </c>
      <c r="BG1308" s="30">
        <f t="shared" si="1408"/>
        <v>0</v>
      </c>
      <c r="BH1308" s="30">
        <f t="shared" si="1427"/>
        <v>0</v>
      </c>
      <c r="BI1308" s="30">
        <f t="shared" si="1389"/>
        <v>0</v>
      </c>
      <c r="BJ1308" s="30">
        <f t="shared" si="1409"/>
        <v>0</v>
      </c>
      <c r="BK1308" s="704">
        <f t="shared" si="1410"/>
        <v>0</v>
      </c>
      <c r="BL1308" s="30">
        <f t="shared" si="1411"/>
        <v>0</v>
      </c>
      <c r="BM1308" s="30">
        <f t="shared" si="1412"/>
        <v>0</v>
      </c>
      <c r="BN1308" s="30">
        <f t="shared" si="1387"/>
        <v>0</v>
      </c>
    </row>
    <row r="1309" spans="1:66" ht="15.75" thickBot="1" x14ac:dyDescent="0.3">
      <c r="A1309" s="52"/>
      <c r="B1309" s="53"/>
      <c r="C1309" s="700"/>
      <c r="D1309" s="53"/>
      <c r="E1309" s="62" t="e">
        <f t="shared" si="1388"/>
        <v>#N/A</v>
      </c>
      <c r="F1309" s="664" t="str">
        <f t="shared" si="1386"/>
        <v/>
      </c>
      <c r="G1309" s="587"/>
      <c r="H1309" s="588">
        <f t="shared" si="1413"/>
        <v>0</v>
      </c>
      <c r="I1309" s="588">
        <f t="shared" si="1390"/>
        <v>0</v>
      </c>
      <c r="J1309" s="587"/>
      <c r="K1309" s="588">
        <f t="shared" si="1414"/>
        <v>0</v>
      </c>
      <c r="L1309" s="588">
        <f t="shared" si="1391"/>
        <v>0</v>
      </c>
      <c r="M1309" s="587"/>
      <c r="N1309" s="588">
        <f t="shared" si="1415"/>
        <v>0</v>
      </c>
      <c r="O1309" s="588">
        <f t="shared" si="1392"/>
        <v>0</v>
      </c>
      <c r="P1309" s="587"/>
      <c r="Q1309" s="588">
        <f t="shared" si="1416"/>
        <v>0</v>
      </c>
      <c r="R1309" s="588">
        <f t="shared" si="1393"/>
        <v>0</v>
      </c>
      <c r="S1309" s="587"/>
      <c r="T1309" s="588">
        <f t="shared" si="1417"/>
        <v>0</v>
      </c>
      <c r="U1309" s="588">
        <f t="shared" si="1394"/>
        <v>0</v>
      </c>
      <c r="V1309" s="587"/>
      <c r="W1309" s="588">
        <f t="shared" si="1418"/>
        <v>0</v>
      </c>
      <c r="X1309" s="588">
        <f t="shared" si="1395"/>
        <v>0</v>
      </c>
      <c r="Y1309" s="587"/>
      <c r="Z1309" s="588">
        <f t="shared" si="1419"/>
        <v>0</v>
      </c>
      <c r="AA1309" s="588">
        <f t="shared" si="1403"/>
        <v>0</v>
      </c>
      <c r="AB1309" s="587"/>
      <c r="AC1309" s="588">
        <f t="shared" si="1420"/>
        <v>0</v>
      </c>
      <c r="AD1309" s="588">
        <f t="shared" si="1396"/>
        <v>0</v>
      </c>
      <c r="AE1309" s="587"/>
      <c r="AF1309" s="588">
        <f t="shared" si="1421"/>
        <v>0</v>
      </c>
      <c r="AG1309" s="588">
        <f t="shared" si="1397"/>
        <v>0</v>
      </c>
      <c r="AH1309" s="587"/>
      <c r="AI1309" s="588">
        <f t="shared" si="1422"/>
        <v>0</v>
      </c>
      <c r="AJ1309" s="588">
        <f t="shared" si="1398"/>
        <v>0</v>
      </c>
      <c r="AK1309" s="587"/>
      <c r="AL1309" s="588">
        <f t="shared" si="1423"/>
        <v>0</v>
      </c>
      <c r="AM1309" s="588">
        <f t="shared" si="1399"/>
        <v>0</v>
      </c>
      <c r="AN1309" s="587"/>
      <c r="AO1309" s="588">
        <f t="shared" si="1424"/>
        <v>0</v>
      </c>
      <c r="AP1309" s="588">
        <f t="shared" si="1400"/>
        <v>0</v>
      </c>
      <c r="AQ1309" s="587"/>
      <c r="AR1309" s="588">
        <f t="shared" si="1425"/>
        <v>0</v>
      </c>
      <c r="AS1309" s="588">
        <f t="shared" si="1404"/>
        <v>0</v>
      </c>
      <c r="AT1309" s="587"/>
      <c r="AU1309" s="588">
        <f t="shared" si="1426"/>
        <v>0</v>
      </c>
      <c r="AV1309" s="588">
        <f t="shared" si="1401"/>
        <v>0</v>
      </c>
      <c r="AW1309" s="587"/>
      <c r="AX1309" s="652"/>
      <c r="AY1309" s="706">
        <f t="shared" si="1402"/>
        <v>0</v>
      </c>
      <c r="BC1309" s="30">
        <f t="shared" si="1405"/>
        <v>0</v>
      </c>
      <c r="BD1309" s="30">
        <f t="shared" si="1406"/>
        <v>0</v>
      </c>
      <c r="BE1309" s="30">
        <f t="shared" si="1428"/>
        <v>0</v>
      </c>
      <c r="BF1309" s="30">
        <f t="shared" si="1407"/>
        <v>0</v>
      </c>
      <c r="BG1309" s="30">
        <f t="shared" si="1408"/>
        <v>0</v>
      </c>
      <c r="BH1309" s="30">
        <f t="shared" si="1427"/>
        <v>0</v>
      </c>
      <c r="BI1309" s="30">
        <f t="shared" si="1389"/>
        <v>0</v>
      </c>
      <c r="BJ1309" s="30">
        <f t="shared" si="1409"/>
        <v>0</v>
      </c>
      <c r="BK1309" s="704">
        <f t="shared" si="1410"/>
        <v>0</v>
      </c>
      <c r="BL1309" s="30">
        <f t="shared" si="1411"/>
        <v>0</v>
      </c>
      <c r="BM1309" s="30">
        <f t="shared" si="1412"/>
        <v>0</v>
      </c>
      <c r="BN1309" s="30">
        <f t="shared" si="1387"/>
        <v>0</v>
      </c>
    </row>
    <row r="1310" spans="1:66" ht="15.75" thickBot="1" x14ac:dyDescent="0.3">
      <c r="A1310" s="52"/>
      <c r="B1310" s="53"/>
      <c r="C1310" s="700"/>
      <c r="D1310" s="53"/>
      <c r="E1310" s="62" t="e">
        <f t="shared" si="1388"/>
        <v>#N/A</v>
      </c>
      <c r="F1310" s="664" t="str">
        <f t="shared" si="1386"/>
        <v/>
      </c>
      <c r="G1310" s="587"/>
      <c r="H1310" s="588">
        <f t="shared" si="1413"/>
        <v>0</v>
      </c>
      <c r="I1310" s="588">
        <f t="shared" si="1390"/>
        <v>0</v>
      </c>
      <c r="J1310" s="587"/>
      <c r="K1310" s="588">
        <f t="shared" si="1414"/>
        <v>0</v>
      </c>
      <c r="L1310" s="588">
        <f t="shared" si="1391"/>
        <v>0</v>
      </c>
      <c r="M1310" s="587"/>
      <c r="N1310" s="588">
        <f t="shared" si="1415"/>
        <v>0</v>
      </c>
      <c r="O1310" s="588">
        <f t="shared" si="1392"/>
        <v>0</v>
      </c>
      <c r="P1310" s="587"/>
      <c r="Q1310" s="588">
        <f t="shared" si="1416"/>
        <v>0</v>
      </c>
      <c r="R1310" s="588">
        <f t="shared" si="1393"/>
        <v>0</v>
      </c>
      <c r="S1310" s="587"/>
      <c r="T1310" s="588">
        <f t="shared" si="1417"/>
        <v>0</v>
      </c>
      <c r="U1310" s="588">
        <f t="shared" si="1394"/>
        <v>0</v>
      </c>
      <c r="V1310" s="587"/>
      <c r="W1310" s="588">
        <f t="shared" si="1418"/>
        <v>0</v>
      </c>
      <c r="X1310" s="588">
        <f t="shared" si="1395"/>
        <v>0</v>
      </c>
      <c r="Y1310" s="587"/>
      <c r="Z1310" s="588">
        <f t="shared" si="1419"/>
        <v>0</v>
      </c>
      <c r="AA1310" s="588">
        <f t="shared" si="1403"/>
        <v>0</v>
      </c>
      <c r="AB1310" s="587"/>
      <c r="AC1310" s="588">
        <f t="shared" si="1420"/>
        <v>0</v>
      </c>
      <c r="AD1310" s="588">
        <f t="shared" si="1396"/>
        <v>0</v>
      </c>
      <c r="AE1310" s="587"/>
      <c r="AF1310" s="588">
        <f t="shared" si="1421"/>
        <v>0</v>
      </c>
      <c r="AG1310" s="588">
        <f t="shared" si="1397"/>
        <v>0</v>
      </c>
      <c r="AH1310" s="587"/>
      <c r="AI1310" s="588">
        <f t="shared" si="1422"/>
        <v>0</v>
      </c>
      <c r="AJ1310" s="588">
        <f t="shared" si="1398"/>
        <v>0</v>
      </c>
      <c r="AK1310" s="587"/>
      <c r="AL1310" s="588">
        <f t="shared" si="1423"/>
        <v>0</v>
      </c>
      <c r="AM1310" s="588">
        <f t="shared" si="1399"/>
        <v>0</v>
      </c>
      <c r="AN1310" s="587"/>
      <c r="AO1310" s="588">
        <f t="shared" si="1424"/>
        <v>0</v>
      </c>
      <c r="AP1310" s="588">
        <f t="shared" si="1400"/>
        <v>0</v>
      </c>
      <c r="AQ1310" s="587"/>
      <c r="AR1310" s="588">
        <f t="shared" si="1425"/>
        <v>0</v>
      </c>
      <c r="AS1310" s="588">
        <f t="shared" si="1404"/>
        <v>0</v>
      </c>
      <c r="AT1310" s="587"/>
      <c r="AU1310" s="588">
        <f t="shared" si="1426"/>
        <v>0</v>
      </c>
      <c r="AV1310" s="588">
        <f t="shared" si="1401"/>
        <v>0</v>
      </c>
      <c r="AW1310" s="587"/>
      <c r="AX1310" s="652"/>
      <c r="AY1310" s="706">
        <f t="shared" si="1402"/>
        <v>0</v>
      </c>
      <c r="BC1310" s="30">
        <f t="shared" si="1405"/>
        <v>0</v>
      </c>
      <c r="BD1310" s="30">
        <f t="shared" si="1406"/>
        <v>0</v>
      </c>
      <c r="BE1310" s="30">
        <f t="shared" si="1428"/>
        <v>0</v>
      </c>
      <c r="BF1310" s="30">
        <f t="shared" si="1407"/>
        <v>0</v>
      </c>
      <c r="BG1310" s="30">
        <f t="shared" si="1408"/>
        <v>0</v>
      </c>
      <c r="BH1310" s="30">
        <f t="shared" si="1427"/>
        <v>0</v>
      </c>
      <c r="BI1310" s="30">
        <f t="shared" si="1389"/>
        <v>0</v>
      </c>
      <c r="BJ1310" s="30">
        <f t="shared" si="1409"/>
        <v>0</v>
      </c>
      <c r="BK1310" s="704">
        <f t="shared" si="1410"/>
        <v>0</v>
      </c>
      <c r="BL1310" s="30">
        <f t="shared" si="1411"/>
        <v>0</v>
      </c>
      <c r="BM1310" s="30">
        <f t="shared" si="1412"/>
        <v>0</v>
      </c>
      <c r="BN1310" s="30">
        <f t="shared" si="1387"/>
        <v>0</v>
      </c>
    </row>
    <row r="1311" spans="1:66" ht="15.75" thickBot="1" x14ac:dyDescent="0.3">
      <c r="A1311" s="52"/>
      <c r="B1311" s="53"/>
      <c r="C1311" s="700"/>
      <c r="D1311" s="53"/>
      <c r="E1311" s="62" t="e">
        <f t="shared" si="1388"/>
        <v>#N/A</v>
      </c>
      <c r="F1311" s="664" t="str">
        <f t="shared" si="1386"/>
        <v/>
      </c>
      <c r="G1311" s="587"/>
      <c r="H1311" s="588">
        <f t="shared" si="1413"/>
        <v>0</v>
      </c>
      <c r="I1311" s="588">
        <f t="shared" si="1390"/>
        <v>0</v>
      </c>
      <c r="J1311" s="587"/>
      <c r="K1311" s="588">
        <f t="shared" si="1414"/>
        <v>0</v>
      </c>
      <c r="L1311" s="588">
        <f t="shared" si="1391"/>
        <v>0</v>
      </c>
      <c r="M1311" s="587"/>
      <c r="N1311" s="588">
        <f t="shared" si="1415"/>
        <v>0</v>
      </c>
      <c r="O1311" s="588">
        <f t="shared" si="1392"/>
        <v>0</v>
      </c>
      <c r="P1311" s="587"/>
      <c r="Q1311" s="588">
        <f t="shared" si="1416"/>
        <v>0</v>
      </c>
      <c r="R1311" s="588">
        <f t="shared" si="1393"/>
        <v>0</v>
      </c>
      <c r="S1311" s="587"/>
      <c r="T1311" s="588">
        <f t="shared" si="1417"/>
        <v>0</v>
      </c>
      <c r="U1311" s="588">
        <f t="shared" si="1394"/>
        <v>0</v>
      </c>
      <c r="V1311" s="587"/>
      <c r="W1311" s="588">
        <f t="shared" si="1418"/>
        <v>0</v>
      </c>
      <c r="X1311" s="588">
        <f t="shared" si="1395"/>
        <v>0</v>
      </c>
      <c r="Y1311" s="587"/>
      <c r="Z1311" s="588">
        <f t="shared" si="1419"/>
        <v>0</v>
      </c>
      <c r="AA1311" s="588">
        <f t="shared" si="1403"/>
        <v>0</v>
      </c>
      <c r="AB1311" s="587"/>
      <c r="AC1311" s="588">
        <f t="shared" si="1420"/>
        <v>0</v>
      </c>
      <c r="AD1311" s="588">
        <f t="shared" si="1396"/>
        <v>0</v>
      </c>
      <c r="AE1311" s="587"/>
      <c r="AF1311" s="588">
        <f t="shared" si="1421"/>
        <v>0</v>
      </c>
      <c r="AG1311" s="588">
        <f t="shared" si="1397"/>
        <v>0</v>
      </c>
      <c r="AH1311" s="587"/>
      <c r="AI1311" s="588">
        <f t="shared" si="1422"/>
        <v>0</v>
      </c>
      <c r="AJ1311" s="588">
        <f t="shared" si="1398"/>
        <v>0</v>
      </c>
      <c r="AK1311" s="587"/>
      <c r="AL1311" s="588">
        <f t="shared" si="1423"/>
        <v>0</v>
      </c>
      <c r="AM1311" s="588">
        <f t="shared" si="1399"/>
        <v>0</v>
      </c>
      <c r="AN1311" s="587"/>
      <c r="AO1311" s="588">
        <f t="shared" si="1424"/>
        <v>0</v>
      </c>
      <c r="AP1311" s="588">
        <f t="shared" si="1400"/>
        <v>0</v>
      </c>
      <c r="AQ1311" s="587"/>
      <c r="AR1311" s="588">
        <f t="shared" si="1425"/>
        <v>0</v>
      </c>
      <c r="AS1311" s="588">
        <f t="shared" si="1404"/>
        <v>0</v>
      </c>
      <c r="AT1311" s="587"/>
      <c r="AU1311" s="588">
        <f t="shared" si="1426"/>
        <v>0</v>
      </c>
      <c r="AV1311" s="588">
        <f t="shared" si="1401"/>
        <v>0</v>
      </c>
      <c r="AW1311" s="587"/>
      <c r="AX1311" s="652"/>
      <c r="AY1311" s="706">
        <f t="shared" si="1402"/>
        <v>0</v>
      </c>
      <c r="BC1311" s="30">
        <f t="shared" si="1405"/>
        <v>0</v>
      </c>
      <c r="BD1311" s="30">
        <f t="shared" si="1406"/>
        <v>0</v>
      </c>
      <c r="BE1311" s="30">
        <f t="shared" si="1428"/>
        <v>0</v>
      </c>
      <c r="BF1311" s="30">
        <f t="shared" si="1407"/>
        <v>0</v>
      </c>
      <c r="BG1311" s="30">
        <f t="shared" si="1408"/>
        <v>0</v>
      </c>
      <c r="BH1311" s="30">
        <f t="shared" si="1427"/>
        <v>0</v>
      </c>
      <c r="BI1311" s="30">
        <f t="shared" si="1389"/>
        <v>0</v>
      </c>
      <c r="BJ1311" s="30">
        <f t="shared" si="1409"/>
        <v>0</v>
      </c>
      <c r="BK1311" s="704">
        <f t="shared" si="1410"/>
        <v>0</v>
      </c>
      <c r="BL1311" s="30">
        <f t="shared" si="1411"/>
        <v>0</v>
      </c>
      <c r="BM1311" s="30">
        <f t="shared" si="1412"/>
        <v>0</v>
      </c>
      <c r="BN1311" s="30">
        <f t="shared" si="1387"/>
        <v>0</v>
      </c>
    </row>
    <row r="1312" spans="1:66" ht="15.75" thickBot="1" x14ac:dyDescent="0.3">
      <c r="A1312" s="52"/>
      <c r="B1312" s="53"/>
      <c r="C1312" s="700"/>
      <c r="D1312" s="53"/>
      <c r="E1312" s="62" t="e">
        <f t="shared" si="1388"/>
        <v>#N/A</v>
      </c>
      <c r="F1312" s="664" t="str">
        <f t="shared" si="1386"/>
        <v/>
      </c>
      <c r="G1312" s="587"/>
      <c r="H1312" s="588">
        <f t="shared" si="1413"/>
        <v>0</v>
      </c>
      <c r="I1312" s="588">
        <f t="shared" si="1390"/>
        <v>0</v>
      </c>
      <c r="J1312" s="587"/>
      <c r="K1312" s="588">
        <f t="shared" si="1414"/>
        <v>0</v>
      </c>
      <c r="L1312" s="588">
        <f t="shared" si="1391"/>
        <v>0</v>
      </c>
      <c r="M1312" s="587"/>
      <c r="N1312" s="588">
        <f t="shared" si="1415"/>
        <v>0</v>
      </c>
      <c r="O1312" s="588">
        <f t="shared" si="1392"/>
        <v>0</v>
      </c>
      <c r="P1312" s="587"/>
      <c r="Q1312" s="588">
        <f t="shared" si="1416"/>
        <v>0</v>
      </c>
      <c r="R1312" s="588">
        <f t="shared" si="1393"/>
        <v>0</v>
      </c>
      <c r="S1312" s="587"/>
      <c r="T1312" s="588">
        <f t="shared" si="1417"/>
        <v>0</v>
      </c>
      <c r="U1312" s="588">
        <f t="shared" si="1394"/>
        <v>0</v>
      </c>
      <c r="V1312" s="587"/>
      <c r="W1312" s="588">
        <f t="shared" si="1418"/>
        <v>0</v>
      </c>
      <c r="X1312" s="588">
        <f t="shared" si="1395"/>
        <v>0</v>
      </c>
      <c r="Y1312" s="587"/>
      <c r="Z1312" s="588">
        <f t="shared" si="1419"/>
        <v>0</v>
      </c>
      <c r="AA1312" s="588">
        <f t="shared" si="1403"/>
        <v>0</v>
      </c>
      <c r="AB1312" s="587"/>
      <c r="AC1312" s="588">
        <f t="shared" si="1420"/>
        <v>0</v>
      </c>
      <c r="AD1312" s="588">
        <f t="shared" si="1396"/>
        <v>0</v>
      </c>
      <c r="AE1312" s="587"/>
      <c r="AF1312" s="588">
        <f t="shared" si="1421"/>
        <v>0</v>
      </c>
      <c r="AG1312" s="588">
        <f t="shared" si="1397"/>
        <v>0</v>
      </c>
      <c r="AH1312" s="587"/>
      <c r="AI1312" s="588">
        <f t="shared" si="1422"/>
        <v>0</v>
      </c>
      <c r="AJ1312" s="588">
        <f t="shared" si="1398"/>
        <v>0</v>
      </c>
      <c r="AK1312" s="587"/>
      <c r="AL1312" s="588">
        <f t="shared" si="1423"/>
        <v>0</v>
      </c>
      <c r="AM1312" s="588">
        <f t="shared" si="1399"/>
        <v>0</v>
      </c>
      <c r="AN1312" s="587"/>
      <c r="AO1312" s="588">
        <f t="shared" si="1424"/>
        <v>0</v>
      </c>
      <c r="AP1312" s="588">
        <f t="shared" si="1400"/>
        <v>0</v>
      </c>
      <c r="AQ1312" s="587"/>
      <c r="AR1312" s="588">
        <f t="shared" si="1425"/>
        <v>0</v>
      </c>
      <c r="AS1312" s="588">
        <f t="shared" si="1404"/>
        <v>0</v>
      </c>
      <c r="AT1312" s="587"/>
      <c r="AU1312" s="588">
        <f t="shared" si="1426"/>
        <v>0</v>
      </c>
      <c r="AV1312" s="588">
        <f t="shared" si="1401"/>
        <v>0</v>
      </c>
      <c r="AW1312" s="587"/>
      <c r="AX1312" s="652"/>
      <c r="AY1312" s="706">
        <f t="shared" si="1402"/>
        <v>0</v>
      </c>
      <c r="BC1312" s="30">
        <f t="shared" si="1405"/>
        <v>0</v>
      </c>
      <c r="BD1312" s="30">
        <f t="shared" si="1406"/>
        <v>0</v>
      </c>
      <c r="BE1312" s="30">
        <f t="shared" si="1428"/>
        <v>0</v>
      </c>
      <c r="BF1312" s="30">
        <f t="shared" si="1407"/>
        <v>0</v>
      </c>
      <c r="BG1312" s="30">
        <f t="shared" si="1408"/>
        <v>0</v>
      </c>
      <c r="BH1312" s="30">
        <f t="shared" si="1427"/>
        <v>0</v>
      </c>
      <c r="BI1312" s="30">
        <f t="shared" si="1389"/>
        <v>0</v>
      </c>
      <c r="BJ1312" s="30">
        <f t="shared" si="1409"/>
        <v>0</v>
      </c>
      <c r="BK1312" s="704">
        <f t="shared" si="1410"/>
        <v>0</v>
      </c>
      <c r="BL1312" s="30">
        <f t="shared" si="1411"/>
        <v>0</v>
      </c>
      <c r="BM1312" s="30">
        <f t="shared" si="1412"/>
        <v>0</v>
      </c>
      <c r="BN1312" s="30">
        <f t="shared" si="1387"/>
        <v>0</v>
      </c>
    </row>
    <row r="1313" spans="1:66" ht="15.75" thickBot="1" x14ac:dyDescent="0.3">
      <c r="A1313" s="52"/>
      <c r="B1313" s="53"/>
      <c r="C1313" s="700"/>
      <c r="D1313" s="53"/>
      <c r="E1313" s="62" t="e">
        <f t="shared" si="1388"/>
        <v>#N/A</v>
      </c>
      <c r="F1313" s="664" t="str">
        <f t="shared" si="1386"/>
        <v/>
      </c>
      <c r="G1313" s="587"/>
      <c r="H1313" s="588">
        <f t="shared" si="1413"/>
        <v>0</v>
      </c>
      <c r="I1313" s="588">
        <f t="shared" si="1390"/>
        <v>0</v>
      </c>
      <c r="J1313" s="587"/>
      <c r="K1313" s="588">
        <f t="shared" si="1414"/>
        <v>0</v>
      </c>
      <c r="L1313" s="588">
        <f t="shared" si="1391"/>
        <v>0</v>
      </c>
      <c r="M1313" s="587"/>
      <c r="N1313" s="588">
        <f t="shared" si="1415"/>
        <v>0</v>
      </c>
      <c r="O1313" s="588">
        <f t="shared" si="1392"/>
        <v>0</v>
      </c>
      <c r="P1313" s="587"/>
      <c r="Q1313" s="588">
        <f t="shared" si="1416"/>
        <v>0</v>
      </c>
      <c r="R1313" s="588">
        <f t="shared" si="1393"/>
        <v>0</v>
      </c>
      <c r="S1313" s="587"/>
      <c r="T1313" s="588">
        <f t="shared" si="1417"/>
        <v>0</v>
      </c>
      <c r="U1313" s="588">
        <f t="shared" si="1394"/>
        <v>0</v>
      </c>
      <c r="V1313" s="587"/>
      <c r="W1313" s="588">
        <f t="shared" si="1418"/>
        <v>0</v>
      </c>
      <c r="X1313" s="588">
        <f t="shared" si="1395"/>
        <v>0</v>
      </c>
      <c r="Y1313" s="587"/>
      <c r="Z1313" s="588">
        <f t="shared" si="1419"/>
        <v>0</v>
      </c>
      <c r="AA1313" s="588">
        <f t="shared" si="1403"/>
        <v>0</v>
      </c>
      <c r="AB1313" s="587"/>
      <c r="AC1313" s="588">
        <f t="shared" si="1420"/>
        <v>0</v>
      </c>
      <c r="AD1313" s="588">
        <f t="shared" si="1396"/>
        <v>0</v>
      </c>
      <c r="AE1313" s="587"/>
      <c r="AF1313" s="588">
        <f t="shared" si="1421"/>
        <v>0</v>
      </c>
      <c r="AG1313" s="588">
        <f t="shared" si="1397"/>
        <v>0</v>
      </c>
      <c r="AH1313" s="587"/>
      <c r="AI1313" s="588">
        <f t="shared" si="1422"/>
        <v>0</v>
      </c>
      <c r="AJ1313" s="588">
        <f t="shared" si="1398"/>
        <v>0</v>
      </c>
      <c r="AK1313" s="587"/>
      <c r="AL1313" s="588">
        <f t="shared" si="1423"/>
        <v>0</v>
      </c>
      <c r="AM1313" s="588">
        <f t="shared" si="1399"/>
        <v>0</v>
      </c>
      <c r="AN1313" s="587"/>
      <c r="AO1313" s="588">
        <f t="shared" si="1424"/>
        <v>0</v>
      </c>
      <c r="AP1313" s="588">
        <f t="shared" si="1400"/>
        <v>0</v>
      </c>
      <c r="AQ1313" s="587"/>
      <c r="AR1313" s="588">
        <f t="shared" si="1425"/>
        <v>0</v>
      </c>
      <c r="AS1313" s="588">
        <f t="shared" si="1404"/>
        <v>0</v>
      </c>
      <c r="AT1313" s="587"/>
      <c r="AU1313" s="588">
        <f t="shared" si="1426"/>
        <v>0</v>
      </c>
      <c r="AV1313" s="588">
        <f t="shared" si="1401"/>
        <v>0</v>
      </c>
      <c r="AW1313" s="587"/>
      <c r="AX1313" s="652"/>
      <c r="AY1313" s="706">
        <f t="shared" si="1402"/>
        <v>0</v>
      </c>
      <c r="BC1313" s="30">
        <f t="shared" si="1405"/>
        <v>0</v>
      </c>
      <c r="BD1313" s="30">
        <f t="shared" si="1406"/>
        <v>0</v>
      </c>
      <c r="BE1313" s="30">
        <f t="shared" si="1428"/>
        <v>0</v>
      </c>
      <c r="BF1313" s="30">
        <f t="shared" si="1407"/>
        <v>0</v>
      </c>
      <c r="BG1313" s="30">
        <f t="shared" si="1408"/>
        <v>0</v>
      </c>
      <c r="BH1313" s="30">
        <f t="shared" si="1427"/>
        <v>0</v>
      </c>
      <c r="BI1313" s="30">
        <f t="shared" si="1389"/>
        <v>0</v>
      </c>
      <c r="BJ1313" s="30">
        <f t="shared" si="1409"/>
        <v>0</v>
      </c>
      <c r="BK1313" s="704">
        <f t="shared" si="1410"/>
        <v>0</v>
      </c>
      <c r="BL1313" s="30">
        <f t="shared" si="1411"/>
        <v>0</v>
      </c>
      <c r="BM1313" s="30">
        <f t="shared" si="1412"/>
        <v>0</v>
      </c>
      <c r="BN1313" s="30">
        <f t="shared" si="1387"/>
        <v>0</v>
      </c>
    </row>
    <row r="1314" spans="1:66" ht="15.75" thickBot="1" x14ac:dyDescent="0.3">
      <c r="A1314" s="52"/>
      <c r="B1314" s="53"/>
      <c r="C1314" s="700"/>
      <c r="D1314" s="53"/>
      <c r="E1314" s="62" t="e">
        <f t="shared" si="1388"/>
        <v>#N/A</v>
      </c>
      <c r="F1314" s="664" t="str">
        <f t="shared" si="1386"/>
        <v/>
      </c>
      <c r="G1314" s="587"/>
      <c r="H1314" s="588">
        <f t="shared" si="1413"/>
        <v>0</v>
      </c>
      <c r="I1314" s="588">
        <f t="shared" si="1390"/>
        <v>0</v>
      </c>
      <c r="J1314" s="587"/>
      <c r="K1314" s="588">
        <f t="shared" si="1414"/>
        <v>0</v>
      </c>
      <c r="L1314" s="588">
        <f t="shared" si="1391"/>
        <v>0</v>
      </c>
      <c r="M1314" s="587"/>
      <c r="N1314" s="588">
        <f t="shared" si="1415"/>
        <v>0</v>
      </c>
      <c r="O1314" s="588">
        <f t="shared" si="1392"/>
        <v>0</v>
      </c>
      <c r="P1314" s="587"/>
      <c r="Q1314" s="588">
        <f t="shared" si="1416"/>
        <v>0</v>
      </c>
      <c r="R1314" s="588">
        <f t="shared" si="1393"/>
        <v>0</v>
      </c>
      <c r="S1314" s="587"/>
      <c r="T1314" s="588">
        <f t="shared" si="1417"/>
        <v>0</v>
      </c>
      <c r="U1314" s="588">
        <f t="shared" si="1394"/>
        <v>0</v>
      </c>
      <c r="V1314" s="587"/>
      <c r="W1314" s="588">
        <f t="shared" si="1418"/>
        <v>0</v>
      </c>
      <c r="X1314" s="588">
        <f t="shared" si="1395"/>
        <v>0</v>
      </c>
      <c r="Y1314" s="587"/>
      <c r="Z1314" s="588">
        <f t="shared" si="1419"/>
        <v>0</v>
      </c>
      <c r="AA1314" s="588">
        <f t="shared" si="1403"/>
        <v>0</v>
      </c>
      <c r="AB1314" s="587"/>
      <c r="AC1314" s="588">
        <f t="shared" si="1420"/>
        <v>0</v>
      </c>
      <c r="AD1314" s="588">
        <f t="shared" si="1396"/>
        <v>0</v>
      </c>
      <c r="AE1314" s="587"/>
      <c r="AF1314" s="588">
        <f t="shared" si="1421"/>
        <v>0</v>
      </c>
      <c r="AG1314" s="588">
        <f t="shared" si="1397"/>
        <v>0</v>
      </c>
      <c r="AH1314" s="587"/>
      <c r="AI1314" s="588">
        <f t="shared" si="1422"/>
        <v>0</v>
      </c>
      <c r="AJ1314" s="588">
        <f t="shared" si="1398"/>
        <v>0</v>
      </c>
      <c r="AK1314" s="587"/>
      <c r="AL1314" s="588">
        <f t="shared" si="1423"/>
        <v>0</v>
      </c>
      <c r="AM1314" s="588">
        <f t="shared" si="1399"/>
        <v>0</v>
      </c>
      <c r="AN1314" s="587"/>
      <c r="AO1314" s="588">
        <f t="shared" si="1424"/>
        <v>0</v>
      </c>
      <c r="AP1314" s="588">
        <f t="shared" si="1400"/>
        <v>0</v>
      </c>
      <c r="AQ1314" s="587"/>
      <c r="AR1314" s="588">
        <f t="shared" si="1425"/>
        <v>0</v>
      </c>
      <c r="AS1314" s="588">
        <f t="shared" si="1404"/>
        <v>0</v>
      </c>
      <c r="AT1314" s="587"/>
      <c r="AU1314" s="588">
        <f t="shared" si="1426"/>
        <v>0</v>
      </c>
      <c r="AV1314" s="588">
        <f t="shared" si="1401"/>
        <v>0</v>
      </c>
      <c r="AW1314" s="587"/>
      <c r="AX1314" s="652"/>
      <c r="AY1314" s="706">
        <f t="shared" si="1402"/>
        <v>0</v>
      </c>
      <c r="BC1314" s="30">
        <f t="shared" si="1405"/>
        <v>0</v>
      </c>
      <c r="BD1314" s="30">
        <f t="shared" si="1406"/>
        <v>0</v>
      </c>
      <c r="BE1314" s="30">
        <f t="shared" si="1428"/>
        <v>0</v>
      </c>
      <c r="BF1314" s="30">
        <f t="shared" si="1407"/>
        <v>0</v>
      </c>
      <c r="BG1314" s="30">
        <f t="shared" si="1408"/>
        <v>0</v>
      </c>
      <c r="BH1314" s="30">
        <f t="shared" si="1427"/>
        <v>0</v>
      </c>
      <c r="BI1314" s="30">
        <f t="shared" si="1389"/>
        <v>0</v>
      </c>
      <c r="BJ1314" s="30">
        <f t="shared" si="1409"/>
        <v>0</v>
      </c>
      <c r="BK1314" s="704">
        <f t="shared" si="1410"/>
        <v>0</v>
      </c>
      <c r="BL1314" s="30">
        <f t="shared" si="1411"/>
        <v>0</v>
      </c>
      <c r="BM1314" s="30">
        <f t="shared" si="1412"/>
        <v>0</v>
      </c>
      <c r="BN1314" s="30">
        <f t="shared" si="1387"/>
        <v>0</v>
      </c>
    </row>
    <row r="1315" spans="1:66" ht="15.75" thickBot="1" x14ac:dyDescent="0.3">
      <c r="A1315" s="52"/>
      <c r="B1315" s="53"/>
      <c r="C1315" s="700"/>
      <c r="D1315" s="53"/>
      <c r="E1315" s="62" t="e">
        <f t="shared" si="1388"/>
        <v>#N/A</v>
      </c>
      <c r="F1315" s="664" t="str">
        <f t="shared" ref="F1315:F1378" si="1429">IFERROR(INDEX(Index_card_code,MATCH($D1315,Index_Card_name,0)),"")</f>
        <v/>
      </c>
      <c r="G1315" s="587"/>
      <c r="H1315" s="588">
        <f t="shared" si="1413"/>
        <v>0</v>
      </c>
      <c r="I1315" s="588">
        <f t="shared" si="1390"/>
        <v>0</v>
      </c>
      <c r="J1315" s="587"/>
      <c r="K1315" s="588">
        <f t="shared" si="1414"/>
        <v>0</v>
      </c>
      <c r="L1315" s="588">
        <f t="shared" si="1391"/>
        <v>0</v>
      </c>
      <c r="M1315" s="587"/>
      <c r="N1315" s="588">
        <f t="shared" si="1415"/>
        <v>0</v>
      </c>
      <c r="O1315" s="588">
        <f t="shared" si="1392"/>
        <v>0</v>
      </c>
      <c r="P1315" s="587"/>
      <c r="Q1315" s="588">
        <f t="shared" si="1416"/>
        <v>0</v>
      </c>
      <c r="R1315" s="588">
        <f t="shared" si="1393"/>
        <v>0</v>
      </c>
      <c r="S1315" s="587"/>
      <c r="T1315" s="588">
        <f t="shared" si="1417"/>
        <v>0</v>
      </c>
      <c r="U1315" s="588">
        <f t="shared" si="1394"/>
        <v>0</v>
      </c>
      <c r="V1315" s="587"/>
      <c r="W1315" s="588">
        <f t="shared" si="1418"/>
        <v>0</v>
      </c>
      <c r="X1315" s="588">
        <f t="shared" si="1395"/>
        <v>0</v>
      </c>
      <c r="Y1315" s="587"/>
      <c r="Z1315" s="588">
        <f t="shared" si="1419"/>
        <v>0</v>
      </c>
      <c r="AA1315" s="588">
        <f t="shared" si="1403"/>
        <v>0</v>
      </c>
      <c r="AB1315" s="587"/>
      <c r="AC1315" s="588">
        <f t="shared" si="1420"/>
        <v>0</v>
      </c>
      <c r="AD1315" s="588">
        <f t="shared" si="1396"/>
        <v>0</v>
      </c>
      <c r="AE1315" s="587"/>
      <c r="AF1315" s="588">
        <f t="shared" si="1421"/>
        <v>0</v>
      </c>
      <c r="AG1315" s="588">
        <f t="shared" si="1397"/>
        <v>0</v>
      </c>
      <c r="AH1315" s="587"/>
      <c r="AI1315" s="588">
        <f t="shared" si="1422"/>
        <v>0</v>
      </c>
      <c r="AJ1315" s="588">
        <f t="shared" si="1398"/>
        <v>0</v>
      </c>
      <c r="AK1315" s="587"/>
      <c r="AL1315" s="588">
        <f t="shared" si="1423"/>
        <v>0</v>
      </c>
      <c r="AM1315" s="588">
        <f t="shared" si="1399"/>
        <v>0</v>
      </c>
      <c r="AN1315" s="587"/>
      <c r="AO1315" s="588">
        <f t="shared" si="1424"/>
        <v>0</v>
      </c>
      <c r="AP1315" s="588">
        <f t="shared" si="1400"/>
        <v>0</v>
      </c>
      <c r="AQ1315" s="587"/>
      <c r="AR1315" s="588">
        <f t="shared" si="1425"/>
        <v>0</v>
      </c>
      <c r="AS1315" s="588">
        <f t="shared" si="1404"/>
        <v>0</v>
      </c>
      <c r="AT1315" s="587"/>
      <c r="AU1315" s="588">
        <f t="shared" si="1426"/>
        <v>0</v>
      </c>
      <c r="AV1315" s="588">
        <f t="shared" si="1401"/>
        <v>0</v>
      </c>
      <c r="AW1315" s="587"/>
      <c r="AX1315" s="652"/>
      <c r="AY1315" s="706">
        <f t="shared" si="1402"/>
        <v>0</v>
      </c>
      <c r="BC1315" s="30">
        <f t="shared" si="1405"/>
        <v>0</v>
      </c>
      <c r="BD1315" s="30">
        <f t="shared" si="1406"/>
        <v>0</v>
      </c>
      <c r="BE1315" s="30">
        <f t="shared" si="1428"/>
        <v>0</v>
      </c>
      <c r="BF1315" s="30">
        <f t="shared" si="1407"/>
        <v>0</v>
      </c>
      <c r="BG1315" s="30">
        <f t="shared" si="1408"/>
        <v>0</v>
      </c>
      <c r="BH1315" s="30">
        <f t="shared" si="1427"/>
        <v>0</v>
      </c>
      <c r="BI1315" s="30">
        <f t="shared" si="1389"/>
        <v>0</v>
      </c>
      <c r="BJ1315" s="30">
        <f t="shared" si="1409"/>
        <v>0</v>
      </c>
      <c r="BK1315" s="704">
        <f t="shared" si="1410"/>
        <v>0</v>
      </c>
      <c r="BL1315" s="30">
        <f t="shared" si="1411"/>
        <v>0</v>
      </c>
      <c r="BM1315" s="30">
        <f t="shared" si="1412"/>
        <v>0</v>
      </c>
      <c r="BN1315" s="30">
        <f t="shared" si="1387"/>
        <v>0</v>
      </c>
    </row>
    <row r="1316" spans="1:66" ht="15.75" thickBot="1" x14ac:dyDescent="0.3">
      <c r="A1316" s="52"/>
      <c r="B1316" s="53"/>
      <c r="C1316" s="700"/>
      <c r="D1316" s="53"/>
      <c r="E1316" s="62" t="e">
        <f t="shared" si="1388"/>
        <v>#N/A</v>
      </c>
      <c r="F1316" s="664" t="str">
        <f t="shared" si="1429"/>
        <v/>
      </c>
      <c r="G1316" s="587"/>
      <c r="H1316" s="588">
        <f t="shared" si="1413"/>
        <v>0</v>
      </c>
      <c r="I1316" s="588">
        <f t="shared" si="1390"/>
        <v>0</v>
      </c>
      <c r="J1316" s="587"/>
      <c r="K1316" s="588">
        <f t="shared" si="1414"/>
        <v>0</v>
      </c>
      <c r="L1316" s="588">
        <f t="shared" si="1391"/>
        <v>0</v>
      </c>
      <c r="M1316" s="587"/>
      <c r="N1316" s="588">
        <f t="shared" si="1415"/>
        <v>0</v>
      </c>
      <c r="O1316" s="588">
        <f t="shared" si="1392"/>
        <v>0</v>
      </c>
      <c r="P1316" s="587"/>
      <c r="Q1316" s="588">
        <f t="shared" si="1416"/>
        <v>0</v>
      </c>
      <c r="R1316" s="588">
        <f t="shared" si="1393"/>
        <v>0</v>
      </c>
      <c r="S1316" s="587"/>
      <c r="T1316" s="588">
        <f t="shared" si="1417"/>
        <v>0</v>
      </c>
      <c r="U1316" s="588">
        <f t="shared" si="1394"/>
        <v>0</v>
      </c>
      <c r="V1316" s="587"/>
      <c r="W1316" s="588">
        <f t="shared" si="1418"/>
        <v>0</v>
      </c>
      <c r="X1316" s="588">
        <f t="shared" si="1395"/>
        <v>0</v>
      </c>
      <c r="Y1316" s="587"/>
      <c r="Z1316" s="588">
        <f t="shared" si="1419"/>
        <v>0</v>
      </c>
      <c r="AA1316" s="588">
        <f t="shared" si="1403"/>
        <v>0</v>
      </c>
      <c r="AB1316" s="587"/>
      <c r="AC1316" s="588">
        <f t="shared" si="1420"/>
        <v>0</v>
      </c>
      <c r="AD1316" s="588">
        <f t="shared" si="1396"/>
        <v>0</v>
      </c>
      <c r="AE1316" s="587"/>
      <c r="AF1316" s="588">
        <f t="shared" si="1421"/>
        <v>0</v>
      </c>
      <c r="AG1316" s="588">
        <f t="shared" si="1397"/>
        <v>0</v>
      </c>
      <c r="AH1316" s="587"/>
      <c r="AI1316" s="588">
        <f t="shared" si="1422"/>
        <v>0</v>
      </c>
      <c r="AJ1316" s="588">
        <f t="shared" si="1398"/>
        <v>0</v>
      </c>
      <c r="AK1316" s="587"/>
      <c r="AL1316" s="588">
        <f t="shared" si="1423"/>
        <v>0</v>
      </c>
      <c r="AM1316" s="588">
        <f t="shared" si="1399"/>
        <v>0</v>
      </c>
      <c r="AN1316" s="587"/>
      <c r="AO1316" s="588">
        <f t="shared" si="1424"/>
        <v>0</v>
      </c>
      <c r="AP1316" s="588">
        <f t="shared" si="1400"/>
        <v>0</v>
      </c>
      <c r="AQ1316" s="587"/>
      <c r="AR1316" s="588">
        <f t="shared" si="1425"/>
        <v>0</v>
      </c>
      <c r="AS1316" s="588">
        <f t="shared" si="1404"/>
        <v>0</v>
      </c>
      <c r="AT1316" s="587"/>
      <c r="AU1316" s="588">
        <f t="shared" si="1426"/>
        <v>0</v>
      </c>
      <c r="AV1316" s="588">
        <f t="shared" si="1401"/>
        <v>0</v>
      </c>
      <c r="AW1316" s="587"/>
      <c r="AX1316" s="652"/>
      <c r="AY1316" s="706">
        <f t="shared" si="1402"/>
        <v>0</v>
      </c>
      <c r="BC1316" s="30">
        <f t="shared" si="1405"/>
        <v>0</v>
      </c>
      <c r="BD1316" s="30">
        <f t="shared" si="1406"/>
        <v>0</v>
      </c>
      <c r="BE1316" s="30">
        <f t="shared" si="1428"/>
        <v>0</v>
      </c>
      <c r="BF1316" s="30">
        <f t="shared" si="1407"/>
        <v>0</v>
      </c>
      <c r="BG1316" s="30">
        <f t="shared" si="1408"/>
        <v>0</v>
      </c>
      <c r="BH1316" s="30">
        <f t="shared" si="1427"/>
        <v>0</v>
      </c>
      <c r="BI1316" s="30">
        <f t="shared" si="1389"/>
        <v>0</v>
      </c>
      <c r="BJ1316" s="30">
        <f t="shared" si="1409"/>
        <v>0</v>
      </c>
      <c r="BK1316" s="704">
        <f t="shared" si="1410"/>
        <v>0</v>
      </c>
      <c r="BL1316" s="30">
        <f t="shared" si="1411"/>
        <v>0</v>
      </c>
      <c r="BM1316" s="30">
        <f t="shared" si="1412"/>
        <v>0</v>
      </c>
      <c r="BN1316" s="30">
        <f t="shared" ref="BN1316:BN1379" si="1430">AS1316-AP1316</f>
        <v>0</v>
      </c>
    </row>
    <row r="1317" spans="1:66" ht="15.75" thickBot="1" x14ac:dyDescent="0.3">
      <c r="A1317" s="52"/>
      <c r="B1317" s="53"/>
      <c r="C1317" s="700"/>
      <c r="D1317" s="53"/>
      <c r="E1317" s="62" t="e">
        <f t="shared" si="1388"/>
        <v>#N/A</v>
      </c>
      <c r="F1317" s="664" t="str">
        <f t="shared" si="1429"/>
        <v/>
      </c>
      <c r="G1317" s="587"/>
      <c r="H1317" s="588">
        <f t="shared" si="1413"/>
        <v>0</v>
      </c>
      <c r="I1317" s="588">
        <f t="shared" si="1390"/>
        <v>0</v>
      </c>
      <c r="J1317" s="587"/>
      <c r="K1317" s="588">
        <f t="shared" si="1414"/>
        <v>0</v>
      </c>
      <c r="L1317" s="588">
        <f t="shared" si="1391"/>
        <v>0</v>
      </c>
      <c r="M1317" s="587"/>
      <c r="N1317" s="588">
        <f t="shared" si="1415"/>
        <v>0</v>
      </c>
      <c r="O1317" s="588">
        <f t="shared" si="1392"/>
        <v>0</v>
      </c>
      <c r="P1317" s="587"/>
      <c r="Q1317" s="588">
        <f t="shared" si="1416"/>
        <v>0</v>
      </c>
      <c r="R1317" s="588">
        <f t="shared" si="1393"/>
        <v>0</v>
      </c>
      <c r="S1317" s="587"/>
      <c r="T1317" s="588">
        <f t="shared" si="1417"/>
        <v>0</v>
      </c>
      <c r="U1317" s="588">
        <f t="shared" si="1394"/>
        <v>0</v>
      </c>
      <c r="V1317" s="587"/>
      <c r="W1317" s="588">
        <f t="shared" si="1418"/>
        <v>0</v>
      </c>
      <c r="X1317" s="588">
        <f t="shared" si="1395"/>
        <v>0</v>
      </c>
      <c r="Y1317" s="587"/>
      <c r="Z1317" s="588">
        <f t="shared" si="1419"/>
        <v>0</v>
      </c>
      <c r="AA1317" s="588">
        <f t="shared" si="1403"/>
        <v>0</v>
      </c>
      <c r="AB1317" s="587"/>
      <c r="AC1317" s="588">
        <f t="shared" si="1420"/>
        <v>0</v>
      </c>
      <c r="AD1317" s="588">
        <f t="shared" si="1396"/>
        <v>0</v>
      </c>
      <c r="AE1317" s="587"/>
      <c r="AF1317" s="588">
        <f t="shared" si="1421"/>
        <v>0</v>
      </c>
      <c r="AG1317" s="588">
        <f t="shared" si="1397"/>
        <v>0</v>
      </c>
      <c r="AH1317" s="587"/>
      <c r="AI1317" s="588">
        <f t="shared" si="1422"/>
        <v>0</v>
      </c>
      <c r="AJ1317" s="588">
        <f t="shared" si="1398"/>
        <v>0</v>
      </c>
      <c r="AK1317" s="587"/>
      <c r="AL1317" s="588">
        <f t="shared" si="1423"/>
        <v>0</v>
      </c>
      <c r="AM1317" s="588">
        <f t="shared" si="1399"/>
        <v>0</v>
      </c>
      <c r="AN1317" s="587"/>
      <c r="AO1317" s="588">
        <f t="shared" si="1424"/>
        <v>0</v>
      </c>
      <c r="AP1317" s="588">
        <f t="shared" si="1400"/>
        <v>0</v>
      </c>
      <c r="AQ1317" s="587"/>
      <c r="AR1317" s="588">
        <f t="shared" si="1425"/>
        <v>0</v>
      </c>
      <c r="AS1317" s="588">
        <f t="shared" si="1404"/>
        <v>0</v>
      </c>
      <c r="AT1317" s="587"/>
      <c r="AU1317" s="588">
        <f t="shared" si="1426"/>
        <v>0</v>
      </c>
      <c r="AV1317" s="588">
        <f t="shared" si="1401"/>
        <v>0</v>
      </c>
      <c r="AW1317" s="587"/>
      <c r="AX1317" s="652"/>
      <c r="AY1317" s="706">
        <f t="shared" si="1402"/>
        <v>0</v>
      </c>
      <c r="BC1317" s="30">
        <f t="shared" si="1405"/>
        <v>0</v>
      </c>
      <c r="BD1317" s="30">
        <f t="shared" si="1406"/>
        <v>0</v>
      </c>
      <c r="BE1317" s="30">
        <f t="shared" si="1428"/>
        <v>0</v>
      </c>
      <c r="BF1317" s="30">
        <f t="shared" si="1407"/>
        <v>0</v>
      </c>
      <c r="BG1317" s="30">
        <f t="shared" si="1408"/>
        <v>0</v>
      </c>
      <c r="BH1317" s="30">
        <f t="shared" si="1427"/>
        <v>0</v>
      </c>
      <c r="BI1317" s="30">
        <f t="shared" si="1389"/>
        <v>0</v>
      </c>
      <c r="BJ1317" s="30">
        <f t="shared" si="1409"/>
        <v>0</v>
      </c>
      <c r="BK1317" s="704">
        <f t="shared" si="1410"/>
        <v>0</v>
      </c>
      <c r="BL1317" s="30">
        <f t="shared" si="1411"/>
        <v>0</v>
      </c>
      <c r="BM1317" s="30">
        <f t="shared" si="1412"/>
        <v>0</v>
      </c>
      <c r="BN1317" s="30">
        <f t="shared" si="1430"/>
        <v>0</v>
      </c>
    </row>
    <row r="1318" spans="1:66" ht="15.75" thickBot="1" x14ac:dyDescent="0.3">
      <c r="A1318" s="52"/>
      <c r="B1318" s="53"/>
      <c r="C1318" s="700"/>
      <c r="D1318" s="53"/>
      <c r="E1318" s="62" t="e">
        <f t="shared" si="1388"/>
        <v>#N/A</v>
      </c>
      <c r="F1318" s="664" t="str">
        <f t="shared" si="1429"/>
        <v/>
      </c>
      <c r="G1318" s="587"/>
      <c r="H1318" s="588">
        <f t="shared" si="1413"/>
        <v>0</v>
      </c>
      <c r="I1318" s="588">
        <f t="shared" si="1390"/>
        <v>0</v>
      </c>
      <c r="J1318" s="587"/>
      <c r="K1318" s="588">
        <f t="shared" si="1414"/>
        <v>0</v>
      </c>
      <c r="L1318" s="588">
        <f t="shared" si="1391"/>
        <v>0</v>
      </c>
      <c r="M1318" s="587"/>
      <c r="N1318" s="588">
        <f t="shared" si="1415"/>
        <v>0</v>
      </c>
      <c r="O1318" s="588">
        <f t="shared" si="1392"/>
        <v>0</v>
      </c>
      <c r="P1318" s="587"/>
      <c r="Q1318" s="588">
        <f t="shared" si="1416"/>
        <v>0</v>
      </c>
      <c r="R1318" s="588">
        <f t="shared" si="1393"/>
        <v>0</v>
      </c>
      <c r="S1318" s="587"/>
      <c r="T1318" s="588">
        <f t="shared" si="1417"/>
        <v>0</v>
      </c>
      <c r="U1318" s="588">
        <f t="shared" si="1394"/>
        <v>0</v>
      </c>
      <c r="V1318" s="587"/>
      <c r="W1318" s="588">
        <f t="shared" si="1418"/>
        <v>0</v>
      </c>
      <c r="X1318" s="588">
        <f t="shared" si="1395"/>
        <v>0</v>
      </c>
      <c r="Y1318" s="587"/>
      <c r="Z1318" s="588">
        <f t="shared" si="1419"/>
        <v>0</v>
      </c>
      <c r="AA1318" s="588">
        <f t="shared" si="1403"/>
        <v>0</v>
      </c>
      <c r="AB1318" s="587"/>
      <c r="AC1318" s="588">
        <f t="shared" si="1420"/>
        <v>0</v>
      </c>
      <c r="AD1318" s="588">
        <f t="shared" si="1396"/>
        <v>0</v>
      </c>
      <c r="AE1318" s="587"/>
      <c r="AF1318" s="588">
        <f t="shared" si="1421"/>
        <v>0</v>
      </c>
      <c r="AG1318" s="588">
        <f t="shared" si="1397"/>
        <v>0</v>
      </c>
      <c r="AH1318" s="587"/>
      <c r="AI1318" s="588">
        <f t="shared" si="1422"/>
        <v>0</v>
      </c>
      <c r="AJ1318" s="588">
        <f t="shared" si="1398"/>
        <v>0</v>
      </c>
      <c r="AK1318" s="587"/>
      <c r="AL1318" s="588">
        <f t="shared" si="1423"/>
        <v>0</v>
      </c>
      <c r="AM1318" s="588">
        <f t="shared" si="1399"/>
        <v>0</v>
      </c>
      <c r="AN1318" s="587"/>
      <c r="AO1318" s="588">
        <f t="shared" si="1424"/>
        <v>0</v>
      </c>
      <c r="AP1318" s="588">
        <f t="shared" si="1400"/>
        <v>0</v>
      </c>
      <c r="AQ1318" s="587"/>
      <c r="AR1318" s="588">
        <f t="shared" si="1425"/>
        <v>0</v>
      </c>
      <c r="AS1318" s="588">
        <f t="shared" si="1404"/>
        <v>0</v>
      </c>
      <c r="AT1318" s="587"/>
      <c r="AU1318" s="588">
        <f t="shared" si="1426"/>
        <v>0</v>
      </c>
      <c r="AV1318" s="588">
        <f t="shared" si="1401"/>
        <v>0</v>
      </c>
      <c r="AW1318" s="587"/>
      <c r="AX1318" s="652"/>
      <c r="AY1318" s="706">
        <f t="shared" si="1402"/>
        <v>0</v>
      </c>
      <c r="BC1318" s="30">
        <f t="shared" si="1405"/>
        <v>0</v>
      </c>
      <c r="BD1318" s="30">
        <f t="shared" si="1406"/>
        <v>0</v>
      </c>
      <c r="BE1318" s="30">
        <f t="shared" si="1428"/>
        <v>0</v>
      </c>
      <c r="BF1318" s="30">
        <f t="shared" si="1407"/>
        <v>0</v>
      </c>
      <c r="BG1318" s="30">
        <f t="shared" si="1408"/>
        <v>0</v>
      </c>
      <c r="BH1318" s="30">
        <f t="shared" si="1427"/>
        <v>0</v>
      </c>
      <c r="BI1318" s="30">
        <f t="shared" si="1389"/>
        <v>0</v>
      </c>
      <c r="BJ1318" s="30">
        <f t="shared" si="1409"/>
        <v>0</v>
      </c>
      <c r="BK1318" s="704">
        <f t="shared" si="1410"/>
        <v>0</v>
      </c>
      <c r="BL1318" s="30">
        <f t="shared" si="1411"/>
        <v>0</v>
      </c>
      <c r="BM1318" s="30">
        <f t="shared" si="1412"/>
        <v>0</v>
      </c>
      <c r="BN1318" s="30">
        <f t="shared" si="1430"/>
        <v>0</v>
      </c>
    </row>
    <row r="1319" spans="1:66" ht="15.75" thickBot="1" x14ac:dyDescent="0.3">
      <c r="A1319" s="52"/>
      <c r="B1319" s="53"/>
      <c r="C1319" s="700"/>
      <c r="D1319" s="53"/>
      <c r="E1319" s="62" t="e">
        <f t="shared" si="1388"/>
        <v>#N/A</v>
      </c>
      <c r="F1319" s="664" t="str">
        <f t="shared" si="1429"/>
        <v/>
      </c>
      <c r="G1319" s="587"/>
      <c r="H1319" s="588">
        <f t="shared" si="1413"/>
        <v>0</v>
      </c>
      <c r="I1319" s="588">
        <f t="shared" si="1390"/>
        <v>0</v>
      </c>
      <c r="J1319" s="587"/>
      <c r="K1319" s="588">
        <f t="shared" si="1414"/>
        <v>0</v>
      </c>
      <c r="L1319" s="588">
        <f t="shared" si="1391"/>
        <v>0</v>
      </c>
      <c r="M1319" s="587"/>
      <c r="N1319" s="588">
        <f t="shared" si="1415"/>
        <v>0</v>
      </c>
      <c r="O1319" s="588">
        <f t="shared" si="1392"/>
        <v>0</v>
      </c>
      <c r="P1319" s="587"/>
      <c r="Q1319" s="588">
        <f t="shared" si="1416"/>
        <v>0</v>
      </c>
      <c r="R1319" s="588">
        <f t="shared" si="1393"/>
        <v>0</v>
      </c>
      <c r="S1319" s="587"/>
      <c r="T1319" s="588">
        <f t="shared" si="1417"/>
        <v>0</v>
      </c>
      <c r="U1319" s="588">
        <f t="shared" si="1394"/>
        <v>0</v>
      </c>
      <c r="V1319" s="587"/>
      <c r="W1319" s="588">
        <f t="shared" si="1418"/>
        <v>0</v>
      </c>
      <c r="X1319" s="588">
        <f t="shared" si="1395"/>
        <v>0</v>
      </c>
      <c r="Y1319" s="587"/>
      <c r="Z1319" s="588">
        <f t="shared" si="1419"/>
        <v>0</v>
      </c>
      <c r="AA1319" s="588">
        <f t="shared" si="1403"/>
        <v>0</v>
      </c>
      <c r="AB1319" s="587"/>
      <c r="AC1319" s="588">
        <f t="shared" si="1420"/>
        <v>0</v>
      </c>
      <c r="AD1319" s="588">
        <f t="shared" si="1396"/>
        <v>0</v>
      </c>
      <c r="AE1319" s="587"/>
      <c r="AF1319" s="588">
        <f t="shared" si="1421"/>
        <v>0</v>
      </c>
      <c r="AG1319" s="588">
        <f t="shared" si="1397"/>
        <v>0</v>
      </c>
      <c r="AH1319" s="587"/>
      <c r="AI1319" s="588">
        <f t="shared" si="1422"/>
        <v>0</v>
      </c>
      <c r="AJ1319" s="588">
        <f t="shared" si="1398"/>
        <v>0</v>
      </c>
      <c r="AK1319" s="587"/>
      <c r="AL1319" s="588">
        <f t="shared" si="1423"/>
        <v>0</v>
      </c>
      <c r="AM1319" s="588">
        <f t="shared" si="1399"/>
        <v>0</v>
      </c>
      <c r="AN1319" s="587"/>
      <c r="AO1319" s="588">
        <f t="shared" si="1424"/>
        <v>0</v>
      </c>
      <c r="AP1319" s="588">
        <f t="shared" si="1400"/>
        <v>0</v>
      </c>
      <c r="AQ1319" s="587"/>
      <c r="AR1319" s="588">
        <f t="shared" si="1425"/>
        <v>0</v>
      </c>
      <c r="AS1319" s="588">
        <f t="shared" si="1404"/>
        <v>0</v>
      </c>
      <c r="AT1319" s="587"/>
      <c r="AU1319" s="588">
        <f t="shared" si="1426"/>
        <v>0</v>
      </c>
      <c r="AV1319" s="588">
        <f t="shared" si="1401"/>
        <v>0</v>
      </c>
      <c r="AW1319" s="587"/>
      <c r="AX1319" s="652"/>
      <c r="AY1319" s="706">
        <f t="shared" si="1402"/>
        <v>0</v>
      </c>
      <c r="BC1319" s="30">
        <f t="shared" si="1405"/>
        <v>0</v>
      </c>
      <c r="BD1319" s="30">
        <f t="shared" si="1406"/>
        <v>0</v>
      </c>
      <c r="BE1319" s="30">
        <f t="shared" si="1428"/>
        <v>0</v>
      </c>
      <c r="BF1319" s="30">
        <f t="shared" si="1407"/>
        <v>0</v>
      </c>
      <c r="BG1319" s="30">
        <f t="shared" si="1408"/>
        <v>0</v>
      </c>
      <c r="BH1319" s="30">
        <f t="shared" si="1427"/>
        <v>0</v>
      </c>
      <c r="BI1319" s="30">
        <f t="shared" si="1389"/>
        <v>0</v>
      </c>
      <c r="BJ1319" s="30">
        <f t="shared" si="1409"/>
        <v>0</v>
      </c>
      <c r="BK1319" s="704">
        <f t="shared" si="1410"/>
        <v>0</v>
      </c>
      <c r="BL1319" s="30">
        <f t="shared" si="1411"/>
        <v>0</v>
      </c>
      <c r="BM1319" s="30">
        <f t="shared" si="1412"/>
        <v>0</v>
      </c>
      <c r="BN1319" s="30">
        <f t="shared" si="1430"/>
        <v>0</v>
      </c>
    </row>
    <row r="1320" spans="1:66" ht="15.75" thickBot="1" x14ac:dyDescent="0.3">
      <c r="A1320" s="52"/>
      <c r="B1320" s="53"/>
      <c r="C1320" s="700"/>
      <c r="D1320" s="53"/>
      <c r="E1320" s="62" t="e">
        <f t="shared" ref="E1320:E1383" si="1431">INDEX(Index_TB_Card_Type,MATCH($D1320,Index_Card_name,0))</f>
        <v>#N/A</v>
      </c>
      <c r="F1320" s="664" t="str">
        <f t="shared" si="1429"/>
        <v/>
      </c>
      <c r="G1320" s="587"/>
      <c r="H1320" s="588">
        <f t="shared" si="1413"/>
        <v>0</v>
      </c>
      <c r="I1320" s="588">
        <f t="shared" si="1390"/>
        <v>0</v>
      </c>
      <c r="J1320" s="587"/>
      <c r="K1320" s="588">
        <f t="shared" si="1414"/>
        <v>0</v>
      </c>
      <c r="L1320" s="588">
        <f t="shared" si="1391"/>
        <v>0</v>
      </c>
      <c r="M1320" s="587"/>
      <c r="N1320" s="588">
        <f t="shared" si="1415"/>
        <v>0</v>
      </c>
      <c r="O1320" s="588">
        <f t="shared" si="1392"/>
        <v>0</v>
      </c>
      <c r="P1320" s="587"/>
      <c r="Q1320" s="588">
        <f t="shared" si="1416"/>
        <v>0</v>
      </c>
      <c r="R1320" s="588">
        <f t="shared" si="1393"/>
        <v>0</v>
      </c>
      <c r="S1320" s="587"/>
      <c r="T1320" s="588">
        <f t="shared" si="1417"/>
        <v>0</v>
      </c>
      <c r="U1320" s="588">
        <f t="shared" si="1394"/>
        <v>0</v>
      </c>
      <c r="V1320" s="587"/>
      <c r="W1320" s="588">
        <f t="shared" si="1418"/>
        <v>0</v>
      </c>
      <c r="X1320" s="588">
        <f t="shared" si="1395"/>
        <v>0</v>
      </c>
      <c r="Y1320" s="587"/>
      <c r="Z1320" s="588">
        <f t="shared" si="1419"/>
        <v>0</v>
      </c>
      <c r="AA1320" s="588">
        <f t="shared" si="1403"/>
        <v>0</v>
      </c>
      <c r="AB1320" s="587"/>
      <c r="AC1320" s="588">
        <f t="shared" si="1420"/>
        <v>0</v>
      </c>
      <c r="AD1320" s="588">
        <f t="shared" si="1396"/>
        <v>0</v>
      </c>
      <c r="AE1320" s="587"/>
      <c r="AF1320" s="588">
        <f t="shared" si="1421"/>
        <v>0</v>
      </c>
      <c r="AG1320" s="588">
        <f t="shared" si="1397"/>
        <v>0</v>
      </c>
      <c r="AH1320" s="587"/>
      <c r="AI1320" s="588">
        <f t="shared" si="1422"/>
        <v>0</v>
      </c>
      <c r="AJ1320" s="588">
        <f t="shared" si="1398"/>
        <v>0</v>
      </c>
      <c r="AK1320" s="587"/>
      <c r="AL1320" s="588">
        <f t="shared" si="1423"/>
        <v>0</v>
      </c>
      <c r="AM1320" s="588">
        <f t="shared" si="1399"/>
        <v>0</v>
      </c>
      <c r="AN1320" s="587"/>
      <c r="AO1320" s="588">
        <f t="shared" si="1424"/>
        <v>0</v>
      </c>
      <c r="AP1320" s="588">
        <f t="shared" si="1400"/>
        <v>0</v>
      </c>
      <c r="AQ1320" s="587"/>
      <c r="AR1320" s="588">
        <f t="shared" si="1425"/>
        <v>0</v>
      </c>
      <c r="AS1320" s="588">
        <f t="shared" si="1404"/>
        <v>0</v>
      </c>
      <c r="AT1320" s="587"/>
      <c r="AU1320" s="588">
        <f t="shared" si="1426"/>
        <v>0</v>
      </c>
      <c r="AV1320" s="588">
        <f t="shared" si="1401"/>
        <v>0</v>
      </c>
      <c r="AW1320" s="587"/>
      <c r="AX1320" s="652"/>
      <c r="AY1320" s="706">
        <f t="shared" si="1402"/>
        <v>0</v>
      </c>
      <c r="BC1320" s="30">
        <f t="shared" si="1405"/>
        <v>0</v>
      </c>
      <c r="BD1320" s="30">
        <f t="shared" si="1406"/>
        <v>0</v>
      </c>
      <c r="BE1320" s="30">
        <f t="shared" si="1428"/>
        <v>0</v>
      </c>
      <c r="BF1320" s="30">
        <f t="shared" si="1407"/>
        <v>0</v>
      </c>
      <c r="BG1320" s="30">
        <f t="shared" si="1408"/>
        <v>0</v>
      </c>
      <c r="BH1320" s="30">
        <f t="shared" si="1427"/>
        <v>0</v>
      </c>
      <c r="BI1320" s="30">
        <f t="shared" si="1389"/>
        <v>0</v>
      </c>
      <c r="BJ1320" s="30">
        <f t="shared" si="1409"/>
        <v>0</v>
      </c>
      <c r="BK1320" s="704">
        <f t="shared" si="1410"/>
        <v>0</v>
      </c>
      <c r="BL1320" s="30">
        <f t="shared" si="1411"/>
        <v>0</v>
      </c>
      <c r="BM1320" s="30">
        <f t="shared" si="1412"/>
        <v>0</v>
      </c>
      <c r="BN1320" s="30">
        <f t="shared" si="1430"/>
        <v>0</v>
      </c>
    </row>
    <row r="1321" spans="1:66" ht="15.75" thickBot="1" x14ac:dyDescent="0.3">
      <c r="A1321" s="52"/>
      <c r="B1321" s="53"/>
      <c r="C1321" s="700"/>
      <c r="D1321" s="53"/>
      <c r="E1321" s="62" t="e">
        <f t="shared" si="1431"/>
        <v>#N/A</v>
      </c>
      <c r="F1321" s="664" t="str">
        <f t="shared" si="1429"/>
        <v/>
      </c>
      <c r="G1321" s="587"/>
      <c r="H1321" s="588">
        <f t="shared" si="1413"/>
        <v>0</v>
      </c>
      <c r="I1321" s="588">
        <f t="shared" si="1390"/>
        <v>0</v>
      </c>
      <c r="J1321" s="587"/>
      <c r="K1321" s="588">
        <f t="shared" si="1414"/>
        <v>0</v>
      </c>
      <c r="L1321" s="588">
        <f t="shared" si="1391"/>
        <v>0</v>
      </c>
      <c r="M1321" s="587"/>
      <c r="N1321" s="588">
        <f t="shared" si="1415"/>
        <v>0</v>
      </c>
      <c r="O1321" s="588">
        <f t="shared" si="1392"/>
        <v>0</v>
      </c>
      <c r="P1321" s="587"/>
      <c r="Q1321" s="588">
        <f t="shared" si="1416"/>
        <v>0</v>
      </c>
      <c r="R1321" s="588">
        <f t="shared" si="1393"/>
        <v>0</v>
      </c>
      <c r="S1321" s="587"/>
      <c r="T1321" s="588">
        <f t="shared" si="1417"/>
        <v>0</v>
      </c>
      <c r="U1321" s="588">
        <f t="shared" si="1394"/>
        <v>0</v>
      </c>
      <c r="V1321" s="587"/>
      <c r="W1321" s="588">
        <f t="shared" si="1418"/>
        <v>0</v>
      </c>
      <c r="X1321" s="588">
        <f t="shared" si="1395"/>
        <v>0</v>
      </c>
      <c r="Y1321" s="587"/>
      <c r="Z1321" s="588">
        <f t="shared" si="1419"/>
        <v>0</v>
      </c>
      <c r="AA1321" s="588">
        <f t="shared" si="1403"/>
        <v>0</v>
      </c>
      <c r="AB1321" s="587"/>
      <c r="AC1321" s="588">
        <f t="shared" si="1420"/>
        <v>0</v>
      </c>
      <c r="AD1321" s="588">
        <f t="shared" si="1396"/>
        <v>0</v>
      </c>
      <c r="AE1321" s="587"/>
      <c r="AF1321" s="588">
        <f t="shared" si="1421"/>
        <v>0</v>
      </c>
      <c r="AG1321" s="588">
        <f t="shared" si="1397"/>
        <v>0</v>
      </c>
      <c r="AH1321" s="587"/>
      <c r="AI1321" s="588">
        <f t="shared" si="1422"/>
        <v>0</v>
      </c>
      <c r="AJ1321" s="588">
        <f t="shared" si="1398"/>
        <v>0</v>
      </c>
      <c r="AK1321" s="587"/>
      <c r="AL1321" s="588">
        <f t="shared" si="1423"/>
        <v>0</v>
      </c>
      <c r="AM1321" s="588">
        <f t="shared" si="1399"/>
        <v>0</v>
      </c>
      <c r="AN1321" s="587"/>
      <c r="AO1321" s="588">
        <f t="shared" si="1424"/>
        <v>0</v>
      </c>
      <c r="AP1321" s="588">
        <f t="shared" si="1400"/>
        <v>0</v>
      </c>
      <c r="AQ1321" s="587"/>
      <c r="AR1321" s="588">
        <f t="shared" si="1425"/>
        <v>0</v>
      </c>
      <c r="AS1321" s="588">
        <f t="shared" si="1404"/>
        <v>0</v>
      </c>
      <c r="AT1321" s="587"/>
      <c r="AU1321" s="588">
        <f t="shared" si="1426"/>
        <v>0</v>
      </c>
      <c r="AV1321" s="588">
        <f t="shared" si="1401"/>
        <v>0</v>
      </c>
      <c r="AW1321" s="587"/>
      <c r="AX1321" s="652"/>
      <c r="AY1321" s="706">
        <f t="shared" si="1402"/>
        <v>0</v>
      </c>
      <c r="BC1321" s="30">
        <f t="shared" si="1405"/>
        <v>0</v>
      </c>
      <c r="BD1321" s="30">
        <f t="shared" si="1406"/>
        <v>0</v>
      </c>
      <c r="BE1321" s="30">
        <f t="shared" si="1428"/>
        <v>0</v>
      </c>
      <c r="BF1321" s="30">
        <f t="shared" si="1407"/>
        <v>0</v>
      </c>
      <c r="BG1321" s="30">
        <f t="shared" si="1408"/>
        <v>0</v>
      </c>
      <c r="BH1321" s="30">
        <f t="shared" si="1427"/>
        <v>0</v>
      </c>
      <c r="BI1321" s="30">
        <f t="shared" si="1389"/>
        <v>0</v>
      </c>
      <c r="BJ1321" s="30">
        <f t="shared" si="1409"/>
        <v>0</v>
      </c>
      <c r="BK1321" s="704">
        <f t="shared" si="1410"/>
        <v>0</v>
      </c>
      <c r="BL1321" s="30">
        <f t="shared" si="1411"/>
        <v>0</v>
      </c>
      <c r="BM1321" s="30">
        <f t="shared" si="1412"/>
        <v>0</v>
      </c>
      <c r="BN1321" s="30">
        <f t="shared" si="1430"/>
        <v>0</v>
      </c>
    </row>
    <row r="1322" spans="1:66" ht="15.75" thickBot="1" x14ac:dyDescent="0.3">
      <c r="A1322" s="52"/>
      <c r="B1322" s="53"/>
      <c r="C1322" s="700"/>
      <c r="D1322" s="53"/>
      <c r="E1322" s="62" t="e">
        <f t="shared" si="1431"/>
        <v>#N/A</v>
      </c>
      <c r="F1322" s="664" t="str">
        <f t="shared" si="1429"/>
        <v/>
      </c>
      <c r="G1322" s="587"/>
      <c r="H1322" s="588">
        <f t="shared" si="1413"/>
        <v>0</v>
      </c>
      <c r="I1322" s="588">
        <f t="shared" si="1390"/>
        <v>0</v>
      </c>
      <c r="J1322" s="587"/>
      <c r="K1322" s="588">
        <f t="shared" si="1414"/>
        <v>0</v>
      </c>
      <c r="L1322" s="588">
        <f t="shared" si="1391"/>
        <v>0</v>
      </c>
      <c r="M1322" s="587"/>
      <c r="N1322" s="588">
        <f t="shared" si="1415"/>
        <v>0</v>
      </c>
      <c r="O1322" s="588">
        <f t="shared" si="1392"/>
        <v>0</v>
      </c>
      <c r="P1322" s="587"/>
      <c r="Q1322" s="588">
        <f t="shared" si="1416"/>
        <v>0</v>
      </c>
      <c r="R1322" s="588">
        <f t="shared" si="1393"/>
        <v>0</v>
      </c>
      <c r="S1322" s="587"/>
      <c r="T1322" s="588">
        <f t="shared" si="1417"/>
        <v>0</v>
      </c>
      <c r="U1322" s="588">
        <f t="shared" si="1394"/>
        <v>0</v>
      </c>
      <c r="V1322" s="587"/>
      <c r="W1322" s="588">
        <f t="shared" si="1418"/>
        <v>0</v>
      </c>
      <c r="X1322" s="588">
        <f t="shared" si="1395"/>
        <v>0</v>
      </c>
      <c r="Y1322" s="587"/>
      <c r="Z1322" s="588">
        <f t="shared" si="1419"/>
        <v>0</v>
      </c>
      <c r="AA1322" s="588">
        <f t="shared" si="1403"/>
        <v>0</v>
      </c>
      <c r="AB1322" s="587"/>
      <c r="AC1322" s="588">
        <f t="shared" si="1420"/>
        <v>0</v>
      </c>
      <c r="AD1322" s="588">
        <f t="shared" si="1396"/>
        <v>0</v>
      </c>
      <c r="AE1322" s="587"/>
      <c r="AF1322" s="588">
        <f t="shared" si="1421"/>
        <v>0</v>
      </c>
      <c r="AG1322" s="588">
        <f t="shared" si="1397"/>
        <v>0</v>
      </c>
      <c r="AH1322" s="587"/>
      <c r="AI1322" s="588">
        <f t="shared" si="1422"/>
        <v>0</v>
      </c>
      <c r="AJ1322" s="588">
        <f t="shared" si="1398"/>
        <v>0</v>
      </c>
      <c r="AK1322" s="587"/>
      <c r="AL1322" s="588">
        <f t="shared" si="1423"/>
        <v>0</v>
      </c>
      <c r="AM1322" s="588">
        <f t="shared" si="1399"/>
        <v>0</v>
      </c>
      <c r="AN1322" s="587"/>
      <c r="AO1322" s="588">
        <f t="shared" si="1424"/>
        <v>0</v>
      </c>
      <c r="AP1322" s="588">
        <f t="shared" si="1400"/>
        <v>0</v>
      </c>
      <c r="AQ1322" s="587"/>
      <c r="AR1322" s="588">
        <f t="shared" si="1425"/>
        <v>0</v>
      </c>
      <c r="AS1322" s="588">
        <f t="shared" si="1404"/>
        <v>0</v>
      </c>
      <c r="AT1322" s="587"/>
      <c r="AU1322" s="588">
        <f t="shared" si="1426"/>
        <v>0</v>
      </c>
      <c r="AV1322" s="588">
        <f t="shared" si="1401"/>
        <v>0</v>
      </c>
      <c r="AW1322" s="587"/>
      <c r="AX1322" s="652"/>
      <c r="AY1322" s="706">
        <f t="shared" si="1402"/>
        <v>0</v>
      </c>
      <c r="BC1322" s="30">
        <f t="shared" si="1405"/>
        <v>0</v>
      </c>
      <c r="BD1322" s="30">
        <f t="shared" si="1406"/>
        <v>0</v>
      </c>
      <c r="BE1322" s="30">
        <f t="shared" si="1428"/>
        <v>0</v>
      </c>
      <c r="BF1322" s="30">
        <f t="shared" si="1407"/>
        <v>0</v>
      </c>
      <c r="BG1322" s="30">
        <f t="shared" si="1408"/>
        <v>0</v>
      </c>
      <c r="BH1322" s="30">
        <f t="shared" si="1427"/>
        <v>0</v>
      </c>
      <c r="BI1322" s="30">
        <f t="shared" si="1389"/>
        <v>0</v>
      </c>
      <c r="BJ1322" s="30">
        <f t="shared" si="1409"/>
        <v>0</v>
      </c>
      <c r="BK1322" s="704">
        <f t="shared" si="1410"/>
        <v>0</v>
      </c>
      <c r="BL1322" s="30">
        <f t="shared" si="1411"/>
        <v>0</v>
      </c>
      <c r="BM1322" s="30">
        <f t="shared" si="1412"/>
        <v>0</v>
      </c>
      <c r="BN1322" s="30">
        <f t="shared" si="1430"/>
        <v>0</v>
      </c>
    </row>
    <row r="1323" spans="1:66" ht="15.75" thickBot="1" x14ac:dyDescent="0.3">
      <c r="A1323" s="52"/>
      <c r="B1323" s="53"/>
      <c r="C1323" s="700"/>
      <c r="D1323" s="53"/>
      <c r="E1323" s="62" t="e">
        <f t="shared" si="1431"/>
        <v>#N/A</v>
      </c>
      <c r="F1323" s="664" t="str">
        <f t="shared" si="1429"/>
        <v/>
      </c>
      <c r="G1323" s="587"/>
      <c r="H1323" s="588">
        <f t="shared" si="1413"/>
        <v>0</v>
      </c>
      <c r="I1323" s="588">
        <f t="shared" si="1390"/>
        <v>0</v>
      </c>
      <c r="J1323" s="587"/>
      <c r="K1323" s="588">
        <f t="shared" si="1414"/>
        <v>0</v>
      </c>
      <c r="L1323" s="588">
        <f t="shared" si="1391"/>
        <v>0</v>
      </c>
      <c r="M1323" s="587"/>
      <c r="N1323" s="588">
        <f t="shared" si="1415"/>
        <v>0</v>
      </c>
      <c r="O1323" s="588">
        <f t="shared" si="1392"/>
        <v>0</v>
      </c>
      <c r="P1323" s="587"/>
      <c r="Q1323" s="588">
        <f t="shared" si="1416"/>
        <v>0</v>
      </c>
      <c r="R1323" s="588">
        <f t="shared" si="1393"/>
        <v>0</v>
      </c>
      <c r="S1323" s="587"/>
      <c r="T1323" s="588">
        <f t="shared" si="1417"/>
        <v>0</v>
      </c>
      <c r="U1323" s="588">
        <f t="shared" si="1394"/>
        <v>0</v>
      </c>
      <c r="V1323" s="587"/>
      <c r="W1323" s="588">
        <f t="shared" si="1418"/>
        <v>0</v>
      </c>
      <c r="X1323" s="588">
        <f t="shared" si="1395"/>
        <v>0</v>
      </c>
      <c r="Y1323" s="587"/>
      <c r="Z1323" s="588">
        <f t="shared" si="1419"/>
        <v>0</v>
      </c>
      <c r="AA1323" s="588">
        <f t="shared" si="1403"/>
        <v>0</v>
      </c>
      <c r="AB1323" s="587"/>
      <c r="AC1323" s="588">
        <f t="shared" si="1420"/>
        <v>0</v>
      </c>
      <c r="AD1323" s="588">
        <f t="shared" si="1396"/>
        <v>0</v>
      </c>
      <c r="AE1323" s="587"/>
      <c r="AF1323" s="588">
        <f t="shared" si="1421"/>
        <v>0</v>
      </c>
      <c r="AG1323" s="588">
        <f t="shared" si="1397"/>
        <v>0</v>
      </c>
      <c r="AH1323" s="587"/>
      <c r="AI1323" s="588">
        <f t="shared" si="1422"/>
        <v>0</v>
      </c>
      <c r="AJ1323" s="588">
        <f t="shared" si="1398"/>
        <v>0</v>
      </c>
      <c r="AK1323" s="587"/>
      <c r="AL1323" s="588">
        <f t="shared" si="1423"/>
        <v>0</v>
      </c>
      <c r="AM1323" s="588">
        <f t="shared" si="1399"/>
        <v>0</v>
      </c>
      <c r="AN1323" s="587"/>
      <c r="AO1323" s="588">
        <f t="shared" si="1424"/>
        <v>0</v>
      </c>
      <c r="AP1323" s="588">
        <f t="shared" si="1400"/>
        <v>0</v>
      </c>
      <c r="AQ1323" s="587"/>
      <c r="AR1323" s="588">
        <f t="shared" si="1425"/>
        <v>0</v>
      </c>
      <c r="AS1323" s="588">
        <f t="shared" si="1404"/>
        <v>0</v>
      </c>
      <c r="AT1323" s="587"/>
      <c r="AU1323" s="588">
        <f t="shared" si="1426"/>
        <v>0</v>
      </c>
      <c r="AV1323" s="588">
        <f t="shared" si="1401"/>
        <v>0</v>
      </c>
      <c r="AW1323" s="587"/>
      <c r="AX1323" s="652"/>
      <c r="AY1323" s="706">
        <f t="shared" si="1402"/>
        <v>0</v>
      </c>
      <c r="BC1323" s="30">
        <f t="shared" si="1405"/>
        <v>0</v>
      </c>
      <c r="BD1323" s="30">
        <f t="shared" si="1406"/>
        <v>0</v>
      </c>
      <c r="BE1323" s="30">
        <f t="shared" si="1428"/>
        <v>0</v>
      </c>
      <c r="BF1323" s="30">
        <f t="shared" si="1407"/>
        <v>0</v>
      </c>
      <c r="BG1323" s="30">
        <f t="shared" si="1408"/>
        <v>0</v>
      </c>
      <c r="BH1323" s="30">
        <f t="shared" si="1427"/>
        <v>0</v>
      </c>
      <c r="BI1323" s="30">
        <f t="shared" si="1389"/>
        <v>0</v>
      </c>
      <c r="BJ1323" s="30">
        <f t="shared" si="1409"/>
        <v>0</v>
      </c>
      <c r="BK1323" s="704">
        <f t="shared" si="1410"/>
        <v>0</v>
      </c>
      <c r="BL1323" s="30">
        <f t="shared" si="1411"/>
        <v>0</v>
      </c>
      <c r="BM1323" s="30">
        <f t="shared" si="1412"/>
        <v>0</v>
      </c>
      <c r="BN1323" s="30">
        <f t="shared" si="1430"/>
        <v>0</v>
      </c>
    </row>
    <row r="1324" spans="1:66" ht="15.75" thickBot="1" x14ac:dyDescent="0.3">
      <c r="A1324" s="52"/>
      <c r="B1324" s="53"/>
      <c r="C1324" s="700"/>
      <c r="D1324" s="53"/>
      <c r="E1324" s="62" t="e">
        <f t="shared" si="1431"/>
        <v>#N/A</v>
      </c>
      <c r="F1324" s="664" t="str">
        <f t="shared" si="1429"/>
        <v/>
      </c>
      <c r="G1324" s="587"/>
      <c r="H1324" s="588">
        <f t="shared" si="1413"/>
        <v>0</v>
      </c>
      <c r="I1324" s="588">
        <f t="shared" si="1390"/>
        <v>0</v>
      </c>
      <c r="J1324" s="587"/>
      <c r="K1324" s="588">
        <f t="shared" si="1414"/>
        <v>0</v>
      </c>
      <c r="L1324" s="588">
        <f t="shared" si="1391"/>
        <v>0</v>
      </c>
      <c r="M1324" s="587"/>
      <c r="N1324" s="588">
        <f t="shared" si="1415"/>
        <v>0</v>
      </c>
      <c r="O1324" s="588">
        <f t="shared" si="1392"/>
        <v>0</v>
      </c>
      <c r="P1324" s="587"/>
      <c r="Q1324" s="588">
        <f t="shared" si="1416"/>
        <v>0</v>
      </c>
      <c r="R1324" s="588">
        <f t="shared" si="1393"/>
        <v>0</v>
      </c>
      <c r="S1324" s="587"/>
      <c r="T1324" s="588">
        <f t="shared" si="1417"/>
        <v>0</v>
      </c>
      <c r="U1324" s="588">
        <f t="shared" si="1394"/>
        <v>0</v>
      </c>
      <c r="V1324" s="587"/>
      <c r="W1324" s="588">
        <f t="shared" si="1418"/>
        <v>0</v>
      </c>
      <c r="X1324" s="588">
        <f t="shared" si="1395"/>
        <v>0</v>
      </c>
      <c r="Y1324" s="587"/>
      <c r="Z1324" s="588">
        <f t="shared" si="1419"/>
        <v>0</v>
      </c>
      <c r="AA1324" s="588">
        <f t="shared" si="1403"/>
        <v>0</v>
      </c>
      <c r="AB1324" s="587"/>
      <c r="AC1324" s="588">
        <f t="shared" si="1420"/>
        <v>0</v>
      </c>
      <c r="AD1324" s="588">
        <f t="shared" si="1396"/>
        <v>0</v>
      </c>
      <c r="AE1324" s="587"/>
      <c r="AF1324" s="588">
        <f t="shared" si="1421"/>
        <v>0</v>
      </c>
      <c r="AG1324" s="588">
        <f t="shared" si="1397"/>
        <v>0</v>
      </c>
      <c r="AH1324" s="587"/>
      <c r="AI1324" s="588">
        <f t="shared" si="1422"/>
        <v>0</v>
      </c>
      <c r="AJ1324" s="588">
        <f t="shared" si="1398"/>
        <v>0</v>
      </c>
      <c r="AK1324" s="587"/>
      <c r="AL1324" s="588">
        <f t="shared" si="1423"/>
        <v>0</v>
      </c>
      <c r="AM1324" s="588">
        <f t="shared" si="1399"/>
        <v>0</v>
      </c>
      <c r="AN1324" s="587"/>
      <c r="AO1324" s="588">
        <f t="shared" si="1424"/>
        <v>0</v>
      </c>
      <c r="AP1324" s="588">
        <f t="shared" si="1400"/>
        <v>0</v>
      </c>
      <c r="AQ1324" s="587"/>
      <c r="AR1324" s="588">
        <f t="shared" si="1425"/>
        <v>0</v>
      </c>
      <c r="AS1324" s="588">
        <f t="shared" si="1404"/>
        <v>0</v>
      </c>
      <c r="AT1324" s="587"/>
      <c r="AU1324" s="588">
        <f t="shared" si="1426"/>
        <v>0</v>
      </c>
      <c r="AV1324" s="588">
        <f t="shared" si="1401"/>
        <v>0</v>
      </c>
      <c r="AW1324" s="587"/>
      <c r="AX1324" s="652"/>
      <c r="AY1324" s="706">
        <f t="shared" si="1402"/>
        <v>0</v>
      </c>
      <c r="BC1324" s="30">
        <f t="shared" si="1405"/>
        <v>0</v>
      </c>
      <c r="BD1324" s="30">
        <f t="shared" si="1406"/>
        <v>0</v>
      </c>
      <c r="BE1324" s="30">
        <f t="shared" si="1428"/>
        <v>0</v>
      </c>
      <c r="BF1324" s="30">
        <f t="shared" si="1407"/>
        <v>0</v>
      </c>
      <c r="BG1324" s="30">
        <f t="shared" si="1408"/>
        <v>0</v>
      </c>
      <c r="BH1324" s="30">
        <f t="shared" si="1427"/>
        <v>0</v>
      </c>
      <c r="BI1324" s="30">
        <f t="shared" si="1389"/>
        <v>0</v>
      </c>
      <c r="BJ1324" s="30">
        <f t="shared" si="1409"/>
        <v>0</v>
      </c>
      <c r="BK1324" s="704">
        <f t="shared" si="1410"/>
        <v>0</v>
      </c>
      <c r="BL1324" s="30">
        <f t="shared" si="1411"/>
        <v>0</v>
      </c>
      <c r="BM1324" s="30">
        <f t="shared" si="1412"/>
        <v>0</v>
      </c>
      <c r="BN1324" s="30">
        <f t="shared" si="1430"/>
        <v>0</v>
      </c>
    </row>
    <row r="1325" spans="1:66" ht="15.75" thickBot="1" x14ac:dyDescent="0.3">
      <c r="A1325" s="52"/>
      <c r="B1325" s="53"/>
      <c r="C1325" s="700"/>
      <c r="D1325" s="53"/>
      <c r="E1325" s="62" t="e">
        <f t="shared" si="1431"/>
        <v>#N/A</v>
      </c>
      <c r="F1325" s="664" t="str">
        <f t="shared" si="1429"/>
        <v/>
      </c>
      <c r="G1325" s="587"/>
      <c r="H1325" s="588">
        <f t="shared" si="1413"/>
        <v>0</v>
      </c>
      <c r="I1325" s="588">
        <f t="shared" si="1390"/>
        <v>0</v>
      </c>
      <c r="J1325" s="587"/>
      <c r="K1325" s="588">
        <f t="shared" si="1414"/>
        <v>0</v>
      </c>
      <c r="L1325" s="588">
        <f t="shared" si="1391"/>
        <v>0</v>
      </c>
      <c r="M1325" s="587"/>
      <c r="N1325" s="588">
        <f t="shared" si="1415"/>
        <v>0</v>
      </c>
      <c r="O1325" s="588">
        <f t="shared" si="1392"/>
        <v>0</v>
      </c>
      <c r="P1325" s="587"/>
      <c r="Q1325" s="588">
        <f t="shared" si="1416"/>
        <v>0</v>
      </c>
      <c r="R1325" s="588">
        <f t="shared" si="1393"/>
        <v>0</v>
      </c>
      <c r="S1325" s="587"/>
      <c r="T1325" s="588">
        <f t="shared" si="1417"/>
        <v>0</v>
      </c>
      <c r="U1325" s="588">
        <f t="shared" si="1394"/>
        <v>0</v>
      </c>
      <c r="V1325" s="587"/>
      <c r="W1325" s="588">
        <f t="shared" si="1418"/>
        <v>0</v>
      </c>
      <c r="X1325" s="588">
        <f t="shared" si="1395"/>
        <v>0</v>
      </c>
      <c r="Y1325" s="587"/>
      <c r="Z1325" s="588">
        <f t="shared" si="1419"/>
        <v>0</v>
      </c>
      <c r="AA1325" s="588">
        <f t="shared" si="1403"/>
        <v>0</v>
      </c>
      <c r="AB1325" s="587"/>
      <c r="AC1325" s="588">
        <f t="shared" si="1420"/>
        <v>0</v>
      </c>
      <c r="AD1325" s="588">
        <f t="shared" si="1396"/>
        <v>0</v>
      </c>
      <c r="AE1325" s="587"/>
      <c r="AF1325" s="588">
        <f t="shared" si="1421"/>
        <v>0</v>
      </c>
      <c r="AG1325" s="588">
        <f t="shared" si="1397"/>
        <v>0</v>
      </c>
      <c r="AH1325" s="587"/>
      <c r="AI1325" s="588">
        <f t="shared" si="1422"/>
        <v>0</v>
      </c>
      <c r="AJ1325" s="588">
        <f t="shared" si="1398"/>
        <v>0</v>
      </c>
      <c r="AK1325" s="587"/>
      <c r="AL1325" s="588">
        <f t="shared" si="1423"/>
        <v>0</v>
      </c>
      <c r="AM1325" s="588">
        <f t="shared" si="1399"/>
        <v>0</v>
      </c>
      <c r="AN1325" s="587"/>
      <c r="AO1325" s="588">
        <f t="shared" si="1424"/>
        <v>0</v>
      </c>
      <c r="AP1325" s="588">
        <f t="shared" si="1400"/>
        <v>0</v>
      </c>
      <c r="AQ1325" s="587"/>
      <c r="AR1325" s="588">
        <f t="shared" si="1425"/>
        <v>0</v>
      </c>
      <c r="AS1325" s="588">
        <f t="shared" si="1404"/>
        <v>0</v>
      </c>
      <c r="AT1325" s="587"/>
      <c r="AU1325" s="588">
        <f t="shared" si="1426"/>
        <v>0</v>
      </c>
      <c r="AV1325" s="588">
        <f t="shared" si="1401"/>
        <v>0</v>
      </c>
      <c r="AW1325" s="587"/>
      <c r="AX1325" s="652"/>
      <c r="AY1325" s="706">
        <f t="shared" si="1402"/>
        <v>0</v>
      </c>
      <c r="BC1325" s="30">
        <f t="shared" si="1405"/>
        <v>0</v>
      </c>
      <c r="BD1325" s="30">
        <f t="shared" si="1406"/>
        <v>0</v>
      </c>
      <c r="BE1325" s="30">
        <f t="shared" si="1428"/>
        <v>0</v>
      </c>
      <c r="BF1325" s="30">
        <f t="shared" si="1407"/>
        <v>0</v>
      </c>
      <c r="BG1325" s="30">
        <f t="shared" si="1408"/>
        <v>0</v>
      </c>
      <c r="BH1325" s="30">
        <f t="shared" si="1427"/>
        <v>0</v>
      </c>
      <c r="BI1325" s="30">
        <f t="shared" si="1389"/>
        <v>0</v>
      </c>
      <c r="BJ1325" s="30">
        <f t="shared" si="1409"/>
        <v>0</v>
      </c>
      <c r="BK1325" s="704">
        <f t="shared" si="1410"/>
        <v>0</v>
      </c>
      <c r="BL1325" s="30">
        <f t="shared" si="1411"/>
        <v>0</v>
      </c>
      <c r="BM1325" s="30">
        <f t="shared" si="1412"/>
        <v>0</v>
      </c>
      <c r="BN1325" s="30">
        <f t="shared" si="1430"/>
        <v>0</v>
      </c>
    </row>
    <row r="1326" spans="1:66" ht="15.75" thickBot="1" x14ac:dyDescent="0.3">
      <c r="A1326" s="52"/>
      <c r="B1326" s="53"/>
      <c r="C1326" s="700"/>
      <c r="D1326" s="53"/>
      <c r="E1326" s="62" t="e">
        <f t="shared" si="1431"/>
        <v>#N/A</v>
      </c>
      <c r="F1326" s="664" t="str">
        <f t="shared" si="1429"/>
        <v/>
      </c>
      <c r="G1326" s="587"/>
      <c r="H1326" s="588">
        <f t="shared" si="1413"/>
        <v>0</v>
      </c>
      <c r="I1326" s="588">
        <f t="shared" si="1390"/>
        <v>0</v>
      </c>
      <c r="J1326" s="587"/>
      <c r="K1326" s="588">
        <f t="shared" si="1414"/>
        <v>0</v>
      </c>
      <c r="L1326" s="588">
        <f t="shared" si="1391"/>
        <v>0</v>
      </c>
      <c r="M1326" s="587"/>
      <c r="N1326" s="588">
        <f t="shared" si="1415"/>
        <v>0</v>
      </c>
      <c r="O1326" s="588">
        <f t="shared" si="1392"/>
        <v>0</v>
      </c>
      <c r="P1326" s="587"/>
      <c r="Q1326" s="588">
        <f t="shared" si="1416"/>
        <v>0</v>
      </c>
      <c r="R1326" s="588">
        <f t="shared" si="1393"/>
        <v>0</v>
      </c>
      <c r="S1326" s="587"/>
      <c r="T1326" s="588">
        <f t="shared" si="1417"/>
        <v>0</v>
      </c>
      <c r="U1326" s="588">
        <f t="shared" si="1394"/>
        <v>0</v>
      </c>
      <c r="V1326" s="587"/>
      <c r="W1326" s="588">
        <f t="shared" si="1418"/>
        <v>0</v>
      </c>
      <c r="X1326" s="588">
        <f t="shared" si="1395"/>
        <v>0</v>
      </c>
      <c r="Y1326" s="587"/>
      <c r="Z1326" s="588">
        <f t="shared" si="1419"/>
        <v>0</v>
      </c>
      <c r="AA1326" s="588">
        <f t="shared" si="1403"/>
        <v>0</v>
      </c>
      <c r="AB1326" s="587"/>
      <c r="AC1326" s="588">
        <f t="shared" si="1420"/>
        <v>0</v>
      </c>
      <c r="AD1326" s="588">
        <f t="shared" si="1396"/>
        <v>0</v>
      </c>
      <c r="AE1326" s="587"/>
      <c r="AF1326" s="588">
        <f t="shared" si="1421"/>
        <v>0</v>
      </c>
      <c r="AG1326" s="588">
        <f t="shared" si="1397"/>
        <v>0</v>
      </c>
      <c r="AH1326" s="587"/>
      <c r="AI1326" s="588">
        <f t="shared" si="1422"/>
        <v>0</v>
      </c>
      <c r="AJ1326" s="588">
        <f t="shared" si="1398"/>
        <v>0</v>
      </c>
      <c r="AK1326" s="587"/>
      <c r="AL1326" s="588">
        <f t="shared" si="1423"/>
        <v>0</v>
      </c>
      <c r="AM1326" s="588">
        <f t="shared" si="1399"/>
        <v>0</v>
      </c>
      <c r="AN1326" s="587"/>
      <c r="AO1326" s="588">
        <f t="shared" si="1424"/>
        <v>0</v>
      </c>
      <c r="AP1326" s="588">
        <f t="shared" si="1400"/>
        <v>0</v>
      </c>
      <c r="AQ1326" s="587"/>
      <c r="AR1326" s="588">
        <f t="shared" si="1425"/>
        <v>0</v>
      </c>
      <c r="AS1326" s="588">
        <f t="shared" si="1404"/>
        <v>0</v>
      </c>
      <c r="AT1326" s="587"/>
      <c r="AU1326" s="588">
        <f t="shared" si="1426"/>
        <v>0</v>
      </c>
      <c r="AV1326" s="588">
        <f t="shared" si="1401"/>
        <v>0</v>
      </c>
      <c r="AW1326" s="587"/>
      <c r="AX1326" s="652"/>
      <c r="AY1326" s="706">
        <f t="shared" si="1402"/>
        <v>0</v>
      </c>
      <c r="BC1326" s="30">
        <f t="shared" si="1405"/>
        <v>0</v>
      </c>
      <c r="BD1326" s="30">
        <f t="shared" si="1406"/>
        <v>0</v>
      </c>
      <c r="BE1326" s="30">
        <f t="shared" si="1428"/>
        <v>0</v>
      </c>
      <c r="BF1326" s="30">
        <f t="shared" si="1407"/>
        <v>0</v>
      </c>
      <c r="BG1326" s="30">
        <f t="shared" si="1408"/>
        <v>0</v>
      </c>
      <c r="BH1326" s="30">
        <f t="shared" si="1427"/>
        <v>0</v>
      </c>
      <c r="BI1326" s="30">
        <f t="shared" si="1389"/>
        <v>0</v>
      </c>
      <c r="BJ1326" s="30">
        <f t="shared" si="1409"/>
        <v>0</v>
      </c>
      <c r="BK1326" s="704">
        <f t="shared" si="1410"/>
        <v>0</v>
      </c>
      <c r="BL1326" s="30">
        <f t="shared" si="1411"/>
        <v>0</v>
      </c>
      <c r="BM1326" s="30">
        <f t="shared" si="1412"/>
        <v>0</v>
      </c>
      <c r="BN1326" s="30">
        <f t="shared" si="1430"/>
        <v>0</v>
      </c>
    </row>
    <row r="1327" spans="1:66" ht="15.75" thickBot="1" x14ac:dyDescent="0.3">
      <c r="A1327" s="52"/>
      <c r="B1327" s="53"/>
      <c r="C1327" s="700"/>
      <c r="D1327" s="53"/>
      <c r="E1327" s="62" t="e">
        <f t="shared" si="1431"/>
        <v>#N/A</v>
      </c>
      <c r="F1327" s="664" t="str">
        <f t="shared" si="1429"/>
        <v/>
      </c>
      <c r="G1327" s="587"/>
      <c r="H1327" s="588">
        <f t="shared" si="1413"/>
        <v>0</v>
      </c>
      <c r="I1327" s="588">
        <f t="shared" si="1390"/>
        <v>0</v>
      </c>
      <c r="J1327" s="587"/>
      <c r="K1327" s="588">
        <f t="shared" si="1414"/>
        <v>0</v>
      </c>
      <c r="L1327" s="588">
        <f t="shared" si="1391"/>
        <v>0</v>
      </c>
      <c r="M1327" s="587"/>
      <c r="N1327" s="588">
        <f t="shared" si="1415"/>
        <v>0</v>
      </c>
      <c r="O1327" s="588">
        <f t="shared" si="1392"/>
        <v>0</v>
      </c>
      <c r="P1327" s="587"/>
      <c r="Q1327" s="588">
        <f t="shared" si="1416"/>
        <v>0</v>
      </c>
      <c r="R1327" s="588">
        <f t="shared" si="1393"/>
        <v>0</v>
      </c>
      <c r="S1327" s="587"/>
      <c r="T1327" s="588">
        <f t="shared" si="1417"/>
        <v>0</v>
      </c>
      <c r="U1327" s="588">
        <f t="shared" si="1394"/>
        <v>0</v>
      </c>
      <c r="V1327" s="587"/>
      <c r="W1327" s="588">
        <f t="shared" si="1418"/>
        <v>0</v>
      </c>
      <c r="X1327" s="588">
        <f t="shared" si="1395"/>
        <v>0</v>
      </c>
      <c r="Y1327" s="587"/>
      <c r="Z1327" s="588">
        <f t="shared" si="1419"/>
        <v>0</v>
      </c>
      <c r="AA1327" s="588">
        <f t="shared" si="1403"/>
        <v>0</v>
      </c>
      <c r="AB1327" s="587"/>
      <c r="AC1327" s="588">
        <f t="shared" si="1420"/>
        <v>0</v>
      </c>
      <c r="AD1327" s="588">
        <f t="shared" si="1396"/>
        <v>0</v>
      </c>
      <c r="AE1327" s="587"/>
      <c r="AF1327" s="588">
        <f t="shared" si="1421"/>
        <v>0</v>
      </c>
      <c r="AG1327" s="588">
        <f t="shared" si="1397"/>
        <v>0</v>
      </c>
      <c r="AH1327" s="587"/>
      <c r="AI1327" s="588">
        <f t="shared" si="1422"/>
        <v>0</v>
      </c>
      <c r="AJ1327" s="588">
        <f t="shared" si="1398"/>
        <v>0</v>
      </c>
      <c r="AK1327" s="587"/>
      <c r="AL1327" s="588">
        <f t="shared" si="1423"/>
        <v>0</v>
      </c>
      <c r="AM1327" s="588">
        <f t="shared" si="1399"/>
        <v>0</v>
      </c>
      <c r="AN1327" s="587"/>
      <c r="AO1327" s="588">
        <f t="shared" si="1424"/>
        <v>0</v>
      </c>
      <c r="AP1327" s="588">
        <f t="shared" si="1400"/>
        <v>0</v>
      </c>
      <c r="AQ1327" s="587"/>
      <c r="AR1327" s="588">
        <f t="shared" si="1425"/>
        <v>0</v>
      </c>
      <c r="AS1327" s="588">
        <f t="shared" si="1404"/>
        <v>0</v>
      </c>
      <c r="AT1327" s="587"/>
      <c r="AU1327" s="588">
        <f t="shared" si="1426"/>
        <v>0</v>
      </c>
      <c r="AV1327" s="588">
        <f t="shared" si="1401"/>
        <v>0</v>
      </c>
      <c r="AW1327" s="587"/>
      <c r="AX1327" s="652"/>
      <c r="AY1327" s="706">
        <f t="shared" si="1402"/>
        <v>0</v>
      </c>
      <c r="BC1327" s="30">
        <f t="shared" si="1405"/>
        <v>0</v>
      </c>
      <c r="BD1327" s="30">
        <f t="shared" si="1406"/>
        <v>0</v>
      </c>
      <c r="BE1327" s="30">
        <f t="shared" si="1428"/>
        <v>0</v>
      </c>
      <c r="BF1327" s="30">
        <f t="shared" si="1407"/>
        <v>0</v>
      </c>
      <c r="BG1327" s="30">
        <f t="shared" si="1408"/>
        <v>0</v>
      </c>
      <c r="BH1327" s="30">
        <f t="shared" si="1427"/>
        <v>0</v>
      </c>
      <c r="BI1327" s="30">
        <f t="shared" ref="BI1327:BI1390" si="1432">AD1327-AA1327</f>
        <v>0</v>
      </c>
      <c r="BJ1327" s="30">
        <f t="shared" si="1409"/>
        <v>0</v>
      </c>
      <c r="BK1327" s="704">
        <f t="shared" si="1410"/>
        <v>0</v>
      </c>
      <c r="BL1327" s="30">
        <f t="shared" si="1411"/>
        <v>0</v>
      </c>
      <c r="BM1327" s="30">
        <f t="shared" si="1412"/>
        <v>0</v>
      </c>
      <c r="BN1327" s="30">
        <f t="shared" si="1430"/>
        <v>0</v>
      </c>
    </row>
    <row r="1328" spans="1:66" ht="15.75" thickBot="1" x14ac:dyDescent="0.3">
      <c r="A1328" s="52"/>
      <c r="B1328" s="53"/>
      <c r="C1328" s="700"/>
      <c r="D1328" s="53"/>
      <c r="E1328" s="62" t="e">
        <f t="shared" si="1431"/>
        <v>#N/A</v>
      </c>
      <c r="F1328" s="664" t="str">
        <f t="shared" si="1429"/>
        <v/>
      </c>
      <c r="G1328" s="587"/>
      <c r="H1328" s="588">
        <f t="shared" si="1413"/>
        <v>0</v>
      </c>
      <c r="I1328" s="588">
        <f t="shared" ref="I1328:I1391" si="1433">SUM(G1328:H1328)</f>
        <v>0</v>
      </c>
      <c r="J1328" s="587"/>
      <c r="K1328" s="588">
        <f t="shared" si="1414"/>
        <v>0</v>
      </c>
      <c r="L1328" s="588">
        <f t="shared" ref="L1328:L1391" si="1434">SUM(J1328:K1328)</f>
        <v>0</v>
      </c>
      <c r="M1328" s="587"/>
      <c r="N1328" s="588">
        <f t="shared" si="1415"/>
        <v>0</v>
      </c>
      <c r="O1328" s="588">
        <f t="shared" ref="O1328:O1391" si="1435">SUM(M1328:N1328)</f>
        <v>0</v>
      </c>
      <c r="P1328" s="587"/>
      <c r="Q1328" s="588">
        <f t="shared" si="1416"/>
        <v>0</v>
      </c>
      <c r="R1328" s="588">
        <f t="shared" ref="R1328:R1391" si="1436">SUM(P1328:Q1328)</f>
        <v>0</v>
      </c>
      <c r="S1328" s="587"/>
      <c r="T1328" s="588">
        <f t="shared" si="1417"/>
        <v>0</v>
      </c>
      <c r="U1328" s="588">
        <f t="shared" ref="U1328:U1391" si="1437">SUM(S1328:T1328)</f>
        <v>0</v>
      </c>
      <c r="V1328" s="587"/>
      <c r="W1328" s="588">
        <f t="shared" si="1418"/>
        <v>0</v>
      </c>
      <c r="X1328" s="588">
        <f t="shared" ref="X1328:X1391" si="1438">SUM(V1328:W1328)</f>
        <v>0</v>
      </c>
      <c r="Y1328" s="587"/>
      <c r="Z1328" s="588">
        <f t="shared" si="1419"/>
        <v>0</v>
      </c>
      <c r="AA1328" s="588">
        <f t="shared" si="1403"/>
        <v>0</v>
      </c>
      <c r="AB1328" s="587"/>
      <c r="AC1328" s="588">
        <f t="shared" si="1420"/>
        <v>0</v>
      </c>
      <c r="AD1328" s="588">
        <f t="shared" ref="AD1328:AD1391" si="1439">SUM(AB1328:AC1328)</f>
        <v>0</v>
      </c>
      <c r="AE1328" s="587"/>
      <c r="AF1328" s="588">
        <f t="shared" si="1421"/>
        <v>0</v>
      </c>
      <c r="AG1328" s="588">
        <f t="shared" ref="AG1328:AG1391" si="1440">SUM(AE1328:AF1328)</f>
        <v>0</v>
      </c>
      <c r="AH1328" s="587"/>
      <c r="AI1328" s="588">
        <f t="shared" si="1422"/>
        <v>0</v>
      </c>
      <c r="AJ1328" s="588">
        <f t="shared" ref="AJ1328:AJ1391" si="1441">SUM(AH1328:AI1328)</f>
        <v>0</v>
      </c>
      <c r="AK1328" s="587"/>
      <c r="AL1328" s="588">
        <f t="shared" si="1423"/>
        <v>0</v>
      </c>
      <c r="AM1328" s="588">
        <f t="shared" ref="AM1328:AM1391" si="1442">SUM(AK1328:AL1328)</f>
        <v>0</v>
      </c>
      <c r="AN1328" s="587"/>
      <c r="AO1328" s="588">
        <f t="shared" si="1424"/>
        <v>0</v>
      </c>
      <c r="AP1328" s="588">
        <f t="shared" ref="AP1328:AP1391" si="1443">SUM(AN1328:AO1328)</f>
        <v>0</v>
      </c>
      <c r="AQ1328" s="587"/>
      <c r="AR1328" s="588">
        <f t="shared" si="1425"/>
        <v>0</v>
      </c>
      <c r="AS1328" s="588">
        <f t="shared" si="1404"/>
        <v>0</v>
      </c>
      <c r="AT1328" s="587"/>
      <c r="AU1328" s="588">
        <f t="shared" si="1426"/>
        <v>0</v>
      </c>
      <c r="AV1328" s="588">
        <f t="shared" ref="AV1328:AV1391" si="1444">SUM(AT1328:AU1328)</f>
        <v>0</v>
      </c>
      <c r="AW1328" s="587"/>
      <c r="AX1328" s="652"/>
      <c r="AY1328" s="706">
        <f t="shared" si="1402"/>
        <v>0</v>
      </c>
      <c r="BC1328" s="30">
        <f t="shared" si="1405"/>
        <v>0</v>
      </c>
      <c r="BD1328" s="30">
        <f t="shared" si="1406"/>
        <v>0</v>
      </c>
      <c r="BE1328" s="30">
        <f t="shared" si="1428"/>
        <v>0</v>
      </c>
      <c r="BF1328" s="30">
        <f t="shared" si="1407"/>
        <v>0</v>
      </c>
      <c r="BG1328" s="30">
        <f t="shared" si="1408"/>
        <v>0</v>
      </c>
      <c r="BH1328" s="30">
        <f t="shared" si="1427"/>
        <v>0</v>
      </c>
      <c r="BI1328" s="30">
        <f t="shared" si="1432"/>
        <v>0</v>
      </c>
      <c r="BJ1328" s="30">
        <f t="shared" si="1409"/>
        <v>0</v>
      </c>
      <c r="BK1328" s="704">
        <f t="shared" si="1410"/>
        <v>0</v>
      </c>
      <c r="BL1328" s="30">
        <f t="shared" si="1411"/>
        <v>0</v>
      </c>
      <c r="BM1328" s="30">
        <f t="shared" si="1412"/>
        <v>0</v>
      </c>
      <c r="BN1328" s="30">
        <f t="shared" si="1430"/>
        <v>0</v>
      </c>
    </row>
    <row r="1329" spans="1:66" ht="15.75" thickBot="1" x14ac:dyDescent="0.3">
      <c r="A1329" s="52"/>
      <c r="B1329" s="53"/>
      <c r="C1329" s="700"/>
      <c r="D1329" s="53"/>
      <c r="E1329" s="62" t="e">
        <f t="shared" si="1431"/>
        <v>#N/A</v>
      </c>
      <c r="F1329" s="664" t="str">
        <f t="shared" si="1429"/>
        <v/>
      </c>
      <c r="G1329" s="587"/>
      <c r="H1329" s="588">
        <f t="shared" si="1413"/>
        <v>0</v>
      </c>
      <c r="I1329" s="588">
        <f t="shared" si="1433"/>
        <v>0</v>
      </c>
      <c r="J1329" s="587"/>
      <c r="K1329" s="588">
        <f t="shared" si="1414"/>
        <v>0</v>
      </c>
      <c r="L1329" s="588">
        <f t="shared" si="1434"/>
        <v>0</v>
      </c>
      <c r="M1329" s="587"/>
      <c r="N1329" s="588">
        <f t="shared" si="1415"/>
        <v>0</v>
      </c>
      <c r="O1329" s="588">
        <f t="shared" si="1435"/>
        <v>0</v>
      </c>
      <c r="P1329" s="587"/>
      <c r="Q1329" s="588">
        <f t="shared" si="1416"/>
        <v>0</v>
      </c>
      <c r="R1329" s="588">
        <f t="shared" si="1436"/>
        <v>0</v>
      </c>
      <c r="S1329" s="587"/>
      <c r="T1329" s="588">
        <f t="shared" si="1417"/>
        <v>0</v>
      </c>
      <c r="U1329" s="588">
        <f t="shared" si="1437"/>
        <v>0</v>
      </c>
      <c r="V1329" s="587"/>
      <c r="W1329" s="588">
        <f t="shared" si="1418"/>
        <v>0</v>
      </c>
      <c r="X1329" s="588">
        <f t="shared" si="1438"/>
        <v>0</v>
      </c>
      <c r="Y1329" s="587"/>
      <c r="Z1329" s="588">
        <f t="shared" si="1419"/>
        <v>0</v>
      </c>
      <c r="AA1329" s="588">
        <f t="shared" si="1403"/>
        <v>0</v>
      </c>
      <c r="AB1329" s="587"/>
      <c r="AC1329" s="588">
        <f t="shared" si="1420"/>
        <v>0</v>
      </c>
      <c r="AD1329" s="588">
        <f t="shared" si="1439"/>
        <v>0</v>
      </c>
      <c r="AE1329" s="587"/>
      <c r="AF1329" s="588">
        <f t="shared" si="1421"/>
        <v>0</v>
      </c>
      <c r="AG1329" s="588">
        <f t="shared" si="1440"/>
        <v>0</v>
      </c>
      <c r="AH1329" s="587"/>
      <c r="AI1329" s="588">
        <f t="shared" si="1422"/>
        <v>0</v>
      </c>
      <c r="AJ1329" s="588">
        <f t="shared" si="1441"/>
        <v>0</v>
      </c>
      <c r="AK1329" s="587"/>
      <c r="AL1329" s="588">
        <f t="shared" si="1423"/>
        <v>0</v>
      </c>
      <c r="AM1329" s="588">
        <f t="shared" si="1442"/>
        <v>0</v>
      </c>
      <c r="AN1329" s="587"/>
      <c r="AO1329" s="588">
        <f t="shared" si="1424"/>
        <v>0</v>
      </c>
      <c r="AP1329" s="588">
        <f t="shared" si="1443"/>
        <v>0</v>
      </c>
      <c r="AQ1329" s="587"/>
      <c r="AR1329" s="588">
        <f t="shared" si="1425"/>
        <v>0</v>
      </c>
      <c r="AS1329" s="588">
        <f t="shared" si="1404"/>
        <v>0</v>
      </c>
      <c r="AT1329" s="587"/>
      <c r="AU1329" s="588">
        <f t="shared" si="1426"/>
        <v>0</v>
      </c>
      <c r="AV1329" s="588">
        <f t="shared" si="1444"/>
        <v>0</v>
      </c>
      <c r="AW1329" s="587"/>
      <c r="AX1329" s="652"/>
      <c r="AY1329" s="706">
        <f t="shared" ref="AY1329:AY1392" si="1445">AS1329-AX1329</f>
        <v>0</v>
      </c>
      <c r="BC1329" s="30">
        <f t="shared" si="1405"/>
        <v>0</v>
      </c>
      <c r="BD1329" s="30">
        <f t="shared" si="1406"/>
        <v>0</v>
      </c>
      <c r="BE1329" s="30">
        <f t="shared" si="1428"/>
        <v>0</v>
      </c>
      <c r="BF1329" s="30">
        <f t="shared" si="1407"/>
        <v>0</v>
      </c>
      <c r="BG1329" s="30">
        <f t="shared" si="1408"/>
        <v>0</v>
      </c>
      <c r="BH1329" s="30">
        <f t="shared" si="1427"/>
        <v>0</v>
      </c>
      <c r="BI1329" s="30">
        <f t="shared" si="1432"/>
        <v>0</v>
      </c>
      <c r="BJ1329" s="30">
        <f t="shared" si="1409"/>
        <v>0</v>
      </c>
      <c r="BK1329" s="704">
        <f t="shared" si="1410"/>
        <v>0</v>
      </c>
      <c r="BL1329" s="30">
        <f t="shared" si="1411"/>
        <v>0</v>
      </c>
      <c r="BM1329" s="30">
        <f t="shared" si="1412"/>
        <v>0</v>
      </c>
      <c r="BN1329" s="30">
        <f t="shared" si="1430"/>
        <v>0</v>
      </c>
    </row>
    <row r="1330" spans="1:66" ht="15.75" thickBot="1" x14ac:dyDescent="0.3">
      <c r="A1330" s="52"/>
      <c r="B1330" s="53"/>
      <c r="C1330" s="700"/>
      <c r="D1330" s="53"/>
      <c r="E1330" s="62" t="e">
        <f t="shared" si="1431"/>
        <v>#N/A</v>
      </c>
      <c r="F1330" s="664" t="str">
        <f t="shared" si="1429"/>
        <v/>
      </c>
      <c r="G1330" s="587"/>
      <c r="H1330" s="588">
        <f t="shared" si="1413"/>
        <v>0</v>
      </c>
      <c r="I1330" s="588">
        <f t="shared" si="1433"/>
        <v>0</v>
      </c>
      <c r="J1330" s="587"/>
      <c r="K1330" s="588">
        <f t="shared" si="1414"/>
        <v>0</v>
      </c>
      <c r="L1330" s="588">
        <f t="shared" si="1434"/>
        <v>0</v>
      </c>
      <c r="M1330" s="587"/>
      <c r="N1330" s="588">
        <f t="shared" si="1415"/>
        <v>0</v>
      </c>
      <c r="O1330" s="588">
        <f t="shared" si="1435"/>
        <v>0</v>
      </c>
      <c r="P1330" s="587"/>
      <c r="Q1330" s="588">
        <f t="shared" si="1416"/>
        <v>0</v>
      </c>
      <c r="R1330" s="588">
        <f t="shared" si="1436"/>
        <v>0</v>
      </c>
      <c r="S1330" s="587"/>
      <c r="T1330" s="588">
        <f t="shared" si="1417"/>
        <v>0</v>
      </c>
      <c r="U1330" s="588">
        <f t="shared" si="1437"/>
        <v>0</v>
      </c>
      <c r="V1330" s="587"/>
      <c r="W1330" s="588">
        <f t="shared" si="1418"/>
        <v>0</v>
      </c>
      <c r="X1330" s="588">
        <f t="shared" si="1438"/>
        <v>0</v>
      </c>
      <c r="Y1330" s="587"/>
      <c r="Z1330" s="588">
        <f t="shared" si="1419"/>
        <v>0</v>
      </c>
      <c r="AA1330" s="588">
        <f t="shared" si="1403"/>
        <v>0</v>
      </c>
      <c r="AB1330" s="587"/>
      <c r="AC1330" s="588">
        <f t="shared" si="1420"/>
        <v>0</v>
      </c>
      <c r="AD1330" s="588">
        <f t="shared" si="1439"/>
        <v>0</v>
      </c>
      <c r="AE1330" s="587"/>
      <c r="AF1330" s="588">
        <f t="shared" si="1421"/>
        <v>0</v>
      </c>
      <c r="AG1330" s="588">
        <f t="shared" si="1440"/>
        <v>0</v>
      </c>
      <c r="AH1330" s="587"/>
      <c r="AI1330" s="588">
        <f t="shared" si="1422"/>
        <v>0</v>
      </c>
      <c r="AJ1330" s="588">
        <f t="shared" si="1441"/>
        <v>0</v>
      </c>
      <c r="AK1330" s="587"/>
      <c r="AL1330" s="588">
        <f t="shared" si="1423"/>
        <v>0</v>
      </c>
      <c r="AM1330" s="588">
        <f t="shared" si="1442"/>
        <v>0</v>
      </c>
      <c r="AN1330" s="587"/>
      <c r="AO1330" s="588">
        <f t="shared" si="1424"/>
        <v>0</v>
      </c>
      <c r="AP1330" s="588">
        <f t="shared" si="1443"/>
        <v>0</v>
      </c>
      <c r="AQ1330" s="587"/>
      <c r="AR1330" s="588">
        <f t="shared" si="1425"/>
        <v>0</v>
      </c>
      <c r="AS1330" s="588">
        <f t="shared" si="1404"/>
        <v>0</v>
      </c>
      <c r="AT1330" s="587"/>
      <c r="AU1330" s="588">
        <f t="shared" si="1426"/>
        <v>0</v>
      </c>
      <c r="AV1330" s="588">
        <f t="shared" si="1444"/>
        <v>0</v>
      </c>
      <c r="AW1330" s="587"/>
      <c r="AX1330" s="652"/>
      <c r="AY1330" s="706">
        <f t="shared" si="1445"/>
        <v>0</v>
      </c>
      <c r="BC1330" s="30">
        <f t="shared" si="1405"/>
        <v>0</v>
      </c>
      <c r="BD1330" s="30">
        <f t="shared" si="1406"/>
        <v>0</v>
      </c>
      <c r="BE1330" s="30">
        <f t="shared" si="1428"/>
        <v>0</v>
      </c>
      <c r="BF1330" s="30">
        <f t="shared" si="1407"/>
        <v>0</v>
      </c>
      <c r="BG1330" s="30">
        <f t="shared" si="1408"/>
        <v>0</v>
      </c>
      <c r="BH1330" s="30">
        <f t="shared" si="1427"/>
        <v>0</v>
      </c>
      <c r="BI1330" s="30">
        <f t="shared" si="1432"/>
        <v>0</v>
      </c>
      <c r="BJ1330" s="30">
        <f t="shared" si="1409"/>
        <v>0</v>
      </c>
      <c r="BK1330" s="704">
        <f t="shared" si="1410"/>
        <v>0</v>
      </c>
      <c r="BL1330" s="30">
        <f t="shared" si="1411"/>
        <v>0</v>
      </c>
      <c r="BM1330" s="30">
        <f t="shared" si="1412"/>
        <v>0</v>
      </c>
      <c r="BN1330" s="30">
        <f t="shared" si="1430"/>
        <v>0</v>
      </c>
    </row>
    <row r="1331" spans="1:66" ht="15.75" thickBot="1" x14ac:dyDescent="0.3">
      <c r="A1331" s="52"/>
      <c r="B1331" s="53"/>
      <c r="C1331" s="700"/>
      <c r="D1331" s="53"/>
      <c r="E1331" s="62" t="e">
        <f t="shared" si="1431"/>
        <v>#N/A</v>
      </c>
      <c r="F1331" s="664" t="str">
        <f t="shared" si="1429"/>
        <v/>
      </c>
      <c r="G1331" s="587"/>
      <c r="H1331" s="588">
        <f t="shared" si="1413"/>
        <v>0</v>
      </c>
      <c r="I1331" s="588">
        <f t="shared" si="1433"/>
        <v>0</v>
      </c>
      <c r="J1331" s="587"/>
      <c r="K1331" s="588">
        <f t="shared" si="1414"/>
        <v>0</v>
      </c>
      <c r="L1331" s="588">
        <f t="shared" si="1434"/>
        <v>0</v>
      </c>
      <c r="M1331" s="587"/>
      <c r="N1331" s="588">
        <f t="shared" si="1415"/>
        <v>0</v>
      </c>
      <c r="O1331" s="588">
        <f t="shared" si="1435"/>
        <v>0</v>
      </c>
      <c r="P1331" s="587"/>
      <c r="Q1331" s="588">
        <f t="shared" si="1416"/>
        <v>0</v>
      </c>
      <c r="R1331" s="588">
        <f t="shared" si="1436"/>
        <v>0</v>
      </c>
      <c r="S1331" s="587"/>
      <c r="T1331" s="588">
        <f t="shared" si="1417"/>
        <v>0</v>
      </c>
      <c r="U1331" s="588">
        <f t="shared" si="1437"/>
        <v>0</v>
      </c>
      <c r="V1331" s="587"/>
      <c r="W1331" s="588">
        <f t="shared" si="1418"/>
        <v>0</v>
      </c>
      <c r="X1331" s="588">
        <f t="shared" si="1438"/>
        <v>0</v>
      </c>
      <c r="Y1331" s="587"/>
      <c r="Z1331" s="588">
        <f t="shared" si="1419"/>
        <v>0</v>
      </c>
      <c r="AA1331" s="588">
        <f t="shared" si="1403"/>
        <v>0</v>
      </c>
      <c r="AB1331" s="587"/>
      <c r="AC1331" s="588">
        <f t="shared" si="1420"/>
        <v>0</v>
      </c>
      <c r="AD1331" s="588">
        <f t="shared" si="1439"/>
        <v>0</v>
      </c>
      <c r="AE1331" s="587"/>
      <c r="AF1331" s="588">
        <f t="shared" si="1421"/>
        <v>0</v>
      </c>
      <c r="AG1331" s="588">
        <f t="shared" si="1440"/>
        <v>0</v>
      </c>
      <c r="AH1331" s="587"/>
      <c r="AI1331" s="588">
        <f t="shared" si="1422"/>
        <v>0</v>
      </c>
      <c r="AJ1331" s="588">
        <f t="shared" si="1441"/>
        <v>0</v>
      </c>
      <c r="AK1331" s="587"/>
      <c r="AL1331" s="588">
        <f t="shared" si="1423"/>
        <v>0</v>
      </c>
      <c r="AM1331" s="588">
        <f t="shared" si="1442"/>
        <v>0</v>
      </c>
      <c r="AN1331" s="587"/>
      <c r="AO1331" s="588">
        <f t="shared" si="1424"/>
        <v>0</v>
      </c>
      <c r="AP1331" s="588">
        <f t="shared" si="1443"/>
        <v>0</v>
      </c>
      <c r="AQ1331" s="587"/>
      <c r="AR1331" s="588">
        <f t="shared" si="1425"/>
        <v>0</v>
      </c>
      <c r="AS1331" s="588">
        <f t="shared" si="1404"/>
        <v>0</v>
      </c>
      <c r="AT1331" s="587"/>
      <c r="AU1331" s="588">
        <f t="shared" si="1426"/>
        <v>0</v>
      </c>
      <c r="AV1331" s="588">
        <f t="shared" si="1444"/>
        <v>0</v>
      </c>
      <c r="AW1331" s="587"/>
      <c r="AX1331" s="652"/>
      <c r="AY1331" s="706">
        <f t="shared" si="1445"/>
        <v>0</v>
      </c>
      <c r="BC1331" s="30">
        <f t="shared" si="1405"/>
        <v>0</v>
      </c>
      <c r="BD1331" s="30">
        <f t="shared" si="1406"/>
        <v>0</v>
      </c>
      <c r="BE1331" s="30">
        <f t="shared" si="1428"/>
        <v>0</v>
      </c>
      <c r="BF1331" s="30">
        <f t="shared" si="1407"/>
        <v>0</v>
      </c>
      <c r="BG1331" s="30">
        <f t="shared" si="1408"/>
        <v>0</v>
      </c>
      <c r="BH1331" s="30">
        <f t="shared" si="1427"/>
        <v>0</v>
      </c>
      <c r="BI1331" s="30">
        <f t="shared" si="1432"/>
        <v>0</v>
      </c>
      <c r="BJ1331" s="30">
        <f t="shared" si="1409"/>
        <v>0</v>
      </c>
      <c r="BK1331" s="704">
        <f t="shared" si="1410"/>
        <v>0</v>
      </c>
      <c r="BL1331" s="30">
        <f t="shared" si="1411"/>
        <v>0</v>
      </c>
      <c r="BM1331" s="30">
        <f t="shared" si="1412"/>
        <v>0</v>
      </c>
      <c r="BN1331" s="30">
        <f t="shared" si="1430"/>
        <v>0</v>
      </c>
    </row>
    <row r="1332" spans="1:66" ht="15.75" thickBot="1" x14ac:dyDescent="0.3">
      <c r="A1332" s="52"/>
      <c r="B1332" s="53"/>
      <c r="C1332" s="700"/>
      <c r="D1332" s="53"/>
      <c r="E1332" s="62" t="e">
        <f t="shared" si="1431"/>
        <v>#N/A</v>
      </c>
      <c r="F1332" s="664" t="str">
        <f t="shared" si="1429"/>
        <v/>
      </c>
      <c r="G1332" s="587"/>
      <c r="H1332" s="588">
        <f t="shared" si="1413"/>
        <v>0</v>
      </c>
      <c r="I1332" s="588">
        <f t="shared" si="1433"/>
        <v>0</v>
      </c>
      <c r="J1332" s="587"/>
      <c r="K1332" s="588">
        <f t="shared" si="1414"/>
        <v>0</v>
      </c>
      <c r="L1332" s="588">
        <f t="shared" si="1434"/>
        <v>0</v>
      </c>
      <c r="M1332" s="587"/>
      <c r="N1332" s="588">
        <f t="shared" si="1415"/>
        <v>0</v>
      </c>
      <c r="O1332" s="588">
        <f t="shared" si="1435"/>
        <v>0</v>
      </c>
      <c r="P1332" s="587"/>
      <c r="Q1332" s="588">
        <f t="shared" si="1416"/>
        <v>0</v>
      </c>
      <c r="R1332" s="588">
        <f t="shared" si="1436"/>
        <v>0</v>
      </c>
      <c r="S1332" s="587"/>
      <c r="T1332" s="588">
        <f t="shared" si="1417"/>
        <v>0</v>
      </c>
      <c r="U1332" s="588">
        <f t="shared" si="1437"/>
        <v>0</v>
      </c>
      <c r="V1332" s="587"/>
      <c r="W1332" s="588">
        <f t="shared" si="1418"/>
        <v>0</v>
      </c>
      <c r="X1332" s="588">
        <f t="shared" si="1438"/>
        <v>0</v>
      </c>
      <c r="Y1332" s="587"/>
      <c r="Z1332" s="588">
        <f t="shared" si="1419"/>
        <v>0</v>
      </c>
      <c r="AA1332" s="588">
        <f t="shared" si="1403"/>
        <v>0</v>
      </c>
      <c r="AB1332" s="587"/>
      <c r="AC1332" s="588">
        <f t="shared" si="1420"/>
        <v>0</v>
      </c>
      <c r="AD1332" s="588">
        <f t="shared" si="1439"/>
        <v>0</v>
      </c>
      <c r="AE1332" s="587"/>
      <c r="AF1332" s="588">
        <f t="shared" si="1421"/>
        <v>0</v>
      </c>
      <c r="AG1332" s="588">
        <f t="shared" si="1440"/>
        <v>0</v>
      </c>
      <c r="AH1332" s="587"/>
      <c r="AI1332" s="588">
        <f t="shared" si="1422"/>
        <v>0</v>
      </c>
      <c r="AJ1332" s="588">
        <f t="shared" si="1441"/>
        <v>0</v>
      </c>
      <c r="AK1332" s="587"/>
      <c r="AL1332" s="588">
        <f t="shared" si="1423"/>
        <v>0</v>
      </c>
      <c r="AM1332" s="588">
        <f t="shared" si="1442"/>
        <v>0</v>
      </c>
      <c r="AN1332" s="587"/>
      <c r="AO1332" s="588">
        <f t="shared" si="1424"/>
        <v>0</v>
      </c>
      <c r="AP1332" s="588">
        <f t="shared" si="1443"/>
        <v>0</v>
      </c>
      <c r="AQ1332" s="587"/>
      <c r="AR1332" s="588">
        <f t="shared" si="1425"/>
        <v>0</v>
      </c>
      <c r="AS1332" s="588">
        <f t="shared" si="1404"/>
        <v>0</v>
      </c>
      <c r="AT1332" s="587"/>
      <c r="AU1332" s="588">
        <f t="shared" si="1426"/>
        <v>0</v>
      </c>
      <c r="AV1332" s="588">
        <f t="shared" si="1444"/>
        <v>0</v>
      </c>
      <c r="AW1332" s="587"/>
      <c r="AX1332" s="652"/>
      <c r="AY1332" s="706">
        <f t="shared" si="1445"/>
        <v>0</v>
      </c>
      <c r="BC1332" s="30">
        <f t="shared" si="1405"/>
        <v>0</v>
      </c>
      <c r="BD1332" s="30">
        <f t="shared" si="1406"/>
        <v>0</v>
      </c>
      <c r="BE1332" s="30">
        <f t="shared" si="1428"/>
        <v>0</v>
      </c>
      <c r="BF1332" s="30">
        <f t="shared" si="1407"/>
        <v>0</v>
      </c>
      <c r="BG1332" s="30">
        <f t="shared" si="1408"/>
        <v>0</v>
      </c>
      <c r="BH1332" s="30">
        <f t="shared" si="1427"/>
        <v>0</v>
      </c>
      <c r="BI1332" s="30">
        <f t="shared" si="1432"/>
        <v>0</v>
      </c>
      <c r="BJ1332" s="30">
        <f t="shared" si="1409"/>
        <v>0</v>
      </c>
      <c r="BK1332" s="704">
        <f t="shared" si="1410"/>
        <v>0</v>
      </c>
      <c r="BL1332" s="30">
        <f t="shared" si="1411"/>
        <v>0</v>
      </c>
      <c r="BM1332" s="30">
        <f t="shared" si="1412"/>
        <v>0</v>
      </c>
      <c r="BN1332" s="30">
        <f t="shared" si="1430"/>
        <v>0</v>
      </c>
    </row>
    <row r="1333" spans="1:66" ht="15.75" thickBot="1" x14ac:dyDescent="0.3">
      <c r="A1333" s="52"/>
      <c r="B1333" s="53"/>
      <c r="C1333" s="700"/>
      <c r="D1333" s="53"/>
      <c r="E1333" s="62" t="e">
        <f t="shared" si="1431"/>
        <v>#N/A</v>
      </c>
      <c r="F1333" s="664" t="str">
        <f t="shared" si="1429"/>
        <v/>
      </c>
      <c r="G1333" s="587"/>
      <c r="H1333" s="588">
        <f t="shared" si="1413"/>
        <v>0</v>
      </c>
      <c r="I1333" s="588">
        <f t="shared" si="1433"/>
        <v>0</v>
      </c>
      <c r="J1333" s="587"/>
      <c r="K1333" s="588">
        <f t="shared" si="1414"/>
        <v>0</v>
      </c>
      <c r="L1333" s="588">
        <f t="shared" si="1434"/>
        <v>0</v>
      </c>
      <c r="M1333" s="587"/>
      <c r="N1333" s="588">
        <f t="shared" si="1415"/>
        <v>0</v>
      </c>
      <c r="O1333" s="588">
        <f t="shared" si="1435"/>
        <v>0</v>
      </c>
      <c r="P1333" s="587"/>
      <c r="Q1333" s="588">
        <f t="shared" si="1416"/>
        <v>0</v>
      </c>
      <c r="R1333" s="588">
        <f t="shared" si="1436"/>
        <v>0</v>
      </c>
      <c r="S1333" s="587"/>
      <c r="T1333" s="588">
        <f t="shared" si="1417"/>
        <v>0</v>
      </c>
      <c r="U1333" s="588">
        <f t="shared" si="1437"/>
        <v>0</v>
      </c>
      <c r="V1333" s="587"/>
      <c r="W1333" s="588">
        <f t="shared" si="1418"/>
        <v>0</v>
      </c>
      <c r="X1333" s="588">
        <f t="shared" si="1438"/>
        <v>0</v>
      </c>
      <c r="Y1333" s="587"/>
      <c r="Z1333" s="588">
        <f t="shared" si="1419"/>
        <v>0</v>
      </c>
      <c r="AA1333" s="588">
        <f t="shared" si="1403"/>
        <v>0</v>
      </c>
      <c r="AB1333" s="587"/>
      <c r="AC1333" s="588">
        <f t="shared" si="1420"/>
        <v>0</v>
      </c>
      <c r="AD1333" s="588">
        <f t="shared" si="1439"/>
        <v>0</v>
      </c>
      <c r="AE1333" s="587"/>
      <c r="AF1333" s="588">
        <f t="shared" si="1421"/>
        <v>0</v>
      </c>
      <c r="AG1333" s="588">
        <f t="shared" si="1440"/>
        <v>0</v>
      </c>
      <c r="AH1333" s="587"/>
      <c r="AI1333" s="588">
        <f t="shared" si="1422"/>
        <v>0</v>
      </c>
      <c r="AJ1333" s="588">
        <f t="shared" si="1441"/>
        <v>0</v>
      </c>
      <c r="AK1333" s="587"/>
      <c r="AL1333" s="588">
        <f t="shared" si="1423"/>
        <v>0</v>
      </c>
      <c r="AM1333" s="588">
        <f t="shared" si="1442"/>
        <v>0</v>
      </c>
      <c r="AN1333" s="587"/>
      <c r="AO1333" s="588">
        <f t="shared" si="1424"/>
        <v>0</v>
      </c>
      <c r="AP1333" s="588">
        <f t="shared" si="1443"/>
        <v>0</v>
      </c>
      <c r="AQ1333" s="587"/>
      <c r="AR1333" s="588">
        <f t="shared" si="1425"/>
        <v>0</v>
      </c>
      <c r="AS1333" s="588">
        <f t="shared" si="1404"/>
        <v>0</v>
      </c>
      <c r="AT1333" s="587"/>
      <c r="AU1333" s="588">
        <f t="shared" si="1426"/>
        <v>0</v>
      </c>
      <c r="AV1333" s="588">
        <f t="shared" si="1444"/>
        <v>0</v>
      </c>
      <c r="AW1333" s="587"/>
      <c r="AX1333" s="652"/>
      <c r="AY1333" s="706">
        <f t="shared" si="1445"/>
        <v>0</v>
      </c>
      <c r="BC1333" s="30">
        <f t="shared" si="1405"/>
        <v>0</v>
      </c>
      <c r="BD1333" s="30">
        <f t="shared" si="1406"/>
        <v>0</v>
      </c>
      <c r="BE1333" s="30">
        <f t="shared" si="1428"/>
        <v>0</v>
      </c>
      <c r="BF1333" s="30">
        <f t="shared" si="1407"/>
        <v>0</v>
      </c>
      <c r="BG1333" s="30">
        <f t="shared" si="1408"/>
        <v>0</v>
      </c>
      <c r="BH1333" s="30">
        <f t="shared" si="1427"/>
        <v>0</v>
      </c>
      <c r="BI1333" s="30">
        <f t="shared" si="1432"/>
        <v>0</v>
      </c>
      <c r="BJ1333" s="30">
        <f t="shared" si="1409"/>
        <v>0</v>
      </c>
      <c r="BK1333" s="704">
        <f t="shared" si="1410"/>
        <v>0</v>
      </c>
      <c r="BL1333" s="30">
        <f t="shared" si="1411"/>
        <v>0</v>
      </c>
      <c r="BM1333" s="30">
        <f t="shared" si="1412"/>
        <v>0</v>
      </c>
      <c r="BN1333" s="30">
        <f t="shared" si="1430"/>
        <v>0</v>
      </c>
    </row>
    <row r="1334" spans="1:66" ht="15.75" thickBot="1" x14ac:dyDescent="0.3">
      <c r="A1334" s="52"/>
      <c r="B1334" s="53"/>
      <c r="C1334" s="700"/>
      <c r="D1334" s="53"/>
      <c r="E1334" s="62" t="e">
        <f t="shared" si="1431"/>
        <v>#N/A</v>
      </c>
      <c r="F1334" s="664" t="str">
        <f t="shared" si="1429"/>
        <v/>
      </c>
      <c r="G1334" s="587"/>
      <c r="H1334" s="588">
        <f t="shared" si="1413"/>
        <v>0</v>
      </c>
      <c r="I1334" s="588">
        <f t="shared" si="1433"/>
        <v>0</v>
      </c>
      <c r="J1334" s="587"/>
      <c r="K1334" s="588">
        <f t="shared" si="1414"/>
        <v>0</v>
      </c>
      <c r="L1334" s="588">
        <f t="shared" si="1434"/>
        <v>0</v>
      </c>
      <c r="M1334" s="587"/>
      <c r="N1334" s="588">
        <f t="shared" si="1415"/>
        <v>0</v>
      </c>
      <c r="O1334" s="588">
        <f t="shared" si="1435"/>
        <v>0</v>
      </c>
      <c r="P1334" s="587"/>
      <c r="Q1334" s="588">
        <f t="shared" si="1416"/>
        <v>0</v>
      </c>
      <c r="R1334" s="588">
        <f t="shared" si="1436"/>
        <v>0</v>
      </c>
      <c r="S1334" s="587"/>
      <c r="T1334" s="588">
        <f t="shared" si="1417"/>
        <v>0</v>
      </c>
      <c r="U1334" s="588">
        <f t="shared" si="1437"/>
        <v>0</v>
      </c>
      <c r="V1334" s="587"/>
      <c r="W1334" s="588">
        <f t="shared" si="1418"/>
        <v>0</v>
      </c>
      <c r="X1334" s="588">
        <f t="shared" si="1438"/>
        <v>0</v>
      </c>
      <c r="Y1334" s="587"/>
      <c r="Z1334" s="588">
        <f t="shared" si="1419"/>
        <v>0</v>
      </c>
      <c r="AA1334" s="588">
        <f t="shared" si="1403"/>
        <v>0</v>
      </c>
      <c r="AB1334" s="587"/>
      <c r="AC1334" s="588">
        <f t="shared" si="1420"/>
        <v>0</v>
      </c>
      <c r="AD1334" s="588">
        <f t="shared" si="1439"/>
        <v>0</v>
      </c>
      <c r="AE1334" s="587"/>
      <c r="AF1334" s="588">
        <f t="shared" si="1421"/>
        <v>0</v>
      </c>
      <c r="AG1334" s="588">
        <f t="shared" si="1440"/>
        <v>0</v>
      </c>
      <c r="AH1334" s="587"/>
      <c r="AI1334" s="588">
        <f t="shared" si="1422"/>
        <v>0</v>
      </c>
      <c r="AJ1334" s="588">
        <f t="shared" si="1441"/>
        <v>0</v>
      </c>
      <c r="AK1334" s="587"/>
      <c r="AL1334" s="588">
        <f t="shared" si="1423"/>
        <v>0</v>
      </c>
      <c r="AM1334" s="588">
        <f t="shared" si="1442"/>
        <v>0</v>
      </c>
      <c r="AN1334" s="587"/>
      <c r="AO1334" s="588">
        <f t="shared" si="1424"/>
        <v>0</v>
      </c>
      <c r="AP1334" s="588">
        <f t="shared" si="1443"/>
        <v>0</v>
      </c>
      <c r="AQ1334" s="587"/>
      <c r="AR1334" s="588">
        <f t="shared" si="1425"/>
        <v>0</v>
      </c>
      <c r="AS1334" s="588">
        <f t="shared" si="1404"/>
        <v>0</v>
      </c>
      <c r="AT1334" s="587"/>
      <c r="AU1334" s="588">
        <f t="shared" si="1426"/>
        <v>0</v>
      </c>
      <c r="AV1334" s="588">
        <f t="shared" si="1444"/>
        <v>0</v>
      </c>
      <c r="AW1334" s="587"/>
      <c r="AX1334" s="652"/>
      <c r="AY1334" s="706">
        <f t="shared" si="1445"/>
        <v>0</v>
      </c>
      <c r="BC1334" s="30">
        <f t="shared" si="1405"/>
        <v>0</v>
      </c>
      <c r="BD1334" s="30">
        <f t="shared" si="1406"/>
        <v>0</v>
      </c>
      <c r="BE1334" s="30">
        <f t="shared" si="1428"/>
        <v>0</v>
      </c>
      <c r="BF1334" s="30">
        <f t="shared" si="1407"/>
        <v>0</v>
      </c>
      <c r="BG1334" s="30">
        <f t="shared" si="1408"/>
        <v>0</v>
      </c>
      <c r="BH1334" s="30">
        <f t="shared" si="1427"/>
        <v>0</v>
      </c>
      <c r="BI1334" s="30">
        <f t="shared" si="1432"/>
        <v>0</v>
      </c>
      <c r="BJ1334" s="30">
        <f t="shared" si="1409"/>
        <v>0</v>
      </c>
      <c r="BK1334" s="704">
        <f t="shared" si="1410"/>
        <v>0</v>
      </c>
      <c r="BL1334" s="30">
        <f t="shared" si="1411"/>
        <v>0</v>
      </c>
      <c r="BM1334" s="30">
        <f t="shared" si="1412"/>
        <v>0</v>
      </c>
      <c r="BN1334" s="30">
        <f t="shared" si="1430"/>
        <v>0</v>
      </c>
    </row>
    <row r="1335" spans="1:66" ht="15.75" thickBot="1" x14ac:dyDescent="0.3">
      <c r="A1335" s="52"/>
      <c r="B1335" s="53"/>
      <c r="C1335" s="700"/>
      <c r="D1335" s="53"/>
      <c r="E1335" s="62" t="e">
        <f t="shared" si="1431"/>
        <v>#N/A</v>
      </c>
      <c r="F1335" s="664" t="str">
        <f t="shared" si="1429"/>
        <v/>
      </c>
      <c r="G1335" s="587"/>
      <c r="H1335" s="588">
        <f t="shared" si="1413"/>
        <v>0</v>
      </c>
      <c r="I1335" s="588">
        <f t="shared" si="1433"/>
        <v>0</v>
      </c>
      <c r="J1335" s="587"/>
      <c r="K1335" s="588">
        <f t="shared" si="1414"/>
        <v>0</v>
      </c>
      <c r="L1335" s="588">
        <f t="shared" si="1434"/>
        <v>0</v>
      </c>
      <c r="M1335" s="587"/>
      <c r="N1335" s="588">
        <f t="shared" si="1415"/>
        <v>0</v>
      </c>
      <c r="O1335" s="588">
        <f t="shared" si="1435"/>
        <v>0</v>
      </c>
      <c r="P1335" s="587"/>
      <c r="Q1335" s="588">
        <f t="shared" si="1416"/>
        <v>0</v>
      </c>
      <c r="R1335" s="588">
        <f t="shared" si="1436"/>
        <v>0</v>
      </c>
      <c r="S1335" s="587"/>
      <c r="T1335" s="588">
        <f t="shared" si="1417"/>
        <v>0</v>
      </c>
      <c r="U1335" s="588">
        <f t="shared" si="1437"/>
        <v>0</v>
      </c>
      <c r="V1335" s="587"/>
      <c r="W1335" s="588">
        <f t="shared" si="1418"/>
        <v>0</v>
      </c>
      <c r="X1335" s="588">
        <f t="shared" si="1438"/>
        <v>0</v>
      </c>
      <c r="Y1335" s="587"/>
      <c r="Z1335" s="588">
        <f t="shared" si="1419"/>
        <v>0</v>
      </c>
      <c r="AA1335" s="588">
        <f t="shared" si="1403"/>
        <v>0</v>
      </c>
      <c r="AB1335" s="587"/>
      <c r="AC1335" s="588">
        <f t="shared" si="1420"/>
        <v>0</v>
      </c>
      <c r="AD1335" s="588">
        <f t="shared" si="1439"/>
        <v>0</v>
      </c>
      <c r="AE1335" s="587"/>
      <c r="AF1335" s="588">
        <f t="shared" si="1421"/>
        <v>0</v>
      </c>
      <c r="AG1335" s="588">
        <f t="shared" si="1440"/>
        <v>0</v>
      </c>
      <c r="AH1335" s="587"/>
      <c r="AI1335" s="588">
        <f t="shared" si="1422"/>
        <v>0</v>
      </c>
      <c r="AJ1335" s="588">
        <f t="shared" si="1441"/>
        <v>0</v>
      </c>
      <c r="AK1335" s="587"/>
      <c r="AL1335" s="588">
        <f t="shared" si="1423"/>
        <v>0</v>
      </c>
      <c r="AM1335" s="588">
        <f t="shared" si="1442"/>
        <v>0</v>
      </c>
      <c r="AN1335" s="587"/>
      <c r="AO1335" s="588">
        <f t="shared" si="1424"/>
        <v>0</v>
      </c>
      <c r="AP1335" s="588">
        <f t="shared" si="1443"/>
        <v>0</v>
      </c>
      <c r="AQ1335" s="587"/>
      <c r="AR1335" s="588">
        <f t="shared" si="1425"/>
        <v>0</v>
      </c>
      <c r="AS1335" s="588">
        <f t="shared" si="1404"/>
        <v>0</v>
      </c>
      <c r="AT1335" s="587"/>
      <c r="AU1335" s="588">
        <f t="shared" si="1426"/>
        <v>0</v>
      </c>
      <c r="AV1335" s="588">
        <f t="shared" si="1444"/>
        <v>0</v>
      </c>
      <c r="AW1335" s="587"/>
      <c r="AX1335" s="652"/>
      <c r="AY1335" s="706">
        <f t="shared" si="1445"/>
        <v>0</v>
      </c>
      <c r="BC1335" s="30">
        <f t="shared" si="1405"/>
        <v>0</v>
      </c>
      <c r="BD1335" s="30">
        <f t="shared" si="1406"/>
        <v>0</v>
      </c>
      <c r="BE1335" s="30">
        <f t="shared" si="1428"/>
        <v>0</v>
      </c>
      <c r="BF1335" s="30">
        <f t="shared" si="1407"/>
        <v>0</v>
      </c>
      <c r="BG1335" s="30">
        <f t="shared" si="1408"/>
        <v>0</v>
      </c>
      <c r="BH1335" s="30">
        <f t="shared" si="1427"/>
        <v>0</v>
      </c>
      <c r="BI1335" s="30">
        <f t="shared" si="1432"/>
        <v>0</v>
      </c>
      <c r="BJ1335" s="30">
        <f t="shared" si="1409"/>
        <v>0</v>
      </c>
      <c r="BK1335" s="704">
        <f t="shared" si="1410"/>
        <v>0</v>
      </c>
      <c r="BL1335" s="30">
        <f t="shared" si="1411"/>
        <v>0</v>
      </c>
      <c r="BM1335" s="30">
        <f t="shared" si="1412"/>
        <v>0</v>
      </c>
      <c r="BN1335" s="30">
        <f t="shared" si="1430"/>
        <v>0</v>
      </c>
    </row>
    <row r="1336" spans="1:66" ht="15.75" thickBot="1" x14ac:dyDescent="0.3">
      <c r="A1336" s="52"/>
      <c r="B1336" s="53"/>
      <c r="C1336" s="700"/>
      <c r="D1336" s="53"/>
      <c r="E1336" s="62" t="e">
        <f t="shared" si="1431"/>
        <v>#N/A</v>
      </c>
      <c r="F1336" s="664" t="str">
        <f t="shared" si="1429"/>
        <v/>
      </c>
      <c r="G1336" s="587"/>
      <c r="H1336" s="588">
        <f t="shared" si="1413"/>
        <v>0</v>
      </c>
      <c r="I1336" s="588">
        <f t="shared" si="1433"/>
        <v>0</v>
      </c>
      <c r="J1336" s="587"/>
      <c r="K1336" s="588">
        <f t="shared" si="1414"/>
        <v>0</v>
      </c>
      <c r="L1336" s="588">
        <f t="shared" si="1434"/>
        <v>0</v>
      </c>
      <c r="M1336" s="587"/>
      <c r="N1336" s="588">
        <f t="shared" si="1415"/>
        <v>0</v>
      </c>
      <c r="O1336" s="588">
        <f t="shared" si="1435"/>
        <v>0</v>
      </c>
      <c r="P1336" s="587"/>
      <c r="Q1336" s="588">
        <f t="shared" si="1416"/>
        <v>0</v>
      </c>
      <c r="R1336" s="588">
        <f t="shared" si="1436"/>
        <v>0</v>
      </c>
      <c r="S1336" s="587"/>
      <c r="T1336" s="588">
        <f t="shared" si="1417"/>
        <v>0</v>
      </c>
      <c r="U1336" s="588">
        <f t="shared" si="1437"/>
        <v>0</v>
      </c>
      <c r="V1336" s="587"/>
      <c r="W1336" s="588">
        <f t="shared" si="1418"/>
        <v>0</v>
      </c>
      <c r="X1336" s="588">
        <f t="shared" si="1438"/>
        <v>0</v>
      </c>
      <c r="Y1336" s="587"/>
      <c r="Z1336" s="588">
        <f t="shared" si="1419"/>
        <v>0</v>
      </c>
      <c r="AA1336" s="588">
        <f t="shared" si="1403"/>
        <v>0</v>
      </c>
      <c r="AB1336" s="587"/>
      <c r="AC1336" s="588">
        <f t="shared" si="1420"/>
        <v>0</v>
      </c>
      <c r="AD1336" s="588">
        <f t="shared" si="1439"/>
        <v>0</v>
      </c>
      <c r="AE1336" s="587"/>
      <c r="AF1336" s="588">
        <f t="shared" si="1421"/>
        <v>0</v>
      </c>
      <c r="AG1336" s="588">
        <f t="shared" si="1440"/>
        <v>0</v>
      </c>
      <c r="AH1336" s="587"/>
      <c r="AI1336" s="588">
        <f t="shared" si="1422"/>
        <v>0</v>
      </c>
      <c r="AJ1336" s="588">
        <f t="shared" si="1441"/>
        <v>0</v>
      </c>
      <c r="AK1336" s="587"/>
      <c r="AL1336" s="588">
        <f t="shared" si="1423"/>
        <v>0</v>
      </c>
      <c r="AM1336" s="588">
        <f t="shared" si="1442"/>
        <v>0</v>
      </c>
      <c r="AN1336" s="587"/>
      <c r="AO1336" s="588">
        <f t="shared" si="1424"/>
        <v>0</v>
      </c>
      <c r="AP1336" s="588">
        <f t="shared" si="1443"/>
        <v>0</v>
      </c>
      <c r="AQ1336" s="587"/>
      <c r="AR1336" s="588">
        <f t="shared" si="1425"/>
        <v>0</v>
      </c>
      <c r="AS1336" s="588">
        <f t="shared" si="1404"/>
        <v>0</v>
      </c>
      <c r="AT1336" s="587"/>
      <c r="AU1336" s="588">
        <f t="shared" si="1426"/>
        <v>0</v>
      </c>
      <c r="AV1336" s="588">
        <f t="shared" si="1444"/>
        <v>0</v>
      </c>
      <c r="AW1336" s="587"/>
      <c r="AX1336" s="652"/>
      <c r="AY1336" s="706">
        <f t="shared" si="1445"/>
        <v>0</v>
      </c>
      <c r="BC1336" s="30">
        <f t="shared" si="1405"/>
        <v>0</v>
      </c>
      <c r="BD1336" s="30">
        <f t="shared" si="1406"/>
        <v>0</v>
      </c>
      <c r="BE1336" s="30">
        <f t="shared" si="1428"/>
        <v>0</v>
      </c>
      <c r="BF1336" s="30">
        <f t="shared" si="1407"/>
        <v>0</v>
      </c>
      <c r="BG1336" s="30">
        <f t="shared" si="1408"/>
        <v>0</v>
      </c>
      <c r="BH1336" s="30">
        <f t="shared" si="1427"/>
        <v>0</v>
      </c>
      <c r="BI1336" s="30">
        <f t="shared" si="1432"/>
        <v>0</v>
      </c>
      <c r="BJ1336" s="30">
        <f t="shared" si="1409"/>
        <v>0</v>
      </c>
      <c r="BK1336" s="704">
        <f t="shared" si="1410"/>
        <v>0</v>
      </c>
      <c r="BL1336" s="30">
        <f t="shared" si="1411"/>
        <v>0</v>
      </c>
      <c r="BM1336" s="30">
        <f t="shared" si="1412"/>
        <v>0</v>
      </c>
      <c r="BN1336" s="30">
        <f t="shared" si="1430"/>
        <v>0</v>
      </c>
    </row>
    <row r="1337" spans="1:66" ht="15.75" thickBot="1" x14ac:dyDescent="0.3">
      <c r="A1337" s="52"/>
      <c r="B1337" s="53"/>
      <c r="C1337" s="700"/>
      <c r="D1337" s="53"/>
      <c r="E1337" s="62" t="e">
        <f t="shared" si="1431"/>
        <v>#N/A</v>
      </c>
      <c r="F1337" s="664" t="str">
        <f t="shared" si="1429"/>
        <v/>
      </c>
      <c r="G1337" s="587"/>
      <c r="H1337" s="588">
        <f t="shared" si="1413"/>
        <v>0</v>
      </c>
      <c r="I1337" s="588">
        <f t="shared" si="1433"/>
        <v>0</v>
      </c>
      <c r="J1337" s="587"/>
      <c r="K1337" s="588">
        <f t="shared" si="1414"/>
        <v>0</v>
      </c>
      <c r="L1337" s="588">
        <f t="shared" si="1434"/>
        <v>0</v>
      </c>
      <c r="M1337" s="587"/>
      <c r="N1337" s="588">
        <f t="shared" si="1415"/>
        <v>0</v>
      </c>
      <c r="O1337" s="588">
        <f t="shared" si="1435"/>
        <v>0</v>
      </c>
      <c r="P1337" s="587"/>
      <c r="Q1337" s="588">
        <f t="shared" si="1416"/>
        <v>0</v>
      </c>
      <c r="R1337" s="588">
        <f t="shared" si="1436"/>
        <v>0</v>
      </c>
      <c r="S1337" s="587"/>
      <c r="T1337" s="588">
        <f t="shared" si="1417"/>
        <v>0</v>
      </c>
      <c r="U1337" s="588">
        <f t="shared" si="1437"/>
        <v>0</v>
      </c>
      <c r="V1337" s="587"/>
      <c r="W1337" s="588">
        <f t="shared" si="1418"/>
        <v>0</v>
      </c>
      <c r="X1337" s="588">
        <f t="shared" si="1438"/>
        <v>0</v>
      </c>
      <c r="Y1337" s="587"/>
      <c r="Z1337" s="588">
        <f t="shared" si="1419"/>
        <v>0</v>
      </c>
      <c r="AA1337" s="588">
        <f t="shared" si="1403"/>
        <v>0</v>
      </c>
      <c r="AB1337" s="587"/>
      <c r="AC1337" s="588">
        <f t="shared" si="1420"/>
        <v>0</v>
      </c>
      <c r="AD1337" s="588">
        <f t="shared" si="1439"/>
        <v>0</v>
      </c>
      <c r="AE1337" s="587"/>
      <c r="AF1337" s="588">
        <f t="shared" si="1421"/>
        <v>0</v>
      </c>
      <c r="AG1337" s="588">
        <f t="shared" si="1440"/>
        <v>0</v>
      </c>
      <c r="AH1337" s="587"/>
      <c r="AI1337" s="588">
        <f t="shared" si="1422"/>
        <v>0</v>
      </c>
      <c r="AJ1337" s="588">
        <f t="shared" si="1441"/>
        <v>0</v>
      </c>
      <c r="AK1337" s="587"/>
      <c r="AL1337" s="588">
        <f t="shared" si="1423"/>
        <v>0</v>
      </c>
      <c r="AM1337" s="588">
        <f t="shared" si="1442"/>
        <v>0</v>
      </c>
      <c r="AN1337" s="587"/>
      <c r="AO1337" s="588">
        <f t="shared" si="1424"/>
        <v>0</v>
      </c>
      <c r="AP1337" s="588">
        <f t="shared" si="1443"/>
        <v>0</v>
      </c>
      <c r="AQ1337" s="587"/>
      <c r="AR1337" s="588">
        <f t="shared" si="1425"/>
        <v>0</v>
      </c>
      <c r="AS1337" s="588">
        <f t="shared" si="1404"/>
        <v>0</v>
      </c>
      <c r="AT1337" s="587"/>
      <c r="AU1337" s="588">
        <f t="shared" si="1426"/>
        <v>0</v>
      </c>
      <c r="AV1337" s="588">
        <f t="shared" si="1444"/>
        <v>0</v>
      </c>
      <c r="AW1337" s="587"/>
      <c r="AX1337" s="652"/>
      <c r="AY1337" s="706">
        <f t="shared" si="1445"/>
        <v>0</v>
      </c>
      <c r="BC1337" s="30">
        <f t="shared" si="1405"/>
        <v>0</v>
      </c>
      <c r="BD1337" s="30">
        <f t="shared" si="1406"/>
        <v>0</v>
      </c>
      <c r="BE1337" s="30">
        <f t="shared" si="1428"/>
        <v>0</v>
      </c>
      <c r="BF1337" s="30">
        <f t="shared" si="1407"/>
        <v>0</v>
      </c>
      <c r="BG1337" s="30">
        <f t="shared" si="1408"/>
        <v>0</v>
      </c>
      <c r="BH1337" s="30">
        <f t="shared" si="1427"/>
        <v>0</v>
      </c>
      <c r="BI1337" s="30">
        <f t="shared" si="1432"/>
        <v>0</v>
      </c>
      <c r="BJ1337" s="30">
        <f t="shared" si="1409"/>
        <v>0</v>
      </c>
      <c r="BK1337" s="704">
        <f t="shared" si="1410"/>
        <v>0</v>
      </c>
      <c r="BL1337" s="30">
        <f t="shared" si="1411"/>
        <v>0</v>
      </c>
      <c r="BM1337" s="30">
        <f t="shared" si="1412"/>
        <v>0</v>
      </c>
      <c r="BN1337" s="30">
        <f t="shared" si="1430"/>
        <v>0</v>
      </c>
    </row>
    <row r="1338" spans="1:66" ht="15.75" thickBot="1" x14ac:dyDescent="0.3">
      <c r="A1338" s="52"/>
      <c r="B1338" s="53"/>
      <c r="C1338" s="700"/>
      <c r="D1338" s="53"/>
      <c r="E1338" s="62" t="e">
        <f t="shared" si="1431"/>
        <v>#N/A</v>
      </c>
      <c r="F1338" s="664" t="str">
        <f t="shared" si="1429"/>
        <v/>
      </c>
      <c r="G1338" s="587"/>
      <c r="H1338" s="588">
        <f t="shared" si="1413"/>
        <v>0</v>
      </c>
      <c r="I1338" s="588">
        <f t="shared" si="1433"/>
        <v>0</v>
      </c>
      <c r="J1338" s="587"/>
      <c r="K1338" s="588">
        <f t="shared" si="1414"/>
        <v>0</v>
      </c>
      <c r="L1338" s="588">
        <f t="shared" si="1434"/>
        <v>0</v>
      </c>
      <c r="M1338" s="587"/>
      <c r="N1338" s="588">
        <f t="shared" si="1415"/>
        <v>0</v>
      </c>
      <c r="O1338" s="588">
        <f t="shared" si="1435"/>
        <v>0</v>
      </c>
      <c r="P1338" s="587"/>
      <c r="Q1338" s="588">
        <f t="shared" si="1416"/>
        <v>0</v>
      </c>
      <c r="R1338" s="588">
        <f t="shared" si="1436"/>
        <v>0</v>
      </c>
      <c r="S1338" s="587"/>
      <c r="T1338" s="588">
        <f t="shared" si="1417"/>
        <v>0</v>
      </c>
      <c r="U1338" s="588">
        <f t="shared" si="1437"/>
        <v>0</v>
      </c>
      <c r="V1338" s="587"/>
      <c r="W1338" s="588">
        <f t="shared" si="1418"/>
        <v>0</v>
      </c>
      <c r="X1338" s="588">
        <f t="shared" si="1438"/>
        <v>0</v>
      </c>
      <c r="Y1338" s="587"/>
      <c r="Z1338" s="588">
        <f t="shared" si="1419"/>
        <v>0</v>
      </c>
      <c r="AA1338" s="588">
        <f t="shared" si="1403"/>
        <v>0</v>
      </c>
      <c r="AB1338" s="587"/>
      <c r="AC1338" s="588">
        <f t="shared" si="1420"/>
        <v>0</v>
      </c>
      <c r="AD1338" s="588">
        <f t="shared" si="1439"/>
        <v>0</v>
      </c>
      <c r="AE1338" s="587"/>
      <c r="AF1338" s="588">
        <f t="shared" si="1421"/>
        <v>0</v>
      </c>
      <c r="AG1338" s="588">
        <f t="shared" si="1440"/>
        <v>0</v>
      </c>
      <c r="AH1338" s="587"/>
      <c r="AI1338" s="588">
        <f t="shared" si="1422"/>
        <v>0</v>
      </c>
      <c r="AJ1338" s="588">
        <f t="shared" si="1441"/>
        <v>0</v>
      </c>
      <c r="AK1338" s="587"/>
      <c r="AL1338" s="588">
        <f t="shared" si="1423"/>
        <v>0</v>
      </c>
      <c r="AM1338" s="588">
        <f t="shared" si="1442"/>
        <v>0</v>
      </c>
      <c r="AN1338" s="587"/>
      <c r="AO1338" s="588">
        <f t="shared" si="1424"/>
        <v>0</v>
      </c>
      <c r="AP1338" s="588">
        <f t="shared" si="1443"/>
        <v>0</v>
      </c>
      <c r="AQ1338" s="587"/>
      <c r="AR1338" s="588">
        <f t="shared" si="1425"/>
        <v>0</v>
      </c>
      <c r="AS1338" s="588">
        <f t="shared" si="1404"/>
        <v>0</v>
      </c>
      <c r="AT1338" s="587"/>
      <c r="AU1338" s="588">
        <f t="shared" si="1426"/>
        <v>0</v>
      </c>
      <c r="AV1338" s="588">
        <f t="shared" si="1444"/>
        <v>0</v>
      </c>
      <c r="AW1338" s="587"/>
      <c r="AX1338" s="652"/>
      <c r="AY1338" s="706">
        <f t="shared" si="1445"/>
        <v>0</v>
      </c>
      <c r="BC1338" s="30">
        <f t="shared" si="1405"/>
        <v>0</v>
      </c>
      <c r="BD1338" s="30">
        <f t="shared" si="1406"/>
        <v>0</v>
      </c>
      <c r="BE1338" s="30">
        <f t="shared" si="1428"/>
        <v>0</v>
      </c>
      <c r="BF1338" s="30">
        <f t="shared" si="1407"/>
        <v>0</v>
      </c>
      <c r="BG1338" s="30">
        <f t="shared" si="1408"/>
        <v>0</v>
      </c>
      <c r="BH1338" s="30">
        <f t="shared" si="1427"/>
        <v>0</v>
      </c>
      <c r="BI1338" s="30">
        <f t="shared" si="1432"/>
        <v>0</v>
      </c>
      <c r="BJ1338" s="30">
        <f t="shared" si="1409"/>
        <v>0</v>
      </c>
      <c r="BK1338" s="704">
        <f t="shared" si="1410"/>
        <v>0</v>
      </c>
      <c r="BL1338" s="30">
        <f t="shared" si="1411"/>
        <v>0</v>
      </c>
      <c r="BM1338" s="30">
        <f t="shared" si="1412"/>
        <v>0</v>
      </c>
      <c r="BN1338" s="30">
        <f t="shared" si="1430"/>
        <v>0</v>
      </c>
    </row>
    <row r="1339" spans="1:66" ht="15.75" thickBot="1" x14ac:dyDescent="0.3">
      <c r="A1339" s="52"/>
      <c r="B1339" s="53"/>
      <c r="C1339" s="700"/>
      <c r="D1339" s="53"/>
      <c r="E1339" s="62" t="e">
        <f t="shared" si="1431"/>
        <v>#N/A</v>
      </c>
      <c r="F1339" s="664" t="str">
        <f t="shared" si="1429"/>
        <v/>
      </c>
      <c r="G1339" s="587"/>
      <c r="H1339" s="588">
        <f t="shared" si="1413"/>
        <v>0</v>
      </c>
      <c r="I1339" s="588">
        <f t="shared" si="1433"/>
        <v>0</v>
      </c>
      <c r="J1339" s="587"/>
      <c r="K1339" s="588">
        <f t="shared" si="1414"/>
        <v>0</v>
      </c>
      <c r="L1339" s="588">
        <f t="shared" si="1434"/>
        <v>0</v>
      </c>
      <c r="M1339" s="587"/>
      <c r="N1339" s="588">
        <f t="shared" si="1415"/>
        <v>0</v>
      </c>
      <c r="O1339" s="588">
        <f t="shared" si="1435"/>
        <v>0</v>
      </c>
      <c r="P1339" s="587"/>
      <c r="Q1339" s="588">
        <f t="shared" si="1416"/>
        <v>0</v>
      </c>
      <c r="R1339" s="588">
        <f t="shared" si="1436"/>
        <v>0</v>
      </c>
      <c r="S1339" s="587"/>
      <c r="T1339" s="588">
        <f t="shared" si="1417"/>
        <v>0</v>
      </c>
      <c r="U1339" s="588">
        <f t="shared" si="1437"/>
        <v>0</v>
      </c>
      <c r="V1339" s="587"/>
      <c r="W1339" s="588">
        <f t="shared" si="1418"/>
        <v>0</v>
      </c>
      <c r="X1339" s="588">
        <f t="shared" si="1438"/>
        <v>0</v>
      </c>
      <c r="Y1339" s="587"/>
      <c r="Z1339" s="588">
        <f t="shared" si="1419"/>
        <v>0</v>
      </c>
      <c r="AA1339" s="588">
        <f t="shared" ref="AA1339:AA1402" si="1446">SUM(Y1339:Z1339)</f>
        <v>0</v>
      </c>
      <c r="AB1339" s="587"/>
      <c r="AC1339" s="588">
        <f t="shared" si="1420"/>
        <v>0</v>
      </c>
      <c r="AD1339" s="588">
        <f t="shared" si="1439"/>
        <v>0</v>
      </c>
      <c r="AE1339" s="587"/>
      <c r="AF1339" s="588">
        <f t="shared" si="1421"/>
        <v>0</v>
      </c>
      <c r="AG1339" s="588">
        <f t="shared" si="1440"/>
        <v>0</v>
      </c>
      <c r="AH1339" s="587"/>
      <c r="AI1339" s="588">
        <f t="shared" si="1422"/>
        <v>0</v>
      </c>
      <c r="AJ1339" s="588">
        <f t="shared" si="1441"/>
        <v>0</v>
      </c>
      <c r="AK1339" s="587"/>
      <c r="AL1339" s="588">
        <f t="shared" si="1423"/>
        <v>0</v>
      </c>
      <c r="AM1339" s="588">
        <f t="shared" si="1442"/>
        <v>0</v>
      </c>
      <c r="AN1339" s="587"/>
      <c r="AO1339" s="588">
        <f t="shared" si="1424"/>
        <v>0</v>
      </c>
      <c r="AP1339" s="588">
        <f t="shared" si="1443"/>
        <v>0</v>
      </c>
      <c r="AQ1339" s="587"/>
      <c r="AR1339" s="588">
        <f t="shared" si="1425"/>
        <v>0</v>
      </c>
      <c r="AS1339" s="588">
        <f t="shared" si="1404"/>
        <v>0</v>
      </c>
      <c r="AT1339" s="587"/>
      <c r="AU1339" s="588">
        <f t="shared" si="1426"/>
        <v>0</v>
      </c>
      <c r="AV1339" s="588">
        <f t="shared" si="1444"/>
        <v>0</v>
      </c>
      <c r="AW1339" s="587"/>
      <c r="AX1339" s="652"/>
      <c r="AY1339" s="706">
        <f t="shared" si="1445"/>
        <v>0</v>
      </c>
      <c r="BC1339" s="30">
        <f t="shared" si="1405"/>
        <v>0</v>
      </c>
      <c r="BD1339" s="30">
        <f t="shared" si="1406"/>
        <v>0</v>
      </c>
      <c r="BE1339" s="30">
        <f t="shared" si="1428"/>
        <v>0</v>
      </c>
      <c r="BF1339" s="30">
        <f t="shared" si="1407"/>
        <v>0</v>
      </c>
      <c r="BG1339" s="30">
        <f t="shared" si="1408"/>
        <v>0</v>
      </c>
      <c r="BH1339" s="30">
        <f t="shared" si="1427"/>
        <v>0</v>
      </c>
      <c r="BI1339" s="30">
        <f t="shared" si="1432"/>
        <v>0</v>
      </c>
      <c r="BJ1339" s="30">
        <f t="shared" si="1409"/>
        <v>0</v>
      </c>
      <c r="BK1339" s="704">
        <f t="shared" si="1410"/>
        <v>0</v>
      </c>
      <c r="BL1339" s="30">
        <f t="shared" si="1411"/>
        <v>0</v>
      </c>
      <c r="BM1339" s="30">
        <f t="shared" si="1412"/>
        <v>0</v>
      </c>
      <c r="BN1339" s="30">
        <f t="shared" si="1430"/>
        <v>0</v>
      </c>
    </row>
    <row r="1340" spans="1:66" ht="15.75" thickBot="1" x14ac:dyDescent="0.3">
      <c r="A1340" s="52"/>
      <c r="B1340" s="53"/>
      <c r="C1340" s="700"/>
      <c r="D1340" s="53"/>
      <c r="E1340" s="62" t="e">
        <f t="shared" si="1431"/>
        <v>#N/A</v>
      </c>
      <c r="F1340" s="664" t="str">
        <f t="shared" si="1429"/>
        <v/>
      </c>
      <c r="G1340" s="587"/>
      <c r="H1340" s="588">
        <f t="shared" si="1413"/>
        <v>0</v>
      </c>
      <c r="I1340" s="588">
        <f t="shared" si="1433"/>
        <v>0</v>
      </c>
      <c r="J1340" s="587"/>
      <c r="K1340" s="588">
        <f t="shared" si="1414"/>
        <v>0</v>
      </c>
      <c r="L1340" s="588">
        <f t="shared" si="1434"/>
        <v>0</v>
      </c>
      <c r="M1340" s="587"/>
      <c r="N1340" s="588">
        <f t="shared" si="1415"/>
        <v>0</v>
      </c>
      <c r="O1340" s="588">
        <f t="shared" si="1435"/>
        <v>0</v>
      </c>
      <c r="P1340" s="587"/>
      <c r="Q1340" s="588">
        <f t="shared" si="1416"/>
        <v>0</v>
      </c>
      <c r="R1340" s="588">
        <f t="shared" si="1436"/>
        <v>0</v>
      </c>
      <c r="S1340" s="587"/>
      <c r="T1340" s="588">
        <f t="shared" si="1417"/>
        <v>0</v>
      </c>
      <c r="U1340" s="588">
        <f t="shared" si="1437"/>
        <v>0</v>
      </c>
      <c r="V1340" s="587"/>
      <c r="W1340" s="588">
        <f t="shared" si="1418"/>
        <v>0</v>
      </c>
      <c r="X1340" s="588">
        <f t="shared" si="1438"/>
        <v>0</v>
      </c>
      <c r="Y1340" s="587"/>
      <c r="Z1340" s="588">
        <f t="shared" si="1419"/>
        <v>0</v>
      </c>
      <c r="AA1340" s="588">
        <f t="shared" si="1446"/>
        <v>0</v>
      </c>
      <c r="AB1340" s="587"/>
      <c r="AC1340" s="588">
        <f t="shared" si="1420"/>
        <v>0</v>
      </c>
      <c r="AD1340" s="588">
        <f t="shared" si="1439"/>
        <v>0</v>
      </c>
      <c r="AE1340" s="587"/>
      <c r="AF1340" s="588">
        <f t="shared" si="1421"/>
        <v>0</v>
      </c>
      <c r="AG1340" s="588">
        <f t="shared" si="1440"/>
        <v>0</v>
      </c>
      <c r="AH1340" s="587"/>
      <c r="AI1340" s="588">
        <f t="shared" si="1422"/>
        <v>0</v>
      </c>
      <c r="AJ1340" s="588">
        <f t="shared" si="1441"/>
        <v>0</v>
      </c>
      <c r="AK1340" s="587"/>
      <c r="AL1340" s="588">
        <f t="shared" si="1423"/>
        <v>0</v>
      </c>
      <c r="AM1340" s="588">
        <f t="shared" si="1442"/>
        <v>0</v>
      </c>
      <c r="AN1340" s="587"/>
      <c r="AO1340" s="588">
        <f t="shared" si="1424"/>
        <v>0</v>
      </c>
      <c r="AP1340" s="588">
        <f t="shared" si="1443"/>
        <v>0</v>
      </c>
      <c r="AQ1340" s="587"/>
      <c r="AR1340" s="588">
        <f t="shared" si="1425"/>
        <v>0</v>
      </c>
      <c r="AS1340" s="588">
        <f t="shared" si="1404"/>
        <v>0</v>
      </c>
      <c r="AT1340" s="587"/>
      <c r="AU1340" s="588">
        <f t="shared" si="1426"/>
        <v>0</v>
      </c>
      <c r="AV1340" s="588">
        <f t="shared" si="1444"/>
        <v>0</v>
      </c>
      <c r="AW1340" s="587"/>
      <c r="AX1340" s="652"/>
      <c r="AY1340" s="706">
        <f t="shared" si="1445"/>
        <v>0</v>
      </c>
      <c r="BC1340" s="30">
        <f t="shared" si="1405"/>
        <v>0</v>
      </c>
      <c r="BD1340" s="30">
        <f t="shared" si="1406"/>
        <v>0</v>
      </c>
      <c r="BE1340" s="30">
        <f t="shared" si="1428"/>
        <v>0</v>
      </c>
      <c r="BF1340" s="30">
        <f t="shared" si="1407"/>
        <v>0</v>
      </c>
      <c r="BG1340" s="30">
        <f t="shared" si="1408"/>
        <v>0</v>
      </c>
      <c r="BH1340" s="30">
        <f t="shared" si="1427"/>
        <v>0</v>
      </c>
      <c r="BI1340" s="30">
        <f t="shared" si="1432"/>
        <v>0</v>
      </c>
      <c r="BJ1340" s="30">
        <f t="shared" si="1409"/>
        <v>0</v>
      </c>
      <c r="BK1340" s="704">
        <f t="shared" si="1410"/>
        <v>0</v>
      </c>
      <c r="BL1340" s="30">
        <f t="shared" si="1411"/>
        <v>0</v>
      </c>
      <c r="BM1340" s="30">
        <f t="shared" si="1412"/>
        <v>0</v>
      </c>
      <c r="BN1340" s="30">
        <f t="shared" si="1430"/>
        <v>0</v>
      </c>
    </row>
    <row r="1341" spans="1:66" ht="15.75" thickBot="1" x14ac:dyDescent="0.3">
      <c r="A1341" s="52"/>
      <c r="B1341" s="53"/>
      <c r="C1341" s="700"/>
      <c r="D1341" s="53"/>
      <c r="E1341" s="62" t="e">
        <f t="shared" si="1431"/>
        <v>#N/A</v>
      </c>
      <c r="F1341" s="664" t="str">
        <f t="shared" si="1429"/>
        <v/>
      </c>
      <c r="G1341" s="587"/>
      <c r="H1341" s="588">
        <f t="shared" si="1413"/>
        <v>0</v>
      </c>
      <c r="I1341" s="588">
        <f t="shared" si="1433"/>
        <v>0</v>
      </c>
      <c r="J1341" s="587"/>
      <c r="K1341" s="588">
        <f t="shared" si="1414"/>
        <v>0</v>
      </c>
      <c r="L1341" s="588">
        <f t="shared" si="1434"/>
        <v>0</v>
      </c>
      <c r="M1341" s="587"/>
      <c r="N1341" s="588">
        <f t="shared" si="1415"/>
        <v>0</v>
      </c>
      <c r="O1341" s="588">
        <f t="shared" si="1435"/>
        <v>0</v>
      </c>
      <c r="P1341" s="587"/>
      <c r="Q1341" s="588">
        <f t="shared" si="1416"/>
        <v>0</v>
      </c>
      <c r="R1341" s="588">
        <f t="shared" si="1436"/>
        <v>0</v>
      </c>
      <c r="S1341" s="587"/>
      <c r="T1341" s="588">
        <f t="shared" si="1417"/>
        <v>0</v>
      </c>
      <c r="U1341" s="588">
        <f t="shared" si="1437"/>
        <v>0</v>
      </c>
      <c r="V1341" s="587"/>
      <c r="W1341" s="588">
        <f t="shared" si="1418"/>
        <v>0</v>
      </c>
      <c r="X1341" s="588">
        <f t="shared" si="1438"/>
        <v>0</v>
      </c>
      <c r="Y1341" s="587"/>
      <c r="Z1341" s="588">
        <f t="shared" si="1419"/>
        <v>0</v>
      </c>
      <c r="AA1341" s="588">
        <f t="shared" si="1446"/>
        <v>0</v>
      </c>
      <c r="AB1341" s="587"/>
      <c r="AC1341" s="588">
        <f t="shared" si="1420"/>
        <v>0</v>
      </c>
      <c r="AD1341" s="588">
        <f t="shared" si="1439"/>
        <v>0</v>
      </c>
      <c r="AE1341" s="587"/>
      <c r="AF1341" s="588">
        <f t="shared" si="1421"/>
        <v>0</v>
      </c>
      <c r="AG1341" s="588">
        <f t="shared" si="1440"/>
        <v>0</v>
      </c>
      <c r="AH1341" s="587"/>
      <c r="AI1341" s="588">
        <f t="shared" si="1422"/>
        <v>0</v>
      </c>
      <c r="AJ1341" s="588">
        <f t="shared" si="1441"/>
        <v>0</v>
      </c>
      <c r="AK1341" s="587"/>
      <c r="AL1341" s="588">
        <f t="shared" si="1423"/>
        <v>0</v>
      </c>
      <c r="AM1341" s="588">
        <f t="shared" si="1442"/>
        <v>0</v>
      </c>
      <c r="AN1341" s="587"/>
      <c r="AO1341" s="588">
        <f t="shared" si="1424"/>
        <v>0</v>
      </c>
      <c r="AP1341" s="588">
        <f t="shared" si="1443"/>
        <v>0</v>
      </c>
      <c r="AQ1341" s="587"/>
      <c r="AR1341" s="588">
        <f t="shared" si="1425"/>
        <v>0</v>
      </c>
      <c r="AS1341" s="588">
        <f t="shared" si="1404"/>
        <v>0</v>
      </c>
      <c r="AT1341" s="587"/>
      <c r="AU1341" s="588">
        <f t="shared" si="1426"/>
        <v>0</v>
      </c>
      <c r="AV1341" s="588">
        <f t="shared" si="1444"/>
        <v>0</v>
      </c>
      <c r="AW1341" s="587"/>
      <c r="AX1341" s="652"/>
      <c r="AY1341" s="706">
        <f t="shared" si="1445"/>
        <v>0</v>
      </c>
      <c r="BC1341" s="30">
        <f t="shared" si="1405"/>
        <v>0</v>
      </c>
      <c r="BD1341" s="30">
        <f t="shared" si="1406"/>
        <v>0</v>
      </c>
      <c r="BE1341" s="30">
        <f t="shared" si="1428"/>
        <v>0</v>
      </c>
      <c r="BF1341" s="30">
        <f t="shared" si="1407"/>
        <v>0</v>
      </c>
      <c r="BG1341" s="30">
        <f t="shared" si="1408"/>
        <v>0</v>
      </c>
      <c r="BH1341" s="30">
        <f t="shared" si="1427"/>
        <v>0</v>
      </c>
      <c r="BI1341" s="30">
        <f t="shared" si="1432"/>
        <v>0</v>
      </c>
      <c r="BJ1341" s="30">
        <f t="shared" si="1409"/>
        <v>0</v>
      </c>
      <c r="BK1341" s="704">
        <f t="shared" si="1410"/>
        <v>0</v>
      </c>
      <c r="BL1341" s="30">
        <f t="shared" si="1411"/>
        <v>0</v>
      </c>
      <c r="BM1341" s="30">
        <f t="shared" si="1412"/>
        <v>0</v>
      </c>
      <c r="BN1341" s="30">
        <f t="shared" si="1430"/>
        <v>0</v>
      </c>
    </row>
    <row r="1342" spans="1:66" ht="15.75" thickBot="1" x14ac:dyDescent="0.3">
      <c r="A1342" s="52"/>
      <c r="B1342" s="53"/>
      <c r="C1342" s="700"/>
      <c r="D1342" s="53"/>
      <c r="E1342" s="62" t="e">
        <f t="shared" si="1431"/>
        <v>#N/A</v>
      </c>
      <c r="F1342" s="664" t="str">
        <f t="shared" si="1429"/>
        <v/>
      </c>
      <c r="G1342" s="587"/>
      <c r="H1342" s="588">
        <f t="shared" si="1413"/>
        <v>0</v>
      </c>
      <c r="I1342" s="588">
        <f t="shared" si="1433"/>
        <v>0</v>
      </c>
      <c r="J1342" s="587"/>
      <c r="K1342" s="588">
        <f t="shared" si="1414"/>
        <v>0</v>
      </c>
      <c r="L1342" s="588">
        <f t="shared" si="1434"/>
        <v>0</v>
      </c>
      <c r="M1342" s="587"/>
      <c r="N1342" s="588">
        <f t="shared" si="1415"/>
        <v>0</v>
      </c>
      <c r="O1342" s="588">
        <f t="shared" si="1435"/>
        <v>0</v>
      </c>
      <c r="P1342" s="587"/>
      <c r="Q1342" s="588">
        <f t="shared" si="1416"/>
        <v>0</v>
      </c>
      <c r="R1342" s="588">
        <f t="shared" si="1436"/>
        <v>0</v>
      </c>
      <c r="S1342" s="587"/>
      <c r="T1342" s="588">
        <f t="shared" si="1417"/>
        <v>0</v>
      </c>
      <c r="U1342" s="588">
        <f t="shared" si="1437"/>
        <v>0</v>
      </c>
      <c r="V1342" s="587"/>
      <c r="W1342" s="588">
        <f t="shared" si="1418"/>
        <v>0</v>
      </c>
      <c r="X1342" s="588">
        <f t="shared" si="1438"/>
        <v>0</v>
      </c>
      <c r="Y1342" s="587"/>
      <c r="Z1342" s="588">
        <f t="shared" si="1419"/>
        <v>0</v>
      </c>
      <c r="AA1342" s="588">
        <f t="shared" si="1446"/>
        <v>0</v>
      </c>
      <c r="AB1342" s="587"/>
      <c r="AC1342" s="588">
        <f t="shared" si="1420"/>
        <v>0</v>
      </c>
      <c r="AD1342" s="588">
        <f t="shared" si="1439"/>
        <v>0</v>
      </c>
      <c r="AE1342" s="587"/>
      <c r="AF1342" s="588">
        <f t="shared" si="1421"/>
        <v>0</v>
      </c>
      <c r="AG1342" s="588">
        <f t="shared" si="1440"/>
        <v>0</v>
      </c>
      <c r="AH1342" s="587"/>
      <c r="AI1342" s="588">
        <f t="shared" si="1422"/>
        <v>0</v>
      </c>
      <c r="AJ1342" s="588">
        <f t="shared" si="1441"/>
        <v>0</v>
      </c>
      <c r="AK1342" s="587"/>
      <c r="AL1342" s="588">
        <f t="shared" si="1423"/>
        <v>0</v>
      </c>
      <c r="AM1342" s="588">
        <f t="shared" si="1442"/>
        <v>0</v>
      </c>
      <c r="AN1342" s="587"/>
      <c r="AO1342" s="588">
        <f t="shared" si="1424"/>
        <v>0</v>
      </c>
      <c r="AP1342" s="588">
        <f t="shared" si="1443"/>
        <v>0</v>
      </c>
      <c r="AQ1342" s="587"/>
      <c r="AR1342" s="588">
        <f t="shared" si="1425"/>
        <v>0</v>
      </c>
      <c r="AS1342" s="588">
        <f t="shared" si="1404"/>
        <v>0</v>
      </c>
      <c r="AT1342" s="587"/>
      <c r="AU1342" s="588">
        <f t="shared" si="1426"/>
        <v>0</v>
      </c>
      <c r="AV1342" s="588">
        <f t="shared" si="1444"/>
        <v>0</v>
      </c>
      <c r="AW1342" s="587"/>
      <c r="AX1342" s="652"/>
      <c r="AY1342" s="706">
        <f t="shared" si="1445"/>
        <v>0</v>
      </c>
      <c r="BC1342" s="30">
        <f t="shared" si="1405"/>
        <v>0</v>
      </c>
      <c r="BD1342" s="30">
        <f t="shared" si="1406"/>
        <v>0</v>
      </c>
      <c r="BE1342" s="30">
        <f t="shared" si="1428"/>
        <v>0</v>
      </c>
      <c r="BF1342" s="30">
        <f t="shared" si="1407"/>
        <v>0</v>
      </c>
      <c r="BG1342" s="30">
        <f t="shared" si="1408"/>
        <v>0</v>
      </c>
      <c r="BH1342" s="30">
        <f t="shared" si="1427"/>
        <v>0</v>
      </c>
      <c r="BI1342" s="30">
        <f t="shared" si="1432"/>
        <v>0</v>
      </c>
      <c r="BJ1342" s="30">
        <f t="shared" si="1409"/>
        <v>0</v>
      </c>
      <c r="BK1342" s="704">
        <f t="shared" si="1410"/>
        <v>0</v>
      </c>
      <c r="BL1342" s="30">
        <f t="shared" si="1411"/>
        <v>0</v>
      </c>
      <c r="BM1342" s="30">
        <f t="shared" si="1412"/>
        <v>0</v>
      </c>
      <c r="BN1342" s="30">
        <f t="shared" si="1430"/>
        <v>0</v>
      </c>
    </row>
    <row r="1343" spans="1:66" ht="15.75" thickBot="1" x14ac:dyDescent="0.3">
      <c r="A1343" s="52"/>
      <c r="B1343" s="53"/>
      <c r="C1343" s="700"/>
      <c r="D1343" s="53"/>
      <c r="E1343" s="62" t="e">
        <f t="shared" si="1431"/>
        <v>#N/A</v>
      </c>
      <c r="F1343" s="664" t="str">
        <f t="shared" si="1429"/>
        <v/>
      </c>
      <c r="G1343" s="587"/>
      <c r="H1343" s="588">
        <f t="shared" si="1413"/>
        <v>0</v>
      </c>
      <c r="I1343" s="588">
        <f t="shared" si="1433"/>
        <v>0</v>
      </c>
      <c r="J1343" s="587"/>
      <c r="K1343" s="588">
        <f t="shared" si="1414"/>
        <v>0</v>
      </c>
      <c r="L1343" s="588">
        <f t="shared" si="1434"/>
        <v>0</v>
      </c>
      <c r="M1343" s="587"/>
      <c r="N1343" s="588">
        <f t="shared" si="1415"/>
        <v>0</v>
      </c>
      <c r="O1343" s="588">
        <f t="shared" si="1435"/>
        <v>0</v>
      </c>
      <c r="P1343" s="587"/>
      <c r="Q1343" s="588">
        <f t="shared" si="1416"/>
        <v>0</v>
      </c>
      <c r="R1343" s="588">
        <f t="shared" si="1436"/>
        <v>0</v>
      </c>
      <c r="S1343" s="587"/>
      <c r="T1343" s="588">
        <f t="shared" si="1417"/>
        <v>0</v>
      </c>
      <c r="U1343" s="588">
        <f t="shared" si="1437"/>
        <v>0</v>
      </c>
      <c r="V1343" s="587"/>
      <c r="W1343" s="588">
        <f t="shared" si="1418"/>
        <v>0</v>
      </c>
      <c r="X1343" s="588">
        <f t="shared" si="1438"/>
        <v>0</v>
      </c>
      <c r="Y1343" s="587"/>
      <c r="Z1343" s="588">
        <f t="shared" si="1419"/>
        <v>0</v>
      </c>
      <c r="AA1343" s="588">
        <f t="shared" si="1446"/>
        <v>0</v>
      </c>
      <c r="AB1343" s="587"/>
      <c r="AC1343" s="588">
        <f t="shared" si="1420"/>
        <v>0</v>
      </c>
      <c r="AD1343" s="588">
        <f t="shared" si="1439"/>
        <v>0</v>
      </c>
      <c r="AE1343" s="587"/>
      <c r="AF1343" s="588">
        <f t="shared" si="1421"/>
        <v>0</v>
      </c>
      <c r="AG1343" s="588">
        <f t="shared" si="1440"/>
        <v>0</v>
      </c>
      <c r="AH1343" s="587"/>
      <c r="AI1343" s="588">
        <f t="shared" si="1422"/>
        <v>0</v>
      </c>
      <c r="AJ1343" s="588">
        <f t="shared" si="1441"/>
        <v>0</v>
      </c>
      <c r="AK1343" s="587"/>
      <c r="AL1343" s="588">
        <f t="shared" si="1423"/>
        <v>0</v>
      </c>
      <c r="AM1343" s="588">
        <f t="shared" si="1442"/>
        <v>0</v>
      </c>
      <c r="AN1343" s="587"/>
      <c r="AO1343" s="588">
        <f t="shared" si="1424"/>
        <v>0</v>
      </c>
      <c r="AP1343" s="588">
        <f t="shared" si="1443"/>
        <v>0</v>
      </c>
      <c r="AQ1343" s="587"/>
      <c r="AR1343" s="588">
        <f t="shared" si="1425"/>
        <v>0</v>
      </c>
      <c r="AS1343" s="588">
        <f t="shared" si="1404"/>
        <v>0</v>
      </c>
      <c r="AT1343" s="587"/>
      <c r="AU1343" s="588">
        <f t="shared" si="1426"/>
        <v>0</v>
      </c>
      <c r="AV1343" s="588">
        <f t="shared" si="1444"/>
        <v>0</v>
      </c>
      <c r="AW1343" s="587"/>
      <c r="AX1343" s="652"/>
      <c r="AY1343" s="706">
        <f t="shared" si="1445"/>
        <v>0</v>
      </c>
      <c r="BC1343" s="30">
        <f t="shared" si="1405"/>
        <v>0</v>
      </c>
      <c r="BD1343" s="30">
        <f t="shared" si="1406"/>
        <v>0</v>
      </c>
      <c r="BE1343" s="30">
        <f t="shared" si="1428"/>
        <v>0</v>
      </c>
      <c r="BF1343" s="30">
        <f t="shared" si="1407"/>
        <v>0</v>
      </c>
      <c r="BG1343" s="30">
        <f t="shared" si="1408"/>
        <v>0</v>
      </c>
      <c r="BH1343" s="30">
        <f t="shared" si="1427"/>
        <v>0</v>
      </c>
      <c r="BI1343" s="30">
        <f t="shared" si="1432"/>
        <v>0</v>
      </c>
      <c r="BJ1343" s="30">
        <f t="shared" si="1409"/>
        <v>0</v>
      </c>
      <c r="BK1343" s="704">
        <f t="shared" si="1410"/>
        <v>0</v>
      </c>
      <c r="BL1343" s="30">
        <f t="shared" si="1411"/>
        <v>0</v>
      </c>
      <c r="BM1343" s="30">
        <f t="shared" si="1412"/>
        <v>0</v>
      </c>
      <c r="BN1343" s="30">
        <f t="shared" si="1430"/>
        <v>0</v>
      </c>
    </row>
    <row r="1344" spans="1:66" ht="15.75" thickBot="1" x14ac:dyDescent="0.3">
      <c r="A1344" s="52"/>
      <c r="B1344" s="53"/>
      <c r="C1344" s="700"/>
      <c r="D1344" s="53"/>
      <c r="E1344" s="62" t="e">
        <f t="shared" si="1431"/>
        <v>#N/A</v>
      </c>
      <c r="F1344" s="664" t="str">
        <f t="shared" si="1429"/>
        <v/>
      </c>
      <c r="G1344" s="587"/>
      <c r="H1344" s="588">
        <f t="shared" si="1413"/>
        <v>0</v>
      </c>
      <c r="I1344" s="588">
        <f t="shared" si="1433"/>
        <v>0</v>
      </c>
      <c r="J1344" s="587"/>
      <c r="K1344" s="588">
        <f t="shared" si="1414"/>
        <v>0</v>
      </c>
      <c r="L1344" s="588">
        <f t="shared" si="1434"/>
        <v>0</v>
      </c>
      <c r="M1344" s="587"/>
      <c r="N1344" s="588">
        <f t="shared" si="1415"/>
        <v>0</v>
      </c>
      <c r="O1344" s="588">
        <f t="shared" si="1435"/>
        <v>0</v>
      </c>
      <c r="P1344" s="587"/>
      <c r="Q1344" s="588">
        <f t="shared" si="1416"/>
        <v>0</v>
      </c>
      <c r="R1344" s="588">
        <f t="shared" si="1436"/>
        <v>0</v>
      </c>
      <c r="S1344" s="587"/>
      <c r="T1344" s="588">
        <f t="shared" si="1417"/>
        <v>0</v>
      </c>
      <c r="U1344" s="588">
        <f t="shared" si="1437"/>
        <v>0</v>
      </c>
      <c r="V1344" s="587"/>
      <c r="W1344" s="588">
        <f t="shared" si="1418"/>
        <v>0</v>
      </c>
      <c r="X1344" s="588">
        <f t="shared" si="1438"/>
        <v>0</v>
      </c>
      <c r="Y1344" s="587"/>
      <c r="Z1344" s="588">
        <f t="shared" si="1419"/>
        <v>0</v>
      </c>
      <c r="AA1344" s="588">
        <f t="shared" si="1446"/>
        <v>0</v>
      </c>
      <c r="AB1344" s="587"/>
      <c r="AC1344" s="588">
        <f t="shared" si="1420"/>
        <v>0</v>
      </c>
      <c r="AD1344" s="588">
        <f t="shared" si="1439"/>
        <v>0</v>
      </c>
      <c r="AE1344" s="587"/>
      <c r="AF1344" s="588">
        <f t="shared" si="1421"/>
        <v>0</v>
      </c>
      <c r="AG1344" s="588">
        <f t="shared" si="1440"/>
        <v>0</v>
      </c>
      <c r="AH1344" s="587"/>
      <c r="AI1344" s="588">
        <f t="shared" si="1422"/>
        <v>0</v>
      </c>
      <c r="AJ1344" s="588">
        <f t="shared" si="1441"/>
        <v>0</v>
      </c>
      <c r="AK1344" s="587"/>
      <c r="AL1344" s="588">
        <f t="shared" si="1423"/>
        <v>0</v>
      </c>
      <c r="AM1344" s="588">
        <f t="shared" si="1442"/>
        <v>0</v>
      </c>
      <c r="AN1344" s="587"/>
      <c r="AO1344" s="588">
        <f t="shared" si="1424"/>
        <v>0</v>
      </c>
      <c r="AP1344" s="588">
        <f t="shared" si="1443"/>
        <v>0</v>
      </c>
      <c r="AQ1344" s="587"/>
      <c r="AR1344" s="588">
        <f t="shared" si="1425"/>
        <v>0</v>
      </c>
      <c r="AS1344" s="588">
        <f t="shared" si="1404"/>
        <v>0</v>
      </c>
      <c r="AT1344" s="587"/>
      <c r="AU1344" s="588">
        <f t="shared" si="1426"/>
        <v>0</v>
      </c>
      <c r="AV1344" s="588">
        <f t="shared" si="1444"/>
        <v>0</v>
      </c>
      <c r="AW1344" s="587"/>
      <c r="AX1344" s="652"/>
      <c r="AY1344" s="706">
        <f t="shared" si="1445"/>
        <v>0</v>
      </c>
      <c r="BC1344" s="30">
        <f t="shared" si="1405"/>
        <v>0</v>
      </c>
      <c r="BD1344" s="30">
        <f t="shared" si="1406"/>
        <v>0</v>
      </c>
      <c r="BE1344" s="30">
        <f t="shared" si="1428"/>
        <v>0</v>
      </c>
      <c r="BF1344" s="30">
        <f t="shared" si="1407"/>
        <v>0</v>
      </c>
      <c r="BG1344" s="30">
        <f t="shared" si="1408"/>
        <v>0</v>
      </c>
      <c r="BH1344" s="30">
        <f t="shared" si="1427"/>
        <v>0</v>
      </c>
      <c r="BI1344" s="30">
        <f t="shared" si="1432"/>
        <v>0</v>
      </c>
      <c r="BJ1344" s="30">
        <f t="shared" si="1409"/>
        <v>0</v>
      </c>
      <c r="BK1344" s="704">
        <f t="shared" si="1410"/>
        <v>0</v>
      </c>
      <c r="BL1344" s="30">
        <f t="shared" si="1411"/>
        <v>0</v>
      </c>
      <c r="BM1344" s="30">
        <f t="shared" si="1412"/>
        <v>0</v>
      </c>
      <c r="BN1344" s="30">
        <f t="shared" si="1430"/>
        <v>0</v>
      </c>
    </row>
    <row r="1345" spans="1:66" ht="15.75" thickBot="1" x14ac:dyDescent="0.3">
      <c r="A1345" s="52"/>
      <c r="B1345" s="53"/>
      <c r="C1345" s="700"/>
      <c r="D1345" s="53"/>
      <c r="E1345" s="62" t="e">
        <f t="shared" si="1431"/>
        <v>#N/A</v>
      </c>
      <c r="F1345" s="664" t="str">
        <f t="shared" si="1429"/>
        <v/>
      </c>
      <c r="G1345" s="587"/>
      <c r="H1345" s="588">
        <f t="shared" si="1413"/>
        <v>0</v>
      </c>
      <c r="I1345" s="588">
        <f t="shared" si="1433"/>
        <v>0</v>
      </c>
      <c r="J1345" s="587"/>
      <c r="K1345" s="588">
        <f t="shared" si="1414"/>
        <v>0</v>
      </c>
      <c r="L1345" s="588">
        <f t="shared" si="1434"/>
        <v>0</v>
      </c>
      <c r="M1345" s="587"/>
      <c r="N1345" s="588">
        <f t="shared" si="1415"/>
        <v>0</v>
      </c>
      <c r="O1345" s="588">
        <f t="shared" si="1435"/>
        <v>0</v>
      </c>
      <c r="P1345" s="587"/>
      <c r="Q1345" s="588">
        <f t="shared" si="1416"/>
        <v>0</v>
      </c>
      <c r="R1345" s="588">
        <f t="shared" si="1436"/>
        <v>0</v>
      </c>
      <c r="S1345" s="587"/>
      <c r="T1345" s="588">
        <f t="shared" si="1417"/>
        <v>0</v>
      </c>
      <c r="U1345" s="588">
        <f t="shared" si="1437"/>
        <v>0</v>
      </c>
      <c r="V1345" s="587"/>
      <c r="W1345" s="588">
        <f t="shared" si="1418"/>
        <v>0</v>
      </c>
      <c r="X1345" s="588">
        <f t="shared" si="1438"/>
        <v>0</v>
      </c>
      <c r="Y1345" s="587"/>
      <c r="Z1345" s="588">
        <f t="shared" si="1419"/>
        <v>0</v>
      </c>
      <c r="AA1345" s="588">
        <f t="shared" si="1446"/>
        <v>0</v>
      </c>
      <c r="AB1345" s="587"/>
      <c r="AC1345" s="588">
        <f t="shared" si="1420"/>
        <v>0</v>
      </c>
      <c r="AD1345" s="588">
        <f t="shared" si="1439"/>
        <v>0</v>
      </c>
      <c r="AE1345" s="587"/>
      <c r="AF1345" s="588">
        <f t="shared" si="1421"/>
        <v>0</v>
      </c>
      <c r="AG1345" s="588">
        <f t="shared" si="1440"/>
        <v>0</v>
      </c>
      <c r="AH1345" s="587"/>
      <c r="AI1345" s="588">
        <f t="shared" si="1422"/>
        <v>0</v>
      </c>
      <c r="AJ1345" s="588">
        <f t="shared" si="1441"/>
        <v>0</v>
      </c>
      <c r="AK1345" s="587"/>
      <c r="AL1345" s="588">
        <f t="shared" si="1423"/>
        <v>0</v>
      </c>
      <c r="AM1345" s="588">
        <f t="shared" si="1442"/>
        <v>0</v>
      </c>
      <c r="AN1345" s="587"/>
      <c r="AO1345" s="588">
        <f t="shared" si="1424"/>
        <v>0</v>
      </c>
      <c r="AP1345" s="588">
        <f t="shared" si="1443"/>
        <v>0</v>
      </c>
      <c r="AQ1345" s="587"/>
      <c r="AR1345" s="588">
        <f t="shared" si="1425"/>
        <v>0</v>
      </c>
      <c r="AS1345" s="588">
        <f t="shared" si="1404"/>
        <v>0</v>
      </c>
      <c r="AT1345" s="587"/>
      <c r="AU1345" s="588">
        <f t="shared" si="1426"/>
        <v>0</v>
      </c>
      <c r="AV1345" s="588">
        <f t="shared" si="1444"/>
        <v>0</v>
      </c>
      <c r="AW1345" s="587"/>
      <c r="AX1345" s="652"/>
      <c r="AY1345" s="706">
        <f t="shared" si="1445"/>
        <v>0</v>
      </c>
      <c r="BC1345" s="30">
        <f t="shared" si="1405"/>
        <v>0</v>
      </c>
      <c r="BD1345" s="30">
        <f t="shared" si="1406"/>
        <v>0</v>
      </c>
      <c r="BE1345" s="30">
        <f t="shared" si="1428"/>
        <v>0</v>
      </c>
      <c r="BF1345" s="30">
        <f t="shared" si="1407"/>
        <v>0</v>
      </c>
      <c r="BG1345" s="30">
        <f t="shared" si="1408"/>
        <v>0</v>
      </c>
      <c r="BH1345" s="30">
        <f t="shared" si="1427"/>
        <v>0</v>
      </c>
      <c r="BI1345" s="30">
        <f t="shared" si="1432"/>
        <v>0</v>
      </c>
      <c r="BJ1345" s="30">
        <f t="shared" si="1409"/>
        <v>0</v>
      </c>
      <c r="BK1345" s="704">
        <f t="shared" si="1410"/>
        <v>0</v>
      </c>
      <c r="BL1345" s="30">
        <f t="shared" si="1411"/>
        <v>0</v>
      </c>
      <c r="BM1345" s="30">
        <f t="shared" si="1412"/>
        <v>0</v>
      </c>
      <c r="BN1345" s="30">
        <f t="shared" si="1430"/>
        <v>0</v>
      </c>
    </row>
    <row r="1346" spans="1:66" ht="15.75" thickBot="1" x14ac:dyDescent="0.3">
      <c r="A1346" s="52"/>
      <c r="B1346" s="53"/>
      <c r="C1346" s="700"/>
      <c r="D1346" s="53"/>
      <c r="E1346" s="62" t="e">
        <f t="shared" si="1431"/>
        <v>#N/A</v>
      </c>
      <c r="F1346" s="664" t="str">
        <f t="shared" si="1429"/>
        <v/>
      </c>
      <c r="G1346" s="587"/>
      <c r="H1346" s="588">
        <f t="shared" si="1413"/>
        <v>0</v>
      </c>
      <c r="I1346" s="588">
        <f t="shared" si="1433"/>
        <v>0</v>
      </c>
      <c r="J1346" s="587"/>
      <c r="K1346" s="588">
        <f t="shared" si="1414"/>
        <v>0</v>
      </c>
      <c r="L1346" s="588">
        <f t="shared" si="1434"/>
        <v>0</v>
      </c>
      <c r="M1346" s="587"/>
      <c r="N1346" s="588">
        <f t="shared" si="1415"/>
        <v>0</v>
      </c>
      <c r="O1346" s="588">
        <f t="shared" si="1435"/>
        <v>0</v>
      </c>
      <c r="P1346" s="587"/>
      <c r="Q1346" s="588">
        <f t="shared" si="1416"/>
        <v>0</v>
      </c>
      <c r="R1346" s="588">
        <f t="shared" si="1436"/>
        <v>0</v>
      </c>
      <c r="S1346" s="587"/>
      <c r="T1346" s="588">
        <f t="shared" si="1417"/>
        <v>0</v>
      </c>
      <c r="U1346" s="588">
        <f t="shared" si="1437"/>
        <v>0</v>
      </c>
      <c r="V1346" s="587"/>
      <c r="W1346" s="588">
        <f t="shared" si="1418"/>
        <v>0</v>
      </c>
      <c r="X1346" s="588">
        <f t="shared" si="1438"/>
        <v>0</v>
      </c>
      <c r="Y1346" s="587"/>
      <c r="Z1346" s="588">
        <f t="shared" si="1419"/>
        <v>0</v>
      </c>
      <c r="AA1346" s="588">
        <f t="shared" si="1446"/>
        <v>0</v>
      </c>
      <c r="AB1346" s="587"/>
      <c r="AC1346" s="588">
        <f t="shared" si="1420"/>
        <v>0</v>
      </c>
      <c r="AD1346" s="588">
        <f t="shared" si="1439"/>
        <v>0</v>
      </c>
      <c r="AE1346" s="587"/>
      <c r="AF1346" s="588">
        <f t="shared" si="1421"/>
        <v>0</v>
      </c>
      <c r="AG1346" s="588">
        <f t="shared" si="1440"/>
        <v>0</v>
      </c>
      <c r="AH1346" s="587"/>
      <c r="AI1346" s="588">
        <f t="shared" si="1422"/>
        <v>0</v>
      </c>
      <c r="AJ1346" s="588">
        <f t="shared" si="1441"/>
        <v>0</v>
      </c>
      <c r="AK1346" s="587"/>
      <c r="AL1346" s="588">
        <f t="shared" si="1423"/>
        <v>0</v>
      </c>
      <c r="AM1346" s="588">
        <f t="shared" si="1442"/>
        <v>0</v>
      </c>
      <c r="AN1346" s="587"/>
      <c r="AO1346" s="588">
        <f t="shared" si="1424"/>
        <v>0</v>
      </c>
      <c r="AP1346" s="588">
        <f t="shared" si="1443"/>
        <v>0</v>
      </c>
      <c r="AQ1346" s="587"/>
      <c r="AR1346" s="588">
        <f t="shared" si="1425"/>
        <v>0</v>
      </c>
      <c r="AS1346" s="588">
        <f t="shared" si="1404"/>
        <v>0</v>
      </c>
      <c r="AT1346" s="587"/>
      <c r="AU1346" s="588">
        <f t="shared" si="1426"/>
        <v>0</v>
      </c>
      <c r="AV1346" s="588">
        <f t="shared" si="1444"/>
        <v>0</v>
      </c>
      <c r="AW1346" s="587"/>
      <c r="AX1346" s="652"/>
      <c r="AY1346" s="706">
        <f t="shared" si="1445"/>
        <v>0</v>
      </c>
      <c r="BC1346" s="30">
        <f t="shared" si="1405"/>
        <v>0</v>
      </c>
      <c r="BD1346" s="30">
        <f t="shared" si="1406"/>
        <v>0</v>
      </c>
      <c r="BE1346" s="30">
        <f t="shared" si="1428"/>
        <v>0</v>
      </c>
      <c r="BF1346" s="30">
        <f t="shared" si="1407"/>
        <v>0</v>
      </c>
      <c r="BG1346" s="30">
        <f t="shared" si="1408"/>
        <v>0</v>
      </c>
      <c r="BH1346" s="30">
        <f t="shared" si="1427"/>
        <v>0</v>
      </c>
      <c r="BI1346" s="30">
        <f t="shared" si="1432"/>
        <v>0</v>
      </c>
      <c r="BJ1346" s="30">
        <f t="shared" si="1409"/>
        <v>0</v>
      </c>
      <c r="BK1346" s="704">
        <f t="shared" si="1410"/>
        <v>0</v>
      </c>
      <c r="BL1346" s="30">
        <f t="shared" si="1411"/>
        <v>0</v>
      </c>
      <c r="BM1346" s="30">
        <f t="shared" si="1412"/>
        <v>0</v>
      </c>
      <c r="BN1346" s="30">
        <f t="shared" si="1430"/>
        <v>0</v>
      </c>
    </row>
    <row r="1347" spans="1:66" ht="15.75" thickBot="1" x14ac:dyDescent="0.3">
      <c r="A1347" s="52"/>
      <c r="B1347" s="53"/>
      <c r="C1347" s="700"/>
      <c r="D1347" s="53"/>
      <c r="E1347" s="62" t="e">
        <f t="shared" si="1431"/>
        <v>#N/A</v>
      </c>
      <c r="F1347" s="664" t="str">
        <f t="shared" si="1429"/>
        <v/>
      </c>
      <c r="G1347" s="587"/>
      <c r="H1347" s="588">
        <f t="shared" si="1413"/>
        <v>0</v>
      </c>
      <c r="I1347" s="588">
        <f t="shared" si="1433"/>
        <v>0</v>
      </c>
      <c r="J1347" s="587"/>
      <c r="K1347" s="588">
        <f t="shared" si="1414"/>
        <v>0</v>
      </c>
      <c r="L1347" s="588">
        <f t="shared" si="1434"/>
        <v>0</v>
      </c>
      <c r="M1347" s="587"/>
      <c r="N1347" s="588">
        <f t="shared" si="1415"/>
        <v>0</v>
      </c>
      <c r="O1347" s="588">
        <f t="shared" si="1435"/>
        <v>0</v>
      </c>
      <c r="P1347" s="587"/>
      <c r="Q1347" s="588">
        <f t="shared" si="1416"/>
        <v>0</v>
      </c>
      <c r="R1347" s="588">
        <f t="shared" si="1436"/>
        <v>0</v>
      </c>
      <c r="S1347" s="587"/>
      <c r="T1347" s="588">
        <f t="shared" si="1417"/>
        <v>0</v>
      </c>
      <c r="U1347" s="588">
        <f t="shared" si="1437"/>
        <v>0</v>
      </c>
      <c r="V1347" s="587"/>
      <c r="W1347" s="588">
        <f t="shared" si="1418"/>
        <v>0</v>
      </c>
      <c r="X1347" s="588">
        <f t="shared" si="1438"/>
        <v>0</v>
      </c>
      <c r="Y1347" s="587"/>
      <c r="Z1347" s="588">
        <f t="shared" si="1419"/>
        <v>0</v>
      </c>
      <c r="AA1347" s="588">
        <f t="shared" si="1446"/>
        <v>0</v>
      </c>
      <c r="AB1347" s="587"/>
      <c r="AC1347" s="588">
        <f t="shared" si="1420"/>
        <v>0</v>
      </c>
      <c r="AD1347" s="588">
        <f t="shared" si="1439"/>
        <v>0</v>
      </c>
      <c r="AE1347" s="587"/>
      <c r="AF1347" s="588">
        <f t="shared" si="1421"/>
        <v>0</v>
      </c>
      <c r="AG1347" s="588">
        <f t="shared" si="1440"/>
        <v>0</v>
      </c>
      <c r="AH1347" s="587"/>
      <c r="AI1347" s="588">
        <f t="shared" si="1422"/>
        <v>0</v>
      </c>
      <c r="AJ1347" s="588">
        <f t="shared" si="1441"/>
        <v>0</v>
      </c>
      <c r="AK1347" s="587"/>
      <c r="AL1347" s="588">
        <f t="shared" si="1423"/>
        <v>0</v>
      </c>
      <c r="AM1347" s="588">
        <f t="shared" si="1442"/>
        <v>0</v>
      </c>
      <c r="AN1347" s="587"/>
      <c r="AO1347" s="588">
        <f t="shared" si="1424"/>
        <v>0</v>
      </c>
      <c r="AP1347" s="588">
        <f t="shared" si="1443"/>
        <v>0</v>
      </c>
      <c r="AQ1347" s="587"/>
      <c r="AR1347" s="588">
        <f t="shared" si="1425"/>
        <v>0</v>
      </c>
      <c r="AS1347" s="588">
        <f t="shared" si="1404"/>
        <v>0</v>
      </c>
      <c r="AT1347" s="587"/>
      <c r="AU1347" s="588">
        <f t="shared" si="1426"/>
        <v>0</v>
      </c>
      <c r="AV1347" s="588">
        <f t="shared" si="1444"/>
        <v>0</v>
      </c>
      <c r="AW1347" s="587"/>
      <c r="AX1347" s="652"/>
      <c r="AY1347" s="706">
        <f t="shared" si="1445"/>
        <v>0</v>
      </c>
      <c r="BC1347" s="30">
        <f t="shared" si="1405"/>
        <v>0</v>
      </c>
      <c r="BD1347" s="30">
        <f t="shared" si="1406"/>
        <v>0</v>
      </c>
      <c r="BE1347" s="30">
        <f t="shared" si="1428"/>
        <v>0</v>
      </c>
      <c r="BF1347" s="30">
        <f t="shared" si="1407"/>
        <v>0</v>
      </c>
      <c r="BG1347" s="30">
        <f t="shared" si="1408"/>
        <v>0</v>
      </c>
      <c r="BH1347" s="30">
        <f t="shared" si="1427"/>
        <v>0</v>
      </c>
      <c r="BI1347" s="30">
        <f t="shared" si="1432"/>
        <v>0</v>
      </c>
      <c r="BJ1347" s="30">
        <f t="shared" si="1409"/>
        <v>0</v>
      </c>
      <c r="BK1347" s="704">
        <f t="shared" si="1410"/>
        <v>0</v>
      </c>
      <c r="BL1347" s="30">
        <f t="shared" si="1411"/>
        <v>0</v>
      </c>
      <c r="BM1347" s="30">
        <f t="shared" si="1412"/>
        <v>0</v>
      </c>
      <c r="BN1347" s="30">
        <f t="shared" si="1430"/>
        <v>0</v>
      </c>
    </row>
    <row r="1348" spans="1:66" ht="15.75" thickBot="1" x14ac:dyDescent="0.3">
      <c r="A1348" s="52"/>
      <c r="B1348" s="53"/>
      <c r="C1348" s="700"/>
      <c r="D1348" s="53"/>
      <c r="E1348" s="62" t="e">
        <f t="shared" si="1431"/>
        <v>#N/A</v>
      </c>
      <c r="F1348" s="664" t="str">
        <f t="shared" si="1429"/>
        <v/>
      </c>
      <c r="G1348" s="587"/>
      <c r="H1348" s="588">
        <f t="shared" si="1413"/>
        <v>0</v>
      </c>
      <c r="I1348" s="588">
        <f t="shared" si="1433"/>
        <v>0</v>
      </c>
      <c r="J1348" s="587"/>
      <c r="K1348" s="588">
        <f t="shared" si="1414"/>
        <v>0</v>
      </c>
      <c r="L1348" s="588">
        <f t="shared" si="1434"/>
        <v>0</v>
      </c>
      <c r="M1348" s="587"/>
      <c r="N1348" s="588">
        <f t="shared" si="1415"/>
        <v>0</v>
      </c>
      <c r="O1348" s="588">
        <f t="shared" si="1435"/>
        <v>0</v>
      </c>
      <c r="P1348" s="587"/>
      <c r="Q1348" s="588">
        <f t="shared" si="1416"/>
        <v>0</v>
      </c>
      <c r="R1348" s="588">
        <f t="shared" si="1436"/>
        <v>0</v>
      </c>
      <c r="S1348" s="587"/>
      <c r="T1348" s="588">
        <f t="shared" si="1417"/>
        <v>0</v>
      </c>
      <c r="U1348" s="588">
        <f t="shared" si="1437"/>
        <v>0</v>
      </c>
      <c r="V1348" s="587"/>
      <c r="W1348" s="588">
        <f t="shared" si="1418"/>
        <v>0</v>
      </c>
      <c r="X1348" s="588">
        <f t="shared" si="1438"/>
        <v>0</v>
      </c>
      <c r="Y1348" s="587"/>
      <c r="Z1348" s="588">
        <f t="shared" si="1419"/>
        <v>0</v>
      </c>
      <c r="AA1348" s="588">
        <f t="shared" si="1446"/>
        <v>0</v>
      </c>
      <c r="AB1348" s="587"/>
      <c r="AC1348" s="588">
        <f t="shared" si="1420"/>
        <v>0</v>
      </c>
      <c r="AD1348" s="588">
        <f t="shared" si="1439"/>
        <v>0</v>
      </c>
      <c r="AE1348" s="587"/>
      <c r="AF1348" s="588">
        <f t="shared" si="1421"/>
        <v>0</v>
      </c>
      <c r="AG1348" s="588">
        <f t="shared" si="1440"/>
        <v>0</v>
      </c>
      <c r="AH1348" s="587"/>
      <c r="AI1348" s="588">
        <f t="shared" si="1422"/>
        <v>0</v>
      </c>
      <c r="AJ1348" s="588">
        <f t="shared" si="1441"/>
        <v>0</v>
      </c>
      <c r="AK1348" s="587"/>
      <c r="AL1348" s="588">
        <f t="shared" si="1423"/>
        <v>0</v>
      </c>
      <c r="AM1348" s="588">
        <f t="shared" si="1442"/>
        <v>0</v>
      </c>
      <c r="AN1348" s="587"/>
      <c r="AO1348" s="588">
        <f t="shared" si="1424"/>
        <v>0</v>
      </c>
      <c r="AP1348" s="588">
        <f t="shared" si="1443"/>
        <v>0</v>
      </c>
      <c r="AQ1348" s="587"/>
      <c r="AR1348" s="588">
        <f t="shared" si="1425"/>
        <v>0</v>
      </c>
      <c r="AS1348" s="588">
        <f t="shared" si="1404"/>
        <v>0</v>
      </c>
      <c r="AT1348" s="587"/>
      <c r="AU1348" s="588">
        <f t="shared" si="1426"/>
        <v>0</v>
      </c>
      <c r="AV1348" s="588">
        <f t="shared" si="1444"/>
        <v>0</v>
      </c>
      <c r="AW1348" s="587"/>
      <c r="AX1348" s="652"/>
      <c r="AY1348" s="706">
        <f t="shared" si="1445"/>
        <v>0</v>
      </c>
      <c r="BC1348" s="30">
        <f t="shared" si="1405"/>
        <v>0</v>
      </c>
      <c r="BD1348" s="30">
        <f t="shared" si="1406"/>
        <v>0</v>
      </c>
      <c r="BE1348" s="30">
        <f t="shared" si="1428"/>
        <v>0</v>
      </c>
      <c r="BF1348" s="30">
        <f t="shared" si="1407"/>
        <v>0</v>
      </c>
      <c r="BG1348" s="30">
        <f t="shared" si="1408"/>
        <v>0</v>
      </c>
      <c r="BH1348" s="30">
        <f t="shared" si="1427"/>
        <v>0</v>
      </c>
      <c r="BI1348" s="30">
        <f t="shared" si="1432"/>
        <v>0</v>
      </c>
      <c r="BJ1348" s="30">
        <f t="shared" si="1409"/>
        <v>0</v>
      </c>
      <c r="BK1348" s="704">
        <f t="shared" si="1410"/>
        <v>0</v>
      </c>
      <c r="BL1348" s="30">
        <f t="shared" si="1411"/>
        <v>0</v>
      </c>
      <c r="BM1348" s="30">
        <f t="shared" si="1412"/>
        <v>0</v>
      </c>
      <c r="BN1348" s="30">
        <f t="shared" si="1430"/>
        <v>0</v>
      </c>
    </row>
    <row r="1349" spans="1:66" ht="15.75" thickBot="1" x14ac:dyDescent="0.3">
      <c r="A1349" s="52"/>
      <c r="B1349" s="53"/>
      <c r="C1349" s="700"/>
      <c r="D1349" s="53"/>
      <c r="E1349" s="62" t="e">
        <f t="shared" si="1431"/>
        <v>#N/A</v>
      </c>
      <c r="F1349" s="664" t="str">
        <f t="shared" si="1429"/>
        <v/>
      </c>
      <c r="G1349" s="587"/>
      <c r="H1349" s="588">
        <f t="shared" si="1413"/>
        <v>0</v>
      </c>
      <c r="I1349" s="588">
        <f t="shared" si="1433"/>
        <v>0</v>
      </c>
      <c r="J1349" s="587"/>
      <c r="K1349" s="588">
        <f t="shared" si="1414"/>
        <v>0</v>
      </c>
      <c r="L1349" s="588">
        <f t="shared" si="1434"/>
        <v>0</v>
      </c>
      <c r="M1349" s="587"/>
      <c r="N1349" s="588">
        <f t="shared" si="1415"/>
        <v>0</v>
      </c>
      <c r="O1349" s="588">
        <f t="shared" si="1435"/>
        <v>0</v>
      </c>
      <c r="P1349" s="587"/>
      <c r="Q1349" s="588">
        <f t="shared" si="1416"/>
        <v>0</v>
      </c>
      <c r="R1349" s="588">
        <f t="shared" si="1436"/>
        <v>0</v>
      </c>
      <c r="S1349" s="587"/>
      <c r="T1349" s="588">
        <f t="shared" si="1417"/>
        <v>0</v>
      </c>
      <c r="U1349" s="588">
        <f t="shared" si="1437"/>
        <v>0</v>
      </c>
      <c r="V1349" s="587"/>
      <c r="W1349" s="588">
        <f t="shared" si="1418"/>
        <v>0</v>
      </c>
      <c r="X1349" s="588">
        <f t="shared" si="1438"/>
        <v>0</v>
      </c>
      <c r="Y1349" s="587"/>
      <c r="Z1349" s="588">
        <f t="shared" si="1419"/>
        <v>0</v>
      </c>
      <c r="AA1349" s="588">
        <f t="shared" si="1446"/>
        <v>0</v>
      </c>
      <c r="AB1349" s="587"/>
      <c r="AC1349" s="588">
        <f t="shared" si="1420"/>
        <v>0</v>
      </c>
      <c r="AD1349" s="588">
        <f t="shared" si="1439"/>
        <v>0</v>
      </c>
      <c r="AE1349" s="587"/>
      <c r="AF1349" s="588">
        <f t="shared" si="1421"/>
        <v>0</v>
      </c>
      <c r="AG1349" s="588">
        <f t="shared" si="1440"/>
        <v>0</v>
      </c>
      <c r="AH1349" s="587"/>
      <c r="AI1349" s="588">
        <f t="shared" si="1422"/>
        <v>0</v>
      </c>
      <c r="AJ1349" s="588">
        <f t="shared" si="1441"/>
        <v>0</v>
      </c>
      <c r="AK1349" s="587"/>
      <c r="AL1349" s="588">
        <f t="shared" si="1423"/>
        <v>0</v>
      </c>
      <c r="AM1349" s="588">
        <f t="shared" si="1442"/>
        <v>0</v>
      </c>
      <c r="AN1349" s="587"/>
      <c r="AO1349" s="588">
        <f t="shared" si="1424"/>
        <v>0</v>
      </c>
      <c r="AP1349" s="588">
        <f t="shared" si="1443"/>
        <v>0</v>
      </c>
      <c r="AQ1349" s="587"/>
      <c r="AR1349" s="588">
        <f t="shared" si="1425"/>
        <v>0</v>
      </c>
      <c r="AS1349" s="588">
        <f t="shared" si="1404"/>
        <v>0</v>
      </c>
      <c r="AT1349" s="587"/>
      <c r="AU1349" s="588">
        <f t="shared" si="1426"/>
        <v>0</v>
      </c>
      <c r="AV1349" s="588">
        <f t="shared" si="1444"/>
        <v>0</v>
      </c>
      <c r="AW1349" s="587"/>
      <c r="AX1349" s="652"/>
      <c r="AY1349" s="706">
        <f t="shared" si="1445"/>
        <v>0</v>
      </c>
      <c r="BC1349" s="30">
        <f t="shared" si="1405"/>
        <v>0</v>
      </c>
      <c r="BD1349" s="30">
        <f t="shared" si="1406"/>
        <v>0</v>
      </c>
      <c r="BE1349" s="30">
        <f t="shared" si="1428"/>
        <v>0</v>
      </c>
      <c r="BF1349" s="30">
        <f t="shared" si="1407"/>
        <v>0</v>
      </c>
      <c r="BG1349" s="30">
        <f t="shared" si="1408"/>
        <v>0</v>
      </c>
      <c r="BH1349" s="30">
        <f t="shared" si="1427"/>
        <v>0</v>
      </c>
      <c r="BI1349" s="30">
        <f t="shared" si="1432"/>
        <v>0</v>
      </c>
      <c r="BJ1349" s="30">
        <f t="shared" si="1409"/>
        <v>0</v>
      </c>
      <c r="BK1349" s="704">
        <f t="shared" si="1410"/>
        <v>0</v>
      </c>
      <c r="BL1349" s="30">
        <f t="shared" si="1411"/>
        <v>0</v>
      </c>
      <c r="BM1349" s="30">
        <f t="shared" si="1412"/>
        <v>0</v>
      </c>
      <c r="BN1349" s="30">
        <f t="shared" si="1430"/>
        <v>0</v>
      </c>
    </row>
    <row r="1350" spans="1:66" ht="15.75" thickBot="1" x14ac:dyDescent="0.3">
      <c r="A1350" s="52"/>
      <c r="B1350" s="53"/>
      <c r="C1350" s="700"/>
      <c r="D1350" s="53"/>
      <c r="E1350" s="62" t="e">
        <f t="shared" si="1431"/>
        <v>#N/A</v>
      </c>
      <c r="F1350" s="664" t="str">
        <f t="shared" si="1429"/>
        <v/>
      </c>
      <c r="G1350" s="587"/>
      <c r="H1350" s="588">
        <f t="shared" si="1413"/>
        <v>0</v>
      </c>
      <c r="I1350" s="588">
        <f t="shared" si="1433"/>
        <v>0</v>
      </c>
      <c r="J1350" s="587"/>
      <c r="K1350" s="588">
        <f t="shared" si="1414"/>
        <v>0</v>
      </c>
      <c r="L1350" s="588">
        <f t="shared" si="1434"/>
        <v>0</v>
      </c>
      <c r="M1350" s="587"/>
      <c r="N1350" s="588">
        <f t="shared" si="1415"/>
        <v>0</v>
      </c>
      <c r="O1350" s="588">
        <f t="shared" si="1435"/>
        <v>0</v>
      </c>
      <c r="P1350" s="587"/>
      <c r="Q1350" s="588">
        <f t="shared" si="1416"/>
        <v>0</v>
      </c>
      <c r="R1350" s="588">
        <f t="shared" si="1436"/>
        <v>0</v>
      </c>
      <c r="S1350" s="587"/>
      <c r="T1350" s="588">
        <f t="shared" si="1417"/>
        <v>0</v>
      </c>
      <c r="U1350" s="588">
        <f t="shared" si="1437"/>
        <v>0</v>
      </c>
      <c r="V1350" s="587"/>
      <c r="W1350" s="588">
        <f t="shared" si="1418"/>
        <v>0</v>
      </c>
      <c r="X1350" s="588">
        <f t="shared" si="1438"/>
        <v>0</v>
      </c>
      <c r="Y1350" s="587"/>
      <c r="Z1350" s="588">
        <f t="shared" si="1419"/>
        <v>0</v>
      </c>
      <c r="AA1350" s="588">
        <f t="shared" si="1446"/>
        <v>0</v>
      </c>
      <c r="AB1350" s="587"/>
      <c r="AC1350" s="588">
        <f t="shared" si="1420"/>
        <v>0</v>
      </c>
      <c r="AD1350" s="588">
        <f t="shared" si="1439"/>
        <v>0</v>
      </c>
      <c r="AE1350" s="587"/>
      <c r="AF1350" s="588">
        <f t="shared" si="1421"/>
        <v>0</v>
      </c>
      <c r="AG1350" s="588">
        <f t="shared" si="1440"/>
        <v>0</v>
      </c>
      <c r="AH1350" s="587"/>
      <c r="AI1350" s="588">
        <f t="shared" si="1422"/>
        <v>0</v>
      </c>
      <c r="AJ1350" s="588">
        <f t="shared" si="1441"/>
        <v>0</v>
      </c>
      <c r="AK1350" s="587"/>
      <c r="AL1350" s="588">
        <f t="shared" si="1423"/>
        <v>0</v>
      </c>
      <c r="AM1350" s="588">
        <f t="shared" si="1442"/>
        <v>0</v>
      </c>
      <c r="AN1350" s="587"/>
      <c r="AO1350" s="588">
        <f t="shared" si="1424"/>
        <v>0</v>
      </c>
      <c r="AP1350" s="588">
        <f t="shared" si="1443"/>
        <v>0</v>
      </c>
      <c r="AQ1350" s="587"/>
      <c r="AR1350" s="588">
        <f t="shared" si="1425"/>
        <v>0</v>
      </c>
      <c r="AS1350" s="588">
        <f t="shared" ref="AS1350:AS1413" si="1447">SUM(AQ1350:AR1350)</f>
        <v>0</v>
      </c>
      <c r="AT1350" s="587"/>
      <c r="AU1350" s="588">
        <f t="shared" si="1426"/>
        <v>0</v>
      </c>
      <c r="AV1350" s="588">
        <f t="shared" si="1444"/>
        <v>0</v>
      </c>
      <c r="AW1350" s="587"/>
      <c r="AX1350" s="652"/>
      <c r="AY1350" s="706">
        <f t="shared" si="1445"/>
        <v>0</v>
      </c>
      <c r="BC1350" s="30">
        <f t="shared" si="1405"/>
        <v>0</v>
      </c>
      <c r="BD1350" s="30">
        <f t="shared" si="1406"/>
        <v>0</v>
      </c>
      <c r="BE1350" s="30">
        <f t="shared" si="1428"/>
        <v>0</v>
      </c>
      <c r="BF1350" s="30">
        <f t="shared" si="1407"/>
        <v>0</v>
      </c>
      <c r="BG1350" s="30">
        <f t="shared" si="1408"/>
        <v>0</v>
      </c>
      <c r="BH1350" s="30">
        <f t="shared" si="1427"/>
        <v>0</v>
      </c>
      <c r="BI1350" s="30">
        <f t="shared" si="1432"/>
        <v>0</v>
      </c>
      <c r="BJ1350" s="30">
        <f t="shared" si="1409"/>
        <v>0</v>
      </c>
      <c r="BK1350" s="704">
        <f t="shared" si="1410"/>
        <v>0</v>
      </c>
      <c r="BL1350" s="30">
        <f t="shared" si="1411"/>
        <v>0</v>
      </c>
      <c r="BM1350" s="30">
        <f t="shared" si="1412"/>
        <v>0</v>
      </c>
      <c r="BN1350" s="30">
        <f t="shared" si="1430"/>
        <v>0</v>
      </c>
    </row>
    <row r="1351" spans="1:66" ht="15.75" thickBot="1" x14ac:dyDescent="0.3">
      <c r="A1351" s="52"/>
      <c r="B1351" s="53"/>
      <c r="C1351" s="700"/>
      <c r="D1351" s="53"/>
      <c r="E1351" s="62" t="e">
        <f t="shared" si="1431"/>
        <v>#N/A</v>
      </c>
      <c r="F1351" s="664" t="str">
        <f t="shared" si="1429"/>
        <v/>
      </c>
      <c r="G1351" s="587"/>
      <c r="H1351" s="588">
        <f t="shared" si="1413"/>
        <v>0</v>
      </c>
      <c r="I1351" s="588">
        <f t="shared" si="1433"/>
        <v>0</v>
      </c>
      <c r="J1351" s="587"/>
      <c r="K1351" s="588">
        <f t="shared" si="1414"/>
        <v>0</v>
      </c>
      <c r="L1351" s="588">
        <f t="shared" si="1434"/>
        <v>0</v>
      </c>
      <c r="M1351" s="587"/>
      <c r="N1351" s="588">
        <f t="shared" si="1415"/>
        <v>0</v>
      </c>
      <c r="O1351" s="588">
        <f t="shared" si="1435"/>
        <v>0</v>
      </c>
      <c r="P1351" s="587"/>
      <c r="Q1351" s="588">
        <f t="shared" si="1416"/>
        <v>0</v>
      </c>
      <c r="R1351" s="588">
        <f t="shared" si="1436"/>
        <v>0</v>
      </c>
      <c r="S1351" s="587"/>
      <c r="T1351" s="588">
        <f t="shared" si="1417"/>
        <v>0</v>
      </c>
      <c r="U1351" s="588">
        <f t="shared" si="1437"/>
        <v>0</v>
      </c>
      <c r="V1351" s="587"/>
      <c r="W1351" s="588">
        <f t="shared" si="1418"/>
        <v>0</v>
      </c>
      <c r="X1351" s="588">
        <f t="shared" si="1438"/>
        <v>0</v>
      </c>
      <c r="Y1351" s="587"/>
      <c r="Z1351" s="588">
        <f t="shared" si="1419"/>
        <v>0</v>
      </c>
      <c r="AA1351" s="588">
        <f t="shared" si="1446"/>
        <v>0</v>
      </c>
      <c r="AB1351" s="587"/>
      <c r="AC1351" s="588">
        <f t="shared" si="1420"/>
        <v>0</v>
      </c>
      <c r="AD1351" s="588">
        <f t="shared" si="1439"/>
        <v>0</v>
      </c>
      <c r="AE1351" s="587"/>
      <c r="AF1351" s="588">
        <f t="shared" si="1421"/>
        <v>0</v>
      </c>
      <c r="AG1351" s="588">
        <f t="shared" si="1440"/>
        <v>0</v>
      </c>
      <c r="AH1351" s="587"/>
      <c r="AI1351" s="588">
        <f t="shared" si="1422"/>
        <v>0</v>
      </c>
      <c r="AJ1351" s="588">
        <f t="shared" si="1441"/>
        <v>0</v>
      </c>
      <c r="AK1351" s="587"/>
      <c r="AL1351" s="588">
        <f t="shared" si="1423"/>
        <v>0</v>
      </c>
      <c r="AM1351" s="588">
        <f t="shared" si="1442"/>
        <v>0</v>
      </c>
      <c r="AN1351" s="587"/>
      <c r="AO1351" s="588">
        <f t="shared" si="1424"/>
        <v>0</v>
      </c>
      <c r="AP1351" s="588">
        <f t="shared" si="1443"/>
        <v>0</v>
      </c>
      <c r="AQ1351" s="587"/>
      <c r="AR1351" s="588">
        <f t="shared" si="1425"/>
        <v>0</v>
      </c>
      <c r="AS1351" s="588">
        <f t="shared" si="1447"/>
        <v>0</v>
      </c>
      <c r="AT1351" s="587"/>
      <c r="AU1351" s="588">
        <f t="shared" si="1426"/>
        <v>0</v>
      </c>
      <c r="AV1351" s="588">
        <f t="shared" si="1444"/>
        <v>0</v>
      </c>
      <c r="AW1351" s="587"/>
      <c r="AX1351" s="652"/>
      <c r="AY1351" s="706">
        <f t="shared" si="1445"/>
        <v>0</v>
      </c>
      <c r="BC1351" s="30">
        <f t="shared" si="1405"/>
        <v>0</v>
      </c>
      <c r="BD1351" s="30">
        <f t="shared" si="1406"/>
        <v>0</v>
      </c>
      <c r="BE1351" s="30">
        <f t="shared" si="1428"/>
        <v>0</v>
      </c>
      <c r="BF1351" s="30">
        <f t="shared" si="1407"/>
        <v>0</v>
      </c>
      <c r="BG1351" s="30">
        <f t="shared" si="1408"/>
        <v>0</v>
      </c>
      <c r="BH1351" s="30">
        <f t="shared" si="1427"/>
        <v>0</v>
      </c>
      <c r="BI1351" s="30">
        <f t="shared" si="1432"/>
        <v>0</v>
      </c>
      <c r="BJ1351" s="30">
        <f t="shared" si="1409"/>
        <v>0</v>
      </c>
      <c r="BK1351" s="704">
        <f t="shared" si="1410"/>
        <v>0</v>
      </c>
      <c r="BL1351" s="30">
        <f t="shared" si="1411"/>
        <v>0</v>
      </c>
      <c r="BM1351" s="30">
        <f t="shared" si="1412"/>
        <v>0</v>
      </c>
      <c r="BN1351" s="30">
        <f t="shared" si="1430"/>
        <v>0</v>
      </c>
    </row>
    <row r="1352" spans="1:66" ht="15.75" thickBot="1" x14ac:dyDescent="0.3">
      <c r="A1352" s="52"/>
      <c r="B1352" s="53"/>
      <c r="C1352" s="700"/>
      <c r="D1352" s="53"/>
      <c r="E1352" s="62" t="e">
        <f t="shared" si="1431"/>
        <v>#N/A</v>
      </c>
      <c r="F1352" s="664" t="str">
        <f t="shared" si="1429"/>
        <v/>
      </c>
      <c r="G1352" s="587"/>
      <c r="H1352" s="588">
        <f t="shared" si="1413"/>
        <v>0</v>
      </c>
      <c r="I1352" s="588">
        <f t="shared" si="1433"/>
        <v>0</v>
      </c>
      <c r="J1352" s="587"/>
      <c r="K1352" s="588">
        <f t="shared" si="1414"/>
        <v>0</v>
      </c>
      <c r="L1352" s="588">
        <f t="shared" si="1434"/>
        <v>0</v>
      </c>
      <c r="M1352" s="587"/>
      <c r="N1352" s="588">
        <f t="shared" si="1415"/>
        <v>0</v>
      </c>
      <c r="O1352" s="588">
        <f t="shared" si="1435"/>
        <v>0</v>
      </c>
      <c r="P1352" s="587"/>
      <c r="Q1352" s="588">
        <f t="shared" si="1416"/>
        <v>0</v>
      </c>
      <c r="R1352" s="588">
        <f t="shared" si="1436"/>
        <v>0</v>
      </c>
      <c r="S1352" s="587"/>
      <c r="T1352" s="588">
        <f t="shared" si="1417"/>
        <v>0</v>
      </c>
      <c r="U1352" s="588">
        <f t="shared" si="1437"/>
        <v>0</v>
      </c>
      <c r="V1352" s="587"/>
      <c r="W1352" s="588">
        <f t="shared" si="1418"/>
        <v>0</v>
      </c>
      <c r="X1352" s="588">
        <f t="shared" si="1438"/>
        <v>0</v>
      </c>
      <c r="Y1352" s="587"/>
      <c r="Z1352" s="588">
        <f t="shared" si="1419"/>
        <v>0</v>
      </c>
      <c r="AA1352" s="588">
        <f t="shared" si="1446"/>
        <v>0</v>
      </c>
      <c r="AB1352" s="587"/>
      <c r="AC1352" s="588">
        <f t="shared" si="1420"/>
        <v>0</v>
      </c>
      <c r="AD1352" s="588">
        <f t="shared" si="1439"/>
        <v>0</v>
      </c>
      <c r="AE1352" s="587"/>
      <c r="AF1352" s="588">
        <f t="shared" si="1421"/>
        <v>0</v>
      </c>
      <c r="AG1352" s="588">
        <f t="shared" si="1440"/>
        <v>0</v>
      </c>
      <c r="AH1352" s="587"/>
      <c r="AI1352" s="588">
        <f t="shared" si="1422"/>
        <v>0</v>
      </c>
      <c r="AJ1352" s="588">
        <f t="shared" si="1441"/>
        <v>0</v>
      </c>
      <c r="AK1352" s="587"/>
      <c r="AL1352" s="588">
        <f t="shared" si="1423"/>
        <v>0</v>
      </c>
      <c r="AM1352" s="588">
        <f t="shared" si="1442"/>
        <v>0</v>
      </c>
      <c r="AN1352" s="587"/>
      <c r="AO1352" s="588">
        <f t="shared" si="1424"/>
        <v>0</v>
      </c>
      <c r="AP1352" s="588">
        <f t="shared" si="1443"/>
        <v>0</v>
      </c>
      <c r="AQ1352" s="587"/>
      <c r="AR1352" s="588">
        <f t="shared" si="1425"/>
        <v>0</v>
      </c>
      <c r="AS1352" s="588">
        <f t="shared" si="1447"/>
        <v>0</v>
      </c>
      <c r="AT1352" s="587"/>
      <c r="AU1352" s="588">
        <f t="shared" si="1426"/>
        <v>0</v>
      </c>
      <c r="AV1352" s="588">
        <f t="shared" si="1444"/>
        <v>0</v>
      </c>
      <c r="AW1352" s="587"/>
      <c r="AX1352" s="652"/>
      <c r="AY1352" s="706">
        <f t="shared" si="1445"/>
        <v>0</v>
      </c>
      <c r="BC1352" s="30">
        <f t="shared" ref="BC1352:BC1415" si="1448">L1352-I1352</f>
        <v>0</v>
      </c>
      <c r="BD1352" s="30">
        <f t="shared" ref="BD1352:BD1415" si="1449">O1352-L1352</f>
        <v>0</v>
      </c>
      <c r="BE1352" s="30">
        <f t="shared" si="1428"/>
        <v>0</v>
      </c>
      <c r="BF1352" s="30">
        <f t="shared" ref="BF1352:BF1415" si="1450">U1352-R1352</f>
        <v>0</v>
      </c>
      <c r="BG1352" s="30">
        <f t="shared" ref="BG1352:BG1415" si="1451">X1352-U1352</f>
        <v>0</v>
      </c>
      <c r="BH1352" s="30">
        <f t="shared" si="1427"/>
        <v>0</v>
      </c>
      <c r="BI1352" s="30">
        <f t="shared" si="1432"/>
        <v>0</v>
      </c>
      <c r="BJ1352" s="30">
        <f t="shared" ref="BJ1352:BJ1415" si="1452">AG1352-AD1352</f>
        <v>0</v>
      </c>
      <c r="BK1352" s="704">
        <f t="shared" ref="BK1352:BK1415" si="1453">AJ1352-AG1352</f>
        <v>0</v>
      </c>
      <c r="BL1352" s="30">
        <f t="shared" ref="BL1352:BL1415" si="1454">AM1352-AJ1352</f>
        <v>0</v>
      </c>
      <c r="BM1352" s="30">
        <f t="shared" ref="BM1352:BM1415" si="1455">AP1352-AM1352</f>
        <v>0</v>
      </c>
      <c r="BN1352" s="30">
        <f t="shared" si="1430"/>
        <v>0</v>
      </c>
    </row>
    <row r="1353" spans="1:66" ht="15.75" thickBot="1" x14ac:dyDescent="0.3">
      <c r="A1353" s="52"/>
      <c r="B1353" s="53"/>
      <c r="C1353" s="700"/>
      <c r="D1353" s="53"/>
      <c r="E1353" s="62" t="e">
        <f t="shared" si="1431"/>
        <v>#N/A</v>
      </c>
      <c r="F1353" s="664" t="str">
        <f t="shared" si="1429"/>
        <v/>
      </c>
      <c r="G1353" s="587"/>
      <c r="H1353" s="588">
        <f t="shared" si="1413"/>
        <v>0</v>
      </c>
      <c r="I1353" s="588">
        <f t="shared" si="1433"/>
        <v>0</v>
      </c>
      <c r="J1353" s="587"/>
      <c r="K1353" s="588">
        <f t="shared" si="1414"/>
        <v>0</v>
      </c>
      <c r="L1353" s="588">
        <f t="shared" si="1434"/>
        <v>0</v>
      </c>
      <c r="M1353" s="587"/>
      <c r="N1353" s="588">
        <f t="shared" si="1415"/>
        <v>0</v>
      </c>
      <c r="O1353" s="588">
        <f t="shared" si="1435"/>
        <v>0</v>
      </c>
      <c r="P1353" s="587"/>
      <c r="Q1353" s="588">
        <f t="shared" si="1416"/>
        <v>0</v>
      </c>
      <c r="R1353" s="588">
        <f t="shared" si="1436"/>
        <v>0</v>
      </c>
      <c r="S1353" s="587"/>
      <c r="T1353" s="588">
        <f t="shared" si="1417"/>
        <v>0</v>
      </c>
      <c r="U1353" s="588">
        <f t="shared" si="1437"/>
        <v>0</v>
      </c>
      <c r="V1353" s="587"/>
      <c r="W1353" s="588">
        <f t="shared" si="1418"/>
        <v>0</v>
      </c>
      <c r="X1353" s="588">
        <f t="shared" si="1438"/>
        <v>0</v>
      </c>
      <c r="Y1353" s="587"/>
      <c r="Z1353" s="588">
        <f t="shared" si="1419"/>
        <v>0</v>
      </c>
      <c r="AA1353" s="588">
        <f t="shared" si="1446"/>
        <v>0</v>
      </c>
      <c r="AB1353" s="587"/>
      <c r="AC1353" s="588">
        <f t="shared" si="1420"/>
        <v>0</v>
      </c>
      <c r="AD1353" s="588">
        <f t="shared" si="1439"/>
        <v>0</v>
      </c>
      <c r="AE1353" s="587"/>
      <c r="AF1353" s="588">
        <f t="shared" si="1421"/>
        <v>0</v>
      </c>
      <c r="AG1353" s="588">
        <f t="shared" si="1440"/>
        <v>0</v>
      </c>
      <c r="AH1353" s="587"/>
      <c r="AI1353" s="588">
        <f t="shared" si="1422"/>
        <v>0</v>
      </c>
      <c r="AJ1353" s="588">
        <f t="shared" si="1441"/>
        <v>0</v>
      </c>
      <c r="AK1353" s="587"/>
      <c r="AL1353" s="588">
        <f t="shared" si="1423"/>
        <v>0</v>
      </c>
      <c r="AM1353" s="588">
        <f t="shared" si="1442"/>
        <v>0</v>
      </c>
      <c r="AN1353" s="587"/>
      <c r="AO1353" s="588">
        <f t="shared" si="1424"/>
        <v>0</v>
      </c>
      <c r="AP1353" s="588">
        <f t="shared" si="1443"/>
        <v>0</v>
      </c>
      <c r="AQ1353" s="587"/>
      <c r="AR1353" s="588">
        <f t="shared" si="1425"/>
        <v>0</v>
      </c>
      <c r="AS1353" s="588">
        <f t="shared" si="1447"/>
        <v>0</v>
      </c>
      <c r="AT1353" s="587"/>
      <c r="AU1353" s="588">
        <f t="shared" si="1426"/>
        <v>0</v>
      </c>
      <c r="AV1353" s="588">
        <f t="shared" si="1444"/>
        <v>0</v>
      </c>
      <c r="AW1353" s="587"/>
      <c r="AX1353" s="652"/>
      <c r="AY1353" s="706">
        <f t="shared" si="1445"/>
        <v>0</v>
      </c>
      <c r="BC1353" s="30">
        <f t="shared" si="1448"/>
        <v>0</v>
      </c>
      <c r="BD1353" s="30">
        <f t="shared" si="1449"/>
        <v>0</v>
      </c>
      <c r="BE1353" s="30">
        <f t="shared" si="1428"/>
        <v>0</v>
      </c>
      <c r="BF1353" s="30">
        <f t="shared" si="1450"/>
        <v>0</v>
      </c>
      <c r="BG1353" s="30">
        <f t="shared" si="1451"/>
        <v>0</v>
      </c>
      <c r="BH1353" s="30">
        <f t="shared" si="1427"/>
        <v>0</v>
      </c>
      <c r="BI1353" s="30">
        <f t="shared" si="1432"/>
        <v>0</v>
      </c>
      <c r="BJ1353" s="30">
        <f t="shared" si="1452"/>
        <v>0</v>
      </c>
      <c r="BK1353" s="704">
        <f t="shared" si="1453"/>
        <v>0</v>
      </c>
      <c r="BL1353" s="30">
        <f t="shared" si="1454"/>
        <v>0</v>
      </c>
      <c r="BM1353" s="30">
        <f t="shared" si="1455"/>
        <v>0</v>
      </c>
      <c r="BN1353" s="30">
        <f t="shared" si="1430"/>
        <v>0</v>
      </c>
    </row>
    <row r="1354" spans="1:66" ht="15.75" thickBot="1" x14ac:dyDescent="0.3">
      <c r="A1354" s="52"/>
      <c r="B1354" s="53"/>
      <c r="C1354" s="700"/>
      <c r="D1354" s="53"/>
      <c r="E1354" s="62" t="e">
        <f t="shared" si="1431"/>
        <v>#N/A</v>
      </c>
      <c r="F1354" s="664" t="str">
        <f t="shared" si="1429"/>
        <v/>
      </c>
      <c r="G1354" s="587"/>
      <c r="H1354" s="588">
        <f t="shared" si="1413"/>
        <v>0</v>
      </c>
      <c r="I1354" s="588">
        <f t="shared" si="1433"/>
        <v>0</v>
      </c>
      <c r="J1354" s="587"/>
      <c r="K1354" s="588">
        <f t="shared" si="1414"/>
        <v>0</v>
      </c>
      <c r="L1354" s="588">
        <f t="shared" si="1434"/>
        <v>0</v>
      </c>
      <c r="M1354" s="587"/>
      <c r="N1354" s="588">
        <f t="shared" si="1415"/>
        <v>0</v>
      </c>
      <c r="O1354" s="588">
        <f t="shared" si="1435"/>
        <v>0</v>
      </c>
      <c r="P1354" s="587"/>
      <c r="Q1354" s="588">
        <f t="shared" si="1416"/>
        <v>0</v>
      </c>
      <c r="R1354" s="588">
        <f t="shared" si="1436"/>
        <v>0</v>
      </c>
      <c r="S1354" s="587"/>
      <c r="T1354" s="588">
        <f t="shared" si="1417"/>
        <v>0</v>
      </c>
      <c r="U1354" s="588">
        <f t="shared" si="1437"/>
        <v>0</v>
      </c>
      <c r="V1354" s="587"/>
      <c r="W1354" s="588">
        <f t="shared" si="1418"/>
        <v>0</v>
      </c>
      <c r="X1354" s="588">
        <f t="shared" si="1438"/>
        <v>0</v>
      </c>
      <c r="Y1354" s="587"/>
      <c r="Z1354" s="588">
        <f t="shared" si="1419"/>
        <v>0</v>
      </c>
      <c r="AA1354" s="588">
        <f t="shared" si="1446"/>
        <v>0</v>
      </c>
      <c r="AB1354" s="587"/>
      <c r="AC1354" s="588">
        <f t="shared" si="1420"/>
        <v>0</v>
      </c>
      <c r="AD1354" s="588">
        <f t="shared" si="1439"/>
        <v>0</v>
      </c>
      <c r="AE1354" s="587"/>
      <c r="AF1354" s="588">
        <f t="shared" si="1421"/>
        <v>0</v>
      </c>
      <c r="AG1354" s="588">
        <f t="shared" si="1440"/>
        <v>0</v>
      </c>
      <c r="AH1354" s="587"/>
      <c r="AI1354" s="588">
        <f t="shared" si="1422"/>
        <v>0</v>
      </c>
      <c r="AJ1354" s="588">
        <f t="shared" si="1441"/>
        <v>0</v>
      </c>
      <c r="AK1354" s="587"/>
      <c r="AL1354" s="588">
        <f t="shared" si="1423"/>
        <v>0</v>
      </c>
      <c r="AM1354" s="588">
        <f t="shared" si="1442"/>
        <v>0</v>
      </c>
      <c r="AN1354" s="587"/>
      <c r="AO1354" s="588">
        <f t="shared" si="1424"/>
        <v>0</v>
      </c>
      <c r="AP1354" s="588">
        <f t="shared" si="1443"/>
        <v>0</v>
      </c>
      <c r="AQ1354" s="587"/>
      <c r="AR1354" s="588">
        <f t="shared" si="1425"/>
        <v>0</v>
      </c>
      <c r="AS1354" s="588">
        <f t="shared" si="1447"/>
        <v>0</v>
      </c>
      <c r="AT1354" s="587"/>
      <c r="AU1354" s="588">
        <f t="shared" si="1426"/>
        <v>0</v>
      </c>
      <c r="AV1354" s="588">
        <f t="shared" si="1444"/>
        <v>0</v>
      </c>
      <c r="AW1354" s="587"/>
      <c r="AX1354" s="652"/>
      <c r="AY1354" s="706">
        <f t="shared" si="1445"/>
        <v>0</v>
      </c>
      <c r="BC1354" s="30">
        <f t="shared" si="1448"/>
        <v>0</v>
      </c>
      <c r="BD1354" s="30">
        <f t="shared" si="1449"/>
        <v>0</v>
      </c>
      <c r="BE1354" s="30">
        <f t="shared" si="1428"/>
        <v>0</v>
      </c>
      <c r="BF1354" s="30">
        <f t="shared" si="1450"/>
        <v>0</v>
      </c>
      <c r="BG1354" s="30">
        <f t="shared" si="1451"/>
        <v>0</v>
      </c>
      <c r="BH1354" s="30">
        <f t="shared" si="1427"/>
        <v>0</v>
      </c>
      <c r="BI1354" s="30">
        <f t="shared" si="1432"/>
        <v>0</v>
      </c>
      <c r="BJ1354" s="30">
        <f t="shared" si="1452"/>
        <v>0</v>
      </c>
      <c r="BK1354" s="704">
        <f t="shared" si="1453"/>
        <v>0</v>
      </c>
      <c r="BL1354" s="30">
        <f t="shared" si="1454"/>
        <v>0</v>
      </c>
      <c r="BM1354" s="30">
        <f t="shared" si="1455"/>
        <v>0</v>
      </c>
      <c r="BN1354" s="30">
        <f t="shared" si="1430"/>
        <v>0</v>
      </c>
    </row>
    <row r="1355" spans="1:66" ht="15.75" thickBot="1" x14ac:dyDescent="0.3">
      <c r="A1355" s="52"/>
      <c r="B1355" s="53"/>
      <c r="C1355" s="700"/>
      <c r="D1355" s="53"/>
      <c r="E1355" s="62" t="e">
        <f t="shared" si="1431"/>
        <v>#N/A</v>
      </c>
      <c r="F1355" s="664" t="str">
        <f t="shared" si="1429"/>
        <v/>
      </c>
      <c r="G1355" s="587"/>
      <c r="H1355" s="588">
        <f t="shared" ref="H1355:H1418" si="1456">SUMIFS(JE_amount,JE_Month,H$3,JE_Entity,$A1355,JE_Ledger_number,$B1355)</f>
        <v>0</v>
      </c>
      <c r="I1355" s="588">
        <f t="shared" si="1433"/>
        <v>0</v>
      </c>
      <c r="J1355" s="587"/>
      <c r="K1355" s="588">
        <f t="shared" ref="K1355:K1418" si="1457">SUMIFS(JE_amount,JE_Month,K$3,JE_Entity,$A1355,JE_Ledger_number,$B1355)</f>
        <v>0</v>
      </c>
      <c r="L1355" s="588">
        <f t="shared" si="1434"/>
        <v>0</v>
      </c>
      <c r="M1355" s="587"/>
      <c r="N1355" s="588">
        <f t="shared" ref="N1355:N1418" si="1458">SUMIFS(JE_amount,JE_Month,N$3,JE_Entity,$A1355,JE_Ledger_number,$B1355)</f>
        <v>0</v>
      </c>
      <c r="O1355" s="588">
        <f t="shared" si="1435"/>
        <v>0</v>
      </c>
      <c r="P1355" s="587"/>
      <c r="Q1355" s="588">
        <f t="shared" ref="Q1355:Q1418" si="1459">SUMIFS(JE_amount,JE_Month,Q$3,JE_Entity,$A1355,JE_Ledger_number,$B1355)</f>
        <v>0</v>
      </c>
      <c r="R1355" s="588">
        <f t="shared" si="1436"/>
        <v>0</v>
      </c>
      <c r="S1355" s="587"/>
      <c r="T1355" s="588">
        <f t="shared" ref="T1355:T1418" si="1460">SUMIFS(JE_amount,JE_Month,T$3,JE_Entity,$A1355,JE_Ledger_number,$B1355)</f>
        <v>0</v>
      </c>
      <c r="U1355" s="588">
        <f t="shared" si="1437"/>
        <v>0</v>
      </c>
      <c r="V1355" s="587"/>
      <c r="W1355" s="588">
        <f t="shared" ref="W1355:W1418" si="1461">SUMIFS(JE_amount,JE_Month,W$3,JE_Entity,$A1355,JE_Ledger_number,$B1355)</f>
        <v>0</v>
      </c>
      <c r="X1355" s="588">
        <f t="shared" si="1438"/>
        <v>0</v>
      </c>
      <c r="Y1355" s="587"/>
      <c r="Z1355" s="588">
        <f t="shared" ref="Z1355:Z1418" si="1462">SUMIFS(JE_amount,JE_Month,Z$3,JE_Entity,$A1355,JE_Ledger_number,$B1355)</f>
        <v>0</v>
      </c>
      <c r="AA1355" s="588">
        <f t="shared" si="1446"/>
        <v>0</v>
      </c>
      <c r="AB1355" s="587"/>
      <c r="AC1355" s="588">
        <f t="shared" ref="AC1355:AC1418" si="1463">SUMIFS(JE_amount,JE_Month,AC$3,JE_Entity,$A1355,JE_Ledger_number,$B1355)</f>
        <v>0</v>
      </c>
      <c r="AD1355" s="588">
        <f t="shared" si="1439"/>
        <v>0</v>
      </c>
      <c r="AE1355" s="587"/>
      <c r="AF1355" s="588">
        <f t="shared" ref="AF1355:AF1418" si="1464">SUMIFS(JE_amount,JE_Month,AF$3,JE_Entity,$A1355,JE_Ledger_number,$B1355)</f>
        <v>0</v>
      </c>
      <c r="AG1355" s="588">
        <f t="shared" si="1440"/>
        <v>0</v>
      </c>
      <c r="AH1355" s="587"/>
      <c r="AI1355" s="588">
        <f t="shared" ref="AI1355:AI1418" si="1465">SUMIFS(JE_amount,JE_Month,AI$3,JE_Entity,$A1355,JE_Ledger_number,$B1355)</f>
        <v>0</v>
      </c>
      <c r="AJ1355" s="588">
        <f t="shared" si="1441"/>
        <v>0</v>
      </c>
      <c r="AK1355" s="587"/>
      <c r="AL1355" s="588">
        <f t="shared" ref="AL1355:AL1418" si="1466">SUMIFS(JE_amount,JE_Month,AL$3,JE_Entity,$A1355,JE_Ledger_number,$B1355)</f>
        <v>0</v>
      </c>
      <c r="AM1355" s="588">
        <f t="shared" si="1442"/>
        <v>0</v>
      </c>
      <c r="AN1355" s="587"/>
      <c r="AO1355" s="588">
        <f t="shared" ref="AO1355:AO1418" si="1467">SUMIFS(JE_amount,JE_Month,AO$3,JE_Entity,$A1355,JE_Ledger_number,$B1355)</f>
        <v>0</v>
      </c>
      <c r="AP1355" s="588">
        <f t="shared" si="1443"/>
        <v>0</v>
      </c>
      <c r="AQ1355" s="587"/>
      <c r="AR1355" s="588">
        <f t="shared" ref="AR1355:AR1418" si="1468">SUMIFS(JE_amount,JE_Month,AR$3,JE_Entity,$A1355,JE_Ledger_number,$B1355)</f>
        <v>0</v>
      </c>
      <c r="AS1355" s="588">
        <f t="shared" si="1447"/>
        <v>0</v>
      </c>
      <c r="AT1355" s="587"/>
      <c r="AU1355" s="588">
        <f t="shared" ref="AU1355:AU1418" si="1469">SUMIFS(JE_amount_NIS,JE_Month,AU$3,JE_Entity,$A1355,JE_Ledger_number,$B1355)</f>
        <v>0</v>
      </c>
      <c r="AV1355" s="588">
        <f t="shared" si="1444"/>
        <v>0</v>
      </c>
      <c r="AW1355" s="587"/>
      <c r="AX1355" s="652"/>
      <c r="AY1355" s="706">
        <f t="shared" si="1445"/>
        <v>0</v>
      </c>
      <c r="BC1355" s="30">
        <f t="shared" si="1448"/>
        <v>0</v>
      </c>
      <c r="BD1355" s="30">
        <f t="shared" si="1449"/>
        <v>0</v>
      </c>
      <c r="BE1355" s="30">
        <f t="shared" si="1428"/>
        <v>0</v>
      </c>
      <c r="BF1355" s="30">
        <f t="shared" si="1450"/>
        <v>0</v>
      </c>
      <c r="BG1355" s="30">
        <f t="shared" si="1451"/>
        <v>0</v>
      </c>
      <c r="BH1355" s="30">
        <f t="shared" si="1427"/>
        <v>0</v>
      </c>
      <c r="BI1355" s="30">
        <f t="shared" si="1432"/>
        <v>0</v>
      </c>
      <c r="BJ1355" s="30">
        <f t="shared" si="1452"/>
        <v>0</v>
      </c>
      <c r="BK1355" s="704">
        <f t="shared" si="1453"/>
        <v>0</v>
      </c>
      <c r="BL1355" s="30">
        <f t="shared" si="1454"/>
        <v>0</v>
      </c>
      <c r="BM1355" s="30">
        <f t="shared" si="1455"/>
        <v>0</v>
      </c>
      <c r="BN1355" s="30">
        <f t="shared" si="1430"/>
        <v>0</v>
      </c>
    </row>
    <row r="1356" spans="1:66" ht="15.75" thickBot="1" x14ac:dyDescent="0.3">
      <c r="A1356" s="52"/>
      <c r="B1356" s="53"/>
      <c r="C1356" s="700"/>
      <c r="D1356" s="53"/>
      <c r="E1356" s="62" t="e">
        <f t="shared" si="1431"/>
        <v>#N/A</v>
      </c>
      <c r="F1356" s="664" t="str">
        <f t="shared" si="1429"/>
        <v/>
      </c>
      <c r="G1356" s="587"/>
      <c r="H1356" s="588">
        <f t="shared" si="1456"/>
        <v>0</v>
      </c>
      <c r="I1356" s="588">
        <f t="shared" si="1433"/>
        <v>0</v>
      </c>
      <c r="J1356" s="587"/>
      <c r="K1356" s="588">
        <f t="shared" si="1457"/>
        <v>0</v>
      </c>
      <c r="L1356" s="588">
        <f t="shared" si="1434"/>
        <v>0</v>
      </c>
      <c r="M1356" s="587"/>
      <c r="N1356" s="588">
        <f t="shared" si="1458"/>
        <v>0</v>
      </c>
      <c r="O1356" s="588">
        <f t="shared" si="1435"/>
        <v>0</v>
      </c>
      <c r="P1356" s="587"/>
      <c r="Q1356" s="588">
        <f t="shared" si="1459"/>
        <v>0</v>
      </c>
      <c r="R1356" s="588">
        <f t="shared" si="1436"/>
        <v>0</v>
      </c>
      <c r="S1356" s="587"/>
      <c r="T1356" s="588">
        <f t="shared" si="1460"/>
        <v>0</v>
      </c>
      <c r="U1356" s="588">
        <f t="shared" si="1437"/>
        <v>0</v>
      </c>
      <c r="V1356" s="587"/>
      <c r="W1356" s="588">
        <f t="shared" si="1461"/>
        <v>0</v>
      </c>
      <c r="X1356" s="588">
        <f t="shared" si="1438"/>
        <v>0</v>
      </c>
      <c r="Y1356" s="587"/>
      <c r="Z1356" s="588">
        <f t="shared" si="1462"/>
        <v>0</v>
      </c>
      <c r="AA1356" s="588">
        <f t="shared" si="1446"/>
        <v>0</v>
      </c>
      <c r="AB1356" s="587"/>
      <c r="AC1356" s="588">
        <f t="shared" si="1463"/>
        <v>0</v>
      </c>
      <c r="AD1356" s="588">
        <f t="shared" si="1439"/>
        <v>0</v>
      </c>
      <c r="AE1356" s="587"/>
      <c r="AF1356" s="588">
        <f t="shared" si="1464"/>
        <v>0</v>
      </c>
      <c r="AG1356" s="588">
        <f t="shared" si="1440"/>
        <v>0</v>
      </c>
      <c r="AH1356" s="587"/>
      <c r="AI1356" s="588">
        <f t="shared" si="1465"/>
        <v>0</v>
      </c>
      <c r="AJ1356" s="588">
        <f t="shared" si="1441"/>
        <v>0</v>
      </c>
      <c r="AK1356" s="587"/>
      <c r="AL1356" s="588">
        <f t="shared" si="1466"/>
        <v>0</v>
      </c>
      <c r="AM1356" s="588">
        <f t="shared" si="1442"/>
        <v>0</v>
      </c>
      <c r="AN1356" s="587"/>
      <c r="AO1356" s="588">
        <f t="shared" si="1467"/>
        <v>0</v>
      </c>
      <c r="AP1356" s="588">
        <f t="shared" si="1443"/>
        <v>0</v>
      </c>
      <c r="AQ1356" s="587"/>
      <c r="AR1356" s="588">
        <f t="shared" si="1468"/>
        <v>0</v>
      </c>
      <c r="AS1356" s="588">
        <f t="shared" si="1447"/>
        <v>0</v>
      </c>
      <c r="AT1356" s="587"/>
      <c r="AU1356" s="588">
        <f t="shared" si="1469"/>
        <v>0</v>
      </c>
      <c r="AV1356" s="588">
        <f t="shared" si="1444"/>
        <v>0</v>
      </c>
      <c r="AW1356" s="587"/>
      <c r="AX1356" s="652"/>
      <c r="AY1356" s="706">
        <f t="shared" si="1445"/>
        <v>0</v>
      </c>
      <c r="BC1356" s="30">
        <f t="shared" si="1448"/>
        <v>0</v>
      </c>
      <c r="BD1356" s="30">
        <f t="shared" si="1449"/>
        <v>0</v>
      </c>
      <c r="BE1356" s="30">
        <f t="shared" si="1428"/>
        <v>0</v>
      </c>
      <c r="BF1356" s="30">
        <f t="shared" si="1450"/>
        <v>0</v>
      </c>
      <c r="BG1356" s="30">
        <f t="shared" si="1451"/>
        <v>0</v>
      </c>
      <c r="BH1356" s="30">
        <f t="shared" si="1427"/>
        <v>0</v>
      </c>
      <c r="BI1356" s="30">
        <f t="shared" si="1432"/>
        <v>0</v>
      </c>
      <c r="BJ1356" s="30">
        <f t="shared" si="1452"/>
        <v>0</v>
      </c>
      <c r="BK1356" s="704">
        <f t="shared" si="1453"/>
        <v>0</v>
      </c>
      <c r="BL1356" s="30">
        <f t="shared" si="1454"/>
        <v>0</v>
      </c>
      <c r="BM1356" s="30">
        <f t="shared" si="1455"/>
        <v>0</v>
      </c>
      <c r="BN1356" s="30">
        <f t="shared" si="1430"/>
        <v>0</v>
      </c>
    </row>
    <row r="1357" spans="1:66" ht="15.75" thickBot="1" x14ac:dyDescent="0.3">
      <c r="A1357" s="52"/>
      <c r="B1357" s="53"/>
      <c r="C1357" s="700"/>
      <c r="D1357" s="53"/>
      <c r="E1357" s="62" t="e">
        <f t="shared" si="1431"/>
        <v>#N/A</v>
      </c>
      <c r="F1357" s="664" t="str">
        <f t="shared" si="1429"/>
        <v/>
      </c>
      <c r="G1357" s="587"/>
      <c r="H1357" s="588">
        <f t="shared" si="1456"/>
        <v>0</v>
      </c>
      <c r="I1357" s="588">
        <f t="shared" si="1433"/>
        <v>0</v>
      </c>
      <c r="J1357" s="587"/>
      <c r="K1357" s="588">
        <f t="shared" si="1457"/>
        <v>0</v>
      </c>
      <c r="L1357" s="588">
        <f t="shared" si="1434"/>
        <v>0</v>
      </c>
      <c r="M1357" s="587"/>
      <c r="N1357" s="588">
        <f t="shared" si="1458"/>
        <v>0</v>
      </c>
      <c r="O1357" s="588">
        <f t="shared" si="1435"/>
        <v>0</v>
      </c>
      <c r="P1357" s="587"/>
      <c r="Q1357" s="588">
        <f t="shared" si="1459"/>
        <v>0</v>
      </c>
      <c r="R1357" s="588">
        <f t="shared" si="1436"/>
        <v>0</v>
      </c>
      <c r="S1357" s="587"/>
      <c r="T1357" s="588">
        <f t="shared" si="1460"/>
        <v>0</v>
      </c>
      <c r="U1357" s="588">
        <f t="shared" si="1437"/>
        <v>0</v>
      </c>
      <c r="V1357" s="587"/>
      <c r="W1357" s="588">
        <f t="shared" si="1461"/>
        <v>0</v>
      </c>
      <c r="X1357" s="588">
        <f t="shared" si="1438"/>
        <v>0</v>
      </c>
      <c r="Y1357" s="587"/>
      <c r="Z1357" s="588">
        <f t="shared" si="1462"/>
        <v>0</v>
      </c>
      <c r="AA1357" s="588">
        <f t="shared" si="1446"/>
        <v>0</v>
      </c>
      <c r="AB1357" s="587"/>
      <c r="AC1357" s="588">
        <f t="shared" si="1463"/>
        <v>0</v>
      </c>
      <c r="AD1357" s="588">
        <f t="shared" si="1439"/>
        <v>0</v>
      </c>
      <c r="AE1357" s="587"/>
      <c r="AF1357" s="588">
        <f t="shared" si="1464"/>
        <v>0</v>
      </c>
      <c r="AG1357" s="588">
        <f t="shared" si="1440"/>
        <v>0</v>
      </c>
      <c r="AH1357" s="587"/>
      <c r="AI1357" s="588">
        <f t="shared" si="1465"/>
        <v>0</v>
      </c>
      <c r="AJ1357" s="588">
        <f t="shared" si="1441"/>
        <v>0</v>
      </c>
      <c r="AK1357" s="587"/>
      <c r="AL1357" s="588">
        <f t="shared" si="1466"/>
        <v>0</v>
      </c>
      <c r="AM1357" s="588">
        <f t="shared" si="1442"/>
        <v>0</v>
      </c>
      <c r="AN1357" s="587"/>
      <c r="AO1357" s="588">
        <f t="shared" si="1467"/>
        <v>0</v>
      </c>
      <c r="AP1357" s="588">
        <f t="shared" si="1443"/>
        <v>0</v>
      </c>
      <c r="AQ1357" s="587"/>
      <c r="AR1357" s="588">
        <f t="shared" si="1468"/>
        <v>0</v>
      </c>
      <c r="AS1357" s="588">
        <f t="shared" si="1447"/>
        <v>0</v>
      </c>
      <c r="AT1357" s="587"/>
      <c r="AU1357" s="588">
        <f t="shared" si="1469"/>
        <v>0</v>
      </c>
      <c r="AV1357" s="588">
        <f t="shared" si="1444"/>
        <v>0</v>
      </c>
      <c r="AW1357" s="587"/>
      <c r="AX1357" s="652"/>
      <c r="AY1357" s="706">
        <f t="shared" si="1445"/>
        <v>0</v>
      </c>
      <c r="BC1357" s="30">
        <f t="shared" si="1448"/>
        <v>0</v>
      </c>
      <c r="BD1357" s="30">
        <f t="shared" si="1449"/>
        <v>0</v>
      </c>
      <c r="BE1357" s="30">
        <f t="shared" si="1428"/>
        <v>0</v>
      </c>
      <c r="BF1357" s="30">
        <f t="shared" si="1450"/>
        <v>0</v>
      </c>
      <c r="BG1357" s="30">
        <f t="shared" si="1451"/>
        <v>0</v>
      </c>
      <c r="BH1357" s="30">
        <f t="shared" si="1427"/>
        <v>0</v>
      </c>
      <c r="BI1357" s="30">
        <f t="shared" si="1432"/>
        <v>0</v>
      </c>
      <c r="BJ1357" s="30">
        <f t="shared" si="1452"/>
        <v>0</v>
      </c>
      <c r="BK1357" s="704">
        <f t="shared" si="1453"/>
        <v>0</v>
      </c>
      <c r="BL1357" s="30">
        <f t="shared" si="1454"/>
        <v>0</v>
      </c>
      <c r="BM1357" s="30">
        <f t="shared" si="1455"/>
        <v>0</v>
      </c>
      <c r="BN1357" s="30">
        <f t="shared" si="1430"/>
        <v>0</v>
      </c>
    </row>
    <row r="1358" spans="1:66" ht="15.75" thickBot="1" x14ac:dyDescent="0.3">
      <c r="A1358" s="52"/>
      <c r="B1358" s="53"/>
      <c r="C1358" s="700"/>
      <c r="D1358" s="53"/>
      <c r="E1358" s="62" t="e">
        <f t="shared" si="1431"/>
        <v>#N/A</v>
      </c>
      <c r="F1358" s="664" t="str">
        <f t="shared" si="1429"/>
        <v/>
      </c>
      <c r="G1358" s="587"/>
      <c r="H1358" s="588">
        <f t="shared" si="1456"/>
        <v>0</v>
      </c>
      <c r="I1358" s="588">
        <f t="shared" si="1433"/>
        <v>0</v>
      </c>
      <c r="J1358" s="587"/>
      <c r="K1358" s="588">
        <f t="shared" si="1457"/>
        <v>0</v>
      </c>
      <c r="L1358" s="588">
        <f t="shared" si="1434"/>
        <v>0</v>
      </c>
      <c r="M1358" s="587"/>
      <c r="N1358" s="588">
        <f t="shared" si="1458"/>
        <v>0</v>
      </c>
      <c r="O1358" s="588">
        <f t="shared" si="1435"/>
        <v>0</v>
      </c>
      <c r="P1358" s="587"/>
      <c r="Q1358" s="588">
        <f t="shared" si="1459"/>
        <v>0</v>
      </c>
      <c r="R1358" s="588">
        <f t="shared" si="1436"/>
        <v>0</v>
      </c>
      <c r="S1358" s="587"/>
      <c r="T1358" s="588">
        <f t="shared" si="1460"/>
        <v>0</v>
      </c>
      <c r="U1358" s="588">
        <f t="shared" si="1437"/>
        <v>0</v>
      </c>
      <c r="V1358" s="587"/>
      <c r="W1358" s="588">
        <f t="shared" si="1461"/>
        <v>0</v>
      </c>
      <c r="X1358" s="588">
        <f t="shared" si="1438"/>
        <v>0</v>
      </c>
      <c r="Y1358" s="587"/>
      <c r="Z1358" s="588">
        <f t="shared" si="1462"/>
        <v>0</v>
      </c>
      <c r="AA1358" s="588">
        <f t="shared" si="1446"/>
        <v>0</v>
      </c>
      <c r="AB1358" s="587"/>
      <c r="AC1358" s="588">
        <f t="shared" si="1463"/>
        <v>0</v>
      </c>
      <c r="AD1358" s="588">
        <f t="shared" si="1439"/>
        <v>0</v>
      </c>
      <c r="AE1358" s="587"/>
      <c r="AF1358" s="588">
        <f t="shared" si="1464"/>
        <v>0</v>
      </c>
      <c r="AG1358" s="588">
        <f t="shared" si="1440"/>
        <v>0</v>
      </c>
      <c r="AH1358" s="587"/>
      <c r="AI1358" s="588">
        <f t="shared" si="1465"/>
        <v>0</v>
      </c>
      <c r="AJ1358" s="588">
        <f t="shared" si="1441"/>
        <v>0</v>
      </c>
      <c r="AK1358" s="587"/>
      <c r="AL1358" s="588">
        <f t="shared" si="1466"/>
        <v>0</v>
      </c>
      <c r="AM1358" s="588">
        <f t="shared" si="1442"/>
        <v>0</v>
      </c>
      <c r="AN1358" s="587"/>
      <c r="AO1358" s="588">
        <f t="shared" si="1467"/>
        <v>0</v>
      </c>
      <c r="AP1358" s="588">
        <f t="shared" si="1443"/>
        <v>0</v>
      </c>
      <c r="AQ1358" s="587"/>
      <c r="AR1358" s="588">
        <f t="shared" si="1468"/>
        <v>0</v>
      </c>
      <c r="AS1358" s="588">
        <f t="shared" si="1447"/>
        <v>0</v>
      </c>
      <c r="AT1358" s="587"/>
      <c r="AU1358" s="588">
        <f t="shared" si="1469"/>
        <v>0</v>
      </c>
      <c r="AV1358" s="588">
        <f t="shared" si="1444"/>
        <v>0</v>
      </c>
      <c r="AW1358" s="587"/>
      <c r="AX1358" s="652"/>
      <c r="AY1358" s="706">
        <f t="shared" si="1445"/>
        <v>0</v>
      </c>
      <c r="BC1358" s="30">
        <f t="shared" si="1448"/>
        <v>0</v>
      </c>
      <c r="BD1358" s="30">
        <f t="shared" si="1449"/>
        <v>0</v>
      </c>
      <c r="BE1358" s="30">
        <f t="shared" si="1428"/>
        <v>0</v>
      </c>
      <c r="BF1358" s="30">
        <f t="shared" si="1450"/>
        <v>0</v>
      </c>
      <c r="BG1358" s="30">
        <f t="shared" si="1451"/>
        <v>0</v>
      </c>
      <c r="BH1358" s="30">
        <f t="shared" si="1427"/>
        <v>0</v>
      </c>
      <c r="BI1358" s="30">
        <f t="shared" si="1432"/>
        <v>0</v>
      </c>
      <c r="BJ1358" s="30">
        <f t="shared" si="1452"/>
        <v>0</v>
      </c>
      <c r="BK1358" s="704">
        <f t="shared" si="1453"/>
        <v>0</v>
      </c>
      <c r="BL1358" s="30">
        <f t="shared" si="1454"/>
        <v>0</v>
      </c>
      <c r="BM1358" s="30">
        <f t="shared" si="1455"/>
        <v>0</v>
      </c>
      <c r="BN1358" s="30">
        <f t="shared" si="1430"/>
        <v>0</v>
      </c>
    </row>
    <row r="1359" spans="1:66" ht="15.75" thickBot="1" x14ac:dyDescent="0.3">
      <c r="A1359" s="52"/>
      <c r="B1359" s="53"/>
      <c r="C1359" s="700"/>
      <c r="D1359" s="53"/>
      <c r="E1359" s="62" t="e">
        <f t="shared" si="1431"/>
        <v>#N/A</v>
      </c>
      <c r="F1359" s="664" t="str">
        <f t="shared" si="1429"/>
        <v/>
      </c>
      <c r="G1359" s="587"/>
      <c r="H1359" s="588">
        <f t="shared" si="1456"/>
        <v>0</v>
      </c>
      <c r="I1359" s="588">
        <f t="shared" si="1433"/>
        <v>0</v>
      </c>
      <c r="J1359" s="587"/>
      <c r="K1359" s="588">
        <f t="shared" si="1457"/>
        <v>0</v>
      </c>
      <c r="L1359" s="588">
        <f t="shared" si="1434"/>
        <v>0</v>
      </c>
      <c r="M1359" s="587"/>
      <c r="N1359" s="588">
        <f t="shared" si="1458"/>
        <v>0</v>
      </c>
      <c r="O1359" s="588">
        <f t="shared" si="1435"/>
        <v>0</v>
      </c>
      <c r="P1359" s="587"/>
      <c r="Q1359" s="588">
        <f t="shared" si="1459"/>
        <v>0</v>
      </c>
      <c r="R1359" s="588">
        <f t="shared" si="1436"/>
        <v>0</v>
      </c>
      <c r="S1359" s="587"/>
      <c r="T1359" s="588">
        <f t="shared" si="1460"/>
        <v>0</v>
      </c>
      <c r="U1359" s="588">
        <f t="shared" si="1437"/>
        <v>0</v>
      </c>
      <c r="V1359" s="587"/>
      <c r="W1359" s="588">
        <f t="shared" si="1461"/>
        <v>0</v>
      </c>
      <c r="X1359" s="588">
        <f t="shared" si="1438"/>
        <v>0</v>
      </c>
      <c r="Y1359" s="587"/>
      <c r="Z1359" s="588">
        <f t="shared" si="1462"/>
        <v>0</v>
      </c>
      <c r="AA1359" s="588">
        <f t="shared" si="1446"/>
        <v>0</v>
      </c>
      <c r="AB1359" s="587"/>
      <c r="AC1359" s="588">
        <f t="shared" si="1463"/>
        <v>0</v>
      </c>
      <c r="AD1359" s="588">
        <f t="shared" si="1439"/>
        <v>0</v>
      </c>
      <c r="AE1359" s="587"/>
      <c r="AF1359" s="588">
        <f t="shared" si="1464"/>
        <v>0</v>
      </c>
      <c r="AG1359" s="588">
        <f t="shared" si="1440"/>
        <v>0</v>
      </c>
      <c r="AH1359" s="587"/>
      <c r="AI1359" s="588">
        <f t="shared" si="1465"/>
        <v>0</v>
      </c>
      <c r="AJ1359" s="588">
        <f t="shared" si="1441"/>
        <v>0</v>
      </c>
      <c r="AK1359" s="587"/>
      <c r="AL1359" s="588">
        <f t="shared" si="1466"/>
        <v>0</v>
      </c>
      <c r="AM1359" s="588">
        <f t="shared" si="1442"/>
        <v>0</v>
      </c>
      <c r="AN1359" s="587"/>
      <c r="AO1359" s="588">
        <f t="shared" si="1467"/>
        <v>0</v>
      </c>
      <c r="AP1359" s="588">
        <f t="shared" si="1443"/>
        <v>0</v>
      </c>
      <c r="AQ1359" s="587"/>
      <c r="AR1359" s="588">
        <f t="shared" si="1468"/>
        <v>0</v>
      </c>
      <c r="AS1359" s="588">
        <f t="shared" si="1447"/>
        <v>0</v>
      </c>
      <c r="AT1359" s="587"/>
      <c r="AU1359" s="588">
        <f t="shared" si="1469"/>
        <v>0</v>
      </c>
      <c r="AV1359" s="588">
        <f t="shared" si="1444"/>
        <v>0</v>
      </c>
      <c r="AW1359" s="587"/>
      <c r="AX1359" s="652"/>
      <c r="AY1359" s="706">
        <f t="shared" si="1445"/>
        <v>0</v>
      </c>
      <c r="BC1359" s="30">
        <f t="shared" si="1448"/>
        <v>0</v>
      </c>
      <c r="BD1359" s="30">
        <f t="shared" si="1449"/>
        <v>0</v>
      </c>
      <c r="BE1359" s="30">
        <f t="shared" si="1428"/>
        <v>0</v>
      </c>
      <c r="BF1359" s="30">
        <f t="shared" si="1450"/>
        <v>0</v>
      </c>
      <c r="BG1359" s="30">
        <f t="shared" si="1451"/>
        <v>0</v>
      </c>
      <c r="BH1359" s="30">
        <f t="shared" ref="BH1359:BH1422" si="1470">AA1359-X1359</f>
        <v>0</v>
      </c>
      <c r="BI1359" s="30">
        <f t="shared" si="1432"/>
        <v>0</v>
      </c>
      <c r="BJ1359" s="30">
        <f t="shared" si="1452"/>
        <v>0</v>
      </c>
      <c r="BK1359" s="704">
        <f t="shared" si="1453"/>
        <v>0</v>
      </c>
      <c r="BL1359" s="30">
        <f t="shared" si="1454"/>
        <v>0</v>
      </c>
      <c r="BM1359" s="30">
        <f t="shared" si="1455"/>
        <v>0</v>
      </c>
      <c r="BN1359" s="30">
        <f t="shared" si="1430"/>
        <v>0</v>
      </c>
    </row>
    <row r="1360" spans="1:66" ht="15.75" thickBot="1" x14ac:dyDescent="0.3">
      <c r="A1360" s="52"/>
      <c r="B1360" s="53"/>
      <c r="C1360" s="700"/>
      <c r="D1360" s="53"/>
      <c r="E1360" s="62" t="e">
        <f t="shared" si="1431"/>
        <v>#N/A</v>
      </c>
      <c r="F1360" s="664" t="str">
        <f t="shared" si="1429"/>
        <v/>
      </c>
      <c r="G1360" s="587"/>
      <c r="H1360" s="588">
        <f t="shared" si="1456"/>
        <v>0</v>
      </c>
      <c r="I1360" s="588">
        <f t="shared" si="1433"/>
        <v>0</v>
      </c>
      <c r="J1360" s="587"/>
      <c r="K1360" s="588">
        <f t="shared" si="1457"/>
        <v>0</v>
      </c>
      <c r="L1360" s="588">
        <f t="shared" si="1434"/>
        <v>0</v>
      </c>
      <c r="M1360" s="587"/>
      <c r="N1360" s="588">
        <f t="shared" si="1458"/>
        <v>0</v>
      </c>
      <c r="O1360" s="588">
        <f t="shared" si="1435"/>
        <v>0</v>
      </c>
      <c r="P1360" s="587"/>
      <c r="Q1360" s="588">
        <f t="shared" si="1459"/>
        <v>0</v>
      </c>
      <c r="R1360" s="588">
        <f t="shared" si="1436"/>
        <v>0</v>
      </c>
      <c r="S1360" s="587"/>
      <c r="T1360" s="588">
        <f t="shared" si="1460"/>
        <v>0</v>
      </c>
      <c r="U1360" s="588">
        <f t="shared" si="1437"/>
        <v>0</v>
      </c>
      <c r="V1360" s="587"/>
      <c r="W1360" s="588">
        <f t="shared" si="1461"/>
        <v>0</v>
      </c>
      <c r="X1360" s="588">
        <f t="shared" si="1438"/>
        <v>0</v>
      </c>
      <c r="Y1360" s="587"/>
      <c r="Z1360" s="588">
        <f t="shared" si="1462"/>
        <v>0</v>
      </c>
      <c r="AA1360" s="588">
        <f t="shared" si="1446"/>
        <v>0</v>
      </c>
      <c r="AB1360" s="587"/>
      <c r="AC1360" s="588">
        <f t="shared" si="1463"/>
        <v>0</v>
      </c>
      <c r="AD1360" s="588">
        <f t="shared" si="1439"/>
        <v>0</v>
      </c>
      <c r="AE1360" s="587"/>
      <c r="AF1360" s="588">
        <f t="shared" si="1464"/>
        <v>0</v>
      </c>
      <c r="AG1360" s="588">
        <f t="shared" si="1440"/>
        <v>0</v>
      </c>
      <c r="AH1360" s="587"/>
      <c r="AI1360" s="588">
        <f t="shared" si="1465"/>
        <v>0</v>
      </c>
      <c r="AJ1360" s="588">
        <f t="shared" si="1441"/>
        <v>0</v>
      </c>
      <c r="AK1360" s="587"/>
      <c r="AL1360" s="588">
        <f t="shared" si="1466"/>
        <v>0</v>
      </c>
      <c r="AM1360" s="588">
        <f t="shared" si="1442"/>
        <v>0</v>
      </c>
      <c r="AN1360" s="587"/>
      <c r="AO1360" s="588">
        <f t="shared" si="1467"/>
        <v>0</v>
      </c>
      <c r="AP1360" s="588">
        <f t="shared" si="1443"/>
        <v>0</v>
      </c>
      <c r="AQ1360" s="587"/>
      <c r="AR1360" s="588">
        <f t="shared" si="1468"/>
        <v>0</v>
      </c>
      <c r="AS1360" s="588">
        <f t="shared" si="1447"/>
        <v>0</v>
      </c>
      <c r="AT1360" s="587"/>
      <c r="AU1360" s="588">
        <f t="shared" si="1469"/>
        <v>0</v>
      </c>
      <c r="AV1360" s="588">
        <f t="shared" si="1444"/>
        <v>0</v>
      </c>
      <c r="AW1360" s="587"/>
      <c r="AX1360" s="652"/>
      <c r="AY1360" s="706">
        <f t="shared" si="1445"/>
        <v>0</v>
      </c>
      <c r="BC1360" s="30">
        <f t="shared" si="1448"/>
        <v>0</v>
      </c>
      <c r="BD1360" s="30">
        <f t="shared" si="1449"/>
        <v>0</v>
      </c>
      <c r="BE1360" s="30">
        <f t="shared" si="1428"/>
        <v>0</v>
      </c>
      <c r="BF1360" s="30">
        <f t="shared" si="1450"/>
        <v>0</v>
      </c>
      <c r="BG1360" s="30">
        <f t="shared" si="1451"/>
        <v>0</v>
      </c>
      <c r="BH1360" s="30">
        <f t="shared" si="1470"/>
        <v>0</v>
      </c>
      <c r="BI1360" s="30">
        <f t="shared" si="1432"/>
        <v>0</v>
      </c>
      <c r="BJ1360" s="30">
        <f t="shared" si="1452"/>
        <v>0</v>
      </c>
      <c r="BK1360" s="704">
        <f t="shared" si="1453"/>
        <v>0</v>
      </c>
      <c r="BL1360" s="30">
        <f t="shared" si="1454"/>
        <v>0</v>
      </c>
      <c r="BM1360" s="30">
        <f t="shared" si="1455"/>
        <v>0</v>
      </c>
      <c r="BN1360" s="30">
        <f t="shared" si="1430"/>
        <v>0</v>
      </c>
    </row>
    <row r="1361" spans="1:66" ht="15.75" thickBot="1" x14ac:dyDescent="0.3">
      <c r="A1361" s="52"/>
      <c r="B1361" s="53"/>
      <c r="C1361" s="700"/>
      <c r="D1361" s="53"/>
      <c r="E1361" s="62" t="e">
        <f t="shared" si="1431"/>
        <v>#N/A</v>
      </c>
      <c r="F1361" s="664" t="str">
        <f t="shared" si="1429"/>
        <v/>
      </c>
      <c r="G1361" s="587"/>
      <c r="H1361" s="588">
        <f t="shared" si="1456"/>
        <v>0</v>
      </c>
      <c r="I1361" s="588">
        <f t="shared" si="1433"/>
        <v>0</v>
      </c>
      <c r="J1361" s="587"/>
      <c r="K1361" s="588">
        <f t="shared" si="1457"/>
        <v>0</v>
      </c>
      <c r="L1361" s="588">
        <f t="shared" si="1434"/>
        <v>0</v>
      </c>
      <c r="M1361" s="587"/>
      <c r="N1361" s="588">
        <f t="shared" si="1458"/>
        <v>0</v>
      </c>
      <c r="O1361" s="588">
        <f t="shared" si="1435"/>
        <v>0</v>
      </c>
      <c r="P1361" s="587"/>
      <c r="Q1361" s="588">
        <f t="shared" si="1459"/>
        <v>0</v>
      </c>
      <c r="R1361" s="588">
        <f t="shared" si="1436"/>
        <v>0</v>
      </c>
      <c r="S1361" s="587"/>
      <c r="T1361" s="588">
        <f t="shared" si="1460"/>
        <v>0</v>
      </c>
      <c r="U1361" s="588">
        <f t="shared" si="1437"/>
        <v>0</v>
      </c>
      <c r="V1361" s="587"/>
      <c r="W1361" s="588">
        <f t="shared" si="1461"/>
        <v>0</v>
      </c>
      <c r="X1361" s="588">
        <f t="shared" si="1438"/>
        <v>0</v>
      </c>
      <c r="Y1361" s="587"/>
      <c r="Z1361" s="588">
        <f t="shared" si="1462"/>
        <v>0</v>
      </c>
      <c r="AA1361" s="588">
        <f t="shared" si="1446"/>
        <v>0</v>
      </c>
      <c r="AB1361" s="587"/>
      <c r="AC1361" s="588">
        <f t="shared" si="1463"/>
        <v>0</v>
      </c>
      <c r="AD1361" s="588">
        <f t="shared" si="1439"/>
        <v>0</v>
      </c>
      <c r="AE1361" s="587"/>
      <c r="AF1361" s="588">
        <f t="shared" si="1464"/>
        <v>0</v>
      </c>
      <c r="AG1361" s="588">
        <f t="shared" si="1440"/>
        <v>0</v>
      </c>
      <c r="AH1361" s="587"/>
      <c r="AI1361" s="588">
        <f t="shared" si="1465"/>
        <v>0</v>
      </c>
      <c r="AJ1361" s="588">
        <f t="shared" si="1441"/>
        <v>0</v>
      </c>
      <c r="AK1361" s="587"/>
      <c r="AL1361" s="588">
        <f t="shared" si="1466"/>
        <v>0</v>
      </c>
      <c r="AM1361" s="588">
        <f t="shared" si="1442"/>
        <v>0</v>
      </c>
      <c r="AN1361" s="587"/>
      <c r="AO1361" s="588">
        <f t="shared" si="1467"/>
        <v>0</v>
      </c>
      <c r="AP1361" s="588">
        <f t="shared" si="1443"/>
        <v>0</v>
      </c>
      <c r="AQ1361" s="587"/>
      <c r="AR1361" s="588">
        <f t="shared" si="1468"/>
        <v>0</v>
      </c>
      <c r="AS1361" s="588">
        <f t="shared" si="1447"/>
        <v>0</v>
      </c>
      <c r="AT1361" s="587"/>
      <c r="AU1361" s="588">
        <f t="shared" si="1469"/>
        <v>0</v>
      </c>
      <c r="AV1361" s="588">
        <f t="shared" si="1444"/>
        <v>0</v>
      </c>
      <c r="AW1361" s="587"/>
      <c r="AX1361" s="652"/>
      <c r="AY1361" s="706">
        <f t="shared" si="1445"/>
        <v>0</v>
      </c>
      <c r="BC1361" s="30">
        <f t="shared" si="1448"/>
        <v>0</v>
      </c>
      <c r="BD1361" s="30">
        <f t="shared" si="1449"/>
        <v>0</v>
      </c>
      <c r="BE1361" s="30">
        <f t="shared" si="1428"/>
        <v>0</v>
      </c>
      <c r="BF1361" s="30">
        <f t="shared" si="1450"/>
        <v>0</v>
      </c>
      <c r="BG1361" s="30">
        <f t="shared" si="1451"/>
        <v>0</v>
      </c>
      <c r="BH1361" s="30">
        <f t="shared" si="1470"/>
        <v>0</v>
      </c>
      <c r="BI1361" s="30">
        <f t="shared" si="1432"/>
        <v>0</v>
      </c>
      <c r="BJ1361" s="30">
        <f t="shared" si="1452"/>
        <v>0</v>
      </c>
      <c r="BK1361" s="704">
        <f t="shared" si="1453"/>
        <v>0</v>
      </c>
      <c r="BL1361" s="30">
        <f t="shared" si="1454"/>
        <v>0</v>
      </c>
      <c r="BM1361" s="30">
        <f t="shared" si="1455"/>
        <v>0</v>
      </c>
      <c r="BN1361" s="30">
        <f t="shared" si="1430"/>
        <v>0</v>
      </c>
    </row>
    <row r="1362" spans="1:66" ht="15.75" thickBot="1" x14ac:dyDescent="0.3">
      <c r="A1362" s="52"/>
      <c r="B1362" s="53"/>
      <c r="C1362" s="700"/>
      <c r="D1362" s="53"/>
      <c r="E1362" s="62" t="e">
        <f t="shared" si="1431"/>
        <v>#N/A</v>
      </c>
      <c r="F1362" s="664" t="str">
        <f t="shared" si="1429"/>
        <v/>
      </c>
      <c r="G1362" s="587"/>
      <c r="H1362" s="588">
        <f t="shared" si="1456"/>
        <v>0</v>
      </c>
      <c r="I1362" s="588">
        <f t="shared" si="1433"/>
        <v>0</v>
      </c>
      <c r="J1362" s="587"/>
      <c r="K1362" s="588">
        <f t="shared" si="1457"/>
        <v>0</v>
      </c>
      <c r="L1362" s="588">
        <f t="shared" si="1434"/>
        <v>0</v>
      </c>
      <c r="M1362" s="587"/>
      <c r="N1362" s="588">
        <f t="shared" si="1458"/>
        <v>0</v>
      </c>
      <c r="O1362" s="588">
        <f t="shared" si="1435"/>
        <v>0</v>
      </c>
      <c r="P1362" s="587"/>
      <c r="Q1362" s="588">
        <f t="shared" si="1459"/>
        <v>0</v>
      </c>
      <c r="R1362" s="588">
        <f t="shared" si="1436"/>
        <v>0</v>
      </c>
      <c r="S1362" s="587"/>
      <c r="T1362" s="588">
        <f t="shared" si="1460"/>
        <v>0</v>
      </c>
      <c r="U1362" s="588">
        <f t="shared" si="1437"/>
        <v>0</v>
      </c>
      <c r="V1362" s="587"/>
      <c r="W1362" s="588">
        <f t="shared" si="1461"/>
        <v>0</v>
      </c>
      <c r="X1362" s="588">
        <f t="shared" si="1438"/>
        <v>0</v>
      </c>
      <c r="Y1362" s="587"/>
      <c r="Z1362" s="588">
        <f t="shared" si="1462"/>
        <v>0</v>
      </c>
      <c r="AA1362" s="588">
        <f t="shared" si="1446"/>
        <v>0</v>
      </c>
      <c r="AB1362" s="587"/>
      <c r="AC1362" s="588">
        <f t="shared" si="1463"/>
        <v>0</v>
      </c>
      <c r="AD1362" s="588">
        <f t="shared" si="1439"/>
        <v>0</v>
      </c>
      <c r="AE1362" s="587"/>
      <c r="AF1362" s="588">
        <f t="shared" si="1464"/>
        <v>0</v>
      </c>
      <c r="AG1362" s="588">
        <f t="shared" si="1440"/>
        <v>0</v>
      </c>
      <c r="AH1362" s="587"/>
      <c r="AI1362" s="588">
        <f t="shared" si="1465"/>
        <v>0</v>
      </c>
      <c r="AJ1362" s="588">
        <f t="shared" si="1441"/>
        <v>0</v>
      </c>
      <c r="AK1362" s="587"/>
      <c r="AL1362" s="588">
        <f t="shared" si="1466"/>
        <v>0</v>
      </c>
      <c r="AM1362" s="588">
        <f t="shared" si="1442"/>
        <v>0</v>
      </c>
      <c r="AN1362" s="587"/>
      <c r="AO1362" s="588">
        <f t="shared" si="1467"/>
        <v>0</v>
      </c>
      <c r="AP1362" s="588">
        <f t="shared" si="1443"/>
        <v>0</v>
      </c>
      <c r="AQ1362" s="587"/>
      <c r="AR1362" s="588">
        <f t="shared" si="1468"/>
        <v>0</v>
      </c>
      <c r="AS1362" s="588">
        <f t="shared" si="1447"/>
        <v>0</v>
      </c>
      <c r="AT1362" s="587"/>
      <c r="AU1362" s="588">
        <f t="shared" si="1469"/>
        <v>0</v>
      </c>
      <c r="AV1362" s="588">
        <f t="shared" si="1444"/>
        <v>0</v>
      </c>
      <c r="AW1362" s="587"/>
      <c r="AX1362" s="652"/>
      <c r="AY1362" s="706">
        <f t="shared" si="1445"/>
        <v>0</v>
      </c>
      <c r="BC1362" s="30">
        <f t="shared" si="1448"/>
        <v>0</v>
      </c>
      <c r="BD1362" s="30">
        <f t="shared" si="1449"/>
        <v>0</v>
      </c>
      <c r="BE1362" s="30">
        <f t="shared" si="1428"/>
        <v>0</v>
      </c>
      <c r="BF1362" s="30">
        <f t="shared" si="1450"/>
        <v>0</v>
      </c>
      <c r="BG1362" s="30">
        <f t="shared" si="1451"/>
        <v>0</v>
      </c>
      <c r="BH1362" s="30">
        <f t="shared" si="1470"/>
        <v>0</v>
      </c>
      <c r="BI1362" s="30">
        <f t="shared" si="1432"/>
        <v>0</v>
      </c>
      <c r="BJ1362" s="30">
        <f t="shared" si="1452"/>
        <v>0</v>
      </c>
      <c r="BK1362" s="704">
        <f t="shared" si="1453"/>
        <v>0</v>
      </c>
      <c r="BL1362" s="30">
        <f t="shared" si="1454"/>
        <v>0</v>
      </c>
      <c r="BM1362" s="30">
        <f t="shared" si="1455"/>
        <v>0</v>
      </c>
      <c r="BN1362" s="30">
        <f t="shared" si="1430"/>
        <v>0</v>
      </c>
    </row>
    <row r="1363" spans="1:66" ht="15.75" thickBot="1" x14ac:dyDescent="0.3">
      <c r="A1363" s="52"/>
      <c r="B1363" s="53"/>
      <c r="C1363" s="700"/>
      <c r="D1363" s="53"/>
      <c r="E1363" s="62" t="e">
        <f t="shared" si="1431"/>
        <v>#N/A</v>
      </c>
      <c r="F1363" s="664" t="str">
        <f t="shared" si="1429"/>
        <v/>
      </c>
      <c r="G1363" s="587"/>
      <c r="H1363" s="588">
        <f t="shared" si="1456"/>
        <v>0</v>
      </c>
      <c r="I1363" s="588">
        <f t="shared" si="1433"/>
        <v>0</v>
      </c>
      <c r="J1363" s="587"/>
      <c r="K1363" s="588">
        <f t="shared" si="1457"/>
        <v>0</v>
      </c>
      <c r="L1363" s="588">
        <f t="shared" si="1434"/>
        <v>0</v>
      </c>
      <c r="M1363" s="587"/>
      <c r="N1363" s="588">
        <f t="shared" si="1458"/>
        <v>0</v>
      </c>
      <c r="O1363" s="588">
        <f t="shared" si="1435"/>
        <v>0</v>
      </c>
      <c r="P1363" s="587"/>
      <c r="Q1363" s="588">
        <f t="shared" si="1459"/>
        <v>0</v>
      </c>
      <c r="R1363" s="588">
        <f t="shared" si="1436"/>
        <v>0</v>
      </c>
      <c r="S1363" s="587"/>
      <c r="T1363" s="588">
        <f t="shared" si="1460"/>
        <v>0</v>
      </c>
      <c r="U1363" s="588">
        <f t="shared" si="1437"/>
        <v>0</v>
      </c>
      <c r="V1363" s="587"/>
      <c r="W1363" s="588">
        <f t="shared" si="1461"/>
        <v>0</v>
      </c>
      <c r="X1363" s="588">
        <f t="shared" si="1438"/>
        <v>0</v>
      </c>
      <c r="Y1363" s="587"/>
      <c r="Z1363" s="588">
        <f t="shared" si="1462"/>
        <v>0</v>
      </c>
      <c r="AA1363" s="588">
        <f t="shared" si="1446"/>
        <v>0</v>
      </c>
      <c r="AB1363" s="587"/>
      <c r="AC1363" s="588">
        <f t="shared" si="1463"/>
        <v>0</v>
      </c>
      <c r="AD1363" s="588">
        <f t="shared" si="1439"/>
        <v>0</v>
      </c>
      <c r="AE1363" s="587"/>
      <c r="AF1363" s="588">
        <f t="shared" si="1464"/>
        <v>0</v>
      </c>
      <c r="AG1363" s="588">
        <f t="shared" si="1440"/>
        <v>0</v>
      </c>
      <c r="AH1363" s="587"/>
      <c r="AI1363" s="588">
        <f t="shared" si="1465"/>
        <v>0</v>
      </c>
      <c r="AJ1363" s="588">
        <f t="shared" si="1441"/>
        <v>0</v>
      </c>
      <c r="AK1363" s="587"/>
      <c r="AL1363" s="588">
        <f t="shared" si="1466"/>
        <v>0</v>
      </c>
      <c r="AM1363" s="588">
        <f t="shared" si="1442"/>
        <v>0</v>
      </c>
      <c r="AN1363" s="587"/>
      <c r="AO1363" s="588">
        <f t="shared" si="1467"/>
        <v>0</v>
      </c>
      <c r="AP1363" s="588">
        <f t="shared" si="1443"/>
        <v>0</v>
      </c>
      <c r="AQ1363" s="587"/>
      <c r="AR1363" s="588">
        <f t="shared" si="1468"/>
        <v>0</v>
      </c>
      <c r="AS1363" s="588">
        <f t="shared" si="1447"/>
        <v>0</v>
      </c>
      <c r="AT1363" s="587"/>
      <c r="AU1363" s="588">
        <f t="shared" si="1469"/>
        <v>0</v>
      </c>
      <c r="AV1363" s="588">
        <f t="shared" si="1444"/>
        <v>0</v>
      </c>
      <c r="AW1363" s="587"/>
      <c r="AX1363" s="652"/>
      <c r="AY1363" s="706">
        <f t="shared" si="1445"/>
        <v>0</v>
      </c>
      <c r="BC1363" s="30">
        <f t="shared" si="1448"/>
        <v>0</v>
      </c>
      <c r="BD1363" s="30">
        <f t="shared" si="1449"/>
        <v>0</v>
      </c>
      <c r="BE1363" s="30">
        <f t="shared" si="1428"/>
        <v>0</v>
      </c>
      <c r="BF1363" s="30">
        <f t="shared" si="1450"/>
        <v>0</v>
      </c>
      <c r="BG1363" s="30">
        <f t="shared" si="1451"/>
        <v>0</v>
      </c>
      <c r="BH1363" s="30">
        <f t="shared" si="1470"/>
        <v>0</v>
      </c>
      <c r="BI1363" s="30">
        <f t="shared" si="1432"/>
        <v>0</v>
      </c>
      <c r="BJ1363" s="30">
        <f t="shared" si="1452"/>
        <v>0</v>
      </c>
      <c r="BK1363" s="704">
        <f t="shared" si="1453"/>
        <v>0</v>
      </c>
      <c r="BL1363" s="30">
        <f t="shared" si="1454"/>
        <v>0</v>
      </c>
      <c r="BM1363" s="30">
        <f t="shared" si="1455"/>
        <v>0</v>
      </c>
      <c r="BN1363" s="30">
        <f t="shared" si="1430"/>
        <v>0</v>
      </c>
    </row>
    <row r="1364" spans="1:66" ht="15.75" thickBot="1" x14ac:dyDescent="0.3">
      <c r="A1364" s="52"/>
      <c r="B1364" s="53"/>
      <c r="C1364" s="700"/>
      <c r="D1364" s="53"/>
      <c r="E1364" s="62" t="e">
        <f t="shared" si="1431"/>
        <v>#N/A</v>
      </c>
      <c r="F1364" s="664" t="str">
        <f t="shared" si="1429"/>
        <v/>
      </c>
      <c r="G1364" s="587"/>
      <c r="H1364" s="588">
        <f t="shared" si="1456"/>
        <v>0</v>
      </c>
      <c r="I1364" s="588">
        <f t="shared" si="1433"/>
        <v>0</v>
      </c>
      <c r="J1364" s="587"/>
      <c r="K1364" s="588">
        <f t="shared" si="1457"/>
        <v>0</v>
      </c>
      <c r="L1364" s="588">
        <f t="shared" si="1434"/>
        <v>0</v>
      </c>
      <c r="M1364" s="587"/>
      <c r="N1364" s="588">
        <f t="shared" si="1458"/>
        <v>0</v>
      </c>
      <c r="O1364" s="588">
        <f t="shared" si="1435"/>
        <v>0</v>
      </c>
      <c r="P1364" s="587"/>
      <c r="Q1364" s="588">
        <f t="shared" si="1459"/>
        <v>0</v>
      </c>
      <c r="R1364" s="588">
        <f t="shared" si="1436"/>
        <v>0</v>
      </c>
      <c r="S1364" s="587"/>
      <c r="T1364" s="588">
        <f t="shared" si="1460"/>
        <v>0</v>
      </c>
      <c r="U1364" s="588">
        <f t="shared" si="1437"/>
        <v>0</v>
      </c>
      <c r="V1364" s="587"/>
      <c r="W1364" s="588">
        <f t="shared" si="1461"/>
        <v>0</v>
      </c>
      <c r="X1364" s="588">
        <f t="shared" si="1438"/>
        <v>0</v>
      </c>
      <c r="Y1364" s="587"/>
      <c r="Z1364" s="588">
        <f t="shared" si="1462"/>
        <v>0</v>
      </c>
      <c r="AA1364" s="588">
        <f t="shared" si="1446"/>
        <v>0</v>
      </c>
      <c r="AB1364" s="587"/>
      <c r="AC1364" s="588">
        <f t="shared" si="1463"/>
        <v>0</v>
      </c>
      <c r="AD1364" s="588">
        <f t="shared" si="1439"/>
        <v>0</v>
      </c>
      <c r="AE1364" s="587"/>
      <c r="AF1364" s="588">
        <f t="shared" si="1464"/>
        <v>0</v>
      </c>
      <c r="AG1364" s="588">
        <f t="shared" si="1440"/>
        <v>0</v>
      </c>
      <c r="AH1364" s="587"/>
      <c r="AI1364" s="588">
        <f t="shared" si="1465"/>
        <v>0</v>
      </c>
      <c r="AJ1364" s="588">
        <f t="shared" si="1441"/>
        <v>0</v>
      </c>
      <c r="AK1364" s="587"/>
      <c r="AL1364" s="588">
        <f t="shared" si="1466"/>
        <v>0</v>
      </c>
      <c r="AM1364" s="588">
        <f t="shared" si="1442"/>
        <v>0</v>
      </c>
      <c r="AN1364" s="587"/>
      <c r="AO1364" s="588">
        <f t="shared" si="1467"/>
        <v>0</v>
      </c>
      <c r="AP1364" s="588">
        <f t="shared" si="1443"/>
        <v>0</v>
      </c>
      <c r="AQ1364" s="587"/>
      <c r="AR1364" s="588">
        <f t="shared" si="1468"/>
        <v>0</v>
      </c>
      <c r="AS1364" s="588">
        <f t="shared" si="1447"/>
        <v>0</v>
      </c>
      <c r="AT1364" s="587"/>
      <c r="AU1364" s="588">
        <f t="shared" si="1469"/>
        <v>0</v>
      </c>
      <c r="AV1364" s="588">
        <f t="shared" si="1444"/>
        <v>0</v>
      </c>
      <c r="AW1364" s="587"/>
      <c r="AX1364" s="652"/>
      <c r="AY1364" s="706">
        <f t="shared" si="1445"/>
        <v>0</v>
      </c>
      <c r="BC1364" s="30">
        <f t="shared" si="1448"/>
        <v>0</v>
      </c>
      <c r="BD1364" s="30">
        <f t="shared" si="1449"/>
        <v>0</v>
      </c>
      <c r="BE1364" s="30">
        <f t="shared" si="1428"/>
        <v>0</v>
      </c>
      <c r="BF1364" s="30">
        <f t="shared" si="1450"/>
        <v>0</v>
      </c>
      <c r="BG1364" s="30">
        <f t="shared" si="1451"/>
        <v>0</v>
      </c>
      <c r="BH1364" s="30">
        <f t="shared" si="1470"/>
        <v>0</v>
      </c>
      <c r="BI1364" s="30">
        <f t="shared" si="1432"/>
        <v>0</v>
      </c>
      <c r="BJ1364" s="30">
        <f t="shared" si="1452"/>
        <v>0</v>
      </c>
      <c r="BK1364" s="704">
        <f t="shared" si="1453"/>
        <v>0</v>
      </c>
      <c r="BL1364" s="30">
        <f t="shared" si="1454"/>
        <v>0</v>
      </c>
      <c r="BM1364" s="30">
        <f t="shared" si="1455"/>
        <v>0</v>
      </c>
      <c r="BN1364" s="30">
        <f t="shared" si="1430"/>
        <v>0</v>
      </c>
    </row>
    <row r="1365" spans="1:66" ht="15.75" thickBot="1" x14ac:dyDescent="0.3">
      <c r="A1365" s="52"/>
      <c r="B1365" s="53"/>
      <c r="C1365" s="700"/>
      <c r="D1365" s="53"/>
      <c r="E1365" s="62" t="e">
        <f t="shared" si="1431"/>
        <v>#N/A</v>
      </c>
      <c r="F1365" s="664" t="str">
        <f t="shared" si="1429"/>
        <v/>
      </c>
      <c r="G1365" s="587"/>
      <c r="H1365" s="588">
        <f t="shared" si="1456"/>
        <v>0</v>
      </c>
      <c r="I1365" s="588">
        <f t="shared" si="1433"/>
        <v>0</v>
      </c>
      <c r="J1365" s="587"/>
      <c r="K1365" s="588">
        <f t="shared" si="1457"/>
        <v>0</v>
      </c>
      <c r="L1365" s="588">
        <f t="shared" si="1434"/>
        <v>0</v>
      </c>
      <c r="M1365" s="587"/>
      <c r="N1365" s="588">
        <f t="shared" si="1458"/>
        <v>0</v>
      </c>
      <c r="O1365" s="588">
        <f t="shared" si="1435"/>
        <v>0</v>
      </c>
      <c r="P1365" s="587"/>
      <c r="Q1365" s="588">
        <f t="shared" si="1459"/>
        <v>0</v>
      </c>
      <c r="R1365" s="588">
        <f t="shared" si="1436"/>
        <v>0</v>
      </c>
      <c r="S1365" s="587"/>
      <c r="T1365" s="588">
        <f t="shared" si="1460"/>
        <v>0</v>
      </c>
      <c r="U1365" s="588">
        <f t="shared" si="1437"/>
        <v>0</v>
      </c>
      <c r="V1365" s="587"/>
      <c r="W1365" s="588">
        <f t="shared" si="1461"/>
        <v>0</v>
      </c>
      <c r="X1365" s="588">
        <f t="shared" si="1438"/>
        <v>0</v>
      </c>
      <c r="Y1365" s="587"/>
      <c r="Z1365" s="588">
        <f t="shared" si="1462"/>
        <v>0</v>
      </c>
      <c r="AA1365" s="588">
        <f t="shared" si="1446"/>
        <v>0</v>
      </c>
      <c r="AB1365" s="587"/>
      <c r="AC1365" s="588">
        <f t="shared" si="1463"/>
        <v>0</v>
      </c>
      <c r="AD1365" s="588">
        <f t="shared" si="1439"/>
        <v>0</v>
      </c>
      <c r="AE1365" s="587"/>
      <c r="AF1365" s="588">
        <f t="shared" si="1464"/>
        <v>0</v>
      </c>
      <c r="AG1365" s="588">
        <f t="shared" si="1440"/>
        <v>0</v>
      </c>
      <c r="AH1365" s="587"/>
      <c r="AI1365" s="588">
        <f t="shared" si="1465"/>
        <v>0</v>
      </c>
      <c r="AJ1365" s="588">
        <f t="shared" si="1441"/>
        <v>0</v>
      </c>
      <c r="AK1365" s="587"/>
      <c r="AL1365" s="588">
        <f t="shared" si="1466"/>
        <v>0</v>
      </c>
      <c r="AM1365" s="588">
        <f t="shared" si="1442"/>
        <v>0</v>
      </c>
      <c r="AN1365" s="587"/>
      <c r="AO1365" s="588">
        <f t="shared" si="1467"/>
        <v>0</v>
      </c>
      <c r="AP1365" s="588">
        <f t="shared" si="1443"/>
        <v>0</v>
      </c>
      <c r="AQ1365" s="587"/>
      <c r="AR1365" s="588">
        <f t="shared" si="1468"/>
        <v>0</v>
      </c>
      <c r="AS1365" s="588">
        <f t="shared" si="1447"/>
        <v>0</v>
      </c>
      <c r="AT1365" s="587"/>
      <c r="AU1365" s="588">
        <f t="shared" si="1469"/>
        <v>0</v>
      </c>
      <c r="AV1365" s="588">
        <f t="shared" si="1444"/>
        <v>0</v>
      </c>
      <c r="AW1365" s="587"/>
      <c r="AX1365" s="652"/>
      <c r="AY1365" s="706">
        <f t="shared" si="1445"/>
        <v>0</v>
      </c>
      <c r="BC1365" s="30">
        <f t="shared" si="1448"/>
        <v>0</v>
      </c>
      <c r="BD1365" s="30">
        <f t="shared" si="1449"/>
        <v>0</v>
      </c>
      <c r="BE1365" s="30">
        <f t="shared" si="1428"/>
        <v>0</v>
      </c>
      <c r="BF1365" s="30">
        <f t="shared" si="1450"/>
        <v>0</v>
      </c>
      <c r="BG1365" s="30">
        <f t="shared" si="1451"/>
        <v>0</v>
      </c>
      <c r="BH1365" s="30">
        <f t="shared" si="1470"/>
        <v>0</v>
      </c>
      <c r="BI1365" s="30">
        <f t="shared" si="1432"/>
        <v>0</v>
      </c>
      <c r="BJ1365" s="30">
        <f t="shared" si="1452"/>
        <v>0</v>
      </c>
      <c r="BK1365" s="704">
        <f t="shared" si="1453"/>
        <v>0</v>
      </c>
      <c r="BL1365" s="30">
        <f t="shared" si="1454"/>
        <v>0</v>
      </c>
      <c r="BM1365" s="30">
        <f t="shared" si="1455"/>
        <v>0</v>
      </c>
      <c r="BN1365" s="30">
        <f t="shared" si="1430"/>
        <v>0</v>
      </c>
    </row>
    <row r="1366" spans="1:66" ht="15.75" thickBot="1" x14ac:dyDescent="0.3">
      <c r="A1366" s="52"/>
      <c r="B1366" s="53"/>
      <c r="C1366" s="700"/>
      <c r="D1366" s="53"/>
      <c r="E1366" s="62" t="e">
        <f t="shared" si="1431"/>
        <v>#N/A</v>
      </c>
      <c r="F1366" s="664" t="str">
        <f t="shared" si="1429"/>
        <v/>
      </c>
      <c r="G1366" s="587"/>
      <c r="H1366" s="588">
        <f t="shared" si="1456"/>
        <v>0</v>
      </c>
      <c r="I1366" s="588">
        <f t="shared" si="1433"/>
        <v>0</v>
      </c>
      <c r="J1366" s="587"/>
      <c r="K1366" s="588">
        <f t="shared" si="1457"/>
        <v>0</v>
      </c>
      <c r="L1366" s="588">
        <f t="shared" si="1434"/>
        <v>0</v>
      </c>
      <c r="M1366" s="587"/>
      <c r="N1366" s="588">
        <f t="shared" si="1458"/>
        <v>0</v>
      </c>
      <c r="O1366" s="588">
        <f t="shared" si="1435"/>
        <v>0</v>
      </c>
      <c r="P1366" s="587"/>
      <c r="Q1366" s="588">
        <f t="shared" si="1459"/>
        <v>0</v>
      </c>
      <c r="R1366" s="588">
        <f t="shared" si="1436"/>
        <v>0</v>
      </c>
      <c r="S1366" s="587"/>
      <c r="T1366" s="588">
        <f t="shared" si="1460"/>
        <v>0</v>
      </c>
      <c r="U1366" s="588">
        <f t="shared" si="1437"/>
        <v>0</v>
      </c>
      <c r="V1366" s="587"/>
      <c r="W1366" s="588">
        <f t="shared" si="1461"/>
        <v>0</v>
      </c>
      <c r="X1366" s="588">
        <f t="shared" si="1438"/>
        <v>0</v>
      </c>
      <c r="Y1366" s="587"/>
      <c r="Z1366" s="588">
        <f t="shared" si="1462"/>
        <v>0</v>
      </c>
      <c r="AA1366" s="588">
        <f t="shared" si="1446"/>
        <v>0</v>
      </c>
      <c r="AB1366" s="587"/>
      <c r="AC1366" s="588">
        <f t="shared" si="1463"/>
        <v>0</v>
      </c>
      <c r="AD1366" s="588">
        <f t="shared" si="1439"/>
        <v>0</v>
      </c>
      <c r="AE1366" s="587"/>
      <c r="AF1366" s="588">
        <f t="shared" si="1464"/>
        <v>0</v>
      </c>
      <c r="AG1366" s="588">
        <f t="shared" si="1440"/>
        <v>0</v>
      </c>
      <c r="AH1366" s="587"/>
      <c r="AI1366" s="588">
        <f t="shared" si="1465"/>
        <v>0</v>
      </c>
      <c r="AJ1366" s="588">
        <f t="shared" si="1441"/>
        <v>0</v>
      </c>
      <c r="AK1366" s="587"/>
      <c r="AL1366" s="588">
        <f t="shared" si="1466"/>
        <v>0</v>
      </c>
      <c r="AM1366" s="588">
        <f t="shared" si="1442"/>
        <v>0</v>
      </c>
      <c r="AN1366" s="587"/>
      <c r="AO1366" s="588">
        <f t="shared" si="1467"/>
        <v>0</v>
      </c>
      <c r="AP1366" s="588">
        <f t="shared" si="1443"/>
        <v>0</v>
      </c>
      <c r="AQ1366" s="587"/>
      <c r="AR1366" s="588">
        <f t="shared" si="1468"/>
        <v>0</v>
      </c>
      <c r="AS1366" s="588">
        <f t="shared" si="1447"/>
        <v>0</v>
      </c>
      <c r="AT1366" s="587"/>
      <c r="AU1366" s="588">
        <f t="shared" si="1469"/>
        <v>0</v>
      </c>
      <c r="AV1366" s="588">
        <f t="shared" si="1444"/>
        <v>0</v>
      </c>
      <c r="AW1366" s="587"/>
      <c r="AX1366" s="652"/>
      <c r="AY1366" s="706">
        <f t="shared" si="1445"/>
        <v>0</v>
      </c>
      <c r="BC1366" s="30">
        <f t="shared" si="1448"/>
        <v>0</v>
      </c>
      <c r="BD1366" s="30">
        <f t="shared" si="1449"/>
        <v>0</v>
      </c>
      <c r="BE1366" s="30">
        <f t="shared" si="1428"/>
        <v>0</v>
      </c>
      <c r="BF1366" s="30">
        <f t="shared" si="1450"/>
        <v>0</v>
      </c>
      <c r="BG1366" s="30">
        <f t="shared" si="1451"/>
        <v>0</v>
      </c>
      <c r="BH1366" s="30">
        <f t="shared" si="1470"/>
        <v>0</v>
      </c>
      <c r="BI1366" s="30">
        <f t="shared" si="1432"/>
        <v>0</v>
      </c>
      <c r="BJ1366" s="30">
        <f t="shared" si="1452"/>
        <v>0</v>
      </c>
      <c r="BK1366" s="704">
        <f t="shared" si="1453"/>
        <v>0</v>
      </c>
      <c r="BL1366" s="30">
        <f t="shared" si="1454"/>
        <v>0</v>
      </c>
      <c r="BM1366" s="30">
        <f t="shared" si="1455"/>
        <v>0</v>
      </c>
      <c r="BN1366" s="30">
        <f t="shared" si="1430"/>
        <v>0</v>
      </c>
    </row>
    <row r="1367" spans="1:66" ht="15.75" thickBot="1" x14ac:dyDescent="0.3">
      <c r="A1367" s="52"/>
      <c r="B1367" s="53"/>
      <c r="C1367" s="700"/>
      <c r="D1367" s="53"/>
      <c r="E1367" s="62" t="e">
        <f t="shared" si="1431"/>
        <v>#N/A</v>
      </c>
      <c r="F1367" s="664" t="str">
        <f t="shared" si="1429"/>
        <v/>
      </c>
      <c r="G1367" s="587"/>
      <c r="H1367" s="588">
        <f t="shared" si="1456"/>
        <v>0</v>
      </c>
      <c r="I1367" s="588">
        <f t="shared" si="1433"/>
        <v>0</v>
      </c>
      <c r="J1367" s="587"/>
      <c r="K1367" s="588">
        <f t="shared" si="1457"/>
        <v>0</v>
      </c>
      <c r="L1367" s="588">
        <f t="shared" si="1434"/>
        <v>0</v>
      </c>
      <c r="M1367" s="587"/>
      <c r="N1367" s="588">
        <f t="shared" si="1458"/>
        <v>0</v>
      </c>
      <c r="O1367" s="588">
        <f t="shared" si="1435"/>
        <v>0</v>
      </c>
      <c r="P1367" s="587"/>
      <c r="Q1367" s="588">
        <f t="shared" si="1459"/>
        <v>0</v>
      </c>
      <c r="R1367" s="588">
        <f t="shared" si="1436"/>
        <v>0</v>
      </c>
      <c r="S1367" s="587"/>
      <c r="T1367" s="588">
        <f t="shared" si="1460"/>
        <v>0</v>
      </c>
      <c r="U1367" s="588">
        <f t="shared" si="1437"/>
        <v>0</v>
      </c>
      <c r="V1367" s="587"/>
      <c r="W1367" s="588">
        <f t="shared" si="1461"/>
        <v>0</v>
      </c>
      <c r="X1367" s="588">
        <f t="shared" si="1438"/>
        <v>0</v>
      </c>
      <c r="Y1367" s="587"/>
      <c r="Z1367" s="588">
        <f t="shared" si="1462"/>
        <v>0</v>
      </c>
      <c r="AA1367" s="588">
        <f t="shared" si="1446"/>
        <v>0</v>
      </c>
      <c r="AB1367" s="587"/>
      <c r="AC1367" s="588">
        <f t="shared" si="1463"/>
        <v>0</v>
      </c>
      <c r="AD1367" s="588">
        <f t="shared" si="1439"/>
        <v>0</v>
      </c>
      <c r="AE1367" s="587"/>
      <c r="AF1367" s="588">
        <f t="shared" si="1464"/>
        <v>0</v>
      </c>
      <c r="AG1367" s="588">
        <f t="shared" si="1440"/>
        <v>0</v>
      </c>
      <c r="AH1367" s="587"/>
      <c r="AI1367" s="588">
        <f t="shared" si="1465"/>
        <v>0</v>
      </c>
      <c r="AJ1367" s="588">
        <f t="shared" si="1441"/>
        <v>0</v>
      </c>
      <c r="AK1367" s="587"/>
      <c r="AL1367" s="588">
        <f t="shared" si="1466"/>
        <v>0</v>
      </c>
      <c r="AM1367" s="588">
        <f t="shared" si="1442"/>
        <v>0</v>
      </c>
      <c r="AN1367" s="587"/>
      <c r="AO1367" s="588">
        <f t="shared" si="1467"/>
        <v>0</v>
      </c>
      <c r="AP1367" s="588">
        <f t="shared" si="1443"/>
        <v>0</v>
      </c>
      <c r="AQ1367" s="587"/>
      <c r="AR1367" s="588">
        <f t="shared" si="1468"/>
        <v>0</v>
      </c>
      <c r="AS1367" s="588">
        <f t="shared" si="1447"/>
        <v>0</v>
      </c>
      <c r="AT1367" s="587"/>
      <c r="AU1367" s="588">
        <f t="shared" si="1469"/>
        <v>0</v>
      </c>
      <c r="AV1367" s="588">
        <f t="shared" si="1444"/>
        <v>0</v>
      </c>
      <c r="AW1367" s="587"/>
      <c r="AX1367" s="652"/>
      <c r="AY1367" s="706">
        <f t="shared" si="1445"/>
        <v>0</v>
      </c>
      <c r="BC1367" s="30">
        <f t="shared" si="1448"/>
        <v>0</v>
      </c>
      <c r="BD1367" s="30">
        <f t="shared" si="1449"/>
        <v>0</v>
      </c>
      <c r="BE1367" s="30">
        <f t="shared" si="1428"/>
        <v>0</v>
      </c>
      <c r="BF1367" s="30">
        <f t="shared" si="1450"/>
        <v>0</v>
      </c>
      <c r="BG1367" s="30">
        <f t="shared" si="1451"/>
        <v>0</v>
      </c>
      <c r="BH1367" s="30">
        <f t="shared" si="1470"/>
        <v>0</v>
      </c>
      <c r="BI1367" s="30">
        <f t="shared" si="1432"/>
        <v>0</v>
      </c>
      <c r="BJ1367" s="30">
        <f t="shared" si="1452"/>
        <v>0</v>
      </c>
      <c r="BK1367" s="704">
        <f t="shared" si="1453"/>
        <v>0</v>
      </c>
      <c r="BL1367" s="30">
        <f t="shared" si="1454"/>
        <v>0</v>
      </c>
      <c r="BM1367" s="30">
        <f t="shared" si="1455"/>
        <v>0</v>
      </c>
      <c r="BN1367" s="30">
        <f t="shared" si="1430"/>
        <v>0</v>
      </c>
    </row>
    <row r="1368" spans="1:66" ht="15.75" thickBot="1" x14ac:dyDescent="0.3">
      <c r="A1368" s="52"/>
      <c r="B1368" s="53"/>
      <c r="C1368" s="700"/>
      <c r="D1368" s="53"/>
      <c r="E1368" s="62" t="e">
        <f t="shared" si="1431"/>
        <v>#N/A</v>
      </c>
      <c r="F1368" s="664" t="str">
        <f t="shared" si="1429"/>
        <v/>
      </c>
      <c r="G1368" s="587"/>
      <c r="H1368" s="588">
        <f t="shared" si="1456"/>
        <v>0</v>
      </c>
      <c r="I1368" s="588">
        <f t="shared" si="1433"/>
        <v>0</v>
      </c>
      <c r="J1368" s="587"/>
      <c r="K1368" s="588">
        <f t="shared" si="1457"/>
        <v>0</v>
      </c>
      <c r="L1368" s="588">
        <f t="shared" si="1434"/>
        <v>0</v>
      </c>
      <c r="M1368" s="587"/>
      <c r="N1368" s="588">
        <f t="shared" si="1458"/>
        <v>0</v>
      </c>
      <c r="O1368" s="588">
        <f t="shared" si="1435"/>
        <v>0</v>
      </c>
      <c r="P1368" s="587"/>
      <c r="Q1368" s="588">
        <f t="shared" si="1459"/>
        <v>0</v>
      </c>
      <c r="R1368" s="588">
        <f t="shared" si="1436"/>
        <v>0</v>
      </c>
      <c r="S1368" s="587"/>
      <c r="T1368" s="588">
        <f t="shared" si="1460"/>
        <v>0</v>
      </c>
      <c r="U1368" s="588">
        <f t="shared" si="1437"/>
        <v>0</v>
      </c>
      <c r="V1368" s="587"/>
      <c r="W1368" s="588">
        <f t="shared" si="1461"/>
        <v>0</v>
      </c>
      <c r="X1368" s="588">
        <f t="shared" si="1438"/>
        <v>0</v>
      </c>
      <c r="Y1368" s="587"/>
      <c r="Z1368" s="588">
        <f t="shared" si="1462"/>
        <v>0</v>
      </c>
      <c r="AA1368" s="588">
        <f t="shared" si="1446"/>
        <v>0</v>
      </c>
      <c r="AB1368" s="587"/>
      <c r="AC1368" s="588">
        <f t="shared" si="1463"/>
        <v>0</v>
      </c>
      <c r="AD1368" s="588">
        <f t="shared" si="1439"/>
        <v>0</v>
      </c>
      <c r="AE1368" s="587"/>
      <c r="AF1368" s="588">
        <f t="shared" si="1464"/>
        <v>0</v>
      </c>
      <c r="AG1368" s="588">
        <f t="shared" si="1440"/>
        <v>0</v>
      </c>
      <c r="AH1368" s="587"/>
      <c r="AI1368" s="588">
        <f t="shared" si="1465"/>
        <v>0</v>
      </c>
      <c r="AJ1368" s="588">
        <f t="shared" si="1441"/>
        <v>0</v>
      </c>
      <c r="AK1368" s="587"/>
      <c r="AL1368" s="588">
        <f t="shared" si="1466"/>
        <v>0</v>
      </c>
      <c r="AM1368" s="588">
        <f t="shared" si="1442"/>
        <v>0</v>
      </c>
      <c r="AN1368" s="587"/>
      <c r="AO1368" s="588">
        <f t="shared" si="1467"/>
        <v>0</v>
      </c>
      <c r="AP1368" s="588">
        <f t="shared" si="1443"/>
        <v>0</v>
      </c>
      <c r="AQ1368" s="587"/>
      <c r="AR1368" s="588">
        <f t="shared" si="1468"/>
        <v>0</v>
      </c>
      <c r="AS1368" s="588">
        <f t="shared" si="1447"/>
        <v>0</v>
      </c>
      <c r="AT1368" s="587"/>
      <c r="AU1368" s="588">
        <f t="shared" si="1469"/>
        <v>0</v>
      </c>
      <c r="AV1368" s="588">
        <f t="shared" si="1444"/>
        <v>0</v>
      </c>
      <c r="AW1368" s="587"/>
      <c r="AX1368" s="652"/>
      <c r="AY1368" s="706">
        <f t="shared" si="1445"/>
        <v>0</v>
      </c>
      <c r="BC1368" s="30">
        <f t="shared" si="1448"/>
        <v>0</v>
      </c>
      <c r="BD1368" s="30">
        <f t="shared" si="1449"/>
        <v>0</v>
      </c>
      <c r="BE1368" s="30">
        <f t="shared" si="1428"/>
        <v>0</v>
      </c>
      <c r="BF1368" s="30">
        <f t="shared" si="1450"/>
        <v>0</v>
      </c>
      <c r="BG1368" s="30">
        <f t="shared" si="1451"/>
        <v>0</v>
      </c>
      <c r="BH1368" s="30">
        <f t="shared" si="1470"/>
        <v>0</v>
      </c>
      <c r="BI1368" s="30">
        <f t="shared" si="1432"/>
        <v>0</v>
      </c>
      <c r="BJ1368" s="30">
        <f t="shared" si="1452"/>
        <v>0</v>
      </c>
      <c r="BK1368" s="704">
        <f t="shared" si="1453"/>
        <v>0</v>
      </c>
      <c r="BL1368" s="30">
        <f t="shared" si="1454"/>
        <v>0</v>
      </c>
      <c r="BM1368" s="30">
        <f t="shared" si="1455"/>
        <v>0</v>
      </c>
      <c r="BN1368" s="30">
        <f t="shared" si="1430"/>
        <v>0</v>
      </c>
    </row>
    <row r="1369" spans="1:66" ht="15.75" thickBot="1" x14ac:dyDescent="0.3">
      <c r="A1369" s="52"/>
      <c r="B1369" s="53"/>
      <c r="C1369" s="700"/>
      <c r="D1369" s="53"/>
      <c r="E1369" s="62" t="e">
        <f t="shared" si="1431"/>
        <v>#N/A</v>
      </c>
      <c r="F1369" s="664" t="str">
        <f t="shared" si="1429"/>
        <v/>
      </c>
      <c r="G1369" s="587"/>
      <c r="H1369" s="588">
        <f t="shared" si="1456"/>
        <v>0</v>
      </c>
      <c r="I1369" s="588">
        <f t="shared" si="1433"/>
        <v>0</v>
      </c>
      <c r="J1369" s="587"/>
      <c r="K1369" s="588">
        <f t="shared" si="1457"/>
        <v>0</v>
      </c>
      <c r="L1369" s="588">
        <f t="shared" si="1434"/>
        <v>0</v>
      </c>
      <c r="M1369" s="587"/>
      <c r="N1369" s="588">
        <f t="shared" si="1458"/>
        <v>0</v>
      </c>
      <c r="O1369" s="588">
        <f t="shared" si="1435"/>
        <v>0</v>
      </c>
      <c r="P1369" s="587"/>
      <c r="Q1369" s="588">
        <f t="shared" si="1459"/>
        <v>0</v>
      </c>
      <c r="R1369" s="588">
        <f t="shared" si="1436"/>
        <v>0</v>
      </c>
      <c r="S1369" s="587"/>
      <c r="T1369" s="588">
        <f t="shared" si="1460"/>
        <v>0</v>
      </c>
      <c r="U1369" s="588">
        <f t="shared" si="1437"/>
        <v>0</v>
      </c>
      <c r="V1369" s="587"/>
      <c r="W1369" s="588">
        <f t="shared" si="1461"/>
        <v>0</v>
      </c>
      <c r="X1369" s="588">
        <f t="shared" si="1438"/>
        <v>0</v>
      </c>
      <c r="Y1369" s="587"/>
      <c r="Z1369" s="588">
        <f t="shared" si="1462"/>
        <v>0</v>
      </c>
      <c r="AA1369" s="588">
        <f t="shared" si="1446"/>
        <v>0</v>
      </c>
      <c r="AB1369" s="587"/>
      <c r="AC1369" s="588">
        <f t="shared" si="1463"/>
        <v>0</v>
      </c>
      <c r="AD1369" s="588">
        <f t="shared" si="1439"/>
        <v>0</v>
      </c>
      <c r="AE1369" s="587"/>
      <c r="AF1369" s="588">
        <f t="shared" si="1464"/>
        <v>0</v>
      </c>
      <c r="AG1369" s="588">
        <f t="shared" si="1440"/>
        <v>0</v>
      </c>
      <c r="AH1369" s="587"/>
      <c r="AI1369" s="588">
        <f t="shared" si="1465"/>
        <v>0</v>
      </c>
      <c r="AJ1369" s="588">
        <f t="shared" si="1441"/>
        <v>0</v>
      </c>
      <c r="AK1369" s="587"/>
      <c r="AL1369" s="588">
        <f t="shared" si="1466"/>
        <v>0</v>
      </c>
      <c r="AM1369" s="588">
        <f t="shared" si="1442"/>
        <v>0</v>
      </c>
      <c r="AN1369" s="587"/>
      <c r="AO1369" s="588">
        <f t="shared" si="1467"/>
        <v>0</v>
      </c>
      <c r="AP1369" s="588">
        <f t="shared" si="1443"/>
        <v>0</v>
      </c>
      <c r="AQ1369" s="587"/>
      <c r="AR1369" s="588">
        <f t="shared" si="1468"/>
        <v>0</v>
      </c>
      <c r="AS1369" s="588">
        <f t="shared" si="1447"/>
        <v>0</v>
      </c>
      <c r="AT1369" s="587"/>
      <c r="AU1369" s="588">
        <f t="shared" si="1469"/>
        <v>0</v>
      </c>
      <c r="AV1369" s="588">
        <f t="shared" si="1444"/>
        <v>0</v>
      </c>
      <c r="AW1369" s="587"/>
      <c r="AX1369" s="652"/>
      <c r="AY1369" s="706">
        <f t="shared" si="1445"/>
        <v>0</v>
      </c>
      <c r="BC1369" s="30">
        <f t="shared" si="1448"/>
        <v>0</v>
      </c>
      <c r="BD1369" s="30">
        <f t="shared" si="1449"/>
        <v>0</v>
      </c>
      <c r="BE1369" s="30">
        <f t="shared" ref="BE1369:BE1432" si="1471">R1369-O1369</f>
        <v>0</v>
      </c>
      <c r="BF1369" s="30">
        <f t="shared" si="1450"/>
        <v>0</v>
      </c>
      <c r="BG1369" s="30">
        <f t="shared" si="1451"/>
        <v>0</v>
      </c>
      <c r="BH1369" s="30">
        <f t="shared" si="1470"/>
        <v>0</v>
      </c>
      <c r="BI1369" s="30">
        <f t="shared" si="1432"/>
        <v>0</v>
      </c>
      <c r="BJ1369" s="30">
        <f t="shared" si="1452"/>
        <v>0</v>
      </c>
      <c r="BK1369" s="704">
        <f t="shared" si="1453"/>
        <v>0</v>
      </c>
      <c r="BL1369" s="30">
        <f t="shared" si="1454"/>
        <v>0</v>
      </c>
      <c r="BM1369" s="30">
        <f t="shared" si="1455"/>
        <v>0</v>
      </c>
      <c r="BN1369" s="30">
        <f t="shared" si="1430"/>
        <v>0</v>
      </c>
    </row>
    <row r="1370" spans="1:66" ht="15.75" thickBot="1" x14ac:dyDescent="0.3">
      <c r="A1370" s="52"/>
      <c r="B1370" s="53"/>
      <c r="C1370" s="700"/>
      <c r="D1370" s="53"/>
      <c r="E1370" s="62" t="e">
        <f t="shared" si="1431"/>
        <v>#N/A</v>
      </c>
      <c r="F1370" s="664" t="str">
        <f t="shared" si="1429"/>
        <v/>
      </c>
      <c r="G1370" s="587"/>
      <c r="H1370" s="588">
        <f t="shared" si="1456"/>
        <v>0</v>
      </c>
      <c r="I1370" s="588">
        <f t="shared" si="1433"/>
        <v>0</v>
      </c>
      <c r="J1370" s="587"/>
      <c r="K1370" s="588">
        <f t="shared" si="1457"/>
        <v>0</v>
      </c>
      <c r="L1370" s="588">
        <f t="shared" si="1434"/>
        <v>0</v>
      </c>
      <c r="M1370" s="587"/>
      <c r="N1370" s="588">
        <f t="shared" si="1458"/>
        <v>0</v>
      </c>
      <c r="O1370" s="588">
        <f t="shared" si="1435"/>
        <v>0</v>
      </c>
      <c r="P1370" s="587"/>
      <c r="Q1370" s="588">
        <f t="shared" si="1459"/>
        <v>0</v>
      </c>
      <c r="R1370" s="588">
        <f t="shared" si="1436"/>
        <v>0</v>
      </c>
      <c r="S1370" s="587"/>
      <c r="T1370" s="588">
        <f t="shared" si="1460"/>
        <v>0</v>
      </c>
      <c r="U1370" s="588">
        <f t="shared" si="1437"/>
        <v>0</v>
      </c>
      <c r="V1370" s="587"/>
      <c r="W1370" s="588">
        <f t="shared" si="1461"/>
        <v>0</v>
      </c>
      <c r="X1370" s="588">
        <f t="shared" si="1438"/>
        <v>0</v>
      </c>
      <c r="Y1370" s="587"/>
      <c r="Z1370" s="588">
        <f t="shared" si="1462"/>
        <v>0</v>
      </c>
      <c r="AA1370" s="588">
        <f t="shared" si="1446"/>
        <v>0</v>
      </c>
      <c r="AB1370" s="587"/>
      <c r="AC1370" s="588">
        <f t="shared" si="1463"/>
        <v>0</v>
      </c>
      <c r="AD1370" s="588">
        <f t="shared" si="1439"/>
        <v>0</v>
      </c>
      <c r="AE1370" s="587"/>
      <c r="AF1370" s="588">
        <f t="shared" si="1464"/>
        <v>0</v>
      </c>
      <c r="AG1370" s="588">
        <f t="shared" si="1440"/>
        <v>0</v>
      </c>
      <c r="AH1370" s="587"/>
      <c r="AI1370" s="588">
        <f t="shared" si="1465"/>
        <v>0</v>
      </c>
      <c r="AJ1370" s="588">
        <f t="shared" si="1441"/>
        <v>0</v>
      </c>
      <c r="AK1370" s="587"/>
      <c r="AL1370" s="588">
        <f t="shared" si="1466"/>
        <v>0</v>
      </c>
      <c r="AM1370" s="588">
        <f t="shared" si="1442"/>
        <v>0</v>
      </c>
      <c r="AN1370" s="587"/>
      <c r="AO1370" s="588">
        <f t="shared" si="1467"/>
        <v>0</v>
      </c>
      <c r="AP1370" s="588">
        <f t="shared" si="1443"/>
        <v>0</v>
      </c>
      <c r="AQ1370" s="587"/>
      <c r="AR1370" s="588">
        <f t="shared" si="1468"/>
        <v>0</v>
      </c>
      <c r="AS1370" s="588">
        <f t="shared" si="1447"/>
        <v>0</v>
      </c>
      <c r="AT1370" s="587"/>
      <c r="AU1370" s="588">
        <f t="shared" si="1469"/>
        <v>0</v>
      </c>
      <c r="AV1370" s="588">
        <f t="shared" si="1444"/>
        <v>0</v>
      </c>
      <c r="AW1370" s="587"/>
      <c r="AX1370" s="652"/>
      <c r="AY1370" s="706">
        <f t="shared" si="1445"/>
        <v>0</v>
      </c>
      <c r="BC1370" s="30">
        <f t="shared" si="1448"/>
        <v>0</v>
      </c>
      <c r="BD1370" s="30">
        <f t="shared" si="1449"/>
        <v>0</v>
      </c>
      <c r="BE1370" s="30">
        <f t="shared" si="1471"/>
        <v>0</v>
      </c>
      <c r="BF1370" s="30">
        <f t="shared" si="1450"/>
        <v>0</v>
      </c>
      <c r="BG1370" s="30">
        <f t="shared" si="1451"/>
        <v>0</v>
      </c>
      <c r="BH1370" s="30">
        <f t="shared" si="1470"/>
        <v>0</v>
      </c>
      <c r="BI1370" s="30">
        <f t="shared" si="1432"/>
        <v>0</v>
      </c>
      <c r="BJ1370" s="30">
        <f t="shared" si="1452"/>
        <v>0</v>
      </c>
      <c r="BK1370" s="704">
        <f t="shared" si="1453"/>
        <v>0</v>
      </c>
      <c r="BL1370" s="30">
        <f t="shared" si="1454"/>
        <v>0</v>
      </c>
      <c r="BM1370" s="30">
        <f t="shared" si="1455"/>
        <v>0</v>
      </c>
      <c r="BN1370" s="30">
        <f t="shared" si="1430"/>
        <v>0</v>
      </c>
    </row>
    <row r="1371" spans="1:66" ht="15.75" thickBot="1" x14ac:dyDescent="0.3">
      <c r="A1371" s="52"/>
      <c r="B1371" s="53"/>
      <c r="C1371" s="700"/>
      <c r="D1371" s="53"/>
      <c r="E1371" s="62" t="e">
        <f t="shared" si="1431"/>
        <v>#N/A</v>
      </c>
      <c r="F1371" s="664" t="str">
        <f t="shared" si="1429"/>
        <v/>
      </c>
      <c r="G1371" s="587"/>
      <c r="H1371" s="588">
        <f t="shared" si="1456"/>
        <v>0</v>
      </c>
      <c r="I1371" s="588">
        <f t="shared" si="1433"/>
        <v>0</v>
      </c>
      <c r="J1371" s="587"/>
      <c r="K1371" s="588">
        <f t="shared" si="1457"/>
        <v>0</v>
      </c>
      <c r="L1371" s="588">
        <f t="shared" si="1434"/>
        <v>0</v>
      </c>
      <c r="M1371" s="587"/>
      <c r="N1371" s="588">
        <f t="shared" si="1458"/>
        <v>0</v>
      </c>
      <c r="O1371" s="588">
        <f t="shared" si="1435"/>
        <v>0</v>
      </c>
      <c r="P1371" s="587"/>
      <c r="Q1371" s="588">
        <f t="shared" si="1459"/>
        <v>0</v>
      </c>
      <c r="R1371" s="588">
        <f t="shared" si="1436"/>
        <v>0</v>
      </c>
      <c r="S1371" s="587"/>
      <c r="T1371" s="588">
        <f t="shared" si="1460"/>
        <v>0</v>
      </c>
      <c r="U1371" s="588">
        <f t="shared" si="1437"/>
        <v>0</v>
      </c>
      <c r="V1371" s="587"/>
      <c r="W1371" s="588">
        <f t="shared" si="1461"/>
        <v>0</v>
      </c>
      <c r="X1371" s="588">
        <f t="shared" si="1438"/>
        <v>0</v>
      </c>
      <c r="Y1371" s="587"/>
      <c r="Z1371" s="588">
        <f t="shared" si="1462"/>
        <v>0</v>
      </c>
      <c r="AA1371" s="588">
        <f t="shared" si="1446"/>
        <v>0</v>
      </c>
      <c r="AB1371" s="587"/>
      <c r="AC1371" s="588">
        <f t="shared" si="1463"/>
        <v>0</v>
      </c>
      <c r="AD1371" s="588">
        <f t="shared" si="1439"/>
        <v>0</v>
      </c>
      <c r="AE1371" s="587"/>
      <c r="AF1371" s="588">
        <f t="shared" si="1464"/>
        <v>0</v>
      </c>
      <c r="AG1371" s="588">
        <f t="shared" si="1440"/>
        <v>0</v>
      </c>
      <c r="AH1371" s="587"/>
      <c r="AI1371" s="588">
        <f t="shared" si="1465"/>
        <v>0</v>
      </c>
      <c r="AJ1371" s="588">
        <f t="shared" si="1441"/>
        <v>0</v>
      </c>
      <c r="AK1371" s="587"/>
      <c r="AL1371" s="588">
        <f t="shared" si="1466"/>
        <v>0</v>
      </c>
      <c r="AM1371" s="588">
        <f t="shared" si="1442"/>
        <v>0</v>
      </c>
      <c r="AN1371" s="587"/>
      <c r="AO1371" s="588">
        <f t="shared" si="1467"/>
        <v>0</v>
      </c>
      <c r="AP1371" s="588">
        <f t="shared" si="1443"/>
        <v>0</v>
      </c>
      <c r="AQ1371" s="587"/>
      <c r="AR1371" s="588">
        <f t="shared" si="1468"/>
        <v>0</v>
      </c>
      <c r="AS1371" s="588">
        <f t="shared" si="1447"/>
        <v>0</v>
      </c>
      <c r="AT1371" s="587"/>
      <c r="AU1371" s="588">
        <f t="shared" si="1469"/>
        <v>0</v>
      </c>
      <c r="AV1371" s="588">
        <f t="shared" si="1444"/>
        <v>0</v>
      </c>
      <c r="AW1371" s="587"/>
      <c r="AX1371" s="652"/>
      <c r="AY1371" s="706">
        <f t="shared" si="1445"/>
        <v>0</v>
      </c>
      <c r="BC1371" s="30">
        <f t="shared" si="1448"/>
        <v>0</v>
      </c>
      <c r="BD1371" s="30">
        <f t="shared" si="1449"/>
        <v>0</v>
      </c>
      <c r="BE1371" s="30">
        <f t="shared" si="1471"/>
        <v>0</v>
      </c>
      <c r="BF1371" s="30">
        <f t="shared" si="1450"/>
        <v>0</v>
      </c>
      <c r="BG1371" s="30">
        <f t="shared" si="1451"/>
        <v>0</v>
      </c>
      <c r="BH1371" s="30">
        <f t="shared" si="1470"/>
        <v>0</v>
      </c>
      <c r="BI1371" s="30">
        <f t="shared" si="1432"/>
        <v>0</v>
      </c>
      <c r="BJ1371" s="30">
        <f t="shared" si="1452"/>
        <v>0</v>
      </c>
      <c r="BK1371" s="704">
        <f t="shared" si="1453"/>
        <v>0</v>
      </c>
      <c r="BL1371" s="30">
        <f t="shared" si="1454"/>
        <v>0</v>
      </c>
      <c r="BM1371" s="30">
        <f t="shared" si="1455"/>
        <v>0</v>
      </c>
      <c r="BN1371" s="30">
        <f t="shared" si="1430"/>
        <v>0</v>
      </c>
    </row>
    <row r="1372" spans="1:66" ht="15.75" thickBot="1" x14ac:dyDescent="0.3">
      <c r="A1372" s="52"/>
      <c r="B1372" s="53"/>
      <c r="C1372" s="700"/>
      <c r="D1372" s="53"/>
      <c r="E1372" s="62" t="e">
        <f t="shared" si="1431"/>
        <v>#N/A</v>
      </c>
      <c r="F1372" s="664" t="str">
        <f t="shared" si="1429"/>
        <v/>
      </c>
      <c r="G1372" s="587"/>
      <c r="H1372" s="588">
        <f t="shared" si="1456"/>
        <v>0</v>
      </c>
      <c r="I1372" s="588">
        <f t="shared" si="1433"/>
        <v>0</v>
      </c>
      <c r="J1372" s="587"/>
      <c r="K1372" s="588">
        <f t="shared" si="1457"/>
        <v>0</v>
      </c>
      <c r="L1372" s="588">
        <f t="shared" si="1434"/>
        <v>0</v>
      </c>
      <c r="M1372" s="587"/>
      <c r="N1372" s="588">
        <f t="shared" si="1458"/>
        <v>0</v>
      </c>
      <c r="O1372" s="588">
        <f t="shared" si="1435"/>
        <v>0</v>
      </c>
      <c r="P1372" s="587"/>
      <c r="Q1372" s="588">
        <f t="shared" si="1459"/>
        <v>0</v>
      </c>
      <c r="R1372" s="588">
        <f t="shared" si="1436"/>
        <v>0</v>
      </c>
      <c r="S1372" s="587"/>
      <c r="T1372" s="588">
        <f t="shared" si="1460"/>
        <v>0</v>
      </c>
      <c r="U1372" s="588">
        <f t="shared" si="1437"/>
        <v>0</v>
      </c>
      <c r="V1372" s="587"/>
      <c r="W1372" s="588">
        <f t="shared" si="1461"/>
        <v>0</v>
      </c>
      <c r="X1372" s="588">
        <f t="shared" si="1438"/>
        <v>0</v>
      </c>
      <c r="Y1372" s="587"/>
      <c r="Z1372" s="588">
        <f t="shared" si="1462"/>
        <v>0</v>
      </c>
      <c r="AA1372" s="588">
        <f t="shared" si="1446"/>
        <v>0</v>
      </c>
      <c r="AB1372" s="587"/>
      <c r="AC1372" s="588">
        <f t="shared" si="1463"/>
        <v>0</v>
      </c>
      <c r="AD1372" s="588">
        <f t="shared" si="1439"/>
        <v>0</v>
      </c>
      <c r="AE1372" s="587"/>
      <c r="AF1372" s="588">
        <f t="shared" si="1464"/>
        <v>0</v>
      </c>
      <c r="AG1372" s="588">
        <f t="shared" si="1440"/>
        <v>0</v>
      </c>
      <c r="AH1372" s="587"/>
      <c r="AI1372" s="588">
        <f t="shared" si="1465"/>
        <v>0</v>
      </c>
      <c r="AJ1372" s="588">
        <f t="shared" si="1441"/>
        <v>0</v>
      </c>
      <c r="AK1372" s="587"/>
      <c r="AL1372" s="588">
        <f t="shared" si="1466"/>
        <v>0</v>
      </c>
      <c r="AM1372" s="588">
        <f t="shared" si="1442"/>
        <v>0</v>
      </c>
      <c r="AN1372" s="587"/>
      <c r="AO1372" s="588">
        <f t="shared" si="1467"/>
        <v>0</v>
      </c>
      <c r="AP1372" s="588">
        <f t="shared" si="1443"/>
        <v>0</v>
      </c>
      <c r="AQ1372" s="587"/>
      <c r="AR1372" s="588">
        <f t="shared" si="1468"/>
        <v>0</v>
      </c>
      <c r="AS1372" s="588">
        <f t="shared" si="1447"/>
        <v>0</v>
      </c>
      <c r="AT1372" s="587"/>
      <c r="AU1372" s="588">
        <f t="shared" si="1469"/>
        <v>0</v>
      </c>
      <c r="AV1372" s="588">
        <f t="shared" si="1444"/>
        <v>0</v>
      </c>
      <c r="AW1372" s="587"/>
      <c r="AX1372" s="652"/>
      <c r="AY1372" s="706">
        <f t="shared" si="1445"/>
        <v>0</v>
      </c>
      <c r="BC1372" s="30">
        <f t="shared" si="1448"/>
        <v>0</v>
      </c>
      <c r="BD1372" s="30">
        <f t="shared" si="1449"/>
        <v>0</v>
      </c>
      <c r="BE1372" s="30">
        <f t="shared" si="1471"/>
        <v>0</v>
      </c>
      <c r="BF1372" s="30">
        <f t="shared" si="1450"/>
        <v>0</v>
      </c>
      <c r="BG1372" s="30">
        <f t="shared" si="1451"/>
        <v>0</v>
      </c>
      <c r="BH1372" s="30">
        <f t="shared" si="1470"/>
        <v>0</v>
      </c>
      <c r="BI1372" s="30">
        <f t="shared" si="1432"/>
        <v>0</v>
      </c>
      <c r="BJ1372" s="30">
        <f t="shared" si="1452"/>
        <v>0</v>
      </c>
      <c r="BK1372" s="704">
        <f t="shared" si="1453"/>
        <v>0</v>
      </c>
      <c r="BL1372" s="30">
        <f t="shared" si="1454"/>
        <v>0</v>
      </c>
      <c r="BM1372" s="30">
        <f t="shared" si="1455"/>
        <v>0</v>
      </c>
      <c r="BN1372" s="30">
        <f t="shared" si="1430"/>
        <v>0</v>
      </c>
    </row>
    <row r="1373" spans="1:66" ht="15.75" thickBot="1" x14ac:dyDescent="0.3">
      <c r="A1373" s="52"/>
      <c r="B1373" s="53"/>
      <c r="C1373" s="700"/>
      <c r="D1373" s="53"/>
      <c r="E1373" s="62" t="e">
        <f t="shared" si="1431"/>
        <v>#N/A</v>
      </c>
      <c r="F1373" s="664" t="str">
        <f t="shared" si="1429"/>
        <v/>
      </c>
      <c r="G1373" s="587"/>
      <c r="H1373" s="588">
        <f t="shared" si="1456"/>
        <v>0</v>
      </c>
      <c r="I1373" s="588">
        <f t="shared" si="1433"/>
        <v>0</v>
      </c>
      <c r="J1373" s="587"/>
      <c r="K1373" s="588">
        <f t="shared" si="1457"/>
        <v>0</v>
      </c>
      <c r="L1373" s="588">
        <f t="shared" si="1434"/>
        <v>0</v>
      </c>
      <c r="M1373" s="587"/>
      <c r="N1373" s="588">
        <f t="shared" si="1458"/>
        <v>0</v>
      </c>
      <c r="O1373" s="588">
        <f t="shared" si="1435"/>
        <v>0</v>
      </c>
      <c r="P1373" s="587"/>
      <c r="Q1373" s="588">
        <f t="shared" si="1459"/>
        <v>0</v>
      </c>
      <c r="R1373" s="588">
        <f t="shared" si="1436"/>
        <v>0</v>
      </c>
      <c r="S1373" s="587"/>
      <c r="T1373" s="588">
        <f t="shared" si="1460"/>
        <v>0</v>
      </c>
      <c r="U1373" s="588">
        <f t="shared" si="1437"/>
        <v>0</v>
      </c>
      <c r="V1373" s="587"/>
      <c r="W1373" s="588">
        <f t="shared" si="1461"/>
        <v>0</v>
      </c>
      <c r="X1373" s="588">
        <f t="shared" si="1438"/>
        <v>0</v>
      </c>
      <c r="Y1373" s="587"/>
      <c r="Z1373" s="588">
        <f t="shared" si="1462"/>
        <v>0</v>
      </c>
      <c r="AA1373" s="588">
        <f t="shared" si="1446"/>
        <v>0</v>
      </c>
      <c r="AB1373" s="587"/>
      <c r="AC1373" s="588">
        <f t="shared" si="1463"/>
        <v>0</v>
      </c>
      <c r="AD1373" s="588">
        <f t="shared" si="1439"/>
        <v>0</v>
      </c>
      <c r="AE1373" s="587"/>
      <c r="AF1373" s="588">
        <f t="shared" si="1464"/>
        <v>0</v>
      </c>
      <c r="AG1373" s="588">
        <f t="shared" si="1440"/>
        <v>0</v>
      </c>
      <c r="AH1373" s="587"/>
      <c r="AI1373" s="588">
        <f t="shared" si="1465"/>
        <v>0</v>
      </c>
      <c r="AJ1373" s="588">
        <f t="shared" si="1441"/>
        <v>0</v>
      </c>
      <c r="AK1373" s="587"/>
      <c r="AL1373" s="588">
        <f t="shared" si="1466"/>
        <v>0</v>
      </c>
      <c r="AM1373" s="588">
        <f t="shared" si="1442"/>
        <v>0</v>
      </c>
      <c r="AN1373" s="587"/>
      <c r="AO1373" s="588">
        <f t="shared" si="1467"/>
        <v>0</v>
      </c>
      <c r="AP1373" s="588">
        <f t="shared" si="1443"/>
        <v>0</v>
      </c>
      <c r="AQ1373" s="587"/>
      <c r="AR1373" s="588">
        <f t="shared" si="1468"/>
        <v>0</v>
      </c>
      <c r="AS1373" s="588">
        <f t="shared" si="1447"/>
        <v>0</v>
      </c>
      <c r="AT1373" s="587"/>
      <c r="AU1373" s="588">
        <f t="shared" si="1469"/>
        <v>0</v>
      </c>
      <c r="AV1373" s="588">
        <f t="shared" si="1444"/>
        <v>0</v>
      </c>
      <c r="AW1373" s="587"/>
      <c r="AX1373" s="652"/>
      <c r="AY1373" s="706">
        <f t="shared" si="1445"/>
        <v>0</v>
      </c>
      <c r="BC1373" s="30">
        <f t="shared" si="1448"/>
        <v>0</v>
      </c>
      <c r="BD1373" s="30">
        <f t="shared" si="1449"/>
        <v>0</v>
      </c>
      <c r="BE1373" s="30">
        <f t="shared" si="1471"/>
        <v>0</v>
      </c>
      <c r="BF1373" s="30">
        <f t="shared" si="1450"/>
        <v>0</v>
      </c>
      <c r="BG1373" s="30">
        <f t="shared" si="1451"/>
        <v>0</v>
      </c>
      <c r="BH1373" s="30">
        <f t="shared" si="1470"/>
        <v>0</v>
      </c>
      <c r="BI1373" s="30">
        <f t="shared" si="1432"/>
        <v>0</v>
      </c>
      <c r="BJ1373" s="30">
        <f t="shared" si="1452"/>
        <v>0</v>
      </c>
      <c r="BK1373" s="704">
        <f t="shared" si="1453"/>
        <v>0</v>
      </c>
      <c r="BL1373" s="30">
        <f t="shared" si="1454"/>
        <v>0</v>
      </c>
      <c r="BM1373" s="30">
        <f t="shared" si="1455"/>
        <v>0</v>
      </c>
      <c r="BN1373" s="30">
        <f t="shared" si="1430"/>
        <v>0</v>
      </c>
    </row>
    <row r="1374" spans="1:66" ht="15.75" thickBot="1" x14ac:dyDescent="0.3">
      <c r="A1374" s="52"/>
      <c r="B1374" s="53"/>
      <c r="C1374" s="700"/>
      <c r="D1374" s="53"/>
      <c r="E1374" s="62" t="e">
        <f t="shared" si="1431"/>
        <v>#N/A</v>
      </c>
      <c r="F1374" s="664" t="str">
        <f t="shared" si="1429"/>
        <v/>
      </c>
      <c r="G1374" s="587"/>
      <c r="H1374" s="588">
        <f t="shared" si="1456"/>
        <v>0</v>
      </c>
      <c r="I1374" s="588">
        <f t="shared" si="1433"/>
        <v>0</v>
      </c>
      <c r="J1374" s="587"/>
      <c r="K1374" s="588">
        <f t="shared" si="1457"/>
        <v>0</v>
      </c>
      <c r="L1374" s="588">
        <f t="shared" si="1434"/>
        <v>0</v>
      </c>
      <c r="M1374" s="587"/>
      <c r="N1374" s="588">
        <f t="shared" si="1458"/>
        <v>0</v>
      </c>
      <c r="O1374" s="588">
        <f t="shared" si="1435"/>
        <v>0</v>
      </c>
      <c r="P1374" s="587"/>
      <c r="Q1374" s="588">
        <f t="shared" si="1459"/>
        <v>0</v>
      </c>
      <c r="R1374" s="588">
        <f t="shared" si="1436"/>
        <v>0</v>
      </c>
      <c r="S1374" s="587"/>
      <c r="T1374" s="588">
        <f t="shared" si="1460"/>
        <v>0</v>
      </c>
      <c r="U1374" s="588">
        <f t="shared" si="1437"/>
        <v>0</v>
      </c>
      <c r="V1374" s="587"/>
      <c r="W1374" s="588">
        <f t="shared" si="1461"/>
        <v>0</v>
      </c>
      <c r="X1374" s="588">
        <f t="shared" si="1438"/>
        <v>0</v>
      </c>
      <c r="Y1374" s="587"/>
      <c r="Z1374" s="588">
        <f t="shared" si="1462"/>
        <v>0</v>
      </c>
      <c r="AA1374" s="588">
        <f t="shared" si="1446"/>
        <v>0</v>
      </c>
      <c r="AB1374" s="587"/>
      <c r="AC1374" s="588">
        <f t="shared" si="1463"/>
        <v>0</v>
      </c>
      <c r="AD1374" s="588">
        <f t="shared" si="1439"/>
        <v>0</v>
      </c>
      <c r="AE1374" s="587"/>
      <c r="AF1374" s="588">
        <f t="shared" si="1464"/>
        <v>0</v>
      </c>
      <c r="AG1374" s="588">
        <f t="shared" si="1440"/>
        <v>0</v>
      </c>
      <c r="AH1374" s="587"/>
      <c r="AI1374" s="588">
        <f t="shared" si="1465"/>
        <v>0</v>
      </c>
      <c r="AJ1374" s="588">
        <f t="shared" si="1441"/>
        <v>0</v>
      </c>
      <c r="AK1374" s="587"/>
      <c r="AL1374" s="588">
        <f t="shared" si="1466"/>
        <v>0</v>
      </c>
      <c r="AM1374" s="588">
        <f t="shared" si="1442"/>
        <v>0</v>
      </c>
      <c r="AN1374" s="587"/>
      <c r="AO1374" s="588">
        <f t="shared" si="1467"/>
        <v>0</v>
      </c>
      <c r="AP1374" s="588">
        <f t="shared" si="1443"/>
        <v>0</v>
      </c>
      <c r="AQ1374" s="587"/>
      <c r="AR1374" s="588">
        <f t="shared" si="1468"/>
        <v>0</v>
      </c>
      <c r="AS1374" s="588">
        <f t="shared" si="1447"/>
        <v>0</v>
      </c>
      <c r="AT1374" s="587"/>
      <c r="AU1374" s="588">
        <f t="shared" si="1469"/>
        <v>0</v>
      </c>
      <c r="AV1374" s="588">
        <f t="shared" si="1444"/>
        <v>0</v>
      </c>
      <c r="AW1374" s="587"/>
      <c r="AX1374" s="652"/>
      <c r="AY1374" s="706">
        <f t="shared" si="1445"/>
        <v>0</v>
      </c>
      <c r="BC1374" s="30">
        <f t="shared" si="1448"/>
        <v>0</v>
      </c>
      <c r="BD1374" s="30">
        <f t="shared" si="1449"/>
        <v>0</v>
      </c>
      <c r="BE1374" s="30">
        <f t="shared" si="1471"/>
        <v>0</v>
      </c>
      <c r="BF1374" s="30">
        <f t="shared" si="1450"/>
        <v>0</v>
      </c>
      <c r="BG1374" s="30">
        <f t="shared" si="1451"/>
        <v>0</v>
      </c>
      <c r="BH1374" s="30">
        <f t="shared" si="1470"/>
        <v>0</v>
      </c>
      <c r="BI1374" s="30">
        <f t="shared" si="1432"/>
        <v>0</v>
      </c>
      <c r="BJ1374" s="30">
        <f t="shared" si="1452"/>
        <v>0</v>
      </c>
      <c r="BK1374" s="704">
        <f t="shared" si="1453"/>
        <v>0</v>
      </c>
      <c r="BL1374" s="30">
        <f t="shared" si="1454"/>
        <v>0</v>
      </c>
      <c r="BM1374" s="30">
        <f t="shared" si="1455"/>
        <v>0</v>
      </c>
      <c r="BN1374" s="30">
        <f t="shared" si="1430"/>
        <v>0</v>
      </c>
    </row>
    <row r="1375" spans="1:66" ht="15.75" thickBot="1" x14ac:dyDescent="0.3">
      <c r="A1375" s="52"/>
      <c r="B1375" s="53"/>
      <c r="C1375" s="700"/>
      <c r="D1375" s="53"/>
      <c r="E1375" s="62" t="e">
        <f t="shared" si="1431"/>
        <v>#N/A</v>
      </c>
      <c r="F1375" s="664" t="str">
        <f t="shared" si="1429"/>
        <v/>
      </c>
      <c r="G1375" s="587"/>
      <c r="H1375" s="588">
        <f t="shared" si="1456"/>
        <v>0</v>
      </c>
      <c r="I1375" s="588">
        <f t="shared" si="1433"/>
        <v>0</v>
      </c>
      <c r="J1375" s="587"/>
      <c r="K1375" s="588">
        <f t="shared" si="1457"/>
        <v>0</v>
      </c>
      <c r="L1375" s="588">
        <f t="shared" si="1434"/>
        <v>0</v>
      </c>
      <c r="M1375" s="587"/>
      <c r="N1375" s="588">
        <f t="shared" si="1458"/>
        <v>0</v>
      </c>
      <c r="O1375" s="588">
        <f t="shared" si="1435"/>
        <v>0</v>
      </c>
      <c r="P1375" s="587"/>
      <c r="Q1375" s="588">
        <f t="shared" si="1459"/>
        <v>0</v>
      </c>
      <c r="R1375" s="588">
        <f t="shared" si="1436"/>
        <v>0</v>
      </c>
      <c r="S1375" s="587"/>
      <c r="T1375" s="588">
        <f t="shared" si="1460"/>
        <v>0</v>
      </c>
      <c r="U1375" s="588">
        <f t="shared" si="1437"/>
        <v>0</v>
      </c>
      <c r="V1375" s="587"/>
      <c r="W1375" s="588">
        <f t="shared" si="1461"/>
        <v>0</v>
      </c>
      <c r="X1375" s="588">
        <f t="shared" si="1438"/>
        <v>0</v>
      </c>
      <c r="Y1375" s="587"/>
      <c r="Z1375" s="588">
        <f t="shared" si="1462"/>
        <v>0</v>
      </c>
      <c r="AA1375" s="588">
        <f t="shared" si="1446"/>
        <v>0</v>
      </c>
      <c r="AB1375" s="587"/>
      <c r="AC1375" s="588">
        <f t="shared" si="1463"/>
        <v>0</v>
      </c>
      <c r="AD1375" s="588">
        <f t="shared" si="1439"/>
        <v>0</v>
      </c>
      <c r="AE1375" s="587"/>
      <c r="AF1375" s="588">
        <f t="shared" si="1464"/>
        <v>0</v>
      </c>
      <c r="AG1375" s="588">
        <f t="shared" si="1440"/>
        <v>0</v>
      </c>
      <c r="AH1375" s="587"/>
      <c r="AI1375" s="588">
        <f t="shared" si="1465"/>
        <v>0</v>
      </c>
      <c r="AJ1375" s="588">
        <f t="shared" si="1441"/>
        <v>0</v>
      </c>
      <c r="AK1375" s="587"/>
      <c r="AL1375" s="588">
        <f t="shared" si="1466"/>
        <v>0</v>
      </c>
      <c r="AM1375" s="588">
        <f t="shared" si="1442"/>
        <v>0</v>
      </c>
      <c r="AN1375" s="587"/>
      <c r="AO1375" s="588">
        <f t="shared" si="1467"/>
        <v>0</v>
      </c>
      <c r="AP1375" s="588">
        <f t="shared" si="1443"/>
        <v>0</v>
      </c>
      <c r="AQ1375" s="587"/>
      <c r="AR1375" s="588">
        <f t="shared" si="1468"/>
        <v>0</v>
      </c>
      <c r="AS1375" s="588">
        <f t="shared" si="1447"/>
        <v>0</v>
      </c>
      <c r="AT1375" s="587"/>
      <c r="AU1375" s="588">
        <f t="shared" si="1469"/>
        <v>0</v>
      </c>
      <c r="AV1375" s="588">
        <f t="shared" si="1444"/>
        <v>0</v>
      </c>
      <c r="AW1375" s="587"/>
      <c r="AX1375" s="652"/>
      <c r="AY1375" s="706">
        <f t="shared" si="1445"/>
        <v>0</v>
      </c>
      <c r="BC1375" s="30">
        <f t="shared" si="1448"/>
        <v>0</v>
      </c>
      <c r="BD1375" s="30">
        <f t="shared" si="1449"/>
        <v>0</v>
      </c>
      <c r="BE1375" s="30">
        <f t="shared" si="1471"/>
        <v>0</v>
      </c>
      <c r="BF1375" s="30">
        <f t="shared" si="1450"/>
        <v>0</v>
      </c>
      <c r="BG1375" s="30">
        <f t="shared" si="1451"/>
        <v>0</v>
      </c>
      <c r="BH1375" s="30">
        <f t="shared" si="1470"/>
        <v>0</v>
      </c>
      <c r="BI1375" s="30">
        <f t="shared" si="1432"/>
        <v>0</v>
      </c>
      <c r="BJ1375" s="30">
        <f t="shared" si="1452"/>
        <v>0</v>
      </c>
      <c r="BK1375" s="704">
        <f t="shared" si="1453"/>
        <v>0</v>
      </c>
      <c r="BL1375" s="30">
        <f t="shared" si="1454"/>
        <v>0</v>
      </c>
      <c r="BM1375" s="30">
        <f t="shared" si="1455"/>
        <v>0</v>
      </c>
      <c r="BN1375" s="30">
        <f t="shared" si="1430"/>
        <v>0</v>
      </c>
    </row>
    <row r="1376" spans="1:66" ht="15.75" thickBot="1" x14ac:dyDescent="0.3">
      <c r="A1376" s="52"/>
      <c r="B1376" s="53"/>
      <c r="C1376" s="700"/>
      <c r="D1376" s="53"/>
      <c r="E1376" s="62" t="e">
        <f t="shared" si="1431"/>
        <v>#N/A</v>
      </c>
      <c r="F1376" s="664" t="str">
        <f t="shared" si="1429"/>
        <v/>
      </c>
      <c r="G1376" s="587"/>
      <c r="H1376" s="588">
        <f t="shared" si="1456"/>
        <v>0</v>
      </c>
      <c r="I1376" s="588">
        <f t="shared" si="1433"/>
        <v>0</v>
      </c>
      <c r="J1376" s="587"/>
      <c r="K1376" s="588">
        <f t="shared" si="1457"/>
        <v>0</v>
      </c>
      <c r="L1376" s="588">
        <f t="shared" si="1434"/>
        <v>0</v>
      </c>
      <c r="M1376" s="587"/>
      <c r="N1376" s="588">
        <f t="shared" si="1458"/>
        <v>0</v>
      </c>
      <c r="O1376" s="588">
        <f t="shared" si="1435"/>
        <v>0</v>
      </c>
      <c r="P1376" s="587"/>
      <c r="Q1376" s="588">
        <f t="shared" si="1459"/>
        <v>0</v>
      </c>
      <c r="R1376" s="588">
        <f t="shared" si="1436"/>
        <v>0</v>
      </c>
      <c r="S1376" s="587"/>
      <c r="T1376" s="588">
        <f t="shared" si="1460"/>
        <v>0</v>
      </c>
      <c r="U1376" s="588">
        <f t="shared" si="1437"/>
        <v>0</v>
      </c>
      <c r="V1376" s="587"/>
      <c r="W1376" s="588">
        <f t="shared" si="1461"/>
        <v>0</v>
      </c>
      <c r="X1376" s="588">
        <f t="shared" si="1438"/>
        <v>0</v>
      </c>
      <c r="Y1376" s="587"/>
      <c r="Z1376" s="588">
        <f t="shared" si="1462"/>
        <v>0</v>
      </c>
      <c r="AA1376" s="588">
        <f t="shared" si="1446"/>
        <v>0</v>
      </c>
      <c r="AB1376" s="587"/>
      <c r="AC1376" s="588">
        <f t="shared" si="1463"/>
        <v>0</v>
      </c>
      <c r="AD1376" s="588">
        <f t="shared" si="1439"/>
        <v>0</v>
      </c>
      <c r="AE1376" s="587"/>
      <c r="AF1376" s="588">
        <f t="shared" si="1464"/>
        <v>0</v>
      </c>
      <c r="AG1376" s="588">
        <f t="shared" si="1440"/>
        <v>0</v>
      </c>
      <c r="AH1376" s="587"/>
      <c r="AI1376" s="588">
        <f t="shared" si="1465"/>
        <v>0</v>
      </c>
      <c r="AJ1376" s="588">
        <f t="shared" si="1441"/>
        <v>0</v>
      </c>
      <c r="AK1376" s="587"/>
      <c r="AL1376" s="588">
        <f t="shared" si="1466"/>
        <v>0</v>
      </c>
      <c r="AM1376" s="588">
        <f t="shared" si="1442"/>
        <v>0</v>
      </c>
      <c r="AN1376" s="587"/>
      <c r="AO1376" s="588">
        <f t="shared" si="1467"/>
        <v>0</v>
      </c>
      <c r="AP1376" s="588">
        <f t="shared" si="1443"/>
        <v>0</v>
      </c>
      <c r="AQ1376" s="587"/>
      <c r="AR1376" s="588">
        <f t="shared" si="1468"/>
        <v>0</v>
      </c>
      <c r="AS1376" s="588">
        <f t="shared" si="1447"/>
        <v>0</v>
      </c>
      <c r="AT1376" s="587"/>
      <c r="AU1376" s="588">
        <f t="shared" si="1469"/>
        <v>0</v>
      </c>
      <c r="AV1376" s="588">
        <f t="shared" si="1444"/>
        <v>0</v>
      </c>
      <c r="AW1376" s="587"/>
      <c r="AX1376" s="652"/>
      <c r="AY1376" s="706">
        <f t="shared" si="1445"/>
        <v>0</v>
      </c>
      <c r="BC1376" s="30">
        <f t="shared" si="1448"/>
        <v>0</v>
      </c>
      <c r="BD1376" s="30">
        <f t="shared" si="1449"/>
        <v>0</v>
      </c>
      <c r="BE1376" s="30">
        <f t="shared" si="1471"/>
        <v>0</v>
      </c>
      <c r="BF1376" s="30">
        <f t="shared" si="1450"/>
        <v>0</v>
      </c>
      <c r="BG1376" s="30">
        <f t="shared" si="1451"/>
        <v>0</v>
      </c>
      <c r="BH1376" s="30">
        <f t="shared" si="1470"/>
        <v>0</v>
      </c>
      <c r="BI1376" s="30">
        <f t="shared" si="1432"/>
        <v>0</v>
      </c>
      <c r="BJ1376" s="30">
        <f t="shared" si="1452"/>
        <v>0</v>
      </c>
      <c r="BK1376" s="704">
        <f t="shared" si="1453"/>
        <v>0</v>
      </c>
      <c r="BL1376" s="30">
        <f t="shared" si="1454"/>
        <v>0</v>
      </c>
      <c r="BM1376" s="30">
        <f t="shared" si="1455"/>
        <v>0</v>
      </c>
      <c r="BN1376" s="30">
        <f t="shared" si="1430"/>
        <v>0</v>
      </c>
    </row>
    <row r="1377" spans="1:66" ht="15.75" thickBot="1" x14ac:dyDescent="0.3">
      <c r="A1377" s="52"/>
      <c r="B1377" s="53"/>
      <c r="C1377" s="700"/>
      <c r="D1377" s="53"/>
      <c r="E1377" s="62" t="e">
        <f t="shared" si="1431"/>
        <v>#N/A</v>
      </c>
      <c r="F1377" s="664" t="str">
        <f t="shared" si="1429"/>
        <v/>
      </c>
      <c r="G1377" s="587"/>
      <c r="H1377" s="588">
        <f t="shared" si="1456"/>
        <v>0</v>
      </c>
      <c r="I1377" s="588">
        <f t="shared" si="1433"/>
        <v>0</v>
      </c>
      <c r="J1377" s="587"/>
      <c r="K1377" s="588">
        <f t="shared" si="1457"/>
        <v>0</v>
      </c>
      <c r="L1377" s="588">
        <f t="shared" si="1434"/>
        <v>0</v>
      </c>
      <c r="M1377" s="587"/>
      <c r="N1377" s="588">
        <f t="shared" si="1458"/>
        <v>0</v>
      </c>
      <c r="O1377" s="588">
        <f t="shared" si="1435"/>
        <v>0</v>
      </c>
      <c r="P1377" s="587"/>
      <c r="Q1377" s="588">
        <f t="shared" si="1459"/>
        <v>0</v>
      </c>
      <c r="R1377" s="588">
        <f t="shared" si="1436"/>
        <v>0</v>
      </c>
      <c r="S1377" s="587"/>
      <c r="T1377" s="588">
        <f t="shared" si="1460"/>
        <v>0</v>
      </c>
      <c r="U1377" s="588">
        <f t="shared" si="1437"/>
        <v>0</v>
      </c>
      <c r="V1377" s="587"/>
      <c r="W1377" s="588">
        <f t="shared" si="1461"/>
        <v>0</v>
      </c>
      <c r="X1377" s="588">
        <f t="shared" si="1438"/>
        <v>0</v>
      </c>
      <c r="Y1377" s="587"/>
      <c r="Z1377" s="588">
        <f t="shared" si="1462"/>
        <v>0</v>
      </c>
      <c r="AA1377" s="588">
        <f t="shared" si="1446"/>
        <v>0</v>
      </c>
      <c r="AB1377" s="587"/>
      <c r="AC1377" s="588">
        <f t="shared" si="1463"/>
        <v>0</v>
      </c>
      <c r="AD1377" s="588">
        <f t="shared" si="1439"/>
        <v>0</v>
      </c>
      <c r="AE1377" s="587"/>
      <c r="AF1377" s="588">
        <f t="shared" si="1464"/>
        <v>0</v>
      </c>
      <c r="AG1377" s="588">
        <f t="shared" si="1440"/>
        <v>0</v>
      </c>
      <c r="AH1377" s="587"/>
      <c r="AI1377" s="588">
        <f t="shared" si="1465"/>
        <v>0</v>
      </c>
      <c r="AJ1377" s="588">
        <f t="shared" si="1441"/>
        <v>0</v>
      </c>
      <c r="AK1377" s="587"/>
      <c r="AL1377" s="588">
        <f t="shared" si="1466"/>
        <v>0</v>
      </c>
      <c r="AM1377" s="588">
        <f t="shared" si="1442"/>
        <v>0</v>
      </c>
      <c r="AN1377" s="587"/>
      <c r="AO1377" s="588">
        <f t="shared" si="1467"/>
        <v>0</v>
      </c>
      <c r="AP1377" s="588">
        <f t="shared" si="1443"/>
        <v>0</v>
      </c>
      <c r="AQ1377" s="587"/>
      <c r="AR1377" s="588">
        <f t="shared" si="1468"/>
        <v>0</v>
      </c>
      <c r="AS1377" s="588">
        <f t="shared" si="1447"/>
        <v>0</v>
      </c>
      <c r="AT1377" s="587"/>
      <c r="AU1377" s="588">
        <f t="shared" si="1469"/>
        <v>0</v>
      </c>
      <c r="AV1377" s="588">
        <f t="shared" si="1444"/>
        <v>0</v>
      </c>
      <c r="AW1377" s="587"/>
      <c r="AX1377" s="652"/>
      <c r="AY1377" s="706">
        <f t="shared" si="1445"/>
        <v>0</v>
      </c>
      <c r="BC1377" s="30">
        <f t="shared" si="1448"/>
        <v>0</v>
      </c>
      <c r="BD1377" s="30">
        <f t="shared" si="1449"/>
        <v>0</v>
      </c>
      <c r="BE1377" s="30">
        <f t="shared" si="1471"/>
        <v>0</v>
      </c>
      <c r="BF1377" s="30">
        <f t="shared" si="1450"/>
        <v>0</v>
      </c>
      <c r="BG1377" s="30">
        <f t="shared" si="1451"/>
        <v>0</v>
      </c>
      <c r="BH1377" s="30">
        <f t="shared" si="1470"/>
        <v>0</v>
      </c>
      <c r="BI1377" s="30">
        <f t="shared" si="1432"/>
        <v>0</v>
      </c>
      <c r="BJ1377" s="30">
        <f t="shared" si="1452"/>
        <v>0</v>
      </c>
      <c r="BK1377" s="704">
        <f t="shared" si="1453"/>
        <v>0</v>
      </c>
      <c r="BL1377" s="30">
        <f t="shared" si="1454"/>
        <v>0</v>
      </c>
      <c r="BM1377" s="30">
        <f t="shared" si="1455"/>
        <v>0</v>
      </c>
      <c r="BN1377" s="30">
        <f t="shared" si="1430"/>
        <v>0</v>
      </c>
    </row>
    <row r="1378" spans="1:66" ht="15.75" thickBot="1" x14ac:dyDescent="0.3">
      <c r="A1378" s="52"/>
      <c r="B1378" s="53"/>
      <c r="C1378" s="700"/>
      <c r="D1378" s="53"/>
      <c r="E1378" s="62" t="e">
        <f t="shared" si="1431"/>
        <v>#N/A</v>
      </c>
      <c r="F1378" s="664" t="str">
        <f t="shared" si="1429"/>
        <v/>
      </c>
      <c r="G1378" s="587"/>
      <c r="H1378" s="588">
        <f t="shared" si="1456"/>
        <v>0</v>
      </c>
      <c r="I1378" s="588">
        <f t="shared" si="1433"/>
        <v>0</v>
      </c>
      <c r="J1378" s="587"/>
      <c r="K1378" s="588">
        <f t="shared" si="1457"/>
        <v>0</v>
      </c>
      <c r="L1378" s="588">
        <f t="shared" si="1434"/>
        <v>0</v>
      </c>
      <c r="M1378" s="587"/>
      <c r="N1378" s="588">
        <f t="shared" si="1458"/>
        <v>0</v>
      </c>
      <c r="O1378" s="588">
        <f t="shared" si="1435"/>
        <v>0</v>
      </c>
      <c r="P1378" s="587"/>
      <c r="Q1378" s="588">
        <f t="shared" si="1459"/>
        <v>0</v>
      </c>
      <c r="R1378" s="588">
        <f t="shared" si="1436"/>
        <v>0</v>
      </c>
      <c r="S1378" s="587"/>
      <c r="T1378" s="588">
        <f t="shared" si="1460"/>
        <v>0</v>
      </c>
      <c r="U1378" s="588">
        <f t="shared" si="1437"/>
        <v>0</v>
      </c>
      <c r="V1378" s="587"/>
      <c r="W1378" s="588">
        <f t="shared" si="1461"/>
        <v>0</v>
      </c>
      <c r="X1378" s="588">
        <f t="shared" si="1438"/>
        <v>0</v>
      </c>
      <c r="Y1378" s="587"/>
      <c r="Z1378" s="588">
        <f t="shared" si="1462"/>
        <v>0</v>
      </c>
      <c r="AA1378" s="588">
        <f t="shared" si="1446"/>
        <v>0</v>
      </c>
      <c r="AB1378" s="587"/>
      <c r="AC1378" s="588">
        <f t="shared" si="1463"/>
        <v>0</v>
      </c>
      <c r="AD1378" s="588">
        <f t="shared" si="1439"/>
        <v>0</v>
      </c>
      <c r="AE1378" s="587"/>
      <c r="AF1378" s="588">
        <f t="shared" si="1464"/>
        <v>0</v>
      </c>
      <c r="AG1378" s="588">
        <f t="shared" si="1440"/>
        <v>0</v>
      </c>
      <c r="AH1378" s="587"/>
      <c r="AI1378" s="588">
        <f t="shared" si="1465"/>
        <v>0</v>
      </c>
      <c r="AJ1378" s="588">
        <f t="shared" si="1441"/>
        <v>0</v>
      </c>
      <c r="AK1378" s="587"/>
      <c r="AL1378" s="588">
        <f t="shared" si="1466"/>
        <v>0</v>
      </c>
      <c r="AM1378" s="588">
        <f t="shared" si="1442"/>
        <v>0</v>
      </c>
      <c r="AN1378" s="587"/>
      <c r="AO1378" s="588">
        <f t="shared" si="1467"/>
        <v>0</v>
      </c>
      <c r="AP1378" s="588">
        <f t="shared" si="1443"/>
        <v>0</v>
      </c>
      <c r="AQ1378" s="587"/>
      <c r="AR1378" s="588">
        <f t="shared" si="1468"/>
        <v>0</v>
      </c>
      <c r="AS1378" s="588">
        <f t="shared" si="1447"/>
        <v>0</v>
      </c>
      <c r="AT1378" s="587"/>
      <c r="AU1378" s="588">
        <f t="shared" si="1469"/>
        <v>0</v>
      </c>
      <c r="AV1378" s="588">
        <f t="shared" si="1444"/>
        <v>0</v>
      </c>
      <c r="AW1378" s="587"/>
      <c r="AX1378" s="652"/>
      <c r="AY1378" s="706">
        <f t="shared" si="1445"/>
        <v>0</v>
      </c>
      <c r="BC1378" s="30">
        <f t="shared" si="1448"/>
        <v>0</v>
      </c>
      <c r="BD1378" s="30">
        <f t="shared" si="1449"/>
        <v>0</v>
      </c>
      <c r="BE1378" s="30">
        <f t="shared" si="1471"/>
        <v>0</v>
      </c>
      <c r="BF1378" s="30">
        <f t="shared" si="1450"/>
        <v>0</v>
      </c>
      <c r="BG1378" s="30">
        <f t="shared" si="1451"/>
        <v>0</v>
      </c>
      <c r="BH1378" s="30">
        <f t="shared" si="1470"/>
        <v>0</v>
      </c>
      <c r="BI1378" s="30">
        <f t="shared" si="1432"/>
        <v>0</v>
      </c>
      <c r="BJ1378" s="30">
        <f t="shared" si="1452"/>
        <v>0</v>
      </c>
      <c r="BK1378" s="704">
        <f t="shared" si="1453"/>
        <v>0</v>
      </c>
      <c r="BL1378" s="30">
        <f t="shared" si="1454"/>
        <v>0</v>
      </c>
      <c r="BM1378" s="30">
        <f t="shared" si="1455"/>
        <v>0</v>
      </c>
      <c r="BN1378" s="30">
        <f t="shared" si="1430"/>
        <v>0</v>
      </c>
    </row>
    <row r="1379" spans="1:66" ht="15.75" thickBot="1" x14ac:dyDescent="0.3">
      <c r="A1379" s="52"/>
      <c r="B1379" s="53"/>
      <c r="C1379" s="700"/>
      <c r="D1379" s="53"/>
      <c r="E1379" s="62" t="e">
        <f t="shared" si="1431"/>
        <v>#N/A</v>
      </c>
      <c r="F1379" s="664" t="str">
        <f t="shared" ref="F1379:F1442" si="1472">IFERROR(INDEX(Index_card_code,MATCH($D1379,Index_Card_name,0)),"")</f>
        <v/>
      </c>
      <c r="G1379" s="587"/>
      <c r="H1379" s="588">
        <f t="shared" si="1456"/>
        <v>0</v>
      </c>
      <c r="I1379" s="588">
        <f t="shared" si="1433"/>
        <v>0</v>
      </c>
      <c r="J1379" s="587"/>
      <c r="K1379" s="588">
        <f t="shared" si="1457"/>
        <v>0</v>
      </c>
      <c r="L1379" s="588">
        <f t="shared" si="1434"/>
        <v>0</v>
      </c>
      <c r="M1379" s="587"/>
      <c r="N1379" s="588">
        <f t="shared" si="1458"/>
        <v>0</v>
      </c>
      <c r="O1379" s="588">
        <f t="shared" si="1435"/>
        <v>0</v>
      </c>
      <c r="P1379" s="587"/>
      <c r="Q1379" s="588">
        <f t="shared" si="1459"/>
        <v>0</v>
      </c>
      <c r="R1379" s="588">
        <f t="shared" si="1436"/>
        <v>0</v>
      </c>
      <c r="S1379" s="587"/>
      <c r="T1379" s="588">
        <f t="shared" si="1460"/>
        <v>0</v>
      </c>
      <c r="U1379" s="588">
        <f t="shared" si="1437"/>
        <v>0</v>
      </c>
      <c r="V1379" s="587"/>
      <c r="W1379" s="588">
        <f t="shared" si="1461"/>
        <v>0</v>
      </c>
      <c r="X1379" s="588">
        <f t="shared" si="1438"/>
        <v>0</v>
      </c>
      <c r="Y1379" s="587"/>
      <c r="Z1379" s="588">
        <f t="shared" si="1462"/>
        <v>0</v>
      </c>
      <c r="AA1379" s="588">
        <f t="shared" si="1446"/>
        <v>0</v>
      </c>
      <c r="AB1379" s="587"/>
      <c r="AC1379" s="588">
        <f t="shared" si="1463"/>
        <v>0</v>
      </c>
      <c r="AD1379" s="588">
        <f t="shared" si="1439"/>
        <v>0</v>
      </c>
      <c r="AE1379" s="587"/>
      <c r="AF1379" s="588">
        <f t="shared" si="1464"/>
        <v>0</v>
      </c>
      <c r="AG1379" s="588">
        <f t="shared" si="1440"/>
        <v>0</v>
      </c>
      <c r="AH1379" s="587"/>
      <c r="AI1379" s="588">
        <f t="shared" si="1465"/>
        <v>0</v>
      </c>
      <c r="AJ1379" s="588">
        <f t="shared" si="1441"/>
        <v>0</v>
      </c>
      <c r="AK1379" s="587"/>
      <c r="AL1379" s="588">
        <f t="shared" si="1466"/>
        <v>0</v>
      </c>
      <c r="AM1379" s="588">
        <f t="shared" si="1442"/>
        <v>0</v>
      </c>
      <c r="AN1379" s="587"/>
      <c r="AO1379" s="588">
        <f t="shared" si="1467"/>
        <v>0</v>
      </c>
      <c r="AP1379" s="588">
        <f t="shared" si="1443"/>
        <v>0</v>
      </c>
      <c r="AQ1379" s="587"/>
      <c r="AR1379" s="588">
        <f t="shared" si="1468"/>
        <v>0</v>
      </c>
      <c r="AS1379" s="588">
        <f t="shared" si="1447"/>
        <v>0</v>
      </c>
      <c r="AT1379" s="587"/>
      <c r="AU1379" s="588">
        <f t="shared" si="1469"/>
        <v>0</v>
      </c>
      <c r="AV1379" s="588">
        <f t="shared" si="1444"/>
        <v>0</v>
      </c>
      <c r="AW1379" s="587"/>
      <c r="AX1379" s="652"/>
      <c r="AY1379" s="706">
        <f t="shared" si="1445"/>
        <v>0</v>
      </c>
      <c r="BC1379" s="30">
        <f t="shared" si="1448"/>
        <v>0</v>
      </c>
      <c r="BD1379" s="30">
        <f t="shared" si="1449"/>
        <v>0</v>
      </c>
      <c r="BE1379" s="30">
        <f t="shared" si="1471"/>
        <v>0</v>
      </c>
      <c r="BF1379" s="30">
        <f t="shared" si="1450"/>
        <v>0</v>
      </c>
      <c r="BG1379" s="30">
        <f t="shared" si="1451"/>
        <v>0</v>
      </c>
      <c r="BH1379" s="30">
        <f t="shared" si="1470"/>
        <v>0</v>
      </c>
      <c r="BI1379" s="30">
        <f t="shared" si="1432"/>
        <v>0</v>
      </c>
      <c r="BJ1379" s="30">
        <f t="shared" si="1452"/>
        <v>0</v>
      </c>
      <c r="BK1379" s="704">
        <f t="shared" si="1453"/>
        <v>0</v>
      </c>
      <c r="BL1379" s="30">
        <f t="shared" si="1454"/>
        <v>0</v>
      </c>
      <c r="BM1379" s="30">
        <f t="shared" si="1455"/>
        <v>0</v>
      </c>
      <c r="BN1379" s="30">
        <f t="shared" si="1430"/>
        <v>0</v>
      </c>
    </row>
    <row r="1380" spans="1:66" ht="15.75" thickBot="1" x14ac:dyDescent="0.3">
      <c r="A1380" s="52"/>
      <c r="B1380" s="53"/>
      <c r="C1380" s="700"/>
      <c r="D1380" s="53"/>
      <c r="E1380" s="62" t="e">
        <f t="shared" si="1431"/>
        <v>#N/A</v>
      </c>
      <c r="F1380" s="664" t="str">
        <f t="shared" si="1472"/>
        <v/>
      </c>
      <c r="G1380" s="587"/>
      <c r="H1380" s="588">
        <f t="shared" si="1456"/>
        <v>0</v>
      </c>
      <c r="I1380" s="588">
        <f t="shared" si="1433"/>
        <v>0</v>
      </c>
      <c r="J1380" s="587"/>
      <c r="K1380" s="588">
        <f t="shared" si="1457"/>
        <v>0</v>
      </c>
      <c r="L1380" s="588">
        <f t="shared" si="1434"/>
        <v>0</v>
      </c>
      <c r="M1380" s="587"/>
      <c r="N1380" s="588">
        <f t="shared" si="1458"/>
        <v>0</v>
      </c>
      <c r="O1380" s="588">
        <f t="shared" si="1435"/>
        <v>0</v>
      </c>
      <c r="P1380" s="587"/>
      <c r="Q1380" s="588">
        <f t="shared" si="1459"/>
        <v>0</v>
      </c>
      <c r="R1380" s="588">
        <f t="shared" si="1436"/>
        <v>0</v>
      </c>
      <c r="S1380" s="587"/>
      <c r="T1380" s="588">
        <f t="shared" si="1460"/>
        <v>0</v>
      </c>
      <c r="U1380" s="588">
        <f t="shared" si="1437"/>
        <v>0</v>
      </c>
      <c r="V1380" s="587"/>
      <c r="W1380" s="588">
        <f t="shared" si="1461"/>
        <v>0</v>
      </c>
      <c r="X1380" s="588">
        <f t="shared" si="1438"/>
        <v>0</v>
      </c>
      <c r="Y1380" s="587"/>
      <c r="Z1380" s="588">
        <f t="shared" si="1462"/>
        <v>0</v>
      </c>
      <c r="AA1380" s="588">
        <f t="shared" si="1446"/>
        <v>0</v>
      </c>
      <c r="AB1380" s="587"/>
      <c r="AC1380" s="588">
        <f t="shared" si="1463"/>
        <v>0</v>
      </c>
      <c r="AD1380" s="588">
        <f t="shared" si="1439"/>
        <v>0</v>
      </c>
      <c r="AE1380" s="587"/>
      <c r="AF1380" s="588">
        <f t="shared" si="1464"/>
        <v>0</v>
      </c>
      <c r="AG1380" s="588">
        <f t="shared" si="1440"/>
        <v>0</v>
      </c>
      <c r="AH1380" s="587"/>
      <c r="AI1380" s="588">
        <f t="shared" si="1465"/>
        <v>0</v>
      </c>
      <c r="AJ1380" s="588">
        <f t="shared" si="1441"/>
        <v>0</v>
      </c>
      <c r="AK1380" s="587"/>
      <c r="AL1380" s="588">
        <f t="shared" si="1466"/>
        <v>0</v>
      </c>
      <c r="AM1380" s="588">
        <f t="shared" si="1442"/>
        <v>0</v>
      </c>
      <c r="AN1380" s="587"/>
      <c r="AO1380" s="588">
        <f t="shared" si="1467"/>
        <v>0</v>
      </c>
      <c r="AP1380" s="588">
        <f t="shared" si="1443"/>
        <v>0</v>
      </c>
      <c r="AQ1380" s="587"/>
      <c r="AR1380" s="588">
        <f t="shared" si="1468"/>
        <v>0</v>
      </c>
      <c r="AS1380" s="588">
        <f t="shared" si="1447"/>
        <v>0</v>
      </c>
      <c r="AT1380" s="587"/>
      <c r="AU1380" s="588">
        <f t="shared" si="1469"/>
        <v>0</v>
      </c>
      <c r="AV1380" s="588">
        <f t="shared" si="1444"/>
        <v>0</v>
      </c>
      <c r="AW1380" s="587"/>
      <c r="AX1380" s="652"/>
      <c r="AY1380" s="706">
        <f t="shared" si="1445"/>
        <v>0</v>
      </c>
      <c r="BC1380" s="30">
        <f t="shared" si="1448"/>
        <v>0</v>
      </c>
      <c r="BD1380" s="30">
        <f t="shared" si="1449"/>
        <v>0</v>
      </c>
      <c r="BE1380" s="30">
        <f t="shared" si="1471"/>
        <v>0</v>
      </c>
      <c r="BF1380" s="30">
        <f t="shared" si="1450"/>
        <v>0</v>
      </c>
      <c r="BG1380" s="30">
        <f t="shared" si="1451"/>
        <v>0</v>
      </c>
      <c r="BH1380" s="30">
        <f t="shared" si="1470"/>
        <v>0</v>
      </c>
      <c r="BI1380" s="30">
        <f t="shared" si="1432"/>
        <v>0</v>
      </c>
      <c r="BJ1380" s="30">
        <f t="shared" si="1452"/>
        <v>0</v>
      </c>
      <c r="BK1380" s="704">
        <f t="shared" si="1453"/>
        <v>0</v>
      </c>
      <c r="BL1380" s="30">
        <f t="shared" si="1454"/>
        <v>0</v>
      </c>
      <c r="BM1380" s="30">
        <f t="shared" si="1455"/>
        <v>0</v>
      </c>
      <c r="BN1380" s="30">
        <f t="shared" ref="BN1380:BN1443" si="1473">AS1380-AP1380</f>
        <v>0</v>
      </c>
    </row>
    <row r="1381" spans="1:66" ht="15.75" thickBot="1" x14ac:dyDescent="0.3">
      <c r="A1381" s="52"/>
      <c r="B1381" s="53"/>
      <c r="C1381" s="700"/>
      <c r="D1381" s="53"/>
      <c r="E1381" s="62" t="e">
        <f t="shared" si="1431"/>
        <v>#N/A</v>
      </c>
      <c r="F1381" s="664" t="str">
        <f t="shared" si="1472"/>
        <v/>
      </c>
      <c r="G1381" s="587"/>
      <c r="H1381" s="588">
        <f t="shared" si="1456"/>
        <v>0</v>
      </c>
      <c r="I1381" s="588">
        <f t="shared" si="1433"/>
        <v>0</v>
      </c>
      <c r="J1381" s="587"/>
      <c r="K1381" s="588">
        <f t="shared" si="1457"/>
        <v>0</v>
      </c>
      <c r="L1381" s="588">
        <f t="shared" si="1434"/>
        <v>0</v>
      </c>
      <c r="M1381" s="587"/>
      <c r="N1381" s="588">
        <f t="shared" si="1458"/>
        <v>0</v>
      </c>
      <c r="O1381" s="588">
        <f t="shared" si="1435"/>
        <v>0</v>
      </c>
      <c r="P1381" s="587"/>
      <c r="Q1381" s="588">
        <f t="shared" si="1459"/>
        <v>0</v>
      </c>
      <c r="R1381" s="588">
        <f t="shared" si="1436"/>
        <v>0</v>
      </c>
      <c r="S1381" s="587"/>
      <c r="T1381" s="588">
        <f t="shared" si="1460"/>
        <v>0</v>
      </c>
      <c r="U1381" s="588">
        <f t="shared" si="1437"/>
        <v>0</v>
      </c>
      <c r="V1381" s="587"/>
      <c r="W1381" s="588">
        <f t="shared" si="1461"/>
        <v>0</v>
      </c>
      <c r="X1381" s="588">
        <f t="shared" si="1438"/>
        <v>0</v>
      </c>
      <c r="Y1381" s="587"/>
      <c r="Z1381" s="588">
        <f t="shared" si="1462"/>
        <v>0</v>
      </c>
      <c r="AA1381" s="588">
        <f t="shared" si="1446"/>
        <v>0</v>
      </c>
      <c r="AB1381" s="587"/>
      <c r="AC1381" s="588">
        <f t="shared" si="1463"/>
        <v>0</v>
      </c>
      <c r="AD1381" s="588">
        <f t="shared" si="1439"/>
        <v>0</v>
      </c>
      <c r="AE1381" s="587"/>
      <c r="AF1381" s="588">
        <f t="shared" si="1464"/>
        <v>0</v>
      </c>
      <c r="AG1381" s="588">
        <f t="shared" si="1440"/>
        <v>0</v>
      </c>
      <c r="AH1381" s="587"/>
      <c r="AI1381" s="588">
        <f t="shared" si="1465"/>
        <v>0</v>
      </c>
      <c r="AJ1381" s="588">
        <f t="shared" si="1441"/>
        <v>0</v>
      </c>
      <c r="AK1381" s="587"/>
      <c r="AL1381" s="588">
        <f t="shared" si="1466"/>
        <v>0</v>
      </c>
      <c r="AM1381" s="588">
        <f t="shared" si="1442"/>
        <v>0</v>
      </c>
      <c r="AN1381" s="587"/>
      <c r="AO1381" s="588">
        <f t="shared" si="1467"/>
        <v>0</v>
      </c>
      <c r="AP1381" s="588">
        <f t="shared" si="1443"/>
        <v>0</v>
      </c>
      <c r="AQ1381" s="587"/>
      <c r="AR1381" s="588">
        <f t="shared" si="1468"/>
        <v>0</v>
      </c>
      <c r="AS1381" s="588">
        <f t="shared" si="1447"/>
        <v>0</v>
      </c>
      <c r="AT1381" s="587" t="e">
        <v>#N/A</v>
      </c>
      <c r="AU1381" s="588">
        <f t="shared" si="1469"/>
        <v>0</v>
      </c>
      <c r="AV1381" s="588" t="e">
        <f t="shared" si="1444"/>
        <v>#N/A</v>
      </c>
      <c r="AW1381" s="587"/>
      <c r="AX1381" s="652"/>
      <c r="AY1381" s="706">
        <f t="shared" si="1445"/>
        <v>0</v>
      </c>
      <c r="BC1381" s="30">
        <f t="shared" si="1448"/>
        <v>0</v>
      </c>
      <c r="BD1381" s="30">
        <f t="shared" si="1449"/>
        <v>0</v>
      </c>
      <c r="BE1381" s="30">
        <f t="shared" si="1471"/>
        <v>0</v>
      </c>
      <c r="BF1381" s="30">
        <f t="shared" si="1450"/>
        <v>0</v>
      </c>
      <c r="BG1381" s="30">
        <f t="shared" si="1451"/>
        <v>0</v>
      </c>
      <c r="BH1381" s="30">
        <f t="shared" si="1470"/>
        <v>0</v>
      </c>
      <c r="BI1381" s="30">
        <f t="shared" si="1432"/>
        <v>0</v>
      </c>
      <c r="BJ1381" s="30">
        <f t="shared" si="1452"/>
        <v>0</v>
      </c>
      <c r="BK1381" s="704">
        <f t="shared" si="1453"/>
        <v>0</v>
      </c>
      <c r="BL1381" s="30">
        <f t="shared" si="1454"/>
        <v>0</v>
      </c>
      <c r="BM1381" s="30">
        <f t="shared" si="1455"/>
        <v>0</v>
      </c>
      <c r="BN1381" s="30">
        <f t="shared" si="1473"/>
        <v>0</v>
      </c>
    </row>
    <row r="1382" spans="1:66" ht="15.75" thickBot="1" x14ac:dyDescent="0.3">
      <c r="A1382" s="52"/>
      <c r="B1382" s="53"/>
      <c r="C1382" s="700"/>
      <c r="D1382" s="53"/>
      <c r="E1382" s="62" t="e">
        <f t="shared" si="1431"/>
        <v>#N/A</v>
      </c>
      <c r="F1382" s="664" t="str">
        <f t="shared" si="1472"/>
        <v/>
      </c>
      <c r="G1382" s="587"/>
      <c r="H1382" s="588">
        <f t="shared" si="1456"/>
        <v>0</v>
      </c>
      <c r="I1382" s="588">
        <f t="shared" si="1433"/>
        <v>0</v>
      </c>
      <c r="J1382" s="587"/>
      <c r="K1382" s="588">
        <f t="shared" si="1457"/>
        <v>0</v>
      </c>
      <c r="L1382" s="588">
        <f t="shared" si="1434"/>
        <v>0</v>
      </c>
      <c r="M1382" s="587"/>
      <c r="N1382" s="588">
        <f t="shared" si="1458"/>
        <v>0</v>
      </c>
      <c r="O1382" s="588">
        <f t="shared" si="1435"/>
        <v>0</v>
      </c>
      <c r="P1382" s="587"/>
      <c r="Q1382" s="588">
        <f t="shared" si="1459"/>
        <v>0</v>
      </c>
      <c r="R1382" s="588">
        <f t="shared" si="1436"/>
        <v>0</v>
      </c>
      <c r="S1382" s="587"/>
      <c r="T1382" s="588">
        <f t="shared" si="1460"/>
        <v>0</v>
      </c>
      <c r="U1382" s="588">
        <f t="shared" si="1437"/>
        <v>0</v>
      </c>
      <c r="V1382" s="587"/>
      <c r="W1382" s="588">
        <f t="shared" si="1461"/>
        <v>0</v>
      </c>
      <c r="X1382" s="588">
        <f t="shared" si="1438"/>
        <v>0</v>
      </c>
      <c r="Y1382" s="587"/>
      <c r="Z1382" s="588">
        <f t="shared" si="1462"/>
        <v>0</v>
      </c>
      <c r="AA1382" s="588">
        <f t="shared" si="1446"/>
        <v>0</v>
      </c>
      <c r="AB1382" s="587"/>
      <c r="AC1382" s="588">
        <f t="shared" si="1463"/>
        <v>0</v>
      </c>
      <c r="AD1382" s="588">
        <f t="shared" si="1439"/>
        <v>0</v>
      </c>
      <c r="AE1382" s="587"/>
      <c r="AF1382" s="588">
        <f t="shared" si="1464"/>
        <v>0</v>
      </c>
      <c r="AG1382" s="588">
        <f t="shared" si="1440"/>
        <v>0</v>
      </c>
      <c r="AH1382" s="587"/>
      <c r="AI1382" s="588">
        <f t="shared" si="1465"/>
        <v>0</v>
      </c>
      <c r="AJ1382" s="588">
        <f t="shared" si="1441"/>
        <v>0</v>
      </c>
      <c r="AK1382" s="587"/>
      <c r="AL1382" s="588">
        <f t="shared" si="1466"/>
        <v>0</v>
      </c>
      <c r="AM1382" s="588">
        <f t="shared" si="1442"/>
        <v>0</v>
      </c>
      <c r="AN1382" s="587"/>
      <c r="AO1382" s="588">
        <f t="shared" si="1467"/>
        <v>0</v>
      </c>
      <c r="AP1382" s="588">
        <f t="shared" si="1443"/>
        <v>0</v>
      </c>
      <c r="AQ1382" s="587"/>
      <c r="AR1382" s="588">
        <f t="shared" si="1468"/>
        <v>0</v>
      </c>
      <c r="AS1382" s="588">
        <f t="shared" si="1447"/>
        <v>0</v>
      </c>
      <c r="AT1382" s="587" t="e">
        <v>#N/A</v>
      </c>
      <c r="AU1382" s="588">
        <f t="shared" si="1469"/>
        <v>0</v>
      </c>
      <c r="AV1382" s="588" t="e">
        <f t="shared" si="1444"/>
        <v>#N/A</v>
      </c>
      <c r="AW1382" s="587"/>
      <c r="AX1382" s="652"/>
      <c r="AY1382" s="706">
        <f t="shared" si="1445"/>
        <v>0</v>
      </c>
      <c r="BC1382" s="30">
        <f t="shared" si="1448"/>
        <v>0</v>
      </c>
      <c r="BD1382" s="30">
        <f t="shared" si="1449"/>
        <v>0</v>
      </c>
      <c r="BE1382" s="30">
        <f t="shared" si="1471"/>
        <v>0</v>
      </c>
      <c r="BF1382" s="30">
        <f t="shared" si="1450"/>
        <v>0</v>
      </c>
      <c r="BG1382" s="30">
        <f t="shared" si="1451"/>
        <v>0</v>
      </c>
      <c r="BH1382" s="30">
        <f t="shared" si="1470"/>
        <v>0</v>
      </c>
      <c r="BI1382" s="30">
        <f t="shared" si="1432"/>
        <v>0</v>
      </c>
      <c r="BJ1382" s="30">
        <f t="shared" si="1452"/>
        <v>0</v>
      </c>
      <c r="BK1382" s="704">
        <f t="shared" si="1453"/>
        <v>0</v>
      </c>
      <c r="BL1382" s="30">
        <f t="shared" si="1454"/>
        <v>0</v>
      </c>
      <c r="BM1382" s="30">
        <f t="shared" si="1455"/>
        <v>0</v>
      </c>
      <c r="BN1382" s="30">
        <f t="shared" si="1473"/>
        <v>0</v>
      </c>
    </row>
    <row r="1383" spans="1:66" ht="15.75" thickBot="1" x14ac:dyDescent="0.3">
      <c r="A1383" s="52"/>
      <c r="B1383" s="53"/>
      <c r="C1383" s="700"/>
      <c r="D1383" s="53"/>
      <c r="E1383" s="62" t="e">
        <f t="shared" si="1431"/>
        <v>#N/A</v>
      </c>
      <c r="F1383" s="664" t="str">
        <f t="shared" si="1472"/>
        <v/>
      </c>
      <c r="G1383" s="587"/>
      <c r="H1383" s="588">
        <f t="shared" si="1456"/>
        <v>0</v>
      </c>
      <c r="I1383" s="588">
        <f t="shared" si="1433"/>
        <v>0</v>
      </c>
      <c r="J1383" s="587"/>
      <c r="K1383" s="588">
        <f t="shared" si="1457"/>
        <v>0</v>
      </c>
      <c r="L1383" s="588">
        <f t="shared" si="1434"/>
        <v>0</v>
      </c>
      <c r="M1383" s="587"/>
      <c r="N1383" s="588">
        <f t="shared" si="1458"/>
        <v>0</v>
      </c>
      <c r="O1383" s="588">
        <f t="shared" si="1435"/>
        <v>0</v>
      </c>
      <c r="P1383" s="587"/>
      <c r="Q1383" s="588">
        <f t="shared" si="1459"/>
        <v>0</v>
      </c>
      <c r="R1383" s="588">
        <f t="shared" si="1436"/>
        <v>0</v>
      </c>
      <c r="S1383" s="587"/>
      <c r="T1383" s="588">
        <f t="shared" si="1460"/>
        <v>0</v>
      </c>
      <c r="U1383" s="588">
        <f t="shared" si="1437"/>
        <v>0</v>
      </c>
      <c r="V1383" s="587"/>
      <c r="W1383" s="588">
        <f t="shared" si="1461"/>
        <v>0</v>
      </c>
      <c r="X1383" s="588">
        <f t="shared" si="1438"/>
        <v>0</v>
      </c>
      <c r="Y1383" s="587"/>
      <c r="Z1383" s="588">
        <f t="shared" si="1462"/>
        <v>0</v>
      </c>
      <c r="AA1383" s="588">
        <f t="shared" si="1446"/>
        <v>0</v>
      </c>
      <c r="AB1383" s="587"/>
      <c r="AC1383" s="588">
        <f t="shared" si="1463"/>
        <v>0</v>
      </c>
      <c r="AD1383" s="588">
        <f t="shared" si="1439"/>
        <v>0</v>
      </c>
      <c r="AE1383" s="587"/>
      <c r="AF1383" s="588">
        <f t="shared" si="1464"/>
        <v>0</v>
      </c>
      <c r="AG1383" s="588">
        <f t="shared" si="1440"/>
        <v>0</v>
      </c>
      <c r="AH1383" s="587"/>
      <c r="AI1383" s="588">
        <f t="shared" si="1465"/>
        <v>0</v>
      </c>
      <c r="AJ1383" s="588">
        <f t="shared" si="1441"/>
        <v>0</v>
      </c>
      <c r="AK1383" s="587"/>
      <c r="AL1383" s="588">
        <f t="shared" si="1466"/>
        <v>0</v>
      </c>
      <c r="AM1383" s="588">
        <f t="shared" si="1442"/>
        <v>0</v>
      </c>
      <c r="AN1383" s="587"/>
      <c r="AO1383" s="588">
        <f t="shared" si="1467"/>
        <v>0</v>
      </c>
      <c r="AP1383" s="588">
        <f t="shared" si="1443"/>
        <v>0</v>
      </c>
      <c r="AQ1383" s="587"/>
      <c r="AR1383" s="588">
        <f t="shared" si="1468"/>
        <v>0</v>
      </c>
      <c r="AS1383" s="588">
        <f t="shared" si="1447"/>
        <v>0</v>
      </c>
      <c r="AT1383" s="587" t="e">
        <v>#N/A</v>
      </c>
      <c r="AU1383" s="588">
        <f t="shared" si="1469"/>
        <v>0</v>
      </c>
      <c r="AV1383" s="588" t="e">
        <f t="shared" si="1444"/>
        <v>#N/A</v>
      </c>
      <c r="AW1383" s="587"/>
      <c r="AX1383" s="652"/>
      <c r="AY1383" s="706">
        <f t="shared" si="1445"/>
        <v>0</v>
      </c>
      <c r="BC1383" s="30">
        <f t="shared" si="1448"/>
        <v>0</v>
      </c>
      <c r="BD1383" s="30">
        <f t="shared" si="1449"/>
        <v>0</v>
      </c>
      <c r="BE1383" s="30">
        <f t="shared" si="1471"/>
        <v>0</v>
      </c>
      <c r="BF1383" s="30">
        <f t="shared" si="1450"/>
        <v>0</v>
      </c>
      <c r="BG1383" s="30">
        <f t="shared" si="1451"/>
        <v>0</v>
      </c>
      <c r="BH1383" s="30">
        <f t="shared" si="1470"/>
        <v>0</v>
      </c>
      <c r="BI1383" s="30">
        <f t="shared" si="1432"/>
        <v>0</v>
      </c>
      <c r="BJ1383" s="30">
        <f t="shared" si="1452"/>
        <v>0</v>
      </c>
      <c r="BK1383" s="704">
        <f t="shared" si="1453"/>
        <v>0</v>
      </c>
      <c r="BL1383" s="30">
        <f t="shared" si="1454"/>
        <v>0</v>
      </c>
      <c r="BM1383" s="30">
        <f t="shared" si="1455"/>
        <v>0</v>
      </c>
      <c r="BN1383" s="30">
        <f t="shared" si="1473"/>
        <v>0</v>
      </c>
    </row>
    <row r="1384" spans="1:66" ht="15.75" thickBot="1" x14ac:dyDescent="0.3">
      <c r="A1384" s="52"/>
      <c r="B1384" s="53"/>
      <c r="C1384" s="700"/>
      <c r="D1384" s="53"/>
      <c r="E1384" s="62" t="e">
        <f t="shared" ref="E1384:E1447" si="1474">INDEX(Index_TB_Card_Type,MATCH($D1384,Index_Card_name,0))</f>
        <v>#N/A</v>
      </c>
      <c r="F1384" s="664" t="str">
        <f t="shared" si="1472"/>
        <v/>
      </c>
      <c r="G1384" s="587"/>
      <c r="H1384" s="588">
        <f t="shared" si="1456"/>
        <v>0</v>
      </c>
      <c r="I1384" s="588">
        <f t="shared" si="1433"/>
        <v>0</v>
      </c>
      <c r="J1384" s="587"/>
      <c r="K1384" s="588">
        <f t="shared" si="1457"/>
        <v>0</v>
      </c>
      <c r="L1384" s="588">
        <f t="shared" si="1434"/>
        <v>0</v>
      </c>
      <c r="M1384" s="587"/>
      <c r="N1384" s="588">
        <f t="shared" si="1458"/>
        <v>0</v>
      </c>
      <c r="O1384" s="588">
        <f t="shared" si="1435"/>
        <v>0</v>
      </c>
      <c r="P1384" s="587"/>
      <c r="Q1384" s="588">
        <f t="shared" si="1459"/>
        <v>0</v>
      </c>
      <c r="R1384" s="588">
        <f t="shared" si="1436"/>
        <v>0</v>
      </c>
      <c r="S1384" s="587"/>
      <c r="T1384" s="588">
        <f t="shared" si="1460"/>
        <v>0</v>
      </c>
      <c r="U1384" s="588">
        <f t="shared" si="1437"/>
        <v>0</v>
      </c>
      <c r="V1384" s="587"/>
      <c r="W1384" s="588">
        <f t="shared" si="1461"/>
        <v>0</v>
      </c>
      <c r="X1384" s="588">
        <f t="shared" si="1438"/>
        <v>0</v>
      </c>
      <c r="Y1384" s="587"/>
      <c r="Z1384" s="588">
        <f t="shared" si="1462"/>
        <v>0</v>
      </c>
      <c r="AA1384" s="588">
        <f t="shared" si="1446"/>
        <v>0</v>
      </c>
      <c r="AB1384" s="587"/>
      <c r="AC1384" s="588">
        <f t="shared" si="1463"/>
        <v>0</v>
      </c>
      <c r="AD1384" s="588">
        <f t="shared" si="1439"/>
        <v>0</v>
      </c>
      <c r="AE1384" s="587"/>
      <c r="AF1384" s="588">
        <f t="shared" si="1464"/>
        <v>0</v>
      </c>
      <c r="AG1384" s="588">
        <f t="shared" si="1440"/>
        <v>0</v>
      </c>
      <c r="AH1384" s="587"/>
      <c r="AI1384" s="588">
        <f t="shared" si="1465"/>
        <v>0</v>
      </c>
      <c r="AJ1384" s="588">
        <f t="shared" si="1441"/>
        <v>0</v>
      </c>
      <c r="AK1384" s="587"/>
      <c r="AL1384" s="588">
        <f t="shared" si="1466"/>
        <v>0</v>
      </c>
      <c r="AM1384" s="588">
        <f t="shared" si="1442"/>
        <v>0</v>
      </c>
      <c r="AN1384" s="587"/>
      <c r="AO1384" s="588">
        <f t="shared" si="1467"/>
        <v>0</v>
      </c>
      <c r="AP1384" s="588">
        <f t="shared" si="1443"/>
        <v>0</v>
      </c>
      <c r="AQ1384" s="587"/>
      <c r="AR1384" s="588">
        <f t="shared" si="1468"/>
        <v>0</v>
      </c>
      <c r="AS1384" s="588">
        <f t="shared" si="1447"/>
        <v>0</v>
      </c>
      <c r="AT1384" s="587"/>
      <c r="AU1384" s="588">
        <f t="shared" si="1469"/>
        <v>0</v>
      </c>
      <c r="AV1384" s="588">
        <f t="shared" si="1444"/>
        <v>0</v>
      </c>
      <c r="AW1384" s="587"/>
      <c r="AX1384" s="652"/>
      <c r="AY1384" s="706">
        <f t="shared" si="1445"/>
        <v>0</v>
      </c>
      <c r="BC1384" s="30">
        <f t="shared" si="1448"/>
        <v>0</v>
      </c>
      <c r="BD1384" s="30">
        <f t="shared" si="1449"/>
        <v>0</v>
      </c>
      <c r="BE1384" s="30">
        <f t="shared" si="1471"/>
        <v>0</v>
      </c>
      <c r="BF1384" s="30">
        <f t="shared" si="1450"/>
        <v>0</v>
      </c>
      <c r="BG1384" s="30">
        <f t="shared" si="1451"/>
        <v>0</v>
      </c>
      <c r="BH1384" s="30">
        <f t="shared" si="1470"/>
        <v>0</v>
      </c>
      <c r="BI1384" s="30">
        <f t="shared" si="1432"/>
        <v>0</v>
      </c>
      <c r="BJ1384" s="30">
        <f t="shared" si="1452"/>
        <v>0</v>
      </c>
      <c r="BK1384" s="704">
        <f t="shared" si="1453"/>
        <v>0</v>
      </c>
      <c r="BL1384" s="30">
        <f t="shared" si="1454"/>
        <v>0</v>
      </c>
      <c r="BM1384" s="30">
        <f t="shared" si="1455"/>
        <v>0</v>
      </c>
      <c r="BN1384" s="30">
        <f t="shared" si="1473"/>
        <v>0</v>
      </c>
    </row>
    <row r="1385" spans="1:66" ht="15.75" thickBot="1" x14ac:dyDescent="0.3">
      <c r="A1385" s="52"/>
      <c r="B1385" s="53"/>
      <c r="C1385" s="700"/>
      <c r="D1385" s="53"/>
      <c r="E1385" s="62" t="e">
        <f t="shared" si="1474"/>
        <v>#N/A</v>
      </c>
      <c r="F1385" s="664" t="str">
        <f t="shared" si="1472"/>
        <v/>
      </c>
      <c r="G1385" s="587"/>
      <c r="H1385" s="588">
        <f t="shared" si="1456"/>
        <v>0</v>
      </c>
      <c r="I1385" s="588">
        <f t="shared" si="1433"/>
        <v>0</v>
      </c>
      <c r="J1385" s="587"/>
      <c r="K1385" s="588">
        <f t="shared" si="1457"/>
        <v>0</v>
      </c>
      <c r="L1385" s="588">
        <f t="shared" si="1434"/>
        <v>0</v>
      </c>
      <c r="M1385" s="587"/>
      <c r="N1385" s="588">
        <f t="shared" si="1458"/>
        <v>0</v>
      </c>
      <c r="O1385" s="588">
        <f t="shared" si="1435"/>
        <v>0</v>
      </c>
      <c r="P1385" s="587"/>
      <c r="Q1385" s="588">
        <f t="shared" si="1459"/>
        <v>0</v>
      </c>
      <c r="R1385" s="588">
        <f t="shared" si="1436"/>
        <v>0</v>
      </c>
      <c r="S1385" s="587"/>
      <c r="T1385" s="588">
        <f t="shared" si="1460"/>
        <v>0</v>
      </c>
      <c r="U1385" s="588">
        <f t="shared" si="1437"/>
        <v>0</v>
      </c>
      <c r="V1385" s="587"/>
      <c r="W1385" s="588">
        <f t="shared" si="1461"/>
        <v>0</v>
      </c>
      <c r="X1385" s="588">
        <f t="shared" si="1438"/>
        <v>0</v>
      </c>
      <c r="Y1385" s="587"/>
      <c r="Z1385" s="588">
        <f t="shared" si="1462"/>
        <v>0</v>
      </c>
      <c r="AA1385" s="588">
        <f t="shared" si="1446"/>
        <v>0</v>
      </c>
      <c r="AB1385" s="587"/>
      <c r="AC1385" s="588">
        <f t="shared" si="1463"/>
        <v>0</v>
      </c>
      <c r="AD1385" s="588">
        <f t="shared" si="1439"/>
        <v>0</v>
      </c>
      <c r="AE1385" s="587"/>
      <c r="AF1385" s="588">
        <f t="shared" si="1464"/>
        <v>0</v>
      </c>
      <c r="AG1385" s="588">
        <f t="shared" si="1440"/>
        <v>0</v>
      </c>
      <c r="AH1385" s="587"/>
      <c r="AI1385" s="588">
        <f t="shared" si="1465"/>
        <v>0</v>
      </c>
      <c r="AJ1385" s="588">
        <f t="shared" si="1441"/>
        <v>0</v>
      </c>
      <c r="AK1385" s="587"/>
      <c r="AL1385" s="588">
        <f t="shared" si="1466"/>
        <v>0</v>
      </c>
      <c r="AM1385" s="588">
        <f t="shared" si="1442"/>
        <v>0</v>
      </c>
      <c r="AN1385" s="587"/>
      <c r="AO1385" s="588">
        <f t="shared" si="1467"/>
        <v>0</v>
      </c>
      <c r="AP1385" s="588">
        <f t="shared" si="1443"/>
        <v>0</v>
      </c>
      <c r="AQ1385" s="587"/>
      <c r="AR1385" s="588">
        <f t="shared" si="1468"/>
        <v>0</v>
      </c>
      <c r="AS1385" s="588">
        <f t="shared" si="1447"/>
        <v>0</v>
      </c>
      <c r="AT1385" s="587"/>
      <c r="AU1385" s="588">
        <f t="shared" si="1469"/>
        <v>0</v>
      </c>
      <c r="AV1385" s="588">
        <f t="shared" si="1444"/>
        <v>0</v>
      </c>
      <c r="AW1385" s="587"/>
      <c r="AX1385" s="652"/>
      <c r="AY1385" s="706">
        <f t="shared" si="1445"/>
        <v>0</v>
      </c>
      <c r="BC1385" s="30">
        <f t="shared" si="1448"/>
        <v>0</v>
      </c>
      <c r="BD1385" s="30">
        <f t="shared" si="1449"/>
        <v>0</v>
      </c>
      <c r="BE1385" s="30">
        <f t="shared" si="1471"/>
        <v>0</v>
      </c>
      <c r="BF1385" s="30">
        <f t="shared" si="1450"/>
        <v>0</v>
      </c>
      <c r="BG1385" s="30">
        <f t="shared" si="1451"/>
        <v>0</v>
      </c>
      <c r="BH1385" s="30">
        <f t="shared" si="1470"/>
        <v>0</v>
      </c>
      <c r="BI1385" s="30">
        <f t="shared" si="1432"/>
        <v>0</v>
      </c>
      <c r="BJ1385" s="30">
        <f t="shared" si="1452"/>
        <v>0</v>
      </c>
      <c r="BK1385" s="704">
        <f t="shared" si="1453"/>
        <v>0</v>
      </c>
      <c r="BL1385" s="30">
        <f t="shared" si="1454"/>
        <v>0</v>
      </c>
      <c r="BM1385" s="30">
        <f t="shared" si="1455"/>
        <v>0</v>
      </c>
      <c r="BN1385" s="30">
        <f t="shared" si="1473"/>
        <v>0</v>
      </c>
    </row>
    <row r="1386" spans="1:66" ht="15.75" thickBot="1" x14ac:dyDescent="0.3">
      <c r="A1386" s="52"/>
      <c r="B1386" s="53"/>
      <c r="C1386" s="700"/>
      <c r="D1386" s="53"/>
      <c r="E1386" s="62" t="e">
        <f t="shared" si="1474"/>
        <v>#N/A</v>
      </c>
      <c r="F1386" s="664" t="str">
        <f t="shared" si="1472"/>
        <v/>
      </c>
      <c r="G1386" s="587"/>
      <c r="H1386" s="588">
        <f t="shared" si="1456"/>
        <v>0</v>
      </c>
      <c r="I1386" s="588">
        <f t="shared" si="1433"/>
        <v>0</v>
      </c>
      <c r="J1386" s="587"/>
      <c r="K1386" s="588">
        <f t="shared" si="1457"/>
        <v>0</v>
      </c>
      <c r="L1386" s="588">
        <f t="shared" si="1434"/>
        <v>0</v>
      </c>
      <c r="M1386" s="587"/>
      <c r="N1386" s="588">
        <f t="shared" si="1458"/>
        <v>0</v>
      </c>
      <c r="O1386" s="588">
        <f t="shared" si="1435"/>
        <v>0</v>
      </c>
      <c r="P1386" s="587"/>
      <c r="Q1386" s="588">
        <f t="shared" si="1459"/>
        <v>0</v>
      </c>
      <c r="R1386" s="588">
        <f t="shared" si="1436"/>
        <v>0</v>
      </c>
      <c r="S1386" s="587"/>
      <c r="T1386" s="588">
        <f t="shared" si="1460"/>
        <v>0</v>
      </c>
      <c r="U1386" s="588">
        <f t="shared" si="1437"/>
        <v>0</v>
      </c>
      <c r="V1386" s="587"/>
      <c r="W1386" s="588">
        <f t="shared" si="1461"/>
        <v>0</v>
      </c>
      <c r="X1386" s="588">
        <f t="shared" si="1438"/>
        <v>0</v>
      </c>
      <c r="Y1386" s="587"/>
      <c r="Z1386" s="588">
        <f t="shared" si="1462"/>
        <v>0</v>
      </c>
      <c r="AA1386" s="588">
        <f t="shared" si="1446"/>
        <v>0</v>
      </c>
      <c r="AB1386" s="587"/>
      <c r="AC1386" s="588">
        <f t="shared" si="1463"/>
        <v>0</v>
      </c>
      <c r="AD1386" s="588">
        <f t="shared" si="1439"/>
        <v>0</v>
      </c>
      <c r="AE1386" s="587"/>
      <c r="AF1386" s="588">
        <f t="shared" si="1464"/>
        <v>0</v>
      </c>
      <c r="AG1386" s="588">
        <f t="shared" si="1440"/>
        <v>0</v>
      </c>
      <c r="AH1386" s="587"/>
      <c r="AI1386" s="588">
        <f t="shared" si="1465"/>
        <v>0</v>
      </c>
      <c r="AJ1386" s="588">
        <f t="shared" si="1441"/>
        <v>0</v>
      </c>
      <c r="AK1386" s="587"/>
      <c r="AL1386" s="588">
        <f t="shared" si="1466"/>
        <v>0</v>
      </c>
      <c r="AM1386" s="588">
        <f t="shared" si="1442"/>
        <v>0</v>
      </c>
      <c r="AN1386" s="587"/>
      <c r="AO1386" s="588">
        <f t="shared" si="1467"/>
        <v>0</v>
      </c>
      <c r="AP1386" s="588">
        <f t="shared" si="1443"/>
        <v>0</v>
      </c>
      <c r="AQ1386" s="587"/>
      <c r="AR1386" s="588">
        <f t="shared" si="1468"/>
        <v>0</v>
      </c>
      <c r="AS1386" s="588">
        <f t="shared" si="1447"/>
        <v>0</v>
      </c>
      <c r="AT1386" s="587"/>
      <c r="AU1386" s="588">
        <f t="shared" si="1469"/>
        <v>0</v>
      </c>
      <c r="AV1386" s="588">
        <f t="shared" si="1444"/>
        <v>0</v>
      </c>
      <c r="AW1386" s="587"/>
      <c r="AX1386" s="652"/>
      <c r="AY1386" s="706">
        <f t="shared" si="1445"/>
        <v>0</v>
      </c>
      <c r="BC1386" s="30">
        <f t="shared" si="1448"/>
        <v>0</v>
      </c>
      <c r="BD1386" s="30">
        <f t="shared" si="1449"/>
        <v>0</v>
      </c>
      <c r="BE1386" s="30">
        <f t="shared" si="1471"/>
        <v>0</v>
      </c>
      <c r="BF1386" s="30">
        <f t="shared" si="1450"/>
        <v>0</v>
      </c>
      <c r="BG1386" s="30">
        <f t="shared" si="1451"/>
        <v>0</v>
      </c>
      <c r="BH1386" s="30">
        <f t="shared" si="1470"/>
        <v>0</v>
      </c>
      <c r="BI1386" s="30">
        <f t="shared" si="1432"/>
        <v>0</v>
      </c>
      <c r="BJ1386" s="30">
        <f t="shared" si="1452"/>
        <v>0</v>
      </c>
      <c r="BK1386" s="704">
        <f t="shared" si="1453"/>
        <v>0</v>
      </c>
      <c r="BL1386" s="30">
        <f t="shared" si="1454"/>
        <v>0</v>
      </c>
      <c r="BM1386" s="30">
        <f t="shared" si="1455"/>
        <v>0</v>
      </c>
      <c r="BN1386" s="30">
        <f t="shared" si="1473"/>
        <v>0</v>
      </c>
    </row>
    <row r="1387" spans="1:66" ht="15.75" thickBot="1" x14ac:dyDescent="0.3">
      <c r="A1387" s="52"/>
      <c r="B1387" s="53"/>
      <c r="C1387" s="700"/>
      <c r="D1387" s="53"/>
      <c r="E1387" s="62" t="e">
        <f t="shared" si="1474"/>
        <v>#N/A</v>
      </c>
      <c r="F1387" s="664" t="str">
        <f t="shared" si="1472"/>
        <v/>
      </c>
      <c r="G1387" s="587"/>
      <c r="H1387" s="588">
        <f t="shared" si="1456"/>
        <v>0</v>
      </c>
      <c r="I1387" s="588">
        <f t="shared" si="1433"/>
        <v>0</v>
      </c>
      <c r="J1387" s="587"/>
      <c r="K1387" s="588">
        <f t="shared" si="1457"/>
        <v>0</v>
      </c>
      <c r="L1387" s="588">
        <f t="shared" si="1434"/>
        <v>0</v>
      </c>
      <c r="M1387" s="587"/>
      <c r="N1387" s="588">
        <f t="shared" si="1458"/>
        <v>0</v>
      </c>
      <c r="O1387" s="588">
        <f t="shared" si="1435"/>
        <v>0</v>
      </c>
      <c r="P1387" s="587"/>
      <c r="Q1387" s="588">
        <f t="shared" si="1459"/>
        <v>0</v>
      </c>
      <c r="R1387" s="588">
        <f t="shared" si="1436"/>
        <v>0</v>
      </c>
      <c r="S1387" s="587"/>
      <c r="T1387" s="588">
        <f t="shared" si="1460"/>
        <v>0</v>
      </c>
      <c r="U1387" s="588">
        <f t="shared" si="1437"/>
        <v>0</v>
      </c>
      <c r="V1387" s="587"/>
      <c r="W1387" s="588">
        <f t="shared" si="1461"/>
        <v>0</v>
      </c>
      <c r="X1387" s="588">
        <f t="shared" si="1438"/>
        <v>0</v>
      </c>
      <c r="Y1387" s="587"/>
      <c r="Z1387" s="588">
        <f t="shared" si="1462"/>
        <v>0</v>
      </c>
      <c r="AA1387" s="588">
        <f t="shared" si="1446"/>
        <v>0</v>
      </c>
      <c r="AB1387" s="587"/>
      <c r="AC1387" s="588">
        <f t="shared" si="1463"/>
        <v>0</v>
      </c>
      <c r="AD1387" s="588">
        <f t="shared" si="1439"/>
        <v>0</v>
      </c>
      <c r="AE1387" s="587"/>
      <c r="AF1387" s="588">
        <f t="shared" si="1464"/>
        <v>0</v>
      </c>
      <c r="AG1387" s="588">
        <f t="shared" si="1440"/>
        <v>0</v>
      </c>
      <c r="AH1387" s="587"/>
      <c r="AI1387" s="588">
        <f t="shared" si="1465"/>
        <v>0</v>
      </c>
      <c r="AJ1387" s="588">
        <f t="shared" si="1441"/>
        <v>0</v>
      </c>
      <c r="AK1387" s="587"/>
      <c r="AL1387" s="588">
        <f t="shared" si="1466"/>
        <v>0</v>
      </c>
      <c r="AM1387" s="588">
        <f t="shared" si="1442"/>
        <v>0</v>
      </c>
      <c r="AN1387" s="587"/>
      <c r="AO1387" s="588">
        <f t="shared" si="1467"/>
        <v>0</v>
      </c>
      <c r="AP1387" s="588">
        <f t="shared" si="1443"/>
        <v>0</v>
      </c>
      <c r="AQ1387" s="587"/>
      <c r="AR1387" s="588">
        <f t="shared" si="1468"/>
        <v>0</v>
      </c>
      <c r="AS1387" s="588">
        <f t="shared" si="1447"/>
        <v>0</v>
      </c>
      <c r="AT1387" s="587"/>
      <c r="AU1387" s="588">
        <f t="shared" si="1469"/>
        <v>0</v>
      </c>
      <c r="AV1387" s="588">
        <f t="shared" si="1444"/>
        <v>0</v>
      </c>
      <c r="AW1387" s="587"/>
      <c r="AX1387" s="652"/>
      <c r="AY1387" s="706">
        <f t="shared" si="1445"/>
        <v>0</v>
      </c>
      <c r="BC1387" s="30">
        <f t="shared" si="1448"/>
        <v>0</v>
      </c>
      <c r="BD1387" s="30">
        <f t="shared" si="1449"/>
        <v>0</v>
      </c>
      <c r="BE1387" s="30">
        <f t="shared" si="1471"/>
        <v>0</v>
      </c>
      <c r="BF1387" s="30">
        <f t="shared" si="1450"/>
        <v>0</v>
      </c>
      <c r="BG1387" s="30">
        <f t="shared" si="1451"/>
        <v>0</v>
      </c>
      <c r="BH1387" s="30">
        <f t="shared" si="1470"/>
        <v>0</v>
      </c>
      <c r="BI1387" s="30">
        <f t="shared" si="1432"/>
        <v>0</v>
      </c>
      <c r="BJ1387" s="30">
        <f t="shared" si="1452"/>
        <v>0</v>
      </c>
      <c r="BK1387" s="704">
        <f t="shared" si="1453"/>
        <v>0</v>
      </c>
      <c r="BL1387" s="30">
        <f t="shared" si="1454"/>
        <v>0</v>
      </c>
      <c r="BM1387" s="30">
        <f t="shared" si="1455"/>
        <v>0</v>
      </c>
      <c r="BN1387" s="30">
        <f t="shared" si="1473"/>
        <v>0</v>
      </c>
    </row>
    <row r="1388" spans="1:66" ht="15.75" thickBot="1" x14ac:dyDescent="0.3">
      <c r="A1388" s="52"/>
      <c r="B1388" s="53"/>
      <c r="C1388" s="700"/>
      <c r="D1388" s="53"/>
      <c r="E1388" s="62" t="e">
        <f t="shared" si="1474"/>
        <v>#N/A</v>
      </c>
      <c r="F1388" s="664" t="str">
        <f t="shared" si="1472"/>
        <v/>
      </c>
      <c r="G1388" s="587"/>
      <c r="H1388" s="588">
        <f t="shared" si="1456"/>
        <v>0</v>
      </c>
      <c r="I1388" s="588">
        <f t="shared" si="1433"/>
        <v>0</v>
      </c>
      <c r="J1388" s="587"/>
      <c r="K1388" s="588">
        <f t="shared" si="1457"/>
        <v>0</v>
      </c>
      <c r="L1388" s="588">
        <f t="shared" si="1434"/>
        <v>0</v>
      </c>
      <c r="M1388" s="587"/>
      <c r="N1388" s="588">
        <f t="shared" si="1458"/>
        <v>0</v>
      </c>
      <c r="O1388" s="588">
        <f t="shared" si="1435"/>
        <v>0</v>
      </c>
      <c r="P1388" s="587"/>
      <c r="Q1388" s="588">
        <f t="shared" si="1459"/>
        <v>0</v>
      </c>
      <c r="R1388" s="588">
        <f t="shared" si="1436"/>
        <v>0</v>
      </c>
      <c r="S1388" s="587"/>
      <c r="T1388" s="588">
        <f t="shared" si="1460"/>
        <v>0</v>
      </c>
      <c r="U1388" s="588">
        <f t="shared" si="1437"/>
        <v>0</v>
      </c>
      <c r="V1388" s="587"/>
      <c r="W1388" s="588">
        <f t="shared" si="1461"/>
        <v>0</v>
      </c>
      <c r="X1388" s="588">
        <f t="shared" si="1438"/>
        <v>0</v>
      </c>
      <c r="Y1388" s="587"/>
      <c r="Z1388" s="588">
        <f t="shared" si="1462"/>
        <v>0</v>
      </c>
      <c r="AA1388" s="588">
        <f t="shared" si="1446"/>
        <v>0</v>
      </c>
      <c r="AB1388" s="587"/>
      <c r="AC1388" s="588">
        <f t="shared" si="1463"/>
        <v>0</v>
      </c>
      <c r="AD1388" s="588">
        <f t="shared" si="1439"/>
        <v>0</v>
      </c>
      <c r="AE1388" s="587"/>
      <c r="AF1388" s="588">
        <f t="shared" si="1464"/>
        <v>0</v>
      </c>
      <c r="AG1388" s="588">
        <f t="shared" si="1440"/>
        <v>0</v>
      </c>
      <c r="AH1388" s="587"/>
      <c r="AI1388" s="588">
        <f t="shared" si="1465"/>
        <v>0</v>
      </c>
      <c r="AJ1388" s="588">
        <f t="shared" si="1441"/>
        <v>0</v>
      </c>
      <c r="AK1388" s="587"/>
      <c r="AL1388" s="588">
        <f t="shared" si="1466"/>
        <v>0</v>
      </c>
      <c r="AM1388" s="588">
        <f t="shared" si="1442"/>
        <v>0</v>
      </c>
      <c r="AN1388" s="587"/>
      <c r="AO1388" s="588">
        <f t="shared" si="1467"/>
        <v>0</v>
      </c>
      <c r="AP1388" s="588">
        <f t="shared" si="1443"/>
        <v>0</v>
      </c>
      <c r="AQ1388" s="587"/>
      <c r="AR1388" s="588">
        <f t="shared" si="1468"/>
        <v>0</v>
      </c>
      <c r="AS1388" s="588">
        <f t="shared" si="1447"/>
        <v>0</v>
      </c>
      <c r="AT1388" s="587"/>
      <c r="AU1388" s="588">
        <f t="shared" si="1469"/>
        <v>0</v>
      </c>
      <c r="AV1388" s="588">
        <f t="shared" si="1444"/>
        <v>0</v>
      </c>
      <c r="AW1388" s="587"/>
      <c r="AX1388" s="652"/>
      <c r="AY1388" s="706">
        <f t="shared" si="1445"/>
        <v>0</v>
      </c>
      <c r="BC1388" s="30">
        <f t="shared" si="1448"/>
        <v>0</v>
      </c>
      <c r="BD1388" s="30">
        <f t="shared" si="1449"/>
        <v>0</v>
      </c>
      <c r="BE1388" s="30">
        <f t="shared" si="1471"/>
        <v>0</v>
      </c>
      <c r="BF1388" s="30">
        <f t="shared" si="1450"/>
        <v>0</v>
      </c>
      <c r="BG1388" s="30">
        <f t="shared" si="1451"/>
        <v>0</v>
      </c>
      <c r="BH1388" s="30">
        <f t="shared" si="1470"/>
        <v>0</v>
      </c>
      <c r="BI1388" s="30">
        <f t="shared" si="1432"/>
        <v>0</v>
      </c>
      <c r="BJ1388" s="30">
        <f t="shared" si="1452"/>
        <v>0</v>
      </c>
      <c r="BK1388" s="704">
        <f t="shared" si="1453"/>
        <v>0</v>
      </c>
      <c r="BL1388" s="30">
        <f t="shared" si="1454"/>
        <v>0</v>
      </c>
      <c r="BM1388" s="30">
        <f t="shared" si="1455"/>
        <v>0</v>
      </c>
      <c r="BN1388" s="30">
        <f t="shared" si="1473"/>
        <v>0</v>
      </c>
    </row>
    <row r="1389" spans="1:66" ht="15.75" thickBot="1" x14ac:dyDescent="0.3">
      <c r="A1389" s="52"/>
      <c r="B1389" s="53"/>
      <c r="C1389" s="700"/>
      <c r="D1389" s="53"/>
      <c r="E1389" s="62" t="e">
        <f t="shared" si="1474"/>
        <v>#N/A</v>
      </c>
      <c r="F1389" s="664" t="str">
        <f t="shared" si="1472"/>
        <v/>
      </c>
      <c r="G1389" s="587"/>
      <c r="H1389" s="588">
        <f t="shared" si="1456"/>
        <v>0</v>
      </c>
      <c r="I1389" s="588">
        <f t="shared" si="1433"/>
        <v>0</v>
      </c>
      <c r="J1389" s="587"/>
      <c r="K1389" s="588">
        <f t="shared" si="1457"/>
        <v>0</v>
      </c>
      <c r="L1389" s="588">
        <f t="shared" si="1434"/>
        <v>0</v>
      </c>
      <c r="M1389" s="587"/>
      <c r="N1389" s="588">
        <f t="shared" si="1458"/>
        <v>0</v>
      </c>
      <c r="O1389" s="588">
        <f t="shared" si="1435"/>
        <v>0</v>
      </c>
      <c r="P1389" s="587"/>
      <c r="Q1389" s="588">
        <f t="shared" si="1459"/>
        <v>0</v>
      </c>
      <c r="R1389" s="588">
        <f t="shared" si="1436"/>
        <v>0</v>
      </c>
      <c r="S1389" s="587"/>
      <c r="T1389" s="588">
        <f t="shared" si="1460"/>
        <v>0</v>
      </c>
      <c r="U1389" s="588">
        <f t="shared" si="1437"/>
        <v>0</v>
      </c>
      <c r="V1389" s="587"/>
      <c r="W1389" s="588">
        <f t="shared" si="1461"/>
        <v>0</v>
      </c>
      <c r="X1389" s="588">
        <f t="shared" si="1438"/>
        <v>0</v>
      </c>
      <c r="Y1389" s="587"/>
      <c r="Z1389" s="588">
        <f t="shared" si="1462"/>
        <v>0</v>
      </c>
      <c r="AA1389" s="588">
        <f t="shared" si="1446"/>
        <v>0</v>
      </c>
      <c r="AB1389" s="587"/>
      <c r="AC1389" s="588">
        <f t="shared" si="1463"/>
        <v>0</v>
      </c>
      <c r="AD1389" s="588">
        <f t="shared" si="1439"/>
        <v>0</v>
      </c>
      <c r="AE1389" s="587"/>
      <c r="AF1389" s="588">
        <f t="shared" si="1464"/>
        <v>0</v>
      </c>
      <c r="AG1389" s="588">
        <f t="shared" si="1440"/>
        <v>0</v>
      </c>
      <c r="AH1389" s="587"/>
      <c r="AI1389" s="588">
        <f t="shared" si="1465"/>
        <v>0</v>
      </c>
      <c r="AJ1389" s="588">
        <f t="shared" si="1441"/>
        <v>0</v>
      </c>
      <c r="AK1389" s="587"/>
      <c r="AL1389" s="588">
        <f t="shared" si="1466"/>
        <v>0</v>
      </c>
      <c r="AM1389" s="588">
        <f t="shared" si="1442"/>
        <v>0</v>
      </c>
      <c r="AN1389" s="587"/>
      <c r="AO1389" s="588">
        <f t="shared" si="1467"/>
        <v>0</v>
      </c>
      <c r="AP1389" s="588">
        <f t="shared" si="1443"/>
        <v>0</v>
      </c>
      <c r="AQ1389" s="587"/>
      <c r="AR1389" s="588">
        <f t="shared" si="1468"/>
        <v>0</v>
      </c>
      <c r="AS1389" s="588">
        <f t="shared" si="1447"/>
        <v>0</v>
      </c>
      <c r="AT1389" s="587"/>
      <c r="AU1389" s="588">
        <f t="shared" si="1469"/>
        <v>0</v>
      </c>
      <c r="AV1389" s="588">
        <f t="shared" si="1444"/>
        <v>0</v>
      </c>
      <c r="AW1389" s="587"/>
      <c r="AX1389" s="652"/>
      <c r="AY1389" s="706">
        <f t="shared" si="1445"/>
        <v>0</v>
      </c>
      <c r="BC1389" s="30">
        <f t="shared" si="1448"/>
        <v>0</v>
      </c>
      <c r="BD1389" s="30">
        <f t="shared" si="1449"/>
        <v>0</v>
      </c>
      <c r="BE1389" s="30">
        <f t="shared" si="1471"/>
        <v>0</v>
      </c>
      <c r="BF1389" s="30">
        <f t="shared" si="1450"/>
        <v>0</v>
      </c>
      <c r="BG1389" s="30">
        <f t="shared" si="1451"/>
        <v>0</v>
      </c>
      <c r="BH1389" s="30">
        <f t="shared" si="1470"/>
        <v>0</v>
      </c>
      <c r="BI1389" s="30">
        <f t="shared" si="1432"/>
        <v>0</v>
      </c>
      <c r="BJ1389" s="30">
        <f t="shared" si="1452"/>
        <v>0</v>
      </c>
      <c r="BK1389" s="704">
        <f t="shared" si="1453"/>
        <v>0</v>
      </c>
      <c r="BL1389" s="30">
        <f t="shared" si="1454"/>
        <v>0</v>
      </c>
      <c r="BM1389" s="30">
        <f t="shared" si="1455"/>
        <v>0</v>
      </c>
      <c r="BN1389" s="30">
        <f t="shared" si="1473"/>
        <v>0</v>
      </c>
    </row>
    <row r="1390" spans="1:66" ht="15.75" thickBot="1" x14ac:dyDescent="0.3">
      <c r="A1390" s="52"/>
      <c r="B1390" s="53"/>
      <c r="C1390" s="700"/>
      <c r="D1390" s="53"/>
      <c r="E1390" s="62" t="e">
        <f t="shared" si="1474"/>
        <v>#N/A</v>
      </c>
      <c r="F1390" s="664" t="str">
        <f t="shared" si="1472"/>
        <v/>
      </c>
      <c r="G1390" s="587"/>
      <c r="H1390" s="588">
        <f t="shared" si="1456"/>
        <v>0</v>
      </c>
      <c r="I1390" s="588">
        <f t="shared" si="1433"/>
        <v>0</v>
      </c>
      <c r="J1390" s="587"/>
      <c r="K1390" s="588">
        <f t="shared" si="1457"/>
        <v>0</v>
      </c>
      <c r="L1390" s="588">
        <f t="shared" si="1434"/>
        <v>0</v>
      </c>
      <c r="M1390" s="587"/>
      <c r="N1390" s="588">
        <f t="shared" si="1458"/>
        <v>0</v>
      </c>
      <c r="O1390" s="588">
        <f t="shared" si="1435"/>
        <v>0</v>
      </c>
      <c r="P1390" s="587"/>
      <c r="Q1390" s="588">
        <f t="shared" si="1459"/>
        <v>0</v>
      </c>
      <c r="R1390" s="588">
        <f t="shared" si="1436"/>
        <v>0</v>
      </c>
      <c r="S1390" s="587"/>
      <c r="T1390" s="588">
        <f t="shared" si="1460"/>
        <v>0</v>
      </c>
      <c r="U1390" s="588">
        <f t="shared" si="1437"/>
        <v>0</v>
      </c>
      <c r="V1390" s="587"/>
      <c r="W1390" s="588">
        <f t="shared" si="1461"/>
        <v>0</v>
      </c>
      <c r="X1390" s="588">
        <f t="shared" si="1438"/>
        <v>0</v>
      </c>
      <c r="Y1390" s="587"/>
      <c r="Z1390" s="588">
        <f t="shared" si="1462"/>
        <v>0</v>
      </c>
      <c r="AA1390" s="588">
        <f t="shared" si="1446"/>
        <v>0</v>
      </c>
      <c r="AB1390" s="587"/>
      <c r="AC1390" s="588">
        <f t="shared" si="1463"/>
        <v>0</v>
      </c>
      <c r="AD1390" s="588">
        <f t="shared" si="1439"/>
        <v>0</v>
      </c>
      <c r="AE1390" s="587"/>
      <c r="AF1390" s="588">
        <f t="shared" si="1464"/>
        <v>0</v>
      </c>
      <c r="AG1390" s="588">
        <f t="shared" si="1440"/>
        <v>0</v>
      </c>
      <c r="AH1390" s="587"/>
      <c r="AI1390" s="588">
        <f t="shared" si="1465"/>
        <v>0</v>
      </c>
      <c r="AJ1390" s="588">
        <f t="shared" si="1441"/>
        <v>0</v>
      </c>
      <c r="AK1390" s="587"/>
      <c r="AL1390" s="588">
        <f t="shared" si="1466"/>
        <v>0</v>
      </c>
      <c r="AM1390" s="588">
        <f t="shared" si="1442"/>
        <v>0</v>
      </c>
      <c r="AN1390" s="587"/>
      <c r="AO1390" s="588">
        <f t="shared" si="1467"/>
        <v>0</v>
      </c>
      <c r="AP1390" s="588">
        <f t="shared" si="1443"/>
        <v>0</v>
      </c>
      <c r="AQ1390" s="587"/>
      <c r="AR1390" s="588">
        <f t="shared" si="1468"/>
        <v>0</v>
      </c>
      <c r="AS1390" s="588">
        <f t="shared" si="1447"/>
        <v>0</v>
      </c>
      <c r="AT1390" s="587"/>
      <c r="AU1390" s="588">
        <f t="shared" si="1469"/>
        <v>0</v>
      </c>
      <c r="AV1390" s="588">
        <f t="shared" si="1444"/>
        <v>0</v>
      </c>
      <c r="AW1390" s="587"/>
      <c r="AX1390" s="652"/>
      <c r="AY1390" s="706">
        <f t="shared" si="1445"/>
        <v>0</v>
      </c>
      <c r="BC1390" s="30">
        <f t="shared" si="1448"/>
        <v>0</v>
      </c>
      <c r="BD1390" s="30">
        <f t="shared" si="1449"/>
        <v>0</v>
      </c>
      <c r="BE1390" s="30">
        <f t="shared" si="1471"/>
        <v>0</v>
      </c>
      <c r="BF1390" s="30">
        <f t="shared" si="1450"/>
        <v>0</v>
      </c>
      <c r="BG1390" s="30">
        <f t="shared" si="1451"/>
        <v>0</v>
      </c>
      <c r="BH1390" s="30">
        <f t="shared" si="1470"/>
        <v>0</v>
      </c>
      <c r="BI1390" s="30">
        <f t="shared" si="1432"/>
        <v>0</v>
      </c>
      <c r="BJ1390" s="30">
        <f t="shared" si="1452"/>
        <v>0</v>
      </c>
      <c r="BK1390" s="704">
        <f t="shared" si="1453"/>
        <v>0</v>
      </c>
      <c r="BL1390" s="30">
        <f t="shared" si="1454"/>
        <v>0</v>
      </c>
      <c r="BM1390" s="30">
        <f t="shared" si="1455"/>
        <v>0</v>
      </c>
      <c r="BN1390" s="30">
        <f t="shared" si="1473"/>
        <v>0</v>
      </c>
    </row>
    <row r="1391" spans="1:66" ht="15.75" thickBot="1" x14ac:dyDescent="0.3">
      <c r="A1391" s="52"/>
      <c r="B1391" s="53"/>
      <c r="C1391" s="700"/>
      <c r="D1391" s="53"/>
      <c r="E1391" s="62" t="e">
        <f t="shared" si="1474"/>
        <v>#N/A</v>
      </c>
      <c r="F1391" s="664" t="str">
        <f t="shared" si="1472"/>
        <v/>
      </c>
      <c r="G1391" s="587"/>
      <c r="H1391" s="588">
        <f t="shared" si="1456"/>
        <v>0</v>
      </c>
      <c r="I1391" s="588">
        <f t="shared" si="1433"/>
        <v>0</v>
      </c>
      <c r="J1391" s="587"/>
      <c r="K1391" s="588">
        <f t="shared" si="1457"/>
        <v>0</v>
      </c>
      <c r="L1391" s="588">
        <f t="shared" si="1434"/>
        <v>0</v>
      </c>
      <c r="M1391" s="587"/>
      <c r="N1391" s="588">
        <f t="shared" si="1458"/>
        <v>0</v>
      </c>
      <c r="O1391" s="588">
        <f t="shared" si="1435"/>
        <v>0</v>
      </c>
      <c r="P1391" s="587"/>
      <c r="Q1391" s="588">
        <f t="shared" si="1459"/>
        <v>0</v>
      </c>
      <c r="R1391" s="588">
        <f t="shared" si="1436"/>
        <v>0</v>
      </c>
      <c r="S1391" s="587"/>
      <c r="T1391" s="588">
        <f t="shared" si="1460"/>
        <v>0</v>
      </c>
      <c r="U1391" s="588">
        <f t="shared" si="1437"/>
        <v>0</v>
      </c>
      <c r="V1391" s="587"/>
      <c r="W1391" s="588">
        <f t="shared" si="1461"/>
        <v>0</v>
      </c>
      <c r="X1391" s="588">
        <f t="shared" si="1438"/>
        <v>0</v>
      </c>
      <c r="Y1391" s="587"/>
      <c r="Z1391" s="588">
        <f t="shared" si="1462"/>
        <v>0</v>
      </c>
      <c r="AA1391" s="588">
        <f t="shared" si="1446"/>
        <v>0</v>
      </c>
      <c r="AB1391" s="587"/>
      <c r="AC1391" s="588">
        <f t="shared" si="1463"/>
        <v>0</v>
      </c>
      <c r="AD1391" s="588">
        <f t="shared" si="1439"/>
        <v>0</v>
      </c>
      <c r="AE1391" s="587"/>
      <c r="AF1391" s="588">
        <f t="shared" si="1464"/>
        <v>0</v>
      </c>
      <c r="AG1391" s="588">
        <f t="shared" si="1440"/>
        <v>0</v>
      </c>
      <c r="AH1391" s="587"/>
      <c r="AI1391" s="588">
        <f t="shared" si="1465"/>
        <v>0</v>
      </c>
      <c r="AJ1391" s="588">
        <f t="shared" si="1441"/>
        <v>0</v>
      </c>
      <c r="AK1391" s="587"/>
      <c r="AL1391" s="588">
        <f t="shared" si="1466"/>
        <v>0</v>
      </c>
      <c r="AM1391" s="588">
        <f t="shared" si="1442"/>
        <v>0</v>
      </c>
      <c r="AN1391" s="587"/>
      <c r="AO1391" s="588">
        <f t="shared" si="1467"/>
        <v>0</v>
      </c>
      <c r="AP1391" s="588">
        <f t="shared" si="1443"/>
        <v>0</v>
      </c>
      <c r="AQ1391" s="587"/>
      <c r="AR1391" s="588">
        <f t="shared" si="1468"/>
        <v>0</v>
      </c>
      <c r="AS1391" s="588">
        <f t="shared" si="1447"/>
        <v>0</v>
      </c>
      <c r="AT1391" s="587"/>
      <c r="AU1391" s="588">
        <f t="shared" si="1469"/>
        <v>0</v>
      </c>
      <c r="AV1391" s="588">
        <f t="shared" si="1444"/>
        <v>0</v>
      </c>
      <c r="AW1391" s="587"/>
      <c r="AX1391" s="652"/>
      <c r="AY1391" s="706">
        <f t="shared" si="1445"/>
        <v>0</v>
      </c>
      <c r="BC1391" s="30">
        <f t="shared" si="1448"/>
        <v>0</v>
      </c>
      <c r="BD1391" s="30">
        <f t="shared" si="1449"/>
        <v>0</v>
      </c>
      <c r="BE1391" s="30">
        <f t="shared" si="1471"/>
        <v>0</v>
      </c>
      <c r="BF1391" s="30">
        <f t="shared" si="1450"/>
        <v>0</v>
      </c>
      <c r="BG1391" s="30">
        <f t="shared" si="1451"/>
        <v>0</v>
      </c>
      <c r="BH1391" s="30">
        <f t="shared" si="1470"/>
        <v>0</v>
      </c>
      <c r="BI1391" s="30">
        <f t="shared" ref="BI1391:BI1454" si="1475">AD1391-AA1391</f>
        <v>0</v>
      </c>
      <c r="BJ1391" s="30">
        <f t="shared" si="1452"/>
        <v>0</v>
      </c>
      <c r="BK1391" s="704">
        <f t="shared" si="1453"/>
        <v>0</v>
      </c>
      <c r="BL1391" s="30">
        <f t="shared" si="1454"/>
        <v>0</v>
      </c>
      <c r="BM1391" s="30">
        <f t="shared" si="1455"/>
        <v>0</v>
      </c>
      <c r="BN1391" s="30">
        <f t="shared" si="1473"/>
        <v>0</v>
      </c>
    </row>
    <row r="1392" spans="1:66" ht="15.75" thickBot="1" x14ac:dyDescent="0.3">
      <c r="A1392" s="52"/>
      <c r="B1392" s="53"/>
      <c r="C1392" s="700"/>
      <c r="D1392" s="53"/>
      <c r="E1392" s="62" t="e">
        <f t="shared" si="1474"/>
        <v>#N/A</v>
      </c>
      <c r="F1392" s="664" t="str">
        <f t="shared" si="1472"/>
        <v/>
      </c>
      <c r="G1392" s="587"/>
      <c r="H1392" s="588">
        <f t="shared" si="1456"/>
        <v>0</v>
      </c>
      <c r="I1392" s="588">
        <f t="shared" ref="I1392:I1455" si="1476">SUM(G1392:H1392)</f>
        <v>0</v>
      </c>
      <c r="J1392" s="587"/>
      <c r="K1392" s="588">
        <f t="shared" si="1457"/>
        <v>0</v>
      </c>
      <c r="L1392" s="588">
        <f t="shared" ref="L1392:L1455" si="1477">SUM(J1392:K1392)</f>
        <v>0</v>
      </c>
      <c r="M1392" s="587"/>
      <c r="N1392" s="588">
        <f t="shared" si="1458"/>
        <v>0</v>
      </c>
      <c r="O1392" s="588">
        <f t="shared" ref="O1392:O1455" si="1478">SUM(M1392:N1392)</f>
        <v>0</v>
      </c>
      <c r="P1392" s="587"/>
      <c r="Q1392" s="588">
        <f t="shared" si="1459"/>
        <v>0</v>
      </c>
      <c r="R1392" s="588">
        <f t="shared" ref="R1392:R1455" si="1479">SUM(P1392:Q1392)</f>
        <v>0</v>
      </c>
      <c r="S1392" s="587"/>
      <c r="T1392" s="588">
        <f t="shared" si="1460"/>
        <v>0</v>
      </c>
      <c r="U1392" s="588">
        <f t="shared" ref="U1392:U1455" si="1480">SUM(S1392:T1392)</f>
        <v>0</v>
      </c>
      <c r="V1392" s="587"/>
      <c r="W1392" s="588">
        <f t="shared" si="1461"/>
        <v>0</v>
      </c>
      <c r="X1392" s="588">
        <f t="shared" ref="X1392:X1455" si="1481">SUM(V1392:W1392)</f>
        <v>0</v>
      </c>
      <c r="Y1392" s="587"/>
      <c r="Z1392" s="588">
        <f t="shared" si="1462"/>
        <v>0</v>
      </c>
      <c r="AA1392" s="588">
        <f t="shared" si="1446"/>
        <v>0</v>
      </c>
      <c r="AB1392" s="587"/>
      <c r="AC1392" s="588">
        <f t="shared" si="1463"/>
        <v>0</v>
      </c>
      <c r="AD1392" s="588">
        <f t="shared" ref="AD1392:AD1455" si="1482">SUM(AB1392:AC1392)</f>
        <v>0</v>
      </c>
      <c r="AE1392" s="587"/>
      <c r="AF1392" s="588">
        <f t="shared" si="1464"/>
        <v>0</v>
      </c>
      <c r="AG1392" s="588">
        <f t="shared" ref="AG1392:AG1455" si="1483">SUM(AE1392:AF1392)</f>
        <v>0</v>
      </c>
      <c r="AH1392" s="587"/>
      <c r="AI1392" s="588">
        <f t="shared" si="1465"/>
        <v>0</v>
      </c>
      <c r="AJ1392" s="588">
        <f t="shared" ref="AJ1392:AJ1455" si="1484">SUM(AH1392:AI1392)</f>
        <v>0</v>
      </c>
      <c r="AK1392" s="587"/>
      <c r="AL1392" s="588">
        <f t="shared" si="1466"/>
        <v>0</v>
      </c>
      <c r="AM1392" s="588">
        <f t="shared" ref="AM1392:AM1455" si="1485">SUM(AK1392:AL1392)</f>
        <v>0</v>
      </c>
      <c r="AN1392" s="587"/>
      <c r="AO1392" s="588">
        <f t="shared" si="1467"/>
        <v>0</v>
      </c>
      <c r="AP1392" s="588">
        <f t="shared" ref="AP1392:AP1455" si="1486">SUM(AN1392:AO1392)</f>
        <v>0</v>
      </c>
      <c r="AQ1392" s="587"/>
      <c r="AR1392" s="588">
        <f t="shared" si="1468"/>
        <v>0</v>
      </c>
      <c r="AS1392" s="588">
        <f t="shared" si="1447"/>
        <v>0</v>
      </c>
      <c r="AT1392" s="587"/>
      <c r="AU1392" s="588">
        <f t="shared" si="1469"/>
        <v>0</v>
      </c>
      <c r="AV1392" s="588">
        <f t="shared" ref="AV1392:AV1455" si="1487">SUM(AT1392:AU1392)</f>
        <v>0</v>
      </c>
      <c r="AW1392" s="587"/>
      <c r="AX1392" s="652"/>
      <c r="AY1392" s="706">
        <f t="shared" si="1445"/>
        <v>0</v>
      </c>
      <c r="BC1392" s="30">
        <f t="shared" si="1448"/>
        <v>0</v>
      </c>
      <c r="BD1392" s="30">
        <f t="shared" si="1449"/>
        <v>0</v>
      </c>
      <c r="BE1392" s="30">
        <f t="shared" si="1471"/>
        <v>0</v>
      </c>
      <c r="BF1392" s="30">
        <f t="shared" si="1450"/>
        <v>0</v>
      </c>
      <c r="BG1392" s="30">
        <f t="shared" si="1451"/>
        <v>0</v>
      </c>
      <c r="BH1392" s="30">
        <f t="shared" si="1470"/>
        <v>0</v>
      </c>
      <c r="BI1392" s="30">
        <f t="shared" si="1475"/>
        <v>0</v>
      </c>
      <c r="BJ1392" s="30">
        <f t="shared" si="1452"/>
        <v>0</v>
      </c>
      <c r="BK1392" s="704">
        <f t="shared" si="1453"/>
        <v>0</v>
      </c>
      <c r="BL1392" s="30">
        <f t="shared" si="1454"/>
        <v>0</v>
      </c>
      <c r="BM1392" s="30">
        <f t="shared" si="1455"/>
        <v>0</v>
      </c>
      <c r="BN1392" s="30">
        <f t="shared" si="1473"/>
        <v>0</v>
      </c>
    </row>
    <row r="1393" spans="1:66" ht="15.75" thickBot="1" x14ac:dyDescent="0.3">
      <c r="A1393" s="52"/>
      <c r="B1393" s="53"/>
      <c r="C1393" s="700"/>
      <c r="D1393" s="53"/>
      <c r="E1393" s="62" t="e">
        <f t="shared" si="1474"/>
        <v>#N/A</v>
      </c>
      <c r="F1393" s="664" t="str">
        <f t="shared" si="1472"/>
        <v/>
      </c>
      <c r="G1393" s="587"/>
      <c r="H1393" s="588">
        <f t="shared" si="1456"/>
        <v>0</v>
      </c>
      <c r="I1393" s="588">
        <f t="shared" si="1476"/>
        <v>0</v>
      </c>
      <c r="J1393" s="587"/>
      <c r="K1393" s="588">
        <f t="shared" si="1457"/>
        <v>0</v>
      </c>
      <c r="L1393" s="588">
        <f t="shared" si="1477"/>
        <v>0</v>
      </c>
      <c r="M1393" s="587"/>
      <c r="N1393" s="588">
        <f t="shared" si="1458"/>
        <v>0</v>
      </c>
      <c r="O1393" s="588">
        <f t="shared" si="1478"/>
        <v>0</v>
      </c>
      <c r="P1393" s="587"/>
      <c r="Q1393" s="588">
        <f t="shared" si="1459"/>
        <v>0</v>
      </c>
      <c r="R1393" s="588">
        <f t="shared" si="1479"/>
        <v>0</v>
      </c>
      <c r="S1393" s="587"/>
      <c r="T1393" s="588">
        <f t="shared" si="1460"/>
        <v>0</v>
      </c>
      <c r="U1393" s="588">
        <f t="shared" si="1480"/>
        <v>0</v>
      </c>
      <c r="V1393" s="587"/>
      <c r="W1393" s="588">
        <f t="shared" si="1461"/>
        <v>0</v>
      </c>
      <c r="X1393" s="588">
        <f t="shared" si="1481"/>
        <v>0</v>
      </c>
      <c r="Y1393" s="587"/>
      <c r="Z1393" s="588">
        <f t="shared" si="1462"/>
        <v>0</v>
      </c>
      <c r="AA1393" s="588">
        <f t="shared" si="1446"/>
        <v>0</v>
      </c>
      <c r="AB1393" s="587"/>
      <c r="AC1393" s="588">
        <f t="shared" si="1463"/>
        <v>0</v>
      </c>
      <c r="AD1393" s="588">
        <f t="shared" si="1482"/>
        <v>0</v>
      </c>
      <c r="AE1393" s="587"/>
      <c r="AF1393" s="588">
        <f t="shared" si="1464"/>
        <v>0</v>
      </c>
      <c r="AG1393" s="588">
        <f t="shared" si="1483"/>
        <v>0</v>
      </c>
      <c r="AH1393" s="587"/>
      <c r="AI1393" s="588">
        <f t="shared" si="1465"/>
        <v>0</v>
      </c>
      <c r="AJ1393" s="588">
        <f t="shared" si="1484"/>
        <v>0</v>
      </c>
      <c r="AK1393" s="587"/>
      <c r="AL1393" s="588">
        <f t="shared" si="1466"/>
        <v>0</v>
      </c>
      <c r="AM1393" s="588">
        <f t="shared" si="1485"/>
        <v>0</v>
      </c>
      <c r="AN1393" s="587"/>
      <c r="AO1393" s="588">
        <f t="shared" si="1467"/>
        <v>0</v>
      </c>
      <c r="AP1393" s="588">
        <f t="shared" si="1486"/>
        <v>0</v>
      </c>
      <c r="AQ1393" s="587"/>
      <c r="AR1393" s="588">
        <f t="shared" si="1468"/>
        <v>0</v>
      </c>
      <c r="AS1393" s="588">
        <f t="shared" si="1447"/>
        <v>0</v>
      </c>
      <c r="AT1393" s="587"/>
      <c r="AU1393" s="588">
        <f t="shared" si="1469"/>
        <v>0</v>
      </c>
      <c r="AV1393" s="588">
        <f t="shared" si="1487"/>
        <v>0</v>
      </c>
      <c r="AW1393" s="587"/>
      <c r="AX1393" s="652"/>
      <c r="AY1393" s="706">
        <f t="shared" ref="AY1393:AY1456" si="1488">AS1393-AX1393</f>
        <v>0</v>
      </c>
      <c r="BC1393" s="30">
        <f t="shared" si="1448"/>
        <v>0</v>
      </c>
      <c r="BD1393" s="30">
        <f t="shared" si="1449"/>
        <v>0</v>
      </c>
      <c r="BE1393" s="30">
        <f t="shared" si="1471"/>
        <v>0</v>
      </c>
      <c r="BF1393" s="30">
        <f t="shared" si="1450"/>
        <v>0</v>
      </c>
      <c r="BG1393" s="30">
        <f t="shared" si="1451"/>
        <v>0</v>
      </c>
      <c r="BH1393" s="30">
        <f t="shared" si="1470"/>
        <v>0</v>
      </c>
      <c r="BI1393" s="30">
        <f t="shared" si="1475"/>
        <v>0</v>
      </c>
      <c r="BJ1393" s="30">
        <f t="shared" si="1452"/>
        <v>0</v>
      </c>
      <c r="BK1393" s="704">
        <f t="shared" si="1453"/>
        <v>0</v>
      </c>
      <c r="BL1393" s="30">
        <f t="shared" si="1454"/>
        <v>0</v>
      </c>
      <c r="BM1393" s="30">
        <f t="shared" si="1455"/>
        <v>0</v>
      </c>
      <c r="BN1393" s="30">
        <f t="shared" si="1473"/>
        <v>0</v>
      </c>
    </row>
    <row r="1394" spans="1:66" ht="15.75" thickBot="1" x14ac:dyDescent="0.3">
      <c r="A1394" s="52"/>
      <c r="B1394" s="53"/>
      <c r="C1394" s="700"/>
      <c r="D1394" s="53"/>
      <c r="E1394" s="62" t="e">
        <f t="shared" si="1474"/>
        <v>#N/A</v>
      </c>
      <c r="F1394" s="664" t="str">
        <f t="shared" si="1472"/>
        <v/>
      </c>
      <c r="G1394" s="587"/>
      <c r="H1394" s="588">
        <f t="shared" si="1456"/>
        <v>0</v>
      </c>
      <c r="I1394" s="588">
        <f t="shared" si="1476"/>
        <v>0</v>
      </c>
      <c r="J1394" s="587"/>
      <c r="K1394" s="588">
        <f t="shared" si="1457"/>
        <v>0</v>
      </c>
      <c r="L1394" s="588">
        <f t="shared" si="1477"/>
        <v>0</v>
      </c>
      <c r="M1394" s="587"/>
      <c r="N1394" s="588">
        <f t="shared" si="1458"/>
        <v>0</v>
      </c>
      <c r="O1394" s="588">
        <f t="shared" si="1478"/>
        <v>0</v>
      </c>
      <c r="P1394" s="587"/>
      <c r="Q1394" s="588">
        <f t="shared" si="1459"/>
        <v>0</v>
      </c>
      <c r="R1394" s="588">
        <f t="shared" si="1479"/>
        <v>0</v>
      </c>
      <c r="S1394" s="587"/>
      <c r="T1394" s="588">
        <f t="shared" si="1460"/>
        <v>0</v>
      </c>
      <c r="U1394" s="588">
        <f t="shared" si="1480"/>
        <v>0</v>
      </c>
      <c r="V1394" s="587"/>
      <c r="W1394" s="588">
        <f t="shared" si="1461"/>
        <v>0</v>
      </c>
      <c r="X1394" s="588">
        <f t="shared" si="1481"/>
        <v>0</v>
      </c>
      <c r="Y1394" s="587"/>
      <c r="Z1394" s="588">
        <f t="shared" si="1462"/>
        <v>0</v>
      </c>
      <c r="AA1394" s="588">
        <f t="shared" si="1446"/>
        <v>0</v>
      </c>
      <c r="AB1394" s="587"/>
      <c r="AC1394" s="588">
        <f t="shared" si="1463"/>
        <v>0</v>
      </c>
      <c r="AD1394" s="588">
        <f t="shared" si="1482"/>
        <v>0</v>
      </c>
      <c r="AE1394" s="587"/>
      <c r="AF1394" s="588">
        <f t="shared" si="1464"/>
        <v>0</v>
      </c>
      <c r="AG1394" s="588">
        <f t="shared" si="1483"/>
        <v>0</v>
      </c>
      <c r="AH1394" s="587"/>
      <c r="AI1394" s="588">
        <f t="shared" si="1465"/>
        <v>0</v>
      </c>
      <c r="AJ1394" s="588">
        <f t="shared" si="1484"/>
        <v>0</v>
      </c>
      <c r="AK1394" s="587"/>
      <c r="AL1394" s="588">
        <f t="shared" si="1466"/>
        <v>0</v>
      </c>
      <c r="AM1394" s="588">
        <f t="shared" si="1485"/>
        <v>0</v>
      </c>
      <c r="AN1394" s="587"/>
      <c r="AO1394" s="588">
        <f t="shared" si="1467"/>
        <v>0</v>
      </c>
      <c r="AP1394" s="588">
        <f t="shared" si="1486"/>
        <v>0</v>
      </c>
      <c r="AQ1394" s="587"/>
      <c r="AR1394" s="588">
        <f t="shared" si="1468"/>
        <v>0</v>
      </c>
      <c r="AS1394" s="588">
        <f t="shared" si="1447"/>
        <v>0</v>
      </c>
      <c r="AT1394" s="587"/>
      <c r="AU1394" s="588">
        <f t="shared" si="1469"/>
        <v>0</v>
      </c>
      <c r="AV1394" s="588">
        <f t="shared" si="1487"/>
        <v>0</v>
      </c>
      <c r="AW1394" s="587"/>
      <c r="AX1394" s="652"/>
      <c r="AY1394" s="706">
        <f t="shared" si="1488"/>
        <v>0</v>
      </c>
      <c r="BC1394" s="30">
        <f t="shared" si="1448"/>
        <v>0</v>
      </c>
      <c r="BD1394" s="30">
        <f t="shared" si="1449"/>
        <v>0</v>
      </c>
      <c r="BE1394" s="30">
        <f t="shared" si="1471"/>
        <v>0</v>
      </c>
      <c r="BF1394" s="30">
        <f t="shared" si="1450"/>
        <v>0</v>
      </c>
      <c r="BG1394" s="30">
        <f t="shared" si="1451"/>
        <v>0</v>
      </c>
      <c r="BH1394" s="30">
        <f t="shared" si="1470"/>
        <v>0</v>
      </c>
      <c r="BI1394" s="30">
        <f t="shared" si="1475"/>
        <v>0</v>
      </c>
      <c r="BJ1394" s="30">
        <f t="shared" si="1452"/>
        <v>0</v>
      </c>
      <c r="BK1394" s="704">
        <f t="shared" si="1453"/>
        <v>0</v>
      </c>
      <c r="BL1394" s="30">
        <f t="shared" si="1454"/>
        <v>0</v>
      </c>
      <c r="BM1394" s="30">
        <f t="shared" si="1455"/>
        <v>0</v>
      </c>
      <c r="BN1394" s="30">
        <f t="shared" si="1473"/>
        <v>0</v>
      </c>
    </row>
    <row r="1395" spans="1:66" ht="15.75" thickBot="1" x14ac:dyDescent="0.3">
      <c r="A1395" s="52"/>
      <c r="B1395" s="53"/>
      <c r="C1395" s="700"/>
      <c r="D1395" s="53"/>
      <c r="E1395" s="62" t="e">
        <f t="shared" si="1474"/>
        <v>#N/A</v>
      </c>
      <c r="F1395" s="664" t="str">
        <f t="shared" si="1472"/>
        <v/>
      </c>
      <c r="G1395" s="587"/>
      <c r="H1395" s="588">
        <f t="shared" si="1456"/>
        <v>0</v>
      </c>
      <c r="I1395" s="588">
        <f t="shared" si="1476"/>
        <v>0</v>
      </c>
      <c r="J1395" s="587"/>
      <c r="K1395" s="588">
        <f t="shared" si="1457"/>
        <v>0</v>
      </c>
      <c r="L1395" s="588">
        <f t="shared" si="1477"/>
        <v>0</v>
      </c>
      <c r="M1395" s="587"/>
      <c r="N1395" s="588">
        <f t="shared" si="1458"/>
        <v>0</v>
      </c>
      <c r="O1395" s="588">
        <f t="shared" si="1478"/>
        <v>0</v>
      </c>
      <c r="P1395" s="587"/>
      <c r="Q1395" s="588">
        <f t="shared" si="1459"/>
        <v>0</v>
      </c>
      <c r="R1395" s="588">
        <f t="shared" si="1479"/>
        <v>0</v>
      </c>
      <c r="S1395" s="587"/>
      <c r="T1395" s="588">
        <f t="shared" si="1460"/>
        <v>0</v>
      </c>
      <c r="U1395" s="588">
        <f t="shared" si="1480"/>
        <v>0</v>
      </c>
      <c r="V1395" s="587"/>
      <c r="W1395" s="588">
        <f t="shared" si="1461"/>
        <v>0</v>
      </c>
      <c r="X1395" s="588">
        <f t="shared" si="1481"/>
        <v>0</v>
      </c>
      <c r="Y1395" s="587"/>
      <c r="Z1395" s="588">
        <f t="shared" si="1462"/>
        <v>0</v>
      </c>
      <c r="AA1395" s="588">
        <f t="shared" si="1446"/>
        <v>0</v>
      </c>
      <c r="AB1395" s="587"/>
      <c r="AC1395" s="588">
        <f t="shared" si="1463"/>
        <v>0</v>
      </c>
      <c r="AD1395" s="588">
        <f t="shared" si="1482"/>
        <v>0</v>
      </c>
      <c r="AE1395" s="587"/>
      <c r="AF1395" s="588">
        <f t="shared" si="1464"/>
        <v>0</v>
      </c>
      <c r="AG1395" s="588">
        <f t="shared" si="1483"/>
        <v>0</v>
      </c>
      <c r="AH1395" s="587"/>
      <c r="AI1395" s="588">
        <f t="shared" si="1465"/>
        <v>0</v>
      </c>
      <c r="AJ1395" s="588">
        <f t="shared" si="1484"/>
        <v>0</v>
      </c>
      <c r="AK1395" s="587"/>
      <c r="AL1395" s="588">
        <f t="shared" si="1466"/>
        <v>0</v>
      </c>
      <c r="AM1395" s="588">
        <f t="shared" si="1485"/>
        <v>0</v>
      </c>
      <c r="AN1395" s="587"/>
      <c r="AO1395" s="588">
        <f t="shared" si="1467"/>
        <v>0</v>
      </c>
      <c r="AP1395" s="588">
        <f t="shared" si="1486"/>
        <v>0</v>
      </c>
      <c r="AQ1395" s="587"/>
      <c r="AR1395" s="588">
        <f t="shared" si="1468"/>
        <v>0</v>
      </c>
      <c r="AS1395" s="588">
        <f t="shared" si="1447"/>
        <v>0</v>
      </c>
      <c r="AT1395" s="587" t="e">
        <v>#N/A</v>
      </c>
      <c r="AU1395" s="588">
        <f t="shared" si="1469"/>
        <v>0</v>
      </c>
      <c r="AV1395" s="588" t="e">
        <f t="shared" si="1487"/>
        <v>#N/A</v>
      </c>
      <c r="AW1395" s="587"/>
      <c r="AX1395" s="652"/>
      <c r="AY1395" s="706">
        <f t="shared" si="1488"/>
        <v>0</v>
      </c>
      <c r="BC1395" s="30">
        <f t="shared" si="1448"/>
        <v>0</v>
      </c>
      <c r="BD1395" s="30">
        <f t="shared" si="1449"/>
        <v>0</v>
      </c>
      <c r="BE1395" s="30">
        <f t="shared" si="1471"/>
        <v>0</v>
      </c>
      <c r="BF1395" s="30">
        <f t="shared" si="1450"/>
        <v>0</v>
      </c>
      <c r="BG1395" s="30">
        <f t="shared" si="1451"/>
        <v>0</v>
      </c>
      <c r="BH1395" s="30">
        <f t="shared" si="1470"/>
        <v>0</v>
      </c>
      <c r="BI1395" s="30">
        <f t="shared" si="1475"/>
        <v>0</v>
      </c>
      <c r="BJ1395" s="30">
        <f t="shared" si="1452"/>
        <v>0</v>
      </c>
      <c r="BK1395" s="704">
        <f t="shared" si="1453"/>
        <v>0</v>
      </c>
      <c r="BL1395" s="30">
        <f t="shared" si="1454"/>
        <v>0</v>
      </c>
      <c r="BM1395" s="30">
        <f t="shared" si="1455"/>
        <v>0</v>
      </c>
      <c r="BN1395" s="30">
        <f t="shared" si="1473"/>
        <v>0</v>
      </c>
    </row>
    <row r="1396" spans="1:66" ht="15.75" thickBot="1" x14ac:dyDescent="0.3">
      <c r="A1396" s="52"/>
      <c r="B1396" s="53"/>
      <c r="C1396" s="700"/>
      <c r="D1396" s="53"/>
      <c r="E1396" s="62" t="e">
        <f t="shared" si="1474"/>
        <v>#N/A</v>
      </c>
      <c r="F1396" s="664" t="str">
        <f t="shared" si="1472"/>
        <v/>
      </c>
      <c r="G1396" s="587"/>
      <c r="H1396" s="588">
        <f t="shared" si="1456"/>
        <v>0</v>
      </c>
      <c r="I1396" s="588">
        <f t="shared" si="1476"/>
        <v>0</v>
      </c>
      <c r="J1396" s="587"/>
      <c r="K1396" s="588">
        <f t="shared" si="1457"/>
        <v>0</v>
      </c>
      <c r="L1396" s="588">
        <f t="shared" si="1477"/>
        <v>0</v>
      </c>
      <c r="M1396" s="587"/>
      <c r="N1396" s="588">
        <f t="shared" si="1458"/>
        <v>0</v>
      </c>
      <c r="O1396" s="588">
        <f t="shared" si="1478"/>
        <v>0</v>
      </c>
      <c r="P1396" s="587"/>
      <c r="Q1396" s="588">
        <f t="shared" si="1459"/>
        <v>0</v>
      </c>
      <c r="R1396" s="588">
        <f t="shared" si="1479"/>
        <v>0</v>
      </c>
      <c r="S1396" s="587"/>
      <c r="T1396" s="588">
        <f t="shared" si="1460"/>
        <v>0</v>
      </c>
      <c r="U1396" s="588">
        <f t="shared" si="1480"/>
        <v>0</v>
      </c>
      <c r="V1396" s="587"/>
      <c r="W1396" s="588">
        <f t="shared" si="1461"/>
        <v>0</v>
      </c>
      <c r="X1396" s="588">
        <f t="shared" si="1481"/>
        <v>0</v>
      </c>
      <c r="Y1396" s="587"/>
      <c r="Z1396" s="588">
        <f t="shared" si="1462"/>
        <v>0</v>
      </c>
      <c r="AA1396" s="588">
        <f t="shared" si="1446"/>
        <v>0</v>
      </c>
      <c r="AB1396" s="587"/>
      <c r="AC1396" s="588">
        <f t="shared" si="1463"/>
        <v>0</v>
      </c>
      <c r="AD1396" s="588">
        <f t="shared" si="1482"/>
        <v>0</v>
      </c>
      <c r="AE1396" s="587"/>
      <c r="AF1396" s="588">
        <f t="shared" si="1464"/>
        <v>0</v>
      </c>
      <c r="AG1396" s="588">
        <f t="shared" si="1483"/>
        <v>0</v>
      </c>
      <c r="AH1396" s="587"/>
      <c r="AI1396" s="588">
        <f t="shared" si="1465"/>
        <v>0</v>
      </c>
      <c r="AJ1396" s="588">
        <f t="shared" si="1484"/>
        <v>0</v>
      </c>
      <c r="AK1396" s="587"/>
      <c r="AL1396" s="588">
        <f t="shared" si="1466"/>
        <v>0</v>
      </c>
      <c r="AM1396" s="588">
        <f t="shared" si="1485"/>
        <v>0</v>
      </c>
      <c r="AN1396" s="587"/>
      <c r="AO1396" s="588">
        <f t="shared" si="1467"/>
        <v>0</v>
      </c>
      <c r="AP1396" s="588">
        <f t="shared" si="1486"/>
        <v>0</v>
      </c>
      <c r="AQ1396" s="587"/>
      <c r="AR1396" s="588">
        <f t="shared" si="1468"/>
        <v>0</v>
      </c>
      <c r="AS1396" s="588">
        <f t="shared" si="1447"/>
        <v>0</v>
      </c>
      <c r="AT1396" s="587" t="e">
        <v>#N/A</v>
      </c>
      <c r="AU1396" s="588">
        <f t="shared" si="1469"/>
        <v>0</v>
      </c>
      <c r="AV1396" s="588" t="e">
        <f t="shared" si="1487"/>
        <v>#N/A</v>
      </c>
      <c r="AW1396" s="587"/>
      <c r="AX1396" s="652"/>
      <c r="AY1396" s="706">
        <f t="shared" si="1488"/>
        <v>0</v>
      </c>
      <c r="BC1396" s="30">
        <f t="shared" si="1448"/>
        <v>0</v>
      </c>
      <c r="BD1396" s="30">
        <f t="shared" si="1449"/>
        <v>0</v>
      </c>
      <c r="BE1396" s="30">
        <f t="shared" si="1471"/>
        <v>0</v>
      </c>
      <c r="BF1396" s="30">
        <f t="shared" si="1450"/>
        <v>0</v>
      </c>
      <c r="BG1396" s="30">
        <f t="shared" si="1451"/>
        <v>0</v>
      </c>
      <c r="BH1396" s="30">
        <f t="shared" si="1470"/>
        <v>0</v>
      </c>
      <c r="BI1396" s="30">
        <f t="shared" si="1475"/>
        <v>0</v>
      </c>
      <c r="BJ1396" s="30">
        <f t="shared" si="1452"/>
        <v>0</v>
      </c>
      <c r="BK1396" s="704">
        <f t="shared" si="1453"/>
        <v>0</v>
      </c>
      <c r="BL1396" s="30">
        <f t="shared" si="1454"/>
        <v>0</v>
      </c>
      <c r="BM1396" s="30">
        <f t="shared" si="1455"/>
        <v>0</v>
      </c>
      <c r="BN1396" s="30">
        <f t="shared" si="1473"/>
        <v>0</v>
      </c>
    </row>
    <row r="1397" spans="1:66" ht="15.75" thickBot="1" x14ac:dyDescent="0.3">
      <c r="A1397" s="52"/>
      <c r="B1397" s="53"/>
      <c r="C1397" s="700"/>
      <c r="D1397" s="53"/>
      <c r="E1397" s="62" t="e">
        <f t="shared" si="1474"/>
        <v>#N/A</v>
      </c>
      <c r="F1397" s="664" t="str">
        <f t="shared" si="1472"/>
        <v/>
      </c>
      <c r="G1397" s="587"/>
      <c r="H1397" s="588">
        <f t="shared" si="1456"/>
        <v>0</v>
      </c>
      <c r="I1397" s="588">
        <f t="shared" si="1476"/>
        <v>0</v>
      </c>
      <c r="J1397" s="587"/>
      <c r="K1397" s="588">
        <f t="shared" si="1457"/>
        <v>0</v>
      </c>
      <c r="L1397" s="588">
        <f t="shared" si="1477"/>
        <v>0</v>
      </c>
      <c r="M1397" s="587"/>
      <c r="N1397" s="588">
        <f t="shared" si="1458"/>
        <v>0</v>
      </c>
      <c r="O1397" s="588">
        <f t="shared" si="1478"/>
        <v>0</v>
      </c>
      <c r="P1397" s="587"/>
      <c r="Q1397" s="588">
        <f t="shared" si="1459"/>
        <v>0</v>
      </c>
      <c r="R1397" s="588">
        <f t="shared" si="1479"/>
        <v>0</v>
      </c>
      <c r="S1397" s="587"/>
      <c r="T1397" s="588">
        <f t="shared" si="1460"/>
        <v>0</v>
      </c>
      <c r="U1397" s="588">
        <f t="shared" si="1480"/>
        <v>0</v>
      </c>
      <c r="V1397" s="587"/>
      <c r="W1397" s="588">
        <f t="shared" si="1461"/>
        <v>0</v>
      </c>
      <c r="X1397" s="588">
        <f t="shared" si="1481"/>
        <v>0</v>
      </c>
      <c r="Y1397" s="587"/>
      <c r="Z1397" s="588">
        <f t="shared" si="1462"/>
        <v>0</v>
      </c>
      <c r="AA1397" s="588">
        <f t="shared" si="1446"/>
        <v>0</v>
      </c>
      <c r="AB1397" s="587"/>
      <c r="AC1397" s="588">
        <f t="shared" si="1463"/>
        <v>0</v>
      </c>
      <c r="AD1397" s="588">
        <f t="shared" si="1482"/>
        <v>0</v>
      </c>
      <c r="AE1397" s="587"/>
      <c r="AF1397" s="588">
        <f t="shared" si="1464"/>
        <v>0</v>
      </c>
      <c r="AG1397" s="588">
        <f t="shared" si="1483"/>
        <v>0</v>
      </c>
      <c r="AH1397" s="587"/>
      <c r="AI1397" s="588">
        <f t="shared" si="1465"/>
        <v>0</v>
      </c>
      <c r="AJ1397" s="588">
        <f t="shared" si="1484"/>
        <v>0</v>
      </c>
      <c r="AK1397" s="587"/>
      <c r="AL1397" s="588">
        <f t="shared" si="1466"/>
        <v>0</v>
      </c>
      <c r="AM1397" s="588">
        <f t="shared" si="1485"/>
        <v>0</v>
      </c>
      <c r="AN1397" s="587"/>
      <c r="AO1397" s="588">
        <f t="shared" si="1467"/>
        <v>0</v>
      </c>
      <c r="AP1397" s="588">
        <f t="shared" si="1486"/>
        <v>0</v>
      </c>
      <c r="AQ1397" s="587"/>
      <c r="AR1397" s="588">
        <f t="shared" si="1468"/>
        <v>0</v>
      </c>
      <c r="AS1397" s="588">
        <f t="shared" si="1447"/>
        <v>0</v>
      </c>
      <c r="AT1397" s="587" t="e">
        <v>#N/A</v>
      </c>
      <c r="AU1397" s="588">
        <f t="shared" si="1469"/>
        <v>0</v>
      </c>
      <c r="AV1397" s="588" t="e">
        <f t="shared" si="1487"/>
        <v>#N/A</v>
      </c>
      <c r="AW1397" s="587"/>
      <c r="AX1397" s="652"/>
      <c r="AY1397" s="706">
        <f t="shared" si="1488"/>
        <v>0</v>
      </c>
      <c r="BC1397" s="30">
        <f t="shared" si="1448"/>
        <v>0</v>
      </c>
      <c r="BD1397" s="30">
        <f t="shared" si="1449"/>
        <v>0</v>
      </c>
      <c r="BE1397" s="30">
        <f t="shared" si="1471"/>
        <v>0</v>
      </c>
      <c r="BF1397" s="30">
        <f t="shared" si="1450"/>
        <v>0</v>
      </c>
      <c r="BG1397" s="30">
        <f t="shared" si="1451"/>
        <v>0</v>
      </c>
      <c r="BH1397" s="30">
        <f t="shared" si="1470"/>
        <v>0</v>
      </c>
      <c r="BI1397" s="30">
        <f t="shared" si="1475"/>
        <v>0</v>
      </c>
      <c r="BJ1397" s="30">
        <f t="shared" si="1452"/>
        <v>0</v>
      </c>
      <c r="BK1397" s="704">
        <f t="shared" si="1453"/>
        <v>0</v>
      </c>
      <c r="BL1397" s="30">
        <f t="shared" si="1454"/>
        <v>0</v>
      </c>
      <c r="BM1397" s="30">
        <f t="shared" si="1455"/>
        <v>0</v>
      </c>
      <c r="BN1397" s="30">
        <f t="shared" si="1473"/>
        <v>0</v>
      </c>
    </row>
    <row r="1398" spans="1:66" ht="15.75" thickBot="1" x14ac:dyDescent="0.3">
      <c r="A1398" s="52"/>
      <c r="B1398" s="53"/>
      <c r="C1398" s="700"/>
      <c r="D1398" s="53"/>
      <c r="E1398" s="62" t="e">
        <f t="shared" si="1474"/>
        <v>#N/A</v>
      </c>
      <c r="F1398" s="664" t="str">
        <f t="shared" si="1472"/>
        <v/>
      </c>
      <c r="G1398" s="587"/>
      <c r="H1398" s="588">
        <f t="shared" si="1456"/>
        <v>0</v>
      </c>
      <c r="I1398" s="588">
        <f t="shared" si="1476"/>
        <v>0</v>
      </c>
      <c r="J1398" s="587"/>
      <c r="K1398" s="588">
        <f t="shared" si="1457"/>
        <v>0</v>
      </c>
      <c r="L1398" s="588">
        <f t="shared" si="1477"/>
        <v>0</v>
      </c>
      <c r="M1398" s="587"/>
      <c r="N1398" s="588">
        <f t="shared" si="1458"/>
        <v>0</v>
      </c>
      <c r="O1398" s="588">
        <f t="shared" si="1478"/>
        <v>0</v>
      </c>
      <c r="P1398" s="587"/>
      <c r="Q1398" s="588">
        <f t="shared" si="1459"/>
        <v>0</v>
      </c>
      <c r="R1398" s="588">
        <f t="shared" si="1479"/>
        <v>0</v>
      </c>
      <c r="S1398" s="587"/>
      <c r="T1398" s="588">
        <f t="shared" si="1460"/>
        <v>0</v>
      </c>
      <c r="U1398" s="588">
        <f t="shared" si="1480"/>
        <v>0</v>
      </c>
      <c r="V1398" s="587"/>
      <c r="W1398" s="588">
        <f t="shared" si="1461"/>
        <v>0</v>
      </c>
      <c r="X1398" s="588">
        <f t="shared" si="1481"/>
        <v>0</v>
      </c>
      <c r="Y1398" s="587"/>
      <c r="Z1398" s="588">
        <f t="shared" si="1462"/>
        <v>0</v>
      </c>
      <c r="AA1398" s="588">
        <f t="shared" si="1446"/>
        <v>0</v>
      </c>
      <c r="AB1398" s="587"/>
      <c r="AC1398" s="588">
        <f t="shared" si="1463"/>
        <v>0</v>
      </c>
      <c r="AD1398" s="588">
        <f t="shared" si="1482"/>
        <v>0</v>
      </c>
      <c r="AE1398" s="587"/>
      <c r="AF1398" s="588">
        <f t="shared" si="1464"/>
        <v>0</v>
      </c>
      <c r="AG1398" s="588">
        <f t="shared" si="1483"/>
        <v>0</v>
      </c>
      <c r="AH1398" s="587"/>
      <c r="AI1398" s="588">
        <f t="shared" si="1465"/>
        <v>0</v>
      </c>
      <c r="AJ1398" s="588">
        <f t="shared" si="1484"/>
        <v>0</v>
      </c>
      <c r="AK1398" s="587"/>
      <c r="AL1398" s="588">
        <f t="shared" si="1466"/>
        <v>0</v>
      </c>
      <c r="AM1398" s="588">
        <f t="shared" si="1485"/>
        <v>0</v>
      </c>
      <c r="AN1398" s="587"/>
      <c r="AO1398" s="588">
        <f t="shared" si="1467"/>
        <v>0</v>
      </c>
      <c r="AP1398" s="588">
        <f t="shared" si="1486"/>
        <v>0</v>
      </c>
      <c r="AQ1398" s="587"/>
      <c r="AR1398" s="588">
        <f t="shared" si="1468"/>
        <v>0</v>
      </c>
      <c r="AS1398" s="588">
        <f t="shared" si="1447"/>
        <v>0</v>
      </c>
      <c r="AT1398" s="587" t="e">
        <v>#N/A</v>
      </c>
      <c r="AU1398" s="588">
        <f t="shared" si="1469"/>
        <v>0</v>
      </c>
      <c r="AV1398" s="588" t="e">
        <f t="shared" si="1487"/>
        <v>#N/A</v>
      </c>
      <c r="AW1398" s="587"/>
      <c r="AX1398" s="652"/>
      <c r="AY1398" s="706">
        <f t="shared" si="1488"/>
        <v>0</v>
      </c>
      <c r="BC1398" s="30">
        <f t="shared" si="1448"/>
        <v>0</v>
      </c>
      <c r="BD1398" s="30">
        <f t="shared" si="1449"/>
        <v>0</v>
      </c>
      <c r="BE1398" s="30">
        <f t="shared" si="1471"/>
        <v>0</v>
      </c>
      <c r="BF1398" s="30">
        <f t="shared" si="1450"/>
        <v>0</v>
      </c>
      <c r="BG1398" s="30">
        <f t="shared" si="1451"/>
        <v>0</v>
      </c>
      <c r="BH1398" s="30">
        <f t="shared" si="1470"/>
        <v>0</v>
      </c>
      <c r="BI1398" s="30">
        <f t="shared" si="1475"/>
        <v>0</v>
      </c>
      <c r="BJ1398" s="30">
        <f t="shared" si="1452"/>
        <v>0</v>
      </c>
      <c r="BK1398" s="704">
        <f t="shared" si="1453"/>
        <v>0</v>
      </c>
      <c r="BL1398" s="30">
        <f t="shared" si="1454"/>
        <v>0</v>
      </c>
      <c r="BM1398" s="30">
        <f t="shared" si="1455"/>
        <v>0</v>
      </c>
      <c r="BN1398" s="30">
        <f t="shared" si="1473"/>
        <v>0</v>
      </c>
    </row>
    <row r="1399" spans="1:66" ht="15.75" thickBot="1" x14ac:dyDescent="0.3">
      <c r="A1399" s="52"/>
      <c r="B1399" s="53"/>
      <c r="C1399" s="700"/>
      <c r="D1399" s="53"/>
      <c r="E1399" s="62" t="e">
        <f t="shared" si="1474"/>
        <v>#N/A</v>
      </c>
      <c r="F1399" s="664" t="str">
        <f t="shared" si="1472"/>
        <v/>
      </c>
      <c r="G1399" s="587"/>
      <c r="H1399" s="588">
        <f t="shared" si="1456"/>
        <v>0</v>
      </c>
      <c r="I1399" s="588">
        <f t="shared" si="1476"/>
        <v>0</v>
      </c>
      <c r="J1399" s="587"/>
      <c r="K1399" s="588">
        <f t="shared" si="1457"/>
        <v>0</v>
      </c>
      <c r="L1399" s="588">
        <f t="shared" si="1477"/>
        <v>0</v>
      </c>
      <c r="M1399" s="587"/>
      <c r="N1399" s="588">
        <f t="shared" si="1458"/>
        <v>0</v>
      </c>
      <c r="O1399" s="588">
        <f t="shared" si="1478"/>
        <v>0</v>
      </c>
      <c r="P1399" s="587"/>
      <c r="Q1399" s="588">
        <f t="shared" si="1459"/>
        <v>0</v>
      </c>
      <c r="R1399" s="588">
        <f t="shared" si="1479"/>
        <v>0</v>
      </c>
      <c r="S1399" s="587"/>
      <c r="T1399" s="588">
        <f t="shared" si="1460"/>
        <v>0</v>
      </c>
      <c r="U1399" s="588">
        <f t="shared" si="1480"/>
        <v>0</v>
      </c>
      <c r="V1399" s="587"/>
      <c r="W1399" s="588">
        <f t="shared" si="1461"/>
        <v>0</v>
      </c>
      <c r="X1399" s="588">
        <f t="shared" si="1481"/>
        <v>0</v>
      </c>
      <c r="Y1399" s="587"/>
      <c r="Z1399" s="588">
        <f t="shared" si="1462"/>
        <v>0</v>
      </c>
      <c r="AA1399" s="588">
        <f t="shared" si="1446"/>
        <v>0</v>
      </c>
      <c r="AB1399" s="587"/>
      <c r="AC1399" s="588">
        <f t="shared" si="1463"/>
        <v>0</v>
      </c>
      <c r="AD1399" s="588">
        <f t="shared" si="1482"/>
        <v>0</v>
      </c>
      <c r="AE1399" s="587"/>
      <c r="AF1399" s="588">
        <f t="shared" si="1464"/>
        <v>0</v>
      </c>
      <c r="AG1399" s="588">
        <f t="shared" si="1483"/>
        <v>0</v>
      </c>
      <c r="AH1399" s="587"/>
      <c r="AI1399" s="588">
        <f t="shared" si="1465"/>
        <v>0</v>
      </c>
      <c r="AJ1399" s="588">
        <f t="shared" si="1484"/>
        <v>0</v>
      </c>
      <c r="AK1399" s="587"/>
      <c r="AL1399" s="588">
        <f t="shared" si="1466"/>
        <v>0</v>
      </c>
      <c r="AM1399" s="588">
        <f t="shared" si="1485"/>
        <v>0</v>
      </c>
      <c r="AN1399" s="587"/>
      <c r="AO1399" s="588">
        <f t="shared" si="1467"/>
        <v>0</v>
      </c>
      <c r="AP1399" s="588">
        <f t="shared" si="1486"/>
        <v>0</v>
      </c>
      <c r="AQ1399" s="587"/>
      <c r="AR1399" s="588">
        <f t="shared" si="1468"/>
        <v>0</v>
      </c>
      <c r="AS1399" s="588">
        <f t="shared" si="1447"/>
        <v>0</v>
      </c>
      <c r="AT1399" s="587" t="e">
        <v>#N/A</v>
      </c>
      <c r="AU1399" s="588">
        <f t="shared" si="1469"/>
        <v>0</v>
      </c>
      <c r="AV1399" s="588" t="e">
        <f t="shared" si="1487"/>
        <v>#N/A</v>
      </c>
      <c r="AW1399" s="587"/>
      <c r="AX1399" s="652"/>
      <c r="AY1399" s="706">
        <f t="shared" si="1488"/>
        <v>0</v>
      </c>
      <c r="BC1399" s="30">
        <f t="shared" si="1448"/>
        <v>0</v>
      </c>
      <c r="BD1399" s="30">
        <f t="shared" si="1449"/>
        <v>0</v>
      </c>
      <c r="BE1399" s="30">
        <f t="shared" si="1471"/>
        <v>0</v>
      </c>
      <c r="BF1399" s="30">
        <f t="shared" si="1450"/>
        <v>0</v>
      </c>
      <c r="BG1399" s="30">
        <f t="shared" si="1451"/>
        <v>0</v>
      </c>
      <c r="BH1399" s="30">
        <f t="shared" si="1470"/>
        <v>0</v>
      </c>
      <c r="BI1399" s="30">
        <f t="shared" si="1475"/>
        <v>0</v>
      </c>
      <c r="BJ1399" s="30">
        <f t="shared" si="1452"/>
        <v>0</v>
      </c>
      <c r="BK1399" s="704">
        <f t="shared" si="1453"/>
        <v>0</v>
      </c>
      <c r="BL1399" s="30">
        <f t="shared" si="1454"/>
        <v>0</v>
      </c>
      <c r="BM1399" s="30">
        <f t="shared" si="1455"/>
        <v>0</v>
      </c>
      <c r="BN1399" s="30">
        <f t="shared" si="1473"/>
        <v>0</v>
      </c>
    </row>
    <row r="1400" spans="1:66" ht="15.75" thickBot="1" x14ac:dyDescent="0.3">
      <c r="A1400" s="52"/>
      <c r="B1400" s="53"/>
      <c r="C1400" s="700"/>
      <c r="D1400" s="53"/>
      <c r="E1400" s="62" t="e">
        <f t="shared" si="1474"/>
        <v>#N/A</v>
      </c>
      <c r="F1400" s="664" t="str">
        <f t="shared" si="1472"/>
        <v/>
      </c>
      <c r="G1400" s="587"/>
      <c r="H1400" s="588">
        <f t="shared" si="1456"/>
        <v>0</v>
      </c>
      <c r="I1400" s="588">
        <f t="shared" si="1476"/>
        <v>0</v>
      </c>
      <c r="J1400" s="587"/>
      <c r="K1400" s="588">
        <f t="shared" si="1457"/>
        <v>0</v>
      </c>
      <c r="L1400" s="588">
        <f t="shared" si="1477"/>
        <v>0</v>
      </c>
      <c r="M1400" s="587"/>
      <c r="N1400" s="588">
        <f t="shared" si="1458"/>
        <v>0</v>
      </c>
      <c r="O1400" s="588">
        <f t="shared" si="1478"/>
        <v>0</v>
      </c>
      <c r="P1400" s="587"/>
      <c r="Q1400" s="588">
        <f t="shared" si="1459"/>
        <v>0</v>
      </c>
      <c r="R1400" s="588">
        <f t="shared" si="1479"/>
        <v>0</v>
      </c>
      <c r="S1400" s="587"/>
      <c r="T1400" s="588">
        <f t="shared" si="1460"/>
        <v>0</v>
      </c>
      <c r="U1400" s="588">
        <f t="shared" si="1480"/>
        <v>0</v>
      </c>
      <c r="V1400" s="587"/>
      <c r="W1400" s="588">
        <f t="shared" si="1461"/>
        <v>0</v>
      </c>
      <c r="X1400" s="588">
        <f t="shared" si="1481"/>
        <v>0</v>
      </c>
      <c r="Y1400" s="587"/>
      <c r="Z1400" s="588">
        <f t="shared" si="1462"/>
        <v>0</v>
      </c>
      <c r="AA1400" s="588">
        <f t="shared" si="1446"/>
        <v>0</v>
      </c>
      <c r="AB1400" s="587"/>
      <c r="AC1400" s="588">
        <f t="shared" si="1463"/>
        <v>0</v>
      </c>
      <c r="AD1400" s="588">
        <f t="shared" si="1482"/>
        <v>0</v>
      </c>
      <c r="AE1400" s="587"/>
      <c r="AF1400" s="588">
        <f t="shared" si="1464"/>
        <v>0</v>
      </c>
      <c r="AG1400" s="588">
        <f t="shared" si="1483"/>
        <v>0</v>
      </c>
      <c r="AH1400" s="587"/>
      <c r="AI1400" s="588">
        <f t="shared" si="1465"/>
        <v>0</v>
      </c>
      <c r="AJ1400" s="588">
        <f t="shared" si="1484"/>
        <v>0</v>
      </c>
      <c r="AK1400" s="587"/>
      <c r="AL1400" s="588">
        <f t="shared" si="1466"/>
        <v>0</v>
      </c>
      <c r="AM1400" s="588">
        <f t="shared" si="1485"/>
        <v>0</v>
      </c>
      <c r="AN1400" s="587"/>
      <c r="AO1400" s="588">
        <f t="shared" si="1467"/>
        <v>0</v>
      </c>
      <c r="AP1400" s="588">
        <f t="shared" si="1486"/>
        <v>0</v>
      </c>
      <c r="AQ1400" s="587"/>
      <c r="AR1400" s="588">
        <f t="shared" si="1468"/>
        <v>0</v>
      </c>
      <c r="AS1400" s="588">
        <f t="shared" si="1447"/>
        <v>0</v>
      </c>
      <c r="AT1400" s="587" t="e">
        <v>#N/A</v>
      </c>
      <c r="AU1400" s="588">
        <f t="shared" si="1469"/>
        <v>0</v>
      </c>
      <c r="AV1400" s="588" t="e">
        <f t="shared" si="1487"/>
        <v>#N/A</v>
      </c>
      <c r="AW1400" s="587"/>
      <c r="AX1400" s="652"/>
      <c r="AY1400" s="706">
        <f t="shared" si="1488"/>
        <v>0</v>
      </c>
      <c r="BC1400" s="30">
        <f t="shared" si="1448"/>
        <v>0</v>
      </c>
      <c r="BD1400" s="30">
        <f t="shared" si="1449"/>
        <v>0</v>
      </c>
      <c r="BE1400" s="30">
        <f t="shared" si="1471"/>
        <v>0</v>
      </c>
      <c r="BF1400" s="30">
        <f t="shared" si="1450"/>
        <v>0</v>
      </c>
      <c r="BG1400" s="30">
        <f t="shared" si="1451"/>
        <v>0</v>
      </c>
      <c r="BH1400" s="30">
        <f t="shared" si="1470"/>
        <v>0</v>
      </c>
      <c r="BI1400" s="30">
        <f t="shared" si="1475"/>
        <v>0</v>
      </c>
      <c r="BJ1400" s="30">
        <f t="shared" si="1452"/>
        <v>0</v>
      </c>
      <c r="BK1400" s="704">
        <f t="shared" si="1453"/>
        <v>0</v>
      </c>
      <c r="BL1400" s="30">
        <f t="shared" si="1454"/>
        <v>0</v>
      </c>
      <c r="BM1400" s="30">
        <f t="shared" si="1455"/>
        <v>0</v>
      </c>
      <c r="BN1400" s="30">
        <f t="shared" si="1473"/>
        <v>0</v>
      </c>
    </row>
    <row r="1401" spans="1:66" ht="15.75" thickBot="1" x14ac:dyDescent="0.3">
      <c r="A1401" s="52"/>
      <c r="B1401" s="53"/>
      <c r="C1401" s="700"/>
      <c r="D1401" s="53"/>
      <c r="E1401" s="62" t="e">
        <f t="shared" si="1474"/>
        <v>#N/A</v>
      </c>
      <c r="F1401" s="664" t="str">
        <f t="shared" si="1472"/>
        <v/>
      </c>
      <c r="G1401" s="587"/>
      <c r="H1401" s="588">
        <f t="shared" si="1456"/>
        <v>0</v>
      </c>
      <c r="I1401" s="588">
        <f t="shared" si="1476"/>
        <v>0</v>
      </c>
      <c r="J1401" s="587"/>
      <c r="K1401" s="588">
        <f t="shared" si="1457"/>
        <v>0</v>
      </c>
      <c r="L1401" s="588">
        <f t="shared" si="1477"/>
        <v>0</v>
      </c>
      <c r="M1401" s="587"/>
      <c r="N1401" s="588">
        <f t="shared" si="1458"/>
        <v>0</v>
      </c>
      <c r="O1401" s="588">
        <f t="shared" si="1478"/>
        <v>0</v>
      </c>
      <c r="P1401" s="587"/>
      <c r="Q1401" s="588">
        <f t="shared" si="1459"/>
        <v>0</v>
      </c>
      <c r="R1401" s="588">
        <f t="shared" si="1479"/>
        <v>0</v>
      </c>
      <c r="S1401" s="587"/>
      <c r="T1401" s="588">
        <f t="shared" si="1460"/>
        <v>0</v>
      </c>
      <c r="U1401" s="588">
        <f t="shared" si="1480"/>
        <v>0</v>
      </c>
      <c r="V1401" s="587"/>
      <c r="W1401" s="588">
        <f t="shared" si="1461"/>
        <v>0</v>
      </c>
      <c r="X1401" s="588">
        <f t="shared" si="1481"/>
        <v>0</v>
      </c>
      <c r="Y1401" s="587"/>
      <c r="Z1401" s="588">
        <f t="shared" si="1462"/>
        <v>0</v>
      </c>
      <c r="AA1401" s="588">
        <f t="shared" si="1446"/>
        <v>0</v>
      </c>
      <c r="AB1401" s="587"/>
      <c r="AC1401" s="588">
        <f t="shared" si="1463"/>
        <v>0</v>
      </c>
      <c r="AD1401" s="588">
        <f t="shared" si="1482"/>
        <v>0</v>
      </c>
      <c r="AE1401" s="587"/>
      <c r="AF1401" s="588">
        <f t="shared" si="1464"/>
        <v>0</v>
      </c>
      <c r="AG1401" s="588">
        <f t="shared" si="1483"/>
        <v>0</v>
      </c>
      <c r="AH1401" s="587"/>
      <c r="AI1401" s="588">
        <f t="shared" si="1465"/>
        <v>0</v>
      </c>
      <c r="AJ1401" s="588">
        <f t="shared" si="1484"/>
        <v>0</v>
      </c>
      <c r="AK1401" s="587"/>
      <c r="AL1401" s="588">
        <f t="shared" si="1466"/>
        <v>0</v>
      </c>
      <c r="AM1401" s="588">
        <f t="shared" si="1485"/>
        <v>0</v>
      </c>
      <c r="AN1401" s="587"/>
      <c r="AO1401" s="588">
        <f t="shared" si="1467"/>
        <v>0</v>
      </c>
      <c r="AP1401" s="588">
        <f t="shared" si="1486"/>
        <v>0</v>
      </c>
      <c r="AQ1401" s="587"/>
      <c r="AR1401" s="588">
        <f t="shared" si="1468"/>
        <v>0</v>
      </c>
      <c r="AS1401" s="588">
        <f t="shared" si="1447"/>
        <v>0</v>
      </c>
      <c r="AT1401" s="587" t="e">
        <v>#N/A</v>
      </c>
      <c r="AU1401" s="588">
        <f t="shared" si="1469"/>
        <v>0</v>
      </c>
      <c r="AV1401" s="588" t="e">
        <f t="shared" si="1487"/>
        <v>#N/A</v>
      </c>
      <c r="AW1401" s="587"/>
      <c r="AX1401" s="652"/>
      <c r="AY1401" s="706">
        <f t="shared" si="1488"/>
        <v>0</v>
      </c>
      <c r="BC1401" s="30">
        <f t="shared" si="1448"/>
        <v>0</v>
      </c>
      <c r="BD1401" s="30">
        <f t="shared" si="1449"/>
        <v>0</v>
      </c>
      <c r="BE1401" s="30">
        <f t="shared" si="1471"/>
        <v>0</v>
      </c>
      <c r="BF1401" s="30">
        <f t="shared" si="1450"/>
        <v>0</v>
      </c>
      <c r="BG1401" s="30">
        <f t="shared" si="1451"/>
        <v>0</v>
      </c>
      <c r="BH1401" s="30">
        <f t="shared" si="1470"/>
        <v>0</v>
      </c>
      <c r="BI1401" s="30">
        <f t="shared" si="1475"/>
        <v>0</v>
      </c>
      <c r="BJ1401" s="30">
        <f t="shared" si="1452"/>
        <v>0</v>
      </c>
      <c r="BK1401" s="704">
        <f t="shared" si="1453"/>
        <v>0</v>
      </c>
      <c r="BL1401" s="30">
        <f t="shared" si="1454"/>
        <v>0</v>
      </c>
      <c r="BM1401" s="30">
        <f t="shared" si="1455"/>
        <v>0</v>
      </c>
      <c r="BN1401" s="30">
        <f t="shared" si="1473"/>
        <v>0</v>
      </c>
    </row>
    <row r="1402" spans="1:66" ht="15.75" thickBot="1" x14ac:dyDescent="0.3">
      <c r="A1402" s="52"/>
      <c r="B1402" s="53"/>
      <c r="C1402" s="700"/>
      <c r="D1402" s="53"/>
      <c r="E1402" s="62" t="e">
        <f t="shared" si="1474"/>
        <v>#N/A</v>
      </c>
      <c r="F1402" s="664" t="str">
        <f t="shared" si="1472"/>
        <v/>
      </c>
      <c r="G1402" s="587"/>
      <c r="H1402" s="588">
        <f t="shared" si="1456"/>
        <v>0</v>
      </c>
      <c r="I1402" s="588">
        <f t="shared" si="1476"/>
        <v>0</v>
      </c>
      <c r="J1402" s="587"/>
      <c r="K1402" s="588">
        <f t="shared" si="1457"/>
        <v>0</v>
      </c>
      <c r="L1402" s="588">
        <f t="shared" si="1477"/>
        <v>0</v>
      </c>
      <c r="M1402" s="587"/>
      <c r="N1402" s="588">
        <f t="shared" si="1458"/>
        <v>0</v>
      </c>
      <c r="O1402" s="588">
        <f t="shared" si="1478"/>
        <v>0</v>
      </c>
      <c r="P1402" s="587"/>
      <c r="Q1402" s="588">
        <f t="shared" si="1459"/>
        <v>0</v>
      </c>
      <c r="R1402" s="588">
        <f t="shared" si="1479"/>
        <v>0</v>
      </c>
      <c r="S1402" s="587"/>
      <c r="T1402" s="588">
        <f t="shared" si="1460"/>
        <v>0</v>
      </c>
      <c r="U1402" s="588">
        <f t="shared" si="1480"/>
        <v>0</v>
      </c>
      <c r="V1402" s="587"/>
      <c r="W1402" s="588">
        <f t="shared" si="1461"/>
        <v>0</v>
      </c>
      <c r="X1402" s="588">
        <f t="shared" si="1481"/>
        <v>0</v>
      </c>
      <c r="Y1402" s="587"/>
      <c r="Z1402" s="588">
        <f t="shared" si="1462"/>
        <v>0</v>
      </c>
      <c r="AA1402" s="588">
        <f t="shared" si="1446"/>
        <v>0</v>
      </c>
      <c r="AB1402" s="587"/>
      <c r="AC1402" s="588">
        <f t="shared" si="1463"/>
        <v>0</v>
      </c>
      <c r="AD1402" s="588">
        <f t="shared" si="1482"/>
        <v>0</v>
      </c>
      <c r="AE1402" s="587"/>
      <c r="AF1402" s="588">
        <f t="shared" si="1464"/>
        <v>0</v>
      </c>
      <c r="AG1402" s="588">
        <f t="shared" si="1483"/>
        <v>0</v>
      </c>
      <c r="AH1402" s="587"/>
      <c r="AI1402" s="588">
        <f t="shared" si="1465"/>
        <v>0</v>
      </c>
      <c r="AJ1402" s="588">
        <f t="shared" si="1484"/>
        <v>0</v>
      </c>
      <c r="AK1402" s="587"/>
      <c r="AL1402" s="588">
        <f t="shared" si="1466"/>
        <v>0</v>
      </c>
      <c r="AM1402" s="588">
        <f t="shared" si="1485"/>
        <v>0</v>
      </c>
      <c r="AN1402" s="587"/>
      <c r="AO1402" s="588">
        <f t="shared" si="1467"/>
        <v>0</v>
      </c>
      <c r="AP1402" s="588">
        <f t="shared" si="1486"/>
        <v>0</v>
      </c>
      <c r="AQ1402" s="587"/>
      <c r="AR1402" s="588">
        <f t="shared" si="1468"/>
        <v>0</v>
      </c>
      <c r="AS1402" s="588">
        <f t="shared" si="1447"/>
        <v>0</v>
      </c>
      <c r="AT1402" s="587" t="e">
        <v>#N/A</v>
      </c>
      <c r="AU1402" s="588">
        <f t="shared" si="1469"/>
        <v>0</v>
      </c>
      <c r="AV1402" s="588" t="e">
        <f t="shared" si="1487"/>
        <v>#N/A</v>
      </c>
      <c r="AW1402" s="587"/>
      <c r="AX1402" s="652"/>
      <c r="AY1402" s="706">
        <f t="shared" si="1488"/>
        <v>0</v>
      </c>
      <c r="BC1402" s="30">
        <f t="shared" si="1448"/>
        <v>0</v>
      </c>
      <c r="BD1402" s="30">
        <f t="shared" si="1449"/>
        <v>0</v>
      </c>
      <c r="BE1402" s="30">
        <f t="shared" si="1471"/>
        <v>0</v>
      </c>
      <c r="BF1402" s="30">
        <f t="shared" si="1450"/>
        <v>0</v>
      </c>
      <c r="BG1402" s="30">
        <f t="shared" si="1451"/>
        <v>0</v>
      </c>
      <c r="BH1402" s="30">
        <f t="shared" si="1470"/>
        <v>0</v>
      </c>
      <c r="BI1402" s="30">
        <f t="shared" si="1475"/>
        <v>0</v>
      </c>
      <c r="BJ1402" s="30">
        <f t="shared" si="1452"/>
        <v>0</v>
      </c>
      <c r="BK1402" s="704">
        <f t="shared" si="1453"/>
        <v>0</v>
      </c>
      <c r="BL1402" s="30">
        <f t="shared" si="1454"/>
        <v>0</v>
      </c>
      <c r="BM1402" s="30">
        <f t="shared" si="1455"/>
        <v>0</v>
      </c>
      <c r="BN1402" s="30">
        <f t="shared" si="1473"/>
        <v>0</v>
      </c>
    </row>
    <row r="1403" spans="1:66" ht="15.75" thickBot="1" x14ac:dyDescent="0.3">
      <c r="A1403" s="52"/>
      <c r="B1403" s="53"/>
      <c r="C1403" s="700"/>
      <c r="D1403" s="53"/>
      <c r="E1403" s="62" t="e">
        <f t="shared" si="1474"/>
        <v>#N/A</v>
      </c>
      <c r="F1403" s="664" t="str">
        <f t="shared" si="1472"/>
        <v/>
      </c>
      <c r="G1403" s="587"/>
      <c r="H1403" s="588">
        <f t="shared" si="1456"/>
        <v>0</v>
      </c>
      <c r="I1403" s="588">
        <f t="shared" si="1476"/>
        <v>0</v>
      </c>
      <c r="J1403" s="587"/>
      <c r="K1403" s="588">
        <f t="shared" si="1457"/>
        <v>0</v>
      </c>
      <c r="L1403" s="588">
        <f t="shared" si="1477"/>
        <v>0</v>
      </c>
      <c r="M1403" s="587"/>
      <c r="N1403" s="588">
        <f t="shared" si="1458"/>
        <v>0</v>
      </c>
      <c r="O1403" s="588">
        <f t="shared" si="1478"/>
        <v>0</v>
      </c>
      <c r="P1403" s="587"/>
      <c r="Q1403" s="588">
        <f t="shared" si="1459"/>
        <v>0</v>
      </c>
      <c r="R1403" s="588">
        <f t="shared" si="1479"/>
        <v>0</v>
      </c>
      <c r="S1403" s="587"/>
      <c r="T1403" s="588">
        <f t="shared" si="1460"/>
        <v>0</v>
      </c>
      <c r="U1403" s="588">
        <f t="shared" si="1480"/>
        <v>0</v>
      </c>
      <c r="V1403" s="587"/>
      <c r="W1403" s="588">
        <f t="shared" si="1461"/>
        <v>0</v>
      </c>
      <c r="X1403" s="588">
        <f t="shared" si="1481"/>
        <v>0</v>
      </c>
      <c r="Y1403" s="587"/>
      <c r="Z1403" s="588">
        <f t="shared" si="1462"/>
        <v>0</v>
      </c>
      <c r="AA1403" s="588">
        <f t="shared" ref="AA1403:AA1466" si="1489">SUM(Y1403:Z1403)</f>
        <v>0</v>
      </c>
      <c r="AB1403" s="587"/>
      <c r="AC1403" s="588">
        <f t="shared" si="1463"/>
        <v>0</v>
      </c>
      <c r="AD1403" s="588">
        <f t="shared" si="1482"/>
        <v>0</v>
      </c>
      <c r="AE1403" s="587"/>
      <c r="AF1403" s="588">
        <f t="shared" si="1464"/>
        <v>0</v>
      </c>
      <c r="AG1403" s="588">
        <f t="shared" si="1483"/>
        <v>0</v>
      </c>
      <c r="AH1403" s="587"/>
      <c r="AI1403" s="588">
        <f t="shared" si="1465"/>
        <v>0</v>
      </c>
      <c r="AJ1403" s="588">
        <f t="shared" si="1484"/>
        <v>0</v>
      </c>
      <c r="AK1403" s="587"/>
      <c r="AL1403" s="588">
        <f t="shared" si="1466"/>
        <v>0</v>
      </c>
      <c r="AM1403" s="588">
        <f t="shared" si="1485"/>
        <v>0</v>
      </c>
      <c r="AN1403" s="587"/>
      <c r="AO1403" s="588">
        <f t="shared" si="1467"/>
        <v>0</v>
      </c>
      <c r="AP1403" s="588">
        <f t="shared" si="1486"/>
        <v>0</v>
      </c>
      <c r="AQ1403" s="587"/>
      <c r="AR1403" s="588">
        <f t="shared" si="1468"/>
        <v>0</v>
      </c>
      <c r="AS1403" s="588">
        <f t="shared" si="1447"/>
        <v>0</v>
      </c>
      <c r="AT1403" s="587" t="e">
        <v>#N/A</v>
      </c>
      <c r="AU1403" s="588">
        <f t="shared" si="1469"/>
        <v>0</v>
      </c>
      <c r="AV1403" s="588" t="e">
        <f t="shared" si="1487"/>
        <v>#N/A</v>
      </c>
      <c r="AW1403" s="587"/>
      <c r="AX1403" s="652"/>
      <c r="AY1403" s="706">
        <f t="shared" si="1488"/>
        <v>0</v>
      </c>
      <c r="BC1403" s="30">
        <f t="shared" si="1448"/>
        <v>0</v>
      </c>
      <c r="BD1403" s="30">
        <f t="shared" si="1449"/>
        <v>0</v>
      </c>
      <c r="BE1403" s="30">
        <f t="shared" si="1471"/>
        <v>0</v>
      </c>
      <c r="BF1403" s="30">
        <f t="shared" si="1450"/>
        <v>0</v>
      </c>
      <c r="BG1403" s="30">
        <f t="shared" si="1451"/>
        <v>0</v>
      </c>
      <c r="BH1403" s="30">
        <f t="shared" si="1470"/>
        <v>0</v>
      </c>
      <c r="BI1403" s="30">
        <f t="shared" si="1475"/>
        <v>0</v>
      </c>
      <c r="BJ1403" s="30">
        <f t="shared" si="1452"/>
        <v>0</v>
      </c>
      <c r="BK1403" s="704">
        <f t="shared" si="1453"/>
        <v>0</v>
      </c>
      <c r="BL1403" s="30">
        <f t="shared" si="1454"/>
        <v>0</v>
      </c>
      <c r="BM1403" s="30">
        <f t="shared" si="1455"/>
        <v>0</v>
      </c>
      <c r="BN1403" s="30">
        <f t="shared" si="1473"/>
        <v>0</v>
      </c>
    </row>
    <row r="1404" spans="1:66" ht="15.75" thickBot="1" x14ac:dyDescent="0.3">
      <c r="A1404" s="52"/>
      <c r="B1404" s="53"/>
      <c r="C1404" s="700"/>
      <c r="D1404" s="53"/>
      <c r="E1404" s="62" t="e">
        <f t="shared" si="1474"/>
        <v>#N/A</v>
      </c>
      <c r="F1404" s="664" t="str">
        <f t="shared" si="1472"/>
        <v/>
      </c>
      <c r="G1404" s="587"/>
      <c r="H1404" s="588">
        <f t="shared" si="1456"/>
        <v>0</v>
      </c>
      <c r="I1404" s="588">
        <f t="shared" si="1476"/>
        <v>0</v>
      </c>
      <c r="J1404" s="587"/>
      <c r="K1404" s="588">
        <f t="shared" si="1457"/>
        <v>0</v>
      </c>
      <c r="L1404" s="588">
        <f t="shared" si="1477"/>
        <v>0</v>
      </c>
      <c r="M1404" s="587"/>
      <c r="N1404" s="588">
        <f t="shared" si="1458"/>
        <v>0</v>
      </c>
      <c r="O1404" s="588">
        <f t="shared" si="1478"/>
        <v>0</v>
      </c>
      <c r="P1404" s="587"/>
      <c r="Q1404" s="588">
        <f t="shared" si="1459"/>
        <v>0</v>
      </c>
      <c r="R1404" s="588">
        <f t="shared" si="1479"/>
        <v>0</v>
      </c>
      <c r="S1404" s="587"/>
      <c r="T1404" s="588">
        <f t="shared" si="1460"/>
        <v>0</v>
      </c>
      <c r="U1404" s="588">
        <f t="shared" si="1480"/>
        <v>0</v>
      </c>
      <c r="V1404" s="587"/>
      <c r="W1404" s="588">
        <f t="shared" si="1461"/>
        <v>0</v>
      </c>
      <c r="X1404" s="588">
        <f t="shared" si="1481"/>
        <v>0</v>
      </c>
      <c r="Y1404" s="587"/>
      <c r="Z1404" s="588">
        <f t="shared" si="1462"/>
        <v>0</v>
      </c>
      <c r="AA1404" s="588">
        <f t="shared" si="1489"/>
        <v>0</v>
      </c>
      <c r="AB1404" s="587"/>
      <c r="AC1404" s="588">
        <f t="shared" si="1463"/>
        <v>0</v>
      </c>
      <c r="AD1404" s="588">
        <f t="shared" si="1482"/>
        <v>0</v>
      </c>
      <c r="AE1404" s="587"/>
      <c r="AF1404" s="588">
        <f t="shared" si="1464"/>
        <v>0</v>
      </c>
      <c r="AG1404" s="588">
        <f t="shared" si="1483"/>
        <v>0</v>
      </c>
      <c r="AH1404" s="587"/>
      <c r="AI1404" s="588">
        <f t="shared" si="1465"/>
        <v>0</v>
      </c>
      <c r="AJ1404" s="588">
        <f t="shared" si="1484"/>
        <v>0</v>
      </c>
      <c r="AK1404" s="587"/>
      <c r="AL1404" s="588">
        <f t="shared" si="1466"/>
        <v>0</v>
      </c>
      <c r="AM1404" s="588">
        <f t="shared" si="1485"/>
        <v>0</v>
      </c>
      <c r="AN1404" s="587"/>
      <c r="AO1404" s="588">
        <f t="shared" si="1467"/>
        <v>0</v>
      </c>
      <c r="AP1404" s="588">
        <f t="shared" si="1486"/>
        <v>0</v>
      </c>
      <c r="AQ1404" s="587"/>
      <c r="AR1404" s="588">
        <f t="shared" si="1468"/>
        <v>0</v>
      </c>
      <c r="AS1404" s="588">
        <f t="shared" si="1447"/>
        <v>0</v>
      </c>
      <c r="AT1404" s="587" t="e">
        <v>#N/A</v>
      </c>
      <c r="AU1404" s="588">
        <f t="shared" si="1469"/>
        <v>0</v>
      </c>
      <c r="AV1404" s="588" t="e">
        <f t="shared" si="1487"/>
        <v>#N/A</v>
      </c>
      <c r="AW1404" s="587"/>
      <c r="AX1404" s="652"/>
      <c r="AY1404" s="706">
        <f t="shared" si="1488"/>
        <v>0</v>
      </c>
      <c r="BC1404" s="30">
        <f t="shared" si="1448"/>
        <v>0</v>
      </c>
      <c r="BD1404" s="30">
        <f t="shared" si="1449"/>
        <v>0</v>
      </c>
      <c r="BE1404" s="30">
        <f t="shared" si="1471"/>
        <v>0</v>
      </c>
      <c r="BF1404" s="30">
        <f t="shared" si="1450"/>
        <v>0</v>
      </c>
      <c r="BG1404" s="30">
        <f t="shared" si="1451"/>
        <v>0</v>
      </c>
      <c r="BH1404" s="30">
        <f t="shared" si="1470"/>
        <v>0</v>
      </c>
      <c r="BI1404" s="30">
        <f t="shared" si="1475"/>
        <v>0</v>
      </c>
      <c r="BJ1404" s="30">
        <f t="shared" si="1452"/>
        <v>0</v>
      </c>
      <c r="BK1404" s="704">
        <f t="shared" si="1453"/>
        <v>0</v>
      </c>
      <c r="BL1404" s="30">
        <f t="shared" si="1454"/>
        <v>0</v>
      </c>
      <c r="BM1404" s="30">
        <f t="shared" si="1455"/>
        <v>0</v>
      </c>
      <c r="BN1404" s="30">
        <f t="shared" si="1473"/>
        <v>0</v>
      </c>
    </row>
    <row r="1405" spans="1:66" ht="15.75" thickBot="1" x14ac:dyDescent="0.3">
      <c r="A1405" s="52"/>
      <c r="B1405" s="53"/>
      <c r="C1405" s="700"/>
      <c r="D1405" s="53"/>
      <c r="E1405" s="62" t="e">
        <f t="shared" si="1474"/>
        <v>#N/A</v>
      </c>
      <c r="F1405" s="664" t="str">
        <f t="shared" si="1472"/>
        <v/>
      </c>
      <c r="G1405" s="587"/>
      <c r="H1405" s="588">
        <f t="shared" si="1456"/>
        <v>0</v>
      </c>
      <c r="I1405" s="588">
        <f t="shared" si="1476"/>
        <v>0</v>
      </c>
      <c r="J1405" s="587"/>
      <c r="K1405" s="588">
        <f t="shared" si="1457"/>
        <v>0</v>
      </c>
      <c r="L1405" s="588">
        <f t="shared" si="1477"/>
        <v>0</v>
      </c>
      <c r="M1405" s="587"/>
      <c r="N1405" s="588">
        <f t="shared" si="1458"/>
        <v>0</v>
      </c>
      <c r="O1405" s="588">
        <f t="shared" si="1478"/>
        <v>0</v>
      </c>
      <c r="P1405" s="587"/>
      <c r="Q1405" s="588">
        <f t="shared" si="1459"/>
        <v>0</v>
      </c>
      <c r="R1405" s="588">
        <f t="shared" si="1479"/>
        <v>0</v>
      </c>
      <c r="S1405" s="587"/>
      <c r="T1405" s="588">
        <f t="shared" si="1460"/>
        <v>0</v>
      </c>
      <c r="U1405" s="588">
        <f t="shared" si="1480"/>
        <v>0</v>
      </c>
      <c r="V1405" s="587"/>
      <c r="W1405" s="588">
        <f t="shared" si="1461"/>
        <v>0</v>
      </c>
      <c r="X1405" s="588">
        <f t="shared" si="1481"/>
        <v>0</v>
      </c>
      <c r="Y1405" s="587"/>
      <c r="Z1405" s="588">
        <f t="shared" si="1462"/>
        <v>0</v>
      </c>
      <c r="AA1405" s="588">
        <f t="shared" si="1489"/>
        <v>0</v>
      </c>
      <c r="AB1405" s="587"/>
      <c r="AC1405" s="588">
        <f t="shared" si="1463"/>
        <v>0</v>
      </c>
      <c r="AD1405" s="588">
        <f t="shared" si="1482"/>
        <v>0</v>
      </c>
      <c r="AE1405" s="587"/>
      <c r="AF1405" s="588">
        <f t="shared" si="1464"/>
        <v>0</v>
      </c>
      <c r="AG1405" s="588">
        <f t="shared" si="1483"/>
        <v>0</v>
      </c>
      <c r="AH1405" s="587"/>
      <c r="AI1405" s="588">
        <f t="shared" si="1465"/>
        <v>0</v>
      </c>
      <c r="AJ1405" s="588">
        <f t="shared" si="1484"/>
        <v>0</v>
      </c>
      <c r="AK1405" s="587"/>
      <c r="AL1405" s="588">
        <f t="shared" si="1466"/>
        <v>0</v>
      </c>
      <c r="AM1405" s="588">
        <f t="shared" si="1485"/>
        <v>0</v>
      </c>
      <c r="AN1405" s="587"/>
      <c r="AO1405" s="588">
        <f t="shared" si="1467"/>
        <v>0</v>
      </c>
      <c r="AP1405" s="588">
        <f t="shared" si="1486"/>
        <v>0</v>
      </c>
      <c r="AQ1405" s="587"/>
      <c r="AR1405" s="588">
        <f t="shared" si="1468"/>
        <v>0</v>
      </c>
      <c r="AS1405" s="588">
        <f t="shared" si="1447"/>
        <v>0</v>
      </c>
      <c r="AT1405" s="587" t="e">
        <v>#N/A</v>
      </c>
      <c r="AU1405" s="588">
        <f t="shared" si="1469"/>
        <v>0</v>
      </c>
      <c r="AV1405" s="588" t="e">
        <f t="shared" si="1487"/>
        <v>#N/A</v>
      </c>
      <c r="AW1405" s="587"/>
      <c r="AX1405" s="652"/>
      <c r="AY1405" s="706">
        <f t="shared" si="1488"/>
        <v>0</v>
      </c>
      <c r="BC1405" s="30">
        <f t="shared" si="1448"/>
        <v>0</v>
      </c>
      <c r="BD1405" s="30">
        <f t="shared" si="1449"/>
        <v>0</v>
      </c>
      <c r="BE1405" s="30">
        <f t="shared" si="1471"/>
        <v>0</v>
      </c>
      <c r="BF1405" s="30">
        <f t="shared" si="1450"/>
        <v>0</v>
      </c>
      <c r="BG1405" s="30">
        <f t="shared" si="1451"/>
        <v>0</v>
      </c>
      <c r="BH1405" s="30">
        <f t="shared" si="1470"/>
        <v>0</v>
      </c>
      <c r="BI1405" s="30">
        <f t="shared" si="1475"/>
        <v>0</v>
      </c>
      <c r="BJ1405" s="30">
        <f t="shared" si="1452"/>
        <v>0</v>
      </c>
      <c r="BK1405" s="704">
        <f t="shared" si="1453"/>
        <v>0</v>
      </c>
      <c r="BL1405" s="30">
        <f t="shared" si="1454"/>
        <v>0</v>
      </c>
      <c r="BM1405" s="30">
        <f t="shared" si="1455"/>
        <v>0</v>
      </c>
      <c r="BN1405" s="30">
        <f t="shared" si="1473"/>
        <v>0</v>
      </c>
    </row>
    <row r="1406" spans="1:66" ht="15.75" thickBot="1" x14ac:dyDescent="0.3">
      <c r="A1406" s="52"/>
      <c r="B1406" s="53"/>
      <c r="C1406" s="700"/>
      <c r="D1406" s="53"/>
      <c r="E1406" s="62" t="e">
        <f t="shared" si="1474"/>
        <v>#N/A</v>
      </c>
      <c r="F1406" s="664" t="str">
        <f t="shared" si="1472"/>
        <v/>
      </c>
      <c r="G1406" s="587"/>
      <c r="H1406" s="588">
        <f t="shared" si="1456"/>
        <v>0</v>
      </c>
      <c r="I1406" s="588">
        <f t="shared" si="1476"/>
        <v>0</v>
      </c>
      <c r="J1406" s="587"/>
      <c r="K1406" s="588">
        <f t="shared" si="1457"/>
        <v>0</v>
      </c>
      <c r="L1406" s="588">
        <f t="shared" si="1477"/>
        <v>0</v>
      </c>
      <c r="M1406" s="587"/>
      <c r="N1406" s="588">
        <f t="shared" si="1458"/>
        <v>0</v>
      </c>
      <c r="O1406" s="588">
        <f t="shared" si="1478"/>
        <v>0</v>
      </c>
      <c r="P1406" s="587"/>
      <c r="Q1406" s="588">
        <f t="shared" si="1459"/>
        <v>0</v>
      </c>
      <c r="R1406" s="588">
        <f t="shared" si="1479"/>
        <v>0</v>
      </c>
      <c r="S1406" s="587"/>
      <c r="T1406" s="588">
        <f t="shared" si="1460"/>
        <v>0</v>
      </c>
      <c r="U1406" s="588">
        <f t="shared" si="1480"/>
        <v>0</v>
      </c>
      <c r="V1406" s="587"/>
      <c r="W1406" s="588">
        <f t="shared" si="1461"/>
        <v>0</v>
      </c>
      <c r="X1406" s="588">
        <f t="shared" si="1481"/>
        <v>0</v>
      </c>
      <c r="Y1406" s="587"/>
      <c r="Z1406" s="588">
        <f t="shared" si="1462"/>
        <v>0</v>
      </c>
      <c r="AA1406" s="588">
        <f t="shared" si="1489"/>
        <v>0</v>
      </c>
      <c r="AB1406" s="587"/>
      <c r="AC1406" s="588">
        <f t="shared" si="1463"/>
        <v>0</v>
      </c>
      <c r="AD1406" s="588">
        <f t="shared" si="1482"/>
        <v>0</v>
      </c>
      <c r="AE1406" s="587"/>
      <c r="AF1406" s="588">
        <f t="shared" si="1464"/>
        <v>0</v>
      </c>
      <c r="AG1406" s="588">
        <f t="shared" si="1483"/>
        <v>0</v>
      </c>
      <c r="AH1406" s="587"/>
      <c r="AI1406" s="588">
        <f t="shared" si="1465"/>
        <v>0</v>
      </c>
      <c r="AJ1406" s="588">
        <f t="shared" si="1484"/>
        <v>0</v>
      </c>
      <c r="AK1406" s="587"/>
      <c r="AL1406" s="588">
        <f t="shared" si="1466"/>
        <v>0</v>
      </c>
      <c r="AM1406" s="588">
        <f t="shared" si="1485"/>
        <v>0</v>
      </c>
      <c r="AN1406" s="587"/>
      <c r="AO1406" s="588">
        <f t="shared" si="1467"/>
        <v>0</v>
      </c>
      <c r="AP1406" s="588">
        <f t="shared" si="1486"/>
        <v>0</v>
      </c>
      <c r="AQ1406" s="587"/>
      <c r="AR1406" s="588">
        <f t="shared" si="1468"/>
        <v>0</v>
      </c>
      <c r="AS1406" s="588">
        <f t="shared" si="1447"/>
        <v>0</v>
      </c>
      <c r="AT1406" s="587" t="e">
        <v>#N/A</v>
      </c>
      <c r="AU1406" s="588">
        <f t="shared" si="1469"/>
        <v>0</v>
      </c>
      <c r="AV1406" s="588" t="e">
        <f t="shared" si="1487"/>
        <v>#N/A</v>
      </c>
      <c r="AW1406" s="587"/>
      <c r="AX1406" s="652"/>
      <c r="AY1406" s="706">
        <f t="shared" si="1488"/>
        <v>0</v>
      </c>
      <c r="BC1406" s="30">
        <f t="shared" si="1448"/>
        <v>0</v>
      </c>
      <c r="BD1406" s="30">
        <f t="shared" si="1449"/>
        <v>0</v>
      </c>
      <c r="BE1406" s="30">
        <f t="shared" si="1471"/>
        <v>0</v>
      </c>
      <c r="BF1406" s="30">
        <f t="shared" si="1450"/>
        <v>0</v>
      </c>
      <c r="BG1406" s="30">
        <f t="shared" si="1451"/>
        <v>0</v>
      </c>
      <c r="BH1406" s="30">
        <f t="shared" si="1470"/>
        <v>0</v>
      </c>
      <c r="BI1406" s="30">
        <f t="shared" si="1475"/>
        <v>0</v>
      </c>
      <c r="BJ1406" s="30">
        <f t="shared" si="1452"/>
        <v>0</v>
      </c>
      <c r="BK1406" s="704">
        <f t="shared" si="1453"/>
        <v>0</v>
      </c>
      <c r="BL1406" s="30">
        <f t="shared" si="1454"/>
        <v>0</v>
      </c>
      <c r="BM1406" s="30">
        <f t="shared" si="1455"/>
        <v>0</v>
      </c>
      <c r="BN1406" s="30">
        <f t="shared" si="1473"/>
        <v>0</v>
      </c>
    </row>
    <row r="1407" spans="1:66" ht="15.75" thickBot="1" x14ac:dyDescent="0.3">
      <c r="A1407" s="52"/>
      <c r="B1407" s="53"/>
      <c r="C1407" s="700"/>
      <c r="D1407" s="53"/>
      <c r="E1407" s="62" t="e">
        <f t="shared" si="1474"/>
        <v>#N/A</v>
      </c>
      <c r="F1407" s="664" t="str">
        <f t="shared" si="1472"/>
        <v/>
      </c>
      <c r="G1407" s="587"/>
      <c r="H1407" s="588">
        <f t="shared" si="1456"/>
        <v>0</v>
      </c>
      <c r="I1407" s="588">
        <f t="shared" si="1476"/>
        <v>0</v>
      </c>
      <c r="J1407" s="587"/>
      <c r="K1407" s="588">
        <f t="shared" si="1457"/>
        <v>0</v>
      </c>
      <c r="L1407" s="588">
        <f t="shared" si="1477"/>
        <v>0</v>
      </c>
      <c r="M1407" s="587"/>
      <c r="N1407" s="588">
        <f t="shared" si="1458"/>
        <v>0</v>
      </c>
      <c r="O1407" s="588">
        <f t="shared" si="1478"/>
        <v>0</v>
      </c>
      <c r="P1407" s="587"/>
      <c r="Q1407" s="588">
        <f t="shared" si="1459"/>
        <v>0</v>
      </c>
      <c r="R1407" s="588">
        <f t="shared" si="1479"/>
        <v>0</v>
      </c>
      <c r="S1407" s="587"/>
      <c r="T1407" s="588">
        <f t="shared" si="1460"/>
        <v>0</v>
      </c>
      <c r="U1407" s="588">
        <f t="shared" si="1480"/>
        <v>0</v>
      </c>
      <c r="V1407" s="587"/>
      <c r="W1407" s="588">
        <f t="shared" si="1461"/>
        <v>0</v>
      </c>
      <c r="X1407" s="588">
        <f t="shared" si="1481"/>
        <v>0</v>
      </c>
      <c r="Y1407" s="587"/>
      <c r="Z1407" s="588">
        <f t="shared" si="1462"/>
        <v>0</v>
      </c>
      <c r="AA1407" s="588">
        <f t="shared" si="1489"/>
        <v>0</v>
      </c>
      <c r="AB1407" s="587"/>
      <c r="AC1407" s="588">
        <f t="shared" si="1463"/>
        <v>0</v>
      </c>
      <c r="AD1407" s="588">
        <f t="shared" si="1482"/>
        <v>0</v>
      </c>
      <c r="AE1407" s="587"/>
      <c r="AF1407" s="588">
        <f t="shared" si="1464"/>
        <v>0</v>
      </c>
      <c r="AG1407" s="588">
        <f t="shared" si="1483"/>
        <v>0</v>
      </c>
      <c r="AH1407" s="587"/>
      <c r="AI1407" s="588">
        <f t="shared" si="1465"/>
        <v>0</v>
      </c>
      <c r="AJ1407" s="588">
        <f t="shared" si="1484"/>
        <v>0</v>
      </c>
      <c r="AK1407" s="587"/>
      <c r="AL1407" s="588">
        <f t="shared" si="1466"/>
        <v>0</v>
      </c>
      <c r="AM1407" s="588">
        <f t="shared" si="1485"/>
        <v>0</v>
      </c>
      <c r="AN1407" s="587"/>
      <c r="AO1407" s="588">
        <f t="shared" si="1467"/>
        <v>0</v>
      </c>
      <c r="AP1407" s="588">
        <f t="shared" si="1486"/>
        <v>0</v>
      </c>
      <c r="AQ1407" s="587"/>
      <c r="AR1407" s="588">
        <f t="shared" si="1468"/>
        <v>0</v>
      </c>
      <c r="AS1407" s="588">
        <f t="shared" si="1447"/>
        <v>0</v>
      </c>
      <c r="AT1407" s="587" t="e">
        <v>#N/A</v>
      </c>
      <c r="AU1407" s="588">
        <f t="shared" si="1469"/>
        <v>0</v>
      </c>
      <c r="AV1407" s="588" t="e">
        <f t="shared" si="1487"/>
        <v>#N/A</v>
      </c>
      <c r="AW1407" s="587"/>
      <c r="AX1407" s="652"/>
      <c r="AY1407" s="706">
        <f t="shared" si="1488"/>
        <v>0</v>
      </c>
      <c r="BC1407" s="30">
        <f t="shared" si="1448"/>
        <v>0</v>
      </c>
      <c r="BD1407" s="30">
        <f t="shared" si="1449"/>
        <v>0</v>
      </c>
      <c r="BE1407" s="30">
        <f t="shared" si="1471"/>
        <v>0</v>
      </c>
      <c r="BF1407" s="30">
        <f t="shared" si="1450"/>
        <v>0</v>
      </c>
      <c r="BG1407" s="30">
        <f t="shared" si="1451"/>
        <v>0</v>
      </c>
      <c r="BH1407" s="30">
        <f t="shared" si="1470"/>
        <v>0</v>
      </c>
      <c r="BI1407" s="30">
        <f t="shared" si="1475"/>
        <v>0</v>
      </c>
      <c r="BJ1407" s="30">
        <f t="shared" si="1452"/>
        <v>0</v>
      </c>
      <c r="BK1407" s="704">
        <f t="shared" si="1453"/>
        <v>0</v>
      </c>
      <c r="BL1407" s="30">
        <f t="shared" si="1454"/>
        <v>0</v>
      </c>
      <c r="BM1407" s="30">
        <f t="shared" si="1455"/>
        <v>0</v>
      </c>
      <c r="BN1407" s="30">
        <f t="shared" si="1473"/>
        <v>0</v>
      </c>
    </row>
    <row r="1408" spans="1:66" ht="15.75" thickBot="1" x14ac:dyDescent="0.3">
      <c r="A1408" s="52"/>
      <c r="B1408" s="53"/>
      <c r="C1408" s="700"/>
      <c r="D1408" s="53"/>
      <c r="E1408" s="62" t="e">
        <f t="shared" si="1474"/>
        <v>#N/A</v>
      </c>
      <c r="F1408" s="664" t="str">
        <f t="shared" si="1472"/>
        <v/>
      </c>
      <c r="G1408" s="587"/>
      <c r="H1408" s="588">
        <f t="shared" si="1456"/>
        <v>0</v>
      </c>
      <c r="I1408" s="588">
        <f t="shared" si="1476"/>
        <v>0</v>
      </c>
      <c r="J1408" s="587"/>
      <c r="K1408" s="588">
        <f t="shared" si="1457"/>
        <v>0</v>
      </c>
      <c r="L1408" s="588">
        <f t="shared" si="1477"/>
        <v>0</v>
      </c>
      <c r="M1408" s="587"/>
      <c r="N1408" s="588">
        <f t="shared" si="1458"/>
        <v>0</v>
      </c>
      <c r="O1408" s="588">
        <f t="shared" si="1478"/>
        <v>0</v>
      </c>
      <c r="P1408" s="587"/>
      <c r="Q1408" s="588">
        <f t="shared" si="1459"/>
        <v>0</v>
      </c>
      <c r="R1408" s="588">
        <f t="shared" si="1479"/>
        <v>0</v>
      </c>
      <c r="S1408" s="587"/>
      <c r="T1408" s="588">
        <f t="shared" si="1460"/>
        <v>0</v>
      </c>
      <c r="U1408" s="588">
        <f t="shared" si="1480"/>
        <v>0</v>
      </c>
      <c r="V1408" s="587"/>
      <c r="W1408" s="588">
        <f t="shared" si="1461"/>
        <v>0</v>
      </c>
      <c r="X1408" s="588">
        <f t="shared" si="1481"/>
        <v>0</v>
      </c>
      <c r="Y1408" s="587"/>
      <c r="Z1408" s="588">
        <f t="shared" si="1462"/>
        <v>0</v>
      </c>
      <c r="AA1408" s="588">
        <f t="shared" si="1489"/>
        <v>0</v>
      </c>
      <c r="AB1408" s="587"/>
      <c r="AC1408" s="588">
        <f t="shared" si="1463"/>
        <v>0</v>
      </c>
      <c r="AD1408" s="588">
        <f t="shared" si="1482"/>
        <v>0</v>
      </c>
      <c r="AE1408" s="587"/>
      <c r="AF1408" s="588">
        <f t="shared" si="1464"/>
        <v>0</v>
      </c>
      <c r="AG1408" s="588">
        <f t="shared" si="1483"/>
        <v>0</v>
      </c>
      <c r="AH1408" s="587"/>
      <c r="AI1408" s="588">
        <f t="shared" si="1465"/>
        <v>0</v>
      </c>
      <c r="AJ1408" s="588">
        <f t="shared" si="1484"/>
        <v>0</v>
      </c>
      <c r="AK1408" s="587"/>
      <c r="AL1408" s="588">
        <f t="shared" si="1466"/>
        <v>0</v>
      </c>
      <c r="AM1408" s="588">
        <f t="shared" si="1485"/>
        <v>0</v>
      </c>
      <c r="AN1408" s="587"/>
      <c r="AO1408" s="588">
        <f t="shared" si="1467"/>
        <v>0</v>
      </c>
      <c r="AP1408" s="588">
        <f t="shared" si="1486"/>
        <v>0</v>
      </c>
      <c r="AQ1408" s="587"/>
      <c r="AR1408" s="588">
        <f t="shared" si="1468"/>
        <v>0</v>
      </c>
      <c r="AS1408" s="588">
        <f t="shared" si="1447"/>
        <v>0</v>
      </c>
      <c r="AT1408" s="587" t="e">
        <v>#N/A</v>
      </c>
      <c r="AU1408" s="588">
        <f t="shared" si="1469"/>
        <v>0</v>
      </c>
      <c r="AV1408" s="588" t="e">
        <f t="shared" si="1487"/>
        <v>#N/A</v>
      </c>
      <c r="AW1408" s="587"/>
      <c r="AX1408" s="652"/>
      <c r="AY1408" s="706">
        <f t="shared" si="1488"/>
        <v>0</v>
      </c>
      <c r="BC1408" s="30">
        <f t="shared" si="1448"/>
        <v>0</v>
      </c>
      <c r="BD1408" s="30">
        <f t="shared" si="1449"/>
        <v>0</v>
      </c>
      <c r="BE1408" s="30">
        <f t="shared" si="1471"/>
        <v>0</v>
      </c>
      <c r="BF1408" s="30">
        <f t="shared" si="1450"/>
        <v>0</v>
      </c>
      <c r="BG1408" s="30">
        <f t="shared" si="1451"/>
        <v>0</v>
      </c>
      <c r="BH1408" s="30">
        <f t="shared" si="1470"/>
        <v>0</v>
      </c>
      <c r="BI1408" s="30">
        <f t="shared" si="1475"/>
        <v>0</v>
      </c>
      <c r="BJ1408" s="30">
        <f t="shared" si="1452"/>
        <v>0</v>
      </c>
      <c r="BK1408" s="704">
        <f t="shared" si="1453"/>
        <v>0</v>
      </c>
      <c r="BL1408" s="30">
        <f t="shared" si="1454"/>
        <v>0</v>
      </c>
      <c r="BM1408" s="30">
        <f t="shared" si="1455"/>
        <v>0</v>
      </c>
      <c r="BN1408" s="30">
        <f t="shared" si="1473"/>
        <v>0</v>
      </c>
    </row>
    <row r="1409" spans="1:66" ht="15.75" thickBot="1" x14ac:dyDescent="0.3">
      <c r="A1409" s="52"/>
      <c r="B1409" s="53"/>
      <c r="C1409" s="700"/>
      <c r="D1409" s="53"/>
      <c r="E1409" s="62" t="e">
        <f t="shared" si="1474"/>
        <v>#N/A</v>
      </c>
      <c r="F1409" s="664" t="str">
        <f t="shared" si="1472"/>
        <v/>
      </c>
      <c r="G1409" s="587"/>
      <c r="H1409" s="588">
        <f t="shared" si="1456"/>
        <v>0</v>
      </c>
      <c r="I1409" s="588">
        <f t="shared" si="1476"/>
        <v>0</v>
      </c>
      <c r="J1409" s="587"/>
      <c r="K1409" s="588">
        <f t="shared" si="1457"/>
        <v>0</v>
      </c>
      <c r="L1409" s="588">
        <f t="shared" si="1477"/>
        <v>0</v>
      </c>
      <c r="M1409" s="587"/>
      <c r="N1409" s="588">
        <f t="shared" si="1458"/>
        <v>0</v>
      </c>
      <c r="O1409" s="588">
        <f t="shared" si="1478"/>
        <v>0</v>
      </c>
      <c r="P1409" s="587"/>
      <c r="Q1409" s="588">
        <f t="shared" si="1459"/>
        <v>0</v>
      </c>
      <c r="R1409" s="588">
        <f t="shared" si="1479"/>
        <v>0</v>
      </c>
      <c r="S1409" s="587"/>
      <c r="T1409" s="588">
        <f t="shared" si="1460"/>
        <v>0</v>
      </c>
      <c r="U1409" s="588">
        <f t="shared" si="1480"/>
        <v>0</v>
      </c>
      <c r="V1409" s="587"/>
      <c r="W1409" s="588">
        <f t="shared" si="1461"/>
        <v>0</v>
      </c>
      <c r="X1409" s="588">
        <f t="shared" si="1481"/>
        <v>0</v>
      </c>
      <c r="Y1409" s="587"/>
      <c r="Z1409" s="588">
        <f t="shared" si="1462"/>
        <v>0</v>
      </c>
      <c r="AA1409" s="588">
        <f t="shared" si="1489"/>
        <v>0</v>
      </c>
      <c r="AB1409" s="587"/>
      <c r="AC1409" s="588">
        <f t="shared" si="1463"/>
        <v>0</v>
      </c>
      <c r="AD1409" s="588">
        <f t="shared" si="1482"/>
        <v>0</v>
      </c>
      <c r="AE1409" s="587"/>
      <c r="AF1409" s="588">
        <f t="shared" si="1464"/>
        <v>0</v>
      </c>
      <c r="AG1409" s="588">
        <f t="shared" si="1483"/>
        <v>0</v>
      </c>
      <c r="AH1409" s="587"/>
      <c r="AI1409" s="588">
        <f t="shared" si="1465"/>
        <v>0</v>
      </c>
      <c r="AJ1409" s="588">
        <f t="shared" si="1484"/>
        <v>0</v>
      </c>
      <c r="AK1409" s="587"/>
      <c r="AL1409" s="588">
        <f t="shared" si="1466"/>
        <v>0</v>
      </c>
      <c r="AM1409" s="588">
        <f t="shared" si="1485"/>
        <v>0</v>
      </c>
      <c r="AN1409" s="587"/>
      <c r="AO1409" s="588">
        <f t="shared" si="1467"/>
        <v>0</v>
      </c>
      <c r="AP1409" s="588">
        <f t="shared" si="1486"/>
        <v>0</v>
      </c>
      <c r="AQ1409" s="587"/>
      <c r="AR1409" s="588">
        <f t="shared" si="1468"/>
        <v>0</v>
      </c>
      <c r="AS1409" s="588">
        <f t="shared" si="1447"/>
        <v>0</v>
      </c>
      <c r="AT1409" s="587" t="e">
        <v>#N/A</v>
      </c>
      <c r="AU1409" s="588">
        <f t="shared" si="1469"/>
        <v>0</v>
      </c>
      <c r="AV1409" s="588" t="e">
        <f t="shared" si="1487"/>
        <v>#N/A</v>
      </c>
      <c r="AW1409" s="587"/>
      <c r="AX1409" s="652"/>
      <c r="AY1409" s="706">
        <f t="shared" si="1488"/>
        <v>0</v>
      </c>
      <c r="BC1409" s="30">
        <f t="shared" si="1448"/>
        <v>0</v>
      </c>
      <c r="BD1409" s="30">
        <f t="shared" si="1449"/>
        <v>0</v>
      </c>
      <c r="BE1409" s="30">
        <f t="shared" si="1471"/>
        <v>0</v>
      </c>
      <c r="BF1409" s="30">
        <f t="shared" si="1450"/>
        <v>0</v>
      </c>
      <c r="BG1409" s="30">
        <f t="shared" si="1451"/>
        <v>0</v>
      </c>
      <c r="BH1409" s="30">
        <f t="shared" si="1470"/>
        <v>0</v>
      </c>
      <c r="BI1409" s="30">
        <f t="shared" si="1475"/>
        <v>0</v>
      </c>
      <c r="BJ1409" s="30">
        <f t="shared" si="1452"/>
        <v>0</v>
      </c>
      <c r="BK1409" s="704">
        <f t="shared" si="1453"/>
        <v>0</v>
      </c>
      <c r="BL1409" s="30">
        <f t="shared" si="1454"/>
        <v>0</v>
      </c>
      <c r="BM1409" s="30">
        <f t="shared" si="1455"/>
        <v>0</v>
      </c>
      <c r="BN1409" s="30">
        <f t="shared" si="1473"/>
        <v>0</v>
      </c>
    </row>
    <row r="1410" spans="1:66" ht="15.75" thickBot="1" x14ac:dyDescent="0.3">
      <c r="A1410" s="52"/>
      <c r="B1410" s="53"/>
      <c r="C1410" s="700"/>
      <c r="D1410" s="53"/>
      <c r="E1410" s="62" t="e">
        <f t="shared" si="1474"/>
        <v>#N/A</v>
      </c>
      <c r="F1410" s="664" t="str">
        <f t="shared" si="1472"/>
        <v/>
      </c>
      <c r="G1410" s="587"/>
      <c r="H1410" s="588">
        <f t="shared" si="1456"/>
        <v>0</v>
      </c>
      <c r="I1410" s="588">
        <f t="shared" si="1476"/>
        <v>0</v>
      </c>
      <c r="J1410" s="587"/>
      <c r="K1410" s="588">
        <f t="shared" si="1457"/>
        <v>0</v>
      </c>
      <c r="L1410" s="588">
        <f t="shared" si="1477"/>
        <v>0</v>
      </c>
      <c r="M1410" s="587"/>
      <c r="N1410" s="588">
        <f t="shared" si="1458"/>
        <v>0</v>
      </c>
      <c r="O1410" s="588">
        <f t="shared" si="1478"/>
        <v>0</v>
      </c>
      <c r="P1410" s="587"/>
      <c r="Q1410" s="588">
        <f t="shared" si="1459"/>
        <v>0</v>
      </c>
      <c r="R1410" s="588">
        <f t="shared" si="1479"/>
        <v>0</v>
      </c>
      <c r="S1410" s="587"/>
      <c r="T1410" s="588">
        <f t="shared" si="1460"/>
        <v>0</v>
      </c>
      <c r="U1410" s="588">
        <f t="shared" si="1480"/>
        <v>0</v>
      </c>
      <c r="V1410" s="587"/>
      <c r="W1410" s="588">
        <f t="shared" si="1461"/>
        <v>0</v>
      </c>
      <c r="X1410" s="588">
        <f t="shared" si="1481"/>
        <v>0</v>
      </c>
      <c r="Y1410" s="587"/>
      <c r="Z1410" s="588">
        <f t="shared" si="1462"/>
        <v>0</v>
      </c>
      <c r="AA1410" s="588">
        <f t="shared" si="1489"/>
        <v>0</v>
      </c>
      <c r="AB1410" s="587"/>
      <c r="AC1410" s="588">
        <f t="shared" si="1463"/>
        <v>0</v>
      </c>
      <c r="AD1410" s="588">
        <f t="shared" si="1482"/>
        <v>0</v>
      </c>
      <c r="AE1410" s="587"/>
      <c r="AF1410" s="588">
        <f t="shared" si="1464"/>
        <v>0</v>
      </c>
      <c r="AG1410" s="588">
        <f t="shared" si="1483"/>
        <v>0</v>
      </c>
      <c r="AH1410" s="587"/>
      <c r="AI1410" s="588">
        <f t="shared" si="1465"/>
        <v>0</v>
      </c>
      <c r="AJ1410" s="588">
        <f t="shared" si="1484"/>
        <v>0</v>
      </c>
      <c r="AK1410" s="587"/>
      <c r="AL1410" s="588">
        <f t="shared" si="1466"/>
        <v>0</v>
      </c>
      <c r="AM1410" s="588">
        <f t="shared" si="1485"/>
        <v>0</v>
      </c>
      <c r="AN1410" s="587"/>
      <c r="AO1410" s="588">
        <f t="shared" si="1467"/>
        <v>0</v>
      </c>
      <c r="AP1410" s="588">
        <f t="shared" si="1486"/>
        <v>0</v>
      </c>
      <c r="AQ1410" s="587"/>
      <c r="AR1410" s="588">
        <f t="shared" si="1468"/>
        <v>0</v>
      </c>
      <c r="AS1410" s="588">
        <f t="shared" si="1447"/>
        <v>0</v>
      </c>
      <c r="AT1410" s="587" t="e">
        <v>#N/A</v>
      </c>
      <c r="AU1410" s="588">
        <f t="shared" si="1469"/>
        <v>0</v>
      </c>
      <c r="AV1410" s="588" t="e">
        <f t="shared" si="1487"/>
        <v>#N/A</v>
      </c>
      <c r="AW1410" s="587"/>
      <c r="AX1410" s="652"/>
      <c r="AY1410" s="706">
        <f t="shared" si="1488"/>
        <v>0</v>
      </c>
      <c r="BC1410" s="30">
        <f t="shared" si="1448"/>
        <v>0</v>
      </c>
      <c r="BD1410" s="30">
        <f t="shared" si="1449"/>
        <v>0</v>
      </c>
      <c r="BE1410" s="30">
        <f t="shared" si="1471"/>
        <v>0</v>
      </c>
      <c r="BF1410" s="30">
        <f t="shared" si="1450"/>
        <v>0</v>
      </c>
      <c r="BG1410" s="30">
        <f t="shared" si="1451"/>
        <v>0</v>
      </c>
      <c r="BH1410" s="30">
        <f t="shared" si="1470"/>
        <v>0</v>
      </c>
      <c r="BI1410" s="30">
        <f t="shared" si="1475"/>
        <v>0</v>
      </c>
      <c r="BJ1410" s="30">
        <f t="shared" si="1452"/>
        <v>0</v>
      </c>
      <c r="BK1410" s="704">
        <f t="shared" si="1453"/>
        <v>0</v>
      </c>
      <c r="BL1410" s="30">
        <f t="shared" si="1454"/>
        <v>0</v>
      </c>
      <c r="BM1410" s="30">
        <f t="shared" si="1455"/>
        <v>0</v>
      </c>
      <c r="BN1410" s="30">
        <f t="shared" si="1473"/>
        <v>0</v>
      </c>
    </row>
    <row r="1411" spans="1:66" ht="15.75" thickBot="1" x14ac:dyDescent="0.3">
      <c r="A1411" s="52"/>
      <c r="B1411" s="53"/>
      <c r="C1411" s="700"/>
      <c r="D1411" s="53"/>
      <c r="E1411" s="62" t="e">
        <f t="shared" si="1474"/>
        <v>#N/A</v>
      </c>
      <c r="F1411" s="664" t="str">
        <f t="shared" si="1472"/>
        <v/>
      </c>
      <c r="G1411" s="587"/>
      <c r="H1411" s="588">
        <f t="shared" si="1456"/>
        <v>0</v>
      </c>
      <c r="I1411" s="588">
        <f t="shared" si="1476"/>
        <v>0</v>
      </c>
      <c r="J1411" s="587"/>
      <c r="K1411" s="588">
        <f t="shared" si="1457"/>
        <v>0</v>
      </c>
      <c r="L1411" s="588">
        <f t="shared" si="1477"/>
        <v>0</v>
      </c>
      <c r="M1411" s="587"/>
      <c r="N1411" s="588">
        <f t="shared" si="1458"/>
        <v>0</v>
      </c>
      <c r="O1411" s="588">
        <f t="shared" si="1478"/>
        <v>0</v>
      </c>
      <c r="P1411" s="587"/>
      <c r="Q1411" s="588">
        <f t="shared" si="1459"/>
        <v>0</v>
      </c>
      <c r="R1411" s="588">
        <f t="shared" si="1479"/>
        <v>0</v>
      </c>
      <c r="S1411" s="587"/>
      <c r="T1411" s="588">
        <f t="shared" si="1460"/>
        <v>0</v>
      </c>
      <c r="U1411" s="588">
        <f t="shared" si="1480"/>
        <v>0</v>
      </c>
      <c r="V1411" s="587"/>
      <c r="W1411" s="588">
        <f t="shared" si="1461"/>
        <v>0</v>
      </c>
      <c r="X1411" s="588">
        <f t="shared" si="1481"/>
        <v>0</v>
      </c>
      <c r="Y1411" s="587"/>
      <c r="Z1411" s="588">
        <f t="shared" si="1462"/>
        <v>0</v>
      </c>
      <c r="AA1411" s="588">
        <f t="shared" si="1489"/>
        <v>0</v>
      </c>
      <c r="AB1411" s="587"/>
      <c r="AC1411" s="588">
        <f t="shared" si="1463"/>
        <v>0</v>
      </c>
      <c r="AD1411" s="588">
        <f t="shared" si="1482"/>
        <v>0</v>
      </c>
      <c r="AE1411" s="587"/>
      <c r="AF1411" s="588">
        <f t="shared" si="1464"/>
        <v>0</v>
      </c>
      <c r="AG1411" s="588">
        <f t="shared" si="1483"/>
        <v>0</v>
      </c>
      <c r="AH1411" s="587"/>
      <c r="AI1411" s="588">
        <f t="shared" si="1465"/>
        <v>0</v>
      </c>
      <c r="AJ1411" s="588">
        <f t="shared" si="1484"/>
        <v>0</v>
      </c>
      <c r="AK1411" s="587"/>
      <c r="AL1411" s="588">
        <f t="shared" si="1466"/>
        <v>0</v>
      </c>
      <c r="AM1411" s="588">
        <f t="shared" si="1485"/>
        <v>0</v>
      </c>
      <c r="AN1411" s="587"/>
      <c r="AO1411" s="588">
        <f t="shared" si="1467"/>
        <v>0</v>
      </c>
      <c r="AP1411" s="588">
        <f t="shared" si="1486"/>
        <v>0</v>
      </c>
      <c r="AQ1411" s="587"/>
      <c r="AR1411" s="588">
        <f t="shared" si="1468"/>
        <v>0</v>
      </c>
      <c r="AS1411" s="588">
        <f t="shared" si="1447"/>
        <v>0</v>
      </c>
      <c r="AT1411" s="587" t="e">
        <v>#N/A</v>
      </c>
      <c r="AU1411" s="588">
        <f t="shared" si="1469"/>
        <v>0</v>
      </c>
      <c r="AV1411" s="588" t="e">
        <f t="shared" si="1487"/>
        <v>#N/A</v>
      </c>
      <c r="AW1411" s="587"/>
      <c r="AX1411" s="652"/>
      <c r="AY1411" s="706">
        <f t="shared" si="1488"/>
        <v>0</v>
      </c>
      <c r="BC1411" s="30">
        <f t="shared" si="1448"/>
        <v>0</v>
      </c>
      <c r="BD1411" s="30">
        <f t="shared" si="1449"/>
        <v>0</v>
      </c>
      <c r="BE1411" s="30">
        <f t="shared" si="1471"/>
        <v>0</v>
      </c>
      <c r="BF1411" s="30">
        <f t="shared" si="1450"/>
        <v>0</v>
      </c>
      <c r="BG1411" s="30">
        <f t="shared" si="1451"/>
        <v>0</v>
      </c>
      <c r="BH1411" s="30">
        <f t="shared" si="1470"/>
        <v>0</v>
      </c>
      <c r="BI1411" s="30">
        <f t="shared" si="1475"/>
        <v>0</v>
      </c>
      <c r="BJ1411" s="30">
        <f t="shared" si="1452"/>
        <v>0</v>
      </c>
      <c r="BK1411" s="704">
        <f t="shared" si="1453"/>
        <v>0</v>
      </c>
      <c r="BL1411" s="30">
        <f t="shared" si="1454"/>
        <v>0</v>
      </c>
      <c r="BM1411" s="30">
        <f t="shared" si="1455"/>
        <v>0</v>
      </c>
      <c r="BN1411" s="30">
        <f t="shared" si="1473"/>
        <v>0</v>
      </c>
    </row>
    <row r="1412" spans="1:66" ht="15.75" thickBot="1" x14ac:dyDescent="0.3">
      <c r="A1412" s="52"/>
      <c r="B1412" s="53"/>
      <c r="C1412" s="700"/>
      <c r="D1412" s="53"/>
      <c r="E1412" s="62" t="e">
        <f t="shared" si="1474"/>
        <v>#N/A</v>
      </c>
      <c r="F1412" s="664" t="str">
        <f t="shared" si="1472"/>
        <v/>
      </c>
      <c r="G1412" s="587"/>
      <c r="H1412" s="588">
        <f t="shared" si="1456"/>
        <v>0</v>
      </c>
      <c r="I1412" s="588">
        <f t="shared" si="1476"/>
        <v>0</v>
      </c>
      <c r="J1412" s="587"/>
      <c r="K1412" s="588">
        <f t="shared" si="1457"/>
        <v>0</v>
      </c>
      <c r="L1412" s="588">
        <f t="shared" si="1477"/>
        <v>0</v>
      </c>
      <c r="M1412" s="587"/>
      <c r="N1412" s="588">
        <f t="shared" si="1458"/>
        <v>0</v>
      </c>
      <c r="O1412" s="588">
        <f t="shared" si="1478"/>
        <v>0</v>
      </c>
      <c r="P1412" s="587"/>
      <c r="Q1412" s="588">
        <f t="shared" si="1459"/>
        <v>0</v>
      </c>
      <c r="R1412" s="588">
        <f t="shared" si="1479"/>
        <v>0</v>
      </c>
      <c r="S1412" s="587"/>
      <c r="T1412" s="588">
        <f t="shared" si="1460"/>
        <v>0</v>
      </c>
      <c r="U1412" s="588">
        <f t="shared" si="1480"/>
        <v>0</v>
      </c>
      <c r="V1412" s="587"/>
      <c r="W1412" s="588">
        <f t="shared" si="1461"/>
        <v>0</v>
      </c>
      <c r="X1412" s="588">
        <f t="shared" si="1481"/>
        <v>0</v>
      </c>
      <c r="Y1412" s="587"/>
      <c r="Z1412" s="588">
        <f t="shared" si="1462"/>
        <v>0</v>
      </c>
      <c r="AA1412" s="588">
        <f t="shared" si="1489"/>
        <v>0</v>
      </c>
      <c r="AB1412" s="587"/>
      <c r="AC1412" s="588">
        <f t="shared" si="1463"/>
        <v>0</v>
      </c>
      <c r="AD1412" s="588">
        <f t="shared" si="1482"/>
        <v>0</v>
      </c>
      <c r="AE1412" s="587"/>
      <c r="AF1412" s="588">
        <f t="shared" si="1464"/>
        <v>0</v>
      </c>
      <c r="AG1412" s="588">
        <f t="shared" si="1483"/>
        <v>0</v>
      </c>
      <c r="AH1412" s="587"/>
      <c r="AI1412" s="588">
        <f t="shared" si="1465"/>
        <v>0</v>
      </c>
      <c r="AJ1412" s="588">
        <f t="shared" si="1484"/>
        <v>0</v>
      </c>
      <c r="AK1412" s="587"/>
      <c r="AL1412" s="588">
        <f t="shared" si="1466"/>
        <v>0</v>
      </c>
      <c r="AM1412" s="588">
        <f t="shared" si="1485"/>
        <v>0</v>
      </c>
      <c r="AN1412" s="587"/>
      <c r="AO1412" s="588">
        <f t="shared" si="1467"/>
        <v>0</v>
      </c>
      <c r="AP1412" s="588">
        <f t="shared" si="1486"/>
        <v>0</v>
      </c>
      <c r="AQ1412" s="587"/>
      <c r="AR1412" s="588">
        <f t="shared" si="1468"/>
        <v>0</v>
      </c>
      <c r="AS1412" s="588">
        <f t="shared" si="1447"/>
        <v>0</v>
      </c>
      <c r="AT1412" s="587" t="e">
        <v>#N/A</v>
      </c>
      <c r="AU1412" s="588">
        <f t="shared" si="1469"/>
        <v>0</v>
      </c>
      <c r="AV1412" s="588" t="e">
        <f t="shared" si="1487"/>
        <v>#N/A</v>
      </c>
      <c r="AW1412" s="587"/>
      <c r="AX1412" s="652"/>
      <c r="AY1412" s="706">
        <f t="shared" si="1488"/>
        <v>0</v>
      </c>
      <c r="BC1412" s="30">
        <f t="shared" si="1448"/>
        <v>0</v>
      </c>
      <c r="BD1412" s="30">
        <f t="shared" si="1449"/>
        <v>0</v>
      </c>
      <c r="BE1412" s="30">
        <f t="shared" si="1471"/>
        <v>0</v>
      </c>
      <c r="BF1412" s="30">
        <f t="shared" si="1450"/>
        <v>0</v>
      </c>
      <c r="BG1412" s="30">
        <f t="shared" si="1451"/>
        <v>0</v>
      </c>
      <c r="BH1412" s="30">
        <f t="shared" si="1470"/>
        <v>0</v>
      </c>
      <c r="BI1412" s="30">
        <f t="shared" si="1475"/>
        <v>0</v>
      </c>
      <c r="BJ1412" s="30">
        <f t="shared" si="1452"/>
        <v>0</v>
      </c>
      <c r="BK1412" s="704">
        <f t="shared" si="1453"/>
        <v>0</v>
      </c>
      <c r="BL1412" s="30">
        <f t="shared" si="1454"/>
        <v>0</v>
      </c>
      <c r="BM1412" s="30">
        <f t="shared" si="1455"/>
        <v>0</v>
      </c>
      <c r="BN1412" s="30">
        <f t="shared" si="1473"/>
        <v>0</v>
      </c>
    </row>
    <row r="1413" spans="1:66" ht="15.75" thickBot="1" x14ac:dyDescent="0.3">
      <c r="A1413" s="52"/>
      <c r="B1413" s="53"/>
      <c r="C1413" s="700"/>
      <c r="D1413" s="53"/>
      <c r="E1413" s="62" t="e">
        <f t="shared" si="1474"/>
        <v>#N/A</v>
      </c>
      <c r="F1413" s="664" t="str">
        <f t="shared" si="1472"/>
        <v/>
      </c>
      <c r="G1413" s="587"/>
      <c r="H1413" s="588">
        <f t="shared" si="1456"/>
        <v>0</v>
      </c>
      <c r="I1413" s="588">
        <f t="shared" si="1476"/>
        <v>0</v>
      </c>
      <c r="J1413" s="587"/>
      <c r="K1413" s="588">
        <f t="shared" si="1457"/>
        <v>0</v>
      </c>
      <c r="L1413" s="588">
        <f t="shared" si="1477"/>
        <v>0</v>
      </c>
      <c r="M1413" s="587"/>
      <c r="N1413" s="588">
        <f t="shared" si="1458"/>
        <v>0</v>
      </c>
      <c r="O1413" s="588">
        <f t="shared" si="1478"/>
        <v>0</v>
      </c>
      <c r="P1413" s="587"/>
      <c r="Q1413" s="588">
        <f t="shared" si="1459"/>
        <v>0</v>
      </c>
      <c r="R1413" s="588">
        <f t="shared" si="1479"/>
        <v>0</v>
      </c>
      <c r="S1413" s="587"/>
      <c r="T1413" s="588">
        <f t="shared" si="1460"/>
        <v>0</v>
      </c>
      <c r="U1413" s="588">
        <f t="shared" si="1480"/>
        <v>0</v>
      </c>
      <c r="V1413" s="587"/>
      <c r="W1413" s="588">
        <f t="shared" si="1461"/>
        <v>0</v>
      </c>
      <c r="X1413" s="588">
        <f t="shared" si="1481"/>
        <v>0</v>
      </c>
      <c r="Y1413" s="587"/>
      <c r="Z1413" s="588">
        <f t="shared" si="1462"/>
        <v>0</v>
      </c>
      <c r="AA1413" s="588">
        <f t="shared" si="1489"/>
        <v>0</v>
      </c>
      <c r="AB1413" s="587"/>
      <c r="AC1413" s="588">
        <f t="shared" si="1463"/>
        <v>0</v>
      </c>
      <c r="AD1413" s="588">
        <f t="shared" si="1482"/>
        <v>0</v>
      </c>
      <c r="AE1413" s="587"/>
      <c r="AF1413" s="588">
        <f t="shared" si="1464"/>
        <v>0</v>
      </c>
      <c r="AG1413" s="588">
        <f t="shared" si="1483"/>
        <v>0</v>
      </c>
      <c r="AH1413" s="587"/>
      <c r="AI1413" s="588">
        <f t="shared" si="1465"/>
        <v>0</v>
      </c>
      <c r="AJ1413" s="588">
        <f t="shared" si="1484"/>
        <v>0</v>
      </c>
      <c r="AK1413" s="587"/>
      <c r="AL1413" s="588">
        <f t="shared" si="1466"/>
        <v>0</v>
      </c>
      <c r="AM1413" s="588">
        <f t="shared" si="1485"/>
        <v>0</v>
      </c>
      <c r="AN1413" s="587"/>
      <c r="AO1413" s="588">
        <f t="shared" si="1467"/>
        <v>0</v>
      </c>
      <c r="AP1413" s="588">
        <f t="shared" si="1486"/>
        <v>0</v>
      </c>
      <c r="AQ1413" s="587"/>
      <c r="AR1413" s="588">
        <f t="shared" si="1468"/>
        <v>0</v>
      </c>
      <c r="AS1413" s="588">
        <f t="shared" si="1447"/>
        <v>0</v>
      </c>
      <c r="AT1413" s="587" t="e">
        <v>#N/A</v>
      </c>
      <c r="AU1413" s="588">
        <f t="shared" si="1469"/>
        <v>0</v>
      </c>
      <c r="AV1413" s="588" t="e">
        <f t="shared" si="1487"/>
        <v>#N/A</v>
      </c>
      <c r="AW1413" s="587"/>
      <c r="AX1413" s="652"/>
      <c r="AY1413" s="706">
        <f t="shared" si="1488"/>
        <v>0</v>
      </c>
      <c r="BC1413" s="30">
        <f t="shared" si="1448"/>
        <v>0</v>
      </c>
      <c r="BD1413" s="30">
        <f t="shared" si="1449"/>
        <v>0</v>
      </c>
      <c r="BE1413" s="30">
        <f t="shared" si="1471"/>
        <v>0</v>
      </c>
      <c r="BF1413" s="30">
        <f t="shared" si="1450"/>
        <v>0</v>
      </c>
      <c r="BG1413" s="30">
        <f t="shared" si="1451"/>
        <v>0</v>
      </c>
      <c r="BH1413" s="30">
        <f t="shared" si="1470"/>
        <v>0</v>
      </c>
      <c r="BI1413" s="30">
        <f t="shared" si="1475"/>
        <v>0</v>
      </c>
      <c r="BJ1413" s="30">
        <f t="shared" si="1452"/>
        <v>0</v>
      </c>
      <c r="BK1413" s="704">
        <f t="shared" si="1453"/>
        <v>0</v>
      </c>
      <c r="BL1413" s="30">
        <f t="shared" si="1454"/>
        <v>0</v>
      </c>
      <c r="BM1413" s="30">
        <f t="shared" si="1455"/>
        <v>0</v>
      </c>
      <c r="BN1413" s="30">
        <f t="shared" si="1473"/>
        <v>0</v>
      </c>
    </row>
    <row r="1414" spans="1:66" ht="15.75" thickBot="1" x14ac:dyDescent="0.3">
      <c r="A1414" s="52"/>
      <c r="B1414" s="53"/>
      <c r="C1414" s="700"/>
      <c r="D1414" s="53"/>
      <c r="E1414" s="62" t="e">
        <f t="shared" si="1474"/>
        <v>#N/A</v>
      </c>
      <c r="F1414" s="664" t="str">
        <f t="shared" si="1472"/>
        <v/>
      </c>
      <c r="G1414" s="587"/>
      <c r="H1414" s="588">
        <f t="shared" si="1456"/>
        <v>0</v>
      </c>
      <c r="I1414" s="588">
        <f t="shared" si="1476"/>
        <v>0</v>
      </c>
      <c r="J1414" s="587"/>
      <c r="K1414" s="588">
        <f t="shared" si="1457"/>
        <v>0</v>
      </c>
      <c r="L1414" s="588">
        <f t="shared" si="1477"/>
        <v>0</v>
      </c>
      <c r="M1414" s="587"/>
      <c r="N1414" s="588">
        <f t="shared" si="1458"/>
        <v>0</v>
      </c>
      <c r="O1414" s="588">
        <f t="shared" si="1478"/>
        <v>0</v>
      </c>
      <c r="P1414" s="587"/>
      <c r="Q1414" s="588">
        <f t="shared" si="1459"/>
        <v>0</v>
      </c>
      <c r="R1414" s="588">
        <f t="shared" si="1479"/>
        <v>0</v>
      </c>
      <c r="S1414" s="587"/>
      <c r="T1414" s="588">
        <f t="shared" si="1460"/>
        <v>0</v>
      </c>
      <c r="U1414" s="588">
        <f t="shared" si="1480"/>
        <v>0</v>
      </c>
      <c r="V1414" s="587"/>
      <c r="W1414" s="588">
        <f t="shared" si="1461"/>
        <v>0</v>
      </c>
      <c r="X1414" s="588">
        <f t="shared" si="1481"/>
        <v>0</v>
      </c>
      <c r="Y1414" s="587"/>
      <c r="Z1414" s="588">
        <f t="shared" si="1462"/>
        <v>0</v>
      </c>
      <c r="AA1414" s="588">
        <f t="shared" si="1489"/>
        <v>0</v>
      </c>
      <c r="AB1414" s="587"/>
      <c r="AC1414" s="588">
        <f t="shared" si="1463"/>
        <v>0</v>
      </c>
      <c r="AD1414" s="588">
        <f t="shared" si="1482"/>
        <v>0</v>
      </c>
      <c r="AE1414" s="587"/>
      <c r="AF1414" s="588">
        <f t="shared" si="1464"/>
        <v>0</v>
      </c>
      <c r="AG1414" s="588">
        <f t="shared" si="1483"/>
        <v>0</v>
      </c>
      <c r="AH1414" s="587"/>
      <c r="AI1414" s="588">
        <f t="shared" si="1465"/>
        <v>0</v>
      </c>
      <c r="AJ1414" s="588">
        <f t="shared" si="1484"/>
        <v>0</v>
      </c>
      <c r="AK1414" s="587"/>
      <c r="AL1414" s="588">
        <f t="shared" si="1466"/>
        <v>0</v>
      </c>
      <c r="AM1414" s="588">
        <f t="shared" si="1485"/>
        <v>0</v>
      </c>
      <c r="AN1414" s="587"/>
      <c r="AO1414" s="588">
        <f t="shared" si="1467"/>
        <v>0</v>
      </c>
      <c r="AP1414" s="588">
        <f t="shared" si="1486"/>
        <v>0</v>
      </c>
      <c r="AQ1414" s="587"/>
      <c r="AR1414" s="588">
        <f t="shared" si="1468"/>
        <v>0</v>
      </c>
      <c r="AS1414" s="588">
        <f t="shared" ref="AS1414:AS1477" si="1490">SUM(AQ1414:AR1414)</f>
        <v>0</v>
      </c>
      <c r="AT1414" s="587" t="e">
        <v>#N/A</v>
      </c>
      <c r="AU1414" s="588">
        <f t="shared" si="1469"/>
        <v>0</v>
      </c>
      <c r="AV1414" s="588" t="e">
        <f t="shared" si="1487"/>
        <v>#N/A</v>
      </c>
      <c r="AW1414" s="587"/>
      <c r="AX1414" s="652"/>
      <c r="AY1414" s="706">
        <f t="shared" si="1488"/>
        <v>0</v>
      </c>
      <c r="BC1414" s="30">
        <f t="shared" si="1448"/>
        <v>0</v>
      </c>
      <c r="BD1414" s="30">
        <f t="shared" si="1449"/>
        <v>0</v>
      </c>
      <c r="BE1414" s="30">
        <f t="shared" si="1471"/>
        <v>0</v>
      </c>
      <c r="BF1414" s="30">
        <f t="shared" si="1450"/>
        <v>0</v>
      </c>
      <c r="BG1414" s="30">
        <f t="shared" si="1451"/>
        <v>0</v>
      </c>
      <c r="BH1414" s="30">
        <f t="shared" si="1470"/>
        <v>0</v>
      </c>
      <c r="BI1414" s="30">
        <f t="shared" si="1475"/>
        <v>0</v>
      </c>
      <c r="BJ1414" s="30">
        <f t="shared" si="1452"/>
        <v>0</v>
      </c>
      <c r="BK1414" s="704">
        <f t="shared" si="1453"/>
        <v>0</v>
      </c>
      <c r="BL1414" s="30">
        <f t="shared" si="1454"/>
        <v>0</v>
      </c>
      <c r="BM1414" s="30">
        <f t="shared" si="1455"/>
        <v>0</v>
      </c>
      <c r="BN1414" s="30">
        <f t="shared" si="1473"/>
        <v>0</v>
      </c>
    </row>
    <row r="1415" spans="1:66" ht="15.75" thickBot="1" x14ac:dyDescent="0.3">
      <c r="A1415" s="52"/>
      <c r="B1415" s="53"/>
      <c r="C1415" s="700"/>
      <c r="D1415" s="53"/>
      <c r="E1415" s="62" t="e">
        <f t="shared" si="1474"/>
        <v>#N/A</v>
      </c>
      <c r="F1415" s="664" t="str">
        <f t="shared" si="1472"/>
        <v/>
      </c>
      <c r="G1415" s="587"/>
      <c r="H1415" s="588">
        <f t="shared" si="1456"/>
        <v>0</v>
      </c>
      <c r="I1415" s="588">
        <f t="shared" si="1476"/>
        <v>0</v>
      </c>
      <c r="J1415" s="587"/>
      <c r="K1415" s="588">
        <f t="shared" si="1457"/>
        <v>0</v>
      </c>
      <c r="L1415" s="588">
        <f t="shared" si="1477"/>
        <v>0</v>
      </c>
      <c r="M1415" s="587"/>
      <c r="N1415" s="588">
        <f t="shared" si="1458"/>
        <v>0</v>
      </c>
      <c r="O1415" s="588">
        <f t="shared" si="1478"/>
        <v>0</v>
      </c>
      <c r="P1415" s="587"/>
      <c r="Q1415" s="588">
        <f t="shared" si="1459"/>
        <v>0</v>
      </c>
      <c r="R1415" s="588">
        <f t="shared" si="1479"/>
        <v>0</v>
      </c>
      <c r="S1415" s="587"/>
      <c r="T1415" s="588">
        <f t="shared" si="1460"/>
        <v>0</v>
      </c>
      <c r="U1415" s="588">
        <f t="shared" si="1480"/>
        <v>0</v>
      </c>
      <c r="V1415" s="587"/>
      <c r="W1415" s="588">
        <f t="shared" si="1461"/>
        <v>0</v>
      </c>
      <c r="X1415" s="588">
        <f t="shared" si="1481"/>
        <v>0</v>
      </c>
      <c r="Y1415" s="587"/>
      <c r="Z1415" s="588">
        <f t="shared" si="1462"/>
        <v>0</v>
      </c>
      <c r="AA1415" s="588">
        <f t="shared" si="1489"/>
        <v>0</v>
      </c>
      <c r="AB1415" s="587"/>
      <c r="AC1415" s="588">
        <f t="shared" si="1463"/>
        <v>0</v>
      </c>
      <c r="AD1415" s="588">
        <f t="shared" si="1482"/>
        <v>0</v>
      </c>
      <c r="AE1415" s="587"/>
      <c r="AF1415" s="588">
        <f t="shared" si="1464"/>
        <v>0</v>
      </c>
      <c r="AG1415" s="588">
        <f t="shared" si="1483"/>
        <v>0</v>
      </c>
      <c r="AH1415" s="587"/>
      <c r="AI1415" s="588">
        <f t="shared" si="1465"/>
        <v>0</v>
      </c>
      <c r="AJ1415" s="588">
        <f t="shared" si="1484"/>
        <v>0</v>
      </c>
      <c r="AK1415" s="587"/>
      <c r="AL1415" s="588">
        <f t="shared" si="1466"/>
        <v>0</v>
      </c>
      <c r="AM1415" s="588">
        <f t="shared" si="1485"/>
        <v>0</v>
      </c>
      <c r="AN1415" s="587"/>
      <c r="AO1415" s="588">
        <f t="shared" si="1467"/>
        <v>0</v>
      </c>
      <c r="AP1415" s="588">
        <f t="shared" si="1486"/>
        <v>0</v>
      </c>
      <c r="AQ1415" s="587"/>
      <c r="AR1415" s="588">
        <f t="shared" si="1468"/>
        <v>0</v>
      </c>
      <c r="AS1415" s="588">
        <f t="shared" si="1490"/>
        <v>0</v>
      </c>
      <c r="AT1415" s="587"/>
      <c r="AU1415" s="588">
        <f t="shared" si="1469"/>
        <v>0</v>
      </c>
      <c r="AV1415" s="588">
        <f t="shared" si="1487"/>
        <v>0</v>
      </c>
      <c r="AW1415" s="587"/>
      <c r="AX1415" s="652"/>
      <c r="AY1415" s="706">
        <f t="shared" si="1488"/>
        <v>0</v>
      </c>
      <c r="BC1415" s="30">
        <f t="shared" si="1448"/>
        <v>0</v>
      </c>
      <c r="BD1415" s="30">
        <f t="shared" si="1449"/>
        <v>0</v>
      </c>
      <c r="BE1415" s="30">
        <f t="shared" si="1471"/>
        <v>0</v>
      </c>
      <c r="BF1415" s="30">
        <f t="shared" si="1450"/>
        <v>0</v>
      </c>
      <c r="BG1415" s="30">
        <f t="shared" si="1451"/>
        <v>0</v>
      </c>
      <c r="BH1415" s="30">
        <f t="shared" si="1470"/>
        <v>0</v>
      </c>
      <c r="BI1415" s="30">
        <f t="shared" si="1475"/>
        <v>0</v>
      </c>
      <c r="BJ1415" s="30">
        <f t="shared" si="1452"/>
        <v>0</v>
      </c>
      <c r="BK1415" s="704">
        <f t="shared" si="1453"/>
        <v>0</v>
      </c>
      <c r="BL1415" s="30">
        <f t="shared" si="1454"/>
        <v>0</v>
      </c>
      <c r="BM1415" s="30">
        <f t="shared" si="1455"/>
        <v>0</v>
      </c>
      <c r="BN1415" s="30">
        <f t="shared" si="1473"/>
        <v>0</v>
      </c>
    </row>
    <row r="1416" spans="1:66" ht="15.75" thickBot="1" x14ac:dyDescent="0.3">
      <c r="A1416" s="52"/>
      <c r="B1416" s="53"/>
      <c r="C1416" s="700"/>
      <c r="D1416" s="53"/>
      <c r="E1416" s="62" t="e">
        <f t="shared" si="1474"/>
        <v>#N/A</v>
      </c>
      <c r="F1416" s="664" t="str">
        <f t="shared" si="1472"/>
        <v/>
      </c>
      <c r="G1416" s="587"/>
      <c r="H1416" s="588">
        <f t="shared" si="1456"/>
        <v>0</v>
      </c>
      <c r="I1416" s="588">
        <f t="shared" si="1476"/>
        <v>0</v>
      </c>
      <c r="J1416" s="587"/>
      <c r="K1416" s="588">
        <f t="shared" si="1457"/>
        <v>0</v>
      </c>
      <c r="L1416" s="588">
        <f t="shared" si="1477"/>
        <v>0</v>
      </c>
      <c r="M1416" s="587"/>
      <c r="N1416" s="588">
        <f t="shared" si="1458"/>
        <v>0</v>
      </c>
      <c r="O1416" s="588">
        <f t="shared" si="1478"/>
        <v>0</v>
      </c>
      <c r="P1416" s="587"/>
      <c r="Q1416" s="588">
        <f t="shared" si="1459"/>
        <v>0</v>
      </c>
      <c r="R1416" s="588">
        <f t="shared" si="1479"/>
        <v>0</v>
      </c>
      <c r="S1416" s="587"/>
      <c r="T1416" s="588">
        <f t="shared" si="1460"/>
        <v>0</v>
      </c>
      <c r="U1416" s="588">
        <f t="shared" si="1480"/>
        <v>0</v>
      </c>
      <c r="V1416" s="587"/>
      <c r="W1416" s="588">
        <f t="shared" si="1461"/>
        <v>0</v>
      </c>
      <c r="X1416" s="588">
        <f t="shared" si="1481"/>
        <v>0</v>
      </c>
      <c r="Y1416" s="587"/>
      <c r="Z1416" s="588">
        <f t="shared" si="1462"/>
        <v>0</v>
      </c>
      <c r="AA1416" s="588">
        <f t="shared" si="1489"/>
        <v>0</v>
      </c>
      <c r="AB1416" s="587"/>
      <c r="AC1416" s="588">
        <f t="shared" si="1463"/>
        <v>0</v>
      </c>
      <c r="AD1416" s="588">
        <f t="shared" si="1482"/>
        <v>0</v>
      </c>
      <c r="AE1416" s="587"/>
      <c r="AF1416" s="588">
        <f t="shared" si="1464"/>
        <v>0</v>
      </c>
      <c r="AG1416" s="588">
        <f t="shared" si="1483"/>
        <v>0</v>
      </c>
      <c r="AH1416" s="587"/>
      <c r="AI1416" s="588">
        <f t="shared" si="1465"/>
        <v>0</v>
      </c>
      <c r="AJ1416" s="588">
        <f t="shared" si="1484"/>
        <v>0</v>
      </c>
      <c r="AK1416" s="587"/>
      <c r="AL1416" s="588">
        <f t="shared" si="1466"/>
        <v>0</v>
      </c>
      <c r="AM1416" s="588">
        <f t="shared" si="1485"/>
        <v>0</v>
      </c>
      <c r="AN1416" s="587"/>
      <c r="AO1416" s="588">
        <f t="shared" si="1467"/>
        <v>0</v>
      </c>
      <c r="AP1416" s="588">
        <f t="shared" si="1486"/>
        <v>0</v>
      </c>
      <c r="AQ1416" s="587"/>
      <c r="AR1416" s="588">
        <f t="shared" si="1468"/>
        <v>0</v>
      </c>
      <c r="AS1416" s="588">
        <f t="shared" si="1490"/>
        <v>0</v>
      </c>
      <c r="AT1416" s="587"/>
      <c r="AU1416" s="588">
        <f t="shared" si="1469"/>
        <v>0</v>
      </c>
      <c r="AV1416" s="588">
        <f t="shared" si="1487"/>
        <v>0</v>
      </c>
      <c r="AW1416" s="587"/>
      <c r="AX1416" s="652"/>
      <c r="AY1416" s="706">
        <f t="shared" si="1488"/>
        <v>0</v>
      </c>
      <c r="BC1416" s="30">
        <f t="shared" ref="BC1416:BC1479" si="1491">L1416-I1416</f>
        <v>0</v>
      </c>
      <c r="BD1416" s="30">
        <f t="shared" ref="BD1416:BD1479" si="1492">O1416-L1416</f>
        <v>0</v>
      </c>
      <c r="BE1416" s="30">
        <f t="shared" si="1471"/>
        <v>0</v>
      </c>
      <c r="BF1416" s="30">
        <f t="shared" ref="BF1416:BF1479" si="1493">U1416-R1416</f>
        <v>0</v>
      </c>
      <c r="BG1416" s="30">
        <f t="shared" ref="BG1416:BG1479" si="1494">X1416-U1416</f>
        <v>0</v>
      </c>
      <c r="BH1416" s="30">
        <f t="shared" si="1470"/>
        <v>0</v>
      </c>
      <c r="BI1416" s="30">
        <f t="shared" si="1475"/>
        <v>0</v>
      </c>
      <c r="BJ1416" s="30">
        <f t="shared" ref="BJ1416:BJ1479" si="1495">AG1416-AD1416</f>
        <v>0</v>
      </c>
      <c r="BK1416" s="704">
        <f t="shared" ref="BK1416:BK1479" si="1496">AJ1416-AG1416</f>
        <v>0</v>
      </c>
      <c r="BL1416" s="30">
        <f t="shared" ref="BL1416:BL1479" si="1497">AM1416-AJ1416</f>
        <v>0</v>
      </c>
      <c r="BM1416" s="30">
        <f t="shared" ref="BM1416:BM1479" si="1498">AP1416-AM1416</f>
        <v>0</v>
      </c>
      <c r="BN1416" s="30">
        <f t="shared" si="1473"/>
        <v>0</v>
      </c>
    </row>
    <row r="1417" spans="1:66" ht="15.75" thickBot="1" x14ac:dyDescent="0.3">
      <c r="A1417" s="52"/>
      <c r="B1417" s="53"/>
      <c r="C1417" s="700"/>
      <c r="D1417" s="53"/>
      <c r="E1417" s="62" t="e">
        <f t="shared" si="1474"/>
        <v>#N/A</v>
      </c>
      <c r="F1417" s="664" t="str">
        <f t="shared" si="1472"/>
        <v/>
      </c>
      <c r="G1417" s="587"/>
      <c r="H1417" s="588">
        <f t="shared" si="1456"/>
        <v>0</v>
      </c>
      <c r="I1417" s="588">
        <f t="shared" si="1476"/>
        <v>0</v>
      </c>
      <c r="J1417" s="587"/>
      <c r="K1417" s="588">
        <f t="shared" si="1457"/>
        <v>0</v>
      </c>
      <c r="L1417" s="588">
        <f t="shared" si="1477"/>
        <v>0</v>
      </c>
      <c r="M1417" s="587"/>
      <c r="N1417" s="588">
        <f t="shared" si="1458"/>
        <v>0</v>
      </c>
      <c r="O1417" s="588">
        <f t="shared" si="1478"/>
        <v>0</v>
      </c>
      <c r="P1417" s="587"/>
      <c r="Q1417" s="588">
        <f t="shared" si="1459"/>
        <v>0</v>
      </c>
      <c r="R1417" s="588">
        <f t="shared" si="1479"/>
        <v>0</v>
      </c>
      <c r="S1417" s="587"/>
      <c r="T1417" s="588">
        <f t="shared" si="1460"/>
        <v>0</v>
      </c>
      <c r="U1417" s="588">
        <f t="shared" si="1480"/>
        <v>0</v>
      </c>
      <c r="V1417" s="587"/>
      <c r="W1417" s="588">
        <f t="shared" si="1461"/>
        <v>0</v>
      </c>
      <c r="X1417" s="588">
        <f t="shared" si="1481"/>
        <v>0</v>
      </c>
      <c r="Y1417" s="587"/>
      <c r="Z1417" s="588">
        <f t="shared" si="1462"/>
        <v>0</v>
      </c>
      <c r="AA1417" s="588">
        <f t="shared" si="1489"/>
        <v>0</v>
      </c>
      <c r="AB1417" s="587"/>
      <c r="AC1417" s="588">
        <f t="shared" si="1463"/>
        <v>0</v>
      </c>
      <c r="AD1417" s="588">
        <f t="shared" si="1482"/>
        <v>0</v>
      </c>
      <c r="AE1417" s="587"/>
      <c r="AF1417" s="588">
        <f t="shared" si="1464"/>
        <v>0</v>
      </c>
      <c r="AG1417" s="588">
        <f t="shared" si="1483"/>
        <v>0</v>
      </c>
      <c r="AH1417" s="587"/>
      <c r="AI1417" s="588">
        <f t="shared" si="1465"/>
        <v>0</v>
      </c>
      <c r="AJ1417" s="588">
        <f t="shared" si="1484"/>
        <v>0</v>
      </c>
      <c r="AK1417" s="587"/>
      <c r="AL1417" s="588">
        <f t="shared" si="1466"/>
        <v>0</v>
      </c>
      <c r="AM1417" s="588">
        <f t="shared" si="1485"/>
        <v>0</v>
      </c>
      <c r="AN1417" s="587"/>
      <c r="AO1417" s="588">
        <f t="shared" si="1467"/>
        <v>0</v>
      </c>
      <c r="AP1417" s="588">
        <f t="shared" si="1486"/>
        <v>0</v>
      </c>
      <c r="AQ1417" s="587"/>
      <c r="AR1417" s="588">
        <f t="shared" si="1468"/>
        <v>0</v>
      </c>
      <c r="AS1417" s="588">
        <f t="shared" si="1490"/>
        <v>0</v>
      </c>
      <c r="AT1417" s="587"/>
      <c r="AU1417" s="588">
        <f t="shared" si="1469"/>
        <v>0</v>
      </c>
      <c r="AV1417" s="588">
        <f t="shared" si="1487"/>
        <v>0</v>
      </c>
      <c r="AW1417" s="587"/>
      <c r="AX1417" s="652"/>
      <c r="AY1417" s="706">
        <f t="shared" si="1488"/>
        <v>0</v>
      </c>
      <c r="BC1417" s="30">
        <f t="shared" si="1491"/>
        <v>0</v>
      </c>
      <c r="BD1417" s="30">
        <f t="shared" si="1492"/>
        <v>0</v>
      </c>
      <c r="BE1417" s="30">
        <f t="shared" si="1471"/>
        <v>0</v>
      </c>
      <c r="BF1417" s="30">
        <f t="shared" si="1493"/>
        <v>0</v>
      </c>
      <c r="BG1417" s="30">
        <f t="shared" si="1494"/>
        <v>0</v>
      </c>
      <c r="BH1417" s="30">
        <f t="shared" si="1470"/>
        <v>0</v>
      </c>
      <c r="BI1417" s="30">
        <f t="shared" si="1475"/>
        <v>0</v>
      </c>
      <c r="BJ1417" s="30">
        <f t="shared" si="1495"/>
        <v>0</v>
      </c>
      <c r="BK1417" s="704">
        <f t="shared" si="1496"/>
        <v>0</v>
      </c>
      <c r="BL1417" s="30">
        <f t="shared" si="1497"/>
        <v>0</v>
      </c>
      <c r="BM1417" s="30">
        <f t="shared" si="1498"/>
        <v>0</v>
      </c>
      <c r="BN1417" s="30">
        <f t="shared" si="1473"/>
        <v>0</v>
      </c>
    </row>
    <row r="1418" spans="1:66" ht="15.75" thickBot="1" x14ac:dyDescent="0.3">
      <c r="A1418" s="52"/>
      <c r="B1418" s="53"/>
      <c r="C1418" s="700"/>
      <c r="D1418" s="53"/>
      <c r="E1418" s="62" t="e">
        <f t="shared" si="1474"/>
        <v>#N/A</v>
      </c>
      <c r="F1418" s="664" t="str">
        <f t="shared" si="1472"/>
        <v/>
      </c>
      <c r="G1418" s="587"/>
      <c r="H1418" s="588">
        <f t="shared" si="1456"/>
        <v>0</v>
      </c>
      <c r="I1418" s="588">
        <f t="shared" si="1476"/>
        <v>0</v>
      </c>
      <c r="J1418" s="587"/>
      <c r="K1418" s="588">
        <f t="shared" si="1457"/>
        <v>0</v>
      </c>
      <c r="L1418" s="588">
        <f t="shared" si="1477"/>
        <v>0</v>
      </c>
      <c r="M1418" s="587"/>
      <c r="N1418" s="588">
        <f t="shared" si="1458"/>
        <v>0</v>
      </c>
      <c r="O1418" s="588">
        <f t="shared" si="1478"/>
        <v>0</v>
      </c>
      <c r="P1418" s="587"/>
      <c r="Q1418" s="588">
        <f t="shared" si="1459"/>
        <v>0</v>
      </c>
      <c r="R1418" s="588">
        <f t="shared" si="1479"/>
        <v>0</v>
      </c>
      <c r="S1418" s="587"/>
      <c r="T1418" s="588">
        <f t="shared" si="1460"/>
        <v>0</v>
      </c>
      <c r="U1418" s="588">
        <f t="shared" si="1480"/>
        <v>0</v>
      </c>
      <c r="V1418" s="587"/>
      <c r="W1418" s="588">
        <f t="shared" si="1461"/>
        <v>0</v>
      </c>
      <c r="X1418" s="588">
        <f t="shared" si="1481"/>
        <v>0</v>
      </c>
      <c r="Y1418" s="587"/>
      <c r="Z1418" s="588">
        <f t="shared" si="1462"/>
        <v>0</v>
      </c>
      <c r="AA1418" s="588">
        <f t="shared" si="1489"/>
        <v>0</v>
      </c>
      <c r="AB1418" s="587"/>
      <c r="AC1418" s="588">
        <f t="shared" si="1463"/>
        <v>0</v>
      </c>
      <c r="AD1418" s="588">
        <f t="shared" si="1482"/>
        <v>0</v>
      </c>
      <c r="AE1418" s="587"/>
      <c r="AF1418" s="588">
        <f t="shared" si="1464"/>
        <v>0</v>
      </c>
      <c r="AG1418" s="588">
        <f t="shared" si="1483"/>
        <v>0</v>
      </c>
      <c r="AH1418" s="587"/>
      <c r="AI1418" s="588">
        <f t="shared" si="1465"/>
        <v>0</v>
      </c>
      <c r="AJ1418" s="588">
        <f t="shared" si="1484"/>
        <v>0</v>
      </c>
      <c r="AK1418" s="587"/>
      <c r="AL1418" s="588">
        <f t="shared" si="1466"/>
        <v>0</v>
      </c>
      <c r="AM1418" s="588">
        <f t="shared" si="1485"/>
        <v>0</v>
      </c>
      <c r="AN1418" s="587"/>
      <c r="AO1418" s="588">
        <f t="shared" si="1467"/>
        <v>0</v>
      </c>
      <c r="AP1418" s="588">
        <f t="shared" si="1486"/>
        <v>0</v>
      </c>
      <c r="AQ1418" s="587"/>
      <c r="AR1418" s="588">
        <f t="shared" si="1468"/>
        <v>0</v>
      </c>
      <c r="AS1418" s="588">
        <f t="shared" si="1490"/>
        <v>0</v>
      </c>
      <c r="AT1418" s="587"/>
      <c r="AU1418" s="588">
        <f t="shared" si="1469"/>
        <v>0</v>
      </c>
      <c r="AV1418" s="588">
        <f t="shared" si="1487"/>
        <v>0</v>
      </c>
      <c r="AW1418" s="587"/>
      <c r="AX1418" s="652"/>
      <c r="AY1418" s="706">
        <f t="shared" si="1488"/>
        <v>0</v>
      </c>
      <c r="BC1418" s="30">
        <f t="shared" si="1491"/>
        <v>0</v>
      </c>
      <c r="BD1418" s="30">
        <f t="shared" si="1492"/>
        <v>0</v>
      </c>
      <c r="BE1418" s="30">
        <f t="shared" si="1471"/>
        <v>0</v>
      </c>
      <c r="BF1418" s="30">
        <f t="shared" si="1493"/>
        <v>0</v>
      </c>
      <c r="BG1418" s="30">
        <f t="shared" si="1494"/>
        <v>0</v>
      </c>
      <c r="BH1418" s="30">
        <f t="shared" si="1470"/>
        <v>0</v>
      </c>
      <c r="BI1418" s="30">
        <f t="shared" si="1475"/>
        <v>0</v>
      </c>
      <c r="BJ1418" s="30">
        <f t="shared" si="1495"/>
        <v>0</v>
      </c>
      <c r="BK1418" s="704">
        <f t="shared" si="1496"/>
        <v>0</v>
      </c>
      <c r="BL1418" s="30">
        <f t="shared" si="1497"/>
        <v>0</v>
      </c>
      <c r="BM1418" s="30">
        <f t="shared" si="1498"/>
        <v>0</v>
      </c>
      <c r="BN1418" s="30">
        <f t="shared" si="1473"/>
        <v>0</v>
      </c>
    </row>
    <row r="1419" spans="1:66" ht="15.75" thickBot="1" x14ac:dyDescent="0.3">
      <c r="A1419" s="52"/>
      <c r="B1419" s="53"/>
      <c r="C1419" s="700"/>
      <c r="D1419" s="53"/>
      <c r="E1419" s="62" t="e">
        <f t="shared" si="1474"/>
        <v>#N/A</v>
      </c>
      <c r="F1419" s="664" t="str">
        <f t="shared" si="1472"/>
        <v/>
      </c>
      <c r="G1419" s="587"/>
      <c r="H1419" s="588">
        <f t="shared" ref="H1419:H1482" si="1499">SUMIFS(JE_amount,JE_Month,H$3,JE_Entity,$A1419,JE_Ledger_number,$B1419)</f>
        <v>0</v>
      </c>
      <c r="I1419" s="588">
        <f t="shared" si="1476"/>
        <v>0</v>
      </c>
      <c r="J1419" s="587"/>
      <c r="K1419" s="588">
        <f t="shared" ref="K1419:K1482" si="1500">SUMIFS(JE_amount,JE_Month,K$3,JE_Entity,$A1419,JE_Ledger_number,$B1419)</f>
        <v>0</v>
      </c>
      <c r="L1419" s="588">
        <f t="shared" si="1477"/>
        <v>0</v>
      </c>
      <c r="M1419" s="587"/>
      <c r="N1419" s="588">
        <f t="shared" ref="N1419:N1482" si="1501">SUMIFS(JE_amount,JE_Month,N$3,JE_Entity,$A1419,JE_Ledger_number,$B1419)</f>
        <v>0</v>
      </c>
      <c r="O1419" s="588">
        <f t="shared" si="1478"/>
        <v>0</v>
      </c>
      <c r="P1419" s="587"/>
      <c r="Q1419" s="588">
        <f t="shared" ref="Q1419:Q1482" si="1502">SUMIFS(JE_amount,JE_Month,Q$3,JE_Entity,$A1419,JE_Ledger_number,$B1419)</f>
        <v>0</v>
      </c>
      <c r="R1419" s="588">
        <f t="shared" si="1479"/>
        <v>0</v>
      </c>
      <c r="S1419" s="587"/>
      <c r="T1419" s="588">
        <f t="shared" ref="T1419:T1482" si="1503">SUMIFS(JE_amount,JE_Month,T$3,JE_Entity,$A1419,JE_Ledger_number,$B1419)</f>
        <v>0</v>
      </c>
      <c r="U1419" s="588">
        <f t="shared" si="1480"/>
        <v>0</v>
      </c>
      <c r="V1419" s="587"/>
      <c r="W1419" s="588">
        <f t="shared" ref="W1419:W1482" si="1504">SUMIFS(JE_amount,JE_Month,W$3,JE_Entity,$A1419,JE_Ledger_number,$B1419)</f>
        <v>0</v>
      </c>
      <c r="X1419" s="588">
        <f t="shared" si="1481"/>
        <v>0</v>
      </c>
      <c r="Y1419" s="587"/>
      <c r="Z1419" s="588">
        <f t="shared" ref="Z1419:Z1482" si="1505">SUMIFS(JE_amount,JE_Month,Z$3,JE_Entity,$A1419,JE_Ledger_number,$B1419)</f>
        <v>0</v>
      </c>
      <c r="AA1419" s="588">
        <f t="shared" si="1489"/>
        <v>0</v>
      </c>
      <c r="AB1419" s="587"/>
      <c r="AC1419" s="588">
        <f t="shared" ref="AC1419:AC1482" si="1506">SUMIFS(JE_amount,JE_Month,AC$3,JE_Entity,$A1419,JE_Ledger_number,$B1419)</f>
        <v>0</v>
      </c>
      <c r="AD1419" s="588">
        <f t="shared" si="1482"/>
        <v>0</v>
      </c>
      <c r="AE1419" s="587"/>
      <c r="AF1419" s="588">
        <f t="shared" ref="AF1419:AF1482" si="1507">SUMIFS(JE_amount,JE_Month,AF$3,JE_Entity,$A1419,JE_Ledger_number,$B1419)</f>
        <v>0</v>
      </c>
      <c r="AG1419" s="588">
        <f t="shared" si="1483"/>
        <v>0</v>
      </c>
      <c r="AH1419" s="587"/>
      <c r="AI1419" s="588">
        <f t="shared" ref="AI1419:AI1482" si="1508">SUMIFS(JE_amount,JE_Month,AI$3,JE_Entity,$A1419,JE_Ledger_number,$B1419)</f>
        <v>0</v>
      </c>
      <c r="AJ1419" s="588">
        <f t="shared" si="1484"/>
        <v>0</v>
      </c>
      <c r="AK1419" s="587"/>
      <c r="AL1419" s="588">
        <f t="shared" ref="AL1419:AL1482" si="1509">SUMIFS(JE_amount,JE_Month,AL$3,JE_Entity,$A1419,JE_Ledger_number,$B1419)</f>
        <v>0</v>
      </c>
      <c r="AM1419" s="588">
        <f t="shared" si="1485"/>
        <v>0</v>
      </c>
      <c r="AN1419" s="587"/>
      <c r="AO1419" s="588">
        <f t="shared" ref="AO1419:AO1482" si="1510">SUMIFS(JE_amount,JE_Month,AO$3,JE_Entity,$A1419,JE_Ledger_number,$B1419)</f>
        <v>0</v>
      </c>
      <c r="AP1419" s="588">
        <f t="shared" si="1486"/>
        <v>0</v>
      </c>
      <c r="AQ1419" s="587"/>
      <c r="AR1419" s="588">
        <f t="shared" ref="AR1419:AR1482" si="1511">SUMIFS(JE_amount,JE_Month,AR$3,JE_Entity,$A1419,JE_Ledger_number,$B1419)</f>
        <v>0</v>
      </c>
      <c r="AS1419" s="588">
        <f t="shared" si="1490"/>
        <v>0</v>
      </c>
      <c r="AT1419" s="587"/>
      <c r="AU1419" s="588">
        <f t="shared" ref="AU1419:AU1482" si="1512">SUMIFS(JE_amount_NIS,JE_Month,AU$3,JE_Entity,$A1419,JE_Ledger_number,$B1419)</f>
        <v>0</v>
      </c>
      <c r="AV1419" s="588">
        <f t="shared" si="1487"/>
        <v>0</v>
      </c>
      <c r="AW1419" s="587"/>
      <c r="AX1419" s="652"/>
      <c r="AY1419" s="706">
        <f t="shared" si="1488"/>
        <v>0</v>
      </c>
      <c r="BC1419" s="30">
        <f t="shared" si="1491"/>
        <v>0</v>
      </c>
      <c r="BD1419" s="30">
        <f t="shared" si="1492"/>
        <v>0</v>
      </c>
      <c r="BE1419" s="30">
        <f t="shared" si="1471"/>
        <v>0</v>
      </c>
      <c r="BF1419" s="30">
        <f t="shared" si="1493"/>
        <v>0</v>
      </c>
      <c r="BG1419" s="30">
        <f t="shared" si="1494"/>
        <v>0</v>
      </c>
      <c r="BH1419" s="30">
        <f t="shared" si="1470"/>
        <v>0</v>
      </c>
      <c r="BI1419" s="30">
        <f t="shared" si="1475"/>
        <v>0</v>
      </c>
      <c r="BJ1419" s="30">
        <f t="shared" si="1495"/>
        <v>0</v>
      </c>
      <c r="BK1419" s="704">
        <f t="shared" si="1496"/>
        <v>0</v>
      </c>
      <c r="BL1419" s="30">
        <f t="shared" si="1497"/>
        <v>0</v>
      </c>
      <c r="BM1419" s="30">
        <f t="shared" si="1498"/>
        <v>0</v>
      </c>
      <c r="BN1419" s="30">
        <f t="shared" si="1473"/>
        <v>0</v>
      </c>
    </row>
    <row r="1420" spans="1:66" ht="15.75" thickBot="1" x14ac:dyDescent="0.3">
      <c r="A1420" s="52"/>
      <c r="B1420" s="53"/>
      <c r="C1420" s="700"/>
      <c r="D1420" s="53"/>
      <c r="E1420" s="62" t="e">
        <f t="shared" si="1474"/>
        <v>#N/A</v>
      </c>
      <c r="F1420" s="664" t="str">
        <f t="shared" si="1472"/>
        <v/>
      </c>
      <c r="G1420" s="587"/>
      <c r="H1420" s="588">
        <f t="shared" si="1499"/>
        <v>0</v>
      </c>
      <c r="I1420" s="588">
        <f t="shared" si="1476"/>
        <v>0</v>
      </c>
      <c r="J1420" s="587"/>
      <c r="K1420" s="588">
        <f t="shared" si="1500"/>
        <v>0</v>
      </c>
      <c r="L1420" s="588">
        <f t="shared" si="1477"/>
        <v>0</v>
      </c>
      <c r="M1420" s="587"/>
      <c r="N1420" s="588">
        <f t="shared" si="1501"/>
        <v>0</v>
      </c>
      <c r="O1420" s="588">
        <f t="shared" si="1478"/>
        <v>0</v>
      </c>
      <c r="P1420" s="587"/>
      <c r="Q1420" s="588">
        <f t="shared" si="1502"/>
        <v>0</v>
      </c>
      <c r="R1420" s="588">
        <f t="shared" si="1479"/>
        <v>0</v>
      </c>
      <c r="S1420" s="587"/>
      <c r="T1420" s="588">
        <f t="shared" si="1503"/>
        <v>0</v>
      </c>
      <c r="U1420" s="588">
        <f t="shared" si="1480"/>
        <v>0</v>
      </c>
      <c r="V1420" s="587"/>
      <c r="W1420" s="588">
        <f t="shared" si="1504"/>
        <v>0</v>
      </c>
      <c r="X1420" s="588">
        <f t="shared" si="1481"/>
        <v>0</v>
      </c>
      <c r="Y1420" s="587"/>
      <c r="Z1420" s="588">
        <f t="shared" si="1505"/>
        <v>0</v>
      </c>
      <c r="AA1420" s="588">
        <f t="shared" si="1489"/>
        <v>0</v>
      </c>
      <c r="AB1420" s="587"/>
      <c r="AC1420" s="588">
        <f t="shared" si="1506"/>
        <v>0</v>
      </c>
      <c r="AD1420" s="588">
        <f t="shared" si="1482"/>
        <v>0</v>
      </c>
      <c r="AE1420" s="587"/>
      <c r="AF1420" s="588">
        <f t="shared" si="1507"/>
        <v>0</v>
      </c>
      <c r="AG1420" s="588">
        <f t="shared" si="1483"/>
        <v>0</v>
      </c>
      <c r="AH1420" s="587"/>
      <c r="AI1420" s="588">
        <f t="shared" si="1508"/>
        <v>0</v>
      </c>
      <c r="AJ1420" s="588">
        <f t="shared" si="1484"/>
        <v>0</v>
      </c>
      <c r="AK1420" s="587"/>
      <c r="AL1420" s="588">
        <f t="shared" si="1509"/>
        <v>0</v>
      </c>
      <c r="AM1420" s="588">
        <f t="shared" si="1485"/>
        <v>0</v>
      </c>
      <c r="AN1420" s="587"/>
      <c r="AO1420" s="588">
        <f t="shared" si="1510"/>
        <v>0</v>
      </c>
      <c r="AP1420" s="588">
        <f t="shared" si="1486"/>
        <v>0</v>
      </c>
      <c r="AQ1420" s="587"/>
      <c r="AR1420" s="588">
        <f t="shared" si="1511"/>
        <v>0</v>
      </c>
      <c r="AS1420" s="588">
        <f t="shared" si="1490"/>
        <v>0</v>
      </c>
      <c r="AT1420" s="587"/>
      <c r="AU1420" s="588">
        <f t="shared" si="1512"/>
        <v>0</v>
      </c>
      <c r="AV1420" s="588">
        <f t="shared" si="1487"/>
        <v>0</v>
      </c>
      <c r="AW1420" s="587"/>
      <c r="AX1420" s="652"/>
      <c r="AY1420" s="706">
        <f t="shared" si="1488"/>
        <v>0</v>
      </c>
      <c r="BC1420" s="30">
        <f t="shared" si="1491"/>
        <v>0</v>
      </c>
      <c r="BD1420" s="30">
        <f t="shared" si="1492"/>
        <v>0</v>
      </c>
      <c r="BE1420" s="30">
        <f t="shared" si="1471"/>
        <v>0</v>
      </c>
      <c r="BF1420" s="30">
        <f t="shared" si="1493"/>
        <v>0</v>
      </c>
      <c r="BG1420" s="30">
        <f t="shared" si="1494"/>
        <v>0</v>
      </c>
      <c r="BH1420" s="30">
        <f t="shared" si="1470"/>
        <v>0</v>
      </c>
      <c r="BI1420" s="30">
        <f t="shared" si="1475"/>
        <v>0</v>
      </c>
      <c r="BJ1420" s="30">
        <f t="shared" si="1495"/>
        <v>0</v>
      </c>
      <c r="BK1420" s="704">
        <f t="shared" si="1496"/>
        <v>0</v>
      </c>
      <c r="BL1420" s="30">
        <f t="shared" si="1497"/>
        <v>0</v>
      </c>
      <c r="BM1420" s="30">
        <f t="shared" si="1498"/>
        <v>0</v>
      </c>
      <c r="BN1420" s="30">
        <f t="shared" si="1473"/>
        <v>0</v>
      </c>
    </row>
    <row r="1421" spans="1:66" ht="15.75" thickBot="1" x14ac:dyDescent="0.3">
      <c r="A1421" s="52"/>
      <c r="B1421" s="53"/>
      <c r="C1421" s="700"/>
      <c r="D1421" s="53"/>
      <c r="E1421" s="62" t="e">
        <f t="shared" si="1474"/>
        <v>#N/A</v>
      </c>
      <c r="F1421" s="664" t="str">
        <f t="shared" si="1472"/>
        <v/>
      </c>
      <c r="G1421" s="587"/>
      <c r="H1421" s="588">
        <f t="shared" si="1499"/>
        <v>0</v>
      </c>
      <c r="I1421" s="588">
        <f t="shared" si="1476"/>
        <v>0</v>
      </c>
      <c r="J1421" s="587"/>
      <c r="K1421" s="588">
        <f t="shared" si="1500"/>
        <v>0</v>
      </c>
      <c r="L1421" s="588">
        <f t="shared" si="1477"/>
        <v>0</v>
      </c>
      <c r="M1421" s="587"/>
      <c r="N1421" s="588">
        <f t="shared" si="1501"/>
        <v>0</v>
      </c>
      <c r="O1421" s="588">
        <f t="shared" si="1478"/>
        <v>0</v>
      </c>
      <c r="P1421" s="587"/>
      <c r="Q1421" s="588">
        <f t="shared" si="1502"/>
        <v>0</v>
      </c>
      <c r="R1421" s="588">
        <f t="shared" si="1479"/>
        <v>0</v>
      </c>
      <c r="S1421" s="587"/>
      <c r="T1421" s="588">
        <f t="shared" si="1503"/>
        <v>0</v>
      </c>
      <c r="U1421" s="588">
        <f t="shared" si="1480"/>
        <v>0</v>
      </c>
      <c r="V1421" s="587"/>
      <c r="W1421" s="588">
        <f t="shared" si="1504"/>
        <v>0</v>
      </c>
      <c r="X1421" s="588">
        <f t="shared" si="1481"/>
        <v>0</v>
      </c>
      <c r="Y1421" s="587"/>
      <c r="Z1421" s="588">
        <f t="shared" si="1505"/>
        <v>0</v>
      </c>
      <c r="AA1421" s="588">
        <f t="shared" si="1489"/>
        <v>0</v>
      </c>
      <c r="AB1421" s="587"/>
      <c r="AC1421" s="588">
        <f t="shared" si="1506"/>
        <v>0</v>
      </c>
      <c r="AD1421" s="588">
        <f t="shared" si="1482"/>
        <v>0</v>
      </c>
      <c r="AE1421" s="587"/>
      <c r="AF1421" s="588">
        <f t="shared" si="1507"/>
        <v>0</v>
      </c>
      <c r="AG1421" s="588">
        <f t="shared" si="1483"/>
        <v>0</v>
      </c>
      <c r="AH1421" s="587"/>
      <c r="AI1421" s="588">
        <f t="shared" si="1508"/>
        <v>0</v>
      </c>
      <c r="AJ1421" s="588">
        <f t="shared" si="1484"/>
        <v>0</v>
      </c>
      <c r="AK1421" s="587"/>
      <c r="AL1421" s="588">
        <f t="shared" si="1509"/>
        <v>0</v>
      </c>
      <c r="AM1421" s="588">
        <f t="shared" si="1485"/>
        <v>0</v>
      </c>
      <c r="AN1421" s="587"/>
      <c r="AO1421" s="588">
        <f t="shared" si="1510"/>
        <v>0</v>
      </c>
      <c r="AP1421" s="588">
        <f t="shared" si="1486"/>
        <v>0</v>
      </c>
      <c r="AQ1421" s="587"/>
      <c r="AR1421" s="588">
        <f t="shared" si="1511"/>
        <v>0</v>
      </c>
      <c r="AS1421" s="588">
        <f t="shared" si="1490"/>
        <v>0</v>
      </c>
      <c r="AT1421" s="587"/>
      <c r="AU1421" s="588">
        <f t="shared" si="1512"/>
        <v>0</v>
      </c>
      <c r="AV1421" s="588">
        <f t="shared" si="1487"/>
        <v>0</v>
      </c>
      <c r="AW1421" s="587"/>
      <c r="AX1421" s="652"/>
      <c r="AY1421" s="706">
        <f t="shared" si="1488"/>
        <v>0</v>
      </c>
      <c r="BC1421" s="30">
        <f t="shared" si="1491"/>
        <v>0</v>
      </c>
      <c r="BD1421" s="30">
        <f t="shared" si="1492"/>
        <v>0</v>
      </c>
      <c r="BE1421" s="30">
        <f t="shared" si="1471"/>
        <v>0</v>
      </c>
      <c r="BF1421" s="30">
        <f t="shared" si="1493"/>
        <v>0</v>
      </c>
      <c r="BG1421" s="30">
        <f t="shared" si="1494"/>
        <v>0</v>
      </c>
      <c r="BH1421" s="30">
        <f t="shared" si="1470"/>
        <v>0</v>
      </c>
      <c r="BI1421" s="30">
        <f t="shared" si="1475"/>
        <v>0</v>
      </c>
      <c r="BJ1421" s="30">
        <f t="shared" si="1495"/>
        <v>0</v>
      </c>
      <c r="BK1421" s="704">
        <f t="shared" si="1496"/>
        <v>0</v>
      </c>
      <c r="BL1421" s="30">
        <f t="shared" si="1497"/>
        <v>0</v>
      </c>
      <c r="BM1421" s="30">
        <f t="shared" si="1498"/>
        <v>0</v>
      </c>
      <c r="BN1421" s="30">
        <f t="shared" si="1473"/>
        <v>0</v>
      </c>
    </row>
    <row r="1422" spans="1:66" ht="15.75" thickBot="1" x14ac:dyDescent="0.3">
      <c r="A1422" s="52"/>
      <c r="B1422" s="53"/>
      <c r="C1422" s="700"/>
      <c r="D1422" s="53"/>
      <c r="E1422" s="62" t="e">
        <f t="shared" si="1474"/>
        <v>#N/A</v>
      </c>
      <c r="F1422" s="664" t="str">
        <f t="shared" si="1472"/>
        <v/>
      </c>
      <c r="G1422" s="587"/>
      <c r="H1422" s="588">
        <f t="shared" si="1499"/>
        <v>0</v>
      </c>
      <c r="I1422" s="588">
        <f t="shared" si="1476"/>
        <v>0</v>
      </c>
      <c r="J1422" s="587"/>
      <c r="K1422" s="588">
        <f t="shared" si="1500"/>
        <v>0</v>
      </c>
      <c r="L1422" s="588">
        <f t="shared" si="1477"/>
        <v>0</v>
      </c>
      <c r="M1422" s="587"/>
      <c r="N1422" s="588">
        <f t="shared" si="1501"/>
        <v>0</v>
      </c>
      <c r="O1422" s="588">
        <f t="shared" si="1478"/>
        <v>0</v>
      </c>
      <c r="P1422" s="587"/>
      <c r="Q1422" s="588">
        <f t="shared" si="1502"/>
        <v>0</v>
      </c>
      <c r="R1422" s="588">
        <f t="shared" si="1479"/>
        <v>0</v>
      </c>
      <c r="S1422" s="587"/>
      <c r="T1422" s="588">
        <f t="shared" si="1503"/>
        <v>0</v>
      </c>
      <c r="U1422" s="588">
        <f t="shared" si="1480"/>
        <v>0</v>
      </c>
      <c r="V1422" s="587"/>
      <c r="W1422" s="588">
        <f t="shared" si="1504"/>
        <v>0</v>
      </c>
      <c r="X1422" s="588">
        <f t="shared" si="1481"/>
        <v>0</v>
      </c>
      <c r="Y1422" s="587"/>
      <c r="Z1422" s="588">
        <f t="shared" si="1505"/>
        <v>0</v>
      </c>
      <c r="AA1422" s="588">
        <f t="shared" si="1489"/>
        <v>0</v>
      </c>
      <c r="AB1422" s="587"/>
      <c r="AC1422" s="588">
        <f t="shared" si="1506"/>
        <v>0</v>
      </c>
      <c r="AD1422" s="588">
        <f t="shared" si="1482"/>
        <v>0</v>
      </c>
      <c r="AE1422" s="587"/>
      <c r="AF1422" s="588">
        <f t="shared" si="1507"/>
        <v>0</v>
      </c>
      <c r="AG1422" s="588">
        <f t="shared" si="1483"/>
        <v>0</v>
      </c>
      <c r="AH1422" s="587"/>
      <c r="AI1422" s="588">
        <f t="shared" si="1508"/>
        <v>0</v>
      </c>
      <c r="AJ1422" s="588">
        <f t="shared" si="1484"/>
        <v>0</v>
      </c>
      <c r="AK1422" s="587"/>
      <c r="AL1422" s="588">
        <f t="shared" si="1509"/>
        <v>0</v>
      </c>
      <c r="AM1422" s="588">
        <f t="shared" si="1485"/>
        <v>0</v>
      </c>
      <c r="AN1422" s="587"/>
      <c r="AO1422" s="588">
        <f t="shared" si="1510"/>
        <v>0</v>
      </c>
      <c r="AP1422" s="588">
        <f t="shared" si="1486"/>
        <v>0</v>
      </c>
      <c r="AQ1422" s="587"/>
      <c r="AR1422" s="588">
        <f t="shared" si="1511"/>
        <v>0</v>
      </c>
      <c r="AS1422" s="588">
        <f t="shared" si="1490"/>
        <v>0</v>
      </c>
      <c r="AT1422" s="587"/>
      <c r="AU1422" s="588">
        <f t="shared" si="1512"/>
        <v>0</v>
      </c>
      <c r="AV1422" s="588">
        <f t="shared" si="1487"/>
        <v>0</v>
      </c>
      <c r="AW1422" s="587"/>
      <c r="AX1422" s="652"/>
      <c r="AY1422" s="706">
        <f t="shared" si="1488"/>
        <v>0</v>
      </c>
      <c r="BC1422" s="30">
        <f t="shared" si="1491"/>
        <v>0</v>
      </c>
      <c r="BD1422" s="30">
        <f t="shared" si="1492"/>
        <v>0</v>
      </c>
      <c r="BE1422" s="30">
        <f t="shared" si="1471"/>
        <v>0</v>
      </c>
      <c r="BF1422" s="30">
        <f t="shared" si="1493"/>
        <v>0</v>
      </c>
      <c r="BG1422" s="30">
        <f t="shared" si="1494"/>
        <v>0</v>
      </c>
      <c r="BH1422" s="30">
        <f t="shared" si="1470"/>
        <v>0</v>
      </c>
      <c r="BI1422" s="30">
        <f t="shared" si="1475"/>
        <v>0</v>
      </c>
      <c r="BJ1422" s="30">
        <f t="shared" si="1495"/>
        <v>0</v>
      </c>
      <c r="BK1422" s="704">
        <f t="shared" si="1496"/>
        <v>0</v>
      </c>
      <c r="BL1422" s="30">
        <f t="shared" si="1497"/>
        <v>0</v>
      </c>
      <c r="BM1422" s="30">
        <f t="shared" si="1498"/>
        <v>0</v>
      </c>
      <c r="BN1422" s="30">
        <f t="shared" si="1473"/>
        <v>0</v>
      </c>
    </row>
    <row r="1423" spans="1:66" ht="15.75" thickBot="1" x14ac:dyDescent="0.3">
      <c r="A1423" s="52"/>
      <c r="B1423" s="53"/>
      <c r="C1423" s="700"/>
      <c r="D1423" s="53"/>
      <c r="E1423" s="62" t="e">
        <f t="shared" si="1474"/>
        <v>#N/A</v>
      </c>
      <c r="F1423" s="664" t="str">
        <f t="shared" si="1472"/>
        <v/>
      </c>
      <c r="G1423" s="587"/>
      <c r="H1423" s="588">
        <f t="shared" si="1499"/>
        <v>0</v>
      </c>
      <c r="I1423" s="588">
        <f t="shared" si="1476"/>
        <v>0</v>
      </c>
      <c r="J1423" s="587"/>
      <c r="K1423" s="588">
        <f t="shared" si="1500"/>
        <v>0</v>
      </c>
      <c r="L1423" s="588">
        <f t="shared" si="1477"/>
        <v>0</v>
      </c>
      <c r="M1423" s="587"/>
      <c r="N1423" s="588">
        <f t="shared" si="1501"/>
        <v>0</v>
      </c>
      <c r="O1423" s="588">
        <f t="shared" si="1478"/>
        <v>0</v>
      </c>
      <c r="P1423" s="587"/>
      <c r="Q1423" s="588">
        <f t="shared" si="1502"/>
        <v>0</v>
      </c>
      <c r="R1423" s="588">
        <f t="shared" si="1479"/>
        <v>0</v>
      </c>
      <c r="S1423" s="587"/>
      <c r="T1423" s="588">
        <f t="shared" si="1503"/>
        <v>0</v>
      </c>
      <c r="U1423" s="588">
        <f t="shared" si="1480"/>
        <v>0</v>
      </c>
      <c r="V1423" s="587"/>
      <c r="W1423" s="588">
        <f t="shared" si="1504"/>
        <v>0</v>
      </c>
      <c r="X1423" s="588">
        <f t="shared" si="1481"/>
        <v>0</v>
      </c>
      <c r="Y1423" s="587"/>
      <c r="Z1423" s="588">
        <f t="shared" si="1505"/>
        <v>0</v>
      </c>
      <c r="AA1423" s="588">
        <f t="shared" si="1489"/>
        <v>0</v>
      </c>
      <c r="AB1423" s="587"/>
      <c r="AC1423" s="588">
        <f t="shared" si="1506"/>
        <v>0</v>
      </c>
      <c r="AD1423" s="588">
        <f t="shared" si="1482"/>
        <v>0</v>
      </c>
      <c r="AE1423" s="587"/>
      <c r="AF1423" s="588">
        <f t="shared" si="1507"/>
        <v>0</v>
      </c>
      <c r="AG1423" s="588">
        <f t="shared" si="1483"/>
        <v>0</v>
      </c>
      <c r="AH1423" s="587"/>
      <c r="AI1423" s="588">
        <f t="shared" si="1508"/>
        <v>0</v>
      </c>
      <c r="AJ1423" s="588">
        <f t="shared" si="1484"/>
        <v>0</v>
      </c>
      <c r="AK1423" s="587"/>
      <c r="AL1423" s="588">
        <f t="shared" si="1509"/>
        <v>0</v>
      </c>
      <c r="AM1423" s="588">
        <f t="shared" si="1485"/>
        <v>0</v>
      </c>
      <c r="AN1423" s="587"/>
      <c r="AO1423" s="588">
        <f t="shared" si="1510"/>
        <v>0</v>
      </c>
      <c r="AP1423" s="588">
        <f t="shared" si="1486"/>
        <v>0</v>
      </c>
      <c r="AQ1423" s="587"/>
      <c r="AR1423" s="588">
        <f t="shared" si="1511"/>
        <v>0</v>
      </c>
      <c r="AS1423" s="588">
        <f t="shared" si="1490"/>
        <v>0</v>
      </c>
      <c r="AT1423" s="587"/>
      <c r="AU1423" s="588">
        <f t="shared" si="1512"/>
        <v>0</v>
      </c>
      <c r="AV1423" s="588">
        <f t="shared" si="1487"/>
        <v>0</v>
      </c>
      <c r="AW1423" s="587"/>
      <c r="AX1423" s="652"/>
      <c r="AY1423" s="706">
        <f t="shared" si="1488"/>
        <v>0</v>
      </c>
      <c r="BC1423" s="30">
        <f t="shared" si="1491"/>
        <v>0</v>
      </c>
      <c r="BD1423" s="30">
        <f t="shared" si="1492"/>
        <v>0</v>
      </c>
      <c r="BE1423" s="30">
        <f t="shared" si="1471"/>
        <v>0</v>
      </c>
      <c r="BF1423" s="30">
        <f t="shared" si="1493"/>
        <v>0</v>
      </c>
      <c r="BG1423" s="30">
        <f t="shared" si="1494"/>
        <v>0</v>
      </c>
      <c r="BH1423" s="30">
        <f t="shared" ref="BH1423:BH1486" si="1513">AA1423-X1423</f>
        <v>0</v>
      </c>
      <c r="BI1423" s="30">
        <f t="shared" si="1475"/>
        <v>0</v>
      </c>
      <c r="BJ1423" s="30">
        <f t="shared" si="1495"/>
        <v>0</v>
      </c>
      <c r="BK1423" s="704">
        <f t="shared" si="1496"/>
        <v>0</v>
      </c>
      <c r="BL1423" s="30">
        <f t="shared" si="1497"/>
        <v>0</v>
      </c>
      <c r="BM1423" s="30">
        <f t="shared" si="1498"/>
        <v>0</v>
      </c>
      <c r="BN1423" s="30">
        <f t="shared" si="1473"/>
        <v>0</v>
      </c>
    </row>
    <row r="1424" spans="1:66" ht="15.75" thickBot="1" x14ac:dyDescent="0.3">
      <c r="A1424" s="52"/>
      <c r="B1424" s="53"/>
      <c r="C1424" s="700"/>
      <c r="D1424" s="53"/>
      <c r="E1424" s="62" t="e">
        <f t="shared" si="1474"/>
        <v>#N/A</v>
      </c>
      <c r="F1424" s="664" t="str">
        <f t="shared" si="1472"/>
        <v/>
      </c>
      <c r="G1424" s="587"/>
      <c r="H1424" s="588">
        <f t="shared" si="1499"/>
        <v>0</v>
      </c>
      <c r="I1424" s="588">
        <f t="shared" si="1476"/>
        <v>0</v>
      </c>
      <c r="J1424" s="587"/>
      <c r="K1424" s="588">
        <f t="shared" si="1500"/>
        <v>0</v>
      </c>
      <c r="L1424" s="588">
        <f t="shared" si="1477"/>
        <v>0</v>
      </c>
      <c r="M1424" s="587"/>
      <c r="N1424" s="588">
        <f t="shared" si="1501"/>
        <v>0</v>
      </c>
      <c r="O1424" s="588">
        <f t="shared" si="1478"/>
        <v>0</v>
      </c>
      <c r="P1424" s="587"/>
      <c r="Q1424" s="588">
        <f t="shared" si="1502"/>
        <v>0</v>
      </c>
      <c r="R1424" s="588">
        <f t="shared" si="1479"/>
        <v>0</v>
      </c>
      <c r="S1424" s="587"/>
      <c r="T1424" s="588">
        <f t="shared" si="1503"/>
        <v>0</v>
      </c>
      <c r="U1424" s="588">
        <f t="shared" si="1480"/>
        <v>0</v>
      </c>
      <c r="V1424" s="587"/>
      <c r="W1424" s="588">
        <f t="shared" si="1504"/>
        <v>0</v>
      </c>
      <c r="X1424" s="588">
        <f t="shared" si="1481"/>
        <v>0</v>
      </c>
      <c r="Y1424" s="587"/>
      <c r="Z1424" s="588">
        <f t="shared" si="1505"/>
        <v>0</v>
      </c>
      <c r="AA1424" s="588">
        <f t="shared" si="1489"/>
        <v>0</v>
      </c>
      <c r="AB1424" s="587"/>
      <c r="AC1424" s="588">
        <f t="shared" si="1506"/>
        <v>0</v>
      </c>
      <c r="AD1424" s="588">
        <f t="shared" si="1482"/>
        <v>0</v>
      </c>
      <c r="AE1424" s="587"/>
      <c r="AF1424" s="588">
        <f t="shared" si="1507"/>
        <v>0</v>
      </c>
      <c r="AG1424" s="588">
        <f t="shared" si="1483"/>
        <v>0</v>
      </c>
      <c r="AH1424" s="587"/>
      <c r="AI1424" s="588">
        <f t="shared" si="1508"/>
        <v>0</v>
      </c>
      <c r="AJ1424" s="588">
        <f t="shared" si="1484"/>
        <v>0</v>
      </c>
      <c r="AK1424" s="587"/>
      <c r="AL1424" s="588">
        <f t="shared" si="1509"/>
        <v>0</v>
      </c>
      <c r="AM1424" s="588">
        <f t="shared" si="1485"/>
        <v>0</v>
      </c>
      <c r="AN1424" s="587"/>
      <c r="AO1424" s="588">
        <f t="shared" si="1510"/>
        <v>0</v>
      </c>
      <c r="AP1424" s="588">
        <f t="shared" si="1486"/>
        <v>0</v>
      </c>
      <c r="AQ1424" s="587"/>
      <c r="AR1424" s="588">
        <f t="shared" si="1511"/>
        <v>0</v>
      </c>
      <c r="AS1424" s="588">
        <f t="shared" si="1490"/>
        <v>0</v>
      </c>
      <c r="AT1424" s="587"/>
      <c r="AU1424" s="588">
        <f t="shared" si="1512"/>
        <v>0</v>
      </c>
      <c r="AV1424" s="588">
        <f t="shared" si="1487"/>
        <v>0</v>
      </c>
      <c r="AW1424" s="587"/>
      <c r="AX1424" s="652"/>
      <c r="AY1424" s="706">
        <f t="shared" si="1488"/>
        <v>0</v>
      </c>
      <c r="BC1424" s="30">
        <f t="shared" si="1491"/>
        <v>0</v>
      </c>
      <c r="BD1424" s="30">
        <f t="shared" si="1492"/>
        <v>0</v>
      </c>
      <c r="BE1424" s="30">
        <f t="shared" si="1471"/>
        <v>0</v>
      </c>
      <c r="BF1424" s="30">
        <f t="shared" si="1493"/>
        <v>0</v>
      </c>
      <c r="BG1424" s="30">
        <f t="shared" si="1494"/>
        <v>0</v>
      </c>
      <c r="BH1424" s="30">
        <f t="shared" si="1513"/>
        <v>0</v>
      </c>
      <c r="BI1424" s="30">
        <f t="shared" si="1475"/>
        <v>0</v>
      </c>
      <c r="BJ1424" s="30">
        <f t="shared" si="1495"/>
        <v>0</v>
      </c>
      <c r="BK1424" s="704">
        <f t="shared" si="1496"/>
        <v>0</v>
      </c>
      <c r="BL1424" s="30">
        <f t="shared" si="1497"/>
        <v>0</v>
      </c>
      <c r="BM1424" s="30">
        <f t="shared" si="1498"/>
        <v>0</v>
      </c>
      <c r="BN1424" s="30">
        <f t="shared" si="1473"/>
        <v>0</v>
      </c>
    </row>
    <row r="1425" spans="1:66" ht="15.75" thickBot="1" x14ac:dyDescent="0.3">
      <c r="A1425" s="52"/>
      <c r="B1425" s="53"/>
      <c r="C1425" s="700"/>
      <c r="D1425" s="53"/>
      <c r="E1425" s="62" t="e">
        <f t="shared" si="1474"/>
        <v>#N/A</v>
      </c>
      <c r="F1425" s="664" t="str">
        <f t="shared" si="1472"/>
        <v/>
      </c>
      <c r="G1425" s="587"/>
      <c r="H1425" s="588">
        <f t="shared" si="1499"/>
        <v>0</v>
      </c>
      <c r="I1425" s="588">
        <f t="shared" si="1476"/>
        <v>0</v>
      </c>
      <c r="J1425" s="587"/>
      <c r="K1425" s="588">
        <f t="shared" si="1500"/>
        <v>0</v>
      </c>
      <c r="L1425" s="588">
        <f t="shared" si="1477"/>
        <v>0</v>
      </c>
      <c r="M1425" s="587"/>
      <c r="N1425" s="588">
        <f t="shared" si="1501"/>
        <v>0</v>
      </c>
      <c r="O1425" s="588">
        <f t="shared" si="1478"/>
        <v>0</v>
      </c>
      <c r="P1425" s="587"/>
      <c r="Q1425" s="588">
        <f t="shared" si="1502"/>
        <v>0</v>
      </c>
      <c r="R1425" s="588">
        <f t="shared" si="1479"/>
        <v>0</v>
      </c>
      <c r="S1425" s="587"/>
      <c r="T1425" s="588">
        <f t="shared" si="1503"/>
        <v>0</v>
      </c>
      <c r="U1425" s="588">
        <f t="shared" si="1480"/>
        <v>0</v>
      </c>
      <c r="V1425" s="587"/>
      <c r="W1425" s="588">
        <f t="shared" si="1504"/>
        <v>0</v>
      </c>
      <c r="X1425" s="588">
        <f t="shared" si="1481"/>
        <v>0</v>
      </c>
      <c r="Y1425" s="587"/>
      <c r="Z1425" s="588">
        <f t="shared" si="1505"/>
        <v>0</v>
      </c>
      <c r="AA1425" s="588">
        <f t="shared" si="1489"/>
        <v>0</v>
      </c>
      <c r="AB1425" s="587"/>
      <c r="AC1425" s="588">
        <f t="shared" si="1506"/>
        <v>0</v>
      </c>
      <c r="AD1425" s="588">
        <f t="shared" si="1482"/>
        <v>0</v>
      </c>
      <c r="AE1425" s="587"/>
      <c r="AF1425" s="588">
        <f t="shared" si="1507"/>
        <v>0</v>
      </c>
      <c r="AG1425" s="588">
        <f t="shared" si="1483"/>
        <v>0</v>
      </c>
      <c r="AH1425" s="587"/>
      <c r="AI1425" s="588">
        <f t="shared" si="1508"/>
        <v>0</v>
      </c>
      <c r="AJ1425" s="588">
        <f t="shared" si="1484"/>
        <v>0</v>
      </c>
      <c r="AK1425" s="587"/>
      <c r="AL1425" s="588">
        <f t="shared" si="1509"/>
        <v>0</v>
      </c>
      <c r="AM1425" s="588">
        <f t="shared" si="1485"/>
        <v>0</v>
      </c>
      <c r="AN1425" s="587"/>
      <c r="AO1425" s="588">
        <f t="shared" si="1510"/>
        <v>0</v>
      </c>
      <c r="AP1425" s="588">
        <f t="shared" si="1486"/>
        <v>0</v>
      </c>
      <c r="AQ1425" s="587"/>
      <c r="AR1425" s="588">
        <f t="shared" si="1511"/>
        <v>0</v>
      </c>
      <c r="AS1425" s="588">
        <f t="shared" si="1490"/>
        <v>0</v>
      </c>
      <c r="AT1425" s="587"/>
      <c r="AU1425" s="588">
        <f t="shared" si="1512"/>
        <v>0</v>
      </c>
      <c r="AV1425" s="588">
        <f t="shared" si="1487"/>
        <v>0</v>
      </c>
      <c r="AW1425" s="587"/>
      <c r="AX1425" s="652"/>
      <c r="AY1425" s="706">
        <f t="shared" si="1488"/>
        <v>0</v>
      </c>
      <c r="BC1425" s="30">
        <f t="shared" si="1491"/>
        <v>0</v>
      </c>
      <c r="BD1425" s="30">
        <f t="shared" si="1492"/>
        <v>0</v>
      </c>
      <c r="BE1425" s="30">
        <f t="shared" si="1471"/>
        <v>0</v>
      </c>
      <c r="BF1425" s="30">
        <f t="shared" si="1493"/>
        <v>0</v>
      </c>
      <c r="BG1425" s="30">
        <f t="shared" si="1494"/>
        <v>0</v>
      </c>
      <c r="BH1425" s="30">
        <f t="shared" si="1513"/>
        <v>0</v>
      </c>
      <c r="BI1425" s="30">
        <f t="shared" si="1475"/>
        <v>0</v>
      </c>
      <c r="BJ1425" s="30">
        <f t="shared" si="1495"/>
        <v>0</v>
      </c>
      <c r="BK1425" s="704">
        <f t="shared" si="1496"/>
        <v>0</v>
      </c>
      <c r="BL1425" s="30">
        <f t="shared" si="1497"/>
        <v>0</v>
      </c>
      <c r="BM1425" s="30">
        <f t="shared" si="1498"/>
        <v>0</v>
      </c>
      <c r="BN1425" s="30">
        <f t="shared" si="1473"/>
        <v>0</v>
      </c>
    </row>
    <row r="1426" spans="1:66" ht="15.75" thickBot="1" x14ac:dyDescent="0.3">
      <c r="A1426" s="52"/>
      <c r="B1426" s="53"/>
      <c r="C1426" s="700"/>
      <c r="D1426" s="53"/>
      <c r="E1426" s="62" t="e">
        <f t="shared" si="1474"/>
        <v>#N/A</v>
      </c>
      <c r="F1426" s="664" t="str">
        <f t="shared" si="1472"/>
        <v/>
      </c>
      <c r="G1426" s="587"/>
      <c r="H1426" s="588">
        <f t="shared" si="1499"/>
        <v>0</v>
      </c>
      <c r="I1426" s="588">
        <f t="shared" si="1476"/>
        <v>0</v>
      </c>
      <c r="J1426" s="587"/>
      <c r="K1426" s="588">
        <f t="shared" si="1500"/>
        <v>0</v>
      </c>
      <c r="L1426" s="588">
        <f t="shared" si="1477"/>
        <v>0</v>
      </c>
      <c r="M1426" s="587"/>
      <c r="N1426" s="588">
        <f t="shared" si="1501"/>
        <v>0</v>
      </c>
      <c r="O1426" s="588">
        <f t="shared" si="1478"/>
        <v>0</v>
      </c>
      <c r="P1426" s="587"/>
      <c r="Q1426" s="588">
        <f t="shared" si="1502"/>
        <v>0</v>
      </c>
      <c r="R1426" s="588">
        <f t="shared" si="1479"/>
        <v>0</v>
      </c>
      <c r="S1426" s="587"/>
      <c r="T1426" s="588">
        <f t="shared" si="1503"/>
        <v>0</v>
      </c>
      <c r="U1426" s="588">
        <f t="shared" si="1480"/>
        <v>0</v>
      </c>
      <c r="V1426" s="587"/>
      <c r="W1426" s="588">
        <f t="shared" si="1504"/>
        <v>0</v>
      </c>
      <c r="X1426" s="588">
        <f t="shared" si="1481"/>
        <v>0</v>
      </c>
      <c r="Y1426" s="587"/>
      <c r="Z1426" s="588">
        <f t="shared" si="1505"/>
        <v>0</v>
      </c>
      <c r="AA1426" s="588">
        <f t="shared" si="1489"/>
        <v>0</v>
      </c>
      <c r="AB1426" s="587"/>
      <c r="AC1426" s="588">
        <f t="shared" si="1506"/>
        <v>0</v>
      </c>
      <c r="AD1426" s="588">
        <f t="shared" si="1482"/>
        <v>0</v>
      </c>
      <c r="AE1426" s="587"/>
      <c r="AF1426" s="588">
        <f t="shared" si="1507"/>
        <v>0</v>
      </c>
      <c r="AG1426" s="588">
        <f t="shared" si="1483"/>
        <v>0</v>
      </c>
      <c r="AH1426" s="587"/>
      <c r="AI1426" s="588">
        <f t="shared" si="1508"/>
        <v>0</v>
      </c>
      <c r="AJ1426" s="588">
        <f t="shared" si="1484"/>
        <v>0</v>
      </c>
      <c r="AK1426" s="587"/>
      <c r="AL1426" s="588">
        <f t="shared" si="1509"/>
        <v>0</v>
      </c>
      <c r="AM1426" s="588">
        <f t="shared" si="1485"/>
        <v>0</v>
      </c>
      <c r="AN1426" s="587"/>
      <c r="AO1426" s="588">
        <f t="shared" si="1510"/>
        <v>0</v>
      </c>
      <c r="AP1426" s="588">
        <f t="shared" si="1486"/>
        <v>0</v>
      </c>
      <c r="AQ1426" s="587"/>
      <c r="AR1426" s="588">
        <f t="shared" si="1511"/>
        <v>0</v>
      </c>
      <c r="AS1426" s="588">
        <f t="shared" si="1490"/>
        <v>0</v>
      </c>
      <c r="AT1426" s="587"/>
      <c r="AU1426" s="588">
        <f t="shared" si="1512"/>
        <v>0</v>
      </c>
      <c r="AV1426" s="588">
        <f t="shared" si="1487"/>
        <v>0</v>
      </c>
      <c r="AW1426" s="587"/>
      <c r="AX1426" s="652"/>
      <c r="AY1426" s="706">
        <f t="shared" si="1488"/>
        <v>0</v>
      </c>
      <c r="BC1426" s="30">
        <f t="shared" si="1491"/>
        <v>0</v>
      </c>
      <c r="BD1426" s="30">
        <f t="shared" si="1492"/>
        <v>0</v>
      </c>
      <c r="BE1426" s="30">
        <f t="shared" si="1471"/>
        <v>0</v>
      </c>
      <c r="BF1426" s="30">
        <f t="shared" si="1493"/>
        <v>0</v>
      </c>
      <c r="BG1426" s="30">
        <f t="shared" si="1494"/>
        <v>0</v>
      </c>
      <c r="BH1426" s="30">
        <f t="shared" si="1513"/>
        <v>0</v>
      </c>
      <c r="BI1426" s="30">
        <f t="shared" si="1475"/>
        <v>0</v>
      </c>
      <c r="BJ1426" s="30">
        <f t="shared" si="1495"/>
        <v>0</v>
      </c>
      <c r="BK1426" s="704">
        <f t="shared" si="1496"/>
        <v>0</v>
      </c>
      <c r="BL1426" s="30">
        <f t="shared" si="1497"/>
        <v>0</v>
      </c>
      <c r="BM1426" s="30">
        <f t="shared" si="1498"/>
        <v>0</v>
      </c>
      <c r="BN1426" s="30">
        <f t="shared" si="1473"/>
        <v>0</v>
      </c>
    </row>
    <row r="1427" spans="1:66" ht="15.75" thickBot="1" x14ac:dyDescent="0.3">
      <c r="A1427" s="52"/>
      <c r="B1427" s="53"/>
      <c r="C1427" s="700"/>
      <c r="D1427" s="53"/>
      <c r="E1427" s="62" t="e">
        <f t="shared" si="1474"/>
        <v>#N/A</v>
      </c>
      <c r="F1427" s="664" t="str">
        <f t="shared" si="1472"/>
        <v/>
      </c>
      <c r="G1427" s="587"/>
      <c r="H1427" s="588">
        <f t="shared" si="1499"/>
        <v>0</v>
      </c>
      <c r="I1427" s="588">
        <f t="shared" si="1476"/>
        <v>0</v>
      </c>
      <c r="J1427" s="587"/>
      <c r="K1427" s="588">
        <f t="shared" si="1500"/>
        <v>0</v>
      </c>
      <c r="L1427" s="588">
        <f t="shared" si="1477"/>
        <v>0</v>
      </c>
      <c r="M1427" s="587"/>
      <c r="N1427" s="588">
        <f t="shared" si="1501"/>
        <v>0</v>
      </c>
      <c r="O1427" s="588">
        <f t="shared" si="1478"/>
        <v>0</v>
      </c>
      <c r="P1427" s="587"/>
      <c r="Q1427" s="588">
        <f t="shared" si="1502"/>
        <v>0</v>
      </c>
      <c r="R1427" s="588">
        <f t="shared" si="1479"/>
        <v>0</v>
      </c>
      <c r="S1427" s="587"/>
      <c r="T1427" s="588">
        <f t="shared" si="1503"/>
        <v>0</v>
      </c>
      <c r="U1427" s="588">
        <f t="shared" si="1480"/>
        <v>0</v>
      </c>
      <c r="V1427" s="587"/>
      <c r="W1427" s="588">
        <f t="shared" si="1504"/>
        <v>0</v>
      </c>
      <c r="X1427" s="588">
        <f t="shared" si="1481"/>
        <v>0</v>
      </c>
      <c r="Y1427" s="587"/>
      <c r="Z1427" s="588">
        <f t="shared" si="1505"/>
        <v>0</v>
      </c>
      <c r="AA1427" s="588">
        <f t="shared" si="1489"/>
        <v>0</v>
      </c>
      <c r="AB1427" s="587"/>
      <c r="AC1427" s="588">
        <f t="shared" si="1506"/>
        <v>0</v>
      </c>
      <c r="AD1427" s="588">
        <f t="shared" si="1482"/>
        <v>0</v>
      </c>
      <c r="AE1427" s="587"/>
      <c r="AF1427" s="588">
        <f t="shared" si="1507"/>
        <v>0</v>
      </c>
      <c r="AG1427" s="588">
        <f t="shared" si="1483"/>
        <v>0</v>
      </c>
      <c r="AH1427" s="587"/>
      <c r="AI1427" s="588">
        <f t="shared" si="1508"/>
        <v>0</v>
      </c>
      <c r="AJ1427" s="588">
        <f t="shared" si="1484"/>
        <v>0</v>
      </c>
      <c r="AK1427" s="587"/>
      <c r="AL1427" s="588">
        <f t="shared" si="1509"/>
        <v>0</v>
      </c>
      <c r="AM1427" s="588">
        <f t="shared" si="1485"/>
        <v>0</v>
      </c>
      <c r="AN1427" s="587"/>
      <c r="AO1427" s="588">
        <f t="shared" si="1510"/>
        <v>0</v>
      </c>
      <c r="AP1427" s="588">
        <f t="shared" si="1486"/>
        <v>0</v>
      </c>
      <c r="AQ1427" s="587"/>
      <c r="AR1427" s="588">
        <f t="shared" si="1511"/>
        <v>0</v>
      </c>
      <c r="AS1427" s="588">
        <f t="shared" si="1490"/>
        <v>0</v>
      </c>
      <c r="AT1427" s="587"/>
      <c r="AU1427" s="588">
        <f t="shared" si="1512"/>
        <v>0</v>
      </c>
      <c r="AV1427" s="588">
        <f t="shared" si="1487"/>
        <v>0</v>
      </c>
      <c r="AW1427" s="587"/>
      <c r="AX1427" s="652"/>
      <c r="AY1427" s="706">
        <f t="shared" si="1488"/>
        <v>0</v>
      </c>
      <c r="BC1427" s="30">
        <f t="shared" si="1491"/>
        <v>0</v>
      </c>
      <c r="BD1427" s="30">
        <f t="shared" si="1492"/>
        <v>0</v>
      </c>
      <c r="BE1427" s="30">
        <f t="shared" si="1471"/>
        <v>0</v>
      </c>
      <c r="BF1427" s="30">
        <f t="shared" si="1493"/>
        <v>0</v>
      </c>
      <c r="BG1427" s="30">
        <f t="shared" si="1494"/>
        <v>0</v>
      </c>
      <c r="BH1427" s="30">
        <f t="shared" si="1513"/>
        <v>0</v>
      </c>
      <c r="BI1427" s="30">
        <f t="shared" si="1475"/>
        <v>0</v>
      </c>
      <c r="BJ1427" s="30">
        <f t="shared" si="1495"/>
        <v>0</v>
      </c>
      <c r="BK1427" s="704">
        <f t="shared" si="1496"/>
        <v>0</v>
      </c>
      <c r="BL1427" s="30">
        <f t="shared" si="1497"/>
        <v>0</v>
      </c>
      <c r="BM1427" s="30">
        <f t="shared" si="1498"/>
        <v>0</v>
      </c>
      <c r="BN1427" s="30">
        <f t="shared" si="1473"/>
        <v>0</v>
      </c>
    </row>
    <row r="1428" spans="1:66" ht="15.75" thickBot="1" x14ac:dyDescent="0.3">
      <c r="A1428" s="52"/>
      <c r="B1428" s="53"/>
      <c r="C1428" s="700"/>
      <c r="D1428" s="53"/>
      <c r="E1428" s="62" t="e">
        <f t="shared" si="1474"/>
        <v>#N/A</v>
      </c>
      <c r="F1428" s="664" t="str">
        <f t="shared" si="1472"/>
        <v/>
      </c>
      <c r="G1428" s="587"/>
      <c r="H1428" s="588">
        <f t="shared" si="1499"/>
        <v>0</v>
      </c>
      <c r="I1428" s="588">
        <f t="shared" si="1476"/>
        <v>0</v>
      </c>
      <c r="J1428" s="587"/>
      <c r="K1428" s="588">
        <f t="shared" si="1500"/>
        <v>0</v>
      </c>
      <c r="L1428" s="588">
        <f t="shared" si="1477"/>
        <v>0</v>
      </c>
      <c r="M1428" s="587"/>
      <c r="N1428" s="588">
        <f t="shared" si="1501"/>
        <v>0</v>
      </c>
      <c r="O1428" s="588">
        <f t="shared" si="1478"/>
        <v>0</v>
      </c>
      <c r="P1428" s="587"/>
      <c r="Q1428" s="588">
        <f t="shared" si="1502"/>
        <v>0</v>
      </c>
      <c r="R1428" s="588">
        <f t="shared" si="1479"/>
        <v>0</v>
      </c>
      <c r="S1428" s="587"/>
      <c r="T1428" s="588">
        <f t="shared" si="1503"/>
        <v>0</v>
      </c>
      <c r="U1428" s="588">
        <f t="shared" si="1480"/>
        <v>0</v>
      </c>
      <c r="V1428" s="587"/>
      <c r="W1428" s="588">
        <f t="shared" si="1504"/>
        <v>0</v>
      </c>
      <c r="X1428" s="588">
        <f t="shared" si="1481"/>
        <v>0</v>
      </c>
      <c r="Y1428" s="587"/>
      <c r="Z1428" s="588">
        <f t="shared" si="1505"/>
        <v>0</v>
      </c>
      <c r="AA1428" s="588">
        <f t="shared" si="1489"/>
        <v>0</v>
      </c>
      <c r="AB1428" s="587"/>
      <c r="AC1428" s="588">
        <f t="shared" si="1506"/>
        <v>0</v>
      </c>
      <c r="AD1428" s="588">
        <f t="shared" si="1482"/>
        <v>0</v>
      </c>
      <c r="AE1428" s="587"/>
      <c r="AF1428" s="588">
        <f t="shared" si="1507"/>
        <v>0</v>
      </c>
      <c r="AG1428" s="588">
        <f t="shared" si="1483"/>
        <v>0</v>
      </c>
      <c r="AH1428" s="587"/>
      <c r="AI1428" s="588">
        <f t="shared" si="1508"/>
        <v>0</v>
      </c>
      <c r="AJ1428" s="588">
        <f t="shared" si="1484"/>
        <v>0</v>
      </c>
      <c r="AK1428" s="587"/>
      <c r="AL1428" s="588">
        <f t="shared" si="1509"/>
        <v>0</v>
      </c>
      <c r="AM1428" s="588">
        <f t="shared" si="1485"/>
        <v>0</v>
      </c>
      <c r="AN1428" s="587"/>
      <c r="AO1428" s="588">
        <f t="shared" si="1510"/>
        <v>0</v>
      </c>
      <c r="AP1428" s="588">
        <f t="shared" si="1486"/>
        <v>0</v>
      </c>
      <c r="AQ1428" s="587"/>
      <c r="AR1428" s="588">
        <f t="shared" si="1511"/>
        <v>0</v>
      </c>
      <c r="AS1428" s="588">
        <f t="shared" si="1490"/>
        <v>0</v>
      </c>
      <c r="AT1428" s="587"/>
      <c r="AU1428" s="588">
        <f t="shared" si="1512"/>
        <v>0</v>
      </c>
      <c r="AV1428" s="588">
        <f t="shared" si="1487"/>
        <v>0</v>
      </c>
      <c r="AW1428" s="587"/>
      <c r="AX1428" s="652"/>
      <c r="AY1428" s="706">
        <f t="shared" si="1488"/>
        <v>0</v>
      </c>
      <c r="BC1428" s="30">
        <f t="shared" si="1491"/>
        <v>0</v>
      </c>
      <c r="BD1428" s="30">
        <f t="shared" si="1492"/>
        <v>0</v>
      </c>
      <c r="BE1428" s="30">
        <f t="shared" si="1471"/>
        <v>0</v>
      </c>
      <c r="BF1428" s="30">
        <f t="shared" si="1493"/>
        <v>0</v>
      </c>
      <c r="BG1428" s="30">
        <f t="shared" si="1494"/>
        <v>0</v>
      </c>
      <c r="BH1428" s="30">
        <f t="shared" si="1513"/>
        <v>0</v>
      </c>
      <c r="BI1428" s="30">
        <f t="shared" si="1475"/>
        <v>0</v>
      </c>
      <c r="BJ1428" s="30">
        <f t="shared" si="1495"/>
        <v>0</v>
      </c>
      <c r="BK1428" s="704">
        <f t="shared" si="1496"/>
        <v>0</v>
      </c>
      <c r="BL1428" s="30">
        <f t="shared" si="1497"/>
        <v>0</v>
      </c>
      <c r="BM1428" s="30">
        <f t="shared" si="1498"/>
        <v>0</v>
      </c>
      <c r="BN1428" s="30">
        <f t="shared" si="1473"/>
        <v>0</v>
      </c>
    </row>
    <row r="1429" spans="1:66" ht="15.75" thickBot="1" x14ac:dyDescent="0.3">
      <c r="A1429" s="52"/>
      <c r="B1429" s="53"/>
      <c r="C1429" s="700"/>
      <c r="D1429" s="53"/>
      <c r="E1429" s="62" t="e">
        <f t="shared" si="1474"/>
        <v>#N/A</v>
      </c>
      <c r="F1429" s="664" t="str">
        <f t="shared" si="1472"/>
        <v/>
      </c>
      <c r="G1429" s="587"/>
      <c r="H1429" s="588">
        <f t="shared" si="1499"/>
        <v>0</v>
      </c>
      <c r="I1429" s="588">
        <f t="shared" si="1476"/>
        <v>0</v>
      </c>
      <c r="J1429" s="587"/>
      <c r="K1429" s="588">
        <f t="shared" si="1500"/>
        <v>0</v>
      </c>
      <c r="L1429" s="588">
        <f t="shared" si="1477"/>
        <v>0</v>
      </c>
      <c r="M1429" s="587"/>
      <c r="N1429" s="588">
        <f t="shared" si="1501"/>
        <v>0</v>
      </c>
      <c r="O1429" s="588">
        <f t="shared" si="1478"/>
        <v>0</v>
      </c>
      <c r="P1429" s="587"/>
      <c r="Q1429" s="588">
        <f t="shared" si="1502"/>
        <v>0</v>
      </c>
      <c r="R1429" s="588">
        <f t="shared" si="1479"/>
        <v>0</v>
      </c>
      <c r="S1429" s="587"/>
      <c r="T1429" s="588">
        <f t="shared" si="1503"/>
        <v>0</v>
      </c>
      <c r="U1429" s="588">
        <f t="shared" si="1480"/>
        <v>0</v>
      </c>
      <c r="V1429" s="587"/>
      <c r="W1429" s="588">
        <f t="shared" si="1504"/>
        <v>0</v>
      </c>
      <c r="X1429" s="588">
        <f t="shared" si="1481"/>
        <v>0</v>
      </c>
      <c r="Y1429" s="587"/>
      <c r="Z1429" s="588">
        <f t="shared" si="1505"/>
        <v>0</v>
      </c>
      <c r="AA1429" s="588">
        <f t="shared" si="1489"/>
        <v>0</v>
      </c>
      <c r="AB1429" s="587"/>
      <c r="AC1429" s="588">
        <f t="shared" si="1506"/>
        <v>0</v>
      </c>
      <c r="AD1429" s="588">
        <f t="shared" si="1482"/>
        <v>0</v>
      </c>
      <c r="AE1429" s="587"/>
      <c r="AF1429" s="588">
        <f t="shared" si="1507"/>
        <v>0</v>
      </c>
      <c r="AG1429" s="588">
        <f t="shared" si="1483"/>
        <v>0</v>
      </c>
      <c r="AH1429" s="587"/>
      <c r="AI1429" s="588">
        <f t="shared" si="1508"/>
        <v>0</v>
      </c>
      <c r="AJ1429" s="588">
        <f t="shared" si="1484"/>
        <v>0</v>
      </c>
      <c r="AK1429" s="587"/>
      <c r="AL1429" s="588">
        <f t="shared" si="1509"/>
        <v>0</v>
      </c>
      <c r="AM1429" s="588">
        <f t="shared" si="1485"/>
        <v>0</v>
      </c>
      <c r="AN1429" s="587"/>
      <c r="AO1429" s="588">
        <f t="shared" si="1510"/>
        <v>0</v>
      </c>
      <c r="AP1429" s="588">
        <f t="shared" si="1486"/>
        <v>0</v>
      </c>
      <c r="AQ1429" s="587"/>
      <c r="AR1429" s="588">
        <f t="shared" si="1511"/>
        <v>0</v>
      </c>
      <c r="AS1429" s="588">
        <f t="shared" si="1490"/>
        <v>0</v>
      </c>
      <c r="AT1429" s="587"/>
      <c r="AU1429" s="588">
        <f t="shared" si="1512"/>
        <v>0</v>
      </c>
      <c r="AV1429" s="588">
        <f t="shared" si="1487"/>
        <v>0</v>
      </c>
      <c r="AW1429" s="587"/>
      <c r="AX1429" s="652"/>
      <c r="AY1429" s="706">
        <f t="shared" si="1488"/>
        <v>0</v>
      </c>
      <c r="BC1429" s="30">
        <f t="shared" si="1491"/>
        <v>0</v>
      </c>
      <c r="BD1429" s="30">
        <f t="shared" si="1492"/>
        <v>0</v>
      </c>
      <c r="BE1429" s="30">
        <f t="shared" si="1471"/>
        <v>0</v>
      </c>
      <c r="BF1429" s="30">
        <f t="shared" si="1493"/>
        <v>0</v>
      </c>
      <c r="BG1429" s="30">
        <f t="shared" si="1494"/>
        <v>0</v>
      </c>
      <c r="BH1429" s="30">
        <f t="shared" si="1513"/>
        <v>0</v>
      </c>
      <c r="BI1429" s="30">
        <f t="shared" si="1475"/>
        <v>0</v>
      </c>
      <c r="BJ1429" s="30">
        <f t="shared" si="1495"/>
        <v>0</v>
      </c>
      <c r="BK1429" s="704">
        <f t="shared" si="1496"/>
        <v>0</v>
      </c>
      <c r="BL1429" s="30">
        <f t="shared" si="1497"/>
        <v>0</v>
      </c>
      <c r="BM1429" s="30">
        <f t="shared" si="1498"/>
        <v>0</v>
      </c>
      <c r="BN1429" s="30">
        <f t="shared" si="1473"/>
        <v>0</v>
      </c>
    </row>
    <row r="1430" spans="1:66" ht="15.75" thickBot="1" x14ac:dyDescent="0.3">
      <c r="A1430" s="52"/>
      <c r="B1430" s="53"/>
      <c r="C1430" s="700"/>
      <c r="D1430" s="53"/>
      <c r="E1430" s="62" t="e">
        <f t="shared" si="1474"/>
        <v>#N/A</v>
      </c>
      <c r="F1430" s="664" t="str">
        <f t="shared" si="1472"/>
        <v/>
      </c>
      <c r="G1430" s="587"/>
      <c r="H1430" s="588">
        <f t="shared" si="1499"/>
        <v>0</v>
      </c>
      <c r="I1430" s="588">
        <f t="shared" si="1476"/>
        <v>0</v>
      </c>
      <c r="J1430" s="587"/>
      <c r="K1430" s="588">
        <f t="shared" si="1500"/>
        <v>0</v>
      </c>
      <c r="L1430" s="588">
        <f t="shared" si="1477"/>
        <v>0</v>
      </c>
      <c r="M1430" s="587"/>
      <c r="N1430" s="588">
        <f t="shared" si="1501"/>
        <v>0</v>
      </c>
      <c r="O1430" s="588">
        <f t="shared" si="1478"/>
        <v>0</v>
      </c>
      <c r="P1430" s="587"/>
      <c r="Q1430" s="588">
        <f t="shared" si="1502"/>
        <v>0</v>
      </c>
      <c r="R1430" s="588">
        <f t="shared" si="1479"/>
        <v>0</v>
      </c>
      <c r="S1430" s="587"/>
      <c r="T1430" s="588">
        <f t="shared" si="1503"/>
        <v>0</v>
      </c>
      <c r="U1430" s="588">
        <f t="shared" si="1480"/>
        <v>0</v>
      </c>
      <c r="V1430" s="587"/>
      <c r="W1430" s="588">
        <f t="shared" si="1504"/>
        <v>0</v>
      </c>
      <c r="X1430" s="588">
        <f t="shared" si="1481"/>
        <v>0</v>
      </c>
      <c r="Y1430" s="587"/>
      <c r="Z1430" s="588">
        <f t="shared" si="1505"/>
        <v>0</v>
      </c>
      <c r="AA1430" s="588">
        <f t="shared" si="1489"/>
        <v>0</v>
      </c>
      <c r="AB1430" s="587"/>
      <c r="AC1430" s="588">
        <f t="shared" si="1506"/>
        <v>0</v>
      </c>
      <c r="AD1430" s="588">
        <f t="shared" si="1482"/>
        <v>0</v>
      </c>
      <c r="AE1430" s="587"/>
      <c r="AF1430" s="588">
        <f t="shared" si="1507"/>
        <v>0</v>
      </c>
      <c r="AG1430" s="588">
        <f t="shared" si="1483"/>
        <v>0</v>
      </c>
      <c r="AH1430" s="587"/>
      <c r="AI1430" s="588">
        <f t="shared" si="1508"/>
        <v>0</v>
      </c>
      <c r="AJ1430" s="588">
        <f t="shared" si="1484"/>
        <v>0</v>
      </c>
      <c r="AK1430" s="587"/>
      <c r="AL1430" s="588">
        <f t="shared" si="1509"/>
        <v>0</v>
      </c>
      <c r="AM1430" s="588">
        <f t="shared" si="1485"/>
        <v>0</v>
      </c>
      <c r="AN1430" s="587"/>
      <c r="AO1430" s="588">
        <f t="shared" si="1510"/>
        <v>0</v>
      </c>
      <c r="AP1430" s="588">
        <f t="shared" si="1486"/>
        <v>0</v>
      </c>
      <c r="AQ1430" s="587"/>
      <c r="AR1430" s="588">
        <f t="shared" si="1511"/>
        <v>0</v>
      </c>
      <c r="AS1430" s="588">
        <f t="shared" si="1490"/>
        <v>0</v>
      </c>
      <c r="AT1430" s="587"/>
      <c r="AU1430" s="588">
        <f t="shared" si="1512"/>
        <v>0</v>
      </c>
      <c r="AV1430" s="588">
        <f t="shared" si="1487"/>
        <v>0</v>
      </c>
      <c r="AW1430" s="587"/>
      <c r="AX1430" s="652"/>
      <c r="AY1430" s="706">
        <f t="shared" si="1488"/>
        <v>0</v>
      </c>
      <c r="BC1430" s="30">
        <f t="shared" si="1491"/>
        <v>0</v>
      </c>
      <c r="BD1430" s="30">
        <f t="shared" si="1492"/>
        <v>0</v>
      </c>
      <c r="BE1430" s="30">
        <f t="shared" si="1471"/>
        <v>0</v>
      </c>
      <c r="BF1430" s="30">
        <f t="shared" si="1493"/>
        <v>0</v>
      </c>
      <c r="BG1430" s="30">
        <f t="shared" si="1494"/>
        <v>0</v>
      </c>
      <c r="BH1430" s="30">
        <f t="shared" si="1513"/>
        <v>0</v>
      </c>
      <c r="BI1430" s="30">
        <f t="shared" si="1475"/>
        <v>0</v>
      </c>
      <c r="BJ1430" s="30">
        <f t="shared" si="1495"/>
        <v>0</v>
      </c>
      <c r="BK1430" s="704">
        <f t="shared" si="1496"/>
        <v>0</v>
      </c>
      <c r="BL1430" s="30">
        <f t="shared" si="1497"/>
        <v>0</v>
      </c>
      <c r="BM1430" s="30">
        <f t="shared" si="1498"/>
        <v>0</v>
      </c>
      <c r="BN1430" s="30">
        <f t="shared" si="1473"/>
        <v>0</v>
      </c>
    </row>
    <row r="1431" spans="1:66" ht="15.75" thickBot="1" x14ac:dyDescent="0.3">
      <c r="A1431" s="52"/>
      <c r="B1431" s="53"/>
      <c r="C1431" s="700"/>
      <c r="D1431" s="53"/>
      <c r="E1431" s="62" t="e">
        <f t="shared" si="1474"/>
        <v>#N/A</v>
      </c>
      <c r="F1431" s="664" t="str">
        <f t="shared" si="1472"/>
        <v/>
      </c>
      <c r="G1431" s="587"/>
      <c r="H1431" s="588">
        <f t="shared" si="1499"/>
        <v>0</v>
      </c>
      <c r="I1431" s="588">
        <f t="shared" si="1476"/>
        <v>0</v>
      </c>
      <c r="J1431" s="587"/>
      <c r="K1431" s="588">
        <f t="shared" si="1500"/>
        <v>0</v>
      </c>
      <c r="L1431" s="588">
        <f t="shared" si="1477"/>
        <v>0</v>
      </c>
      <c r="M1431" s="587"/>
      <c r="N1431" s="588">
        <f t="shared" si="1501"/>
        <v>0</v>
      </c>
      <c r="O1431" s="588">
        <f t="shared" si="1478"/>
        <v>0</v>
      </c>
      <c r="P1431" s="587"/>
      <c r="Q1431" s="588">
        <f t="shared" si="1502"/>
        <v>0</v>
      </c>
      <c r="R1431" s="588">
        <f t="shared" si="1479"/>
        <v>0</v>
      </c>
      <c r="S1431" s="587"/>
      <c r="T1431" s="588">
        <f t="shared" si="1503"/>
        <v>0</v>
      </c>
      <c r="U1431" s="588">
        <f t="shared" si="1480"/>
        <v>0</v>
      </c>
      <c r="V1431" s="587"/>
      <c r="W1431" s="588">
        <f t="shared" si="1504"/>
        <v>0</v>
      </c>
      <c r="X1431" s="588">
        <f t="shared" si="1481"/>
        <v>0</v>
      </c>
      <c r="Y1431" s="587"/>
      <c r="Z1431" s="588">
        <f t="shared" si="1505"/>
        <v>0</v>
      </c>
      <c r="AA1431" s="588">
        <f t="shared" si="1489"/>
        <v>0</v>
      </c>
      <c r="AB1431" s="587"/>
      <c r="AC1431" s="588">
        <f t="shared" si="1506"/>
        <v>0</v>
      </c>
      <c r="AD1431" s="588">
        <f t="shared" si="1482"/>
        <v>0</v>
      </c>
      <c r="AE1431" s="587"/>
      <c r="AF1431" s="588">
        <f t="shared" si="1507"/>
        <v>0</v>
      </c>
      <c r="AG1431" s="588">
        <f t="shared" si="1483"/>
        <v>0</v>
      </c>
      <c r="AH1431" s="587"/>
      <c r="AI1431" s="588">
        <f t="shared" si="1508"/>
        <v>0</v>
      </c>
      <c r="AJ1431" s="588">
        <f t="shared" si="1484"/>
        <v>0</v>
      </c>
      <c r="AK1431" s="587"/>
      <c r="AL1431" s="588">
        <f t="shared" si="1509"/>
        <v>0</v>
      </c>
      <c r="AM1431" s="588">
        <f t="shared" si="1485"/>
        <v>0</v>
      </c>
      <c r="AN1431" s="587"/>
      <c r="AO1431" s="588">
        <f t="shared" si="1510"/>
        <v>0</v>
      </c>
      <c r="AP1431" s="588">
        <f t="shared" si="1486"/>
        <v>0</v>
      </c>
      <c r="AQ1431" s="587"/>
      <c r="AR1431" s="588">
        <f t="shared" si="1511"/>
        <v>0</v>
      </c>
      <c r="AS1431" s="588">
        <f t="shared" si="1490"/>
        <v>0</v>
      </c>
      <c r="AT1431" s="587"/>
      <c r="AU1431" s="588">
        <f t="shared" si="1512"/>
        <v>0</v>
      </c>
      <c r="AV1431" s="588">
        <f t="shared" si="1487"/>
        <v>0</v>
      </c>
      <c r="AW1431" s="587"/>
      <c r="AX1431" s="652"/>
      <c r="AY1431" s="706">
        <f t="shared" si="1488"/>
        <v>0</v>
      </c>
      <c r="BC1431" s="30">
        <f t="shared" si="1491"/>
        <v>0</v>
      </c>
      <c r="BD1431" s="30">
        <f t="shared" si="1492"/>
        <v>0</v>
      </c>
      <c r="BE1431" s="30">
        <f t="shared" si="1471"/>
        <v>0</v>
      </c>
      <c r="BF1431" s="30">
        <f t="shared" si="1493"/>
        <v>0</v>
      </c>
      <c r="BG1431" s="30">
        <f t="shared" si="1494"/>
        <v>0</v>
      </c>
      <c r="BH1431" s="30">
        <f t="shared" si="1513"/>
        <v>0</v>
      </c>
      <c r="BI1431" s="30">
        <f t="shared" si="1475"/>
        <v>0</v>
      </c>
      <c r="BJ1431" s="30">
        <f t="shared" si="1495"/>
        <v>0</v>
      </c>
      <c r="BK1431" s="704">
        <f t="shared" si="1496"/>
        <v>0</v>
      </c>
      <c r="BL1431" s="30">
        <f t="shared" si="1497"/>
        <v>0</v>
      </c>
      <c r="BM1431" s="30">
        <f t="shared" si="1498"/>
        <v>0</v>
      </c>
      <c r="BN1431" s="30">
        <f t="shared" si="1473"/>
        <v>0</v>
      </c>
    </row>
    <row r="1432" spans="1:66" ht="15.75" thickBot="1" x14ac:dyDescent="0.3">
      <c r="A1432" s="52"/>
      <c r="B1432" s="53"/>
      <c r="C1432" s="700"/>
      <c r="D1432" s="53"/>
      <c r="E1432" s="62" t="e">
        <f t="shared" si="1474"/>
        <v>#N/A</v>
      </c>
      <c r="F1432" s="664" t="str">
        <f t="shared" si="1472"/>
        <v/>
      </c>
      <c r="G1432" s="587"/>
      <c r="H1432" s="588">
        <f t="shared" si="1499"/>
        <v>0</v>
      </c>
      <c r="I1432" s="588">
        <f t="shared" si="1476"/>
        <v>0</v>
      </c>
      <c r="J1432" s="587"/>
      <c r="K1432" s="588">
        <f t="shared" si="1500"/>
        <v>0</v>
      </c>
      <c r="L1432" s="588">
        <f t="shared" si="1477"/>
        <v>0</v>
      </c>
      <c r="M1432" s="587"/>
      <c r="N1432" s="588">
        <f t="shared" si="1501"/>
        <v>0</v>
      </c>
      <c r="O1432" s="588">
        <f t="shared" si="1478"/>
        <v>0</v>
      </c>
      <c r="P1432" s="587"/>
      <c r="Q1432" s="588">
        <f t="shared" si="1502"/>
        <v>0</v>
      </c>
      <c r="R1432" s="588">
        <f t="shared" si="1479"/>
        <v>0</v>
      </c>
      <c r="S1432" s="587"/>
      <c r="T1432" s="588">
        <f t="shared" si="1503"/>
        <v>0</v>
      </c>
      <c r="U1432" s="588">
        <f t="shared" si="1480"/>
        <v>0</v>
      </c>
      <c r="V1432" s="587"/>
      <c r="W1432" s="588">
        <f t="shared" si="1504"/>
        <v>0</v>
      </c>
      <c r="X1432" s="588">
        <f t="shared" si="1481"/>
        <v>0</v>
      </c>
      <c r="Y1432" s="587"/>
      <c r="Z1432" s="588">
        <f t="shared" si="1505"/>
        <v>0</v>
      </c>
      <c r="AA1432" s="588">
        <f t="shared" si="1489"/>
        <v>0</v>
      </c>
      <c r="AB1432" s="587"/>
      <c r="AC1432" s="588">
        <f t="shared" si="1506"/>
        <v>0</v>
      </c>
      <c r="AD1432" s="588">
        <f t="shared" si="1482"/>
        <v>0</v>
      </c>
      <c r="AE1432" s="587"/>
      <c r="AF1432" s="588">
        <f t="shared" si="1507"/>
        <v>0</v>
      </c>
      <c r="AG1432" s="588">
        <f t="shared" si="1483"/>
        <v>0</v>
      </c>
      <c r="AH1432" s="587"/>
      <c r="AI1432" s="588">
        <f t="shared" si="1508"/>
        <v>0</v>
      </c>
      <c r="AJ1432" s="588">
        <f t="shared" si="1484"/>
        <v>0</v>
      </c>
      <c r="AK1432" s="587"/>
      <c r="AL1432" s="588">
        <f t="shared" si="1509"/>
        <v>0</v>
      </c>
      <c r="AM1432" s="588">
        <f t="shared" si="1485"/>
        <v>0</v>
      </c>
      <c r="AN1432" s="587"/>
      <c r="AO1432" s="588">
        <f t="shared" si="1510"/>
        <v>0</v>
      </c>
      <c r="AP1432" s="588">
        <f t="shared" si="1486"/>
        <v>0</v>
      </c>
      <c r="AQ1432" s="587"/>
      <c r="AR1432" s="588">
        <f t="shared" si="1511"/>
        <v>0</v>
      </c>
      <c r="AS1432" s="588">
        <f t="shared" si="1490"/>
        <v>0</v>
      </c>
      <c r="AT1432" s="587"/>
      <c r="AU1432" s="588">
        <f t="shared" si="1512"/>
        <v>0</v>
      </c>
      <c r="AV1432" s="588">
        <f t="shared" si="1487"/>
        <v>0</v>
      </c>
      <c r="AW1432" s="587"/>
      <c r="AX1432" s="652"/>
      <c r="AY1432" s="706">
        <f t="shared" si="1488"/>
        <v>0</v>
      </c>
      <c r="BC1432" s="30">
        <f t="shared" si="1491"/>
        <v>0</v>
      </c>
      <c r="BD1432" s="30">
        <f t="shared" si="1492"/>
        <v>0</v>
      </c>
      <c r="BE1432" s="30">
        <f t="shared" si="1471"/>
        <v>0</v>
      </c>
      <c r="BF1432" s="30">
        <f t="shared" si="1493"/>
        <v>0</v>
      </c>
      <c r="BG1432" s="30">
        <f t="shared" si="1494"/>
        <v>0</v>
      </c>
      <c r="BH1432" s="30">
        <f t="shared" si="1513"/>
        <v>0</v>
      </c>
      <c r="BI1432" s="30">
        <f t="shared" si="1475"/>
        <v>0</v>
      </c>
      <c r="BJ1432" s="30">
        <f t="shared" si="1495"/>
        <v>0</v>
      </c>
      <c r="BK1432" s="704">
        <f t="shared" si="1496"/>
        <v>0</v>
      </c>
      <c r="BL1432" s="30">
        <f t="shared" si="1497"/>
        <v>0</v>
      </c>
      <c r="BM1432" s="30">
        <f t="shared" si="1498"/>
        <v>0</v>
      </c>
      <c r="BN1432" s="30">
        <f t="shared" si="1473"/>
        <v>0</v>
      </c>
    </row>
    <row r="1433" spans="1:66" ht="15.75" thickBot="1" x14ac:dyDescent="0.3">
      <c r="A1433" s="52"/>
      <c r="B1433" s="53"/>
      <c r="C1433" s="700"/>
      <c r="D1433" s="53"/>
      <c r="E1433" s="62" t="e">
        <f t="shared" si="1474"/>
        <v>#N/A</v>
      </c>
      <c r="F1433" s="664" t="str">
        <f t="shared" si="1472"/>
        <v/>
      </c>
      <c r="G1433" s="587"/>
      <c r="H1433" s="588">
        <f t="shared" si="1499"/>
        <v>0</v>
      </c>
      <c r="I1433" s="588">
        <f t="shared" si="1476"/>
        <v>0</v>
      </c>
      <c r="J1433" s="587"/>
      <c r="K1433" s="588">
        <f t="shared" si="1500"/>
        <v>0</v>
      </c>
      <c r="L1433" s="588">
        <f t="shared" si="1477"/>
        <v>0</v>
      </c>
      <c r="M1433" s="587"/>
      <c r="N1433" s="588">
        <f t="shared" si="1501"/>
        <v>0</v>
      </c>
      <c r="O1433" s="588">
        <f t="shared" si="1478"/>
        <v>0</v>
      </c>
      <c r="P1433" s="587"/>
      <c r="Q1433" s="588">
        <f t="shared" si="1502"/>
        <v>0</v>
      </c>
      <c r="R1433" s="588">
        <f t="shared" si="1479"/>
        <v>0</v>
      </c>
      <c r="S1433" s="587"/>
      <c r="T1433" s="588">
        <f t="shared" si="1503"/>
        <v>0</v>
      </c>
      <c r="U1433" s="588">
        <f t="shared" si="1480"/>
        <v>0</v>
      </c>
      <c r="V1433" s="587"/>
      <c r="W1433" s="588">
        <f t="shared" si="1504"/>
        <v>0</v>
      </c>
      <c r="X1433" s="588">
        <f t="shared" si="1481"/>
        <v>0</v>
      </c>
      <c r="Y1433" s="587"/>
      <c r="Z1433" s="588">
        <f t="shared" si="1505"/>
        <v>0</v>
      </c>
      <c r="AA1433" s="588">
        <f t="shared" si="1489"/>
        <v>0</v>
      </c>
      <c r="AB1433" s="587"/>
      <c r="AC1433" s="588">
        <f t="shared" si="1506"/>
        <v>0</v>
      </c>
      <c r="AD1433" s="588">
        <f t="shared" si="1482"/>
        <v>0</v>
      </c>
      <c r="AE1433" s="587"/>
      <c r="AF1433" s="588">
        <f t="shared" si="1507"/>
        <v>0</v>
      </c>
      <c r="AG1433" s="588">
        <f t="shared" si="1483"/>
        <v>0</v>
      </c>
      <c r="AH1433" s="587"/>
      <c r="AI1433" s="588">
        <f t="shared" si="1508"/>
        <v>0</v>
      </c>
      <c r="AJ1433" s="588">
        <f t="shared" si="1484"/>
        <v>0</v>
      </c>
      <c r="AK1433" s="587"/>
      <c r="AL1433" s="588">
        <f t="shared" si="1509"/>
        <v>0</v>
      </c>
      <c r="AM1433" s="588">
        <f t="shared" si="1485"/>
        <v>0</v>
      </c>
      <c r="AN1433" s="587"/>
      <c r="AO1433" s="588">
        <f t="shared" si="1510"/>
        <v>0</v>
      </c>
      <c r="AP1433" s="588">
        <f t="shared" si="1486"/>
        <v>0</v>
      </c>
      <c r="AQ1433" s="587"/>
      <c r="AR1433" s="588">
        <f t="shared" si="1511"/>
        <v>0</v>
      </c>
      <c r="AS1433" s="588">
        <f t="shared" si="1490"/>
        <v>0</v>
      </c>
      <c r="AT1433" s="587"/>
      <c r="AU1433" s="588">
        <f t="shared" si="1512"/>
        <v>0</v>
      </c>
      <c r="AV1433" s="588">
        <f t="shared" si="1487"/>
        <v>0</v>
      </c>
      <c r="AW1433" s="587"/>
      <c r="AX1433" s="652"/>
      <c r="AY1433" s="706">
        <f t="shared" si="1488"/>
        <v>0</v>
      </c>
      <c r="BC1433" s="30">
        <f t="shared" si="1491"/>
        <v>0</v>
      </c>
      <c r="BD1433" s="30">
        <f t="shared" si="1492"/>
        <v>0</v>
      </c>
      <c r="BE1433" s="30">
        <f t="shared" ref="BE1433:BE1496" si="1514">R1433-O1433</f>
        <v>0</v>
      </c>
      <c r="BF1433" s="30">
        <f t="shared" si="1493"/>
        <v>0</v>
      </c>
      <c r="BG1433" s="30">
        <f t="shared" si="1494"/>
        <v>0</v>
      </c>
      <c r="BH1433" s="30">
        <f t="shared" si="1513"/>
        <v>0</v>
      </c>
      <c r="BI1433" s="30">
        <f t="shared" si="1475"/>
        <v>0</v>
      </c>
      <c r="BJ1433" s="30">
        <f t="shared" si="1495"/>
        <v>0</v>
      </c>
      <c r="BK1433" s="704">
        <f t="shared" si="1496"/>
        <v>0</v>
      </c>
      <c r="BL1433" s="30">
        <f t="shared" si="1497"/>
        <v>0</v>
      </c>
      <c r="BM1433" s="30">
        <f t="shared" si="1498"/>
        <v>0</v>
      </c>
      <c r="BN1433" s="30">
        <f t="shared" si="1473"/>
        <v>0</v>
      </c>
    </row>
    <row r="1434" spans="1:66" ht="15.75" thickBot="1" x14ac:dyDescent="0.3">
      <c r="A1434" s="52"/>
      <c r="B1434" s="53"/>
      <c r="C1434" s="700"/>
      <c r="D1434" s="53"/>
      <c r="E1434" s="62" t="e">
        <f t="shared" si="1474"/>
        <v>#N/A</v>
      </c>
      <c r="F1434" s="664" t="str">
        <f t="shared" si="1472"/>
        <v/>
      </c>
      <c r="G1434" s="587"/>
      <c r="H1434" s="588">
        <f t="shared" si="1499"/>
        <v>0</v>
      </c>
      <c r="I1434" s="588">
        <f t="shared" si="1476"/>
        <v>0</v>
      </c>
      <c r="J1434" s="587"/>
      <c r="K1434" s="588">
        <f t="shared" si="1500"/>
        <v>0</v>
      </c>
      <c r="L1434" s="588">
        <f t="shared" si="1477"/>
        <v>0</v>
      </c>
      <c r="M1434" s="587"/>
      <c r="N1434" s="588">
        <f t="shared" si="1501"/>
        <v>0</v>
      </c>
      <c r="O1434" s="588">
        <f t="shared" si="1478"/>
        <v>0</v>
      </c>
      <c r="P1434" s="587"/>
      <c r="Q1434" s="588">
        <f t="shared" si="1502"/>
        <v>0</v>
      </c>
      <c r="R1434" s="588">
        <f t="shared" si="1479"/>
        <v>0</v>
      </c>
      <c r="S1434" s="587"/>
      <c r="T1434" s="588">
        <f t="shared" si="1503"/>
        <v>0</v>
      </c>
      <c r="U1434" s="588">
        <f t="shared" si="1480"/>
        <v>0</v>
      </c>
      <c r="V1434" s="587"/>
      <c r="W1434" s="588">
        <f t="shared" si="1504"/>
        <v>0</v>
      </c>
      <c r="X1434" s="588">
        <f t="shared" si="1481"/>
        <v>0</v>
      </c>
      <c r="Y1434" s="587"/>
      <c r="Z1434" s="588">
        <f t="shared" si="1505"/>
        <v>0</v>
      </c>
      <c r="AA1434" s="588">
        <f t="shared" si="1489"/>
        <v>0</v>
      </c>
      <c r="AB1434" s="587"/>
      <c r="AC1434" s="588">
        <f t="shared" si="1506"/>
        <v>0</v>
      </c>
      <c r="AD1434" s="588">
        <f t="shared" si="1482"/>
        <v>0</v>
      </c>
      <c r="AE1434" s="587"/>
      <c r="AF1434" s="588">
        <f t="shared" si="1507"/>
        <v>0</v>
      </c>
      <c r="AG1434" s="588">
        <f t="shared" si="1483"/>
        <v>0</v>
      </c>
      <c r="AH1434" s="587"/>
      <c r="AI1434" s="588">
        <f t="shared" si="1508"/>
        <v>0</v>
      </c>
      <c r="AJ1434" s="588">
        <f t="shared" si="1484"/>
        <v>0</v>
      </c>
      <c r="AK1434" s="587"/>
      <c r="AL1434" s="588">
        <f t="shared" si="1509"/>
        <v>0</v>
      </c>
      <c r="AM1434" s="588">
        <f t="shared" si="1485"/>
        <v>0</v>
      </c>
      <c r="AN1434" s="587"/>
      <c r="AO1434" s="588">
        <f t="shared" si="1510"/>
        <v>0</v>
      </c>
      <c r="AP1434" s="588">
        <f t="shared" si="1486"/>
        <v>0</v>
      </c>
      <c r="AQ1434" s="587"/>
      <c r="AR1434" s="588">
        <f t="shared" si="1511"/>
        <v>0</v>
      </c>
      <c r="AS1434" s="588">
        <f t="shared" si="1490"/>
        <v>0</v>
      </c>
      <c r="AT1434" s="587"/>
      <c r="AU1434" s="588">
        <f t="shared" si="1512"/>
        <v>0</v>
      </c>
      <c r="AV1434" s="588">
        <f t="shared" si="1487"/>
        <v>0</v>
      </c>
      <c r="AW1434" s="587"/>
      <c r="AX1434" s="652"/>
      <c r="AY1434" s="706">
        <f t="shared" si="1488"/>
        <v>0</v>
      </c>
      <c r="BC1434" s="30">
        <f t="shared" si="1491"/>
        <v>0</v>
      </c>
      <c r="BD1434" s="30">
        <f t="shared" si="1492"/>
        <v>0</v>
      </c>
      <c r="BE1434" s="30">
        <f t="shared" si="1514"/>
        <v>0</v>
      </c>
      <c r="BF1434" s="30">
        <f t="shared" si="1493"/>
        <v>0</v>
      </c>
      <c r="BG1434" s="30">
        <f t="shared" si="1494"/>
        <v>0</v>
      </c>
      <c r="BH1434" s="30">
        <f t="shared" si="1513"/>
        <v>0</v>
      </c>
      <c r="BI1434" s="30">
        <f t="shared" si="1475"/>
        <v>0</v>
      </c>
      <c r="BJ1434" s="30">
        <f t="shared" si="1495"/>
        <v>0</v>
      </c>
      <c r="BK1434" s="704">
        <f t="shared" si="1496"/>
        <v>0</v>
      </c>
      <c r="BL1434" s="30">
        <f t="shared" si="1497"/>
        <v>0</v>
      </c>
      <c r="BM1434" s="30">
        <f t="shared" si="1498"/>
        <v>0</v>
      </c>
      <c r="BN1434" s="30">
        <f t="shared" si="1473"/>
        <v>0</v>
      </c>
    </row>
    <row r="1435" spans="1:66" ht="15.75" thickBot="1" x14ac:dyDescent="0.3">
      <c r="A1435" s="52"/>
      <c r="B1435" s="53"/>
      <c r="C1435" s="700"/>
      <c r="D1435" s="53"/>
      <c r="E1435" s="62" t="e">
        <f t="shared" si="1474"/>
        <v>#N/A</v>
      </c>
      <c r="F1435" s="664" t="str">
        <f t="shared" si="1472"/>
        <v/>
      </c>
      <c r="G1435" s="587"/>
      <c r="H1435" s="588">
        <f t="shared" si="1499"/>
        <v>0</v>
      </c>
      <c r="I1435" s="588">
        <f t="shared" si="1476"/>
        <v>0</v>
      </c>
      <c r="J1435" s="587"/>
      <c r="K1435" s="588">
        <f t="shared" si="1500"/>
        <v>0</v>
      </c>
      <c r="L1435" s="588">
        <f t="shared" si="1477"/>
        <v>0</v>
      </c>
      <c r="M1435" s="587"/>
      <c r="N1435" s="588">
        <f t="shared" si="1501"/>
        <v>0</v>
      </c>
      <c r="O1435" s="588">
        <f t="shared" si="1478"/>
        <v>0</v>
      </c>
      <c r="P1435" s="587"/>
      <c r="Q1435" s="588">
        <f t="shared" si="1502"/>
        <v>0</v>
      </c>
      <c r="R1435" s="588">
        <f t="shared" si="1479"/>
        <v>0</v>
      </c>
      <c r="S1435" s="587"/>
      <c r="T1435" s="588">
        <f t="shared" si="1503"/>
        <v>0</v>
      </c>
      <c r="U1435" s="588">
        <f t="shared" si="1480"/>
        <v>0</v>
      </c>
      <c r="V1435" s="587"/>
      <c r="W1435" s="588">
        <f t="shared" si="1504"/>
        <v>0</v>
      </c>
      <c r="X1435" s="588">
        <f t="shared" si="1481"/>
        <v>0</v>
      </c>
      <c r="Y1435" s="587"/>
      <c r="Z1435" s="588">
        <f t="shared" si="1505"/>
        <v>0</v>
      </c>
      <c r="AA1435" s="588">
        <f t="shared" si="1489"/>
        <v>0</v>
      </c>
      <c r="AB1435" s="587"/>
      <c r="AC1435" s="588">
        <f t="shared" si="1506"/>
        <v>0</v>
      </c>
      <c r="AD1435" s="588">
        <f t="shared" si="1482"/>
        <v>0</v>
      </c>
      <c r="AE1435" s="587"/>
      <c r="AF1435" s="588">
        <f t="shared" si="1507"/>
        <v>0</v>
      </c>
      <c r="AG1435" s="588">
        <f t="shared" si="1483"/>
        <v>0</v>
      </c>
      <c r="AH1435" s="587"/>
      <c r="AI1435" s="588">
        <f t="shared" si="1508"/>
        <v>0</v>
      </c>
      <c r="AJ1435" s="588">
        <f t="shared" si="1484"/>
        <v>0</v>
      </c>
      <c r="AK1435" s="587"/>
      <c r="AL1435" s="588">
        <f t="shared" si="1509"/>
        <v>0</v>
      </c>
      <c r="AM1435" s="588">
        <f t="shared" si="1485"/>
        <v>0</v>
      </c>
      <c r="AN1435" s="587"/>
      <c r="AO1435" s="588">
        <f t="shared" si="1510"/>
        <v>0</v>
      </c>
      <c r="AP1435" s="588">
        <f t="shared" si="1486"/>
        <v>0</v>
      </c>
      <c r="AQ1435" s="587"/>
      <c r="AR1435" s="588">
        <f t="shared" si="1511"/>
        <v>0</v>
      </c>
      <c r="AS1435" s="588">
        <f t="shared" si="1490"/>
        <v>0</v>
      </c>
      <c r="AT1435" s="587"/>
      <c r="AU1435" s="588">
        <f t="shared" si="1512"/>
        <v>0</v>
      </c>
      <c r="AV1435" s="588">
        <f t="shared" si="1487"/>
        <v>0</v>
      </c>
      <c r="AW1435" s="587"/>
      <c r="AX1435" s="652"/>
      <c r="AY1435" s="706">
        <f t="shared" si="1488"/>
        <v>0</v>
      </c>
      <c r="BC1435" s="30">
        <f t="shared" si="1491"/>
        <v>0</v>
      </c>
      <c r="BD1435" s="30">
        <f t="shared" si="1492"/>
        <v>0</v>
      </c>
      <c r="BE1435" s="30">
        <f t="shared" si="1514"/>
        <v>0</v>
      </c>
      <c r="BF1435" s="30">
        <f t="shared" si="1493"/>
        <v>0</v>
      </c>
      <c r="BG1435" s="30">
        <f t="shared" si="1494"/>
        <v>0</v>
      </c>
      <c r="BH1435" s="30">
        <f t="shared" si="1513"/>
        <v>0</v>
      </c>
      <c r="BI1435" s="30">
        <f t="shared" si="1475"/>
        <v>0</v>
      </c>
      <c r="BJ1435" s="30">
        <f t="shared" si="1495"/>
        <v>0</v>
      </c>
      <c r="BK1435" s="704">
        <f t="shared" si="1496"/>
        <v>0</v>
      </c>
      <c r="BL1435" s="30">
        <f t="shared" si="1497"/>
        <v>0</v>
      </c>
      <c r="BM1435" s="30">
        <f t="shared" si="1498"/>
        <v>0</v>
      </c>
      <c r="BN1435" s="30">
        <f t="shared" si="1473"/>
        <v>0</v>
      </c>
    </row>
    <row r="1436" spans="1:66" ht="15.75" thickBot="1" x14ac:dyDescent="0.3">
      <c r="A1436" s="52"/>
      <c r="B1436" s="53"/>
      <c r="C1436" s="700"/>
      <c r="D1436" s="53"/>
      <c r="E1436" s="62" t="e">
        <f t="shared" si="1474"/>
        <v>#N/A</v>
      </c>
      <c r="F1436" s="664" t="str">
        <f t="shared" si="1472"/>
        <v/>
      </c>
      <c r="G1436" s="587"/>
      <c r="H1436" s="588">
        <f t="shared" si="1499"/>
        <v>0</v>
      </c>
      <c r="I1436" s="588">
        <f t="shared" si="1476"/>
        <v>0</v>
      </c>
      <c r="J1436" s="587"/>
      <c r="K1436" s="588">
        <f t="shared" si="1500"/>
        <v>0</v>
      </c>
      <c r="L1436" s="588">
        <f t="shared" si="1477"/>
        <v>0</v>
      </c>
      <c r="M1436" s="587"/>
      <c r="N1436" s="588">
        <f t="shared" si="1501"/>
        <v>0</v>
      </c>
      <c r="O1436" s="588">
        <f t="shared" si="1478"/>
        <v>0</v>
      </c>
      <c r="P1436" s="587"/>
      <c r="Q1436" s="588">
        <f t="shared" si="1502"/>
        <v>0</v>
      </c>
      <c r="R1436" s="588">
        <f t="shared" si="1479"/>
        <v>0</v>
      </c>
      <c r="S1436" s="587"/>
      <c r="T1436" s="588">
        <f t="shared" si="1503"/>
        <v>0</v>
      </c>
      <c r="U1436" s="588">
        <f t="shared" si="1480"/>
        <v>0</v>
      </c>
      <c r="V1436" s="587"/>
      <c r="W1436" s="588">
        <f t="shared" si="1504"/>
        <v>0</v>
      </c>
      <c r="X1436" s="588">
        <f t="shared" si="1481"/>
        <v>0</v>
      </c>
      <c r="Y1436" s="587"/>
      <c r="Z1436" s="588">
        <f t="shared" si="1505"/>
        <v>0</v>
      </c>
      <c r="AA1436" s="588">
        <f t="shared" si="1489"/>
        <v>0</v>
      </c>
      <c r="AB1436" s="587"/>
      <c r="AC1436" s="588">
        <f t="shared" si="1506"/>
        <v>0</v>
      </c>
      <c r="AD1436" s="588">
        <f t="shared" si="1482"/>
        <v>0</v>
      </c>
      <c r="AE1436" s="587"/>
      <c r="AF1436" s="588">
        <f t="shared" si="1507"/>
        <v>0</v>
      </c>
      <c r="AG1436" s="588">
        <f t="shared" si="1483"/>
        <v>0</v>
      </c>
      <c r="AH1436" s="587"/>
      <c r="AI1436" s="588">
        <f t="shared" si="1508"/>
        <v>0</v>
      </c>
      <c r="AJ1436" s="588">
        <f t="shared" si="1484"/>
        <v>0</v>
      </c>
      <c r="AK1436" s="587"/>
      <c r="AL1436" s="588">
        <f t="shared" si="1509"/>
        <v>0</v>
      </c>
      <c r="AM1436" s="588">
        <f t="shared" si="1485"/>
        <v>0</v>
      </c>
      <c r="AN1436" s="587"/>
      <c r="AO1436" s="588">
        <f t="shared" si="1510"/>
        <v>0</v>
      </c>
      <c r="AP1436" s="588">
        <f t="shared" si="1486"/>
        <v>0</v>
      </c>
      <c r="AQ1436" s="587"/>
      <c r="AR1436" s="588">
        <f t="shared" si="1511"/>
        <v>0</v>
      </c>
      <c r="AS1436" s="588">
        <f t="shared" si="1490"/>
        <v>0</v>
      </c>
      <c r="AT1436" s="587"/>
      <c r="AU1436" s="588">
        <f t="shared" si="1512"/>
        <v>0</v>
      </c>
      <c r="AV1436" s="588">
        <f t="shared" si="1487"/>
        <v>0</v>
      </c>
      <c r="AW1436" s="587"/>
      <c r="AX1436" s="652"/>
      <c r="AY1436" s="706">
        <f t="shared" si="1488"/>
        <v>0</v>
      </c>
      <c r="BC1436" s="30">
        <f t="shared" si="1491"/>
        <v>0</v>
      </c>
      <c r="BD1436" s="30">
        <f t="shared" si="1492"/>
        <v>0</v>
      </c>
      <c r="BE1436" s="30">
        <f t="shared" si="1514"/>
        <v>0</v>
      </c>
      <c r="BF1436" s="30">
        <f t="shared" si="1493"/>
        <v>0</v>
      </c>
      <c r="BG1436" s="30">
        <f t="shared" si="1494"/>
        <v>0</v>
      </c>
      <c r="BH1436" s="30">
        <f t="shared" si="1513"/>
        <v>0</v>
      </c>
      <c r="BI1436" s="30">
        <f t="shared" si="1475"/>
        <v>0</v>
      </c>
      <c r="BJ1436" s="30">
        <f t="shared" si="1495"/>
        <v>0</v>
      </c>
      <c r="BK1436" s="704">
        <f t="shared" si="1496"/>
        <v>0</v>
      </c>
      <c r="BL1436" s="30">
        <f t="shared" si="1497"/>
        <v>0</v>
      </c>
      <c r="BM1436" s="30">
        <f t="shared" si="1498"/>
        <v>0</v>
      </c>
      <c r="BN1436" s="30">
        <f t="shared" si="1473"/>
        <v>0</v>
      </c>
    </row>
    <row r="1437" spans="1:66" ht="15.75" thickBot="1" x14ac:dyDescent="0.3">
      <c r="A1437" s="52"/>
      <c r="B1437" s="53"/>
      <c r="C1437" s="700"/>
      <c r="D1437" s="53"/>
      <c r="E1437" s="62" t="e">
        <f t="shared" si="1474"/>
        <v>#N/A</v>
      </c>
      <c r="F1437" s="664" t="str">
        <f t="shared" si="1472"/>
        <v/>
      </c>
      <c r="G1437" s="587"/>
      <c r="H1437" s="588">
        <f t="shared" si="1499"/>
        <v>0</v>
      </c>
      <c r="I1437" s="588">
        <f t="shared" si="1476"/>
        <v>0</v>
      </c>
      <c r="J1437" s="587"/>
      <c r="K1437" s="588">
        <f t="shared" si="1500"/>
        <v>0</v>
      </c>
      <c r="L1437" s="588">
        <f t="shared" si="1477"/>
        <v>0</v>
      </c>
      <c r="M1437" s="587"/>
      <c r="N1437" s="588">
        <f t="shared" si="1501"/>
        <v>0</v>
      </c>
      <c r="O1437" s="588">
        <f t="shared" si="1478"/>
        <v>0</v>
      </c>
      <c r="P1437" s="587"/>
      <c r="Q1437" s="588">
        <f t="shared" si="1502"/>
        <v>0</v>
      </c>
      <c r="R1437" s="588">
        <f t="shared" si="1479"/>
        <v>0</v>
      </c>
      <c r="S1437" s="587"/>
      <c r="T1437" s="588">
        <f t="shared" si="1503"/>
        <v>0</v>
      </c>
      <c r="U1437" s="588">
        <f t="shared" si="1480"/>
        <v>0</v>
      </c>
      <c r="V1437" s="587"/>
      <c r="W1437" s="588">
        <f t="shared" si="1504"/>
        <v>0</v>
      </c>
      <c r="X1437" s="588">
        <f t="shared" si="1481"/>
        <v>0</v>
      </c>
      <c r="Y1437" s="587"/>
      <c r="Z1437" s="588">
        <f t="shared" si="1505"/>
        <v>0</v>
      </c>
      <c r="AA1437" s="588">
        <f t="shared" si="1489"/>
        <v>0</v>
      </c>
      <c r="AB1437" s="587"/>
      <c r="AC1437" s="588">
        <f t="shared" si="1506"/>
        <v>0</v>
      </c>
      <c r="AD1437" s="588">
        <f t="shared" si="1482"/>
        <v>0</v>
      </c>
      <c r="AE1437" s="587"/>
      <c r="AF1437" s="588">
        <f t="shared" si="1507"/>
        <v>0</v>
      </c>
      <c r="AG1437" s="588">
        <f t="shared" si="1483"/>
        <v>0</v>
      </c>
      <c r="AH1437" s="587"/>
      <c r="AI1437" s="588">
        <f t="shared" si="1508"/>
        <v>0</v>
      </c>
      <c r="AJ1437" s="588">
        <f t="shared" si="1484"/>
        <v>0</v>
      </c>
      <c r="AK1437" s="587"/>
      <c r="AL1437" s="588">
        <f t="shared" si="1509"/>
        <v>0</v>
      </c>
      <c r="AM1437" s="588">
        <f t="shared" si="1485"/>
        <v>0</v>
      </c>
      <c r="AN1437" s="587"/>
      <c r="AO1437" s="588">
        <f t="shared" si="1510"/>
        <v>0</v>
      </c>
      <c r="AP1437" s="588">
        <f t="shared" si="1486"/>
        <v>0</v>
      </c>
      <c r="AQ1437" s="587"/>
      <c r="AR1437" s="588">
        <f t="shared" si="1511"/>
        <v>0</v>
      </c>
      <c r="AS1437" s="588">
        <f t="shared" si="1490"/>
        <v>0</v>
      </c>
      <c r="AT1437" s="587"/>
      <c r="AU1437" s="588">
        <f t="shared" si="1512"/>
        <v>0</v>
      </c>
      <c r="AV1437" s="588">
        <f t="shared" si="1487"/>
        <v>0</v>
      </c>
      <c r="AW1437" s="587"/>
      <c r="AX1437" s="652"/>
      <c r="AY1437" s="706">
        <f t="shared" si="1488"/>
        <v>0</v>
      </c>
      <c r="BC1437" s="30">
        <f t="shared" si="1491"/>
        <v>0</v>
      </c>
      <c r="BD1437" s="30">
        <f t="shared" si="1492"/>
        <v>0</v>
      </c>
      <c r="BE1437" s="30">
        <f t="shared" si="1514"/>
        <v>0</v>
      </c>
      <c r="BF1437" s="30">
        <f t="shared" si="1493"/>
        <v>0</v>
      </c>
      <c r="BG1437" s="30">
        <f t="shared" si="1494"/>
        <v>0</v>
      </c>
      <c r="BH1437" s="30">
        <f t="shared" si="1513"/>
        <v>0</v>
      </c>
      <c r="BI1437" s="30">
        <f t="shared" si="1475"/>
        <v>0</v>
      </c>
      <c r="BJ1437" s="30">
        <f t="shared" si="1495"/>
        <v>0</v>
      </c>
      <c r="BK1437" s="704">
        <f t="shared" si="1496"/>
        <v>0</v>
      </c>
      <c r="BL1437" s="30">
        <f t="shared" si="1497"/>
        <v>0</v>
      </c>
      <c r="BM1437" s="30">
        <f t="shared" si="1498"/>
        <v>0</v>
      </c>
      <c r="BN1437" s="30">
        <f t="shared" si="1473"/>
        <v>0</v>
      </c>
    </row>
    <row r="1438" spans="1:66" ht="15.75" thickBot="1" x14ac:dyDescent="0.3">
      <c r="A1438" s="52"/>
      <c r="B1438" s="53"/>
      <c r="C1438" s="700"/>
      <c r="D1438" s="53"/>
      <c r="E1438" s="62" t="e">
        <f t="shared" si="1474"/>
        <v>#N/A</v>
      </c>
      <c r="F1438" s="664" t="str">
        <f t="shared" si="1472"/>
        <v/>
      </c>
      <c r="G1438" s="587"/>
      <c r="H1438" s="588">
        <f t="shared" si="1499"/>
        <v>0</v>
      </c>
      <c r="I1438" s="588">
        <f t="shared" si="1476"/>
        <v>0</v>
      </c>
      <c r="J1438" s="587"/>
      <c r="K1438" s="588">
        <f t="shared" si="1500"/>
        <v>0</v>
      </c>
      <c r="L1438" s="588">
        <f t="shared" si="1477"/>
        <v>0</v>
      </c>
      <c r="M1438" s="587"/>
      <c r="N1438" s="588">
        <f t="shared" si="1501"/>
        <v>0</v>
      </c>
      <c r="O1438" s="588">
        <f t="shared" si="1478"/>
        <v>0</v>
      </c>
      <c r="P1438" s="587"/>
      <c r="Q1438" s="588">
        <f t="shared" si="1502"/>
        <v>0</v>
      </c>
      <c r="R1438" s="588">
        <f t="shared" si="1479"/>
        <v>0</v>
      </c>
      <c r="S1438" s="587"/>
      <c r="T1438" s="588">
        <f t="shared" si="1503"/>
        <v>0</v>
      </c>
      <c r="U1438" s="588">
        <f t="shared" si="1480"/>
        <v>0</v>
      </c>
      <c r="V1438" s="587"/>
      <c r="W1438" s="588">
        <f t="shared" si="1504"/>
        <v>0</v>
      </c>
      <c r="X1438" s="588">
        <f t="shared" si="1481"/>
        <v>0</v>
      </c>
      <c r="Y1438" s="587"/>
      <c r="Z1438" s="588">
        <f t="shared" si="1505"/>
        <v>0</v>
      </c>
      <c r="AA1438" s="588">
        <f t="shared" si="1489"/>
        <v>0</v>
      </c>
      <c r="AB1438" s="587"/>
      <c r="AC1438" s="588">
        <f t="shared" si="1506"/>
        <v>0</v>
      </c>
      <c r="AD1438" s="588">
        <f t="shared" si="1482"/>
        <v>0</v>
      </c>
      <c r="AE1438" s="587"/>
      <c r="AF1438" s="588">
        <f t="shared" si="1507"/>
        <v>0</v>
      </c>
      <c r="AG1438" s="588">
        <f t="shared" si="1483"/>
        <v>0</v>
      </c>
      <c r="AH1438" s="587"/>
      <c r="AI1438" s="588">
        <f t="shared" si="1508"/>
        <v>0</v>
      </c>
      <c r="AJ1438" s="588">
        <f t="shared" si="1484"/>
        <v>0</v>
      </c>
      <c r="AK1438" s="587"/>
      <c r="AL1438" s="588">
        <f t="shared" si="1509"/>
        <v>0</v>
      </c>
      <c r="AM1438" s="588">
        <f t="shared" si="1485"/>
        <v>0</v>
      </c>
      <c r="AN1438" s="587"/>
      <c r="AO1438" s="588">
        <f t="shared" si="1510"/>
        <v>0</v>
      </c>
      <c r="AP1438" s="588">
        <f t="shared" si="1486"/>
        <v>0</v>
      </c>
      <c r="AQ1438" s="587"/>
      <c r="AR1438" s="588">
        <f t="shared" si="1511"/>
        <v>0</v>
      </c>
      <c r="AS1438" s="588">
        <f t="shared" si="1490"/>
        <v>0</v>
      </c>
      <c r="AT1438" s="587"/>
      <c r="AU1438" s="588">
        <f t="shared" si="1512"/>
        <v>0</v>
      </c>
      <c r="AV1438" s="588">
        <f t="shared" si="1487"/>
        <v>0</v>
      </c>
      <c r="AW1438" s="587"/>
      <c r="AX1438" s="652"/>
      <c r="AY1438" s="706">
        <f t="shared" si="1488"/>
        <v>0</v>
      </c>
      <c r="BC1438" s="30">
        <f t="shared" si="1491"/>
        <v>0</v>
      </c>
      <c r="BD1438" s="30">
        <f t="shared" si="1492"/>
        <v>0</v>
      </c>
      <c r="BE1438" s="30">
        <f t="shared" si="1514"/>
        <v>0</v>
      </c>
      <c r="BF1438" s="30">
        <f t="shared" si="1493"/>
        <v>0</v>
      </c>
      <c r="BG1438" s="30">
        <f t="shared" si="1494"/>
        <v>0</v>
      </c>
      <c r="BH1438" s="30">
        <f t="shared" si="1513"/>
        <v>0</v>
      </c>
      <c r="BI1438" s="30">
        <f t="shared" si="1475"/>
        <v>0</v>
      </c>
      <c r="BJ1438" s="30">
        <f t="shared" si="1495"/>
        <v>0</v>
      </c>
      <c r="BK1438" s="704">
        <f t="shared" si="1496"/>
        <v>0</v>
      </c>
      <c r="BL1438" s="30">
        <f t="shared" si="1497"/>
        <v>0</v>
      </c>
      <c r="BM1438" s="30">
        <f t="shared" si="1498"/>
        <v>0</v>
      </c>
      <c r="BN1438" s="30">
        <f t="shared" si="1473"/>
        <v>0</v>
      </c>
    </row>
    <row r="1439" spans="1:66" ht="15.75" thickBot="1" x14ac:dyDescent="0.3">
      <c r="A1439" s="52"/>
      <c r="B1439" s="53"/>
      <c r="C1439" s="700"/>
      <c r="D1439" s="53"/>
      <c r="E1439" s="62" t="e">
        <f t="shared" si="1474"/>
        <v>#N/A</v>
      </c>
      <c r="F1439" s="664" t="str">
        <f t="shared" si="1472"/>
        <v/>
      </c>
      <c r="G1439" s="587"/>
      <c r="H1439" s="588">
        <f t="shared" si="1499"/>
        <v>0</v>
      </c>
      <c r="I1439" s="588">
        <f t="shared" si="1476"/>
        <v>0</v>
      </c>
      <c r="J1439" s="587"/>
      <c r="K1439" s="588">
        <f t="shared" si="1500"/>
        <v>0</v>
      </c>
      <c r="L1439" s="588">
        <f t="shared" si="1477"/>
        <v>0</v>
      </c>
      <c r="M1439" s="587"/>
      <c r="N1439" s="588">
        <f t="shared" si="1501"/>
        <v>0</v>
      </c>
      <c r="O1439" s="588">
        <f t="shared" si="1478"/>
        <v>0</v>
      </c>
      <c r="P1439" s="587"/>
      <c r="Q1439" s="588">
        <f t="shared" si="1502"/>
        <v>0</v>
      </c>
      <c r="R1439" s="588">
        <f t="shared" si="1479"/>
        <v>0</v>
      </c>
      <c r="S1439" s="587"/>
      <c r="T1439" s="588">
        <f t="shared" si="1503"/>
        <v>0</v>
      </c>
      <c r="U1439" s="588">
        <f t="shared" si="1480"/>
        <v>0</v>
      </c>
      <c r="V1439" s="587"/>
      <c r="W1439" s="588">
        <f t="shared" si="1504"/>
        <v>0</v>
      </c>
      <c r="X1439" s="588">
        <f t="shared" si="1481"/>
        <v>0</v>
      </c>
      <c r="Y1439" s="587"/>
      <c r="Z1439" s="588">
        <f t="shared" si="1505"/>
        <v>0</v>
      </c>
      <c r="AA1439" s="588">
        <f t="shared" si="1489"/>
        <v>0</v>
      </c>
      <c r="AB1439" s="587"/>
      <c r="AC1439" s="588">
        <f t="shared" si="1506"/>
        <v>0</v>
      </c>
      <c r="AD1439" s="588">
        <f t="shared" si="1482"/>
        <v>0</v>
      </c>
      <c r="AE1439" s="587"/>
      <c r="AF1439" s="588">
        <f t="shared" si="1507"/>
        <v>0</v>
      </c>
      <c r="AG1439" s="588">
        <f t="shared" si="1483"/>
        <v>0</v>
      </c>
      <c r="AH1439" s="587"/>
      <c r="AI1439" s="588">
        <f t="shared" si="1508"/>
        <v>0</v>
      </c>
      <c r="AJ1439" s="588">
        <f t="shared" si="1484"/>
        <v>0</v>
      </c>
      <c r="AK1439" s="587"/>
      <c r="AL1439" s="588">
        <f t="shared" si="1509"/>
        <v>0</v>
      </c>
      <c r="AM1439" s="588">
        <f t="shared" si="1485"/>
        <v>0</v>
      </c>
      <c r="AN1439" s="587"/>
      <c r="AO1439" s="588">
        <f t="shared" si="1510"/>
        <v>0</v>
      </c>
      <c r="AP1439" s="588">
        <f t="shared" si="1486"/>
        <v>0</v>
      </c>
      <c r="AQ1439" s="587"/>
      <c r="AR1439" s="588">
        <f t="shared" si="1511"/>
        <v>0</v>
      </c>
      <c r="AS1439" s="588">
        <f t="shared" si="1490"/>
        <v>0</v>
      </c>
      <c r="AT1439" s="587"/>
      <c r="AU1439" s="588">
        <f t="shared" si="1512"/>
        <v>0</v>
      </c>
      <c r="AV1439" s="588">
        <f t="shared" si="1487"/>
        <v>0</v>
      </c>
      <c r="AW1439" s="587"/>
      <c r="AX1439" s="652"/>
      <c r="AY1439" s="706">
        <f t="shared" si="1488"/>
        <v>0</v>
      </c>
      <c r="BC1439" s="30">
        <f t="shared" si="1491"/>
        <v>0</v>
      </c>
      <c r="BD1439" s="30">
        <f t="shared" si="1492"/>
        <v>0</v>
      </c>
      <c r="BE1439" s="30">
        <f t="shared" si="1514"/>
        <v>0</v>
      </c>
      <c r="BF1439" s="30">
        <f t="shared" si="1493"/>
        <v>0</v>
      </c>
      <c r="BG1439" s="30">
        <f t="shared" si="1494"/>
        <v>0</v>
      </c>
      <c r="BH1439" s="30">
        <f t="shared" si="1513"/>
        <v>0</v>
      </c>
      <c r="BI1439" s="30">
        <f t="shared" si="1475"/>
        <v>0</v>
      </c>
      <c r="BJ1439" s="30">
        <f t="shared" si="1495"/>
        <v>0</v>
      </c>
      <c r="BK1439" s="704">
        <f t="shared" si="1496"/>
        <v>0</v>
      </c>
      <c r="BL1439" s="30">
        <f t="shared" si="1497"/>
        <v>0</v>
      </c>
      <c r="BM1439" s="30">
        <f t="shared" si="1498"/>
        <v>0</v>
      </c>
      <c r="BN1439" s="30">
        <f t="shared" si="1473"/>
        <v>0</v>
      </c>
    </row>
    <row r="1440" spans="1:66" ht="15.75" thickBot="1" x14ac:dyDescent="0.3">
      <c r="A1440" s="52"/>
      <c r="B1440" s="53"/>
      <c r="C1440" s="700"/>
      <c r="D1440" s="53"/>
      <c r="E1440" s="62" t="e">
        <f t="shared" si="1474"/>
        <v>#N/A</v>
      </c>
      <c r="F1440" s="664" t="str">
        <f t="shared" si="1472"/>
        <v/>
      </c>
      <c r="G1440" s="587"/>
      <c r="H1440" s="588">
        <f t="shared" si="1499"/>
        <v>0</v>
      </c>
      <c r="I1440" s="588">
        <f t="shared" si="1476"/>
        <v>0</v>
      </c>
      <c r="J1440" s="587"/>
      <c r="K1440" s="588">
        <f t="shared" si="1500"/>
        <v>0</v>
      </c>
      <c r="L1440" s="588">
        <f t="shared" si="1477"/>
        <v>0</v>
      </c>
      <c r="M1440" s="587"/>
      <c r="N1440" s="588">
        <f t="shared" si="1501"/>
        <v>0</v>
      </c>
      <c r="O1440" s="588">
        <f t="shared" si="1478"/>
        <v>0</v>
      </c>
      <c r="P1440" s="587"/>
      <c r="Q1440" s="588">
        <f t="shared" si="1502"/>
        <v>0</v>
      </c>
      <c r="R1440" s="588">
        <f t="shared" si="1479"/>
        <v>0</v>
      </c>
      <c r="S1440" s="587"/>
      <c r="T1440" s="588">
        <f t="shared" si="1503"/>
        <v>0</v>
      </c>
      <c r="U1440" s="588">
        <f t="shared" si="1480"/>
        <v>0</v>
      </c>
      <c r="V1440" s="587"/>
      <c r="W1440" s="588">
        <f t="shared" si="1504"/>
        <v>0</v>
      </c>
      <c r="X1440" s="588">
        <f t="shared" si="1481"/>
        <v>0</v>
      </c>
      <c r="Y1440" s="587"/>
      <c r="Z1440" s="588">
        <f t="shared" si="1505"/>
        <v>0</v>
      </c>
      <c r="AA1440" s="588">
        <f t="shared" si="1489"/>
        <v>0</v>
      </c>
      <c r="AB1440" s="587"/>
      <c r="AC1440" s="588">
        <f t="shared" si="1506"/>
        <v>0</v>
      </c>
      <c r="AD1440" s="588">
        <f t="shared" si="1482"/>
        <v>0</v>
      </c>
      <c r="AE1440" s="587"/>
      <c r="AF1440" s="588">
        <f t="shared" si="1507"/>
        <v>0</v>
      </c>
      <c r="AG1440" s="588">
        <f t="shared" si="1483"/>
        <v>0</v>
      </c>
      <c r="AH1440" s="587"/>
      <c r="AI1440" s="588">
        <f t="shared" si="1508"/>
        <v>0</v>
      </c>
      <c r="AJ1440" s="588">
        <f t="shared" si="1484"/>
        <v>0</v>
      </c>
      <c r="AK1440" s="587"/>
      <c r="AL1440" s="588">
        <f t="shared" si="1509"/>
        <v>0</v>
      </c>
      <c r="AM1440" s="588">
        <f t="shared" si="1485"/>
        <v>0</v>
      </c>
      <c r="AN1440" s="587"/>
      <c r="AO1440" s="588">
        <f t="shared" si="1510"/>
        <v>0</v>
      </c>
      <c r="AP1440" s="588">
        <f t="shared" si="1486"/>
        <v>0</v>
      </c>
      <c r="AQ1440" s="587"/>
      <c r="AR1440" s="588">
        <f t="shared" si="1511"/>
        <v>0</v>
      </c>
      <c r="AS1440" s="588">
        <f t="shared" si="1490"/>
        <v>0</v>
      </c>
      <c r="AT1440" s="587"/>
      <c r="AU1440" s="588">
        <f t="shared" si="1512"/>
        <v>0</v>
      </c>
      <c r="AV1440" s="588">
        <f t="shared" si="1487"/>
        <v>0</v>
      </c>
      <c r="AW1440" s="587"/>
      <c r="AX1440" s="652"/>
      <c r="AY1440" s="706">
        <f t="shared" si="1488"/>
        <v>0</v>
      </c>
      <c r="BC1440" s="30">
        <f t="shared" si="1491"/>
        <v>0</v>
      </c>
      <c r="BD1440" s="30">
        <f t="shared" si="1492"/>
        <v>0</v>
      </c>
      <c r="BE1440" s="30">
        <f t="shared" si="1514"/>
        <v>0</v>
      </c>
      <c r="BF1440" s="30">
        <f t="shared" si="1493"/>
        <v>0</v>
      </c>
      <c r="BG1440" s="30">
        <f t="shared" si="1494"/>
        <v>0</v>
      </c>
      <c r="BH1440" s="30">
        <f t="shared" si="1513"/>
        <v>0</v>
      </c>
      <c r="BI1440" s="30">
        <f t="shared" si="1475"/>
        <v>0</v>
      </c>
      <c r="BJ1440" s="30">
        <f t="shared" si="1495"/>
        <v>0</v>
      </c>
      <c r="BK1440" s="704">
        <f t="shared" si="1496"/>
        <v>0</v>
      </c>
      <c r="BL1440" s="30">
        <f t="shared" si="1497"/>
        <v>0</v>
      </c>
      <c r="BM1440" s="30">
        <f t="shared" si="1498"/>
        <v>0</v>
      </c>
      <c r="BN1440" s="30">
        <f t="shared" si="1473"/>
        <v>0</v>
      </c>
    </row>
    <row r="1441" spans="1:66" ht="15.75" thickBot="1" x14ac:dyDescent="0.3">
      <c r="A1441" s="52"/>
      <c r="B1441" s="53"/>
      <c r="C1441" s="700"/>
      <c r="D1441" s="53"/>
      <c r="E1441" s="62" t="e">
        <f t="shared" si="1474"/>
        <v>#N/A</v>
      </c>
      <c r="F1441" s="664" t="str">
        <f t="shared" si="1472"/>
        <v/>
      </c>
      <c r="G1441" s="587"/>
      <c r="H1441" s="588">
        <f t="shared" si="1499"/>
        <v>0</v>
      </c>
      <c r="I1441" s="588">
        <f t="shared" si="1476"/>
        <v>0</v>
      </c>
      <c r="J1441" s="587"/>
      <c r="K1441" s="588">
        <f t="shared" si="1500"/>
        <v>0</v>
      </c>
      <c r="L1441" s="588">
        <f t="shared" si="1477"/>
        <v>0</v>
      </c>
      <c r="M1441" s="587"/>
      <c r="N1441" s="588">
        <f t="shared" si="1501"/>
        <v>0</v>
      </c>
      <c r="O1441" s="588">
        <f t="shared" si="1478"/>
        <v>0</v>
      </c>
      <c r="P1441" s="587"/>
      <c r="Q1441" s="588">
        <f t="shared" si="1502"/>
        <v>0</v>
      </c>
      <c r="R1441" s="588">
        <f t="shared" si="1479"/>
        <v>0</v>
      </c>
      <c r="S1441" s="587"/>
      <c r="T1441" s="588">
        <f t="shared" si="1503"/>
        <v>0</v>
      </c>
      <c r="U1441" s="588">
        <f t="shared" si="1480"/>
        <v>0</v>
      </c>
      <c r="V1441" s="587"/>
      <c r="W1441" s="588">
        <f t="shared" si="1504"/>
        <v>0</v>
      </c>
      <c r="X1441" s="588">
        <f t="shared" si="1481"/>
        <v>0</v>
      </c>
      <c r="Y1441" s="587"/>
      <c r="Z1441" s="588">
        <f t="shared" si="1505"/>
        <v>0</v>
      </c>
      <c r="AA1441" s="588">
        <f t="shared" si="1489"/>
        <v>0</v>
      </c>
      <c r="AB1441" s="587"/>
      <c r="AC1441" s="588">
        <f t="shared" si="1506"/>
        <v>0</v>
      </c>
      <c r="AD1441" s="588">
        <f t="shared" si="1482"/>
        <v>0</v>
      </c>
      <c r="AE1441" s="587"/>
      <c r="AF1441" s="588">
        <f t="shared" si="1507"/>
        <v>0</v>
      </c>
      <c r="AG1441" s="588">
        <f t="shared" si="1483"/>
        <v>0</v>
      </c>
      <c r="AH1441" s="587"/>
      <c r="AI1441" s="588">
        <f t="shared" si="1508"/>
        <v>0</v>
      </c>
      <c r="AJ1441" s="588">
        <f t="shared" si="1484"/>
        <v>0</v>
      </c>
      <c r="AK1441" s="587"/>
      <c r="AL1441" s="588">
        <f t="shared" si="1509"/>
        <v>0</v>
      </c>
      <c r="AM1441" s="588">
        <f t="shared" si="1485"/>
        <v>0</v>
      </c>
      <c r="AN1441" s="587"/>
      <c r="AO1441" s="588">
        <f t="shared" si="1510"/>
        <v>0</v>
      </c>
      <c r="AP1441" s="588">
        <f t="shared" si="1486"/>
        <v>0</v>
      </c>
      <c r="AQ1441" s="587"/>
      <c r="AR1441" s="588">
        <f t="shared" si="1511"/>
        <v>0</v>
      </c>
      <c r="AS1441" s="588">
        <f t="shared" si="1490"/>
        <v>0</v>
      </c>
      <c r="AT1441" s="587"/>
      <c r="AU1441" s="588">
        <f t="shared" si="1512"/>
        <v>0</v>
      </c>
      <c r="AV1441" s="588">
        <f t="shared" si="1487"/>
        <v>0</v>
      </c>
      <c r="AW1441" s="587"/>
      <c r="AX1441" s="652"/>
      <c r="AY1441" s="706">
        <f t="shared" si="1488"/>
        <v>0</v>
      </c>
      <c r="BC1441" s="30">
        <f t="shared" si="1491"/>
        <v>0</v>
      </c>
      <c r="BD1441" s="30">
        <f t="shared" si="1492"/>
        <v>0</v>
      </c>
      <c r="BE1441" s="30">
        <f t="shared" si="1514"/>
        <v>0</v>
      </c>
      <c r="BF1441" s="30">
        <f t="shared" si="1493"/>
        <v>0</v>
      </c>
      <c r="BG1441" s="30">
        <f t="shared" si="1494"/>
        <v>0</v>
      </c>
      <c r="BH1441" s="30">
        <f t="shared" si="1513"/>
        <v>0</v>
      </c>
      <c r="BI1441" s="30">
        <f t="shared" si="1475"/>
        <v>0</v>
      </c>
      <c r="BJ1441" s="30">
        <f t="shared" si="1495"/>
        <v>0</v>
      </c>
      <c r="BK1441" s="704">
        <f t="shared" si="1496"/>
        <v>0</v>
      </c>
      <c r="BL1441" s="30">
        <f t="shared" si="1497"/>
        <v>0</v>
      </c>
      <c r="BM1441" s="30">
        <f t="shared" si="1498"/>
        <v>0</v>
      </c>
      <c r="BN1441" s="30">
        <f t="shared" si="1473"/>
        <v>0</v>
      </c>
    </row>
    <row r="1442" spans="1:66" ht="15.75" thickBot="1" x14ac:dyDescent="0.3">
      <c r="A1442" s="52"/>
      <c r="B1442" s="53"/>
      <c r="C1442" s="700"/>
      <c r="D1442" s="53"/>
      <c r="E1442" s="62" t="e">
        <f t="shared" si="1474"/>
        <v>#N/A</v>
      </c>
      <c r="F1442" s="664" t="str">
        <f t="shared" si="1472"/>
        <v/>
      </c>
      <c r="G1442" s="587"/>
      <c r="H1442" s="588">
        <f t="shared" si="1499"/>
        <v>0</v>
      </c>
      <c r="I1442" s="588">
        <f t="shared" si="1476"/>
        <v>0</v>
      </c>
      <c r="J1442" s="587"/>
      <c r="K1442" s="588">
        <f t="shared" si="1500"/>
        <v>0</v>
      </c>
      <c r="L1442" s="588">
        <f t="shared" si="1477"/>
        <v>0</v>
      </c>
      <c r="M1442" s="587"/>
      <c r="N1442" s="588">
        <f t="shared" si="1501"/>
        <v>0</v>
      </c>
      <c r="O1442" s="588">
        <f t="shared" si="1478"/>
        <v>0</v>
      </c>
      <c r="P1442" s="587"/>
      <c r="Q1442" s="588">
        <f t="shared" si="1502"/>
        <v>0</v>
      </c>
      <c r="R1442" s="588">
        <f t="shared" si="1479"/>
        <v>0</v>
      </c>
      <c r="S1442" s="587"/>
      <c r="T1442" s="588">
        <f t="shared" si="1503"/>
        <v>0</v>
      </c>
      <c r="U1442" s="588">
        <f t="shared" si="1480"/>
        <v>0</v>
      </c>
      <c r="V1442" s="587"/>
      <c r="W1442" s="588">
        <f t="shared" si="1504"/>
        <v>0</v>
      </c>
      <c r="X1442" s="588">
        <f t="shared" si="1481"/>
        <v>0</v>
      </c>
      <c r="Y1442" s="587"/>
      <c r="Z1442" s="588">
        <f t="shared" si="1505"/>
        <v>0</v>
      </c>
      <c r="AA1442" s="588">
        <f t="shared" si="1489"/>
        <v>0</v>
      </c>
      <c r="AB1442" s="587"/>
      <c r="AC1442" s="588">
        <f t="shared" si="1506"/>
        <v>0</v>
      </c>
      <c r="AD1442" s="588">
        <f t="shared" si="1482"/>
        <v>0</v>
      </c>
      <c r="AE1442" s="587"/>
      <c r="AF1442" s="588">
        <f t="shared" si="1507"/>
        <v>0</v>
      </c>
      <c r="AG1442" s="588">
        <f t="shared" si="1483"/>
        <v>0</v>
      </c>
      <c r="AH1442" s="587"/>
      <c r="AI1442" s="588">
        <f t="shared" si="1508"/>
        <v>0</v>
      </c>
      <c r="AJ1442" s="588">
        <f t="shared" si="1484"/>
        <v>0</v>
      </c>
      <c r="AK1442" s="587"/>
      <c r="AL1442" s="588">
        <f t="shared" si="1509"/>
        <v>0</v>
      </c>
      <c r="AM1442" s="588">
        <f t="shared" si="1485"/>
        <v>0</v>
      </c>
      <c r="AN1442" s="587"/>
      <c r="AO1442" s="588">
        <f t="shared" si="1510"/>
        <v>0</v>
      </c>
      <c r="AP1442" s="588">
        <f t="shared" si="1486"/>
        <v>0</v>
      </c>
      <c r="AQ1442" s="587"/>
      <c r="AR1442" s="588">
        <f t="shared" si="1511"/>
        <v>0</v>
      </c>
      <c r="AS1442" s="588">
        <f t="shared" si="1490"/>
        <v>0</v>
      </c>
      <c r="AT1442" s="587"/>
      <c r="AU1442" s="588">
        <f t="shared" si="1512"/>
        <v>0</v>
      </c>
      <c r="AV1442" s="588">
        <f t="shared" si="1487"/>
        <v>0</v>
      </c>
      <c r="AW1442" s="587"/>
      <c r="AX1442" s="652"/>
      <c r="AY1442" s="706">
        <f t="shared" si="1488"/>
        <v>0</v>
      </c>
      <c r="BC1442" s="30">
        <f t="shared" si="1491"/>
        <v>0</v>
      </c>
      <c r="BD1442" s="30">
        <f t="shared" si="1492"/>
        <v>0</v>
      </c>
      <c r="BE1442" s="30">
        <f t="shared" si="1514"/>
        <v>0</v>
      </c>
      <c r="BF1442" s="30">
        <f t="shared" si="1493"/>
        <v>0</v>
      </c>
      <c r="BG1442" s="30">
        <f t="shared" si="1494"/>
        <v>0</v>
      </c>
      <c r="BH1442" s="30">
        <f t="shared" si="1513"/>
        <v>0</v>
      </c>
      <c r="BI1442" s="30">
        <f t="shared" si="1475"/>
        <v>0</v>
      </c>
      <c r="BJ1442" s="30">
        <f t="shared" si="1495"/>
        <v>0</v>
      </c>
      <c r="BK1442" s="704">
        <f t="shared" si="1496"/>
        <v>0</v>
      </c>
      <c r="BL1442" s="30">
        <f t="shared" si="1497"/>
        <v>0</v>
      </c>
      <c r="BM1442" s="30">
        <f t="shared" si="1498"/>
        <v>0</v>
      </c>
      <c r="BN1442" s="30">
        <f t="shared" si="1473"/>
        <v>0</v>
      </c>
    </row>
    <row r="1443" spans="1:66" ht="15.75" thickBot="1" x14ac:dyDescent="0.3">
      <c r="A1443" s="52"/>
      <c r="B1443" s="53"/>
      <c r="C1443" s="700"/>
      <c r="D1443" s="53"/>
      <c r="E1443" s="62" t="e">
        <f t="shared" si="1474"/>
        <v>#N/A</v>
      </c>
      <c r="F1443" s="664" t="str">
        <f t="shared" ref="F1443:F1506" si="1515">IFERROR(INDEX(Index_card_code,MATCH($D1443,Index_Card_name,0)),"")</f>
        <v/>
      </c>
      <c r="G1443" s="587"/>
      <c r="H1443" s="588">
        <f t="shared" si="1499"/>
        <v>0</v>
      </c>
      <c r="I1443" s="588">
        <f t="shared" si="1476"/>
        <v>0</v>
      </c>
      <c r="J1443" s="587"/>
      <c r="K1443" s="588">
        <f t="shared" si="1500"/>
        <v>0</v>
      </c>
      <c r="L1443" s="588">
        <f t="shared" si="1477"/>
        <v>0</v>
      </c>
      <c r="M1443" s="587"/>
      <c r="N1443" s="588">
        <f t="shared" si="1501"/>
        <v>0</v>
      </c>
      <c r="O1443" s="588">
        <f t="shared" si="1478"/>
        <v>0</v>
      </c>
      <c r="P1443" s="587"/>
      <c r="Q1443" s="588">
        <f t="shared" si="1502"/>
        <v>0</v>
      </c>
      <c r="R1443" s="588">
        <f t="shared" si="1479"/>
        <v>0</v>
      </c>
      <c r="S1443" s="587"/>
      <c r="T1443" s="588">
        <f t="shared" si="1503"/>
        <v>0</v>
      </c>
      <c r="U1443" s="588">
        <f t="shared" si="1480"/>
        <v>0</v>
      </c>
      <c r="V1443" s="587"/>
      <c r="W1443" s="588">
        <f t="shared" si="1504"/>
        <v>0</v>
      </c>
      <c r="X1443" s="588">
        <f t="shared" si="1481"/>
        <v>0</v>
      </c>
      <c r="Y1443" s="587"/>
      <c r="Z1443" s="588">
        <f t="shared" si="1505"/>
        <v>0</v>
      </c>
      <c r="AA1443" s="588">
        <f t="shared" si="1489"/>
        <v>0</v>
      </c>
      <c r="AB1443" s="587"/>
      <c r="AC1443" s="588">
        <f t="shared" si="1506"/>
        <v>0</v>
      </c>
      <c r="AD1443" s="588">
        <f t="shared" si="1482"/>
        <v>0</v>
      </c>
      <c r="AE1443" s="587"/>
      <c r="AF1443" s="588">
        <f t="shared" si="1507"/>
        <v>0</v>
      </c>
      <c r="AG1443" s="588">
        <f t="shared" si="1483"/>
        <v>0</v>
      </c>
      <c r="AH1443" s="587"/>
      <c r="AI1443" s="588">
        <f t="shared" si="1508"/>
        <v>0</v>
      </c>
      <c r="AJ1443" s="588">
        <f t="shared" si="1484"/>
        <v>0</v>
      </c>
      <c r="AK1443" s="587"/>
      <c r="AL1443" s="588">
        <f t="shared" si="1509"/>
        <v>0</v>
      </c>
      <c r="AM1443" s="588">
        <f t="shared" si="1485"/>
        <v>0</v>
      </c>
      <c r="AN1443" s="587"/>
      <c r="AO1443" s="588">
        <f t="shared" si="1510"/>
        <v>0</v>
      </c>
      <c r="AP1443" s="588">
        <f t="shared" si="1486"/>
        <v>0</v>
      </c>
      <c r="AQ1443" s="587"/>
      <c r="AR1443" s="588">
        <f t="shared" si="1511"/>
        <v>0</v>
      </c>
      <c r="AS1443" s="588">
        <f t="shared" si="1490"/>
        <v>0</v>
      </c>
      <c r="AT1443" s="587"/>
      <c r="AU1443" s="588">
        <f t="shared" si="1512"/>
        <v>0</v>
      </c>
      <c r="AV1443" s="588">
        <f t="shared" si="1487"/>
        <v>0</v>
      </c>
      <c r="AW1443" s="587"/>
      <c r="AX1443" s="652"/>
      <c r="AY1443" s="706">
        <f t="shared" si="1488"/>
        <v>0</v>
      </c>
      <c r="BC1443" s="30">
        <f t="shared" si="1491"/>
        <v>0</v>
      </c>
      <c r="BD1443" s="30">
        <f t="shared" si="1492"/>
        <v>0</v>
      </c>
      <c r="BE1443" s="30">
        <f t="shared" si="1514"/>
        <v>0</v>
      </c>
      <c r="BF1443" s="30">
        <f t="shared" si="1493"/>
        <v>0</v>
      </c>
      <c r="BG1443" s="30">
        <f t="shared" si="1494"/>
        <v>0</v>
      </c>
      <c r="BH1443" s="30">
        <f t="shared" si="1513"/>
        <v>0</v>
      </c>
      <c r="BI1443" s="30">
        <f t="shared" si="1475"/>
        <v>0</v>
      </c>
      <c r="BJ1443" s="30">
        <f t="shared" si="1495"/>
        <v>0</v>
      </c>
      <c r="BK1443" s="704">
        <f t="shared" si="1496"/>
        <v>0</v>
      </c>
      <c r="BL1443" s="30">
        <f t="shared" si="1497"/>
        <v>0</v>
      </c>
      <c r="BM1443" s="30">
        <f t="shared" si="1498"/>
        <v>0</v>
      </c>
      <c r="BN1443" s="30">
        <f t="shared" si="1473"/>
        <v>0</v>
      </c>
    </row>
    <row r="1444" spans="1:66" ht="15.75" thickBot="1" x14ac:dyDescent="0.3">
      <c r="A1444" s="52"/>
      <c r="B1444" s="53"/>
      <c r="C1444" s="700"/>
      <c r="D1444" s="53"/>
      <c r="E1444" s="62" t="e">
        <f t="shared" si="1474"/>
        <v>#N/A</v>
      </c>
      <c r="F1444" s="664" t="str">
        <f t="shared" si="1515"/>
        <v/>
      </c>
      <c r="G1444" s="587"/>
      <c r="H1444" s="588">
        <f t="shared" si="1499"/>
        <v>0</v>
      </c>
      <c r="I1444" s="588">
        <f t="shared" si="1476"/>
        <v>0</v>
      </c>
      <c r="J1444" s="587"/>
      <c r="K1444" s="588">
        <f t="shared" si="1500"/>
        <v>0</v>
      </c>
      <c r="L1444" s="588">
        <f t="shared" si="1477"/>
        <v>0</v>
      </c>
      <c r="M1444" s="587"/>
      <c r="N1444" s="588">
        <f t="shared" si="1501"/>
        <v>0</v>
      </c>
      <c r="O1444" s="588">
        <f t="shared" si="1478"/>
        <v>0</v>
      </c>
      <c r="P1444" s="587"/>
      <c r="Q1444" s="588">
        <f t="shared" si="1502"/>
        <v>0</v>
      </c>
      <c r="R1444" s="588">
        <f t="shared" si="1479"/>
        <v>0</v>
      </c>
      <c r="S1444" s="587"/>
      <c r="T1444" s="588">
        <f t="shared" si="1503"/>
        <v>0</v>
      </c>
      <c r="U1444" s="588">
        <f t="shared" si="1480"/>
        <v>0</v>
      </c>
      <c r="V1444" s="587"/>
      <c r="W1444" s="588">
        <f t="shared" si="1504"/>
        <v>0</v>
      </c>
      <c r="X1444" s="588">
        <f t="shared" si="1481"/>
        <v>0</v>
      </c>
      <c r="Y1444" s="587"/>
      <c r="Z1444" s="588">
        <f t="shared" si="1505"/>
        <v>0</v>
      </c>
      <c r="AA1444" s="588">
        <f t="shared" si="1489"/>
        <v>0</v>
      </c>
      <c r="AB1444" s="587"/>
      <c r="AC1444" s="588">
        <f t="shared" si="1506"/>
        <v>0</v>
      </c>
      <c r="AD1444" s="588">
        <f t="shared" si="1482"/>
        <v>0</v>
      </c>
      <c r="AE1444" s="587"/>
      <c r="AF1444" s="588">
        <f t="shared" si="1507"/>
        <v>0</v>
      </c>
      <c r="AG1444" s="588">
        <f t="shared" si="1483"/>
        <v>0</v>
      </c>
      <c r="AH1444" s="587"/>
      <c r="AI1444" s="588">
        <f t="shared" si="1508"/>
        <v>0</v>
      </c>
      <c r="AJ1444" s="588">
        <f t="shared" si="1484"/>
        <v>0</v>
      </c>
      <c r="AK1444" s="587"/>
      <c r="AL1444" s="588">
        <f t="shared" si="1509"/>
        <v>0</v>
      </c>
      <c r="AM1444" s="588">
        <f t="shared" si="1485"/>
        <v>0</v>
      </c>
      <c r="AN1444" s="587"/>
      <c r="AO1444" s="588">
        <f t="shared" si="1510"/>
        <v>0</v>
      </c>
      <c r="AP1444" s="588">
        <f t="shared" si="1486"/>
        <v>0</v>
      </c>
      <c r="AQ1444" s="587"/>
      <c r="AR1444" s="588">
        <f t="shared" si="1511"/>
        <v>0</v>
      </c>
      <c r="AS1444" s="588">
        <f t="shared" si="1490"/>
        <v>0</v>
      </c>
      <c r="AT1444" s="587"/>
      <c r="AU1444" s="588">
        <f t="shared" si="1512"/>
        <v>0</v>
      </c>
      <c r="AV1444" s="588">
        <f t="shared" si="1487"/>
        <v>0</v>
      </c>
      <c r="AW1444" s="587"/>
      <c r="AX1444" s="652"/>
      <c r="AY1444" s="706">
        <f t="shared" si="1488"/>
        <v>0</v>
      </c>
      <c r="BC1444" s="30">
        <f t="shared" si="1491"/>
        <v>0</v>
      </c>
      <c r="BD1444" s="30">
        <f t="shared" si="1492"/>
        <v>0</v>
      </c>
      <c r="BE1444" s="30">
        <f t="shared" si="1514"/>
        <v>0</v>
      </c>
      <c r="BF1444" s="30">
        <f t="shared" si="1493"/>
        <v>0</v>
      </c>
      <c r="BG1444" s="30">
        <f t="shared" si="1494"/>
        <v>0</v>
      </c>
      <c r="BH1444" s="30">
        <f t="shared" si="1513"/>
        <v>0</v>
      </c>
      <c r="BI1444" s="30">
        <f t="shared" si="1475"/>
        <v>0</v>
      </c>
      <c r="BJ1444" s="30">
        <f t="shared" si="1495"/>
        <v>0</v>
      </c>
      <c r="BK1444" s="704">
        <f t="shared" si="1496"/>
        <v>0</v>
      </c>
      <c r="BL1444" s="30">
        <f t="shared" si="1497"/>
        <v>0</v>
      </c>
      <c r="BM1444" s="30">
        <f t="shared" si="1498"/>
        <v>0</v>
      </c>
      <c r="BN1444" s="30">
        <f t="shared" ref="BN1444:BN1507" si="1516">AS1444-AP1444</f>
        <v>0</v>
      </c>
    </row>
    <row r="1445" spans="1:66" ht="15.75" thickBot="1" x14ac:dyDescent="0.3">
      <c r="A1445" s="52"/>
      <c r="B1445" s="53"/>
      <c r="C1445" s="700"/>
      <c r="D1445" s="53"/>
      <c r="E1445" s="62" t="e">
        <f t="shared" si="1474"/>
        <v>#N/A</v>
      </c>
      <c r="F1445" s="664" t="str">
        <f t="shared" si="1515"/>
        <v/>
      </c>
      <c r="G1445" s="587"/>
      <c r="H1445" s="588">
        <f t="shared" si="1499"/>
        <v>0</v>
      </c>
      <c r="I1445" s="588">
        <f t="shared" si="1476"/>
        <v>0</v>
      </c>
      <c r="J1445" s="587"/>
      <c r="K1445" s="588">
        <f t="shared" si="1500"/>
        <v>0</v>
      </c>
      <c r="L1445" s="588">
        <f t="shared" si="1477"/>
        <v>0</v>
      </c>
      <c r="M1445" s="587"/>
      <c r="N1445" s="588">
        <f t="shared" si="1501"/>
        <v>0</v>
      </c>
      <c r="O1445" s="588">
        <f t="shared" si="1478"/>
        <v>0</v>
      </c>
      <c r="P1445" s="587"/>
      <c r="Q1445" s="588">
        <f t="shared" si="1502"/>
        <v>0</v>
      </c>
      <c r="R1445" s="588">
        <f t="shared" si="1479"/>
        <v>0</v>
      </c>
      <c r="S1445" s="587"/>
      <c r="T1445" s="588">
        <f t="shared" si="1503"/>
        <v>0</v>
      </c>
      <c r="U1445" s="588">
        <f t="shared" si="1480"/>
        <v>0</v>
      </c>
      <c r="V1445" s="587"/>
      <c r="W1445" s="588">
        <f t="shared" si="1504"/>
        <v>0</v>
      </c>
      <c r="X1445" s="588">
        <f t="shared" si="1481"/>
        <v>0</v>
      </c>
      <c r="Y1445" s="587"/>
      <c r="Z1445" s="588">
        <f t="shared" si="1505"/>
        <v>0</v>
      </c>
      <c r="AA1445" s="588">
        <f t="shared" si="1489"/>
        <v>0</v>
      </c>
      <c r="AB1445" s="587"/>
      <c r="AC1445" s="588">
        <f t="shared" si="1506"/>
        <v>0</v>
      </c>
      <c r="AD1445" s="588">
        <f t="shared" si="1482"/>
        <v>0</v>
      </c>
      <c r="AE1445" s="587"/>
      <c r="AF1445" s="588">
        <f t="shared" si="1507"/>
        <v>0</v>
      </c>
      <c r="AG1445" s="588">
        <f t="shared" si="1483"/>
        <v>0</v>
      </c>
      <c r="AH1445" s="587"/>
      <c r="AI1445" s="588">
        <f t="shared" si="1508"/>
        <v>0</v>
      </c>
      <c r="AJ1445" s="588">
        <f t="shared" si="1484"/>
        <v>0</v>
      </c>
      <c r="AK1445" s="587"/>
      <c r="AL1445" s="588">
        <f t="shared" si="1509"/>
        <v>0</v>
      </c>
      <c r="AM1445" s="588">
        <f t="shared" si="1485"/>
        <v>0</v>
      </c>
      <c r="AN1445" s="587"/>
      <c r="AO1445" s="588">
        <f t="shared" si="1510"/>
        <v>0</v>
      </c>
      <c r="AP1445" s="588">
        <f t="shared" si="1486"/>
        <v>0</v>
      </c>
      <c r="AQ1445" s="587"/>
      <c r="AR1445" s="588">
        <f t="shared" si="1511"/>
        <v>0</v>
      </c>
      <c r="AS1445" s="588">
        <f t="shared" si="1490"/>
        <v>0</v>
      </c>
      <c r="AT1445" s="587"/>
      <c r="AU1445" s="588">
        <f t="shared" si="1512"/>
        <v>0</v>
      </c>
      <c r="AV1445" s="588">
        <f t="shared" si="1487"/>
        <v>0</v>
      </c>
      <c r="AW1445" s="587"/>
      <c r="AX1445" s="652"/>
      <c r="AY1445" s="706">
        <f t="shared" si="1488"/>
        <v>0</v>
      </c>
      <c r="BC1445" s="30">
        <f t="shared" si="1491"/>
        <v>0</v>
      </c>
      <c r="BD1445" s="30">
        <f t="shared" si="1492"/>
        <v>0</v>
      </c>
      <c r="BE1445" s="30">
        <f t="shared" si="1514"/>
        <v>0</v>
      </c>
      <c r="BF1445" s="30">
        <f t="shared" si="1493"/>
        <v>0</v>
      </c>
      <c r="BG1445" s="30">
        <f t="shared" si="1494"/>
        <v>0</v>
      </c>
      <c r="BH1445" s="30">
        <f t="shared" si="1513"/>
        <v>0</v>
      </c>
      <c r="BI1445" s="30">
        <f t="shared" si="1475"/>
        <v>0</v>
      </c>
      <c r="BJ1445" s="30">
        <f t="shared" si="1495"/>
        <v>0</v>
      </c>
      <c r="BK1445" s="704">
        <f t="shared" si="1496"/>
        <v>0</v>
      </c>
      <c r="BL1445" s="30">
        <f t="shared" si="1497"/>
        <v>0</v>
      </c>
      <c r="BM1445" s="30">
        <f t="shared" si="1498"/>
        <v>0</v>
      </c>
      <c r="BN1445" s="30">
        <f t="shared" si="1516"/>
        <v>0</v>
      </c>
    </row>
    <row r="1446" spans="1:66" ht="15.75" thickBot="1" x14ac:dyDescent="0.3">
      <c r="A1446" s="52"/>
      <c r="B1446" s="53"/>
      <c r="C1446" s="700"/>
      <c r="D1446" s="53"/>
      <c r="E1446" s="62" t="e">
        <f t="shared" si="1474"/>
        <v>#N/A</v>
      </c>
      <c r="F1446" s="664" t="str">
        <f t="shared" si="1515"/>
        <v/>
      </c>
      <c r="G1446" s="587"/>
      <c r="H1446" s="588">
        <f t="shared" si="1499"/>
        <v>0</v>
      </c>
      <c r="I1446" s="588">
        <f t="shared" si="1476"/>
        <v>0</v>
      </c>
      <c r="J1446" s="587"/>
      <c r="K1446" s="588">
        <f t="shared" si="1500"/>
        <v>0</v>
      </c>
      <c r="L1446" s="588">
        <f t="shared" si="1477"/>
        <v>0</v>
      </c>
      <c r="M1446" s="587"/>
      <c r="N1446" s="588">
        <f t="shared" si="1501"/>
        <v>0</v>
      </c>
      <c r="O1446" s="588">
        <f t="shared" si="1478"/>
        <v>0</v>
      </c>
      <c r="P1446" s="587"/>
      <c r="Q1446" s="588">
        <f t="shared" si="1502"/>
        <v>0</v>
      </c>
      <c r="R1446" s="588">
        <f t="shared" si="1479"/>
        <v>0</v>
      </c>
      <c r="S1446" s="587"/>
      <c r="T1446" s="588">
        <f t="shared" si="1503"/>
        <v>0</v>
      </c>
      <c r="U1446" s="588">
        <f t="shared" si="1480"/>
        <v>0</v>
      </c>
      <c r="V1446" s="587"/>
      <c r="W1446" s="588">
        <f t="shared" si="1504"/>
        <v>0</v>
      </c>
      <c r="X1446" s="588">
        <f t="shared" si="1481"/>
        <v>0</v>
      </c>
      <c r="Y1446" s="587"/>
      <c r="Z1446" s="588">
        <f t="shared" si="1505"/>
        <v>0</v>
      </c>
      <c r="AA1446" s="588">
        <f t="shared" si="1489"/>
        <v>0</v>
      </c>
      <c r="AB1446" s="587"/>
      <c r="AC1446" s="588">
        <f t="shared" si="1506"/>
        <v>0</v>
      </c>
      <c r="AD1446" s="588">
        <f t="shared" si="1482"/>
        <v>0</v>
      </c>
      <c r="AE1446" s="587"/>
      <c r="AF1446" s="588">
        <f t="shared" si="1507"/>
        <v>0</v>
      </c>
      <c r="AG1446" s="588">
        <f t="shared" si="1483"/>
        <v>0</v>
      </c>
      <c r="AH1446" s="587"/>
      <c r="AI1446" s="588">
        <f t="shared" si="1508"/>
        <v>0</v>
      </c>
      <c r="AJ1446" s="588">
        <f t="shared" si="1484"/>
        <v>0</v>
      </c>
      <c r="AK1446" s="587"/>
      <c r="AL1446" s="588">
        <f t="shared" si="1509"/>
        <v>0</v>
      </c>
      <c r="AM1446" s="588">
        <f t="shared" si="1485"/>
        <v>0</v>
      </c>
      <c r="AN1446" s="587"/>
      <c r="AO1446" s="588">
        <f t="shared" si="1510"/>
        <v>0</v>
      </c>
      <c r="AP1446" s="588">
        <f t="shared" si="1486"/>
        <v>0</v>
      </c>
      <c r="AQ1446" s="587"/>
      <c r="AR1446" s="588">
        <f t="shared" si="1511"/>
        <v>0</v>
      </c>
      <c r="AS1446" s="588">
        <f t="shared" si="1490"/>
        <v>0</v>
      </c>
      <c r="AT1446" s="587"/>
      <c r="AU1446" s="588">
        <f t="shared" si="1512"/>
        <v>0</v>
      </c>
      <c r="AV1446" s="588">
        <f t="shared" si="1487"/>
        <v>0</v>
      </c>
      <c r="AW1446" s="587"/>
      <c r="AX1446" s="652"/>
      <c r="AY1446" s="706">
        <f t="shared" si="1488"/>
        <v>0</v>
      </c>
      <c r="BC1446" s="30">
        <f t="shared" si="1491"/>
        <v>0</v>
      </c>
      <c r="BD1446" s="30">
        <f t="shared" si="1492"/>
        <v>0</v>
      </c>
      <c r="BE1446" s="30">
        <f t="shared" si="1514"/>
        <v>0</v>
      </c>
      <c r="BF1446" s="30">
        <f t="shared" si="1493"/>
        <v>0</v>
      </c>
      <c r="BG1446" s="30">
        <f t="shared" si="1494"/>
        <v>0</v>
      </c>
      <c r="BH1446" s="30">
        <f t="shared" si="1513"/>
        <v>0</v>
      </c>
      <c r="BI1446" s="30">
        <f t="shared" si="1475"/>
        <v>0</v>
      </c>
      <c r="BJ1446" s="30">
        <f t="shared" si="1495"/>
        <v>0</v>
      </c>
      <c r="BK1446" s="704">
        <f t="shared" si="1496"/>
        <v>0</v>
      </c>
      <c r="BL1446" s="30">
        <f t="shared" si="1497"/>
        <v>0</v>
      </c>
      <c r="BM1446" s="30">
        <f t="shared" si="1498"/>
        <v>0</v>
      </c>
      <c r="BN1446" s="30">
        <f t="shared" si="1516"/>
        <v>0</v>
      </c>
    </row>
    <row r="1447" spans="1:66" ht="15.75" thickBot="1" x14ac:dyDescent="0.3">
      <c r="A1447" s="52"/>
      <c r="B1447" s="53"/>
      <c r="C1447" s="700"/>
      <c r="D1447" s="53"/>
      <c r="E1447" s="62" t="e">
        <f t="shared" si="1474"/>
        <v>#N/A</v>
      </c>
      <c r="F1447" s="664" t="str">
        <f t="shared" si="1515"/>
        <v/>
      </c>
      <c r="G1447" s="587"/>
      <c r="H1447" s="588">
        <f t="shared" si="1499"/>
        <v>0</v>
      </c>
      <c r="I1447" s="588">
        <f t="shared" si="1476"/>
        <v>0</v>
      </c>
      <c r="J1447" s="587"/>
      <c r="K1447" s="588">
        <f t="shared" si="1500"/>
        <v>0</v>
      </c>
      <c r="L1447" s="588">
        <f t="shared" si="1477"/>
        <v>0</v>
      </c>
      <c r="M1447" s="587"/>
      <c r="N1447" s="588">
        <f t="shared" si="1501"/>
        <v>0</v>
      </c>
      <c r="O1447" s="588">
        <f t="shared" si="1478"/>
        <v>0</v>
      </c>
      <c r="P1447" s="587"/>
      <c r="Q1447" s="588">
        <f t="shared" si="1502"/>
        <v>0</v>
      </c>
      <c r="R1447" s="588">
        <f t="shared" si="1479"/>
        <v>0</v>
      </c>
      <c r="S1447" s="587"/>
      <c r="T1447" s="588">
        <f t="shared" si="1503"/>
        <v>0</v>
      </c>
      <c r="U1447" s="588">
        <f t="shared" si="1480"/>
        <v>0</v>
      </c>
      <c r="V1447" s="587"/>
      <c r="W1447" s="588">
        <f t="shared" si="1504"/>
        <v>0</v>
      </c>
      <c r="X1447" s="588">
        <f t="shared" si="1481"/>
        <v>0</v>
      </c>
      <c r="Y1447" s="587"/>
      <c r="Z1447" s="588">
        <f t="shared" si="1505"/>
        <v>0</v>
      </c>
      <c r="AA1447" s="588">
        <f t="shared" si="1489"/>
        <v>0</v>
      </c>
      <c r="AB1447" s="587"/>
      <c r="AC1447" s="588">
        <f t="shared" si="1506"/>
        <v>0</v>
      </c>
      <c r="AD1447" s="588">
        <f t="shared" si="1482"/>
        <v>0</v>
      </c>
      <c r="AE1447" s="587"/>
      <c r="AF1447" s="588">
        <f t="shared" si="1507"/>
        <v>0</v>
      </c>
      <c r="AG1447" s="588">
        <f t="shared" si="1483"/>
        <v>0</v>
      </c>
      <c r="AH1447" s="587"/>
      <c r="AI1447" s="588">
        <f t="shared" si="1508"/>
        <v>0</v>
      </c>
      <c r="AJ1447" s="588">
        <f t="shared" si="1484"/>
        <v>0</v>
      </c>
      <c r="AK1447" s="587"/>
      <c r="AL1447" s="588">
        <f t="shared" si="1509"/>
        <v>0</v>
      </c>
      <c r="AM1447" s="588">
        <f t="shared" si="1485"/>
        <v>0</v>
      </c>
      <c r="AN1447" s="587"/>
      <c r="AO1447" s="588">
        <f t="shared" si="1510"/>
        <v>0</v>
      </c>
      <c r="AP1447" s="588">
        <f t="shared" si="1486"/>
        <v>0</v>
      </c>
      <c r="AQ1447" s="587"/>
      <c r="AR1447" s="588">
        <f t="shared" si="1511"/>
        <v>0</v>
      </c>
      <c r="AS1447" s="588">
        <f t="shared" si="1490"/>
        <v>0</v>
      </c>
      <c r="AT1447" s="587"/>
      <c r="AU1447" s="588">
        <f t="shared" si="1512"/>
        <v>0</v>
      </c>
      <c r="AV1447" s="588">
        <f t="shared" si="1487"/>
        <v>0</v>
      </c>
      <c r="AW1447" s="587"/>
      <c r="AX1447" s="652"/>
      <c r="AY1447" s="706">
        <f t="shared" si="1488"/>
        <v>0</v>
      </c>
      <c r="BC1447" s="30">
        <f t="shared" si="1491"/>
        <v>0</v>
      </c>
      <c r="BD1447" s="30">
        <f t="shared" si="1492"/>
        <v>0</v>
      </c>
      <c r="BE1447" s="30">
        <f t="shared" si="1514"/>
        <v>0</v>
      </c>
      <c r="BF1447" s="30">
        <f t="shared" si="1493"/>
        <v>0</v>
      </c>
      <c r="BG1447" s="30">
        <f t="shared" si="1494"/>
        <v>0</v>
      </c>
      <c r="BH1447" s="30">
        <f t="shared" si="1513"/>
        <v>0</v>
      </c>
      <c r="BI1447" s="30">
        <f t="shared" si="1475"/>
        <v>0</v>
      </c>
      <c r="BJ1447" s="30">
        <f t="shared" si="1495"/>
        <v>0</v>
      </c>
      <c r="BK1447" s="704">
        <f t="shared" si="1496"/>
        <v>0</v>
      </c>
      <c r="BL1447" s="30">
        <f t="shared" si="1497"/>
        <v>0</v>
      </c>
      <c r="BM1447" s="30">
        <f t="shared" si="1498"/>
        <v>0</v>
      </c>
      <c r="BN1447" s="30">
        <f t="shared" si="1516"/>
        <v>0</v>
      </c>
    </row>
    <row r="1448" spans="1:66" ht="15.75" thickBot="1" x14ac:dyDescent="0.3">
      <c r="A1448" s="52"/>
      <c r="B1448" s="53"/>
      <c r="C1448" s="700"/>
      <c r="D1448" s="53"/>
      <c r="E1448" s="62" t="e">
        <f t="shared" ref="E1448:E1511" si="1517">INDEX(Index_TB_Card_Type,MATCH($D1448,Index_Card_name,0))</f>
        <v>#N/A</v>
      </c>
      <c r="F1448" s="664" t="str">
        <f t="shared" si="1515"/>
        <v/>
      </c>
      <c r="G1448" s="587"/>
      <c r="H1448" s="588">
        <f t="shared" si="1499"/>
        <v>0</v>
      </c>
      <c r="I1448" s="588">
        <f t="shared" si="1476"/>
        <v>0</v>
      </c>
      <c r="J1448" s="587"/>
      <c r="K1448" s="588">
        <f t="shared" si="1500"/>
        <v>0</v>
      </c>
      <c r="L1448" s="588">
        <f t="shared" si="1477"/>
        <v>0</v>
      </c>
      <c r="M1448" s="587"/>
      <c r="N1448" s="588">
        <f t="shared" si="1501"/>
        <v>0</v>
      </c>
      <c r="O1448" s="588">
        <f t="shared" si="1478"/>
        <v>0</v>
      </c>
      <c r="P1448" s="587"/>
      <c r="Q1448" s="588">
        <f t="shared" si="1502"/>
        <v>0</v>
      </c>
      <c r="R1448" s="588">
        <f t="shared" si="1479"/>
        <v>0</v>
      </c>
      <c r="S1448" s="587"/>
      <c r="T1448" s="588">
        <f t="shared" si="1503"/>
        <v>0</v>
      </c>
      <c r="U1448" s="588">
        <f t="shared" si="1480"/>
        <v>0</v>
      </c>
      <c r="V1448" s="587"/>
      <c r="W1448" s="588">
        <f t="shared" si="1504"/>
        <v>0</v>
      </c>
      <c r="X1448" s="588">
        <f t="shared" si="1481"/>
        <v>0</v>
      </c>
      <c r="Y1448" s="587"/>
      <c r="Z1448" s="588">
        <f t="shared" si="1505"/>
        <v>0</v>
      </c>
      <c r="AA1448" s="588">
        <f t="shared" si="1489"/>
        <v>0</v>
      </c>
      <c r="AB1448" s="587"/>
      <c r="AC1448" s="588">
        <f t="shared" si="1506"/>
        <v>0</v>
      </c>
      <c r="AD1448" s="588">
        <f t="shared" si="1482"/>
        <v>0</v>
      </c>
      <c r="AE1448" s="587"/>
      <c r="AF1448" s="588">
        <f t="shared" si="1507"/>
        <v>0</v>
      </c>
      <c r="AG1448" s="588">
        <f t="shared" si="1483"/>
        <v>0</v>
      </c>
      <c r="AH1448" s="587"/>
      <c r="AI1448" s="588">
        <f t="shared" si="1508"/>
        <v>0</v>
      </c>
      <c r="AJ1448" s="588">
        <f t="shared" si="1484"/>
        <v>0</v>
      </c>
      <c r="AK1448" s="587"/>
      <c r="AL1448" s="588">
        <f t="shared" si="1509"/>
        <v>0</v>
      </c>
      <c r="AM1448" s="588">
        <f t="shared" si="1485"/>
        <v>0</v>
      </c>
      <c r="AN1448" s="587"/>
      <c r="AO1448" s="588">
        <f t="shared" si="1510"/>
        <v>0</v>
      </c>
      <c r="AP1448" s="588">
        <f t="shared" si="1486"/>
        <v>0</v>
      </c>
      <c r="AQ1448" s="587"/>
      <c r="AR1448" s="588">
        <f t="shared" si="1511"/>
        <v>0</v>
      </c>
      <c r="AS1448" s="588">
        <f t="shared" si="1490"/>
        <v>0</v>
      </c>
      <c r="AT1448" s="587"/>
      <c r="AU1448" s="588">
        <f t="shared" si="1512"/>
        <v>0</v>
      </c>
      <c r="AV1448" s="588">
        <f t="shared" si="1487"/>
        <v>0</v>
      </c>
      <c r="AW1448" s="587"/>
      <c r="AX1448" s="652"/>
      <c r="AY1448" s="706">
        <f t="shared" si="1488"/>
        <v>0</v>
      </c>
      <c r="BC1448" s="30">
        <f t="shared" si="1491"/>
        <v>0</v>
      </c>
      <c r="BD1448" s="30">
        <f t="shared" si="1492"/>
        <v>0</v>
      </c>
      <c r="BE1448" s="30">
        <f t="shared" si="1514"/>
        <v>0</v>
      </c>
      <c r="BF1448" s="30">
        <f t="shared" si="1493"/>
        <v>0</v>
      </c>
      <c r="BG1448" s="30">
        <f t="shared" si="1494"/>
        <v>0</v>
      </c>
      <c r="BH1448" s="30">
        <f t="shared" si="1513"/>
        <v>0</v>
      </c>
      <c r="BI1448" s="30">
        <f t="shared" si="1475"/>
        <v>0</v>
      </c>
      <c r="BJ1448" s="30">
        <f t="shared" si="1495"/>
        <v>0</v>
      </c>
      <c r="BK1448" s="704">
        <f t="shared" si="1496"/>
        <v>0</v>
      </c>
      <c r="BL1448" s="30">
        <f t="shared" si="1497"/>
        <v>0</v>
      </c>
      <c r="BM1448" s="30">
        <f t="shared" si="1498"/>
        <v>0</v>
      </c>
      <c r="BN1448" s="30">
        <f t="shared" si="1516"/>
        <v>0</v>
      </c>
    </row>
    <row r="1449" spans="1:66" ht="15.75" thickBot="1" x14ac:dyDescent="0.3">
      <c r="A1449" s="52"/>
      <c r="B1449" s="53"/>
      <c r="C1449" s="700"/>
      <c r="D1449" s="53"/>
      <c r="E1449" s="62" t="e">
        <f t="shared" si="1517"/>
        <v>#N/A</v>
      </c>
      <c r="F1449" s="664" t="str">
        <f t="shared" si="1515"/>
        <v/>
      </c>
      <c r="G1449" s="587"/>
      <c r="H1449" s="588">
        <f t="shared" si="1499"/>
        <v>0</v>
      </c>
      <c r="I1449" s="588">
        <f t="shared" si="1476"/>
        <v>0</v>
      </c>
      <c r="J1449" s="587"/>
      <c r="K1449" s="588">
        <f t="shared" si="1500"/>
        <v>0</v>
      </c>
      <c r="L1449" s="588">
        <f t="shared" si="1477"/>
        <v>0</v>
      </c>
      <c r="M1449" s="587"/>
      <c r="N1449" s="588">
        <f t="shared" si="1501"/>
        <v>0</v>
      </c>
      <c r="O1449" s="588">
        <f t="shared" si="1478"/>
        <v>0</v>
      </c>
      <c r="P1449" s="587"/>
      <c r="Q1449" s="588">
        <f t="shared" si="1502"/>
        <v>0</v>
      </c>
      <c r="R1449" s="588">
        <f t="shared" si="1479"/>
        <v>0</v>
      </c>
      <c r="S1449" s="587"/>
      <c r="T1449" s="588">
        <f t="shared" si="1503"/>
        <v>0</v>
      </c>
      <c r="U1449" s="588">
        <f t="shared" si="1480"/>
        <v>0</v>
      </c>
      <c r="V1449" s="587"/>
      <c r="W1449" s="588">
        <f t="shared" si="1504"/>
        <v>0</v>
      </c>
      <c r="X1449" s="588">
        <f t="shared" si="1481"/>
        <v>0</v>
      </c>
      <c r="Y1449" s="587"/>
      <c r="Z1449" s="588">
        <f t="shared" si="1505"/>
        <v>0</v>
      </c>
      <c r="AA1449" s="588">
        <f t="shared" si="1489"/>
        <v>0</v>
      </c>
      <c r="AB1449" s="587"/>
      <c r="AC1449" s="588">
        <f t="shared" si="1506"/>
        <v>0</v>
      </c>
      <c r="AD1449" s="588">
        <f t="shared" si="1482"/>
        <v>0</v>
      </c>
      <c r="AE1449" s="587"/>
      <c r="AF1449" s="588">
        <f t="shared" si="1507"/>
        <v>0</v>
      </c>
      <c r="AG1449" s="588">
        <f t="shared" si="1483"/>
        <v>0</v>
      </c>
      <c r="AH1449" s="587"/>
      <c r="AI1449" s="588">
        <f t="shared" si="1508"/>
        <v>0</v>
      </c>
      <c r="AJ1449" s="588">
        <f t="shared" si="1484"/>
        <v>0</v>
      </c>
      <c r="AK1449" s="587"/>
      <c r="AL1449" s="588">
        <f t="shared" si="1509"/>
        <v>0</v>
      </c>
      <c r="AM1449" s="588">
        <f t="shared" si="1485"/>
        <v>0</v>
      </c>
      <c r="AN1449" s="587"/>
      <c r="AO1449" s="588">
        <f t="shared" si="1510"/>
        <v>0</v>
      </c>
      <c r="AP1449" s="588">
        <f t="shared" si="1486"/>
        <v>0</v>
      </c>
      <c r="AQ1449" s="587"/>
      <c r="AR1449" s="588">
        <f t="shared" si="1511"/>
        <v>0</v>
      </c>
      <c r="AS1449" s="588">
        <f t="shared" si="1490"/>
        <v>0</v>
      </c>
      <c r="AT1449" s="587"/>
      <c r="AU1449" s="588">
        <f t="shared" si="1512"/>
        <v>0</v>
      </c>
      <c r="AV1449" s="588">
        <f t="shared" si="1487"/>
        <v>0</v>
      </c>
      <c r="AW1449" s="587"/>
      <c r="AX1449" s="652"/>
      <c r="AY1449" s="706">
        <f t="shared" si="1488"/>
        <v>0</v>
      </c>
      <c r="BC1449" s="30">
        <f t="shared" si="1491"/>
        <v>0</v>
      </c>
      <c r="BD1449" s="30">
        <f t="shared" si="1492"/>
        <v>0</v>
      </c>
      <c r="BE1449" s="30">
        <f t="shared" si="1514"/>
        <v>0</v>
      </c>
      <c r="BF1449" s="30">
        <f t="shared" si="1493"/>
        <v>0</v>
      </c>
      <c r="BG1449" s="30">
        <f t="shared" si="1494"/>
        <v>0</v>
      </c>
      <c r="BH1449" s="30">
        <f t="shared" si="1513"/>
        <v>0</v>
      </c>
      <c r="BI1449" s="30">
        <f t="shared" si="1475"/>
        <v>0</v>
      </c>
      <c r="BJ1449" s="30">
        <f t="shared" si="1495"/>
        <v>0</v>
      </c>
      <c r="BK1449" s="704">
        <f t="shared" si="1496"/>
        <v>0</v>
      </c>
      <c r="BL1449" s="30">
        <f t="shared" si="1497"/>
        <v>0</v>
      </c>
      <c r="BM1449" s="30">
        <f t="shared" si="1498"/>
        <v>0</v>
      </c>
      <c r="BN1449" s="30">
        <f t="shared" si="1516"/>
        <v>0</v>
      </c>
    </row>
    <row r="1450" spans="1:66" ht="15.75" thickBot="1" x14ac:dyDescent="0.3">
      <c r="A1450" s="52"/>
      <c r="B1450" s="53"/>
      <c r="C1450" s="700"/>
      <c r="D1450" s="53"/>
      <c r="E1450" s="62" t="e">
        <f t="shared" si="1517"/>
        <v>#N/A</v>
      </c>
      <c r="F1450" s="664" t="str">
        <f t="shared" si="1515"/>
        <v/>
      </c>
      <c r="G1450" s="587"/>
      <c r="H1450" s="588">
        <f t="shared" si="1499"/>
        <v>0</v>
      </c>
      <c r="I1450" s="588">
        <f t="shared" si="1476"/>
        <v>0</v>
      </c>
      <c r="J1450" s="587"/>
      <c r="K1450" s="588">
        <f t="shared" si="1500"/>
        <v>0</v>
      </c>
      <c r="L1450" s="588">
        <f t="shared" si="1477"/>
        <v>0</v>
      </c>
      <c r="M1450" s="587"/>
      <c r="N1450" s="588">
        <f t="shared" si="1501"/>
        <v>0</v>
      </c>
      <c r="O1450" s="588">
        <f t="shared" si="1478"/>
        <v>0</v>
      </c>
      <c r="P1450" s="587"/>
      <c r="Q1450" s="588">
        <f t="shared" si="1502"/>
        <v>0</v>
      </c>
      <c r="R1450" s="588">
        <f t="shared" si="1479"/>
        <v>0</v>
      </c>
      <c r="S1450" s="587"/>
      <c r="T1450" s="588">
        <f t="shared" si="1503"/>
        <v>0</v>
      </c>
      <c r="U1450" s="588">
        <f t="shared" si="1480"/>
        <v>0</v>
      </c>
      <c r="V1450" s="587"/>
      <c r="W1450" s="588">
        <f t="shared" si="1504"/>
        <v>0</v>
      </c>
      <c r="X1450" s="588">
        <f t="shared" si="1481"/>
        <v>0</v>
      </c>
      <c r="Y1450" s="587"/>
      <c r="Z1450" s="588">
        <f t="shared" si="1505"/>
        <v>0</v>
      </c>
      <c r="AA1450" s="588">
        <f t="shared" si="1489"/>
        <v>0</v>
      </c>
      <c r="AB1450" s="587"/>
      <c r="AC1450" s="588">
        <f t="shared" si="1506"/>
        <v>0</v>
      </c>
      <c r="AD1450" s="588">
        <f t="shared" si="1482"/>
        <v>0</v>
      </c>
      <c r="AE1450" s="587"/>
      <c r="AF1450" s="588">
        <f t="shared" si="1507"/>
        <v>0</v>
      </c>
      <c r="AG1450" s="588">
        <f t="shared" si="1483"/>
        <v>0</v>
      </c>
      <c r="AH1450" s="587"/>
      <c r="AI1450" s="588">
        <f t="shared" si="1508"/>
        <v>0</v>
      </c>
      <c r="AJ1450" s="588">
        <f t="shared" si="1484"/>
        <v>0</v>
      </c>
      <c r="AK1450" s="587"/>
      <c r="AL1450" s="588">
        <f t="shared" si="1509"/>
        <v>0</v>
      </c>
      <c r="AM1450" s="588">
        <f t="shared" si="1485"/>
        <v>0</v>
      </c>
      <c r="AN1450" s="587"/>
      <c r="AO1450" s="588">
        <f t="shared" si="1510"/>
        <v>0</v>
      </c>
      <c r="AP1450" s="588">
        <f t="shared" si="1486"/>
        <v>0</v>
      </c>
      <c r="AQ1450" s="587"/>
      <c r="AR1450" s="588">
        <f t="shared" si="1511"/>
        <v>0</v>
      </c>
      <c r="AS1450" s="588">
        <f t="shared" si="1490"/>
        <v>0</v>
      </c>
      <c r="AT1450" s="587"/>
      <c r="AU1450" s="588">
        <f t="shared" si="1512"/>
        <v>0</v>
      </c>
      <c r="AV1450" s="588">
        <f t="shared" si="1487"/>
        <v>0</v>
      </c>
      <c r="AW1450" s="587"/>
      <c r="AX1450" s="652"/>
      <c r="AY1450" s="706">
        <f t="shared" si="1488"/>
        <v>0</v>
      </c>
      <c r="BC1450" s="30">
        <f t="shared" si="1491"/>
        <v>0</v>
      </c>
      <c r="BD1450" s="30">
        <f t="shared" si="1492"/>
        <v>0</v>
      </c>
      <c r="BE1450" s="30">
        <f t="shared" si="1514"/>
        <v>0</v>
      </c>
      <c r="BF1450" s="30">
        <f t="shared" si="1493"/>
        <v>0</v>
      </c>
      <c r="BG1450" s="30">
        <f t="shared" si="1494"/>
        <v>0</v>
      </c>
      <c r="BH1450" s="30">
        <f t="shared" si="1513"/>
        <v>0</v>
      </c>
      <c r="BI1450" s="30">
        <f t="shared" si="1475"/>
        <v>0</v>
      </c>
      <c r="BJ1450" s="30">
        <f t="shared" si="1495"/>
        <v>0</v>
      </c>
      <c r="BK1450" s="704">
        <f t="shared" si="1496"/>
        <v>0</v>
      </c>
      <c r="BL1450" s="30">
        <f t="shared" si="1497"/>
        <v>0</v>
      </c>
      <c r="BM1450" s="30">
        <f t="shared" si="1498"/>
        <v>0</v>
      </c>
      <c r="BN1450" s="30">
        <f t="shared" si="1516"/>
        <v>0</v>
      </c>
    </row>
    <row r="1451" spans="1:66" ht="15.75" thickBot="1" x14ac:dyDescent="0.3">
      <c r="A1451" s="52"/>
      <c r="B1451" s="53"/>
      <c r="C1451" s="700"/>
      <c r="D1451" s="53"/>
      <c r="E1451" s="62" t="e">
        <f t="shared" si="1517"/>
        <v>#N/A</v>
      </c>
      <c r="F1451" s="664" t="str">
        <f t="shared" si="1515"/>
        <v/>
      </c>
      <c r="G1451" s="587"/>
      <c r="H1451" s="588">
        <f t="shared" si="1499"/>
        <v>0</v>
      </c>
      <c r="I1451" s="588">
        <f t="shared" si="1476"/>
        <v>0</v>
      </c>
      <c r="J1451" s="587"/>
      <c r="K1451" s="588">
        <f t="shared" si="1500"/>
        <v>0</v>
      </c>
      <c r="L1451" s="588">
        <f t="shared" si="1477"/>
        <v>0</v>
      </c>
      <c r="M1451" s="587"/>
      <c r="N1451" s="588">
        <f t="shared" si="1501"/>
        <v>0</v>
      </c>
      <c r="O1451" s="588">
        <f t="shared" si="1478"/>
        <v>0</v>
      </c>
      <c r="P1451" s="587"/>
      <c r="Q1451" s="588">
        <f t="shared" si="1502"/>
        <v>0</v>
      </c>
      <c r="R1451" s="588">
        <f t="shared" si="1479"/>
        <v>0</v>
      </c>
      <c r="S1451" s="587"/>
      <c r="T1451" s="588">
        <f t="shared" si="1503"/>
        <v>0</v>
      </c>
      <c r="U1451" s="588">
        <f t="shared" si="1480"/>
        <v>0</v>
      </c>
      <c r="V1451" s="587"/>
      <c r="W1451" s="588">
        <f t="shared" si="1504"/>
        <v>0</v>
      </c>
      <c r="X1451" s="588">
        <f t="shared" si="1481"/>
        <v>0</v>
      </c>
      <c r="Y1451" s="587"/>
      <c r="Z1451" s="588">
        <f t="shared" si="1505"/>
        <v>0</v>
      </c>
      <c r="AA1451" s="588">
        <f t="shared" si="1489"/>
        <v>0</v>
      </c>
      <c r="AB1451" s="587"/>
      <c r="AC1451" s="588">
        <f t="shared" si="1506"/>
        <v>0</v>
      </c>
      <c r="AD1451" s="588">
        <f t="shared" si="1482"/>
        <v>0</v>
      </c>
      <c r="AE1451" s="587"/>
      <c r="AF1451" s="588">
        <f t="shared" si="1507"/>
        <v>0</v>
      </c>
      <c r="AG1451" s="588">
        <f t="shared" si="1483"/>
        <v>0</v>
      </c>
      <c r="AH1451" s="587"/>
      <c r="AI1451" s="588">
        <f t="shared" si="1508"/>
        <v>0</v>
      </c>
      <c r="AJ1451" s="588">
        <f t="shared" si="1484"/>
        <v>0</v>
      </c>
      <c r="AK1451" s="587"/>
      <c r="AL1451" s="588">
        <f t="shared" si="1509"/>
        <v>0</v>
      </c>
      <c r="AM1451" s="588">
        <f t="shared" si="1485"/>
        <v>0</v>
      </c>
      <c r="AN1451" s="587"/>
      <c r="AO1451" s="588">
        <f t="shared" si="1510"/>
        <v>0</v>
      </c>
      <c r="AP1451" s="588">
        <f t="shared" si="1486"/>
        <v>0</v>
      </c>
      <c r="AQ1451" s="587"/>
      <c r="AR1451" s="588">
        <f t="shared" si="1511"/>
        <v>0</v>
      </c>
      <c r="AS1451" s="588">
        <f t="shared" si="1490"/>
        <v>0</v>
      </c>
      <c r="AT1451" s="587"/>
      <c r="AU1451" s="588">
        <f t="shared" si="1512"/>
        <v>0</v>
      </c>
      <c r="AV1451" s="588">
        <f t="shared" si="1487"/>
        <v>0</v>
      </c>
      <c r="AW1451" s="587"/>
      <c r="AX1451" s="652"/>
      <c r="AY1451" s="706">
        <f t="shared" si="1488"/>
        <v>0</v>
      </c>
      <c r="BC1451" s="30">
        <f t="shared" si="1491"/>
        <v>0</v>
      </c>
      <c r="BD1451" s="30">
        <f t="shared" si="1492"/>
        <v>0</v>
      </c>
      <c r="BE1451" s="30">
        <f t="shared" si="1514"/>
        <v>0</v>
      </c>
      <c r="BF1451" s="30">
        <f t="shared" si="1493"/>
        <v>0</v>
      </c>
      <c r="BG1451" s="30">
        <f t="shared" si="1494"/>
        <v>0</v>
      </c>
      <c r="BH1451" s="30">
        <f t="shared" si="1513"/>
        <v>0</v>
      </c>
      <c r="BI1451" s="30">
        <f t="shared" si="1475"/>
        <v>0</v>
      </c>
      <c r="BJ1451" s="30">
        <f t="shared" si="1495"/>
        <v>0</v>
      </c>
      <c r="BK1451" s="704">
        <f t="shared" si="1496"/>
        <v>0</v>
      </c>
      <c r="BL1451" s="30">
        <f t="shared" si="1497"/>
        <v>0</v>
      </c>
      <c r="BM1451" s="30">
        <f t="shared" si="1498"/>
        <v>0</v>
      </c>
      <c r="BN1451" s="30">
        <f t="shared" si="1516"/>
        <v>0</v>
      </c>
    </row>
    <row r="1452" spans="1:66" ht="15.75" thickBot="1" x14ac:dyDescent="0.3">
      <c r="A1452" s="52"/>
      <c r="B1452" s="53"/>
      <c r="C1452" s="700"/>
      <c r="D1452" s="53"/>
      <c r="E1452" s="62" t="e">
        <f t="shared" si="1517"/>
        <v>#N/A</v>
      </c>
      <c r="F1452" s="664" t="str">
        <f t="shared" si="1515"/>
        <v/>
      </c>
      <c r="G1452" s="587"/>
      <c r="H1452" s="588">
        <f t="shared" si="1499"/>
        <v>0</v>
      </c>
      <c r="I1452" s="588">
        <f t="shared" si="1476"/>
        <v>0</v>
      </c>
      <c r="J1452" s="587"/>
      <c r="K1452" s="588">
        <f t="shared" si="1500"/>
        <v>0</v>
      </c>
      <c r="L1452" s="588">
        <f t="shared" si="1477"/>
        <v>0</v>
      </c>
      <c r="M1452" s="587"/>
      <c r="N1452" s="588">
        <f t="shared" si="1501"/>
        <v>0</v>
      </c>
      <c r="O1452" s="588">
        <f t="shared" si="1478"/>
        <v>0</v>
      </c>
      <c r="P1452" s="587"/>
      <c r="Q1452" s="588">
        <f t="shared" si="1502"/>
        <v>0</v>
      </c>
      <c r="R1452" s="588">
        <f t="shared" si="1479"/>
        <v>0</v>
      </c>
      <c r="S1452" s="587"/>
      <c r="T1452" s="588">
        <f t="shared" si="1503"/>
        <v>0</v>
      </c>
      <c r="U1452" s="588">
        <f t="shared" si="1480"/>
        <v>0</v>
      </c>
      <c r="V1452" s="587"/>
      <c r="W1452" s="588">
        <f t="shared" si="1504"/>
        <v>0</v>
      </c>
      <c r="X1452" s="588">
        <f t="shared" si="1481"/>
        <v>0</v>
      </c>
      <c r="Y1452" s="587"/>
      <c r="Z1452" s="588">
        <f t="shared" si="1505"/>
        <v>0</v>
      </c>
      <c r="AA1452" s="588">
        <f t="shared" si="1489"/>
        <v>0</v>
      </c>
      <c r="AB1452" s="587"/>
      <c r="AC1452" s="588">
        <f t="shared" si="1506"/>
        <v>0</v>
      </c>
      <c r="AD1452" s="588">
        <f t="shared" si="1482"/>
        <v>0</v>
      </c>
      <c r="AE1452" s="587"/>
      <c r="AF1452" s="588">
        <f t="shared" si="1507"/>
        <v>0</v>
      </c>
      <c r="AG1452" s="588">
        <f t="shared" si="1483"/>
        <v>0</v>
      </c>
      <c r="AH1452" s="587"/>
      <c r="AI1452" s="588">
        <f t="shared" si="1508"/>
        <v>0</v>
      </c>
      <c r="AJ1452" s="588">
        <f t="shared" si="1484"/>
        <v>0</v>
      </c>
      <c r="AK1452" s="587"/>
      <c r="AL1452" s="588">
        <f t="shared" si="1509"/>
        <v>0</v>
      </c>
      <c r="AM1452" s="588">
        <f t="shared" si="1485"/>
        <v>0</v>
      </c>
      <c r="AN1452" s="587"/>
      <c r="AO1452" s="588">
        <f t="shared" si="1510"/>
        <v>0</v>
      </c>
      <c r="AP1452" s="588">
        <f t="shared" si="1486"/>
        <v>0</v>
      </c>
      <c r="AQ1452" s="587"/>
      <c r="AR1452" s="588">
        <f t="shared" si="1511"/>
        <v>0</v>
      </c>
      <c r="AS1452" s="588">
        <f t="shared" si="1490"/>
        <v>0</v>
      </c>
      <c r="AT1452" s="587"/>
      <c r="AU1452" s="588">
        <f t="shared" si="1512"/>
        <v>0</v>
      </c>
      <c r="AV1452" s="588">
        <f t="shared" si="1487"/>
        <v>0</v>
      </c>
      <c r="AW1452" s="587"/>
      <c r="AX1452" s="652"/>
      <c r="AY1452" s="706">
        <f t="shared" si="1488"/>
        <v>0</v>
      </c>
      <c r="BC1452" s="30">
        <f t="shared" si="1491"/>
        <v>0</v>
      </c>
      <c r="BD1452" s="30">
        <f t="shared" si="1492"/>
        <v>0</v>
      </c>
      <c r="BE1452" s="30">
        <f t="shared" si="1514"/>
        <v>0</v>
      </c>
      <c r="BF1452" s="30">
        <f t="shared" si="1493"/>
        <v>0</v>
      </c>
      <c r="BG1452" s="30">
        <f t="shared" si="1494"/>
        <v>0</v>
      </c>
      <c r="BH1452" s="30">
        <f t="shared" si="1513"/>
        <v>0</v>
      </c>
      <c r="BI1452" s="30">
        <f t="shared" si="1475"/>
        <v>0</v>
      </c>
      <c r="BJ1452" s="30">
        <f t="shared" si="1495"/>
        <v>0</v>
      </c>
      <c r="BK1452" s="704">
        <f t="shared" si="1496"/>
        <v>0</v>
      </c>
      <c r="BL1452" s="30">
        <f t="shared" si="1497"/>
        <v>0</v>
      </c>
      <c r="BM1452" s="30">
        <f t="shared" si="1498"/>
        <v>0</v>
      </c>
      <c r="BN1452" s="30">
        <f t="shared" si="1516"/>
        <v>0</v>
      </c>
    </row>
    <row r="1453" spans="1:66" ht="15.75" thickBot="1" x14ac:dyDescent="0.3">
      <c r="A1453" s="52"/>
      <c r="B1453" s="53"/>
      <c r="C1453" s="700"/>
      <c r="D1453" s="53"/>
      <c r="E1453" s="62" t="e">
        <f t="shared" si="1517"/>
        <v>#N/A</v>
      </c>
      <c r="F1453" s="664" t="str">
        <f t="shared" si="1515"/>
        <v/>
      </c>
      <c r="G1453" s="587"/>
      <c r="H1453" s="588">
        <f t="shared" si="1499"/>
        <v>0</v>
      </c>
      <c r="I1453" s="588">
        <f t="shared" si="1476"/>
        <v>0</v>
      </c>
      <c r="J1453" s="587"/>
      <c r="K1453" s="588">
        <f t="shared" si="1500"/>
        <v>0</v>
      </c>
      <c r="L1453" s="588">
        <f t="shared" si="1477"/>
        <v>0</v>
      </c>
      <c r="M1453" s="587"/>
      <c r="N1453" s="588">
        <f t="shared" si="1501"/>
        <v>0</v>
      </c>
      <c r="O1453" s="588">
        <f t="shared" si="1478"/>
        <v>0</v>
      </c>
      <c r="P1453" s="587"/>
      <c r="Q1453" s="588">
        <f t="shared" si="1502"/>
        <v>0</v>
      </c>
      <c r="R1453" s="588">
        <f t="shared" si="1479"/>
        <v>0</v>
      </c>
      <c r="S1453" s="587"/>
      <c r="T1453" s="588">
        <f t="shared" si="1503"/>
        <v>0</v>
      </c>
      <c r="U1453" s="588">
        <f t="shared" si="1480"/>
        <v>0</v>
      </c>
      <c r="V1453" s="587"/>
      <c r="W1453" s="588">
        <f t="shared" si="1504"/>
        <v>0</v>
      </c>
      <c r="X1453" s="588">
        <f t="shared" si="1481"/>
        <v>0</v>
      </c>
      <c r="Y1453" s="587"/>
      <c r="Z1453" s="588">
        <f t="shared" si="1505"/>
        <v>0</v>
      </c>
      <c r="AA1453" s="588">
        <f t="shared" si="1489"/>
        <v>0</v>
      </c>
      <c r="AB1453" s="587"/>
      <c r="AC1453" s="588">
        <f t="shared" si="1506"/>
        <v>0</v>
      </c>
      <c r="AD1453" s="588">
        <f t="shared" si="1482"/>
        <v>0</v>
      </c>
      <c r="AE1453" s="587"/>
      <c r="AF1453" s="588">
        <f t="shared" si="1507"/>
        <v>0</v>
      </c>
      <c r="AG1453" s="588">
        <f t="shared" si="1483"/>
        <v>0</v>
      </c>
      <c r="AH1453" s="587"/>
      <c r="AI1453" s="588">
        <f t="shared" si="1508"/>
        <v>0</v>
      </c>
      <c r="AJ1453" s="588">
        <f t="shared" si="1484"/>
        <v>0</v>
      </c>
      <c r="AK1453" s="587"/>
      <c r="AL1453" s="588">
        <f t="shared" si="1509"/>
        <v>0</v>
      </c>
      <c r="AM1453" s="588">
        <f t="shared" si="1485"/>
        <v>0</v>
      </c>
      <c r="AN1453" s="587"/>
      <c r="AO1453" s="588">
        <f t="shared" si="1510"/>
        <v>0</v>
      </c>
      <c r="AP1453" s="588">
        <f t="shared" si="1486"/>
        <v>0</v>
      </c>
      <c r="AQ1453" s="587"/>
      <c r="AR1453" s="588">
        <f t="shared" si="1511"/>
        <v>0</v>
      </c>
      <c r="AS1453" s="588">
        <f t="shared" si="1490"/>
        <v>0</v>
      </c>
      <c r="AT1453" s="587"/>
      <c r="AU1453" s="588">
        <f t="shared" si="1512"/>
        <v>0</v>
      </c>
      <c r="AV1453" s="588">
        <f t="shared" si="1487"/>
        <v>0</v>
      </c>
      <c r="AW1453" s="587"/>
      <c r="AX1453" s="652"/>
      <c r="AY1453" s="706">
        <f t="shared" si="1488"/>
        <v>0</v>
      </c>
      <c r="BC1453" s="30">
        <f t="shared" si="1491"/>
        <v>0</v>
      </c>
      <c r="BD1453" s="30">
        <f t="shared" si="1492"/>
        <v>0</v>
      </c>
      <c r="BE1453" s="30">
        <f t="shared" si="1514"/>
        <v>0</v>
      </c>
      <c r="BF1453" s="30">
        <f t="shared" si="1493"/>
        <v>0</v>
      </c>
      <c r="BG1453" s="30">
        <f t="shared" si="1494"/>
        <v>0</v>
      </c>
      <c r="BH1453" s="30">
        <f t="shared" si="1513"/>
        <v>0</v>
      </c>
      <c r="BI1453" s="30">
        <f t="shared" si="1475"/>
        <v>0</v>
      </c>
      <c r="BJ1453" s="30">
        <f t="shared" si="1495"/>
        <v>0</v>
      </c>
      <c r="BK1453" s="704">
        <f t="shared" si="1496"/>
        <v>0</v>
      </c>
      <c r="BL1453" s="30">
        <f t="shared" si="1497"/>
        <v>0</v>
      </c>
      <c r="BM1453" s="30">
        <f t="shared" si="1498"/>
        <v>0</v>
      </c>
      <c r="BN1453" s="30">
        <f t="shared" si="1516"/>
        <v>0</v>
      </c>
    </row>
    <row r="1454" spans="1:66" ht="15.75" thickBot="1" x14ac:dyDescent="0.3">
      <c r="A1454" s="52"/>
      <c r="B1454" s="53"/>
      <c r="C1454" s="700"/>
      <c r="D1454" s="53"/>
      <c r="E1454" s="62" t="e">
        <f t="shared" si="1517"/>
        <v>#N/A</v>
      </c>
      <c r="F1454" s="664" t="str">
        <f t="shared" si="1515"/>
        <v/>
      </c>
      <c r="G1454" s="587"/>
      <c r="H1454" s="588">
        <f t="shared" si="1499"/>
        <v>0</v>
      </c>
      <c r="I1454" s="588">
        <f t="shared" si="1476"/>
        <v>0</v>
      </c>
      <c r="J1454" s="587"/>
      <c r="K1454" s="588">
        <f t="shared" si="1500"/>
        <v>0</v>
      </c>
      <c r="L1454" s="588">
        <f t="shared" si="1477"/>
        <v>0</v>
      </c>
      <c r="M1454" s="587"/>
      <c r="N1454" s="588">
        <f t="shared" si="1501"/>
        <v>0</v>
      </c>
      <c r="O1454" s="588">
        <f t="shared" si="1478"/>
        <v>0</v>
      </c>
      <c r="P1454" s="587"/>
      <c r="Q1454" s="588">
        <f t="shared" si="1502"/>
        <v>0</v>
      </c>
      <c r="R1454" s="588">
        <f t="shared" si="1479"/>
        <v>0</v>
      </c>
      <c r="S1454" s="587"/>
      <c r="T1454" s="588">
        <f t="shared" si="1503"/>
        <v>0</v>
      </c>
      <c r="U1454" s="588">
        <f t="shared" si="1480"/>
        <v>0</v>
      </c>
      <c r="V1454" s="587"/>
      <c r="W1454" s="588">
        <f t="shared" si="1504"/>
        <v>0</v>
      </c>
      <c r="X1454" s="588">
        <f t="shared" si="1481"/>
        <v>0</v>
      </c>
      <c r="Y1454" s="587"/>
      <c r="Z1454" s="588">
        <f t="shared" si="1505"/>
        <v>0</v>
      </c>
      <c r="AA1454" s="588">
        <f t="shared" si="1489"/>
        <v>0</v>
      </c>
      <c r="AB1454" s="587"/>
      <c r="AC1454" s="588">
        <f t="shared" si="1506"/>
        <v>0</v>
      </c>
      <c r="AD1454" s="588">
        <f t="shared" si="1482"/>
        <v>0</v>
      </c>
      <c r="AE1454" s="587"/>
      <c r="AF1454" s="588">
        <f t="shared" si="1507"/>
        <v>0</v>
      </c>
      <c r="AG1454" s="588">
        <f t="shared" si="1483"/>
        <v>0</v>
      </c>
      <c r="AH1454" s="587"/>
      <c r="AI1454" s="588">
        <f t="shared" si="1508"/>
        <v>0</v>
      </c>
      <c r="AJ1454" s="588">
        <f t="shared" si="1484"/>
        <v>0</v>
      </c>
      <c r="AK1454" s="587"/>
      <c r="AL1454" s="588">
        <f t="shared" si="1509"/>
        <v>0</v>
      </c>
      <c r="AM1454" s="588">
        <f t="shared" si="1485"/>
        <v>0</v>
      </c>
      <c r="AN1454" s="587"/>
      <c r="AO1454" s="588">
        <f t="shared" si="1510"/>
        <v>0</v>
      </c>
      <c r="AP1454" s="588">
        <f t="shared" si="1486"/>
        <v>0</v>
      </c>
      <c r="AQ1454" s="587"/>
      <c r="AR1454" s="588">
        <f t="shared" si="1511"/>
        <v>0</v>
      </c>
      <c r="AS1454" s="588">
        <f t="shared" si="1490"/>
        <v>0</v>
      </c>
      <c r="AT1454" s="587"/>
      <c r="AU1454" s="588">
        <f t="shared" si="1512"/>
        <v>0</v>
      </c>
      <c r="AV1454" s="588">
        <f t="shared" si="1487"/>
        <v>0</v>
      </c>
      <c r="AW1454" s="587"/>
      <c r="AX1454" s="652"/>
      <c r="AY1454" s="706">
        <f t="shared" si="1488"/>
        <v>0</v>
      </c>
      <c r="BC1454" s="30">
        <f t="shared" si="1491"/>
        <v>0</v>
      </c>
      <c r="BD1454" s="30">
        <f t="shared" si="1492"/>
        <v>0</v>
      </c>
      <c r="BE1454" s="30">
        <f t="shared" si="1514"/>
        <v>0</v>
      </c>
      <c r="BF1454" s="30">
        <f t="shared" si="1493"/>
        <v>0</v>
      </c>
      <c r="BG1454" s="30">
        <f t="shared" si="1494"/>
        <v>0</v>
      </c>
      <c r="BH1454" s="30">
        <f t="shared" si="1513"/>
        <v>0</v>
      </c>
      <c r="BI1454" s="30">
        <f t="shared" si="1475"/>
        <v>0</v>
      </c>
      <c r="BJ1454" s="30">
        <f t="shared" si="1495"/>
        <v>0</v>
      </c>
      <c r="BK1454" s="704">
        <f t="shared" si="1496"/>
        <v>0</v>
      </c>
      <c r="BL1454" s="30">
        <f t="shared" si="1497"/>
        <v>0</v>
      </c>
      <c r="BM1454" s="30">
        <f t="shared" si="1498"/>
        <v>0</v>
      </c>
      <c r="BN1454" s="30">
        <f t="shared" si="1516"/>
        <v>0</v>
      </c>
    </row>
    <row r="1455" spans="1:66" ht="15.75" thickBot="1" x14ac:dyDescent="0.3">
      <c r="A1455" s="52"/>
      <c r="B1455" s="53"/>
      <c r="C1455" s="700"/>
      <c r="D1455" s="53"/>
      <c r="E1455" s="62" t="e">
        <f t="shared" si="1517"/>
        <v>#N/A</v>
      </c>
      <c r="F1455" s="664" t="str">
        <f t="shared" si="1515"/>
        <v/>
      </c>
      <c r="G1455" s="587"/>
      <c r="H1455" s="588">
        <f t="shared" si="1499"/>
        <v>0</v>
      </c>
      <c r="I1455" s="588">
        <f t="shared" si="1476"/>
        <v>0</v>
      </c>
      <c r="J1455" s="587"/>
      <c r="K1455" s="588">
        <f t="shared" si="1500"/>
        <v>0</v>
      </c>
      <c r="L1455" s="588">
        <f t="shared" si="1477"/>
        <v>0</v>
      </c>
      <c r="M1455" s="587"/>
      <c r="N1455" s="588">
        <f t="shared" si="1501"/>
        <v>0</v>
      </c>
      <c r="O1455" s="588">
        <f t="shared" si="1478"/>
        <v>0</v>
      </c>
      <c r="P1455" s="587"/>
      <c r="Q1455" s="588">
        <f t="shared" si="1502"/>
        <v>0</v>
      </c>
      <c r="R1455" s="588">
        <f t="shared" si="1479"/>
        <v>0</v>
      </c>
      <c r="S1455" s="587"/>
      <c r="T1455" s="588">
        <f t="shared" si="1503"/>
        <v>0</v>
      </c>
      <c r="U1455" s="588">
        <f t="shared" si="1480"/>
        <v>0</v>
      </c>
      <c r="V1455" s="587"/>
      <c r="W1455" s="588">
        <f t="shared" si="1504"/>
        <v>0</v>
      </c>
      <c r="X1455" s="588">
        <f t="shared" si="1481"/>
        <v>0</v>
      </c>
      <c r="Y1455" s="587"/>
      <c r="Z1455" s="588">
        <f t="shared" si="1505"/>
        <v>0</v>
      </c>
      <c r="AA1455" s="588">
        <f t="shared" si="1489"/>
        <v>0</v>
      </c>
      <c r="AB1455" s="587"/>
      <c r="AC1455" s="588">
        <f t="shared" si="1506"/>
        <v>0</v>
      </c>
      <c r="AD1455" s="588">
        <f t="shared" si="1482"/>
        <v>0</v>
      </c>
      <c r="AE1455" s="587"/>
      <c r="AF1455" s="588">
        <f t="shared" si="1507"/>
        <v>0</v>
      </c>
      <c r="AG1455" s="588">
        <f t="shared" si="1483"/>
        <v>0</v>
      </c>
      <c r="AH1455" s="587"/>
      <c r="AI1455" s="588">
        <f t="shared" si="1508"/>
        <v>0</v>
      </c>
      <c r="AJ1455" s="588">
        <f t="shared" si="1484"/>
        <v>0</v>
      </c>
      <c r="AK1455" s="587"/>
      <c r="AL1455" s="588">
        <f t="shared" si="1509"/>
        <v>0</v>
      </c>
      <c r="AM1455" s="588">
        <f t="shared" si="1485"/>
        <v>0</v>
      </c>
      <c r="AN1455" s="587"/>
      <c r="AO1455" s="588">
        <f t="shared" si="1510"/>
        <v>0</v>
      </c>
      <c r="AP1455" s="588">
        <f t="shared" si="1486"/>
        <v>0</v>
      </c>
      <c r="AQ1455" s="587"/>
      <c r="AR1455" s="588">
        <f t="shared" si="1511"/>
        <v>0</v>
      </c>
      <c r="AS1455" s="588">
        <f t="shared" si="1490"/>
        <v>0</v>
      </c>
      <c r="AT1455" s="587"/>
      <c r="AU1455" s="588">
        <f t="shared" si="1512"/>
        <v>0</v>
      </c>
      <c r="AV1455" s="588">
        <f t="shared" si="1487"/>
        <v>0</v>
      </c>
      <c r="AW1455" s="587"/>
      <c r="AX1455" s="652"/>
      <c r="AY1455" s="706">
        <f t="shared" si="1488"/>
        <v>0</v>
      </c>
      <c r="BC1455" s="30">
        <f t="shared" si="1491"/>
        <v>0</v>
      </c>
      <c r="BD1455" s="30">
        <f t="shared" si="1492"/>
        <v>0</v>
      </c>
      <c r="BE1455" s="30">
        <f t="shared" si="1514"/>
        <v>0</v>
      </c>
      <c r="BF1455" s="30">
        <f t="shared" si="1493"/>
        <v>0</v>
      </c>
      <c r="BG1455" s="30">
        <f t="shared" si="1494"/>
        <v>0</v>
      </c>
      <c r="BH1455" s="30">
        <f t="shared" si="1513"/>
        <v>0</v>
      </c>
      <c r="BI1455" s="30">
        <f t="shared" ref="BI1455:BI1518" si="1518">AD1455-AA1455</f>
        <v>0</v>
      </c>
      <c r="BJ1455" s="30">
        <f t="shared" si="1495"/>
        <v>0</v>
      </c>
      <c r="BK1455" s="704">
        <f t="shared" si="1496"/>
        <v>0</v>
      </c>
      <c r="BL1455" s="30">
        <f t="shared" si="1497"/>
        <v>0</v>
      </c>
      <c r="BM1455" s="30">
        <f t="shared" si="1498"/>
        <v>0</v>
      </c>
      <c r="BN1455" s="30">
        <f t="shared" si="1516"/>
        <v>0</v>
      </c>
    </row>
    <row r="1456" spans="1:66" ht="15.75" thickBot="1" x14ac:dyDescent="0.3">
      <c r="A1456" s="52"/>
      <c r="B1456" s="53"/>
      <c r="C1456" s="700"/>
      <c r="D1456" s="53"/>
      <c r="E1456" s="62" t="e">
        <f t="shared" si="1517"/>
        <v>#N/A</v>
      </c>
      <c r="F1456" s="664" t="str">
        <f t="shared" si="1515"/>
        <v/>
      </c>
      <c r="G1456" s="587"/>
      <c r="H1456" s="588">
        <f t="shared" si="1499"/>
        <v>0</v>
      </c>
      <c r="I1456" s="588">
        <f t="shared" ref="I1456:I1519" si="1519">SUM(G1456:H1456)</f>
        <v>0</v>
      </c>
      <c r="J1456" s="587"/>
      <c r="K1456" s="588">
        <f t="shared" si="1500"/>
        <v>0</v>
      </c>
      <c r="L1456" s="588">
        <f t="shared" ref="L1456:L1519" si="1520">SUM(J1456:K1456)</f>
        <v>0</v>
      </c>
      <c r="M1456" s="587"/>
      <c r="N1456" s="588">
        <f t="shared" si="1501"/>
        <v>0</v>
      </c>
      <c r="O1456" s="588">
        <f t="shared" ref="O1456:O1519" si="1521">SUM(M1456:N1456)</f>
        <v>0</v>
      </c>
      <c r="P1456" s="587"/>
      <c r="Q1456" s="588">
        <f t="shared" si="1502"/>
        <v>0</v>
      </c>
      <c r="R1456" s="588">
        <f t="shared" ref="R1456:R1519" si="1522">SUM(P1456:Q1456)</f>
        <v>0</v>
      </c>
      <c r="S1456" s="587"/>
      <c r="T1456" s="588">
        <f t="shared" si="1503"/>
        <v>0</v>
      </c>
      <c r="U1456" s="588">
        <f t="shared" ref="U1456:U1519" si="1523">SUM(S1456:T1456)</f>
        <v>0</v>
      </c>
      <c r="V1456" s="587"/>
      <c r="W1456" s="588">
        <f t="shared" si="1504"/>
        <v>0</v>
      </c>
      <c r="X1456" s="588">
        <f t="shared" ref="X1456:X1519" si="1524">SUM(V1456:W1456)</f>
        <v>0</v>
      </c>
      <c r="Y1456" s="587"/>
      <c r="Z1456" s="588">
        <f t="shared" si="1505"/>
        <v>0</v>
      </c>
      <c r="AA1456" s="588">
        <f t="shared" si="1489"/>
        <v>0</v>
      </c>
      <c r="AB1456" s="587"/>
      <c r="AC1456" s="588">
        <f t="shared" si="1506"/>
        <v>0</v>
      </c>
      <c r="AD1456" s="588">
        <f t="shared" ref="AD1456:AD1519" si="1525">SUM(AB1456:AC1456)</f>
        <v>0</v>
      </c>
      <c r="AE1456" s="587"/>
      <c r="AF1456" s="588">
        <f t="shared" si="1507"/>
        <v>0</v>
      </c>
      <c r="AG1456" s="588">
        <f t="shared" ref="AG1456:AG1519" si="1526">SUM(AE1456:AF1456)</f>
        <v>0</v>
      </c>
      <c r="AH1456" s="587"/>
      <c r="AI1456" s="588">
        <f t="shared" si="1508"/>
        <v>0</v>
      </c>
      <c r="AJ1456" s="588">
        <f t="shared" ref="AJ1456:AJ1519" si="1527">SUM(AH1456:AI1456)</f>
        <v>0</v>
      </c>
      <c r="AK1456" s="587"/>
      <c r="AL1456" s="588">
        <f t="shared" si="1509"/>
        <v>0</v>
      </c>
      <c r="AM1456" s="588">
        <f t="shared" ref="AM1456:AM1519" si="1528">SUM(AK1456:AL1456)</f>
        <v>0</v>
      </c>
      <c r="AN1456" s="587"/>
      <c r="AO1456" s="588">
        <f t="shared" si="1510"/>
        <v>0</v>
      </c>
      <c r="AP1456" s="588">
        <f t="shared" ref="AP1456:AP1519" si="1529">SUM(AN1456:AO1456)</f>
        <v>0</v>
      </c>
      <c r="AQ1456" s="587"/>
      <c r="AR1456" s="588">
        <f t="shared" si="1511"/>
        <v>0</v>
      </c>
      <c r="AS1456" s="588">
        <f t="shared" si="1490"/>
        <v>0</v>
      </c>
      <c r="AT1456" s="587"/>
      <c r="AU1456" s="588">
        <f t="shared" si="1512"/>
        <v>0</v>
      </c>
      <c r="AV1456" s="588">
        <f t="shared" ref="AV1456:AV1519" si="1530">SUM(AT1456:AU1456)</f>
        <v>0</v>
      </c>
      <c r="AW1456" s="587"/>
      <c r="AX1456" s="652"/>
      <c r="AY1456" s="706">
        <f t="shared" si="1488"/>
        <v>0</v>
      </c>
      <c r="BC1456" s="30">
        <f t="shared" si="1491"/>
        <v>0</v>
      </c>
      <c r="BD1456" s="30">
        <f t="shared" si="1492"/>
        <v>0</v>
      </c>
      <c r="BE1456" s="30">
        <f t="shared" si="1514"/>
        <v>0</v>
      </c>
      <c r="BF1456" s="30">
        <f t="shared" si="1493"/>
        <v>0</v>
      </c>
      <c r="BG1456" s="30">
        <f t="shared" si="1494"/>
        <v>0</v>
      </c>
      <c r="BH1456" s="30">
        <f t="shared" si="1513"/>
        <v>0</v>
      </c>
      <c r="BI1456" s="30">
        <f t="shared" si="1518"/>
        <v>0</v>
      </c>
      <c r="BJ1456" s="30">
        <f t="shared" si="1495"/>
        <v>0</v>
      </c>
      <c r="BK1456" s="704">
        <f t="shared" si="1496"/>
        <v>0</v>
      </c>
      <c r="BL1456" s="30">
        <f t="shared" si="1497"/>
        <v>0</v>
      </c>
      <c r="BM1456" s="30">
        <f t="shared" si="1498"/>
        <v>0</v>
      </c>
      <c r="BN1456" s="30">
        <f t="shared" si="1516"/>
        <v>0</v>
      </c>
    </row>
    <row r="1457" spans="1:66" ht="15.75" thickBot="1" x14ac:dyDescent="0.3">
      <c r="A1457" s="52"/>
      <c r="B1457" s="53"/>
      <c r="C1457" s="700"/>
      <c r="D1457" s="53"/>
      <c r="E1457" s="62" t="e">
        <f t="shared" si="1517"/>
        <v>#N/A</v>
      </c>
      <c r="F1457" s="664" t="str">
        <f t="shared" si="1515"/>
        <v/>
      </c>
      <c r="G1457" s="587"/>
      <c r="H1457" s="588">
        <f t="shared" si="1499"/>
        <v>0</v>
      </c>
      <c r="I1457" s="588">
        <f t="shared" si="1519"/>
        <v>0</v>
      </c>
      <c r="J1457" s="587"/>
      <c r="K1457" s="588">
        <f t="shared" si="1500"/>
        <v>0</v>
      </c>
      <c r="L1457" s="588">
        <f t="shared" si="1520"/>
        <v>0</v>
      </c>
      <c r="M1457" s="587"/>
      <c r="N1457" s="588">
        <f t="shared" si="1501"/>
        <v>0</v>
      </c>
      <c r="O1457" s="588">
        <f t="shared" si="1521"/>
        <v>0</v>
      </c>
      <c r="P1457" s="587"/>
      <c r="Q1457" s="588">
        <f t="shared" si="1502"/>
        <v>0</v>
      </c>
      <c r="R1457" s="588">
        <f t="shared" si="1522"/>
        <v>0</v>
      </c>
      <c r="S1457" s="587"/>
      <c r="T1457" s="588">
        <f t="shared" si="1503"/>
        <v>0</v>
      </c>
      <c r="U1457" s="588">
        <f t="shared" si="1523"/>
        <v>0</v>
      </c>
      <c r="V1457" s="587"/>
      <c r="W1457" s="588">
        <f t="shared" si="1504"/>
        <v>0</v>
      </c>
      <c r="X1457" s="588">
        <f t="shared" si="1524"/>
        <v>0</v>
      </c>
      <c r="Y1457" s="587"/>
      <c r="Z1457" s="588">
        <f t="shared" si="1505"/>
        <v>0</v>
      </c>
      <c r="AA1457" s="588">
        <f t="shared" si="1489"/>
        <v>0</v>
      </c>
      <c r="AB1457" s="587"/>
      <c r="AC1457" s="588">
        <f t="shared" si="1506"/>
        <v>0</v>
      </c>
      <c r="AD1457" s="588">
        <f t="shared" si="1525"/>
        <v>0</v>
      </c>
      <c r="AE1457" s="587"/>
      <c r="AF1457" s="588">
        <f t="shared" si="1507"/>
        <v>0</v>
      </c>
      <c r="AG1457" s="588">
        <f t="shared" si="1526"/>
        <v>0</v>
      </c>
      <c r="AH1457" s="587"/>
      <c r="AI1457" s="588">
        <f t="shared" si="1508"/>
        <v>0</v>
      </c>
      <c r="AJ1457" s="588">
        <f t="shared" si="1527"/>
        <v>0</v>
      </c>
      <c r="AK1457" s="587"/>
      <c r="AL1457" s="588">
        <f t="shared" si="1509"/>
        <v>0</v>
      </c>
      <c r="AM1457" s="588">
        <f t="shared" si="1528"/>
        <v>0</v>
      </c>
      <c r="AN1457" s="587"/>
      <c r="AO1457" s="588">
        <f t="shared" si="1510"/>
        <v>0</v>
      </c>
      <c r="AP1457" s="588">
        <f t="shared" si="1529"/>
        <v>0</v>
      </c>
      <c r="AQ1457" s="587"/>
      <c r="AR1457" s="588">
        <f t="shared" si="1511"/>
        <v>0</v>
      </c>
      <c r="AS1457" s="588">
        <f t="shared" si="1490"/>
        <v>0</v>
      </c>
      <c r="AT1457" s="587"/>
      <c r="AU1457" s="588">
        <f t="shared" si="1512"/>
        <v>0</v>
      </c>
      <c r="AV1457" s="588">
        <f t="shared" si="1530"/>
        <v>0</v>
      </c>
      <c r="AW1457" s="587"/>
      <c r="AX1457" s="652"/>
      <c r="AY1457" s="706">
        <f t="shared" ref="AY1457:AY1520" si="1531">AS1457-AX1457</f>
        <v>0</v>
      </c>
      <c r="BC1457" s="30">
        <f t="shared" si="1491"/>
        <v>0</v>
      </c>
      <c r="BD1457" s="30">
        <f t="shared" si="1492"/>
        <v>0</v>
      </c>
      <c r="BE1457" s="30">
        <f t="shared" si="1514"/>
        <v>0</v>
      </c>
      <c r="BF1457" s="30">
        <f t="shared" si="1493"/>
        <v>0</v>
      </c>
      <c r="BG1457" s="30">
        <f t="shared" si="1494"/>
        <v>0</v>
      </c>
      <c r="BH1457" s="30">
        <f t="shared" si="1513"/>
        <v>0</v>
      </c>
      <c r="BI1457" s="30">
        <f t="shared" si="1518"/>
        <v>0</v>
      </c>
      <c r="BJ1457" s="30">
        <f t="shared" si="1495"/>
        <v>0</v>
      </c>
      <c r="BK1457" s="704">
        <f t="shared" si="1496"/>
        <v>0</v>
      </c>
      <c r="BL1457" s="30">
        <f t="shared" si="1497"/>
        <v>0</v>
      </c>
      <c r="BM1457" s="30">
        <f t="shared" si="1498"/>
        <v>0</v>
      </c>
      <c r="BN1457" s="30">
        <f t="shared" si="1516"/>
        <v>0</v>
      </c>
    </row>
    <row r="1458" spans="1:66" ht="15.75" thickBot="1" x14ac:dyDescent="0.3">
      <c r="A1458" s="52"/>
      <c r="B1458" s="53"/>
      <c r="C1458" s="700"/>
      <c r="D1458" s="53"/>
      <c r="E1458" s="62" t="e">
        <f t="shared" si="1517"/>
        <v>#N/A</v>
      </c>
      <c r="F1458" s="664" t="str">
        <f t="shared" si="1515"/>
        <v/>
      </c>
      <c r="G1458" s="587"/>
      <c r="H1458" s="588">
        <f t="shared" si="1499"/>
        <v>0</v>
      </c>
      <c r="I1458" s="588">
        <f t="shared" si="1519"/>
        <v>0</v>
      </c>
      <c r="J1458" s="587"/>
      <c r="K1458" s="588">
        <f t="shared" si="1500"/>
        <v>0</v>
      </c>
      <c r="L1458" s="588">
        <f t="shared" si="1520"/>
        <v>0</v>
      </c>
      <c r="M1458" s="587"/>
      <c r="N1458" s="588">
        <f t="shared" si="1501"/>
        <v>0</v>
      </c>
      <c r="O1458" s="588">
        <f t="shared" si="1521"/>
        <v>0</v>
      </c>
      <c r="P1458" s="587"/>
      <c r="Q1458" s="588">
        <f t="shared" si="1502"/>
        <v>0</v>
      </c>
      <c r="R1458" s="588">
        <f t="shared" si="1522"/>
        <v>0</v>
      </c>
      <c r="S1458" s="587"/>
      <c r="T1458" s="588">
        <f t="shared" si="1503"/>
        <v>0</v>
      </c>
      <c r="U1458" s="588">
        <f t="shared" si="1523"/>
        <v>0</v>
      </c>
      <c r="V1458" s="587"/>
      <c r="W1458" s="588">
        <f t="shared" si="1504"/>
        <v>0</v>
      </c>
      <c r="X1458" s="588">
        <f t="shared" si="1524"/>
        <v>0</v>
      </c>
      <c r="Y1458" s="587"/>
      <c r="Z1458" s="588">
        <f t="shared" si="1505"/>
        <v>0</v>
      </c>
      <c r="AA1458" s="588">
        <f t="shared" si="1489"/>
        <v>0</v>
      </c>
      <c r="AB1458" s="587"/>
      <c r="AC1458" s="588">
        <f t="shared" si="1506"/>
        <v>0</v>
      </c>
      <c r="AD1458" s="588">
        <f t="shared" si="1525"/>
        <v>0</v>
      </c>
      <c r="AE1458" s="587"/>
      <c r="AF1458" s="588">
        <f t="shared" si="1507"/>
        <v>0</v>
      </c>
      <c r="AG1458" s="588">
        <f t="shared" si="1526"/>
        <v>0</v>
      </c>
      <c r="AH1458" s="587"/>
      <c r="AI1458" s="588">
        <f t="shared" si="1508"/>
        <v>0</v>
      </c>
      <c r="AJ1458" s="588">
        <f t="shared" si="1527"/>
        <v>0</v>
      </c>
      <c r="AK1458" s="587"/>
      <c r="AL1458" s="588">
        <f t="shared" si="1509"/>
        <v>0</v>
      </c>
      <c r="AM1458" s="588">
        <f t="shared" si="1528"/>
        <v>0</v>
      </c>
      <c r="AN1458" s="587"/>
      <c r="AO1458" s="588">
        <f t="shared" si="1510"/>
        <v>0</v>
      </c>
      <c r="AP1458" s="588">
        <f t="shared" si="1529"/>
        <v>0</v>
      </c>
      <c r="AQ1458" s="587"/>
      <c r="AR1458" s="588">
        <f t="shared" si="1511"/>
        <v>0</v>
      </c>
      <c r="AS1458" s="588">
        <f t="shared" si="1490"/>
        <v>0</v>
      </c>
      <c r="AT1458" s="587"/>
      <c r="AU1458" s="588">
        <f t="shared" si="1512"/>
        <v>0</v>
      </c>
      <c r="AV1458" s="588">
        <f t="shared" si="1530"/>
        <v>0</v>
      </c>
      <c r="AW1458" s="587"/>
      <c r="AX1458" s="652"/>
      <c r="AY1458" s="706">
        <f t="shared" si="1531"/>
        <v>0</v>
      </c>
      <c r="BC1458" s="30">
        <f t="shared" si="1491"/>
        <v>0</v>
      </c>
      <c r="BD1458" s="30">
        <f t="shared" si="1492"/>
        <v>0</v>
      </c>
      <c r="BE1458" s="30">
        <f t="shared" si="1514"/>
        <v>0</v>
      </c>
      <c r="BF1458" s="30">
        <f t="shared" si="1493"/>
        <v>0</v>
      </c>
      <c r="BG1458" s="30">
        <f t="shared" si="1494"/>
        <v>0</v>
      </c>
      <c r="BH1458" s="30">
        <f t="shared" si="1513"/>
        <v>0</v>
      </c>
      <c r="BI1458" s="30">
        <f t="shared" si="1518"/>
        <v>0</v>
      </c>
      <c r="BJ1458" s="30">
        <f t="shared" si="1495"/>
        <v>0</v>
      </c>
      <c r="BK1458" s="704">
        <f t="shared" si="1496"/>
        <v>0</v>
      </c>
      <c r="BL1458" s="30">
        <f t="shared" si="1497"/>
        <v>0</v>
      </c>
      <c r="BM1458" s="30">
        <f t="shared" si="1498"/>
        <v>0</v>
      </c>
      <c r="BN1458" s="30">
        <f t="shared" si="1516"/>
        <v>0</v>
      </c>
    </row>
    <row r="1459" spans="1:66" ht="15.75" thickBot="1" x14ac:dyDescent="0.3">
      <c r="A1459" s="52"/>
      <c r="B1459" s="53"/>
      <c r="C1459" s="700"/>
      <c r="D1459" s="53"/>
      <c r="E1459" s="62" t="e">
        <f t="shared" si="1517"/>
        <v>#N/A</v>
      </c>
      <c r="F1459" s="664" t="str">
        <f t="shared" si="1515"/>
        <v/>
      </c>
      <c r="G1459" s="587"/>
      <c r="H1459" s="588">
        <f t="shared" si="1499"/>
        <v>0</v>
      </c>
      <c r="I1459" s="588">
        <f t="shared" si="1519"/>
        <v>0</v>
      </c>
      <c r="J1459" s="587"/>
      <c r="K1459" s="588">
        <f t="shared" si="1500"/>
        <v>0</v>
      </c>
      <c r="L1459" s="588">
        <f t="shared" si="1520"/>
        <v>0</v>
      </c>
      <c r="M1459" s="587"/>
      <c r="N1459" s="588">
        <f t="shared" si="1501"/>
        <v>0</v>
      </c>
      <c r="O1459" s="588">
        <f t="shared" si="1521"/>
        <v>0</v>
      </c>
      <c r="P1459" s="587"/>
      <c r="Q1459" s="588">
        <f t="shared" si="1502"/>
        <v>0</v>
      </c>
      <c r="R1459" s="588">
        <f t="shared" si="1522"/>
        <v>0</v>
      </c>
      <c r="S1459" s="587"/>
      <c r="T1459" s="588">
        <f t="shared" si="1503"/>
        <v>0</v>
      </c>
      <c r="U1459" s="588">
        <f t="shared" si="1523"/>
        <v>0</v>
      </c>
      <c r="V1459" s="587"/>
      <c r="W1459" s="588">
        <f t="shared" si="1504"/>
        <v>0</v>
      </c>
      <c r="X1459" s="588">
        <f t="shared" si="1524"/>
        <v>0</v>
      </c>
      <c r="Y1459" s="587"/>
      <c r="Z1459" s="588">
        <f t="shared" si="1505"/>
        <v>0</v>
      </c>
      <c r="AA1459" s="588">
        <f t="shared" si="1489"/>
        <v>0</v>
      </c>
      <c r="AB1459" s="587"/>
      <c r="AC1459" s="588">
        <f t="shared" si="1506"/>
        <v>0</v>
      </c>
      <c r="AD1459" s="588">
        <f t="shared" si="1525"/>
        <v>0</v>
      </c>
      <c r="AE1459" s="587"/>
      <c r="AF1459" s="588">
        <f t="shared" si="1507"/>
        <v>0</v>
      </c>
      <c r="AG1459" s="588">
        <f t="shared" si="1526"/>
        <v>0</v>
      </c>
      <c r="AH1459" s="587"/>
      <c r="AI1459" s="588">
        <f t="shared" si="1508"/>
        <v>0</v>
      </c>
      <c r="AJ1459" s="588">
        <f t="shared" si="1527"/>
        <v>0</v>
      </c>
      <c r="AK1459" s="587"/>
      <c r="AL1459" s="588">
        <f t="shared" si="1509"/>
        <v>0</v>
      </c>
      <c r="AM1459" s="588">
        <f t="shared" si="1528"/>
        <v>0</v>
      </c>
      <c r="AN1459" s="587"/>
      <c r="AO1459" s="588">
        <f t="shared" si="1510"/>
        <v>0</v>
      </c>
      <c r="AP1459" s="588">
        <f t="shared" si="1529"/>
        <v>0</v>
      </c>
      <c r="AQ1459" s="587"/>
      <c r="AR1459" s="588">
        <f t="shared" si="1511"/>
        <v>0</v>
      </c>
      <c r="AS1459" s="588">
        <f t="shared" si="1490"/>
        <v>0</v>
      </c>
      <c r="AT1459" s="587"/>
      <c r="AU1459" s="588">
        <f t="shared" si="1512"/>
        <v>0</v>
      </c>
      <c r="AV1459" s="588">
        <f t="shared" si="1530"/>
        <v>0</v>
      </c>
      <c r="AW1459" s="587"/>
      <c r="AX1459" s="652"/>
      <c r="AY1459" s="706">
        <f t="shared" si="1531"/>
        <v>0</v>
      </c>
      <c r="BC1459" s="30">
        <f t="shared" si="1491"/>
        <v>0</v>
      </c>
      <c r="BD1459" s="30">
        <f t="shared" si="1492"/>
        <v>0</v>
      </c>
      <c r="BE1459" s="30">
        <f t="shared" si="1514"/>
        <v>0</v>
      </c>
      <c r="BF1459" s="30">
        <f t="shared" si="1493"/>
        <v>0</v>
      </c>
      <c r="BG1459" s="30">
        <f t="shared" si="1494"/>
        <v>0</v>
      </c>
      <c r="BH1459" s="30">
        <f t="shared" si="1513"/>
        <v>0</v>
      </c>
      <c r="BI1459" s="30">
        <f t="shared" si="1518"/>
        <v>0</v>
      </c>
      <c r="BJ1459" s="30">
        <f t="shared" si="1495"/>
        <v>0</v>
      </c>
      <c r="BK1459" s="704">
        <f t="shared" si="1496"/>
        <v>0</v>
      </c>
      <c r="BL1459" s="30">
        <f t="shared" si="1497"/>
        <v>0</v>
      </c>
      <c r="BM1459" s="30">
        <f t="shared" si="1498"/>
        <v>0</v>
      </c>
      <c r="BN1459" s="30">
        <f t="shared" si="1516"/>
        <v>0</v>
      </c>
    </row>
    <row r="1460" spans="1:66" ht="15.75" thickBot="1" x14ac:dyDescent="0.3">
      <c r="A1460" s="52"/>
      <c r="B1460" s="53"/>
      <c r="C1460" s="700"/>
      <c r="D1460" s="53"/>
      <c r="E1460" s="62" t="e">
        <f t="shared" si="1517"/>
        <v>#N/A</v>
      </c>
      <c r="F1460" s="664" t="str">
        <f t="shared" si="1515"/>
        <v/>
      </c>
      <c r="G1460" s="587"/>
      <c r="H1460" s="588">
        <f t="shared" si="1499"/>
        <v>0</v>
      </c>
      <c r="I1460" s="588">
        <f t="shared" si="1519"/>
        <v>0</v>
      </c>
      <c r="J1460" s="587"/>
      <c r="K1460" s="588">
        <f t="shared" si="1500"/>
        <v>0</v>
      </c>
      <c r="L1460" s="588">
        <f t="shared" si="1520"/>
        <v>0</v>
      </c>
      <c r="M1460" s="587"/>
      <c r="N1460" s="588">
        <f t="shared" si="1501"/>
        <v>0</v>
      </c>
      <c r="O1460" s="588">
        <f t="shared" si="1521"/>
        <v>0</v>
      </c>
      <c r="P1460" s="587"/>
      <c r="Q1460" s="588">
        <f t="shared" si="1502"/>
        <v>0</v>
      </c>
      <c r="R1460" s="588">
        <f t="shared" si="1522"/>
        <v>0</v>
      </c>
      <c r="S1460" s="587"/>
      <c r="T1460" s="588">
        <f t="shared" si="1503"/>
        <v>0</v>
      </c>
      <c r="U1460" s="588">
        <f t="shared" si="1523"/>
        <v>0</v>
      </c>
      <c r="V1460" s="587"/>
      <c r="W1460" s="588">
        <f t="shared" si="1504"/>
        <v>0</v>
      </c>
      <c r="X1460" s="588">
        <f t="shared" si="1524"/>
        <v>0</v>
      </c>
      <c r="Y1460" s="587"/>
      <c r="Z1460" s="588">
        <f t="shared" si="1505"/>
        <v>0</v>
      </c>
      <c r="AA1460" s="588">
        <f t="shared" si="1489"/>
        <v>0</v>
      </c>
      <c r="AB1460" s="587"/>
      <c r="AC1460" s="588">
        <f t="shared" si="1506"/>
        <v>0</v>
      </c>
      <c r="AD1460" s="588">
        <f t="shared" si="1525"/>
        <v>0</v>
      </c>
      <c r="AE1460" s="587"/>
      <c r="AF1460" s="588">
        <f t="shared" si="1507"/>
        <v>0</v>
      </c>
      <c r="AG1460" s="588">
        <f t="shared" si="1526"/>
        <v>0</v>
      </c>
      <c r="AH1460" s="587"/>
      <c r="AI1460" s="588">
        <f t="shared" si="1508"/>
        <v>0</v>
      </c>
      <c r="AJ1460" s="588">
        <f t="shared" si="1527"/>
        <v>0</v>
      </c>
      <c r="AK1460" s="587"/>
      <c r="AL1460" s="588">
        <f t="shared" si="1509"/>
        <v>0</v>
      </c>
      <c r="AM1460" s="588">
        <f t="shared" si="1528"/>
        <v>0</v>
      </c>
      <c r="AN1460" s="587"/>
      <c r="AO1460" s="588">
        <f t="shared" si="1510"/>
        <v>0</v>
      </c>
      <c r="AP1460" s="588">
        <f t="shared" si="1529"/>
        <v>0</v>
      </c>
      <c r="AQ1460" s="587"/>
      <c r="AR1460" s="588">
        <f t="shared" si="1511"/>
        <v>0</v>
      </c>
      <c r="AS1460" s="588">
        <f t="shared" si="1490"/>
        <v>0</v>
      </c>
      <c r="AT1460" s="587"/>
      <c r="AU1460" s="588">
        <f t="shared" si="1512"/>
        <v>0</v>
      </c>
      <c r="AV1460" s="588">
        <f t="shared" si="1530"/>
        <v>0</v>
      </c>
      <c r="AW1460" s="587"/>
      <c r="AX1460" s="652"/>
      <c r="AY1460" s="706">
        <f t="shared" si="1531"/>
        <v>0</v>
      </c>
      <c r="BC1460" s="30">
        <f t="shared" si="1491"/>
        <v>0</v>
      </c>
      <c r="BD1460" s="30">
        <f t="shared" si="1492"/>
        <v>0</v>
      </c>
      <c r="BE1460" s="30">
        <f t="shared" si="1514"/>
        <v>0</v>
      </c>
      <c r="BF1460" s="30">
        <f t="shared" si="1493"/>
        <v>0</v>
      </c>
      <c r="BG1460" s="30">
        <f t="shared" si="1494"/>
        <v>0</v>
      </c>
      <c r="BH1460" s="30">
        <f t="shared" si="1513"/>
        <v>0</v>
      </c>
      <c r="BI1460" s="30">
        <f t="shared" si="1518"/>
        <v>0</v>
      </c>
      <c r="BJ1460" s="30">
        <f t="shared" si="1495"/>
        <v>0</v>
      </c>
      <c r="BK1460" s="704">
        <f t="shared" si="1496"/>
        <v>0</v>
      </c>
      <c r="BL1460" s="30">
        <f t="shared" si="1497"/>
        <v>0</v>
      </c>
      <c r="BM1460" s="30">
        <f t="shared" si="1498"/>
        <v>0</v>
      </c>
      <c r="BN1460" s="30">
        <f t="shared" si="1516"/>
        <v>0</v>
      </c>
    </row>
    <row r="1461" spans="1:66" ht="15.75" thickBot="1" x14ac:dyDescent="0.3">
      <c r="A1461" s="52"/>
      <c r="B1461" s="53"/>
      <c r="C1461" s="700"/>
      <c r="D1461" s="53"/>
      <c r="E1461" s="62" t="e">
        <f t="shared" si="1517"/>
        <v>#N/A</v>
      </c>
      <c r="F1461" s="664" t="str">
        <f t="shared" si="1515"/>
        <v/>
      </c>
      <c r="G1461" s="587"/>
      <c r="H1461" s="588">
        <f t="shared" si="1499"/>
        <v>0</v>
      </c>
      <c r="I1461" s="588">
        <f t="shared" si="1519"/>
        <v>0</v>
      </c>
      <c r="J1461" s="587"/>
      <c r="K1461" s="588">
        <f t="shared" si="1500"/>
        <v>0</v>
      </c>
      <c r="L1461" s="588">
        <f t="shared" si="1520"/>
        <v>0</v>
      </c>
      <c r="M1461" s="587"/>
      <c r="N1461" s="588">
        <f t="shared" si="1501"/>
        <v>0</v>
      </c>
      <c r="O1461" s="588">
        <f t="shared" si="1521"/>
        <v>0</v>
      </c>
      <c r="P1461" s="587"/>
      <c r="Q1461" s="588">
        <f t="shared" si="1502"/>
        <v>0</v>
      </c>
      <c r="R1461" s="588">
        <f t="shared" si="1522"/>
        <v>0</v>
      </c>
      <c r="S1461" s="587"/>
      <c r="T1461" s="588">
        <f t="shared" si="1503"/>
        <v>0</v>
      </c>
      <c r="U1461" s="588">
        <f t="shared" si="1523"/>
        <v>0</v>
      </c>
      <c r="V1461" s="587"/>
      <c r="W1461" s="588">
        <f t="shared" si="1504"/>
        <v>0</v>
      </c>
      <c r="X1461" s="588">
        <f t="shared" si="1524"/>
        <v>0</v>
      </c>
      <c r="Y1461" s="587"/>
      <c r="Z1461" s="588">
        <f t="shared" si="1505"/>
        <v>0</v>
      </c>
      <c r="AA1461" s="588">
        <f t="shared" si="1489"/>
        <v>0</v>
      </c>
      <c r="AB1461" s="587"/>
      <c r="AC1461" s="588">
        <f t="shared" si="1506"/>
        <v>0</v>
      </c>
      <c r="AD1461" s="588">
        <f t="shared" si="1525"/>
        <v>0</v>
      </c>
      <c r="AE1461" s="587"/>
      <c r="AF1461" s="588">
        <f t="shared" si="1507"/>
        <v>0</v>
      </c>
      <c r="AG1461" s="588">
        <f t="shared" si="1526"/>
        <v>0</v>
      </c>
      <c r="AH1461" s="587"/>
      <c r="AI1461" s="588">
        <f t="shared" si="1508"/>
        <v>0</v>
      </c>
      <c r="AJ1461" s="588">
        <f t="shared" si="1527"/>
        <v>0</v>
      </c>
      <c r="AK1461" s="587"/>
      <c r="AL1461" s="588">
        <f t="shared" si="1509"/>
        <v>0</v>
      </c>
      <c r="AM1461" s="588">
        <f t="shared" si="1528"/>
        <v>0</v>
      </c>
      <c r="AN1461" s="587"/>
      <c r="AO1461" s="588">
        <f t="shared" si="1510"/>
        <v>0</v>
      </c>
      <c r="AP1461" s="588">
        <f t="shared" si="1529"/>
        <v>0</v>
      </c>
      <c r="AQ1461" s="587"/>
      <c r="AR1461" s="588">
        <f t="shared" si="1511"/>
        <v>0</v>
      </c>
      <c r="AS1461" s="588">
        <f t="shared" si="1490"/>
        <v>0</v>
      </c>
      <c r="AT1461" s="587"/>
      <c r="AU1461" s="588">
        <f t="shared" si="1512"/>
        <v>0</v>
      </c>
      <c r="AV1461" s="588">
        <f t="shared" si="1530"/>
        <v>0</v>
      </c>
      <c r="AW1461" s="587"/>
      <c r="AX1461" s="652"/>
      <c r="AY1461" s="706">
        <f t="shared" si="1531"/>
        <v>0</v>
      </c>
      <c r="BC1461" s="30">
        <f t="shared" si="1491"/>
        <v>0</v>
      </c>
      <c r="BD1461" s="30">
        <f t="shared" si="1492"/>
        <v>0</v>
      </c>
      <c r="BE1461" s="30">
        <f t="shared" si="1514"/>
        <v>0</v>
      </c>
      <c r="BF1461" s="30">
        <f t="shared" si="1493"/>
        <v>0</v>
      </c>
      <c r="BG1461" s="30">
        <f t="shared" si="1494"/>
        <v>0</v>
      </c>
      <c r="BH1461" s="30">
        <f t="shared" si="1513"/>
        <v>0</v>
      </c>
      <c r="BI1461" s="30">
        <f t="shared" si="1518"/>
        <v>0</v>
      </c>
      <c r="BJ1461" s="30">
        <f t="shared" si="1495"/>
        <v>0</v>
      </c>
      <c r="BK1461" s="704">
        <f t="shared" si="1496"/>
        <v>0</v>
      </c>
      <c r="BL1461" s="30">
        <f t="shared" si="1497"/>
        <v>0</v>
      </c>
      <c r="BM1461" s="30">
        <f t="shared" si="1498"/>
        <v>0</v>
      </c>
      <c r="BN1461" s="30">
        <f t="shared" si="1516"/>
        <v>0</v>
      </c>
    </row>
    <row r="1462" spans="1:66" ht="15.75" thickBot="1" x14ac:dyDescent="0.3">
      <c r="A1462" s="52"/>
      <c r="B1462" s="53"/>
      <c r="C1462" s="700"/>
      <c r="D1462" s="53"/>
      <c r="E1462" s="62" t="e">
        <f t="shared" si="1517"/>
        <v>#N/A</v>
      </c>
      <c r="F1462" s="664" t="str">
        <f t="shared" si="1515"/>
        <v/>
      </c>
      <c r="G1462" s="587"/>
      <c r="H1462" s="588">
        <f t="shared" si="1499"/>
        <v>0</v>
      </c>
      <c r="I1462" s="588">
        <f t="shared" si="1519"/>
        <v>0</v>
      </c>
      <c r="J1462" s="587"/>
      <c r="K1462" s="588">
        <f t="shared" si="1500"/>
        <v>0</v>
      </c>
      <c r="L1462" s="588">
        <f t="shared" si="1520"/>
        <v>0</v>
      </c>
      <c r="M1462" s="587"/>
      <c r="N1462" s="588">
        <f t="shared" si="1501"/>
        <v>0</v>
      </c>
      <c r="O1462" s="588">
        <f t="shared" si="1521"/>
        <v>0</v>
      </c>
      <c r="P1462" s="587"/>
      <c r="Q1462" s="588">
        <f t="shared" si="1502"/>
        <v>0</v>
      </c>
      <c r="R1462" s="588">
        <f t="shared" si="1522"/>
        <v>0</v>
      </c>
      <c r="S1462" s="587"/>
      <c r="T1462" s="588">
        <f t="shared" si="1503"/>
        <v>0</v>
      </c>
      <c r="U1462" s="588">
        <f t="shared" si="1523"/>
        <v>0</v>
      </c>
      <c r="V1462" s="587"/>
      <c r="W1462" s="588">
        <f t="shared" si="1504"/>
        <v>0</v>
      </c>
      <c r="X1462" s="588">
        <f t="shared" si="1524"/>
        <v>0</v>
      </c>
      <c r="Y1462" s="587"/>
      <c r="Z1462" s="588">
        <f t="shared" si="1505"/>
        <v>0</v>
      </c>
      <c r="AA1462" s="588">
        <f t="shared" si="1489"/>
        <v>0</v>
      </c>
      <c r="AB1462" s="587"/>
      <c r="AC1462" s="588">
        <f t="shared" si="1506"/>
        <v>0</v>
      </c>
      <c r="AD1462" s="588">
        <f t="shared" si="1525"/>
        <v>0</v>
      </c>
      <c r="AE1462" s="587"/>
      <c r="AF1462" s="588">
        <f t="shared" si="1507"/>
        <v>0</v>
      </c>
      <c r="AG1462" s="588">
        <f t="shared" si="1526"/>
        <v>0</v>
      </c>
      <c r="AH1462" s="587"/>
      <c r="AI1462" s="588">
        <f t="shared" si="1508"/>
        <v>0</v>
      </c>
      <c r="AJ1462" s="588">
        <f t="shared" si="1527"/>
        <v>0</v>
      </c>
      <c r="AK1462" s="587"/>
      <c r="AL1462" s="588">
        <f t="shared" si="1509"/>
        <v>0</v>
      </c>
      <c r="AM1462" s="588">
        <f t="shared" si="1528"/>
        <v>0</v>
      </c>
      <c r="AN1462" s="587"/>
      <c r="AO1462" s="588">
        <f t="shared" si="1510"/>
        <v>0</v>
      </c>
      <c r="AP1462" s="588">
        <f t="shared" si="1529"/>
        <v>0</v>
      </c>
      <c r="AQ1462" s="587"/>
      <c r="AR1462" s="588">
        <f t="shared" si="1511"/>
        <v>0</v>
      </c>
      <c r="AS1462" s="588">
        <f t="shared" si="1490"/>
        <v>0</v>
      </c>
      <c r="AT1462" s="587"/>
      <c r="AU1462" s="588">
        <f t="shared" si="1512"/>
        <v>0</v>
      </c>
      <c r="AV1462" s="588">
        <f t="shared" si="1530"/>
        <v>0</v>
      </c>
      <c r="AW1462" s="587"/>
      <c r="AX1462" s="652"/>
      <c r="AY1462" s="706">
        <f t="shared" si="1531"/>
        <v>0</v>
      </c>
      <c r="BC1462" s="30">
        <f t="shared" si="1491"/>
        <v>0</v>
      </c>
      <c r="BD1462" s="30">
        <f t="shared" si="1492"/>
        <v>0</v>
      </c>
      <c r="BE1462" s="30">
        <f t="shared" si="1514"/>
        <v>0</v>
      </c>
      <c r="BF1462" s="30">
        <f t="shared" si="1493"/>
        <v>0</v>
      </c>
      <c r="BG1462" s="30">
        <f t="shared" si="1494"/>
        <v>0</v>
      </c>
      <c r="BH1462" s="30">
        <f t="shared" si="1513"/>
        <v>0</v>
      </c>
      <c r="BI1462" s="30">
        <f t="shared" si="1518"/>
        <v>0</v>
      </c>
      <c r="BJ1462" s="30">
        <f t="shared" si="1495"/>
        <v>0</v>
      </c>
      <c r="BK1462" s="704">
        <f t="shared" si="1496"/>
        <v>0</v>
      </c>
      <c r="BL1462" s="30">
        <f t="shared" si="1497"/>
        <v>0</v>
      </c>
      <c r="BM1462" s="30">
        <f t="shared" si="1498"/>
        <v>0</v>
      </c>
      <c r="BN1462" s="30">
        <f t="shared" si="1516"/>
        <v>0</v>
      </c>
    </row>
    <row r="1463" spans="1:66" ht="15.75" thickBot="1" x14ac:dyDescent="0.3">
      <c r="A1463" s="52"/>
      <c r="B1463" s="53"/>
      <c r="C1463" s="700"/>
      <c r="D1463" s="53"/>
      <c r="E1463" s="62" t="e">
        <f t="shared" si="1517"/>
        <v>#N/A</v>
      </c>
      <c r="F1463" s="664" t="str">
        <f t="shared" si="1515"/>
        <v/>
      </c>
      <c r="G1463" s="587"/>
      <c r="H1463" s="588">
        <f t="shared" si="1499"/>
        <v>0</v>
      </c>
      <c r="I1463" s="588">
        <f t="shared" si="1519"/>
        <v>0</v>
      </c>
      <c r="J1463" s="587"/>
      <c r="K1463" s="588">
        <f t="shared" si="1500"/>
        <v>0</v>
      </c>
      <c r="L1463" s="588">
        <f t="shared" si="1520"/>
        <v>0</v>
      </c>
      <c r="M1463" s="587"/>
      <c r="N1463" s="588">
        <f t="shared" si="1501"/>
        <v>0</v>
      </c>
      <c r="O1463" s="588">
        <f t="shared" si="1521"/>
        <v>0</v>
      </c>
      <c r="P1463" s="587"/>
      <c r="Q1463" s="588">
        <f t="shared" si="1502"/>
        <v>0</v>
      </c>
      <c r="R1463" s="588">
        <f t="shared" si="1522"/>
        <v>0</v>
      </c>
      <c r="S1463" s="587"/>
      <c r="T1463" s="588">
        <f t="shared" si="1503"/>
        <v>0</v>
      </c>
      <c r="U1463" s="588">
        <f t="shared" si="1523"/>
        <v>0</v>
      </c>
      <c r="V1463" s="587"/>
      <c r="W1463" s="588">
        <f t="shared" si="1504"/>
        <v>0</v>
      </c>
      <c r="X1463" s="588">
        <f t="shared" si="1524"/>
        <v>0</v>
      </c>
      <c r="Y1463" s="587"/>
      <c r="Z1463" s="588">
        <f t="shared" si="1505"/>
        <v>0</v>
      </c>
      <c r="AA1463" s="588">
        <f t="shared" si="1489"/>
        <v>0</v>
      </c>
      <c r="AB1463" s="587"/>
      <c r="AC1463" s="588">
        <f t="shared" si="1506"/>
        <v>0</v>
      </c>
      <c r="AD1463" s="588">
        <f t="shared" si="1525"/>
        <v>0</v>
      </c>
      <c r="AE1463" s="587"/>
      <c r="AF1463" s="588">
        <f t="shared" si="1507"/>
        <v>0</v>
      </c>
      <c r="AG1463" s="588">
        <f t="shared" si="1526"/>
        <v>0</v>
      </c>
      <c r="AH1463" s="587"/>
      <c r="AI1463" s="588">
        <f t="shared" si="1508"/>
        <v>0</v>
      </c>
      <c r="AJ1463" s="588">
        <f t="shared" si="1527"/>
        <v>0</v>
      </c>
      <c r="AK1463" s="587"/>
      <c r="AL1463" s="588">
        <f t="shared" si="1509"/>
        <v>0</v>
      </c>
      <c r="AM1463" s="588">
        <f t="shared" si="1528"/>
        <v>0</v>
      </c>
      <c r="AN1463" s="587"/>
      <c r="AO1463" s="588">
        <f t="shared" si="1510"/>
        <v>0</v>
      </c>
      <c r="AP1463" s="588">
        <f t="shared" si="1529"/>
        <v>0</v>
      </c>
      <c r="AQ1463" s="587"/>
      <c r="AR1463" s="588">
        <f t="shared" si="1511"/>
        <v>0</v>
      </c>
      <c r="AS1463" s="588">
        <f t="shared" si="1490"/>
        <v>0</v>
      </c>
      <c r="AT1463" s="587"/>
      <c r="AU1463" s="588">
        <f t="shared" si="1512"/>
        <v>0</v>
      </c>
      <c r="AV1463" s="588">
        <f t="shared" si="1530"/>
        <v>0</v>
      </c>
      <c r="AW1463" s="587"/>
      <c r="AX1463" s="652"/>
      <c r="AY1463" s="706">
        <f t="shared" si="1531"/>
        <v>0</v>
      </c>
      <c r="BC1463" s="30">
        <f t="shared" si="1491"/>
        <v>0</v>
      </c>
      <c r="BD1463" s="30">
        <f t="shared" si="1492"/>
        <v>0</v>
      </c>
      <c r="BE1463" s="30">
        <f t="shared" si="1514"/>
        <v>0</v>
      </c>
      <c r="BF1463" s="30">
        <f t="shared" si="1493"/>
        <v>0</v>
      </c>
      <c r="BG1463" s="30">
        <f t="shared" si="1494"/>
        <v>0</v>
      </c>
      <c r="BH1463" s="30">
        <f t="shared" si="1513"/>
        <v>0</v>
      </c>
      <c r="BI1463" s="30">
        <f t="shared" si="1518"/>
        <v>0</v>
      </c>
      <c r="BJ1463" s="30">
        <f t="shared" si="1495"/>
        <v>0</v>
      </c>
      <c r="BK1463" s="704">
        <f t="shared" si="1496"/>
        <v>0</v>
      </c>
      <c r="BL1463" s="30">
        <f t="shared" si="1497"/>
        <v>0</v>
      </c>
      <c r="BM1463" s="30">
        <f t="shared" si="1498"/>
        <v>0</v>
      </c>
      <c r="BN1463" s="30">
        <f t="shared" si="1516"/>
        <v>0</v>
      </c>
    </row>
    <row r="1464" spans="1:66" ht="15.75" thickBot="1" x14ac:dyDescent="0.3">
      <c r="A1464" s="52"/>
      <c r="B1464" s="53"/>
      <c r="C1464" s="700"/>
      <c r="D1464" s="53"/>
      <c r="E1464" s="62" t="e">
        <f t="shared" si="1517"/>
        <v>#N/A</v>
      </c>
      <c r="F1464" s="664" t="str">
        <f t="shared" si="1515"/>
        <v/>
      </c>
      <c r="G1464" s="587"/>
      <c r="H1464" s="588">
        <f t="shared" si="1499"/>
        <v>0</v>
      </c>
      <c r="I1464" s="588">
        <f t="shared" si="1519"/>
        <v>0</v>
      </c>
      <c r="J1464" s="587"/>
      <c r="K1464" s="588">
        <f t="shared" si="1500"/>
        <v>0</v>
      </c>
      <c r="L1464" s="588">
        <f t="shared" si="1520"/>
        <v>0</v>
      </c>
      <c r="M1464" s="587"/>
      <c r="N1464" s="588">
        <f t="shared" si="1501"/>
        <v>0</v>
      </c>
      <c r="O1464" s="588">
        <f t="shared" si="1521"/>
        <v>0</v>
      </c>
      <c r="P1464" s="587"/>
      <c r="Q1464" s="588">
        <f t="shared" si="1502"/>
        <v>0</v>
      </c>
      <c r="R1464" s="588">
        <f t="shared" si="1522"/>
        <v>0</v>
      </c>
      <c r="S1464" s="587"/>
      <c r="T1464" s="588">
        <f t="shared" si="1503"/>
        <v>0</v>
      </c>
      <c r="U1464" s="588">
        <f t="shared" si="1523"/>
        <v>0</v>
      </c>
      <c r="V1464" s="587"/>
      <c r="W1464" s="588">
        <f t="shared" si="1504"/>
        <v>0</v>
      </c>
      <c r="X1464" s="588">
        <f t="shared" si="1524"/>
        <v>0</v>
      </c>
      <c r="Y1464" s="587"/>
      <c r="Z1464" s="588">
        <f t="shared" si="1505"/>
        <v>0</v>
      </c>
      <c r="AA1464" s="588">
        <f t="shared" si="1489"/>
        <v>0</v>
      </c>
      <c r="AB1464" s="587"/>
      <c r="AC1464" s="588">
        <f t="shared" si="1506"/>
        <v>0</v>
      </c>
      <c r="AD1464" s="588">
        <f t="shared" si="1525"/>
        <v>0</v>
      </c>
      <c r="AE1464" s="587"/>
      <c r="AF1464" s="588">
        <f t="shared" si="1507"/>
        <v>0</v>
      </c>
      <c r="AG1464" s="588">
        <f t="shared" si="1526"/>
        <v>0</v>
      </c>
      <c r="AH1464" s="587"/>
      <c r="AI1464" s="588">
        <f t="shared" si="1508"/>
        <v>0</v>
      </c>
      <c r="AJ1464" s="588">
        <f t="shared" si="1527"/>
        <v>0</v>
      </c>
      <c r="AK1464" s="587"/>
      <c r="AL1464" s="588">
        <f t="shared" si="1509"/>
        <v>0</v>
      </c>
      <c r="AM1464" s="588">
        <f t="shared" si="1528"/>
        <v>0</v>
      </c>
      <c r="AN1464" s="587"/>
      <c r="AO1464" s="588">
        <f t="shared" si="1510"/>
        <v>0</v>
      </c>
      <c r="AP1464" s="588">
        <f t="shared" si="1529"/>
        <v>0</v>
      </c>
      <c r="AQ1464" s="587"/>
      <c r="AR1464" s="588">
        <f t="shared" si="1511"/>
        <v>0</v>
      </c>
      <c r="AS1464" s="588">
        <f t="shared" si="1490"/>
        <v>0</v>
      </c>
      <c r="AT1464" s="587"/>
      <c r="AU1464" s="588">
        <f t="shared" si="1512"/>
        <v>0</v>
      </c>
      <c r="AV1464" s="588">
        <f t="shared" si="1530"/>
        <v>0</v>
      </c>
      <c r="AW1464" s="587"/>
      <c r="AX1464" s="652"/>
      <c r="AY1464" s="706">
        <f t="shared" si="1531"/>
        <v>0</v>
      </c>
      <c r="BC1464" s="30">
        <f t="shared" si="1491"/>
        <v>0</v>
      </c>
      <c r="BD1464" s="30">
        <f t="shared" si="1492"/>
        <v>0</v>
      </c>
      <c r="BE1464" s="30">
        <f t="shared" si="1514"/>
        <v>0</v>
      </c>
      <c r="BF1464" s="30">
        <f t="shared" si="1493"/>
        <v>0</v>
      </c>
      <c r="BG1464" s="30">
        <f t="shared" si="1494"/>
        <v>0</v>
      </c>
      <c r="BH1464" s="30">
        <f t="shared" si="1513"/>
        <v>0</v>
      </c>
      <c r="BI1464" s="30">
        <f t="shared" si="1518"/>
        <v>0</v>
      </c>
      <c r="BJ1464" s="30">
        <f t="shared" si="1495"/>
        <v>0</v>
      </c>
      <c r="BK1464" s="704">
        <f t="shared" si="1496"/>
        <v>0</v>
      </c>
      <c r="BL1464" s="30">
        <f t="shared" si="1497"/>
        <v>0</v>
      </c>
      <c r="BM1464" s="30">
        <f t="shared" si="1498"/>
        <v>0</v>
      </c>
      <c r="BN1464" s="30">
        <f t="shared" si="1516"/>
        <v>0</v>
      </c>
    </row>
    <row r="1465" spans="1:66" ht="15.75" thickBot="1" x14ac:dyDescent="0.3">
      <c r="A1465" s="52"/>
      <c r="B1465" s="53"/>
      <c r="C1465" s="700"/>
      <c r="D1465" s="53"/>
      <c r="E1465" s="62" t="e">
        <f t="shared" si="1517"/>
        <v>#N/A</v>
      </c>
      <c r="F1465" s="664" t="str">
        <f t="shared" si="1515"/>
        <v/>
      </c>
      <c r="G1465" s="587"/>
      <c r="H1465" s="588">
        <f t="shared" si="1499"/>
        <v>0</v>
      </c>
      <c r="I1465" s="588">
        <f t="shared" si="1519"/>
        <v>0</v>
      </c>
      <c r="J1465" s="587"/>
      <c r="K1465" s="588">
        <f t="shared" si="1500"/>
        <v>0</v>
      </c>
      <c r="L1465" s="588">
        <f t="shared" si="1520"/>
        <v>0</v>
      </c>
      <c r="M1465" s="587"/>
      <c r="N1465" s="588">
        <f t="shared" si="1501"/>
        <v>0</v>
      </c>
      <c r="O1465" s="588">
        <f t="shared" si="1521"/>
        <v>0</v>
      </c>
      <c r="P1465" s="587"/>
      <c r="Q1465" s="588">
        <f t="shared" si="1502"/>
        <v>0</v>
      </c>
      <c r="R1465" s="588">
        <f t="shared" si="1522"/>
        <v>0</v>
      </c>
      <c r="S1465" s="587"/>
      <c r="T1465" s="588">
        <f t="shared" si="1503"/>
        <v>0</v>
      </c>
      <c r="U1465" s="588">
        <f t="shared" si="1523"/>
        <v>0</v>
      </c>
      <c r="V1465" s="587"/>
      <c r="W1465" s="588">
        <f t="shared" si="1504"/>
        <v>0</v>
      </c>
      <c r="X1465" s="588">
        <f t="shared" si="1524"/>
        <v>0</v>
      </c>
      <c r="Y1465" s="587"/>
      <c r="Z1465" s="588">
        <f t="shared" si="1505"/>
        <v>0</v>
      </c>
      <c r="AA1465" s="588">
        <f t="shared" si="1489"/>
        <v>0</v>
      </c>
      <c r="AB1465" s="587"/>
      <c r="AC1465" s="588">
        <f t="shared" si="1506"/>
        <v>0</v>
      </c>
      <c r="AD1465" s="588">
        <f t="shared" si="1525"/>
        <v>0</v>
      </c>
      <c r="AE1465" s="587"/>
      <c r="AF1465" s="588">
        <f t="shared" si="1507"/>
        <v>0</v>
      </c>
      <c r="AG1465" s="588">
        <f t="shared" si="1526"/>
        <v>0</v>
      </c>
      <c r="AH1465" s="587"/>
      <c r="AI1465" s="588">
        <f t="shared" si="1508"/>
        <v>0</v>
      </c>
      <c r="AJ1465" s="588">
        <f t="shared" si="1527"/>
        <v>0</v>
      </c>
      <c r="AK1465" s="587"/>
      <c r="AL1465" s="588">
        <f t="shared" si="1509"/>
        <v>0</v>
      </c>
      <c r="AM1465" s="588">
        <f t="shared" si="1528"/>
        <v>0</v>
      </c>
      <c r="AN1465" s="587"/>
      <c r="AO1465" s="588">
        <f t="shared" si="1510"/>
        <v>0</v>
      </c>
      <c r="AP1465" s="588">
        <f t="shared" si="1529"/>
        <v>0</v>
      </c>
      <c r="AQ1465" s="587"/>
      <c r="AR1465" s="588">
        <f t="shared" si="1511"/>
        <v>0</v>
      </c>
      <c r="AS1465" s="588">
        <f t="shared" si="1490"/>
        <v>0</v>
      </c>
      <c r="AT1465" s="587"/>
      <c r="AU1465" s="588">
        <f t="shared" si="1512"/>
        <v>0</v>
      </c>
      <c r="AV1465" s="588">
        <f t="shared" si="1530"/>
        <v>0</v>
      </c>
      <c r="AW1465" s="587"/>
      <c r="AX1465" s="652"/>
      <c r="AY1465" s="706">
        <f t="shared" si="1531"/>
        <v>0</v>
      </c>
      <c r="BC1465" s="30">
        <f t="shared" si="1491"/>
        <v>0</v>
      </c>
      <c r="BD1465" s="30">
        <f t="shared" si="1492"/>
        <v>0</v>
      </c>
      <c r="BE1465" s="30">
        <f t="shared" si="1514"/>
        <v>0</v>
      </c>
      <c r="BF1465" s="30">
        <f t="shared" si="1493"/>
        <v>0</v>
      </c>
      <c r="BG1465" s="30">
        <f t="shared" si="1494"/>
        <v>0</v>
      </c>
      <c r="BH1465" s="30">
        <f t="shared" si="1513"/>
        <v>0</v>
      </c>
      <c r="BI1465" s="30">
        <f t="shared" si="1518"/>
        <v>0</v>
      </c>
      <c r="BJ1465" s="30">
        <f t="shared" si="1495"/>
        <v>0</v>
      </c>
      <c r="BK1465" s="704">
        <f t="shared" si="1496"/>
        <v>0</v>
      </c>
      <c r="BL1465" s="30">
        <f t="shared" si="1497"/>
        <v>0</v>
      </c>
      <c r="BM1465" s="30">
        <f t="shared" si="1498"/>
        <v>0</v>
      </c>
      <c r="BN1465" s="30">
        <f t="shared" si="1516"/>
        <v>0</v>
      </c>
    </row>
    <row r="1466" spans="1:66" ht="15.75" thickBot="1" x14ac:dyDescent="0.3">
      <c r="A1466" s="52"/>
      <c r="B1466" s="53"/>
      <c r="C1466" s="700"/>
      <c r="D1466" s="53"/>
      <c r="E1466" s="62" t="e">
        <f t="shared" si="1517"/>
        <v>#N/A</v>
      </c>
      <c r="F1466" s="664" t="str">
        <f t="shared" si="1515"/>
        <v/>
      </c>
      <c r="G1466" s="587"/>
      <c r="H1466" s="588">
        <f t="shared" si="1499"/>
        <v>0</v>
      </c>
      <c r="I1466" s="588">
        <f t="shared" si="1519"/>
        <v>0</v>
      </c>
      <c r="J1466" s="587"/>
      <c r="K1466" s="588">
        <f t="shared" si="1500"/>
        <v>0</v>
      </c>
      <c r="L1466" s="588">
        <f t="shared" si="1520"/>
        <v>0</v>
      </c>
      <c r="M1466" s="587"/>
      <c r="N1466" s="588">
        <f t="shared" si="1501"/>
        <v>0</v>
      </c>
      <c r="O1466" s="588">
        <f t="shared" si="1521"/>
        <v>0</v>
      </c>
      <c r="P1466" s="587"/>
      <c r="Q1466" s="588">
        <f t="shared" si="1502"/>
        <v>0</v>
      </c>
      <c r="R1466" s="588">
        <f t="shared" si="1522"/>
        <v>0</v>
      </c>
      <c r="S1466" s="587"/>
      <c r="T1466" s="588">
        <f t="shared" si="1503"/>
        <v>0</v>
      </c>
      <c r="U1466" s="588">
        <f t="shared" si="1523"/>
        <v>0</v>
      </c>
      <c r="V1466" s="587"/>
      <c r="W1466" s="588">
        <f t="shared" si="1504"/>
        <v>0</v>
      </c>
      <c r="X1466" s="588">
        <f t="shared" si="1524"/>
        <v>0</v>
      </c>
      <c r="Y1466" s="587"/>
      <c r="Z1466" s="588">
        <f t="shared" si="1505"/>
        <v>0</v>
      </c>
      <c r="AA1466" s="588">
        <f t="shared" si="1489"/>
        <v>0</v>
      </c>
      <c r="AB1466" s="587"/>
      <c r="AC1466" s="588">
        <f t="shared" si="1506"/>
        <v>0</v>
      </c>
      <c r="AD1466" s="588">
        <f t="shared" si="1525"/>
        <v>0</v>
      </c>
      <c r="AE1466" s="587"/>
      <c r="AF1466" s="588">
        <f t="shared" si="1507"/>
        <v>0</v>
      </c>
      <c r="AG1466" s="588">
        <f t="shared" si="1526"/>
        <v>0</v>
      </c>
      <c r="AH1466" s="587"/>
      <c r="AI1466" s="588">
        <f t="shared" si="1508"/>
        <v>0</v>
      </c>
      <c r="AJ1466" s="588">
        <f t="shared" si="1527"/>
        <v>0</v>
      </c>
      <c r="AK1466" s="587"/>
      <c r="AL1466" s="588">
        <f t="shared" si="1509"/>
        <v>0</v>
      </c>
      <c r="AM1466" s="588">
        <f t="shared" si="1528"/>
        <v>0</v>
      </c>
      <c r="AN1466" s="587"/>
      <c r="AO1466" s="588">
        <f t="shared" si="1510"/>
        <v>0</v>
      </c>
      <c r="AP1466" s="588">
        <f t="shared" si="1529"/>
        <v>0</v>
      </c>
      <c r="AQ1466" s="587"/>
      <c r="AR1466" s="588">
        <f t="shared" si="1511"/>
        <v>0</v>
      </c>
      <c r="AS1466" s="588">
        <f t="shared" si="1490"/>
        <v>0</v>
      </c>
      <c r="AT1466" s="587"/>
      <c r="AU1466" s="588">
        <f t="shared" si="1512"/>
        <v>0</v>
      </c>
      <c r="AV1466" s="588">
        <f t="shared" si="1530"/>
        <v>0</v>
      </c>
      <c r="AW1466" s="587"/>
      <c r="AX1466" s="652"/>
      <c r="AY1466" s="706">
        <f t="shared" si="1531"/>
        <v>0</v>
      </c>
      <c r="BC1466" s="30">
        <f t="shared" si="1491"/>
        <v>0</v>
      </c>
      <c r="BD1466" s="30">
        <f t="shared" si="1492"/>
        <v>0</v>
      </c>
      <c r="BE1466" s="30">
        <f t="shared" si="1514"/>
        <v>0</v>
      </c>
      <c r="BF1466" s="30">
        <f t="shared" si="1493"/>
        <v>0</v>
      </c>
      <c r="BG1466" s="30">
        <f t="shared" si="1494"/>
        <v>0</v>
      </c>
      <c r="BH1466" s="30">
        <f t="shared" si="1513"/>
        <v>0</v>
      </c>
      <c r="BI1466" s="30">
        <f t="shared" si="1518"/>
        <v>0</v>
      </c>
      <c r="BJ1466" s="30">
        <f t="shared" si="1495"/>
        <v>0</v>
      </c>
      <c r="BK1466" s="704">
        <f t="shared" si="1496"/>
        <v>0</v>
      </c>
      <c r="BL1466" s="30">
        <f t="shared" si="1497"/>
        <v>0</v>
      </c>
      <c r="BM1466" s="30">
        <f t="shared" si="1498"/>
        <v>0</v>
      </c>
      <c r="BN1466" s="30">
        <f t="shared" si="1516"/>
        <v>0</v>
      </c>
    </row>
    <row r="1467" spans="1:66" ht="15.75" thickBot="1" x14ac:dyDescent="0.3">
      <c r="A1467" s="52"/>
      <c r="B1467" s="53"/>
      <c r="C1467" s="700"/>
      <c r="D1467" s="53"/>
      <c r="E1467" s="62" t="e">
        <f t="shared" si="1517"/>
        <v>#N/A</v>
      </c>
      <c r="F1467" s="664" t="str">
        <f t="shared" si="1515"/>
        <v/>
      </c>
      <c r="G1467" s="587"/>
      <c r="H1467" s="588">
        <f t="shared" si="1499"/>
        <v>0</v>
      </c>
      <c r="I1467" s="588">
        <f t="shared" si="1519"/>
        <v>0</v>
      </c>
      <c r="J1467" s="587"/>
      <c r="K1467" s="588">
        <f t="shared" si="1500"/>
        <v>0</v>
      </c>
      <c r="L1467" s="588">
        <f t="shared" si="1520"/>
        <v>0</v>
      </c>
      <c r="M1467" s="587"/>
      <c r="N1467" s="588">
        <f t="shared" si="1501"/>
        <v>0</v>
      </c>
      <c r="O1467" s="588">
        <f t="shared" si="1521"/>
        <v>0</v>
      </c>
      <c r="P1467" s="587"/>
      <c r="Q1467" s="588">
        <f t="shared" si="1502"/>
        <v>0</v>
      </c>
      <c r="R1467" s="588">
        <f t="shared" si="1522"/>
        <v>0</v>
      </c>
      <c r="S1467" s="587"/>
      <c r="T1467" s="588">
        <f t="shared" si="1503"/>
        <v>0</v>
      </c>
      <c r="U1467" s="588">
        <f t="shared" si="1523"/>
        <v>0</v>
      </c>
      <c r="V1467" s="587"/>
      <c r="W1467" s="588">
        <f t="shared" si="1504"/>
        <v>0</v>
      </c>
      <c r="X1467" s="588">
        <f t="shared" si="1524"/>
        <v>0</v>
      </c>
      <c r="Y1467" s="587"/>
      <c r="Z1467" s="588">
        <f t="shared" si="1505"/>
        <v>0</v>
      </c>
      <c r="AA1467" s="588">
        <f t="shared" ref="AA1467:AA1530" si="1532">SUM(Y1467:Z1467)</f>
        <v>0</v>
      </c>
      <c r="AB1467" s="587"/>
      <c r="AC1467" s="588">
        <f t="shared" si="1506"/>
        <v>0</v>
      </c>
      <c r="AD1467" s="588">
        <f t="shared" si="1525"/>
        <v>0</v>
      </c>
      <c r="AE1467" s="587"/>
      <c r="AF1467" s="588">
        <f t="shared" si="1507"/>
        <v>0</v>
      </c>
      <c r="AG1467" s="588">
        <f t="shared" si="1526"/>
        <v>0</v>
      </c>
      <c r="AH1467" s="587"/>
      <c r="AI1467" s="588">
        <f t="shared" si="1508"/>
        <v>0</v>
      </c>
      <c r="AJ1467" s="588">
        <f t="shared" si="1527"/>
        <v>0</v>
      </c>
      <c r="AK1467" s="587"/>
      <c r="AL1467" s="588">
        <f t="shared" si="1509"/>
        <v>0</v>
      </c>
      <c r="AM1467" s="588">
        <f t="shared" si="1528"/>
        <v>0</v>
      </c>
      <c r="AN1467" s="587"/>
      <c r="AO1467" s="588">
        <f t="shared" si="1510"/>
        <v>0</v>
      </c>
      <c r="AP1467" s="588">
        <f t="shared" si="1529"/>
        <v>0</v>
      </c>
      <c r="AQ1467" s="587"/>
      <c r="AR1467" s="588">
        <f t="shared" si="1511"/>
        <v>0</v>
      </c>
      <c r="AS1467" s="588">
        <f t="shared" si="1490"/>
        <v>0</v>
      </c>
      <c r="AT1467" s="587"/>
      <c r="AU1467" s="588">
        <f t="shared" si="1512"/>
        <v>0</v>
      </c>
      <c r="AV1467" s="588">
        <f t="shared" si="1530"/>
        <v>0</v>
      </c>
      <c r="AW1467" s="587"/>
      <c r="AX1467" s="652"/>
      <c r="AY1467" s="706">
        <f t="shared" si="1531"/>
        <v>0</v>
      </c>
      <c r="BC1467" s="30">
        <f t="shared" si="1491"/>
        <v>0</v>
      </c>
      <c r="BD1467" s="30">
        <f t="shared" si="1492"/>
        <v>0</v>
      </c>
      <c r="BE1467" s="30">
        <f t="shared" si="1514"/>
        <v>0</v>
      </c>
      <c r="BF1467" s="30">
        <f t="shared" si="1493"/>
        <v>0</v>
      </c>
      <c r="BG1467" s="30">
        <f t="shared" si="1494"/>
        <v>0</v>
      </c>
      <c r="BH1467" s="30">
        <f t="shared" si="1513"/>
        <v>0</v>
      </c>
      <c r="BI1467" s="30">
        <f t="shared" si="1518"/>
        <v>0</v>
      </c>
      <c r="BJ1467" s="30">
        <f t="shared" si="1495"/>
        <v>0</v>
      </c>
      <c r="BK1467" s="704">
        <f t="shared" si="1496"/>
        <v>0</v>
      </c>
      <c r="BL1467" s="30">
        <f t="shared" si="1497"/>
        <v>0</v>
      </c>
      <c r="BM1467" s="30">
        <f t="shared" si="1498"/>
        <v>0</v>
      </c>
      <c r="BN1467" s="30">
        <f t="shared" si="1516"/>
        <v>0</v>
      </c>
    </row>
    <row r="1468" spans="1:66" ht="15.75" thickBot="1" x14ac:dyDescent="0.3">
      <c r="A1468" s="52"/>
      <c r="B1468" s="53"/>
      <c r="C1468" s="700"/>
      <c r="D1468" s="53"/>
      <c r="E1468" s="62" t="e">
        <f t="shared" si="1517"/>
        <v>#N/A</v>
      </c>
      <c r="F1468" s="664" t="str">
        <f t="shared" si="1515"/>
        <v/>
      </c>
      <c r="G1468" s="587"/>
      <c r="H1468" s="588">
        <f t="shared" si="1499"/>
        <v>0</v>
      </c>
      <c r="I1468" s="588">
        <f t="shared" si="1519"/>
        <v>0</v>
      </c>
      <c r="J1468" s="587"/>
      <c r="K1468" s="588">
        <f t="shared" si="1500"/>
        <v>0</v>
      </c>
      <c r="L1468" s="588">
        <f t="shared" si="1520"/>
        <v>0</v>
      </c>
      <c r="M1468" s="587"/>
      <c r="N1468" s="588">
        <f t="shared" si="1501"/>
        <v>0</v>
      </c>
      <c r="O1468" s="588">
        <f t="shared" si="1521"/>
        <v>0</v>
      </c>
      <c r="P1468" s="587"/>
      <c r="Q1468" s="588">
        <f t="shared" si="1502"/>
        <v>0</v>
      </c>
      <c r="R1468" s="588">
        <f t="shared" si="1522"/>
        <v>0</v>
      </c>
      <c r="S1468" s="587"/>
      <c r="T1468" s="588">
        <f t="shared" si="1503"/>
        <v>0</v>
      </c>
      <c r="U1468" s="588">
        <f t="shared" si="1523"/>
        <v>0</v>
      </c>
      <c r="V1468" s="587"/>
      <c r="W1468" s="588">
        <f t="shared" si="1504"/>
        <v>0</v>
      </c>
      <c r="X1468" s="588">
        <f t="shared" si="1524"/>
        <v>0</v>
      </c>
      <c r="Y1468" s="587"/>
      <c r="Z1468" s="588">
        <f t="shared" si="1505"/>
        <v>0</v>
      </c>
      <c r="AA1468" s="588">
        <f t="shared" si="1532"/>
        <v>0</v>
      </c>
      <c r="AB1468" s="587"/>
      <c r="AC1468" s="588">
        <f t="shared" si="1506"/>
        <v>0</v>
      </c>
      <c r="AD1468" s="588">
        <f t="shared" si="1525"/>
        <v>0</v>
      </c>
      <c r="AE1468" s="587"/>
      <c r="AF1468" s="588">
        <f t="shared" si="1507"/>
        <v>0</v>
      </c>
      <c r="AG1468" s="588">
        <f t="shared" si="1526"/>
        <v>0</v>
      </c>
      <c r="AH1468" s="587"/>
      <c r="AI1468" s="588">
        <f t="shared" si="1508"/>
        <v>0</v>
      </c>
      <c r="AJ1468" s="588">
        <f t="shared" si="1527"/>
        <v>0</v>
      </c>
      <c r="AK1468" s="587"/>
      <c r="AL1468" s="588">
        <f t="shared" si="1509"/>
        <v>0</v>
      </c>
      <c r="AM1468" s="588">
        <f t="shared" si="1528"/>
        <v>0</v>
      </c>
      <c r="AN1468" s="587"/>
      <c r="AO1468" s="588">
        <f t="shared" si="1510"/>
        <v>0</v>
      </c>
      <c r="AP1468" s="588">
        <f t="shared" si="1529"/>
        <v>0</v>
      </c>
      <c r="AQ1468" s="587"/>
      <c r="AR1468" s="588">
        <f t="shared" si="1511"/>
        <v>0</v>
      </c>
      <c r="AS1468" s="588">
        <f t="shared" si="1490"/>
        <v>0</v>
      </c>
      <c r="AT1468" s="587"/>
      <c r="AU1468" s="588">
        <f t="shared" si="1512"/>
        <v>0</v>
      </c>
      <c r="AV1468" s="588">
        <f t="shared" si="1530"/>
        <v>0</v>
      </c>
      <c r="AW1468" s="587"/>
      <c r="AX1468" s="652"/>
      <c r="AY1468" s="706">
        <f t="shared" si="1531"/>
        <v>0</v>
      </c>
      <c r="BC1468" s="30">
        <f t="shared" si="1491"/>
        <v>0</v>
      </c>
      <c r="BD1468" s="30">
        <f t="shared" si="1492"/>
        <v>0</v>
      </c>
      <c r="BE1468" s="30">
        <f t="shared" si="1514"/>
        <v>0</v>
      </c>
      <c r="BF1468" s="30">
        <f t="shared" si="1493"/>
        <v>0</v>
      </c>
      <c r="BG1468" s="30">
        <f t="shared" si="1494"/>
        <v>0</v>
      </c>
      <c r="BH1468" s="30">
        <f t="shared" si="1513"/>
        <v>0</v>
      </c>
      <c r="BI1468" s="30">
        <f t="shared" si="1518"/>
        <v>0</v>
      </c>
      <c r="BJ1468" s="30">
        <f t="shared" si="1495"/>
        <v>0</v>
      </c>
      <c r="BK1468" s="704">
        <f t="shared" si="1496"/>
        <v>0</v>
      </c>
      <c r="BL1468" s="30">
        <f t="shared" si="1497"/>
        <v>0</v>
      </c>
      <c r="BM1468" s="30">
        <f t="shared" si="1498"/>
        <v>0</v>
      </c>
      <c r="BN1468" s="30">
        <f t="shared" si="1516"/>
        <v>0</v>
      </c>
    </row>
    <row r="1469" spans="1:66" ht="15.75" thickBot="1" x14ac:dyDescent="0.3">
      <c r="A1469" s="52"/>
      <c r="B1469" s="53"/>
      <c r="C1469" s="700"/>
      <c r="D1469" s="53"/>
      <c r="E1469" s="62" t="e">
        <f t="shared" si="1517"/>
        <v>#N/A</v>
      </c>
      <c r="F1469" s="664" t="str">
        <f t="shared" si="1515"/>
        <v/>
      </c>
      <c r="G1469" s="587"/>
      <c r="H1469" s="588">
        <f t="shared" si="1499"/>
        <v>0</v>
      </c>
      <c r="I1469" s="588">
        <f t="shared" si="1519"/>
        <v>0</v>
      </c>
      <c r="J1469" s="587"/>
      <c r="K1469" s="588">
        <f t="shared" si="1500"/>
        <v>0</v>
      </c>
      <c r="L1469" s="588">
        <f t="shared" si="1520"/>
        <v>0</v>
      </c>
      <c r="M1469" s="587"/>
      <c r="N1469" s="588">
        <f t="shared" si="1501"/>
        <v>0</v>
      </c>
      <c r="O1469" s="588">
        <f t="shared" si="1521"/>
        <v>0</v>
      </c>
      <c r="P1469" s="587"/>
      <c r="Q1469" s="588">
        <f t="shared" si="1502"/>
        <v>0</v>
      </c>
      <c r="R1469" s="588">
        <f t="shared" si="1522"/>
        <v>0</v>
      </c>
      <c r="S1469" s="587"/>
      <c r="T1469" s="588">
        <f t="shared" si="1503"/>
        <v>0</v>
      </c>
      <c r="U1469" s="588">
        <f t="shared" si="1523"/>
        <v>0</v>
      </c>
      <c r="V1469" s="587"/>
      <c r="W1469" s="588">
        <f t="shared" si="1504"/>
        <v>0</v>
      </c>
      <c r="X1469" s="588">
        <f t="shared" si="1524"/>
        <v>0</v>
      </c>
      <c r="Y1469" s="587"/>
      <c r="Z1469" s="588">
        <f t="shared" si="1505"/>
        <v>0</v>
      </c>
      <c r="AA1469" s="588">
        <f t="shared" si="1532"/>
        <v>0</v>
      </c>
      <c r="AB1469" s="587"/>
      <c r="AC1469" s="588">
        <f t="shared" si="1506"/>
        <v>0</v>
      </c>
      <c r="AD1469" s="588">
        <f t="shared" si="1525"/>
        <v>0</v>
      </c>
      <c r="AE1469" s="587"/>
      <c r="AF1469" s="588">
        <f t="shared" si="1507"/>
        <v>0</v>
      </c>
      <c r="AG1469" s="588">
        <f t="shared" si="1526"/>
        <v>0</v>
      </c>
      <c r="AH1469" s="587"/>
      <c r="AI1469" s="588">
        <f t="shared" si="1508"/>
        <v>0</v>
      </c>
      <c r="AJ1469" s="588">
        <f t="shared" si="1527"/>
        <v>0</v>
      </c>
      <c r="AK1469" s="587"/>
      <c r="AL1469" s="588">
        <f t="shared" si="1509"/>
        <v>0</v>
      </c>
      <c r="AM1469" s="588">
        <f t="shared" si="1528"/>
        <v>0</v>
      </c>
      <c r="AN1469" s="587"/>
      <c r="AO1469" s="588">
        <f t="shared" si="1510"/>
        <v>0</v>
      </c>
      <c r="AP1469" s="588">
        <f t="shared" si="1529"/>
        <v>0</v>
      </c>
      <c r="AQ1469" s="587"/>
      <c r="AR1469" s="588">
        <f t="shared" si="1511"/>
        <v>0</v>
      </c>
      <c r="AS1469" s="588">
        <f t="shared" si="1490"/>
        <v>0</v>
      </c>
      <c r="AT1469" s="587"/>
      <c r="AU1469" s="588">
        <f t="shared" si="1512"/>
        <v>0</v>
      </c>
      <c r="AV1469" s="588">
        <f t="shared" si="1530"/>
        <v>0</v>
      </c>
      <c r="AW1469" s="587"/>
      <c r="AX1469" s="652"/>
      <c r="AY1469" s="706">
        <f t="shared" si="1531"/>
        <v>0</v>
      </c>
      <c r="BC1469" s="30">
        <f t="shared" si="1491"/>
        <v>0</v>
      </c>
      <c r="BD1469" s="30">
        <f t="shared" si="1492"/>
        <v>0</v>
      </c>
      <c r="BE1469" s="30">
        <f t="shared" si="1514"/>
        <v>0</v>
      </c>
      <c r="BF1469" s="30">
        <f t="shared" si="1493"/>
        <v>0</v>
      </c>
      <c r="BG1469" s="30">
        <f t="shared" si="1494"/>
        <v>0</v>
      </c>
      <c r="BH1469" s="30">
        <f t="shared" si="1513"/>
        <v>0</v>
      </c>
      <c r="BI1469" s="30">
        <f t="shared" si="1518"/>
        <v>0</v>
      </c>
      <c r="BJ1469" s="30">
        <f t="shared" si="1495"/>
        <v>0</v>
      </c>
      <c r="BK1469" s="704">
        <f t="shared" si="1496"/>
        <v>0</v>
      </c>
      <c r="BL1469" s="30">
        <f t="shared" si="1497"/>
        <v>0</v>
      </c>
      <c r="BM1469" s="30">
        <f t="shared" si="1498"/>
        <v>0</v>
      </c>
      <c r="BN1469" s="30">
        <f t="shared" si="1516"/>
        <v>0</v>
      </c>
    </row>
    <row r="1470" spans="1:66" ht="15.75" thickBot="1" x14ac:dyDescent="0.3">
      <c r="A1470" s="52"/>
      <c r="B1470" s="53"/>
      <c r="C1470" s="700"/>
      <c r="D1470" s="53"/>
      <c r="E1470" s="62" t="e">
        <f t="shared" si="1517"/>
        <v>#N/A</v>
      </c>
      <c r="F1470" s="664" t="str">
        <f t="shared" si="1515"/>
        <v/>
      </c>
      <c r="G1470" s="587"/>
      <c r="H1470" s="588">
        <f t="shared" si="1499"/>
        <v>0</v>
      </c>
      <c r="I1470" s="588">
        <f t="shared" si="1519"/>
        <v>0</v>
      </c>
      <c r="J1470" s="587"/>
      <c r="K1470" s="588">
        <f t="shared" si="1500"/>
        <v>0</v>
      </c>
      <c r="L1470" s="588">
        <f t="shared" si="1520"/>
        <v>0</v>
      </c>
      <c r="M1470" s="587"/>
      <c r="N1470" s="588">
        <f t="shared" si="1501"/>
        <v>0</v>
      </c>
      <c r="O1470" s="588">
        <f t="shared" si="1521"/>
        <v>0</v>
      </c>
      <c r="P1470" s="587"/>
      <c r="Q1470" s="588">
        <f t="shared" si="1502"/>
        <v>0</v>
      </c>
      <c r="R1470" s="588">
        <f t="shared" si="1522"/>
        <v>0</v>
      </c>
      <c r="S1470" s="587"/>
      <c r="T1470" s="588">
        <f t="shared" si="1503"/>
        <v>0</v>
      </c>
      <c r="U1470" s="588">
        <f t="shared" si="1523"/>
        <v>0</v>
      </c>
      <c r="V1470" s="587"/>
      <c r="W1470" s="588">
        <f t="shared" si="1504"/>
        <v>0</v>
      </c>
      <c r="X1470" s="588">
        <f t="shared" si="1524"/>
        <v>0</v>
      </c>
      <c r="Y1470" s="587"/>
      <c r="Z1470" s="588">
        <f t="shared" si="1505"/>
        <v>0</v>
      </c>
      <c r="AA1470" s="588">
        <f t="shared" si="1532"/>
        <v>0</v>
      </c>
      <c r="AB1470" s="587"/>
      <c r="AC1470" s="588">
        <f t="shared" si="1506"/>
        <v>0</v>
      </c>
      <c r="AD1470" s="588">
        <f t="shared" si="1525"/>
        <v>0</v>
      </c>
      <c r="AE1470" s="587"/>
      <c r="AF1470" s="588">
        <f t="shared" si="1507"/>
        <v>0</v>
      </c>
      <c r="AG1470" s="588">
        <f t="shared" si="1526"/>
        <v>0</v>
      </c>
      <c r="AH1470" s="587"/>
      <c r="AI1470" s="588">
        <f t="shared" si="1508"/>
        <v>0</v>
      </c>
      <c r="AJ1470" s="588">
        <f t="shared" si="1527"/>
        <v>0</v>
      </c>
      <c r="AK1470" s="587"/>
      <c r="AL1470" s="588">
        <f t="shared" si="1509"/>
        <v>0</v>
      </c>
      <c r="AM1470" s="588">
        <f t="shared" si="1528"/>
        <v>0</v>
      </c>
      <c r="AN1470" s="587"/>
      <c r="AO1470" s="588">
        <f t="shared" si="1510"/>
        <v>0</v>
      </c>
      <c r="AP1470" s="588">
        <f t="shared" si="1529"/>
        <v>0</v>
      </c>
      <c r="AQ1470" s="587"/>
      <c r="AR1470" s="588">
        <f t="shared" si="1511"/>
        <v>0</v>
      </c>
      <c r="AS1470" s="588">
        <f t="shared" si="1490"/>
        <v>0</v>
      </c>
      <c r="AT1470" s="587"/>
      <c r="AU1470" s="588">
        <f t="shared" si="1512"/>
        <v>0</v>
      </c>
      <c r="AV1470" s="588">
        <f t="shared" si="1530"/>
        <v>0</v>
      </c>
      <c r="AW1470" s="587"/>
      <c r="AX1470" s="652"/>
      <c r="AY1470" s="706">
        <f t="shared" si="1531"/>
        <v>0</v>
      </c>
      <c r="BC1470" s="30">
        <f t="shared" si="1491"/>
        <v>0</v>
      </c>
      <c r="BD1470" s="30">
        <f t="shared" si="1492"/>
        <v>0</v>
      </c>
      <c r="BE1470" s="30">
        <f t="shared" si="1514"/>
        <v>0</v>
      </c>
      <c r="BF1470" s="30">
        <f t="shared" si="1493"/>
        <v>0</v>
      </c>
      <c r="BG1470" s="30">
        <f t="shared" si="1494"/>
        <v>0</v>
      </c>
      <c r="BH1470" s="30">
        <f t="shared" si="1513"/>
        <v>0</v>
      </c>
      <c r="BI1470" s="30">
        <f t="shared" si="1518"/>
        <v>0</v>
      </c>
      <c r="BJ1470" s="30">
        <f t="shared" si="1495"/>
        <v>0</v>
      </c>
      <c r="BK1470" s="704">
        <f t="shared" si="1496"/>
        <v>0</v>
      </c>
      <c r="BL1470" s="30">
        <f t="shared" si="1497"/>
        <v>0</v>
      </c>
      <c r="BM1470" s="30">
        <f t="shared" si="1498"/>
        <v>0</v>
      </c>
      <c r="BN1470" s="30">
        <f t="shared" si="1516"/>
        <v>0</v>
      </c>
    </row>
    <row r="1471" spans="1:66" ht="15.75" thickBot="1" x14ac:dyDescent="0.3">
      <c r="A1471" s="52"/>
      <c r="B1471" s="53"/>
      <c r="C1471" s="700"/>
      <c r="D1471" s="53"/>
      <c r="E1471" s="62" t="e">
        <f t="shared" si="1517"/>
        <v>#N/A</v>
      </c>
      <c r="F1471" s="664" t="str">
        <f t="shared" si="1515"/>
        <v/>
      </c>
      <c r="G1471" s="587"/>
      <c r="H1471" s="588">
        <f t="shared" si="1499"/>
        <v>0</v>
      </c>
      <c r="I1471" s="588">
        <f t="shared" si="1519"/>
        <v>0</v>
      </c>
      <c r="J1471" s="587"/>
      <c r="K1471" s="588">
        <f t="shared" si="1500"/>
        <v>0</v>
      </c>
      <c r="L1471" s="588">
        <f t="shared" si="1520"/>
        <v>0</v>
      </c>
      <c r="M1471" s="587"/>
      <c r="N1471" s="588">
        <f t="shared" si="1501"/>
        <v>0</v>
      </c>
      <c r="O1471" s="588">
        <f t="shared" si="1521"/>
        <v>0</v>
      </c>
      <c r="P1471" s="587"/>
      <c r="Q1471" s="588">
        <f t="shared" si="1502"/>
        <v>0</v>
      </c>
      <c r="R1471" s="588">
        <f t="shared" si="1522"/>
        <v>0</v>
      </c>
      <c r="S1471" s="587"/>
      <c r="T1471" s="588">
        <f t="shared" si="1503"/>
        <v>0</v>
      </c>
      <c r="U1471" s="588">
        <f t="shared" si="1523"/>
        <v>0</v>
      </c>
      <c r="V1471" s="587"/>
      <c r="W1471" s="588">
        <f t="shared" si="1504"/>
        <v>0</v>
      </c>
      <c r="X1471" s="588">
        <f t="shared" si="1524"/>
        <v>0</v>
      </c>
      <c r="Y1471" s="587"/>
      <c r="Z1471" s="588">
        <f t="shared" si="1505"/>
        <v>0</v>
      </c>
      <c r="AA1471" s="588">
        <f t="shared" si="1532"/>
        <v>0</v>
      </c>
      <c r="AB1471" s="587"/>
      <c r="AC1471" s="588">
        <f t="shared" si="1506"/>
        <v>0</v>
      </c>
      <c r="AD1471" s="588">
        <f t="shared" si="1525"/>
        <v>0</v>
      </c>
      <c r="AE1471" s="587"/>
      <c r="AF1471" s="588">
        <f t="shared" si="1507"/>
        <v>0</v>
      </c>
      <c r="AG1471" s="588">
        <f t="shared" si="1526"/>
        <v>0</v>
      </c>
      <c r="AH1471" s="587"/>
      <c r="AI1471" s="588">
        <f t="shared" si="1508"/>
        <v>0</v>
      </c>
      <c r="AJ1471" s="588">
        <f t="shared" si="1527"/>
        <v>0</v>
      </c>
      <c r="AK1471" s="587"/>
      <c r="AL1471" s="588">
        <f t="shared" si="1509"/>
        <v>0</v>
      </c>
      <c r="AM1471" s="588">
        <f t="shared" si="1528"/>
        <v>0</v>
      </c>
      <c r="AN1471" s="587"/>
      <c r="AO1471" s="588">
        <f t="shared" si="1510"/>
        <v>0</v>
      </c>
      <c r="AP1471" s="588">
        <f t="shared" si="1529"/>
        <v>0</v>
      </c>
      <c r="AQ1471" s="587"/>
      <c r="AR1471" s="588">
        <f t="shared" si="1511"/>
        <v>0</v>
      </c>
      <c r="AS1471" s="588">
        <f t="shared" si="1490"/>
        <v>0</v>
      </c>
      <c r="AT1471" s="587"/>
      <c r="AU1471" s="588">
        <f t="shared" si="1512"/>
        <v>0</v>
      </c>
      <c r="AV1471" s="588">
        <f t="shared" si="1530"/>
        <v>0</v>
      </c>
      <c r="AW1471" s="587"/>
      <c r="AX1471" s="652"/>
      <c r="AY1471" s="706">
        <f t="shared" si="1531"/>
        <v>0</v>
      </c>
      <c r="BC1471" s="30">
        <f t="shared" si="1491"/>
        <v>0</v>
      </c>
      <c r="BD1471" s="30">
        <f t="shared" si="1492"/>
        <v>0</v>
      </c>
      <c r="BE1471" s="30">
        <f t="shared" si="1514"/>
        <v>0</v>
      </c>
      <c r="BF1471" s="30">
        <f t="shared" si="1493"/>
        <v>0</v>
      </c>
      <c r="BG1471" s="30">
        <f t="shared" si="1494"/>
        <v>0</v>
      </c>
      <c r="BH1471" s="30">
        <f t="shared" si="1513"/>
        <v>0</v>
      </c>
      <c r="BI1471" s="30">
        <f t="shared" si="1518"/>
        <v>0</v>
      </c>
      <c r="BJ1471" s="30">
        <f t="shared" si="1495"/>
        <v>0</v>
      </c>
      <c r="BK1471" s="704">
        <f t="shared" si="1496"/>
        <v>0</v>
      </c>
      <c r="BL1471" s="30">
        <f t="shared" si="1497"/>
        <v>0</v>
      </c>
      <c r="BM1471" s="30">
        <f t="shared" si="1498"/>
        <v>0</v>
      </c>
      <c r="BN1471" s="30">
        <f t="shared" si="1516"/>
        <v>0</v>
      </c>
    </row>
    <row r="1472" spans="1:66" ht="15.75" thickBot="1" x14ac:dyDescent="0.3">
      <c r="A1472" s="52"/>
      <c r="B1472" s="53"/>
      <c r="C1472" s="700"/>
      <c r="D1472" s="53"/>
      <c r="E1472" s="62" t="e">
        <f t="shared" si="1517"/>
        <v>#N/A</v>
      </c>
      <c r="F1472" s="664" t="str">
        <f t="shared" si="1515"/>
        <v/>
      </c>
      <c r="G1472" s="587"/>
      <c r="H1472" s="588">
        <f t="shared" si="1499"/>
        <v>0</v>
      </c>
      <c r="I1472" s="588">
        <f t="shared" si="1519"/>
        <v>0</v>
      </c>
      <c r="J1472" s="587"/>
      <c r="K1472" s="588">
        <f t="shared" si="1500"/>
        <v>0</v>
      </c>
      <c r="L1472" s="588">
        <f t="shared" si="1520"/>
        <v>0</v>
      </c>
      <c r="M1472" s="587"/>
      <c r="N1472" s="588">
        <f t="shared" si="1501"/>
        <v>0</v>
      </c>
      <c r="O1472" s="588">
        <f t="shared" si="1521"/>
        <v>0</v>
      </c>
      <c r="P1472" s="587"/>
      <c r="Q1472" s="588">
        <f t="shared" si="1502"/>
        <v>0</v>
      </c>
      <c r="R1472" s="588">
        <f t="shared" si="1522"/>
        <v>0</v>
      </c>
      <c r="S1472" s="587"/>
      <c r="T1472" s="588">
        <f t="shared" si="1503"/>
        <v>0</v>
      </c>
      <c r="U1472" s="588">
        <f t="shared" si="1523"/>
        <v>0</v>
      </c>
      <c r="V1472" s="587"/>
      <c r="W1472" s="588">
        <f t="shared" si="1504"/>
        <v>0</v>
      </c>
      <c r="X1472" s="588">
        <f t="shared" si="1524"/>
        <v>0</v>
      </c>
      <c r="Y1472" s="587"/>
      <c r="Z1472" s="588">
        <f t="shared" si="1505"/>
        <v>0</v>
      </c>
      <c r="AA1472" s="588">
        <f t="shared" si="1532"/>
        <v>0</v>
      </c>
      <c r="AB1472" s="587"/>
      <c r="AC1472" s="588">
        <f t="shared" si="1506"/>
        <v>0</v>
      </c>
      <c r="AD1472" s="588">
        <f t="shared" si="1525"/>
        <v>0</v>
      </c>
      <c r="AE1472" s="587"/>
      <c r="AF1472" s="588">
        <f t="shared" si="1507"/>
        <v>0</v>
      </c>
      <c r="AG1472" s="588">
        <f t="shared" si="1526"/>
        <v>0</v>
      </c>
      <c r="AH1472" s="587"/>
      <c r="AI1472" s="588">
        <f t="shared" si="1508"/>
        <v>0</v>
      </c>
      <c r="AJ1472" s="588">
        <f t="shared" si="1527"/>
        <v>0</v>
      </c>
      <c r="AK1472" s="587"/>
      <c r="AL1472" s="588">
        <f t="shared" si="1509"/>
        <v>0</v>
      </c>
      <c r="AM1472" s="588">
        <f t="shared" si="1528"/>
        <v>0</v>
      </c>
      <c r="AN1472" s="587"/>
      <c r="AO1472" s="588">
        <f t="shared" si="1510"/>
        <v>0</v>
      </c>
      <c r="AP1472" s="588">
        <f t="shared" si="1529"/>
        <v>0</v>
      </c>
      <c r="AQ1472" s="587"/>
      <c r="AR1472" s="588">
        <f t="shared" si="1511"/>
        <v>0</v>
      </c>
      <c r="AS1472" s="588">
        <f t="shared" si="1490"/>
        <v>0</v>
      </c>
      <c r="AT1472" s="587"/>
      <c r="AU1472" s="588">
        <f t="shared" si="1512"/>
        <v>0</v>
      </c>
      <c r="AV1472" s="588">
        <f t="shared" si="1530"/>
        <v>0</v>
      </c>
      <c r="AW1472" s="587"/>
      <c r="AX1472" s="652"/>
      <c r="AY1472" s="706">
        <f t="shared" si="1531"/>
        <v>0</v>
      </c>
      <c r="BC1472" s="30">
        <f t="shared" si="1491"/>
        <v>0</v>
      </c>
      <c r="BD1472" s="30">
        <f t="shared" si="1492"/>
        <v>0</v>
      </c>
      <c r="BE1472" s="30">
        <f t="shared" si="1514"/>
        <v>0</v>
      </c>
      <c r="BF1472" s="30">
        <f t="shared" si="1493"/>
        <v>0</v>
      </c>
      <c r="BG1472" s="30">
        <f t="shared" si="1494"/>
        <v>0</v>
      </c>
      <c r="BH1472" s="30">
        <f t="shared" si="1513"/>
        <v>0</v>
      </c>
      <c r="BI1472" s="30">
        <f t="shared" si="1518"/>
        <v>0</v>
      </c>
      <c r="BJ1472" s="30">
        <f t="shared" si="1495"/>
        <v>0</v>
      </c>
      <c r="BK1472" s="704">
        <f t="shared" si="1496"/>
        <v>0</v>
      </c>
      <c r="BL1472" s="30">
        <f t="shared" si="1497"/>
        <v>0</v>
      </c>
      <c r="BM1472" s="30">
        <f t="shared" si="1498"/>
        <v>0</v>
      </c>
      <c r="BN1472" s="30">
        <f t="shared" si="1516"/>
        <v>0</v>
      </c>
    </row>
    <row r="1473" spans="1:66" ht="15.75" thickBot="1" x14ac:dyDescent="0.3">
      <c r="A1473" s="52"/>
      <c r="B1473" s="53"/>
      <c r="C1473" s="700"/>
      <c r="D1473" s="53"/>
      <c r="E1473" s="62" t="e">
        <f t="shared" si="1517"/>
        <v>#N/A</v>
      </c>
      <c r="F1473" s="664" t="str">
        <f t="shared" si="1515"/>
        <v/>
      </c>
      <c r="G1473" s="587"/>
      <c r="H1473" s="588">
        <f t="shared" si="1499"/>
        <v>0</v>
      </c>
      <c r="I1473" s="588">
        <f t="shared" si="1519"/>
        <v>0</v>
      </c>
      <c r="J1473" s="587"/>
      <c r="K1473" s="588">
        <f t="shared" si="1500"/>
        <v>0</v>
      </c>
      <c r="L1473" s="588">
        <f t="shared" si="1520"/>
        <v>0</v>
      </c>
      <c r="M1473" s="587"/>
      <c r="N1473" s="588">
        <f t="shared" si="1501"/>
        <v>0</v>
      </c>
      <c r="O1473" s="588">
        <f t="shared" si="1521"/>
        <v>0</v>
      </c>
      <c r="P1473" s="587"/>
      <c r="Q1473" s="588">
        <f t="shared" si="1502"/>
        <v>0</v>
      </c>
      <c r="R1473" s="588">
        <f t="shared" si="1522"/>
        <v>0</v>
      </c>
      <c r="S1473" s="587"/>
      <c r="T1473" s="588">
        <f t="shared" si="1503"/>
        <v>0</v>
      </c>
      <c r="U1473" s="588">
        <f t="shared" si="1523"/>
        <v>0</v>
      </c>
      <c r="V1473" s="587"/>
      <c r="W1473" s="588">
        <f t="shared" si="1504"/>
        <v>0</v>
      </c>
      <c r="X1473" s="588">
        <f t="shared" si="1524"/>
        <v>0</v>
      </c>
      <c r="Y1473" s="587"/>
      <c r="Z1473" s="588">
        <f t="shared" si="1505"/>
        <v>0</v>
      </c>
      <c r="AA1473" s="588">
        <f t="shared" si="1532"/>
        <v>0</v>
      </c>
      <c r="AB1473" s="587"/>
      <c r="AC1473" s="588">
        <f t="shared" si="1506"/>
        <v>0</v>
      </c>
      <c r="AD1473" s="588">
        <f t="shared" si="1525"/>
        <v>0</v>
      </c>
      <c r="AE1473" s="587"/>
      <c r="AF1473" s="588">
        <f t="shared" si="1507"/>
        <v>0</v>
      </c>
      <c r="AG1473" s="588">
        <f t="shared" si="1526"/>
        <v>0</v>
      </c>
      <c r="AH1473" s="587"/>
      <c r="AI1473" s="588">
        <f t="shared" si="1508"/>
        <v>0</v>
      </c>
      <c r="AJ1473" s="588">
        <f t="shared" si="1527"/>
        <v>0</v>
      </c>
      <c r="AK1473" s="587"/>
      <c r="AL1473" s="588">
        <f t="shared" si="1509"/>
        <v>0</v>
      </c>
      <c r="AM1473" s="588">
        <f t="shared" si="1528"/>
        <v>0</v>
      </c>
      <c r="AN1473" s="587"/>
      <c r="AO1473" s="588">
        <f t="shared" si="1510"/>
        <v>0</v>
      </c>
      <c r="AP1473" s="588">
        <f t="shared" si="1529"/>
        <v>0</v>
      </c>
      <c r="AQ1473" s="587"/>
      <c r="AR1473" s="588">
        <f t="shared" si="1511"/>
        <v>0</v>
      </c>
      <c r="AS1473" s="588">
        <f t="shared" si="1490"/>
        <v>0</v>
      </c>
      <c r="AT1473" s="587"/>
      <c r="AU1473" s="588">
        <f t="shared" si="1512"/>
        <v>0</v>
      </c>
      <c r="AV1473" s="588">
        <f t="shared" si="1530"/>
        <v>0</v>
      </c>
      <c r="AW1473" s="587"/>
      <c r="AX1473" s="652"/>
      <c r="AY1473" s="706">
        <f t="shared" si="1531"/>
        <v>0</v>
      </c>
      <c r="BC1473" s="30">
        <f t="shared" si="1491"/>
        <v>0</v>
      </c>
      <c r="BD1473" s="30">
        <f t="shared" si="1492"/>
        <v>0</v>
      </c>
      <c r="BE1473" s="30">
        <f t="shared" si="1514"/>
        <v>0</v>
      </c>
      <c r="BF1473" s="30">
        <f t="shared" si="1493"/>
        <v>0</v>
      </c>
      <c r="BG1473" s="30">
        <f t="shared" si="1494"/>
        <v>0</v>
      </c>
      <c r="BH1473" s="30">
        <f t="shared" si="1513"/>
        <v>0</v>
      </c>
      <c r="BI1473" s="30">
        <f t="shared" si="1518"/>
        <v>0</v>
      </c>
      <c r="BJ1473" s="30">
        <f t="shared" si="1495"/>
        <v>0</v>
      </c>
      <c r="BK1473" s="704">
        <f t="shared" si="1496"/>
        <v>0</v>
      </c>
      <c r="BL1473" s="30">
        <f t="shared" si="1497"/>
        <v>0</v>
      </c>
      <c r="BM1473" s="30">
        <f t="shared" si="1498"/>
        <v>0</v>
      </c>
      <c r="BN1473" s="30">
        <f t="shared" si="1516"/>
        <v>0</v>
      </c>
    </row>
    <row r="1474" spans="1:66" ht="15.75" thickBot="1" x14ac:dyDescent="0.3">
      <c r="A1474" s="52"/>
      <c r="B1474" s="53"/>
      <c r="C1474" s="700"/>
      <c r="D1474" s="53"/>
      <c r="E1474" s="62" t="e">
        <f t="shared" si="1517"/>
        <v>#N/A</v>
      </c>
      <c r="F1474" s="664" t="str">
        <f t="shared" si="1515"/>
        <v/>
      </c>
      <c r="G1474" s="587"/>
      <c r="H1474" s="588">
        <f t="shared" si="1499"/>
        <v>0</v>
      </c>
      <c r="I1474" s="588">
        <f t="shared" si="1519"/>
        <v>0</v>
      </c>
      <c r="J1474" s="587"/>
      <c r="K1474" s="588">
        <f t="shared" si="1500"/>
        <v>0</v>
      </c>
      <c r="L1474" s="588">
        <f t="shared" si="1520"/>
        <v>0</v>
      </c>
      <c r="M1474" s="587"/>
      <c r="N1474" s="588">
        <f t="shared" si="1501"/>
        <v>0</v>
      </c>
      <c r="O1474" s="588">
        <f t="shared" si="1521"/>
        <v>0</v>
      </c>
      <c r="P1474" s="587"/>
      <c r="Q1474" s="588">
        <f t="shared" si="1502"/>
        <v>0</v>
      </c>
      <c r="R1474" s="588">
        <f t="shared" si="1522"/>
        <v>0</v>
      </c>
      <c r="S1474" s="587"/>
      <c r="T1474" s="588">
        <f t="shared" si="1503"/>
        <v>0</v>
      </c>
      <c r="U1474" s="588">
        <f t="shared" si="1523"/>
        <v>0</v>
      </c>
      <c r="V1474" s="587"/>
      <c r="W1474" s="588">
        <f t="shared" si="1504"/>
        <v>0</v>
      </c>
      <c r="X1474" s="588">
        <f t="shared" si="1524"/>
        <v>0</v>
      </c>
      <c r="Y1474" s="587"/>
      <c r="Z1474" s="588">
        <f t="shared" si="1505"/>
        <v>0</v>
      </c>
      <c r="AA1474" s="588">
        <f t="shared" si="1532"/>
        <v>0</v>
      </c>
      <c r="AB1474" s="587"/>
      <c r="AC1474" s="588">
        <f t="shared" si="1506"/>
        <v>0</v>
      </c>
      <c r="AD1474" s="588">
        <f t="shared" si="1525"/>
        <v>0</v>
      </c>
      <c r="AE1474" s="587"/>
      <c r="AF1474" s="588">
        <f t="shared" si="1507"/>
        <v>0</v>
      </c>
      <c r="AG1474" s="588">
        <f t="shared" si="1526"/>
        <v>0</v>
      </c>
      <c r="AH1474" s="587"/>
      <c r="AI1474" s="588">
        <f t="shared" si="1508"/>
        <v>0</v>
      </c>
      <c r="AJ1474" s="588">
        <f t="shared" si="1527"/>
        <v>0</v>
      </c>
      <c r="AK1474" s="587"/>
      <c r="AL1474" s="588">
        <f t="shared" si="1509"/>
        <v>0</v>
      </c>
      <c r="AM1474" s="588">
        <f t="shared" si="1528"/>
        <v>0</v>
      </c>
      <c r="AN1474" s="587"/>
      <c r="AO1474" s="588">
        <f t="shared" si="1510"/>
        <v>0</v>
      </c>
      <c r="AP1474" s="588">
        <f t="shared" si="1529"/>
        <v>0</v>
      </c>
      <c r="AQ1474" s="587"/>
      <c r="AR1474" s="588">
        <f t="shared" si="1511"/>
        <v>0</v>
      </c>
      <c r="AS1474" s="588">
        <f t="shared" si="1490"/>
        <v>0</v>
      </c>
      <c r="AT1474" s="587"/>
      <c r="AU1474" s="588">
        <f t="shared" si="1512"/>
        <v>0</v>
      </c>
      <c r="AV1474" s="588">
        <f t="shared" si="1530"/>
        <v>0</v>
      </c>
      <c r="AW1474" s="587"/>
      <c r="AX1474" s="652"/>
      <c r="AY1474" s="706">
        <f t="shared" si="1531"/>
        <v>0</v>
      </c>
      <c r="BC1474" s="30">
        <f t="shared" si="1491"/>
        <v>0</v>
      </c>
      <c r="BD1474" s="30">
        <f t="shared" si="1492"/>
        <v>0</v>
      </c>
      <c r="BE1474" s="30">
        <f t="shared" si="1514"/>
        <v>0</v>
      </c>
      <c r="BF1474" s="30">
        <f t="shared" si="1493"/>
        <v>0</v>
      </c>
      <c r="BG1474" s="30">
        <f t="shared" si="1494"/>
        <v>0</v>
      </c>
      <c r="BH1474" s="30">
        <f t="shared" si="1513"/>
        <v>0</v>
      </c>
      <c r="BI1474" s="30">
        <f t="shared" si="1518"/>
        <v>0</v>
      </c>
      <c r="BJ1474" s="30">
        <f t="shared" si="1495"/>
        <v>0</v>
      </c>
      <c r="BK1474" s="704">
        <f t="shared" si="1496"/>
        <v>0</v>
      </c>
      <c r="BL1474" s="30">
        <f t="shared" si="1497"/>
        <v>0</v>
      </c>
      <c r="BM1474" s="30">
        <f t="shared" si="1498"/>
        <v>0</v>
      </c>
      <c r="BN1474" s="30">
        <f t="shared" si="1516"/>
        <v>0</v>
      </c>
    </row>
    <row r="1475" spans="1:66" ht="15.75" thickBot="1" x14ac:dyDescent="0.3">
      <c r="A1475" s="52"/>
      <c r="B1475" s="53"/>
      <c r="C1475" s="700"/>
      <c r="D1475" s="53"/>
      <c r="E1475" s="62" t="e">
        <f t="shared" si="1517"/>
        <v>#N/A</v>
      </c>
      <c r="F1475" s="664" t="str">
        <f t="shared" si="1515"/>
        <v/>
      </c>
      <c r="G1475" s="587"/>
      <c r="H1475" s="588">
        <f t="shared" si="1499"/>
        <v>0</v>
      </c>
      <c r="I1475" s="588">
        <f t="shared" si="1519"/>
        <v>0</v>
      </c>
      <c r="J1475" s="587"/>
      <c r="K1475" s="588">
        <f t="shared" si="1500"/>
        <v>0</v>
      </c>
      <c r="L1475" s="588">
        <f t="shared" si="1520"/>
        <v>0</v>
      </c>
      <c r="M1475" s="587"/>
      <c r="N1475" s="588">
        <f t="shared" si="1501"/>
        <v>0</v>
      </c>
      <c r="O1475" s="588">
        <f t="shared" si="1521"/>
        <v>0</v>
      </c>
      <c r="P1475" s="587"/>
      <c r="Q1475" s="588">
        <f t="shared" si="1502"/>
        <v>0</v>
      </c>
      <c r="R1475" s="588">
        <f t="shared" si="1522"/>
        <v>0</v>
      </c>
      <c r="S1475" s="587"/>
      <c r="T1475" s="588">
        <f t="shared" si="1503"/>
        <v>0</v>
      </c>
      <c r="U1475" s="588">
        <f t="shared" si="1523"/>
        <v>0</v>
      </c>
      <c r="V1475" s="587"/>
      <c r="W1475" s="588">
        <f t="shared" si="1504"/>
        <v>0</v>
      </c>
      <c r="X1475" s="588">
        <f t="shared" si="1524"/>
        <v>0</v>
      </c>
      <c r="Y1475" s="587"/>
      <c r="Z1475" s="588">
        <f t="shared" si="1505"/>
        <v>0</v>
      </c>
      <c r="AA1475" s="588">
        <f t="shared" si="1532"/>
        <v>0</v>
      </c>
      <c r="AB1475" s="587"/>
      <c r="AC1475" s="588">
        <f t="shared" si="1506"/>
        <v>0</v>
      </c>
      <c r="AD1475" s="588">
        <f t="shared" si="1525"/>
        <v>0</v>
      </c>
      <c r="AE1475" s="587"/>
      <c r="AF1475" s="588">
        <f t="shared" si="1507"/>
        <v>0</v>
      </c>
      <c r="AG1475" s="588">
        <f t="shared" si="1526"/>
        <v>0</v>
      </c>
      <c r="AH1475" s="587"/>
      <c r="AI1475" s="588">
        <f t="shared" si="1508"/>
        <v>0</v>
      </c>
      <c r="AJ1475" s="588">
        <f t="shared" si="1527"/>
        <v>0</v>
      </c>
      <c r="AK1475" s="587"/>
      <c r="AL1475" s="588">
        <f t="shared" si="1509"/>
        <v>0</v>
      </c>
      <c r="AM1475" s="588">
        <f t="shared" si="1528"/>
        <v>0</v>
      </c>
      <c r="AN1475" s="587"/>
      <c r="AO1475" s="588">
        <f t="shared" si="1510"/>
        <v>0</v>
      </c>
      <c r="AP1475" s="588">
        <f t="shared" si="1529"/>
        <v>0</v>
      </c>
      <c r="AQ1475" s="587"/>
      <c r="AR1475" s="588">
        <f t="shared" si="1511"/>
        <v>0</v>
      </c>
      <c r="AS1475" s="588">
        <f t="shared" si="1490"/>
        <v>0</v>
      </c>
      <c r="AT1475" s="587"/>
      <c r="AU1475" s="588">
        <f t="shared" si="1512"/>
        <v>0</v>
      </c>
      <c r="AV1475" s="588">
        <f t="shared" si="1530"/>
        <v>0</v>
      </c>
      <c r="AW1475" s="587"/>
      <c r="AX1475" s="652"/>
      <c r="AY1475" s="706">
        <f t="shared" si="1531"/>
        <v>0</v>
      </c>
      <c r="BC1475" s="30">
        <f t="shared" si="1491"/>
        <v>0</v>
      </c>
      <c r="BD1475" s="30">
        <f t="shared" si="1492"/>
        <v>0</v>
      </c>
      <c r="BE1475" s="30">
        <f t="shared" si="1514"/>
        <v>0</v>
      </c>
      <c r="BF1475" s="30">
        <f t="shared" si="1493"/>
        <v>0</v>
      </c>
      <c r="BG1475" s="30">
        <f t="shared" si="1494"/>
        <v>0</v>
      </c>
      <c r="BH1475" s="30">
        <f t="shared" si="1513"/>
        <v>0</v>
      </c>
      <c r="BI1475" s="30">
        <f t="shared" si="1518"/>
        <v>0</v>
      </c>
      <c r="BJ1475" s="30">
        <f t="shared" si="1495"/>
        <v>0</v>
      </c>
      <c r="BK1475" s="704">
        <f t="shared" si="1496"/>
        <v>0</v>
      </c>
      <c r="BL1475" s="30">
        <f t="shared" si="1497"/>
        <v>0</v>
      </c>
      <c r="BM1475" s="30">
        <f t="shared" si="1498"/>
        <v>0</v>
      </c>
      <c r="BN1475" s="30">
        <f t="shared" si="1516"/>
        <v>0</v>
      </c>
    </row>
    <row r="1476" spans="1:66" ht="15.75" thickBot="1" x14ac:dyDescent="0.3">
      <c r="A1476" s="52"/>
      <c r="B1476" s="53"/>
      <c r="C1476" s="700"/>
      <c r="D1476" s="53"/>
      <c r="E1476" s="62" t="e">
        <f t="shared" si="1517"/>
        <v>#N/A</v>
      </c>
      <c r="F1476" s="664" t="str">
        <f t="shared" si="1515"/>
        <v/>
      </c>
      <c r="G1476" s="587"/>
      <c r="H1476" s="588">
        <f t="shared" si="1499"/>
        <v>0</v>
      </c>
      <c r="I1476" s="588">
        <f t="shared" si="1519"/>
        <v>0</v>
      </c>
      <c r="J1476" s="587"/>
      <c r="K1476" s="588">
        <f t="shared" si="1500"/>
        <v>0</v>
      </c>
      <c r="L1476" s="588">
        <f t="shared" si="1520"/>
        <v>0</v>
      </c>
      <c r="M1476" s="587"/>
      <c r="N1476" s="588">
        <f t="shared" si="1501"/>
        <v>0</v>
      </c>
      <c r="O1476" s="588">
        <f t="shared" si="1521"/>
        <v>0</v>
      </c>
      <c r="P1476" s="587"/>
      <c r="Q1476" s="588">
        <f t="shared" si="1502"/>
        <v>0</v>
      </c>
      <c r="R1476" s="588">
        <f t="shared" si="1522"/>
        <v>0</v>
      </c>
      <c r="S1476" s="587"/>
      <c r="T1476" s="588">
        <f t="shared" si="1503"/>
        <v>0</v>
      </c>
      <c r="U1476" s="588">
        <f t="shared" si="1523"/>
        <v>0</v>
      </c>
      <c r="V1476" s="587"/>
      <c r="W1476" s="588">
        <f t="shared" si="1504"/>
        <v>0</v>
      </c>
      <c r="X1476" s="588">
        <f t="shared" si="1524"/>
        <v>0</v>
      </c>
      <c r="Y1476" s="587"/>
      <c r="Z1476" s="588">
        <f t="shared" si="1505"/>
        <v>0</v>
      </c>
      <c r="AA1476" s="588">
        <f t="shared" si="1532"/>
        <v>0</v>
      </c>
      <c r="AB1476" s="587"/>
      <c r="AC1476" s="588">
        <f t="shared" si="1506"/>
        <v>0</v>
      </c>
      <c r="AD1476" s="588">
        <f t="shared" si="1525"/>
        <v>0</v>
      </c>
      <c r="AE1476" s="587"/>
      <c r="AF1476" s="588">
        <f t="shared" si="1507"/>
        <v>0</v>
      </c>
      <c r="AG1476" s="588">
        <f t="shared" si="1526"/>
        <v>0</v>
      </c>
      <c r="AH1476" s="587"/>
      <c r="AI1476" s="588">
        <f t="shared" si="1508"/>
        <v>0</v>
      </c>
      <c r="AJ1476" s="588">
        <f t="shared" si="1527"/>
        <v>0</v>
      </c>
      <c r="AK1476" s="587"/>
      <c r="AL1476" s="588">
        <f t="shared" si="1509"/>
        <v>0</v>
      </c>
      <c r="AM1476" s="588">
        <f t="shared" si="1528"/>
        <v>0</v>
      </c>
      <c r="AN1476" s="587"/>
      <c r="AO1476" s="588">
        <f t="shared" si="1510"/>
        <v>0</v>
      </c>
      <c r="AP1476" s="588">
        <f t="shared" si="1529"/>
        <v>0</v>
      </c>
      <c r="AQ1476" s="587"/>
      <c r="AR1476" s="588">
        <f t="shared" si="1511"/>
        <v>0</v>
      </c>
      <c r="AS1476" s="588">
        <f t="shared" si="1490"/>
        <v>0</v>
      </c>
      <c r="AT1476" s="587"/>
      <c r="AU1476" s="588">
        <f t="shared" si="1512"/>
        <v>0</v>
      </c>
      <c r="AV1476" s="588">
        <f t="shared" si="1530"/>
        <v>0</v>
      </c>
      <c r="AW1476" s="587"/>
      <c r="AX1476" s="652"/>
      <c r="AY1476" s="706">
        <f t="shared" si="1531"/>
        <v>0</v>
      </c>
      <c r="BC1476" s="30">
        <f t="shared" si="1491"/>
        <v>0</v>
      </c>
      <c r="BD1476" s="30">
        <f t="shared" si="1492"/>
        <v>0</v>
      </c>
      <c r="BE1476" s="30">
        <f t="shared" si="1514"/>
        <v>0</v>
      </c>
      <c r="BF1476" s="30">
        <f t="shared" si="1493"/>
        <v>0</v>
      </c>
      <c r="BG1476" s="30">
        <f t="shared" si="1494"/>
        <v>0</v>
      </c>
      <c r="BH1476" s="30">
        <f t="shared" si="1513"/>
        <v>0</v>
      </c>
      <c r="BI1476" s="30">
        <f t="shared" si="1518"/>
        <v>0</v>
      </c>
      <c r="BJ1476" s="30">
        <f t="shared" si="1495"/>
        <v>0</v>
      </c>
      <c r="BK1476" s="704">
        <f t="shared" si="1496"/>
        <v>0</v>
      </c>
      <c r="BL1476" s="30">
        <f t="shared" si="1497"/>
        <v>0</v>
      </c>
      <c r="BM1476" s="30">
        <f t="shared" si="1498"/>
        <v>0</v>
      </c>
      <c r="BN1476" s="30">
        <f t="shared" si="1516"/>
        <v>0</v>
      </c>
    </row>
    <row r="1477" spans="1:66" ht="15.75" thickBot="1" x14ac:dyDescent="0.3">
      <c r="A1477" s="52"/>
      <c r="B1477" s="53"/>
      <c r="C1477" s="700"/>
      <c r="D1477" s="53"/>
      <c r="E1477" s="62" t="e">
        <f t="shared" si="1517"/>
        <v>#N/A</v>
      </c>
      <c r="F1477" s="664" t="str">
        <f t="shared" si="1515"/>
        <v/>
      </c>
      <c r="G1477" s="587"/>
      <c r="H1477" s="588">
        <f t="shared" si="1499"/>
        <v>0</v>
      </c>
      <c r="I1477" s="588">
        <f t="shared" si="1519"/>
        <v>0</v>
      </c>
      <c r="J1477" s="587"/>
      <c r="K1477" s="588">
        <f t="shared" si="1500"/>
        <v>0</v>
      </c>
      <c r="L1477" s="588">
        <f t="shared" si="1520"/>
        <v>0</v>
      </c>
      <c r="M1477" s="587"/>
      <c r="N1477" s="588">
        <f t="shared" si="1501"/>
        <v>0</v>
      </c>
      <c r="O1477" s="588">
        <f t="shared" si="1521"/>
        <v>0</v>
      </c>
      <c r="P1477" s="587"/>
      <c r="Q1477" s="588">
        <f t="shared" si="1502"/>
        <v>0</v>
      </c>
      <c r="R1477" s="588">
        <f t="shared" si="1522"/>
        <v>0</v>
      </c>
      <c r="S1477" s="587"/>
      <c r="T1477" s="588">
        <f t="shared" si="1503"/>
        <v>0</v>
      </c>
      <c r="U1477" s="588">
        <f t="shared" si="1523"/>
        <v>0</v>
      </c>
      <c r="V1477" s="587"/>
      <c r="W1477" s="588">
        <f t="shared" si="1504"/>
        <v>0</v>
      </c>
      <c r="X1477" s="588">
        <f t="shared" si="1524"/>
        <v>0</v>
      </c>
      <c r="Y1477" s="587"/>
      <c r="Z1477" s="588">
        <f t="shared" si="1505"/>
        <v>0</v>
      </c>
      <c r="AA1477" s="588">
        <f t="shared" si="1532"/>
        <v>0</v>
      </c>
      <c r="AB1477" s="587"/>
      <c r="AC1477" s="588">
        <f t="shared" si="1506"/>
        <v>0</v>
      </c>
      <c r="AD1477" s="588">
        <f t="shared" si="1525"/>
        <v>0</v>
      </c>
      <c r="AE1477" s="587"/>
      <c r="AF1477" s="588">
        <f t="shared" si="1507"/>
        <v>0</v>
      </c>
      <c r="AG1477" s="588">
        <f t="shared" si="1526"/>
        <v>0</v>
      </c>
      <c r="AH1477" s="587"/>
      <c r="AI1477" s="588">
        <f t="shared" si="1508"/>
        <v>0</v>
      </c>
      <c r="AJ1477" s="588">
        <f t="shared" si="1527"/>
        <v>0</v>
      </c>
      <c r="AK1477" s="587"/>
      <c r="AL1477" s="588">
        <f t="shared" si="1509"/>
        <v>0</v>
      </c>
      <c r="AM1477" s="588">
        <f t="shared" si="1528"/>
        <v>0</v>
      </c>
      <c r="AN1477" s="587"/>
      <c r="AO1477" s="588">
        <f t="shared" si="1510"/>
        <v>0</v>
      </c>
      <c r="AP1477" s="588">
        <f t="shared" si="1529"/>
        <v>0</v>
      </c>
      <c r="AQ1477" s="587"/>
      <c r="AR1477" s="588">
        <f t="shared" si="1511"/>
        <v>0</v>
      </c>
      <c r="AS1477" s="588">
        <f t="shared" si="1490"/>
        <v>0</v>
      </c>
      <c r="AT1477" s="587"/>
      <c r="AU1477" s="588">
        <f t="shared" si="1512"/>
        <v>0</v>
      </c>
      <c r="AV1477" s="588">
        <f t="shared" si="1530"/>
        <v>0</v>
      </c>
      <c r="AW1477" s="587"/>
      <c r="AX1477" s="652"/>
      <c r="AY1477" s="706">
        <f t="shared" si="1531"/>
        <v>0</v>
      </c>
      <c r="BC1477" s="30">
        <f t="shared" si="1491"/>
        <v>0</v>
      </c>
      <c r="BD1477" s="30">
        <f t="shared" si="1492"/>
        <v>0</v>
      </c>
      <c r="BE1477" s="30">
        <f t="shared" si="1514"/>
        <v>0</v>
      </c>
      <c r="BF1477" s="30">
        <f t="shared" si="1493"/>
        <v>0</v>
      </c>
      <c r="BG1477" s="30">
        <f t="shared" si="1494"/>
        <v>0</v>
      </c>
      <c r="BH1477" s="30">
        <f t="shared" si="1513"/>
        <v>0</v>
      </c>
      <c r="BI1477" s="30">
        <f t="shared" si="1518"/>
        <v>0</v>
      </c>
      <c r="BJ1477" s="30">
        <f t="shared" si="1495"/>
        <v>0</v>
      </c>
      <c r="BK1477" s="704">
        <f t="shared" si="1496"/>
        <v>0</v>
      </c>
      <c r="BL1477" s="30">
        <f t="shared" si="1497"/>
        <v>0</v>
      </c>
      <c r="BM1477" s="30">
        <f t="shared" si="1498"/>
        <v>0</v>
      </c>
      <c r="BN1477" s="30">
        <f t="shared" si="1516"/>
        <v>0</v>
      </c>
    </row>
    <row r="1478" spans="1:66" ht="15.75" thickBot="1" x14ac:dyDescent="0.3">
      <c r="A1478" s="52"/>
      <c r="B1478" s="53"/>
      <c r="C1478" s="700"/>
      <c r="D1478" s="53"/>
      <c r="E1478" s="62" t="e">
        <f t="shared" si="1517"/>
        <v>#N/A</v>
      </c>
      <c r="F1478" s="664" t="str">
        <f t="shared" si="1515"/>
        <v/>
      </c>
      <c r="G1478" s="587"/>
      <c r="H1478" s="588">
        <f t="shared" si="1499"/>
        <v>0</v>
      </c>
      <c r="I1478" s="588">
        <f t="shared" si="1519"/>
        <v>0</v>
      </c>
      <c r="J1478" s="587"/>
      <c r="K1478" s="588">
        <f t="shared" si="1500"/>
        <v>0</v>
      </c>
      <c r="L1478" s="588">
        <f t="shared" si="1520"/>
        <v>0</v>
      </c>
      <c r="M1478" s="587"/>
      <c r="N1478" s="588">
        <f t="shared" si="1501"/>
        <v>0</v>
      </c>
      <c r="O1478" s="588">
        <f t="shared" si="1521"/>
        <v>0</v>
      </c>
      <c r="P1478" s="587"/>
      <c r="Q1478" s="588">
        <f t="shared" si="1502"/>
        <v>0</v>
      </c>
      <c r="R1478" s="588">
        <f t="shared" si="1522"/>
        <v>0</v>
      </c>
      <c r="S1478" s="587"/>
      <c r="T1478" s="588">
        <f t="shared" si="1503"/>
        <v>0</v>
      </c>
      <c r="U1478" s="588">
        <f t="shared" si="1523"/>
        <v>0</v>
      </c>
      <c r="V1478" s="587"/>
      <c r="W1478" s="588">
        <f t="shared" si="1504"/>
        <v>0</v>
      </c>
      <c r="X1478" s="588">
        <f t="shared" si="1524"/>
        <v>0</v>
      </c>
      <c r="Y1478" s="587"/>
      <c r="Z1478" s="588">
        <f t="shared" si="1505"/>
        <v>0</v>
      </c>
      <c r="AA1478" s="588">
        <f t="shared" si="1532"/>
        <v>0</v>
      </c>
      <c r="AB1478" s="587"/>
      <c r="AC1478" s="588">
        <f t="shared" si="1506"/>
        <v>0</v>
      </c>
      <c r="AD1478" s="588">
        <f t="shared" si="1525"/>
        <v>0</v>
      </c>
      <c r="AE1478" s="587"/>
      <c r="AF1478" s="588">
        <f t="shared" si="1507"/>
        <v>0</v>
      </c>
      <c r="AG1478" s="588">
        <f t="shared" si="1526"/>
        <v>0</v>
      </c>
      <c r="AH1478" s="587"/>
      <c r="AI1478" s="588">
        <f t="shared" si="1508"/>
        <v>0</v>
      </c>
      <c r="AJ1478" s="588">
        <f t="shared" si="1527"/>
        <v>0</v>
      </c>
      <c r="AK1478" s="587"/>
      <c r="AL1478" s="588">
        <f t="shared" si="1509"/>
        <v>0</v>
      </c>
      <c r="AM1478" s="588">
        <f t="shared" si="1528"/>
        <v>0</v>
      </c>
      <c r="AN1478" s="587"/>
      <c r="AO1478" s="588">
        <f t="shared" si="1510"/>
        <v>0</v>
      </c>
      <c r="AP1478" s="588">
        <f t="shared" si="1529"/>
        <v>0</v>
      </c>
      <c r="AQ1478" s="587"/>
      <c r="AR1478" s="588">
        <f t="shared" si="1511"/>
        <v>0</v>
      </c>
      <c r="AS1478" s="588">
        <f t="shared" ref="AS1478:AS1541" si="1533">SUM(AQ1478:AR1478)</f>
        <v>0</v>
      </c>
      <c r="AT1478" s="587"/>
      <c r="AU1478" s="588">
        <f t="shared" si="1512"/>
        <v>0</v>
      </c>
      <c r="AV1478" s="588">
        <f t="shared" si="1530"/>
        <v>0</v>
      </c>
      <c r="AW1478" s="587"/>
      <c r="AX1478" s="652"/>
      <c r="AY1478" s="706">
        <f t="shared" si="1531"/>
        <v>0</v>
      </c>
      <c r="BC1478" s="30">
        <f t="shared" si="1491"/>
        <v>0</v>
      </c>
      <c r="BD1478" s="30">
        <f t="shared" si="1492"/>
        <v>0</v>
      </c>
      <c r="BE1478" s="30">
        <f t="shared" si="1514"/>
        <v>0</v>
      </c>
      <c r="BF1478" s="30">
        <f t="shared" si="1493"/>
        <v>0</v>
      </c>
      <c r="BG1478" s="30">
        <f t="shared" si="1494"/>
        <v>0</v>
      </c>
      <c r="BH1478" s="30">
        <f t="shared" si="1513"/>
        <v>0</v>
      </c>
      <c r="BI1478" s="30">
        <f t="shared" si="1518"/>
        <v>0</v>
      </c>
      <c r="BJ1478" s="30">
        <f t="shared" si="1495"/>
        <v>0</v>
      </c>
      <c r="BK1478" s="704">
        <f t="shared" si="1496"/>
        <v>0</v>
      </c>
      <c r="BL1478" s="30">
        <f t="shared" si="1497"/>
        <v>0</v>
      </c>
      <c r="BM1478" s="30">
        <f t="shared" si="1498"/>
        <v>0</v>
      </c>
      <c r="BN1478" s="30">
        <f t="shared" si="1516"/>
        <v>0</v>
      </c>
    </row>
    <row r="1479" spans="1:66" ht="15.75" thickBot="1" x14ac:dyDescent="0.3">
      <c r="A1479" s="52"/>
      <c r="B1479" s="53"/>
      <c r="C1479" s="700"/>
      <c r="D1479" s="53"/>
      <c r="E1479" s="62" t="e">
        <f t="shared" si="1517"/>
        <v>#N/A</v>
      </c>
      <c r="F1479" s="664" t="str">
        <f t="shared" si="1515"/>
        <v/>
      </c>
      <c r="G1479" s="587"/>
      <c r="H1479" s="588">
        <f t="shared" si="1499"/>
        <v>0</v>
      </c>
      <c r="I1479" s="588">
        <f t="shared" si="1519"/>
        <v>0</v>
      </c>
      <c r="J1479" s="587"/>
      <c r="K1479" s="588">
        <f t="shared" si="1500"/>
        <v>0</v>
      </c>
      <c r="L1479" s="588">
        <f t="shared" si="1520"/>
        <v>0</v>
      </c>
      <c r="M1479" s="587"/>
      <c r="N1479" s="588">
        <f t="shared" si="1501"/>
        <v>0</v>
      </c>
      <c r="O1479" s="588">
        <f t="shared" si="1521"/>
        <v>0</v>
      </c>
      <c r="P1479" s="587"/>
      <c r="Q1479" s="588">
        <f t="shared" si="1502"/>
        <v>0</v>
      </c>
      <c r="R1479" s="588">
        <f t="shared" si="1522"/>
        <v>0</v>
      </c>
      <c r="S1479" s="587"/>
      <c r="T1479" s="588">
        <f t="shared" si="1503"/>
        <v>0</v>
      </c>
      <c r="U1479" s="588">
        <f t="shared" si="1523"/>
        <v>0</v>
      </c>
      <c r="V1479" s="587"/>
      <c r="W1479" s="588">
        <f t="shared" si="1504"/>
        <v>0</v>
      </c>
      <c r="X1479" s="588">
        <f t="shared" si="1524"/>
        <v>0</v>
      </c>
      <c r="Y1479" s="587"/>
      <c r="Z1479" s="588">
        <f t="shared" si="1505"/>
        <v>0</v>
      </c>
      <c r="AA1479" s="588">
        <f t="shared" si="1532"/>
        <v>0</v>
      </c>
      <c r="AB1479" s="587"/>
      <c r="AC1479" s="588">
        <f t="shared" si="1506"/>
        <v>0</v>
      </c>
      <c r="AD1479" s="588">
        <f t="shared" si="1525"/>
        <v>0</v>
      </c>
      <c r="AE1479" s="587"/>
      <c r="AF1479" s="588">
        <f t="shared" si="1507"/>
        <v>0</v>
      </c>
      <c r="AG1479" s="588">
        <f t="shared" si="1526"/>
        <v>0</v>
      </c>
      <c r="AH1479" s="587"/>
      <c r="AI1479" s="588">
        <f t="shared" si="1508"/>
        <v>0</v>
      </c>
      <c r="AJ1479" s="588">
        <f t="shared" si="1527"/>
        <v>0</v>
      </c>
      <c r="AK1479" s="587"/>
      <c r="AL1479" s="588">
        <f t="shared" si="1509"/>
        <v>0</v>
      </c>
      <c r="AM1479" s="588">
        <f t="shared" si="1528"/>
        <v>0</v>
      </c>
      <c r="AN1479" s="587"/>
      <c r="AO1479" s="588">
        <f t="shared" si="1510"/>
        <v>0</v>
      </c>
      <c r="AP1479" s="588">
        <f t="shared" si="1529"/>
        <v>0</v>
      </c>
      <c r="AQ1479" s="587"/>
      <c r="AR1479" s="588">
        <f t="shared" si="1511"/>
        <v>0</v>
      </c>
      <c r="AS1479" s="588">
        <f t="shared" si="1533"/>
        <v>0</v>
      </c>
      <c r="AT1479" s="587"/>
      <c r="AU1479" s="588">
        <f t="shared" si="1512"/>
        <v>0</v>
      </c>
      <c r="AV1479" s="588">
        <f t="shared" si="1530"/>
        <v>0</v>
      </c>
      <c r="AW1479" s="587"/>
      <c r="AX1479" s="652"/>
      <c r="AY1479" s="706">
        <f t="shared" si="1531"/>
        <v>0</v>
      </c>
      <c r="BC1479" s="30">
        <f t="shared" si="1491"/>
        <v>0</v>
      </c>
      <c r="BD1479" s="30">
        <f t="shared" si="1492"/>
        <v>0</v>
      </c>
      <c r="BE1479" s="30">
        <f t="shared" si="1514"/>
        <v>0</v>
      </c>
      <c r="BF1479" s="30">
        <f t="shared" si="1493"/>
        <v>0</v>
      </c>
      <c r="BG1479" s="30">
        <f t="shared" si="1494"/>
        <v>0</v>
      </c>
      <c r="BH1479" s="30">
        <f t="shared" si="1513"/>
        <v>0</v>
      </c>
      <c r="BI1479" s="30">
        <f t="shared" si="1518"/>
        <v>0</v>
      </c>
      <c r="BJ1479" s="30">
        <f t="shared" si="1495"/>
        <v>0</v>
      </c>
      <c r="BK1479" s="704">
        <f t="shared" si="1496"/>
        <v>0</v>
      </c>
      <c r="BL1479" s="30">
        <f t="shared" si="1497"/>
        <v>0</v>
      </c>
      <c r="BM1479" s="30">
        <f t="shared" si="1498"/>
        <v>0</v>
      </c>
      <c r="BN1479" s="30">
        <f t="shared" si="1516"/>
        <v>0</v>
      </c>
    </row>
    <row r="1480" spans="1:66" ht="15.75" thickBot="1" x14ac:dyDescent="0.3">
      <c r="A1480" s="52"/>
      <c r="B1480" s="53"/>
      <c r="C1480" s="700"/>
      <c r="D1480" s="53"/>
      <c r="E1480" s="62" t="e">
        <f t="shared" si="1517"/>
        <v>#N/A</v>
      </c>
      <c r="F1480" s="664" t="str">
        <f t="shared" si="1515"/>
        <v/>
      </c>
      <c r="G1480" s="587"/>
      <c r="H1480" s="588">
        <f t="shared" si="1499"/>
        <v>0</v>
      </c>
      <c r="I1480" s="588">
        <f t="shared" si="1519"/>
        <v>0</v>
      </c>
      <c r="J1480" s="587"/>
      <c r="K1480" s="588">
        <f t="shared" si="1500"/>
        <v>0</v>
      </c>
      <c r="L1480" s="588">
        <f t="shared" si="1520"/>
        <v>0</v>
      </c>
      <c r="M1480" s="587"/>
      <c r="N1480" s="588">
        <f t="shared" si="1501"/>
        <v>0</v>
      </c>
      <c r="O1480" s="588">
        <f t="shared" si="1521"/>
        <v>0</v>
      </c>
      <c r="P1480" s="587"/>
      <c r="Q1480" s="588">
        <f t="shared" si="1502"/>
        <v>0</v>
      </c>
      <c r="R1480" s="588">
        <f t="shared" si="1522"/>
        <v>0</v>
      </c>
      <c r="S1480" s="587"/>
      <c r="T1480" s="588">
        <f t="shared" si="1503"/>
        <v>0</v>
      </c>
      <c r="U1480" s="588">
        <f t="shared" si="1523"/>
        <v>0</v>
      </c>
      <c r="V1480" s="587"/>
      <c r="W1480" s="588">
        <f t="shared" si="1504"/>
        <v>0</v>
      </c>
      <c r="X1480" s="588">
        <f t="shared" si="1524"/>
        <v>0</v>
      </c>
      <c r="Y1480" s="587"/>
      <c r="Z1480" s="588">
        <f t="shared" si="1505"/>
        <v>0</v>
      </c>
      <c r="AA1480" s="588">
        <f t="shared" si="1532"/>
        <v>0</v>
      </c>
      <c r="AB1480" s="587"/>
      <c r="AC1480" s="588">
        <f t="shared" si="1506"/>
        <v>0</v>
      </c>
      <c r="AD1480" s="588">
        <f t="shared" si="1525"/>
        <v>0</v>
      </c>
      <c r="AE1480" s="587"/>
      <c r="AF1480" s="588">
        <f t="shared" si="1507"/>
        <v>0</v>
      </c>
      <c r="AG1480" s="588">
        <f t="shared" si="1526"/>
        <v>0</v>
      </c>
      <c r="AH1480" s="587"/>
      <c r="AI1480" s="588">
        <f t="shared" si="1508"/>
        <v>0</v>
      </c>
      <c r="AJ1480" s="588">
        <f t="shared" si="1527"/>
        <v>0</v>
      </c>
      <c r="AK1480" s="587"/>
      <c r="AL1480" s="588">
        <f t="shared" si="1509"/>
        <v>0</v>
      </c>
      <c r="AM1480" s="588">
        <f t="shared" si="1528"/>
        <v>0</v>
      </c>
      <c r="AN1480" s="587"/>
      <c r="AO1480" s="588">
        <f t="shared" si="1510"/>
        <v>0</v>
      </c>
      <c r="AP1480" s="588">
        <f t="shared" si="1529"/>
        <v>0</v>
      </c>
      <c r="AQ1480" s="587"/>
      <c r="AR1480" s="588">
        <f t="shared" si="1511"/>
        <v>0</v>
      </c>
      <c r="AS1480" s="588">
        <f t="shared" si="1533"/>
        <v>0</v>
      </c>
      <c r="AT1480" s="587"/>
      <c r="AU1480" s="588">
        <f t="shared" si="1512"/>
        <v>0</v>
      </c>
      <c r="AV1480" s="588">
        <f t="shared" si="1530"/>
        <v>0</v>
      </c>
      <c r="AW1480" s="587"/>
      <c r="AX1480" s="652"/>
      <c r="AY1480" s="706">
        <f t="shared" si="1531"/>
        <v>0</v>
      </c>
      <c r="BC1480" s="30">
        <f t="shared" ref="BC1480:BC1543" si="1534">L1480-I1480</f>
        <v>0</v>
      </c>
      <c r="BD1480" s="30">
        <f t="shared" ref="BD1480:BD1543" si="1535">O1480-L1480</f>
        <v>0</v>
      </c>
      <c r="BE1480" s="30">
        <f t="shared" si="1514"/>
        <v>0</v>
      </c>
      <c r="BF1480" s="30">
        <f t="shared" ref="BF1480:BF1543" si="1536">U1480-R1480</f>
        <v>0</v>
      </c>
      <c r="BG1480" s="30">
        <f t="shared" ref="BG1480:BG1543" si="1537">X1480-U1480</f>
        <v>0</v>
      </c>
      <c r="BH1480" s="30">
        <f t="shared" si="1513"/>
        <v>0</v>
      </c>
      <c r="BI1480" s="30">
        <f t="shared" si="1518"/>
        <v>0</v>
      </c>
      <c r="BJ1480" s="30">
        <f t="shared" ref="BJ1480:BJ1543" si="1538">AG1480-AD1480</f>
        <v>0</v>
      </c>
      <c r="BK1480" s="704">
        <f t="shared" ref="BK1480:BK1543" si="1539">AJ1480-AG1480</f>
        <v>0</v>
      </c>
      <c r="BL1480" s="30">
        <f t="shared" ref="BL1480:BL1543" si="1540">AM1480-AJ1480</f>
        <v>0</v>
      </c>
      <c r="BM1480" s="30">
        <f t="shared" ref="BM1480:BM1543" si="1541">AP1480-AM1480</f>
        <v>0</v>
      </c>
      <c r="BN1480" s="30">
        <f t="shared" si="1516"/>
        <v>0</v>
      </c>
    </row>
    <row r="1481" spans="1:66" ht="15.75" thickBot="1" x14ac:dyDescent="0.3">
      <c r="A1481" s="52"/>
      <c r="B1481" s="53"/>
      <c r="C1481" s="700"/>
      <c r="D1481" s="53"/>
      <c r="E1481" s="62" t="e">
        <f t="shared" si="1517"/>
        <v>#N/A</v>
      </c>
      <c r="F1481" s="664" t="str">
        <f t="shared" si="1515"/>
        <v/>
      </c>
      <c r="G1481" s="587"/>
      <c r="H1481" s="588">
        <f t="shared" si="1499"/>
        <v>0</v>
      </c>
      <c r="I1481" s="588">
        <f t="shared" si="1519"/>
        <v>0</v>
      </c>
      <c r="J1481" s="587"/>
      <c r="K1481" s="588">
        <f t="shared" si="1500"/>
        <v>0</v>
      </c>
      <c r="L1481" s="588">
        <f t="shared" si="1520"/>
        <v>0</v>
      </c>
      <c r="M1481" s="587"/>
      <c r="N1481" s="588">
        <f t="shared" si="1501"/>
        <v>0</v>
      </c>
      <c r="O1481" s="588">
        <f t="shared" si="1521"/>
        <v>0</v>
      </c>
      <c r="P1481" s="587"/>
      <c r="Q1481" s="588">
        <f t="shared" si="1502"/>
        <v>0</v>
      </c>
      <c r="R1481" s="588">
        <f t="shared" si="1522"/>
        <v>0</v>
      </c>
      <c r="S1481" s="587"/>
      <c r="T1481" s="588">
        <f t="shared" si="1503"/>
        <v>0</v>
      </c>
      <c r="U1481" s="588">
        <f t="shared" si="1523"/>
        <v>0</v>
      </c>
      <c r="V1481" s="587"/>
      <c r="W1481" s="588">
        <f t="shared" si="1504"/>
        <v>0</v>
      </c>
      <c r="X1481" s="588">
        <f t="shared" si="1524"/>
        <v>0</v>
      </c>
      <c r="Y1481" s="587"/>
      <c r="Z1481" s="588">
        <f t="shared" si="1505"/>
        <v>0</v>
      </c>
      <c r="AA1481" s="588">
        <f t="shared" si="1532"/>
        <v>0</v>
      </c>
      <c r="AB1481" s="587"/>
      <c r="AC1481" s="588">
        <f t="shared" si="1506"/>
        <v>0</v>
      </c>
      <c r="AD1481" s="588">
        <f t="shared" si="1525"/>
        <v>0</v>
      </c>
      <c r="AE1481" s="587"/>
      <c r="AF1481" s="588">
        <f t="shared" si="1507"/>
        <v>0</v>
      </c>
      <c r="AG1481" s="588">
        <f t="shared" si="1526"/>
        <v>0</v>
      </c>
      <c r="AH1481" s="587"/>
      <c r="AI1481" s="588">
        <f t="shared" si="1508"/>
        <v>0</v>
      </c>
      <c r="AJ1481" s="588">
        <f t="shared" si="1527"/>
        <v>0</v>
      </c>
      <c r="AK1481" s="587"/>
      <c r="AL1481" s="588">
        <f t="shared" si="1509"/>
        <v>0</v>
      </c>
      <c r="AM1481" s="588">
        <f t="shared" si="1528"/>
        <v>0</v>
      </c>
      <c r="AN1481" s="587"/>
      <c r="AO1481" s="588">
        <f t="shared" si="1510"/>
        <v>0</v>
      </c>
      <c r="AP1481" s="588">
        <f t="shared" si="1529"/>
        <v>0</v>
      </c>
      <c r="AQ1481" s="587"/>
      <c r="AR1481" s="588">
        <f t="shared" si="1511"/>
        <v>0</v>
      </c>
      <c r="AS1481" s="588">
        <f t="shared" si="1533"/>
        <v>0</v>
      </c>
      <c r="AT1481" s="587"/>
      <c r="AU1481" s="588">
        <f t="shared" si="1512"/>
        <v>0</v>
      </c>
      <c r="AV1481" s="588">
        <f t="shared" si="1530"/>
        <v>0</v>
      </c>
      <c r="AW1481" s="587"/>
      <c r="AX1481" s="652"/>
      <c r="AY1481" s="706">
        <f t="shared" si="1531"/>
        <v>0</v>
      </c>
      <c r="BC1481" s="30">
        <f t="shared" si="1534"/>
        <v>0</v>
      </c>
      <c r="BD1481" s="30">
        <f t="shared" si="1535"/>
        <v>0</v>
      </c>
      <c r="BE1481" s="30">
        <f t="shared" si="1514"/>
        <v>0</v>
      </c>
      <c r="BF1481" s="30">
        <f t="shared" si="1536"/>
        <v>0</v>
      </c>
      <c r="BG1481" s="30">
        <f t="shared" si="1537"/>
        <v>0</v>
      </c>
      <c r="BH1481" s="30">
        <f t="shared" si="1513"/>
        <v>0</v>
      </c>
      <c r="BI1481" s="30">
        <f t="shared" si="1518"/>
        <v>0</v>
      </c>
      <c r="BJ1481" s="30">
        <f t="shared" si="1538"/>
        <v>0</v>
      </c>
      <c r="BK1481" s="704">
        <f t="shared" si="1539"/>
        <v>0</v>
      </c>
      <c r="BL1481" s="30">
        <f t="shared" si="1540"/>
        <v>0</v>
      </c>
      <c r="BM1481" s="30">
        <f t="shared" si="1541"/>
        <v>0</v>
      </c>
      <c r="BN1481" s="30">
        <f t="shared" si="1516"/>
        <v>0</v>
      </c>
    </row>
    <row r="1482" spans="1:66" ht="15.75" thickBot="1" x14ac:dyDescent="0.3">
      <c r="A1482" s="52"/>
      <c r="B1482" s="53"/>
      <c r="C1482" s="700"/>
      <c r="D1482" s="53"/>
      <c r="E1482" s="62" t="e">
        <f t="shared" si="1517"/>
        <v>#N/A</v>
      </c>
      <c r="F1482" s="664" t="str">
        <f t="shared" si="1515"/>
        <v/>
      </c>
      <c r="G1482" s="587"/>
      <c r="H1482" s="588">
        <f t="shared" si="1499"/>
        <v>0</v>
      </c>
      <c r="I1482" s="588">
        <f t="shared" si="1519"/>
        <v>0</v>
      </c>
      <c r="J1482" s="587"/>
      <c r="K1482" s="588">
        <f t="shared" si="1500"/>
        <v>0</v>
      </c>
      <c r="L1482" s="588">
        <f t="shared" si="1520"/>
        <v>0</v>
      </c>
      <c r="M1482" s="587"/>
      <c r="N1482" s="588">
        <f t="shared" si="1501"/>
        <v>0</v>
      </c>
      <c r="O1482" s="588">
        <f t="shared" si="1521"/>
        <v>0</v>
      </c>
      <c r="P1482" s="587"/>
      <c r="Q1482" s="588">
        <f t="shared" si="1502"/>
        <v>0</v>
      </c>
      <c r="R1482" s="588">
        <f t="shared" si="1522"/>
        <v>0</v>
      </c>
      <c r="S1482" s="587"/>
      <c r="T1482" s="588">
        <f t="shared" si="1503"/>
        <v>0</v>
      </c>
      <c r="U1482" s="588">
        <f t="shared" si="1523"/>
        <v>0</v>
      </c>
      <c r="V1482" s="587"/>
      <c r="W1482" s="588">
        <f t="shared" si="1504"/>
        <v>0</v>
      </c>
      <c r="X1482" s="588">
        <f t="shared" si="1524"/>
        <v>0</v>
      </c>
      <c r="Y1482" s="587"/>
      <c r="Z1482" s="588">
        <f t="shared" si="1505"/>
        <v>0</v>
      </c>
      <c r="AA1482" s="588">
        <f t="shared" si="1532"/>
        <v>0</v>
      </c>
      <c r="AB1482" s="587"/>
      <c r="AC1482" s="588">
        <f t="shared" si="1506"/>
        <v>0</v>
      </c>
      <c r="AD1482" s="588">
        <f t="shared" si="1525"/>
        <v>0</v>
      </c>
      <c r="AE1482" s="587"/>
      <c r="AF1482" s="588">
        <f t="shared" si="1507"/>
        <v>0</v>
      </c>
      <c r="AG1482" s="588">
        <f t="shared" si="1526"/>
        <v>0</v>
      </c>
      <c r="AH1482" s="587"/>
      <c r="AI1482" s="588">
        <f t="shared" si="1508"/>
        <v>0</v>
      </c>
      <c r="AJ1482" s="588">
        <f t="shared" si="1527"/>
        <v>0</v>
      </c>
      <c r="AK1482" s="587"/>
      <c r="AL1482" s="588">
        <f t="shared" si="1509"/>
        <v>0</v>
      </c>
      <c r="AM1482" s="588">
        <f t="shared" si="1528"/>
        <v>0</v>
      </c>
      <c r="AN1482" s="587"/>
      <c r="AO1482" s="588">
        <f t="shared" si="1510"/>
        <v>0</v>
      </c>
      <c r="AP1482" s="588">
        <f t="shared" si="1529"/>
        <v>0</v>
      </c>
      <c r="AQ1482" s="587"/>
      <c r="AR1482" s="588">
        <f t="shared" si="1511"/>
        <v>0</v>
      </c>
      <c r="AS1482" s="588">
        <f t="shared" si="1533"/>
        <v>0</v>
      </c>
      <c r="AT1482" s="587"/>
      <c r="AU1482" s="588">
        <f t="shared" si="1512"/>
        <v>0</v>
      </c>
      <c r="AV1482" s="588">
        <f t="shared" si="1530"/>
        <v>0</v>
      </c>
      <c r="AW1482" s="587"/>
      <c r="AX1482" s="652"/>
      <c r="AY1482" s="706">
        <f t="shared" si="1531"/>
        <v>0</v>
      </c>
      <c r="BC1482" s="30">
        <f t="shared" si="1534"/>
        <v>0</v>
      </c>
      <c r="BD1482" s="30">
        <f t="shared" si="1535"/>
        <v>0</v>
      </c>
      <c r="BE1482" s="30">
        <f t="shared" si="1514"/>
        <v>0</v>
      </c>
      <c r="BF1482" s="30">
        <f t="shared" si="1536"/>
        <v>0</v>
      </c>
      <c r="BG1482" s="30">
        <f t="shared" si="1537"/>
        <v>0</v>
      </c>
      <c r="BH1482" s="30">
        <f t="shared" si="1513"/>
        <v>0</v>
      </c>
      <c r="BI1482" s="30">
        <f t="shared" si="1518"/>
        <v>0</v>
      </c>
      <c r="BJ1482" s="30">
        <f t="shared" si="1538"/>
        <v>0</v>
      </c>
      <c r="BK1482" s="704">
        <f t="shared" si="1539"/>
        <v>0</v>
      </c>
      <c r="BL1482" s="30">
        <f t="shared" si="1540"/>
        <v>0</v>
      </c>
      <c r="BM1482" s="30">
        <f t="shared" si="1541"/>
        <v>0</v>
      </c>
      <c r="BN1482" s="30">
        <f t="shared" si="1516"/>
        <v>0</v>
      </c>
    </row>
    <row r="1483" spans="1:66" ht="15.75" thickBot="1" x14ac:dyDescent="0.3">
      <c r="A1483" s="52"/>
      <c r="B1483" s="53"/>
      <c r="C1483" s="700"/>
      <c r="D1483" s="53"/>
      <c r="E1483" s="62" t="e">
        <f t="shared" si="1517"/>
        <v>#N/A</v>
      </c>
      <c r="F1483" s="664" t="str">
        <f t="shared" si="1515"/>
        <v/>
      </c>
      <c r="G1483" s="587"/>
      <c r="H1483" s="588">
        <f t="shared" ref="H1483:H1546" si="1542">SUMIFS(JE_amount,JE_Month,H$3,JE_Entity,$A1483,JE_Ledger_number,$B1483)</f>
        <v>0</v>
      </c>
      <c r="I1483" s="588">
        <f t="shared" si="1519"/>
        <v>0</v>
      </c>
      <c r="J1483" s="587"/>
      <c r="K1483" s="588">
        <f t="shared" ref="K1483:K1546" si="1543">SUMIFS(JE_amount,JE_Month,K$3,JE_Entity,$A1483,JE_Ledger_number,$B1483)</f>
        <v>0</v>
      </c>
      <c r="L1483" s="588">
        <f t="shared" si="1520"/>
        <v>0</v>
      </c>
      <c r="M1483" s="587"/>
      <c r="N1483" s="588">
        <f t="shared" ref="N1483:N1546" si="1544">SUMIFS(JE_amount,JE_Month,N$3,JE_Entity,$A1483,JE_Ledger_number,$B1483)</f>
        <v>0</v>
      </c>
      <c r="O1483" s="588">
        <f t="shared" si="1521"/>
        <v>0</v>
      </c>
      <c r="P1483" s="587"/>
      <c r="Q1483" s="588">
        <f t="shared" ref="Q1483:Q1546" si="1545">SUMIFS(JE_amount,JE_Month,Q$3,JE_Entity,$A1483,JE_Ledger_number,$B1483)</f>
        <v>0</v>
      </c>
      <c r="R1483" s="588">
        <f t="shared" si="1522"/>
        <v>0</v>
      </c>
      <c r="S1483" s="587"/>
      <c r="T1483" s="588">
        <f t="shared" ref="T1483:T1546" si="1546">SUMIFS(JE_amount,JE_Month,T$3,JE_Entity,$A1483,JE_Ledger_number,$B1483)</f>
        <v>0</v>
      </c>
      <c r="U1483" s="588">
        <f t="shared" si="1523"/>
        <v>0</v>
      </c>
      <c r="V1483" s="587"/>
      <c r="W1483" s="588">
        <f t="shared" ref="W1483:W1546" si="1547">SUMIFS(JE_amount,JE_Month,W$3,JE_Entity,$A1483,JE_Ledger_number,$B1483)</f>
        <v>0</v>
      </c>
      <c r="X1483" s="588">
        <f t="shared" si="1524"/>
        <v>0</v>
      </c>
      <c r="Y1483" s="587"/>
      <c r="Z1483" s="588">
        <f t="shared" ref="Z1483:Z1546" si="1548">SUMIFS(JE_amount,JE_Month,Z$3,JE_Entity,$A1483,JE_Ledger_number,$B1483)</f>
        <v>0</v>
      </c>
      <c r="AA1483" s="588">
        <f t="shared" si="1532"/>
        <v>0</v>
      </c>
      <c r="AB1483" s="587"/>
      <c r="AC1483" s="588">
        <f t="shared" ref="AC1483:AC1546" si="1549">SUMIFS(JE_amount,JE_Month,AC$3,JE_Entity,$A1483,JE_Ledger_number,$B1483)</f>
        <v>0</v>
      </c>
      <c r="AD1483" s="588">
        <f t="shared" si="1525"/>
        <v>0</v>
      </c>
      <c r="AE1483" s="587"/>
      <c r="AF1483" s="588">
        <f t="shared" ref="AF1483:AF1546" si="1550">SUMIFS(JE_amount,JE_Month,AF$3,JE_Entity,$A1483,JE_Ledger_number,$B1483)</f>
        <v>0</v>
      </c>
      <c r="AG1483" s="588">
        <f t="shared" si="1526"/>
        <v>0</v>
      </c>
      <c r="AH1483" s="587"/>
      <c r="AI1483" s="588">
        <f t="shared" ref="AI1483:AI1546" si="1551">SUMIFS(JE_amount,JE_Month,AI$3,JE_Entity,$A1483,JE_Ledger_number,$B1483)</f>
        <v>0</v>
      </c>
      <c r="AJ1483" s="588">
        <f t="shared" si="1527"/>
        <v>0</v>
      </c>
      <c r="AK1483" s="587"/>
      <c r="AL1483" s="588">
        <f t="shared" ref="AL1483:AL1546" si="1552">SUMIFS(JE_amount,JE_Month,AL$3,JE_Entity,$A1483,JE_Ledger_number,$B1483)</f>
        <v>0</v>
      </c>
      <c r="AM1483" s="588">
        <f t="shared" si="1528"/>
        <v>0</v>
      </c>
      <c r="AN1483" s="587"/>
      <c r="AO1483" s="588">
        <f t="shared" ref="AO1483:AO1546" si="1553">SUMIFS(JE_amount,JE_Month,AO$3,JE_Entity,$A1483,JE_Ledger_number,$B1483)</f>
        <v>0</v>
      </c>
      <c r="AP1483" s="588">
        <f t="shared" si="1529"/>
        <v>0</v>
      </c>
      <c r="AQ1483" s="587"/>
      <c r="AR1483" s="588">
        <f t="shared" ref="AR1483:AR1546" si="1554">SUMIFS(JE_amount,JE_Month,AR$3,JE_Entity,$A1483,JE_Ledger_number,$B1483)</f>
        <v>0</v>
      </c>
      <c r="AS1483" s="588">
        <f t="shared" si="1533"/>
        <v>0</v>
      </c>
      <c r="AT1483" s="587"/>
      <c r="AU1483" s="588">
        <f t="shared" ref="AU1483:AU1546" si="1555">SUMIFS(JE_amount_NIS,JE_Month,AU$3,JE_Entity,$A1483,JE_Ledger_number,$B1483)</f>
        <v>0</v>
      </c>
      <c r="AV1483" s="588">
        <f t="shared" si="1530"/>
        <v>0</v>
      </c>
      <c r="AW1483" s="587"/>
      <c r="AX1483" s="652"/>
      <c r="AY1483" s="706">
        <f t="shared" si="1531"/>
        <v>0</v>
      </c>
      <c r="BC1483" s="30">
        <f t="shared" si="1534"/>
        <v>0</v>
      </c>
      <c r="BD1483" s="30">
        <f t="shared" si="1535"/>
        <v>0</v>
      </c>
      <c r="BE1483" s="30">
        <f t="shared" si="1514"/>
        <v>0</v>
      </c>
      <c r="BF1483" s="30">
        <f t="shared" si="1536"/>
        <v>0</v>
      </c>
      <c r="BG1483" s="30">
        <f t="shared" si="1537"/>
        <v>0</v>
      </c>
      <c r="BH1483" s="30">
        <f t="shared" si="1513"/>
        <v>0</v>
      </c>
      <c r="BI1483" s="30">
        <f t="shared" si="1518"/>
        <v>0</v>
      </c>
      <c r="BJ1483" s="30">
        <f t="shared" si="1538"/>
        <v>0</v>
      </c>
      <c r="BK1483" s="704">
        <f t="shared" si="1539"/>
        <v>0</v>
      </c>
      <c r="BL1483" s="30">
        <f t="shared" si="1540"/>
        <v>0</v>
      </c>
      <c r="BM1483" s="30">
        <f t="shared" si="1541"/>
        <v>0</v>
      </c>
      <c r="BN1483" s="30">
        <f t="shared" si="1516"/>
        <v>0</v>
      </c>
    </row>
    <row r="1484" spans="1:66" ht="15.75" thickBot="1" x14ac:dyDescent="0.3">
      <c r="A1484" s="52"/>
      <c r="B1484" s="53"/>
      <c r="C1484" s="700"/>
      <c r="D1484" s="53"/>
      <c r="E1484" s="62" t="e">
        <f t="shared" si="1517"/>
        <v>#N/A</v>
      </c>
      <c r="F1484" s="664" t="str">
        <f t="shared" si="1515"/>
        <v/>
      </c>
      <c r="G1484" s="587"/>
      <c r="H1484" s="588">
        <f t="shared" si="1542"/>
        <v>0</v>
      </c>
      <c r="I1484" s="588">
        <f t="shared" si="1519"/>
        <v>0</v>
      </c>
      <c r="J1484" s="587"/>
      <c r="K1484" s="588">
        <f t="shared" si="1543"/>
        <v>0</v>
      </c>
      <c r="L1484" s="588">
        <f t="shared" si="1520"/>
        <v>0</v>
      </c>
      <c r="M1484" s="587"/>
      <c r="N1484" s="588">
        <f t="shared" si="1544"/>
        <v>0</v>
      </c>
      <c r="O1484" s="588">
        <f t="shared" si="1521"/>
        <v>0</v>
      </c>
      <c r="P1484" s="587"/>
      <c r="Q1484" s="588">
        <f t="shared" si="1545"/>
        <v>0</v>
      </c>
      <c r="R1484" s="588">
        <f t="shared" si="1522"/>
        <v>0</v>
      </c>
      <c r="S1484" s="587"/>
      <c r="T1484" s="588">
        <f t="shared" si="1546"/>
        <v>0</v>
      </c>
      <c r="U1484" s="588">
        <f t="shared" si="1523"/>
        <v>0</v>
      </c>
      <c r="V1484" s="587"/>
      <c r="W1484" s="588">
        <f t="shared" si="1547"/>
        <v>0</v>
      </c>
      <c r="X1484" s="588">
        <f t="shared" si="1524"/>
        <v>0</v>
      </c>
      <c r="Y1484" s="587"/>
      <c r="Z1484" s="588">
        <f t="shared" si="1548"/>
        <v>0</v>
      </c>
      <c r="AA1484" s="588">
        <f t="shared" si="1532"/>
        <v>0</v>
      </c>
      <c r="AB1484" s="587"/>
      <c r="AC1484" s="588">
        <f t="shared" si="1549"/>
        <v>0</v>
      </c>
      <c r="AD1484" s="588">
        <f t="shared" si="1525"/>
        <v>0</v>
      </c>
      <c r="AE1484" s="587"/>
      <c r="AF1484" s="588">
        <f t="shared" si="1550"/>
        <v>0</v>
      </c>
      <c r="AG1484" s="588">
        <f t="shared" si="1526"/>
        <v>0</v>
      </c>
      <c r="AH1484" s="587"/>
      <c r="AI1484" s="588">
        <f t="shared" si="1551"/>
        <v>0</v>
      </c>
      <c r="AJ1484" s="588">
        <f t="shared" si="1527"/>
        <v>0</v>
      </c>
      <c r="AK1484" s="587"/>
      <c r="AL1484" s="588">
        <f t="shared" si="1552"/>
        <v>0</v>
      </c>
      <c r="AM1484" s="588">
        <f t="shared" si="1528"/>
        <v>0</v>
      </c>
      <c r="AN1484" s="587"/>
      <c r="AO1484" s="588">
        <f t="shared" si="1553"/>
        <v>0</v>
      </c>
      <c r="AP1484" s="588">
        <f t="shared" si="1529"/>
        <v>0</v>
      </c>
      <c r="AQ1484" s="587"/>
      <c r="AR1484" s="588">
        <f t="shared" si="1554"/>
        <v>0</v>
      </c>
      <c r="AS1484" s="588">
        <f t="shared" si="1533"/>
        <v>0</v>
      </c>
      <c r="AT1484" s="587"/>
      <c r="AU1484" s="588">
        <f t="shared" si="1555"/>
        <v>0</v>
      </c>
      <c r="AV1484" s="588">
        <f t="shared" si="1530"/>
        <v>0</v>
      </c>
      <c r="AW1484" s="587"/>
      <c r="AX1484" s="652"/>
      <c r="AY1484" s="706">
        <f t="shared" si="1531"/>
        <v>0</v>
      </c>
      <c r="BC1484" s="30">
        <f t="shared" si="1534"/>
        <v>0</v>
      </c>
      <c r="BD1484" s="30">
        <f t="shared" si="1535"/>
        <v>0</v>
      </c>
      <c r="BE1484" s="30">
        <f t="shared" si="1514"/>
        <v>0</v>
      </c>
      <c r="BF1484" s="30">
        <f t="shared" si="1536"/>
        <v>0</v>
      </c>
      <c r="BG1484" s="30">
        <f t="shared" si="1537"/>
        <v>0</v>
      </c>
      <c r="BH1484" s="30">
        <f t="shared" si="1513"/>
        <v>0</v>
      </c>
      <c r="BI1484" s="30">
        <f t="shared" si="1518"/>
        <v>0</v>
      </c>
      <c r="BJ1484" s="30">
        <f t="shared" si="1538"/>
        <v>0</v>
      </c>
      <c r="BK1484" s="704">
        <f t="shared" si="1539"/>
        <v>0</v>
      </c>
      <c r="BL1484" s="30">
        <f t="shared" si="1540"/>
        <v>0</v>
      </c>
      <c r="BM1484" s="30">
        <f t="shared" si="1541"/>
        <v>0</v>
      </c>
      <c r="BN1484" s="30">
        <f t="shared" si="1516"/>
        <v>0</v>
      </c>
    </row>
    <row r="1485" spans="1:66" ht="15.75" thickBot="1" x14ac:dyDescent="0.3">
      <c r="A1485" s="52"/>
      <c r="B1485" s="53"/>
      <c r="C1485" s="700"/>
      <c r="D1485" s="53"/>
      <c r="E1485" s="62" t="e">
        <f t="shared" si="1517"/>
        <v>#N/A</v>
      </c>
      <c r="F1485" s="664" t="str">
        <f t="shared" si="1515"/>
        <v/>
      </c>
      <c r="G1485" s="587"/>
      <c r="H1485" s="588">
        <f t="shared" si="1542"/>
        <v>0</v>
      </c>
      <c r="I1485" s="588">
        <f t="shared" si="1519"/>
        <v>0</v>
      </c>
      <c r="J1485" s="587"/>
      <c r="K1485" s="588">
        <f t="shared" si="1543"/>
        <v>0</v>
      </c>
      <c r="L1485" s="588">
        <f t="shared" si="1520"/>
        <v>0</v>
      </c>
      <c r="M1485" s="587"/>
      <c r="N1485" s="588">
        <f t="shared" si="1544"/>
        <v>0</v>
      </c>
      <c r="O1485" s="588">
        <f t="shared" si="1521"/>
        <v>0</v>
      </c>
      <c r="P1485" s="587"/>
      <c r="Q1485" s="588">
        <f t="shared" si="1545"/>
        <v>0</v>
      </c>
      <c r="R1485" s="588">
        <f t="shared" si="1522"/>
        <v>0</v>
      </c>
      <c r="S1485" s="587"/>
      <c r="T1485" s="588">
        <f t="shared" si="1546"/>
        <v>0</v>
      </c>
      <c r="U1485" s="588">
        <f t="shared" si="1523"/>
        <v>0</v>
      </c>
      <c r="V1485" s="587"/>
      <c r="W1485" s="588">
        <f t="shared" si="1547"/>
        <v>0</v>
      </c>
      <c r="X1485" s="588">
        <f t="shared" si="1524"/>
        <v>0</v>
      </c>
      <c r="Y1485" s="587"/>
      <c r="Z1485" s="588">
        <f t="shared" si="1548"/>
        <v>0</v>
      </c>
      <c r="AA1485" s="588">
        <f t="shared" si="1532"/>
        <v>0</v>
      </c>
      <c r="AB1485" s="587"/>
      <c r="AC1485" s="588">
        <f t="shared" si="1549"/>
        <v>0</v>
      </c>
      <c r="AD1485" s="588">
        <f t="shared" si="1525"/>
        <v>0</v>
      </c>
      <c r="AE1485" s="587"/>
      <c r="AF1485" s="588">
        <f t="shared" si="1550"/>
        <v>0</v>
      </c>
      <c r="AG1485" s="588">
        <f t="shared" si="1526"/>
        <v>0</v>
      </c>
      <c r="AH1485" s="587"/>
      <c r="AI1485" s="588">
        <f t="shared" si="1551"/>
        <v>0</v>
      </c>
      <c r="AJ1485" s="588">
        <f t="shared" si="1527"/>
        <v>0</v>
      </c>
      <c r="AK1485" s="587"/>
      <c r="AL1485" s="588">
        <f t="shared" si="1552"/>
        <v>0</v>
      </c>
      <c r="AM1485" s="588">
        <f t="shared" si="1528"/>
        <v>0</v>
      </c>
      <c r="AN1485" s="587"/>
      <c r="AO1485" s="588">
        <f t="shared" si="1553"/>
        <v>0</v>
      </c>
      <c r="AP1485" s="588">
        <f t="shared" si="1529"/>
        <v>0</v>
      </c>
      <c r="AQ1485" s="587"/>
      <c r="AR1485" s="588">
        <f t="shared" si="1554"/>
        <v>0</v>
      </c>
      <c r="AS1485" s="588">
        <f t="shared" si="1533"/>
        <v>0</v>
      </c>
      <c r="AT1485" s="587"/>
      <c r="AU1485" s="588">
        <f t="shared" si="1555"/>
        <v>0</v>
      </c>
      <c r="AV1485" s="588">
        <f t="shared" si="1530"/>
        <v>0</v>
      </c>
      <c r="AW1485" s="587"/>
      <c r="AX1485" s="652"/>
      <c r="AY1485" s="706">
        <f t="shared" si="1531"/>
        <v>0</v>
      </c>
      <c r="BC1485" s="30">
        <f t="shared" si="1534"/>
        <v>0</v>
      </c>
      <c r="BD1485" s="30">
        <f t="shared" si="1535"/>
        <v>0</v>
      </c>
      <c r="BE1485" s="30">
        <f t="shared" si="1514"/>
        <v>0</v>
      </c>
      <c r="BF1485" s="30">
        <f t="shared" si="1536"/>
        <v>0</v>
      </c>
      <c r="BG1485" s="30">
        <f t="shared" si="1537"/>
        <v>0</v>
      </c>
      <c r="BH1485" s="30">
        <f t="shared" si="1513"/>
        <v>0</v>
      </c>
      <c r="BI1485" s="30">
        <f t="shared" si="1518"/>
        <v>0</v>
      </c>
      <c r="BJ1485" s="30">
        <f t="shared" si="1538"/>
        <v>0</v>
      </c>
      <c r="BK1485" s="704">
        <f t="shared" si="1539"/>
        <v>0</v>
      </c>
      <c r="BL1485" s="30">
        <f t="shared" si="1540"/>
        <v>0</v>
      </c>
      <c r="BM1485" s="30">
        <f t="shared" si="1541"/>
        <v>0</v>
      </c>
      <c r="BN1485" s="30">
        <f t="shared" si="1516"/>
        <v>0</v>
      </c>
    </row>
    <row r="1486" spans="1:66" ht="15.75" thickBot="1" x14ac:dyDescent="0.3">
      <c r="A1486" s="52"/>
      <c r="B1486" s="53"/>
      <c r="C1486" s="700"/>
      <c r="D1486" s="53"/>
      <c r="E1486" s="62" t="e">
        <f t="shared" si="1517"/>
        <v>#N/A</v>
      </c>
      <c r="F1486" s="664" t="str">
        <f t="shared" si="1515"/>
        <v/>
      </c>
      <c r="G1486" s="587"/>
      <c r="H1486" s="588">
        <f t="shared" si="1542"/>
        <v>0</v>
      </c>
      <c r="I1486" s="588">
        <f t="shared" si="1519"/>
        <v>0</v>
      </c>
      <c r="J1486" s="587"/>
      <c r="K1486" s="588">
        <f t="shared" si="1543"/>
        <v>0</v>
      </c>
      <c r="L1486" s="588">
        <f t="shared" si="1520"/>
        <v>0</v>
      </c>
      <c r="M1486" s="587"/>
      <c r="N1486" s="588">
        <f t="shared" si="1544"/>
        <v>0</v>
      </c>
      <c r="O1486" s="588">
        <f t="shared" si="1521"/>
        <v>0</v>
      </c>
      <c r="P1486" s="587"/>
      <c r="Q1486" s="588">
        <f t="shared" si="1545"/>
        <v>0</v>
      </c>
      <c r="R1486" s="588">
        <f t="shared" si="1522"/>
        <v>0</v>
      </c>
      <c r="S1486" s="587"/>
      <c r="T1486" s="588">
        <f t="shared" si="1546"/>
        <v>0</v>
      </c>
      <c r="U1486" s="588">
        <f t="shared" si="1523"/>
        <v>0</v>
      </c>
      <c r="V1486" s="587"/>
      <c r="W1486" s="588">
        <f t="shared" si="1547"/>
        <v>0</v>
      </c>
      <c r="X1486" s="588">
        <f t="shared" si="1524"/>
        <v>0</v>
      </c>
      <c r="Y1486" s="587"/>
      <c r="Z1486" s="588">
        <f t="shared" si="1548"/>
        <v>0</v>
      </c>
      <c r="AA1486" s="588">
        <f t="shared" si="1532"/>
        <v>0</v>
      </c>
      <c r="AB1486" s="587"/>
      <c r="AC1486" s="588">
        <f t="shared" si="1549"/>
        <v>0</v>
      </c>
      <c r="AD1486" s="588">
        <f t="shared" si="1525"/>
        <v>0</v>
      </c>
      <c r="AE1486" s="587"/>
      <c r="AF1486" s="588">
        <f t="shared" si="1550"/>
        <v>0</v>
      </c>
      <c r="AG1486" s="588">
        <f t="shared" si="1526"/>
        <v>0</v>
      </c>
      <c r="AH1486" s="587"/>
      <c r="AI1486" s="588">
        <f t="shared" si="1551"/>
        <v>0</v>
      </c>
      <c r="AJ1486" s="588">
        <f t="shared" si="1527"/>
        <v>0</v>
      </c>
      <c r="AK1486" s="587"/>
      <c r="AL1486" s="588">
        <f t="shared" si="1552"/>
        <v>0</v>
      </c>
      <c r="AM1486" s="588">
        <f t="shared" si="1528"/>
        <v>0</v>
      </c>
      <c r="AN1486" s="587"/>
      <c r="AO1486" s="588">
        <f t="shared" si="1553"/>
        <v>0</v>
      </c>
      <c r="AP1486" s="588">
        <f t="shared" si="1529"/>
        <v>0</v>
      </c>
      <c r="AQ1486" s="587"/>
      <c r="AR1486" s="588">
        <f t="shared" si="1554"/>
        <v>0</v>
      </c>
      <c r="AS1486" s="588">
        <f t="shared" si="1533"/>
        <v>0</v>
      </c>
      <c r="AT1486" s="587"/>
      <c r="AU1486" s="588">
        <f t="shared" si="1555"/>
        <v>0</v>
      </c>
      <c r="AV1486" s="588">
        <f t="shared" si="1530"/>
        <v>0</v>
      </c>
      <c r="AW1486" s="587"/>
      <c r="AX1486" s="652"/>
      <c r="AY1486" s="706">
        <f t="shared" si="1531"/>
        <v>0</v>
      </c>
      <c r="BC1486" s="30">
        <f t="shared" si="1534"/>
        <v>0</v>
      </c>
      <c r="BD1486" s="30">
        <f t="shared" si="1535"/>
        <v>0</v>
      </c>
      <c r="BE1486" s="30">
        <f t="shared" si="1514"/>
        <v>0</v>
      </c>
      <c r="BF1486" s="30">
        <f t="shared" si="1536"/>
        <v>0</v>
      </c>
      <c r="BG1486" s="30">
        <f t="shared" si="1537"/>
        <v>0</v>
      </c>
      <c r="BH1486" s="30">
        <f t="shared" si="1513"/>
        <v>0</v>
      </c>
      <c r="BI1486" s="30">
        <f t="shared" si="1518"/>
        <v>0</v>
      </c>
      <c r="BJ1486" s="30">
        <f t="shared" si="1538"/>
        <v>0</v>
      </c>
      <c r="BK1486" s="704">
        <f t="shared" si="1539"/>
        <v>0</v>
      </c>
      <c r="BL1486" s="30">
        <f t="shared" si="1540"/>
        <v>0</v>
      </c>
      <c r="BM1486" s="30">
        <f t="shared" si="1541"/>
        <v>0</v>
      </c>
      <c r="BN1486" s="30">
        <f t="shared" si="1516"/>
        <v>0</v>
      </c>
    </row>
    <row r="1487" spans="1:66" ht="15.75" thickBot="1" x14ac:dyDescent="0.3">
      <c r="A1487" s="52"/>
      <c r="B1487" s="53"/>
      <c r="C1487" s="700"/>
      <c r="D1487" s="53"/>
      <c r="E1487" s="62" t="e">
        <f t="shared" si="1517"/>
        <v>#N/A</v>
      </c>
      <c r="F1487" s="664" t="str">
        <f t="shared" si="1515"/>
        <v/>
      </c>
      <c r="G1487" s="587"/>
      <c r="H1487" s="588">
        <f t="shared" si="1542"/>
        <v>0</v>
      </c>
      <c r="I1487" s="588">
        <f t="shared" si="1519"/>
        <v>0</v>
      </c>
      <c r="J1487" s="587"/>
      <c r="K1487" s="588">
        <f t="shared" si="1543"/>
        <v>0</v>
      </c>
      <c r="L1487" s="588">
        <f t="shared" si="1520"/>
        <v>0</v>
      </c>
      <c r="M1487" s="587"/>
      <c r="N1487" s="588">
        <f t="shared" si="1544"/>
        <v>0</v>
      </c>
      <c r="O1487" s="588">
        <f t="shared" si="1521"/>
        <v>0</v>
      </c>
      <c r="P1487" s="587"/>
      <c r="Q1487" s="588">
        <f t="shared" si="1545"/>
        <v>0</v>
      </c>
      <c r="R1487" s="588">
        <f t="shared" si="1522"/>
        <v>0</v>
      </c>
      <c r="S1487" s="587"/>
      <c r="T1487" s="588">
        <f t="shared" si="1546"/>
        <v>0</v>
      </c>
      <c r="U1487" s="588">
        <f t="shared" si="1523"/>
        <v>0</v>
      </c>
      <c r="V1487" s="587"/>
      <c r="W1487" s="588">
        <f t="shared" si="1547"/>
        <v>0</v>
      </c>
      <c r="X1487" s="588">
        <f t="shared" si="1524"/>
        <v>0</v>
      </c>
      <c r="Y1487" s="587"/>
      <c r="Z1487" s="588">
        <f t="shared" si="1548"/>
        <v>0</v>
      </c>
      <c r="AA1487" s="588">
        <f t="shared" si="1532"/>
        <v>0</v>
      </c>
      <c r="AB1487" s="587"/>
      <c r="AC1487" s="588">
        <f t="shared" si="1549"/>
        <v>0</v>
      </c>
      <c r="AD1487" s="588">
        <f t="shared" si="1525"/>
        <v>0</v>
      </c>
      <c r="AE1487" s="587"/>
      <c r="AF1487" s="588">
        <f t="shared" si="1550"/>
        <v>0</v>
      </c>
      <c r="AG1487" s="588">
        <f t="shared" si="1526"/>
        <v>0</v>
      </c>
      <c r="AH1487" s="587"/>
      <c r="AI1487" s="588">
        <f t="shared" si="1551"/>
        <v>0</v>
      </c>
      <c r="AJ1487" s="588">
        <f t="shared" si="1527"/>
        <v>0</v>
      </c>
      <c r="AK1487" s="587"/>
      <c r="AL1487" s="588">
        <f t="shared" si="1552"/>
        <v>0</v>
      </c>
      <c r="AM1487" s="588">
        <f t="shared" si="1528"/>
        <v>0</v>
      </c>
      <c r="AN1487" s="587"/>
      <c r="AO1487" s="588">
        <f t="shared" si="1553"/>
        <v>0</v>
      </c>
      <c r="AP1487" s="588">
        <f t="shared" si="1529"/>
        <v>0</v>
      </c>
      <c r="AQ1487" s="587"/>
      <c r="AR1487" s="588">
        <f t="shared" si="1554"/>
        <v>0</v>
      </c>
      <c r="AS1487" s="588">
        <f t="shared" si="1533"/>
        <v>0</v>
      </c>
      <c r="AT1487" s="587"/>
      <c r="AU1487" s="588">
        <f t="shared" si="1555"/>
        <v>0</v>
      </c>
      <c r="AV1487" s="588">
        <f t="shared" si="1530"/>
        <v>0</v>
      </c>
      <c r="AW1487" s="587"/>
      <c r="AX1487" s="652"/>
      <c r="AY1487" s="706">
        <f t="shared" si="1531"/>
        <v>0</v>
      </c>
      <c r="BC1487" s="30">
        <f t="shared" si="1534"/>
        <v>0</v>
      </c>
      <c r="BD1487" s="30">
        <f t="shared" si="1535"/>
        <v>0</v>
      </c>
      <c r="BE1487" s="30">
        <f t="shared" si="1514"/>
        <v>0</v>
      </c>
      <c r="BF1487" s="30">
        <f t="shared" si="1536"/>
        <v>0</v>
      </c>
      <c r="BG1487" s="30">
        <f t="shared" si="1537"/>
        <v>0</v>
      </c>
      <c r="BH1487" s="30">
        <f t="shared" ref="BH1487:BH1550" si="1556">AA1487-X1487</f>
        <v>0</v>
      </c>
      <c r="BI1487" s="30">
        <f t="shared" si="1518"/>
        <v>0</v>
      </c>
      <c r="BJ1487" s="30">
        <f t="shared" si="1538"/>
        <v>0</v>
      </c>
      <c r="BK1487" s="704">
        <f t="shared" si="1539"/>
        <v>0</v>
      </c>
      <c r="BL1487" s="30">
        <f t="shared" si="1540"/>
        <v>0</v>
      </c>
      <c r="BM1487" s="30">
        <f t="shared" si="1541"/>
        <v>0</v>
      </c>
      <c r="BN1487" s="30">
        <f t="shared" si="1516"/>
        <v>0</v>
      </c>
    </row>
    <row r="1488" spans="1:66" ht="15.75" thickBot="1" x14ac:dyDescent="0.3">
      <c r="A1488" s="52"/>
      <c r="B1488" s="53"/>
      <c r="C1488" s="700"/>
      <c r="D1488" s="53"/>
      <c r="E1488" s="62" t="e">
        <f t="shared" si="1517"/>
        <v>#N/A</v>
      </c>
      <c r="F1488" s="664" t="str">
        <f t="shared" si="1515"/>
        <v/>
      </c>
      <c r="G1488" s="587"/>
      <c r="H1488" s="588">
        <f t="shared" si="1542"/>
        <v>0</v>
      </c>
      <c r="I1488" s="588">
        <f t="shared" si="1519"/>
        <v>0</v>
      </c>
      <c r="J1488" s="587"/>
      <c r="K1488" s="588">
        <f t="shared" si="1543"/>
        <v>0</v>
      </c>
      <c r="L1488" s="588">
        <f t="shared" si="1520"/>
        <v>0</v>
      </c>
      <c r="M1488" s="587"/>
      <c r="N1488" s="588">
        <f t="shared" si="1544"/>
        <v>0</v>
      </c>
      <c r="O1488" s="588">
        <f t="shared" si="1521"/>
        <v>0</v>
      </c>
      <c r="P1488" s="587"/>
      <c r="Q1488" s="588">
        <f t="shared" si="1545"/>
        <v>0</v>
      </c>
      <c r="R1488" s="588">
        <f t="shared" si="1522"/>
        <v>0</v>
      </c>
      <c r="S1488" s="587"/>
      <c r="T1488" s="588">
        <f t="shared" si="1546"/>
        <v>0</v>
      </c>
      <c r="U1488" s="588">
        <f t="shared" si="1523"/>
        <v>0</v>
      </c>
      <c r="V1488" s="587"/>
      <c r="W1488" s="588">
        <f t="shared" si="1547"/>
        <v>0</v>
      </c>
      <c r="X1488" s="588">
        <f t="shared" si="1524"/>
        <v>0</v>
      </c>
      <c r="Y1488" s="587"/>
      <c r="Z1488" s="588">
        <f t="shared" si="1548"/>
        <v>0</v>
      </c>
      <c r="AA1488" s="588">
        <f t="shared" si="1532"/>
        <v>0</v>
      </c>
      <c r="AB1488" s="587"/>
      <c r="AC1488" s="588">
        <f t="shared" si="1549"/>
        <v>0</v>
      </c>
      <c r="AD1488" s="588">
        <f t="shared" si="1525"/>
        <v>0</v>
      </c>
      <c r="AE1488" s="587"/>
      <c r="AF1488" s="588">
        <f t="shared" si="1550"/>
        <v>0</v>
      </c>
      <c r="AG1488" s="588">
        <f t="shared" si="1526"/>
        <v>0</v>
      </c>
      <c r="AH1488" s="587"/>
      <c r="AI1488" s="588">
        <f t="shared" si="1551"/>
        <v>0</v>
      </c>
      <c r="AJ1488" s="588">
        <f t="shared" si="1527"/>
        <v>0</v>
      </c>
      <c r="AK1488" s="587"/>
      <c r="AL1488" s="588">
        <f t="shared" si="1552"/>
        <v>0</v>
      </c>
      <c r="AM1488" s="588">
        <f t="shared" si="1528"/>
        <v>0</v>
      </c>
      <c r="AN1488" s="587"/>
      <c r="AO1488" s="588">
        <f t="shared" si="1553"/>
        <v>0</v>
      </c>
      <c r="AP1488" s="588">
        <f t="shared" si="1529"/>
        <v>0</v>
      </c>
      <c r="AQ1488" s="587"/>
      <c r="AR1488" s="588">
        <f t="shared" si="1554"/>
        <v>0</v>
      </c>
      <c r="AS1488" s="588">
        <f t="shared" si="1533"/>
        <v>0</v>
      </c>
      <c r="AT1488" s="587"/>
      <c r="AU1488" s="588">
        <f t="shared" si="1555"/>
        <v>0</v>
      </c>
      <c r="AV1488" s="588">
        <f t="shared" si="1530"/>
        <v>0</v>
      </c>
      <c r="AW1488" s="587"/>
      <c r="AX1488" s="652"/>
      <c r="AY1488" s="706">
        <f t="shared" si="1531"/>
        <v>0</v>
      </c>
      <c r="BC1488" s="30">
        <f t="shared" si="1534"/>
        <v>0</v>
      </c>
      <c r="BD1488" s="30">
        <f t="shared" si="1535"/>
        <v>0</v>
      </c>
      <c r="BE1488" s="30">
        <f t="shared" si="1514"/>
        <v>0</v>
      </c>
      <c r="BF1488" s="30">
        <f t="shared" si="1536"/>
        <v>0</v>
      </c>
      <c r="BG1488" s="30">
        <f t="shared" si="1537"/>
        <v>0</v>
      </c>
      <c r="BH1488" s="30">
        <f t="shared" si="1556"/>
        <v>0</v>
      </c>
      <c r="BI1488" s="30">
        <f t="shared" si="1518"/>
        <v>0</v>
      </c>
      <c r="BJ1488" s="30">
        <f t="shared" si="1538"/>
        <v>0</v>
      </c>
      <c r="BK1488" s="704">
        <f t="shared" si="1539"/>
        <v>0</v>
      </c>
      <c r="BL1488" s="30">
        <f t="shared" si="1540"/>
        <v>0</v>
      </c>
      <c r="BM1488" s="30">
        <f t="shared" si="1541"/>
        <v>0</v>
      </c>
      <c r="BN1488" s="30">
        <f t="shared" si="1516"/>
        <v>0</v>
      </c>
    </row>
    <row r="1489" spans="1:66" ht="15.75" thickBot="1" x14ac:dyDescent="0.3">
      <c r="A1489" s="52"/>
      <c r="B1489" s="53"/>
      <c r="C1489" s="700"/>
      <c r="D1489" s="53"/>
      <c r="E1489" s="62" t="e">
        <f t="shared" si="1517"/>
        <v>#N/A</v>
      </c>
      <c r="F1489" s="664" t="str">
        <f t="shared" si="1515"/>
        <v/>
      </c>
      <c r="G1489" s="587"/>
      <c r="H1489" s="588">
        <f t="shared" si="1542"/>
        <v>0</v>
      </c>
      <c r="I1489" s="588">
        <f t="shared" si="1519"/>
        <v>0</v>
      </c>
      <c r="J1489" s="587"/>
      <c r="K1489" s="588">
        <f t="shared" si="1543"/>
        <v>0</v>
      </c>
      <c r="L1489" s="588">
        <f t="shared" si="1520"/>
        <v>0</v>
      </c>
      <c r="M1489" s="587"/>
      <c r="N1489" s="588">
        <f t="shared" si="1544"/>
        <v>0</v>
      </c>
      <c r="O1489" s="588">
        <f t="shared" si="1521"/>
        <v>0</v>
      </c>
      <c r="P1489" s="587"/>
      <c r="Q1489" s="588">
        <f t="shared" si="1545"/>
        <v>0</v>
      </c>
      <c r="R1489" s="588">
        <f t="shared" si="1522"/>
        <v>0</v>
      </c>
      <c r="S1489" s="587"/>
      <c r="T1489" s="588">
        <f t="shared" si="1546"/>
        <v>0</v>
      </c>
      <c r="U1489" s="588">
        <f t="shared" si="1523"/>
        <v>0</v>
      </c>
      <c r="V1489" s="587"/>
      <c r="W1489" s="588">
        <f t="shared" si="1547"/>
        <v>0</v>
      </c>
      <c r="X1489" s="588">
        <f t="shared" si="1524"/>
        <v>0</v>
      </c>
      <c r="Y1489" s="587"/>
      <c r="Z1489" s="588">
        <f t="shared" si="1548"/>
        <v>0</v>
      </c>
      <c r="AA1489" s="588">
        <f t="shared" si="1532"/>
        <v>0</v>
      </c>
      <c r="AB1489" s="587"/>
      <c r="AC1489" s="588">
        <f t="shared" si="1549"/>
        <v>0</v>
      </c>
      <c r="AD1489" s="588">
        <f t="shared" si="1525"/>
        <v>0</v>
      </c>
      <c r="AE1489" s="587"/>
      <c r="AF1489" s="588">
        <f t="shared" si="1550"/>
        <v>0</v>
      </c>
      <c r="AG1489" s="588">
        <f t="shared" si="1526"/>
        <v>0</v>
      </c>
      <c r="AH1489" s="587"/>
      <c r="AI1489" s="588">
        <f t="shared" si="1551"/>
        <v>0</v>
      </c>
      <c r="AJ1489" s="588">
        <f t="shared" si="1527"/>
        <v>0</v>
      </c>
      <c r="AK1489" s="587"/>
      <c r="AL1489" s="588">
        <f t="shared" si="1552"/>
        <v>0</v>
      </c>
      <c r="AM1489" s="588">
        <f t="shared" si="1528"/>
        <v>0</v>
      </c>
      <c r="AN1489" s="587"/>
      <c r="AO1489" s="588">
        <f t="shared" si="1553"/>
        <v>0</v>
      </c>
      <c r="AP1489" s="588">
        <f t="shared" si="1529"/>
        <v>0</v>
      </c>
      <c r="AQ1489" s="587"/>
      <c r="AR1489" s="588">
        <f t="shared" si="1554"/>
        <v>0</v>
      </c>
      <c r="AS1489" s="588">
        <f t="shared" si="1533"/>
        <v>0</v>
      </c>
      <c r="AT1489" s="587"/>
      <c r="AU1489" s="588">
        <f t="shared" si="1555"/>
        <v>0</v>
      </c>
      <c r="AV1489" s="588">
        <f t="shared" si="1530"/>
        <v>0</v>
      </c>
      <c r="AW1489" s="587"/>
      <c r="AX1489" s="652"/>
      <c r="AY1489" s="706">
        <f t="shared" si="1531"/>
        <v>0</v>
      </c>
      <c r="BC1489" s="30">
        <f t="shared" si="1534"/>
        <v>0</v>
      </c>
      <c r="BD1489" s="30">
        <f t="shared" si="1535"/>
        <v>0</v>
      </c>
      <c r="BE1489" s="30">
        <f t="shared" si="1514"/>
        <v>0</v>
      </c>
      <c r="BF1489" s="30">
        <f t="shared" si="1536"/>
        <v>0</v>
      </c>
      <c r="BG1489" s="30">
        <f t="shared" si="1537"/>
        <v>0</v>
      </c>
      <c r="BH1489" s="30">
        <f t="shared" si="1556"/>
        <v>0</v>
      </c>
      <c r="BI1489" s="30">
        <f t="shared" si="1518"/>
        <v>0</v>
      </c>
      <c r="BJ1489" s="30">
        <f t="shared" si="1538"/>
        <v>0</v>
      </c>
      <c r="BK1489" s="704">
        <f t="shared" si="1539"/>
        <v>0</v>
      </c>
      <c r="BL1489" s="30">
        <f t="shared" si="1540"/>
        <v>0</v>
      </c>
      <c r="BM1489" s="30">
        <f t="shared" si="1541"/>
        <v>0</v>
      </c>
      <c r="BN1489" s="30">
        <f t="shared" si="1516"/>
        <v>0</v>
      </c>
    </row>
    <row r="1490" spans="1:66" ht="15.75" thickBot="1" x14ac:dyDescent="0.3">
      <c r="A1490" s="52"/>
      <c r="B1490" s="53"/>
      <c r="C1490" s="700"/>
      <c r="D1490" s="53"/>
      <c r="E1490" s="62" t="e">
        <f t="shared" si="1517"/>
        <v>#N/A</v>
      </c>
      <c r="F1490" s="664" t="str">
        <f t="shared" si="1515"/>
        <v/>
      </c>
      <c r="G1490" s="587"/>
      <c r="H1490" s="588">
        <f t="shared" si="1542"/>
        <v>0</v>
      </c>
      <c r="I1490" s="588">
        <f t="shared" si="1519"/>
        <v>0</v>
      </c>
      <c r="J1490" s="587"/>
      <c r="K1490" s="588">
        <f t="shared" si="1543"/>
        <v>0</v>
      </c>
      <c r="L1490" s="588">
        <f t="shared" si="1520"/>
        <v>0</v>
      </c>
      <c r="M1490" s="587"/>
      <c r="N1490" s="588">
        <f t="shared" si="1544"/>
        <v>0</v>
      </c>
      <c r="O1490" s="588">
        <f t="shared" si="1521"/>
        <v>0</v>
      </c>
      <c r="P1490" s="587"/>
      <c r="Q1490" s="588">
        <f t="shared" si="1545"/>
        <v>0</v>
      </c>
      <c r="R1490" s="588">
        <f t="shared" si="1522"/>
        <v>0</v>
      </c>
      <c r="S1490" s="587"/>
      <c r="T1490" s="588">
        <f t="shared" si="1546"/>
        <v>0</v>
      </c>
      <c r="U1490" s="588">
        <f t="shared" si="1523"/>
        <v>0</v>
      </c>
      <c r="V1490" s="587"/>
      <c r="W1490" s="588">
        <f t="shared" si="1547"/>
        <v>0</v>
      </c>
      <c r="X1490" s="588">
        <f t="shared" si="1524"/>
        <v>0</v>
      </c>
      <c r="Y1490" s="587"/>
      <c r="Z1490" s="588">
        <f t="shared" si="1548"/>
        <v>0</v>
      </c>
      <c r="AA1490" s="588">
        <f t="shared" si="1532"/>
        <v>0</v>
      </c>
      <c r="AB1490" s="587"/>
      <c r="AC1490" s="588">
        <f t="shared" si="1549"/>
        <v>0</v>
      </c>
      <c r="AD1490" s="588">
        <f t="shared" si="1525"/>
        <v>0</v>
      </c>
      <c r="AE1490" s="587"/>
      <c r="AF1490" s="588">
        <f t="shared" si="1550"/>
        <v>0</v>
      </c>
      <c r="AG1490" s="588">
        <f t="shared" si="1526"/>
        <v>0</v>
      </c>
      <c r="AH1490" s="587"/>
      <c r="AI1490" s="588">
        <f t="shared" si="1551"/>
        <v>0</v>
      </c>
      <c r="AJ1490" s="588">
        <f t="shared" si="1527"/>
        <v>0</v>
      </c>
      <c r="AK1490" s="587"/>
      <c r="AL1490" s="588">
        <f t="shared" si="1552"/>
        <v>0</v>
      </c>
      <c r="AM1490" s="588">
        <f t="shared" si="1528"/>
        <v>0</v>
      </c>
      <c r="AN1490" s="587"/>
      <c r="AO1490" s="588">
        <f t="shared" si="1553"/>
        <v>0</v>
      </c>
      <c r="AP1490" s="588">
        <f t="shared" si="1529"/>
        <v>0</v>
      </c>
      <c r="AQ1490" s="587"/>
      <c r="AR1490" s="588">
        <f t="shared" si="1554"/>
        <v>0</v>
      </c>
      <c r="AS1490" s="588">
        <f t="shared" si="1533"/>
        <v>0</v>
      </c>
      <c r="AT1490" s="587"/>
      <c r="AU1490" s="588">
        <f t="shared" si="1555"/>
        <v>0</v>
      </c>
      <c r="AV1490" s="588">
        <f t="shared" si="1530"/>
        <v>0</v>
      </c>
      <c r="AW1490" s="587"/>
      <c r="AX1490" s="652"/>
      <c r="AY1490" s="706">
        <f t="shared" si="1531"/>
        <v>0</v>
      </c>
      <c r="BC1490" s="30">
        <f t="shared" si="1534"/>
        <v>0</v>
      </c>
      <c r="BD1490" s="30">
        <f t="shared" si="1535"/>
        <v>0</v>
      </c>
      <c r="BE1490" s="30">
        <f t="shared" si="1514"/>
        <v>0</v>
      </c>
      <c r="BF1490" s="30">
        <f t="shared" si="1536"/>
        <v>0</v>
      </c>
      <c r="BG1490" s="30">
        <f t="shared" si="1537"/>
        <v>0</v>
      </c>
      <c r="BH1490" s="30">
        <f t="shared" si="1556"/>
        <v>0</v>
      </c>
      <c r="BI1490" s="30">
        <f t="shared" si="1518"/>
        <v>0</v>
      </c>
      <c r="BJ1490" s="30">
        <f t="shared" si="1538"/>
        <v>0</v>
      </c>
      <c r="BK1490" s="704">
        <f t="shared" si="1539"/>
        <v>0</v>
      </c>
      <c r="BL1490" s="30">
        <f t="shared" si="1540"/>
        <v>0</v>
      </c>
      <c r="BM1490" s="30">
        <f t="shared" si="1541"/>
        <v>0</v>
      </c>
      <c r="BN1490" s="30">
        <f t="shared" si="1516"/>
        <v>0</v>
      </c>
    </row>
    <row r="1491" spans="1:66" ht="15.75" thickBot="1" x14ac:dyDescent="0.3">
      <c r="A1491" s="52"/>
      <c r="B1491" s="53"/>
      <c r="C1491" s="700"/>
      <c r="D1491" s="53"/>
      <c r="E1491" s="62" t="e">
        <f t="shared" si="1517"/>
        <v>#N/A</v>
      </c>
      <c r="F1491" s="664" t="str">
        <f t="shared" si="1515"/>
        <v/>
      </c>
      <c r="G1491" s="587"/>
      <c r="H1491" s="588">
        <f t="shared" si="1542"/>
        <v>0</v>
      </c>
      <c r="I1491" s="588">
        <f t="shared" si="1519"/>
        <v>0</v>
      </c>
      <c r="J1491" s="587"/>
      <c r="K1491" s="588">
        <f t="shared" si="1543"/>
        <v>0</v>
      </c>
      <c r="L1491" s="588">
        <f t="shared" si="1520"/>
        <v>0</v>
      </c>
      <c r="M1491" s="587"/>
      <c r="N1491" s="588">
        <f t="shared" si="1544"/>
        <v>0</v>
      </c>
      <c r="O1491" s="588">
        <f t="shared" si="1521"/>
        <v>0</v>
      </c>
      <c r="P1491" s="587"/>
      <c r="Q1491" s="588">
        <f t="shared" si="1545"/>
        <v>0</v>
      </c>
      <c r="R1491" s="588">
        <f t="shared" si="1522"/>
        <v>0</v>
      </c>
      <c r="S1491" s="587"/>
      <c r="T1491" s="588">
        <f t="shared" si="1546"/>
        <v>0</v>
      </c>
      <c r="U1491" s="588">
        <f t="shared" si="1523"/>
        <v>0</v>
      </c>
      <c r="V1491" s="587"/>
      <c r="W1491" s="588">
        <f t="shared" si="1547"/>
        <v>0</v>
      </c>
      <c r="X1491" s="588">
        <f t="shared" si="1524"/>
        <v>0</v>
      </c>
      <c r="Y1491" s="587"/>
      <c r="Z1491" s="588">
        <f t="shared" si="1548"/>
        <v>0</v>
      </c>
      <c r="AA1491" s="588">
        <f t="shared" si="1532"/>
        <v>0</v>
      </c>
      <c r="AB1491" s="587"/>
      <c r="AC1491" s="588">
        <f t="shared" si="1549"/>
        <v>0</v>
      </c>
      <c r="AD1491" s="588">
        <f t="shared" si="1525"/>
        <v>0</v>
      </c>
      <c r="AE1491" s="587"/>
      <c r="AF1491" s="588">
        <f t="shared" si="1550"/>
        <v>0</v>
      </c>
      <c r="AG1491" s="588">
        <f t="shared" si="1526"/>
        <v>0</v>
      </c>
      <c r="AH1491" s="587"/>
      <c r="AI1491" s="588">
        <f t="shared" si="1551"/>
        <v>0</v>
      </c>
      <c r="AJ1491" s="588">
        <f t="shared" si="1527"/>
        <v>0</v>
      </c>
      <c r="AK1491" s="587"/>
      <c r="AL1491" s="588">
        <f t="shared" si="1552"/>
        <v>0</v>
      </c>
      <c r="AM1491" s="588">
        <f t="shared" si="1528"/>
        <v>0</v>
      </c>
      <c r="AN1491" s="587"/>
      <c r="AO1491" s="588">
        <f t="shared" si="1553"/>
        <v>0</v>
      </c>
      <c r="AP1491" s="588">
        <f t="shared" si="1529"/>
        <v>0</v>
      </c>
      <c r="AQ1491" s="587"/>
      <c r="AR1491" s="588">
        <f t="shared" si="1554"/>
        <v>0</v>
      </c>
      <c r="AS1491" s="588">
        <f t="shared" si="1533"/>
        <v>0</v>
      </c>
      <c r="AT1491" s="587"/>
      <c r="AU1491" s="588">
        <f t="shared" si="1555"/>
        <v>0</v>
      </c>
      <c r="AV1491" s="588">
        <f t="shared" si="1530"/>
        <v>0</v>
      </c>
      <c r="AW1491" s="587"/>
      <c r="AX1491" s="652"/>
      <c r="AY1491" s="706">
        <f t="shared" si="1531"/>
        <v>0</v>
      </c>
      <c r="BC1491" s="30">
        <f t="shared" si="1534"/>
        <v>0</v>
      </c>
      <c r="BD1491" s="30">
        <f t="shared" si="1535"/>
        <v>0</v>
      </c>
      <c r="BE1491" s="30">
        <f t="shared" si="1514"/>
        <v>0</v>
      </c>
      <c r="BF1491" s="30">
        <f t="shared" si="1536"/>
        <v>0</v>
      </c>
      <c r="BG1491" s="30">
        <f t="shared" si="1537"/>
        <v>0</v>
      </c>
      <c r="BH1491" s="30">
        <f t="shared" si="1556"/>
        <v>0</v>
      </c>
      <c r="BI1491" s="30">
        <f t="shared" si="1518"/>
        <v>0</v>
      </c>
      <c r="BJ1491" s="30">
        <f t="shared" si="1538"/>
        <v>0</v>
      </c>
      <c r="BK1491" s="704">
        <f t="shared" si="1539"/>
        <v>0</v>
      </c>
      <c r="BL1491" s="30">
        <f t="shared" si="1540"/>
        <v>0</v>
      </c>
      <c r="BM1491" s="30">
        <f t="shared" si="1541"/>
        <v>0</v>
      </c>
      <c r="BN1491" s="30">
        <f t="shared" si="1516"/>
        <v>0</v>
      </c>
    </row>
    <row r="1492" spans="1:66" ht="15.75" thickBot="1" x14ac:dyDescent="0.3">
      <c r="A1492" s="52"/>
      <c r="B1492" s="53"/>
      <c r="C1492" s="700"/>
      <c r="D1492" s="53"/>
      <c r="E1492" s="62" t="e">
        <f t="shared" si="1517"/>
        <v>#N/A</v>
      </c>
      <c r="F1492" s="664" t="str">
        <f t="shared" si="1515"/>
        <v/>
      </c>
      <c r="G1492" s="587"/>
      <c r="H1492" s="588">
        <f t="shared" si="1542"/>
        <v>0</v>
      </c>
      <c r="I1492" s="588">
        <f t="shared" si="1519"/>
        <v>0</v>
      </c>
      <c r="J1492" s="587"/>
      <c r="K1492" s="588">
        <f t="shared" si="1543"/>
        <v>0</v>
      </c>
      <c r="L1492" s="588">
        <f t="shared" si="1520"/>
        <v>0</v>
      </c>
      <c r="M1492" s="587"/>
      <c r="N1492" s="588">
        <f t="shared" si="1544"/>
        <v>0</v>
      </c>
      <c r="O1492" s="588">
        <f t="shared" si="1521"/>
        <v>0</v>
      </c>
      <c r="P1492" s="587"/>
      <c r="Q1492" s="588">
        <f t="shared" si="1545"/>
        <v>0</v>
      </c>
      <c r="R1492" s="588">
        <f t="shared" si="1522"/>
        <v>0</v>
      </c>
      <c r="S1492" s="587"/>
      <c r="T1492" s="588">
        <f t="shared" si="1546"/>
        <v>0</v>
      </c>
      <c r="U1492" s="588">
        <f t="shared" si="1523"/>
        <v>0</v>
      </c>
      <c r="V1492" s="587"/>
      <c r="W1492" s="588">
        <f t="shared" si="1547"/>
        <v>0</v>
      </c>
      <c r="X1492" s="588">
        <f t="shared" si="1524"/>
        <v>0</v>
      </c>
      <c r="Y1492" s="587"/>
      <c r="Z1492" s="588">
        <f t="shared" si="1548"/>
        <v>0</v>
      </c>
      <c r="AA1492" s="588">
        <f t="shared" si="1532"/>
        <v>0</v>
      </c>
      <c r="AB1492" s="587"/>
      <c r="AC1492" s="588">
        <f t="shared" si="1549"/>
        <v>0</v>
      </c>
      <c r="AD1492" s="588">
        <f t="shared" si="1525"/>
        <v>0</v>
      </c>
      <c r="AE1492" s="587"/>
      <c r="AF1492" s="588">
        <f t="shared" si="1550"/>
        <v>0</v>
      </c>
      <c r="AG1492" s="588">
        <f t="shared" si="1526"/>
        <v>0</v>
      </c>
      <c r="AH1492" s="587"/>
      <c r="AI1492" s="588">
        <f t="shared" si="1551"/>
        <v>0</v>
      </c>
      <c r="AJ1492" s="588">
        <f t="shared" si="1527"/>
        <v>0</v>
      </c>
      <c r="AK1492" s="587"/>
      <c r="AL1492" s="588">
        <f t="shared" si="1552"/>
        <v>0</v>
      </c>
      <c r="AM1492" s="588">
        <f t="shared" si="1528"/>
        <v>0</v>
      </c>
      <c r="AN1492" s="587"/>
      <c r="AO1492" s="588">
        <f t="shared" si="1553"/>
        <v>0</v>
      </c>
      <c r="AP1492" s="588">
        <f t="shared" si="1529"/>
        <v>0</v>
      </c>
      <c r="AQ1492" s="587"/>
      <c r="AR1492" s="588">
        <f t="shared" si="1554"/>
        <v>0</v>
      </c>
      <c r="AS1492" s="588">
        <f t="shared" si="1533"/>
        <v>0</v>
      </c>
      <c r="AT1492" s="587"/>
      <c r="AU1492" s="588">
        <f t="shared" si="1555"/>
        <v>0</v>
      </c>
      <c r="AV1492" s="588">
        <f t="shared" si="1530"/>
        <v>0</v>
      </c>
      <c r="AW1492" s="587"/>
      <c r="AX1492" s="652"/>
      <c r="AY1492" s="706">
        <f t="shared" si="1531"/>
        <v>0</v>
      </c>
      <c r="BC1492" s="30">
        <f t="shared" si="1534"/>
        <v>0</v>
      </c>
      <c r="BD1492" s="30">
        <f t="shared" si="1535"/>
        <v>0</v>
      </c>
      <c r="BE1492" s="30">
        <f t="shared" si="1514"/>
        <v>0</v>
      </c>
      <c r="BF1492" s="30">
        <f t="shared" si="1536"/>
        <v>0</v>
      </c>
      <c r="BG1492" s="30">
        <f t="shared" si="1537"/>
        <v>0</v>
      </c>
      <c r="BH1492" s="30">
        <f t="shared" si="1556"/>
        <v>0</v>
      </c>
      <c r="BI1492" s="30">
        <f t="shared" si="1518"/>
        <v>0</v>
      </c>
      <c r="BJ1492" s="30">
        <f t="shared" si="1538"/>
        <v>0</v>
      </c>
      <c r="BK1492" s="704">
        <f t="shared" si="1539"/>
        <v>0</v>
      </c>
      <c r="BL1492" s="30">
        <f t="shared" si="1540"/>
        <v>0</v>
      </c>
      <c r="BM1492" s="30">
        <f t="shared" si="1541"/>
        <v>0</v>
      </c>
      <c r="BN1492" s="30">
        <f t="shared" si="1516"/>
        <v>0</v>
      </c>
    </row>
    <row r="1493" spans="1:66" ht="15.75" thickBot="1" x14ac:dyDescent="0.3">
      <c r="A1493" s="52"/>
      <c r="B1493" s="53"/>
      <c r="C1493" s="700"/>
      <c r="D1493" s="53"/>
      <c r="E1493" s="62" t="e">
        <f t="shared" si="1517"/>
        <v>#N/A</v>
      </c>
      <c r="F1493" s="664" t="str">
        <f t="shared" si="1515"/>
        <v/>
      </c>
      <c r="G1493" s="587"/>
      <c r="H1493" s="588">
        <f t="shared" si="1542"/>
        <v>0</v>
      </c>
      <c r="I1493" s="588">
        <f t="shared" si="1519"/>
        <v>0</v>
      </c>
      <c r="J1493" s="587"/>
      <c r="K1493" s="588">
        <f t="shared" si="1543"/>
        <v>0</v>
      </c>
      <c r="L1493" s="588">
        <f t="shared" si="1520"/>
        <v>0</v>
      </c>
      <c r="M1493" s="587"/>
      <c r="N1493" s="588">
        <f t="shared" si="1544"/>
        <v>0</v>
      </c>
      <c r="O1493" s="588">
        <f t="shared" si="1521"/>
        <v>0</v>
      </c>
      <c r="P1493" s="587"/>
      <c r="Q1493" s="588">
        <f t="shared" si="1545"/>
        <v>0</v>
      </c>
      <c r="R1493" s="588">
        <f t="shared" si="1522"/>
        <v>0</v>
      </c>
      <c r="S1493" s="587"/>
      <c r="T1493" s="588">
        <f t="shared" si="1546"/>
        <v>0</v>
      </c>
      <c r="U1493" s="588">
        <f t="shared" si="1523"/>
        <v>0</v>
      </c>
      <c r="V1493" s="587"/>
      <c r="W1493" s="588">
        <f t="shared" si="1547"/>
        <v>0</v>
      </c>
      <c r="X1493" s="588">
        <f t="shared" si="1524"/>
        <v>0</v>
      </c>
      <c r="Y1493" s="587"/>
      <c r="Z1493" s="588">
        <f t="shared" si="1548"/>
        <v>0</v>
      </c>
      <c r="AA1493" s="588">
        <f t="shared" si="1532"/>
        <v>0</v>
      </c>
      <c r="AB1493" s="587"/>
      <c r="AC1493" s="588">
        <f t="shared" si="1549"/>
        <v>0</v>
      </c>
      <c r="AD1493" s="588">
        <f t="shared" si="1525"/>
        <v>0</v>
      </c>
      <c r="AE1493" s="587"/>
      <c r="AF1493" s="588">
        <f t="shared" si="1550"/>
        <v>0</v>
      </c>
      <c r="AG1493" s="588">
        <f t="shared" si="1526"/>
        <v>0</v>
      </c>
      <c r="AH1493" s="587"/>
      <c r="AI1493" s="588">
        <f t="shared" si="1551"/>
        <v>0</v>
      </c>
      <c r="AJ1493" s="588">
        <f t="shared" si="1527"/>
        <v>0</v>
      </c>
      <c r="AK1493" s="587"/>
      <c r="AL1493" s="588">
        <f t="shared" si="1552"/>
        <v>0</v>
      </c>
      <c r="AM1493" s="588">
        <f t="shared" si="1528"/>
        <v>0</v>
      </c>
      <c r="AN1493" s="587"/>
      <c r="AO1493" s="588">
        <f t="shared" si="1553"/>
        <v>0</v>
      </c>
      <c r="AP1493" s="588">
        <f t="shared" si="1529"/>
        <v>0</v>
      </c>
      <c r="AQ1493" s="587"/>
      <c r="AR1493" s="588">
        <f t="shared" si="1554"/>
        <v>0</v>
      </c>
      <c r="AS1493" s="588">
        <f t="shared" si="1533"/>
        <v>0</v>
      </c>
      <c r="AT1493" s="587"/>
      <c r="AU1493" s="588">
        <f t="shared" si="1555"/>
        <v>0</v>
      </c>
      <c r="AV1493" s="588">
        <f t="shared" si="1530"/>
        <v>0</v>
      </c>
      <c r="AW1493" s="587"/>
      <c r="AX1493" s="652"/>
      <c r="AY1493" s="706">
        <f t="shared" si="1531"/>
        <v>0</v>
      </c>
      <c r="BC1493" s="30">
        <f t="shared" si="1534"/>
        <v>0</v>
      </c>
      <c r="BD1493" s="30">
        <f t="shared" si="1535"/>
        <v>0</v>
      </c>
      <c r="BE1493" s="30">
        <f t="shared" si="1514"/>
        <v>0</v>
      </c>
      <c r="BF1493" s="30">
        <f t="shared" si="1536"/>
        <v>0</v>
      </c>
      <c r="BG1493" s="30">
        <f t="shared" si="1537"/>
        <v>0</v>
      </c>
      <c r="BH1493" s="30">
        <f t="shared" si="1556"/>
        <v>0</v>
      </c>
      <c r="BI1493" s="30">
        <f t="shared" si="1518"/>
        <v>0</v>
      </c>
      <c r="BJ1493" s="30">
        <f t="shared" si="1538"/>
        <v>0</v>
      </c>
      <c r="BK1493" s="704">
        <f t="shared" si="1539"/>
        <v>0</v>
      </c>
      <c r="BL1493" s="30">
        <f t="shared" si="1540"/>
        <v>0</v>
      </c>
      <c r="BM1493" s="30">
        <f t="shared" si="1541"/>
        <v>0</v>
      </c>
      <c r="BN1493" s="30">
        <f t="shared" si="1516"/>
        <v>0</v>
      </c>
    </row>
    <row r="1494" spans="1:66" ht="15.75" thickBot="1" x14ac:dyDescent="0.3">
      <c r="A1494" s="52"/>
      <c r="B1494" s="53"/>
      <c r="C1494" s="700"/>
      <c r="D1494" s="53"/>
      <c r="E1494" s="62" t="e">
        <f t="shared" si="1517"/>
        <v>#N/A</v>
      </c>
      <c r="F1494" s="664" t="str">
        <f t="shared" si="1515"/>
        <v/>
      </c>
      <c r="G1494" s="587"/>
      <c r="H1494" s="588">
        <f t="shared" si="1542"/>
        <v>0</v>
      </c>
      <c r="I1494" s="588">
        <f t="shared" si="1519"/>
        <v>0</v>
      </c>
      <c r="J1494" s="587"/>
      <c r="K1494" s="588">
        <f t="shared" si="1543"/>
        <v>0</v>
      </c>
      <c r="L1494" s="588">
        <f t="shared" si="1520"/>
        <v>0</v>
      </c>
      <c r="M1494" s="587"/>
      <c r="N1494" s="588">
        <f t="shared" si="1544"/>
        <v>0</v>
      </c>
      <c r="O1494" s="588">
        <f t="shared" si="1521"/>
        <v>0</v>
      </c>
      <c r="P1494" s="587"/>
      <c r="Q1494" s="588">
        <f t="shared" si="1545"/>
        <v>0</v>
      </c>
      <c r="R1494" s="588">
        <f t="shared" si="1522"/>
        <v>0</v>
      </c>
      <c r="S1494" s="587"/>
      <c r="T1494" s="588">
        <f t="shared" si="1546"/>
        <v>0</v>
      </c>
      <c r="U1494" s="588">
        <f t="shared" si="1523"/>
        <v>0</v>
      </c>
      <c r="V1494" s="587"/>
      <c r="W1494" s="588">
        <f t="shared" si="1547"/>
        <v>0</v>
      </c>
      <c r="X1494" s="588">
        <f t="shared" si="1524"/>
        <v>0</v>
      </c>
      <c r="Y1494" s="587"/>
      <c r="Z1494" s="588">
        <f t="shared" si="1548"/>
        <v>0</v>
      </c>
      <c r="AA1494" s="588">
        <f t="shared" si="1532"/>
        <v>0</v>
      </c>
      <c r="AB1494" s="587"/>
      <c r="AC1494" s="588">
        <f t="shared" si="1549"/>
        <v>0</v>
      </c>
      <c r="AD1494" s="588">
        <f t="shared" si="1525"/>
        <v>0</v>
      </c>
      <c r="AE1494" s="587"/>
      <c r="AF1494" s="588">
        <f t="shared" si="1550"/>
        <v>0</v>
      </c>
      <c r="AG1494" s="588">
        <f t="shared" si="1526"/>
        <v>0</v>
      </c>
      <c r="AH1494" s="587"/>
      <c r="AI1494" s="588">
        <f t="shared" si="1551"/>
        <v>0</v>
      </c>
      <c r="AJ1494" s="588">
        <f t="shared" si="1527"/>
        <v>0</v>
      </c>
      <c r="AK1494" s="587"/>
      <c r="AL1494" s="588">
        <f t="shared" si="1552"/>
        <v>0</v>
      </c>
      <c r="AM1494" s="588">
        <f t="shared" si="1528"/>
        <v>0</v>
      </c>
      <c r="AN1494" s="587"/>
      <c r="AO1494" s="588">
        <f t="shared" si="1553"/>
        <v>0</v>
      </c>
      <c r="AP1494" s="588">
        <f t="shared" si="1529"/>
        <v>0</v>
      </c>
      <c r="AQ1494" s="587"/>
      <c r="AR1494" s="588">
        <f t="shared" si="1554"/>
        <v>0</v>
      </c>
      <c r="AS1494" s="588">
        <f t="shared" si="1533"/>
        <v>0</v>
      </c>
      <c r="AT1494" s="587"/>
      <c r="AU1494" s="588">
        <f t="shared" si="1555"/>
        <v>0</v>
      </c>
      <c r="AV1494" s="588">
        <f t="shared" si="1530"/>
        <v>0</v>
      </c>
      <c r="AW1494" s="587"/>
      <c r="AX1494" s="652"/>
      <c r="AY1494" s="706">
        <f t="shared" si="1531"/>
        <v>0</v>
      </c>
      <c r="BC1494" s="30">
        <f t="shared" si="1534"/>
        <v>0</v>
      </c>
      <c r="BD1494" s="30">
        <f t="shared" si="1535"/>
        <v>0</v>
      </c>
      <c r="BE1494" s="30">
        <f t="shared" si="1514"/>
        <v>0</v>
      </c>
      <c r="BF1494" s="30">
        <f t="shared" si="1536"/>
        <v>0</v>
      </c>
      <c r="BG1494" s="30">
        <f t="shared" si="1537"/>
        <v>0</v>
      </c>
      <c r="BH1494" s="30">
        <f t="shared" si="1556"/>
        <v>0</v>
      </c>
      <c r="BI1494" s="30">
        <f t="shared" si="1518"/>
        <v>0</v>
      </c>
      <c r="BJ1494" s="30">
        <f t="shared" si="1538"/>
        <v>0</v>
      </c>
      <c r="BK1494" s="704">
        <f t="shared" si="1539"/>
        <v>0</v>
      </c>
      <c r="BL1494" s="30">
        <f t="shared" si="1540"/>
        <v>0</v>
      </c>
      <c r="BM1494" s="30">
        <f t="shared" si="1541"/>
        <v>0</v>
      </c>
      <c r="BN1494" s="30">
        <f t="shared" si="1516"/>
        <v>0</v>
      </c>
    </row>
    <row r="1495" spans="1:66" ht="15.75" thickBot="1" x14ac:dyDescent="0.3">
      <c r="A1495" s="52"/>
      <c r="B1495" s="53"/>
      <c r="C1495" s="700"/>
      <c r="D1495" s="53"/>
      <c r="E1495" s="62" t="e">
        <f t="shared" si="1517"/>
        <v>#N/A</v>
      </c>
      <c r="F1495" s="664" t="str">
        <f t="shared" si="1515"/>
        <v/>
      </c>
      <c r="G1495" s="587"/>
      <c r="H1495" s="588">
        <f t="shared" si="1542"/>
        <v>0</v>
      </c>
      <c r="I1495" s="588">
        <f t="shared" si="1519"/>
        <v>0</v>
      </c>
      <c r="J1495" s="587"/>
      <c r="K1495" s="588">
        <f t="shared" si="1543"/>
        <v>0</v>
      </c>
      <c r="L1495" s="588">
        <f t="shared" si="1520"/>
        <v>0</v>
      </c>
      <c r="M1495" s="587"/>
      <c r="N1495" s="588">
        <f t="shared" si="1544"/>
        <v>0</v>
      </c>
      <c r="O1495" s="588">
        <f t="shared" si="1521"/>
        <v>0</v>
      </c>
      <c r="P1495" s="587"/>
      <c r="Q1495" s="588">
        <f t="shared" si="1545"/>
        <v>0</v>
      </c>
      <c r="R1495" s="588">
        <f t="shared" si="1522"/>
        <v>0</v>
      </c>
      <c r="S1495" s="587"/>
      <c r="T1495" s="588">
        <f t="shared" si="1546"/>
        <v>0</v>
      </c>
      <c r="U1495" s="588">
        <f t="shared" si="1523"/>
        <v>0</v>
      </c>
      <c r="V1495" s="587"/>
      <c r="W1495" s="588">
        <f t="shared" si="1547"/>
        <v>0</v>
      </c>
      <c r="X1495" s="588">
        <f t="shared" si="1524"/>
        <v>0</v>
      </c>
      <c r="Y1495" s="587"/>
      <c r="Z1495" s="588">
        <f t="shared" si="1548"/>
        <v>0</v>
      </c>
      <c r="AA1495" s="588">
        <f t="shared" si="1532"/>
        <v>0</v>
      </c>
      <c r="AB1495" s="587"/>
      <c r="AC1495" s="588">
        <f t="shared" si="1549"/>
        <v>0</v>
      </c>
      <c r="AD1495" s="588">
        <f t="shared" si="1525"/>
        <v>0</v>
      </c>
      <c r="AE1495" s="587"/>
      <c r="AF1495" s="588">
        <f t="shared" si="1550"/>
        <v>0</v>
      </c>
      <c r="AG1495" s="588">
        <f t="shared" si="1526"/>
        <v>0</v>
      </c>
      <c r="AH1495" s="587"/>
      <c r="AI1495" s="588">
        <f t="shared" si="1551"/>
        <v>0</v>
      </c>
      <c r="AJ1495" s="588">
        <f t="shared" si="1527"/>
        <v>0</v>
      </c>
      <c r="AK1495" s="587"/>
      <c r="AL1495" s="588">
        <f t="shared" si="1552"/>
        <v>0</v>
      </c>
      <c r="AM1495" s="588">
        <f t="shared" si="1528"/>
        <v>0</v>
      </c>
      <c r="AN1495" s="587"/>
      <c r="AO1495" s="588">
        <f t="shared" si="1553"/>
        <v>0</v>
      </c>
      <c r="AP1495" s="588">
        <f t="shared" si="1529"/>
        <v>0</v>
      </c>
      <c r="AQ1495" s="587"/>
      <c r="AR1495" s="588">
        <f t="shared" si="1554"/>
        <v>0</v>
      </c>
      <c r="AS1495" s="588">
        <f t="shared" si="1533"/>
        <v>0</v>
      </c>
      <c r="AT1495" s="587"/>
      <c r="AU1495" s="588">
        <f t="shared" si="1555"/>
        <v>0</v>
      </c>
      <c r="AV1495" s="588">
        <f t="shared" si="1530"/>
        <v>0</v>
      </c>
      <c r="AW1495" s="587"/>
      <c r="AX1495" s="652"/>
      <c r="AY1495" s="706">
        <f t="shared" si="1531"/>
        <v>0</v>
      </c>
      <c r="BC1495" s="30">
        <f t="shared" si="1534"/>
        <v>0</v>
      </c>
      <c r="BD1495" s="30">
        <f t="shared" si="1535"/>
        <v>0</v>
      </c>
      <c r="BE1495" s="30">
        <f t="shared" si="1514"/>
        <v>0</v>
      </c>
      <c r="BF1495" s="30">
        <f t="shared" si="1536"/>
        <v>0</v>
      </c>
      <c r="BG1495" s="30">
        <f t="shared" si="1537"/>
        <v>0</v>
      </c>
      <c r="BH1495" s="30">
        <f t="shared" si="1556"/>
        <v>0</v>
      </c>
      <c r="BI1495" s="30">
        <f t="shared" si="1518"/>
        <v>0</v>
      </c>
      <c r="BJ1495" s="30">
        <f t="shared" si="1538"/>
        <v>0</v>
      </c>
      <c r="BK1495" s="704">
        <f t="shared" si="1539"/>
        <v>0</v>
      </c>
      <c r="BL1495" s="30">
        <f t="shared" si="1540"/>
        <v>0</v>
      </c>
      <c r="BM1495" s="30">
        <f t="shared" si="1541"/>
        <v>0</v>
      </c>
      <c r="BN1495" s="30">
        <f t="shared" si="1516"/>
        <v>0</v>
      </c>
    </row>
    <row r="1496" spans="1:66" ht="15.75" thickBot="1" x14ac:dyDescent="0.3">
      <c r="A1496" s="52"/>
      <c r="B1496" s="53"/>
      <c r="C1496" s="700"/>
      <c r="D1496" s="53"/>
      <c r="E1496" s="62" t="e">
        <f t="shared" si="1517"/>
        <v>#N/A</v>
      </c>
      <c r="F1496" s="664" t="str">
        <f t="shared" si="1515"/>
        <v/>
      </c>
      <c r="G1496" s="587"/>
      <c r="H1496" s="588">
        <f t="shared" si="1542"/>
        <v>0</v>
      </c>
      <c r="I1496" s="588">
        <f t="shared" si="1519"/>
        <v>0</v>
      </c>
      <c r="J1496" s="587"/>
      <c r="K1496" s="588">
        <f t="shared" si="1543"/>
        <v>0</v>
      </c>
      <c r="L1496" s="588">
        <f t="shared" si="1520"/>
        <v>0</v>
      </c>
      <c r="M1496" s="587"/>
      <c r="N1496" s="588">
        <f t="shared" si="1544"/>
        <v>0</v>
      </c>
      <c r="O1496" s="588">
        <f t="shared" si="1521"/>
        <v>0</v>
      </c>
      <c r="P1496" s="587"/>
      <c r="Q1496" s="588">
        <f t="shared" si="1545"/>
        <v>0</v>
      </c>
      <c r="R1496" s="588">
        <f t="shared" si="1522"/>
        <v>0</v>
      </c>
      <c r="S1496" s="587"/>
      <c r="T1496" s="588">
        <f t="shared" si="1546"/>
        <v>0</v>
      </c>
      <c r="U1496" s="588">
        <f t="shared" si="1523"/>
        <v>0</v>
      </c>
      <c r="V1496" s="587"/>
      <c r="W1496" s="588">
        <f t="shared" si="1547"/>
        <v>0</v>
      </c>
      <c r="X1496" s="588">
        <f t="shared" si="1524"/>
        <v>0</v>
      </c>
      <c r="Y1496" s="587"/>
      <c r="Z1496" s="588">
        <f t="shared" si="1548"/>
        <v>0</v>
      </c>
      <c r="AA1496" s="588">
        <f t="shared" si="1532"/>
        <v>0</v>
      </c>
      <c r="AB1496" s="587"/>
      <c r="AC1496" s="588">
        <f t="shared" si="1549"/>
        <v>0</v>
      </c>
      <c r="AD1496" s="588">
        <f t="shared" si="1525"/>
        <v>0</v>
      </c>
      <c r="AE1496" s="587"/>
      <c r="AF1496" s="588">
        <f t="shared" si="1550"/>
        <v>0</v>
      </c>
      <c r="AG1496" s="588">
        <f t="shared" si="1526"/>
        <v>0</v>
      </c>
      <c r="AH1496" s="587"/>
      <c r="AI1496" s="588">
        <f t="shared" si="1551"/>
        <v>0</v>
      </c>
      <c r="AJ1496" s="588">
        <f t="shared" si="1527"/>
        <v>0</v>
      </c>
      <c r="AK1496" s="587"/>
      <c r="AL1496" s="588">
        <f t="shared" si="1552"/>
        <v>0</v>
      </c>
      <c r="AM1496" s="588">
        <f t="shared" si="1528"/>
        <v>0</v>
      </c>
      <c r="AN1496" s="587"/>
      <c r="AO1496" s="588">
        <f t="shared" si="1553"/>
        <v>0</v>
      </c>
      <c r="AP1496" s="588">
        <f t="shared" si="1529"/>
        <v>0</v>
      </c>
      <c r="AQ1496" s="587"/>
      <c r="AR1496" s="588">
        <f t="shared" si="1554"/>
        <v>0</v>
      </c>
      <c r="AS1496" s="588">
        <f t="shared" si="1533"/>
        <v>0</v>
      </c>
      <c r="AT1496" s="587"/>
      <c r="AU1496" s="588">
        <f t="shared" si="1555"/>
        <v>0</v>
      </c>
      <c r="AV1496" s="588">
        <f t="shared" si="1530"/>
        <v>0</v>
      </c>
      <c r="AW1496" s="587"/>
      <c r="AX1496" s="652"/>
      <c r="AY1496" s="706">
        <f t="shared" si="1531"/>
        <v>0</v>
      </c>
      <c r="BC1496" s="30">
        <f t="shared" si="1534"/>
        <v>0</v>
      </c>
      <c r="BD1496" s="30">
        <f t="shared" si="1535"/>
        <v>0</v>
      </c>
      <c r="BE1496" s="30">
        <f t="shared" si="1514"/>
        <v>0</v>
      </c>
      <c r="BF1496" s="30">
        <f t="shared" si="1536"/>
        <v>0</v>
      </c>
      <c r="BG1496" s="30">
        <f t="shared" si="1537"/>
        <v>0</v>
      </c>
      <c r="BH1496" s="30">
        <f t="shared" si="1556"/>
        <v>0</v>
      </c>
      <c r="BI1496" s="30">
        <f t="shared" si="1518"/>
        <v>0</v>
      </c>
      <c r="BJ1496" s="30">
        <f t="shared" si="1538"/>
        <v>0</v>
      </c>
      <c r="BK1496" s="704">
        <f t="shared" si="1539"/>
        <v>0</v>
      </c>
      <c r="BL1496" s="30">
        <f t="shared" si="1540"/>
        <v>0</v>
      </c>
      <c r="BM1496" s="30">
        <f t="shared" si="1541"/>
        <v>0</v>
      </c>
      <c r="BN1496" s="30">
        <f t="shared" si="1516"/>
        <v>0</v>
      </c>
    </row>
    <row r="1497" spans="1:66" ht="15.75" thickBot="1" x14ac:dyDescent="0.3">
      <c r="A1497" s="52"/>
      <c r="B1497" s="53"/>
      <c r="C1497" s="700"/>
      <c r="D1497" s="53"/>
      <c r="E1497" s="62" t="e">
        <f t="shared" si="1517"/>
        <v>#N/A</v>
      </c>
      <c r="F1497" s="664" t="str">
        <f t="shared" si="1515"/>
        <v/>
      </c>
      <c r="G1497" s="587"/>
      <c r="H1497" s="588">
        <f t="shared" si="1542"/>
        <v>0</v>
      </c>
      <c r="I1497" s="588">
        <f t="shared" si="1519"/>
        <v>0</v>
      </c>
      <c r="J1497" s="587"/>
      <c r="K1497" s="588">
        <f t="shared" si="1543"/>
        <v>0</v>
      </c>
      <c r="L1497" s="588">
        <f t="shared" si="1520"/>
        <v>0</v>
      </c>
      <c r="M1497" s="587"/>
      <c r="N1497" s="588">
        <f t="shared" si="1544"/>
        <v>0</v>
      </c>
      <c r="O1497" s="588">
        <f t="shared" si="1521"/>
        <v>0</v>
      </c>
      <c r="P1497" s="587"/>
      <c r="Q1497" s="588">
        <f t="shared" si="1545"/>
        <v>0</v>
      </c>
      <c r="R1497" s="588">
        <f t="shared" si="1522"/>
        <v>0</v>
      </c>
      <c r="S1497" s="587"/>
      <c r="T1497" s="588">
        <f t="shared" si="1546"/>
        <v>0</v>
      </c>
      <c r="U1497" s="588">
        <f t="shared" si="1523"/>
        <v>0</v>
      </c>
      <c r="V1497" s="587"/>
      <c r="W1497" s="588">
        <f t="shared" si="1547"/>
        <v>0</v>
      </c>
      <c r="X1497" s="588">
        <f t="shared" si="1524"/>
        <v>0</v>
      </c>
      <c r="Y1497" s="587"/>
      <c r="Z1497" s="588">
        <f t="shared" si="1548"/>
        <v>0</v>
      </c>
      <c r="AA1497" s="588">
        <f t="shared" si="1532"/>
        <v>0</v>
      </c>
      <c r="AB1497" s="587"/>
      <c r="AC1497" s="588">
        <f t="shared" si="1549"/>
        <v>0</v>
      </c>
      <c r="AD1497" s="588">
        <f t="shared" si="1525"/>
        <v>0</v>
      </c>
      <c r="AE1497" s="587"/>
      <c r="AF1497" s="588">
        <f t="shared" si="1550"/>
        <v>0</v>
      </c>
      <c r="AG1497" s="588">
        <f t="shared" si="1526"/>
        <v>0</v>
      </c>
      <c r="AH1497" s="587"/>
      <c r="AI1497" s="588">
        <f t="shared" si="1551"/>
        <v>0</v>
      </c>
      <c r="AJ1497" s="588">
        <f t="shared" si="1527"/>
        <v>0</v>
      </c>
      <c r="AK1497" s="587"/>
      <c r="AL1497" s="588">
        <f t="shared" si="1552"/>
        <v>0</v>
      </c>
      <c r="AM1497" s="588">
        <f t="shared" si="1528"/>
        <v>0</v>
      </c>
      <c r="AN1497" s="587"/>
      <c r="AO1497" s="588">
        <f t="shared" si="1553"/>
        <v>0</v>
      </c>
      <c r="AP1497" s="588">
        <f t="shared" si="1529"/>
        <v>0</v>
      </c>
      <c r="AQ1497" s="587"/>
      <c r="AR1497" s="588">
        <f t="shared" si="1554"/>
        <v>0</v>
      </c>
      <c r="AS1497" s="588">
        <f t="shared" si="1533"/>
        <v>0</v>
      </c>
      <c r="AT1497" s="587"/>
      <c r="AU1497" s="588">
        <f t="shared" si="1555"/>
        <v>0</v>
      </c>
      <c r="AV1497" s="588">
        <f t="shared" si="1530"/>
        <v>0</v>
      </c>
      <c r="AW1497" s="587"/>
      <c r="AX1497" s="652"/>
      <c r="AY1497" s="706">
        <f t="shared" si="1531"/>
        <v>0</v>
      </c>
      <c r="BC1497" s="30">
        <f t="shared" si="1534"/>
        <v>0</v>
      </c>
      <c r="BD1497" s="30">
        <f t="shared" si="1535"/>
        <v>0</v>
      </c>
      <c r="BE1497" s="30">
        <f t="shared" ref="BE1497:BE1560" si="1557">R1497-O1497</f>
        <v>0</v>
      </c>
      <c r="BF1497" s="30">
        <f t="shared" si="1536"/>
        <v>0</v>
      </c>
      <c r="BG1497" s="30">
        <f t="shared" si="1537"/>
        <v>0</v>
      </c>
      <c r="BH1497" s="30">
        <f t="shared" si="1556"/>
        <v>0</v>
      </c>
      <c r="BI1497" s="30">
        <f t="shared" si="1518"/>
        <v>0</v>
      </c>
      <c r="BJ1497" s="30">
        <f t="shared" si="1538"/>
        <v>0</v>
      </c>
      <c r="BK1497" s="704">
        <f t="shared" si="1539"/>
        <v>0</v>
      </c>
      <c r="BL1497" s="30">
        <f t="shared" si="1540"/>
        <v>0</v>
      </c>
      <c r="BM1497" s="30">
        <f t="shared" si="1541"/>
        <v>0</v>
      </c>
      <c r="BN1497" s="30">
        <f t="shared" si="1516"/>
        <v>0</v>
      </c>
    </row>
    <row r="1498" spans="1:66" ht="15.75" thickBot="1" x14ac:dyDescent="0.3">
      <c r="A1498" s="52"/>
      <c r="B1498" s="53"/>
      <c r="C1498" s="700"/>
      <c r="D1498" s="53"/>
      <c r="E1498" s="62" t="e">
        <f t="shared" si="1517"/>
        <v>#N/A</v>
      </c>
      <c r="F1498" s="664" t="str">
        <f t="shared" si="1515"/>
        <v/>
      </c>
      <c r="G1498" s="587"/>
      <c r="H1498" s="588">
        <f t="shared" si="1542"/>
        <v>0</v>
      </c>
      <c r="I1498" s="588">
        <f t="shared" si="1519"/>
        <v>0</v>
      </c>
      <c r="J1498" s="587"/>
      <c r="K1498" s="588">
        <f t="shared" si="1543"/>
        <v>0</v>
      </c>
      <c r="L1498" s="588">
        <f t="shared" si="1520"/>
        <v>0</v>
      </c>
      <c r="M1498" s="587"/>
      <c r="N1498" s="588">
        <f t="shared" si="1544"/>
        <v>0</v>
      </c>
      <c r="O1498" s="588">
        <f t="shared" si="1521"/>
        <v>0</v>
      </c>
      <c r="P1498" s="587"/>
      <c r="Q1498" s="588">
        <f t="shared" si="1545"/>
        <v>0</v>
      </c>
      <c r="R1498" s="588">
        <f t="shared" si="1522"/>
        <v>0</v>
      </c>
      <c r="S1498" s="587"/>
      <c r="T1498" s="588">
        <f t="shared" si="1546"/>
        <v>0</v>
      </c>
      <c r="U1498" s="588">
        <f t="shared" si="1523"/>
        <v>0</v>
      </c>
      <c r="V1498" s="587"/>
      <c r="W1498" s="588">
        <f t="shared" si="1547"/>
        <v>0</v>
      </c>
      <c r="X1498" s="588">
        <f t="shared" si="1524"/>
        <v>0</v>
      </c>
      <c r="Y1498" s="587"/>
      <c r="Z1498" s="588">
        <f t="shared" si="1548"/>
        <v>0</v>
      </c>
      <c r="AA1498" s="588">
        <f t="shared" si="1532"/>
        <v>0</v>
      </c>
      <c r="AB1498" s="587"/>
      <c r="AC1498" s="588">
        <f t="shared" si="1549"/>
        <v>0</v>
      </c>
      <c r="AD1498" s="588">
        <f t="shared" si="1525"/>
        <v>0</v>
      </c>
      <c r="AE1498" s="587"/>
      <c r="AF1498" s="588">
        <f t="shared" si="1550"/>
        <v>0</v>
      </c>
      <c r="AG1498" s="588">
        <f t="shared" si="1526"/>
        <v>0</v>
      </c>
      <c r="AH1498" s="587"/>
      <c r="AI1498" s="588">
        <f t="shared" si="1551"/>
        <v>0</v>
      </c>
      <c r="AJ1498" s="588">
        <f t="shared" si="1527"/>
        <v>0</v>
      </c>
      <c r="AK1498" s="587"/>
      <c r="AL1498" s="588">
        <f t="shared" si="1552"/>
        <v>0</v>
      </c>
      <c r="AM1498" s="588">
        <f t="shared" si="1528"/>
        <v>0</v>
      </c>
      <c r="AN1498" s="587"/>
      <c r="AO1498" s="588">
        <f t="shared" si="1553"/>
        <v>0</v>
      </c>
      <c r="AP1498" s="588">
        <f t="shared" si="1529"/>
        <v>0</v>
      </c>
      <c r="AQ1498" s="587"/>
      <c r="AR1498" s="588">
        <f t="shared" si="1554"/>
        <v>0</v>
      </c>
      <c r="AS1498" s="588">
        <f t="shared" si="1533"/>
        <v>0</v>
      </c>
      <c r="AT1498" s="587"/>
      <c r="AU1498" s="588">
        <f t="shared" si="1555"/>
        <v>0</v>
      </c>
      <c r="AV1498" s="588">
        <f t="shared" si="1530"/>
        <v>0</v>
      </c>
      <c r="AW1498" s="587"/>
      <c r="AX1498" s="652"/>
      <c r="AY1498" s="706">
        <f t="shared" si="1531"/>
        <v>0</v>
      </c>
      <c r="BC1498" s="30">
        <f t="shared" si="1534"/>
        <v>0</v>
      </c>
      <c r="BD1498" s="30">
        <f t="shared" si="1535"/>
        <v>0</v>
      </c>
      <c r="BE1498" s="30">
        <f t="shared" si="1557"/>
        <v>0</v>
      </c>
      <c r="BF1498" s="30">
        <f t="shared" si="1536"/>
        <v>0</v>
      </c>
      <c r="BG1498" s="30">
        <f t="shared" si="1537"/>
        <v>0</v>
      </c>
      <c r="BH1498" s="30">
        <f t="shared" si="1556"/>
        <v>0</v>
      </c>
      <c r="BI1498" s="30">
        <f t="shared" si="1518"/>
        <v>0</v>
      </c>
      <c r="BJ1498" s="30">
        <f t="shared" si="1538"/>
        <v>0</v>
      </c>
      <c r="BK1498" s="704">
        <f t="shared" si="1539"/>
        <v>0</v>
      </c>
      <c r="BL1498" s="30">
        <f t="shared" si="1540"/>
        <v>0</v>
      </c>
      <c r="BM1498" s="30">
        <f t="shared" si="1541"/>
        <v>0</v>
      </c>
      <c r="BN1498" s="30">
        <f t="shared" si="1516"/>
        <v>0</v>
      </c>
    </row>
    <row r="1499" spans="1:66" ht="15.75" thickBot="1" x14ac:dyDescent="0.3">
      <c r="A1499" s="52"/>
      <c r="B1499" s="53"/>
      <c r="C1499" s="700"/>
      <c r="D1499" s="53"/>
      <c r="E1499" s="62" t="e">
        <f t="shared" si="1517"/>
        <v>#N/A</v>
      </c>
      <c r="F1499" s="664" t="str">
        <f t="shared" si="1515"/>
        <v/>
      </c>
      <c r="G1499" s="587"/>
      <c r="H1499" s="588">
        <f t="shared" si="1542"/>
        <v>0</v>
      </c>
      <c r="I1499" s="588">
        <f t="shared" si="1519"/>
        <v>0</v>
      </c>
      <c r="J1499" s="587"/>
      <c r="K1499" s="588">
        <f t="shared" si="1543"/>
        <v>0</v>
      </c>
      <c r="L1499" s="588">
        <f t="shared" si="1520"/>
        <v>0</v>
      </c>
      <c r="M1499" s="587"/>
      <c r="N1499" s="588">
        <f t="shared" si="1544"/>
        <v>0</v>
      </c>
      <c r="O1499" s="588">
        <f t="shared" si="1521"/>
        <v>0</v>
      </c>
      <c r="P1499" s="587"/>
      <c r="Q1499" s="588">
        <f t="shared" si="1545"/>
        <v>0</v>
      </c>
      <c r="R1499" s="588">
        <f t="shared" si="1522"/>
        <v>0</v>
      </c>
      <c r="S1499" s="587"/>
      <c r="T1499" s="588">
        <f t="shared" si="1546"/>
        <v>0</v>
      </c>
      <c r="U1499" s="588">
        <f t="shared" si="1523"/>
        <v>0</v>
      </c>
      <c r="V1499" s="587"/>
      <c r="W1499" s="588">
        <f t="shared" si="1547"/>
        <v>0</v>
      </c>
      <c r="X1499" s="588">
        <f t="shared" si="1524"/>
        <v>0</v>
      </c>
      <c r="Y1499" s="587"/>
      <c r="Z1499" s="588">
        <f t="shared" si="1548"/>
        <v>0</v>
      </c>
      <c r="AA1499" s="588">
        <f t="shared" si="1532"/>
        <v>0</v>
      </c>
      <c r="AB1499" s="587"/>
      <c r="AC1499" s="588">
        <f t="shared" si="1549"/>
        <v>0</v>
      </c>
      <c r="AD1499" s="588">
        <f t="shared" si="1525"/>
        <v>0</v>
      </c>
      <c r="AE1499" s="587"/>
      <c r="AF1499" s="588">
        <f t="shared" si="1550"/>
        <v>0</v>
      </c>
      <c r="AG1499" s="588">
        <f t="shared" si="1526"/>
        <v>0</v>
      </c>
      <c r="AH1499" s="587"/>
      <c r="AI1499" s="588">
        <f t="shared" si="1551"/>
        <v>0</v>
      </c>
      <c r="AJ1499" s="588">
        <f t="shared" si="1527"/>
        <v>0</v>
      </c>
      <c r="AK1499" s="587"/>
      <c r="AL1499" s="588">
        <f t="shared" si="1552"/>
        <v>0</v>
      </c>
      <c r="AM1499" s="588">
        <f t="shared" si="1528"/>
        <v>0</v>
      </c>
      <c r="AN1499" s="587"/>
      <c r="AO1499" s="588">
        <f t="shared" si="1553"/>
        <v>0</v>
      </c>
      <c r="AP1499" s="588">
        <f t="shared" si="1529"/>
        <v>0</v>
      </c>
      <c r="AQ1499" s="587"/>
      <c r="AR1499" s="588">
        <f t="shared" si="1554"/>
        <v>0</v>
      </c>
      <c r="AS1499" s="588">
        <f t="shared" si="1533"/>
        <v>0</v>
      </c>
      <c r="AT1499" s="587"/>
      <c r="AU1499" s="588">
        <f t="shared" si="1555"/>
        <v>0</v>
      </c>
      <c r="AV1499" s="588">
        <f t="shared" si="1530"/>
        <v>0</v>
      </c>
      <c r="AW1499" s="587"/>
      <c r="AX1499" s="652"/>
      <c r="AY1499" s="706">
        <f t="shared" si="1531"/>
        <v>0</v>
      </c>
      <c r="BC1499" s="30">
        <f t="shared" si="1534"/>
        <v>0</v>
      </c>
      <c r="BD1499" s="30">
        <f t="shared" si="1535"/>
        <v>0</v>
      </c>
      <c r="BE1499" s="30">
        <f t="shared" si="1557"/>
        <v>0</v>
      </c>
      <c r="BF1499" s="30">
        <f t="shared" si="1536"/>
        <v>0</v>
      </c>
      <c r="BG1499" s="30">
        <f t="shared" si="1537"/>
        <v>0</v>
      </c>
      <c r="BH1499" s="30">
        <f t="shared" si="1556"/>
        <v>0</v>
      </c>
      <c r="BI1499" s="30">
        <f t="shared" si="1518"/>
        <v>0</v>
      </c>
      <c r="BJ1499" s="30">
        <f t="shared" si="1538"/>
        <v>0</v>
      </c>
      <c r="BK1499" s="704">
        <f t="shared" si="1539"/>
        <v>0</v>
      </c>
      <c r="BL1499" s="30">
        <f t="shared" si="1540"/>
        <v>0</v>
      </c>
      <c r="BM1499" s="30">
        <f t="shared" si="1541"/>
        <v>0</v>
      </c>
      <c r="BN1499" s="30">
        <f t="shared" si="1516"/>
        <v>0</v>
      </c>
    </row>
    <row r="1500" spans="1:66" ht="15.75" thickBot="1" x14ac:dyDescent="0.3">
      <c r="A1500" s="52"/>
      <c r="B1500" s="53"/>
      <c r="C1500" s="700"/>
      <c r="D1500" s="53"/>
      <c r="E1500" s="62" t="e">
        <f t="shared" si="1517"/>
        <v>#N/A</v>
      </c>
      <c r="F1500" s="664" t="str">
        <f t="shared" si="1515"/>
        <v/>
      </c>
      <c r="G1500" s="587"/>
      <c r="H1500" s="588">
        <f t="shared" si="1542"/>
        <v>0</v>
      </c>
      <c r="I1500" s="588">
        <f t="shared" si="1519"/>
        <v>0</v>
      </c>
      <c r="J1500" s="587"/>
      <c r="K1500" s="588">
        <f t="shared" si="1543"/>
        <v>0</v>
      </c>
      <c r="L1500" s="588">
        <f t="shared" si="1520"/>
        <v>0</v>
      </c>
      <c r="M1500" s="587"/>
      <c r="N1500" s="588">
        <f t="shared" si="1544"/>
        <v>0</v>
      </c>
      <c r="O1500" s="588">
        <f t="shared" si="1521"/>
        <v>0</v>
      </c>
      <c r="P1500" s="587"/>
      <c r="Q1500" s="588">
        <f t="shared" si="1545"/>
        <v>0</v>
      </c>
      <c r="R1500" s="588">
        <f t="shared" si="1522"/>
        <v>0</v>
      </c>
      <c r="S1500" s="587"/>
      <c r="T1500" s="588">
        <f t="shared" si="1546"/>
        <v>0</v>
      </c>
      <c r="U1500" s="588">
        <f t="shared" si="1523"/>
        <v>0</v>
      </c>
      <c r="V1500" s="587"/>
      <c r="W1500" s="588">
        <f t="shared" si="1547"/>
        <v>0</v>
      </c>
      <c r="X1500" s="588">
        <f t="shared" si="1524"/>
        <v>0</v>
      </c>
      <c r="Y1500" s="587"/>
      <c r="Z1500" s="588">
        <f t="shared" si="1548"/>
        <v>0</v>
      </c>
      <c r="AA1500" s="588">
        <f t="shared" si="1532"/>
        <v>0</v>
      </c>
      <c r="AB1500" s="587"/>
      <c r="AC1500" s="588">
        <f t="shared" si="1549"/>
        <v>0</v>
      </c>
      <c r="AD1500" s="588">
        <f t="shared" si="1525"/>
        <v>0</v>
      </c>
      <c r="AE1500" s="587"/>
      <c r="AF1500" s="588">
        <f t="shared" si="1550"/>
        <v>0</v>
      </c>
      <c r="AG1500" s="588">
        <f t="shared" si="1526"/>
        <v>0</v>
      </c>
      <c r="AH1500" s="587"/>
      <c r="AI1500" s="588">
        <f t="shared" si="1551"/>
        <v>0</v>
      </c>
      <c r="AJ1500" s="588">
        <f t="shared" si="1527"/>
        <v>0</v>
      </c>
      <c r="AK1500" s="587"/>
      <c r="AL1500" s="588">
        <f t="shared" si="1552"/>
        <v>0</v>
      </c>
      <c r="AM1500" s="588">
        <f t="shared" si="1528"/>
        <v>0</v>
      </c>
      <c r="AN1500" s="587"/>
      <c r="AO1500" s="588">
        <f t="shared" si="1553"/>
        <v>0</v>
      </c>
      <c r="AP1500" s="588">
        <f t="shared" si="1529"/>
        <v>0</v>
      </c>
      <c r="AQ1500" s="587"/>
      <c r="AR1500" s="588">
        <f t="shared" si="1554"/>
        <v>0</v>
      </c>
      <c r="AS1500" s="588">
        <f t="shared" si="1533"/>
        <v>0</v>
      </c>
      <c r="AT1500" s="587"/>
      <c r="AU1500" s="588">
        <f t="shared" si="1555"/>
        <v>0</v>
      </c>
      <c r="AV1500" s="588">
        <f t="shared" si="1530"/>
        <v>0</v>
      </c>
      <c r="AW1500" s="587"/>
      <c r="AX1500" s="652"/>
      <c r="AY1500" s="706">
        <f t="shared" si="1531"/>
        <v>0</v>
      </c>
      <c r="BC1500" s="30">
        <f t="shared" si="1534"/>
        <v>0</v>
      </c>
      <c r="BD1500" s="30">
        <f t="shared" si="1535"/>
        <v>0</v>
      </c>
      <c r="BE1500" s="30">
        <f t="shared" si="1557"/>
        <v>0</v>
      </c>
      <c r="BF1500" s="30">
        <f t="shared" si="1536"/>
        <v>0</v>
      </c>
      <c r="BG1500" s="30">
        <f t="shared" si="1537"/>
        <v>0</v>
      </c>
      <c r="BH1500" s="30">
        <f t="shared" si="1556"/>
        <v>0</v>
      </c>
      <c r="BI1500" s="30">
        <f t="shared" si="1518"/>
        <v>0</v>
      </c>
      <c r="BJ1500" s="30">
        <f t="shared" si="1538"/>
        <v>0</v>
      </c>
      <c r="BK1500" s="704">
        <f t="shared" si="1539"/>
        <v>0</v>
      </c>
      <c r="BL1500" s="30">
        <f t="shared" si="1540"/>
        <v>0</v>
      </c>
      <c r="BM1500" s="30">
        <f t="shared" si="1541"/>
        <v>0</v>
      </c>
      <c r="BN1500" s="30">
        <f t="shared" si="1516"/>
        <v>0</v>
      </c>
    </row>
    <row r="1501" spans="1:66" ht="15.75" thickBot="1" x14ac:dyDescent="0.3">
      <c r="A1501" s="52"/>
      <c r="B1501" s="53"/>
      <c r="C1501" s="700"/>
      <c r="D1501" s="53"/>
      <c r="E1501" s="62" t="e">
        <f t="shared" si="1517"/>
        <v>#N/A</v>
      </c>
      <c r="F1501" s="664" t="str">
        <f t="shared" si="1515"/>
        <v/>
      </c>
      <c r="G1501" s="587"/>
      <c r="H1501" s="588">
        <f t="shared" si="1542"/>
        <v>0</v>
      </c>
      <c r="I1501" s="588">
        <f t="shared" si="1519"/>
        <v>0</v>
      </c>
      <c r="J1501" s="587"/>
      <c r="K1501" s="588">
        <f t="shared" si="1543"/>
        <v>0</v>
      </c>
      <c r="L1501" s="588">
        <f t="shared" si="1520"/>
        <v>0</v>
      </c>
      <c r="M1501" s="587"/>
      <c r="N1501" s="588">
        <f t="shared" si="1544"/>
        <v>0</v>
      </c>
      <c r="O1501" s="588">
        <f t="shared" si="1521"/>
        <v>0</v>
      </c>
      <c r="P1501" s="587"/>
      <c r="Q1501" s="588">
        <f t="shared" si="1545"/>
        <v>0</v>
      </c>
      <c r="R1501" s="588">
        <f t="shared" si="1522"/>
        <v>0</v>
      </c>
      <c r="S1501" s="587"/>
      <c r="T1501" s="588">
        <f t="shared" si="1546"/>
        <v>0</v>
      </c>
      <c r="U1501" s="588">
        <f t="shared" si="1523"/>
        <v>0</v>
      </c>
      <c r="V1501" s="587"/>
      <c r="W1501" s="588">
        <f t="shared" si="1547"/>
        <v>0</v>
      </c>
      <c r="X1501" s="588">
        <f t="shared" si="1524"/>
        <v>0</v>
      </c>
      <c r="Y1501" s="587"/>
      <c r="Z1501" s="588">
        <f t="shared" si="1548"/>
        <v>0</v>
      </c>
      <c r="AA1501" s="588">
        <f t="shared" si="1532"/>
        <v>0</v>
      </c>
      <c r="AB1501" s="587"/>
      <c r="AC1501" s="588">
        <f t="shared" si="1549"/>
        <v>0</v>
      </c>
      <c r="AD1501" s="588">
        <f t="shared" si="1525"/>
        <v>0</v>
      </c>
      <c r="AE1501" s="587"/>
      <c r="AF1501" s="588">
        <f t="shared" si="1550"/>
        <v>0</v>
      </c>
      <c r="AG1501" s="588">
        <f t="shared" si="1526"/>
        <v>0</v>
      </c>
      <c r="AH1501" s="587"/>
      <c r="AI1501" s="588">
        <f t="shared" si="1551"/>
        <v>0</v>
      </c>
      <c r="AJ1501" s="588">
        <f t="shared" si="1527"/>
        <v>0</v>
      </c>
      <c r="AK1501" s="587"/>
      <c r="AL1501" s="588">
        <f t="shared" si="1552"/>
        <v>0</v>
      </c>
      <c r="AM1501" s="588">
        <f t="shared" si="1528"/>
        <v>0</v>
      </c>
      <c r="AN1501" s="587"/>
      <c r="AO1501" s="588">
        <f t="shared" si="1553"/>
        <v>0</v>
      </c>
      <c r="AP1501" s="588">
        <f t="shared" si="1529"/>
        <v>0</v>
      </c>
      <c r="AQ1501" s="587"/>
      <c r="AR1501" s="588">
        <f t="shared" si="1554"/>
        <v>0</v>
      </c>
      <c r="AS1501" s="588">
        <f t="shared" si="1533"/>
        <v>0</v>
      </c>
      <c r="AT1501" s="587"/>
      <c r="AU1501" s="588">
        <f t="shared" si="1555"/>
        <v>0</v>
      </c>
      <c r="AV1501" s="588">
        <f t="shared" si="1530"/>
        <v>0</v>
      </c>
      <c r="AW1501" s="587"/>
      <c r="AX1501" s="652"/>
      <c r="AY1501" s="706">
        <f t="shared" si="1531"/>
        <v>0</v>
      </c>
      <c r="BC1501" s="30">
        <f t="shared" si="1534"/>
        <v>0</v>
      </c>
      <c r="BD1501" s="30">
        <f t="shared" si="1535"/>
        <v>0</v>
      </c>
      <c r="BE1501" s="30">
        <f t="shared" si="1557"/>
        <v>0</v>
      </c>
      <c r="BF1501" s="30">
        <f t="shared" si="1536"/>
        <v>0</v>
      </c>
      <c r="BG1501" s="30">
        <f t="shared" si="1537"/>
        <v>0</v>
      </c>
      <c r="BH1501" s="30">
        <f t="shared" si="1556"/>
        <v>0</v>
      </c>
      <c r="BI1501" s="30">
        <f t="shared" si="1518"/>
        <v>0</v>
      </c>
      <c r="BJ1501" s="30">
        <f t="shared" si="1538"/>
        <v>0</v>
      </c>
      <c r="BK1501" s="704">
        <f t="shared" si="1539"/>
        <v>0</v>
      </c>
      <c r="BL1501" s="30">
        <f t="shared" si="1540"/>
        <v>0</v>
      </c>
      <c r="BM1501" s="30">
        <f t="shared" si="1541"/>
        <v>0</v>
      </c>
      <c r="BN1501" s="30">
        <f t="shared" si="1516"/>
        <v>0</v>
      </c>
    </row>
    <row r="1502" spans="1:66" ht="15.75" thickBot="1" x14ac:dyDescent="0.3">
      <c r="A1502" s="52"/>
      <c r="B1502" s="53"/>
      <c r="C1502" s="700"/>
      <c r="D1502" s="53"/>
      <c r="E1502" s="62" t="e">
        <f t="shared" si="1517"/>
        <v>#N/A</v>
      </c>
      <c r="F1502" s="664" t="str">
        <f t="shared" si="1515"/>
        <v/>
      </c>
      <c r="G1502" s="587"/>
      <c r="H1502" s="588">
        <f t="shared" si="1542"/>
        <v>0</v>
      </c>
      <c r="I1502" s="588">
        <f t="shared" si="1519"/>
        <v>0</v>
      </c>
      <c r="J1502" s="587"/>
      <c r="K1502" s="588">
        <f t="shared" si="1543"/>
        <v>0</v>
      </c>
      <c r="L1502" s="588">
        <f t="shared" si="1520"/>
        <v>0</v>
      </c>
      <c r="M1502" s="587"/>
      <c r="N1502" s="588">
        <f t="shared" si="1544"/>
        <v>0</v>
      </c>
      <c r="O1502" s="588">
        <f t="shared" si="1521"/>
        <v>0</v>
      </c>
      <c r="P1502" s="587"/>
      <c r="Q1502" s="588">
        <f t="shared" si="1545"/>
        <v>0</v>
      </c>
      <c r="R1502" s="588">
        <f t="shared" si="1522"/>
        <v>0</v>
      </c>
      <c r="S1502" s="587"/>
      <c r="T1502" s="588">
        <f t="shared" si="1546"/>
        <v>0</v>
      </c>
      <c r="U1502" s="588">
        <f t="shared" si="1523"/>
        <v>0</v>
      </c>
      <c r="V1502" s="587"/>
      <c r="W1502" s="588">
        <f t="shared" si="1547"/>
        <v>0</v>
      </c>
      <c r="X1502" s="588">
        <f t="shared" si="1524"/>
        <v>0</v>
      </c>
      <c r="Y1502" s="587"/>
      <c r="Z1502" s="588">
        <f t="shared" si="1548"/>
        <v>0</v>
      </c>
      <c r="AA1502" s="588">
        <f t="shared" si="1532"/>
        <v>0</v>
      </c>
      <c r="AB1502" s="587"/>
      <c r="AC1502" s="588">
        <f t="shared" si="1549"/>
        <v>0</v>
      </c>
      <c r="AD1502" s="588">
        <f t="shared" si="1525"/>
        <v>0</v>
      </c>
      <c r="AE1502" s="587"/>
      <c r="AF1502" s="588">
        <f t="shared" si="1550"/>
        <v>0</v>
      </c>
      <c r="AG1502" s="588">
        <f t="shared" si="1526"/>
        <v>0</v>
      </c>
      <c r="AH1502" s="587"/>
      <c r="AI1502" s="588">
        <f t="shared" si="1551"/>
        <v>0</v>
      </c>
      <c r="AJ1502" s="588">
        <f t="shared" si="1527"/>
        <v>0</v>
      </c>
      <c r="AK1502" s="587"/>
      <c r="AL1502" s="588">
        <f t="shared" si="1552"/>
        <v>0</v>
      </c>
      <c r="AM1502" s="588">
        <f t="shared" si="1528"/>
        <v>0</v>
      </c>
      <c r="AN1502" s="587"/>
      <c r="AO1502" s="588">
        <f t="shared" si="1553"/>
        <v>0</v>
      </c>
      <c r="AP1502" s="588">
        <f t="shared" si="1529"/>
        <v>0</v>
      </c>
      <c r="AQ1502" s="587"/>
      <c r="AR1502" s="588">
        <f t="shared" si="1554"/>
        <v>0</v>
      </c>
      <c r="AS1502" s="588">
        <f t="shared" si="1533"/>
        <v>0</v>
      </c>
      <c r="AT1502" s="587"/>
      <c r="AU1502" s="588">
        <f t="shared" si="1555"/>
        <v>0</v>
      </c>
      <c r="AV1502" s="588">
        <f t="shared" si="1530"/>
        <v>0</v>
      </c>
      <c r="AW1502" s="587"/>
      <c r="AX1502" s="652"/>
      <c r="AY1502" s="706">
        <f t="shared" si="1531"/>
        <v>0</v>
      </c>
      <c r="BC1502" s="30">
        <f t="shared" si="1534"/>
        <v>0</v>
      </c>
      <c r="BD1502" s="30">
        <f t="shared" si="1535"/>
        <v>0</v>
      </c>
      <c r="BE1502" s="30">
        <f t="shared" si="1557"/>
        <v>0</v>
      </c>
      <c r="BF1502" s="30">
        <f t="shared" si="1536"/>
        <v>0</v>
      </c>
      <c r="BG1502" s="30">
        <f t="shared" si="1537"/>
        <v>0</v>
      </c>
      <c r="BH1502" s="30">
        <f t="shared" si="1556"/>
        <v>0</v>
      </c>
      <c r="BI1502" s="30">
        <f t="shared" si="1518"/>
        <v>0</v>
      </c>
      <c r="BJ1502" s="30">
        <f t="shared" si="1538"/>
        <v>0</v>
      </c>
      <c r="BK1502" s="704">
        <f t="shared" si="1539"/>
        <v>0</v>
      </c>
      <c r="BL1502" s="30">
        <f t="shared" si="1540"/>
        <v>0</v>
      </c>
      <c r="BM1502" s="30">
        <f t="shared" si="1541"/>
        <v>0</v>
      </c>
      <c r="BN1502" s="30">
        <f t="shared" si="1516"/>
        <v>0</v>
      </c>
    </row>
    <row r="1503" spans="1:66" ht="15.75" thickBot="1" x14ac:dyDescent="0.3">
      <c r="A1503" s="52"/>
      <c r="B1503" s="53"/>
      <c r="C1503" s="700"/>
      <c r="D1503" s="53"/>
      <c r="E1503" s="62" t="e">
        <f t="shared" si="1517"/>
        <v>#N/A</v>
      </c>
      <c r="F1503" s="664" t="str">
        <f t="shared" si="1515"/>
        <v/>
      </c>
      <c r="G1503" s="587"/>
      <c r="H1503" s="588">
        <f t="shared" si="1542"/>
        <v>0</v>
      </c>
      <c r="I1503" s="588">
        <f t="shared" si="1519"/>
        <v>0</v>
      </c>
      <c r="J1503" s="587"/>
      <c r="K1503" s="588">
        <f t="shared" si="1543"/>
        <v>0</v>
      </c>
      <c r="L1503" s="588">
        <f t="shared" si="1520"/>
        <v>0</v>
      </c>
      <c r="M1503" s="587"/>
      <c r="N1503" s="588">
        <f t="shared" si="1544"/>
        <v>0</v>
      </c>
      <c r="O1503" s="588">
        <f t="shared" si="1521"/>
        <v>0</v>
      </c>
      <c r="P1503" s="587"/>
      <c r="Q1503" s="588">
        <f t="shared" si="1545"/>
        <v>0</v>
      </c>
      <c r="R1503" s="588">
        <f t="shared" si="1522"/>
        <v>0</v>
      </c>
      <c r="S1503" s="587"/>
      <c r="T1503" s="588">
        <f t="shared" si="1546"/>
        <v>0</v>
      </c>
      <c r="U1503" s="588">
        <f t="shared" si="1523"/>
        <v>0</v>
      </c>
      <c r="V1503" s="587"/>
      <c r="W1503" s="588">
        <f t="shared" si="1547"/>
        <v>0</v>
      </c>
      <c r="X1503" s="588">
        <f t="shared" si="1524"/>
        <v>0</v>
      </c>
      <c r="Y1503" s="587"/>
      <c r="Z1503" s="588">
        <f t="shared" si="1548"/>
        <v>0</v>
      </c>
      <c r="AA1503" s="588">
        <f t="shared" si="1532"/>
        <v>0</v>
      </c>
      <c r="AB1503" s="587"/>
      <c r="AC1503" s="588">
        <f t="shared" si="1549"/>
        <v>0</v>
      </c>
      <c r="AD1503" s="588">
        <f t="shared" si="1525"/>
        <v>0</v>
      </c>
      <c r="AE1503" s="587"/>
      <c r="AF1503" s="588">
        <f t="shared" si="1550"/>
        <v>0</v>
      </c>
      <c r="AG1503" s="588">
        <f t="shared" si="1526"/>
        <v>0</v>
      </c>
      <c r="AH1503" s="587"/>
      <c r="AI1503" s="588">
        <f t="shared" si="1551"/>
        <v>0</v>
      </c>
      <c r="AJ1503" s="588">
        <f t="shared" si="1527"/>
        <v>0</v>
      </c>
      <c r="AK1503" s="587"/>
      <c r="AL1503" s="588">
        <f t="shared" si="1552"/>
        <v>0</v>
      </c>
      <c r="AM1503" s="588">
        <f t="shared" si="1528"/>
        <v>0</v>
      </c>
      <c r="AN1503" s="587"/>
      <c r="AO1503" s="588">
        <f t="shared" si="1553"/>
        <v>0</v>
      </c>
      <c r="AP1503" s="588">
        <f t="shared" si="1529"/>
        <v>0</v>
      </c>
      <c r="AQ1503" s="587"/>
      <c r="AR1503" s="588">
        <f t="shared" si="1554"/>
        <v>0</v>
      </c>
      <c r="AS1503" s="588">
        <f t="shared" si="1533"/>
        <v>0</v>
      </c>
      <c r="AT1503" s="587"/>
      <c r="AU1503" s="588">
        <f t="shared" si="1555"/>
        <v>0</v>
      </c>
      <c r="AV1503" s="588">
        <f t="shared" si="1530"/>
        <v>0</v>
      </c>
      <c r="AW1503" s="587"/>
      <c r="AX1503" s="652"/>
      <c r="AY1503" s="706">
        <f t="shared" si="1531"/>
        <v>0</v>
      </c>
      <c r="BC1503" s="30">
        <f t="shared" si="1534"/>
        <v>0</v>
      </c>
      <c r="BD1503" s="30">
        <f t="shared" si="1535"/>
        <v>0</v>
      </c>
      <c r="BE1503" s="30">
        <f t="shared" si="1557"/>
        <v>0</v>
      </c>
      <c r="BF1503" s="30">
        <f t="shared" si="1536"/>
        <v>0</v>
      </c>
      <c r="BG1503" s="30">
        <f t="shared" si="1537"/>
        <v>0</v>
      </c>
      <c r="BH1503" s="30">
        <f t="shared" si="1556"/>
        <v>0</v>
      </c>
      <c r="BI1503" s="30">
        <f t="shared" si="1518"/>
        <v>0</v>
      </c>
      <c r="BJ1503" s="30">
        <f t="shared" si="1538"/>
        <v>0</v>
      </c>
      <c r="BK1503" s="704">
        <f t="shared" si="1539"/>
        <v>0</v>
      </c>
      <c r="BL1503" s="30">
        <f t="shared" si="1540"/>
        <v>0</v>
      </c>
      <c r="BM1503" s="30">
        <f t="shared" si="1541"/>
        <v>0</v>
      </c>
      <c r="BN1503" s="30">
        <f t="shared" si="1516"/>
        <v>0</v>
      </c>
    </row>
    <row r="1504" spans="1:66" ht="15.75" thickBot="1" x14ac:dyDescent="0.3">
      <c r="A1504" s="52"/>
      <c r="B1504" s="53"/>
      <c r="C1504" s="700"/>
      <c r="D1504" s="53"/>
      <c r="E1504" s="62" t="e">
        <f t="shared" si="1517"/>
        <v>#N/A</v>
      </c>
      <c r="F1504" s="664" t="str">
        <f t="shared" si="1515"/>
        <v/>
      </c>
      <c r="G1504" s="587"/>
      <c r="H1504" s="588">
        <f t="shared" si="1542"/>
        <v>0</v>
      </c>
      <c r="I1504" s="588">
        <f t="shared" si="1519"/>
        <v>0</v>
      </c>
      <c r="J1504" s="587"/>
      <c r="K1504" s="588">
        <f t="shared" si="1543"/>
        <v>0</v>
      </c>
      <c r="L1504" s="588">
        <f t="shared" si="1520"/>
        <v>0</v>
      </c>
      <c r="M1504" s="587"/>
      <c r="N1504" s="588">
        <f t="shared" si="1544"/>
        <v>0</v>
      </c>
      <c r="O1504" s="588">
        <f t="shared" si="1521"/>
        <v>0</v>
      </c>
      <c r="P1504" s="587"/>
      <c r="Q1504" s="588">
        <f t="shared" si="1545"/>
        <v>0</v>
      </c>
      <c r="R1504" s="588">
        <f t="shared" si="1522"/>
        <v>0</v>
      </c>
      <c r="S1504" s="587"/>
      <c r="T1504" s="588">
        <f t="shared" si="1546"/>
        <v>0</v>
      </c>
      <c r="U1504" s="588">
        <f t="shared" si="1523"/>
        <v>0</v>
      </c>
      <c r="V1504" s="587"/>
      <c r="W1504" s="588">
        <f t="shared" si="1547"/>
        <v>0</v>
      </c>
      <c r="X1504" s="588">
        <f t="shared" si="1524"/>
        <v>0</v>
      </c>
      <c r="Y1504" s="587"/>
      <c r="Z1504" s="588">
        <f t="shared" si="1548"/>
        <v>0</v>
      </c>
      <c r="AA1504" s="588">
        <f t="shared" si="1532"/>
        <v>0</v>
      </c>
      <c r="AB1504" s="587"/>
      <c r="AC1504" s="588">
        <f t="shared" si="1549"/>
        <v>0</v>
      </c>
      <c r="AD1504" s="588">
        <f t="shared" si="1525"/>
        <v>0</v>
      </c>
      <c r="AE1504" s="587"/>
      <c r="AF1504" s="588">
        <f t="shared" si="1550"/>
        <v>0</v>
      </c>
      <c r="AG1504" s="588">
        <f t="shared" si="1526"/>
        <v>0</v>
      </c>
      <c r="AH1504" s="587"/>
      <c r="AI1504" s="588">
        <f t="shared" si="1551"/>
        <v>0</v>
      </c>
      <c r="AJ1504" s="588">
        <f t="shared" si="1527"/>
        <v>0</v>
      </c>
      <c r="AK1504" s="587"/>
      <c r="AL1504" s="588">
        <f t="shared" si="1552"/>
        <v>0</v>
      </c>
      <c r="AM1504" s="588">
        <f t="shared" si="1528"/>
        <v>0</v>
      </c>
      <c r="AN1504" s="587"/>
      <c r="AO1504" s="588">
        <f t="shared" si="1553"/>
        <v>0</v>
      </c>
      <c r="AP1504" s="588">
        <f t="shared" si="1529"/>
        <v>0</v>
      </c>
      <c r="AQ1504" s="587"/>
      <c r="AR1504" s="588">
        <f t="shared" si="1554"/>
        <v>0</v>
      </c>
      <c r="AS1504" s="588">
        <f t="shared" si="1533"/>
        <v>0</v>
      </c>
      <c r="AT1504" s="587"/>
      <c r="AU1504" s="588">
        <f t="shared" si="1555"/>
        <v>0</v>
      </c>
      <c r="AV1504" s="588">
        <f t="shared" si="1530"/>
        <v>0</v>
      </c>
      <c r="AW1504" s="587"/>
      <c r="AX1504" s="652"/>
      <c r="AY1504" s="706">
        <f t="shared" si="1531"/>
        <v>0</v>
      </c>
      <c r="BC1504" s="30">
        <f t="shared" si="1534"/>
        <v>0</v>
      </c>
      <c r="BD1504" s="30">
        <f t="shared" si="1535"/>
        <v>0</v>
      </c>
      <c r="BE1504" s="30">
        <f t="shared" si="1557"/>
        <v>0</v>
      </c>
      <c r="BF1504" s="30">
        <f t="shared" si="1536"/>
        <v>0</v>
      </c>
      <c r="BG1504" s="30">
        <f t="shared" si="1537"/>
        <v>0</v>
      </c>
      <c r="BH1504" s="30">
        <f t="shared" si="1556"/>
        <v>0</v>
      </c>
      <c r="BI1504" s="30">
        <f t="shared" si="1518"/>
        <v>0</v>
      </c>
      <c r="BJ1504" s="30">
        <f t="shared" si="1538"/>
        <v>0</v>
      </c>
      <c r="BK1504" s="704">
        <f t="shared" si="1539"/>
        <v>0</v>
      </c>
      <c r="BL1504" s="30">
        <f t="shared" si="1540"/>
        <v>0</v>
      </c>
      <c r="BM1504" s="30">
        <f t="shared" si="1541"/>
        <v>0</v>
      </c>
      <c r="BN1504" s="30">
        <f t="shared" si="1516"/>
        <v>0</v>
      </c>
    </row>
    <row r="1505" spans="1:66" ht="15.75" thickBot="1" x14ac:dyDescent="0.3">
      <c r="A1505" s="52"/>
      <c r="B1505" s="53"/>
      <c r="C1505" s="700"/>
      <c r="D1505" s="53"/>
      <c r="E1505" s="62" t="e">
        <f t="shared" si="1517"/>
        <v>#N/A</v>
      </c>
      <c r="F1505" s="664" t="str">
        <f t="shared" si="1515"/>
        <v/>
      </c>
      <c r="G1505" s="587"/>
      <c r="H1505" s="588">
        <f t="shared" si="1542"/>
        <v>0</v>
      </c>
      <c r="I1505" s="588">
        <f t="shared" si="1519"/>
        <v>0</v>
      </c>
      <c r="J1505" s="587"/>
      <c r="K1505" s="588">
        <f t="shared" si="1543"/>
        <v>0</v>
      </c>
      <c r="L1505" s="588">
        <f t="shared" si="1520"/>
        <v>0</v>
      </c>
      <c r="M1505" s="587"/>
      <c r="N1505" s="588">
        <f t="shared" si="1544"/>
        <v>0</v>
      </c>
      <c r="O1505" s="588">
        <f t="shared" si="1521"/>
        <v>0</v>
      </c>
      <c r="P1505" s="587"/>
      <c r="Q1505" s="588">
        <f t="shared" si="1545"/>
        <v>0</v>
      </c>
      <c r="R1505" s="588">
        <f t="shared" si="1522"/>
        <v>0</v>
      </c>
      <c r="S1505" s="587"/>
      <c r="T1505" s="588">
        <f t="shared" si="1546"/>
        <v>0</v>
      </c>
      <c r="U1505" s="588">
        <f t="shared" si="1523"/>
        <v>0</v>
      </c>
      <c r="V1505" s="587"/>
      <c r="W1505" s="588">
        <f t="shared" si="1547"/>
        <v>0</v>
      </c>
      <c r="X1505" s="588">
        <f t="shared" si="1524"/>
        <v>0</v>
      </c>
      <c r="Y1505" s="587"/>
      <c r="Z1505" s="588">
        <f t="shared" si="1548"/>
        <v>0</v>
      </c>
      <c r="AA1505" s="588">
        <f t="shared" si="1532"/>
        <v>0</v>
      </c>
      <c r="AB1505" s="587"/>
      <c r="AC1505" s="588">
        <f t="shared" si="1549"/>
        <v>0</v>
      </c>
      <c r="AD1505" s="588">
        <f t="shared" si="1525"/>
        <v>0</v>
      </c>
      <c r="AE1505" s="587"/>
      <c r="AF1505" s="588">
        <f t="shared" si="1550"/>
        <v>0</v>
      </c>
      <c r="AG1505" s="588">
        <f t="shared" si="1526"/>
        <v>0</v>
      </c>
      <c r="AH1505" s="587"/>
      <c r="AI1505" s="588">
        <f t="shared" si="1551"/>
        <v>0</v>
      </c>
      <c r="AJ1505" s="588">
        <f t="shared" si="1527"/>
        <v>0</v>
      </c>
      <c r="AK1505" s="587"/>
      <c r="AL1505" s="588">
        <f t="shared" si="1552"/>
        <v>0</v>
      </c>
      <c r="AM1505" s="588">
        <f t="shared" si="1528"/>
        <v>0</v>
      </c>
      <c r="AN1505" s="587"/>
      <c r="AO1505" s="588">
        <f t="shared" si="1553"/>
        <v>0</v>
      </c>
      <c r="AP1505" s="588">
        <f t="shared" si="1529"/>
        <v>0</v>
      </c>
      <c r="AQ1505" s="587"/>
      <c r="AR1505" s="588">
        <f t="shared" si="1554"/>
        <v>0</v>
      </c>
      <c r="AS1505" s="588">
        <f t="shared" si="1533"/>
        <v>0</v>
      </c>
      <c r="AT1505" s="587"/>
      <c r="AU1505" s="588">
        <f t="shared" si="1555"/>
        <v>0</v>
      </c>
      <c r="AV1505" s="588">
        <f t="shared" si="1530"/>
        <v>0</v>
      </c>
      <c r="AW1505" s="587"/>
      <c r="AX1505" s="652"/>
      <c r="AY1505" s="706">
        <f t="shared" si="1531"/>
        <v>0</v>
      </c>
      <c r="BC1505" s="30">
        <f t="shared" si="1534"/>
        <v>0</v>
      </c>
      <c r="BD1505" s="30">
        <f t="shared" si="1535"/>
        <v>0</v>
      </c>
      <c r="BE1505" s="30">
        <f t="shared" si="1557"/>
        <v>0</v>
      </c>
      <c r="BF1505" s="30">
        <f t="shared" si="1536"/>
        <v>0</v>
      </c>
      <c r="BG1505" s="30">
        <f t="shared" si="1537"/>
        <v>0</v>
      </c>
      <c r="BH1505" s="30">
        <f t="shared" si="1556"/>
        <v>0</v>
      </c>
      <c r="BI1505" s="30">
        <f t="shared" si="1518"/>
        <v>0</v>
      </c>
      <c r="BJ1505" s="30">
        <f t="shared" si="1538"/>
        <v>0</v>
      </c>
      <c r="BK1505" s="704">
        <f t="shared" si="1539"/>
        <v>0</v>
      </c>
      <c r="BL1505" s="30">
        <f t="shared" si="1540"/>
        <v>0</v>
      </c>
      <c r="BM1505" s="30">
        <f t="shared" si="1541"/>
        <v>0</v>
      </c>
      <c r="BN1505" s="30">
        <f t="shared" si="1516"/>
        <v>0</v>
      </c>
    </row>
    <row r="1506" spans="1:66" ht="15.75" thickBot="1" x14ac:dyDescent="0.3">
      <c r="A1506" s="52"/>
      <c r="B1506" s="53"/>
      <c r="C1506" s="700"/>
      <c r="D1506" s="53"/>
      <c r="E1506" s="62" t="e">
        <f t="shared" si="1517"/>
        <v>#N/A</v>
      </c>
      <c r="F1506" s="664" t="str">
        <f t="shared" si="1515"/>
        <v/>
      </c>
      <c r="G1506" s="587"/>
      <c r="H1506" s="588">
        <f t="shared" si="1542"/>
        <v>0</v>
      </c>
      <c r="I1506" s="588">
        <f t="shared" si="1519"/>
        <v>0</v>
      </c>
      <c r="J1506" s="587"/>
      <c r="K1506" s="588">
        <f t="shared" si="1543"/>
        <v>0</v>
      </c>
      <c r="L1506" s="588">
        <f t="shared" si="1520"/>
        <v>0</v>
      </c>
      <c r="M1506" s="587"/>
      <c r="N1506" s="588">
        <f t="shared" si="1544"/>
        <v>0</v>
      </c>
      <c r="O1506" s="588">
        <f t="shared" si="1521"/>
        <v>0</v>
      </c>
      <c r="P1506" s="587"/>
      <c r="Q1506" s="588">
        <f t="shared" si="1545"/>
        <v>0</v>
      </c>
      <c r="R1506" s="588">
        <f t="shared" si="1522"/>
        <v>0</v>
      </c>
      <c r="S1506" s="587"/>
      <c r="T1506" s="588">
        <f t="shared" si="1546"/>
        <v>0</v>
      </c>
      <c r="U1506" s="588">
        <f t="shared" si="1523"/>
        <v>0</v>
      </c>
      <c r="V1506" s="587"/>
      <c r="W1506" s="588">
        <f t="shared" si="1547"/>
        <v>0</v>
      </c>
      <c r="X1506" s="588">
        <f t="shared" si="1524"/>
        <v>0</v>
      </c>
      <c r="Y1506" s="587"/>
      <c r="Z1506" s="588">
        <f t="shared" si="1548"/>
        <v>0</v>
      </c>
      <c r="AA1506" s="588">
        <f t="shared" si="1532"/>
        <v>0</v>
      </c>
      <c r="AB1506" s="587"/>
      <c r="AC1506" s="588">
        <f t="shared" si="1549"/>
        <v>0</v>
      </c>
      <c r="AD1506" s="588">
        <f t="shared" si="1525"/>
        <v>0</v>
      </c>
      <c r="AE1506" s="587"/>
      <c r="AF1506" s="588">
        <f t="shared" si="1550"/>
        <v>0</v>
      </c>
      <c r="AG1506" s="588">
        <f t="shared" si="1526"/>
        <v>0</v>
      </c>
      <c r="AH1506" s="587"/>
      <c r="AI1506" s="588">
        <f t="shared" si="1551"/>
        <v>0</v>
      </c>
      <c r="AJ1506" s="588">
        <f t="shared" si="1527"/>
        <v>0</v>
      </c>
      <c r="AK1506" s="587"/>
      <c r="AL1506" s="588">
        <f t="shared" si="1552"/>
        <v>0</v>
      </c>
      <c r="AM1506" s="588">
        <f t="shared" si="1528"/>
        <v>0</v>
      </c>
      <c r="AN1506" s="587"/>
      <c r="AO1506" s="588">
        <f t="shared" si="1553"/>
        <v>0</v>
      </c>
      <c r="AP1506" s="588">
        <f t="shared" si="1529"/>
        <v>0</v>
      </c>
      <c r="AQ1506" s="587"/>
      <c r="AR1506" s="588">
        <f t="shared" si="1554"/>
        <v>0</v>
      </c>
      <c r="AS1506" s="588">
        <f t="shared" si="1533"/>
        <v>0</v>
      </c>
      <c r="AT1506" s="587"/>
      <c r="AU1506" s="588">
        <f t="shared" si="1555"/>
        <v>0</v>
      </c>
      <c r="AV1506" s="588">
        <f t="shared" si="1530"/>
        <v>0</v>
      </c>
      <c r="AW1506" s="587"/>
      <c r="AX1506" s="652"/>
      <c r="AY1506" s="706">
        <f t="shared" si="1531"/>
        <v>0</v>
      </c>
      <c r="BC1506" s="30">
        <f t="shared" si="1534"/>
        <v>0</v>
      </c>
      <c r="BD1506" s="30">
        <f t="shared" si="1535"/>
        <v>0</v>
      </c>
      <c r="BE1506" s="30">
        <f t="shared" si="1557"/>
        <v>0</v>
      </c>
      <c r="BF1506" s="30">
        <f t="shared" si="1536"/>
        <v>0</v>
      </c>
      <c r="BG1506" s="30">
        <f t="shared" si="1537"/>
        <v>0</v>
      </c>
      <c r="BH1506" s="30">
        <f t="shared" si="1556"/>
        <v>0</v>
      </c>
      <c r="BI1506" s="30">
        <f t="shared" si="1518"/>
        <v>0</v>
      </c>
      <c r="BJ1506" s="30">
        <f t="shared" si="1538"/>
        <v>0</v>
      </c>
      <c r="BK1506" s="704">
        <f t="shared" si="1539"/>
        <v>0</v>
      </c>
      <c r="BL1506" s="30">
        <f t="shared" si="1540"/>
        <v>0</v>
      </c>
      <c r="BM1506" s="30">
        <f t="shared" si="1541"/>
        <v>0</v>
      </c>
      <c r="BN1506" s="30">
        <f t="shared" si="1516"/>
        <v>0</v>
      </c>
    </row>
    <row r="1507" spans="1:66" ht="15.75" thickBot="1" x14ac:dyDescent="0.3">
      <c r="A1507" s="52"/>
      <c r="B1507" s="53"/>
      <c r="C1507" s="700"/>
      <c r="D1507" s="53"/>
      <c r="E1507" s="62" t="e">
        <f t="shared" si="1517"/>
        <v>#N/A</v>
      </c>
      <c r="F1507" s="664" t="str">
        <f t="shared" ref="F1507:F1570" si="1558">IFERROR(INDEX(Index_card_code,MATCH($D1507,Index_Card_name,0)),"")</f>
        <v/>
      </c>
      <c r="G1507" s="587"/>
      <c r="H1507" s="588">
        <f t="shared" si="1542"/>
        <v>0</v>
      </c>
      <c r="I1507" s="588">
        <f t="shared" si="1519"/>
        <v>0</v>
      </c>
      <c r="J1507" s="587"/>
      <c r="K1507" s="588">
        <f t="shared" si="1543"/>
        <v>0</v>
      </c>
      <c r="L1507" s="588">
        <f t="shared" si="1520"/>
        <v>0</v>
      </c>
      <c r="M1507" s="587"/>
      <c r="N1507" s="588">
        <f t="shared" si="1544"/>
        <v>0</v>
      </c>
      <c r="O1507" s="588">
        <f t="shared" si="1521"/>
        <v>0</v>
      </c>
      <c r="P1507" s="587"/>
      <c r="Q1507" s="588">
        <f t="shared" si="1545"/>
        <v>0</v>
      </c>
      <c r="R1507" s="588">
        <f t="shared" si="1522"/>
        <v>0</v>
      </c>
      <c r="S1507" s="587"/>
      <c r="T1507" s="588">
        <f t="shared" si="1546"/>
        <v>0</v>
      </c>
      <c r="U1507" s="588">
        <f t="shared" si="1523"/>
        <v>0</v>
      </c>
      <c r="V1507" s="587"/>
      <c r="W1507" s="588">
        <f t="shared" si="1547"/>
        <v>0</v>
      </c>
      <c r="X1507" s="588">
        <f t="shared" si="1524"/>
        <v>0</v>
      </c>
      <c r="Y1507" s="587"/>
      <c r="Z1507" s="588">
        <f t="shared" si="1548"/>
        <v>0</v>
      </c>
      <c r="AA1507" s="588">
        <f t="shared" si="1532"/>
        <v>0</v>
      </c>
      <c r="AB1507" s="587"/>
      <c r="AC1507" s="588">
        <f t="shared" si="1549"/>
        <v>0</v>
      </c>
      <c r="AD1507" s="588">
        <f t="shared" si="1525"/>
        <v>0</v>
      </c>
      <c r="AE1507" s="587"/>
      <c r="AF1507" s="588">
        <f t="shared" si="1550"/>
        <v>0</v>
      </c>
      <c r="AG1507" s="588">
        <f t="shared" si="1526"/>
        <v>0</v>
      </c>
      <c r="AH1507" s="587"/>
      <c r="AI1507" s="588">
        <f t="shared" si="1551"/>
        <v>0</v>
      </c>
      <c r="AJ1507" s="588">
        <f t="shared" si="1527"/>
        <v>0</v>
      </c>
      <c r="AK1507" s="587"/>
      <c r="AL1507" s="588">
        <f t="shared" si="1552"/>
        <v>0</v>
      </c>
      <c r="AM1507" s="588">
        <f t="shared" si="1528"/>
        <v>0</v>
      </c>
      <c r="AN1507" s="587"/>
      <c r="AO1507" s="588">
        <f t="shared" si="1553"/>
        <v>0</v>
      </c>
      <c r="AP1507" s="588">
        <f t="shared" si="1529"/>
        <v>0</v>
      </c>
      <c r="AQ1507" s="587"/>
      <c r="AR1507" s="588">
        <f t="shared" si="1554"/>
        <v>0</v>
      </c>
      <c r="AS1507" s="588">
        <f t="shared" si="1533"/>
        <v>0</v>
      </c>
      <c r="AT1507" s="587"/>
      <c r="AU1507" s="588">
        <f t="shared" si="1555"/>
        <v>0</v>
      </c>
      <c r="AV1507" s="588">
        <f t="shared" si="1530"/>
        <v>0</v>
      </c>
      <c r="AW1507" s="587"/>
      <c r="AX1507" s="652"/>
      <c r="AY1507" s="706">
        <f t="shared" si="1531"/>
        <v>0</v>
      </c>
      <c r="BC1507" s="30">
        <f t="shared" si="1534"/>
        <v>0</v>
      </c>
      <c r="BD1507" s="30">
        <f t="shared" si="1535"/>
        <v>0</v>
      </c>
      <c r="BE1507" s="30">
        <f t="shared" si="1557"/>
        <v>0</v>
      </c>
      <c r="BF1507" s="30">
        <f t="shared" si="1536"/>
        <v>0</v>
      </c>
      <c r="BG1507" s="30">
        <f t="shared" si="1537"/>
        <v>0</v>
      </c>
      <c r="BH1507" s="30">
        <f t="shared" si="1556"/>
        <v>0</v>
      </c>
      <c r="BI1507" s="30">
        <f t="shared" si="1518"/>
        <v>0</v>
      </c>
      <c r="BJ1507" s="30">
        <f t="shared" si="1538"/>
        <v>0</v>
      </c>
      <c r="BK1507" s="704">
        <f t="shared" si="1539"/>
        <v>0</v>
      </c>
      <c r="BL1507" s="30">
        <f t="shared" si="1540"/>
        <v>0</v>
      </c>
      <c r="BM1507" s="30">
        <f t="shared" si="1541"/>
        <v>0</v>
      </c>
      <c r="BN1507" s="30">
        <f t="shared" si="1516"/>
        <v>0</v>
      </c>
    </row>
    <row r="1508" spans="1:66" ht="15.75" thickBot="1" x14ac:dyDescent="0.3">
      <c r="A1508" s="52"/>
      <c r="B1508" s="53"/>
      <c r="C1508" s="700"/>
      <c r="D1508" s="53"/>
      <c r="E1508" s="62" t="e">
        <f t="shared" si="1517"/>
        <v>#N/A</v>
      </c>
      <c r="F1508" s="664" t="str">
        <f t="shared" si="1558"/>
        <v/>
      </c>
      <c r="G1508" s="587"/>
      <c r="H1508" s="588">
        <f t="shared" si="1542"/>
        <v>0</v>
      </c>
      <c r="I1508" s="588">
        <f t="shared" si="1519"/>
        <v>0</v>
      </c>
      <c r="J1508" s="587"/>
      <c r="K1508" s="588">
        <f t="shared" si="1543"/>
        <v>0</v>
      </c>
      <c r="L1508" s="588">
        <f t="shared" si="1520"/>
        <v>0</v>
      </c>
      <c r="M1508" s="587"/>
      <c r="N1508" s="588">
        <f t="shared" si="1544"/>
        <v>0</v>
      </c>
      <c r="O1508" s="588">
        <f t="shared" si="1521"/>
        <v>0</v>
      </c>
      <c r="P1508" s="587"/>
      <c r="Q1508" s="588">
        <f t="shared" si="1545"/>
        <v>0</v>
      </c>
      <c r="R1508" s="588">
        <f t="shared" si="1522"/>
        <v>0</v>
      </c>
      <c r="S1508" s="587"/>
      <c r="T1508" s="588">
        <f t="shared" si="1546"/>
        <v>0</v>
      </c>
      <c r="U1508" s="588">
        <f t="shared" si="1523"/>
        <v>0</v>
      </c>
      <c r="V1508" s="587"/>
      <c r="W1508" s="588">
        <f t="shared" si="1547"/>
        <v>0</v>
      </c>
      <c r="X1508" s="588">
        <f t="shared" si="1524"/>
        <v>0</v>
      </c>
      <c r="Y1508" s="587"/>
      <c r="Z1508" s="588">
        <f t="shared" si="1548"/>
        <v>0</v>
      </c>
      <c r="AA1508" s="588">
        <f t="shared" si="1532"/>
        <v>0</v>
      </c>
      <c r="AB1508" s="587"/>
      <c r="AC1508" s="588">
        <f t="shared" si="1549"/>
        <v>0</v>
      </c>
      <c r="AD1508" s="588">
        <f t="shared" si="1525"/>
        <v>0</v>
      </c>
      <c r="AE1508" s="587"/>
      <c r="AF1508" s="588">
        <f t="shared" si="1550"/>
        <v>0</v>
      </c>
      <c r="AG1508" s="588">
        <f t="shared" si="1526"/>
        <v>0</v>
      </c>
      <c r="AH1508" s="587"/>
      <c r="AI1508" s="588">
        <f t="shared" si="1551"/>
        <v>0</v>
      </c>
      <c r="AJ1508" s="588">
        <f t="shared" si="1527"/>
        <v>0</v>
      </c>
      <c r="AK1508" s="587"/>
      <c r="AL1508" s="588">
        <f t="shared" si="1552"/>
        <v>0</v>
      </c>
      <c r="AM1508" s="588">
        <f t="shared" si="1528"/>
        <v>0</v>
      </c>
      <c r="AN1508" s="587"/>
      <c r="AO1508" s="588">
        <f t="shared" si="1553"/>
        <v>0</v>
      </c>
      <c r="AP1508" s="588">
        <f t="shared" si="1529"/>
        <v>0</v>
      </c>
      <c r="AQ1508" s="587"/>
      <c r="AR1508" s="588">
        <f t="shared" si="1554"/>
        <v>0</v>
      </c>
      <c r="AS1508" s="588">
        <f t="shared" si="1533"/>
        <v>0</v>
      </c>
      <c r="AT1508" s="587"/>
      <c r="AU1508" s="588">
        <f t="shared" si="1555"/>
        <v>0</v>
      </c>
      <c r="AV1508" s="588">
        <f t="shared" si="1530"/>
        <v>0</v>
      </c>
      <c r="AW1508" s="587"/>
      <c r="AX1508" s="652"/>
      <c r="AY1508" s="706">
        <f t="shared" si="1531"/>
        <v>0</v>
      </c>
      <c r="BC1508" s="30">
        <f t="shared" si="1534"/>
        <v>0</v>
      </c>
      <c r="BD1508" s="30">
        <f t="shared" si="1535"/>
        <v>0</v>
      </c>
      <c r="BE1508" s="30">
        <f t="shared" si="1557"/>
        <v>0</v>
      </c>
      <c r="BF1508" s="30">
        <f t="shared" si="1536"/>
        <v>0</v>
      </c>
      <c r="BG1508" s="30">
        <f t="shared" si="1537"/>
        <v>0</v>
      </c>
      <c r="BH1508" s="30">
        <f t="shared" si="1556"/>
        <v>0</v>
      </c>
      <c r="BI1508" s="30">
        <f t="shared" si="1518"/>
        <v>0</v>
      </c>
      <c r="BJ1508" s="30">
        <f t="shared" si="1538"/>
        <v>0</v>
      </c>
      <c r="BK1508" s="704">
        <f t="shared" si="1539"/>
        <v>0</v>
      </c>
      <c r="BL1508" s="30">
        <f t="shared" si="1540"/>
        <v>0</v>
      </c>
      <c r="BM1508" s="30">
        <f t="shared" si="1541"/>
        <v>0</v>
      </c>
      <c r="BN1508" s="30">
        <f t="shared" ref="BN1508:BN1571" si="1559">AS1508-AP1508</f>
        <v>0</v>
      </c>
    </row>
    <row r="1509" spans="1:66" ht="15.75" thickBot="1" x14ac:dyDescent="0.3">
      <c r="A1509" s="52"/>
      <c r="B1509" s="53"/>
      <c r="C1509" s="700"/>
      <c r="D1509" s="53"/>
      <c r="E1509" s="62" t="e">
        <f t="shared" si="1517"/>
        <v>#N/A</v>
      </c>
      <c r="F1509" s="664" t="str">
        <f t="shared" si="1558"/>
        <v/>
      </c>
      <c r="G1509" s="587"/>
      <c r="H1509" s="588">
        <f t="shared" si="1542"/>
        <v>0</v>
      </c>
      <c r="I1509" s="588">
        <f t="shared" si="1519"/>
        <v>0</v>
      </c>
      <c r="J1509" s="587"/>
      <c r="K1509" s="588">
        <f t="shared" si="1543"/>
        <v>0</v>
      </c>
      <c r="L1509" s="588">
        <f t="shared" si="1520"/>
        <v>0</v>
      </c>
      <c r="M1509" s="587"/>
      <c r="N1509" s="588">
        <f t="shared" si="1544"/>
        <v>0</v>
      </c>
      <c r="O1509" s="588">
        <f t="shared" si="1521"/>
        <v>0</v>
      </c>
      <c r="P1509" s="587"/>
      <c r="Q1509" s="588">
        <f t="shared" si="1545"/>
        <v>0</v>
      </c>
      <c r="R1509" s="588">
        <f t="shared" si="1522"/>
        <v>0</v>
      </c>
      <c r="S1509" s="587"/>
      <c r="T1509" s="588">
        <f t="shared" si="1546"/>
        <v>0</v>
      </c>
      <c r="U1509" s="588">
        <f t="shared" si="1523"/>
        <v>0</v>
      </c>
      <c r="V1509" s="587"/>
      <c r="W1509" s="588">
        <f t="shared" si="1547"/>
        <v>0</v>
      </c>
      <c r="X1509" s="588">
        <f t="shared" si="1524"/>
        <v>0</v>
      </c>
      <c r="Y1509" s="587"/>
      <c r="Z1509" s="588">
        <f t="shared" si="1548"/>
        <v>0</v>
      </c>
      <c r="AA1509" s="588">
        <f t="shared" si="1532"/>
        <v>0</v>
      </c>
      <c r="AB1509" s="587"/>
      <c r="AC1509" s="588">
        <f t="shared" si="1549"/>
        <v>0</v>
      </c>
      <c r="AD1509" s="588">
        <f t="shared" si="1525"/>
        <v>0</v>
      </c>
      <c r="AE1509" s="587"/>
      <c r="AF1509" s="588">
        <f t="shared" si="1550"/>
        <v>0</v>
      </c>
      <c r="AG1509" s="588">
        <f t="shared" si="1526"/>
        <v>0</v>
      </c>
      <c r="AH1509" s="587"/>
      <c r="AI1509" s="588">
        <f t="shared" si="1551"/>
        <v>0</v>
      </c>
      <c r="AJ1509" s="588">
        <f t="shared" si="1527"/>
        <v>0</v>
      </c>
      <c r="AK1509" s="587"/>
      <c r="AL1509" s="588">
        <f t="shared" si="1552"/>
        <v>0</v>
      </c>
      <c r="AM1509" s="588">
        <f t="shared" si="1528"/>
        <v>0</v>
      </c>
      <c r="AN1509" s="587"/>
      <c r="AO1509" s="588">
        <f t="shared" si="1553"/>
        <v>0</v>
      </c>
      <c r="AP1509" s="588">
        <f t="shared" si="1529"/>
        <v>0</v>
      </c>
      <c r="AQ1509" s="587"/>
      <c r="AR1509" s="588">
        <f t="shared" si="1554"/>
        <v>0</v>
      </c>
      <c r="AS1509" s="588">
        <f t="shared" si="1533"/>
        <v>0</v>
      </c>
      <c r="AT1509" s="587"/>
      <c r="AU1509" s="588">
        <f t="shared" si="1555"/>
        <v>0</v>
      </c>
      <c r="AV1509" s="588">
        <f t="shared" si="1530"/>
        <v>0</v>
      </c>
      <c r="AW1509" s="587"/>
      <c r="AX1509" s="652"/>
      <c r="AY1509" s="706">
        <f t="shared" si="1531"/>
        <v>0</v>
      </c>
      <c r="BC1509" s="30">
        <f t="shared" si="1534"/>
        <v>0</v>
      </c>
      <c r="BD1509" s="30">
        <f t="shared" si="1535"/>
        <v>0</v>
      </c>
      <c r="BE1509" s="30">
        <f t="shared" si="1557"/>
        <v>0</v>
      </c>
      <c r="BF1509" s="30">
        <f t="shared" si="1536"/>
        <v>0</v>
      </c>
      <c r="BG1509" s="30">
        <f t="shared" si="1537"/>
        <v>0</v>
      </c>
      <c r="BH1509" s="30">
        <f t="shared" si="1556"/>
        <v>0</v>
      </c>
      <c r="BI1509" s="30">
        <f t="shared" si="1518"/>
        <v>0</v>
      </c>
      <c r="BJ1509" s="30">
        <f t="shared" si="1538"/>
        <v>0</v>
      </c>
      <c r="BK1509" s="704">
        <f t="shared" si="1539"/>
        <v>0</v>
      </c>
      <c r="BL1509" s="30">
        <f t="shared" si="1540"/>
        <v>0</v>
      </c>
      <c r="BM1509" s="30">
        <f t="shared" si="1541"/>
        <v>0</v>
      </c>
      <c r="BN1509" s="30">
        <f t="shared" si="1559"/>
        <v>0</v>
      </c>
    </row>
    <row r="1510" spans="1:66" ht="15.75" thickBot="1" x14ac:dyDescent="0.3">
      <c r="A1510" s="52"/>
      <c r="B1510" s="53"/>
      <c r="C1510" s="700"/>
      <c r="D1510" s="53"/>
      <c r="E1510" s="62" t="e">
        <f t="shared" si="1517"/>
        <v>#N/A</v>
      </c>
      <c r="F1510" s="664" t="str">
        <f t="shared" si="1558"/>
        <v/>
      </c>
      <c r="G1510" s="587"/>
      <c r="H1510" s="588">
        <f t="shared" si="1542"/>
        <v>0</v>
      </c>
      <c r="I1510" s="588">
        <f t="shared" si="1519"/>
        <v>0</v>
      </c>
      <c r="J1510" s="587"/>
      <c r="K1510" s="588">
        <f t="shared" si="1543"/>
        <v>0</v>
      </c>
      <c r="L1510" s="588">
        <f t="shared" si="1520"/>
        <v>0</v>
      </c>
      <c r="M1510" s="587"/>
      <c r="N1510" s="588">
        <f t="shared" si="1544"/>
        <v>0</v>
      </c>
      <c r="O1510" s="588">
        <f t="shared" si="1521"/>
        <v>0</v>
      </c>
      <c r="P1510" s="587"/>
      <c r="Q1510" s="588">
        <f t="shared" si="1545"/>
        <v>0</v>
      </c>
      <c r="R1510" s="588">
        <f t="shared" si="1522"/>
        <v>0</v>
      </c>
      <c r="S1510" s="587"/>
      <c r="T1510" s="588">
        <f t="shared" si="1546"/>
        <v>0</v>
      </c>
      <c r="U1510" s="588">
        <f t="shared" si="1523"/>
        <v>0</v>
      </c>
      <c r="V1510" s="587"/>
      <c r="W1510" s="588">
        <f t="shared" si="1547"/>
        <v>0</v>
      </c>
      <c r="X1510" s="588">
        <f t="shared" si="1524"/>
        <v>0</v>
      </c>
      <c r="Y1510" s="587"/>
      <c r="Z1510" s="588">
        <f t="shared" si="1548"/>
        <v>0</v>
      </c>
      <c r="AA1510" s="588">
        <f t="shared" si="1532"/>
        <v>0</v>
      </c>
      <c r="AB1510" s="587"/>
      <c r="AC1510" s="588">
        <f t="shared" si="1549"/>
        <v>0</v>
      </c>
      <c r="AD1510" s="588">
        <f t="shared" si="1525"/>
        <v>0</v>
      </c>
      <c r="AE1510" s="587"/>
      <c r="AF1510" s="588">
        <f t="shared" si="1550"/>
        <v>0</v>
      </c>
      <c r="AG1510" s="588">
        <f t="shared" si="1526"/>
        <v>0</v>
      </c>
      <c r="AH1510" s="587"/>
      <c r="AI1510" s="588">
        <f t="shared" si="1551"/>
        <v>0</v>
      </c>
      <c r="AJ1510" s="588">
        <f t="shared" si="1527"/>
        <v>0</v>
      </c>
      <c r="AK1510" s="587"/>
      <c r="AL1510" s="588">
        <f t="shared" si="1552"/>
        <v>0</v>
      </c>
      <c r="AM1510" s="588">
        <f t="shared" si="1528"/>
        <v>0</v>
      </c>
      <c r="AN1510" s="587"/>
      <c r="AO1510" s="588">
        <f t="shared" si="1553"/>
        <v>0</v>
      </c>
      <c r="AP1510" s="588">
        <f t="shared" si="1529"/>
        <v>0</v>
      </c>
      <c r="AQ1510" s="587"/>
      <c r="AR1510" s="588">
        <f t="shared" si="1554"/>
        <v>0</v>
      </c>
      <c r="AS1510" s="588">
        <f t="shared" si="1533"/>
        <v>0</v>
      </c>
      <c r="AT1510" s="587"/>
      <c r="AU1510" s="588">
        <f t="shared" si="1555"/>
        <v>0</v>
      </c>
      <c r="AV1510" s="588">
        <f t="shared" si="1530"/>
        <v>0</v>
      </c>
      <c r="AW1510" s="587"/>
      <c r="AX1510" s="652"/>
      <c r="AY1510" s="706">
        <f t="shared" si="1531"/>
        <v>0</v>
      </c>
      <c r="BC1510" s="30">
        <f t="shared" si="1534"/>
        <v>0</v>
      </c>
      <c r="BD1510" s="30">
        <f t="shared" si="1535"/>
        <v>0</v>
      </c>
      <c r="BE1510" s="30">
        <f t="shared" si="1557"/>
        <v>0</v>
      </c>
      <c r="BF1510" s="30">
        <f t="shared" si="1536"/>
        <v>0</v>
      </c>
      <c r="BG1510" s="30">
        <f t="shared" si="1537"/>
        <v>0</v>
      </c>
      <c r="BH1510" s="30">
        <f t="shared" si="1556"/>
        <v>0</v>
      </c>
      <c r="BI1510" s="30">
        <f t="shared" si="1518"/>
        <v>0</v>
      </c>
      <c r="BJ1510" s="30">
        <f t="shared" si="1538"/>
        <v>0</v>
      </c>
      <c r="BK1510" s="704">
        <f t="shared" si="1539"/>
        <v>0</v>
      </c>
      <c r="BL1510" s="30">
        <f t="shared" si="1540"/>
        <v>0</v>
      </c>
      <c r="BM1510" s="30">
        <f t="shared" si="1541"/>
        <v>0</v>
      </c>
      <c r="BN1510" s="30">
        <f t="shared" si="1559"/>
        <v>0</v>
      </c>
    </row>
    <row r="1511" spans="1:66" ht="15.75" thickBot="1" x14ac:dyDescent="0.3">
      <c r="A1511" s="52"/>
      <c r="B1511" s="53"/>
      <c r="C1511" s="700"/>
      <c r="D1511" s="53"/>
      <c r="E1511" s="62" t="e">
        <f t="shared" si="1517"/>
        <v>#N/A</v>
      </c>
      <c r="F1511" s="664" t="str">
        <f t="shared" si="1558"/>
        <v/>
      </c>
      <c r="G1511" s="587"/>
      <c r="H1511" s="588">
        <f t="shared" si="1542"/>
        <v>0</v>
      </c>
      <c r="I1511" s="588">
        <f t="shared" si="1519"/>
        <v>0</v>
      </c>
      <c r="J1511" s="587"/>
      <c r="K1511" s="588">
        <f t="shared" si="1543"/>
        <v>0</v>
      </c>
      <c r="L1511" s="588">
        <f t="shared" si="1520"/>
        <v>0</v>
      </c>
      <c r="M1511" s="587"/>
      <c r="N1511" s="588">
        <f t="shared" si="1544"/>
        <v>0</v>
      </c>
      <c r="O1511" s="588">
        <f t="shared" si="1521"/>
        <v>0</v>
      </c>
      <c r="P1511" s="587"/>
      <c r="Q1511" s="588">
        <f t="shared" si="1545"/>
        <v>0</v>
      </c>
      <c r="R1511" s="588">
        <f t="shared" si="1522"/>
        <v>0</v>
      </c>
      <c r="S1511" s="587"/>
      <c r="T1511" s="588">
        <f t="shared" si="1546"/>
        <v>0</v>
      </c>
      <c r="U1511" s="588">
        <f t="shared" si="1523"/>
        <v>0</v>
      </c>
      <c r="V1511" s="587"/>
      <c r="W1511" s="588">
        <f t="shared" si="1547"/>
        <v>0</v>
      </c>
      <c r="X1511" s="588">
        <f t="shared" si="1524"/>
        <v>0</v>
      </c>
      <c r="Y1511" s="587"/>
      <c r="Z1511" s="588">
        <f t="shared" si="1548"/>
        <v>0</v>
      </c>
      <c r="AA1511" s="588">
        <f t="shared" si="1532"/>
        <v>0</v>
      </c>
      <c r="AB1511" s="587"/>
      <c r="AC1511" s="588">
        <f t="shared" si="1549"/>
        <v>0</v>
      </c>
      <c r="AD1511" s="588">
        <f t="shared" si="1525"/>
        <v>0</v>
      </c>
      <c r="AE1511" s="587"/>
      <c r="AF1511" s="588">
        <f t="shared" si="1550"/>
        <v>0</v>
      </c>
      <c r="AG1511" s="588">
        <f t="shared" si="1526"/>
        <v>0</v>
      </c>
      <c r="AH1511" s="587"/>
      <c r="AI1511" s="588">
        <f t="shared" si="1551"/>
        <v>0</v>
      </c>
      <c r="AJ1511" s="588">
        <f t="shared" si="1527"/>
        <v>0</v>
      </c>
      <c r="AK1511" s="587"/>
      <c r="AL1511" s="588">
        <f t="shared" si="1552"/>
        <v>0</v>
      </c>
      <c r="AM1511" s="588">
        <f t="shared" si="1528"/>
        <v>0</v>
      </c>
      <c r="AN1511" s="587"/>
      <c r="AO1511" s="588">
        <f t="shared" si="1553"/>
        <v>0</v>
      </c>
      <c r="AP1511" s="588">
        <f t="shared" si="1529"/>
        <v>0</v>
      </c>
      <c r="AQ1511" s="587"/>
      <c r="AR1511" s="588">
        <f t="shared" si="1554"/>
        <v>0</v>
      </c>
      <c r="AS1511" s="588">
        <f t="shared" si="1533"/>
        <v>0</v>
      </c>
      <c r="AT1511" s="587"/>
      <c r="AU1511" s="588">
        <f t="shared" si="1555"/>
        <v>0</v>
      </c>
      <c r="AV1511" s="588">
        <f t="shared" si="1530"/>
        <v>0</v>
      </c>
      <c r="AW1511" s="587"/>
      <c r="AX1511" s="652"/>
      <c r="AY1511" s="706">
        <f t="shared" si="1531"/>
        <v>0</v>
      </c>
      <c r="BC1511" s="30">
        <f t="shared" si="1534"/>
        <v>0</v>
      </c>
      <c r="BD1511" s="30">
        <f t="shared" si="1535"/>
        <v>0</v>
      </c>
      <c r="BE1511" s="30">
        <f t="shared" si="1557"/>
        <v>0</v>
      </c>
      <c r="BF1511" s="30">
        <f t="shared" si="1536"/>
        <v>0</v>
      </c>
      <c r="BG1511" s="30">
        <f t="shared" si="1537"/>
        <v>0</v>
      </c>
      <c r="BH1511" s="30">
        <f t="shared" si="1556"/>
        <v>0</v>
      </c>
      <c r="BI1511" s="30">
        <f t="shared" si="1518"/>
        <v>0</v>
      </c>
      <c r="BJ1511" s="30">
        <f t="shared" si="1538"/>
        <v>0</v>
      </c>
      <c r="BK1511" s="704">
        <f t="shared" si="1539"/>
        <v>0</v>
      </c>
      <c r="BL1511" s="30">
        <f t="shared" si="1540"/>
        <v>0</v>
      </c>
      <c r="BM1511" s="30">
        <f t="shared" si="1541"/>
        <v>0</v>
      </c>
      <c r="BN1511" s="30">
        <f t="shared" si="1559"/>
        <v>0</v>
      </c>
    </row>
    <row r="1512" spans="1:66" ht="15.75" thickBot="1" x14ac:dyDescent="0.3">
      <c r="A1512" s="52"/>
      <c r="B1512" s="53"/>
      <c r="C1512" s="700"/>
      <c r="D1512" s="53"/>
      <c r="E1512" s="62" t="e">
        <f t="shared" ref="E1512:E1575" si="1560">INDEX(Index_TB_Card_Type,MATCH($D1512,Index_Card_name,0))</f>
        <v>#N/A</v>
      </c>
      <c r="F1512" s="664" t="str">
        <f t="shared" si="1558"/>
        <v/>
      </c>
      <c r="G1512" s="587"/>
      <c r="H1512" s="588">
        <f t="shared" si="1542"/>
        <v>0</v>
      </c>
      <c r="I1512" s="588">
        <f t="shared" si="1519"/>
        <v>0</v>
      </c>
      <c r="J1512" s="587"/>
      <c r="K1512" s="588">
        <f t="shared" si="1543"/>
        <v>0</v>
      </c>
      <c r="L1512" s="588">
        <f t="shared" si="1520"/>
        <v>0</v>
      </c>
      <c r="M1512" s="587"/>
      <c r="N1512" s="588">
        <f t="shared" si="1544"/>
        <v>0</v>
      </c>
      <c r="O1512" s="588">
        <f t="shared" si="1521"/>
        <v>0</v>
      </c>
      <c r="P1512" s="587"/>
      <c r="Q1512" s="588">
        <f t="shared" si="1545"/>
        <v>0</v>
      </c>
      <c r="R1512" s="588">
        <f t="shared" si="1522"/>
        <v>0</v>
      </c>
      <c r="S1512" s="587"/>
      <c r="T1512" s="588">
        <f t="shared" si="1546"/>
        <v>0</v>
      </c>
      <c r="U1512" s="588">
        <f t="shared" si="1523"/>
        <v>0</v>
      </c>
      <c r="V1512" s="587"/>
      <c r="W1512" s="588">
        <f t="shared" si="1547"/>
        <v>0</v>
      </c>
      <c r="X1512" s="588">
        <f t="shared" si="1524"/>
        <v>0</v>
      </c>
      <c r="Y1512" s="587"/>
      <c r="Z1512" s="588">
        <f t="shared" si="1548"/>
        <v>0</v>
      </c>
      <c r="AA1512" s="588">
        <f t="shared" si="1532"/>
        <v>0</v>
      </c>
      <c r="AB1512" s="587"/>
      <c r="AC1512" s="588">
        <f t="shared" si="1549"/>
        <v>0</v>
      </c>
      <c r="AD1512" s="588">
        <f t="shared" si="1525"/>
        <v>0</v>
      </c>
      <c r="AE1512" s="587"/>
      <c r="AF1512" s="588">
        <f t="shared" si="1550"/>
        <v>0</v>
      </c>
      <c r="AG1512" s="588">
        <f t="shared" si="1526"/>
        <v>0</v>
      </c>
      <c r="AH1512" s="587"/>
      <c r="AI1512" s="588">
        <f t="shared" si="1551"/>
        <v>0</v>
      </c>
      <c r="AJ1512" s="588">
        <f t="shared" si="1527"/>
        <v>0</v>
      </c>
      <c r="AK1512" s="587"/>
      <c r="AL1512" s="588">
        <f t="shared" si="1552"/>
        <v>0</v>
      </c>
      <c r="AM1512" s="588">
        <f t="shared" si="1528"/>
        <v>0</v>
      </c>
      <c r="AN1512" s="587"/>
      <c r="AO1512" s="588">
        <f t="shared" si="1553"/>
        <v>0</v>
      </c>
      <c r="AP1512" s="588">
        <f t="shared" si="1529"/>
        <v>0</v>
      </c>
      <c r="AQ1512" s="587"/>
      <c r="AR1512" s="588">
        <f t="shared" si="1554"/>
        <v>0</v>
      </c>
      <c r="AS1512" s="588">
        <f t="shared" si="1533"/>
        <v>0</v>
      </c>
      <c r="AT1512" s="587"/>
      <c r="AU1512" s="588">
        <f t="shared" si="1555"/>
        <v>0</v>
      </c>
      <c r="AV1512" s="588">
        <f t="shared" si="1530"/>
        <v>0</v>
      </c>
      <c r="AW1512" s="587"/>
      <c r="AX1512" s="652"/>
      <c r="AY1512" s="706">
        <f t="shared" si="1531"/>
        <v>0</v>
      </c>
      <c r="BC1512" s="30">
        <f t="shared" si="1534"/>
        <v>0</v>
      </c>
      <c r="BD1512" s="30">
        <f t="shared" si="1535"/>
        <v>0</v>
      </c>
      <c r="BE1512" s="30">
        <f t="shared" si="1557"/>
        <v>0</v>
      </c>
      <c r="BF1512" s="30">
        <f t="shared" si="1536"/>
        <v>0</v>
      </c>
      <c r="BG1512" s="30">
        <f t="shared" si="1537"/>
        <v>0</v>
      </c>
      <c r="BH1512" s="30">
        <f t="shared" si="1556"/>
        <v>0</v>
      </c>
      <c r="BI1512" s="30">
        <f t="shared" si="1518"/>
        <v>0</v>
      </c>
      <c r="BJ1512" s="30">
        <f t="shared" si="1538"/>
        <v>0</v>
      </c>
      <c r="BK1512" s="704">
        <f t="shared" si="1539"/>
        <v>0</v>
      </c>
      <c r="BL1512" s="30">
        <f t="shared" si="1540"/>
        <v>0</v>
      </c>
      <c r="BM1512" s="30">
        <f t="shared" si="1541"/>
        <v>0</v>
      </c>
      <c r="BN1512" s="30">
        <f t="shared" si="1559"/>
        <v>0</v>
      </c>
    </row>
    <row r="1513" spans="1:66" ht="15.75" thickBot="1" x14ac:dyDescent="0.3">
      <c r="A1513" s="52"/>
      <c r="B1513" s="53"/>
      <c r="C1513" s="700"/>
      <c r="D1513" s="53"/>
      <c r="E1513" s="62" t="e">
        <f t="shared" si="1560"/>
        <v>#N/A</v>
      </c>
      <c r="F1513" s="664" t="str">
        <f t="shared" si="1558"/>
        <v/>
      </c>
      <c r="G1513" s="587"/>
      <c r="H1513" s="588">
        <f t="shared" si="1542"/>
        <v>0</v>
      </c>
      <c r="I1513" s="588">
        <f t="shared" si="1519"/>
        <v>0</v>
      </c>
      <c r="J1513" s="587"/>
      <c r="K1513" s="588">
        <f t="shared" si="1543"/>
        <v>0</v>
      </c>
      <c r="L1513" s="588">
        <f t="shared" si="1520"/>
        <v>0</v>
      </c>
      <c r="M1513" s="587"/>
      <c r="N1513" s="588">
        <f t="shared" si="1544"/>
        <v>0</v>
      </c>
      <c r="O1513" s="588">
        <f t="shared" si="1521"/>
        <v>0</v>
      </c>
      <c r="P1513" s="587"/>
      <c r="Q1513" s="588">
        <f t="shared" si="1545"/>
        <v>0</v>
      </c>
      <c r="R1513" s="588">
        <f t="shared" si="1522"/>
        <v>0</v>
      </c>
      <c r="S1513" s="587"/>
      <c r="T1513" s="588">
        <f t="shared" si="1546"/>
        <v>0</v>
      </c>
      <c r="U1513" s="588">
        <f t="shared" si="1523"/>
        <v>0</v>
      </c>
      <c r="V1513" s="587"/>
      <c r="W1513" s="588">
        <f t="shared" si="1547"/>
        <v>0</v>
      </c>
      <c r="X1513" s="588">
        <f t="shared" si="1524"/>
        <v>0</v>
      </c>
      <c r="Y1513" s="587"/>
      <c r="Z1513" s="588">
        <f t="shared" si="1548"/>
        <v>0</v>
      </c>
      <c r="AA1513" s="588">
        <f t="shared" si="1532"/>
        <v>0</v>
      </c>
      <c r="AB1513" s="587"/>
      <c r="AC1513" s="588">
        <f t="shared" si="1549"/>
        <v>0</v>
      </c>
      <c r="AD1513" s="588">
        <f t="shared" si="1525"/>
        <v>0</v>
      </c>
      <c r="AE1513" s="587"/>
      <c r="AF1513" s="588">
        <f t="shared" si="1550"/>
        <v>0</v>
      </c>
      <c r="AG1513" s="588">
        <f t="shared" si="1526"/>
        <v>0</v>
      </c>
      <c r="AH1513" s="587"/>
      <c r="AI1513" s="588">
        <f t="shared" si="1551"/>
        <v>0</v>
      </c>
      <c r="AJ1513" s="588">
        <f t="shared" si="1527"/>
        <v>0</v>
      </c>
      <c r="AK1513" s="587"/>
      <c r="AL1513" s="588">
        <f t="shared" si="1552"/>
        <v>0</v>
      </c>
      <c r="AM1513" s="588">
        <f t="shared" si="1528"/>
        <v>0</v>
      </c>
      <c r="AN1513" s="587"/>
      <c r="AO1513" s="588">
        <f t="shared" si="1553"/>
        <v>0</v>
      </c>
      <c r="AP1513" s="588">
        <f t="shared" si="1529"/>
        <v>0</v>
      </c>
      <c r="AQ1513" s="587"/>
      <c r="AR1513" s="588">
        <f t="shared" si="1554"/>
        <v>0</v>
      </c>
      <c r="AS1513" s="588">
        <f t="shared" si="1533"/>
        <v>0</v>
      </c>
      <c r="AT1513" s="587"/>
      <c r="AU1513" s="588">
        <f t="shared" si="1555"/>
        <v>0</v>
      </c>
      <c r="AV1513" s="588">
        <f t="shared" si="1530"/>
        <v>0</v>
      </c>
      <c r="AW1513" s="587"/>
      <c r="AX1513" s="652"/>
      <c r="AY1513" s="706">
        <f t="shared" si="1531"/>
        <v>0</v>
      </c>
      <c r="BC1513" s="30">
        <f t="shared" si="1534"/>
        <v>0</v>
      </c>
      <c r="BD1513" s="30">
        <f t="shared" si="1535"/>
        <v>0</v>
      </c>
      <c r="BE1513" s="30">
        <f t="shared" si="1557"/>
        <v>0</v>
      </c>
      <c r="BF1513" s="30">
        <f t="shared" si="1536"/>
        <v>0</v>
      </c>
      <c r="BG1513" s="30">
        <f t="shared" si="1537"/>
        <v>0</v>
      </c>
      <c r="BH1513" s="30">
        <f t="shared" si="1556"/>
        <v>0</v>
      </c>
      <c r="BI1513" s="30">
        <f t="shared" si="1518"/>
        <v>0</v>
      </c>
      <c r="BJ1513" s="30">
        <f t="shared" si="1538"/>
        <v>0</v>
      </c>
      <c r="BK1513" s="704">
        <f t="shared" si="1539"/>
        <v>0</v>
      </c>
      <c r="BL1513" s="30">
        <f t="shared" si="1540"/>
        <v>0</v>
      </c>
      <c r="BM1513" s="30">
        <f t="shared" si="1541"/>
        <v>0</v>
      </c>
      <c r="BN1513" s="30">
        <f t="shared" si="1559"/>
        <v>0</v>
      </c>
    </row>
    <row r="1514" spans="1:66" ht="15.75" thickBot="1" x14ac:dyDescent="0.3">
      <c r="A1514" s="52"/>
      <c r="B1514" s="53"/>
      <c r="C1514" s="700"/>
      <c r="D1514" s="53"/>
      <c r="E1514" s="62" t="e">
        <f t="shared" si="1560"/>
        <v>#N/A</v>
      </c>
      <c r="F1514" s="664" t="str">
        <f t="shared" si="1558"/>
        <v/>
      </c>
      <c r="G1514" s="587"/>
      <c r="H1514" s="588">
        <f t="shared" si="1542"/>
        <v>0</v>
      </c>
      <c r="I1514" s="588">
        <f t="shared" si="1519"/>
        <v>0</v>
      </c>
      <c r="J1514" s="587"/>
      <c r="K1514" s="588">
        <f t="shared" si="1543"/>
        <v>0</v>
      </c>
      <c r="L1514" s="588">
        <f t="shared" si="1520"/>
        <v>0</v>
      </c>
      <c r="M1514" s="587"/>
      <c r="N1514" s="588">
        <f t="shared" si="1544"/>
        <v>0</v>
      </c>
      <c r="O1514" s="588">
        <f t="shared" si="1521"/>
        <v>0</v>
      </c>
      <c r="P1514" s="587"/>
      <c r="Q1514" s="588">
        <f t="shared" si="1545"/>
        <v>0</v>
      </c>
      <c r="R1514" s="588">
        <f t="shared" si="1522"/>
        <v>0</v>
      </c>
      <c r="S1514" s="587"/>
      <c r="T1514" s="588">
        <f t="shared" si="1546"/>
        <v>0</v>
      </c>
      <c r="U1514" s="588">
        <f t="shared" si="1523"/>
        <v>0</v>
      </c>
      <c r="V1514" s="587"/>
      <c r="W1514" s="588">
        <f t="shared" si="1547"/>
        <v>0</v>
      </c>
      <c r="X1514" s="588">
        <f t="shared" si="1524"/>
        <v>0</v>
      </c>
      <c r="Y1514" s="587"/>
      <c r="Z1514" s="588">
        <f t="shared" si="1548"/>
        <v>0</v>
      </c>
      <c r="AA1514" s="588">
        <f t="shared" si="1532"/>
        <v>0</v>
      </c>
      <c r="AB1514" s="587"/>
      <c r="AC1514" s="588">
        <f t="shared" si="1549"/>
        <v>0</v>
      </c>
      <c r="AD1514" s="588">
        <f t="shared" si="1525"/>
        <v>0</v>
      </c>
      <c r="AE1514" s="587"/>
      <c r="AF1514" s="588">
        <f t="shared" si="1550"/>
        <v>0</v>
      </c>
      <c r="AG1514" s="588">
        <f t="shared" si="1526"/>
        <v>0</v>
      </c>
      <c r="AH1514" s="587"/>
      <c r="AI1514" s="588">
        <f t="shared" si="1551"/>
        <v>0</v>
      </c>
      <c r="AJ1514" s="588">
        <f t="shared" si="1527"/>
        <v>0</v>
      </c>
      <c r="AK1514" s="587"/>
      <c r="AL1514" s="588">
        <f t="shared" si="1552"/>
        <v>0</v>
      </c>
      <c r="AM1514" s="588">
        <f t="shared" si="1528"/>
        <v>0</v>
      </c>
      <c r="AN1514" s="587"/>
      <c r="AO1514" s="588">
        <f t="shared" si="1553"/>
        <v>0</v>
      </c>
      <c r="AP1514" s="588">
        <f t="shared" si="1529"/>
        <v>0</v>
      </c>
      <c r="AQ1514" s="587"/>
      <c r="AR1514" s="588">
        <f t="shared" si="1554"/>
        <v>0</v>
      </c>
      <c r="AS1514" s="588">
        <f t="shared" si="1533"/>
        <v>0</v>
      </c>
      <c r="AT1514" s="587"/>
      <c r="AU1514" s="588">
        <f t="shared" si="1555"/>
        <v>0</v>
      </c>
      <c r="AV1514" s="588">
        <f t="shared" si="1530"/>
        <v>0</v>
      </c>
      <c r="AW1514" s="587"/>
      <c r="AX1514" s="652"/>
      <c r="AY1514" s="706">
        <f t="shared" si="1531"/>
        <v>0</v>
      </c>
      <c r="BC1514" s="30">
        <f t="shared" si="1534"/>
        <v>0</v>
      </c>
      <c r="BD1514" s="30">
        <f t="shared" si="1535"/>
        <v>0</v>
      </c>
      <c r="BE1514" s="30">
        <f t="shared" si="1557"/>
        <v>0</v>
      </c>
      <c r="BF1514" s="30">
        <f t="shared" si="1536"/>
        <v>0</v>
      </c>
      <c r="BG1514" s="30">
        <f t="shared" si="1537"/>
        <v>0</v>
      </c>
      <c r="BH1514" s="30">
        <f t="shared" si="1556"/>
        <v>0</v>
      </c>
      <c r="BI1514" s="30">
        <f t="shared" si="1518"/>
        <v>0</v>
      </c>
      <c r="BJ1514" s="30">
        <f t="shared" si="1538"/>
        <v>0</v>
      </c>
      <c r="BK1514" s="704">
        <f t="shared" si="1539"/>
        <v>0</v>
      </c>
      <c r="BL1514" s="30">
        <f t="shared" si="1540"/>
        <v>0</v>
      </c>
      <c r="BM1514" s="30">
        <f t="shared" si="1541"/>
        <v>0</v>
      </c>
      <c r="BN1514" s="30">
        <f t="shared" si="1559"/>
        <v>0</v>
      </c>
    </row>
    <row r="1515" spans="1:66" ht="15.75" thickBot="1" x14ac:dyDescent="0.3">
      <c r="A1515" s="52"/>
      <c r="B1515" s="53"/>
      <c r="C1515" s="700"/>
      <c r="D1515" s="53"/>
      <c r="E1515" s="62" t="e">
        <f t="shared" si="1560"/>
        <v>#N/A</v>
      </c>
      <c r="F1515" s="664" t="str">
        <f t="shared" si="1558"/>
        <v/>
      </c>
      <c r="G1515" s="587"/>
      <c r="H1515" s="588">
        <f t="shared" si="1542"/>
        <v>0</v>
      </c>
      <c r="I1515" s="588">
        <f t="shared" si="1519"/>
        <v>0</v>
      </c>
      <c r="J1515" s="587"/>
      <c r="K1515" s="588">
        <f t="shared" si="1543"/>
        <v>0</v>
      </c>
      <c r="L1515" s="588">
        <f t="shared" si="1520"/>
        <v>0</v>
      </c>
      <c r="M1515" s="587"/>
      <c r="N1515" s="588">
        <f t="shared" si="1544"/>
        <v>0</v>
      </c>
      <c r="O1515" s="588">
        <f t="shared" si="1521"/>
        <v>0</v>
      </c>
      <c r="P1515" s="587"/>
      <c r="Q1515" s="588">
        <f t="shared" si="1545"/>
        <v>0</v>
      </c>
      <c r="R1515" s="588">
        <f t="shared" si="1522"/>
        <v>0</v>
      </c>
      <c r="S1515" s="587"/>
      <c r="T1515" s="588">
        <f t="shared" si="1546"/>
        <v>0</v>
      </c>
      <c r="U1515" s="588">
        <f t="shared" si="1523"/>
        <v>0</v>
      </c>
      <c r="V1515" s="587"/>
      <c r="W1515" s="588">
        <f t="shared" si="1547"/>
        <v>0</v>
      </c>
      <c r="X1515" s="588">
        <f t="shared" si="1524"/>
        <v>0</v>
      </c>
      <c r="Y1515" s="587"/>
      <c r="Z1515" s="588">
        <f t="shared" si="1548"/>
        <v>0</v>
      </c>
      <c r="AA1515" s="588">
        <f t="shared" si="1532"/>
        <v>0</v>
      </c>
      <c r="AB1515" s="587"/>
      <c r="AC1515" s="588">
        <f t="shared" si="1549"/>
        <v>0</v>
      </c>
      <c r="AD1515" s="588">
        <f t="shared" si="1525"/>
        <v>0</v>
      </c>
      <c r="AE1515" s="587"/>
      <c r="AF1515" s="588">
        <f t="shared" si="1550"/>
        <v>0</v>
      </c>
      <c r="AG1515" s="588">
        <f t="shared" si="1526"/>
        <v>0</v>
      </c>
      <c r="AH1515" s="587"/>
      <c r="AI1515" s="588">
        <f t="shared" si="1551"/>
        <v>0</v>
      </c>
      <c r="AJ1515" s="588">
        <f t="shared" si="1527"/>
        <v>0</v>
      </c>
      <c r="AK1515" s="587"/>
      <c r="AL1515" s="588">
        <f t="shared" si="1552"/>
        <v>0</v>
      </c>
      <c r="AM1515" s="588">
        <f t="shared" si="1528"/>
        <v>0</v>
      </c>
      <c r="AN1515" s="587"/>
      <c r="AO1515" s="588">
        <f t="shared" si="1553"/>
        <v>0</v>
      </c>
      <c r="AP1515" s="588">
        <f t="shared" si="1529"/>
        <v>0</v>
      </c>
      <c r="AQ1515" s="587"/>
      <c r="AR1515" s="588">
        <f t="shared" si="1554"/>
        <v>0</v>
      </c>
      <c r="AS1515" s="588">
        <f t="shared" si="1533"/>
        <v>0</v>
      </c>
      <c r="AT1515" s="587"/>
      <c r="AU1515" s="588">
        <f t="shared" si="1555"/>
        <v>0</v>
      </c>
      <c r="AV1515" s="588">
        <f t="shared" si="1530"/>
        <v>0</v>
      </c>
      <c r="AW1515" s="587"/>
      <c r="AX1515" s="652"/>
      <c r="AY1515" s="706">
        <f t="shared" si="1531"/>
        <v>0</v>
      </c>
      <c r="BC1515" s="30">
        <f t="shared" si="1534"/>
        <v>0</v>
      </c>
      <c r="BD1515" s="30">
        <f t="shared" si="1535"/>
        <v>0</v>
      </c>
      <c r="BE1515" s="30">
        <f t="shared" si="1557"/>
        <v>0</v>
      </c>
      <c r="BF1515" s="30">
        <f t="shared" si="1536"/>
        <v>0</v>
      </c>
      <c r="BG1515" s="30">
        <f t="shared" si="1537"/>
        <v>0</v>
      </c>
      <c r="BH1515" s="30">
        <f t="shared" si="1556"/>
        <v>0</v>
      </c>
      <c r="BI1515" s="30">
        <f t="shared" si="1518"/>
        <v>0</v>
      </c>
      <c r="BJ1515" s="30">
        <f t="shared" si="1538"/>
        <v>0</v>
      </c>
      <c r="BK1515" s="704">
        <f t="shared" si="1539"/>
        <v>0</v>
      </c>
      <c r="BL1515" s="30">
        <f t="shared" si="1540"/>
        <v>0</v>
      </c>
      <c r="BM1515" s="30">
        <f t="shared" si="1541"/>
        <v>0</v>
      </c>
      <c r="BN1515" s="30">
        <f t="shared" si="1559"/>
        <v>0</v>
      </c>
    </row>
    <row r="1516" spans="1:66" ht="15.75" thickBot="1" x14ac:dyDescent="0.3">
      <c r="A1516" s="52"/>
      <c r="B1516" s="53"/>
      <c r="C1516" s="700"/>
      <c r="D1516" s="53"/>
      <c r="E1516" s="62" t="e">
        <f t="shared" si="1560"/>
        <v>#N/A</v>
      </c>
      <c r="F1516" s="664" t="str">
        <f t="shared" si="1558"/>
        <v/>
      </c>
      <c r="G1516" s="587"/>
      <c r="H1516" s="588">
        <f t="shared" si="1542"/>
        <v>0</v>
      </c>
      <c r="I1516" s="588">
        <f t="shared" si="1519"/>
        <v>0</v>
      </c>
      <c r="J1516" s="587"/>
      <c r="K1516" s="588">
        <f t="shared" si="1543"/>
        <v>0</v>
      </c>
      <c r="L1516" s="588">
        <f t="shared" si="1520"/>
        <v>0</v>
      </c>
      <c r="M1516" s="587"/>
      <c r="N1516" s="588">
        <f t="shared" si="1544"/>
        <v>0</v>
      </c>
      <c r="O1516" s="588">
        <f t="shared" si="1521"/>
        <v>0</v>
      </c>
      <c r="P1516" s="587"/>
      <c r="Q1516" s="588">
        <f t="shared" si="1545"/>
        <v>0</v>
      </c>
      <c r="R1516" s="588">
        <f t="shared" si="1522"/>
        <v>0</v>
      </c>
      <c r="S1516" s="587"/>
      <c r="T1516" s="588">
        <f t="shared" si="1546"/>
        <v>0</v>
      </c>
      <c r="U1516" s="588">
        <f t="shared" si="1523"/>
        <v>0</v>
      </c>
      <c r="V1516" s="587"/>
      <c r="W1516" s="588">
        <f t="shared" si="1547"/>
        <v>0</v>
      </c>
      <c r="X1516" s="588">
        <f t="shared" si="1524"/>
        <v>0</v>
      </c>
      <c r="Y1516" s="587"/>
      <c r="Z1516" s="588">
        <f t="shared" si="1548"/>
        <v>0</v>
      </c>
      <c r="AA1516" s="588">
        <f t="shared" si="1532"/>
        <v>0</v>
      </c>
      <c r="AB1516" s="587"/>
      <c r="AC1516" s="588">
        <f t="shared" si="1549"/>
        <v>0</v>
      </c>
      <c r="AD1516" s="588">
        <f t="shared" si="1525"/>
        <v>0</v>
      </c>
      <c r="AE1516" s="587"/>
      <c r="AF1516" s="588">
        <f t="shared" si="1550"/>
        <v>0</v>
      </c>
      <c r="AG1516" s="588">
        <f t="shared" si="1526"/>
        <v>0</v>
      </c>
      <c r="AH1516" s="587"/>
      <c r="AI1516" s="588">
        <f t="shared" si="1551"/>
        <v>0</v>
      </c>
      <c r="AJ1516" s="588">
        <f t="shared" si="1527"/>
        <v>0</v>
      </c>
      <c r="AK1516" s="587"/>
      <c r="AL1516" s="588">
        <f t="shared" si="1552"/>
        <v>0</v>
      </c>
      <c r="AM1516" s="588">
        <f t="shared" si="1528"/>
        <v>0</v>
      </c>
      <c r="AN1516" s="587"/>
      <c r="AO1516" s="588">
        <f t="shared" si="1553"/>
        <v>0</v>
      </c>
      <c r="AP1516" s="588">
        <f t="shared" si="1529"/>
        <v>0</v>
      </c>
      <c r="AQ1516" s="587"/>
      <c r="AR1516" s="588">
        <f t="shared" si="1554"/>
        <v>0</v>
      </c>
      <c r="AS1516" s="588">
        <f t="shared" si="1533"/>
        <v>0</v>
      </c>
      <c r="AT1516" s="587"/>
      <c r="AU1516" s="588">
        <f t="shared" si="1555"/>
        <v>0</v>
      </c>
      <c r="AV1516" s="588">
        <f t="shared" si="1530"/>
        <v>0</v>
      </c>
      <c r="AW1516" s="587"/>
      <c r="AX1516" s="652"/>
      <c r="AY1516" s="706">
        <f t="shared" si="1531"/>
        <v>0</v>
      </c>
      <c r="BC1516" s="30">
        <f t="shared" si="1534"/>
        <v>0</v>
      </c>
      <c r="BD1516" s="30">
        <f t="shared" si="1535"/>
        <v>0</v>
      </c>
      <c r="BE1516" s="30">
        <f t="shared" si="1557"/>
        <v>0</v>
      </c>
      <c r="BF1516" s="30">
        <f t="shared" si="1536"/>
        <v>0</v>
      </c>
      <c r="BG1516" s="30">
        <f t="shared" si="1537"/>
        <v>0</v>
      </c>
      <c r="BH1516" s="30">
        <f t="shared" si="1556"/>
        <v>0</v>
      </c>
      <c r="BI1516" s="30">
        <f t="shared" si="1518"/>
        <v>0</v>
      </c>
      <c r="BJ1516" s="30">
        <f t="shared" si="1538"/>
        <v>0</v>
      </c>
      <c r="BK1516" s="704">
        <f t="shared" si="1539"/>
        <v>0</v>
      </c>
      <c r="BL1516" s="30">
        <f t="shared" si="1540"/>
        <v>0</v>
      </c>
      <c r="BM1516" s="30">
        <f t="shared" si="1541"/>
        <v>0</v>
      </c>
      <c r="BN1516" s="30">
        <f t="shared" si="1559"/>
        <v>0</v>
      </c>
    </row>
    <row r="1517" spans="1:66" ht="15.75" thickBot="1" x14ac:dyDescent="0.3">
      <c r="A1517" s="52"/>
      <c r="B1517" s="53"/>
      <c r="C1517" s="700"/>
      <c r="D1517" s="53"/>
      <c r="E1517" s="62" t="e">
        <f t="shared" si="1560"/>
        <v>#N/A</v>
      </c>
      <c r="F1517" s="664" t="str">
        <f t="shared" si="1558"/>
        <v/>
      </c>
      <c r="G1517" s="587"/>
      <c r="H1517" s="588">
        <f t="shared" si="1542"/>
        <v>0</v>
      </c>
      <c r="I1517" s="588">
        <f t="shared" si="1519"/>
        <v>0</v>
      </c>
      <c r="J1517" s="587"/>
      <c r="K1517" s="588">
        <f t="shared" si="1543"/>
        <v>0</v>
      </c>
      <c r="L1517" s="588">
        <f t="shared" si="1520"/>
        <v>0</v>
      </c>
      <c r="M1517" s="587"/>
      <c r="N1517" s="588">
        <f t="shared" si="1544"/>
        <v>0</v>
      </c>
      <c r="O1517" s="588">
        <f t="shared" si="1521"/>
        <v>0</v>
      </c>
      <c r="P1517" s="587"/>
      <c r="Q1517" s="588">
        <f t="shared" si="1545"/>
        <v>0</v>
      </c>
      <c r="R1517" s="588">
        <f t="shared" si="1522"/>
        <v>0</v>
      </c>
      <c r="S1517" s="587"/>
      <c r="T1517" s="588">
        <f t="shared" si="1546"/>
        <v>0</v>
      </c>
      <c r="U1517" s="588">
        <f t="shared" si="1523"/>
        <v>0</v>
      </c>
      <c r="V1517" s="587"/>
      <c r="W1517" s="588">
        <f t="shared" si="1547"/>
        <v>0</v>
      </c>
      <c r="X1517" s="588">
        <f t="shared" si="1524"/>
        <v>0</v>
      </c>
      <c r="Y1517" s="587"/>
      <c r="Z1517" s="588">
        <f t="shared" si="1548"/>
        <v>0</v>
      </c>
      <c r="AA1517" s="588">
        <f t="shared" si="1532"/>
        <v>0</v>
      </c>
      <c r="AB1517" s="587"/>
      <c r="AC1517" s="588">
        <f t="shared" si="1549"/>
        <v>0</v>
      </c>
      <c r="AD1517" s="588">
        <f t="shared" si="1525"/>
        <v>0</v>
      </c>
      <c r="AE1517" s="587"/>
      <c r="AF1517" s="588">
        <f t="shared" si="1550"/>
        <v>0</v>
      </c>
      <c r="AG1517" s="588">
        <f t="shared" si="1526"/>
        <v>0</v>
      </c>
      <c r="AH1517" s="587"/>
      <c r="AI1517" s="588">
        <f t="shared" si="1551"/>
        <v>0</v>
      </c>
      <c r="AJ1517" s="588">
        <f t="shared" si="1527"/>
        <v>0</v>
      </c>
      <c r="AK1517" s="587"/>
      <c r="AL1517" s="588">
        <f t="shared" si="1552"/>
        <v>0</v>
      </c>
      <c r="AM1517" s="588">
        <f t="shared" si="1528"/>
        <v>0</v>
      </c>
      <c r="AN1517" s="587"/>
      <c r="AO1517" s="588">
        <f t="shared" si="1553"/>
        <v>0</v>
      </c>
      <c r="AP1517" s="588">
        <f t="shared" si="1529"/>
        <v>0</v>
      </c>
      <c r="AQ1517" s="587"/>
      <c r="AR1517" s="588">
        <f t="shared" si="1554"/>
        <v>0</v>
      </c>
      <c r="AS1517" s="588">
        <f t="shared" si="1533"/>
        <v>0</v>
      </c>
      <c r="AT1517" s="587"/>
      <c r="AU1517" s="588">
        <f t="shared" si="1555"/>
        <v>0</v>
      </c>
      <c r="AV1517" s="588">
        <f t="shared" si="1530"/>
        <v>0</v>
      </c>
      <c r="AW1517" s="587"/>
      <c r="AX1517" s="652"/>
      <c r="AY1517" s="706">
        <f t="shared" si="1531"/>
        <v>0</v>
      </c>
      <c r="BC1517" s="30">
        <f t="shared" si="1534"/>
        <v>0</v>
      </c>
      <c r="BD1517" s="30">
        <f t="shared" si="1535"/>
        <v>0</v>
      </c>
      <c r="BE1517" s="30">
        <f t="shared" si="1557"/>
        <v>0</v>
      </c>
      <c r="BF1517" s="30">
        <f t="shared" si="1536"/>
        <v>0</v>
      </c>
      <c r="BG1517" s="30">
        <f t="shared" si="1537"/>
        <v>0</v>
      </c>
      <c r="BH1517" s="30">
        <f t="shared" si="1556"/>
        <v>0</v>
      </c>
      <c r="BI1517" s="30">
        <f t="shared" si="1518"/>
        <v>0</v>
      </c>
      <c r="BJ1517" s="30">
        <f t="shared" si="1538"/>
        <v>0</v>
      </c>
      <c r="BK1517" s="704">
        <f t="shared" si="1539"/>
        <v>0</v>
      </c>
      <c r="BL1517" s="30">
        <f t="shared" si="1540"/>
        <v>0</v>
      </c>
      <c r="BM1517" s="30">
        <f t="shared" si="1541"/>
        <v>0</v>
      </c>
      <c r="BN1517" s="30">
        <f t="shared" si="1559"/>
        <v>0</v>
      </c>
    </row>
    <row r="1518" spans="1:66" ht="15.75" thickBot="1" x14ac:dyDescent="0.3">
      <c r="A1518" s="52"/>
      <c r="B1518" s="53"/>
      <c r="C1518" s="700"/>
      <c r="D1518" s="53"/>
      <c r="E1518" s="62" t="e">
        <f t="shared" si="1560"/>
        <v>#N/A</v>
      </c>
      <c r="F1518" s="664" t="str">
        <f t="shared" si="1558"/>
        <v/>
      </c>
      <c r="G1518" s="587"/>
      <c r="H1518" s="588">
        <f t="shared" si="1542"/>
        <v>0</v>
      </c>
      <c r="I1518" s="588">
        <f t="shared" si="1519"/>
        <v>0</v>
      </c>
      <c r="J1518" s="587"/>
      <c r="K1518" s="588">
        <f t="shared" si="1543"/>
        <v>0</v>
      </c>
      <c r="L1518" s="588">
        <f t="shared" si="1520"/>
        <v>0</v>
      </c>
      <c r="M1518" s="587"/>
      <c r="N1518" s="588">
        <f t="shared" si="1544"/>
        <v>0</v>
      </c>
      <c r="O1518" s="588">
        <f t="shared" si="1521"/>
        <v>0</v>
      </c>
      <c r="P1518" s="587"/>
      <c r="Q1518" s="588">
        <f t="shared" si="1545"/>
        <v>0</v>
      </c>
      <c r="R1518" s="588">
        <f t="shared" si="1522"/>
        <v>0</v>
      </c>
      <c r="S1518" s="587"/>
      <c r="T1518" s="588">
        <f t="shared" si="1546"/>
        <v>0</v>
      </c>
      <c r="U1518" s="588">
        <f t="shared" si="1523"/>
        <v>0</v>
      </c>
      <c r="V1518" s="587"/>
      <c r="W1518" s="588">
        <f t="shared" si="1547"/>
        <v>0</v>
      </c>
      <c r="X1518" s="588">
        <f t="shared" si="1524"/>
        <v>0</v>
      </c>
      <c r="Y1518" s="587"/>
      <c r="Z1518" s="588">
        <f t="shared" si="1548"/>
        <v>0</v>
      </c>
      <c r="AA1518" s="588">
        <f t="shared" si="1532"/>
        <v>0</v>
      </c>
      <c r="AB1518" s="587"/>
      <c r="AC1518" s="588">
        <f t="shared" si="1549"/>
        <v>0</v>
      </c>
      <c r="AD1518" s="588">
        <f t="shared" si="1525"/>
        <v>0</v>
      </c>
      <c r="AE1518" s="587"/>
      <c r="AF1518" s="588">
        <f t="shared" si="1550"/>
        <v>0</v>
      </c>
      <c r="AG1518" s="588">
        <f t="shared" si="1526"/>
        <v>0</v>
      </c>
      <c r="AH1518" s="587"/>
      <c r="AI1518" s="588">
        <f t="shared" si="1551"/>
        <v>0</v>
      </c>
      <c r="AJ1518" s="588">
        <f t="shared" si="1527"/>
        <v>0</v>
      </c>
      <c r="AK1518" s="587"/>
      <c r="AL1518" s="588">
        <f t="shared" si="1552"/>
        <v>0</v>
      </c>
      <c r="AM1518" s="588">
        <f t="shared" si="1528"/>
        <v>0</v>
      </c>
      <c r="AN1518" s="587"/>
      <c r="AO1518" s="588">
        <f t="shared" si="1553"/>
        <v>0</v>
      </c>
      <c r="AP1518" s="588">
        <f t="shared" si="1529"/>
        <v>0</v>
      </c>
      <c r="AQ1518" s="587"/>
      <c r="AR1518" s="588">
        <f t="shared" si="1554"/>
        <v>0</v>
      </c>
      <c r="AS1518" s="588">
        <f t="shared" si="1533"/>
        <v>0</v>
      </c>
      <c r="AT1518" s="587"/>
      <c r="AU1518" s="588">
        <f t="shared" si="1555"/>
        <v>0</v>
      </c>
      <c r="AV1518" s="588">
        <f t="shared" si="1530"/>
        <v>0</v>
      </c>
      <c r="AW1518" s="587"/>
      <c r="AX1518" s="652"/>
      <c r="AY1518" s="706">
        <f t="shared" si="1531"/>
        <v>0</v>
      </c>
      <c r="BC1518" s="30">
        <f t="shared" si="1534"/>
        <v>0</v>
      </c>
      <c r="BD1518" s="30">
        <f t="shared" si="1535"/>
        <v>0</v>
      </c>
      <c r="BE1518" s="30">
        <f t="shared" si="1557"/>
        <v>0</v>
      </c>
      <c r="BF1518" s="30">
        <f t="shared" si="1536"/>
        <v>0</v>
      </c>
      <c r="BG1518" s="30">
        <f t="shared" si="1537"/>
        <v>0</v>
      </c>
      <c r="BH1518" s="30">
        <f t="shared" si="1556"/>
        <v>0</v>
      </c>
      <c r="BI1518" s="30">
        <f t="shared" si="1518"/>
        <v>0</v>
      </c>
      <c r="BJ1518" s="30">
        <f t="shared" si="1538"/>
        <v>0</v>
      </c>
      <c r="BK1518" s="704">
        <f t="shared" si="1539"/>
        <v>0</v>
      </c>
      <c r="BL1518" s="30">
        <f t="shared" si="1540"/>
        <v>0</v>
      </c>
      <c r="BM1518" s="30">
        <f t="shared" si="1541"/>
        <v>0</v>
      </c>
      <c r="BN1518" s="30">
        <f t="shared" si="1559"/>
        <v>0</v>
      </c>
    </row>
    <row r="1519" spans="1:66" ht="15.75" thickBot="1" x14ac:dyDescent="0.3">
      <c r="A1519" s="52"/>
      <c r="B1519" s="53"/>
      <c r="C1519" s="700"/>
      <c r="D1519" s="53"/>
      <c r="E1519" s="62" t="e">
        <f t="shared" si="1560"/>
        <v>#N/A</v>
      </c>
      <c r="F1519" s="664" t="str">
        <f t="shared" si="1558"/>
        <v/>
      </c>
      <c r="G1519" s="587"/>
      <c r="H1519" s="588">
        <f t="shared" si="1542"/>
        <v>0</v>
      </c>
      <c r="I1519" s="588">
        <f t="shared" si="1519"/>
        <v>0</v>
      </c>
      <c r="J1519" s="587"/>
      <c r="K1519" s="588">
        <f t="shared" si="1543"/>
        <v>0</v>
      </c>
      <c r="L1519" s="588">
        <f t="shared" si="1520"/>
        <v>0</v>
      </c>
      <c r="M1519" s="587"/>
      <c r="N1519" s="588">
        <f t="shared" si="1544"/>
        <v>0</v>
      </c>
      <c r="O1519" s="588">
        <f t="shared" si="1521"/>
        <v>0</v>
      </c>
      <c r="P1519" s="587"/>
      <c r="Q1519" s="588">
        <f t="shared" si="1545"/>
        <v>0</v>
      </c>
      <c r="R1519" s="588">
        <f t="shared" si="1522"/>
        <v>0</v>
      </c>
      <c r="S1519" s="587"/>
      <c r="T1519" s="588">
        <f t="shared" si="1546"/>
        <v>0</v>
      </c>
      <c r="U1519" s="588">
        <f t="shared" si="1523"/>
        <v>0</v>
      </c>
      <c r="V1519" s="587"/>
      <c r="W1519" s="588">
        <f t="shared" si="1547"/>
        <v>0</v>
      </c>
      <c r="X1519" s="588">
        <f t="shared" si="1524"/>
        <v>0</v>
      </c>
      <c r="Y1519" s="587"/>
      <c r="Z1519" s="588">
        <f t="shared" si="1548"/>
        <v>0</v>
      </c>
      <c r="AA1519" s="588">
        <f t="shared" si="1532"/>
        <v>0</v>
      </c>
      <c r="AB1519" s="587"/>
      <c r="AC1519" s="588">
        <f t="shared" si="1549"/>
        <v>0</v>
      </c>
      <c r="AD1519" s="588">
        <f t="shared" si="1525"/>
        <v>0</v>
      </c>
      <c r="AE1519" s="587"/>
      <c r="AF1519" s="588">
        <f t="shared" si="1550"/>
        <v>0</v>
      </c>
      <c r="AG1519" s="588">
        <f t="shared" si="1526"/>
        <v>0</v>
      </c>
      <c r="AH1519" s="587"/>
      <c r="AI1519" s="588">
        <f t="shared" si="1551"/>
        <v>0</v>
      </c>
      <c r="AJ1519" s="588">
        <f t="shared" si="1527"/>
        <v>0</v>
      </c>
      <c r="AK1519" s="587"/>
      <c r="AL1519" s="588">
        <f t="shared" si="1552"/>
        <v>0</v>
      </c>
      <c r="AM1519" s="588">
        <f t="shared" si="1528"/>
        <v>0</v>
      </c>
      <c r="AN1519" s="587"/>
      <c r="AO1519" s="588">
        <f t="shared" si="1553"/>
        <v>0</v>
      </c>
      <c r="AP1519" s="588">
        <f t="shared" si="1529"/>
        <v>0</v>
      </c>
      <c r="AQ1519" s="587"/>
      <c r="AR1519" s="588">
        <f t="shared" si="1554"/>
        <v>0</v>
      </c>
      <c r="AS1519" s="588">
        <f t="shared" si="1533"/>
        <v>0</v>
      </c>
      <c r="AT1519" s="587"/>
      <c r="AU1519" s="588">
        <f t="shared" si="1555"/>
        <v>0</v>
      </c>
      <c r="AV1519" s="588">
        <f t="shared" si="1530"/>
        <v>0</v>
      </c>
      <c r="AW1519" s="587"/>
      <c r="AX1519" s="652"/>
      <c r="AY1519" s="706">
        <f t="shared" si="1531"/>
        <v>0</v>
      </c>
      <c r="BC1519" s="30">
        <f t="shared" si="1534"/>
        <v>0</v>
      </c>
      <c r="BD1519" s="30">
        <f t="shared" si="1535"/>
        <v>0</v>
      </c>
      <c r="BE1519" s="30">
        <f t="shared" si="1557"/>
        <v>0</v>
      </c>
      <c r="BF1519" s="30">
        <f t="shared" si="1536"/>
        <v>0</v>
      </c>
      <c r="BG1519" s="30">
        <f t="shared" si="1537"/>
        <v>0</v>
      </c>
      <c r="BH1519" s="30">
        <f t="shared" si="1556"/>
        <v>0</v>
      </c>
      <c r="BI1519" s="30">
        <f t="shared" ref="BI1519:BI1582" si="1561">AD1519-AA1519</f>
        <v>0</v>
      </c>
      <c r="BJ1519" s="30">
        <f t="shared" si="1538"/>
        <v>0</v>
      </c>
      <c r="BK1519" s="704">
        <f t="shared" si="1539"/>
        <v>0</v>
      </c>
      <c r="BL1519" s="30">
        <f t="shared" si="1540"/>
        <v>0</v>
      </c>
      <c r="BM1519" s="30">
        <f t="shared" si="1541"/>
        <v>0</v>
      </c>
      <c r="BN1519" s="30">
        <f t="shared" si="1559"/>
        <v>0</v>
      </c>
    </row>
    <row r="1520" spans="1:66" ht="15.75" thickBot="1" x14ac:dyDescent="0.3">
      <c r="A1520" s="52"/>
      <c r="B1520" s="53"/>
      <c r="C1520" s="700"/>
      <c r="D1520" s="53"/>
      <c r="E1520" s="62" t="e">
        <f t="shared" si="1560"/>
        <v>#N/A</v>
      </c>
      <c r="F1520" s="664" t="str">
        <f t="shared" si="1558"/>
        <v/>
      </c>
      <c r="G1520" s="587"/>
      <c r="H1520" s="588">
        <f t="shared" si="1542"/>
        <v>0</v>
      </c>
      <c r="I1520" s="588">
        <f t="shared" ref="I1520:I1583" si="1562">SUM(G1520:H1520)</f>
        <v>0</v>
      </c>
      <c r="J1520" s="587"/>
      <c r="K1520" s="588">
        <f t="shared" si="1543"/>
        <v>0</v>
      </c>
      <c r="L1520" s="588">
        <f t="shared" ref="L1520:L1583" si="1563">SUM(J1520:K1520)</f>
        <v>0</v>
      </c>
      <c r="M1520" s="587"/>
      <c r="N1520" s="588">
        <f t="shared" si="1544"/>
        <v>0</v>
      </c>
      <c r="O1520" s="588">
        <f t="shared" ref="O1520:O1583" si="1564">SUM(M1520:N1520)</f>
        <v>0</v>
      </c>
      <c r="P1520" s="587"/>
      <c r="Q1520" s="588">
        <f t="shared" si="1545"/>
        <v>0</v>
      </c>
      <c r="R1520" s="588">
        <f t="shared" ref="R1520:R1583" si="1565">SUM(P1520:Q1520)</f>
        <v>0</v>
      </c>
      <c r="S1520" s="587"/>
      <c r="T1520" s="588">
        <f t="shared" si="1546"/>
        <v>0</v>
      </c>
      <c r="U1520" s="588">
        <f t="shared" ref="U1520:U1583" si="1566">SUM(S1520:T1520)</f>
        <v>0</v>
      </c>
      <c r="V1520" s="587"/>
      <c r="W1520" s="588">
        <f t="shared" si="1547"/>
        <v>0</v>
      </c>
      <c r="X1520" s="588">
        <f t="shared" ref="X1520:X1583" si="1567">SUM(V1520:W1520)</f>
        <v>0</v>
      </c>
      <c r="Y1520" s="587"/>
      <c r="Z1520" s="588">
        <f t="shared" si="1548"/>
        <v>0</v>
      </c>
      <c r="AA1520" s="588">
        <f t="shared" si="1532"/>
        <v>0</v>
      </c>
      <c r="AB1520" s="587"/>
      <c r="AC1520" s="588">
        <f t="shared" si="1549"/>
        <v>0</v>
      </c>
      <c r="AD1520" s="588">
        <f t="shared" ref="AD1520:AD1583" si="1568">SUM(AB1520:AC1520)</f>
        <v>0</v>
      </c>
      <c r="AE1520" s="587"/>
      <c r="AF1520" s="588">
        <f t="shared" si="1550"/>
        <v>0</v>
      </c>
      <c r="AG1520" s="588">
        <f t="shared" ref="AG1520:AG1583" si="1569">SUM(AE1520:AF1520)</f>
        <v>0</v>
      </c>
      <c r="AH1520" s="587"/>
      <c r="AI1520" s="588">
        <f t="shared" si="1551"/>
        <v>0</v>
      </c>
      <c r="AJ1520" s="588">
        <f t="shared" ref="AJ1520:AJ1583" si="1570">SUM(AH1520:AI1520)</f>
        <v>0</v>
      </c>
      <c r="AK1520" s="587"/>
      <c r="AL1520" s="588">
        <f t="shared" si="1552"/>
        <v>0</v>
      </c>
      <c r="AM1520" s="588">
        <f t="shared" ref="AM1520:AM1583" si="1571">SUM(AK1520:AL1520)</f>
        <v>0</v>
      </c>
      <c r="AN1520" s="587"/>
      <c r="AO1520" s="588">
        <f t="shared" si="1553"/>
        <v>0</v>
      </c>
      <c r="AP1520" s="588">
        <f t="shared" ref="AP1520:AP1583" si="1572">SUM(AN1520:AO1520)</f>
        <v>0</v>
      </c>
      <c r="AQ1520" s="587"/>
      <c r="AR1520" s="588">
        <f t="shared" si="1554"/>
        <v>0</v>
      </c>
      <c r="AS1520" s="588">
        <f t="shared" si="1533"/>
        <v>0</v>
      </c>
      <c r="AT1520" s="587"/>
      <c r="AU1520" s="588">
        <f t="shared" si="1555"/>
        <v>0</v>
      </c>
      <c r="AV1520" s="588">
        <f t="shared" ref="AV1520:AV1583" si="1573">SUM(AT1520:AU1520)</f>
        <v>0</v>
      </c>
      <c r="AW1520" s="587"/>
      <c r="AX1520" s="652"/>
      <c r="AY1520" s="706">
        <f t="shared" si="1531"/>
        <v>0</v>
      </c>
      <c r="BC1520" s="30">
        <f t="shared" si="1534"/>
        <v>0</v>
      </c>
      <c r="BD1520" s="30">
        <f t="shared" si="1535"/>
        <v>0</v>
      </c>
      <c r="BE1520" s="30">
        <f t="shared" si="1557"/>
        <v>0</v>
      </c>
      <c r="BF1520" s="30">
        <f t="shared" si="1536"/>
        <v>0</v>
      </c>
      <c r="BG1520" s="30">
        <f t="shared" si="1537"/>
        <v>0</v>
      </c>
      <c r="BH1520" s="30">
        <f t="shared" si="1556"/>
        <v>0</v>
      </c>
      <c r="BI1520" s="30">
        <f t="shared" si="1561"/>
        <v>0</v>
      </c>
      <c r="BJ1520" s="30">
        <f t="shared" si="1538"/>
        <v>0</v>
      </c>
      <c r="BK1520" s="704">
        <f t="shared" si="1539"/>
        <v>0</v>
      </c>
      <c r="BL1520" s="30">
        <f t="shared" si="1540"/>
        <v>0</v>
      </c>
      <c r="BM1520" s="30">
        <f t="shared" si="1541"/>
        <v>0</v>
      </c>
      <c r="BN1520" s="30">
        <f t="shared" si="1559"/>
        <v>0</v>
      </c>
    </row>
    <row r="1521" spans="1:66" ht="15.75" thickBot="1" x14ac:dyDescent="0.3">
      <c r="A1521" s="52"/>
      <c r="B1521" s="53"/>
      <c r="C1521" s="700"/>
      <c r="D1521" s="53"/>
      <c r="E1521" s="62" t="e">
        <f t="shared" si="1560"/>
        <v>#N/A</v>
      </c>
      <c r="F1521" s="664" t="str">
        <f t="shared" si="1558"/>
        <v/>
      </c>
      <c r="G1521" s="587"/>
      <c r="H1521" s="588">
        <f t="shared" si="1542"/>
        <v>0</v>
      </c>
      <c r="I1521" s="588">
        <f t="shared" si="1562"/>
        <v>0</v>
      </c>
      <c r="J1521" s="587"/>
      <c r="K1521" s="588">
        <f t="shared" si="1543"/>
        <v>0</v>
      </c>
      <c r="L1521" s="588">
        <f t="shared" si="1563"/>
        <v>0</v>
      </c>
      <c r="M1521" s="587"/>
      <c r="N1521" s="588">
        <f t="shared" si="1544"/>
        <v>0</v>
      </c>
      <c r="O1521" s="588">
        <f t="shared" si="1564"/>
        <v>0</v>
      </c>
      <c r="P1521" s="587"/>
      <c r="Q1521" s="588">
        <f t="shared" si="1545"/>
        <v>0</v>
      </c>
      <c r="R1521" s="588">
        <f t="shared" si="1565"/>
        <v>0</v>
      </c>
      <c r="S1521" s="587"/>
      <c r="T1521" s="588">
        <f t="shared" si="1546"/>
        <v>0</v>
      </c>
      <c r="U1521" s="588">
        <f t="shared" si="1566"/>
        <v>0</v>
      </c>
      <c r="V1521" s="587"/>
      <c r="W1521" s="588">
        <f t="shared" si="1547"/>
        <v>0</v>
      </c>
      <c r="X1521" s="588">
        <f t="shared" si="1567"/>
        <v>0</v>
      </c>
      <c r="Y1521" s="587"/>
      <c r="Z1521" s="588">
        <f t="shared" si="1548"/>
        <v>0</v>
      </c>
      <c r="AA1521" s="588">
        <f t="shared" si="1532"/>
        <v>0</v>
      </c>
      <c r="AB1521" s="587"/>
      <c r="AC1521" s="588">
        <f t="shared" si="1549"/>
        <v>0</v>
      </c>
      <c r="AD1521" s="588">
        <f t="shared" si="1568"/>
        <v>0</v>
      </c>
      <c r="AE1521" s="587"/>
      <c r="AF1521" s="588">
        <f t="shared" si="1550"/>
        <v>0</v>
      </c>
      <c r="AG1521" s="588">
        <f t="shared" si="1569"/>
        <v>0</v>
      </c>
      <c r="AH1521" s="587"/>
      <c r="AI1521" s="588">
        <f t="shared" si="1551"/>
        <v>0</v>
      </c>
      <c r="AJ1521" s="588">
        <f t="shared" si="1570"/>
        <v>0</v>
      </c>
      <c r="AK1521" s="587"/>
      <c r="AL1521" s="588">
        <f t="shared" si="1552"/>
        <v>0</v>
      </c>
      <c r="AM1521" s="588">
        <f t="shared" si="1571"/>
        <v>0</v>
      </c>
      <c r="AN1521" s="587"/>
      <c r="AO1521" s="588">
        <f t="shared" si="1553"/>
        <v>0</v>
      </c>
      <c r="AP1521" s="588">
        <f t="shared" si="1572"/>
        <v>0</v>
      </c>
      <c r="AQ1521" s="587"/>
      <c r="AR1521" s="588">
        <f t="shared" si="1554"/>
        <v>0</v>
      </c>
      <c r="AS1521" s="588">
        <f t="shared" si="1533"/>
        <v>0</v>
      </c>
      <c r="AT1521" s="587"/>
      <c r="AU1521" s="588">
        <f t="shared" si="1555"/>
        <v>0</v>
      </c>
      <c r="AV1521" s="588">
        <f t="shared" si="1573"/>
        <v>0</v>
      </c>
      <c r="AW1521" s="587"/>
      <c r="AX1521" s="652"/>
      <c r="AY1521" s="706">
        <f t="shared" ref="AY1521:AY1584" si="1574">AS1521-AX1521</f>
        <v>0</v>
      </c>
      <c r="BC1521" s="30">
        <f t="shared" si="1534"/>
        <v>0</v>
      </c>
      <c r="BD1521" s="30">
        <f t="shared" si="1535"/>
        <v>0</v>
      </c>
      <c r="BE1521" s="30">
        <f t="shared" si="1557"/>
        <v>0</v>
      </c>
      <c r="BF1521" s="30">
        <f t="shared" si="1536"/>
        <v>0</v>
      </c>
      <c r="BG1521" s="30">
        <f t="shared" si="1537"/>
        <v>0</v>
      </c>
      <c r="BH1521" s="30">
        <f t="shared" si="1556"/>
        <v>0</v>
      </c>
      <c r="BI1521" s="30">
        <f t="shared" si="1561"/>
        <v>0</v>
      </c>
      <c r="BJ1521" s="30">
        <f t="shared" si="1538"/>
        <v>0</v>
      </c>
      <c r="BK1521" s="704">
        <f t="shared" si="1539"/>
        <v>0</v>
      </c>
      <c r="BL1521" s="30">
        <f t="shared" si="1540"/>
        <v>0</v>
      </c>
      <c r="BM1521" s="30">
        <f t="shared" si="1541"/>
        <v>0</v>
      </c>
      <c r="BN1521" s="30">
        <f t="shared" si="1559"/>
        <v>0</v>
      </c>
    </row>
    <row r="1522" spans="1:66" ht="15.75" thickBot="1" x14ac:dyDescent="0.3">
      <c r="A1522" s="52"/>
      <c r="B1522" s="53"/>
      <c r="C1522" s="700"/>
      <c r="D1522" s="53"/>
      <c r="E1522" s="62" t="e">
        <f t="shared" si="1560"/>
        <v>#N/A</v>
      </c>
      <c r="F1522" s="664" t="str">
        <f t="shared" si="1558"/>
        <v/>
      </c>
      <c r="G1522" s="587"/>
      <c r="H1522" s="588">
        <f t="shared" si="1542"/>
        <v>0</v>
      </c>
      <c r="I1522" s="588">
        <f t="shared" si="1562"/>
        <v>0</v>
      </c>
      <c r="J1522" s="587"/>
      <c r="K1522" s="588">
        <f t="shared" si="1543"/>
        <v>0</v>
      </c>
      <c r="L1522" s="588">
        <f t="shared" si="1563"/>
        <v>0</v>
      </c>
      <c r="M1522" s="587"/>
      <c r="N1522" s="588">
        <f t="shared" si="1544"/>
        <v>0</v>
      </c>
      <c r="O1522" s="588">
        <f t="shared" si="1564"/>
        <v>0</v>
      </c>
      <c r="P1522" s="587"/>
      <c r="Q1522" s="588">
        <f t="shared" si="1545"/>
        <v>0</v>
      </c>
      <c r="R1522" s="588">
        <f t="shared" si="1565"/>
        <v>0</v>
      </c>
      <c r="S1522" s="587"/>
      <c r="T1522" s="588">
        <f t="shared" si="1546"/>
        <v>0</v>
      </c>
      <c r="U1522" s="588">
        <f t="shared" si="1566"/>
        <v>0</v>
      </c>
      <c r="V1522" s="587"/>
      <c r="W1522" s="588">
        <f t="shared" si="1547"/>
        <v>0</v>
      </c>
      <c r="X1522" s="588">
        <f t="shared" si="1567"/>
        <v>0</v>
      </c>
      <c r="Y1522" s="587"/>
      <c r="Z1522" s="588">
        <f t="shared" si="1548"/>
        <v>0</v>
      </c>
      <c r="AA1522" s="588">
        <f t="shared" si="1532"/>
        <v>0</v>
      </c>
      <c r="AB1522" s="587"/>
      <c r="AC1522" s="588">
        <f t="shared" si="1549"/>
        <v>0</v>
      </c>
      <c r="AD1522" s="588">
        <f t="shared" si="1568"/>
        <v>0</v>
      </c>
      <c r="AE1522" s="587"/>
      <c r="AF1522" s="588">
        <f t="shared" si="1550"/>
        <v>0</v>
      </c>
      <c r="AG1522" s="588">
        <f t="shared" si="1569"/>
        <v>0</v>
      </c>
      <c r="AH1522" s="587"/>
      <c r="AI1522" s="588">
        <f t="shared" si="1551"/>
        <v>0</v>
      </c>
      <c r="AJ1522" s="588">
        <f t="shared" si="1570"/>
        <v>0</v>
      </c>
      <c r="AK1522" s="587"/>
      <c r="AL1522" s="588">
        <f t="shared" si="1552"/>
        <v>0</v>
      </c>
      <c r="AM1522" s="588">
        <f t="shared" si="1571"/>
        <v>0</v>
      </c>
      <c r="AN1522" s="587"/>
      <c r="AO1522" s="588">
        <f t="shared" si="1553"/>
        <v>0</v>
      </c>
      <c r="AP1522" s="588">
        <f t="shared" si="1572"/>
        <v>0</v>
      </c>
      <c r="AQ1522" s="587"/>
      <c r="AR1522" s="588">
        <f t="shared" si="1554"/>
        <v>0</v>
      </c>
      <c r="AS1522" s="588">
        <f t="shared" si="1533"/>
        <v>0</v>
      </c>
      <c r="AT1522" s="587"/>
      <c r="AU1522" s="588">
        <f t="shared" si="1555"/>
        <v>0</v>
      </c>
      <c r="AV1522" s="588">
        <f t="shared" si="1573"/>
        <v>0</v>
      </c>
      <c r="AW1522" s="587"/>
      <c r="AX1522" s="652"/>
      <c r="AY1522" s="706">
        <f t="shared" si="1574"/>
        <v>0</v>
      </c>
      <c r="BC1522" s="30">
        <f t="shared" si="1534"/>
        <v>0</v>
      </c>
      <c r="BD1522" s="30">
        <f t="shared" si="1535"/>
        <v>0</v>
      </c>
      <c r="BE1522" s="30">
        <f t="shared" si="1557"/>
        <v>0</v>
      </c>
      <c r="BF1522" s="30">
        <f t="shared" si="1536"/>
        <v>0</v>
      </c>
      <c r="BG1522" s="30">
        <f t="shared" si="1537"/>
        <v>0</v>
      </c>
      <c r="BH1522" s="30">
        <f t="shared" si="1556"/>
        <v>0</v>
      </c>
      <c r="BI1522" s="30">
        <f t="shared" si="1561"/>
        <v>0</v>
      </c>
      <c r="BJ1522" s="30">
        <f t="shared" si="1538"/>
        <v>0</v>
      </c>
      <c r="BK1522" s="704">
        <f t="shared" si="1539"/>
        <v>0</v>
      </c>
      <c r="BL1522" s="30">
        <f t="shared" si="1540"/>
        <v>0</v>
      </c>
      <c r="BM1522" s="30">
        <f t="shared" si="1541"/>
        <v>0</v>
      </c>
      <c r="BN1522" s="30">
        <f t="shared" si="1559"/>
        <v>0</v>
      </c>
    </row>
    <row r="1523" spans="1:66" ht="15.75" thickBot="1" x14ac:dyDescent="0.3">
      <c r="A1523" s="52"/>
      <c r="B1523" s="53"/>
      <c r="C1523" s="700"/>
      <c r="D1523" s="53"/>
      <c r="E1523" s="62" t="e">
        <f t="shared" si="1560"/>
        <v>#N/A</v>
      </c>
      <c r="F1523" s="664" t="str">
        <f t="shared" si="1558"/>
        <v/>
      </c>
      <c r="G1523" s="587"/>
      <c r="H1523" s="588">
        <f t="shared" si="1542"/>
        <v>0</v>
      </c>
      <c r="I1523" s="588">
        <f t="shared" si="1562"/>
        <v>0</v>
      </c>
      <c r="J1523" s="587"/>
      <c r="K1523" s="588">
        <f t="shared" si="1543"/>
        <v>0</v>
      </c>
      <c r="L1523" s="588">
        <f t="shared" si="1563"/>
        <v>0</v>
      </c>
      <c r="M1523" s="587"/>
      <c r="N1523" s="588">
        <f t="shared" si="1544"/>
        <v>0</v>
      </c>
      <c r="O1523" s="588">
        <f t="shared" si="1564"/>
        <v>0</v>
      </c>
      <c r="P1523" s="587"/>
      <c r="Q1523" s="588">
        <f t="shared" si="1545"/>
        <v>0</v>
      </c>
      <c r="R1523" s="588">
        <f t="shared" si="1565"/>
        <v>0</v>
      </c>
      <c r="S1523" s="587"/>
      <c r="T1523" s="588">
        <f t="shared" si="1546"/>
        <v>0</v>
      </c>
      <c r="U1523" s="588">
        <f t="shared" si="1566"/>
        <v>0</v>
      </c>
      <c r="V1523" s="587"/>
      <c r="W1523" s="588">
        <f t="shared" si="1547"/>
        <v>0</v>
      </c>
      <c r="X1523" s="588">
        <f t="shared" si="1567"/>
        <v>0</v>
      </c>
      <c r="Y1523" s="587"/>
      <c r="Z1523" s="588">
        <f t="shared" si="1548"/>
        <v>0</v>
      </c>
      <c r="AA1523" s="588">
        <f t="shared" si="1532"/>
        <v>0</v>
      </c>
      <c r="AB1523" s="587"/>
      <c r="AC1523" s="588">
        <f t="shared" si="1549"/>
        <v>0</v>
      </c>
      <c r="AD1523" s="588">
        <f t="shared" si="1568"/>
        <v>0</v>
      </c>
      <c r="AE1523" s="587"/>
      <c r="AF1523" s="588">
        <f t="shared" si="1550"/>
        <v>0</v>
      </c>
      <c r="AG1523" s="588">
        <f t="shared" si="1569"/>
        <v>0</v>
      </c>
      <c r="AH1523" s="587"/>
      <c r="AI1523" s="588">
        <f t="shared" si="1551"/>
        <v>0</v>
      </c>
      <c r="AJ1523" s="588">
        <f t="shared" si="1570"/>
        <v>0</v>
      </c>
      <c r="AK1523" s="587"/>
      <c r="AL1523" s="588">
        <f t="shared" si="1552"/>
        <v>0</v>
      </c>
      <c r="AM1523" s="588">
        <f t="shared" si="1571"/>
        <v>0</v>
      </c>
      <c r="AN1523" s="587"/>
      <c r="AO1523" s="588">
        <f t="shared" si="1553"/>
        <v>0</v>
      </c>
      <c r="AP1523" s="588">
        <f t="shared" si="1572"/>
        <v>0</v>
      </c>
      <c r="AQ1523" s="587"/>
      <c r="AR1523" s="588">
        <f t="shared" si="1554"/>
        <v>0</v>
      </c>
      <c r="AS1523" s="588">
        <f t="shared" si="1533"/>
        <v>0</v>
      </c>
      <c r="AT1523" s="587"/>
      <c r="AU1523" s="588">
        <f t="shared" si="1555"/>
        <v>0</v>
      </c>
      <c r="AV1523" s="588">
        <f t="shared" si="1573"/>
        <v>0</v>
      </c>
      <c r="AW1523" s="587"/>
      <c r="AX1523" s="652"/>
      <c r="AY1523" s="706">
        <f t="shared" si="1574"/>
        <v>0</v>
      </c>
      <c r="BC1523" s="30">
        <f t="shared" si="1534"/>
        <v>0</v>
      </c>
      <c r="BD1523" s="30">
        <f t="shared" si="1535"/>
        <v>0</v>
      </c>
      <c r="BE1523" s="30">
        <f t="shared" si="1557"/>
        <v>0</v>
      </c>
      <c r="BF1523" s="30">
        <f t="shared" si="1536"/>
        <v>0</v>
      </c>
      <c r="BG1523" s="30">
        <f t="shared" si="1537"/>
        <v>0</v>
      </c>
      <c r="BH1523" s="30">
        <f t="shared" si="1556"/>
        <v>0</v>
      </c>
      <c r="BI1523" s="30">
        <f t="shared" si="1561"/>
        <v>0</v>
      </c>
      <c r="BJ1523" s="30">
        <f t="shared" si="1538"/>
        <v>0</v>
      </c>
      <c r="BK1523" s="704">
        <f t="shared" si="1539"/>
        <v>0</v>
      </c>
      <c r="BL1523" s="30">
        <f t="shared" si="1540"/>
        <v>0</v>
      </c>
      <c r="BM1523" s="30">
        <f t="shared" si="1541"/>
        <v>0</v>
      </c>
      <c r="BN1523" s="30">
        <f t="shared" si="1559"/>
        <v>0</v>
      </c>
    </row>
    <row r="1524" spans="1:66" ht="15.75" thickBot="1" x14ac:dyDescent="0.3">
      <c r="A1524" s="52"/>
      <c r="B1524" s="53"/>
      <c r="C1524" s="700"/>
      <c r="D1524" s="53"/>
      <c r="E1524" s="62" t="e">
        <f t="shared" si="1560"/>
        <v>#N/A</v>
      </c>
      <c r="F1524" s="664" t="str">
        <f t="shared" si="1558"/>
        <v/>
      </c>
      <c r="G1524" s="587"/>
      <c r="H1524" s="588">
        <f t="shared" si="1542"/>
        <v>0</v>
      </c>
      <c r="I1524" s="588">
        <f t="shared" si="1562"/>
        <v>0</v>
      </c>
      <c r="J1524" s="587"/>
      <c r="K1524" s="588">
        <f t="shared" si="1543"/>
        <v>0</v>
      </c>
      <c r="L1524" s="588">
        <f t="shared" si="1563"/>
        <v>0</v>
      </c>
      <c r="M1524" s="587"/>
      <c r="N1524" s="588">
        <f t="shared" si="1544"/>
        <v>0</v>
      </c>
      <c r="O1524" s="588">
        <f t="shared" si="1564"/>
        <v>0</v>
      </c>
      <c r="P1524" s="587"/>
      <c r="Q1524" s="588">
        <f t="shared" si="1545"/>
        <v>0</v>
      </c>
      <c r="R1524" s="588">
        <f t="shared" si="1565"/>
        <v>0</v>
      </c>
      <c r="S1524" s="587"/>
      <c r="T1524" s="588">
        <f t="shared" si="1546"/>
        <v>0</v>
      </c>
      <c r="U1524" s="588">
        <f t="shared" si="1566"/>
        <v>0</v>
      </c>
      <c r="V1524" s="587"/>
      <c r="W1524" s="588">
        <f t="shared" si="1547"/>
        <v>0</v>
      </c>
      <c r="X1524" s="588">
        <f t="shared" si="1567"/>
        <v>0</v>
      </c>
      <c r="Y1524" s="587"/>
      <c r="Z1524" s="588">
        <f t="shared" si="1548"/>
        <v>0</v>
      </c>
      <c r="AA1524" s="588">
        <f t="shared" si="1532"/>
        <v>0</v>
      </c>
      <c r="AB1524" s="587"/>
      <c r="AC1524" s="588">
        <f t="shared" si="1549"/>
        <v>0</v>
      </c>
      <c r="AD1524" s="588">
        <f t="shared" si="1568"/>
        <v>0</v>
      </c>
      <c r="AE1524" s="587"/>
      <c r="AF1524" s="588">
        <f t="shared" si="1550"/>
        <v>0</v>
      </c>
      <c r="AG1524" s="588">
        <f t="shared" si="1569"/>
        <v>0</v>
      </c>
      <c r="AH1524" s="587"/>
      <c r="AI1524" s="588">
        <f t="shared" si="1551"/>
        <v>0</v>
      </c>
      <c r="AJ1524" s="588">
        <f t="shared" si="1570"/>
        <v>0</v>
      </c>
      <c r="AK1524" s="587"/>
      <c r="AL1524" s="588">
        <f t="shared" si="1552"/>
        <v>0</v>
      </c>
      <c r="AM1524" s="588">
        <f t="shared" si="1571"/>
        <v>0</v>
      </c>
      <c r="AN1524" s="587"/>
      <c r="AO1524" s="588">
        <f t="shared" si="1553"/>
        <v>0</v>
      </c>
      <c r="AP1524" s="588">
        <f t="shared" si="1572"/>
        <v>0</v>
      </c>
      <c r="AQ1524" s="587"/>
      <c r="AR1524" s="588">
        <f t="shared" si="1554"/>
        <v>0</v>
      </c>
      <c r="AS1524" s="588">
        <f t="shared" si="1533"/>
        <v>0</v>
      </c>
      <c r="AT1524" s="587"/>
      <c r="AU1524" s="588">
        <f t="shared" si="1555"/>
        <v>0</v>
      </c>
      <c r="AV1524" s="588">
        <f t="shared" si="1573"/>
        <v>0</v>
      </c>
      <c r="AW1524" s="587"/>
      <c r="AX1524" s="652"/>
      <c r="AY1524" s="706">
        <f t="shared" si="1574"/>
        <v>0</v>
      </c>
      <c r="BC1524" s="30">
        <f t="shared" si="1534"/>
        <v>0</v>
      </c>
      <c r="BD1524" s="30">
        <f t="shared" si="1535"/>
        <v>0</v>
      </c>
      <c r="BE1524" s="30">
        <f t="shared" si="1557"/>
        <v>0</v>
      </c>
      <c r="BF1524" s="30">
        <f t="shared" si="1536"/>
        <v>0</v>
      </c>
      <c r="BG1524" s="30">
        <f t="shared" si="1537"/>
        <v>0</v>
      </c>
      <c r="BH1524" s="30">
        <f t="shared" si="1556"/>
        <v>0</v>
      </c>
      <c r="BI1524" s="30">
        <f t="shared" si="1561"/>
        <v>0</v>
      </c>
      <c r="BJ1524" s="30">
        <f t="shared" si="1538"/>
        <v>0</v>
      </c>
      <c r="BK1524" s="704">
        <f t="shared" si="1539"/>
        <v>0</v>
      </c>
      <c r="BL1524" s="30">
        <f t="shared" si="1540"/>
        <v>0</v>
      </c>
      <c r="BM1524" s="30">
        <f t="shared" si="1541"/>
        <v>0</v>
      </c>
      <c r="BN1524" s="30">
        <f t="shared" si="1559"/>
        <v>0</v>
      </c>
    </row>
    <row r="1525" spans="1:66" ht="15.75" thickBot="1" x14ac:dyDescent="0.3">
      <c r="A1525" s="52"/>
      <c r="B1525" s="53"/>
      <c r="C1525" s="700"/>
      <c r="D1525" s="53"/>
      <c r="E1525" s="62" t="e">
        <f t="shared" si="1560"/>
        <v>#N/A</v>
      </c>
      <c r="F1525" s="664" t="str">
        <f t="shared" si="1558"/>
        <v/>
      </c>
      <c r="G1525" s="587"/>
      <c r="H1525" s="588">
        <f t="shared" si="1542"/>
        <v>0</v>
      </c>
      <c r="I1525" s="588">
        <f t="shared" si="1562"/>
        <v>0</v>
      </c>
      <c r="J1525" s="587"/>
      <c r="K1525" s="588">
        <f t="shared" si="1543"/>
        <v>0</v>
      </c>
      <c r="L1525" s="588">
        <f t="shared" si="1563"/>
        <v>0</v>
      </c>
      <c r="M1525" s="587"/>
      <c r="N1525" s="588">
        <f t="shared" si="1544"/>
        <v>0</v>
      </c>
      <c r="O1525" s="588">
        <f t="shared" si="1564"/>
        <v>0</v>
      </c>
      <c r="P1525" s="587"/>
      <c r="Q1525" s="588">
        <f t="shared" si="1545"/>
        <v>0</v>
      </c>
      <c r="R1525" s="588">
        <f t="shared" si="1565"/>
        <v>0</v>
      </c>
      <c r="S1525" s="587"/>
      <c r="T1525" s="588">
        <f t="shared" si="1546"/>
        <v>0</v>
      </c>
      <c r="U1525" s="588">
        <f t="shared" si="1566"/>
        <v>0</v>
      </c>
      <c r="V1525" s="587"/>
      <c r="W1525" s="588">
        <f t="shared" si="1547"/>
        <v>0</v>
      </c>
      <c r="X1525" s="588">
        <f t="shared" si="1567"/>
        <v>0</v>
      </c>
      <c r="Y1525" s="587"/>
      <c r="Z1525" s="588">
        <f t="shared" si="1548"/>
        <v>0</v>
      </c>
      <c r="AA1525" s="588">
        <f t="shared" si="1532"/>
        <v>0</v>
      </c>
      <c r="AB1525" s="587"/>
      <c r="AC1525" s="588">
        <f t="shared" si="1549"/>
        <v>0</v>
      </c>
      <c r="AD1525" s="588">
        <f t="shared" si="1568"/>
        <v>0</v>
      </c>
      <c r="AE1525" s="587"/>
      <c r="AF1525" s="588">
        <f t="shared" si="1550"/>
        <v>0</v>
      </c>
      <c r="AG1525" s="588">
        <f t="shared" si="1569"/>
        <v>0</v>
      </c>
      <c r="AH1525" s="587"/>
      <c r="AI1525" s="588">
        <f t="shared" si="1551"/>
        <v>0</v>
      </c>
      <c r="AJ1525" s="588">
        <f t="shared" si="1570"/>
        <v>0</v>
      </c>
      <c r="AK1525" s="587"/>
      <c r="AL1525" s="588">
        <f t="shared" si="1552"/>
        <v>0</v>
      </c>
      <c r="AM1525" s="588">
        <f t="shared" si="1571"/>
        <v>0</v>
      </c>
      <c r="AN1525" s="587"/>
      <c r="AO1525" s="588">
        <f t="shared" si="1553"/>
        <v>0</v>
      </c>
      <c r="AP1525" s="588">
        <f t="shared" si="1572"/>
        <v>0</v>
      </c>
      <c r="AQ1525" s="587"/>
      <c r="AR1525" s="588">
        <f t="shared" si="1554"/>
        <v>0</v>
      </c>
      <c r="AS1525" s="588">
        <f t="shared" si="1533"/>
        <v>0</v>
      </c>
      <c r="AT1525" s="587"/>
      <c r="AU1525" s="588">
        <f t="shared" si="1555"/>
        <v>0</v>
      </c>
      <c r="AV1525" s="588">
        <f t="shared" si="1573"/>
        <v>0</v>
      </c>
      <c r="AW1525" s="587"/>
      <c r="AX1525" s="652"/>
      <c r="AY1525" s="706">
        <f t="shared" si="1574"/>
        <v>0</v>
      </c>
      <c r="BC1525" s="30">
        <f t="shared" si="1534"/>
        <v>0</v>
      </c>
      <c r="BD1525" s="30">
        <f t="shared" si="1535"/>
        <v>0</v>
      </c>
      <c r="BE1525" s="30">
        <f t="shared" si="1557"/>
        <v>0</v>
      </c>
      <c r="BF1525" s="30">
        <f t="shared" si="1536"/>
        <v>0</v>
      </c>
      <c r="BG1525" s="30">
        <f t="shared" si="1537"/>
        <v>0</v>
      </c>
      <c r="BH1525" s="30">
        <f t="shared" si="1556"/>
        <v>0</v>
      </c>
      <c r="BI1525" s="30">
        <f t="shared" si="1561"/>
        <v>0</v>
      </c>
      <c r="BJ1525" s="30">
        <f t="shared" si="1538"/>
        <v>0</v>
      </c>
      <c r="BK1525" s="704">
        <f t="shared" si="1539"/>
        <v>0</v>
      </c>
      <c r="BL1525" s="30">
        <f t="shared" si="1540"/>
        <v>0</v>
      </c>
      <c r="BM1525" s="30">
        <f t="shared" si="1541"/>
        <v>0</v>
      </c>
      <c r="BN1525" s="30">
        <f t="shared" si="1559"/>
        <v>0</v>
      </c>
    </row>
    <row r="1526" spans="1:66" ht="15.75" thickBot="1" x14ac:dyDescent="0.3">
      <c r="A1526" s="52"/>
      <c r="B1526" s="53"/>
      <c r="C1526" s="700"/>
      <c r="D1526" s="53"/>
      <c r="E1526" s="62" t="e">
        <f t="shared" si="1560"/>
        <v>#N/A</v>
      </c>
      <c r="F1526" s="664" t="str">
        <f t="shared" si="1558"/>
        <v/>
      </c>
      <c r="G1526" s="587"/>
      <c r="H1526" s="588">
        <f t="shared" si="1542"/>
        <v>0</v>
      </c>
      <c r="I1526" s="588">
        <f t="shared" si="1562"/>
        <v>0</v>
      </c>
      <c r="J1526" s="587"/>
      <c r="K1526" s="588">
        <f t="shared" si="1543"/>
        <v>0</v>
      </c>
      <c r="L1526" s="588">
        <f t="shared" si="1563"/>
        <v>0</v>
      </c>
      <c r="M1526" s="587"/>
      <c r="N1526" s="588">
        <f t="shared" si="1544"/>
        <v>0</v>
      </c>
      <c r="O1526" s="588">
        <f t="shared" si="1564"/>
        <v>0</v>
      </c>
      <c r="P1526" s="587"/>
      <c r="Q1526" s="588">
        <f t="shared" si="1545"/>
        <v>0</v>
      </c>
      <c r="R1526" s="588">
        <f t="shared" si="1565"/>
        <v>0</v>
      </c>
      <c r="S1526" s="587"/>
      <c r="T1526" s="588">
        <f t="shared" si="1546"/>
        <v>0</v>
      </c>
      <c r="U1526" s="588">
        <f t="shared" si="1566"/>
        <v>0</v>
      </c>
      <c r="V1526" s="587"/>
      <c r="W1526" s="588">
        <f t="shared" si="1547"/>
        <v>0</v>
      </c>
      <c r="X1526" s="588">
        <f t="shared" si="1567"/>
        <v>0</v>
      </c>
      <c r="Y1526" s="587"/>
      <c r="Z1526" s="588">
        <f t="shared" si="1548"/>
        <v>0</v>
      </c>
      <c r="AA1526" s="588">
        <f t="shared" si="1532"/>
        <v>0</v>
      </c>
      <c r="AB1526" s="587"/>
      <c r="AC1526" s="588">
        <f t="shared" si="1549"/>
        <v>0</v>
      </c>
      <c r="AD1526" s="588">
        <f t="shared" si="1568"/>
        <v>0</v>
      </c>
      <c r="AE1526" s="587"/>
      <c r="AF1526" s="588">
        <f t="shared" si="1550"/>
        <v>0</v>
      </c>
      <c r="AG1526" s="588">
        <f t="shared" si="1569"/>
        <v>0</v>
      </c>
      <c r="AH1526" s="587"/>
      <c r="AI1526" s="588">
        <f t="shared" si="1551"/>
        <v>0</v>
      </c>
      <c r="AJ1526" s="588">
        <f t="shared" si="1570"/>
        <v>0</v>
      </c>
      <c r="AK1526" s="587"/>
      <c r="AL1526" s="588">
        <f t="shared" si="1552"/>
        <v>0</v>
      </c>
      <c r="AM1526" s="588">
        <f t="shared" si="1571"/>
        <v>0</v>
      </c>
      <c r="AN1526" s="587"/>
      <c r="AO1526" s="588">
        <f t="shared" si="1553"/>
        <v>0</v>
      </c>
      <c r="AP1526" s="588">
        <f t="shared" si="1572"/>
        <v>0</v>
      </c>
      <c r="AQ1526" s="587"/>
      <c r="AR1526" s="588">
        <f t="shared" si="1554"/>
        <v>0</v>
      </c>
      <c r="AS1526" s="588">
        <f t="shared" si="1533"/>
        <v>0</v>
      </c>
      <c r="AT1526" s="587"/>
      <c r="AU1526" s="588">
        <f t="shared" si="1555"/>
        <v>0</v>
      </c>
      <c r="AV1526" s="588">
        <f t="shared" si="1573"/>
        <v>0</v>
      </c>
      <c r="AW1526" s="587"/>
      <c r="AX1526" s="652"/>
      <c r="AY1526" s="706">
        <f t="shared" si="1574"/>
        <v>0</v>
      </c>
      <c r="BC1526" s="30">
        <f t="shared" si="1534"/>
        <v>0</v>
      </c>
      <c r="BD1526" s="30">
        <f t="shared" si="1535"/>
        <v>0</v>
      </c>
      <c r="BE1526" s="30">
        <f t="shared" si="1557"/>
        <v>0</v>
      </c>
      <c r="BF1526" s="30">
        <f t="shared" si="1536"/>
        <v>0</v>
      </c>
      <c r="BG1526" s="30">
        <f t="shared" si="1537"/>
        <v>0</v>
      </c>
      <c r="BH1526" s="30">
        <f t="shared" si="1556"/>
        <v>0</v>
      </c>
      <c r="BI1526" s="30">
        <f t="shared" si="1561"/>
        <v>0</v>
      </c>
      <c r="BJ1526" s="30">
        <f t="shared" si="1538"/>
        <v>0</v>
      </c>
      <c r="BK1526" s="704">
        <f t="shared" si="1539"/>
        <v>0</v>
      </c>
      <c r="BL1526" s="30">
        <f t="shared" si="1540"/>
        <v>0</v>
      </c>
      <c r="BM1526" s="30">
        <f t="shared" si="1541"/>
        <v>0</v>
      </c>
      <c r="BN1526" s="30">
        <f t="shared" si="1559"/>
        <v>0</v>
      </c>
    </row>
    <row r="1527" spans="1:66" ht="15.75" thickBot="1" x14ac:dyDescent="0.3">
      <c r="A1527" s="52"/>
      <c r="B1527" s="53"/>
      <c r="C1527" s="700"/>
      <c r="D1527" s="53"/>
      <c r="E1527" s="62" t="e">
        <f t="shared" si="1560"/>
        <v>#N/A</v>
      </c>
      <c r="F1527" s="664" t="str">
        <f t="shared" si="1558"/>
        <v/>
      </c>
      <c r="G1527" s="587"/>
      <c r="H1527" s="588">
        <f t="shared" si="1542"/>
        <v>0</v>
      </c>
      <c r="I1527" s="588">
        <f t="shared" si="1562"/>
        <v>0</v>
      </c>
      <c r="J1527" s="587"/>
      <c r="K1527" s="588">
        <f t="shared" si="1543"/>
        <v>0</v>
      </c>
      <c r="L1527" s="588">
        <f t="shared" si="1563"/>
        <v>0</v>
      </c>
      <c r="M1527" s="587"/>
      <c r="N1527" s="588">
        <f t="shared" si="1544"/>
        <v>0</v>
      </c>
      <c r="O1527" s="588">
        <f t="shared" si="1564"/>
        <v>0</v>
      </c>
      <c r="P1527" s="587"/>
      <c r="Q1527" s="588">
        <f t="shared" si="1545"/>
        <v>0</v>
      </c>
      <c r="R1527" s="588">
        <f t="shared" si="1565"/>
        <v>0</v>
      </c>
      <c r="S1527" s="587"/>
      <c r="T1527" s="588">
        <f t="shared" si="1546"/>
        <v>0</v>
      </c>
      <c r="U1527" s="588">
        <f t="shared" si="1566"/>
        <v>0</v>
      </c>
      <c r="V1527" s="587"/>
      <c r="W1527" s="588">
        <f t="shared" si="1547"/>
        <v>0</v>
      </c>
      <c r="X1527" s="588">
        <f t="shared" si="1567"/>
        <v>0</v>
      </c>
      <c r="Y1527" s="587"/>
      <c r="Z1527" s="588">
        <f t="shared" si="1548"/>
        <v>0</v>
      </c>
      <c r="AA1527" s="588">
        <f t="shared" si="1532"/>
        <v>0</v>
      </c>
      <c r="AB1527" s="587"/>
      <c r="AC1527" s="588">
        <f t="shared" si="1549"/>
        <v>0</v>
      </c>
      <c r="AD1527" s="588">
        <f t="shared" si="1568"/>
        <v>0</v>
      </c>
      <c r="AE1527" s="587"/>
      <c r="AF1527" s="588">
        <f t="shared" si="1550"/>
        <v>0</v>
      </c>
      <c r="AG1527" s="588">
        <f t="shared" si="1569"/>
        <v>0</v>
      </c>
      <c r="AH1527" s="587"/>
      <c r="AI1527" s="588">
        <f t="shared" si="1551"/>
        <v>0</v>
      </c>
      <c r="AJ1527" s="588">
        <f t="shared" si="1570"/>
        <v>0</v>
      </c>
      <c r="AK1527" s="587"/>
      <c r="AL1527" s="588">
        <f t="shared" si="1552"/>
        <v>0</v>
      </c>
      <c r="AM1527" s="588">
        <f t="shared" si="1571"/>
        <v>0</v>
      </c>
      <c r="AN1527" s="587"/>
      <c r="AO1527" s="588">
        <f t="shared" si="1553"/>
        <v>0</v>
      </c>
      <c r="AP1527" s="588">
        <f t="shared" si="1572"/>
        <v>0</v>
      </c>
      <c r="AQ1527" s="587"/>
      <c r="AR1527" s="588">
        <f t="shared" si="1554"/>
        <v>0</v>
      </c>
      <c r="AS1527" s="588">
        <f t="shared" si="1533"/>
        <v>0</v>
      </c>
      <c r="AT1527" s="587"/>
      <c r="AU1527" s="588">
        <f t="shared" si="1555"/>
        <v>0</v>
      </c>
      <c r="AV1527" s="588">
        <f t="shared" si="1573"/>
        <v>0</v>
      </c>
      <c r="AW1527" s="587"/>
      <c r="AX1527" s="652"/>
      <c r="AY1527" s="706">
        <f t="shared" si="1574"/>
        <v>0</v>
      </c>
      <c r="BC1527" s="30">
        <f t="shared" si="1534"/>
        <v>0</v>
      </c>
      <c r="BD1527" s="30">
        <f t="shared" si="1535"/>
        <v>0</v>
      </c>
      <c r="BE1527" s="30">
        <f t="shared" si="1557"/>
        <v>0</v>
      </c>
      <c r="BF1527" s="30">
        <f t="shared" si="1536"/>
        <v>0</v>
      </c>
      <c r="BG1527" s="30">
        <f t="shared" si="1537"/>
        <v>0</v>
      </c>
      <c r="BH1527" s="30">
        <f t="shared" si="1556"/>
        <v>0</v>
      </c>
      <c r="BI1527" s="30">
        <f t="shared" si="1561"/>
        <v>0</v>
      </c>
      <c r="BJ1527" s="30">
        <f t="shared" si="1538"/>
        <v>0</v>
      </c>
      <c r="BK1527" s="704">
        <f t="shared" si="1539"/>
        <v>0</v>
      </c>
      <c r="BL1527" s="30">
        <f t="shared" si="1540"/>
        <v>0</v>
      </c>
      <c r="BM1527" s="30">
        <f t="shared" si="1541"/>
        <v>0</v>
      </c>
      <c r="BN1527" s="30">
        <f t="shared" si="1559"/>
        <v>0</v>
      </c>
    </row>
    <row r="1528" spans="1:66" ht="15.75" thickBot="1" x14ac:dyDescent="0.3">
      <c r="A1528" s="52"/>
      <c r="B1528" s="53"/>
      <c r="C1528" s="700"/>
      <c r="D1528" s="53"/>
      <c r="E1528" s="62" t="e">
        <f t="shared" si="1560"/>
        <v>#N/A</v>
      </c>
      <c r="F1528" s="664" t="str">
        <f t="shared" si="1558"/>
        <v/>
      </c>
      <c r="G1528" s="587"/>
      <c r="H1528" s="588">
        <f t="shared" si="1542"/>
        <v>0</v>
      </c>
      <c r="I1528" s="588">
        <f t="shared" si="1562"/>
        <v>0</v>
      </c>
      <c r="J1528" s="587"/>
      <c r="K1528" s="588">
        <f t="shared" si="1543"/>
        <v>0</v>
      </c>
      <c r="L1528" s="588">
        <f t="shared" si="1563"/>
        <v>0</v>
      </c>
      <c r="M1528" s="587"/>
      <c r="N1528" s="588">
        <f t="shared" si="1544"/>
        <v>0</v>
      </c>
      <c r="O1528" s="588">
        <f t="shared" si="1564"/>
        <v>0</v>
      </c>
      <c r="P1528" s="587"/>
      <c r="Q1528" s="588">
        <f t="shared" si="1545"/>
        <v>0</v>
      </c>
      <c r="R1528" s="588">
        <f t="shared" si="1565"/>
        <v>0</v>
      </c>
      <c r="S1528" s="587"/>
      <c r="T1528" s="588">
        <f t="shared" si="1546"/>
        <v>0</v>
      </c>
      <c r="U1528" s="588">
        <f t="shared" si="1566"/>
        <v>0</v>
      </c>
      <c r="V1528" s="587"/>
      <c r="W1528" s="588">
        <f t="shared" si="1547"/>
        <v>0</v>
      </c>
      <c r="X1528" s="588">
        <f t="shared" si="1567"/>
        <v>0</v>
      </c>
      <c r="Y1528" s="587"/>
      <c r="Z1528" s="588">
        <f t="shared" si="1548"/>
        <v>0</v>
      </c>
      <c r="AA1528" s="588">
        <f t="shared" si="1532"/>
        <v>0</v>
      </c>
      <c r="AB1528" s="587"/>
      <c r="AC1528" s="588">
        <f t="shared" si="1549"/>
        <v>0</v>
      </c>
      <c r="AD1528" s="588">
        <f t="shared" si="1568"/>
        <v>0</v>
      </c>
      <c r="AE1528" s="587"/>
      <c r="AF1528" s="588">
        <f t="shared" si="1550"/>
        <v>0</v>
      </c>
      <c r="AG1528" s="588">
        <f t="shared" si="1569"/>
        <v>0</v>
      </c>
      <c r="AH1528" s="587"/>
      <c r="AI1528" s="588">
        <f t="shared" si="1551"/>
        <v>0</v>
      </c>
      <c r="AJ1528" s="588">
        <f t="shared" si="1570"/>
        <v>0</v>
      </c>
      <c r="AK1528" s="587"/>
      <c r="AL1528" s="588">
        <f t="shared" si="1552"/>
        <v>0</v>
      </c>
      <c r="AM1528" s="588">
        <f t="shared" si="1571"/>
        <v>0</v>
      </c>
      <c r="AN1528" s="587"/>
      <c r="AO1528" s="588">
        <f t="shared" si="1553"/>
        <v>0</v>
      </c>
      <c r="AP1528" s="588">
        <f t="shared" si="1572"/>
        <v>0</v>
      </c>
      <c r="AQ1528" s="587"/>
      <c r="AR1528" s="588">
        <f t="shared" si="1554"/>
        <v>0</v>
      </c>
      <c r="AS1528" s="588">
        <f t="shared" si="1533"/>
        <v>0</v>
      </c>
      <c r="AT1528" s="587"/>
      <c r="AU1528" s="588">
        <f t="shared" si="1555"/>
        <v>0</v>
      </c>
      <c r="AV1528" s="588">
        <f t="shared" si="1573"/>
        <v>0</v>
      </c>
      <c r="AW1528" s="587"/>
      <c r="AX1528" s="652"/>
      <c r="AY1528" s="706">
        <f t="shared" si="1574"/>
        <v>0</v>
      </c>
      <c r="BC1528" s="30">
        <f t="shared" si="1534"/>
        <v>0</v>
      </c>
      <c r="BD1528" s="30">
        <f t="shared" si="1535"/>
        <v>0</v>
      </c>
      <c r="BE1528" s="30">
        <f t="shared" si="1557"/>
        <v>0</v>
      </c>
      <c r="BF1528" s="30">
        <f t="shared" si="1536"/>
        <v>0</v>
      </c>
      <c r="BG1528" s="30">
        <f t="shared" si="1537"/>
        <v>0</v>
      </c>
      <c r="BH1528" s="30">
        <f t="shared" si="1556"/>
        <v>0</v>
      </c>
      <c r="BI1528" s="30">
        <f t="shared" si="1561"/>
        <v>0</v>
      </c>
      <c r="BJ1528" s="30">
        <f t="shared" si="1538"/>
        <v>0</v>
      </c>
      <c r="BK1528" s="704">
        <f t="shared" si="1539"/>
        <v>0</v>
      </c>
      <c r="BL1528" s="30">
        <f t="shared" si="1540"/>
        <v>0</v>
      </c>
      <c r="BM1528" s="30">
        <f t="shared" si="1541"/>
        <v>0</v>
      </c>
      <c r="BN1528" s="30">
        <f t="shared" si="1559"/>
        <v>0</v>
      </c>
    </row>
    <row r="1529" spans="1:66" ht="15.75" thickBot="1" x14ac:dyDescent="0.3">
      <c r="A1529" s="52"/>
      <c r="B1529" s="53"/>
      <c r="C1529" s="700"/>
      <c r="D1529" s="53"/>
      <c r="E1529" s="62" t="e">
        <f t="shared" si="1560"/>
        <v>#N/A</v>
      </c>
      <c r="F1529" s="664" t="str">
        <f t="shared" si="1558"/>
        <v/>
      </c>
      <c r="G1529" s="587"/>
      <c r="H1529" s="588">
        <f t="shared" si="1542"/>
        <v>0</v>
      </c>
      <c r="I1529" s="588">
        <f t="shared" si="1562"/>
        <v>0</v>
      </c>
      <c r="J1529" s="587"/>
      <c r="K1529" s="588">
        <f t="shared" si="1543"/>
        <v>0</v>
      </c>
      <c r="L1529" s="588">
        <f t="shared" si="1563"/>
        <v>0</v>
      </c>
      <c r="M1529" s="587"/>
      <c r="N1529" s="588">
        <f t="shared" si="1544"/>
        <v>0</v>
      </c>
      <c r="O1529" s="588">
        <f t="shared" si="1564"/>
        <v>0</v>
      </c>
      <c r="P1529" s="587"/>
      <c r="Q1529" s="588">
        <f t="shared" si="1545"/>
        <v>0</v>
      </c>
      <c r="R1529" s="588">
        <f t="shared" si="1565"/>
        <v>0</v>
      </c>
      <c r="S1529" s="587"/>
      <c r="T1529" s="588">
        <f t="shared" si="1546"/>
        <v>0</v>
      </c>
      <c r="U1529" s="588">
        <f t="shared" si="1566"/>
        <v>0</v>
      </c>
      <c r="V1529" s="587"/>
      <c r="W1529" s="588">
        <f t="shared" si="1547"/>
        <v>0</v>
      </c>
      <c r="X1529" s="588">
        <f t="shared" si="1567"/>
        <v>0</v>
      </c>
      <c r="Y1529" s="587"/>
      <c r="Z1529" s="588">
        <f t="shared" si="1548"/>
        <v>0</v>
      </c>
      <c r="AA1529" s="588">
        <f t="shared" si="1532"/>
        <v>0</v>
      </c>
      <c r="AB1529" s="587"/>
      <c r="AC1529" s="588">
        <f t="shared" si="1549"/>
        <v>0</v>
      </c>
      <c r="AD1529" s="588">
        <f t="shared" si="1568"/>
        <v>0</v>
      </c>
      <c r="AE1529" s="587"/>
      <c r="AF1529" s="588">
        <f t="shared" si="1550"/>
        <v>0</v>
      </c>
      <c r="AG1529" s="588">
        <f t="shared" si="1569"/>
        <v>0</v>
      </c>
      <c r="AH1529" s="587"/>
      <c r="AI1529" s="588">
        <f t="shared" si="1551"/>
        <v>0</v>
      </c>
      <c r="AJ1529" s="588">
        <f t="shared" si="1570"/>
        <v>0</v>
      </c>
      <c r="AK1529" s="587"/>
      <c r="AL1529" s="588">
        <f t="shared" si="1552"/>
        <v>0</v>
      </c>
      <c r="AM1529" s="588">
        <f t="shared" si="1571"/>
        <v>0</v>
      </c>
      <c r="AN1529" s="587"/>
      <c r="AO1529" s="588">
        <f t="shared" si="1553"/>
        <v>0</v>
      </c>
      <c r="AP1529" s="588">
        <f t="shared" si="1572"/>
        <v>0</v>
      </c>
      <c r="AQ1529" s="587"/>
      <c r="AR1529" s="588">
        <f t="shared" si="1554"/>
        <v>0</v>
      </c>
      <c r="AS1529" s="588">
        <f t="shared" si="1533"/>
        <v>0</v>
      </c>
      <c r="AT1529" s="587"/>
      <c r="AU1529" s="588">
        <f t="shared" si="1555"/>
        <v>0</v>
      </c>
      <c r="AV1529" s="588">
        <f t="shared" si="1573"/>
        <v>0</v>
      </c>
      <c r="AW1529" s="587"/>
      <c r="AX1529" s="652"/>
      <c r="AY1529" s="706">
        <f t="shared" si="1574"/>
        <v>0</v>
      </c>
      <c r="BC1529" s="30">
        <f t="shared" si="1534"/>
        <v>0</v>
      </c>
      <c r="BD1529" s="30">
        <f t="shared" si="1535"/>
        <v>0</v>
      </c>
      <c r="BE1529" s="30">
        <f t="shared" si="1557"/>
        <v>0</v>
      </c>
      <c r="BF1529" s="30">
        <f t="shared" si="1536"/>
        <v>0</v>
      </c>
      <c r="BG1529" s="30">
        <f t="shared" si="1537"/>
        <v>0</v>
      </c>
      <c r="BH1529" s="30">
        <f t="shared" si="1556"/>
        <v>0</v>
      </c>
      <c r="BI1529" s="30">
        <f t="shared" si="1561"/>
        <v>0</v>
      </c>
      <c r="BJ1529" s="30">
        <f t="shared" si="1538"/>
        <v>0</v>
      </c>
      <c r="BK1529" s="704">
        <f t="shared" si="1539"/>
        <v>0</v>
      </c>
      <c r="BL1529" s="30">
        <f t="shared" si="1540"/>
        <v>0</v>
      </c>
      <c r="BM1529" s="30">
        <f t="shared" si="1541"/>
        <v>0</v>
      </c>
      <c r="BN1529" s="30">
        <f t="shared" si="1559"/>
        <v>0</v>
      </c>
    </row>
    <row r="1530" spans="1:66" ht="15.75" thickBot="1" x14ac:dyDescent="0.3">
      <c r="A1530" s="52"/>
      <c r="B1530" s="53"/>
      <c r="C1530" s="700"/>
      <c r="D1530" s="53"/>
      <c r="E1530" s="62" t="e">
        <f t="shared" si="1560"/>
        <v>#N/A</v>
      </c>
      <c r="F1530" s="664" t="str">
        <f t="shared" si="1558"/>
        <v/>
      </c>
      <c r="G1530" s="587"/>
      <c r="H1530" s="588">
        <f t="shared" si="1542"/>
        <v>0</v>
      </c>
      <c r="I1530" s="588">
        <f t="shared" si="1562"/>
        <v>0</v>
      </c>
      <c r="J1530" s="587"/>
      <c r="K1530" s="588">
        <f t="shared" si="1543"/>
        <v>0</v>
      </c>
      <c r="L1530" s="588">
        <f t="shared" si="1563"/>
        <v>0</v>
      </c>
      <c r="M1530" s="587"/>
      <c r="N1530" s="588">
        <f t="shared" si="1544"/>
        <v>0</v>
      </c>
      <c r="O1530" s="588">
        <f t="shared" si="1564"/>
        <v>0</v>
      </c>
      <c r="P1530" s="587"/>
      <c r="Q1530" s="588">
        <f t="shared" si="1545"/>
        <v>0</v>
      </c>
      <c r="R1530" s="588">
        <f t="shared" si="1565"/>
        <v>0</v>
      </c>
      <c r="S1530" s="587"/>
      <c r="T1530" s="588">
        <f t="shared" si="1546"/>
        <v>0</v>
      </c>
      <c r="U1530" s="588">
        <f t="shared" si="1566"/>
        <v>0</v>
      </c>
      <c r="V1530" s="587"/>
      <c r="W1530" s="588">
        <f t="shared" si="1547"/>
        <v>0</v>
      </c>
      <c r="X1530" s="588">
        <f t="shared" si="1567"/>
        <v>0</v>
      </c>
      <c r="Y1530" s="587"/>
      <c r="Z1530" s="588">
        <f t="shared" si="1548"/>
        <v>0</v>
      </c>
      <c r="AA1530" s="588">
        <f t="shared" si="1532"/>
        <v>0</v>
      </c>
      <c r="AB1530" s="587"/>
      <c r="AC1530" s="588">
        <f t="shared" si="1549"/>
        <v>0</v>
      </c>
      <c r="AD1530" s="588">
        <f t="shared" si="1568"/>
        <v>0</v>
      </c>
      <c r="AE1530" s="587"/>
      <c r="AF1530" s="588">
        <f t="shared" si="1550"/>
        <v>0</v>
      </c>
      <c r="AG1530" s="588">
        <f t="shared" si="1569"/>
        <v>0</v>
      </c>
      <c r="AH1530" s="587"/>
      <c r="AI1530" s="588">
        <f t="shared" si="1551"/>
        <v>0</v>
      </c>
      <c r="AJ1530" s="588">
        <f t="shared" si="1570"/>
        <v>0</v>
      </c>
      <c r="AK1530" s="587"/>
      <c r="AL1530" s="588">
        <f t="shared" si="1552"/>
        <v>0</v>
      </c>
      <c r="AM1530" s="588">
        <f t="shared" si="1571"/>
        <v>0</v>
      </c>
      <c r="AN1530" s="587"/>
      <c r="AO1530" s="588">
        <f t="shared" si="1553"/>
        <v>0</v>
      </c>
      <c r="AP1530" s="588">
        <f t="shared" si="1572"/>
        <v>0</v>
      </c>
      <c r="AQ1530" s="587"/>
      <c r="AR1530" s="588">
        <f t="shared" si="1554"/>
        <v>0</v>
      </c>
      <c r="AS1530" s="588">
        <f t="shared" si="1533"/>
        <v>0</v>
      </c>
      <c r="AT1530" s="587"/>
      <c r="AU1530" s="588">
        <f t="shared" si="1555"/>
        <v>0</v>
      </c>
      <c r="AV1530" s="588">
        <f t="shared" si="1573"/>
        <v>0</v>
      </c>
      <c r="AW1530" s="587"/>
      <c r="AX1530" s="652"/>
      <c r="AY1530" s="706">
        <f t="shared" si="1574"/>
        <v>0</v>
      </c>
      <c r="BC1530" s="30">
        <f t="shared" si="1534"/>
        <v>0</v>
      </c>
      <c r="BD1530" s="30">
        <f t="shared" si="1535"/>
        <v>0</v>
      </c>
      <c r="BE1530" s="30">
        <f t="shared" si="1557"/>
        <v>0</v>
      </c>
      <c r="BF1530" s="30">
        <f t="shared" si="1536"/>
        <v>0</v>
      </c>
      <c r="BG1530" s="30">
        <f t="shared" si="1537"/>
        <v>0</v>
      </c>
      <c r="BH1530" s="30">
        <f t="shared" si="1556"/>
        <v>0</v>
      </c>
      <c r="BI1530" s="30">
        <f t="shared" si="1561"/>
        <v>0</v>
      </c>
      <c r="BJ1530" s="30">
        <f t="shared" si="1538"/>
        <v>0</v>
      </c>
      <c r="BK1530" s="704">
        <f t="shared" si="1539"/>
        <v>0</v>
      </c>
      <c r="BL1530" s="30">
        <f t="shared" si="1540"/>
        <v>0</v>
      </c>
      <c r="BM1530" s="30">
        <f t="shared" si="1541"/>
        <v>0</v>
      </c>
      <c r="BN1530" s="30">
        <f t="shared" si="1559"/>
        <v>0</v>
      </c>
    </row>
    <row r="1531" spans="1:66" ht="15.75" thickBot="1" x14ac:dyDescent="0.3">
      <c r="A1531" s="52"/>
      <c r="B1531" s="53"/>
      <c r="C1531" s="700"/>
      <c r="D1531" s="53"/>
      <c r="E1531" s="62" t="e">
        <f t="shared" si="1560"/>
        <v>#N/A</v>
      </c>
      <c r="F1531" s="664" t="str">
        <f t="shared" si="1558"/>
        <v/>
      </c>
      <c r="G1531" s="587"/>
      <c r="H1531" s="588">
        <f t="shared" si="1542"/>
        <v>0</v>
      </c>
      <c r="I1531" s="588">
        <f t="shared" si="1562"/>
        <v>0</v>
      </c>
      <c r="J1531" s="587"/>
      <c r="K1531" s="588">
        <f t="shared" si="1543"/>
        <v>0</v>
      </c>
      <c r="L1531" s="588">
        <f t="shared" si="1563"/>
        <v>0</v>
      </c>
      <c r="M1531" s="587"/>
      <c r="N1531" s="588">
        <f t="shared" si="1544"/>
        <v>0</v>
      </c>
      <c r="O1531" s="588">
        <f t="shared" si="1564"/>
        <v>0</v>
      </c>
      <c r="P1531" s="587"/>
      <c r="Q1531" s="588">
        <f t="shared" si="1545"/>
        <v>0</v>
      </c>
      <c r="R1531" s="588">
        <f t="shared" si="1565"/>
        <v>0</v>
      </c>
      <c r="S1531" s="587"/>
      <c r="T1531" s="588">
        <f t="shared" si="1546"/>
        <v>0</v>
      </c>
      <c r="U1531" s="588">
        <f t="shared" si="1566"/>
        <v>0</v>
      </c>
      <c r="V1531" s="587"/>
      <c r="W1531" s="588">
        <f t="shared" si="1547"/>
        <v>0</v>
      </c>
      <c r="X1531" s="588">
        <f t="shared" si="1567"/>
        <v>0</v>
      </c>
      <c r="Y1531" s="587"/>
      <c r="Z1531" s="588">
        <f t="shared" si="1548"/>
        <v>0</v>
      </c>
      <c r="AA1531" s="588">
        <f t="shared" ref="AA1531:AA1594" si="1575">SUM(Y1531:Z1531)</f>
        <v>0</v>
      </c>
      <c r="AB1531" s="587"/>
      <c r="AC1531" s="588">
        <f t="shared" si="1549"/>
        <v>0</v>
      </c>
      <c r="AD1531" s="588">
        <f t="shared" si="1568"/>
        <v>0</v>
      </c>
      <c r="AE1531" s="587"/>
      <c r="AF1531" s="588">
        <f t="shared" si="1550"/>
        <v>0</v>
      </c>
      <c r="AG1531" s="588">
        <f t="shared" si="1569"/>
        <v>0</v>
      </c>
      <c r="AH1531" s="587"/>
      <c r="AI1531" s="588">
        <f t="shared" si="1551"/>
        <v>0</v>
      </c>
      <c r="AJ1531" s="588">
        <f t="shared" si="1570"/>
        <v>0</v>
      </c>
      <c r="AK1531" s="587"/>
      <c r="AL1531" s="588">
        <f t="shared" si="1552"/>
        <v>0</v>
      </c>
      <c r="AM1531" s="588">
        <f t="shared" si="1571"/>
        <v>0</v>
      </c>
      <c r="AN1531" s="587"/>
      <c r="AO1531" s="588">
        <f t="shared" si="1553"/>
        <v>0</v>
      </c>
      <c r="AP1531" s="588">
        <f t="shared" si="1572"/>
        <v>0</v>
      </c>
      <c r="AQ1531" s="587"/>
      <c r="AR1531" s="588">
        <f t="shared" si="1554"/>
        <v>0</v>
      </c>
      <c r="AS1531" s="588">
        <f t="shared" si="1533"/>
        <v>0</v>
      </c>
      <c r="AT1531" s="587"/>
      <c r="AU1531" s="588">
        <f t="shared" si="1555"/>
        <v>0</v>
      </c>
      <c r="AV1531" s="588">
        <f t="shared" si="1573"/>
        <v>0</v>
      </c>
      <c r="AW1531" s="587"/>
      <c r="AX1531" s="652"/>
      <c r="AY1531" s="706">
        <f t="shared" si="1574"/>
        <v>0</v>
      </c>
      <c r="BC1531" s="30">
        <f t="shared" si="1534"/>
        <v>0</v>
      </c>
      <c r="BD1531" s="30">
        <f t="shared" si="1535"/>
        <v>0</v>
      </c>
      <c r="BE1531" s="30">
        <f t="shared" si="1557"/>
        <v>0</v>
      </c>
      <c r="BF1531" s="30">
        <f t="shared" si="1536"/>
        <v>0</v>
      </c>
      <c r="BG1531" s="30">
        <f t="shared" si="1537"/>
        <v>0</v>
      </c>
      <c r="BH1531" s="30">
        <f t="shared" si="1556"/>
        <v>0</v>
      </c>
      <c r="BI1531" s="30">
        <f t="shared" si="1561"/>
        <v>0</v>
      </c>
      <c r="BJ1531" s="30">
        <f t="shared" si="1538"/>
        <v>0</v>
      </c>
      <c r="BK1531" s="704">
        <f t="shared" si="1539"/>
        <v>0</v>
      </c>
      <c r="BL1531" s="30">
        <f t="shared" si="1540"/>
        <v>0</v>
      </c>
      <c r="BM1531" s="30">
        <f t="shared" si="1541"/>
        <v>0</v>
      </c>
      <c r="BN1531" s="30">
        <f t="shared" si="1559"/>
        <v>0</v>
      </c>
    </row>
    <row r="1532" spans="1:66" ht="15.75" thickBot="1" x14ac:dyDescent="0.3">
      <c r="A1532" s="52"/>
      <c r="B1532" s="53"/>
      <c r="C1532" s="700"/>
      <c r="D1532" s="53"/>
      <c r="E1532" s="62" t="e">
        <f t="shared" si="1560"/>
        <v>#N/A</v>
      </c>
      <c r="F1532" s="664" t="str">
        <f t="shared" si="1558"/>
        <v/>
      </c>
      <c r="G1532" s="587"/>
      <c r="H1532" s="588">
        <f t="shared" si="1542"/>
        <v>0</v>
      </c>
      <c r="I1532" s="588">
        <f t="shared" si="1562"/>
        <v>0</v>
      </c>
      <c r="J1532" s="587"/>
      <c r="K1532" s="588">
        <f t="shared" si="1543"/>
        <v>0</v>
      </c>
      <c r="L1532" s="588">
        <f t="shared" si="1563"/>
        <v>0</v>
      </c>
      <c r="M1532" s="587"/>
      <c r="N1532" s="588">
        <f t="shared" si="1544"/>
        <v>0</v>
      </c>
      <c r="O1532" s="588">
        <f t="shared" si="1564"/>
        <v>0</v>
      </c>
      <c r="P1532" s="587"/>
      <c r="Q1532" s="588">
        <f t="shared" si="1545"/>
        <v>0</v>
      </c>
      <c r="R1532" s="588">
        <f t="shared" si="1565"/>
        <v>0</v>
      </c>
      <c r="S1532" s="587"/>
      <c r="T1532" s="588">
        <f t="shared" si="1546"/>
        <v>0</v>
      </c>
      <c r="U1532" s="588">
        <f t="shared" si="1566"/>
        <v>0</v>
      </c>
      <c r="V1532" s="587"/>
      <c r="W1532" s="588">
        <f t="shared" si="1547"/>
        <v>0</v>
      </c>
      <c r="X1532" s="588">
        <f t="shared" si="1567"/>
        <v>0</v>
      </c>
      <c r="Y1532" s="587"/>
      <c r="Z1532" s="588">
        <f t="shared" si="1548"/>
        <v>0</v>
      </c>
      <c r="AA1532" s="588">
        <f t="shared" si="1575"/>
        <v>0</v>
      </c>
      <c r="AB1532" s="587"/>
      <c r="AC1532" s="588">
        <f t="shared" si="1549"/>
        <v>0</v>
      </c>
      <c r="AD1532" s="588">
        <f t="shared" si="1568"/>
        <v>0</v>
      </c>
      <c r="AE1532" s="587"/>
      <c r="AF1532" s="588">
        <f t="shared" si="1550"/>
        <v>0</v>
      </c>
      <c r="AG1532" s="588">
        <f t="shared" si="1569"/>
        <v>0</v>
      </c>
      <c r="AH1532" s="587"/>
      <c r="AI1532" s="588">
        <f t="shared" si="1551"/>
        <v>0</v>
      </c>
      <c r="AJ1532" s="588">
        <f t="shared" si="1570"/>
        <v>0</v>
      </c>
      <c r="AK1532" s="587"/>
      <c r="AL1532" s="588">
        <f t="shared" si="1552"/>
        <v>0</v>
      </c>
      <c r="AM1532" s="588">
        <f t="shared" si="1571"/>
        <v>0</v>
      </c>
      <c r="AN1532" s="587"/>
      <c r="AO1532" s="588">
        <f t="shared" si="1553"/>
        <v>0</v>
      </c>
      <c r="AP1532" s="588">
        <f t="shared" si="1572"/>
        <v>0</v>
      </c>
      <c r="AQ1532" s="587"/>
      <c r="AR1532" s="588">
        <f t="shared" si="1554"/>
        <v>0</v>
      </c>
      <c r="AS1532" s="588">
        <f t="shared" si="1533"/>
        <v>0</v>
      </c>
      <c r="AT1532" s="587"/>
      <c r="AU1532" s="588">
        <f t="shared" si="1555"/>
        <v>0</v>
      </c>
      <c r="AV1532" s="588">
        <f t="shared" si="1573"/>
        <v>0</v>
      </c>
      <c r="AW1532" s="587"/>
      <c r="AX1532" s="652"/>
      <c r="AY1532" s="706">
        <f t="shared" si="1574"/>
        <v>0</v>
      </c>
      <c r="BC1532" s="30">
        <f t="shared" si="1534"/>
        <v>0</v>
      </c>
      <c r="BD1532" s="30">
        <f t="shared" si="1535"/>
        <v>0</v>
      </c>
      <c r="BE1532" s="30">
        <f t="shared" si="1557"/>
        <v>0</v>
      </c>
      <c r="BF1532" s="30">
        <f t="shared" si="1536"/>
        <v>0</v>
      </c>
      <c r="BG1532" s="30">
        <f t="shared" si="1537"/>
        <v>0</v>
      </c>
      <c r="BH1532" s="30">
        <f t="shared" si="1556"/>
        <v>0</v>
      </c>
      <c r="BI1532" s="30">
        <f t="shared" si="1561"/>
        <v>0</v>
      </c>
      <c r="BJ1532" s="30">
        <f t="shared" si="1538"/>
        <v>0</v>
      </c>
      <c r="BK1532" s="704">
        <f t="shared" si="1539"/>
        <v>0</v>
      </c>
      <c r="BL1532" s="30">
        <f t="shared" si="1540"/>
        <v>0</v>
      </c>
      <c r="BM1532" s="30">
        <f t="shared" si="1541"/>
        <v>0</v>
      </c>
      <c r="BN1532" s="30">
        <f t="shared" si="1559"/>
        <v>0</v>
      </c>
    </row>
    <row r="1533" spans="1:66" ht="15.75" thickBot="1" x14ac:dyDescent="0.3">
      <c r="A1533" s="52"/>
      <c r="B1533" s="53"/>
      <c r="C1533" s="700"/>
      <c r="D1533" s="53"/>
      <c r="E1533" s="62" t="e">
        <f t="shared" si="1560"/>
        <v>#N/A</v>
      </c>
      <c r="F1533" s="664" t="str">
        <f t="shared" si="1558"/>
        <v/>
      </c>
      <c r="G1533" s="587"/>
      <c r="H1533" s="588">
        <f t="shared" si="1542"/>
        <v>0</v>
      </c>
      <c r="I1533" s="588">
        <f t="shared" si="1562"/>
        <v>0</v>
      </c>
      <c r="J1533" s="587"/>
      <c r="K1533" s="588">
        <f t="shared" si="1543"/>
        <v>0</v>
      </c>
      <c r="L1533" s="588">
        <f t="shared" si="1563"/>
        <v>0</v>
      </c>
      <c r="M1533" s="587"/>
      <c r="N1533" s="588">
        <f t="shared" si="1544"/>
        <v>0</v>
      </c>
      <c r="O1533" s="588">
        <f t="shared" si="1564"/>
        <v>0</v>
      </c>
      <c r="P1533" s="587"/>
      <c r="Q1533" s="588">
        <f t="shared" si="1545"/>
        <v>0</v>
      </c>
      <c r="R1533" s="588">
        <f t="shared" si="1565"/>
        <v>0</v>
      </c>
      <c r="S1533" s="587"/>
      <c r="T1533" s="588">
        <f t="shared" si="1546"/>
        <v>0</v>
      </c>
      <c r="U1533" s="588">
        <f t="shared" si="1566"/>
        <v>0</v>
      </c>
      <c r="V1533" s="587"/>
      <c r="W1533" s="588">
        <f t="shared" si="1547"/>
        <v>0</v>
      </c>
      <c r="X1533" s="588">
        <f t="shared" si="1567"/>
        <v>0</v>
      </c>
      <c r="Y1533" s="587"/>
      <c r="Z1533" s="588">
        <f t="shared" si="1548"/>
        <v>0</v>
      </c>
      <c r="AA1533" s="588">
        <f t="shared" si="1575"/>
        <v>0</v>
      </c>
      <c r="AB1533" s="587"/>
      <c r="AC1533" s="588">
        <f t="shared" si="1549"/>
        <v>0</v>
      </c>
      <c r="AD1533" s="588">
        <f t="shared" si="1568"/>
        <v>0</v>
      </c>
      <c r="AE1533" s="587"/>
      <c r="AF1533" s="588">
        <f t="shared" si="1550"/>
        <v>0</v>
      </c>
      <c r="AG1533" s="588">
        <f t="shared" si="1569"/>
        <v>0</v>
      </c>
      <c r="AH1533" s="587"/>
      <c r="AI1533" s="588">
        <f t="shared" si="1551"/>
        <v>0</v>
      </c>
      <c r="AJ1533" s="588">
        <f t="shared" si="1570"/>
        <v>0</v>
      </c>
      <c r="AK1533" s="587"/>
      <c r="AL1533" s="588">
        <f t="shared" si="1552"/>
        <v>0</v>
      </c>
      <c r="AM1533" s="588">
        <f t="shared" si="1571"/>
        <v>0</v>
      </c>
      <c r="AN1533" s="587"/>
      <c r="AO1533" s="588">
        <f t="shared" si="1553"/>
        <v>0</v>
      </c>
      <c r="AP1533" s="588">
        <f t="shared" si="1572"/>
        <v>0</v>
      </c>
      <c r="AQ1533" s="587"/>
      <c r="AR1533" s="588">
        <f t="shared" si="1554"/>
        <v>0</v>
      </c>
      <c r="AS1533" s="588">
        <f t="shared" si="1533"/>
        <v>0</v>
      </c>
      <c r="AT1533" s="587"/>
      <c r="AU1533" s="588">
        <f t="shared" si="1555"/>
        <v>0</v>
      </c>
      <c r="AV1533" s="588">
        <f t="shared" si="1573"/>
        <v>0</v>
      </c>
      <c r="AW1533" s="587"/>
      <c r="AX1533" s="652"/>
      <c r="AY1533" s="706">
        <f t="shared" si="1574"/>
        <v>0</v>
      </c>
      <c r="BC1533" s="30">
        <f t="shared" si="1534"/>
        <v>0</v>
      </c>
      <c r="BD1533" s="30">
        <f t="shared" si="1535"/>
        <v>0</v>
      </c>
      <c r="BE1533" s="30">
        <f t="shared" si="1557"/>
        <v>0</v>
      </c>
      <c r="BF1533" s="30">
        <f t="shared" si="1536"/>
        <v>0</v>
      </c>
      <c r="BG1533" s="30">
        <f t="shared" si="1537"/>
        <v>0</v>
      </c>
      <c r="BH1533" s="30">
        <f t="shared" si="1556"/>
        <v>0</v>
      </c>
      <c r="BI1533" s="30">
        <f t="shared" si="1561"/>
        <v>0</v>
      </c>
      <c r="BJ1533" s="30">
        <f t="shared" si="1538"/>
        <v>0</v>
      </c>
      <c r="BK1533" s="704">
        <f t="shared" si="1539"/>
        <v>0</v>
      </c>
      <c r="BL1533" s="30">
        <f t="shared" si="1540"/>
        <v>0</v>
      </c>
      <c r="BM1533" s="30">
        <f t="shared" si="1541"/>
        <v>0</v>
      </c>
      <c r="BN1533" s="30">
        <f t="shared" si="1559"/>
        <v>0</v>
      </c>
    </row>
    <row r="1534" spans="1:66" ht="15.75" thickBot="1" x14ac:dyDescent="0.3">
      <c r="A1534" s="52"/>
      <c r="B1534" s="53"/>
      <c r="C1534" s="700"/>
      <c r="D1534" s="53"/>
      <c r="E1534" s="62" t="e">
        <f t="shared" si="1560"/>
        <v>#N/A</v>
      </c>
      <c r="F1534" s="664" t="str">
        <f t="shared" si="1558"/>
        <v/>
      </c>
      <c r="G1534" s="587"/>
      <c r="H1534" s="588">
        <f t="shared" si="1542"/>
        <v>0</v>
      </c>
      <c r="I1534" s="588">
        <f t="shared" si="1562"/>
        <v>0</v>
      </c>
      <c r="J1534" s="587"/>
      <c r="K1534" s="588">
        <f t="shared" si="1543"/>
        <v>0</v>
      </c>
      <c r="L1534" s="588">
        <f t="shared" si="1563"/>
        <v>0</v>
      </c>
      <c r="M1534" s="587"/>
      <c r="N1534" s="588">
        <f t="shared" si="1544"/>
        <v>0</v>
      </c>
      <c r="O1534" s="588">
        <f t="shared" si="1564"/>
        <v>0</v>
      </c>
      <c r="P1534" s="587"/>
      <c r="Q1534" s="588">
        <f t="shared" si="1545"/>
        <v>0</v>
      </c>
      <c r="R1534" s="588">
        <f t="shared" si="1565"/>
        <v>0</v>
      </c>
      <c r="S1534" s="587"/>
      <c r="T1534" s="588">
        <f t="shared" si="1546"/>
        <v>0</v>
      </c>
      <c r="U1534" s="588">
        <f t="shared" si="1566"/>
        <v>0</v>
      </c>
      <c r="V1534" s="587"/>
      <c r="W1534" s="588">
        <f t="shared" si="1547"/>
        <v>0</v>
      </c>
      <c r="X1534" s="588">
        <f t="shared" si="1567"/>
        <v>0</v>
      </c>
      <c r="Y1534" s="587"/>
      <c r="Z1534" s="588">
        <f t="shared" si="1548"/>
        <v>0</v>
      </c>
      <c r="AA1534" s="588">
        <f t="shared" si="1575"/>
        <v>0</v>
      </c>
      <c r="AB1534" s="587"/>
      <c r="AC1534" s="588">
        <f t="shared" si="1549"/>
        <v>0</v>
      </c>
      <c r="AD1534" s="588">
        <f t="shared" si="1568"/>
        <v>0</v>
      </c>
      <c r="AE1534" s="587"/>
      <c r="AF1534" s="588">
        <f t="shared" si="1550"/>
        <v>0</v>
      </c>
      <c r="AG1534" s="588">
        <f t="shared" si="1569"/>
        <v>0</v>
      </c>
      <c r="AH1534" s="587"/>
      <c r="AI1534" s="588">
        <f t="shared" si="1551"/>
        <v>0</v>
      </c>
      <c r="AJ1534" s="588">
        <f t="shared" si="1570"/>
        <v>0</v>
      </c>
      <c r="AK1534" s="587"/>
      <c r="AL1534" s="588">
        <f t="shared" si="1552"/>
        <v>0</v>
      </c>
      <c r="AM1534" s="588">
        <f t="shared" si="1571"/>
        <v>0</v>
      </c>
      <c r="AN1534" s="587"/>
      <c r="AO1534" s="588">
        <f t="shared" si="1553"/>
        <v>0</v>
      </c>
      <c r="AP1534" s="588">
        <f t="shared" si="1572"/>
        <v>0</v>
      </c>
      <c r="AQ1534" s="587"/>
      <c r="AR1534" s="588">
        <f t="shared" si="1554"/>
        <v>0</v>
      </c>
      <c r="AS1534" s="588">
        <f t="shared" si="1533"/>
        <v>0</v>
      </c>
      <c r="AT1534" s="587"/>
      <c r="AU1534" s="588">
        <f t="shared" si="1555"/>
        <v>0</v>
      </c>
      <c r="AV1534" s="588">
        <f t="shared" si="1573"/>
        <v>0</v>
      </c>
      <c r="AW1534" s="587"/>
      <c r="AX1534" s="652"/>
      <c r="AY1534" s="706">
        <f t="shared" si="1574"/>
        <v>0</v>
      </c>
      <c r="BC1534" s="30">
        <f t="shared" si="1534"/>
        <v>0</v>
      </c>
      <c r="BD1534" s="30">
        <f t="shared" si="1535"/>
        <v>0</v>
      </c>
      <c r="BE1534" s="30">
        <f t="shared" si="1557"/>
        <v>0</v>
      </c>
      <c r="BF1534" s="30">
        <f t="shared" si="1536"/>
        <v>0</v>
      </c>
      <c r="BG1534" s="30">
        <f t="shared" si="1537"/>
        <v>0</v>
      </c>
      <c r="BH1534" s="30">
        <f t="shared" si="1556"/>
        <v>0</v>
      </c>
      <c r="BI1534" s="30">
        <f t="shared" si="1561"/>
        <v>0</v>
      </c>
      <c r="BJ1534" s="30">
        <f t="shared" si="1538"/>
        <v>0</v>
      </c>
      <c r="BK1534" s="704">
        <f t="shared" si="1539"/>
        <v>0</v>
      </c>
      <c r="BL1534" s="30">
        <f t="shared" si="1540"/>
        <v>0</v>
      </c>
      <c r="BM1534" s="30">
        <f t="shared" si="1541"/>
        <v>0</v>
      </c>
      <c r="BN1534" s="30">
        <f t="shared" si="1559"/>
        <v>0</v>
      </c>
    </row>
    <row r="1535" spans="1:66" ht="15.75" thickBot="1" x14ac:dyDescent="0.3">
      <c r="A1535" s="52"/>
      <c r="B1535" s="53"/>
      <c r="C1535" s="700"/>
      <c r="D1535" s="53"/>
      <c r="E1535" s="62" t="e">
        <f t="shared" si="1560"/>
        <v>#N/A</v>
      </c>
      <c r="F1535" s="664" t="str">
        <f t="shared" si="1558"/>
        <v/>
      </c>
      <c r="G1535" s="587"/>
      <c r="H1535" s="588">
        <f t="shared" si="1542"/>
        <v>0</v>
      </c>
      <c r="I1535" s="588">
        <f t="shared" si="1562"/>
        <v>0</v>
      </c>
      <c r="J1535" s="587"/>
      <c r="K1535" s="588">
        <f t="shared" si="1543"/>
        <v>0</v>
      </c>
      <c r="L1535" s="588">
        <f t="shared" si="1563"/>
        <v>0</v>
      </c>
      <c r="M1535" s="587"/>
      <c r="N1535" s="588">
        <f t="shared" si="1544"/>
        <v>0</v>
      </c>
      <c r="O1535" s="588">
        <f t="shared" si="1564"/>
        <v>0</v>
      </c>
      <c r="P1535" s="587"/>
      <c r="Q1535" s="588">
        <f t="shared" si="1545"/>
        <v>0</v>
      </c>
      <c r="R1535" s="588">
        <f t="shared" si="1565"/>
        <v>0</v>
      </c>
      <c r="S1535" s="587"/>
      <c r="T1535" s="588">
        <f t="shared" si="1546"/>
        <v>0</v>
      </c>
      <c r="U1535" s="588">
        <f t="shared" si="1566"/>
        <v>0</v>
      </c>
      <c r="V1535" s="587"/>
      <c r="W1535" s="588">
        <f t="shared" si="1547"/>
        <v>0</v>
      </c>
      <c r="X1535" s="588">
        <f t="shared" si="1567"/>
        <v>0</v>
      </c>
      <c r="Y1535" s="587"/>
      <c r="Z1535" s="588">
        <f t="shared" si="1548"/>
        <v>0</v>
      </c>
      <c r="AA1535" s="588">
        <f t="shared" si="1575"/>
        <v>0</v>
      </c>
      <c r="AB1535" s="587"/>
      <c r="AC1535" s="588">
        <f t="shared" si="1549"/>
        <v>0</v>
      </c>
      <c r="AD1535" s="588">
        <f t="shared" si="1568"/>
        <v>0</v>
      </c>
      <c r="AE1535" s="587"/>
      <c r="AF1535" s="588">
        <f t="shared" si="1550"/>
        <v>0</v>
      </c>
      <c r="AG1535" s="588">
        <f t="shared" si="1569"/>
        <v>0</v>
      </c>
      <c r="AH1535" s="587"/>
      <c r="AI1535" s="588">
        <f t="shared" si="1551"/>
        <v>0</v>
      </c>
      <c r="AJ1535" s="588">
        <f t="shared" si="1570"/>
        <v>0</v>
      </c>
      <c r="AK1535" s="587"/>
      <c r="AL1535" s="588">
        <f t="shared" si="1552"/>
        <v>0</v>
      </c>
      <c r="AM1535" s="588">
        <f t="shared" si="1571"/>
        <v>0</v>
      </c>
      <c r="AN1535" s="587"/>
      <c r="AO1535" s="588">
        <f t="shared" si="1553"/>
        <v>0</v>
      </c>
      <c r="AP1535" s="588">
        <f t="shared" si="1572"/>
        <v>0</v>
      </c>
      <c r="AQ1535" s="587"/>
      <c r="AR1535" s="588">
        <f t="shared" si="1554"/>
        <v>0</v>
      </c>
      <c r="AS1535" s="588">
        <f t="shared" si="1533"/>
        <v>0</v>
      </c>
      <c r="AT1535" s="587"/>
      <c r="AU1535" s="588">
        <f t="shared" si="1555"/>
        <v>0</v>
      </c>
      <c r="AV1535" s="588">
        <f t="shared" si="1573"/>
        <v>0</v>
      </c>
      <c r="AW1535" s="587"/>
      <c r="AX1535" s="652"/>
      <c r="AY1535" s="706">
        <f t="shared" si="1574"/>
        <v>0</v>
      </c>
      <c r="BC1535" s="30">
        <f t="shared" si="1534"/>
        <v>0</v>
      </c>
      <c r="BD1535" s="30">
        <f t="shared" si="1535"/>
        <v>0</v>
      </c>
      <c r="BE1535" s="30">
        <f t="shared" si="1557"/>
        <v>0</v>
      </c>
      <c r="BF1535" s="30">
        <f t="shared" si="1536"/>
        <v>0</v>
      </c>
      <c r="BG1535" s="30">
        <f t="shared" si="1537"/>
        <v>0</v>
      </c>
      <c r="BH1535" s="30">
        <f t="shared" si="1556"/>
        <v>0</v>
      </c>
      <c r="BI1535" s="30">
        <f t="shared" si="1561"/>
        <v>0</v>
      </c>
      <c r="BJ1535" s="30">
        <f t="shared" si="1538"/>
        <v>0</v>
      </c>
      <c r="BK1535" s="704">
        <f t="shared" si="1539"/>
        <v>0</v>
      </c>
      <c r="BL1535" s="30">
        <f t="shared" si="1540"/>
        <v>0</v>
      </c>
      <c r="BM1535" s="30">
        <f t="shared" si="1541"/>
        <v>0</v>
      </c>
      <c r="BN1535" s="30">
        <f t="shared" si="1559"/>
        <v>0</v>
      </c>
    </row>
    <row r="1536" spans="1:66" ht="15.75" thickBot="1" x14ac:dyDescent="0.3">
      <c r="A1536" s="52"/>
      <c r="B1536" s="53"/>
      <c r="C1536" s="700"/>
      <c r="D1536" s="53"/>
      <c r="E1536" s="62" t="e">
        <f t="shared" si="1560"/>
        <v>#N/A</v>
      </c>
      <c r="F1536" s="664" t="str">
        <f t="shared" si="1558"/>
        <v/>
      </c>
      <c r="G1536" s="587"/>
      <c r="H1536" s="588">
        <f t="shared" si="1542"/>
        <v>0</v>
      </c>
      <c r="I1536" s="588">
        <f t="shared" si="1562"/>
        <v>0</v>
      </c>
      <c r="J1536" s="587"/>
      <c r="K1536" s="588">
        <f t="shared" si="1543"/>
        <v>0</v>
      </c>
      <c r="L1536" s="588">
        <f t="shared" si="1563"/>
        <v>0</v>
      </c>
      <c r="M1536" s="587"/>
      <c r="N1536" s="588">
        <f t="shared" si="1544"/>
        <v>0</v>
      </c>
      <c r="O1536" s="588">
        <f t="shared" si="1564"/>
        <v>0</v>
      </c>
      <c r="P1536" s="587"/>
      <c r="Q1536" s="588">
        <f t="shared" si="1545"/>
        <v>0</v>
      </c>
      <c r="R1536" s="588">
        <f t="shared" si="1565"/>
        <v>0</v>
      </c>
      <c r="S1536" s="587"/>
      <c r="T1536" s="588">
        <f t="shared" si="1546"/>
        <v>0</v>
      </c>
      <c r="U1536" s="588">
        <f t="shared" si="1566"/>
        <v>0</v>
      </c>
      <c r="V1536" s="587"/>
      <c r="W1536" s="588">
        <f t="shared" si="1547"/>
        <v>0</v>
      </c>
      <c r="X1536" s="588">
        <f t="shared" si="1567"/>
        <v>0</v>
      </c>
      <c r="Y1536" s="587"/>
      <c r="Z1536" s="588">
        <f t="shared" si="1548"/>
        <v>0</v>
      </c>
      <c r="AA1536" s="588">
        <f t="shared" si="1575"/>
        <v>0</v>
      </c>
      <c r="AB1536" s="587"/>
      <c r="AC1536" s="588">
        <f t="shared" si="1549"/>
        <v>0</v>
      </c>
      <c r="AD1536" s="588">
        <f t="shared" si="1568"/>
        <v>0</v>
      </c>
      <c r="AE1536" s="587"/>
      <c r="AF1536" s="588">
        <f t="shared" si="1550"/>
        <v>0</v>
      </c>
      <c r="AG1536" s="588">
        <f t="shared" si="1569"/>
        <v>0</v>
      </c>
      <c r="AH1536" s="587"/>
      <c r="AI1536" s="588">
        <f t="shared" si="1551"/>
        <v>0</v>
      </c>
      <c r="AJ1536" s="588">
        <f t="shared" si="1570"/>
        <v>0</v>
      </c>
      <c r="AK1536" s="587"/>
      <c r="AL1536" s="588">
        <f t="shared" si="1552"/>
        <v>0</v>
      </c>
      <c r="AM1536" s="588">
        <f t="shared" si="1571"/>
        <v>0</v>
      </c>
      <c r="AN1536" s="587"/>
      <c r="AO1536" s="588">
        <f t="shared" si="1553"/>
        <v>0</v>
      </c>
      <c r="AP1536" s="588">
        <f t="shared" si="1572"/>
        <v>0</v>
      </c>
      <c r="AQ1536" s="587"/>
      <c r="AR1536" s="588">
        <f t="shared" si="1554"/>
        <v>0</v>
      </c>
      <c r="AS1536" s="588">
        <f t="shared" si="1533"/>
        <v>0</v>
      </c>
      <c r="AT1536" s="587"/>
      <c r="AU1536" s="588">
        <f t="shared" si="1555"/>
        <v>0</v>
      </c>
      <c r="AV1536" s="588">
        <f t="shared" si="1573"/>
        <v>0</v>
      </c>
      <c r="AW1536" s="587"/>
      <c r="AX1536" s="652"/>
      <c r="AY1536" s="706">
        <f t="shared" si="1574"/>
        <v>0</v>
      </c>
      <c r="BC1536" s="30">
        <f t="shared" si="1534"/>
        <v>0</v>
      </c>
      <c r="BD1536" s="30">
        <f t="shared" si="1535"/>
        <v>0</v>
      </c>
      <c r="BE1536" s="30">
        <f t="shared" si="1557"/>
        <v>0</v>
      </c>
      <c r="BF1536" s="30">
        <f t="shared" si="1536"/>
        <v>0</v>
      </c>
      <c r="BG1536" s="30">
        <f t="shared" si="1537"/>
        <v>0</v>
      </c>
      <c r="BH1536" s="30">
        <f t="shared" si="1556"/>
        <v>0</v>
      </c>
      <c r="BI1536" s="30">
        <f t="shared" si="1561"/>
        <v>0</v>
      </c>
      <c r="BJ1536" s="30">
        <f t="shared" si="1538"/>
        <v>0</v>
      </c>
      <c r="BK1536" s="704">
        <f t="shared" si="1539"/>
        <v>0</v>
      </c>
      <c r="BL1536" s="30">
        <f t="shared" si="1540"/>
        <v>0</v>
      </c>
      <c r="BM1536" s="30">
        <f t="shared" si="1541"/>
        <v>0</v>
      </c>
      <c r="BN1536" s="30">
        <f t="shared" si="1559"/>
        <v>0</v>
      </c>
    </row>
    <row r="1537" spans="1:66" ht="15.75" thickBot="1" x14ac:dyDescent="0.3">
      <c r="A1537" s="52"/>
      <c r="B1537" s="53"/>
      <c r="C1537" s="700"/>
      <c r="D1537" s="53"/>
      <c r="E1537" s="62" t="e">
        <f t="shared" si="1560"/>
        <v>#N/A</v>
      </c>
      <c r="F1537" s="664" t="str">
        <f t="shared" si="1558"/>
        <v/>
      </c>
      <c r="G1537" s="587"/>
      <c r="H1537" s="588">
        <f t="shared" si="1542"/>
        <v>0</v>
      </c>
      <c r="I1537" s="588">
        <f t="shared" si="1562"/>
        <v>0</v>
      </c>
      <c r="J1537" s="587"/>
      <c r="K1537" s="588">
        <f t="shared" si="1543"/>
        <v>0</v>
      </c>
      <c r="L1537" s="588">
        <f t="shared" si="1563"/>
        <v>0</v>
      </c>
      <c r="M1537" s="587"/>
      <c r="N1537" s="588">
        <f t="shared" si="1544"/>
        <v>0</v>
      </c>
      <c r="O1537" s="588">
        <f t="shared" si="1564"/>
        <v>0</v>
      </c>
      <c r="P1537" s="587"/>
      <c r="Q1537" s="588">
        <f t="shared" si="1545"/>
        <v>0</v>
      </c>
      <c r="R1537" s="588">
        <f t="shared" si="1565"/>
        <v>0</v>
      </c>
      <c r="S1537" s="587"/>
      <c r="T1537" s="588">
        <f t="shared" si="1546"/>
        <v>0</v>
      </c>
      <c r="U1537" s="588">
        <f t="shared" si="1566"/>
        <v>0</v>
      </c>
      <c r="V1537" s="587"/>
      <c r="W1537" s="588">
        <f t="shared" si="1547"/>
        <v>0</v>
      </c>
      <c r="X1537" s="588">
        <f t="shared" si="1567"/>
        <v>0</v>
      </c>
      <c r="Y1537" s="587"/>
      <c r="Z1537" s="588">
        <f t="shared" si="1548"/>
        <v>0</v>
      </c>
      <c r="AA1537" s="588">
        <f t="shared" si="1575"/>
        <v>0</v>
      </c>
      <c r="AB1537" s="587"/>
      <c r="AC1537" s="588">
        <f t="shared" si="1549"/>
        <v>0</v>
      </c>
      <c r="AD1537" s="588">
        <f t="shared" si="1568"/>
        <v>0</v>
      </c>
      <c r="AE1537" s="587"/>
      <c r="AF1537" s="588">
        <f t="shared" si="1550"/>
        <v>0</v>
      </c>
      <c r="AG1537" s="588">
        <f t="shared" si="1569"/>
        <v>0</v>
      </c>
      <c r="AH1537" s="587"/>
      <c r="AI1537" s="588">
        <f t="shared" si="1551"/>
        <v>0</v>
      </c>
      <c r="AJ1537" s="588">
        <f t="shared" si="1570"/>
        <v>0</v>
      </c>
      <c r="AK1537" s="587"/>
      <c r="AL1537" s="588">
        <f t="shared" si="1552"/>
        <v>0</v>
      </c>
      <c r="AM1537" s="588">
        <f t="shared" si="1571"/>
        <v>0</v>
      </c>
      <c r="AN1537" s="587"/>
      <c r="AO1537" s="588">
        <f t="shared" si="1553"/>
        <v>0</v>
      </c>
      <c r="AP1537" s="588">
        <f t="shared" si="1572"/>
        <v>0</v>
      </c>
      <c r="AQ1537" s="587"/>
      <c r="AR1537" s="588">
        <f t="shared" si="1554"/>
        <v>0</v>
      </c>
      <c r="AS1537" s="588">
        <f t="shared" si="1533"/>
        <v>0</v>
      </c>
      <c r="AT1537" s="587"/>
      <c r="AU1537" s="588">
        <f t="shared" si="1555"/>
        <v>0</v>
      </c>
      <c r="AV1537" s="588">
        <f t="shared" si="1573"/>
        <v>0</v>
      </c>
      <c r="AW1537" s="587"/>
      <c r="AX1537" s="652"/>
      <c r="AY1537" s="706">
        <f t="shared" si="1574"/>
        <v>0</v>
      </c>
      <c r="BC1537" s="30">
        <f t="shared" si="1534"/>
        <v>0</v>
      </c>
      <c r="BD1537" s="30">
        <f t="shared" si="1535"/>
        <v>0</v>
      </c>
      <c r="BE1537" s="30">
        <f t="shared" si="1557"/>
        <v>0</v>
      </c>
      <c r="BF1537" s="30">
        <f t="shared" si="1536"/>
        <v>0</v>
      </c>
      <c r="BG1537" s="30">
        <f t="shared" si="1537"/>
        <v>0</v>
      </c>
      <c r="BH1537" s="30">
        <f t="shared" si="1556"/>
        <v>0</v>
      </c>
      <c r="BI1537" s="30">
        <f t="shared" si="1561"/>
        <v>0</v>
      </c>
      <c r="BJ1537" s="30">
        <f t="shared" si="1538"/>
        <v>0</v>
      </c>
      <c r="BK1537" s="704">
        <f t="shared" si="1539"/>
        <v>0</v>
      </c>
      <c r="BL1537" s="30">
        <f t="shared" si="1540"/>
        <v>0</v>
      </c>
      <c r="BM1537" s="30">
        <f t="shared" si="1541"/>
        <v>0</v>
      </c>
      <c r="BN1537" s="30">
        <f t="shared" si="1559"/>
        <v>0</v>
      </c>
    </row>
    <row r="1538" spans="1:66" ht="15.75" thickBot="1" x14ac:dyDescent="0.3">
      <c r="A1538" s="52"/>
      <c r="B1538" s="53"/>
      <c r="C1538" s="700"/>
      <c r="D1538" s="53"/>
      <c r="E1538" s="62" t="e">
        <f t="shared" si="1560"/>
        <v>#N/A</v>
      </c>
      <c r="F1538" s="664" t="str">
        <f t="shared" si="1558"/>
        <v/>
      </c>
      <c r="G1538" s="587"/>
      <c r="H1538" s="588">
        <f t="shared" si="1542"/>
        <v>0</v>
      </c>
      <c r="I1538" s="588">
        <f t="shared" si="1562"/>
        <v>0</v>
      </c>
      <c r="J1538" s="587"/>
      <c r="K1538" s="588">
        <f t="shared" si="1543"/>
        <v>0</v>
      </c>
      <c r="L1538" s="588">
        <f t="shared" si="1563"/>
        <v>0</v>
      </c>
      <c r="M1538" s="587"/>
      <c r="N1538" s="588">
        <f t="shared" si="1544"/>
        <v>0</v>
      </c>
      <c r="O1538" s="588">
        <f t="shared" si="1564"/>
        <v>0</v>
      </c>
      <c r="P1538" s="587"/>
      <c r="Q1538" s="588">
        <f t="shared" si="1545"/>
        <v>0</v>
      </c>
      <c r="R1538" s="588">
        <f t="shared" si="1565"/>
        <v>0</v>
      </c>
      <c r="S1538" s="587"/>
      <c r="T1538" s="588">
        <f t="shared" si="1546"/>
        <v>0</v>
      </c>
      <c r="U1538" s="588">
        <f t="shared" si="1566"/>
        <v>0</v>
      </c>
      <c r="V1538" s="587"/>
      <c r="W1538" s="588">
        <f t="shared" si="1547"/>
        <v>0</v>
      </c>
      <c r="X1538" s="588">
        <f t="shared" si="1567"/>
        <v>0</v>
      </c>
      <c r="Y1538" s="587"/>
      <c r="Z1538" s="588">
        <f t="shared" si="1548"/>
        <v>0</v>
      </c>
      <c r="AA1538" s="588">
        <f t="shared" si="1575"/>
        <v>0</v>
      </c>
      <c r="AB1538" s="587"/>
      <c r="AC1538" s="588">
        <f t="shared" si="1549"/>
        <v>0</v>
      </c>
      <c r="AD1538" s="588">
        <f t="shared" si="1568"/>
        <v>0</v>
      </c>
      <c r="AE1538" s="587"/>
      <c r="AF1538" s="588">
        <f t="shared" si="1550"/>
        <v>0</v>
      </c>
      <c r="AG1538" s="588">
        <f t="shared" si="1569"/>
        <v>0</v>
      </c>
      <c r="AH1538" s="587"/>
      <c r="AI1538" s="588">
        <f t="shared" si="1551"/>
        <v>0</v>
      </c>
      <c r="AJ1538" s="588">
        <f t="shared" si="1570"/>
        <v>0</v>
      </c>
      <c r="AK1538" s="587"/>
      <c r="AL1538" s="588">
        <f t="shared" si="1552"/>
        <v>0</v>
      </c>
      <c r="AM1538" s="588">
        <f t="shared" si="1571"/>
        <v>0</v>
      </c>
      <c r="AN1538" s="587"/>
      <c r="AO1538" s="588">
        <f t="shared" si="1553"/>
        <v>0</v>
      </c>
      <c r="AP1538" s="588">
        <f t="shared" si="1572"/>
        <v>0</v>
      </c>
      <c r="AQ1538" s="587"/>
      <c r="AR1538" s="588">
        <f t="shared" si="1554"/>
        <v>0</v>
      </c>
      <c r="AS1538" s="588">
        <f t="shared" si="1533"/>
        <v>0</v>
      </c>
      <c r="AT1538" s="587"/>
      <c r="AU1538" s="588">
        <f t="shared" si="1555"/>
        <v>0</v>
      </c>
      <c r="AV1538" s="588">
        <f t="shared" si="1573"/>
        <v>0</v>
      </c>
      <c r="AW1538" s="587"/>
      <c r="AX1538" s="652"/>
      <c r="AY1538" s="706">
        <f t="shared" si="1574"/>
        <v>0</v>
      </c>
      <c r="BC1538" s="30">
        <f t="shared" si="1534"/>
        <v>0</v>
      </c>
      <c r="BD1538" s="30">
        <f t="shared" si="1535"/>
        <v>0</v>
      </c>
      <c r="BE1538" s="30">
        <f t="shared" si="1557"/>
        <v>0</v>
      </c>
      <c r="BF1538" s="30">
        <f t="shared" si="1536"/>
        <v>0</v>
      </c>
      <c r="BG1538" s="30">
        <f t="shared" si="1537"/>
        <v>0</v>
      </c>
      <c r="BH1538" s="30">
        <f t="shared" si="1556"/>
        <v>0</v>
      </c>
      <c r="BI1538" s="30">
        <f t="shared" si="1561"/>
        <v>0</v>
      </c>
      <c r="BJ1538" s="30">
        <f t="shared" si="1538"/>
        <v>0</v>
      </c>
      <c r="BK1538" s="704">
        <f t="shared" si="1539"/>
        <v>0</v>
      </c>
      <c r="BL1538" s="30">
        <f t="shared" si="1540"/>
        <v>0</v>
      </c>
      <c r="BM1538" s="30">
        <f t="shared" si="1541"/>
        <v>0</v>
      </c>
      <c r="BN1538" s="30">
        <f t="shared" si="1559"/>
        <v>0</v>
      </c>
    </row>
    <row r="1539" spans="1:66" ht="15.75" thickBot="1" x14ac:dyDescent="0.3">
      <c r="A1539" s="52"/>
      <c r="B1539" s="53"/>
      <c r="C1539" s="700"/>
      <c r="D1539" s="53"/>
      <c r="E1539" s="62" t="e">
        <f t="shared" si="1560"/>
        <v>#N/A</v>
      </c>
      <c r="F1539" s="664" t="str">
        <f t="shared" si="1558"/>
        <v/>
      </c>
      <c r="G1539" s="587"/>
      <c r="H1539" s="588">
        <f t="shared" si="1542"/>
        <v>0</v>
      </c>
      <c r="I1539" s="588">
        <f t="shared" si="1562"/>
        <v>0</v>
      </c>
      <c r="J1539" s="587"/>
      <c r="K1539" s="588">
        <f t="shared" si="1543"/>
        <v>0</v>
      </c>
      <c r="L1539" s="588">
        <f t="shared" si="1563"/>
        <v>0</v>
      </c>
      <c r="M1539" s="587"/>
      <c r="N1539" s="588">
        <f t="shared" si="1544"/>
        <v>0</v>
      </c>
      <c r="O1539" s="588">
        <f t="shared" si="1564"/>
        <v>0</v>
      </c>
      <c r="P1539" s="587"/>
      <c r="Q1539" s="588">
        <f t="shared" si="1545"/>
        <v>0</v>
      </c>
      <c r="R1539" s="588">
        <f t="shared" si="1565"/>
        <v>0</v>
      </c>
      <c r="S1539" s="587"/>
      <c r="T1539" s="588">
        <f t="shared" si="1546"/>
        <v>0</v>
      </c>
      <c r="U1539" s="588">
        <f t="shared" si="1566"/>
        <v>0</v>
      </c>
      <c r="V1539" s="587"/>
      <c r="W1539" s="588">
        <f t="shared" si="1547"/>
        <v>0</v>
      </c>
      <c r="X1539" s="588">
        <f t="shared" si="1567"/>
        <v>0</v>
      </c>
      <c r="Y1539" s="587"/>
      <c r="Z1539" s="588">
        <f t="shared" si="1548"/>
        <v>0</v>
      </c>
      <c r="AA1539" s="588">
        <f t="shared" si="1575"/>
        <v>0</v>
      </c>
      <c r="AB1539" s="587"/>
      <c r="AC1539" s="588">
        <f t="shared" si="1549"/>
        <v>0</v>
      </c>
      <c r="AD1539" s="588">
        <f t="shared" si="1568"/>
        <v>0</v>
      </c>
      <c r="AE1539" s="587"/>
      <c r="AF1539" s="588">
        <f t="shared" si="1550"/>
        <v>0</v>
      </c>
      <c r="AG1539" s="588">
        <f t="shared" si="1569"/>
        <v>0</v>
      </c>
      <c r="AH1539" s="587"/>
      <c r="AI1539" s="588">
        <f t="shared" si="1551"/>
        <v>0</v>
      </c>
      <c r="AJ1539" s="588">
        <f t="shared" si="1570"/>
        <v>0</v>
      </c>
      <c r="AK1539" s="587"/>
      <c r="AL1539" s="588">
        <f t="shared" si="1552"/>
        <v>0</v>
      </c>
      <c r="AM1539" s="588">
        <f t="shared" si="1571"/>
        <v>0</v>
      </c>
      <c r="AN1539" s="587"/>
      <c r="AO1539" s="588">
        <f t="shared" si="1553"/>
        <v>0</v>
      </c>
      <c r="AP1539" s="588">
        <f t="shared" si="1572"/>
        <v>0</v>
      </c>
      <c r="AQ1539" s="587"/>
      <c r="AR1539" s="588">
        <f t="shared" si="1554"/>
        <v>0</v>
      </c>
      <c r="AS1539" s="588">
        <f t="shared" si="1533"/>
        <v>0</v>
      </c>
      <c r="AT1539" s="587"/>
      <c r="AU1539" s="588">
        <f t="shared" si="1555"/>
        <v>0</v>
      </c>
      <c r="AV1539" s="588">
        <f t="shared" si="1573"/>
        <v>0</v>
      </c>
      <c r="AW1539" s="587"/>
      <c r="AX1539" s="652"/>
      <c r="AY1539" s="706">
        <f t="shared" si="1574"/>
        <v>0</v>
      </c>
      <c r="BC1539" s="30">
        <f t="shared" si="1534"/>
        <v>0</v>
      </c>
      <c r="BD1539" s="30">
        <f t="shared" si="1535"/>
        <v>0</v>
      </c>
      <c r="BE1539" s="30">
        <f t="shared" si="1557"/>
        <v>0</v>
      </c>
      <c r="BF1539" s="30">
        <f t="shared" si="1536"/>
        <v>0</v>
      </c>
      <c r="BG1539" s="30">
        <f t="shared" si="1537"/>
        <v>0</v>
      </c>
      <c r="BH1539" s="30">
        <f t="shared" si="1556"/>
        <v>0</v>
      </c>
      <c r="BI1539" s="30">
        <f t="shared" si="1561"/>
        <v>0</v>
      </c>
      <c r="BJ1539" s="30">
        <f t="shared" si="1538"/>
        <v>0</v>
      </c>
      <c r="BK1539" s="704">
        <f t="shared" si="1539"/>
        <v>0</v>
      </c>
      <c r="BL1539" s="30">
        <f t="shared" si="1540"/>
        <v>0</v>
      </c>
      <c r="BM1539" s="30">
        <f t="shared" si="1541"/>
        <v>0</v>
      </c>
      <c r="BN1539" s="30">
        <f t="shared" si="1559"/>
        <v>0</v>
      </c>
    </row>
    <row r="1540" spans="1:66" ht="15.75" thickBot="1" x14ac:dyDescent="0.3">
      <c r="A1540" s="52"/>
      <c r="B1540" s="53"/>
      <c r="C1540" s="700"/>
      <c r="D1540" s="53"/>
      <c r="E1540" s="62" t="e">
        <f t="shared" si="1560"/>
        <v>#N/A</v>
      </c>
      <c r="F1540" s="664" t="str">
        <f t="shared" si="1558"/>
        <v/>
      </c>
      <c r="G1540" s="587"/>
      <c r="H1540" s="588">
        <f t="shared" si="1542"/>
        <v>0</v>
      </c>
      <c r="I1540" s="588">
        <f t="shared" si="1562"/>
        <v>0</v>
      </c>
      <c r="J1540" s="587"/>
      <c r="K1540" s="588">
        <f t="shared" si="1543"/>
        <v>0</v>
      </c>
      <c r="L1540" s="588">
        <f t="shared" si="1563"/>
        <v>0</v>
      </c>
      <c r="M1540" s="587"/>
      <c r="N1540" s="588">
        <f t="shared" si="1544"/>
        <v>0</v>
      </c>
      <c r="O1540" s="588">
        <f t="shared" si="1564"/>
        <v>0</v>
      </c>
      <c r="P1540" s="587"/>
      <c r="Q1540" s="588">
        <f t="shared" si="1545"/>
        <v>0</v>
      </c>
      <c r="R1540" s="588">
        <f t="shared" si="1565"/>
        <v>0</v>
      </c>
      <c r="S1540" s="587"/>
      <c r="T1540" s="588">
        <f t="shared" si="1546"/>
        <v>0</v>
      </c>
      <c r="U1540" s="588">
        <f t="shared" si="1566"/>
        <v>0</v>
      </c>
      <c r="V1540" s="587"/>
      <c r="W1540" s="588">
        <f t="shared" si="1547"/>
        <v>0</v>
      </c>
      <c r="X1540" s="588">
        <f t="shared" si="1567"/>
        <v>0</v>
      </c>
      <c r="Y1540" s="587"/>
      <c r="Z1540" s="588">
        <f t="shared" si="1548"/>
        <v>0</v>
      </c>
      <c r="AA1540" s="588">
        <f t="shared" si="1575"/>
        <v>0</v>
      </c>
      <c r="AB1540" s="587"/>
      <c r="AC1540" s="588">
        <f t="shared" si="1549"/>
        <v>0</v>
      </c>
      <c r="AD1540" s="588">
        <f t="shared" si="1568"/>
        <v>0</v>
      </c>
      <c r="AE1540" s="587"/>
      <c r="AF1540" s="588">
        <f t="shared" si="1550"/>
        <v>0</v>
      </c>
      <c r="AG1540" s="588">
        <f t="shared" si="1569"/>
        <v>0</v>
      </c>
      <c r="AH1540" s="587"/>
      <c r="AI1540" s="588">
        <f t="shared" si="1551"/>
        <v>0</v>
      </c>
      <c r="AJ1540" s="588">
        <f t="shared" si="1570"/>
        <v>0</v>
      </c>
      <c r="AK1540" s="587"/>
      <c r="AL1540" s="588">
        <f t="shared" si="1552"/>
        <v>0</v>
      </c>
      <c r="AM1540" s="588">
        <f t="shared" si="1571"/>
        <v>0</v>
      </c>
      <c r="AN1540" s="587"/>
      <c r="AO1540" s="588">
        <f t="shared" si="1553"/>
        <v>0</v>
      </c>
      <c r="AP1540" s="588">
        <f t="shared" si="1572"/>
        <v>0</v>
      </c>
      <c r="AQ1540" s="587"/>
      <c r="AR1540" s="588">
        <f t="shared" si="1554"/>
        <v>0</v>
      </c>
      <c r="AS1540" s="588">
        <f t="shared" si="1533"/>
        <v>0</v>
      </c>
      <c r="AT1540" s="587"/>
      <c r="AU1540" s="588">
        <f t="shared" si="1555"/>
        <v>0</v>
      </c>
      <c r="AV1540" s="588">
        <f t="shared" si="1573"/>
        <v>0</v>
      </c>
      <c r="AW1540" s="587"/>
      <c r="AX1540" s="652"/>
      <c r="AY1540" s="706">
        <f t="shared" si="1574"/>
        <v>0</v>
      </c>
      <c r="BC1540" s="30">
        <f t="shared" si="1534"/>
        <v>0</v>
      </c>
      <c r="BD1540" s="30">
        <f t="shared" si="1535"/>
        <v>0</v>
      </c>
      <c r="BE1540" s="30">
        <f t="shared" si="1557"/>
        <v>0</v>
      </c>
      <c r="BF1540" s="30">
        <f t="shared" si="1536"/>
        <v>0</v>
      </c>
      <c r="BG1540" s="30">
        <f t="shared" si="1537"/>
        <v>0</v>
      </c>
      <c r="BH1540" s="30">
        <f t="shared" si="1556"/>
        <v>0</v>
      </c>
      <c r="BI1540" s="30">
        <f t="shared" si="1561"/>
        <v>0</v>
      </c>
      <c r="BJ1540" s="30">
        <f t="shared" si="1538"/>
        <v>0</v>
      </c>
      <c r="BK1540" s="704">
        <f t="shared" si="1539"/>
        <v>0</v>
      </c>
      <c r="BL1540" s="30">
        <f t="shared" si="1540"/>
        <v>0</v>
      </c>
      <c r="BM1540" s="30">
        <f t="shared" si="1541"/>
        <v>0</v>
      </c>
      <c r="BN1540" s="30">
        <f t="shared" si="1559"/>
        <v>0</v>
      </c>
    </row>
    <row r="1541" spans="1:66" ht="15.75" thickBot="1" x14ac:dyDescent="0.3">
      <c r="A1541" s="52"/>
      <c r="B1541" s="53"/>
      <c r="C1541" s="700"/>
      <c r="D1541" s="53"/>
      <c r="E1541" s="62" t="e">
        <f t="shared" si="1560"/>
        <v>#N/A</v>
      </c>
      <c r="F1541" s="664" t="str">
        <f t="shared" si="1558"/>
        <v/>
      </c>
      <c r="G1541" s="587"/>
      <c r="H1541" s="588">
        <f t="shared" si="1542"/>
        <v>0</v>
      </c>
      <c r="I1541" s="588">
        <f t="shared" si="1562"/>
        <v>0</v>
      </c>
      <c r="J1541" s="587"/>
      <c r="K1541" s="588">
        <f t="shared" si="1543"/>
        <v>0</v>
      </c>
      <c r="L1541" s="588">
        <f t="shared" si="1563"/>
        <v>0</v>
      </c>
      <c r="M1541" s="587"/>
      <c r="N1541" s="588">
        <f t="shared" si="1544"/>
        <v>0</v>
      </c>
      <c r="O1541" s="588">
        <f t="shared" si="1564"/>
        <v>0</v>
      </c>
      <c r="P1541" s="587"/>
      <c r="Q1541" s="588">
        <f t="shared" si="1545"/>
        <v>0</v>
      </c>
      <c r="R1541" s="588">
        <f t="shared" si="1565"/>
        <v>0</v>
      </c>
      <c r="S1541" s="587"/>
      <c r="T1541" s="588">
        <f t="shared" si="1546"/>
        <v>0</v>
      </c>
      <c r="U1541" s="588">
        <f t="shared" si="1566"/>
        <v>0</v>
      </c>
      <c r="V1541" s="587"/>
      <c r="W1541" s="588">
        <f t="shared" si="1547"/>
        <v>0</v>
      </c>
      <c r="X1541" s="588">
        <f t="shared" si="1567"/>
        <v>0</v>
      </c>
      <c r="Y1541" s="587"/>
      <c r="Z1541" s="588">
        <f t="shared" si="1548"/>
        <v>0</v>
      </c>
      <c r="AA1541" s="588">
        <f t="shared" si="1575"/>
        <v>0</v>
      </c>
      <c r="AB1541" s="587"/>
      <c r="AC1541" s="588">
        <f t="shared" si="1549"/>
        <v>0</v>
      </c>
      <c r="AD1541" s="588">
        <f t="shared" si="1568"/>
        <v>0</v>
      </c>
      <c r="AE1541" s="587"/>
      <c r="AF1541" s="588">
        <f t="shared" si="1550"/>
        <v>0</v>
      </c>
      <c r="AG1541" s="588">
        <f t="shared" si="1569"/>
        <v>0</v>
      </c>
      <c r="AH1541" s="587"/>
      <c r="AI1541" s="588">
        <f t="shared" si="1551"/>
        <v>0</v>
      </c>
      <c r="AJ1541" s="588">
        <f t="shared" si="1570"/>
        <v>0</v>
      </c>
      <c r="AK1541" s="587"/>
      <c r="AL1541" s="588">
        <f t="shared" si="1552"/>
        <v>0</v>
      </c>
      <c r="AM1541" s="588">
        <f t="shared" si="1571"/>
        <v>0</v>
      </c>
      <c r="AN1541" s="587"/>
      <c r="AO1541" s="588">
        <f t="shared" si="1553"/>
        <v>0</v>
      </c>
      <c r="AP1541" s="588">
        <f t="shared" si="1572"/>
        <v>0</v>
      </c>
      <c r="AQ1541" s="587"/>
      <c r="AR1541" s="588">
        <f t="shared" si="1554"/>
        <v>0</v>
      </c>
      <c r="AS1541" s="588">
        <f t="shared" si="1533"/>
        <v>0</v>
      </c>
      <c r="AT1541" s="587"/>
      <c r="AU1541" s="588">
        <f t="shared" si="1555"/>
        <v>0</v>
      </c>
      <c r="AV1541" s="588">
        <f t="shared" si="1573"/>
        <v>0</v>
      </c>
      <c r="AW1541" s="587"/>
      <c r="AX1541" s="652"/>
      <c r="AY1541" s="706">
        <f t="shared" si="1574"/>
        <v>0</v>
      </c>
      <c r="BC1541" s="30">
        <f t="shared" si="1534"/>
        <v>0</v>
      </c>
      <c r="BD1541" s="30">
        <f t="shared" si="1535"/>
        <v>0</v>
      </c>
      <c r="BE1541" s="30">
        <f t="shared" si="1557"/>
        <v>0</v>
      </c>
      <c r="BF1541" s="30">
        <f t="shared" si="1536"/>
        <v>0</v>
      </c>
      <c r="BG1541" s="30">
        <f t="shared" si="1537"/>
        <v>0</v>
      </c>
      <c r="BH1541" s="30">
        <f t="shared" si="1556"/>
        <v>0</v>
      </c>
      <c r="BI1541" s="30">
        <f t="shared" si="1561"/>
        <v>0</v>
      </c>
      <c r="BJ1541" s="30">
        <f t="shared" si="1538"/>
        <v>0</v>
      </c>
      <c r="BK1541" s="704">
        <f t="shared" si="1539"/>
        <v>0</v>
      </c>
      <c r="BL1541" s="30">
        <f t="shared" si="1540"/>
        <v>0</v>
      </c>
      <c r="BM1541" s="30">
        <f t="shared" si="1541"/>
        <v>0</v>
      </c>
      <c r="BN1541" s="30">
        <f t="shared" si="1559"/>
        <v>0</v>
      </c>
    </row>
    <row r="1542" spans="1:66" ht="15.75" thickBot="1" x14ac:dyDescent="0.3">
      <c r="A1542" s="52"/>
      <c r="B1542" s="53"/>
      <c r="C1542" s="700"/>
      <c r="D1542" s="53"/>
      <c r="E1542" s="62" t="e">
        <f t="shared" si="1560"/>
        <v>#N/A</v>
      </c>
      <c r="F1542" s="664" t="str">
        <f t="shared" si="1558"/>
        <v/>
      </c>
      <c r="G1542" s="587"/>
      <c r="H1542" s="588">
        <f t="shared" si="1542"/>
        <v>0</v>
      </c>
      <c r="I1542" s="588">
        <f t="shared" si="1562"/>
        <v>0</v>
      </c>
      <c r="J1542" s="587"/>
      <c r="K1542" s="588">
        <f t="shared" si="1543"/>
        <v>0</v>
      </c>
      <c r="L1542" s="588">
        <f t="shared" si="1563"/>
        <v>0</v>
      </c>
      <c r="M1542" s="587"/>
      <c r="N1542" s="588">
        <f t="shared" si="1544"/>
        <v>0</v>
      </c>
      <c r="O1542" s="588">
        <f t="shared" si="1564"/>
        <v>0</v>
      </c>
      <c r="P1542" s="587"/>
      <c r="Q1542" s="588">
        <f t="shared" si="1545"/>
        <v>0</v>
      </c>
      <c r="R1542" s="588">
        <f t="shared" si="1565"/>
        <v>0</v>
      </c>
      <c r="S1542" s="587"/>
      <c r="T1542" s="588">
        <f t="shared" si="1546"/>
        <v>0</v>
      </c>
      <c r="U1542" s="588">
        <f t="shared" si="1566"/>
        <v>0</v>
      </c>
      <c r="V1542" s="587"/>
      <c r="W1542" s="588">
        <f t="shared" si="1547"/>
        <v>0</v>
      </c>
      <c r="X1542" s="588">
        <f t="shared" si="1567"/>
        <v>0</v>
      </c>
      <c r="Y1542" s="587"/>
      <c r="Z1542" s="588">
        <f t="shared" si="1548"/>
        <v>0</v>
      </c>
      <c r="AA1542" s="588">
        <f t="shared" si="1575"/>
        <v>0</v>
      </c>
      <c r="AB1542" s="587"/>
      <c r="AC1542" s="588">
        <f t="shared" si="1549"/>
        <v>0</v>
      </c>
      <c r="AD1542" s="588">
        <f t="shared" si="1568"/>
        <v>0</v>
      </c>
      <c r="AE1542" s="587"/>
      <c r="AF1542" s="588">
        <f t="shared" si="1550"/>
        <v>0</v>
      </c>
      <c r="AG1542" s="588">
        <f t="shared" si="1569"/>
        <v>0</v>
      </c>
      <c r="AH1542" s="587"/>
      <c r="AI1542" s="588">
        <f t="shared" si="1551"/>
        <v>0</v>
      </c>
      <c r="AJ1542" s="588">
        <f t="shared" si="1570"/>
        <v>0</v>
      </c>
      <c r="AK1542" s="587"/>
      <c r="AL1542" s="588">
        <f t="shared" si="1552"/>
        <v>0</v>
      </c>
      <c r="AM1542" s="588">
        <f t="shared" si="1571"/>
        <v>0</v>
      </c>
      <c r="AN1542" s="587"/>
      <c r="AO1542" s="588">
        <f t="shared" si="1553"/>
        <v>0</v>
      </c>
      <c r="AP1542" s="588">
        <f t="shared" si="1572"/>
        <v>0</v>
      </c>
      <c r="AQ1542" s="587"/>
      <c r="AR1542" s="588">
        <f t="shared" si="1554"/>
        <v>0</v>
      </c>
      <c r="AS1542" s="588">
        <f t="shared" ref="AS1542:AS1605" si="1576">SUM(AQ1542:AR1542)</f>
        <v>0</v>
      </c>
      <c r="AT1542" s="587"/>
      <c r="AU1542" s="588">
        <f t="shared" si="1555"/>
        <v>0</v>
      </c>
      <c r="AV1542" s="588">
        <f t="shared" si="1573"/>
        <v>0</v>
      </c>
      <c r="AW1542" s="587"/>
      <c r="AX1542" s="652"/>
      <c r="AY1542" s="706">
        <f t="shared" si="1574"/>
        <v>0</v>
      </c>
      <c r="BC1542" s="30">
        <f t="shared" si="1534"/>
        <v>0</v>
      </c>
      <c r="BD1542" s="30">
        <f t="shared" si="1535"/>
        <v>0</v>
      </c>
      <c r="BE1542" s="30">
        <f t="shared" si="1557"/>
        <v>0</v>
      </c>
      <c r="BF1542" s="30">
        <f t="shared" si="1536"/>
        <v>0</v>
      </c>
      <c r="BG1542" s="30">
        <f t="shared" si="1537"/>
        <v>0</v>
      </c>
      <c r="BH1542" s="30">
        <f t="shared" si="1556"/>
        <v>0</v>
      </c>
      <c r="BI1542" s="30">
        <f t="shared" si="1561"/>
        <v>0</v>
      </c>
      <c r="BJ1542" s="30">
        <f t="shared" si="1538"/>
        <v>0</v>
      </c>
      <c r="BK1542" s="704">
        <f t="shared" si="1539"/>
        <v>0</v>
      </c>
      <c r="BL1542" s="30">
        <f t="shared" si="1540"/>
        <v>0</v>
      </c>
      <c r="BM1542" s="30">
        <f t="shared" si="1541"/>
        <v>0</v>
      </c>
      <c r="BN1542" s="30">
        <f t="shared" si="1559"/>
        <v>0</v>
      </c>
    </row>
    <row r="1543" spans="1:66" ht="15.75" thickBot="1" x14ac:dyDescent="0.3">
      <c r="A1543" s="52"/>
      <c r="B1543" s="53"/>
      <c r="C1543" s="700"/>
      <c r="D1543" s="53"/>
      <c r="E1543" s="62" t="e">
        <f t="shared" si="1560"/>
        <v>#N/A</v>
      </c>
      <c r="F1543" s="664" t="str">
        <f t="shared" si="1558"/>
        <v/>
      </c>
      <c r="G1543" s="587"/>
      <c r="H1543" s="588">
        <f t="shared" si="1542"/>
        <v>0</v>
      </c>
      <c r="I1543" s="588">
        <f t="shared" si="1562"/>
        <v>0</v>
      </c>
      <c r="J1543" s="587"/>
      <c r="K1543" s="588">
        <f t="shared" si="1543"/>
        <v>0</v>
      </c>
      <c r="L1543" s="588">
        <f t="shared" si="1563"/>
        <v>0</v>
      </c>
      <c r="M1543" s="587"/>
      <c r="N1543" s="588">
        <f t="shared" si="1544"/>
        <v>0</v>
      </c>
      <c r="O1543" s="588">
        <f t="shared" si="1564"/>
        <v>0</v>
      </c>
      <c r="P1543" s="587"/>
      <c r="Q1543" s="588">
        <f t="shared" si="1545"/>
        <v>0</v>
      </c>
      <c r="R1543" s="588">
        <f t="shared" si="1565"/>
        <v>0</v>
      </c>
      <c r="S1543" s="587"/>
      <c r="T1543" s="588">
        <f t="shared" si="1546"/>
        <v>0</v>
      </c>
      <c r="U1543" s="588">
        <f t="shared" si="1566"/>
        <v>0</v>
      </c>
      <c r="V1543" s="587"/>
      <c r="W1543" s="588">
        <f t="shared" si="1547"/>
        <v>0</v>
      </c>
      <c r="X1543" s="588">
        <f t="shared" si="1567"/>
        <v>0</v>
      </c>
      <c r="Y1543" s="587"/>
      <c r="Z1543" s="588">
        <f t="shared" si="1548"/>
        <v>0</v>
      </c>
      <c r="AA1543" s="588">
        <f t="shared" si="1575"/>
        <v>0</v>
      </c>
      <c r="AB1543" s="587"/>
      <c r="AC1543" s="588">
        <f t="shared" si="1549"/>
        <v>0</v>
      </c>
      <c r="AD1543" s="588">
        <f t="shared" si="1568"/>
        <v>0</v>
      </c>
      <c r="AE1543" s="587"/>
      <c r="AF1543" s="588">
        <f t="shared" si="1550"/>
        <v>0</v>
      </c>
      <c r="AG1543" s="588">
        <f t="shared" si="1569"/>
        <v>0</v>
      </c>
      <c r="AH1543" s="587"/>
      <c r="AI1543" s="588">
        <f t="shared" si="1551"/>
        <v>0</v>
      </c>
      <c r="AJ1543" s="588">
        <f t="shared" si="1570"/>
        <v>0</v>
      </c>
      <c r="AK1543" s="587"/>
      <c r="AL1543" s="588">
        <f t="shared" si="1552"/>
        <v>0</v>
      </c>
      <c r="AM1543" s="588">
        <f t="shared" si="1571"/>
        <v>0</v>
      </c>
      <c r="AN1543" s="587"/>
      <c r="AO1543" s="588">
        <f t="shared" si="1553"/>
        <v>0</v>
      </c>
      <c r="AP1543" s="588">
        <f t="shared" si="1572"/>
        <v>0</v>
      </c>
      <c r="AQ1543" s="587"/>
      <c r="AR1543" s="588">
        <f t="shared" si="1554"/>
        <v>0</v>
      </c>
      <c r="AS1543" s="588">
        <f t="shared" si="1576"/>
        <v>0</v>
      </c>
      <c r="AT1543" s="587"/>
      <c r="AU1543" s="588">
        <f t="shared" si="1555"/>
        <v>0</v>
      </c>
      <c r="AV1543" s="588">
        <f t="shared" si="1573"/>
        <v>0</v>
      </c>
      <c r="AW1543" s="587"/>
      <c r="AX1543" s="652"/>
      <c r="AY1543" s="706">
        <f t="shared" si="1574"/>
        <v>0</v>
      </c>
      <c r="BC1543" s="30">
        <f t="shared" si="1534"/>
        <v>0</v>
      </c>
      <c r="BD1543" s="30">
        <f t="shared" si="1535"/>
        <v>0</v>
      </c>
      <c r="BE1543" s="30">
        <f t="shared" si="1557"/>
        <v>0</v>
      </c>
      <c r="BF1543" s="30">
        <f t="shared" si="1536"/>
        <v>0</v>
      </c>
      <c r="BG1543" s="30">
        <f t="shared" si="1537"/>
        <v>0</v>
      </c>
      <c r="BH1543" s="30">
        <f t="shared" si="1556"/>
        <v>0</v>
      </c>
      <c r="BI1543" s="30">
        <f t="shared" si="1561"/>
        <v>0</v>
      </c>
      <c r="BJ1543" s="30">
        <f t="shared" si="1538"/>
        <v>0</v>
      </c>
      <c r="BK1543" s="704">
        <f t="shared" si="1539"/>
        <v>0</v>
      </c>
      <c r="BL1543" s="30">
        <f t="shared" si="1540"/>
        <v>0</v>
      </c>
      <c r="BM1543" s="30">
        <f t="shared" si="1541"/>
        <v>0</v>
      </c>
      <c r="BN1543" s="30">
        <f t="shared" si="1559"/>
        <v>0</v>
      </c>
    </row>
    <row r="1544" spans="1:66" ht="15.75" thickBot="1" x14ac:dyDescent="0.3">
      <c r="A1544" s="52"/>
      <c r="B1544" s="53"/>
      <c r="C1544" s="700"/>
      <c r="D1544" s="53"/>
      <c r="E1544" s="62" t="e">
        <f t="shared" si="1560"/>
        <v>#N/A</v>
      </c>
      <c r="F1544" s="664" t="str">
        <f t="shared" si="1558"/>
        <v/>
      </c>
      <c r="G1544" s="587"/>
      <c r="H1544" s="588">
        <f t="shared" si="1542"/>
        <v>0</v>
      </c>
      <c r="I1544" s="588">
        <f t="shared" si="1562"/>
        <v>0</v>
      </c>
      <c r="J1544" s="587"/>
      <c r="K1544" s="588">
        <f t="shared" si="1543"/>
        <v>0</v>
      </c>
      <c r="L1544" s="588">
        <f t="shared" si="1563"/>
        <v>0</v>
      </c>
      <c r="M1544" s="587"/>
      <c r="N1544" s="588">
        <f t="shared" si="1544"/>
        <v>0</v>
      </c>
      <c r="O1544" s="588">
        <f t="shared" si="1564"/>
        <v>0</v>
      </c>
      <c r="P1544" s="587"/>
      <c r="Q1544" s="588">
        <f t="shared" si="1545"/>
        <v>0</v>
      </c>
      <c r="R1544" s="588">
        <f t="shared" si="1565"/>
        <v>0</v>
      </c>
      <c r="S1544" s="587"/>
      <c r="T1544" s="588">
        <f t="shared" si="1546"/>
        <v>0</v>
      </c>
      <c r="U1544" s="588">
        <f t="shared" si="1566"/>
        <v>0</v>
      </c>
      <c r="V1544" s="587"/>
      <c r="W1544" s="588">
        <f t="shared" si="1547"/>
        <v>0</v>
      </c>
      <c r="X1544" s="588">
        <f t="shared" si="1567"/>
        <v>0</v>
      </c>
      <c r="Y1544" s="587"/>
      <c r="Z1544" s="588">
        <f t="shared" si="1548"/>
        <v>0</v>
      </c>
      <c r="AA1544" s="588">
        <f t="shared" si="1575"/>
        <v>0</v>
      </c>
      <c r="AB1544" s="587"/>
      <c r="AC1544" s="588">
        <f t="shared" si="1549"/>
        <v>0</v>
      </c>
      <c r="AD1544" s="588">
        <f t="shared" si="1568"/>
        <v>0</v>
      </c>
      <c r="AE1544" s="587"/>
      <c r="AF1544" s="588">
        <f t="shared" si="1550"/>
        <v>0</v>
      </c>
      <c r="AG1544" s="588">
        <f t="shared" si="1569"/>
        <v>0</v>
      </c>
      <c r="AH1544" s="587"/>
      <c r="AI1544" s="588">
        <f t="shared" si="1551"/>
        <v>0</v>
      </c>
      <c r="AJ1544" s="588">
        <f t="shared" si="1570"/>
        <v>0</v>
      </c>
      <c r="AK1544" s="587"/>
      <c r="AL1544" s="588">
        <f t="shared" si="1552"/>
        <v>0</v>
      </c>
      <c r="AM1544" s="588">
        <f t="shared" si="1571"/>
        <v>0</v>
      </c>
      <c r="AN1544" s="587"/>
      <c r="AO1544" s="588">
        <f t="shared" si="1553"/>
        <v>0</v>
      </c>
      <c r="AP1544" s="588">
        <f t="shared" si="1572"/>
        <v>0</v>
      </c>
      <c r="AQ1544" s="587"/>
      <c r="AR1544" s="588">
        <f t="shared" si="1554"/>
        <v>0</v>
      </c>
      <c r="AS1544" s="588">
        <f t="shared" si="1576"/>
        <v>0</v>
      </c>
      <c r="AT1544" s="587"/>
      <c r="AU1544" s="588">
        <f t="shared" si="1555"/>
        <v>0</v>
      </c>
      <c r="AV1544" s="588">
        <f t="shared" si="1573"/>
        <v>0</v>
      </c>
      <c r="AW1544" s="587"/>
      <c r="AX1544" s="652"/>
      <c r="AY1544" s="706">
        <f t="shared" si="1574"/>
        <v>0</v>
      </c>
      <c r="BC1544" s="30">
        <f t="shared" ref="BC1544:BC1607" si="1577">L1544-I1544</f>
        <v>0</v>
      </c>
      <c r="BD1544" s="30">
        <f t="shared" ref="BD1544:BD1607" si="1578">O1544-L1544</f>
        <v>0</v>
      </c>
      <c r="BE1544" s="30">
        <f t="shared" si="1557"/>
        <v>0</v>
      </c>
      <c r="BF1544" s="30">
        <f t="shared" ref="BF1544:BF1607" si="1579">U1544-R1544</f>
        <v>0</v>
      </c>
      <c r="BG1544" s="30">
        <f t="shared" ref="BG1544:BG1607" si="1580">X1544-U1544</f>
        <v>0</v>
      </c>
      <c r="BH1544" s="30">
        <f t="shared" si="1556"/>
        <v>0</v>
      </c>
      <c r="BI1544" s="30">
        <f t="shared" si="1561"/>
        <v>0</v>
      </c>
      <c r="BJ1544" s="30">
        <f t="shared" ref="BJ1544:BJ1607" si="1581">AG1544-AD1544</f>
        <v>0</v>
      </c>
      <c r="BK1544" s="704">
        <f t="shared" ref="BK1544:BK1607" si="1582">AJ1544-AG1544</f>
        <v>0</v>
      </c>
      <c r="BL1544" s="30">
        <f t="shared" ref="BL1544:BL1607" si="1583">AM1544-AJ1544</f>
        <v>0</v>
      </c>
      <c r="BM1544" s="30">
        <f t="shared" ref="BM1544:BM1607" si="1584">AP1544-AM1544</f>
        <v>0</v>
      </c>
      <c r="BN1544" s="30">
        <f t="shared" si="1559"/>
        <v>0</v>
      </c>
    </row>
    <row r="1545" spans="1:66" ht="15.75" thickBot="1" x14ac:dyDescent="0.3">
      <c r="A1545" s="52"/>
      <c r="B1545" s="53"/>
      <c r="C1545" s="700"/>
      <c r="D1545" s="53"/>
      <c r="E1545" s="62" t="e">
        <f t="shared" si="1560"/>
        <v>#N/A</v>
      </c>
      <c r="F1545" s="664" t="str">
        <f t="shared" si="1558"/>
        <v/>
      </c>
      <c r="G1545" s="587"/>
      <c r="H1545" s="588">
        <f t="shared" si="1542"/>
        <v>0</v>
      </c>
      <c r="I1545" s="588">
        <f t="shared" si="1562"/>
        <v>0</v>
      </c>
      <c r="J1545" s="587"/>
      <c r="K1545" s="588">
        <f t="shared" si="1543"/>
        <v>0</v>
      </c>
      <c r="L1545" s="588">
        <f t="shared" si="1563"/>
        <v>0</v>
      </c>
      <c r="M1545" s="587"/>
      <c r="N1545" s="588">
        <f t="shared" si="1544"/>
        <v>0</v>
      </c>
      <c r="O1545" s="588">
        <f t="shared" si="1564"/>
        <v>0</v>
      </c>
      <c r="P1545" s="587"/>
      <c r="Q1545" s="588">
        <f t="shared" si="1545"/>
        <v>0</v>
      </c>
      <c r="R1545" s="588">
        <f t="shared" si="1565"/>
        <v>0</v>
      </c>
      <c r="S1545" s="587"/>
      <c r="T1545" s="588">
        <f t="shared" si="1546"/>
        <v>0</v>
      </c>
      <c r="U1545" s="588">
        <f t="shared" si="1566"/>
        <v>0</v>
      </c>
      <c r="V1545" s="587"/>
      <c r="W1545" s="588">
        <f t="shared" si="1547"/>
        <v>0</v>
      </c>
      <c r="X1545" s="588">
        <f t="shared" si="1567"/>
        <v>0</v>
      </c>
      <c r="Y1545" s="587"/>
      <c r="Z1545" s="588">
        <f t="shared" si="1548"/>
        <v>0</v>
      </c>
      <c r="AA1545" s="588">
        <f t="shared" si="1575"/>
        <v>0</v>
      </c>
      <c r="AB1545" s="587"/>
      <c r="AC1545" s="588">
        <f t="shared" si="1549"/>
        <v>0</v>
      </c>
      <c r="AD1545" s="588">
        <f t="shared" si="1568"/>
        <v>0</v>
      </c>
      <c r="AE1545" s="587"/>
      <c r="AF1545" s="588">
        <f t="shared" si="1550"/>
        <v>0</v>
      </c>
      <c r="AG1545" s="588">
        <f t="shared" si="1569"/>
        <v>0</v>
      </c>
      <c r="AH1545" s="587"/>
      <c r="AI1545" s="588">
        <f t="shared" si="1551"/>
        <v>0</v>
      </c>
      <c r="AJ1545" s="588">
        <f t="shared" si="1570"/>
        <v>0</v>
      </c>
      <c r="AK1545" s="587"/>
      <c r="AL1545" s="588">
        <f t="shared" si="1552"/>
        <v>0</v>
      </c>
      <c r="AM1545" s="588">
        <f t="shared" si="1571"/>
        <v>0</v>
      </c>
      <c r="AN1545" s="587"/>
      <c r="AO1545" s="588">
        <f t="shared" si="1553"/>
        <v>0</v>
      </c>
      <c r="AP1545" s="588">
        <f t="shared" si="1572"/>
        <v>0</v>
      </c>
      <c r="AQ1545" s="587"/>
      <c r="AR1545" s="588">
        <f t="shared" si="1554"/>
        <v>0</v>
      </c>
      <c r="AS1545" s="588">
        <f t="shared" si="1576"/>
        <v>0</v>
      </c>
      <c r="AT1545" s="587"/>
      <c r="AU1545" s="588">
        <f t="shared" si="1555"/>
        <v>0</v>
      </c>
      <c r="AV1545" s="588">
        <f t="shared" si="1573"/>
        <v>0</v>
      </c>
      <c r="AW1545" s="587"/>
      <c r="AX1545" s="652"/>
      <c r="AY1545" s="706">
        <f t="shared" si="1574"/>
        <v>0</v>
      </c>
      <c r="BC1545" s="30">
        <f t="shared" si="1577"/>
        <v>0</v>
      </c>
      <c r="BD1545" s="30">
        <f t="shared" si="1578"/>
        <v>0</v>
      </c>
      <c r="BE1545" s="30">
        <f t="shared" si="1557"/>
        <v>0</v>
      </c>
      <c r="BF1545" s="30">
        <f t="shared" si="1579"/>
        <v>0</v>
      </c>
      <c r="BG1545" s="30">
        <f t="shared" si="1580"/>
        <v>0</v>
      </c>
      <c r="BH1545" s="30">
        <f t="shared" si="1556"/>
        <v>0</v>
      </c>
      <c r="BI1545" s="30">
        <f t="shared" si="1561"/>
        <v>0</v>
      </c>
      <c r="BJ1545" s="30">
        <f t="shared" si="1581"/>
        <v>0</v>
      </c>
      <c r="BK1545" s="704">
        <f t="shared" si="1582"/>
        <v>0</v>
      </c>
      <c r="BL1545" s="30">
        <f t="shared" si="1583"/>
        <v>0</v>
      </c>
      <c r="BM1545" s="30">
        <f t="shared" si="1584"/>
        <v>0</v>
      </c>
      <c r="BN1545" s="30">
        <f t="shared" si="1559"/>
        <v>0</v>
      </c>
    </row>
    <row r="1546" spans="1:66" ht="15.75" thickBot="1" x14ac:dyDescent="0.3">
      <c r="A1546" s="52"/>
      <c r="B1546" s="53"/>
      <c r="C1546" s="700"/>
      <c r="D1546" s="53"/>
      <c r="E1546" s="62" t="e">
        <f t="shared" si="1560"/>
        <v>#N/A</v>
      </c>
      <c r="F1546" s="664" t="str">
        <f t="shared" si="1558"/>
        <v/>
      </c>
      <c r="G1546" s="587"/>
      <c r="H1546" s="588">
        <f t="shared" si="1542"/>
        <v>0</v>
      </c>
      <c r="I1546" s="588">
        <f t="shared" si="1562"/>
        <v>0</v>
      </c>
      <c r="J1546" s="587"/>
      <c r="K1546" s="588">
        <f t="shared" si="1543"/>
        <v>0</v>
      </c>
      <c r="L1546" s="588">
        <f t="shared" si="1563"/>
        <v>0</v>
      </c>
      <c r="M1546" s="587"/>
      <c r="N1546" s="588">
        <f t="shared" si="1544"/>
        <v>0</v>
      </c>
      <c r="O1546" s="588">
        <f t="shared" si="1564"/>
        <v>0</v>
      </c>
      <c r="P1546" s="587"/>
      <c r="Q1546" s="588">
        <f t="shared" si="1545"/>
        <v>0</v>
      </c>
      <c r="R1546" s="588">
        <f t="shared" si="1565"/>
        <v>0</v>
      </c>
      <c r="S1546" s="587"/>
      <c r="T1546" s="588">
        <f t="shared" si="1546"/>
        <v>0</v>
      </c>
      <c r="U1546" s="588">
        <f t="shared" si="1566"/>
        <v>0</v>
      </c>
      <c r="V1546" s="587"/>
      <c r="W1546" s="588">
        <f t="shared" si="1547"/>
        <v>0</v>
      </c>
      <c r="X1546" s="588">
        <f t="shared" si="1567"/>
        <v>0</v>
      </c>
      <c r="Y1546" s="587"/>
      <c r="Z1546" s="588">
        <f t="shared" si="1548"/>
        <v>0</v>
      </c>
      <c r="AA1546" s="588">
        <f t="shared" si="1575"/>
        <v>0</v>
      </c>
      <c r="AB1546" s="587"/>
      <c r="AC1546" s="588">
        <f t="shared" si="1549"/>
        <v>0</v>
      </c>
      <c r="AD1546" s="588">
        <f t="shared" si="1568"/>
        <v>0</v>
      </c>
      <c r="AE1546" s="587"/>
      <c r="AF1546" s="588">
        <f t="shared" si="1550"/>
        <v>0</v>
      </c>
      <c r="AG1546" s="588">
        <f t="shared" si="1569"/>
        <v>0</v>
      </c>
      <c r="AH1546" s="587"/>
      <c r="AI1546" s="588">
        <f t="shared" si="1551"/>
        <v>0</v>
      </c>
      <c r="AJ1546" s="588">
        <f t="shared" si="1570"/>
        <v>0</v>
      </c>
      <c r="AK1546" s="587"/>
      <c r="AL1546" s="588">
        <f t="shared" si="1552"/>
        <v>0</v>
      </c>
      <c r="AM1546" s="588">
        <f t="shared" si="1571"/>
        <v>0</v>
      </c>
      <c r="AN1546" s="587"/>
      <c r="AO1546" s="588">
        <f t="shared" si="1553"/>
        <v>0</v>
      </c>
      <c r="AP1546" s="588">
        <f t="shared" si="1572"/>
        <v>0</v>
      </c>
      <c r="AQ1546" s="587"/>
      <c r="AR1546" s="588">
        <f t="shared" si="1554"/>
        <v>0</v>
      </c>
      <c r="AS1546" s="588">
        <f t="shared" si="1576"/>
        <v>0</v>
      </c>
      <c r="AT1546" s="587"/>
      <c r="AU1546" s="588">
        <f t="shared" si="1555"/>
        <v>0</v>
      </c>
      <c r="AV1546" s="588">
        <f t="shared" si="1573"/>
        <v>0</v>
      </c>
      <c r="AW1546" s="587"/>
      <c r="AX1546" s="652"/>
      <c r="AY1546" s="706">
        <f t="shared" si="1574"/>
        <v>0</v>
      </c>
      <c r="BC1546" s="30">
        <f t="shared" si="1577"/>
        <v>0</v>
      </c>
      <c r="BD1546" s="30">
        <f t="shared" si="1578"/>
        <v>0</v>
      </c>
      <c r="BE1546" s="30">
        <f t="shared" si="1557"/>
        <v>0</v>
      </c>
      <c r="BF1546" s="30">
        <f t="shared" si="1579"/>
        <v>0</v>
      </c>
      <c r="BG1546" s="30">
        <f t="shared" si="1580"/>
        <v>0</v>
      </c>
      <c r="BH1546" s="30">
        <f t="shared" si="1556"/>
        <v>0</v>
      </c>
      <c r="BI1546" s="30">
        <f t="shared" si="1561"/>
        <v>0</v>
      </c>
      <c r="BJ1546" s="30">
        <f t="shared" si="1581"/>
        <v>0</v>
      </c>
      <c r="BK1546" s="704">
        <f t="shared" si="1582"/>
        <v>0</v>
      </c>
      <c r="BL1546" s="30">
        <f t="shared" si="1583"/>
        <v>0</v>
      </c>
      <c r="BM1546" s="30">
        <f t="shared" si="1584"/>
        <v>0</v>
      </c>
      <c r="BN1546" s="30">
        <f t="shared" si="1559"/>
        <v>0</v>
      </c>
    </row>
    <row r="1547" spans="1:66" ht="15.75" thickBot="1" x14ac:dyDescent="0.3">
      <c r="A1547" s="52"/>
      <c r="B1547" s="53"/>
      <c r="C1547" s="700"/>
      <c r="D1547" s="53"/>
      <c r="E1547" s="62" t="e">
        <f t="shared" si="1560"/>
        <v>#N/A</v>
      </c>
      <c r="F1547" s="664" t="str">
        <f t="shared" si="1558"/>
        <v/>
      </c>
      <c r="G1547" s="587"/>
      <c r="H1547" s="588">
        <f t="shared" ref="H1547:H1610" si="1585">SUMIFS(JE_amount,JE_Month,H$3,JE_Entity,$A1547,JE_Ledger_number,$B1547)</f>
        <v>0</v>
      </c>
      <c r="I1547" s="588">
        <f t="shared" si="1562"/>
        <v>0</v>
      </c>
      <c r="J1547" s="587"/>
      <c r="K1547" s="588">
        <f t="shared" ref="K1547:K1610" si="1586">SUMIFS(JE_amount,JE_Month,K$3,JE_Entity,$A1547,JE_Ledger_number,$B1547)</f>
        <v>0</v>
      </c>
      <c r="L1547" s="588">
        <f t="shared" si="1563"/>
        <v>0</v>
      </c>
      <c r="M1547" s="587"/>
      <c r="N1547" s="588">
        <f t="shared" ref="N1547:N1610" si="1587">SUMIFS(JE_amount,JE_Month,N$3,JE_Entity,$A1547,JE_Ledger_number,$B1547)</f>
        <v>0</v>
      </c>
      <c r="O1547" s="588">
        <f t="shared" si="1564"/>
        <v>0</v>
      </c>
      <c r="P1547" s="587"/>
      <c r="Q1547" s="588">
        <f t="shared" ref="Q1547:Q1610" si="1588">SUMIFS(JE_amount,JE_Month,Q$3,JE_Entity,$A1547,JE_Ledger_number,$B1547)</f>
        <v>0</v>
      </c>
      <c r="R1547" s="588">
        <f t="shared" si="1565"/>
        <v>0</v>
      </c>
      <c r="S1547" s="587"/>
      <c r="T1547" s="588">
        <f t="shared" ref="T1547:T1610" si="1589">SUMIFS(JE_amount,JE_Month,T$3,JE_Entity,$A1547,JE_Ledger_number,$B1547)</f>
        <v>0</v>
      </c>
      <c r="U1547" s="588">
        <f t="shared" si="1566"/>
        <v>0</v>
      </c>
      <c r="V1547" s="587"/>
      <c r="W1547" s="588">
        <f t="shared" ref="W1547:W1610" si="1590">SUMIFS(JE_amount,JE_Month,W$3,JE_Entity,$A1547,JE_Ledger_number,$B1547)</f>
        <v>0</v>
      </c>
      <c r="X1547" s="588">
        <f t="shared" si="1567"/>
        <v>0</v>
      </c>
      <c r="Y1547" s="587"/>
      <c r="Z1547" s="588">
        <f t="shared" ref="Z1547:Z1610" si="1591">SUMIFS(JE_amount,JE_Month,Z$3,JE_Entity,$A1547,JE_Ledger_number,$B1547)</f>
        <v>0</v>
      </c>
      <c r="AA1547" s="588">
        <f t="shared" si="1575"/>
        <v>0</v>
      </c>
      <c r="AB1547" s="587"/>
      <c r="AC1547" s="588">
        <f t="shared" ref="AC1547:AC1610" si="1592">SUMIFS(JE_amount,JE_Month,AC$3,JE_Entity,$A1547,JE_Ledger_number,$B1547)</f>
        <v>0</v>
      </c>
      <c r="AD1547" s="588">
        <f t="shared" si="1568"/>
        <v>0</v>
      </c>
      <c r="AE1547" s="587"/>
      <c r="AF1547" s="588">
        <f t="shared" ref="AF1547:AF1610" si="1593">SUMIFS(JE_amount,JE_Month,AF$3,JE_Entity,$A1547,JE_Ledger_number,$B1547)</f>
        <v>0</v>
      </c>
      <c r="AG1547" s="588">
        <f t="shared" si="1569"/>
        <v>0</v>
      </c>
      <c r="AH1547" s="587"/>
      <c r="AI1547" s="588">
        <f t="shared" ref="AI1547:AI1610" si="1594">SUMIFS(JE_amount,JE_Month,AI$3,JE_Entity,$A1547,JE_Ledger_number,$B1547)</f>
        <v>0</v>
      </c>
      <c r="AJ1547" s="588">
        <f t="shared" si="1570"/>
        <v>0</v>
      </c>
      <c r="AK1547" s="587"/>
      <c r="AL1547" s="588">
        <f t="shared" ref="AL1547:AL1610" si="1595">SUMIFS(JE_amount,JE_Month,AL$3,JE_Entity,$A1547,JE_Ledger_number,$B1547)</f>
        <v>0</v>
      </c>
      <c r="AM1547" s="588">
        <f t="shared" si="1571"/>
        <v>0</v>
      </c>
      <c r="AN1547" s="587"/>
      <c r="AO1547" s="588">
        <f t="shared" ref="AO1547:AO1610" si="1596">SUMIFS(JE_amount,JE_Month,AO$3,JE_Entity,$A1547,JE_Ledger_number,$B1547)</f>
        <v>0</v>
      </c>
      <c r="AP1547" s="588">
        <f t="shared" si="1572"/>
        <v>0</v>
      </c>
      <c r="AQ1547" s="587"/>
      <c r="AR1547" s="588">
        <f t="shared" ref="AR1547:AR1610" si="1597">SUMIFS(JE_amount,JE_Month,AR$3,JE_Entity,$A1547,JE_Ledger_number,$B1547)</f>
        <v>0</v>
      </c>
      <c r="AS1547" s="588">
        <f t="shared" si="1576"/>
        <v>0</v>
      </c>
      <c r="AT1547" s="587"/>
      <c r="AU1547" s="588">
        <f t="shared" ref="AU1547:AU1610" si="1598">SUMIFS(JE_amount_NIS,JE_Month,AU$3,JE_Entity,$A1547,JE_Ledger_number,$B1547)</f>
        <v>0</v>
      </c>
      <c r="AV1547" s="588">
        <f t="shared" si="1573"/>
        <v>0</v>
      </c>
      <c r="AW1547" s="587"/>
      <c r="AX1547" s="652"/>
      <c r="AY1547" s="706">
        <f t="shared" si="1574"/>
        <v>0</v>
      </c>
      <c r="BC1547" s="30">
        <f t="shared" si="1577"/>
        <v>0</v>
      </c>
      <c r="BD1547" s="30">
        <f t="shared" si="1578"/>
        <v>0</v>
      </c>
      <c r="BE1547" s="30">
        <f t="shared" si="1557"/>
        <v>0</v>
      </c>
      <c r="BF1547" s="30">
        <f t="shared" si="1579"/>
        <v>0</v>
      </c>
      <c r="BG1547" s="30">
        <f t="shared" si="1580"/>
        <v>0</v>
      </c>
      <c r="BH1547" s="30">
        <f t="shared" si="1556"/>
        <v>0</v>
      </c>
      <c r="BI1547" s="30">
        <f t="shared" si="1561"/>
        <v>0</v>
      </c>
      <c r="BJ1547" s="30">
        <f t="shared" si="1581"/>
        <v>0</v>
      </c>
      <c r="BK1547" s="704">
        <f t="shared" si="1582"/>
        <v>0</v>
      </c>
      <c r="BL1547" s="30">
        <f t="shared" si="1583"/>
        <v>0</v>
      </c>
      <c r="BM1547" s="30">
        <f t="shared" si="1584"/>
        <v>0</v>
      </c>
      <c r="BN1547" s="30">
        <f t="shared" si="1559"/>
        <v>0</v>
      </c>
    </row>
    <row r="1548" spans="1:66" ht="15.75" thickBot="1" x14ac:dyDescent="0.3">
      <c r="A1548" s="52"/>
      <c r="B1548" s="53"/>
      <c r="C1548" s="700"/>
      <c r="D1548" s="53"/>
      <c r="E1548" s="62" t="e">
        <f t="shared" si="1560"/>
        <v>#N/A</v>
      </c>
      <c r="F1548" s="664" t="str">
        <f t="shared" si="1558"/>
        <v/>
      </c>
      <c r="G1548" s="587"/>
      <c r="H1548" s="588">
        <f t="shared" si="1585"/>
        <v>0</v>
      </c>
      <c r="I1548" s="588">
        <f t="shared" si="1562"/>
        <v>0</v>
      </c>
      <c r="J1548" s="587"/>
      <c r="K1548" s="588">
        <f t="shared" si="1586"/>
        <v>0</v>
      </c>
      <c r="L1548" s="588">
        <f t="shared" si="1563"/>
        <v>0</v>
      </c>
      <c r="M1548" s="587"/>
      <c r="N1548" s="588">
        <f t="shared" si="1587"/>
        <v>0</v>
      </c>
      <c r="O1548" s="588">
        <f t="shared" si="1564"/>
        <v>0</v>
      </c>
      <c r="P1548" s="587"/>
      <c r="Q1548" s="588">
        <f t="shared" si="1588"/>
        <v>0</v>
      </c>
      <c r="R1548" s="588">
        <f t="shared" si="1565"/>
        <v>0</v>
      </c>
      <c r="S1548" s="587"/>
      <c r="T1548" s="588">
        <f t="shared" si="1589"/>
        <v>0</v>
      </c>
      <c r="U1548" s="588">
        <f t="shared" si="1566"/>
        <v>0</v>
      </c>
      <c r="V1548" s="587"/>
      <c r="W1548" s="588">
        <f t="shared" si="1590"/>
        <v>0</v>
      </c>
      <c r="X1548" s="588">
        <f t="shared" si="1567"/>
        <v>0</v>
      </c>
      <c r="Y1548" s="587"/>
      <c r="Z1548" s="588">
        <f t="shared" si="1591"/>
        <v>0</v>
      </c>
      <c r="AA1548" s="588">
        <f t="shared" si="1575"/>
        <v>0</v>
      </c>
      <c r="AB1548" s="587"/>
      <c r="AC1548" s="588">
        <f t="shared" si="1592"/>
        <v>0</v>
      </c>
      <c r="AD1548" s="588">
        <f t="shared" si="1568"/>
        <v>0</v>
      </c>
      <c r="AE1548" s="587"/>
      <c r="AF1548" s="588">
        <f t="shared" si="1593"/>
        <v>0</v>
      </c>
      <c r="AG1548" s="588">
        <f t="shared" si="1569"/>
        <v>0</v>
      </c>
      <c r="AH1548" s="587"/>
      <c r="AI1548" s="588">
        <f t="shared" si="1594"/>
        <v>0</v>
      </c>
      <c r="AJ1548" s="588">
        <f t="shared" si="1570"/>
        <v>0</v>
      </c>
      <c r="AK1548" s="587"/>
      <c r="AL1548" s="588">
        <f t="shared" si="1595"/>
        <v>0</v>
      </c>
      <c r="AM1548" s="588">
        <f t="shared" si="1571"/>
        <v>0</v>
      </c>
      <c r="AN1548" s="587"/>
      <c r="AO1548" s="588">
        <f t="shared" si="1596"/>
        <v>0</v>
      </c>
      <c r="AP1548" s="588">
        <f t="shared" si="1572"/>
        <v>0</v>
      </c>
      <c r="AQ1548" s="587"/>
      <c r="AR1548" s="588">
        <f t="shared" si="1597"/>
        <v>0</v>
      </c>
      <c r="AS1548" s="588">
        <f t="shared" si="1576"/>
        <v>0</v>
      </c>
      <c r="AT1548" s="587"/>
      <c r="AU1548" s="588">
        <f t="shared" si="1598"/>
        <v>0</v>
      </c>
      <c r="AV1548" s="588">
        <f t="shared" si="1573"/>
        <v>0</v>
      </c>
      <c r="AW1548" s="587"/>
      <c r="AX1548" s="652"/>
      <c r="AY1548" s="706">
        <f t="shared" si="1574"/>
        <v>0</v>
      </c>
      <c r="BC1548" s="30">
        <f t="shared" si="1577"/>
        <v>0</v>
      </c>
      <c r="BD1548" s="30">
        <f t="shared" si="1578"/>
        <v>0</v>
      </c>
      <c r="BE1548" s="30">
        <f t="shared" si="1557"/>
        <v>0</v>
      </c>
      <c r="BF1548" s="30">
        <f t="shared" si="1579"/>
        <v>0</v>
      </c>
      <c r="BG1548" s="30">
        <f t="shared" si="1580"/>
        <v>0</v>
      </c>
      <c r="BH1548" s="30">
        <f t="shared" si="1556"/>
        <v>0</v>
      </c>
      <c r="BI1548" s="30">
        <f t="shared" si="1561"/>
        <v>0</v>
      </c>
      <c r="BJ1548" s="30">
        <f t="shared" si="1581"/>
        <v>0</v>
      </c>
      <c r="BK1548" s="704">
        <f t="shared" si="1582"/>
        <v>0</v>
      </c>
      <c r="BL1548" s="30">
        <f t="shared" si="1583"/>
        <v>0</v>
      </c>
      <c r="BM1548" s="30">
        <f t="shared" si="1584"/>
        <v>0</v>
      </c>
      <c r="BN1548" s="30">
        <f t="shared" si="1559"/>
        <v>0</v>
      </c>
    </row>
    <row r="1549" spans="1:66" ht="15.75" thickBot="1" x14ac:dyDescent="0.3">
      <c r="A1549" s="52"/>
      <c r="B1549" s="53"/>
      <c r="C1549" s="700"/>
      <c r="D1549" s="53"/>
      <c r="E1549" s="62" t="e">
        <f t="shared" si="1560"/>
        <v>#N/A</v>
      </c>
      <c r="F1549" s="664" t="str">
        <f t="shared" si="1558"/>
        <v/>
      </c>
      <c r="G1549" s="587"/>
      <c r="H1549" s="588">
        <f t="shared" si="1585"/>
        <v>0</v>
      </c>
      <c r="I1549" s="588">
        <f t="shared" si="1562"/>
        <v>0</v>
      </c>
      <c r="J1549" s="587"/>
      <c r="K1549" s="588">
        <f t="shared" si="1586"/>
        <v>0</v>
      </c>
      <c r="L1549" s="588">
        <f t="shared" si="1563"/>
        <v>0</v>
      </c>
      <c r="M1549" s="587"/>
      <c r="N1549" s="588">
        <f t="shared" si="1587"/>
        <v>0</v>
      </c>
      <c r="O1549" s="588">
        <f t="shared" si="1564"/>
        <v>0</v>
      </c>
      <c r="P1549" s="587"/>
      <c r="Q1549" s="588">
        <f t="shared" si="1588"/>
        <v>0</v>
      </c>
      <c r="R1549" s="588">
        <f t="shared" si="1565"/>
        <v>0</v>
      </c>
      <c r="S1549" s="587"/>
      <c r="T1549" s="588">
        <f t="shared" si="1589"/>
        <v>0</v>
      </c>
      <c r="U1549" s="588">
        <f t="shared" si="1566"/>
        <v>0</v>
      </c>
      <c r="V1549" s="587"/>
      <c r="W1549" s="588">
        <f t="shared" si="1590"/>
        <v>0</v>
      </c>
      <c r="X1549" s="588">
        <f t="shared" si="1567"/>
        <v>0</v>
      </c>
      <c r="Y1549" s="587"/>
      <c r="Z1549" s="588">
        <f t="shared" si="1591"/>
        <v>0</v>
      </c>
      <c r="AA1549" s="588">
        <f t="shared" si="1575"/>
        <v>0</v>
      </c>
      <c r="AB1549" s="587"/>
      <c r="AC1549" s="588">
        <f t="shared" si="1592"/>
        <v>0</v>
      </c>
      <c r="AD1549" s="588">
        <f t="shared" si="1568"/>
        <v>0</v>
      </c>
      <c r="AE1549" s="587"/>
      <c r="AF1549" s="588">
        <f t="shared" si="1593"/>
        <v>0</v>
      </c>
      <c r="AG1549" s="588">
        <f t="shared" si="1569"/>
        <v>0</v>
      </c>
      <c r="AH1549" s="587"/>
      <c r="AI1549" s="588">
        <f t="shared" si="1594"/>
        <v>0</v>
      </c>
      <c r="AJ1549" s="588">
        <f t="shared" si="1570"/>
        <v>0</v>
      </c>
      <c r="AK1549" s="587"/>
      <c r="AL1549" s="588">
        <f t="shared" si="1595"/>
        <v>0</v>
      </c>
      <c r="AM1549" s="588">
        <f t="shared" si="1571"/>
        <v>0</v>
      </c>
      <c r="AN1549" s="587"/>
      <c r="AO1549" s="588">
        <f t="shared" si="1596"/>
        <v>0</v>
      </c>
      <c r="AP1549" s="588">
        <f t="shared" si="1572"/>
        <v>0</v>
      </c>
      <c r="AQ1549" s="587"/>
      <c r="AR1549" s="588">
        <f t="shared" si="1597"/>
        <v>0</v>
      </c>
      <c r="AS1549" s="588">
        <f t="shared" si="1576"/>
        <v>0</v>
      </c>
      <c r="AT1549" s="587"/>
      <c r="AU1549" s="588">
        <f t="shared" si="1598"/>
        <v>0</v>
      </c>
      <c r="AV1549" s="588">
        <f t="shared" si="1573"/>
        <v>0</v>
      </c>
      <c r="AW1549" s="587"/>
      <c r="AX1549" s="652"/>
      <c r="AY1549" s="706">
        <f t="shared" si="1574"/>
        <v>0</v>
      </c>
      <c r="BC1549" s="30">
        <f t="shared" si="1577"/>
        <v>0</v>
      </c>
      <c r="BD1549" s="30">
        <f t="shared" si="1578"/>
        <v>0</v>
      </c>
      <c r="BE1549" s="30">
        <f t="shared" si="1557"/>
        <v>0</v>
      </c>
      <c r="BF1549" s="30">
        <f t="shared" si="1579"/>
        <v>0</v>
      </c>
      <c r="BG1549" s="30">
        <f t="shared" si="1580"/>
        <v>0</v>
      </c>
      <c r="BH1549" s="30">
        <f t="shared" si="1556"/>
        <v>0</v>
      </c>
      <c r="BI1549" s="30">
        <f t="shared" si="1561"/>
        <v>0</v>
      </c>
      <c r="BJ1549" s="30">
        <f t="shared" si="1581"/>
        <v>0</v>
      </c>
      <c r="BK1549" s="704">
        <f t="shared" si="1582"/>
        <v>0</v>
      </c>
      <c r="BL1549" s="30">
        <f t="shared" si="1583"/>
        <v>0</v>
      </c>
      <c r="BM1549" s="30">
        <f t="shared" si="1584"/>
        <v>0</v>
      </c>
      <c r="BN1549" s="30">
        <f t="shared" si="1559"/>
        <v>0</v>
      </c>
    </row>
    <row r="1550" spans="1:66" ht="15.75" thickBot="1" x14ac:dyDescent="0.3">
      <c r="A1550" s="52"/>
      <c r="B1550" s="53"/>
      <c r="C1550" s="700"/>
      <c r="D1550" s="53"/>
      <c r="E1550" s="62" t="e">
        <f t="shared" si="1560"/>
        <v>#N/A</v>
      </c>
      <c r="F1550" s="664" t="str">
        <f t="shared" si="1558"/>
        <v/>
      </c>
      <c r="G1550" s="587"/>
      <c r="H1550" s="588">
        <f t="shared" si="1585"/>
        <v>0</v>
      </c>
      <c r="I1550" s="588">
        <f t="shared" si="1562"/>
        <v>0</v>
      </c>
      <c r="J1550" s="587"/>
      <c r="K1550" s="588">
        <f t="shared" si="1586"/>
        <v>0</v>
      </c>
      <c r="L1550" s="588">
        <f t="shared" si="1563"/>
        <v>0</v>
      </c>
      <c r="M1550" s="587"/>
      <c r="N1550" s="588">
        <f t="shared" si="1587"/>
        <v>0</v>
      </c>
      <c r="O1550" s="588">
        <f t="shared" si="1564"/>
        <v>0</v>
      </c>
      <c r="P1550" s="587"/>
      <c r="Q1550" s="588">
        <f t="shared" si="1588"/>
        <v>0</v>
      </c>
      <c r="R1550" s="588">
        <f t="shared" si="1565"/>
        <v>0</v>
      </c>
      <c r="S1550" s="587"/>
      <c r="T1550" s="588">
        <f t="shared" si="1589"/>
        <v>0</v>
      </c>
      <c r="U1550" s="588">
        <f t="shared" si="1566"/>
        <v>0</v>
      </c>
      <c r="V1550" s="587"/>
      <c r="W1550" s="588">
        <f t="shared" si="1590"/>
        <v>0</v>
      </c>
      <c r="X1550" s="588">
        <f t="shared" si="1567"/>
        <v>0</v>
      </c>
      <c r="Y1550" s="587"/>
      <c r="Z1550" s="588">
        <f t="shared" si="1591"/>
        <v>0</v>
      </c>
      <c r="AA1550" s="588">
        <f t="shared" si="1575"/>
        <v>0</v>
      </c>
      <c r="AB1550" s="587"/>
      <c r="AC1550" s="588">
        <f t="shared" si="1592"/>
        <v>0</v>
      </c>
      <c r="AD1550" s="588">
        <f t="shared" si="1568"/>
        <v>0</v>
      </c>
      <c r="AE1550" s="587"/>
      <c r="AF1550" s="588">
        <f t="shared" si="1593"/>
        <v>0</v>
      </c>
      <c r="AG1550" s="588">
        <f t="shared" si="1569"/>
        <v>0</v>
      </c>
      <c r="AH1550" s="587"/>
      <c r="AI1550" s="588">
        <f t="shared" si="1594"/>
        <v>0</v>
      </c>
      <c r="AJ1550" s="588">
        <f t="shared" si="1570"/>
        <v>0</v>
      </c>
      <c r="AK1550" s="587"/>
      <c r="AL1550" s="588">
        <f t="shared" si="1595"/>
        <v>0</v>
      </c>
      <c r="AM1550" s="588">
        <f t="shared" si="1571"/>
        <v>0</v>
      </c>
      <c r="AN1550" s="587"/>
      <c r="AO1550" s="588">
        <f t="shared" si="1596"/>
        <v>0</v>
      </c>
      <c r="AP1550" s="588">
        <f t="shared" si="1572"/>
        <v>0</v>
      </c>
      <c r="AQ1550" s="587"/>
      <c r="AR1550" s="588">
        <f t="shared" si="1597"/>
        <v>0</v>
      </c>
      <c r="AS1550" s="588">
        <f t="shared" si="1576"/>
        <v>0</v>
      </c>
      <c r="AT1550" s="587"/>
      <c r="AU1550" s="588">
        <f t="shared" si="1598"/>
        <v>0</v>
      </c>
      <c r="AV1550" s="588">
        <f t="shared" si="1573"/>
        <v>0</v>
      </c>
      <c r="AW1550" s="587"/>
      <c r="AX1550" s="652"/>
      <c r="AY1550" s="706">
        <f t="shared" si="1574"/>
        <v>0</v>
      </c>
      <c r="BC1550" s="30">
        <f t="shared" si="1577"/>
        <v>0</v>
      </c>
      <c r="BD1550" s="30">
        <f t="shared" si="1578"/>
        <v>0</v>
      </c>
      <c r="BE1550" s="30">
        <f t="shared" si="1557"/>
        <v>0</v>
      </c>
      <c r="BF1550" s="30">
        <f t="shared" si="1579"/>
        <v>0</v>
      </c>
      <c r="BG1550" s="30">
        <f t="shared" si="1580"/>
        <v>0</v>
      </c>
      <c r="BH1550" s="30">
        <f t="shared" si="1556"/>
        <v>0</v>
      </c>
      <c r="BI1550" s="30">
        <f t="shared" si="1561"/>
        <v>0</v>
      </c>
      <c r="BJ1550" s="30">
        <f t="shared" si="1581"/>
        <v>0</v>
      </c>
      <c r="BK1550" s="704">
        <f t="shared" si="1582"/>
        <v>0</v>
      </c>
      <c r="BL1550" s="30">
        <f t="shared" si="1583"/>
        <v>0</v>
      </c>
      <c r="BM1550" s="30">
        <f t="shared" si="1584"/>
        <v>0</v>
      </c>
      <c r="BN1550" s="30">
        <f t="shared" si="1559"/>
        <v>0</v>
      </c>
    </row>
    <row r="1551" spans="1:66" ht="15.75" thickBot="1" x14ac:dyDescent="0.3">
      <c r="A1551" s="52"/>
      <c r="B1551" s="53"/>
      <c r="C1551" s="700"/>
      <c r="D1551" s="53"/>
      <c r="E1551" s="62" t="e">
        <f t="shared" si="1560"/>
        <v>#N/A</v>
      </c>
      <c r="F1551" s="664" t="str">
        <f t="shared" si="1558"/>
        <v/>
      </c>
      <c r="G1551" s="587"/>
      <c r="H1551" s="588">
        <f t="shared" si="1585"/>
        <v>0</v>
      </c>
      <c r="I1551" s="588">
        <f t="shared" si="1562"/>
        <v>0</v>
      </c>
      <c r="J1551" s="587"/>
      <c r="K1551" s="588">
        <f t="shared" si="1586"/>
        <v>0</v>
      </c>
      <c r="L1551" s="588">
        <f t="shared" si="1563"/>
        <v>0</v>
      </c>
      <c r="M1551" s="587"/>
      <c r="N1551" s="588">
        <f t="shared" si="1587"/>
        <v>0</v>
      </c>
      <c r="O1551" s="588">
        <f t="shared" si="1564"/>
        <v>0</v>
      </c>
      <c r="P1551" s="587"/>
      <c r="Q1551" s="588">
        <f t="shared" si="1588"/>
        <v>0</v>
      </c>
      <c r="R1551" s="588">
        <f t="shared" si="1565"/>
        <v>0</v>
      </c>
      <c r="S1551" s="587"/>
      <c r="T1551" s="588">
        <f t="shared" si="1589"/>
        <v>0</v>
      </c>
      <c r="U1551" s="588">
        <f t="shared" si="1566"/>
        <v>0</v>
      </c>
      <c r="V1551" s="587"/>
      <c r="W1551" s="588">
        <f t="shared" si="1590"/>
        <v>0</v>
      </c>
      <c r="X1551" s="588">
        <f t="shared" si="1567"/>
        <v>0</v>
      </c>
      <c r="Y1551" s="587"/>
      <c r="Z1551" s="588">
        <f t="shared" si="1591"/>
        <v>0</v>
      </c>
      <c r="AA1551" s="588">
        <f t="shared" si="1575"/>
        <v>0</v>
      </c>
      <c r="AB1551" s="587"/>
      <c r="AC1551" s="588">
        <f t="shared" si="1592"/>
        <v>0</v>
      </c>
      <c r="AD1551" s="588">
        <f t="shared" si="1568"/>
        <v>0</v>
      </c>
      <c r="AE1551" s="587"/>
      <c r="AF1551" s="588">
        <f t="shared" si="1593"/>
        <v>0</v>
      </c>
      <c r="AG1551" s="588">
        <f t="shared" si="1569"/>
        <v>0</v>
      </c>
      <c r="AH1551" s="587"/>
      <c r="AI1551" s="588">
        <f t="shared" si="1594"/>
        <v>0</v>
      </c>
      <c r="AJ1551" s="588">
        <f t="shared" si="1570"/>
        <v>0</v>
      </c>
      <c r="AK1551" s="587"/>
      <c r="AL1551" s="588">
        <f t="shared" si="1595"/>
        <v>0</v>
      </c>
      <c r="AM1551" s="588">
        <f t="shared" si="1571"/>
        <v>0</v>
      </c>
      <c r="AN1551" s="587"/>
      <c r="AO1551" s="588">
        <f t="shared" si="1596"/>
        <v>0</v>
      </c>
      <c r="AP1551" s="588">
        <f t="shared" si="1572"/>
        <v>0</v>
      </c>
      <c r="AQ1551" s="587"/>
      <c r="AR1551" s="588">
        <f t="shared" si="1597"/>
        <v>0</v>
      </c>
      <c r="AS1551" s="588">
        <f t="shared" si="1576"/>
        <v>0</v>
      </c>
      <c r="AT1551" s="587"/>
      <c r="AU1551" s="588">
        <f t="shared" si="1598"/>
        <v>0</v>
      </c>
      <c r="AV1551" s="588">
        <f t="shared" si="1573"/>
        <v>0</v>
      </c>
      <c r="AW1551" s="587"/>
      <c r="AX1551" s="652"/>
      <c r="AY1551" s="706">
        <f t="shared" si="1574"/>
        <v>0</v>
      </c>
      <c r="BC1551" s="30">
        <f t="shared" si="1577"/>
        <v>0</v>
      </c>
      <c r="BD1551" s="30">
        <f t="shared" si="1578"/>
        <v>0</v>
      </c>
      <c r="BE1551" s="30">
        <f t="shared" si="1557"/>
        <v>0</v>
      </c>
      <c r="BF1551" s="30">
        <f t="shared" si="1579"/>
        <v>0</v>
      </c>
      <c r="BG1551" s="30">
        <f t="shared" si="1580"/>
        <v>0</v>
      </c>
      <c r="BH1551" s="30">
        <f t="shared" ref="BH1551:BH1614" si="1599">AA1551-X1551</f>
        <v>0</v>
      </c>
      <c r="BI1551" s="30">
        <f t="shared" si="1561"/>
        <v>0</v>
      </c>
      <c r="BJ1551" s="30">
        <f t="shared" si="1581"/>
        <v>0</v>
      </c>
      <c r="BK1551" s="704">
        <f t="shared" si="1582"/>
        <v>0</v>
      </c>
      <c r="BL1551" s="30">
        <f t="shared" si="1583"/>
        <v>0</v>
      </c>
      <c r="BM1551" s="30">
        <f t="shared" si="1584"/>
        <v>0</v>
      </c>
      <c r="BN1551" s="30">
        <f t="shared" si="1559"/>
        <v>0</v>
      </c>
    </row>
    <row r="1552" spans="1:66" ht="15.75" thickBot="1" x14ac:dyDescent="0.3">
      <c r="A1552" s="52"/>
      <c r="B1552" s="53"/>
      <c r="C1552" s="700"/>
      <c r="D1552" s="53"/>
      <c r="E1552" s="62" t="e">
        <f t="shared" si="1560"/>
        <v>#N/A</v>
      </c>
      <c r="F1552" s="664" t="str">
        <f t="shared" si="1558"/>
        <v/>
      </c>
      <c r="G1552" s="587"/>
      <c r="H1552" s="588">
        <f t="shared" si="1585"/>
        <v>0</v>
      </c>
      <c r="I1552" s="588">
        <f t="shared" si="1562"/>
        <v>0</v>
      </c>
      <c r="J1552" s="587"/>
      <c r="K1552" s="588">
        <f t="shared" si="1586"/>
        <v>0</v>
      </c>
      <c r="L1552" s="588">
        <f t="shared" si="1563"/>
        <v>0</v>
      </c>
      <c r="M1552" s="587"/>
      <c r="N1552" s="588">
        <f t="shared" si="1587"/>
        <v>0</v>
      </c>
      <c r="O1552" s="588">
        <f t="shared" si="1564"/>
        <v>0</v>
      </c>
      <c r="P1552" s="587"/>
      <c r="Q1552" s="588">
        <f t="shared" si="1588"/>
        <v>0</v>
      </c>
      <c r="R1552" s="588">
        <f t="shared" si="1565"/>
        <v>0</v>
      </c>
      <c r="S1552" s="587"/>
      <c r="T1552" s="588">
        <f t="shared" si="1589"/>
        <v>0</v>
      </c>
      <c r="U1552" s="588">
        <f t="shared" si="1566"/>
        <v>0</v>
      </c>
      <c r="V1552" s="587"/>
      <c r="W1552" s="588">
        <f t="shared" si="1590"/>
        <v>0</v>
      </c>
      <c r="X1552" s="588">
        <f t="shared" si="1567"/>
        <v>0</v>
      </c>
      <c r="Y1552" s="587"/>
      <c r="Z1552" s="588">
        <f t="shared" si="1591"/>
        <v>0</v>
      </c>
      <c r="AA1552" s="588">
        <f t="shared" si="1575"/>
        <v>0</v>
      </c>
      <c r="AB1552" s="587"/>
      <c r="AC1552" s="588">
        <f t="shared" si="1592"/>
        <v>0</v>
      </c>
      <c r="AD1552" s="588">
        <f t="shared" si="1568"/>
        <v>0</v>
      </c>
      <c r="AE1552" s="587"/>
      <c r="AF1552" s="588">
        <f t="shared" si="1593"/>
        <v>0</v>
      </c>
      <c r="AG1552" s="588">
        <f t="shared" si="1569"/>
        <v>0</v>
      </c>
      <c r="AH1552" s="587"/>
      <c r="AI1552" s="588">
        <f t="shared" si="1594"/>
        <v>0</v>
      </c>
      <c r="AJ1552" s="588">
        <f t="shared" si="1570"/>
        <v>0</v>
      </c>
      <c r="AK1552" s="587"/>
      <c r="AL1552" s="588">
        <f t="shared" si="1595"/>
        <v>0</v>
      </c>
      <c r="AM1552" s="588">
        <f t="shared" si="1571"/>
        <v>0</v>
      </c>
      <c r="AN1552" s="587"/>
      <c r="AO1552" s="588">
        <f t="shared" si="1596"/>
        <v>0</v>
      </c>
      <c r="AP1552" s="588">
        <f t="shared" si="1572"/>
        <v>0</v>
      </c>
      <c r="AQ1552" s="587"/>
      <c r="AR1552" s="588">
        <f t="shared" si="1597"/>
        <v>0</v>
      </c>
      <c r="AS1552" s="588">
        <f t="shared" si="1576"/>
        <v>0</v>
      </c>
      <c r="AT1552" s="587"/>
      <c r="AU1552" s="588">
        <f t="shared" si="1598"/>
        <v>0</v>
      </c>
      <c r="AV1552" s="588">
        <f t="shared" si="1573"/>
        <v>0</v>
      </c>
      <c r="AW1552" s="587"/>
      <c r="AX1552" s="652"/>
      <c r="AY1552" s="706">
        <f t="shared" si="1574"/>
        <v>0</v>
      </c>
      <c r="BC1552" s="30">
        <f t="shared" si="1577"/>
        <v>0</v>
      </c>
      <c r="BD1552" s="30">
        <f t="shared" si="1578"/>
        <v>0</v>
      </c>
      <c r="BE1552" s="30">
        <f t="shared" si="1557"/>
        <v>0</v>
      </c>
      <c r="BF1552" s="30">
        <f t="shared" si="1579"/>
        <v>0</v>
      </c>
      <c r="BG1552" s="30">
        <f t="shared" si="1580"/>
        <v>0</v>
      </c>
      <c r="BH1552" s="30">
        <f t="shared" si="1599"/>
        <v>0</v>
      </c>
      <c r="BI1552" s="30">
        <f t="shared" si="1561"/>
        <v>0</v>
      </c>
      <c r="BJ1552" s="30">
        <f t="shared" si="1581"/>
        <v>0</v>
      </c>
      <c r="BK1552" s="704">
        <f t="shared" si="1582"/>
        <v>0</v>
      </c>
      <c r="BL1552" s="30">
        <f t="shared" si="1583"/>
        <v>0</v>
      </c>
      <c r="BM1552" s="30">
        <f t="shared" si="1584"/>
        <v>0</v>
      </c>
      <c r="BN1552" s="30">
        <f t="shared" si="1559"/>
        <v>0</v>
      </c>
    </row>
    <row r="1553" spans="1:66" ht="15.75" thickBot="1" x14ac:dyDescent="0.3">
      <c r="A1553" s="52"/>
      <c r="B1553" s="53"/>
      <c r="C1553" s="700"/>
      <c r="D1553" s="53"/>
      <c r="E1553" s="62" t="e">
        <f t="shared" si="1560"/>
        <v>#N/A</v>
      </c>
      <c r="F1553" s="664" t="str">
        <f t="shared" si="1558"/>
        <v/>
      </c>
      <c r="G1553" s="587"/>
      <c r="H1553" s="588">
        <f t="shared" si="1585"/>
        <v>0</v>
      </c>
      <c r="I1553" s="588">
        <f t="shared" si="1562"/>
        <v>0</v>
      </c>
      <c r="J1553" s="587"/>
      <c r="K1553" s="588">
        <f t="shared" si="1586"/>
        <v>0</v>
      </c>
      <c r="L1553" s="588">
        <f t="shared" si="1563"/>
        <v>0</v>
      </c>
      <c r="M1553" s="587"/>
      <c r="N1553" s="588">
        <f t="shared" si="1587"/>
        <v>0</v>
      </c>
      <c r="O1553" s="588">
        <f t="shared" si="1564"/>
        <v>0</v>
      </c>
      <c r="P1553" s="587"/>
      <c r="Q1553" s="588">
        <f t="shared" si="1588"/>
        <v>0</v>
      </c>
      <c r="R1553" s="588">
        <f t="shared" si="1565"/>
        <v>0</v>
      </c>
      <c r="S1553" s="587"/>
      <c r="T1553" s="588">
        <f t="shared" si="1589"/>
        <v>0</v>
      </c>
      <c r="U1553" s="588">
        <f t="shared" si="1566"/>
        <v>0</v>
      </c>
      <c r="V1553" s="587"/>
      <c r="W1553" s="588">
        <f t="shared" si="1590"/>
        <v>0</v>
      </c>
      <c r="X1553" s="588">
        <f t="shared" si="1567"/>
        <v>0</v>
      </c>
      <c r="Y1553" s="587"/>
      <c r="Z1553" s="588">
        <f t="shared" si="1591"/>
        <v>0</v>
      </c>
      <c r="AA1553" s="588">
        <f t="shared" si="1575"/>
        <v>0</v>
      </c>
      <c r="AB1553" s="587"/>
      <c r="AC1553" s="588">
        <f t="shared" si="1592"/>
        <v>0</v>
      </c>
      <c r="AD1553" s="588">
        <f t="shared" si="1568"/>
        <v>0</v>
      </c>
      <c r="AE1553" s="587"/>
      <c r="AF1553" s="588">
        <f t="shared" si="1593"/>
        <v>0</v>
      </c>
      <c r="AG1553" s="588">
        <f t="shared" si="1569"/>
        <v>0</v>
      </c>
      <c r="AH1553" s="587"/>
      <c r="AI1553" s="588">
        <f t="shared" si="1594"/>
        <v>0</v>
      </c>
      <c r="AJ1553" s="588">
        <f t="shared" si="1570"/>
        <v>0</v>
      </c>
      <c r="AK1553" s="587"/>
      <c r="AL1553" s="588">
        <f t="shared" si="1595"/>
        <v>0</v>
      </c>
      <c r="AM1553" s="588">
        <f t="shared" si="1571"/>
        <v>0</v>
      </c>
      <c r="AN1553" s="587"/>
      <c r="AO1553" s="588">
        <f t="shared" si="1596"/>
        <v>0</v>
      </c>
      <c r="AP1553" s="588">
        <f t="shared" si="1572"/>
        <v>0</v>
      </c>
      <c r="AQ1553" s="587"/>
      <c r="AR1553" s="588">
        <f t="shared" si="1597"/>
        <v>0</v>
      </c>
      <c r="AS1553" s="588">
        <f t="shared" si="1576"/>
        <v>0</v>
      </c>
      <c r="AT1553" s="587"/>
      <c r="AU1553" s="588">
        <f t="shared" si="1598"/>
        <v>0</v>
      </c>
      <c r="AV1553" s="588">
        <f t="shared" si="1573"/>
        <v>0</v>
      </c>
      <c r="AW1553" s="587"/>
      <c r="AX1553" s="652"/>
      <c r="AY1553" s="706">
        <f t="shared" si="1574"/>
        <v>0</v>
      </c>
      <c r="BC1553" s="30">
        <f t="shared" si="1577"/>
        <v>0</v>
      </c>
      <c r="BD1553" s="30">
        <f t="shared" si="1578"/>
        <v>0</v>
      </c>
      <c r="BE1553" s="30">
        <f t="shared" si="1557"/>
        <v>0</v>
      </c>
      <c r="BF1553" s="30">
        <f t="shared" si="1579"/>
        <v>0</v>
      </c>
      <c r="BG1553" s="30">
        <f t="shared" si="1580"/>
        <v>0</v>
      </c>
      <c r="BH1553" s="30">
        <f t="shared" si="1599"/>
        <v>0</v>
      </c>
      <c r="BI1553" s="30">
        <f t="shared" si="1561"/>
        <v>0</v>
      </c>
      <c r="BJ1553" s="30">
        <f t="shared" si="1581"/>
        <v>0</v>
      </c>
      <c r="BK1553" s="704">
        <f t="shared" si="1582"/>
        <v>0</v>
      </c>
      <c r="BL1553" s="30">
        <f t="shared" si="1583"/>
        <v>0</v>
      </c>
      <c r="BM1553" s="30">
        <f t="shared" si="1584"/>
        <v>0</v>
      </c>
      <c r="BN1553" s="30">
        <f t="shared" si="1559"/>
        <v>0</v>
      </c>
    </row>
    <row r="1554" spans="1:66" ht="15.75" thickBot="1" x14ac:dyDescent="0.3">
      <c r="A1554" s="52"/>
      <c r="B1554" s="53"/>
      <c r="C1554" s="700"/>
      <c r="D1554" s="53"/>
      <c r="E1554" s="62" t="e">
        <f t="shared" si="1560"/>
        <v>#N/A</v>
      </c>
      <c r="F1554" s="664" t="str">
        <f t="shared" si="1558"/>
        <v/>
      </c>
      <c r="G1554" s="587"/>
      <c r="H1554" s="588">
        <f t="shared" si="1585"/>
        <v>0</v>
      </c>
      <c r="I1554" s="588">
        <f t="shared" si="1562"/>
        <v>0</v>
      </c>
      <c r="J1554" s="587"/>
      <c r="K1554" s="588">
        <f t="shared" si="1586"/>
        <v>0</v>
      </c>
      <c r="L1554" s="588">
        <f t="shared" si="1563"/>
        <v>0</v>
      </c>
      <c r="M1554" s="587"/>
      <c r="N1554" s="588">
        <f t="shared" si="1587"/>
        <v>0</v>
      </c>
      <c r="O1554" s="588">
        <f t="shared" si="1564"/>
        <v>0</v>
      </c>
      <c r="P1554" s="587"/>
      <c r="Q1554" s="588">
        <f t="shared" si="1588"/>
        <v>0</v>
      </c>
      <c r="R1554" s="588">
        <f t="shared" si="1565"/>
        <v>0</v>
      </c>
      <c r="S1554" s="587"/>
      <c r="T1554" s="588">
        <f t="shared" si="1589"/>
        <v>0</v>
      </c>
      <c r="U1554" s="588">
        <f t="shared" si="1566"/>
        <v>0</v>
      </c>
      <c r="V1554" s="587"/>
      <c r="W1554" s="588">
        <f t="shared" si="1590"/>
        <v>0</v>
      </c>
      <c r="X1554" s="588">
        <f t="shared" si="1567"/>
        <v>0</v>
      </c>
      <c r="Y1554" s="587"/>
      <c r="Z1554" s="588">
        <f t="shared" si="1591"/>
        <v>0</v>
      </c>
      <c r="AA1554" s="588">
        <f t="shared" si="1575"/>
        <v>0</v>
      </c>
      <c r="AB1554" s="587"/>
      <c r="AC1554" s="588">
        <f t="shared" si="1592"/>
        <v>0</v>
      </c>
      <c r="AD1554" s="588">
        <f t="shared" si="1568"/>
        <v>0</v>
      </c>
      <c r="AE1554" s="587"/>
      <c r="AF1554" s="588">
        <f t="shared" si="1593"/>
        <v>0</v>
      </c>
      <c r="AG1554" s="588">
        <f t="shared" si="1569"/>
        <v>0</v>
      </c>
      <c r="AH1554" s="587"/>
      <c r="AI1554" s="588">
        <f t="shared" si="1594"/>
        <v>0</v>
      </c>
      <c r="AJ1554" s="588">
        <f t="shared" si="1570"/>
        <v>0</v>
      </c>
      <c r="AK1554" s="587"/>
      <c r="AL1554" s="588">
        <f t="shared" si="1595"/>
        <v>0</v>
      </c>
      <c r="AM1554" s="588">
        <f t="shared" si="1571"/>
        <v>0</v>
      </c>
      <c r="AN1554" s="587"/>
      <c r="AO1554" s="588">
        <f t="shared" si="1596"/>
        <v>0</v>
      </c>
      <c r="AP1554" s="588">
        <f t="shared" si="1572"/>
        <v>0</v>
      </c>
      <c r="AQ1554" s="587"/>
      <c r="AR1554" s="588">
        <f t="shared" si="1597"/>
        <v>0</v>
      </c>
      <c r="AS1554" s="588">
        <f t="shared" si="1576"/>
        <v>0</v>
      </c>
      <c r="AT1554" s="587"/>
      <c r="AU1554" s="588">
        <f t="shared" si="1598"/>
        <v>0</v>
      </c>
      <c r="AV1554" s="588">
        <f t="shared" si="1573"/>
        <v>0</v>
      </c>
      <c r="AW1554" s="587"/>
      <c r="AX1554" s="652"/>
      <c r="AY1554" s="706">
        <f t="shared" si="1574"/>
        <v>0</v>
      </c>
      <c r="BC1554" s="30">
        <f t="shared" si="1577"/>
        <v>0</v>
      </c>
      <c r="BD1554" s="30">
        <f t="shared" si="1578"/>
        <v>0</v>
      </c>
      <c r="BE1554" s="30">
        <f t="shared" si="1557"/>
        <v>0</v>
      </c>
      <c r="BF1554" s="30">
        <f t="shared" si="1579"/>
        <v>0</v>
      </c>
      <c r="BG1554" s="30">
        <f t="shared" si="1580"/>
        <v>0</v>
      </c>
      <c r="BH1554" s="30">
        <f t="shared" si="1599"/>
        <v>0</v>
      </c>
      <c r="BI1554" s="30">
        <f t="shared" si="1561"/>
        <v>0</v>
      </c>
      <c r="BJ1554" s="30">
        <f t="shared" si="1581"/>
        <v>0</v>
      </c>
      <c r="BK1554" s="704">
        <f t="shared" si="1582"/>
        <v>0</v>
      </c>
      <c r="BL1554" s="30">
        <f t="shared" si="1583"/>
        <v>0</v>
      </c>
      <c r="BM1554" s="30">
        <f t="shared" si="1584"/>
        <v>0</v>
      </c>
      <c r="BN1554" s="30">
        <f t="shared" si="1559"/>
        <v>0</v>
      </c>
    </row>
    <row r="1555" spans="1:66" ht="15.75" thickBot="1" x14ac:dyDescent="0.3">
      <c r="A1555" s="52"/>
      <c r="B1555" s="53"/>
      <c r="C1555" s="700"/>
      <c r="D1555" s="53"/>
      <c r="E1555" s="62" t="e">
        <f t="shared" si="1560"/>
        <v>#N/A</v>
      </c>
      <c r="F1555" s="664" t="str">
        <f t="shared" si="1558"/>
        <v/>
      </c>
      <c r="G1555" s="587"/>
      <c r="H1555" s="588">
        <f t="shared" si="1585"/>
        <v>0</v>
      </c>
      <c r="I1555" s="588">
        <f t="shared" si="1562"/>
        <v>0</v>
      </c>
      <c r="J1555" s="587"/>
      <c r="K1555" s="588">
        <f t="shared" si="1586"/>
        <v>0</v>
      </c>
      <c r="L1555" s="588">
        <f t="shared" si="1563"/>
        <v>0</v>
      </c>
      <c r="M1555" s="587"/>
      <c r="N1555" s="588">
        <f t="shared" si="1587"/>
        <v>0</v>
      </c>
      <c r="O1555" s="588">
        <f t="shared" si="1564"/>
        <v>0</v>
      </c>
      <c r="P1555" s="587"/>
      <c r="Q1555" s="588">
        <f t="shared" si="1588"/>
        <v>0</v>
      </c>
      <c r="R1555" s="588">
        <f t="shared" si="1565"/>
        <v>0</v>
      </c>
      <c r="S1555" s="587"/>
      <c r="T1555" s="588">
        <f t="shared" si="1589"/>
        <v>0</v>
      </c>
      <c r="U1555" s="588">
        <f t="shared" si="1566"/>
        <v>0</v>
      </c>
      <c r="V1555" s="587"/>
      <c r="W1555" s="588">
        <f t="shared" si="1590"/>
        <v>0</v>
      </c>
      <c r="X1555" s="588">
        <f t="shared" si="1567"/>
        <v>0</v>
      </c>
      <c r="Y1555" s="587"/>
      <c r="Z1555" s="588">
        <f t="shared" si="1591"/>
        <v>0</v>
      </c>
      <c r="AA1555" s="588">
        <f t="shared" si="1575"/>
        <v>0</v>
      </c>
      <c r="AB1555" s="587"/>
      <c r="AC1555" s="588">
        <f t="shared" si="1592"/>
        <v>0</v>
      </c>
      <c r="AD1555" s="588">
        <f t="shared" si="1568"/>
        <v>0</v>
      </c>
      <c r="AE1555" s="587"/>
      <c r="AF1555" s="588">
        <f t="shared" si="1593"/>
        <v>0</v>
      </c>
      <c r="AG1555" s="588">
        <f t="shared" si="1569"/>
        <v>0</v>
      </c>
      <c r="AH1555" s="587"/>
      <c r="AI1555" s="588">
        <f t="shared" si="1594"/>
        <v>0</v>
      </c>
      <c r="AJ1555" s="588">
        <f t="shared" si="1570"/>
        <v>0</v>
      </c>
      <c r="AK1555" s="587"/>
      <c r="AL1555" s="588">
        <f t="shared" si="1595"/>
        <v>0</v>
      </c>
      <c r="AM1555" s="588">
        <f t="shared" si="1571"/>
        <v>0</v>
      </c>
      <c r="AN1555" s="587"/>
      <c r="AO1555" s="588">
        <f t="shared" si="1596"/>
        <v>0</v>
      </c>
      <c r="AP1555" s="588">
        <f t="shared" si="1572"/>
        <v>0</v>
      </c>
      <c r="AQ1555" s="587"/>
      <c r="AR1555" s="588">
        <f t="shared" si="1597"/>
        <v>0</v>
      </c>
      <c r="AS1555" s="588">
        <f t="shared" si="1576"/>
        <v>0</v>
      </c>
      <c r="AT1555" s="587"/>
      <c r="AU1555" s="588">
        <f t="shared" si="1598"/>
        <v>0</v>
      </c>
      <c r="AV1555" s="588">
        <f t="shared" si="1573"/>
        <v>0</v>
      </c>
      <c r="AW1555" s="587"/>
      <c r="AX1555" s="652"/>
      <c r="AY1555" s="706">
        <f t="shared" si="1574"/>
        <v>0</v>
      </c>
      <c r="BC1555" s="30">
        <f t="shared" si="1577"/>
        <v>0</v>
      </c>
      <c r="BD1555" s="30">
        <f t="shared" si="1578"/>
        <v>0</v>
      </c>
      <c r="BE1555" s="30">
        <f t="shared" si="1557"/>
        <v>0</v>
      </c>
      <c r="BF1555" s="30">
        <f t="shared" si="1579"/>
        <v>0</v>
      </c>
      <c r="BG1555" s="30">
        <f t="shared" si="1580"/>
        <v>0</v>
      </c>
      <c r="BH1555" s="30">
        <f t="shared" si="1599"/>
        <v>0</v>
      </c>
      <c r="BI1555" s="30">
        <f t="shared" si="1561"/>
        <v>0</v>
      </c>
      <c r="BJ1555" s="30">
        <f t="shared" si="1581"/>
        <v>0</v>
      </c>
      <c r="BK1555" s="704">
        <f t="shared" si="1582"/>
        <v>0</v>
      </c>
      <c r="BL1555" s="30">
        <f t="shared" si="1583"/>
        <v>0</v>
      </c>
      <c r="BM1555" s="30">
        <f t="shared" si="1584"/>
        <v>0</v>
      </c>
      <c r="BN1555" s="30">
        <f t="shared" si="1559"/>
        <v>0</v>
      </c>
    </row>
    <row r="1556" spans="1:66" ht="15.75" thickBot="1" x14ac:dyDescent="0.3">
      <c r="A1556" s="52"/>
      <c r="B1556" s="53"/>
      <c r="C1556" s="700"/>
      <c r="D1556" s="53"/>
      <c r="E1556" s="62" t="e">
        <f t="shared" si="1560"/>
        <v>#N/A</v>
      </c>
      <c r="F1556" s="664" t="str">
        <f t="shared" si="1558"/>
        <v/>
      </c>
      <c r="G1556" s="587"/>
      <c r="H1556" s="588">
        <f t="shared" si="1585"/>
        <v>0</v>
      </c>
      <c r="I1556" s="588">
        <f t="shared" si="1562"/>
        <v>0</v>
      </c>
      <c r="J1556" s="587"/>
      <c r="K1556" s="588">
        <f t="shared" si="1586"/>
        <v>0</v>
      </c>
      <c r="L1556" s="588">
        <f t="shared" si="1563"/>
        <v>0</v>
      </c>
      <c r="M1556" s="587"/>
      <c r="N1556" s="588">
        <f t="shared" si="1587"/>
        <v>0</v>
      </c>
      <c r="O1556" s="588">
        <f t="shared" si="1564"/>
        <v>0</v>
      </c>
      <c r="P1556" s="587"/>
      <c r="Q1556" s="588">
        <f t="shared" si="1588"/>
        <v>0</v>
      </c>
      <c r="R1556" s="588">
        <f t="shared" si="1565"/>
        <v>0</v>
      </c>
      <c r="S1556" s="587"/>
      <c r="T1556" s="588">
        <f t="shared" si="1589"/>
        <v>0</v>
      </c>
      <c r="U1556" s="588">
        <f t="shared" si="1566"/>
        <v>0</v>
      </c>
      <c r="V1556" s="587"/>
      <c r="W1556" s="588">
        <f t="shared" si="1590"/>
        <v>0</v>
      </c>
      <c r="X1556" s="588">
        <f t="shared" si="1567"/>
        <v>0</v>
      </c>
      <c r="Y1556" s="587"/>
      <c r="Z1556" s="588">
        <f t="shared" si="1591"/>
        <v>0</v>
      </c>
      <c r="AA1556" s="588">
        <f t="shared" si="1575"/>
        <v>0</v>
      </c>
      <c r="AB1556" s="587"/>
      <c r="AC1556" s="588">
        <f t="shared" si="1592"/>
        <v>0</v>
      </c>
      <c r="AD1556" s="588">
        <f t="shared" si="1568"/>
        <v>0</v>
      </c>
      <c r="AE1556" s="587"/>
      <c r="AF1556" s="588">
        <f t="shared" si="1593"/>
        <v>0</v>
      </c>
      <c r="AG1556" s="588">
        <f t="shared" si="1569"/>
        <v>0</v>
      </c>
      <c r="AH1556" s="587"/>
      <c r="AI1556" s="588">
        <f t="shared" si="1594"/>
        <v>0</v>
      </c>
      <c r="AJ1556" s="588">
        <f t="shared" si="1570"/>
        <v>0</v>
      </c>
      <c r="AK1556" s="587"/>
      <c r="AL1556" s="588">
        <f t="shared" si="1595"/>
        <v>0</v>
      </c>
      <c r="AM1556" s="588">
        <f t="shared" si="1571"/>
        <v>0</v>
      </c>
      <c r="AN1556" s="587"/>
      <c r="AO1556" s="588">
        <f t="shared" si="1596"/>
        <v>0</v>
      </c>
      <c r="AP1556" s="588">
        <f t="shared" si="1572"/>
        <v>0</v>
      </c>
      <c r="AQ1556" s="587"/>
      <c r="AR1556" s="588">
        <f t="shared" si="1597"/>
        <v>0</v>
      </c>
      <c r="AS1556" s="588">
        <f t="shared" si="1576"/>
        <v>0</v>
      </c>
      <c r="AT1556" s="587"/>
      <c r="AU1556" s="588">
        <f t="shared" si="1598"/>
        <v>0</v>
      </c>
      <c r="AV1556" s="588">
        <f t="shared" si="1573"/>
        <v>0</v>
      </c>
      <c r="AW1556" s="587"/>
      <c r="AX1556" s="652"/>
      <c r="AY1556" s="706">
        <f t="shared" si="1574"/>
        <v>0</v>
      </c>
      <c r="BC1556" s="30">
        <f t="shared" si="1577"/>
        <v>0</v>
      </c>
      <c r="BD1556" s="30">
        <f t="shared" si="1578"/>
        <v>0</v>
      </c>
      <c r="BE1556" s="30">
        <f t="shared" si="1557"/>
        <v>0</v>
      </c>
      <c r="BF1556" s="30">
        <f t="shared" si="1579"/>
        <v>0</v>
      </c>
      <c r="BG1556" s="30">
        <f t="shared" si="1580"/>
        <v>0</v>
      </c>
      <c r="BH1556" s="30">
        <f t="shared" si="1599"/>
        <v>0</v>
      </c>
      <c r="BI1556" s="30">
        <f t="shared" si="1561"/>
        <v>0</v>
      </c>
      <c r="BJ1556" s="30">
        <f t="shared" si="1581"/>
        <v>0</v>
      </c>
      <c r="BK1556" s="704">
        <f t="shared" si="1582"/>
        <v>0</v>
      </c>
      <c r="BL1556" s="30">
        <f t="shared" si="1583"/>
        <v>0</v>
      </c>
      <c r="BM1556" s="30">
        <f t="shared" si="1584"/>
        <v>0</v>
      </c>
      <c r="BN1556" s="30">
        <f t="shared" si="1559"/>
        <v>0</v>
      </c>
    </row>
    <row r="1557" spans="1:66" ht="15.75" thickBot="1" x14ac:dyDescent="0.3">
      <c r="A1557" s="52"/>
      <c r="B1557" s="53"/>
      <c r="C1557" s="700"/>
      <c r="D1557" s="53"/>
      <c r="E1557" s="62" t="e">
        <f t="shared" si="1560"/>
        <v>#N/A</v>
      </c>
      <c r="F1557" s="664" t="str">
        <f t="shared" si="1558"/>
        <v/>
      </c>
      <c r="G1557" s="587"/>
      <c r="H1557" s="588">
        <f t="shared" si="1585"/>
        <v>0</v>
      </c>
      <c r="I1557" s="588">
        <f t="shared" si="1562"/>
        <v>0</v>
      </c>
      <c r="J1557" s="587"/>
      <c r="K1557" s="588">
        <f t="shared" si="1586"/>
        <v>0</v>
      </c>
      <c r="L1557" s="588">
        <f t="shared" si="1563"/>
        <v>0</v>
      </c>
      <c r="M1557" s="587"/>
      <c r="N1557" s="588">
        <f t="shared" si="1587"/>
        <v>0</v>
      </c>
      <c r="O1557" s="588">
        <f t="shared" si="1564"/>
        <v>0</v>
      </c>
      <c r="P1557" s="587"/>
      <c r="Q1557" s="588">
        <f t="shared" si="1588"/>
        <v>0</v>
      </c>
      <c r="R1557" s="588">
        <f t="shared" si="1565"/>
        <v>0</v>
      </c>
      <c r="S1557" s="587"/>
      <c r="T1557" s="588">
        <f t="shared" si="1589"/>
        <v>0</v>
      </c>
      <c r="U1557" s="588">
        <f t="shared" si="1566"/>
        <v>0</v>
      </c>
      <c r="V1557" s="587"/>
      <c r="W1557" s="588">
        <f t="shared" si="1590"/>
        <v>0</v>
      </c>
      <c r="X1557" s="588">
        <f t="shared" si="1567"/>
        <v>0</v>
      </c>
      <c r="Y1557" s="587"/>
      <c r="Z1557" s="588">
        <f t="shared" si="1591"/>
        <v>0</v>
      </c>
      <c r="AA1557" s="588">
        <f t="shared" si="1575"/>
        <v>0</v>
      </c>
      <c r="AB1557" s="587"/>
      <c r="AC1557" s="588">
        <f t="shared" si="1592"/>
        <v>0</v>
      </c>
      <c r="AD1557" s="588">
        <f t="shared" si="1568"/>
        <v>0</v>
      </c>
      <c r="AE1557" s="587"/>
      <c r="AF1557" s="588">
        <f t="shared" si="1593"/>
        <v>0</v>
      </c>
      <c r="AG1557" s="588">
        <f t="shared" si="1569"/>
        <v>0</v>
      </c>
      <c r="AH1557" s="587"/>
      <c r="AI1557" s="588">
        <f t="shared" si="1594"/>
        <v>0</v>
      </c>
      <c r="AJ1557" s="588">
        <f t="shared" si="1570"/>
        <v>0</v>
      </c>
      <c r="AK1557" s="587"/>
      <c r="AL1557" s="588">
        <f t="shared" si="1595"/>
        <v>0</v>
      </c>
      <c r="AM1557" s="588">
        <f t="shared" si="1571"/>
        <v>0</v>
      </c>
      <c r="AN1557" s="587"/>
      <c r="AO1557" s="588">
        <f t="shared" si="1596"/>
        <v>0</v>
      </c>
      <c r="AP1557" s="588">
        <f t="shared" si="1572"/>
        <v>0</v>
      </c>
      <c r="AQ1557" s="587"/>
      <c r="AR1557" s="588">
        <f t="shared" si="1597"/>
        <v>0</v>
      </c>
      <c r="AS1557" s="588">
        <f t="shared" si="1576"/>
        <v>0</v>
      </c>
      <c r="AT1557" s="587"/>
      <c r="AU1557" s="588">
        <f t="shared" si="1598"/>
        <v>0</v>
      </c>
      <c r="AV1557" s="588">
        <f t="shared" si="1573"/>
        <v>0</v>
      </c>
      <c r="AW1557" s="587"/>
      <c r="AX1557" s="652"/>
      <c r="AY1557" s="706">
        <f t="shared" si="1574"/>
        <v>0</v>
      </c>
      <c r="BC1557" s="30">
        <f t="shared" si="1577"/>
        <v>0</v>
      </c>
      <c r="BD1557" s="30">
        <f t="shared" si="1578"/>
        <v>0</v>
      </c>
      <c r="BE1557" s="30">
        <f t="shared" si="1557"/>
        <v>0</v>
      </c>
      <c r="BF1557" s="30">
        <f t="shared" si="1579"/>
        <v>0</v>
      </c>
      <c r="BG1557" s="30">
        <f t="shared" si="1580"/>
        <v>0</v>
      </c>
      <c r="BH1557" s="30">
        <f t="shared" si="1599"/>
        <v>0</v>
      </c>
      <c r="BI1557" s="30">
        <f t="shared" si="1561"/>
        <v>0</v>
      </c>
      <c r="BJ1557" s="30">
        <f t="shared" si="1581"/>
        <v>0</v>
      </c>
      <c r="BK1557" s="704">
        <f t="shared" si="1582"/>
        <v>0</v>
      </c>
      <c r="BL1557" s="30">
        <f t="shared" si="1583"/>
        <v>0</v>
      </c>
      <c r="BM1557" s="30">
        <f t="shared" si="1584"/>
        <v>0</v>
      </c>
      <c r="BN1557" s="30">
        <f t="shared" si="1559"/>
        <v>0</v>
      </c>
    </row>
    <row r="1558" spans="1:66" ht="15.75" thickBot="1" x14ac:dyDescent="0.3">
      <c r="A1558" s="52"/>
      <c r="B1558" s="53"/>
      <c r="C1558" s="700"/>
      <c r="D1558" s="53"/>
      <c r="E1558" s="62" t="e">
        <f t="shared" si="1560"/>
        <v>#N/A</v>
      </c>
      <c r="F1558" s="664" t="str">
        <f t="shared" si="1558"/>
        <v/>
      </c>
      <c r="G1558" s="587"/>
      <c r="H1558" s="588">
        <f t="shared" si="1585"/>
        <v>0</v>
      </c>
      <c r="I1558" s="588">
        <f t="shared" si="1562"/>
        <v>0</v>
      </c>
      <c r="J1558" s="587"/>
      <c r="K1558" s="588">
        <f t="shared" si="1586"/>
        <v>0</v>
      </c>
      <c r="L1558" s="588">
        <f t="shared" si="1563"/>
        <v>0</v>
      </c>
      <c r="M1558" s="587"/>
      <c r="N1558" s="588">
        <f t="shared" si="1587"/>
        <v>0</v>
      </c>
      <c r="O1558" s="588">
        <f t="shared" si="1564"/>
        <v>0</v>
      </c>
      <c r="P1558" s="587"/>
      <c r="Q1558" s="588">
        <f t="shared" si="1588"/>
        <v>0</v>
      </c>
      <c r="R1558" s="588">
        <f t="shared" si="1565"/>
        <v>0</v>
      </c>
      <c r="S1558" s="587"/>
      <c r="T1558" s="588">
        <f t="shared" si="1589"/>
        <v>0</v>
      </c>
      <c r="U1558" s="588">
        <f t="shared" si="1566"/>
        <v>0</v>
      </c>
      <c r="V1558" s="587"/>
      <c r="W1558" s="588">
        <f t="shared" si="1590"/>
        <v>0</v>
      </c>
      <c r="X1558" s="588">
        <f t="shared" si="1567"/>
        <v>0</v>
      </c>
      <c r="Y1558" s="587"/>
      <c r="Z1558" s="588">
        <f t="shared" si="1591"/>
        <v>0</v>
      </c>
      <c r="AA1558" s="588">
        <f t="shared" si="1575"/>
        <v>0</v>
      </c>
      <c r="AB1558" s="587"/>
      <c r="AC1558" s="588">
        <f t="shared" si="1592"/>
        <v>0</v>
      </c>
      <c r="AD1558" s="588">
        <f t="shared" si="1568"/>
        <v>0</v>
      </c>
      <c r="AE1558" s="587"/>
      <c r="AF1558" s="588">
        <f t="shared" si="1593"/>
        <v>0</v>
      </c>
      <c r="AG1558" s="588">
        <f t="shared" si="1569"/>
        <v>0</v>
      </c>
      <c r="AH1558" s="587"/>
      <c r="AI1558" s="588">
        <f t="shared" si="1594"/>
        <v>0</v>
      </c>
      <c r="AJ1558" s="588">
        <f t="shared" si="1570"/>
        <v>0</v>
      </c>
      <c r="AK1558" s="587"/>
      <c r="AL1558" s="588">
        <f t="shared" si="1595"/>
        <v>0</v>
      </c>
      <c r="AM1558" s="588">
        <f t="shared" si="1571"/>
        <v>0</v>
      </c>
      <c r="AN1558" s="587"/>
      <c r="AO1558" s="588">
        <f t="shared" si="1596"/>
        <v>0</v>
      </c>
      <c r="AP1558" s="588">
        <f t="shared" si="1572"/>
        <v>0</v>
      </c>
      <c r="AQ1558" s="587"/>
      <c r="AR1558" s="588">
        <f t="shared" si="1597"/>
        <v>0</v>
      </c>
      <c r="AS1558" s="588">
        <f t="shared" si="1576"/>
        <v>0</v>
      </c>
      <c r="AT1558" s="587"/>
      <c r="AU1558" s="588">
        <f t="shared" si="1598"/>
        <v>0</v>
      </c>
      <c r="AV1558" s="588">
        <f t="shared" si="1573"/>
        <v>0</v>
      </c>
      <c r="AW1558" s="587"/>
      <c r="AX1558" s="652"/>
      <c r="AY1558" s="706">
        <f t="shared" si="1574"/>
        <v>0</v>
      </c>
      <c r="BC1558" s="30">
        <f t="shared" si="1577"/>
        <v>0</v>
      </c>
      <c r="BD1558" s="30">
        <f t="shared" si="1578"/>
        <v>0</v>
      </c>
      <c r="BE1558" s="30">
        <f t="shared" si="1557"/>
        <v>0</v>
      </c>
      <c r="BF1558" s="30">
        <f t="shared" si="1579"/>
        <v>0</v>
      </c>
      <c r="BG1558" s="30">
        <f t="shared" si="1580"/>
        <v>0</v>
      </c>
      <c r="BH1558" s="30">
        <f t="shared" si="1599"/>
        <v>0</v>
      </c>
      <c r="BI1558" s="30">
        <f t="shared" si="1561"/>
        <v>0</v>
      </c>
      <c r="BJ1558" s="30">
        <f t="shared" si="1581"/>
        <v>0</v>
      </c>
      <c r="BK1558" s="704">
        <f t="shared" si="1582"/>
        <v>0</v>
      </c>
      <c r="BL1558" s="30">
        <f t="shared" si="1583"/>
        <v>0</v>
      </c>
      <c r="BM1558" s="30">
        <f t="shared" si="1584"/>
        <v>0</v>
      </c>
      <c r="BN1558" s="30">
        <f t="shared" si="1559"/>
        <v>0</v>
      </c>
    </row>
    <row r="1559" spans="1:66" ht="15.75" thickBot="1" x14ac:dyDescent="0.3">
      <c r="A1559" s="52"/>
      <c r="B1559" s="53"/>
      <c r="C1559" s="700"/>
      <c r="D1559" s="53"/>
      <c r="E1559" s="62" t="e">
        <f t="shared" si="1560"/>
        <v>#N/A</v>
      </c>
      <c r="F1559" s="664" t="str">
        <f t="shared" si="1558"/>
        <v/>
      </c>
      <c r="G1559" s="587"/>
      <c r="H1559" s="588">
        <f t="shared" si="1585"/>
        <v>0</v>
      </c>
      <c r="I1559" s="588">
        <f t="shared" si="1562"/>
        <v>0</v>
      </c>
      <c r="J1559" s="587"/>
      <c r="K1559" s="588">
        <f t="shared" si="1586"/>
        <v>0</v>
      </c>
      <c r="L1559" s="588">
        <f t="shared" si="1563"/>
        <v>0</v>
      </c>
      <c r="M1559" s="587"/>
      <c r="N1559" s="588">
        <f t="shared" si="1587"/>
        <v>0</v>
      </c>
      <c r="O1559" s="588">
        <f t="shared" si="1564"/>
        <v>0</v>
      </c>
      <c r="P1559" s="587"/>
      <c r="Q1559" s="588">
        <f t="shared" si="1588"/>
        <v>0</v>
      </c>
      <c r="R1559" s="588">
        <f t="shared" si="1565"/>
        <v>0</v>
      </c>
      <c r="S1559" s="587"/>
      <c r="T1559" s="588">
        <f t="shared" si="1589"/>
        <v>0</v>
      </c>
      <c r="U1559" s="588">
        <f t="shared" si="1566"/>
        <v>0</v>
      </c>
      <c r="V1559" s="587"/>
      <c r="W1559" s="588">
        <f t="shared" si="1590"/>
        <v>0</v>
      </c>
      <c r="X1559" s="588">
        <f t="shared" si="1567"/>
        <v>0</v>
      </c>
      <c r="Y1559" s="587"/>
      <c r="Z1559" s="588">
        <f t="shared" si="1591"/>
        <v>0</v>
      </c>
      <c r="AA1559" s="588">
        <f t="shared" si="1575"/>
        <v>0</v>
      </c>
      <c r="AB1559" s="587"/>
      <c r="AC1559" s="588">
        <f t="shared" si="1592"/>
        <v>0</v>
      </c>
      <c r="AD1559" s="588">
        <f t="shared" si="1568"/>
        <v>0</v>
      </c>
      <c r="AE1559" s="587"/>
      <c r="AF1559" s="588">
        <f t="shared" si="1593"/>
        <v>0</v>
      </c>
      <c r="AG1559" s="588">
        <f t="shared" si="1569"/>
        <v>0</v>
      </c>
      <c r="AH1559" s="587"/>
      <c r="AI1559" s="588">
        <f t="shared" si="1594"/>
        <v>0</v>
      </c>
      <c r="AJ1559" s="588">
        <f t="shared" si="1570"/>
        <v>0</v>
      </c>
      <c r="AK1559" s="587"/>
      <c r="AL1559" s="588">
        <f t="shared" si="1595"/>
        <v>0</v>
      </c>
      <c r="AM1559" s="588">
        <f t="shared" si="1571"/>
        <v>0</v>
      </c>
      <c r="AN1559" s="587"/>
      <c r="AO1559" s="588">
        <f t="shared" si="1596"/>
        <v>0</v>
      </c>
      <c r="AP1559" s="588">
        <f t="shared" si="1572"/>
        <v>0</v>
      </c>
      <c r="AQ1559" s="587"/>
      <c r="AR1559" s="588">
        <f t="shared" si="1597"/>
        <v>0</v>
      </c>
      <c r="AS1559" s="588">
        <f t="shared" si="1576"/>
        <v>0</v>
      </c>
      <c r="AT1559" s="587"/>
      <c r="AU1559" s="588">
        <f t="shared" si="1598"/>
        <v>0</v>
      </c>
      <c r="AV1559" s="588">
        <f t="shared" si="1573"/>
        <v>0</v>
      </c>
      <c r="AW1559" s="587"/>
      <c r="AX1559" s="652"/>
      <c r="AY1559" s="706">
        <f t="shared" si="1574"/>
        <v>0</v>
      </c>
      <c r="BC1559" s="30">
        <f t="shared" si="1577"/>
        <v>0</v>
      </c>
      <c r="BD1559" s="30">
        <f t="shared" si="1578"/>
        <v>0</v>
      </c>
      <c r="BE1559" s="30">
        <f t="shared" si="1557"/>
        <v>0</v>
      </c>
      <c r="BF1559" s="30">
        <f t="shared" si="1579"/>
        <v>0</v>
      </c>
      <c r="BG1559" s="30">
        <f t="shared" si="1580"/>
        <v>0</v>
      </c>
      <c r="BH1559" s="30">
        <f t="shared" si="1599"/>
        <v>0</v>
      </c>
      <c r="BI1559" s="30">
        <f t="shared" si="1561"/>
        <v>0</v>
      </c>
      <c r="BJ1559" s="30">
        <f t="shared" si="1581"/>
        <v>0</v>
      </c>
      <c r="BK1559" s="704">
        <f t="shared" si="1582"/>
        <v>0</v>
      </c>
      <c r="BL1559" s="30">
        <f t="shared" si="1583"/>
        <v>0</v>
      </c>
      <c r="BM1559" s="30">
        <f t="shared" si="1584"/>
        <v>0</v>
      </c>
      <c r="BN1559" s="30">
        <f t="shared" si="1559"/>
        <v>0</v>
      </c>
    </row>
    <row r="1560" spans="1:66" ht="15.75" thickBot="1" x14ac:dyDescent="0.3">
      <c r="A1560" s="52"/>
      <c r="B1560" s="53"/>
      <c r="C1560" s="700"/>
      <c r="D1560" s="53"/>
      <c r="E1560" s="62" t="e">
        <f t="shared" si="1560"/>
        <v>#N/A</v>
      </c>
      <c r="F1560" s="664" t="str">
        <f t="shared" si="1558"/>
        <v/>
      </c>
      <c r="G1560" s="587"/>
      <c r="H1560" s="588">
        <f t="shared" si="1585"/>
        <v>0</v>
      </c>
      <c r="I1560" s="588">
        <f t="shared" si="1562"/>
        <v>0</v>
      </c>
      <c r="J1560" s="587"/>
      <c r="K1560" s="588">
        <f t="shared" si="1586"/>
        <v>0</v>
      </c>
      <c r="L1560" s="588">
        <f t="shared" si="1563"/>
        <v>0</v>
      </c>
      <c r="M1560" s="587"/>
      <c r="N1560" s="588">
        <f t="shared" si="1587"/>
        <v>0</v>
      </c>
      <c r="O1560" s="588">
        <f t="shared" si="1564"/>
        <v>0</v>
      </c>
      <c r="P1560" s="587"/>
      <c r="Q1560" s="588">
        <f t="shared" si="1588"/>
        <v>0</v>
      </c>
      <c r="R1560" s="588">
        <f t="shared" si="1565"/>
        <v>0</v>
      </c>
      <c r="S1560" s="587"/>
      <c r="T1560" s="588">
        <f t="shared" si="1589"/>
        <v>0</v>
      </c>
      <c r="U1560" s="588">
        <f t="shared" si="1566"/>
        <v>0</v>
      </c>
      <c r="V1560" s="587"/>
      <c r="W1560" s="588">
        <f t="shared" si="1590"/>
        <v>0</v>
      </c>
      <c r="X1560" s="588">
        <f t="shared" si="1567"/>
        <v>0</v>
      </c>
      <c r="Y1560" s="587"/>
      <c r="Z1560" s="588">
        <f t="shared" si="1591"/>
        <v>0</v>
      </c>
      <c r="AA1560" s="588">
        <f t="shared" si="1575"/>
        <v>0</v>
      </c>
      <c r="AB1560" s="587"/>
      <c r="AC1560" s="588">
        <f t="shared" si="1592"/>
        <v>0</v>
      </c>
      <c r="AD1560" s="588">
        <f t="shared" si="1568"/>
        <v>0</v>
      </c>
      <c r="AE1560" s="587"/>
      <c r="AF1560" s="588">
        <f t="shared" si="1593"/>
        <v>0</v>
      </c>
      <c r="AG1560" s="588">
        <f t="shared" si="1569"/>
        <v>0</v>
      </c>
      <c r="AH1560" s="587"/>
      <c r="AI1560" s="588">
        <f t="shared" si="1594"/>
        <v>0</v>
      </c>
      <c r="AJ1560" s="588">
        <f t="shared" si="1570"/>
        <v>0</v>
      </c>
      <c r="AK1560" s="587"/>
      <c r="AL1560" s="588">
        <f t="shared" si="1595"/>
        <v>0</v>
      </c>
      <c r="AM1560" s="588">
        <f t="shared" si="1571"/>
        <v>0</v>
      </c>
      <c r="AN1560" s="587"/>
      <c r="AO1560" s="588">
        <f t="shared" si="1596"/>
        <v>0</v>
      </c>
      <c r="AP1560" s="588">
        <f t="shared" si="1572"/>
        <v>0</v>
      </c>
      <c r="AQ1560" s="587"/>
      <c r="AR1560" s="588">
        <f t="shared" si="1597"/>
        <v>0</v>
      </c>
      <c r="AS1560" s="588">
        <f t="shared" si="1576"/>
        <v>0</v>
      </c>
      <c r="AT1560" s="587"/>
      <c r="AU1560" s="588">
        <f t="shared" si="1598"/>
        <v>0</v>
      </c>
      <c r="AV1560" s="588">
        <f t="shared" si="1573"/>
        <v>0</v>
      </c>
      <c r="AW1560" s="587"/>
      <c r="AX1560" s="652"/>
      <c r="AY1560" s="706">
        <f t="shared" si="1574"/>
        <v>0</v>
      </c>
      <c r="BC1560" s="30">
        <f t="shared" si="1577"/>
        <v>0</v>
      </c>
      <c r="BD1560" s="30">
        <f t="shared" si="1578"/>
        <v>0</v>
      </c>
      <c r="BE1560" s="30">
        <f t="shared" si="1557"/>
        <v>0</v>
      </c>
      <c r="BF1560" s="30">
        <f t="shared" si="1579"/>
        <v>0</v>
      </c>
      <c r="BG1560" s="30">
        <f t="shared" si="1580"/>
        <v>0</v>
      </c>
      <c r="BH1560" s="30">
        <f t="shared" si="1599"/>
        <v>0</v>
      </c>
      <c r="BI1560" s="30">
        <f t="shared" si="1561"/>
        <v>0</v>
      </c>
      <c r="BJ1560" s="30">
        <f t="shared" si="1581"/>
        <v>0</v>
      </c>
      <c r="BK1560" s="704">
        <f t="shared" si="1582"/>
        <v>0</v>
      </c>
      <c r="BL1560" s="30">
        <f t="shared" si="1583"/>
        <v>0</v>
      </c>
      <c r="BM1560" s="30">
        <f t="shared" si="1584"/>
        <v>0</v>
      </c>
      <c r="BN1560" s="30">
        <f t="shared" si="1559"/>
        <v>0</v>
      </c>
    </row>
    <row r="1561" spans="1:66" ht="15.75" thickBot="1" x14ac:dyDescent="0.3">
      <c r="A1561" s="52"/>
      <c r="B1561" s="53"/>
      <c r="C1561" s="700"/>
      <c r="D1561" s="53"/>
      <c r="E1561" s="62" t="e">
        <f t="shared" si="1560"/>
        <v>#N/A</v>
      </c>
      <c r="F1561" s="664" t="str">
        <f t="shared" si="1558"/>
        <v/>
      </c>
      <c r="G1561" s="587"/>
      <c r="H1561" s="588">
        <f t="shared" si="1585"/>
        <v>0</v>
      </c>
      <c r="I1561" s="588">
        <f t="shared" si="1562"/>
        <v>0</v>
      </c>
      <c r="J1561" s="587"/>
      <c r="K1561" s="588">
        <f t="shared" si="1586"/>
        <v>0</v>
      </c>
      <c r="L1561" s="588">
        <f t="shared" si="1563"/>
        <v>0</v>
      </c>
      <c r="M1561" s="587"/>
      <c r="N1561" s="588">
        <f t="shared" si="1587"/>
        <v>0</v>
      </c>
      <c r="O1561" s="588">
        <f t="shared" si="1564"/>
        <v>0</v>
      </c>
      <c r="P1561" s="587"/>
      <c r="Q1561" s="588">
        <f t="shared" si="1588"/>
        <v>0</v>
      </c>
      <c r="R1561" s="588">
        <f t="shared" si="1565"/>
        <v>0</v>
      </c>
      <c r="S1561" s="587"/>
      <c r="T1561" s="588">
        <f t="shared" si="1589"/>
        <v>0</v>
      </c>
      <c r="U1561" s="588">
        <f t="shared" si="1566"/>
        <v>0</v>
      </c>
      <c r="V1561" s="587"/>
      <c r="W1561" s="588">
        <f t="shared" si="1590"/>
        <v>0</v>
      </c>
      <c r="X1561" s="588">
        <f t="shared" si="1567"/>
        <v>0</v>
      </c>
      <c r="Y1561" s="587"/>
      <c r="Z1561" s="588">
        <f t="shared" si="1591"/>
        <v>0</v>
      </c>
      <c r="AA1561" s="588">
        <f t="shared" si="1575"/>
        <v>0</v>
      </c>
      <c r="AB1561" s="587"/>
      <c r="AC1561" s="588">
        <f t="shared" si="1592"/>
        <v>0</v>
      </c>
      <c r="AD1561" s="588">
        <f t="shared" si="1568"/>
        <v>0</v>
      </c>
      <c r="AE1561" s="587"/>
      <c r="AF1561" s="588">
        <f t="shared" si="1593"/>
        <v>0</v>
      </c>
      <c r="AG1561" s="588">
        <f t="shared" si="1569"/>
        <v>0</v>
      </c>
      <c r="AH1561" s="587"/>
      <c r="AI1561" s="588">
        <f t="shared" si="1594"/>
        <v>0</v>
      </c>
      <c r="AJ1561" s="588">
        <f t="shared" si="1570"/>
        <v>0</v>
      </c>
      <c r="AK1561" s="587"/>
      <c r="AL1561" s="588">
        <f t="shared" si="1595"/>
        <v>0</v>
      </c>
      <c r="AM1561" s="588">
        <f t="shared" si="1571"/>
        <v>0</v>
      </c>
      <c r="AN1561" s="587"/>
      <c r="AO1561" s="588">
        <f t="shared" si="1596"/>
        <v>0</v>
      </c>
      <c r="AP1561" s="588">
        <f t="shared" si="1572"/>
        <v>0</v>
      </c>
      <c r="AQ1561" s="587"/>
      <c r="AR1561" s="588">
        <f t="shared" si="1597"/>
        <v>0</v>
      </c>
      <c r="AS1561" s="588">
        <f t="shared" si="1576"/>
        <v>0</v>
      </c>
      <c r="AT1561" s="587"/>
      <c r="AU1561" s="588">
        <f t="shared" si="1598"/>
        <v>0</v>
      </c>
      <c r="AV1561" s="588">
        <f t="shared" si="1573"/>
        <v>0</v>
      </c>
      <c r="AW1561" s="587"/>
      <c r="AX1561" s="652"/>
      <c r="AY1561" s="706">
        <f t="shared" si="1574"/>
        <v>0</v>
      </c>
      <c r="BC1561" s="30">
        <f t="shared" si="1577"/>
        <v>0</v>
      </c>
      <c r="BD1561" s="30">
        <f t="shared" si="1578"/>
        <v>0</v>
      </c>
      <c r="BE1561" s="30">
        <f t="shared" ref="BE1561:BE1624" si="1600">R1561-O1561</f>
        <v>0</v>
      </c>
      <c r="BF1561" s="30">
        <f t="shared" si="1579"/>
        <v>0</v>
      </c>
      <c r="BG1561" s="30">
        <f t="shared" si="1580"/>
        <v>0</v>
      </c>
      <c r="BH1561" s="30">
        <f t="shared" si="1599"/>
        <v>0</v>
      </c>
      <c r="BI1561" s="30">
        <f t="shared" si="1561"/>
        <v>0</v>
      </c>
      <c r="BJ1561" s="30">
        <f t="shared" si="1581"/>
        <v>0</v>
      </c>
      <c r="BK1561" s="704">
        <f t="shared" si="1582"/>
        <v>0</v>
      </c>
      <c r="BL1561" s="30">
        <f t="shared" si="1583"/>
        <v>0</v>
      </c>
      <c r="BM1561" s="30">
        <f t="shared" si="1584"/>
        <v>0</v>
      </c>
      <c r="BN1561" s="30">
        <f t="shared" si="1559"/>
        <v>0</v>
      </c>
    </row>
    <row r="1562" spans="1:66" ht="15.75" thickBot="1" x14ac:dyDescent="0.3">
      <c r="A1562" s="52"/>
      <c r="B1562" s="53"/>
      <c r="C1562" s="700"/>
      <c r="D1562" s="53"/>
      <c r="E1562" s="62" t="e">
        <f t="shared" si="1560"/>
        <v>#N/A</v>
      </c>
      <c r="F1562" s="664" t="str">
        <f t="shared" si="1558"/>
        <v/>
      </c>
      <c r="G1562" s="587"/>
      <c r="H1562" s="588">
        <f t="shared" si="1585"/>
        <v>0</v>
      </c>
      <c r="I1562" s="588">
        <f t="shared" si="1562"/>
        <v>0</v>
      </c>
      <c r="J1562" s="587"/>
      <c r="K1562" s="588">
        <f t="shared" si="1586"/>
        <v>0</v>
      </c>
      <c r="L1562" s="588">
        <f t="shared" si="1563"/>
        <v>0</v>
      </c>
      <c r="M1562" s="587"/>
      <c r="N1562" s="588">
        <f t="shared" si="1587"/>
        <v>0</v>
      </c>
      <c r="O1562" s="588">
        <f t="shared" si="1564"/>
        <v>0</v>
      </c>
      <c r="P1562" s="587"/>
      <c r="Q1562" s="588">
        <f t="shared" si="1588"/>
        <v>0</v>
      </c>
      <c r="R1562" s="588">
        <f t="shared" si="1565"/>
        <v>0</v>
      </c>
      <c r="S1562" s="587"/>
      <c r="T1562" s="588">
        <f t="shared" si="1589"/>
        <v>0</v>
      </c>
      <c r="U1562" s="588">
        <f t="shared" si="1566"/>
        <v>0</v>
      </c>
      <c r="V1562" s="587"/>
      <c r="W1562" s="588">
        <f t="shared" si="1590"/>
        <v>0</v>
      </c>
      <c r="X1562" s="588">
        <f t="shared" si="1567"/>
        <v>0</v>
      </c>
      <c r="Y1562" s="587"/>
      <c r="Z1562" s="588">
        <f t="shared" si="1591"/>
        <v>0</v>
      </c>
      <c r="AA1562" s="588">
        <f t="shared" si="1575"/>
        <v>0</v>
      </c>
      <c r="AB1562" s="587"/>
      <c r="AC1562" s="588">
        <f t="shared" si="1592"/>
        <v>0</v>
      </c>
      <c r="AD1562" s="588">
        <f t="shared" si="1568"/>
        <v>0</v>
      </c>
      <c r="AE1562" s="587"/>
      <c r="AF1562" s="588">
        <f t="shared" si="1593"/>
        <v>0</v>
      </c>
      <c r="AG1562" s="588">
        <f t="shared" si="1569"/>
        <v>0</v>
      </c>
      <c r="AH1562" s="587"/>
      <c r="AI1562" s="588">
        <f t="shared" si="1594"/>
        <v>0</v>
      </c>
      <c r="AJ1562" s="588">
        <f t="shared" si="1570"/>
        <v>0</v>
      </c>
      <c r="AK1562" s="587"/>
      <c r="AL1562" s="588">
        <f t="shared" si="1595"/>
        <v>0</v>
      </c>
      <c r="AM1562" s="588">
        <f t="shared" si="1571"/>
        <v>0</v>
      </c>
      <c r="AN1562" s="587"/>
      <c r="AO1562" s="588">
        <f t="shared" si="1596"/>
        <v>0</v>
      </c>
      <c r="AP1562" s="588">
        <f t="shared" si="1572"/>
        <v>0</v>
      </c>
      <c r="AQ1562" s="587"/>
      <c r="AR1562" s="588">
        <f t="shared" si="1597"/>
        <v>0</v>
      </c>
      <c r="AS1562" s="588">
        <f t="shared" si="1576"/>
        <v>0</v>
      </c>
      <c r="AT1562" s="587"/>
      <c r="AU1562" s="588">
        <f t="shared" si="1598"/>
        <v>0</v>
      </c>
      <c r="AV1562" s="588">
        <f t="shared" si="1573"/>
        <v>0</v>
      </c>
      <c r="AW1562" s="587"/>
      <c r="AX1562" s="652"/>
      <c r="AY1562" s="706">
        <f t="shared" si="1574"/>
        <v>0</v>
      </c>
      <c r="BC1562" s="30">
        <f t="shared" si="1577"/>
        <v>0</v>
      </c>
      <c r="BD1562" s="30">
        <f t="shared" si="1578"/>
        <v>0</v>
      </c>
      <c r="BE1562" s="30">
        <f t="shared" si="1600"/>
        <v>0</v>
      </c>
      <c r="BF1562" s="30">
        <f t="shared" si="1579"/>
        <v>0</v>
      </c>
      <c r="BG1562" s="30">
        <f t="shared" si="1580"/>
        <v>0</v>
      </c>
      <c r="BH1562" s="30">
        <f t="shared" si="1599"/>
        <v>0</v>
      </c>
      <c r="BI1562" s="30">
        <f t="shared" si="1561"/>
        <v>0</v>
      </c>
      <c r="BJ1562" s="30">
        <f t="shared" si="1581"/>
        <v>0</v>
      </c>
      <c r="BK1562" s="704">
        <f t="shared" si="1582"/>
        <v>0</v>
      </c>
      <c r="BL1562" s="30">
        <f t="shared" si="1583"/>
        <v>0</v>
      </c>
      <c r="BM1562" s="30">
        <f t="shared" si="1584"/>
        <v>0</v>
      </c>
      <c r="BN1562" s="30">
        <f t="shared" si="1559"/>
        <v>0</v>
      </c>
    </row>
    <row r="1563" spans="1:66" ht="15.75" thickBot="1" x14ac:dyDescent="0.3">
      <c r="A1563" s="52"/>
      <c r="B1563" s="53"/>
      <c r="C1563" s="700"/>
      <c r="D1563" s="53"/>
      <c r="E1563" s="62" t="e">
        <f t="shared" si="1560"/>
        <v>#N/A</v>
      </c>
      <c r="F1563" s="664" t="str">
        <f t="shared" si="1558"/>
        <v/>
      </c>
      <c r="G1563" s="587"/>
      <c r="H1563" s="588">
        <f t="shared" si="1585"/>
        <v>0</v>
      </c>
      <c r="I1563" s="588">
        <f t="shared" si="1562"/>
        <v>0</v>
      </c>
      <c r="J1563" s="587"/>
      <c r="K1563" s="588">
        <f t="shared" si="1586"/>
        <v>0</v>
      </c>
      <c r="L1563" s="588">
        <f t="shared" si="1563"/>
        <v>0</v>
      </c>
      <c r="M1563" s="587"/>
      <c r="N1563" s="588">
        <f t="shared" si="1587"/>
        <v>0</v>
      </c>
      <c r="O1563" s="588">
        <f t="shared" si="1564"/>
        <v>0</v>
      </c>
      <c r="P1563" s="587"/>
      <c r="Q1563" s="588">
        <f t="shared" si="1588"/>
        <v>0</v>
      </c>
      <c r="R1563" s="588">
        <f t="shared" si="1565"/>
        <v>0</v>
      </c>
      <c r="S1563" s="587"/>
      <c r="T1563" s="588">
        <f t="shared" si="1589"/>
        <v>0</v>
      </c>
      <c r="U1563" s="588">
        <f t="shared" si="1566"/>
        <v>0</v>
      </c>
      <c r="V1563" s="587"/>
      <c r="W1563" s="588">
        <f t="shared" si="1590"/>
        <v>0</v>
      </c>
      <c r="X1563" s="588">
        <f t="shared" si="1567"/>
        <v>0</v>
      </c>
      <c r="Y1563" s="587"/>
      <c r="Z1563" s="588">
        <f t="shared" si="1591"/>
        <v>0</v>
      </c>
      <c r="AA1563" s="588">
        <f t="shared" si="1575"/>
        <v>0</v>
      </c>
      <c r="AB1563" s="587"/>
      <c r="AC1563" s="588">
        <f t="shared" si="1592"/>
        <v>0</v>
      </c>
      <c r="AD1563" s="588">
        <f t="shared" si="1568"/>
        <v>0</v>
      </c>
      <c r="AE1563" s="587"/>
      <c r="AF1563" s="588">
        <f t="shared" si="1593"/>
        <v>0</v>
      </c>
      <c r="AG1563" s="588">
        <f t="shared" si="1569"/>
        <v>0</v>
      </c>
      <c r="AH1563" s="587"/>
      <c r="AI1563" s="588">
        <f t="shared" si="1594"/>
        <v>0</v>
      </c>
      <c r="AJ1563" s="588">
        <f t="shared" si="1570"/>
        <v>0</v>
      </c>
      <c r="AK1563" s="587"/>
      <c r="AL1563" s="588">
        <f t="shared" si="1595"/>
        <v>0</v>
      </c>
      <c r="AM1563" s="588">
        <f t="shared" si="1571"/>
        <v>0</v>
      </c>
      <c r="AN1563" s="587"/>
      <c r="AO1563" s="588">
        <f t="shared" si="1596"/>
        <v>0</v>
      </c>
      <c r="AP1563" s="588">
        <f t="shared" si="1572"/>
        <v>0</v>
      </c>
      <c r="AQ1563" s="587"/>
      <c r="AR1563" s="588">
        <f t="shared" si="1597"/>
        <v>0</v>
      </c>
      <c r="AS1563" s="588">
        <f t="shared" si="1576"/>
        <v>0</v>
      </c>
      <c r="AT1563" s="587"/>
      <c r="AU1563" s="588">
        <f t="shared" si="1598"/>
        <v>0</v>
      </c>
      <c r="AV1563" s="588">
        <f t="shared" si="1573"/>
        <v>0</v>
      </c>
      <c r="AW1563" s="587"/>
      <c r="AX1563" s="652"/>
      <c r="AY1563" s="706">
        <f t="shared" si="1574"/>
        <v>0</v>
      </c>
      <c r="BC1563" s="30">
        <f t="shared" si="1577"/>
        <v>0</v>
      </c>
      <c r="BD1563" s="30">
        <f t="shared" si="1578"/>
        <v>0</v>
      </c>
      <c r="BE1563" s="30">
        <f t="shared" si="1600"/>
        <v>0</v>
      </c>
      <c r="BF1563" s="30">
        <f t="shared" si="1579"/>
        <v>0</v>
      </c>
      <c r="BG1563" s="30">
        <f t="shared" si="1580"/>
        <v>0</v>
      </c>
      <c r="BH1563" s="30">
        <f t="shared" si="1599"/>
        <v>0</v>
      </c>
      <c r="BI1563" s="30">
        <f t="shared" si="1561"/>
        <v>0</v>
      </c>
      <c r="BJ1563" s="30">
        <f t="shared" si="1581"/>
        <v>0</v>
      </c>
      <c r="BK1563" s="704">
        <f t="shared" si="1582"/>
        <v>0</v>
      </c>
      <c r="BL1563" s="30">
        <f t="shared" si="1583"/>
        <v>0</v>
      </c>
      <c r="BM1563" s="30">
        <f t="shared" si="1584"/>
        <v>0</v>
      </c>
      <c r="BN1563" s="30">
        <f t="shared" si="1559"/>
        <v>0</v>
      </c>
    </row>
    <row r="1564" spans="1:66" ht="15.75" thickBot="1" x14ac:dyDescent="0.3">
      <c r="A1564" s="52"/>
      <c r="B1564" s="53"/>
      <c r="C1564" s="700"/>
      <c r="D1564" s="53"/>
      <c r="E1564" s="62" t="e">
        <f t="shared" si="1560"/>
        <v>#N/A</v>
      </c>
      <c r="F1564" s="664" t="str">
        <f t="shared" si="1558"/>
        <v/>
      </c>
      <c r="G1564" s="587"/>
      <c r="H1564" s="588">
        <f t="shared" si="1585"/>
        <v>0</v>
      </c>
      <c r="I1564" s="588">
        <f t="shared" si="1562"/>
        <v>0</v>
      </c>
      <c r="J1564" s="587"/>
      <c r="K1564" s="588">
        <f t="shared" si="1586"/>
        <v>0</v>
      </c>
      <c r="L1564" s="588">
        <f t="shared" si="1563"/>
        <v>0</v>
      </c>
      <c r="M1564" s="587"/>
      <c r="N1564" s="588">
        <f t="shared" si="1587"/>
        <v>0</v>
      </c>
      <c r="O1564" s="588">
        <f t="shared" si="1564"/>
        <v>0</v>
      </c>
      <c r="P1564" s="587"/>
      <c r="Q1564" s="588">
        <f t="shared" si="1588"/>
        <v>0</v>
      </c>
      <c r="R1564" s="588">
        <f t="shared" si="1565"/>
        <v>0</v>
      </c>
      <c r="S1564" s="587"/>
      <c r="T1564" s="588">
        <f t="shared" si="1589"/>
        <v>0</v>
      </c>
      <c r="U1564" s="588">
        <f t="shared" si="1566"/>
        <v>0</v>
      </c>
      <c r="V1564" s="587"/>
      <c r="W1564" s="588">
        <f t="shared" si="1590"/>
        <v>0</v>
      </c>
      <c r="X1564" s="588">
        <f t="shared" si="1567"/>
        <v>0</v>
      </c>
      <c r="Y1564" s="587"/>
      <c r="Z1564" s="588">
        <f t="shared" si="1591"/>
        <v>0</v>
      </c>
      <c r="AA1564" s="588">
        <f t="shared" si="1575"/>
        <v>0</v>
      </c>
      <c r="AB1564" s="587"/>
      <c r="AC1564" s="588">
        <f t="shared" si="1592"/>
        <v>0</v>
      </c>
      <c r="AD1564" s="588">
        <f t="shared" si="1568"/>
        <v>0</v>
      </c>
      <c r="AE1564" s="587"/>
      <c r="AF1564" s="588">
        <f t="shared" si="1593"/>
        <v>0</v>
      </c>
      <c r="AG1564" s="588">
        <f t="shared" si="1569"/>
        <v>0</v>
      </c>
      <c r="AH1564" s="587"/>
      <c r="AI1564" s="588">
        <f t="shared" si="1594"/>
        <v>0</v>
      </c>
      <c r="AJ1564" s="588">
        <f t="shared" si="1570"/>
        <v>0</v>
      </c>
      <c r="AK1564" s="587"/>
      <c r="AL1564" s="588">
        <f t="shared" si="1595"/>
        <v>0</v>
      </c>
      <c r="AM1564" s="588">
        <f t="shared" si="1571"/>
        <v>0</v>
      </c>
      <c r="AN1564" s="587"/>
      <c r="AO1564" s="588">
        <f t="shared" si="1596"/>
        <v>0</v>
      </c>
      <c r="AP1564" s="588">
        <f t="shared" si="1572"/>
        <v>0</v>
      </c>
      <c r="AQ1564" s="587"/>
      <c r="AR1564" s="588">
        <f t="shared" si="1597"/>
        <v>0</v>
      </c>
      <c r="AS1564" s="588">
        <f t="shared" si="1576"/>
        <v>0</v>
      </c>
      <c r="AT1564" s="587"/>
      <c r="AU1564" s="588">
        <f t="shared" si="1598"/>
        <v>0</v>
      </c>
      <c r="AV1564" s="588">
        <f t="shared" si="1573"/>
        <v>0</v>
      </c>
      <c r="AW1564" s="587"/>
      <c r="AX1564" s="652"/>
      <c r="AY1564" s="706">
        <f t="shared" si="1574"/>
        <v>0</v>
      </c>
      <c r="BC1564" s="30">
        <f t="shared" si="1577"/>
        <v>0</v>
      </c>
      <c r="BD1564" s="30">
        <f t="shared" si="1578"/>
        <v>0</v>
      </c>
      <c r="BE1564" s="30">
        <f t="shared" si="1600"/>
        <v>0</v>
      </c>
      <c r="BF1564" s="30">
        <f t="shared" si="1579"/>
        <v>0</v>
      </c>
      <c r="BG1564" s="30">
        <f t="shared" si="1580"/>
        <v>0</v>
      </c>
      <c r="BH1564" s="30">
        <f t="shared" si="1599"/>
        <v>0</v>
      </c>
      <c r="BI1564" s="30">
        <f t="shared" si="1561"/>
        <v>0</v>
      </c>
      <c r="BJ1564" s="30">
        <f t="shared" si="1581"/>
        <v>0</v>
      </c>
      <c r="BK1564" s="704">
        <f t="shared" si="1582"/>
        <v>0</v>
      </c>
      <c r="BL1564" s="30">
        <f t="shared" si="1583"/>
        <v>0</v>
      </c>
      <c r="BM1564" s="30">
        <f t="shared" si="1584"/>
        <v>0</v>
      </c>
      <c r="BN1564" s="30">
        <f t="shared" si="1559"/>
        <v>0</v>
      </c>
    </row>
    <row r="1565" spans="1:66" ht="15.75" thickBot="1" x14ac:dyDescent="0.3">
      <c r="A1565" s="52"/>
      <c r="B1565" s="53"/>
      <c r="C1565" s="700"/>
      <c r="D1565" s="53"/>
      <c r="E1565" s="62" t="e">
        <f t="shared" si="1560"/>
        <v>#N/A</v>
      </c>
      <c r="F1565" s="664" t="str">
        <f t="shared" si="1558"/>
        <v/>
      </c>
      <c r="G1565" s="587"/>
      <c r="H1565" s="588">
        <f t="shared" si="1585"/>
        <v>0</v>
      </c>
      <c r="I1565" s="588">
        <f t="shared" si="1562"/>
        <v>0</v>
      </c>
      <c r="J1565" s="587"/>
      <c r="K1565" s="588">
        <f t="shared" si="1586"/>
        <v>0</v>
      </c>
      <c r="L1565" s="588">
        <f t="shared" si="1563"/>
        <v>0</v>
      </c>
      <c r="M1565" s="587"/>
      <c r="N1565" s="588">
        <f t="shared" si="1587"/>
        <v>0</v>
      </c>
      <c r="O1565" s="588">
        <f t="shared" si="1564"/>
        <v>0</v>
      </c>
      <c r="P1565" s="587"/>
      <c r="Q1565" s="588">
        <f t="shared" si="1588"/>
        <v>0</v>
      </c>
      <c r="R1565" s="588">
        <f t="shared" si="1565"/>
        <v>0</v>
      </c>
      <c r="S1565" s="587"/>
      <c r="T1565" s="588">
        <f t="shared" si="1589"/>
        <v>0</v>
      </c>
      <c r="U1565" s="588">
        <f t="shared" si="1566"/>
        <v>0</v>
      </c>
      <c r="V1565" s="587"/>
      <c r="W1565" s="588">
        <f t="shared" si="1590"/>
        <v>0</v>
      </c>
      <c r="X1565" s="588">
        <f t="shared" si="1567"/>
        <v>0</v>
      </c>
      <c r="Y1565" s="587"/>
      <c r="Z1565" s="588">
        <f t="shared" si="1591"/>
        <v>0</v>
      </c>
      <c r="AA1565" s="588">
        <f t="shared" si="1575"/>
        <v>0</v>
      </c>
      <c r="AB1565" s="587"/>
      <c r="AC1565" s="588">
        <f t="shared" si="1592"/>
        <v>0</v>
      </c>
      <c r="AD1565" s="588">
        <f t="shared" si="1568"/>
        <v>0</v>
      </c>
      <c r="AE1565" s="587"/>
      <c r="AF1565" s="588">
        <f t="shared" si="1593"/>
        <v>0</v>
      </c>
      <c r="AG1565" s="588">
        <f t="shared" si="1569"/>
        <v>0</v>
      </c>
      <c r="AH1565" s="587"/>
      <c r="AI1565" s="588">
        <f t="shared" si="1594"/>
        <v>0</v>
      </c>
      <c r="AJ1565" s="588">
        <f t="shared" si="1570"/>
        <v>0</v>
      </c>
      <c r="AK1565" s="587"/>
      <c r="AL1565" s="588">
        <f t="shared" si="1595"/>
        <v>0</v>
      </c>
      <c r="AM1565" s="588">
        <f t="shared" si="1571"/>
        <v>0</v>
      </c>
      <c r="AN1565" s="587"/>
      <c r="AO1565" s="588">
        <f t="shared" si="1596"/>
        <v>0</v>
      </c>
      <c r="AP1565" s="588">
        <f t="shared" si="1572"/>
        <v>0</v>
      </c>
      <c r="AQ1565" s="587"/>
      <c r="AR1565" s="588">
        <f t="shared" si="1597"/>
        <v>0</v>
      </c>
      <c r="AS1565" s="588">
        <f t="shared" si="1576"/>
        <v>0</v>
      </c>
      <c r="AT1565" s="587"/>
      <c r="AU1565" s="588">
        <f t="shared" si="1598"/>
        <v>0</v>
      </c>
      <c r="AV1565" s="588">
        <f t="shared" si="1573"/>
        <v>0</v>
      </c>
      <c r="AW1565" s="587"/>
      <c r="AX1565" s="652"/>
      <c r="AY1565" s="706">
        <f t="shared" si="1574"/>
        <v>0</v>
      </c>
      <c r="BC1565" s="30">
        <f t="shared" si="1577"/>
        <v>0</v>
      </c>
      <c r="BD1565" s="30">
        <f t="shared" si="1578"/>
        <v>0</v>
      </c>
      <c r="BE1565" s="30">
        <f t="shared" si="1600"/>
        <v>0</v>
      </c>
      <c r="BF1565" s="30">
        <f t="shared" si="1579"/>
        <v>0</v>
      </c>
      <c r="BG1565" s="30">
        <f t="shared" si="1580"/>
        <v>0</v>
      </c>
      <c r="BH1565" s="30">
        <f t="shared" si="1599"/>
        <v>0</v>
      </c>
      <c r="BI1565" s="30">
        <f t="shared" si="1561"/>
        <v>0</v>
      </c>
      <c r="BJ1565" s="30">
        <f t="shared" si="1581"/>
        <v>0</v>
      </c>
      <c r="BK1565" s="704">
        <f t="shared" si="1582"/>
        <v>0</v>
      </c>
      <c r="BL1565" s="30">
        <f t="shared" si="1583"/>
        <v>0</v>
      </c>
      <c r="BM1565" s="30">
        <f t="shared" si="1584"/>
        <v>0</v>
      </c>
      <c r="BN1565" s="30">
        <f t="shared" si="1559"/>
        <v>0</v>
      </c>
    </row>
    <row r="1566" spans="1:66" ht="15.75" thickBot="1" x14ac:dyDescent="0.3">
      <c r="A1566" s="52"/>
      <c r="B1566" s="53"/>
      <c r="C1566" s="700"/>
      <c r="D1566" s="53"/>
      <c r="E1566" s="62" t="e">
        <f t="shared" si="1560"/>
        <v>#N/A</v>
      </c>
      <c r="F1566" s="664" t="str">
        <f t="shared" si="1558"/>
        <v/>
      </c>
      <c r="G1566" s="587"/>
      <c r="H1566" s="588">
        <f t="shared" si="1585"/>
        <v>0</v>
      </c>
      <c r="I1566" s="588">
        <f t="shared" si="1562"/>
        <v>0</v>
      </c>
      <c r="J1566" s="587"/>
      <c r="K1566" s="588">
        <f t="shared" si="1586"/>
        <v>0</v>
      </c>
      <c r="L1566" s="588">
        <f t="shared" si="1563"/>
        <v>0</v>
      </c>
      <c r="M1566" s="587"/>
      <c r="N1566" s="588">
        <f t="shared" si="1587"/>
        <v>0</v>
      </c>
      <c r="O1566" s="588">
        <f t="shared" si="1564"/>
        <v>0</v>
      </c>
      <c r="P1566" s="587"/>
      <c r="Q1566" s="588">
        <f t="shared" si="1588"/>
        <v>0</v>
      </c>
      <c r="R1566" s="588">
        <f t="shared" si="1565"/>
        <v>0</v>
      </c>
      <c r="S1566" s="587"/>
      <c r="T1566" s="588">
        <f t="shared" si="1589"/>
        <v>0</v>
      </c>
      <c r="U1566" s="588">
        <f t="shared" si="1566"/>
        <v>0</v>
      </c>
      <c r="V1566" s="587"/>
      <c r="W1566" s="588">
        <f t="shared" si="1590"/>
        <v>0</v>
      </c>
      <c r="X1566" s="588">
        <f t="shared" si="1567"/>
        <v>0</v>
      </c>
      <c r="Y1566" s="587"/>
      <c r="Z1566" s="588">
        <f t="shared" si="1591"/>
        <v>0</v>
      </c>
      <c r="AA1566" s="588">
        <f t="shared" si="1575"/>
        <v>0</v>
      </c>
      <c r="AB1566" s="587"/>
      <c r="AC1566" s="588">
        <f t="shared" si="1592"/>
        <v>0</v>
      </c>
      <c r="AD1566" s="588">
        <f t="shared" si="1568"/>
        <v>0</v>
      </c>
      <c r="AE1566" s="587"/>
      <c r="AF1566" s="588">
        <f t="shared" si="1593"/>
        <v>0</v>
      </c>
      <c r="AG1566" s="588">
        <f t="shared" si="1569"/>
        <v>0</v>
      </c>
      <c r="AH1566" s="587"/>
      <c r="AI1566" s="588">
        <f t="shared" si="1594"/>
        <v>0</v>
      </c>
      <c r="AJ1566" s="588">
        <f t="shared" si="1570"/>
        <v>0</v>
      </c>
      <c r="AK1566" s="587"/>
      <c r="AL1566" s="588">
        <f t="shared" si="1595"/>
        <v>0</v>
      </c>
      <c r="AM1566" s="588">
        <f t="shared" si="1571"/>
        <v>0</v>
      </c>
      <c r="AN1566" s="587"/>
      <c r="AO1566" s="588">
        <f t="shared" si="1596"/>
        <v>0</v>
      </c>
      <c r="AP1566" s="588">
        <f t="shared" si="1572"/>
        <v>0</v>
      </c>
      <c r="AQ1566" s="587"/>
      <c r="AR1566" s="588">
        <f t="shared" si="1597"/>
        <v>0</v>
      </c>
      <c r="AS1566" s="588">
        <f t="shared" si="1576"/>
        <v>0</v>
      </c>
      <c r="AT1566" s="587"/>
      <c r="AU1566" s="588">
        <f t="shared" si="1598"/>
        <v>0</v>
      </c>
      <c r="AV1566" s="588">
        <f t="shared" si="1573"/>
        <v>0</v>
      </c>
      <c r="AW1566" s="587"/>
      <c r="AX1566" s="652"/>
      <c r="AY1566" s="706">
        <f t="shared" si="1574"/>
        <v>0</v>
      </c>
      <c r="BC1566" s="30">
        <f t="shared" si="1577"/>
        <v>0</v>
      </c>
      <c r="BD1566" s="30">
        <f t="shared" si="1578"/>
        <v>0</v>
      </c>
      <c r="BE1566" s="30">
        <f t="shared" si="1600"/>
        <v>0</v>
      </c>
      <c r="BF1566" s="30">
        <f t="shared" si="1579"/>
        <v>0</v>
      </c>
      <c r="BG1566" s="30">
        <f t="shared" si="1580"/>
        <v>0</v>
      </c>
      <c r="BH1566" s="30">
        <f t="shared" si="1599"/>
        <v>0</v>
      </c>
      <c r="BI1566" s="30">
        <f t="shared" si="1561"/>
        <v>0</v>
      </c>
      <c r="BJ1566" s="30">
        <f t="shared" si="1581"/>
        <v>0</v>
      </c>
      <c r="BK1566" s="704">
        <f t="shared" si="1582"/>
        <v>0</v>
      </c>
      <c r="BL1566" s="30">
        <f t="shared" si="1583"/>
        <v>0</v>
      </c>
      <c r="BM1566" s="30">
        <f t="shared" si="1584"/>
        <v>0</v>
      </c>
      <c r="BN1566" s="30">
        <f t="shared" si="1559"/>
        <v>0</v>
      </c>
    </row>
    <row r="1567" spans="1:66" ht="15.75" thickBot="1" x14ac:dyDescent="0.3">
      <c r="A1567" s="52"/>
      <c r="B1567" s="53"/>
      <c r="C1567" s="700"/>
      <c r="D1567" s="53"/>
      <c r="E1567" s="62" t="e">
        <f t="shared" si="1560"/>
        <v>#N/A</v>
      </c>
      <c r="F1567" s="664" t="str">
        <f t="shared" si="1558"/>
        <v/>
      </c>
      <c r="G1567" s="587"/>
      <c r="H1567" s="588">
        <f t="shared" si="1585"/>
        <v>0</v>
      </c>
      <c r="I1567" s="588">
        <f t="shared" si="1562"/>
        <v>0</v>
      </c>
      <c r="J1567" s="587"/>
      <c r="K1567" s="588">
        <f t="shared" si="1586"/>
        <v>0</v>
      </c>
      <c r="L1567" s="588">
        <f t="shared" si="1563"/>
        <v>0</v>
      </c>
      <c r="M1567" s="587"/>
      <c r="N1567" s="588">
        <f t="shared" si="1587"/>
        <v>0</v>
      </c>
      <c r="O1567" s="588">
        <f t="shared" si="1564"/>
        <v>0</v>
      </c>
      <c r="P1567" s="587"/>
      <c r="Q1567" s="588">
        <f t="shared" si="1588"/>
        <v>0</v>
      </c>
      <c r="R1567" s="588">
        <f t="shared" si="1565"/>
        <v>0</v>
      </c>
      <c r="S1567" s="587"/>
      <c r="T1567" s="588">
        <f t="shared" si="1589"/>
        <v>0</v>
      </c>
      <c r="U1567" s="588">
        <f t="shared" si="1566"/>
        <v>0</v>
      </c>
      <c r="V1567" s="587"/>
      <c r="W1567" s="588">
        <f t="shared" si="1590"/>
        <v>0</v>
      </c>
      <c r="X1567" s="588">
        <f t="shared" si="1567"/>
        <v>0</v>
      </c>
      <c r="Y1567" s="587"/>
      <c r="Z1567" s="588">
        <f t="shared" si="1591"/>
        <v>0</v>
      </c>
      <c r="AA1567" s="588">
        <f t="shared" si="1575"/>
        <v>0</v>
      </c>
      <c r="AB1567" s="587"/>
      <c r="AC1567" s="588">
        <f t="shared" si="1592"/>
        <v>0</v>
      </c>
      <c r="AD1567" s="588">
        <f t="shared" si="1568"/>
        <v>0</v>
      </c>
      <c r="AE1567" s="587"/>
      <c r="AF1567" s="588">
        <f t="shared" si="1593"/>
        <v>0</v>
      </c>
      <c r="AG1567" s="588">
        <f t="shared" si="1569"/>
        <v>0</v>
      </c>
      <c r="AH1567" s="587"/>
      <c r="AI1567" s="588">
        <f t="shared" si="1594"/>
        <v>0</v>
      </c>
      <c r="AJ1567" s="588">
        <f t="shared" si="1570"/>
        <v>0</v>
      </c>
      <c r="AK1567" s="587"/>
      <c r="AL1567" s="588">
        <f t="shared" si="1595"/>
        <v>0</v>
      </c>
      <c r="AM1567" s="588">
        <f t="shared" si="1571"/>
        <v>0</v>
      </c>
      <c r="AN1567" s="587"/>
      <c r="AO1567" s="588">
        <f t="shared" si="1596"/>
        <v>0</v>
      </c>
      <c r="AP1567" s="588">
        <f t="shared" si="1572"/>
        <v>0</v>
      </c>
      <c r="AQ1567" s="587"/>
      <c r="AR1567" s="588">
        <f t="shared" si="1597"/>
        <v>0</v>
      </c>
      <c r="AS1567" s="588">
        <f t="shared" si="1576"/>
        <v>0</v>
      </c>
      <c r="AT1567" s="587"/>
      <c r="AU1567" s="588">
        <f t="shared" si="1598"/>
        <v>0</v>
      </c>
      <c r="AV1567" s="588">
        <f t="shared" si="1573"/>
        <v>0</v>
      </c>
      <c r="AW1567" s="587"/>
      <c r="AX1567" s="652"/>
      <c r="AY1567" s="706">
        <f t="shared" si="1574"/>
        <v>0</v>
      </c>
      <c r="BC1567" s="30">
        <f t="shared" si="1577"/>
        <v>0</v>
      </c>
      <c r="BD1567" s="30">
        <f t="shared" si="1578"/>
        <v>0</v>
      </c>
      <c r="BE1567" s="30">
        <f t="shared" si="1600"/>
        <v>0</v>
      </c>
      <c r="BF1567" s="30">
        <f t="shared" si="1579"/>
        <v>0</v>
      </c>
      <c r="BG1567" s="30">
        <f t="shared" si="1580"/>
        <v>0</v>
      </c>
      <c r="BH1567" s="30">
        <f t="shared" si="1599"/>
        <v>0</v>
      </c>
      <c r="BI1567" s="30">
        <f t="shared" si="1561"/>
        <v>0</v>
      </c>
      <c r="BJ1567" s="30">
        <f t="shared" si="1581"/>
        <v>0</v>
      </c>
      <c r="BK1567" s="704">
        <f t="shared" si="1582"/>
        <v>0</v>
      </c>
      <c r="BL1567" s="30">
        <f t="shared" si="1583"/>
        <v>0</v>
      </c>
      <c r="BM1567" s="30">
        <f t="shared" si="1584"/>
        <v>0</v>
      </c>
      <c r="BN1567" s="30">
        <f t="shared" si="1559"/>
        <v>0</v>
      </c>
    </row>
    <row r="1568" spans="1:66" ht="15.75" thickBot="1" x14ac:dyDescent="0.3">
      <c r="A1568" s="52"/>
      <c r="B1568" s="53"/>
      <c r="C1568" s="700"/>
      <c r="D1568" s="53"/>
      <c r="E1568" s="62" t="e">
        <f t="shared" si="1560"/>
        <v>#N/A</v>
      </c>
      <c r="F1568" s="664" t="str">
        <f t="shared" si="1558"/>
        <v/>
      </c>
      <c r="G1568" s="587"/>
      <c r="H1568" s="588">
        <f t="shared" si="1585"/>
        <v>0</v>
      </c>
      <c r="I1568" s="588">
        <f t="shared" si="1562"/>
        <v>0</v>
      </c>
      <c r="J1568" s="587"/>
      <c r="K1568" s="588">
        <f t="shared" si="1586"/>
        <v>0</v>
      </c>
      <c r="L1568" s="588">
        <f t="shared" si="1563"/>
        <v>0</v>
      </c>
      <c r="M1568" s="587"/>
      <c r="N1568" s="588">
        <f t="shared" si="1587"/>
        <v>0</v>
      </c>
      <c r="O1568" s="588">
        <f t="shared" si="1564"/>
        <v>0</v>
      </c>
      <c r="P1568" s="587"/>
      <c r="Q1568" s="588">
        <f t="shared" si="1588"/>
        <v>0</v>
      </c>
      <c r="R1568" s="588">
        <f t="shared" si="1565"/>
        <v>0</v>
      </c>
      <c r="S1568" s="587"/>
      <c r="T1568" s="588">
        <f t="shared" si="1589"/>
        <v>0</v>
      </c>
      <c r="U1568" s="588">
        <f t="shared" si="1566"/>
        <v>0</v>
      </c>
      <c r="V1568" s="587"/>
      <c r="W1568" s="588">
        <f t="shared" si="1590"/>
        <v>0</v>
      </c>
      <c r="X1568" s="588">
        <f t="shared" si="1567"/>
        <v>0</v>
      </c>
      <c r="Y1568" s="587"/>
      <c r="Z1568" s="588">
        <f t="shared" si="1591"/>
        <v>0</v>
      </c>
      <c r="AA1568" s="588">
        <f t="shared" si="1575"/>
        <v>0</v>
      </c>
      <c r="AB1568" s="587"/>
      <c r="AC1568" s="588">
        <f t="shared" si="1592"/>
        <v>0</v>
      </c>
      <c r="AD1568" s="588">
        <f t="shared" si="1568"/>
        <v>0</v>
      </c>
      <c r="AE1568" s="587"/>
      <c r="AF1568" s="588">
        <f t="shared" si="1593"/>
        <v>0</v>
      </c>
      <c r="AG1568" s="588">
        <f t="shared" si="1569"/>
        <v>0</v>
      </c>
      <c r="AH1568" s="587"/>
      <c r="AI1568" s="588">
        <f t="shared" si="1594"/>
        <v>0</v>
      </c>
      <c r="AJ1568" s="588">
        <f t="shared" si="1570"/>
        <v>0</v>
      </c>
      <c r="AK1568" s="587"/>
      <c r="AL1568" s="588">
        <f t="shared" si="1595"/>
        <v>0</v>
      </c>
      <c r="AM1568" s="588">
        <f t="shared" si="1571"/>
        <v>0</v>
      </c>
      <c r="AN1568" s="587"/>
      <c r="AO1568" s="588">
        <f t="shared" si="1596"/>
        <v>0</v>
      </c>
      <c r="AP1568" s="588">
        <f t="shared" si="1572"/>
        <v>0</v>
      </c>
      <c r="AQ1568" s="587"/>
      <c r="AR1568" s="588">
        <f t="shared" si="1597"/>
        <v>0</v>
      </c>
      <c r="AS1568" s="588">
        <f t="shared" si="1576"/>
        <v>0</v>
      </c>
      <c r="AT1568" s="587"/>
      <c r="AU1568" s="588">
        <f t="shared" si="1598"/>
        <v>0</v>
      </c>
      <c r="AV1568" s="588">
        <f t="shared" si="1573"/>
        <v>0</v>
      </c>
      <c r="AW1568" s="587"/>
      <c r="AX1568" s="652"/>
      <c r="AY1568" s="706">
        <f t="shared" si="1574"/>
        <v>0</v>
      </c>
      <c r="BC1568" s="30">
        <f t="shared" si="1577"/>
        <v>0</v>
      </c>
      <c r="BD1568" s="30">
        <f t="shared" si="1578"/>
        <v>0</v>
      </c>
      <c r="BE1568" s="30">
        <f t="shared" si="1600"/>
        <v>0</v>
      </c>
      <c r="BF1568" s="30">
        <f t="shared" si="1579"/>
        <v>0</v>
      </c>
      <c r="BG1568" s="30">
        <f t="shared" si="1580"/>
        <v>0</v>
      </c>
      <c r="BH1568" s="30">
        <f t="shared" si="1599"/>
        <v>0</v>
      </c>
      <c r="BI1568" s="30">
        <f t="shared" si="1561"/>
        <v>0</v>
      </c>
      <c r="BJ1568" s="30">
        <f t="shared" si="1581"/>
        <v>0</v>
      </c>
      <c r="BK1568" s="704">
        <f t="shared" si="1582"/>
        <v>0</v>
      </c>
      <c r="BL1568" s="30">
        <f t="shared" si="1583"/>
        <v>0</v>
      </c>
      <c r="BM1568" s="30">
        <f t="shared" si="1584"/>
        <v>0</v>
      </c>
      <c r="BN1568" s="30">
        <f t="shared" si="1559"/>
        <v>0</v>
      </c>
    </row>
    <row r="1569" spans="1:66" ht="15.75" thickBot="1" x14ac:dyDescent="0.3">
      <c r="A1569" s="52"/>
      <c r="B1569" s="53"/>
      <c r="C1569" s="700"/>
      <c r="D1569" s="53"/>
      <c r="E1569" s="62" t="e">
        <f t="shared" si="1560"/>
        <v>#N/A</v>
      </c>
      <c r="F1569" s="664" t="str">
        <f t="shared" si="1558"/>
        <v/>
      </c>
      <c r="G1569" s="587"/>
      <c r="H1569" s="588">
        <f t="shared" si="1585"/>
        <v>0</v>
      </c>
      <c r="I1569" s="588">
        <f t="shared" si="1562"/>
        <v>0</v>
      </c>
      <c r="J1569" s="587"/>
      <c r="K1569" s="588">
        <f t="shared" si="1586"/>
        <v>0</v>
      </c>
      <c r="L1569" s="588">
        <f t="shared" si="1563"/>
        <v>0</v>
      </c>
      <c r="M1569" s="587"/>
      <c r="N1569" s="588">
        <f t="shared" si="1587"/>
        <v>0</v>
      </c>
      <c r="O1569" s="588">
        <f t="shared" si="1564"/>
        <v>0</v>
      </c>
      <c r="P1569" s="587"/>
      <c r="Q1569" s="588">
        <f t="shared" si="1588"/>
        <v>0</v>
      </c>
      <c r="R1569" s="588">
        <f t="shared" si="1565"/>
        <v>0</v>
      </c>
      <c r="S1569" s="587"/>
      <c r="T1569" s="588">
        <f t="shared" si="1589"/>
        <v>0</v>
      </c>
      <c r="U1569" s="588">
        <f t="shared" si="1566"/>
        <v>0</v>
      </c>
      <c r="V1569" s="587"/>
      <c r="W1569" s="588">
        <f t="shared" si="1590"/>
        <v>0</v>
      </c>
      <c r="X1569" s="588">
        <f t="shared" si="1567"/>
        <v>0</v>
      </c>
      <c r="Y1569" s="587"/>
      <c r="Z1569" s="588">
        <f t="shared" si="1591"/>
        <v>0</v>
      </c>
      <c r="AA1569" s="588">
        <f t="shared" si="1575"/>
        <v>0</v>
      </c>
      <c r="AB1569" s="587"/>
      <c r="AC1569" s="588">
        <f t="shared" si="1592"/>
        <v>0</v>
      </c>
      <c r="AD1569" s="588">
        <f t="shared" si="1568"/>
        <v>0</v>
      </c>
      <c r="AE1569" s="587"/>
      <c r="AF1569" s="588">
        <f t="shared" si="1593"/>
        <v>0</v>
      </c>
      <c r="AG1569" s="588">
        <f t="shared" si="1569"/>
        <v>0</v>
      </c>
      <c r="AH1569" s="587"/>
      <c r="AI1569" s="588">
        <f t="shared" si="1594"/>
        <v>0</v>
      </c>
      <c r="AJ1569" s="588">
        <f t="shared" si="1570"/>
        <v>0</v>
      </c>
      <c r="AK1569" s="587"/>
      <c r="AL1569" s="588">
        <f t="shared" si="1595"/>
        <v>0</v>
      </c>
      <c r="AM1569" s="588">
        <f t="shared" si="1571"/>
        <v>0</v>
      </c>
      <c r="AN1569" s="587"/>
      <c r="AO1569" s="588">
        <f t="shared" si="1596"/>
        <v>0</v>
      </c>
      <c r="AP1569" s="588">
        <f t="shared" si="1572"/>
        <v>0</v>
      </c>
      <c r="AQ1569" s="587"/>
      <c r="AR1569" s="588">
        <f t="shared" si="1597"/>
        <v>0</v>
      </c>
      <c r="AS1569" s="588">
        <f t="shared" si="1576"/>
        <v>0</v>
      </c>
      <c r="AT1569" s="587"/>
      <c r="AU1569" s="588">
        <f t="shared" si="1598"/>
        <v>0</v>
      </c>
      <c r="AV1569" s="588">
        <f t="shared" si="1573"/>
        <v>0</v>
      </c>
      <c r="AW1569" s="587"/>
      <c r="AX1569" s="652"/>
      <c r="AY1569" s="706">
        <f t="shared" si="1574"/>
        <v>0</v>
      </c>
      <c r="BC1569" s="30">
        <f t="shared" si="1577"/>
        <v>0</v>
      </c>
      <c r="BD1569" s="30">
        <f t="shared" si="1578"/>
        <v>0</v>
      </c>
      <c r="BE1569" s="30">
        <f t="shared" si="1600"/>
        <v>0</v>
      </c>
      <c r="BF1569" s="30">
        <f t="shared" si="1579"/>
        <v>0</v>
      </c>
      <c r="BG1569" s="30">
        <f t="shared" si="1580"/>
        <v>0</v>
      </c>
      <c r="BH1569" s="30">
        <f t="shared" si="1599"/>
        <v>0</v>
      </c>
      <c r="BI1569" s="30">
        <f t="shared" si="1561"/>
        <v>0</v>
      </c>
      <c r="BJ1569" s="30">
        <f t="shared" si="1581"/>
        <v>0</v>
      </c>
      <c r="BK1569" s="704">
        <f t="shared" si="1582"/>
        <v>0</v>
      </c>
      <c r="BL1569" s="30">
        <f t="shared" si="1583"/>
        <v>0</v>
      </c>
      <c r="BM1569" s="30">
        <f t="shared" si="1584"/>
        <v>0</v>
      </c>
      <c r="BN1569" s="30">
        <f t="shared" si="1559"/>
        <v>0</v>
      </c>
    </row>
    <row r="1570" spans="1:66" ht="15.75" thickBot="1" x14ac:dyDescent="0.3">
      <c r="A1570" s="52"/>
      <c r="B1570" s="53"/>
      <c r="C1570" s="700"/>
      <c r="D1570" s="53"/>
      <c r="E1570" s="62" t="e">
        <f t="shared" si="1560"/>
        <v>#N/A</v>
      </c>
      <c r="F1570" s="664" t="str">
        <f t="shared" si="1558"/>
        <v/>
      </c>
      <c r="G1570" s="587"/>
      <c r="H1570" s="588">
        <f t="shared" si="1585"/>
        <v>0</v>
      </c>
      <c r="I1570" s="588">
        <f t="shared" si="1562"/>
        <v>0</v>
      </c>
      <c r="J1570" s="587"/>
      <c r="K1570" s="588">
        <f t="shared" si="1586"/>
        <v>0</v>
      </c>
      <c r="L1570" s="588">
        <f t="shared" si="1563"/>
        <v>0</v>
      </c>
      <c r="M1570" s="587"/>
      <c r="N1570" s="588">
        <f t="shared" si="1587"/>
        <v>0</v>
      </c>
      <c r="O1570" s="588">
        <f t="shared" si="1564"/>
        <v>0</v>
      </c>
      <c r="P1570" s="587"/>
      <c r="Q1570" s="588">
        <f t="shared" si="1588"/>
        <v>0</v>
      </c>
      <c r="R1570" s="588">
        <f t="shared" si="1565"/>
        <v>0</v>
      </c>
      <c r="S1570" s="587"/>
      <c r="T1570" s="588">
        <f t="shared" si="1589"/>
        <v>0</v>
      </c>
      <c r="U1570" s="588">
        <f t="shared" si="1566"/>
        <v>0</v>
      </c>
      <c r="V1570" s="587"/>
      <c r="W1570" s="588">
        <f t="shared" si="1590"/>
        <v>0</v>
      </c>
      <c r="X1570" s="588">
        <f t="shared" si="1567"/>
        <v>0</v>
      </c>
      <c r="Y1570" s="587"/>
      <c r="Z1570" s="588">
        <f t="shared" si="1591"/>
        <v>0</v>
      </c>
      <c r="AA1570" s="588">
        <f t="shared" si="1575"/>
        <v>0</v>
      </c>
      <c r="AB1570" s="587"/>
      <c r="AC1570" s="588">
        <f t="shared" si="1592"/>
        <v>0</v>
      </c>
      <c r="AD1570" s="588">
        <f t="shared" si="1568"/>
        <v>0</v>
      </c>
      <c r="AE1570" s="587"/>
      <c r="AF1570" s="588">
        <f t="shared" si="1593"/>
        <v>0</v>
      </c>
      <c r="AG1570" s="588">
        <f t="shared" si="1569"/>
        <v>0</v>
      </c>
      <c r="AH1570" s="587"/>
      <c r="AI1570" s="588">
        <f t="shared" si="1594"/>
        <v>0</v>
      </c>
      <c r="AJ1570" s="588">
        <f t="shared" si="1570"/>
        <v>0</v>
      </c>
      <c r="AK1570" s="587"/>
      <c r="AL1570" s="588">
        <f t="shared" si="1595"/>
        <v>0</v>
      </c>
      <c r="AM1570" s="588">
        <f t="shared" si="1571"/>
        <v>0</v>
      </c>
      <c r="AN1570" s="587"/>
      <c r="AO1570" s="588">
        <f t="shared" si="1596"/>
        <v>0</v>
      </c>
      <c r="AP1570" s="588">
        <f t="shared" si="1572"/>
        <v>0</v>
      </c>
      <c r="AQ1570" s="587"/>
      <c r="AR1570" s="588">
        <f t="shared" si="1597"/>
        <v>0</v>
      </c>
      <c r="AS1570" s="588">
        <f t="shared" si="1576"/>
        <v>0</v>
      </c>
      <c r="AT1570" s="587"/>
      <c r="AU1570" s="588">
        <f t="shared" si="1598"/>
        <v>0</v>
      </c>
      <c r="AV1570" s="588">
        <f t="shared" si="1573"/>
        <v>0</v>
      </c>
      <c r="AW1570" s="587"/>
      <c r="AX1570" s="652"/>
      <c r="AY1570" s="706">
        <f t="shared" si="1574"/>
        <v>0</v>
      </c>
      <c r="BC1570" s="30">
        <f t="shared" si="1577"/>
        <v>0</v>
      </c>
      <c r="BD1570" s="30">
        <f t="shared" si="1578"/>
        <v>0</v>
      </c>
      <c r="BE1570" s="30">
        <f t="shared" si="1600"/>
        <v>0</v>
      </c>
      <c r="BF1570" s="30">
        <f t="shared" si="1579"/>
        <v>0</v>
      </c>
      <c r="BG1570" s="30">
        <f t="shared" si="1580"/>
        <v>0</v>
      </c>
      <c r="BH1570" s="30">
        <f t="shared" si="1599"/>
        <v>0</v>
      </c>
      <c r="BI1570" s="30">
        <f t="shared" si="1561"/>
        <v>0</v>
      </c>
      <c r="BJ1570" s="30">
        <f t="shared" si="1581"/>
        <v>0</v>
      </c>
      <c r="BK1570" s="704">
        <f t="shared" si="1582"/>
        <v>0</v>
      </c>
      <c r="BL1570" s="30">
        <f t="shared" si="1583"/>
        <v>0</v>
      </c>
      <c r="BM1570" s="30">
        <f t="shared" si="1584"/>
        <v>0</v>
      </c>
      <c r="BN1570" s="30">
        <f t="shared" si="1559"/>
        <v>0</v>
      </c>
    </row>
    <row r="1571" spans="1:66" ht="15.75" thickBot="1" x14ac:dyDescent="0.3">
      <c r="A1571" s="52"/>
      <c r="B1571" s="53"/>
      <c r="C1571" s="700"/>
      <c r="D1571" s="53"/>
      <c r="E1571" s="62" t="e">
        <f t="shared" si="1560"/>
        <v>#N/A</v>
      </c>
      <c r="F1571" s="664" t="str">
        <f t="shared" ref="F1571:F1634" si="1601">IFERROR(INDEX(Index_card_code,MATCH($D1571,Index_Card_name,0)),"")</f>
        <v/>
      </c>
      <c r="G1571" s="587"/>
      <c r="H1571" s="588">
        <f t="shared" si="1585"/>
        <v>0</v>
      </c>
      <c r="I1571" s="588">
        <f t="shared" si="1562"/>
        <v>0</v>
      </c>
      <c r="J1571" s="587"/>
      <c r="K1571" s="588">
        <f t="shared" si="1586"/>
        <v>0</v>
      </c>
      <c r="L1571" s="588">
        <f t="shared" si="1563"/>
        <v>0</v>
      </c>
      <c r="M1571" s="587"/>
      <c r="N1571" s="588">
        <f t="shared" si="1587"/>
        <v>0</v>
      </c>
      <c r="O1571" s="588">
        <f t="shared" si="1564"/>
        <v>0</v>
      </c>
      <c r="P1571" s="587"/>
      <c r="Q1571" s="588">
        <f t="shared" si="1588"/>
        <v>0</v>
      </c>
      <c r="R1571" s="588">
        <f t="shared" si="1565"/>
        <v>0</v>
      </c>
      <c r="S1571" s="587"/>
      <c r="T1571" s="588">
        <f t="shared" si="1589"/>
        <v>0</v>
      </c>
      <c r="U1571" s="588">
        <f t="shared" si="1566"/>
        <v>0</v>
      </c>
      <c r="V1571" s="587"/>
      <c r="W1571" s="588">
        <f t="shared" si="1590"/>
        <v>0</v>
      </c>
      <c r="X1571" s="588">
        <f t="shared" si="1567"/>
        <v>0</v>
      </c>
      <c r="Y1571" s="587"/>
      <c r="Z1571" s="588">
        <f t="shared" si="1591"/>
        <v>0</v>
      </c>
      <c r="AA1571" s="588">
        <f t="shared" si="1575"/>
        <v>0</v>
      </c>
      <c r="AB1571" s="587"/>
      <c r="AC1571" s="588">
        <f t="shared" si="1592"/>
        <v>0</v>
      </c>
      <c r="AD1571" s="588">
        <f t="shared" si="1568"/>
        <v>0</v>
      </c>
      <c r="AE1571" s="587"/>
      <c r="AF1571" s="588">
        <f t="shared" si="1593"/>
        <v>0</v>
      </c>
      <c r="AG1571" s="588">
        <f t="shared" si="1569"/>
        <v>0</v>
      </c>
      <c r="AH1571" s="587"/>
      <c r="AI1571" s="588">
        <f t="shared" si="1594"/>
        <v>0</v>
      </c>
      <c r="AJ1571" s="588">
        <f t="shared" si="1570"/>
        <v>0</v>
      </c>
      <c r="AK1571" s="587"/>
      <c r="AL1571" s="588">
        <f t="shared" si="1595"/>
        <v>0</v>
      </c>
      <c r="AM1571" s="588">
        <f t="shared" si="1571"/>
        <v>0</v>
      </c>
      <c r="AN1571" s="587"/>
      <c r="AO1571" s="588">
        <f t="shared" si="1596"/>
        <v>0</v>
      </c>
      <c r="AP1571" s="588">
        <f t="shared" si="1572"/>
        <v>0</v>
      </c>
      <c r="AQ1571" s="587"/>
      <c r="AR1571" s="588">
        <f t="shared" si="1597"/>
        <v>0</v>
      </c>
      <c r="AS1571" s="588">
        <f t="shared" si="1576"/>
        <v>0</v>
      </c>
      <c r="AT1571" s="587"/>
      <c r="AU1571" s="588">
        <f t="shared" si="1598"/>
        <v>0</v>
      </c>
      <c r="AV1571" s="588">
        <f t="shared" si="1573"/>
        <v>0</v>
      </c>
      <c r="AW1571" s="587"/>
      <c r="AX1571" s="652"/>
      <c r="AY1571" s="706">
        <f t="shared" si="1574"/>
        <v>0</v>
      </c>
      <c r="BC1571" s="30">
        <f t="shared" si="1577"/>
        <v>0</v>
      </c>
      <c r="BD1571" s="30">
        <f t="shared" si="1578"/>
        <v>0</v>
      </c>
      <c r="BE1571" s="30">
        <f t="shared" si="1600"/>
        <v>0</v>
      </c>
      <c r="BF1571" s="30">
        <f t="shared" si="1579"/>
        <v>0</v>
      </c>
      <c r="BG1571" s="30">
        <f t="shared" si="1580"/>
        <v>0</v>
      </c>
      <c r="BH1571" s="30">
        <f t="shared" si="1599"/>
        <v>0</v>
      </c>
      <c r="BI1571" s="30">
        <f t="shared" si="1561"/>
        <v>0</v>
      </c>
      <c r="BJ1571" s="30">
        <f t="shared" si="1581"/>
        <v>0</v>
      </c>
      <c r="BK1571" s="704">
        <f t="shared" si="1582"/>
        <v>0</v>
      </c>
      <c r="BL1571" s="30">
        <f t="shared" si="1583"/>
        <v>0</v>
      </c>
      <c r="BM1571" s="30">
        <f t="shared" si="1584"/>
        <v>0</v>
      </c>
      <c r="BN1571" s="30">
        <f t="shared" si="1559"/>
        <v>0</v>
      </c>
    </row>
    <row r="1572" spans="1:66" ht="15.75" thickBot="1" x14ac:dyDescent="0.3">
      <c r="A1572" s="52"/>
      <c r="B1572" s="53"/>
      <c r="C1572" s="700"/>
      <c r="D1572" s="53"/>
      <c r="E1572" s="62" t="e">
        <f t="shared" si="1560"/>
        <v>#N/A</v>
      </c>
      <c r="F1572" s="664" t="str">
        <f t="shared" si="1601"/>
        <v/>
      </c>
      <c r="G1572" s="587"/>
      <c r="H1572" s="588">
        <f t="shared" si="1585"/>
        <v>0</v>
      </c>
      <c r="I1572" s="588">
        <f t="shared" si="1562"/>
        <v>0</v>
      </c>
      <c r="J1572" s="587"/>
      <c r="K1572" s="588">
        <f t="shared" si="1586"/>
        <v>0</v>
      </c>
      <c r="L1572" s="588">
        <f t="shared" si="1563"/>
        <v>0</v>
      </c>
      <c r="M1572" s="587"/>
      <c r="N1572" s="588">
        <f t="shared" si="1587"/>
        <v>0</v>
      </c>
      <c r="O1572" s="588">
        <f t="shared" si="1564"/>
        <v>0</v>
      </c>
      <c r="P1572" s="587"/>
      <c r="Q1572" s="588">
        <f t="shared" si="1588"/>
        <v>0</v>
      </c>
      <c r="R1572" s="588">
        <f t="shared" si="1565"/>
        <v>0</v>
      </c>
      <c r="S1572" s="587"/>
      <c r="T1572" s="588">
        <f t="shared" si="1589"/>
        <v>0</v>
      </c>
      <c r="U1572" s="588">
        <f t="shared" si="1566"/>
        <v>0</v>
      </c>
      <c r="V1572" s="587"/>
      <c r="W1572" s="588">
        <f t="shared" si="1590"/>
        <v>0</v>
      </c>
      <c r="X1572" s="588">
        <f t="shared" si="1567"/>
        <v>0</v>
      </c>
      <c r="Y1572" s="587"/>
      <c r="Z1572" s="588">
        <f t="shared" si="1591"/>
        <v>0</v>
      </c>
      <c r="AA1572" s="588">
        <f t="shared" si="1575"/>
        <v>0</v>
      </c>
      <c r="AB1572" s="587"/>
      <c r="AC1572" s="588">
        <f t="shared" si="1592"/>
        <v>0</v>
      </c>
      <c r="AD1572" s="588">
        <f t="shared" si="1568"/>
        <v>0</v>
      </c>
      <c r="AE1572" s="587"/>
      <c r="AF1572" s="588">
        <f t="shared" si="1593"/>
        <v>0</v>
      </c>
      <c r="AG1572" s="588">
        <f t="shared" si="1569"/>
        <v>0</v>
      </c>
      <c r="AH1572" s="587"/>
      <c r="AI1572" s="588">
        <f t="shared" si="1594"/>
        <v>0</v>
      </c>
      <c r="AJ1572" s="588">
        <f t="shared" si="1570"/>
        <v>0</v>
      </c>
      <c r="AK1572" s="587"/>
      <c r="AL1572" s="588">
        <f t="shared" si="1595"/>
        <v>0</v>
      </c>
      <c r="AM1572" s="588">
        <f t="shared" si="1571"/>
        <v>0</v>
      </c>
      <c r="AN1572" s="587"/>
      <c r="AO1572" s="588">
        <f t="shared" si="1596"/>
        <v>0</v>
      </c>
      <c r="AP1572" s="588">
        <f t="shared" si="1572"/>
        <v>0</v>
      </c>
      <c r="AQ1572" s="587"/>
      <c r="AR1572" s="588">
        <f t="shared" si="1597"/>
        <v>0</v>
      </c>
      <c r="AS1572" s="588">
        <f t="shared" si="1576"/>
        <v>0</v>
      </c>
      <c r="AT1572" s="587"/>
      <c r="AU1572" s="588">
        <f t="shared" si="1598"/>
        <v>0</v>
      </c>
      <c r="AV1572" s="588">
        <f t="shared" si="1573"/>
        <v>0</v>
      </c>
      <c r="AW1572" s="587"/>
      <c r="AX1572" s="652"/>
      <c r="AY1572" s="706">
        <f t="shared" si="1574"/>
        <v>0</v>
      </c>
      <c r="BC1572" s="30">
        <f t="shared" si="1577"/>
        <v>0</v>
      </c>
      <c r="BD1572" s="30">
        <f t="shared" si="1578"/>
        <v>0</v>
      </c>
      <c r="BE1572" s="30">
        <f t="shared" si="1600"/>
        <v>0</v>
      </c>
      <c r="BF1572" s="30">
        <f t="shared" si="1579"/>
        <v>0</v>
      </c>
      <c r="BG1572" s="30">
        <f t="shared" si="1580"/>
        <v>0</v>
      </c>
      <c r="BH1572" s="30">
        <f t="shared" si="1599"/>
        <v>0</v>
      </c>
      <c r="BI1572" s="30">
        <f t="shared" si="1561"/>
        <v>0</v>
      </c>
      <c r="BJ1572" s="30">
        <f t="shared" si="1581"/>
        <v>0</v>
      </c>
      <c r="BK1572" s="704">
        <f t="shared" si="1582"/>
        <v>0</v>
      </c>
      <c r="BL1572" s="30">
        <f t="shared" si="1583"/>
        <v>0</v>
      </c>
      <c r="BM1572" s="30">
        <f t="shared" si="1584"/>
        <v>0</v>
      </c>
      <c r="BN1572" s="30">
        <f t="shared" ref="BN1572:BN1635" si="1602">AS1572-AP1572</f>
        <v>0</v>
      </c>
    </row>
    <row r="1573" spans="1:66" ht="15.75" thickBot="1" x14ac:dyDescent="0.3">
      <c r="A1573" s="52"/>
      <c r="B1573" s="53"/>
      <c r="C1573" s="700"/>
      <c r="D1573" s="53"/>
      <c r="E1573" s="62" t="e">
        <f t="shared" si="1560"/>
        <v>#N/A</v>
      </c>
      <c r="F1573" s="664" t="str">
        <f t="shared" si="1601"/>
        <v/>
      </c>
      <c r="G1573" s="587"/>
      <c r="H1573" s="588">
        <f t="shared" si="1585"/>
        <v>0</v>
      </c>
      <c r="I1573" s="588">
        <f t="shared" si="1562"/>
        <v>0</v>
      </c>
      <c r="J1573" s="587"/>
      <c r="K1573" s="588">
        <f t="shared" si="1586"/>
        <v>0</v>
      </c>
      <c r="L1573" s="588">
        <f t="shared" si="1563"/>
        <v>0</v>
      </c>
      <c r="M1573" s="587"/>
      <c r="N1573" s="588">
        <f t="shared" si="1587"/>
        <v>0</v>
      </c>
      <c r="O1573" s="588">
        <f t="shared" si="1564"/>
        <v>0</v>
      </c>
      <c r="P1573" s="587"/>
      <c r="Q1573" s="588">
        <f t="shared" si="1588"/>
        <v>0</v>
      </c>
      <c r="R1573" s="588">
        <f t="shared" si="1565"/>
        <v>0</v>
      </c>
      <c r="S1573" s="587"/>
      <c r="T1573" s="588">
        <f t="shared" si="1589"/>
        <v>0</v>
      </c>
      <c r="U1573" s="588">
        <f t="shared" si="1566"/>
        <v>0</v>
      </c>
      <c r="V1573" s="587"/>
      <c r="W1573" s="588">
        <f t="shared" si="1590"/>
        <v>0</v>
      </c>
      <c r="X1573" s="588">
        <f t="shared" si="1567"/>
        <v>0</v>
      </c>
      <c r="Y1573" s="587"/>
      <c r="Z1573" s="588">
        <f t="shared" si="1591"/>
        <v>0</v>
      </c>
      <c r="AA1573" s="588">
        <f t="shared" si="1575"/>
        <v>0</v>
      </c>
      <c r="AB1573" s="587"/>
      <c r="AC1573" s="588">
        <f t="shared" si="1592"/>
        <v>0</v>
      </c>
      <c r="AD1573" s="588">
        <f t="shared" si="1568"/>
        <v>0</v>
      </c>
      <c r="AE1573" s="587"/>
      <c r="AF1573" s="588">
        <f t="shared" si="1593"/>
        <v>0</v>
      </c>
      <c r="AG1573" s="588">
        <f t="shared" si="1569"/>
        <v>0</v>
      </c>
      <c r="AH1573" s="587"/>
      <c r="AI1573" s="588">
        <f t="shared" si="1594"/>
        <v>0</v>
      </c>
      <c r="AJ1573" s="588">
        <f t="shared" si="1570"/>
        <v>0</v>
      </c>
      <c r="AK1573" s="587"/>
      <c r="AL1573" s="588">
        <f t="shared" si="1595"/>
        <v>0</v>
      </c>
      <c r="AM1573" s="588">
        <f t="shared" si="1571"/>
        <v>0</v>
      </c>
      <c r="AN1573" s="587"/>
      <c r="AO1573" s="588">
        <f t="shared" si="1596"/>
        <v>0</v>
      </c>
      <c r="AP1573" s="588">
        <f t="shared" si="1572"/>
        <v>0</v>
      </c>
      <c r="AQ1573" s="587"/>
      <c r="AR1573" s="588">
        <f t="shared" si="1597"/>
        <v>0</v>
      </c>
      <c r="AS1573" s="588">
        <f t="shared" si="1576"/>
        <v>0</v>
      </c>
      <c r="AT1573" s="587"/>
      <c r="AU1573" s="588">
        <f t="shared" si="1598"/>
        <v>0</v>
      </c>
      <c r="AV1573" s="588">
        <f t="shared" si="1573"/>
        <v>0</v>
      </c>
      <c r="AW1573" s="587"/>
      <c r="AX1573" s="652"/>
      <c r="AY1573" s="706">
        <f t="shared" si="1574"/>
        <v>0</v>
      </c>
      <c r="BC1573" s="30">
        <f t="shared" si="1577"/>
        <v>0</v>
      </c>
      <c r="BD1573" s="30">
        <f t="shared" si="1578"/>
        <v>0</v>
      </c>
      <c r="BE1573" s="30">
        <f t="shared" si="1600"/>
        <v>0</v>
      </c>
      <c r="BF1573" s="30">
        <f t="shared" si="1579"/>
        <v>0</v>
      </c>
      <c r="BG1573" s="30">
        <f t="shared" si="1580"/>
        <v>0</v>
      </c>
      <c r="BH1573" s="30">
        <f t="shared" si="1599"/>
        <v>0</v>
      </c>
      <c r="BI1573" s="30">
        <f t="shared" si="1561"/>
        <v>0</v>
      </c>
      <c r="BJ1573" s="30">
        <f t="shared" si="1581"/>
        <v>0</v>
      </c>
      <c r="BK1573" s="704">
        <f t="shared" si="1582"/>
        <v>0</v>
      </c>
      <c r="BL1573" s="30">
        <f t="shared" si="1583"/>
        <v>0</v>
      </c>
      <c r="BM1573" s="30">
        <f t="shared" si="1584"/>
        <v>0</v>
      </c>
      <c r="BN1573" s="30">
        <f t="shared" si="1602"/>
        <v>0</v>
      </c>
    </row>
    <row r="1574" spans="1:66" ht="15.75" thickBot="1" x14ac:dyDescent="0.3">
      <c r="A1574" s="52"/>
      <c r="B1574" s="53"/>
      <c r="C1574" s="700"/>
      <c r="D1574" s="53"/>
      <c r="E1574" s="62" t="e">
        <f t="shared" si="1560"/>
        <v>#N/A</v>
      </c>
      <c r="F1574" s="664" t="str">
        <f t="shared" si="1601"/>
        <v/>
      </c>
      <c r="G1574" s="587"/>
      <c r="H1574" s="588">
        <f t="shared" si="1585"/>
        <v>0</v>
      </c>
      <c r="I1574" s="588">
        <f t="shared" si="1562"/>
        <v>0</v>
      </c>
      <c r="J1574" s="587"/>
      <c r="K1574" s="588">
        <f t="shared" si="1586"/>
        <v>0</v>
      </c>
      <c r="L1574" s="588">
        <f t="shared" si="1563"/>
        <v>0</v>
      </c>
      <c r="M1574" s="587"/>
      <c r="N1574" s="588">
        <f t="shared" si="1587"/>
        <v>0</v>
      </c>
      <c r="O1574" s="588">
        <f t="shared" si="1564"/>
        <v>0</v>
      </c>
      <c r="P1574" s="587"/>
      <c r="Q1574" s="588">
        <f t="shared" si="1588"/>
        <v>0</v>
      </c>
      <c r="R1574" s="588">
        <f t="shared" si="1565"/>
        <v>0</v>
      </c>
      <c r="S1574" s="587"/>
      <c r="T1574" s="588">
        <f t="shared" si="1589"/>
        <v>0</v>
      </c>
      <c r="U1574" s="588">
        <f t="shared" si="1566"/>
        <v>0</v>
      </c>
      <c r="V1574" s="587"/>
      <c r="W1574" s="588">
        <f t="shared" si="1590"/>
        <v>0</v>
      </c>
      <c r="X1574" s="588">
        <f t="shared" si="1567"/>
        <v>0</v>
      </c>
      <c r="Y1574" s="587"/>
      <c r="Z1574" s="588">
        <f t="shared" si="1591"/>
        <v>0</v>
      </c>
      <c r="AA1574" s="588">
        <f t="shared" si="1575"/>
        <v>0</v>
      </c>
      <c r="AB1574" s="587"/>
      <c r="AC1574" s="588">
        <f t="shared" si="1592"/>
        <v>0</v>
      </c>
      <c r="AD1574" s="588">
        <f t="shared" si="1568"/>
        <v>0</v>
      </c>
      <c r="AE1574" s="587"/>
      <c r="AF1574" s="588">
        <f t="shared" si="1593"/>
        <v>0</v>
      </c>
      <c r="AG1574" s="588">
        <f t="shared" si="1569"/>
        <v>0</v>
      </c>
      <c r="AH1574" s="587"/>
      <c r="AI1574" s="588">
        <f t="shared" si="1594"/>
        <v>0</v>
      </c>
      <c r="AJ1574" s="588">
        <f t="shared" si="1570"/>
        <v>0</v>
      </c>
      <c r="AK1574" s="587"/>
      <c r="AL1574" s="588">
        <f t="shared" si="1595"/>
        <v>0</v>
      </c>
      <c r="AM1574" s="588">
        <f t="shared" si="1571"/>
        <v>0</v>
      </c>
      <c r="AN1574" s="587"/>
      <c r="AO1574" s="588">
        <f t="shared" si="1596"/>
        <v>0</v>
      </c>
      <c r="AP1574" s="588">
        <f t="shared" si="1572"/>
        <v>0</v>
      </c>
      <c r="AQ1574" s="587"/>
      <c r="AR1574" s="588">
        <f t="shared" si="1597"/>
        <v>0</v>
      </c>
      <c r="AS1574" s="588">
        <f t="shared" si="1576"/>
        <v>0</v>
      </c>
      <c r="AT1574" s="587"/>
      <c r="AU1574" s="588">
        <f t="shared" si="1598"/>
        <v>0</v>
      </c>
      <c r="AV1574" s="588">
        <f t="shared" si="1573"/>
        <v>0</v>
      </c>
      <c r="AW1574" s="587"/>
      <c r="AX1574" s="652"/>
      <c r="AY1574" s="706">
        <f t="shared" si="1574"/>
        <v>0</v>
      </c>
      <c r="BC1574" s="30">
        <f t="shared" si="1577"/>
        <v>0</v>
      </c>
      <c r="BD1574" s="30">
        <f t="shared" si="1578"/>
        <v>0</v>
      </c>
      <c r="BE1574" s="30">
        <f t="shared" si="1600"/>
        <v>0</v>
      </c>
      <c r="BF1574" s="30">
        <f t="shared" si="1579"/>
        <v>0</v>
      </c>
      <c r="BG1574" s="30">
        <f t="shared" si="1580"/>
        <v>0</v>
      </c>
      <c r="BH1574" s="30">
        <f t="shared" si="1599"/>
        <v>0</v>
      </c>
      <c r="BI1574" s="30">
        <f t="shared" si="1561"/>
        <v>0</v>
      </c>
      <c r="BJ1574" s="30">
        <f t="shared" si="1581"/>
        <v>0</v>
      </c>
      <c r="BK1574" s="704">
        <f t="shared" si="1582"/>
        <v>0</v>
      </c>
      <c r="BL1574" s="30">
        <f t="shared" si="1583"/>
        <v>0</v>
      </c>
      <c r="BM1574" s="30">
        <f t="shared" si="1584"/>
        <v>0</v>
      </c>
      <c r="BN1574" s="30">
        <f t="shared" si="1602"/>
        <v>0</v>
      </c>
    </row>
    <row r="1575" spans="1:66" ht="15.75" thickBot="1" x14ac:dyDescent="0.3">
      <c r="A1575" s="52"/>
      <c r="B1575" s="53"/>
      <c r="C1575" s="700"/>
      <c r="D1575" s="53"/>
      <c r="E1575" s="62" t="e">
        <f t="shared" si="1560"/>
        <v>#N/A</v>
      </c>
      <c r="F1575" s="664" t="str">
        <f t="shared" si="1601"/>
        <v/>
      </c>
      <c r="G1575" s="587"/>
      <c r="H1575" s="588">
        <f t="shared" si="1585"/>
        <v>0</v>
      </c>
      <c r="I1575" s="588">
        <f t="shared" si="1562"/>
        <v>0</v>
      </c>
      <c r="J1575" s="587"/>
      <c r="K1575" s="588">
        <f t="shared" si="1586"/>
        <v>0</v>
      </c>
      <c r="L1575" s="588">
        <f t="shared" si="1563"/>
        <v>0</v>
      </c>
      <c r="M1575" s="587"/>
      <c r="N1575" s="588">
        <f t="shared" si="1587"/>
        <v>0</v>
      </c>
      <c r="O1575" s="588">
        <f t="shared" si="1564"/>
        <v>0</v>
      </c>
      <c r="P1575" s="587"/>
      <c r="Q1575" s="588">
        <f t="shared" si="1588"/>
        <v>0</v>
      </c>
      <c r="R1575" s="588">
        <f t="shared" si="1565"/>
        <v>0</v>
      </c>
      <c r="S1575" s="587"/>
      <c r="T1575" s="588">
        <f t="shared" si="1589"/>
        <v>0</v>
      </c>
      <c r="U1575" s="588">
        <f t="shared" si="1566"/>
        <v>0</v>
      </c>
      <c r="V1575" s="587"/>
      <c r="W1575" s="588">
        <f t="shared" si="1590"/>
        <v>0</v>
      </c>
      <c r="X1575" s="588">
        <f t="shared" si="1567"/>
        <v>0</v>
      </c>
      <c r="Y1575" s="587"/>
      <c r="Z1575" s="588">
        <f t="shared" si="1591"/>
        <v>0</v>
      </c>
      <c r="AA1575" s="588">
        <f t="shared" si="1575"/>
        <v>0</v>
      </c>
      <c r="AB1575" s="587"/>
      <c r="AC1575" s="588">
        <f t="shared" si="1592"/>
        <v>0</v>
      </c>
      <c r="AD1575" s="588">
        <f t="shared" si="1568"/>
        <v>0</v>
      </c>
      <c r="AE1575" s="587"/>
      <c r="AF1575" s="588">
        <f t="shared" si="1593"/>
        <v>0</v>
      </c>
      <c r="AG1575" s="588">
        <f t="shared" si="1569"/>
        <v>0</v>
      </c>
      <c r="AH1575" s="587"/>
      <c r="AI1575" s="588">
        <f t="shared" si="1594"/>
        <v>0</v>
      </c>
      <c r="AJ1575" s="588">
        <f t="shared" si="1570"/>
        <v>0</v>
      </c>
      <c r="AK1575" s="587"/>
      <c r="AL1575" s="588">
        <f t="shared" si="1595"/>
        <v>0</v>
      </c>
      <c r="AM1575" s="588">
        <f t="shared" si="1571"/>
        <v>0</v>
      </c>
      <c r="AN1575" s="587"/>
      <c r="AO1575" s="588">
        <f t="shared" si="1596"/>
        <v>0</v>
      </c>
      <c r="AP1575" s="588">
        <f t="shared" si="1572"/>
        <v>0</v>
      </c>
      <c r="AQ1575" s="587"/>
      <c r="AR1575" s="588">
        <f t="shared" si="1597"/>
        <v>0</v>
      </c>
      <c r="AS1575" s="588">
        <f t="shared" si="1576"/>
        <v>0</v>
      </c>
      <c r="AT1575" s="587"/>
      <c r="AU1575" s="588">
        <f t="shared" si="1598"/>
        <v>0</v>
      </c>
      <c r="AV1575" s="588">
        <f t="shared" si="1573"/>
        <v>0</v>
      </c>
      <c r="AW1575" s="587"/>
      <c r="AX1575" s="652"/>
      <c r="AY1575" s="706">
        <f t="shared" si="1574"/>
        <v>0</v>
      </c>
      <c r="BC1575" s="30">
        <f t="shared" si="1577"/>
        <v>0</v>
      </c>
      <c r="BD1575" s="30">
        <f t="shared" si="1578"/>
        <v>0</v>
      </c>
      <c r="BE1575" s="30">
        <f t="shared" si="1600"/>
        <v>0</v>
      </c>
      <c r="BF1575" s="30">
        <f t="shared" si="1579"/>
        <v>0</v>
      </c>
      <c r="BG1575" s="30">
        <f t="shared" si="1580"/>
        <v>0</v>
      </c>
      <c r="BH1575" s="30">
        <f t="shared" si="1599"/>
        <v>0</v>
      </c>
      <c r="BI1575" s="30">
        <f t="shared" si="1561"/>
        <v>0</v>
      </c>
      <c r="BJ1575" s="30">
        <f t="shared" si="1581"/>
        <v>0</v>
      </c>
      <c r="BK1575" s="704">
        <f t="shared" si="1582"/>
        <v>0</v>
      </c>
      <c r="BL1575" s="30">
        <f t="shared" si="1583"/>
        <v>0</v>
      </c>
      <c r="BM1575" s="30">
        <f t="shared" si="1584"/>
        <v>0</v>
      </c>
      <c r="BN1575" s="30">
        <f t="shared" si="1602"/>
        <v>0</v>
      </c>
    </row>
    <row r="1576" spans="1:66" ht="15.75" thickBot="1" x14ac:dyDescent="0.3">
      <c r="A1576" s="52"/>
      <c r="B1576" s="53"/>
      <c r="C1576" s="700"/>
      <c r="D1576" s="53"/>
      <c r="E1576" s="62" t="e">
        <f t="shared" ref="E1576:E1639" si="1603">INDEX(Index_TB_Card_Type,MATCH($D1576,Index_Card_name,0))</f>
        <v>#N/A</v>
      </c>
      <c r="F1576" s="664" t="str">
        <f t="shared" si="1601"/>
        <v/>
      </c>
      <c r="G1576" s="587"/>
      <c r="H1576" s="588">
        <f t="shared" si="1585"/>
        <v>0</v>
      </c>
      <c r="I1576" s="588">
        <f t="shared" si="1562"/>
        <v>0</v>
      </c>
      <c r="J1576" s="587"/>
      <c r="K1576" s="588">
        <f t="shared" si="1586"/>
        <v>0</v>
      </c>
      <c r="L1576" s="588">
        <f t="shared" si="1563"/>
        <v>0</v>
      </c>
      <c r="M1576" s="587"/>
      <c r="N1576" s="588">
        <f t="shared" si="1587"/>
        <v>0</v>
      </c>
      <c r="O1576" s="588">
        <f t="shared" si="1564"/>
        <v>0</v>
      </c>
      <c r="P1576" s="587"/>
      <c r="Q1576" s="588">
        <f t="shared" si="1588"/>
        <v>0</v>
      </c>
      <c r="R1576" s="588">
        <f t="shared" si="1565"/>
        <v>0</v>
      </c>
      <c r="S1576" s="587"/>
      <c r="T1576" s="588">
        <f t="shared" si="1589"/>
        <v>0</v>
      </c>
      <c r="U1576" s="588">
        <f t="shared" si="1566"/>
        <v>0</v>
      </c>
      <c r="V1576" s="587"/>
      <c r="W1576" s="588">
        <f t="shared" si="1590"/>
        <v>0</v>
      </c>
      <c r="X1576" s="588">
        <f t="shared" si="1567"/>
        <v>0</v>
      </c>
      <c r="Y1576" s="587"/>
      <c r="Z1576" s="588">
        <f t="shared" si="1591"/>
        <v>0</v>
      </c>
      <c r="AA1576" s="588">
        <f t="shared" si="1575"/>
        <v>0</v>
      </c>
      <c r="AB1576" s="587"/>
      <c r="AC1576" s="588">
        <f t="shared" si="1592"/>
        <v>0</v>
      </c>
      <c r="AD1576" s="588">
        <f t="shared" si="1568"/>
        <v>0</v>
      </c>
      <c r="AE1576" s="587"/>
      <c r="AF1576" s="588">
        <f t="shared" si="1593"/>
        <v>0</v>
      </c>
      <c r="AG1576" s="588">
        <f t="shared" si="1569"/>
        <v>0</v>
      </c>
      <c r="AH1576" s="587"/>
      <c r="AI1576" s="588">
        <f t="shared" si="1594"/>
        <v>0</v>
      </c>
      <c r="AJ1576" s="588">
        <f t="shared" si="1570"/>
        <v>0</v>
      </c>
      <c r="AK1576" s="587"/>
      <c r="AL1576" s="588">
        <f t="shared" si="1595"/>
        <v>0</v>
      </c>
      <c r="AM1576" s="588">
        <f t="shared" si="1571"/>
        <v>0</v>
      </c>
      <c r="AN1576" s="587"/>
      <c r="AO1576" s="588">
        <f t="shared" si="1596"/>
        <v>0</v>
      </c>
      <c r="AP1576" s="588">
        <f t="shared" si="1572"/>
        <v>0</v>
      </c>
      <c r="AQ1576" s="587"/>
      <c r="AR1576" s="588">
        <f t="shared" si="1597"/>
        <v>0</v>
      </c>
      <c r="AS1576" s="588">
        <f t="shared" si="1576"/>
        <v>0</v>
      </c>
      <c r="AT1576" s="587"/>
      <c r="AU1576" s="588">
        <f t="shared" si="1598"/>
        <v>0</v>
      </c>
      <c r="AV1576" s="588">
        <f t="shared" si="1573"/>
        <v>0</v>
      </c>
      <c r="AW1576" s="587"/>
      <c r="AX1576" s="652"/>
      <c r="AY1576" s="706">
        <f t="shared" si="1574"/>
        <v>0</v>
      </c>
      <c r="BC1576" s="30">
        <f t="shared" si="1577"/>
        <v>0</v>
      </c>
      <c r="BD1576" s="30">
        <f t="shared" si="1578"/>
        <v>0</v>
      </c>
      <c r="BE1576" s="30">
        <f t="shared" si="1600"/>
        <v>0</v>
      </c>
      <c r="BF1576" s="30">
        <f t="shared" si="1579"/>
        <v>0</v>
      </c>
      <c r="BG1576" s="30">
        <f t="shared" si="1580"/>
        <v>0</v>
      </c>
      <c r="BH1576" s="30">
        <f t="shared" si="1599"/>
        <v>0</v>
      </c>
      <c r="BI1576" s="30">
        <f t="shared" si="1561"/>
        <v>0</v>
      </c>
      <c r="BJ1576" s="30">
        <f t="shared" si="1581"/>
        <v>0</v>
      </c>
      <c r="BK1576" s="704">
        <f t="shared" si="1582"/>
        <v>0</v>
      </c>
      <c r="BL1576" s="30">
        <f t="shared" si="1583"/>
        <v>0</v>
      </c>
      <c r="BM1576" s="30">
        <f t="shared" si="1584"/>
        <v>0</v>
      </c>
      <c r="BN1576" s="30">
        <f t="shared" si="1602"/>
        <v>0</v>
      </c>
    </row>
    <row r="1577" spans="1:66" ht="15.75" thickBot="1" x14ac:dyDescent="0.3">
      <c r="A1577" s="52"/>
      <c r="B1577" s="53"/>
      <c r="C1577" s="700"/>
      <c r="D1577" s="53"/>
      <c r="E1577" s="62" t="e">
        <f t="shared" si="1603"/>
        <v>#N/A</v>
      </c>
      <c r="F1577" s="664" t="str">
        <f t="shared" si="1601"/>
        <v/>
      </c>
      <c r="G1577" s="587"/>
      <c r="H1577" s="588">
        <f t="shared" si="1585"/>
        <v>0</v>
      </c>
      <c r="I1577" s="588">
        <f t="shared" si="1562"/>
        <v>0</v>
      </c>
      <c r="J1577" s="587"/>
      <c r="K1577" s="588">
        <f t="shared" si="1586"/>
        <v>0</v>
      </c>
      <c r="L1577" s="588">
        <f t="shared" si="1563"/>
        <v>0</v>
      </c>
      <c r="M1577" s="587"/>
      <c r="N1577" s="588">
        <f t="shared" si="1587"/>
        <v>0</v>
      </c>
      <c r="O1577" s="588">
        <f t="shared" si="1564"/>
        <v>0</v>
      </c>
      <c r="P1577" s="587"/>
      <c r="Q1577" s="588">
        <f t="shared" si="1588"/>
        <v>0</v>
      </c>
      <c r="R1577" s="588">
        <f t="shared" si="1565"/>
        <v>0</v>
      </c>
      <c r="S1577" s="587"/>
      <c r="T1577" s="588">
        <f t="shared" si="1589"/>
        <v>0</v>
      </c>
      <c r="U1577" s="588">
        <f t="shared" si="1566"/>
        <v>0</v>
      </c>
      <c r="V1577" s="587"/>
      <c r="W1577" s="588">
        <f t="shared" si="1590"/>
        <v>0</v>
      </c>
      <c r="X1577" s="588">
        <f t="shared" si="1567"/>
        <v>0</v>
      </c>
      <c r="Y1577" s="587"/>
      <c r="Z1577" s="588">
        <f t="shared" si="1591"/>
        <v>0</v>
      </c>
      <c r="AA1577" s="588">
        <f t="shared" si="1575"/>
        <v>0</v>
      </c>
      <c r="AB1577" s="587"/>
      <c r="AC1577" s="588">
        <f t="shared" si="1592"/>
        <v>0</v>
      </c>
      <c r="AD1577" s="588">
        <f t="shared" si="1568"/>
        <v>0</v>
      </c>
      <c r="AE1577" s="587"/>
      <c r="AF1577" s="588">
        <f t="shared" si="1593"/>
        <v>0</v>
      </c>
      <c r="AG1577" s="588">
        <f t="shared" si="1569"/>
        <v>0</v>
      </c>
      <c r="AH1577" s="587"/>
      <c r="AI1577" s="588">
        <f t="shared" si="1594"/>
        <v>0</v>
      </c>
      <c r="AJ1577" s="588">
        <f t="shared" si="1570"/>
        <v>0</v>
      </c>
      <c r="AK1577" s="587"/>
      <c r="AL1577" s="588">
        <f t="shared" si="1595"/>
        <v>0</v>
      </c>
      <c r="AM1577" s="588">
        <f t="shared" si="1571"/>
        <v>0</v>
      </c>
      <c r="AN1577" s="587"/>
      <c r="AO1577" s="588">
        <f t="shared" si="1596"/>
        <v>0</v>
      </c>
      <c r="AP1577" s="588">
        <f t="shared" si="1572"/>
        <v>0</v>
      </c>
      <c r="AQ1577" s="587"/>
      <c r="AR1577" s="588">
        <f t="shared" si="1597"/>
        <v>0</v>
      </c>
      <c r="AS1577" s="588">
        <f t="shared" si="1576"/>
        <v>0</v>
      </c>
      <c r="AT1577" s="587"/>
      <c r="AU1577" s="588">
        <f t="shared" si="1598"/>
        <v>0</v>
      </c>
      <c r="AV1577" s="588">
        <f t="shared" si="1573"/>
        <v>0</v>
      </c>
      <c r="AW1577" s="587"/>
      <c r="AX1577" s="652"/>
      <c r="AY1577" s="706">
        <f t="shared" si="1574"/>
        <v>0</v>
      </c>
      <c r="BC1577" s="30">
        <f t="shared" si="1577"/>
        <v>0</v>
      </c>
      <c r="BD1577" s="30">
        <f t="shared" si="1578"/>
        <v>0</v>
      </c>
      <c r="BE1577" s="30">
        <f t="shared" si="1600"/>
        <v>0</v>
      </c>
      <c r="BF1577" s="30">
        <f t="shared" si="1579"/>
        <v>0</v>
      </c>
      <c r="BG1577" s="30">
        <f t="shared" si="1580"/>
        <v>0</v>
      </c>
      <c r="BH1577" s="30">
        <f t="shared" si="1599"/>
        <v>0</v>
      </c>
      <c r="BI1577" s="30">
        <f t="shared" si="1561"/>
        <v>0</v>
      </c>
      <c r="BJ1577" s="30">
        <f t="shared" si="1581"/>
        <v>0</v>
      </c>
      <c r="BK1577" s="704">
        <f t="shared" si="1582"/>
        <v>0</v>
      </c>
      <c r="BL1577" s="30">
        <f t="shared" si="1583"/>
        <v>0</v>
      </c>
      <c r="BM1577" s="30">
        <f t="shared" si="1584"/>
        <v>0</v>
      </c>
      <c r="BN1577" s="30">
        <f t="shared" si="1602"/>
        <v>0</v>
      </c>
    </row>
    <row r="1578" spans="1:66" ht="15.75" thickBot="1" x14ac:dyDescent="0.3">
      <c r="A1578" s="52"/>
      <c r="B1578" s="53"/>
      <c r="C1578" s="700"/>
      <c r="D1578" s="53"/>
      <c r="E1578" s="62" t="e">
        <f t="shared" si="1603"/>
        <v>#N/A</v>
      </c>
      <c r="F1578" s="664" t="str">
        <f t="shared" si="1601"/>
        <v/>
      </c>
      <c r="G1578" s="587"/>
      <c r="H1578" s="588">
        <f t="shared" si="1585"/>
        <v>0</v>
      </c>
      <c r="I1578" s="588">
        <f t="shared" si="1562"/>
        <v>0</v>
      </c>
      <c r="J1578" s="587"/>
      <c r="K1578" s="588">
        <f t="shared" si="1586"/>
        <v>0</v>
      </c>
      <c r="L1578" s="588">
        <f t="shared" si="1563"/>
        <v>0</v>
      </c>
      <c r="M1578" s="587"/>
      <c r="N1578" s="588">
        <f t="shared" si="1587"/>
        <v>0</v>
      </c>
      <c r="O1578" s="588">
        <f t="shared" si="1564"/>
        <v>0</v>
      </c>
      <c r="P1578" s="587"/>
      <c r="Q1578" s="588">
        <f t="shared" si="1588"/>
        <v>0</v>
      </c>
      <c r="R1578" s="588">
        <f t="shared" si="1565"/>
        <v>0</v>
      </c>
      <c r="S1578" s="587"/>
      <c r="T1578" s="588">
        <f t="shared" si="1589"/>
        <v>0</v>
      </c>
      <c r="U1578" s="588">
        <f t="shared" si="1566"/>
        <v>0</v>
      </c>
      <c r="V1578" s="587"/>
      <c r="W1578" s="588">
        <f t="shared" si="1590"/>
        <v>0</v>
      </c>
      <c r="X1578" s="588">
        <f t="shared" si="1567"/>
        <v>0</v>
      </c>
      <c r="Y1578" s="587"/>
      <c r="Z1578" s="588">
        <f t="shared" si="1591"/>
        <v>0</v>
      </c>
      <c r="AA1578" s="588">
        <f t="shared" si="1575"/>
        <v>0</v>
      </c>
      <c r="AB1578" s="587"/>
      <c r="AC1578" s="588">
        <f t="shared" si="1592"/>
        <v>0</v>
      </c>
      <c r="AD1578" s="588">
        <f t="shared" si="1568"/>
        <v>0</v>
      </c>
      <c r="AE1578" s="587"/>
      <c r="AF1578" s="588">
        <f t="shared" si="1593"/>
        <v>0</v>
      </c>
      <c r="AG1578" s="588">
        <f t="shared" si="1569"/>
        <v>0</v>
      </c>
      <c r="AH1578" s="587"/>
      <c r="AI1578" s="588">
        <f t="shared" si="1594"/>
        <v>0</v>
      </c>
      <c r="AJ1578" s="588">
        <f t="shared" si="1570"/>
        <v>0</v>
      </c>
      <c r="AK1578" s="587"/>
      <c r="AL1578" s="588">
        <f t="shared" si="1595"/>
        <v>0</v>
      </c>
      <c r="AM1578" s="588">
        <f t="shared" si="1571"/>
        <v>0</v>
      </c>
      <c r="AN1578" s="587"/>
      <c r="AO1578" s="588">
        <f t="shared" si="1596"/>
        <v>0</v>
      </c>
      <c r="AP1578" s="588">
        <f t="shared" si="1572"/>
        <v>0</v>
      </c>
      <c r="AQ1578" s="587"/>
      <c r="AR1578" s="588">
        <f t="shared" si="1597"/>
        <v>0</v>
      </c>
      <c r="AS1578" s="588">
        <f t="shared" si="1576"/>
        <v>0</v>
      </c>
      <c r="AT1578" s="587"/>
      <c r="AU1578" s="588">
        <f t="shared" si="1598"/>
        <v>0</v>
      </c>
      <c r="AV1578" s="588">
        <f t="shared" si="1573"/>
        <v>0</v>
      </c>
      <c r="AW1578" s="587"/>
      <c r="AX1578" s="652"/>
      <c r="AY1578" s="706">
        <f t="shared" si="1574"/>
        <v>0</v>
      </c>
      <c r="BC1578" s="30">
        <f t="shared" si="1577"/>
        <v>0</v>
      </c>
      <c r="BD1578" s="30">
        <f t="shared" si="1578"/>
        <v>0</v>
      </c>
      <c r="BE1578" s="30">
        <f t="shared" si="1600"/>
        <v>0</v>
      </c>
      <c r="BF1578" s="30">
        <f t="shared" si="1579"/>
        <v>0</v>
      </c>
      <c r="BG1578" s="30">
        <f t="shared" si="1580"/>
        <v>0</v>
      </c>
      <c r="BH1578" s="30">
        <f t="shared" si="1599"/>
        <v>0</v>
      </c>
      <c r="BI1578" s="30">
        <f t="shared" si="1561"/>
        <v>0</v>
      </c>
      <c r="BJ1578" s="30">
        <f t="shared" si="1581"/>
        <v>0</v>
      </c>
      <c r="BK1578" s="704">
        <f t="shared" si="1582"/>
        <v>0</v>
      </c>
      <c r="BL1578" s="30">
        <f t="shared" si="1583"/>
        <v>0</v>
      </c>
      <c r="BM1578" s="30">
        <f t="shared" si="1584"/>
        <v>0</v>
      </c>
      <c r="BN1578" s="30">
        <f t="shared" si="1602"/>
        <v>0</v>
      </c>
    </row>
    <row r="1579" spans="1:66" ht="15.75" thickBot="1" x14ac:dyDescent="0.3">
      <c r="A1579" s="52"/>
      <c r="B1579" s="53"/>
      <c r="C1579" s="700"/>
      <c r="D1579" s="53"/>
      <c r="E1579" s="62" t="e">
        <f t="shared" si="1603"/>
        <v>#N/A</v>
      </c>
      <c r="F1579" s="664" t="str">
        <f t="shared" si="1601"/>
        <v/>
      </c>
      <c r="G1579" s="587"/>
      <c r="H1579" s="588">
        <f t="shared" si="1585"/>
        <v>0</v>
      </c>
      <c r="I1579" s="588">
        <f t="shared" si="1562"/>
        <v>0</v>
      </c>
      <c r="J1579" s="587"/>
      <c r="K1579" s="588">
        <f t="shared" si="1586"/>
        <v>0</v>
      </c>
      <c r="L1579" s="588">
        <f t="shared" si="1563"/>
        <v>0</v>
      </c>
      <c r="M1579" s="587"/>
      <c r="N1579" s="588">
        <f t="shared" si="1587"/>
        <v>0</v>
      </c>
      <c r="O1579" s="588">
        <f t="shared" si="1564"/>
        <v>0</v>
      </c>
      <c r="P1579" s="587"/>
      <c r="Q1579" s="588">
        <f t="shared" si="1588"/>
        <v>0</v>
      </c>
      <c r="R1579" s="588">
        <f t="shared" si="1565"/>
        <v>0</v>
      </c>
      <c r="S1579" s="587"/>
      <c r="T1579" s="588">
        <f t="shared" si="1589"/>
        <v>0</v>
      </c>
      <c r="U1579" s="588">
        <f t="shared" si="1566"/>
        <v>0</v>
      </c>
      <c r="V1579" s="587"/>
      <c r="W1579" s="588">
        <f t="shared" si="1590"/>
        <v>0</v>
      </c>
      <c r="X1579" s="588">
        <f t="shared" si="1567"/>
        <v>0</v>
      </c>
      <c r="Y1579" s="587"/>
      <c r="Z1579" s="588">
        <f t="shared" si="1591"/>
        <v>0</v>
      </c>
      <c r="AA1579" s="588">
        <f t="shared" si="1575"/>
        <v>0</v>
      </c>
      <c r="AB1579" s="587"/>
      <c r="AC1579" s="588">
        <f t="shared" si="1592"/>
        <v>0</v>
      </c>
      <c r="AD1579" s="588">
        <f t="shared" si="1568"/>
        <v>0</v>
      </c>
      <c r="AE1579" s="587"/>
      <c r="AF1579" s="588">
        <f t="shared" si="1593"/>
        <v>0</v>
      </c>
      <c r="AG1579" s="588">
        <f t="shared" si="1569"/>
        <v>0</v>
      </c>
      <c r="AH1579" s="587"/>
      <c r="AI1579" s="588">
        <f t="shared" si="1594"/>
        <v>0</v>
      </c>
      <c r="AJ1579" s="588">
        <f t="shared" si="1570"/>
        <v>0</v>
      </c>
      <c r="AK1579" s="587"/>
      <c r="AL1579" s="588">
        <f t="shared" si="1595"/>
        <v>0</v>
      </c>
      <c r="AM1579" s="588">
        <f t="shared" si="1571"/>
        <v>0</v>
      </c>
      <c r="AN1579" s="587"/>
      <c r="AO1579" s="588">
        <f t="shared" si="1596"/>
        <v>0</v>
      </c>
      <c r="AP1579" s="588">
        <f t="shared" si="1572"/>
        <v>0</v>
      </c>
      <c r="AQ1579" s="587"/>
      <c r="AR1579" s="588">
        <f t="shared" si="1597"/>
        <v>0</v>
      </c>
      <c r="AS1579" s="588">
        <f t="shared" si="1576"/>
        <v>0</v>
      </c>
      <c r="AT1579" s="587"/>
      <c r="AU1579" s="588">
        <f t="shared" si="1598"/>
        <v>0</v>
      </c>
      <c r="AV1579" s="588">
        <f t="shared" si="1573"/>
        <v>0</v>
      </c>
      <c r="AW1579" s="587"/>
      <c r="AX1579" s="652"/>
      <c r="AY1579" s="706">
        <f t="shared" si="1574"/>
        <v>0</v>
      </c>
      <c r="BC1579" s="30">
        <f t="shared" si="1577"/>
        <v>0</v>
      </c>
      <c r="BD1579" s="30">
        <f t="shared" si="1578"/>
        <v>0</v>
      </c>
      <c r="BE1579" s="30">
        <f t="shared" si="1600"/>
        <v>0</v>
      </c>
      <c r="BF1579" s="30">
        <f t="shared" si="1579"/>
        <v>0</v>
      </c>
      <c r="BG1579" s="30">
        <f t="shared" si="1580"/>
        <v>0</v>
      </c>
      <c r="BH1579" s="30">
        <f t="shared" si="1599"/>
        <v>0</v>
      </c>
      <c r="BI1579" s="30">
        <f t="shared" si="1561"/>
        <v>0</v>
      </c>
      <c r="BJ1579" s="30">
        <f t="shared" si="1581"/>
        <v>0</v>
      </c>
      <c r="BK1579" s="704">
        <f t="shared" si="1582"/>
        <v>0</v>
      </c>
      <c r="BL1579" s="30">
        <f t="shared" si="1583"/>
        <v>0</v>
      </c>
      <c r="BM1579" s="30">
        <f t="shared" si="1584"/>
        <v>0</v>
      </c>
      <c r="BN1579" s="30">
        <f t="shared" si="1602"/>
        <v>0</v>
      </c>
    </row>
    <row r="1580" spans="1:66" ht="15.75" thickBot="1" x14ac:dyDescent="0.3">
      <c r="A1580" s="52"/>
      <c r="B1580" s="53"/>
      <c r="C1580" s="700"/>
      <c r="D1580" s="53"/>
      <c r="E1580" s="62" t="e">
        <f t="shared" si="1603"/>
        <v>#N/A</v>
      </c>
      <c r="F1580" s="664" t="str">
        <f t="shared" si="1601"/>
        <v/>
      </c>
      <c r="G1580" s="587"/>
      <c r="H1580" s="588">
        <f t="shared" si="1585"/>
        <v>0</v>
      </c>
      <c r="I1580" s="588">
        <f t="shared" si="1562"/>
        <v>0</v>
      </c>
      <c r="J1580" s="587"/>
      <c r="K1580" s="588">
        <f t="shared" si="1586"/>
        <v>0</v>
      </c>
      <c r="L1580" s="588">
        <f t="shared" si="1563"/>
        <v>0</v>
      </c>
      <c r="M1580" s="587"/>
      <c r="N1580" s="588">
        <f t="shared" si="1587"/>
        <v>0</v>
      </c>
      <c r="O1580" s="588">
        <f t="shared" si="1564"/>
        <v>0</v>
      </c>
      <c r="P1580" s="587"/>
      <c r="Q1580" s="588">
        <f t="shared" si="1588"/>
        <v>0</v>
      </c>
      <c r="R1580" s="588">
        <f t="shared" si="1565"/>
        <v>0</v>
      </c>
      <c r="S1580" s="587"/>
      <c r="T1580" s="588">
        <f t="shared" si="1589"/>
        <v>0</v>
      </c>
      <c r="U1580" s="588">
        <f t="shared" si="1566"/>
        <v>0</v>
      </c>
      <c r="V1580" s="587"/>
      <c r="W1580" s="588">
        <f t="shared" si="1590"/>
        <v>0</v>
      </c>
      <c r="X1580" s="588">
        <f t="shared" si="1567"/>
        <v>0</v>
      </c>
      <c r="Y1580" s="587"/>
      <c r="Z1580" s="588">
        <f t="shared" si="1591"/>
        <v>0</v>
      </c>
      <c r="AA1580" s="588">
        <f t="shared" si="1575"/>
        <v>0</v>
      </c>
      <c r="AB1580" s="587"/>
      <c r="AC1580" s="588">
        <f t="shared" si="1592"/>
        <v>0</v>
      </c>
      <c r="AD1580" s="588">
        <f t="shared" si="1568"/>
        <v>0</v>
      </c>
      <c r="AE1580" s="587"/>
      <c r="AF1580" s="588">
        <f t="shared" si="1593"/>
        <v>0</v>
      </c>
      <c r="AG1580" s="588">
        <f t="shared" si="1569"/>
        <v>0</v>
      </c>
      <c r="AH1580" s="587"/>
      <c r="AI1580" s="588">
        <f t="shared" si="1594"/>
        <v>0</v>
      </c>
      <c r="AJ1580" s="588">
        <f t="shared" si="1570"/>
        <v>0</v>
      </c>
      <c r="AK1580" s="587"/>
      <c r="AL1580" s="588">
        <f t="shared" si="1595"/>
        <v>0</v>
      </c>
      <c r="AM1580" s="588">
        <f t="shared" si="1571"/>
        <v>0</v>
      </c>
      <c r="AN1580" s="587"/>
      <c r="AO1580" s="588">
        <f t="shared" si="1596"/>
        <v>0</v>
      </c>
      <c r="AP1580" s="588">
        <f t="shared" si="1572"/>
        <v>0</v>
      </c>
      <c r="AQ1580" s="587"/>
      <c r="AR1580" s="588">
        <f t="shared" si="1597"/>
        <v>0</v>
      </c>
      <c r="AS1580" s="588">
        <f t="shared" si="1576"/>
        <v>0</v>
      </c>
      <c r="AT1580" s="587"/>
      <c r="AU1580" s="588">
        <f t="shared" si="1598"/>
        <v>0</v>
      </c>
      <c r="AV1580" s="588">
        <f t="shared" si="1573"/>
        <v>0</v>
      </c>
      <c r="AW1580" s="587"/>
      <c r="AX1580" s="652"/>
      <c r="AY1580" s="706">
        <f t="shared" si="1574"/>
        <v>0</v>
      </c>
      <c r="BC1580" s="30">
        <f t="shared" si="1577"/>
        <v>0</v>
      </c>
      <c r="BD1580" s="30">
        <f t="shared" si="1578"/>
        <v>0</v>
      </c>
      <c r="BE1580" s="30">
        <f t="shared" si="1600"/>
        <v>0</v>
      </c>
      <c r="BF1580" s="30">
        <f t="shared" si="1579"/>
        <v>0</v>
      </c>
      <c r="BG1580" s="30">
        <f t="shared" si="1580"/>
        <v>0</v>
      </c>
      <c r="BH1580" s="30">
        <f t="shared" si="1599"/>
        <v>0</v>
      </c>
      <c r="BI1580" s="30">
        <f t="shared" si="1561"/>
        <v>0</v>
      </c>
      <c r="BJ1580" s="30">
        <f t="shared" si="1581"/>
        <v>0</v>
      </c>
      <c r="BK1580" s="704">
        <f t="shared" si="1582"/>
        <v>0</v>
      </c>
      <c r="BL1580" s="30">
        <f t="shared" si="1583"/>
        <v>0</v>
      </c>
      <c r="BM1580" s="30">
        <f t="shared" si="1584"/>
        <v>0</v>
      </c>
      <c r="BN1580" s="30">
        <f t="shared" si="1602"/>
        <v>0</v>
      </c>
    </row>
    <row r="1581" spans="1:66" ht="15.75" thickBot="1" x14ac:dyDescent="0.3">
      <c r="A1581" s="52"/>
      <c r="B1581" s="53"/>
      <c r="C1581" s="700"/>
      <c r="D1581" s="53"/>
      <c r="E1581" s="62" t="e">
        <f t="shared" si="1603"/>
        <v>#N/A</v>
      </c>
      <c r="F1581" s="664" t="str">
        <f t="shared" si="1601"/>
        <v/>
      </c>
      <c r="G1581" s="587"/>
      <c r="H1581" s="588">
        <f t="shared" si="1585"/>
        <v>0</v>
      </c>
      <c r="I1581" s="588">
        <f t="shared" si="1562"/>
        <v>0</v>
      </c>
      <c r="J1581" s="587"/>
      <c r="K1581" s="588">
        <f t="shared" si="1586"/>
        <v>0</v>
      </c>
      <c r="L1581" s="588">
        <f t="shared" si="1563"/>
        <v>0</v>
      </c>
      <c r="M1581" s="587"/>
      <c r="N1581" s="588">
        <f t="shared" si="1587"/>
        <v>0</v>
      </c>
      <c r="O1581" s="588">
        <f t="shared" si="1564"/>
        <v>0</v>
      </c>
      <c r="P1581" s="587"/>
      <c r="Q1581" s="588">
        <f t="shared" si="1588"/>
        <v>0</v>
      </c>
      <c r="R1581" s="588">
        <f t="shared" si="1565"/>
        <v>0</v>
      </c>
      <c r="S1581" s="587"/>
      <c r="T1581" s="588">
        <f t="shared" si="1589"/>
        <v>0</v>
      </c>
      <c r="U1581" s="588">
        <f t="shared" si="1566"/>
        <v>0</v>
      </c>
      <c r="V1581" s="587"/>
      <c r="W1581" s="588">
        <f t="shared" si="1590"/>
        <v>0</v>
      </c>
      <c r="X1581" s="588">
        <f t="shared" si="1567"/>
        <v>0</v>
      </c>
      <c r="Y1581" s="587"/>
      <c r="Z1581" s="588">
        <f t="shared" si="1591"/>
        <v>0</v>
      </c>
      <c r="AA1581" s="588">
        <f t="shared" si="1575"/>
        <v>0</v>
      </c>
      <c r="AB1581" s="587"/>
      <c r="AC1581" s="588">
        <f t="shared" si="1592"/>
        <v>0</v>
      </c>
      <c r="AD1581" s="588">
        <f t="shared" si="1568"/>
        <v>0</v>
      </c>
      <c r="AE1581" s="587"/>
      <c r="AF1581" s="588">
        <f t="shared" si="1593"/>
        <v>0</v>
      </c>
      <c r="AG1581" s="588">
        <f t="shared" si="1569"/>
        <v>0</v>
      </c>
      <c r="AH1581" s="587"/>
      <c r="AI1581" s="588">
        <f t="shared" si="1594"/>
        <v>0</v>
      </c>
      <c r="AJ1581" s="588">
        <f t="shared" si="1570"/>
        <v>0</v>
      </c>
      <c r="AK1581" s="587"/>
      <c r="AL1581" s="588">
        <f t="shared" si="1595"/>
        <v>0</v>
      </c>
      <c r="AM1581" s="588">
        <f t="shared" si="1571"/>
        <v>0</v>
      </c>
      <c r="AN1581" s="587"/>
      <c r="AO1581" s="588">
        <f t="shared" si="1596"/>
        <v>0</v>
      </c>
      <c r="AP1581" s="588">
        <f t="shared" si="1572"/>
        <v>0</v>
      </c>
      <c r="AQ1581" s="587"/>
      <c r="AR1581" s="588">
        <f t="shared" si="1597"/>
        <v>0</v>
      </c>
      <c r="AS1581" s="588">
        <f t="shared" si="1576"/>
        <v>0</v>
      </c>
      <c r="AT1581" s="587"/>
      <c r="AU1581" s="588">
        <f t="shared" si="1598"/>
        <v>0</v>
      </c>
      <c r="AV1581" s="588">
        <f t="shared" si="1573"/>
        <v>0</v>
      </c>
      <c r="AW1581" s="587"/>
      <c r="AX1581" s="652"/>
      <c r="AY1581" s="706">
        <f t="shared" si="1574"/>
        <v>0</v>
      </c>
      <c r="BC1581" s="30">
        <f t="shared" si="1577"/>
        <v>0</v>
      </c>
      <c r="BD1581" s="30">
        <f t="shared" si="1578"/>
        <v>0</v>
      </c>
      <c r="BE1581" s="30">
        <f t="shared" si="1600"/>
        <v>0</v>
      </c>
      <c r="BF1581" s="30">
        <f t="shared" si="1579"/>
        <v>0</v>
      </c>
      <c r="BG1581" s="30">
        <f t="shared" si="1580"/>
        <v>0</v>
      </c>
      <c r="BH1581" s="30">
        <f t="shared" si="1599"/>
        <v>0</v>
      </c>
      <c r="BI1581" s="30">
        <f t="shared" si="1561"/>
        <v>0</v>
      </c>
      <c r="BJ1581" s="30">
        <f t="shared" si="1581"/>
        <v>0</v>
      </c>
      <c r="BK1581" s="704">
        <f t="shared" si="1582"/>
        <v>0</v>
      </c>
      <c r="BL1581" s="30">
        <f t="shared" si="1583"/>
        <v>0</v>
      </c>
      <c r="BM1581" s="30">
        <f t="shared" si="1584"/>
        <v>0</v>
      </c>
      <c r="BN1581" s="30">
        <f t="shared" si="1602"/>
        <v>0</v>
      </c>
    </row>
    <row r="1582" spans="1:66" ht="15.75" thickBot="1" x14ac:dyDescent="0.3">
      <c r="A1582" s="52"/>
      <c r="B1582" s="53"/>
      <c r="C1582" s="700"/>
      <c r="D1582" s="53"/>
      <c r="E1582" s="62" t="e">
        <f t="shared" si="1603"/>
        <v>#N/A</v>
      </c>
      <c r="F1582" s="664" t="str">
        <f t="shared" si="1601"/>
        <v/>
      </c>
      <c r="G1582" s="587"/>
      <c r="H1582" s="588">
        <f t="shared" si="1585"/>
        <v>0</v>
      </c>
      <c r="I1582" s="588">
        <f t="shared" si="1562"/>
        <v>0</v>
      </c>
      <c r="J1582" s="587"/>
      <c r="K1582" s="588">
        <f t="shared" si="1586"/>
        <v>0</v>
      </c>
      <c r="L1582" s="588">
        <f t="shared" si="1563"/>
        <v>0</v>
      </c>
      <c r="M1582" s="587"/>
      <c r="N1582" s="588">
        <f t="shared" si="1587"/>
        <v>0</v>
      </c>
      <c r="O1582" s="588">
        <f t="shared" si="1564"/>
        <v>0</v>
      </c>
      <c r="P1582" s="587"/>
      <c r="Q1582" s="588">
        <f t="shared" si="1588"/>
        <v>0</v>
      </c>
      <c r="R1582" s="588">
        <f t="shared" si="1565"/>
        <v>0</v>
      </c>
      <c r="S1582" s="587"/>
      <c r="T1582" s="588">
        <f t="shared" si="1589"/>
        <v>0</v>
      </c>
      <c r="U1582" s="588">
        <f t="shared" si="1566"/>
        <v>0</v>
      </c>
      <c r="V1582" s="587"/>
      <c r="W1582" s="588">
        <f t="shared" si="1590"/>
        <v>0</v>
      </c>
      <c r="X1582" s="588">
        <f t="shared" si="1567"/>
        <v>0</v>
      </c>
      <c r="Y1582" s="587"/>
      <c r="Z1582" s="588">
        <f t="shared" si="1591"/>
        <v>0</v>
      </c>
      <c r="AA1582" s="588">
        <f t="shared" si="1575"/>
        <v>0</v>
      </c>
      <c r="AB1582" s="587"/>
      <c r="AC1582" s="588">
        <f t="shared" si="1592"/>
        <v>0</v>
      </c>
      <c r="AD1582" s="588">
        <f t="shared" si="1568"/>
        <v>0</v>
      </c>
      <c r="AE1582" s="587"/>
      <c r="AF1582" s="588">
        <f t="shared" si="1593"/>
        <v>0</v>
      </c>
      <c r="AG1582" s="588">
        <f t="shared" si="1569"/>
        <v>0</v>
      </c>
      <c r="AH1582" s="587"/>
      <c r="AI1582" s="588">
        <f t="shared" si="1594"/>
        <v>0</v>
      </c>
      <c r="AJ1582" s="588">
        <f t="shared" si="1570"/>
        <v>0</v>
      </c>
      <c r="AK1582" s="587"/>
      <c r="AL1582" s="588">
        <f t="shared" si="1595"/>
        <v>0</v>
      </c>
      <c r="AM1582" s="588">
        <f t="shared" si="1571"/>
        <v>0</v>
      </c>
      <c r="AN1582" s="587"/>
      <c r="AO1582" s="588">
        <f t="shared" si="1596"/>
        <v>0</v>
      </c>
      <c r="AP1582" s="588">
        <f t="shared" si="1572"/>
        <v>0</v>
      </c>
      <c r="AQ1582" s="587"/>
      <c r="AR1582" s="588">
        <f t="shared" si="1597"/>
        <v>0</v>
      </c>
      <c r="AS1582" s="588">
        <f t="shared" si="1576"/>
        <v>0</v>
      </c>
      <c r="AT1582" s="587"/>
      <c r="AU1582" s="588">
        <f t="shared" si="1598"/>
        <v>0</v>
      </c>
      <c r="AV1582" s="588">
        <f t="shared" si="1573"/>
        <v>0</v>
      </c>
      <c r="AW1582" s="587"/>
      <c r="AX1582" s="652"/>
      <c r="AY1582" s="706">
        <f t="shared" si="1574"/>
        <v>0</v>
      </c>
      <c r="BC1582" s="30">
        <f t="shared" si="1577"/>
        <v>0</v>
      </c>
      <c r="BD1582" s="30">
        <f t="shared" si="1578"/>
        <v>0</v>
      </c>
      <c r="BE1582" s="30">
        <f t="shared" si="1600"/>
        <v>0</v>
      </c>
      <c r="BF1582" s="30">
        <f t="shared" si="1579"/>
        <v>0</v>
      </c>
      <c r="BG1582" s="30">
        <f t="shared" si="1580"/>
        <v>0</v>
      </c>
      <c r="BH1582" s="30">
        <f t="shared" si="1599"/>
        <v>0</v>
      </c>
      <c r="BI1582" s="30">
        <f t="shared" si="1561"/>
        <v>0</v>
      </c>
      <c r="BJ1582" s="30">
        <f t="shared" si="1581"/>
        <v>0</v>
      </c>
      <c r="BK1582" s="704">
        <f t="shared" si="1582"/>
        <v>0</v>
      </c>
      <c r="BL1582" s="30">
        <f t="shared" si="1583"/>
        <v>0</v>
      </c>
      <c r="BM1582" s="30">
        <f t="shared" si="1584"/>
        <v>0</v>
      </c>
      <c r="BN1582" s="30">
        <f t="shared" si="1602"/>
        <v>0</v>
      </c>
    </row>
    <row r="1583" spans="1:66" ht="15.75" thickBot="1" x14ac:dyDescent="0.3">
      <c r="A1583" s="52"/>
      <c r="B1583" s="53"/>
      <c r="C1583" s="700"/>
      <c r="D1583" s="53"/>
      <c r="E1583" s="62" t="e">
        <f t="shared" si="1603"/>
        <v>#N/A</v>
      </c>
      <c r="F1583" s="664" t="str">
        <f t="shared" si="1601"/>
        <v/>
      </c>
      <c r="G1583" s="587"/>
      <c r="H1583" s="588">
        <f t="shared" si="1585"/>
        <v>0</v>
      </c>
      <c r="I1583" s="588">
        <f t="shared" si="1562"/>
        <v>0</v>
      </c>
      <c r="J1583" s="587"/>
      <c r="K1583" s="588">
        <f t="shared" si="1586"/>
        <v>0</v>
      </c>
      <c r="L1583" s="588">
        <f t="shared" si="1563"/>
        <v>0</v>
      </c>
      <c r="M1583" s="587"/>
      <c r="N1583" s="588">
        <f t="shared" si="1587"/>
        <v>0</v>
      </c>
      <c r="O1583" s="588">
        <f t="shared" si="1564"/>
        <v>0</v>
      </c>
      <c r="P1583" s="587"/>
      <c r="Q1583" s="588">
        <f t="shared" si="1588"/>
        <v>0</v>
      </c>
      <c r="R1583" s="588">
        <f t="shared" si="1565"/>
        <v>0</v>
      </c>
      <c r="S1583" s="587"/>
      <c r="T1583" s="588">
        <f t="shared" si="1589"/>
        <v>0</v>
      </c>
      <c r="U1583" s="588">
        <f t="shared" si="1566"/>
        <v>0</v>
      </c>
      <c r="V1583" s="587"/>
      <c r="W1583" s="588">
        <f t="shared" si="1590"/>
        <v>0</v>
      </c>
      <c r="X1583" s="588">
        <f t="shared" si="1567"/>
        <v>0</v>
      </c>
      <c r="Y1583" s="587"/>
      <c r="Z1583" s="588">
        <f t="shared" si="1591"/>
        <v>0</v>
      </c>
      <c r="AA1583" s="588">
        <f t="shared" si="1575"/>
        <v>0</v>
      </c>
      <c r="AB1583" s="587"/>
      <c r="AC1583" s="588">
        <f t="shared" si="1592"/>
        <v>0</v>
      </c>
      <c r="AD1583" s="588">
        <f t="shared" si="1568"/>
        <v>0</v>
      </c>
      <c r="AE1583" s="587"/>
      <c r="AF1583" s="588">
        <f t="shared" si="1593"/>
        <v>0</v>
      </c>
      <c r="AG1583" s="588">
        <f t="shared" si="1569"/>
        <v>0</v>
      </c>
      <c r="AH1583" s="587"/>
      <c r="AI1583" s="588">
        <f t="shared" si="1594"/>
        <v>0</v>
      </c>
      <c r="AJ1583" s="588">
        <f t="shared" si="1570"/>
        <v>0</v>
      </c>
      <c r="AK1583" s="587"/>
      <c r="AL1583" s="588">
        <f t="shared" si="1595"/>
        <v>0</v>
      </c>
      <c r="AM1583" s="588">
        <f t="shared" si="1571"/>
        <v>0</v>
      </c>
      <c r="AN1583" s="587"/>
      <c r="AO1583" s="588">
        <f t="shared" si="1596"/>
        <v>0</v>
      </c>
      <c r="AP1583" s="588">
        <f t="shared" si="1572"/>
        <v>0</v>
      </c>
      <c r="AQ1583" s="587"/>
      <c r="AR1583" s="588">
        <f t="shared" si="1597"/>
        <v>0</v>
      </c>
      <c r="AS1583" s="588">
        <f t="shared" si="1576"/>
        <v>0</v>
      </c>
      <c r="AT1583" s="587"/>
      <c r="AU1583" s="588">
        <f t="shared" si="1598"/>
        <v>0</v>
      </c>
      <c r="AV1583" s="588">
        <f t="shared" si="1573"/>
        <v>0</v>
      </c>
      <c r="AW1583" s="587"/>
      <c r="AX1583" s="652"/>
      <c r="AY1583" s="706">
        <f t="shared" si="1574"/>
        <v>0</v>
      </c>
      <c r="BC1583" s="30">
        <f t="shared" si="1577"/>
        <v>0</v>
      </c>
      <c r="BD1583" s="30">
        <f t="shared" si="1578"/>
        <v>0</v>
      </c>
      <c r="BE1583" s="30">
        <f t="shared" si="1600"/>
        <v>0</v>
      </c>
      <c r="BF1583" s="30">
        <f t="shared" si="1579"/>
        <v>0</v>
      </c>
      <c r="BG1583" s="30">
        <f t="shared" si="1580"/>
        <v>0</v>
      </c>
      <c r="BH1583" s="30">
        <f t="shared" si="1599"/>
        <v>0</v>
      </c>
      <c r="BI1583" s="30">
        <f t="shared" ref="BI1583:BI1646" si="1604">AD1583-AA1583</f>
        <v>0</v>
      </c>
      <c r="BJ1583" s="30">
        <f t="shared" si="1581"/>
        <v>0</v>
      </c>
      <c r="BK1583" s="704">
        <f t="shared" si="1582"/>
        <v>0</v>
      </c>
      <c r="BL1583" s="30">
        <f t="shared" si="1583"/>
        <v>0</v>
      </c>
      <c r="BM1583" s="30">
        <f t="shared" si="1584"/>
        <v>0</v>
      </c>
      <c r="BN1583" s="30">
        <f t="shared" si="1602"/>
        <v>0</v>
      </c>
    </row>
    <row r="1584" spans="1:66" ht="15.75" thickBot="1" x14ac:dyDescent="0.3">
      <c r="A1584" s="52"/>
      <c r="B1584" s="53"/>
      <c r="C1584" s="700"/>
      <c r="D1584" s="53"/>
      <c r="E1584" s="62" t="e">
        <f t="shared" si="1603"/>
        <v>#N/A</v>
      </c>
      <c r="F1584" s="664" t="str">
        <f t="shared" si="1601"/>
        <v/>
      </c>
      <c r="G1584" s="587"/>
      <c r="H1584" s="588">
        <f t="shared" si="1585"/>
        <v>0</v>
      </c>
      <c r="I1584" s="588">
        <f t="shared" ref="I1584:I1647" si="1605">SUM(G1584:H1584)</f>
        <v>0</v>
      </c>
      <c r="J1584" s="587"/>
      <c r="K1584" s="588">
        <f t="shared" si="1586"/>
        <v>0</v>
      </c>
      <c r="L1584" s="588">
        <f t="shared" ref="L1584:L1647" si="1606">SUM(J1584:K1584)</f>
        <v>0</v>
      </c>
      <c r="M1584" s="587"/>
      <c r="N1584" s="588">
        <f t="shared" si="1587"/>
        <v>0</v>
      </c>
      <c r="O1584" s="588">
        <f t="shared" ref="O1584:O1647" si="1607">SUM(M1584:N1584)</f>
        <v>0</v>
      </c>
      <c r="P1584" s="587"/>
      <c r="Q1584" s="588">
        <f t="shared" si="1588"/>
        <v>0</v>
      </c>
      <c r="R1584" s="588">
        <f t="shared" ref="R1584:R1647" si="1608">SUM(P1584:Q1584)</f>
        <v>0</v>
      </c>
      <c r="S1584" s="587"/>
      <c r="T1584" s="588">
        <f t="shared" si="1589"/>
        <v>0</v>
      </c>
      <c r="U1584" s="588">
        <f t="shared" ref="U1584:U1647" si="1609">SUM(S1584:T1584)</f>
        <v>0</v>
      </c>
      <c r="V1584" s="587"/>
      <c r="W1584" s="588">
        <f t="shared" si="1590"/>
        <v>0</v>
      </c>
      <c r="X1584" s="588">
        <f t="shared" ref="X1584:X1647" si="1610">SUM(V1584:W1584)</f>
        <v>0</v>
      </c>
      <c r="Y1584" s="587"/>
      <c r="Z1584" s="588">
        <f t="shared" si="1591"/>
        <v>0</v>
      </c>
      <c r="AA1584" s="588">
        <f t="shared" si="1575"/>
        <v>0</v>
      </c>
      <c r="AB1584" s="587"/>
      <c r="AC1584" s="588">
        <f t="shared" si="1592"/>
        <v>0</v>
      </c>
      <c r="AD1584" s="588">
        <f t="shared" ref="AD1584:AD1647" si="1611">SUM(AB1584:AC1584)</f>
        <v>0</v>
      </c>
      <c r="AE1584" s="587"/>
      <c r="AF1584" s="588">
        <f t="shared" si="1593"/>
        <v>0</v>
      </c>
      <c r="AG1584" s="588">
        <f t="shared" ref="AG1584:AG1647" si="1612">SUM(AE1584:AF1584)</f>
        <v>0</v>
      </c>
      <c r="AH1584" s="587"/>
      <c r="AI1584" s="588">
        <f t="shared" si="1594"/>
        <v>0</v>
      </c>
      <c r="AJ1584" s="588">
        <f t="shared" ref="AJ1584:AJ1647" si="1613">SUM(AH1584:AI1584)</f>
        <v>0</v>
      </c>
      <c r="AK1584" s="587"/>
      <c r="AL1584" s="588">
        <f t="shared" si="1595"/>
        <v>0</v>
      </c>
      <c r="AM1584" s="588">
        <f t="shared" ref="AM1584:AM1647" si="1614">SUM(AK1584:AL1584)</f>
        <v>0</v>
      </c>
      <c r="AN1584" s="587"/>
      <c r="AO1584" s="588">
        <f t="shared" si="1596"/>
        <v>0</v>
      </c>
      <c r="AP1584" s="588">
        <f t="shared" ref="AP1584:AP1647" si="1615">SUM(AN1584:AO1584)</f>
        <v>0</v>
      </c>
      <c r="AQ1584" s="587"/>
      <c r="AR1584" s="588">
        <f t="shared" si="1597"/>
        <v>0</v>
      </c>
      <c r="AS1584" s="588">
        <f t="shared" si="1576"/>
        <v>0</v>
      </c>
      <c r="AT1584" s="587"/>
      <c r="AU1584" s="588">
        <f t="shared" si="1598"/>
        <v>0</v>
      </c>
      <c r="AV1584" s="588">
        <f t="shared" ref="AV1584:AV1647" si="1616">SUM(AT1584:AU1584)</f>
        <v>0</v>
      </c>
      <c r="AW1584" s="587"/>
      <c r="AX1584" s="652"/>
      <c r="AY1584" s="706">
        <f t="shared" si="1574"/>
        <v>0</v>
      </c>
      <c r="BC1584" s="30">
        <f t="shared" si="1577"/>
        <v>0</v>
      </c>
      <c r="BD1584" s="30">
        <f t="shared" si="1578"/>
        <v>0</v>
      </c>
      <c r="BE1584" s="30">
        <f t="shared" si="1600"/>
        <v>0</v>
      </c>
      <c r="BF1584" s="30">
        <f t="shared" si="1579"/>
        <v>0</v>
      </c>
      <c r="BG1584" s="30">
        <f t="shared" si="1580"/>
        <v>0</v>
      </c>
      <c r="BH1584" s="30">
        <f t="shared" si="1599"/>
        <v>0</v>
      </c>
      <c r="BI1584" s="30">
        <f t="shared" si="1604"/>
        <v>0</v>
      </c>
      <c r="BJ1584" s="30">
        <f t="shared" si="1581"/>
        <v>0</v>
      </c>
      <c r="BK1584" s="704">
        <f t="shared" si="1582"/>
        <v>0</v>
      </c>
      <c r="BL1584" s="30">
        <f t="shared" si="1583"/>
        <v>0</v>
      </c>
      <c r="BM1584" s="30">
        <f t="shared" si="1584"/>
        <v>0</v>
      </c>
      <c r="BN1584" s="30">
        <f t="shared" si="1602"/>
        <v>0</v>
      </c>
    </row>
    <row r="1585" spans="1:66" ht="15.75" thickBot="1" x14ac:dyDescent="0.3">
      <c r="A1585" s="52"/>
      <c r="B1585" s="53"/>
      <c r="C1585" s="700"/>
      <c r="D1585" s="53"/>
      <c r="E1585" s="62" t="e">
        <f t="shared" si="1603"/>
        <v>#N/A</v>
      </c>
      <c r="F1585" s="664" t="str">
        <f t="shared" si="1601"/>
        <v/>
      </c>
      <c r="G1585" s="587"/>
      <c r="H1585" s="588">
        <f t="shared" si="1585"/>
        <v>0</v>
      </c>
      <c r="I1585" s="588">
        <f t="shared" si="1605"/>
        <v>0</v>
      </c>
      <c r="J1585" s="587"/>
      <c r="K1585" s="588">
        <f t="shared" si="1586"/>
        <v>0</v>
      </c>
      <c r="L1585" s="588">
        <f t="shared" si="1606"/>
        <v>0</v>
      </c>
      <c r="M1585" s="587"/>
      <c r="N1585" s="588">
        <f t="shared" si="1587"/>
        <v>0</v>
      </c>
      <c r="O1585" s="588">
        <f t="shared" si="1607"/>
        <v>0</v>
      </c>
      <c r="P1585" s="587"/>
      <c r="Q1585" s="588">
        <f t="shared" si="1588"/>
        <v>0</v>
      </c>
      <c r="R1585" s="588">
        <f t="shared" si="1608"/>
        <v>0</v>
      </c>
      <c r="S1585" s="587"/>
      <c r="T1585" s="588">
        <f t="shared" si="1589"/>
        <v>0</v>
      </c>
      <c r="U1585" s="588">
        <f t="shared" si="1609"/>
        <v>0</v>
      </c>
      <c r="V1585" s="587"/>
      <c r="W1585" s="588">
        <f t="shared" si="1590"/>
        <v>0</v>
      </c>
      <c r="X1585" s="588">
        <f t="shared" si="1610"/>
        <v>0</v>
      </c>
      <c r="Y1585" s="587"/>
      <c r="Z1585" s="588">
        <f t="shared" si="1591"/>
        <v>0</v>
      </c>
      <c r="AA1585" s="588">
        <f t="shared" si="1575"/>
        <v>0</v>
      </c>
      <c r="AB1585" s="587"/>
      <c r="AC1585" s="588">
        <f t="shared" si="1592"/>
        <v>0</v>
      </c>
      <c r="AD1585" s="588">
        <f t="shared" si="1611"/>
        <v>0</v>
      </c>
      <c r="AE1585" s="587"/>
      <c r="AF1585" s="588">
        <f t="shared" si="1593"/>
        <v>0</v>
      </c>
      <c r="AG1585" s="588">
        <f t="shared" si="1612"/>
        <v>0</v>
      </c>
      <c r="AH1585" s="587"/>
      <c r="AI1585" s="588">
        <f t="shared" si="1594"/>
        <v>0</v>
      </c>
      <c r="AJ1585" s="588">
        <f t="shared" si="1613"/>
        <v>0</v>
      </c>
      <c r="AK1585" s="587"/>
      <c r="AL1585" s="588">
        <f t="shared" si="1595"/>
        <v>0</v>
      </c>
      <c r="AM1585" s="588">
        <f t="shared" si="1614"/>
        <v>0</v>
      </c>
      <c r="AN1585" s="587"/>
      <c r="AO1585" s="588">
        <f t="shared" si="1596"/>
        <v>0</v>
      </c>
      <c r="AP1585" s="588">
        <f t="shared" si="1615"/>
        <v>0</v>
      </c>
      <c r="AQ1585" s="587"/>
      <c r="AR1585" s="588">
        <f t="shared" si="1597"/>
        <v>0</v>
      </c>
      <c r="AS1585" s="588">
        <f t="shared" si="1576"/>
        <v>0</v>
      </c>
      <c r="AT1585" s="587"/>
      <c r="AU1585" s="588">
        <f t="shared" si="1598"/>
        <v>0</v>
      </c>
      <c r="AV1585" s="588">
        <f t="shared" si="1616"/>
        <v>0</v>
      </c>
      <c r="AW1585" s="587"/>
      <c r="AX1585" s="652"/>
      <c r="AY1585" s="706">
        <f t="shared" ref="AY1585:AY1648" si="1617">AS1585-AX1585</f>
        <v>0</v>
      </c>
      <c r="BC1585" s="30">
        <f t="shared" si="1577"/>
        <v>0</v>
      </c>
      <c r="BD1585" s="30">
        <f t="shared" si="1578"/>
        <v>0</v>
      </c>
      <c r="BE1585" s="30">
        <f t="shared" si="1600"/>
        <v>0</v>
      </c>
      <c r="BF1585" s="30">
        <f t="shared" si="1579"/>
        <v>0</v>
      </c>
      <c r="BG1585" s="30">
        <f t="shared" si="1580"/>
        <v>0</v>
      </c>
      <c r="BH1585" s="30">
        <f t="shared" si="1599"/>
        <v>0</v>
      </c>
      <c r="BI1585" s="30">
        <f t="shared" si="1604"/>
        <v>0</v>
      </c>
      <c r="BJ1585" s="30">
        <f t="shared" si="1581"/>
        <v>0</v>
      </c>
      <c r="BK1585" s="704">
        <f t="shared" si="1582"/>
        <v>0</v>
      </c>
      <c r="BL1585" s="30">
        <f t="shared" si="1583"/>
        <v>0</v>
      </c>
      <c r="BM1585" s="30">
        <f t="shared" si="1584"/>
        <v>0</v>
      </c>
      <c r="BN1585" s="30">
        <f t="shared" si="1602"/>
        <v>0</v>
      </c>
    </row>
    <row r="1586" spans="1:66" ht="15.75" thickBot="1" x14ac:dyDescent="0.3">
      <c r="A1586" s="52"/>
      <c r="B1586" s="53"/>
      <c r="C1586" s="700"/>
      <c r="D1586" s="53"/>
      <c r="E1586" s="62" t="e">
        <f t="shared" si="1603"/>
        <v>#N/A</v>
      </c>
      <c r="F1586" s="664" t="str">
        <f t="shared" si="1601"/>
        <v/>
      </c>
      <c r="G1586" s="587"/>
      <c r="H1586" s="588">
        <f t="shared" si="1585"/>
        <v>0</v>
      </c>
      <c r="I1586" s="588">
        <f t="shared" si="1605"/>
        <v>0</v>
      </c>
      <c r="J1586" s="587"/>
      <c r="K1586" s="588">
        <f t="shared" si="1586"/>
        <v>0</v>
      </c>
      <c r="L1586" s="588">
        <f t="shared" si="1606"/>
        <v>0</v>
      </c>
      <c r="M1586" s="587"/>
      <c r="N1586" s="588">
        <f t="shared" si="1587"/>
        <v>0</v>
      </c>
      <c r="O1586" s="588">
        <f t="shared" si="1607"/>
        <v>0</v>
      </c>
      <c r="P1586" s="587"/>
      <c r="Q1586" s="588">
        <f t="shared" si="1588"/>
        <v>0</v>
      </c>
      <c r="R1586" s="588">
        <f t="shared" si="1608"/>
        <v>0</v>
      </c>
      <c r="S1586" s="587"/>
      <c r="T1586" s="588">
        <f t="shared" si="1589"/>
        <v>0</v>
      </c>
      <c r="U1586" s="588">
        <f t="shared" si="1609"/>
        <v>0</v>
      </c>
      <c r="V1586" s="587"/>
      <c r="W1586" s="588">
        <f t="shared" si="1590"/>
        <v>0</v>
      </c>
      <c r="X1586" s="588">
        <f t="shared" si="1610"/>
        <v>0</v>
      </c>
      <c r="Y1586" s="587"/>
      <c r="Z1586" s="588">
        <f t="shared" si="1591"/>
        <v>0</v>
      </c>
      <c r="AA1586" s="588">
        <f t="shared" si="1575"/>
        <v>0</v>
      </c>
      <c r="AB1586" s="587"/>
      <c r="AC1586" s="588">
        <f t="shared" si="1592"/>
        <v>0</v>
      </c>
      <c r="AD1586" s="588">
        <f t="shared" si="1611"/>
        <v>0</v>
      </c>
      <c r="AE1586" s="587"/>
      <c r="AF1586" s="588">
        <f t="shared" si="1593"/>
        <v>0</v>
      </c>
      <c r="AG1586" s="588">
        <f t="shared" si="1612"/>
        <v>0</v>
      </c>
      <c r="AH1586" s="587"/>
      <c r="AI1586" s="588">
        <f t="shared" si="1594"/>
        <v>0</v>
      </c>
      <c r="AJ1586" s="588">
        <f t="shared" si="1613"/>
        <v>0</v>
      </c>
      <c r="AK1586" s="587"/>
      <c r="AL1586" s="588">
        <f t="shared" si="1595"/>
        <v>0</v>
      </c>
      <c r="AM1586" s="588">
        <f t="shared" si="1614"/>
        <v>0</v>
      </c>
      <c r="AN1586" s="587"/>
      <c r="AO1586" s="588">
        <f t="shared" si="1596"/>
        <v>0</v>
      </c>
      <c r="AP1586" s="588">
        <f t="shared" si="1615"/>
        <v>0</v>
      </c>
      <c r="AQ1586" s="587"/>
      <c r="AR1586" s="588">
        <f t="shared" si="1597"/>
        <v>0</v>
      </c>
      <c r="AS1586" s="588">
        <f t="shared" si="1576"/>
        <v>0</v>
      </c>
      <c r="AT1586" s="587"/>
      <c r="AU1586" s="588">
        <f t="shared" si="1598"/>
        <v>0</v>
      </c>
      <c r="AV1586" s="588">
        <f t="shared" si="1616"/>
        <v>0</v>
      </c>
      <c r="AW1586" s="587"/>
      <c r="AX1586" s="652"/>
      <c r="AY1586" s="706">
        <f t="shared" si="1617"/>
        <v>0</v>
      </c>
      <c r="BC1586" s="30">
        <f t="shared" si="1577"/>
        <v>0</v>
      </c>
      <c r="BD1586" s="30">
        <f t="shared" si="1578"/>
        <v>0</v>
      </c>
      <c r="BE1586" s="30">
        <f t="shared" si="1600"/>
        <v>0</v>
      </c>
      <c r="BF1586" s="30">
        <f t="shared" si="1579"/>
        <v>0</v>
      </c>
      <c r="BG1586" s="30">
        <f t="shared" si="1580"/>
        <v>0</v>
      </c>
      <c r="BH1586" s="30">
        <f t="shared" si="1599"/>
        <v>0</v>
      </c>
      <c r="BI1586" s="30">
        <f t="shared" si="1604"/>
        <v>0</v>
      </c>
      <c r="BJ1586" s="30">
        <f t="shared" si="1581"/>
        <v>0</v>
      </c>
      <c r="BK1586" s="704">
        <f t="shared" si="1582"/>
        <v>0</v>
      </c>
      <c r="BL1586" s="30">
        <f t="shared" si="1583"/>
        <v>0</v>
      </c>
      <c r="BM1586" s="30">
        <f t="shared" si="1584"/>
        <v>0</v>
      </c>
      <c r="BN1586" s="30">
        <f t="shared" si="1602"/>
        <v>0</v>
      </c>
    </row>
    <row r="1587" spans="1:66" ht="15.75" thickBot="1" x14ac:dyDescent="0.3">
      <c r="A1587" s="52"/>
      <c r="B1587" s="53"/>
      <c r="C1587" s="700"/>
      <c r="D1587" s="53"/>
      <c r="E1587" s="62" t="e">
        <f t="shared" si="1603"/>
        <v>#N/A</v>
      </c>
      <c r="F1587" s="664" t="str">
        <f t="shared" si="1601"/>
        <v/>
      </c>
      <c r="G1587" s="587"/>
      <c r="H1587" s="588">
        <f t="shared" si="1585"/>
        <v>0</v>
      </c>
      <c r="I1587" s="588">
        <f t="shared" si="1605"/>
        <v>0</v>
      </c>
      <c r="J1587" s="587"/>
      <c r="K1587" s="588">
        <f t="shared" si="1586"/>
        <v>0</v>
      </c>
      <c r="L1587" s="588">
        <f t="shared" si="1606"/>
        <v>0</v>
      </c>
      <c r="M1587" s="587"/>
      <c r="N1587" s="588">
        <f t="shared" si="1587"/>
        <v>0</v>
      </c>
      <c r="O1587" s="588">
        <f t="shared" si="1607"/>
        <v>0</v>
      </c>
      <c r="P1587" s="587"/>
      <c r="Q1587" s="588">
        <f t="shared" si="1588"/>
        <v>0</v>
      </c>
      <c r="R1587" s="588">
        <f t="shared" si="1608"/>
        <v>0</v>
      </c>
      <c r="S1587" s="587"/>
      <c r="T1587" s="588">
        <f t="shared" si="1589"/>
        <v>0</v>
      </c>
      <c r="U1587" s="588">
        <f t="shared" si="1609"/>
        <v>0</v>
      </c>
      <c r="V1587" s="587"/>
      <c r="W1587" s="588">
        <f t="shared" si="1590"/>
        <v>0</v>
      </c>
      <c r="X1587" s="588">
        <f t="shared" si="1610"/>
        <v>0</v>
      </c>
      <c r="Y1587" s="587"/>
      <c r="Z1587" s="588">
        <f t="shared" si="1591"/>
        <v>0</v>
      </c>
      <c r="AA1587" s="588">
        <f t="shared" si="1575"/>
        <v>0</v>
      </c>
      <c r="AB1587" s="587"/>
      <c r="AC1587" s="588">
        <f t="shared" si="1592"/>
        <v>0</v>
      </c>
      <c r="AD1587" s="588">
        <f t="shared" si="1611"/>
        <v>0</v>
      </c>
      <c r="AE1587" s="587"/>
      <c r="AF1587" s="588">
        <f t="shared" si="1593"/>
        <v>0</v>
      </c>
      <c r="AG1587" s="588">
        <f t="shared" si="1612"/>
        <v>0</v>
      </c>
      <c r="AH1587" s="587"/>
      <c r="AI1587" s="588">
        <f t="shared" si="1594"/>
        <v>0</v>
      </c>
      <c r="AJ1587" s="588">
        <f t="shared" si="1613"/>
        <v>0</v>
      </c>
      <c r="AK1587" s="587"/>
      <c r="AL1587" s="588">
        <f t="shared" si="1595"/>
        <v>0</v>
      </c>
      <c r="AM1587" s="588">
        <f t="shared" si="1614"/>
        <v>0</v>
      </c>
      <c r="AN1587" s="587"/>
      <c r="AO1587" s="588">
        <f t="shared" si="1596"/>
        <v>0</v>
      </c>
      <c r="AP1587" s="588">
        <f t="shared" si="1615"/>
        <v>0</v>
      </c>
      <c r="AQ1587" s="587"/>
      <c r="AR1587" s="588">
        <f t="shared" si="1597"/>
        <v>0</v>
      </c>
      <c r="AS1587" s="588">
        <f t="shared" si="1576"/>
        <v>0</v>
      </c>
      <c r="AT1587" s="587"/>
      <c r="AU1587" s="588">
        <f t="shared" si="1598"/>
        <v>0</v>
      </c>
      <c r="AV1587" s="588">
        <f t="shared" si="1616"/>
        <v>0</v>
      </c>
      <c r="AW1587" s="587"/>
      <c r="AX1587" s="652"/>
      <c r="AY1587" s="706">
        <f t="shared" si="1617"/>
        <v>0</v>
      </c>
      <c r="BC1587" s="30">
        <f t="shared" si="1577"/>
        <v>0</v>
      </c>
      <c r="BD1587" s="30">
        <f t="shared" si="1578"/>
        <v>0</v>
      </c>
      <c r="BE1587" s="30">
        <f t="shared" si="1600"/>
        <v>0</v>
      </c>
      <c r="BF1587" s="30">
        <f t="shared" si="1579"/>
        <v>0</v>
      </c>
      <c r="BG1587" s="30">
        <f t="shared" si="1580"/>
        <v>0</v>
      </c>
      <c r="BH1587" s="30">
        <f t="shared" si="1599"/>
        <v>0</v>
      </c>
      <c r="BI1587" s="30">
        <f t="shared" si="1604"/>
        <v>0</v>
      </c>
      <c r="BJ1587" s="30">
        <f t="shared" si="1581"/>
        <v>0</v>
      </c>
      <c r="BK1587" s="704">
        <f t="shared" si="1582"/>
        <v>0</v>
      </c>
      <c r="BL1587" s="30">
        <f t="shared" si="1583"/>
        <v>0</v>
      </c>
      <c r="BM1587" s="30">
        <f t="shared" si="1584"/>
        <v>0</v>
      </c>
      <c r="BN1587" s="30">
        <f t="shared" si="1602"/>
        <v>0</v>
      </c>
    </row>
    <row r="1588" spans="1:66" ht="15.75" thickBot="1" x14ac:dyDescent="0.3">
      <c r="A1588" s="52"/>
      <c r="B1588" s="53"/>
      <c r="C1588" s="700"/>
      <c r="D1588" s="53"/>
      <c r="E1588" s="62" t="e">
        <f t="shared" si="1603"/>
        <v>#N/A</v>
      </c>
      <c r="F1588" s="664" t="str">
        <f t="shared" si="1601"/>
        <v/>
      </c>
      <c r="G1588" s="587"/>
      <c r="H1588" s="588">
        <f t="shared" si="1585"/>
        <v>0</v>
      </c>
      <c r="I1588" s="588">
        <f t="shared" si="1605"/>
        <v>0</v>
      </c>
      <c r="J1588" s="587"/>
      <c r="K1588" s="588">
        <f t="shared" si="1586"/>
        <v>0</v>
      </c>
      <c r="L1588" s="588">
        <f t="shared" si="1606"/>
        <v>0</v>
      </c>
      <c r="M1588" s="587"/>
      <c r="N1588" s="588">
        <f t="shared" si="1587"/>
        <v>0</v>
      </c>
      <c r="O1588" s="588">
        <f t="shared" si="1607"/>
        <v>0</v>
      </c>
      <c r="P1588" s="587"/>
      <c r="Q1588" s="588">
        <f t="shared" si="1588"/>
        <v>0</v>
      </c>
      <c r="R1588" s="588">
        <f t="shared" si="1608"/>
        <v>0</v>
      </c>
      <c r="S1588" s="587"/>
      <c r="T1588" s="588">
        <f t="shared" si="1589"/>
        <v>0</v>
      </c>
      <c r="U1588" s="588">
        <f t="shared" si="1609"/>
        <v>0</v>
      </c>
      <c r="V1588" s="587"/>
      <c r="W1588" s="588">
        <f t="shared" si="1590"/>
        <v>0</v>
      </c>
      <c r="X1588" s="588">
        <f t="shared" si="1610"/>
        <v>0</v>
      </c>
      <c r="Y1588" s="587"/>
      <c r="Z1588" s="588">
        <f t="shared" si="1591"/>
        <v>0</v>
      </c>
      <c r="AA1588" s="588">
        <f t="shared" si="1575"/>
        <v>0</v>
      </c>
      <c r="AB1588" s="587"/>
      <c r="AC1588" s="588">
        <f t="shared" si="1592"/>
        <v>0</v>
      </c>
      <c r="AD1588" s="588">
        <f t="shared" si="1611"/>
        <v>0</v>
      </c>
      <c r="AE1588" s="587"/>
      <c r="AF1588" s="588">
        <f t="shared" si="1593"/>
        <v>0</v>
      </c>
      <c r="AG1588" s="588">
        <f t="shared" si="1612"/>
        <v>0</v>
      </c>
      <c r="AH1588" s="587"/>
      <c r="AI1588" s="588">
        <f t="shared" si="1594"/>
        <v>0</v>
      </c>
      <c r="AJ1588" s="588">
        <f t="shared" si="1613"/>
        <v>0</v>
      </c>
      <c r="AK1588" s="587"/>
      <c r="AL1588" s="588">
        <f t="shared" si="1595"/>
        <v>0</v>
      </c>
      <c r="AM1588" s="588">
        <f t="shared" si="1614"/>
        <v>0</v>
      </c>
      <c r="AN1588" s="587"/>
      <c r="AO1588" s="588">
        <f t="shared" si="1596"/>
        <v>0</v>
      </c>
      <c r="AP1588" s="588">
        <f t="shared" si="1615"/>
        <v>0</v>
      </c>
      <c r="AQ1588" s="587"/>
      <c r="AR1588" s="588">
        <f t="shared" si="1597"/>
        <v>0</v>
      </c>
      <c r="AS1588" s="588">
        <f t="shared" si="1576"/>
        <v>0</v>
      </c>
      <c r="AT1588" s="587"/>
      <c r="AU1588" s="588">
        <f t="shared" si="1598"/>
        <v>0</v>
      </c>
      <c r="AV1588" s="588">
        <f t="shared" si="1616"/>
        <v>0</v>
      </c>
      <c r="AW1588" s="587"/>
      <c r="AX1588" s="652"/>
      <c r="AY1588" s="706">
        <f t="shared" si="1617"/>
        <v>0</v>
      </c>
      <c r="BC1588" s="30">
        <f t="shared" si="1577"/>
        <v>0</v>
      </c>
      <c r="BD1588" s="30">
        <f t="shared" si="1578"/>
        <v>0</v>
      </c>
      <c r="BE1588" s="30">
        <f t="shared" si="1600"/>
        <v>0</v>
      </c>
      <c r="BF1588" s="30">
        <f t="shared" si="1579"/>
        <v>0</v>
      </c>
      <c r="BG1588" s="30">
        <f t="shared" si="1580"/>
        <v>0</v>
      </c>
      <c r="BH1588" s="30">
        <f t="shared" si="1599"/>
        <v>0</v>
      </c>
      <c r="BI1588" s="30">
        <f t="shared" si="1604"/>
        <v>0</v>
      </c>
      <c r="BJ1588" s="30">
        <f t="shared" si="1581"/>
        <v>0</v>
      </c>
      <c r="BK1588" s="704">
        <f t="shared" si="1582"/>
        <v>0</v>
      </c>
      <c r="BL1588" s="30">
        <f t="shared" si="1583"/>
        <v>0</v>
      </c>
      <c r="BM1588" s="30">
        <f t="shared" si="1584"/>
        <v>0</v>
      </c>
      <c r="BN1588" s="30">
        <f t="shared" si="1602"/>
        <v>0</v>
      </c>
    </row>
    <row r="1589" spans="1:66" ht="15.75" thickBot="1" x14ac:dyDescent="0.3">
      <c r="A1589" s="52"/>
      <c r="B1589" s="53"/>
      <c r="C1589" s="700"/>
      <c r="D1589" s="53"/>
      <c r="E1589" s="62" t="e">
        <f t="shared" si="1603"/>
        <v>#N/A</v>
      </c>
      <c r="F1589" s="664" t="str">
        <f t="shared" si="1601"/>
        <v/>
      </c>
      <c r="G1589" s="587"/>
      <c r="H1589" s="588">
        <f t="shared" si="1585"/>
        <v>0</v>
      </c>
      <c r="I1589" s="588">
        <f t="shared" si="1605"/>
        <v>0</v>
      </c>
      <c r="J1589" s="587"/>
      <c r="K1589" s="588">
        <f t="shared" si="1586"/>
        <v>0</v>
      </c>
      <c r="L1589" s="588">
        <f t="shared" si="1606"/>
        <v>0</v>
      </c>
      <c r="M1589" s="587"/>
      <c r="N1589" s="588">
        <f t="shared" si="1587"/>
        <v>0</v>
      </c>
      <c r="O1589" s="588">
        <f t="shared" si="1607"/>
        <v>0</v>
      </c>
      <c r="P1589" s="587"/>
      <c r="Q1589" s="588">
        <f t="shared" si="1588"/>
        <v>0</v>
      </c>
      <c r="R1589" s="588">
        <f t="shared" si="1608"/>
        <v>0</v>
      </c>
      <c r="S1589" s="587"/>
      <c r="T1589" s="588">
        <f t="shared" si="1589"/>
        <v>0</v>
      </c>
      <c r="U1589" s="588">
        <f t="shared" si="1609"/>
        <v>0</v>
      </c>
      <c r="V1589" s="587"/>
      <c r="W1589" s="588">
        <f t="shared" si="1590"/>
        <v>0</v>
      </c>
      <c r="X1589" s="588">
        <f t="shared" si="1610"/>
        <v>0</v>
      </c>
      <c r="Y1589" s="587"/>
      <c r="Z1589" s="588">
        <f t="shared" si="1591"/>
        <v>0</v>
      </c>
      <c r="AA1589" s="588">
        <f t="shared" si="1575"/>
        <v>0</v>
      </c>
      <c r="AB1589" s="587"/>
      <c r="AC1589" s="588">
        <f t="shared" si="1592"/>
        <v>0</v>
      </c>
      <c r="AD1589" s="588">
        <f t="shared" si="1611"/>
        <v>0</v>
      </c>
      <c r="AE1589" s="587"/>
      <c r="AF1589" s="588">
        <f t="shared" si="1593"/>
        <v>0</v>
      </c>
      <c r="AG1589" s="588">
        <f t="shared" si="1612"/>
        <v>0</v>
      </c>
      <c r="AH1589" s="587"/>
      <c r="AI1589" s="588">
        <f t="shared" si="1594"/>
        <v>0</v>
      </c>
      <c r="AJ1589" s="588">
        <f t="shared" si="1613"/>
        <v>0</v>
      </c>
      <c r="AK1589" s="587"/>
      <c r="AL1589" s="588">
        <f t="shared" si="1595"/>
        <v>0</v>
      </c>
      <c r="AM1589" s="588">
        <f t="shared" si="1614"/>
        <v>0</v>
      </c>
      <c r="AN1589" s="587"/>
      <c r="AO1589" s="588">
        <f t="shared" si="1596"/>
        <v>0</v>
      </c>
      <c r="AP1589" s="588">
        <f t="shared" si="1615"/>
        <v>0</v>
      </c>
      <c r="AQ1589" s="587"/>
      <c r="AR1589" s="588">
        <f t="shared" si="1597"/>
        <v>0</v>
      </c>
      <c r="AS1589" s="588">
        <f t="shared" si="1576"/>
        <v>0</v>
      </c>
      <c r="AT1589" s="587"/>
      <c r="AU1589" s="588">
        <f t="shared" si="1598"/>
        <v>0</v>
      </c>
      <c r="AV1589" s="588">
        <f t="shared" si="1616"/>
        <v>0</v>
      </c>
      <c r="AW1589" s="587"/>
      <c r="AX1589" s="652"/>
      <c r="AY1589" s="706">
        <f t="shared" si="1617"/>
        <v>0</v>
      </c>
      <c r="BC1589" s="30">
        <f t="shared" si="1577"/>
        <v>0</v>
      </c>
      <c r="BD1589" s="30">
        <f t="shared" si="1578"/>
        <v>0</v>
      </c>
      <c r="BE1589" s="30">
        <f t="shared" si="1600"/>
        <v>0</v>
      </c>
      <c r="BF1589" s="30">
        <f t="shared" si="1579"/>
        <v>0</v>
      </c>
      <c r="BG1589" s="30">
        <f t="shared" si="1580"/>
        <v>0</v>
      </c>
      <c r="BH1589" s="30">
        <f t="shared" si="1599"/>
        <v>0</v>
      </c>
      <c r="BI1589" s="30">
        <f t="shared" si="1604"/>
        <v>0</v>
      </c>
      <c r="BJ1589" s="30">
        <f t="shared" si="1581"/>
        <v>0</v>
      </c>
      <c r="BK1589" s="704">
        <f t="shared" si="1582"/>
        <v>0</v>
      </c>
      <c r="BL1589" s="30">
        <f t="shared" si="1583"/>
        <v>0</v>
      </c>
      <c r="BM1589" s="30">
        <f t="shared" si="1584"/>
        <v>0</v>
      </c>
      <c r="BN1589" s="30">
        <f t="shared" si="1602"/>
        <v>0</v>
      </c>
    </row>
    <row r="1590" spans="1:66" ht="15.75" thickBot="1" x14ac:dyDescent="0.3">
      <c r="A1590" s="52"/>
      <c r="B1590" s="53"/>
      <c r="C1590" s="700"/>
      <c r="D1590" s="53"/>
      <c r="E1590" s="62" t="e">
        <f t="shared" si="1603"/>
        <v>#N/A</v>
      </c>
      <c r="F1590" s="664" t="str">
        <f t="shared" si="1601"/>
        <v/>
      </c>
      <c r="G1590" s="587"/>
      <c r="H1590" s="588">
        <f t="shared" si="1585"/>
        <v>0</v>
      </c>
      <c r="I1590" s="588">
        <f t="shared" si="1605"/>
        <v>0</v>
      </c>
      <c r="J1590" s="587"/>
      <c r="K1590" s="588">
        <f t="shared" si="1586"/>
        <v>0</v>
      </c>
      <c r="L1590" s="588">
        <f t="shared" si="1606"/>
        <v>0</v>
      </c>
      <c r="M1590" s="587"/>
      <c r="N1590" s="588">
        <f t="shared" si="1587"/>
        <v>0</v>
      </c>
      <c r="O1590" s="588">
        <f t="shared" si="1607"/>
        <v>0</v>
      </c>
      <c r="P1590" s="587"/>
      <c r="Q1590" s="588">
        <f t="shared" si="1588"/>
        <v>0</v>
      </c>
      <c r="R1590" s="588">
        <f t="shared" si="1608"/>
        <v>0</v>
      </c>
      <c r="S1590" s="587"/>
      <c r="T1590" s="588">
        <f t="shared" si="1589"/>
        <v>0</v>
      </c>
      <c r="U1590" s="588">
        <f t="shared" si="1609"/>
        <v>0</v>
      </c>
      <c r="V1590" s="587"/>
      <c r="W1590" s="588">
        <f t="shared" si="1590"/>
        <v>0</v>
      </c>
      <c r="X1590" s="588">
        <f t="shared" si="1610"/>
        <v>0</v>
      </c>
      <c r="Y1590" s="587"/>
      <c r="Z1590" s="588">
        <f t="shared" si="1591"/>
        <v>0</v>
      </c>
      <c r="AA1590" s="588">
        <f t="shared" si="1575"/>
        <v>0</v>
      </c>
      <c r="AB1590" s="587"/>
      <c r="AC1590" s="588">
        <f t="shared" si="1592"/>
        <v>0</v>
      </c>
      <c r="AD1590" s="588">
        <f t="shared" si="1611"/>
        <v>0</v>
      </c>
      <c r="AE1590" s="587"/>
      <c r="AF1590" s="588">
        <f t="shared" si="1593"/>
        <v>0</v>
      </c>
      <c r="AG1590" s="588">
        <f t="shared" si="1612"/>
        <v>0</v>
      </c>
      <c r="AH1590" s="587"/>
      <c r="AI1590" s="588">
        <f t="shared" si="1594"/>
        <v>0</v>
      </c>
      <c r="AJ1590" s="588">
        <f t="shared" si="1613"/>
        <v>0</v>
      </c>
      <c r="AK1590" s="587"/>
      <c r="AL1590" s="588">
        <f t="shared" si="1595"/>
        <v>0</v>
      </c>
      <c r="AM1590" s="588">
        <f t="shared" si="1614"/>
        <v>0</v>
      </c>
      <c r="AN1590" s="587"/>
      <c r="AO1590" s="588">
        <f t="shared" si="1596"/>
        <v>0</v>
      </c>
      <c r="AP1590" s="588">
        <f t="shared" si="1615"/>
        <v>0</v>
      </c>
      <c r="AQ1590" s="587"/>
      <c r="AR1590" s="588">
        <f t="shared" si="1597"/>
        <v>0</v>
      </c>
      <c r="AS1590" s="588">
        <f t="shared" si="1576"/>
        <v>0</v>
      </c>
      <c r="AT1590" s="587"/>
      <c r="AU1590" s="588">
        <f t="shared" si="1598"/>
        <v>0</v>
      </c>
      <c r="AV1590" s="588">
        <f t="shared" si="1616"/>
        <v>0</v>
      </c>
      <c r="AW1590" s="587"/>
      <c r="AX1590" s="652"/>
      <c r="AY1590" s="706">
        <f t="shared" si="1617"/>
        <v>0</v>
      </c>
      <c r="BC1590" s="30">
        <f t="shared" si="1577"/>
        <v>0</v>
      </c>
      <c r="BD1590" s="30">
        <f t="shared" si="1578"/>
        <v>0</v>
      </c>
      <c r="BE1590" s="30">
        <f t="shared" si="1600"/>
        <v>0</v>
      </c>
      <c r="BF1590" s="30">
        <f t="shared" si="1579"/>
        <v>0</v>
      </c>
      <c r="BG1590" s="30">
        <f t="shared" si="1580"/>
        <v>0</v>
      </c>
      <c r="BH1590" s="30">
        <f t="shared" si="1599"/>
        <v>0</v>
      </c>
      <c r="BI1590" s="30">
        <f t="shared" si="1604"/>
        <v>0</v>
      </c>
      <c r="BJ1590" s="30">
        <f t="shared" si="1581"/>
        <v>0</v>
      </c>
      <c r="BK1590" s="704">
        <f t="shared" si="1582"/>
        <v>0</v>
      </c>
      <c r="BL1590" s="30">
        <f t="shared" si="1583"/>
        <v>0</v>
      </c>
      <c r="BM1590" s="30">
        <f t="shared" si="1584"/>
        <v>0</v>
      </c>
      <c r="BN1590" s="30">
        <f t="shared" si="1602"/>
        <v>0</v>
      </c>
    </row>
    <row r="1591" spans="1:66" ht="15.75" thickBot="1" x14ac:dyDescent="0.3">
      <c r="A1591" s="52"/>
      <c r="B1591" s="53"/>
      <c r="C1591" s="700"/>
      <c r="D1591" s="53"/>
      <c r="E1591" s="62" t="e">
        <f t="shared" si="1603"/>
        <v>#N/A</v>
      </c>
      <c r="F1591" s="664" t="str">
        <f t="shared" si="1601"/>
        <v/>
      </c>
      <c r="G1591" s="587"/>
      <c r="H1591" s="588">
        <f t="shared" si="1585"/>
        <v>0</v>
      </c>
      <c r="I1591" s="588">
        <f t="shared" si="1605"/>
        <v>0</v>
      </c>
      <c r="J1591" s="587"/>
      <c r="K1591" s="588">
        <f t="shared" si="1586"/>
        <v>0</v>
      </c>
      <c r="L1591" s="588">
        <f t="shared" si="1606"/>
        <v>0</v>
      </c>
      <c r="M1591" s="587"/>
      <c r="N1591" s="588">
        <f t="shared" si="1587"/>
        <v>0</v>
      </c>
      <c r="O1591" s="588">
        <f t="shared" si="1607"/>
        <v>0</v>
      </c>
      <c r="P1591" s="587"/>
      <c r="Q1591" s="588">
        <f t="shared" si="1588"/>
        <v>0</v>
      </c>
      <c r="R1591" s="588">
        <f t="shared" si="1608"/>
        <v>0</v>
      </c>
      <c r="S1591" s="587"/>
      <c r="T1591" s="588">
        <f t="shared" si="1589"/>
        <v>0</v>
      </c>
      <c r="U1591" s="588">
        <f t="shared" si="1609"/>
        <v>0</v>
      </c>
      <c r="V1591" s="587"/>
      <c r="W1591" s="588">
        <f t="shared" si="1590"/>
        <v>0</v>
      </c>
      <c r="X1591" s="588">
        <f t="shared" si="1610"/>
        <v>0</v>
      </c>
      <c r="Y1591" s="587"/>
      <c r="Z1591" s="588">
        <f t="shared" si="1591"/>
        <v>0</v>
      </c>
      <c r="AA1591" s="588">
        <f t="shared" si="1575"/>
        <v>0</v>
      </c>
      <c r="AB1591" s="587"/>
      <c r="AC1591" s="588">
        <f t="shared" si="1592"/>
        <v>0</v>
      </c>
      <c r="AD1591" s="588">
        <f t="shared" si="1611"/>
        <v>0</v>
      </c>
      <c r="AE1591" s="587"/>
      <c r="AF1591" s="588">
        <f t="shared" si="1593"/>
        <v>0</v>
      </c>
      <c r="AG1591" s="588">
        <f t="shared" si="1612"/>
        <v>0</v>
      </c>
      <c r="AH1591" s="587"/>
      <c r="AI1591" s="588">
        <f t="shared" si="1594"/>
        <v>0</v>
      </c>
      <c r="AJ1591" s="588">
        <f t="shared" si="1613"/>
        <v>0</v>
      </c>
      <c r="AK1591" s="587"/>
      <c r="AL1591" s="588">
        <f t="shared" si="1595"/>
        <v>0</v>
      </c>
      <c r="AM1591" s="588">
        <f t="shared" si="1614"/>
        <v>0</v>
      </c>
      <c r="AN1591" s="587"/>
      <c r="AO1591" s="588">
        <f t="shared" si="1596"/>
        <v>0</v>
      </c>
      <c r="AP1591" s="588">
        <f t="shared" si="1615"/>
        <v>0</v>
      </c>
      <c r="AQ1591" s="587"/>
      <c r="AR1591" s="588">
        <f t="shared" si="1597"/>
        <v>0</v>
      </c>
      <c r="AS1591" s="588">
        <f t="shared" si="1576"/>
        <v>0</v>
      </c>
      <c r="AT1591" s="587"/>
      <c r="AU1591" s="588">
        <f t="shared" si="1598"/>
        <v>0</v>
      </c>
      <c r="AV1591" s="588">
        <f t="shared" si="1616"/>
        <v>0</v>
      </c>
      <c r="AW1591" s="587"/>
      <c r="AX1591" s="652"/>
      <c r="AY1591" s="706">
        <f t="shared" si="1617"/>
        <v>0</v>
      </c>
      <c r="BC1591" s="30">
        <f t="shared" si="1577"/>
        <v>0</v>
      </c>
      <c r="BD1591" s="30">
        <f t="shared" si="1578"/>
        <v>0</v>
      </c>
      <c r="BE1591" s="30">
        <f t="shared" si="1600"/>
        <v>0</v>
      </c>
      <c r="BF1591" s="30">
        <f t="shared" si="1579"/>
        <v>0</v>
      </c>
      <c r="BG1591" s="30">
        <f t="shared" si="1580"/>
        <v>0</v>
      </c>
      <c r="BH1591" s="30">
        <f t="shared" si="1599"/>
        <v>0</v>
      </c>
      <c r="BI1591" s="30">
        <f t="shared" si="1604"/>
        <v>0</v>
      </c>
      <c r="BJ1591" s="30">
        <f t="shared" si="1581"/>
        <v>0</v>
      </c>
      <c r="BK1591" s="704">
        <f t="shared" si="1582"/>
        <v>0</v>
      </c>
      <c r="BL1591" s="30">
        <f t="shared" si="1583"/>
        <v>0</v>
      </c>
      <c r="BM1591" s="30">
        <f t="shared" si="1584"/>
        <v>0</v>
      </c>
      <c r="BN1591" s="30">
        <f t="shared" si="1602"/>
        <v>0</v>
      </c>
    </row>
    <row r="1592" spans="1:66" ht="15.75" thickBot="1" x14ac:dyDescent="0.3">
      <c r="A1592" s="52"/>
      <c r="B1592" s="53"/>
      <c r="C1592" s="700"/>
      <c r="D1592" s="53"/>
      <c r="E1592" s="62" t="e">
        <f t="shared" si="1603"/>
        <v>#N/A</v>
      </c>
      <c r="F1592" s="664" t="str">
        <f t="shared" si="1601"/>
        <v/>
      </c>
      <c r="G1592" s="587"/>
      <c r="H1592" s="588">
        <f t="shared" si="1585"/>
        <v>0</v>
      </c>
      <c r="I1592" s="588">
        <f t="shared" si="1605"/>
        <v>0</v>
      </c>
      <c r="J1592" s="587"/>
      <c r="K1592" s="588">
        <f t="shared" si="1586"/>
        <v>0</v>
      </c>
      <c r="L1592" s="588">
        <f t="shared" si="1606"/>
        <v>0</v>
      </c>
      <c r="M1592" s="587"/>
      <c r="N1592" s="588">
        <f t="shared" si="1587"/>
        <v>0</v>
      </c>
      <c r="O1592" s="588">
        <f t="shared" si="1607"/>
        <v>0</v>
      </c>
      <c r="P1592" s="587"/>
      <c r="Q1592" s="588">
        <f t="shared" si="1588"/>
        <v>0</v>
      </c>
      <c r="R1592" s="588">
        <f t="shared" si="1608"/>
        <v>0</v>
      </c>
      <c r="S1592" s="587"/>
      <c r="T1592" s="588">
        <f t="shared" si="1589"/>
        <v>0</v>
      </c>
      <c r="U1592" s="588">
        <f t="shared" si="1609"/>
        <v>0</v>
      </c>
      <c r="V1592" s="587"/>
      <c r="W1592" s="588">
        <f t="shared" si="1590"/>
        <v>0</v>
      </c>
      <c r="X1592" s="588">
        <f t="shared" si="1610"/>
        <v>0</v>
      </c>
      <c r="Y1592" s="587"/>
      <c r="Z1592" s="588">
        <f t="shared" si="1591"/>
        <v>0</v>
      </c>
      <c r="AA1592" s="588">
        <f t="shared" si="1575"/>
        <v>0</v>
      </c>
      <c r="AB1592" s="587"/>
      <c r="AC1592" s="588">
        <f t="shared" si="1592"/>
        <v>0</v>
      </c>
      <c r="AD1592" s="588">
        <f t="shared" si="1611"/>
        <v>0</v>
      </c>
      <c r="AE1592" s="587"/>
      <c r="AF1592" s="588">
        <f t="shared" si="1593"/>
        <v>0</v>
      </c>
      <c r="AG1592" s="588">
        <f t="shared" si="1612"/>
        <v>0</v>
      </c>
      <c r="AH1592" s="587"/>
      <c r="AI1592" s="588">
        <f t="shared" si="1594"/>
        <v>0</v>
      </c>
      <c r="AJ1592" s="588">
        <f t="shared" si="1613"/>
        <v>0</v>
      </c>
      <c r="AK1592" s="587"/>
      <c r="AL1592" s="588">
        <f t="shared" si="1595"/>
        <v>0</v>
      </c>
      <c r="AM1592" s="588">
        <f t="shared" si="1614"/>
        <v>0</v>
      </c>
      <c r="AN1592" s="587"/>
      <c r="AO1592" s="588">
        <f t="shared" si="1596"/>
        <v>0</v>
      </c>
      <c r="AP1592" s="588">
        <f t="shared" si="1615"/>
        <v>0</v>
      </c>
      <c r="AQ1592" s="587"/>
      <c r="AR1592" s="588">
        <f t="shared" si="1597"/>
        <v>0</v>
      </c>
      <c r="AS1592" s="588">
        <f t="shared" si="1576"/>
        <v>0</v>
      </c>
      <c r="AT1592" s="587"/>
      <c r="AU1592" s="588">
        <f t="shared" si="1598"/>
        <v>0</v>
      </c>
      <c r="AV1592" s="588">
        <f t="shared" si="1616"/>
        <v>0</v>
      </c>
      <c r="AW1592" s="587"/>
      <c r="AX1592" s="652"/>
      <c r="AY1592" s="706">
        <f t="shared" si="1617"/>
        <v>0</v>
      </c>
      <c r="BC1592" s="30">
        <f t="shared" si="1577"/>
        <v>0</v>
      </c>
      <c r="BD1592" s="30">
        <f t="shared" si="1578"/>
        <v>0</v>
      </c>
      <c r="BE1592" s="30">
        <f t="shared" si="1600"/>
        <v>0</v>
      </c>
      <c r="BF1592" s="30">
        <f t="shared" si="1579"/>
        <v>0</v>
      </c>
      <c r="BG1592" s="30">
        <f t="shared" si="1580"/>
        <v>0</v>
      </c>
      <c r="BH1592" s="30">
        <f t="shared" si="1599"/>
        <v>0</v>
      </c>
      <c r="BI1592" s="30">
        <f t="shared" si="1604"/>
        <v>0</v>
      </c>
      <c r="BJ1592" s="30">
        <f t="shared" si="1581"/>
        <v>0</v>
      </c>
      <c r="BK1592" s="704">
        <f t="shared" si="1582"/>
        <v>0</v>
      </c>
      <c r="BL1592" s="30">
        <f t="shared" si="1583"/>
        <v>0</v>
      </c>
      <c r="BM1592" s="30">
        <f t="shared" si="1584"/>
        <v>0</v>
      </c>
      <c r="BN1592" s="30">
        <f t="shared" si="1602"/>
        <v>0</v>
      </c>
    </row>
    <row r="1593" spans="1:66" ht="15.75" thickBot="1" x14ac:dyDescent="0.3">
      <c r="A1593" s="52"/>
      <c r="B1593" s="53"/>
      <c r="C1593" s="700"/>
      <c r="D1593" s="53"/>
      <c r="E1593" s="62" t="e">
        <f t="shared" si="1603"/>
        <v>#N/A</v>
      </c>
      <c r="F1593" s="664" t="str">
        <f t="shared" si="1601"/>
        <v/>
      </c>
      <c r="G1593" s="587"/>
      <c r="H1593" s="588">
        <f t="shared" si="1585"/>
        <v>0</v>
      </c>
      <c r="I1593" s="588">
        <f t="shared" si="1605"/>
        <v>0</v>
      </c>
      <c r="J1593" s="587"/>
      <c r="K1593" s="588">
        <f t="shared" si="1586"/>
        <v>0</v>
      </c>
      <c r="L1593" s="588">
        <f t="shared" si="1606"/>
        <v>0</v>
      </c>
      <c r="M1593" s="587"/>
      <c r="N1593" s="588">
        <f t="shared" si="1587"/>
        <v>0</v>
      </c>
      <c r="O1593" s="588">
        <f t="shared" si="1607"/>
        <v>0</v>
      </c>
      <c r="P1593" s="587"/>
      <c r="Q1593" s="588">
        <f t="shared" si="1588"/>
        <v>0</v>
      </c>
      <c r="R1593" s="588">
        <f t="shared" si="1608"/>
        <v>0</v>
      </c>
      <c r="S1593" s="587"/>
      <c r="T1593" s="588">
        <f t="shared" si="1589"/>
        <v>0</v>
      </c>
      <c r="U1593" s="588">
        <f t="shared" si="1609"/>
        <v>0</v>
      </c>
      <c r="V1593" s="587"/>
      <c r="W1593" s="588">
        <f t="shared" si="1590"/>
        <v>0</v>
      </c>
      <c r="X1593" s="588">
        <f t="shared" si="1610"/>
        <v>0</v>
      </c>
      <c r="Y1593" s="587"/>
      <c r="Z1593" s="588">
        <f t="shared" si="1591"/>
        <v>0</v>
      </c>
      <c r="AA1593" s="588">
        <f t="shared" si="1575"/>
        <v>0</v>
      </c>
      <c r="AB1593" s="587"/>
      <c r="AC1593" s="588">
        <f t="shared" si="1592"/>
        <v>0</v>
      </c>
      <c r="AD1593" s="588">
        <f t="shared" si="1611"/>
        <v>0</v>
      </c>
      <c r="AE1593" s="587"/>
      <c r="AF1593" s="588">
        <f t="shared" si="1593"/>
        <v>0</v>
      </c>
      <c r="AG1593" s="588">
        <f t="shared" si="1612"/>
        <v>0</v>
      </c>
      <c r="AH1593" s="587"/>
      <c r="AI1593" s="588">
        <f t="shared" si="1594"/>
        <v>0</v>
      </c>
      <c r="AJ1593" s="588">
        <f t="shared" si="1613"/>
        <v>0</v>
      </c>
      <c r="AK1593" s="587"/>
      <c r="AL1593" s="588">
        <f t="shared" si="1595"/>
        <v>0</v>
      </c>
      <c r="AM1593" s="588">
        <f t="shared" si="1614"/>
        <v>0</v>
      </c>
      <c r="AN1593" s="587"/>
      <c r="AO1593" s="588">
        <f t="shared" si="1596"/>
        <v>0</v>
      </c>
      <c r="AP1593" s="588">
        <f t="shared" si="1615"/>
        <v>0</v>
      </c>
      <c r="AQ1593" s="587"/>
      <c r="AR1593" s="588">
        <f t="shared" si="1597"/>
        <v>0</v>
      </c>
      <c r="AS1593" s="588">
        <f t="shared" si="1576"/>
        <v>0</v>
      </c>
      <c r="AT1593" s="587"/>
      <c r="AU1593" s="588">
        <f t="shared" si="1598"/>
        <v>0</v>
      </c>
      <c r="AV1593" s="588">
        <f t="shared" si="1616"/>
        <v>0</v>
      </c>
      <c r="AW1593" s="587"/>
      <c r="AX1593" s="652"/>
      <c r="AY1593" s="706">
        <f t="shared" si="1617"/>
        <v>0</v>
      </c>
      <c r="BC1593" s="30">
        <f t="shared" si="1577"/>
        <v>0</v>
      </c>
      <c r="BD1593" s="30">
        <f t="shared" si="1578"/>
        <v>0</v>
      </c>
      <c r="BE1593" s="30">
        <f t="shared" si="1600"/>
        <v>0</v>
      </c>
      <c r="BF1593" s="30">
        <f t="shared" si="1579"/>
        <v>0</v>
      </c>
      <c r="BG1593" s="30">
        <f t="shared" si="1580"/>
        <v>0</v>
      </c>
      <c r="BH1593" s="30">
        <f t="shared" si="1599"/>
        <v>0</v>
      </c>
      <c r="BI1593" s="30">
        <f t="shared" si="1604"/>
        <v>0</v>
      </c>
      <c r="BJ1593" s="30">
        <f t="shared" si="1581"/>
        <v>0</v>
      </c>
      <c r="BK1593" s="704">
        <f t="shared" si="1582"/>
        <v>0</v>
      </c>
      <c r="BL1593" s="30">
        <f t="shared" si="1583"/>
        <v>0</v>
      </c>
      <c r="BM1593" s="30">
        <f t="shared" si="1584"/>
        <v>0</v>
      </c>
      <c r="BN1593" s="30">
        <f t="shared" si="1602"/>
        <v>0</v>
      </c>
    </row>
    <row r="1594" spans="1:66" ht="15.75" thickBot="1" x14ac:dyDescent="0.3">
      <c r="A1594" s="52"/>
      <c r="B1594" s="53"/>
      <c r="C1594" s="700"/>
      <c r="D1594" s="53"/>
      <c r="E1594" s="62" t="e">
        <f t="shared" si="1603"/>
        <v>#N/A</v>
      </c>
      <c r="F1594" s="664" t="str">
        <f t="shared" si="1601"/>
        <v/>
      </c>
      <c r="G1594" s="587"/>
      <c r="H1594" s="588">
        <f t="shared" si="1585"/>
        <v>0</v>
      </c>
      <c r="I1594" s="588">
        <f t="shared" si="1605"/>
        <v>0</v>
      </c>
      <c r="J1594" s="587"/>
      <c r="K1594" s="588">
        <f t="shared" si="1586"/>
        <v>0</v>
      </c>
      <c r="L1594" s="588">
        <f t="shared" si="1606"/>
        <v>0</v>
      </c>
      <c r="M1594" s="587"/>
      <c r="N1594" s="588">
        <f t="shared" si="1587"/>
        <v>0</v>
      </c>
      <c r="O1594" s="588">
        <f t="shared" si="1607"/>
        <v>0</v>
      </c>
      <c r="P1594" s="587"/>
      <c r="Q1594" s="588">
        <f t="shared" si="1588"/>
        <v>0</v>
      </c>
      <c r="R1594" s="588">
        <f t="shared" si="1608"/>
        <v>0</v>
      </c>
      <c r="S1594" s="587"/>
      <c r="T1594" s="588">
        <f t="shared" si="1589"/>
        <v>0</v>
      </c>
      <c r="U1594" s="588">
        <f t="shared" si="1609"/>
        <v>0</v>
      </c>
      <c r="V1594" s="587"/>
      <c r="W1594" s="588">
        <f t="shared" si="1590"/>
        <v>0</v>
      </c>
      <c r="X1594" s="588">
        <f t="shared" si="1610"/>
        <v>0</v>
      </c>
      <c r="Y1594" s="587"/>
      <c r="Z1594" s="588">
        <f t="shared" si="1591"/>
        <v>0</v>
      </c>
      <c r="AA1594" s="588">
        <f t="shared" si="1575"/>
        <v>0</v>
      </c>
      <c r="AB1594" s="587"/>
      <c r="AC1594" s="588">
        <f t="shared" si="1592"/>
        <v>0</v>
      </c>
      <c r="AD1594" s="588">
        <f t="shared" si="1611"/>
        <v>0</v>
      </c>
      <c r="AE1594" s="587"/>
      <c r="AF1594" s="588">
        <f t="shared" si="1593"/>
        <v>0</v>
      </c>
      <c r="AG1594" s="588">
        <f t="shared" si="1612"/>
        <v>0</v>
      </c>
      <c r="AH1594" s="587"/>
      <c r="AI1594" s="588">
        <f t="shared" si="1594"/>
        <v>0</v>
      </c>
      <c r="AJ1594" s="588">
        <f t="shared" si="1613"/>
        <v>0</v>
      </c>
      <c r="AK1594" s="587"/>
      <c r="AL1594" s="588">
        <f t="shared" si="1595"/>
        <v>0</v>
      </c>
      <c r="AM1594" s="588">
        <f t="shared" si="1614"/>
        <v>0</v>
      </c>
      <c r="AN1594" s="587"/>
      <c r="AO1594" s="588">
        <f t="shared" si="1596"/>
        <v>0</v>
      </c>
      <c r="AP1594" s="588">
        <f t="shared" si="1615"/>
        <v>0</v>
      </c>
      <c r="AQ1594" s="587"/>
      <c r="AR1594" s="588">
        <f t="shared" si="1597"/>
        <v>0</v>
      </c>
      <c r="AS1594" s="588">
        <f t="shared" si="1576"/>
        <v>0</v>
      </c>
      <c r="AT1594" s="587"/>
      <c r="AU1594" s="588">
        <f t="shared" si="1598"/>
        <v>0</v>
      </c>
      <c r="AV1594" s="588">
        <f t="shared" si="1616"/>
        <v>0</v>
      </c>
      <c r="AW1594" s="587"/>
      <c r="AX1594" s="652"/>
      <c r="AY1594" s="706">
        <f t="shared" si="1617"/>
        <v>0</v>
      </c>
      <c r="BC1594" s="30">
        <f t="shared" si="1577"/>
        <v>0</v>
      </c>
      <c r="BD1594" s="30">
        <f t="shared" si="1578"/>
        <v>0</v>
      </c>
      <c r="BE1594" s="30">
        <f t="shared" si="1600"/>
        <v>0</v>
      </c>
      <c r="BF1594" s="30">
        <f t="shared" si="1579"/>
        <v>0</v>
      </c>
      <c r="BG1594" s="30">
        <f t="shared" si="1580"/>
        <v>0</v>
      </c>
      <c r="BH1594" s="30">
        <f t="shared" si="1599"/>
        <v>0</v>
      </c>
      <c r="BI1594" s="30">
        <f t="shared" si="1604"/>
        <v>0</v>
      </c>
      <c r="BJ1594" s="30">
        <f t="shared" si="1581"/>
        <v>0</v>
      </c>
      <c r="BK1594" s="704">
        <f t="shared" si="1582"/>
        <v>0</v>
      </c>
      <c r="BL1594" s="30">
        <f t="shared" si="1583"/>
        <v>0</v>
      </c>
      <c r="BM1594" s="30">
        <f t="shared" si="1584"/>
        <v>0</v>
      </c>
      <c r="BN1594" s="30">
        <f t="shared" si="1602"/>
        <v>0</v>
      </c>
    </row>
    <row r="1595" spans="1:66" ht="15.75" thickBot="1" x14ac:dyDescent="0.3">
      <c r="A1595" s="52"/>
      <c r="B1595" s="53"/>
      <c r="C1595" s="700"/>
      <c r="D1595" s="53"/>
      <c r="E1595" s="62" t="e">
        <f t="shared" si="1603"/>
        <v>#N/A</v>
      </c>
      <c r="F1595" s="664" t="str">
        <f t="shared" si="1601"/>
        <v/>
      </c>
      <c r="G1595" s="587"/>
      <c r="H1595" s="588">
        <f t="shared" si="1585"/>
        <v>0</v>
      </c>
      <c r="I1595" s="588">
        <f t="shared" si="1605"/>
        <v>0</v>
      </c>
      <c r="J1595" s="587"/>
      <c r="K1595" s="588">
        <f t="shared" si="1586"/>
        <v>0</v>
      </c>
      <c r="L1595" s="588">
        <f t="shared" si="1606"/>
        <v>0</v>
      </c>
      <c r="M1595" s="587"/>
      <c r="N1595" s="588">
        <f t="shared" si="1587"/>
        <v>0</v>
      </c>
      <c r="O1595" s="588">
        <f t="shared" si="1607"/>
        <v>0</v>
      </c>
      <c r="P1595" s="587"/>
      <c r="Q1595" s="588">
        <f t="shared" si="1588"/>
        <v>0</v>
      </c>
      <c r="R1595" s="588">
        <f t="shared" si="1608"/>
        <v>0</v>
      </c>
      <c r="S1595" s="587"/>
      <c r="T1595" s="588">
        <f t="shared" si="1589"/>
        <v>0</v>
      </c>
      <c r="U1595" s="588">
        <f t="shared" si="1609"/>
        <v>0</v>
      </c>
      <c r="V1595" s="587"/>
      <c r="W1595" s="588">
        <f t="shared" si="1590"/>
        <v>0</v>
      </c>
      <c r="X1595" s="588">
        <f t="shared" si="1610"/>
        <v>0</v>
      </c>
      <c r="Y1595" s="587"/>
      <c r="Z1595" s="588">
        <f t="shared" si="1591"/>
        <v>0</v>
      </c>
      <c r="AA1595" s="588">
        <f t="shared" ref="AA1595:AA1658" si="1618">SUM(Y1595:Z1595)</f>
        <v>0</v>
      </c>
      <c r="AB1595" s="587"/>
      <c r="AC1595" s="588">
        <f t="shared" si="1592"/>
        <v>0</v>
      </c>
      <c r="AD1595" s="588">
        <f t="shared" si="1611"/>
        <v>0</v>
      </c>
      <c r="AE1595" s="587"/>
      <c r="AF1595" s="588">
        <f t="shared" si="1593"/>
        <v>0</v>
      </c>
      <c r="AG1595" s="588">
        <f t="shared" si="1612"/>
        <v>0</v>
      </c>
      <c r="AH1595" s="587"/>
      <c r="AI1595" s="588">
        <f t="shared" si="1594"/>
        <v>0</v>
      </c>
      <c r="AJ1595" s="588">
        <f t="shared" si="1613"/>
        <v>0</v>
      </c>
      <c r="AK1595" s="587"/>
      <c r="AL1595" s="588">
        <f t="shared" si="1595"/>
        <v>0</v>
      </c>
      <c r="AM1595" s="588">
        <f t="shared" si="1614"/>
        <v>0</v>
      </c>
      <c r="AN1595" s="587"/>
      <c r="AO1595" s="588">
        <f t="shared" si="1596"/>
        <v>0</v>
      </c>
      <c r="AP1595" s="588">
        <f t="shared" si="1615"/>
        <v>0</v>
      </c>
      <c r="AQ1595" s="587"/>
      <c r="AR1595" s="588">
        <f t="shared" si="1597"/>
        <v>0</v>
      </c>
      <c r="AS1595" s="588">
        <f t="shared" si="1576"/>
        <v>0</v>
      </c>
      <c r="AT1595" s="587"/>
      <c r="AU1595" s="588">
        <f t="shared" si="1598"/>
        <v>0</v>
      </c>
      <c r="AV1595" s="588">
        <f t="shared" si="1616"/>
        <v>0</v>
      </c>
      <c r="AW1595" s="587"/>
      <c r="AX1595" s="652"/>
      <c r="AY1595" s="706">
        <f t="shared" si="1617"/>
        <v>0</v>
      </c>
      <c r="BC1595" s="30">
        <f t="shared" si="1577"/>
        <v>0</v>
      </c>
      <c r="BD1595" s="30">
        <f t="shared" si="1578"/>
        <v>0</v>
      </c>
      <c r="BE1595" s="30">
        <f t="shared" si="1600"/>
        <v>0</v>
      </c>
      <c r="BF1595" s="30">
        <f t="shared" si="1579"/>
        <v>0</v>
      </c>
      <c r="BG1595" s="30">
        <f t="shared" si="1580"/>
        <v>0</v>
      </c>
      <c r="BH1595" s="30">
        <f t="shared" si="1599"/>
        <v>0</v>
      </c>
      <c r="BI1595" s="30">
        <f t="shared" si="1604"/>
        <v>0</v>
      </c>
      <c r="BJ1595" s="30">
        <f t="shared" si="1581"/>
        <v>0</v>
      </c>
      <c r="BK1595" s="704">
        <f t="shared" si="1582"/>
        <v>0</v>
      </c>
      <c r="BL1595" s="30">
        <f t="shared" si="1583"/>
        <v>0</v>
      </c>
      <c r="BM1595" s="30">
        <f t="shared" si="1584"/>
        <v>0</v>
      </c>
      <c r="BN1595" s="30">
        <f t="shared" si="1602"/>
        <v>0</v>
      </c>
    </row>
    <row r="1596" spans="1:66" ht="15.75" thickBot="1" x14ac:dyDescent="0.3">
      <c r="A1596" s="52"/>
      <c r="B1596" s="53"/>
      <c r="C1596" s="700"/>
      <c r="D1596" s="53"/>
      <c r="E1596" s="62" t="e">
        <f t="shared" si="1603"/>
        <v>#N/A</v>
      </c>
      <c r="F1596" s="664" t="str">
        <f t="shared" si="1601"/>
        <v/>
      </c>
      <c r="G1596" s="587"/>
      <c r="H1596" s="588">
        <f t="shared" si="1585"/>
        <v>0</v>
      </c>
      <c r="I1596" s="588">
        <f t="shared" si="1605"/>
        <v>0</v>
      </c>
      <c r="J1596" s="587"/>
      <c r="K1596" s="588">
        <f t="shared" si="1586"/>
        <v>0</v>
      </c>
      <c r="L1596" s="588">
        <f t="shared" si="1606"/>
        <v>0</v>
      </c>
      <c r="M1596" s="587"/>
      <c r="N1596" s="588">
        <f t="shared" si="1587"/>
        <v>0</v>
      </c>
      <c r="O1596" s="588">
        <f t="shared" si="1607"/>
        <v>0</v>
      </c>
      <c r="P1596" s="587"/>
      <c r="Q1596" s="588">
        <f t="shared" si="1588"/>
        <v>0</v>
      </c>
      <c r="R1596" s="588">
        <f t="shared" si="1608"/>
        <v>0</v>
      </c>
      <c r="S1596" s="587"/>
      <c r="T1596" s="588">
        <f t="shared" si="1589"/>
        <v>0</v>
      </c>
      <c r="U1596" s="588">
        <f t="shared" si="1609"/>
        <v>0</v>
      </c>
      <c r="V1596" s="587"/>
      <c r="W1596" s="588">
        <f t="shared" si="1590"/>
        <v>0</v>
      </c>
      <c r="X1596" s="588">
        <f t="shared" si="1610"/>
        <v>0</v>
      </c>
      <c r="Y1596" s="587"/>
      <c r="Z1596" s="588">
        <f t="shared" si="1591"/>
        <v>0</v>
      </c>
      <c r="AA1596" s="588">
        <f t="shared" si="1618"/>
        <v>0</v>
      </c>
      <c r="AB1596" s="587"/>
      <c r="AC1596" s="588">
        <f t="shared" si="1592"/>
        <v>0</v>
      </c>
      <c r="AD1596" s="588">
        <f t="shared" si="1611"/>
        <v>0</v>
      </c>
      <c r="AE1596" s="587"/>
      <c r="AF1596" s="588">
        <f t="shared" si="1593"/>
        <v>0</v>
      </c>
      <c r="AG1596" s="588">
        <f t="shared" si="1612"/>
        <v>0</v>
      </c>
      <c r="AH1596" s="587"/>
      <c r="AI1596" s="588">
        <f t="shared" si="1594"/>
        <v>0</v>
      </c>
      <c r="AJ1596" s="588">
        <f t="shared" si="1613"/>
        <v>0</v>
      </c>
      <c r="AK1596" s="587"/>
      <c r="AL1596" s="588">
        <f t="shared" si="1595"/>
        <v>0</v>
      </c>
      <c r="AM1596" s="588">
        <f t="shared" si="1614"/>
        <v>0</v>
      </c>
      <c r="AN1596" s="587"/>
      <c r="AO1596" s="588">
        <f t="shared" si="1596"/>
        <v>0</v>
      </c>
      <c r="AP1596" s="588">
        <f t="shared" si="1615"/>
        <v>0</v>
      </c>
      <c r="AQ1596" s="587"/>
      <c r="AR1596" s="588">
        <f t="shared" si="1597"/>
        <v>0</v>
      </c>
      <c r="AS1596" s="588">
        <f t="shared" si="1576"/>
        <v>0</v>
      </c>
      <c r="AT1596" s="587"/>
      <c r="AU1596" s="588">
        <f t="shared" si="1598"/>
        <v>0</v>
      </c>
      <c r="AV1596" s="588">
        <f t="shared" si="1616"/>
        <v>0</v>
      </c>
      <c r="AW1596" s="587"/>
      <c r="AX1596" s="652"/>
      <c r="AY1596" s="706">
        <f t="shared" si="1617"/>
        <v>0</v>
      </c>
      <c r="BC1596" s="30">
        <f t="shared" si="1577"/>
        <v>0</v>
      </c>
      <c r="BD1596" s="30">
        <f t="shared" si="1578"/>
        <v>0</v>
      </c>
      <c r="BE1596" s="30">
        <f t="shared" si="1600"/>
        <v>0</v>
      </c>
      <c r="BF1596" s="30">
        <f t="shared" si="1579"/>
        <v>0</v>
      </c>
      <c r="BG1596" s="30">
        <f t="shared" si="1580"/>
        <v>0</v>
      </c>
      <c r="BH1596" s="30">
        <f t="shared" si="1599"/>
        <v>0</v>
      </c>
      <c r="BI1596" s="30">
        <f t="shared" si="1604"/>
        <v>0</v>
      </c>
      <c r="BJ1596" s="30">
        <f t="shared" si="1581"/>
        <v>0</v>
      </c>
      <c r="BK1596" s="704">
        <f t="shared" si="1582"/>
        <v>0</v>
      </c>
      <c r="BL1596" s="30">
        <f t="shared" si="1583"/>
        <v>0</v>
      </c>
      <c r="BM1596" s="30">
        <f t="shared" si="1584"/>
        <v>0</v>
      </c>
      <c r="BN1596" s="30">
        <f t="shared" si="1602"/>
        <v>0</v>
      </c>
    </row>
    <row r="1597" spans="1:66" ht="15.75" thickBot="1" x14ac:dyDescent="0.3">
      <c r="A1597" s="52"/>
      <c r="B1597" s="53"/>
      <c r="C1597" s="700"/>
      <c r="D1597" s="53"/>
      <c r="E1597" s="62" t="e">
        <f t="shared" si="1603"/>
        <v>#N/A</v>
      </c>
      <c r="F1597" s="664" t="str">
        <f t="shared" si="1601"/>
        <v/>
      </c>
      <c r="G1597" s="587"/>
      <c r="H1597" s="588">
        <f t="shared" si="1585"/>
        <v>0</v>
      </c>
      <c r="I1597" s="588">
        <f t="shared" si="1605"/>
        <v>0</v>
      </c>
      <c r="J1597" s="587"/>
      <c r="K1597" s="588">
        <f t="shared" si="1586"/>
        <v>0</v>
      </c>
      <c r="L1597" s="588">
        <f t="shared" si="1606"/>
        <v>0</v>
      </c>
      <c r="M1597" s="587"/>
      <c r="N1597" s="588">
        <f t="shared" si="1587"/>
        <v>0</v>
      </c>
      <c r="O1597" s="588">
        <f t="shared" si="1607"/>
        <v>0</v>
      </c>
      <c r="P1597" s="587"/>
      <c r="Q1597" s="588">
        <f t="shared" si="1588"/>
        <v>0</v>
      </c>
      <c r="R1597" s="588">
        <f t="shared" si="1608"/>
        <v>0</v>
      </c>
      <c r="S1597" s="587"/>
      <c r="T1597" s="588">
        <f t="shared" si="1589"/>
        <v>0</v>
      </c>
      <c r="U1597" s="588">
        <f t="shared" si="1609"/>
        <v>0</v>
      </c>
      <c r="V1597" s="587"/>
      <c r="W1597" s="588">
        <f t="shared" si="1590"/>
        <v>0</v>
      </c>
      <c r="X1597" s="588">
        <f t="shared" si="1610"/>
        <v>0</v>
      </c>
      <c r="Y1597" s="587"/>
      <c r="Z1597" s="588">
        <f t="shared" si="1591"/>
        <v>0</v>
      </c>
      <c r="AA1597" s="588">
        <f t="shared" si="1618"/>
        <v>0</v>
      </c>
      <c r="AB1597" s="587"/>
      <c r="AC1597" s="588">
        <f t="shared" si="1592"/>
        <v>0</v>
      </c>
      <c r="AD1597" s="588">
        <f t="shared" si="1611"/>
        <v>0</v>
      </c>
      <c r="AE1597" s="587"/>
      <c r="AF1597" s="588">
        <f t="shared" si="1593"/>
        <v>0</v>
      </c>
      <c r="AG1597" s="588">
        <f t="shared" si="1612"/>
        <v>0</v>
      </c>
      <c r="AH1597" s="587"/>
      <c r="AI1597" s="588">
        <f t="shared" si="1594"/>
        <v>0</v>
      </c>
      <c r="AJ1597" s="588">
        <f t="shared" si="1613"/>
        <v>0</v>
      </c>
      <c r="AK1597" s="587"/>
      <c r="AL1597" s="588">
        <f t="shared" si="1595"/>
        <v>0</v>
      </c>
      <c r="AM1597" s="588">
        <f t="shared" si="1614"/>
        <v>0</v>
      </c>
      <c r="AN1597" s="587"/>
      <c r="AO1597" s="588">
        <f t="shared" si="1596"/>
        <v>0</v>
      </c>
      <c r="AP1597" s="588">
        <f t="shared" si="1615"/>
        <v>0</v>
      </c>
      <c r="AQ1597" s="587"/>
      <c r="AR1597" s="588">
        <f t="shared" si="1597"/>
        <v>0</v>
      </c>
      <c r="AS1597" s="588">
        <f t="shared" si="1576"/>
        <v>0</v>
      </c>
      <c r="AT1597" s="587"/>
      <c r="AU1597" s="588">
        <f t="shared" si="1598"/>
        <v>0</v>
      </c>
      <c r="AV1597" s="588">
        <f t="shared" si="1616"/>
        <v>0</v>
      </c>
      <c r="AW1597" s="587"/>
      <c r="AX1597" s="652"/>
      <c r="AY1597" s="706">
        <f t="shared" si="1617"/>
        <v>0</v>
      </c>
      <c r="BC1597" s="30">
        <f t="shared" si="1577"/>
        <v>0</v>
      </c>
      <c r="BD1597" s="30">
        <f t="shared" si="1578"/>
        <v>0</v>
      </c>
      <c r="BE1597" s="30">
        <f t="shared" si="1600"/>
        <v>0</v>
      </c>
      <c r="BF1597" s="30">
        <f t="shared" si="1579"/>
        <v>0</v>
      </c>
      <c r="BG1597" s="30">
        <f t="shared" si="1580"/>
        <v>0</v>
      </c>
      <c r="BH1597" s="30">
        <f t="shared" si="1599"/>
        <v>0</v>
      </c>
      <c r="BI1597" s="30">
        <f t="shared" si="1604"/>
        <v>0</v>
      </c>
      <c r="BJ1597" s="30">
        <f t="shared" si="1581"/>
        <v>0</v>
      </c>
      <c r="BK1597" s="704">
        <f t="shared" si="1582"/>
        <v>0</v>
      </c>
      <c r="BL1597" s="30">
        <f t="shared" si="1583"/>
        <v>0</v>
      </c>
      <c r="BM1597" s="30">
        <f t="shared" si="1584"/>
        <v>0</v>
      </c>
      <c r="BN1597" s="30">
        <f t="shared" si="1602"/>
        <v>0</v>
      </c>
    </row>
    <row r="1598" spans="1:66" ht="15.75" thickBot="1" x14ac:dyDescent="0.3">
      <c r="A1598" s="52"/>
      <c r="B1598" s="53"/>
      <c r="C1598" s="700"/>
      <c r="D1598" s="53"/>
      <c r="E1598" s="62" t="e">
        <f t="shared" si="1603"/>
        <v>#N/A</v>
      </c>
      <c r="F1598" s="664" t="str">
        <f t="shared" si="1601"/>
        <v/>
      </c>
      <c r="G1598" s="587"/>
      <c r="H1598" s="588">
        <f t="shared" si="1585"/>
        <v>0</v>
      </c>
      <c r="I1598" s="588">
        <f t="shared" si="1605"/>
        <v>0</v>
      </c>
      <c r="J1598" s="587"/>
      <c r="K1598" s="588">
        <f t="shared" si="1586"/>
        <v>0</v>
      </c>
      <c r="L1598" s="588">
        <f t="shared" si="1606"/>
        <v>0</v>
      </c>
      <c r="M1598" s="587"/>
      <c r="N1598" s="588">
        <f t="shared" si="1587"/>
        <v>0</v>
      </c>
      <c r="O1598" s="588">
        <f t="shared" si="1607"/>
        <v>0</v>
      </c>
      <c r="P1598" s="587"/>
      <c r="Q1598" s="588">
        <f t="shared" si="1588"/>
        <v>0</v>
      </c>
      <c r="R1598" s="588">
        <f t="shared" si="1608"/>
        <v>0</v>
      </c>
      <c r="S1598" s="587"/>
      <c r="T1598" s="588">
        <f t="shared" si="1589"/>
        <v>0</v>
      </c>
      <c r="U1598" s="588">
        <f t="shared" si="1609"/>
        <v>0</v>
      </c>
      <c r="V1598" s="587"/>
      <c r="W1598" s="588">
        <f t="shared" si="1590"/>
        <v>0</v>
      </c>
      <c r="X1598" s="588">
        <f t="shared" si="1610"/>
        <v>0</v>
      </c>
      <c r="Y1598" s="587"/>
      <c r="Z1598" s="588">
        <f t="shared" si="1591"/>
        <v>0</v>
      </c>
      <c r="AA1598" s="588">
        <f t="shared" si="1618"/>
        <v>0</v>
      </c>
      <c r="AB1598" s="587"/>
      <c r="AC1598" s="588">
        <f t="shared" si="1592"/>
        <v>0</v>
      </c>
      <c r="AD1598" s="588">
        <f t="shared" si="1611"/>
        <v>0</v>
      </c>
      <c r="AE1598" s="587"/>
      <c r="AF1598" s="588">
        <f t="shared" si="1593"/>
        <v>0</v>
      </c>
      <c r="AG1598" s="588">
        <f t="shared" si="1612"/>
        <v>0</v>
      </c>
      <c r="AH1598" s="587"/>
      <c r="AI1598" s="588">
        <f t="shared" si="1594"/>
        <v>0</v>
      </c>
      <c r="AJ1598" s="588">
        <f t="shared" si="1613"/>
        <v>0</v>
      </c>
      <c r="AK1598" s="587"/>
      <c r="AL1598" s="588">
        <f t="shared" si="1595"/>
        <v>0</v>
      </c>
      <c r="AM1598" s="588">
        <f t="shared" si="1614"/>
        <v>0</v>
      </c>
      <c r="AN1598" s="587"/>
      <c r="AO1598" s="588">
        <f t="shared" si="1596"/>
        <v>0</v>
      </c>
      <c r="AP1598" s="588">
        <f t="shared" si="1615"/>
        <v>0</v>
      </c>
      <c r="AQ1598" s="587"/>
      <c r="AR1598" s="588">
        <f t="shared" si="1597"/>
        <v>0</v>
      </c>
      <c r="AS1598" s="588">
        <f t="shared" si="1576"/>
        <v>0</v>
      </c>
      <c r="AT1598" s="587"/>
      <c r="AU1598" s="588">
        <f t="shared" si="1598"/>
        <v>0</v>
      </c>
      <c r="AV1598" s="588">
        <f t="shared" si="1616"/>
        <v>0</v>
      </c>
      <c r="AW1598" s="587"/>
      <c r="AX1598" s="652"/>
      <c r="AY1598" s="706">
        <f t="shared" si="1617"/>
        <v>0</v>
      </c>
      <c r="BC1598" s="30">
        <f t="shared" si="1577"/>
        <v>0</v>
      </c>
      <c r="BD1598" s="30">
        <f t="shared" si="1578"/>
        <v>0</v>
      </c>
      <c r="BE1598" s="30">
        <f t="shared" si="1600"/>
        <v>0</v>
      </c>
      <c r="BF1598" s="30">
        <f t="shared" si="1579"/>
        <v>0</v>
      </c>
      <c r="BG1598" s="30">
        <f t="shared" si="1580"/>
        <v>0</v>
      </c>
      <c r="BH1598" s="30">
        <f t="shared" si="1599"/>
        <v>0</v>
      </c>
      <c r="BI1598" s="30">
        <f t="shared" si="1604"/>
        <v>0</v>
      </c>
      <c r="BJ1598" s="30">
        <f t="shared" si="1581"/>
        <v>0</v>
      </c>
      <c r="BK1598" s="704">
        <f t="shared" si="1582"/>
        <v>0</v>
      </c>
      <c r="BL1598" s="30">
        <f t="shared" si="1583"/>
        <v>0</v>
      </c>
      <c r="BM1598" s="30">
        <f t="shared" si="1584"/>
        <v>0</v>
      </c>
      <c r="BN1598" s="30">
        <f t="shared" si="1602"/>
        <v>0</v>
      </c>
    </row>
    <row r="1599" spans="1:66" ht="15.75" thickBot="1" x14ac:dyDescent="0.3">
      <c r="A1599" s="52"/>
      <c r="B1599" s="53"/>
      <c r="C1599" s="700"/>
      <c r="D1599" s="53"/>
      <c r="E1599" s="62" t="e">
        <f t="shared" si="1603"/>
        <v>#N/A</v>
      </c>
      <c r="F1599" s="664" t="str">
        <f t="shared" si="1601"/>
        <v/>
      </c>
      <c r="G1599" s="587"/>
      <c r="H1599" s="588">
        <f t="shared" si="1585"/>
        <v>0</v>
      </c>
      <c r="I1599" s="588">
        <f t="shared" si="1605"/>
        <v>0</v>
      </c>
      <c r="J1599" s="587"/>
      <c r="K1599" s="588">
        <f t="shared" si="1586"/>
        <v>0</v>
      </c>
      <c r="L1599" s="588">
        <f t="shared" si="1606"/>
        <v>0</v>
      </c>
      <c r="M1599" s="587"/>
      <c r="N1599" s="588">
        <f t="shared" si="1587"/>
        <v>0</v>
      </c>
      <c r="O1599" s="588">
        <f t="shared" si="1607"/>
        <v>0</v>
      </c>
      <c r="P1599" s="587"/>
      <c r="Q1599" s="588">
        <f t="shared" si="1588"/>
        <v>0</v>
      </c>
      <c r="R1599" s="588">
        <f t="shared" si="1608"/>
        <v>0</v>
      </c>
      <c r="S1599" s="587"/>
      <c r="T1599" s="588">
        <f t="shared" si="1589"/>
        <v>0</v>
      </c>
      <c r="U1599" s="588">
        <f t="shared" si="1609"/>
        <v>0</v>
      </c>
      <c r="V1599" s="587"/>
      <c r="W1599" s="588">
        <f t="shared" si="1590"/>
        <v>0</v>
      </c>
      <c r="X1599" s="588">
        <f t="shared" si="1610"/>
        <v>0</v>
      </c>
      <c r="Y1599" s="587"/>
      <c r="Z1599" s="588">
        <f t="shared" si="1591"/>
        <v>0</v>
      </c>
      <c r="AA1599" s="588">
        <f t="shared" si="1618"/>
        <v>0</v>
      </c>
      <c r="AB1599" s="587"/>
      <c r="AC1599" s="588">
        <f t="shared" si="1592"/>
        <v>0</v>
      </c>
      <c r="AD1599" s="588">
        <f t="shared" si="1611"/>
        <v>0</v>
      </c>
      <c r="AE1599" s="587"/>
      <c r="AF1599" s="588">
        <f t="shared" si="1593"/>
        <v>0</v>
      </c>
      <c r="AG1599" s="588">
        <f t="shared" si="1612"/>
        <v>0</v>
      </c>
      <c r="AH1599" s="587"/>
      <c r="AI1599" s="588">
        <f t="shared" si="1594"/>
        <v>0</v>
      </c>
      <c r="AJ1599" s="588">
        <f t="shared" si="1613"/>
        <v>0</v>
      </c>
      <c r="AK1599" s="587"/>
      <c r="AL1599" s="588">
        <f t="shared" si="1595"/>
        <v>0</v>
      </c>
      <c r="AM1599" s="588">
        <f t="shared" si="1614"/>
        <v>0</v>
      </c>
      <c r="AN1599" s="587"/>
      <c r="AO1599" s="588">
        <f t="shared" si="1596"/>
        <v>0</v>
      </c>
      <c r="AP1599" s="588">
        <f t="shared" si="1615"/>
        <v>0</v>
      </c>
      <c r="AQ1599" s="587"/>
      <c r="AR1599" s="588">
        <f t="shared" si="1597"/>
        <v>0</v>
      </c>
      <c r="AS1599" s="588">
        <f t="shared" si="1576"/>
        <v>0</v>
      </c>
      <c r="AT1599" s="587"/>
      <c r="AU1599" s="588">
        <f t="shared" si="1598"/>
        <v>0</v>
      </c>
      <c r="AV1599" s="588">
        <f t="shared" si="1616"/>
        <v>0</v>
      </c>
      <c r="AW1599" s="587"/>
      <c r="AX1599" s="652"/>
      <c r="AY1599" s="706">
        <f t="shared" si="1617"/>
        <v>0</v>
      </c>
      <c r="BC1599" s="30">
        <f t="shared" si="1577"/>
        <v>0</v>
      </c>
      <c r="BD1599" s="30">
        <f t="shared" si="1578"/>
        <v>0</v>
      </c>
      <c r="BE1599" s="30">
        <f t="shared" si="1600"/>
        <v>0</v>
      </c>
      <c r="BF1599" s="30">
        <f t="shared" si="1579"/>
        <v>0</v>
      </c>
      <c r="BG1599" s="30">
        <f t="shared" si="1580"/>
        <v>0</v>
      </c>
      <c r="BH1599" s="30">
        <f t="shared" si="1599"/>
        <v>0</v>
      </c>
      <c r="BI1599" s="30">
        <f t="shared" si="1604"/>
        <v>0</v>
      </c>
      <c r="BJ1599" s="30">
        <f t="shared" si="1581"/>
        <v>0</v>
      </c>
      <c r="BK1599" s="704">
        <f t="shared" si="1582"/>
        <v>0</v>
      </c>
      <c r="BL1599" s="30">
        <f t="shared" si="1583"/>
        <v>0</v>
      </c>
      <c r="BM1599" s="30">
        <f t="shared" si="1584"/>
        <v>0</v>
      </c>
      <c r="BN1599" s="30">
        <f t="shared" si="1602"/>
        <v>0</v>
      </c>
    </row>
    <row r="1600" spans="1:66" ht="15.75" thickBot="1" x14ac:dyDescent="0.3">
      <c r="A1600" s="52"/>
      <c r="B1600" s="53"/>
      <c r="C1600" s="700"/>
      <c r="D1600" s="53"/>
      <c r="E1600" s="62" t="e">
        <f t="shared" si="1603"/>
        <v>#N/A</v>
      </c>
      <c r="F1600" s="664" t="str">
        <f t="shared" si="1601"/>
        <v/>
      </c>
      <c r="G1600" s="587"/>
      <c r="H1600" s="588">
        <f t="shared" si="1585"/>
        <v>0</v>
      </c>
      <c r="I1600" s="588">
        <f t="shared" si="1605"/>
        <v>0</v>
      </c>
      <c r="J1600" s="587"/>
      <c r="K1600" s="588">
        <f t="shared" si="1586"/>
        <v>0</v>
      </c>
      <c r="L1600" s="588">
        <f t="shared" si="1606"/>
        <v>0</v>
      </c>
      <c r="M1600" s="587"/>
      <c r="N1600" s="588">
        <f t="shared" si="1587"/>
        <v>0</v>
      </c>
      <c r="O1600" s="588">
        <f t="shared" si="1607"/>
        <v>0</v>
      </c>
      <c r="P1600" s="587"/>
      <c r="Q1600" s="588">
        <f t="shared" si="1588"/>
        <v>0</v>
      </c>
      <c r="R1600" s="588">
        <f t="shared" si="1608"/>
        <v>0</v>
      </c>
      <c r="S1600" s="587"/>
      <c r="T1600" s="588">
        <f t="shared" si="1589"/>
        <v>0</v>
      </c>
      <c r="U1600" s="588">
        <f t="shared" si="1609"/>
        <v>0</v>
      </c>
      <c r="V1600" s="587"/>
      <c r="W1600" s="588">
        <f t="shared" si="1590"/>
        <v>0</v>
      </c>
      <c r="X1600" s="588">
        <f t="shared" si="1610"/>
        <v>0</v>
      </c>
      <c r="Y1600" s="587"/>
      <c r="Z1600" s="588">
        <f t="shared" si="1591"/>
        <v>0</v>
      </c>
      <c r="AA1600" s="588">
        <f t="shared" si="1618"/>
        <v>0</v>
      </c>
      <c r="AB1600" s="587"/>
      <c r="AC1600" s="588">
        <f t="shared" si="1592"/>
        <v>0</v>
      </c>
      <c r="AD1600" s="588">
        <f t="shared" si="1611"/>
        <v>0</v>
      </c>
      <c r="AE1600" s="587"/>
      <c r="AF1600" s="588">
        <f t="shared" si="1593"/>
        <v>0</v>
      </c>
      <c r="AG1600" s="588">
        <f t="shared" si="1612"/>
        <v>0</v>
      </c>
      <c r="AH1600" s="587"/>
      <c r="AI1600" s="588">
        <f t="shared" si="1594"/>
        <v>0</v>
      </c>
      <c r="AJ1600" s="588">
        <f t="shared" si="1613"/>
        <v>0</v>
      </c>
      <c r="AK1600" s="587"/>
      <c r="AL1600" s="588">
        <f t="shared" si="1595"/>
        <v>0</v>
      </c>
      <c r="AM1600" s="588">
        <f t="shared" si="1614"/>
        <v>0</v>
      </c>
      <c r="AN1600" s="587"/>
      <c r="AO1600" s="588">
        <f t="shared" si="1596"/>
        <v>0</v>
      </c>
      <c r="AP1600" s="588">
        <f t="shared" si="1615"/>
        <v>0</v>
      </c>
      <c r="AQ1600" s="587"/>
      <c r="AR1600" s="588">
        <f t="shared" si="1597"/>
        <v>0</v>
      </c>
      <c r="AS1600" s="588">
        <f t="shared" si="1576"/>
        <v>0</v>
      </c>
      <c r="AT1600" s="587"/>
      <c r="AU1600" s="588">
        <f t="shared" si="1598"/>
        <v>0</v>
      </c>
      <c r="AV1600" s="588">
        <f t="shared" si="1616"/>
        <v>0</v>
      </c>
      <c r="AW1600" s="587"/>
      <c r="AX1600" s="652"/>
      <c r="AY1600" s="706">
        <f t="shared" si="1617"/>
        <v>0</v>
      </c>
      <c r="BC1600" s="30">
        <f t="shared" si="1577"/>
        <v>0</v>
      </c>
      <c r="BD1600" s="30">
        <f t="shared" si="1578"/>
        <v>0</v>
      </c>
      <c r="BE1600" s="30">
        <f t="shared" si="1600"/>
        <v>0</v>
      </c>
      <c r="BF1600" s="30">
        <f t="shared" si="1579"/>
        <v>0</v>
      </c>
      <c r="BG1600" s="30">
        <f t="shared" si="1580"/>
        <v>0</v>
      </c>
      <c r="BH1600" s="30">
        <f t="shared" si="1599"/>
        <v>0</v>
      </c>
      <c r="BI1600" s="30">
        <f t="shared" si="1604"/>
        <v>0</v>
      </c>
      <c r="BJ1600" s="30">
        <f t="shared" si="1581"/>
        <v>0</v>
      </c>
      <c r="BK1600" s="704">
        <f t="shared" si="1582"/>
        <v>0</v>
      </c>
      <c r="BL1600" s="30">
        <f t="shared" si="1583"/>
        <v>0</v>
      </c>
      <c r="BM1600" s="30">
        <f t="shared" si="1584"/>
        <v>0</v>
      </c>
      <c r="BN1600" s="30">
        <f t="shared" si="1602"/>
        <v>0</v>
      </c>
    </row>
    <row r="1601" spans="1:66" ht="15.75" thickBot="1" x14ac:dyDescent="0.3">
      <c r="A1601" s="52"/>
      <c r="B1601" s="53"/>
      <c r="C1601" s="700"/>
      <c r="D1601" s="53"/>
      <c r="E1601" s="62" t="e">
        <f t="shared" si="1603"/>
        <v>#N/A</v>
      </c>
      <c r="F1601" s="664" t="str">
        <f t="shared" si="1601"/>
        <v/>
      </c>
      <c r="G1601" s="587"/>
      <c r="H1601" s="588">
        <f t="shared" si="1585"/>
        <v>0</v>
      </c>
      <c r="I1601" s="588">
        <f t="shared" si="1605"/>
        <v>0</v>
      </c>
      <c r="J1601" s="587"/>
      <c r="K1601" s="588">
        <f t="shared" si="1586"/>
        <v>0</v>
      </c>
      <c r="L1601" s="588">
        <f t="shared" si="1606"/>
        <v>0</v>
      </c>
      <c r="M1601" s="587"/>
      <c r="N1601" s="588">
        <f t="shared" si="1587"/>
        <v>0</v>
      </c>
      <c r="O1601" s="588">
        <f t="shared" si="1607"/>
        <v>0</v>
      </c>
      <c r="P1601" s="587"/>
      <c r="Q1601" s="588">
        <f t="shared" si="1588"/>
        <v>0</v>
      </c>
      <c r="R1601" s="588">
        <f t="shared" si="1608"/>
        <v>0</v>
      </c>
      <c r="S1601" s="587"/>
      <c r="T1601" s="588">
        <f t="shared" si="1589"/>
        <v>0</v>
      </c>
      <c r="U1601" s="588">
        <f t="shared" si="1609"/>
        <v>0</v>
      </c>
      <c r="V1601" s="587"/>
      <c r="W1601" s="588">
        <f t="shared" si="1590"/>
        <v>0</v>
      </c>
      <c r="X1601" s="588">
        <f t="shared" si="1610"/>
        <v>0</v>
      </c>
      <c r="Y1601" s="587"/>
      <c r="Z1601" s="588">
        <f t="shared" si="1591"/>
        <v>0</v>
      </c>
      <c r="AA1601" s="588">
        <f t="shared" si="1618"/>
        <v>0</v>
      </c>
      <c r="AB1601" s="587"/>
      <c r="AC1601" s="588">
        <f t="shared" si="1592"/>
        <v>0</v>
      </c>
      <c r="AD1601" s="588">
        <f t="shared" si="1611"/>
        <v>0</v>
      </c>
      <c r="AE1601" s="587"/>
      <c r="AF1601" s="588">
        <f t="shared" si="1593"/>
        <v>0</v>
      </c>
      <c r="AG1601" s="588">
        <f t="shared" si="1612"/>
        <v>0</v>
      </c>
      <c r="AH1601" s="587"/>
      <c r="AI1601" s="588">
        <f t="shared" si="1594"/>
        <v>0</v>
      </c>
      <c r="AJ1601" s="588">
        <f t="shared" si="1613"/>
        <v>0</v>
      </c>
      <c r="AK1601" s="587"/>
      <c r="AL1601" s="588">
        <f t="shared" si="1595"/>
        <v>0</v>
      </c>
      <c r="AM1601" s="588">
        <f t="shared" si="1614"/>
        <v>0</v>
      </c>
      <c r="AN1601" s="587"/>
      <c r="AO1601" s="588">
        <f t="shared" si="1596"/>
        <v>0</v>
      </c>
      <c r="AP1601" s="588">
        <f t="shared" si="1615"/>
        <v>0</v>
      </c>
      <c r="AQ1601" s="587"/>
      <c r="AR1601" s="588">
        <f t="shared" si="1597"/>
        <v>0</v>
      </c>
      <c r="AS1601" s="588">
        <f t="shared" si="1576"/>
        <v>0</v>
      </c>
      <c r="AT1601" s="587"/>
      <c r="AU1601" s="588">
        <f t="shared" si="1598"/>
        <v>0</v>
      </c>
      <c r="AV1601" s="588">
        <f t="shared" si="1616"/>
        <v>0</v>
      </c>
      <c r="AW1601" s="587"/>
      <c r="AX1601" s="652"/>
      <c r="AY1601" s="706">
        <f t="shared" si="1617"/>
        <v>0</v>
      </c>
      <c r="BC1601" s="30">
        <f t="shared" si="1577"/>
        <v>0</v>
      </c>
      <c r="BD1601" s="30">
        <f t="shared" si="1578"/>
        <v>0</v>
      </c>
      <c r="BE1601" s="30">
        <f t="shared" si="1600"/>
        <v>0</v>
      </c>
      <c r="BF1601" s="30">
        <f t="shared" si="1579"/>
        <v>0</v>
      </c>
      <c r="BG1601" s="30">
        <f t="shared" si="1580"/>
        <v>0</v>
      </c>
      <c r="BH1601" s="30">
        <f t="shared" si="1599"/>
        <v>0</v>
      </c>
      <c r="BI1601" s="30">
        <f t="shared" si="1604"/>
        <v>0</v>
      </c>
      <c r="BJ1601" s="30">
        <f t="shared" si="1581"/>
        <v>0</v>
      </c>
      <c r="BK1601" s="704">
        <f t="shared" si="1582"/>
        <v>0</v>
      </c>
      <c r="BL1601" s="30">
        <f t="shared" si="1583"/>
        <v>0</v>
      </c>
      <c r="BM1601" s="30">
        <f t="shared" si="1584"/>
        <v>0</v>
      </c>
      <c r="BN1601" s="30">
        <f t="shared" si="1602"/>
        <v>0</v>
      </c>
    </row>
    <row r="1602" spans="1:66" ht="15.75" thickBot="1" x14ac:dyDescent="0.3">
      <c r="A1602" s="52"/>
      <c r="B1602" s="53"/>
      <c r="C1602" s="700"/>
      <c r="D1602" s="53"/>
      <c r="E1602" s="62" t="e">
        <f t="shared" si="1603"/>
        <v>#N/A</v>
      </c>
      <c r="F1602" s="664" t="str">
        <f t="shared" si="1601"/>
        <v/>
      </c>
      <c r="G1602" s="587"/>
      <c r="H1602" s="588">
        <f t="shared" si="1585"/>
        <v>0</v>
      </c>
      <c r="I1602" s="588">
        <f t="shared" si="1605"/>
        <v>0</v>
      </c>
      <c r="J1602" s="587"/>
      <c r="K1602" s="588">
        <f t="shared" si="1586"/>
        <v>0</v>
      </c>
      <c r="L1602" s="588">
        <f t="shared" si="1606"/>
        <v>0</v>
      </c>
      <c r="M1602" s="587"/>
      <c r="N1602" s="588">
        <f t="shared" si="1587"/>
        <v>0</v>
      </c>
      <c r="O1602" s="588">
        <f t="shared" si="1607"/>
        <v>0</v>
      </c>
      <c r="P1602" s="587"/>
      <c r="Q1602" s="588">
        <f t="shared" si="1588"/>
        <v>0</v>
      </c>
      <c r="R1602" s="588">
        <f t="shared" si="1608"/>
        <v>0</v>
      </c>
      <c r="S1602" s="587"/>
      <c r="T1602" s="588">
        <f t="shared" si="1589"/>
        <v>0</v>
      </c>
      <c r="U1602" s="588">
        <f t="shared" si="1609"/>
        <v>0</v>
      </c>
      <c r="V1602" s="587"/>
      <c r="W1602" s="588">
        <f t="shared" si="1590"/>
        <v>0</v>
      </c>
      <c r="X1602" s="588">
        <f t="shared" si="1610"/>
        <v>0</v>
      </c>
      <c r="Y1602" s="587"/>
      <c r="Z1602" s="588">
        <f t="shared" si="1591"/>
        <v>0</v>
      </c>
      <c r="AA1602" s="588">
        <f t="shared" si="1618"/>
        <v>0</v>
      </c>
      <c r="AB1602" s="587"/>
      <c r="AC1602" s="588">
        <f t="shared" si="1592"/>
        <v>0</v>
      </c>
      <c r="AD1602" s="588">
        <f t="shared" si="1611"/>
        <v>0</v>
      </c>
      <c r="AE1602" s="587"/>
      <c r="AF1602" s="588">
        <f t="shared" si="1593"/>
        <v>0</v>
      </c>
      <c r="AG1602" s="588">
        <f t="shared" si="1612"/>
        <v>0</v>
      </c>
      <c r="AH1602" s="587"/>
      <c r="AI1602" s="588">
        <f t="shared" si="1594"/>
        <v>0</v>
      </c>
      <c r="AJ1602" s="588">
        <f t="shared" si="1613"/>
        <v>0</v>
      </c>
      <c r="AK1602" s="587"/>
      <c r="AL1602" s="588">
        <f t="shared" si="1595"/>
        <v>0</v>
      </c>
      <c r="AM1602" s="588">
        <f t="shared" si="1614"/>
        <v>0</v>
      </c>
      <c r="AN1602" s="587"/>
      <c r="AO1602" s="588">
        <f t="shared" si="1596"/>
        <v>0</v>
      </c>
      <c r="AP1602" s="588">
        <f t="shared" si="1615"/>
        <v>0</v>
      </c>
      <c r="AQ1602" s="587"/>
      <c r="AR1602" s="588">
        <f t="shared" si="1597"/>
        <v>0</v>
      </c>
      <c r="AS1602" s="588">
        <f t="shared" si="1576"/>
        <v>0</v>
      </c>
      <c r="AT1602" s="587"/>
      <c r="AU1602" s="588">
        <f t="shared" si="1598"/>
        <v>0</v>
      </c>
      <c r="AV1602" s="588">
        <f t="shared" si="1616"/>
        <v>0</v>
      </c>
      <c r="AW1602" s="587"/>
      <c r="AX1602" s="652"/>
      <c r="AY1602" s="706">
        <f t="shared" si="1617"/>
        <v>0</v>
      </c>
      <c r="BC1602" s="30">
        <f t="shared" si="1577"/>
        <v>0</v>
      </c>
      <c r="BD1602" s="30">
        <f t="shared" si="1578"/>
        <v>0</v>
      </c>
      <c r="BE1602" s="30">
        <f t="shared" si="1600"/>
        <v>0</v>
      </c>
      <c r="BF1602" s="30">
        <f t="shared" si="1579"/>
        <v>0</v>
      </c>
      <c r="BG1602" s="30">
        <f t="shared" si="1580"/>
        <v>0</v>
      </c>
      <c r="BH1602" s="30">
        <f t="shared" si="1599"/>
        <v>0</v>
      </c>
      <c r="BI1602" s="30">
        <f t="shared" si="1604"/>
        <v>0</v>
      </c>
      <c r="BJ1602" s="30">
        <f t="shared" si="1581"/>
        <v>0</v>
      </c>
      <c r="BK1602" s="704">
        <f t="shared" si="1582"/>
        <v>0</v>
      </c>
      <c r="BL1602" s="30">
        <f t="shared" si="1583"/>
        <v>0</v>
      </c>
      <c r="BM1602" s="30">
        <f t="shared" si="1584"/>
        <v>0</v>
      </c>
      <c r="BN1602" s="30">
        <f t="shared" si="1602"/>
        <v>0</v>
      </c>
    </row>
    <row r="1603" spans="1:66" ht="15.75" thickBot="1" x14ac:dyDescent="0.3">
      <c r="A1603" s="52"/>
      <c r="B1603" s="53"/>
      <c r="C1603" s="700"/>
      <c r="D1603" s="53"/>
      <c r="E1603" s="62" t="e">
        <f t="shared" si="1603"/>
        <v>#N/A</v>
      </c>
      <c r="F1603" s="664" t="str">
        <f t="shared" si="1601"/>
        <v/>
      </c>
      <c r="G1603" s="587"/>
      <c r="H1603" s="588">
        <f t="shared" si="1585"/>
        <v>0</v>
      </c>
      <c r="I1603" s="588">
        <f t="shared" si="1605"/>
        <v>0</v>
      </c>
      <c r="J1603" s="587"/>
      <c r="K1603" s="588">
        <f t="shared" si="1586"/>
        <v>0</v>
      </c>
      <c r="L1603" s="588">
        <f t="shared" si="1606"/>
        <v>0</v>
      </c>
      <c r="M1603" s="587"/>
      <c r="N1603" s="588">
        <f t="shared" si="1587"/>
        <v>0</v>
      </c>
      <c r="O1603" s="588">
        <f t="shared" si="1607"/>
        <v>0</v>
      </c>
      <c r="P1603" s="587"/>
      <c r="Q1603" s="588">
        <f t="shared" si="1588"/>
        <v>0</v>
      </c>
      <c r="R1603" s="588">
        <f t="shared" si="1608"/>
        <v>0</v>
      </c>
      <c r="S1603" s="587"/>
      <c r="T1603" s="588">
        <f t="shared" si="1589"/>
        <v>0</v>
      </c>
      <c r="U1603" s="588">
        <f t="shared" si="1609"/>
        <v>0</v>
      </c>
      <c r="V1603" s="587"/>
      <c r="W1603" s="588">
        <f t="shared" si="1590"/>
        <v>0</v>
      </c>
      <c r="X1603" s="588">
        <f t="shared" si="1610"/>
        <v>0</v>
      </c>
      <c r="Y1603" s="587"/>
      <c r="Z1603" s="588">
        <f t="shared" si="1591"/>
        <v>0</v>
      </c>
      <c r="AA1603" s="588">
        <f t="shared" si="1618"/>
        <v>0</v>
      </c>
      <c r="AB1603" s="587"/>
      <c r="AC1603" s="588">
        <f t="shared" si="1592"/>
        <v>0</v>
      </c>
      <c r="AD1603" s="588">
        <f t="shared" si="1611"/>
        <v>0</v>
      </c>
      <c r="AE1603" s="587"/>
      <c r="AF1603" s="588">
        <f t="shared" si="1593"/>
        <v>0</v>
      </c>
      <c r="AG1603" s="588">
        <f t="shared" si="1612"/>
        <v>0</v>
      </c>
      <c r="AH1603" s="587"/>
      <c r="AI1603" s="588">
        <f t="shared" si="1594"/>
        <v>0</v>
      </c>
      <c r="AJ1603" s="588">
        <f t="shared" si="1613"/>
        <v>0</v>
      </c>
      <c r="AK1603" s="587"/>
      <c r="AL1603" s="588">
        <f t="shared" si="1595"/>
        <v>0</v>
      </c>
      <c r="AM1603" s="588">
        <f t="shared" si="1614"/>
        <v>0</v>
      </c>
      <c r="AN1603" s="587"/>
      <c r="AO1603" s="588">
        <f t="shared" si="1596"/>
        <v>0</v>
      </c>
      <c r="AP1603" s="588">
        <f t="shared" si="1615"/>
        <v>0</v>
      </c>
      <c r="AQ1603" s="587"/>
      <c r="AR1603" s="588">
        <f t="shared" si="1597"/>
        <v>0</v>
      </c>
      <c r="AS1603" s="588">
        <f t="shared" si="1576"/>
        <v>0</v>
      </c>
      <c r="AT1603" s="587"/>
      <c r="AU1603" s="588">
        <f t="shared" si="1598"/>
        <v>0</v>
      </c>
      <c r="AV1603" s="588">
        <f t="shared" si="1616"/>
        <v>0</v>
      </c>
      <c r="AW1603" s="587"/>
      <c r="AX1603" s="652"/>
      <c r="AY1603" s="706">
        <f t="shared" si="1617"/>
        <v>0</v>
      </c>
      <c r="BC1603" s="30">
        <f t="shared" si="1577"/>
        <v>0</v>
      </c>
      <c r="BD1603" s="30">
        <f t="shared" si="1578"/>
        <v>0</v>
      </c>
      <c r="BE1603" s="30">
        <f t="shared" si="1600"/>
        <v>0</v>
      </c>
      <c r="BF1603" s="30">
        <f t="shared" si="1579"/>
        <v>0</v>
      </c>
      <c r="BG1603" s="30">
        <f t="shared" si="1580"/>
        <v>0</v>
      </c>
      <c r="BH1603" s="30">
        <f t="shared" si="1599"/>
        <v>0</v>
      </c>
      <c r="BI1603" s="30">
        <f t="shared" si="1604"/>
        <v>0</v>
      </c>
      <c r="BJ1603" s="30">
        <f t="shared" si="1581"/>
        <v>0</v>
      </c>
      <c r="BK1603" s="704">
        <f t="shared" si="1582"/>
        <v>0</v>
      </c>
      <c r="BL1603" s="30">
        <f t="shared" si="1583"/>
        <v>0</v>
      </c>
      <c r="BM1603" s="30">
        <f t="shared" si="1584"/>
        <v>0</v>
      </c>
      <c r="BN1603" s="30">
        <f t="shared" si="1602"/>
        <v>0</v>
      </c>
    </row>
    <row r="1604" spans="1:66" ht="15.75" thickBot="1" x14ac:dyDescent="0.3">
      <c r="A1604" s="52"/>
      <c r="B1604" s="53"/>
      <c r="C1604" s="700"/>
      <c r="D1604" s="53"/>
      <c r="E1604" s="62" t="e">
        <f t="shared" si="1603"/>
        <v>#N/A</v>
      </c>
      <c r="F1604" s="664" t="str">
        <f t="shared" si="1601"/>
        <v/>
      </c>
      <c r="G1604" s="587"/>
      <c r="H1604" s="588">
        <f t="shared" si="1585"/>
        <v>0</v>
      </c>
      <c r="I1604" s="588">
        <f t="shared" si="1605"/>
        <v>0</v>
      </c>
      <c r="J1604" s="587"/>
      <c r="K1604" s="588">
        <f t="shared" si="1586"/>
        <v>0</v>
      </c>
      <c r="L1604" s="588">
        <f t="shared" si="1606"/>
        <v>0</v>
      </c>
      <c r="M1604" s="587"/>
      <c r="N1604" s="588">
        <f t="shared" si="1587"/>
        <v>0</v>
      </c>
      <c r="O1604" s="588">
        <f t="shared" si="1607"/>
        <v>0</v>
      </c>
      <c r="P1604" s="587"/>
      <c r="Q1604" s="588">
        <f t="shared" si="1588"/>
        <v>0</v>
      </c>
      <c r="R1604" s="588">
        <f t="shared" si="1608"/>
        <v>0</v>
      </c>
      <c r="S1604" s="587"/>
      <c r="T1604" s="588">
        <f t="shared" si="1589"/>
        <v>0</v>
      </c>
      <c r="U1604" s="588">
        <f t="shared" si="1609"/>
        <v>0</v>
      </c>
      <c r="V1604" s="587"/>
      <c r="W1604" s="588">
        <f t="shared" si="1590"/>
        <v>0</v>
      </c>
      <c r="X1604" s="588">
        <f t="shared" si="1610"/>
        <v>0</v>
      </c>
      <c r="Y1604" s="587"/>
      <c r="Z1604" s="588">
        <f t="shared" si="1591"/>
        <v>0</v>
      </c>
      <c r="AA1604" s="588">
        <f t="shared" si="1618"/>
        <v>0</v>
      </c>
      <c r="AB1604" s="587"/>
      <c r="AC1604" s="588">
        <f t="shared" si="1592"/>
        <v>0</v>
      </c>
      <c r="AD1604" s="588">
        <f t="shared" si="1611"/>
        <v>0</v>
      </c>
      <c r="AE1604" s="587"/>
      <c r="AF1604" s="588">
        <f t="shared" si="1593"/>
        <v>0</v>
      </c>
      <c r="AG1604" s="588">
        <f t="shared" si="1612"/>
        <v>0</v>
      </c>
      <c r="AH1604" s="587"/>
      <c r="AI1604" s="588">
        <f t="shared" si="1594"/>
        <v>0</v>
      </c>
      <c r="AJ1604" s="588">
        <f t="shared" si="1613"/>
        <v>0</v>
      </c>
      <c r="AK1604" s="587"/>
      <c r="AL1604" s="588">
        <f t="shared" si="1595"/>
        <v>0</v>
      </c>
      <c r="AM1604" s="588">
        <f t="shared" si="1614"/>
        <v>0</v>
      </c>
      <c r="AN1604" s="587"/>
      <c r="AO1604" s="588">
        <f t="shared" si="1596"/>
        <v>0</v>
      </c>
      <c r="AP1604" s="588">
        <f t="shared" si="1615"/>
        <v>0</v>
      </c>
      <c r="AQ1604" s="587"/>
      <c r="AR1604" s="588">
        <f t="shared" si="1597"/>
        <v>0</v>
      </c>
      <c r="AS1604" s="588">
        <f t="shared" si="1576"/>
        <v>0</v>
      </c>
      <c r="AT1604" s="587"/>
      <c r="AU1604" s="588">
        <f t="shared" si="1598"/>
        <v>0</v>
      </c>
      <c r="AV1604" s="588">
        <f t="shared" si="1616"/>
        <v>0</v>
      </c>
      <c r="AW1604" s="587"/>
      <c r="AX1604" s="652"/>
      <c r="AY1604" s="706">
        <f t="shared" si="1617"/>
        <v>0</v>
      </c>
      <c r="BC1604" s="30">
        <f t="shared" si="1577"/>
        <v>0</v>
      </c>
      <c r="BD1604" s="30">
        <f t="shared" si="1578"/>
        <v>0</v>
      </c>
      <c r="BE1604" s="30">
        <f t="shared" si="1600"/>
        <v>0</v>
      </c>
      <c r="BF1604" s="30">
        <f t="shared" si="1579"/>
        <v>0</v>
      </c>
      <c r="BG1604" s="30">
        <f t="shared" si="1580"/>
        <v>0</v>
      </c>
      <c r="BH1604" s="30">
        <f t="shared" si="1599"/>
        <v>0</v>
      </c>
      <c r="BI1604" s="30">
        <f t="shared" si="1604"/>
        <v>0</v>
      </c>
      <c r="BJ1604" s="30">
        <f t="shared" si="1581"/>
        <v>0</v>
      </c>
      <c r="BK1604" s="704">
        <f t="shared" si="1582"/>
        <v>0</v>
      </c>
      <c r="BL1604" s="30">
        <f t="shared" si="1583"/>
        <v>0</v>
      </c>
      <c r="BM1604" s="30">
        <f t="shared" si="1584"/>
        <v>0</v>
      </c>
      <c r="BN1604" s="30">
        <f t="shared" si="1602"/>
        <v>0</v>
      </c>
    </row>
    <row r="1605" spans="1:66" ht="15.75" thickBot="1" x14ac:dyDescent="0.3">
      <c r="A1605" s="52"/>
      <c r="B1605" s="53"/>
      <c r="C1605" s="700"/>
      <c r="D1605" s="53"/>
      <c r="E1605" s="62" t="e">
        <f t="shared" si="1603"/>
        <v>#N/A</v>
      </c>
      <c r="F1605" s="664" t="str">
        <f t="shared" si="1601"/>
        <v/>
      </c>
      <c r="G1605" s="587"/>
      <c r="H1605" s="588">
        <f t="shared" si="1585"/>
        <v>0</v>
      </c>
      <c r="I1605" s="588">
        <f t="shared" si="1605"/>
        <v>0</v>
      </c>
      <c r="J1605" s="587"/>
      <c r="K1605" s="588">
        <f t="shared" si="1586"/>
        <v>0</v>
      </c>
      <c r="L1605" s="588">
        <f t="shared" si="1606"/>
        <v>0</v>
      </c>
      <c r="M1605" s="587"/>
      <c r="N1605" s="588">
        <f t="shared" si="1587"/>
        <v>0</v>
      </c>
      <c r="O1605" s="588">
        <f t="shared" si="1607"/>
        <v>0</v>
      </c>
      <c r="P1605" s="587"/>
      <c r="Q1605" s="588">
        <f t="shared" si="1588"/>
        <v>0</v>
      </c>
      <c r="R1605" s="588">
        <f t="shared" si="1608"/>
        <v>0</v>
      </c>
      <c r="S1605" s="587"/>
      <c r="T1605" s="588">
        <f t="shared" si="1589"/>
        <v>0</v>
      </c>
      <c r="U1605" s="588">
        <f t="shared" si="1609"/>
        <v>0</v>
      </c>
      <c r="V1605" s="587"/>
      <c r="W1605" s="588">
        <f t="shared" si="1590"/>
        <v>0</v>
      </c>
      <c r="X1605" s="588">
        <f t="shared" si="1610"/>
        <v>0</v>
      </c>
      <c r="Y1605" s="587"/>
      <c r="Z1605" s="588">
        <f t="shared" si="1591"/>
        <v>0</v>
      </c>
      <c r="AA1605" s="588">
        <f t="shared" si="1618"/>
        <v>0</v>
      </c>
      <c r="AB1605" s="587"/>
      <c r="AC1605" s="588">
        <f t="shared" si="1592"/>
        <v>0</v>
      </c>
      <c r="AD1605" s="588">
        <f t="shared" si="1611"/>
        <v>0</v>
      </c>
      <c r="AE1605" s="587"/>
      <c r="AF1605" s="588">
        <f t="shared" si="1593"/>
        <v>0</v>
      </c>
      <c r="AG1605" s="588">
        <f t="shared" si="1612"/>
        <v>0</v>
      </c>
      <c r="AH1605" s="587"/>
      <c r="AI1605" s="588">
        <f t="shared" si="1594"/>
        <v>0</v>
      </c>
      <c r="AJ1605" s="588">
        <f t="shared" si="1613"/>
        <v>0</v>
      </c>
      <c r="AK1605" s="587"/>
      <c r="AL1605" s="588">
        <f t="shared" si="1595"/>
        <v>0</v>
      </c>
      <c r="AM1605" s="588">
        <f t="shared" si="1614"/>
        <v>0</v>
      </c>
      <c r="AN1605" s="587"/>
      <c r="AO1605" s="588">
        <f t="shared" si="1596"/>
        <v>0</v>
      </c>
      <c r="AP1605" s="588">
        <f t="shared" si="1615"/>
        <v>0</v>
      </c>
      <c r="AQ1605" s="587"/>
      <c r="AR1605" s="588">
        <f t="shared" si="1597"/>
        <v>0</v>
      </c>
      <c r="AS1605" s="588">
        <f t="shared" si="1576"/>
        <v>0</v>
      </c>
      <c r="AT1605" s="587"/>
      <c r="AU1605" s="588">
        <f t="shared" si="1598"/>
        <v>0</v>
      </c>
      <c r="AV1605" s="588">
        <f t="shared" si="1616"/>
        <v>0</v>
      </c>
      <c r="AW1605" s="587"/>
      <c r="AX1605" s="652"/>
      <c r="AY1605" s="706">
        <f t="shared" si="1617"/>
        <v>0</v>
      </c>
      <c r="BC1605" s="30">
        <f t="shared" si="1577"/>
        <v>0</v>
      </c>
      <c r="BD1605" s="30">
        <f t="shared" si="1578"/>
        <v>0</v>
      </c>
      <c r="BE1605" s="30">
        <f t="shared" si="1600"/>
        <v>0</v>
      </c>
      <c r="BF1605" s="30">
        <f t="shared" si="1579"/>
        <v>0</v>
      </c>
      <c r="BG1605" s="30">
        <f t="shared" si="1580"/>
        <v>0</v>
      </c>
      <c r="BH1605" s="30">
        <f t="shared" si="1599"/>
        <v>0</v>
      </c>
      <c r="BI1605" s="30">
        <f t="shared" si="1604"/>
        <v>0</v>
      </c>
      <c r="BJ1605" s="30">
        <f t="shared" si="1581"/>
        <v>0</v>
      </c>
      <c r="BK1605" s="704">
        <f t="shared" si="1582"/>
        <v>0</v>
      </c>
      <c r="BL1605" s="30">
        <f t="shared" si="1583"/>
        <v>0</v>
      </c>
      <c r="BM1605" s="30">
        <f t="shared" si="1584"/>
        <v>0</v>
      </c>
      <c r="BN1605" s="30">
        <f t="shared" si="1602"/>
        <v>0</v>
      </c>
    </row>
    <row r="1606" spans="1:66" ht="15.75" thickBot="1" x14ac:dyDescent="0.3">
      <c r="A1606" s="52"/>
      <c r="B1606" s="53"/>
      <c r="C1606" s="700"/>
      <c r="D1606" s="53"/>
      <c r="E1606" s="62" t="e">
        <f t="shared" si="1603"/>
        <v>#N/A</v>
      </c>
      <c r="F1606" s="664" t="str">
        <f t="shared" si="1601"/>
        <v/>
      </c>
      <c r="G1606" s="587"/>
      <c r="H1606" s="588">
        <f t="shared" si="1585"/>
        <v>0</v>
      </c>
      <c r="I1606" s="588">
        <f t="shared" si="1605"/>
        <v>0</v>
      </c>
      <c r="J1606" s="587"/>
      <c r="K1606" s="588">
        <f t="shared" si="1586"/>
        <v>0</v>
      </c>
      <c r="L1606" s="588">
        <f t="shared" si="1606"/>
        <v>0</v>
      </c>
      <c r="M1606" s="587"/>
      <c r="N1606" s="588">
        <f t="shared" si="1587"/>
        <v>0</v>
      </c>
      <c r="O1606" s="588">
        <f t="shared" si="1607"/>
        <v>0</v>
      </c>
      <c r="P1606" s="587"/>
      <c r="Q1606" s="588">
        <f t="shared" si="1588"/>
        <v>0</v>
      </c>
      <c r="R1606" s="588">
        <f t="shared" si="1608"/>
        <v>0</v>
      </c>
      <c r="S1606" s="587"/>
      <c r="T1606" s="588">
        <f t="shared" si="1589"/>
        <v>0</v>
      </c>
      <c r="U1606" s="588">
        <f t="shared" si="1609"/>
        <v>0</v>
      </c>
      <c r="V1606" s="587"/>
      <c r="W1606" s="588">
        <f t="shared" si="1590"/>
        <v>0</v>
      </c>
      <c r="X1606" s="588">
        <f t="shared" si="1610"/>
        <v>0</v>
      </c>
      <c r="Y1606" s="587"/>
      <c r="Z1606" s="588">
        <f t="shared" si="1591"/>
        <v>0</v>
      </c>
      <c r="AA1606" s="588">
        <f t="shared" si="1618"/>
        <v>0</v>
      </c>
      <c r="AB1606" s="587"/>
      <c r="AC1606" s="588">
        <f t="shared" si="1592"/>
        <v>0</v>
      </c>
      <c r="AD1606" s="588">
        <f t="shared" si="1611"/>
        <v>0</v>
      </c>
      <c r="AE1606" s="587"/>
      <c r="AF1606" s="588">
        <f t="shared" si="1593"/>
        <v>0</v>
      </c>
      <c r="AG1606" s="588">
        <f t="shared" si="1612"/>
        <v>0</v>
      </c>
      <c r="AH1606" s="587"/>
      <c r="AI1606" s="588">
        <f t="shared" si="1594"/>
        <v>0</v>
      </c>
      <c r="AJ1606" s="588">
        <f t="shared" si="1613"/>
        <v>0</v>
      </c>
      <c r="AK1606" s="587"/>
      <c r="AL1606" s="588">
        <f t="shared" si="1595"/>
        <v>0</v>
      </c>
      <c r="AM1606" s="588">
        <f t="shared" si="1614"/>
        <v>0</v>
      </c>
      <c r="AN1606" s="587"/>
      <c r="AO1606" s="588">
        <f t="shared" si="1596"/>
        <v>0</v>
      </c>
      <c r="AP1606" s="588">
        <f t="shared" si="1615"/>
        <v>0</v>
      </c>
      <c r="AQ1606" s="587"/>
      <c r="AR1606" s="588">
        <f t="shared" si="1597"/>
        <v>0</v>
      </c>
      <c r="AS1606" s="588">
        <f t="shared" ref="AS1606:AS1669" si="1619">SUM(AQ1606:AR1606)</f>
        <v>0</v>
      </c>
      <c r="AT1606" s="587"/>
      <c r="AU1606" s="588">
        <f t="shared" si="1598"/>
        <v>0</v>
      </c>
      <c r="AV1606" s="588">
        <f t="shared" si="1616"/>
        <v>0</v>
      </c>
      <c r="AW1606" s="587"/>
      <c r="AX1606" s="652"/>
      <c r="AY1606" s="706">
        <f t="shared" si="1617"/>
        <v>0</v>
      </c>
      <c r="BC1606" s="30">
        <f t="shared" si="1577"/>
        <v>0</v>
      </c>
      <c r="BD1606" s="30">
        <f t="shared" si="1578"/>
        <v>0</v>
      </c>
      <c r="BE1606" s="30">
        <f t="shared" si="1600"/>
        <v>0</v>
      </c>
      <c r="BF1606" s="30">
        <f t="shared" si="1579"/>
        <v>0</v>
      </c>
      <c r="BG1606" s="30">
        <f t="shared" si="1580"/>
        <v>0</v>
      </c>
      <c r="BH1606" s="30">
        <f t="shared" si="1599"/>
        <v>0</v>
      </c>
      <c r="BI1606" s="30">
        <f t="shared" si="1604"/>
        <v>0</v>
      </c>
      <c r="BJ1606" s="30">
        <f t="shared" si="1581"/>
        <v>0</v>
      </c>
      <c r="BK1606" s="704">
        <f t="shared" si="1582"/>
        <v>0</v>
      </c>
      <c r="BL1606" s="30">
        <f t="shared" si="1583"/>
        <v>0</v>
      </c>
      <c r="BM1606" s="30">
        <f t="shared" si="1584"/>
        <v>0</v>
      </c>
      <c r="BN1606" s="30">
        <f t="shared" si="1602"/>
        <v>0</v>
      </c>
    </row>
    <row r="1607" spans="1:66" ht="15.75" thickBot="1" x14ac:dyDescent="0.3">
      <c r="A1607" s="52"/>
      <c r="B1607" s="53"/>
      <c r="C1607" s="700"/>
      <c r="D1607" s="53"/>
      <c r="E1607" s="62" t="e">
        <f t="shared" si="1603"/>
        <v>#N/A</v>
      </c>
      <c r="F1607" s="664" t="str">
        <f t="shared" si="1601"/>
        <v/>
      </c>
      <c r="G1607" s="587"/>
      <c r="H1607" s="588">
        <f t="shared" si="1585"/>
        <v>0</v>
      </c>
      <c r="I1607" s="588">
        <f t="shared" si="1605"/>
        <v>0</v>
      </c>
      <c r="J1607" s="587"/>
      <c r="K1607" s="588">
        <f t="shared" si="1586"/>
        <v>0</v>
      </c>
      <c r="L1607" s="588">
        <f t="shared" si="1606"/>
        <v>0</v>
      </c>
      <c r="M1607" s="587"/>
      <c r="N1607" s="588">
        <f t="shared" si="1587"/>
        <v>0</v>
      </c>
      <c r="O1607" s="588">
        <f t="shared" si="1607"/>
        <v>0</v>
      </c>
      <c r="P1607" s="587"/>
      <c r="Q1607" s="588">
        <f t="shared" si="1588"/>
        <v>0</v>
      </c>
      <c r="R1607" s="588">
        <f t="shared" si="1608"/>
        <v>0</v>
      </c>
      <c r="S1607" s="587"/>
      <c r="T1607" s="588">
        <f t="shared" si="1589"/>
        <v>0</v>
      </c>
      <c r="U1607" s="588">
        <f t="shared" si="1609"/>
        <v>0</v>
      </c>
      <c r="V1607" s="587"/>
      <c r="W1607" s="588">
        <f t="shared" si="1590"/>
        <v>0</v>
      </c>
      <c r="X1607" s="588">
        <f t="shared" si="1610"/>
        <v>0</v>
      </c>
      <c r="Y1607" s="587"/>
      <c r="Z1607" s="588">
        <f t="shared" si="1591"/>
        <v>0</v>
      </c>
      <c r="AA1607" s="588">
        <f t="shared" si="1618"/>
        <v>0</v>
      </c>
      <c r="AB1607" s="587"/>
      <c r="AC1607" s="588">
        <f t="shared" si="1592"/>
        <v>0</v>
      </c>
      <c r="AD1607" s="588">
        <f t="shared" si="1611"/>
        <v>0</v>
      </c>
      <c r="AE1607" s="587"/>
      <c r="AF1607" s="588">
        <f t="shared" si="1593"/>
        <v>0</v>
      </c>
      <c r="AG1607" s="588">
        <f t="shared" si="1612"/>
        <v>0</v>
      </c>
      <c r="AH1607" s="587"/>
      <c r="AI1607" s="588">
        <f t="shared" si="1594"/>
        <v>0</v>
      </c>
      <c r="AJ1607" s="588">
        <f t="shared" si="1613"/>
        <v>0</v>
      </c>
      <c r="AK1607" s="587"/>
      <c r="AL1607" s="588">
        <f t="shared" si="1595"/>
        <v>0</v>
      </c>
      <c r="AM1607" s="588">
        <f t="shared" si="1614"/>
        <v>0</v>
      </c>
      <c r="AN1607" s="587"/>
      <c r="AO1607" s="588">
        <f t="shared" si="1596"/>
        <v>0</v>
      </c>
      <c r="AP1607" s="588">
        <f t="shared" si="1615"/>
        <v>0</v>
      </c>
      <c r="AQ1607" s="587"/>
      <c r="AR1607" s="588">
        <f t="shared" si="1597"/>
        <v>0</v>
      </c>
      <c r="AS1607" s="588">
        <f t="shared" si="1619"/>
        <v>0</v>
      </c>
      <c r="AT1607" s="587"/>
      <c r="AU1607" s="588">
        <f t="shared" si="1598"/>
        <v>0</v>
      </c>
      <c r="AV1607" s="588">
        <f t="shared" si="1616"/>
        <v>0</v>
      </c>
      <c r="AW1607" s="587"/>
      <c r="AX1607" s="652"/>
      <c r="AY1607" s="706">
        <f t="shared" si="1617"/>
        <v>0</v>
      </c>
      <c r="BC1607" s="30">
        <f t="shared" si="1577"/>
        <v>0</v>
      </c>
      <c r="BD1607" s="30">
        <f t="shared" si="1578"/>
        <v>0</v>
      </c>
      <c r="BE1607" s="30">
        <f t="shared" si="1600"/>
        <v>0</v>
      </c>
      <c r="BF1607" s="30">
        <f t="shared" si="1579"/>
        <v>0</v>
      </c>
      <c r="BG1607" s="30">
        <f t="shared" si="1580"/>
        <v>0</v>
      </c>
      <c r="BH1607" s="30">
        <f t="shared" si="1599"/>
        <v>0</v>
      </c>
      <c r="BI1607" s="30">
        <f t="shared" si="1604"/>
        <v>0</v>
      </c>
      <c r="BJ1607" s="30">
        <f t="shared" si="1581"/>
        <v>0</v>
      </c>
      <c r="BK1607" s="704">
        <f t="shared" si="1582"/>
        <v>0</v>
      </c>
      <c r="BL1607" s="30">
        <f t="shared" si="1583"/>
        <v>0</v>
      </c>
      <c r="BM1607" s="30">
        <f t="shared" si="1584"/>
        <v>0</v>
      </c>
      <c r="BN1607" s="30">
        <f t="shared" si="1602"/>
        <v>0</v>
      </c>
    </row>
    <row r="1608" spans="1:66" ht="15.75" thickBot="1" x14ac:dyDescent="0.3">
      <c r="A1608" s="52"/>
      <c r="B1608" s="53"/>
      <c r="C1608" s="700"/>
      <c r="D1608" s="53"/>
      <c r="E1608" s="62" t="e">
        <f t="shared" si="1603"/>
        <v>#N/A</v>
      </c>
      <c r="F1608" s="664" t="str">
        <f t="shared" si="1601"/>
        <v/>
      </c>
      <c r="G1608" s="587"/>
      <c r="H1608" s="588">
        <f t="shared" si="1585"/>
        <v>0</v>
      </c>
      <c r="I1608" s="588">
        <f t="shared" si="1605"/>
        <v>0</v>
      </c>
      <c r="J1608" s="587"/>
      <c r="K1608" s="588">
        <f t="shared" si="1586"/>
        <v>0</v>
      </c>
      <c r="L1608" s="588">
        <f t="shared" si="1606"/>
        <v>0</v>
      </c>
      <c r="M1608" s="587"/>
      <c r="N1608" s="588">
        <f t="shared" si="1587"/>
        <v>0</v>
      </c>
      <c r="O1608" s="588">
        <f t="shared" si="1607"/>
        <v>0</v>
      </c>
      <c r="P1608" s="587"/>
      <c r="Q1608" s="588">
        <f t="shared" si="1588"/>
        <v>0</v>
      </c>
      <c r="R1608" s="588">
        <f t="shared" si="1608"/>
        <v>0</v>
      </c>
      <c r="S1608" s="587"/>
      <c r="T1608" s="588">
        <f t="shared" si="1589"/>
        <v>0</v>
      </c>
      <c r="U1608" s="588">
        <f t="shared" si="1609"/>
        <v>0</v>
      </c>
      <c r="V1608" s="587"/>
      <c r="W1608" s="588">
        <f t="shared" si="1590"/>
        <v>0</v>
      </c>
      <c r="X1608" s="588">
        <f t="shared" si="1610"/>
        <v>0</v>
      </c>
      <c r="Y1608" s="587"/>
      <c r="Z1608" s="588">
        <f t="shared" si="1591"/>
        <v>0</v>
      </c>
      <c r="AA1608" s="588">
        <f t="shared" si="1618"/>
        <v>0</v>
      </c>
      <c r="AB1608" s="587"/>
      <c r="AC1608" s="588">
        <f t="shared" si="1592"/>
        <v>0</v>
      </c>
      <c r="AD1608" s="588">
        <f t="shared" si="1611"/>
        <v>0</v>
      </c>
      <c r="AE1608" s="587"/>
      <c r="AF1608" s="588">
        <f t="shared" si="1593"/>
        <v>0</v>
      </c>
      <c r="AG1608" s="588">
        <f t="shared" si="1612"/>
        <v>0</v>
      </c>
      <c r="AH1608" s="587"/>
      <c r="AI1608" s="588">
        <f t="shared" si="1594"/>
        <v>0</v>
      </c>
      <c r="AJ1608" s="588">
        <f t="shared" si="1613"/>
        <v>0</v>
      </c>
      <c r="AK1608" s="587"/>
      <c r="AL1608" s="588">
        <f t="shared" si="1595"/>
        <v>0</v>
      </c>
      <c r="AM1608" s="588">
        <f t="shared" si="1614"/>
        <v>0</v>
      </c>
      <c r="AN1608" s="587"/>
      <c r="AO1608" s="588">
        <f t="shared" si="1596"/>
        <v>0</v>
      </c>
      <c r="AP1608" s="588">
        <f t="shared" si="1615"/>
        <v>0</v>
      </c>
      <c r="AQ1608" s="587"/>
      <c r="AR1608" s="588">
        <f t="shared" si="1597"/>
        <v>0</v>
      </c>
      <c r="AS1608" s="588">
        <f t="shared" si="1619"/>
        <v>0</v>
      </c>
      <c r="AT1608" s="587"/>
      <c r="AU1608" s="588">
        <f t="shared" si="1598"/>
        <v>0</v>
      </c>
      <c r="AV1608" s="588">
        <f t="shared" si="1616"/>
        <v>0</v>
      </c>
      <c r="AW1608" s="587"/>
      <c r="AX1608" s="652"/>
      <c r="AY1608" s="706">
        <f t="shared" si="1617"/>
        <v>0</v>
      </c>
      <c r="BC1608" s="30">
        <f t="shared" ref="BC1608:BC1671" si="1620">L1608-I1608</f>
        <v>0</v>
      </c>
      <c r="BD1608" s="30">
        <f t="shared" ref="BD1608:BD1671" si="1621">O1608-L1608</f>
        <v>0</v>
      </c>
      <c r="BE1608" s="30">
        <f t="shared" si="1600"/>
        <v>0</v>
      </c>
      <c r="BF1608" s="30">
        <f t="shared" ref="BF1608:BF1671" si="1622">U1608-R1608</f>
        <v>0</v>
      </c>
      <c r="BG1608" s="30">
        <f t="shared" ref="BG1608:BG1671" si="1623">X1608-U1608</f>
        <v>0</v>
      </c>
      <c r="BH1608" s="30">
        <f t="shared" si="1599"/>
        <v>0</v>
      </c>
      <c r="BI1608" s="30">
        <f t="shared" si="1604"/>
        <v>0</v>
      </c>
      <c r="BJ1608" s="30">
        <f t="shared" ref="BJ1608:BJ1671" si="1624">AG1608-AD1608</f>
        <v>0</v>
      </c>
      <c r="BK1608" s="704">
        <f t="shared" ref="BK1608:BK1671" si="1625">AJ1608-AG1608</f>
        <v>0</v>
      </c>
      <c r="BL1608" s="30">
        <f t="shared" ref="BL1608:BL1671" si="1626">AM1608-AJ1608</f>
        <v>0</v>
      </c>
      <c r="BM1608" s="30">
        <f t="shared" ref="BM1608:BM1671" si="1627">AP1608-AM1608</f>
        <v>0</v>
      </c>
      <c r="BN1608" s="30">
        <f t="shared" si="1602"/>
        <v>0</v>
      </c>
    </row>
    <row r="1609" spans="1:66" ht="15.75" thickBot="1" x14ac:dyDescent="0.3">
      <c r="A1609" s="52"/>
      <c r="B1609" s="53"/>
      <c r="C1609" s="700"/>
      <c r="D1609" s="53"/>
      <c r="E1609" s="62" t="e">
        <f t="shared" si="1603"/>
        <v>#N/A</v>
      </c>
      <c r="F1609" s="664" t="str">
        <f t="shared" si="1601"/>
        <v/>
      </c>
      <c r="G1609" s="587"/>
      <c r="H1609" s="588">
        <f t="shared" si="1585"/>
        <v>0</v>
      </c>
      <c r="I1609" s="588">
        <f t="shared" si="1605"/>
        <v>0</v>
      </c>
      <c r="J1609" s="587"/>
      <c r="K1609" s="588">
        <f t="shared" si="1586"/>
        <v>0</v>
      </c>
      <c r="L1609" s="588">
        <f t="shared" si="1606"/>
        <v>0</v>
      </c>
      <c r="M1609" s="587"/>
      <c r="N1609" s="588">
        <f t="shared" si="1587"/>
        <v>0</v>
      </c>
      <c r="O1609" s="588">
        <f t="shared" si="1607"/>
        <v>0</v>
      </c>
      <c r="P1609" s="587"/>
      <c r="Q1609" s="588">
        <f t="shared" si="1588"/>
        <v>0</v>
      </c>
      <c r="R1609" s="588">
        <f t="shared" si="1608"/>
        <v>0</v>
      </c>
      <c r="S1609" s="587"/>
      <c r="T1609" s="588">
        <f t="shared" si="1589"/>
        <v>0</v>
      </c>
      <c r="U1609" s="588">
        <f t="shared" si="1609"/>
        <v>0</v>
      </c>
      <c r="V1609" s="587"/>
      <c r="W1609" s="588">
        <f t="shared" si="1590"/>
        <v>0</v>
      </c>
      <c r="X1609" s="588">
        <f t="shared" si="1610"/>
        <v>0</v>
      </c>
      <c r="Y1609" s="587"/>
      <c r="Z1609" s="588">
        <f t="shared" si="1591"/>
        <v>0</v>
      </c>
      <c r="AA1609" s="588">
        <f t="shared" si="1618"/>
        <v>0</v>
      </c>
      <c r="AB1609" s="587"/>
      <c r="AC1609" s="588">
        <f t="shared" si="1592"/>
        <v>0</v>
      </c>
      <c r="AD1609" s="588">
        <f t="shared" si="1611"/>
        <v>0</v>
      </c>
      <c r="AE1609" s="587"/>
      <c r="AF1609" s="588">
        <f t="shared" si="1593"/>
        <v>0</v>
      </c>
      <c r="AG1609" s="588">
        <f t="shared" si="1612"/>
        <v>0</v>
      </c>
      <c r="AH1609" s="587"/>
      <c r="AI1609" s="588">
        <f t="shared" si="1594"/>
        <v>0</v>
      </c>
      <c r="AJ1609" s="588">
        <f t="shared" si="1613"/>
        <v>0</v>
      </c>
      <c r="AK1609" s="587"/>
      <c r="AL1609" s="588">
        <f t="shared" si="1595"/>
        <v>0</v>
      </c>
      <c r="AM1609" s="588">
        <f t="shared" si="1614"/>
        <v>0</v>
      </c>
      <c r="AN1609" s="587"/>
      <c r="AO1609" s="588">
        <f t="shared" si="1596"/>
        <v>0</v>
      </c>
      <c r="AP1609" s="588">
        <f t="shared" si="1615"/>
        <v>0</v>
      </c>
      <c r="AQ1609" s="587"/>
      <c r="AR1609" s="588">
        <f t="shared" si="1597"/>
        <v>0</v>
      </c>
      <c r="AS1609" s="588">
        <f t="shared" si="1619"/>
        <v>0</v>
      </c>
      <c r="AT1609" s="587"/>
      <c r="AU1609" s="588">
        <f t="shared" si="1598"/>
        <v>0</v>
      </c>
      <c r="AV1609" s="588">
        <f t="shared" si="1616"/>
        <v>0</v>
      </c>
      <c r="AW1609" s="587"/>
      <c r="AX1609" s="652"/>
      <c r="AY1609" s="706">
        <f t="shared" si="1617"/>
        <v>0</v>
      </c>
      <c r="BC1609" s="30">
        <f t="shared" si="1620"/>
        <v>0</v>
      </c>
      <c r="BD1609" s="30">
        <f t="shared" si="1621"/>
        <v>0</v>
      </c>
      <c r="BE1609" s="30">
        <f t="shared" si="1600"/>
        <v>0</v>
      </c>
      <c r="BF1609" s="30">
        <f t="shared" si="1622"/>
        <v>0</v>
      </c>
      <c r="BG1609" s="30">
        <f t="shared" si="1623"/>
        <v>0</v>
      </c>
      <c r="BH1609" s="30">
        <f t="shared" si="1599"/>
        <v>0</v>
      </c>
      <c r="BI1609" s="30">
        <f t="shared" si="1604"/>
        <v>0</v>
      </c>
      <c r="BJ1609" s="30">
        <f t="shared" si="1624"/>
        <v>0</v>
      </c>
      <c r="BK1609" s="704">
        <f t="shared" si="1625"/>
        <v>0</v>
      </c>
      <c r="BL1609" s="30">
        <f t="shared" si="1626"/>
        <v>0</v>
      </c>
      <c r="BM1609" s="30">
        <f t="shared" si="1627"/>
        <v>0</v>
      </c>
      <c r="BN1609" s="30">
        <f t="shared" si="1602"/>
        <v>0</v>
      </c>
    </row>
    <row r="1610" spans="1:66" ht="15.75" thickBot="1" x14ac:dyDescent="0.3">
      <c r="A1610" s="52"/>
      <c r="B1610" s="53"/>
      <c r="C1610" s="700"/>
      <c r="D1610" s="53"/>
      <c r="E1610" s="62" t="e">
        <f t="shared" si="1603"/>
        <v>#N/A</v>
      </c>
      <c r="F1610" s="664" t="str">
        <f t="shared" si="1601"/>
        <v/>
      </c>
      <c r="G1610" s="587"/>
      <c r="H1610" s="588">
        <f t="shared" si="1585"/>
        <v>0</v>
      </c>
      <c r="I1610" s="588">
        <f t="shared" si="1605"/>
        <v>0</v>
      </c>
      <c r="J1610" s="587"/>
      <c r="K1610" s="588">
        <f t="shared" si="1586"/>
        <v>0</v>
      </c>
      <c r="L1610" s="588">
        <f t="shared" si="1606"/>
        <v>0</v>
      </c>
      <c r="M1610" s="587"/>
      <c r="N1610" s="588">
        <f t="shared" si="1587"/>
        <v>0</v>
      </c>
      <c r="O1610" s="588">
        <f t="shared" si="1607"/>
        <v>0</v>
      </c>
      <c r="P1610" s="587"/>
      <c r="Q1610" s="588">
        <f t="shared" si="1588"/>
        <v>0</v>
      </c>
      <c r="R1610" s="588">
        <f t="shared" si="1608"/>
        <v>0</v>
      </c>
      <c r="S1610" s="587"/>
      <c r="T1610" s="588">
        <f t="shared" si="1589"/>
        <v>0</v>
      </c>
      <c r="U1610" s="588">
        <f t="shared" si="1609"/>
        <v>0</v>
      </c>
      <c r="V1610" s="587"/>
      <c r="W1610" s="588">
        <f t="shared" si="1590"/>
        <v>0</v>
      </c>
      <c r="X1610" s="588">
        <f t="shared" si="1610"/>
        <v>0</v>
      </c>
      <c r="Y1610" s="587"/>
      <c r="Z1610" s="588">
        <f t="shared" si="1591"/>
        <v>0</v>
      </c>
      <c r="AA1610" s="588">
        <f t="shared" si="1618"/>
        <v>0</v>
      </c>
      <c r="AB1610" s="587"/>
      <c r="AC1610" s="588">
        <f t="shared" si="1592"/>
        <v>0</v>
      </c>
      <c r="AD1610" s="588">
        <f t="shared" si="1611"/>
        <v>0</v>
      </c>
      <c r="AE1610" s="587"/>
      <c r="AF1610" s="588">
        <f t="shared" si="1593"/>
        <v>0</v>
      </c>
      <c r="AG1610" s="588">
        <f t="shared" si="1612"/>
        <v>0</v>
      </c>
      <c r="AH1610" s="587"/>
      <c r="AI1610" s="588">
        <f t="shared" si="1594"/>
        <v>0</v>
      </c>
      <c r="AJ1610" s="588">
        <f t="shared" si="1613"/>
        <v>0</v>
      </c>
      <c r="AK1610" s="587"/>
      <c r="AL1610" s="588">
        <f t="shared" si="1595"/>
        <v>0</v>
      </c>
      <c r="AM1610" s="588">
        <f t="shared" si="1614"/>
        <v>0</v>
      </c>
      <c r="AN1610" s="587"/>
      <c r="AO1610" s="588">
        <f t="shared" si="1596"/>
        <v>0</v>
      </c>
      <c r="AP1610" s="588">
        <f t="shared" si="1615"/>
        <v>0</v>
      </c>
      <c r="AQ1610" s="587"/>
      <c r="AR1610" s="588">
        <f t="shared" si="1597"/>
        <v>0</v>
      </c>
      <c r="AS1610" s="588">
        <f t="shared" si="1619"/>
        <v>0</v>
      </c>
      <c r="AT1610" s="587"/>
      <c r="AU1610" s="588">
        <f t="shared" si="1598"/>
        <v>0</v>
      </c>
      <c r="AV1610" s="588">
        <f t="shared" si="1616"/>
        <v>0</v>
      </c>
      <c r="AW1610" s="587"/>
      <c r="AX1610" s="652"/>
      <c r="AY1610" s="706">
        <f t="shared" si="1617"/>
        <v>0</v>
      </c>
      <c r="BC1610" s="30">
        <f t="shared" si="1620"/>
        <v>0</v>
      </c>
      <c r="BD1610" s="30">
        <f t="shared" si="1621"/>
        <v>0</v>
      </c>
      <c r="BE1610" s="30">
        <f t="shared" si="1600"/>
        <v>0</v>
      </c>
      <c r="BF1610" s="30">
        <f t="shared" si="1622"/>
        <v>0</v>
      </c>
      <c r="BG1610" s="30">
        <f t="shared" si="1623"/>
        <v>0</v>
      </c>
      <c r="BH1610" s="30">
        <f t="shared" si="1599"/>
        <v>0</v>
      </c>
      <c r="BI1610" s="30">
        <f t="shared" si="1604"/>
        <v>0</v>
      </c>
      <c r="BJ1610" s="30">
        <f t="shared" si="1624"/>
        <v>0</v>
      </c>
      <c r="BK1610" s="704">
        <f t="shared" si="1625"/>
        <v>0</v>
      </c>
      <c r="BL1610" s="30">
        <f t="shared" si="1626"/>
        <v>0</v>
      </c>
      <c r="BM1610" s="30">
        <f t="shared" si="1627"/>
        <v>0</v>
      </c>
      <c r="BN1610" s="30">
        <f t="shared" si="1602"/>
        <v>0</v>
      </c>
    </row>
    <row r="1611" spans="1:66" ht="15.75" thickBot="1" x14ac:dyDescent="0.3">
      <c r="A1611" s="52"/>
      <c r="B1611" s="53"/>
      <c r="C1611" s="700"/>
      <c r="D1611" s="53"/>
      <c r="E1611" s="62" t="e">
        <f t="shared" si="1603"/>
        <v>#N/A</v>
      </c>
      <c r="F1611" s="664" t="str">
        <f t="shared" si="1601"/>
        <v/>
      </c>
      <c r="G1611" s="587"/>
      <c r="H1611" s="588">
        <f t="shared" ref="H1611:H1674" si="1628">SUMIFS(JE_amount,JE_Month,H$3,JE_Entity,$A1611,JE_Ledger_number,$B1611)</f>
        <v>0</v>
      </c>
      <c r="I1611" s="588">
        <f t="shared" si="1605"/>
        <v>0</v>
      </c>
      <c r="J1611" s="587"/>
      <c r="K1611" s="588">
        <f t="shared" ref="K1611:K1674" si="1629">SUMIFS(JE_amount,JE_Month,K$3,JE_Entity,$A1611,JE_Ledger_number,$B1611)</f>
        <v>0</v>
      </c>
      <c r="L1611" s="588">
        <f t="shared" si="1606"/>
        <v>0</v>
      </c>
      <c r="M1611" s="587"/>
      <c r="N1611" s="588">
        <f t="shared" ref="N1611:N1674" si="1630">SUMIFS(JE_amount,JE_Month,N$3,JE_Entity,$A1611,JE_Ledger_number,$B1611)</f>
        <v>0</v>
      </c>
      <c r="O1611" s="588">
        <f t="shared" si="1607"/>
        <v>0</v>
      </c>
      <c r="P1611" s="587"/>
      <c r="Q1611" s="588">
        <f t="shared" ref="Q1611:Q1674" si="1631">SUMIFS(JE_amount,JE_Month,Q$3,JE_Entity,$A1611,JE_Ledger_number,$B1611)</f>
        <v>0</v>
      </c>
      <c r="R1611" s="588">
        <f t="shared" si="1608"/>
        <v>0</v>
      </c>
      <c r="S1611" s="587"/>
      <c r="T1611" s="588">
        <f t="shared" ref="T1611:T1674" si="1632">SUMIFS(JE_amount,JE_Month,T$3,JE_Entity,$A1611,JE_Ledger_number,$B1611)</f>
        <v>0</v>
      </c>
      <c r="U1611" s="588">
        <f t="shared" si="1609"/>
        <v>0</v>
      </c>
      <c r="V1611" s="587"/>
      <c r="W1611" s="588">
        <f t="shared" ref="W1611:W1674" si="1633">SUMIFS(JE_amount,JE_Month,W$3,JE_Entity,$A1611,JE_Ledger_number,$B1611)</f>
        <v>0</v>
      </c>
      <c r="X1611" s="588">
        <f t="shared" si="1610"/>
        <v>0</v>
      </c>
      <c r="Y1611" s="587"/>
      <c r="Z1611" s="588">
        <f t="shared" ref="Z1611:Z1674" si="1634">SUMIFS(JE_amount,JE_Month,Z$3,JE_Entity,$A1611,JE_Ledger_number,$B1611)</f>
        <v>0</v>
      </c>
      <c r="AA1611" s="588">
        <f t="shared" si="1618"/>
        <v>0</v>
      </c>
      <c r="AB1611" s="587"/>
      <c r="AC1611" s="588">
        <f t="shared" ref="AC1611:AC1674" si="1635">SUMIFS(JE_amount,JE_Month,AC$3,JE_Entity,$A1611,JE_Ledger_number,$B1611)</f>
        <v>0</v>
      </c>
      <c r="AD1611" s="588">
        <f t="shared" si="1611"/>
        <v>0</v>
      </c>
      <c r="AE1611" s="587"/>
      <c r="AF1611" s="588">
        <f t="shared" ref="AF1611:AF1674" si="1636">SUMIFS(JE_amount,JE_Month,AF$3,JE_Entity,$A1611,JE_Ledger_number,$B1611)</f>
        <v>0</v>
      </c>
      <c r="AG1611" s="588">
        <f t="shared" si="1612"/>
        <v>0</v>
      </c>
      <c r="AH1611" s="587"/>
      <c r="AI1611" s="588">
        <f t="shared" ref="AI1611:AI1674" si="1637">SUMIFS(JE_amount,JE_Month,AI$3,JE_Entity,$A1611,JE_Ledger_number,$B1611)</f>
        <v>0</v>
      </c>
      <c r="AJ1611" s="588">
        <f t="shared" si="1613"/>
        <v>0</v>
      </c>
      <c r="AK1611" s="587"/>
      <c r="AL1611" s="588">
        <f t="shared" ref="AL1611:AL1674" si="1638">SUMIFS(JE_amount,JE_Month,AL$3,JE_Entity,$A1611,JE_Ledger_number,$B1611)</f>
        <v>0</v>
      </c>
      <c r="AM1611" s="588">
        <f t="shared" si="1614"/>
        <v>0</v>
      </c>
      <c r="AN1611" s="587"/>
      <c r="AO1611" s="588">
        <f t="shared" ref="AO1611:AO1674" si="1639">SUMIFS(JE_amount,JE_Month,AO$3,JE_Entity,$A1611,JE_Ledger_number,$B1611)</f>
        <v>0</v>
      </c>
      <c r="AP1611" s="588">
        <f t="shared" si="1615"/>
        <v>0</v>
      </c>
      <c r="AQ1611" s="587"/>
      <c r="AR1611" s="588">
        <f t="shared" ref="AR1611:AR1674" si="1640">SUMIFS(JE_amount,JE_Month,AR$3,JE_Entity,$A1611,JE_Ledger_number,$B1611)</f>
        <v>0</v>
      </c>
      <c r="AS1611" s="588">
        <f t="shared" si="1619"/>
        <v>0</v>
      </c>
      <c r="AT1611" s="587"/>
      <c r="AU1611" s="588">
        <f t="shared" ref="AU1611:AU1674" si="1641">SUMIFS(JE_amount_NIS,JE_Month,AU$3,JE_Entity,$A1611,JE_Ledger_number,$B1611)</f>
        <v>0</v>
      </c>
      <c r="AV1611" s="588">
        <f t="shared" si="1616"/>
        <v>0</v>
      </c>
      <c r="AW1611" s="587"/>
      <c r="AX1611" s="652"/>
      <c r="AY1611" s="706">
        <f t="shared" si="1617"/>
        <v>0</v>
      </c>
      <c r="BC1611" s="30">
        <f t="shared" si="1620"/>
        <v>0</v>
      </c>
      <c r="BD1611" s="30">
        <f t="shared" si="1621"/>
        <v>0</v>
      </c>
      <c r="BE1611" s="30">
        <f t="shared" si="1600"/>
        <v>0</v>
      </c>
      <c r="BF1611" s="30">
        <f t="shared" si="1622"/>
        <v>0</v>
      </c>
      <c r="BG1611" s="30">
        <f t="shared" si="1623"/>
        <v>0</v>
      </c>
      <c r="BH1611" s="30">
        <f t="shared" si="1599"/>
        <v>0</v>
      </c>
      <c r="BI1611" s="30">
        <f t="shared" si="1604"/>
        <v>0</v>
      </c>
      <c r="BJ1611" s="30">
        <f t="shared" si="1624"/>
        <v>0</v>
      </c>
      <c r="BK1611" s="704">
        <f t="shared" si="1625"/>
        <v>0</v>
      </c>
      <c r="BL1611" s="30">
        <f t="shared" si="1626"/>
        <v>0</v>
      </c>
      <c r="BM1611" s="30">
        <f t="shared" si="1627"/>
        <v>0</v>
      </c>
      <c r="BN1611" s="30">
        <f t="shared" si="1602"/>
        <v>0</v>
      </c>
    </row>
    <row r="1612" spans="1:66" ht="15.75" thickBot="1" x14ac:dyDescent="0.3">
      <c r="A1612" s="52"/>
      <c r="B1612" s="53"/>
      <c r="C1612" s="700"/>
      <c r="D1612" s="53"/>
      <c r="E1612" s="62" t="e">
        <f t="shared" si="1603"/>
        <v>#N/A</v>
      </c>
      <c r="F1612" s="664" t="str">
        <f t="shared" si="1601"/>
        <v/>
      </c>
      <c r="G1612" s="587"/>
      <c r="H1612" s="588">
        <f t="shared" si="1628"/>
        <v>0</v>
      </c>
      <c r="I1612" s="588">
        <f t="shared" si="1605"/>
        <v>0</v>
      </c>
      <c r="J1612" s="587"/>
      <c r="K1612" s="588">
        <f t="shared" si="1629"/>
        <v>0</v>
      </c>
      <c r="L1612" s="588">
        <f t="shared" si="1606"/>
        <v>0</v>
      </c>
      <c r="M1612" s="587"/>
      <c r="N1612" s="588">
        <f t="shared" si="1630"/>
        <v>0</v>
      </c>
      <c r="O1612" s="588">
        <f t="shared" si="1607"/>
        <v>0</v>
      </c>
      <c r="P1612" s="587"/>
      <c r="Q1612" s="588">
        <f t="shared" si="1631"/>
        <v>0</v>
      </c>
      <c r="R1612" s="588">
        <f t="shared" si="1608"/>
        <v>0</v>
      </c>
      <c r="S1612" s="587"/>
      <c r="T1612" s="588">
        <f t="shared" si="1632"/>
        <v>0</v>
      </c>
      <c r="U1612" s="588">
        <f t="shared" si="1609"/>
        <v>0</v>
      </c>
      <c r="V1612" s="587"/>
      <c r="W1612" s="588">
        <f t="shared" si="1633"/>
        <v>0</v>
      </c>
      <c r="X1612" s="588">
        <f t="shared" si="1610"/>
        <v>0</v>
      </c>
      <c r="Y1612" s="587"/>
      <c r="Z1612" s="588">
        <f t="shared" si="1634"/>
        <v>0</v>
      </c>
      <c r="AA1612" s="588">
        <f t="shared" si="1618"/>
        <v>0</v>
      </c>
      <c r="AB1612" s="587"/>
      <c r="AC1612" s="588">
        <f t="shared" si="1635"/>
        <v>0</v>
      </c>
      <c r="AD1612" s="588">
        <f t="shared" si="1611"/>
        <v>0</v>
      </c>
      <c r="AE1612" s="587"/>
      <c r="AF1612" s="588">
        <f t="shared" si="1636"/>
        <v>0</v>
      </c>
      <c r="AG1612" s="588">
        <f t="shared" si="1612"/>
        <v>0</v>
      </c>
      <c r="AH1612" s="587"/>
      <c r="AI1612" s="588">
        <f t="shared" si="1637"/>
        <v>0</v>
      </c>
      <c r="AJ1612" s="588">
        <f t="shared" si="1613"/>
        <v>0</v>
      </c>
      <c r="AK1612" s="587"/>
      <c r="AL1612" s="588">
        <f t="shared" si="1638"/>
        <v>0</v>
      </c>
      <c r="AM1612" s="588">
        <f t="shared" si="1614"/>
        <v>0</v>
      </c>
      <c r="AN1612" s="587"/>
      <c r="AO1612" s="588">
        <f t="shared" si="1639"/>
        <v>0</v>
      </c>
      <c r="AP1612" s="588">
        <f t="shared" si="1615"/>
        <v>0</v>
      </c>
      <c r="AQ1612" s="587"/>
      <c r="AR1612" s="588">
        <f t="shared" si="1640"/>
        <v>0</v>
      </c>
      <c r="AS1612" s="588">
        <f t="shared" si="1619"/>
        <v>0</v>
      </c>
      <c r="AT1612" s="587"/>
      <c r="AU1612" s="588">
        <f t="shared" si="1641"/>
        <v>0</v>
      </c>
      <c r="AV1612" s="588">
        <f t="shared" si="1616"/>
        <v>0</v>
      </c>
      <c r="AW1612" s="587"/>
      <c r="AX1612" s="652"/>
      <c r="AY1612" s="706">
        <f t="shared" si="1617"/>
        <v>0</v>
      </c>
      <c r="BC1612" s="30">
        <f t="shared" si="1620"/>
        <v>0</v>
      </c>
      <c r="BD1612" s="30">
        <f t="shared" si="1621"/>
        <v>0</v>
      </c>
      <c r="BE1612" s="30">
        <f t="shared" si="1600"/>
        <v>0</v>
      </c>
      <c r="BF1612" s="30">
        <f t="shared" si="1622"/>
        <v>0</v>
      </c>
      <c r="BG1612" s="30">
        <f t="shared" si="1623"/>
        <v>0</v>
      </c>
      <c r="BH1612" s="30">
        <f t="shared" si="1599"/>
        <v>0</v>
      </c>
      <c r="BI1612" s="30">
        <f t="shared" si="1604"/>
        <v>0</v>
      </c>
      <c r="BJ1612" s="30">
        <f t="shared" si="1624"/>
        <v>0</v>
      </c>
      <c r="BK1612" s="704">
        <f t="shared" si="1625"/>
        <v>0</v>
      </c>
      <c r="BL1612" s="30">
        <f t="shared" si="1626"/>
        <v>0</v>
      </c>
      <c r="BM1612" s="30">
        <f t="shared" si="1627"/>
        <v>0</v>
      </c>
      <c r="BN1612" s="30">
        <f t="shared" si="1602"/>
        <v>0</v>
      </c>
    </row>
    <row r="1613" spans="1:66" ht="15.75" thickBot="1" x14ac:dyDescent="0.3">
      <c r="A1613" s="52"/>
      <c r="B1613" s="53"/>
      <c r="C1613" s="700"/>
      <c r="D1613" s="53"/>
      <c r="E1613" s="62" t="e">
        <f t="shared" si="1603"/>
        <v>#N/A</v>
      </c>
      <c r="F1613" s="664" t="str">
        <f t="shared" si="1601"/>
        <v/>
      </c>
      <c r="G1613" s="587"/>
      <c r="H1613" s="588">
        <f t="shared" si="1628"/>
        <v>0</v>
      </c>
      <c r="I1613" s="588">
        <f t="shared" si="1605"/>
        <v>0</v>
      </c>
      <c r="J1613" s="587"/>
      <c r="K1613" s="588">
        <f t="shared" si="1629"/>
        <v>0</v>
      </c>
      <c r="L1613" s="588">
        <f t="shared" si="1606"/>
        <v>0</v>
      </c>
      <c r="M1613" s="587"/>
      <c r="N1613" s="588">
        <f t="shared" si="1630"/>
        <v>0</v>
      </c>
      <c r="O1613" s="588">
        <f t="shared" si="1607"/>
        <v>0</v>
      </c>
      <c r="P1613" s="587"/>
      <c r="Q1613" s="588">
        <f t="shared" si="1631"/>
        <v>0</v>
      </c>
      <c r="R1613" s="588">
        <f t="shared" si="1608"/>
        <v>0</v>
      </c>
      <c r="S1613" s="587"/>
      <c r="T1613" s="588">
        <f t="shared" si="1632"/>
        <v>0</v>
      </c>
      <c r="U1613" s="588">
        <f t="shared" si="1609"/>
        <v>0</v>
      </c>
      <c r="V1613" s="587"/>
      <c r="W1613" s="588">
        <f t="shared" si="1633"/>
        <v>0</v>
      </c>
      <c r="X1613" s="588">
        <f t="shared" si="1610"/>
        <v>0</v>
      </c>
      <c r="Y1613" s="587"/>
      <c r="Z1613" s="588">
        <f t="shared" si="1634"/>
        <v>0</v>
      </c>
      <c r="AA1613" s="588">
        <f t="shared" si="1618"/>
        <v>0</v>
      </c>
      <c r="AB1613" s="587"/>
      <c r="AC1613" s="588">
        <f t="shared" si="1635"/>
        <v>0</v>
      </c>
      <c r="AD1613" s="588">
        <f t="shared" si="1611"/>
        <v>0</v>
      </c>
      <c r="AE1613" s="587"/>
      <c r="AF1613" s="588">
        <f t="shared" si="1636"/>
        <v>0</v>
      </c>
      <c r="AG1613" s="588">
        <f t="shared" si="1612"/>
        <v>0</v>
      </c>
      <c r="AH1613" s="587"/>
      <c r="AI1613" s="588">
        <f t="shared" si="1637"/>
        <v>0</v>
      </c>
      <c r="AJ1613" s="588">
        <f t="shared" si="1613"/>
        <v>0</v>
      </c>
      <c r="AK1613" s="587"/>
      <c r="AL1613" s="588">
        <f t="shared" si="1638"/>
        <v>0</v>
      </c>
      <c r="AM1613" s="588">
        <f t="shared" si="1614"/>
        <v>0</v>
      </c>
      <c r="AN1613" s="587"/>
      <c r="AO1613" s="588">
        <f t="shared" si="1639"/>
        <v>0</v>
      </c>
      <c r="AP1613" s="588">
        <f t="shared" si="1615"/>
        <v>0</v>
      </c>
      <c r="AQ1613" s="587"/>
      <c r="AR1613" s="588">
        <f t="shared" si="1640"/>
        <v>0</v>
      </c>
      <c r="AS1613" s="588">
        <f t="shared" si="1619"/>
        <v>0</v>
      </c>
      <c r="AT1613" s="587"/>
      <c r="AU1613" s="588">
        <f t="shared" si="1641"/>
        <v>0</v>
      </c>
      <c r="AV1613" s="588">
        <f t="shared" si="1616"/>
        <v>0</v>
      </c>
      <c r="AW1613" s="587"/>
      <c r="AX1613" s="652"/>
      <c r="AY1613" s="706">
        <f t="shared" si="1617"/>
        <v>0</v>
      </c>
      <c r="BC1613" s="30">
        <f t="shared" si="1620"/>
        <v>0</v>
      </c>
      <c r="BD1613" s="30">
        <f t="shared" si="1621"/>
        <v>0</v>
      </c>
      <c r="BE1613" s="30">
        <f t="shared" si="1600"/>
        <v>0</v>
      </c>
      <c r="BF1613" s="30">
        <f t="shared" si="1622"/>
        <v>0</v>
      </c>
      <c r="BG1613" s="30">
        <f t="shared" si="1623"/>
        <v>0</v>
      </c>
      <c r="BH1613" s="30">
        <f t="shared" si="1599"/>
        <v>0</v>
      </c>
      <c r="BI1613" s="30">
        <f t="shared" si="1604"/>
        <v>0</v>
      </c>
      <c r="BJ1613" s="30">
        <f t="shared" si="1624"/>
        <v>0</v>
      </c>
      <c r="BK1613" s="704">
        <f t="shared" si="1625"/>
        <v>0</v>
      </c>
      <c r="BL1613" s="30">
        <f t="shared" si="1626"/>
        <v>0</v>
      </c>
      <c r="BM1613" s="30">
        <f t="shared" si="1627"/>
        <v>0</v>
      </c>
      <c r="BN1613" s="30">
        <f t="shared" si="1602"/>
        <v>0</v>
      </c>
    </row>
    <row r="1614" spans="1:66" ht="15.75" thickBot="1" x14ac:dyDescent="0.3">
      <c r="A1614" s="52"/>
      <c r="B1614" s="53"/>
      <c r="C1614" s="700"/>
      <c r="D1614" s="53"/>
      <c r="E1614" s="62" t="e">
        <f t="shared" si="1603"/>
        <v>#N/A</v>
      </c>
      <c r="F1614" s="664" t="str">
        <f t="shared" si="1601"/>
        <v/>
      </c>
      <c r="G1614" s="587"/>
      <c r="H1614" s="588">
        <f t="shared" si="1628"/>
        <v>0</v>
      </c>
      <c r="I1614" s="588">
        <f t="shared" si="1605"/>
        <v>0</v>
      </c>
      <c r="J1614" s="587"/>
      <c r="K1614" s="588">
        <f t="shared" si="1629"/>
        <v>0</v>
      </c>
      <c r="L1614" s="588">
        <f t="shared" si="1606"/>
        <v>0</v>
      </c>
      <c r="M1614" s="587"/>
      <c r="N1614" s="588">
        <f t="shared" si="1630"/>
        <v>0</v>
      </c>
      <c r="O1614" s="588">
        <f t="shared" si="1607"/>
        <v>0</v>
      </c>
      <c r="P1614" s="587"/>
      <c r="Q1614" s="588">
        <f t="shared" si="1631"/>
        <v>0</v>
      </c>
      <c r="R1614" s="588">
        <f t="shared" si="1608"/>
        <v>0</v>
      </c>
      <c r="S1614" s="587"/>
      <c r="T1614" s="588">
        <f t="shared" si="1632"/>
        <v>0</v>
      </c>
      <c r="U1614" s="588">
        <f t="shared" si="1609"/>
        <v>0</v>
      </c>
      <c r="V1614" s="587"/>
      <c r="W1614" s="588">
        <f t="shared" si="1633"/>
        <v>0</v>
      </c>
      <c r="X1614" s="588">
        <f t="shared" si="1610"/>
        <v>0</v>
      </c>
      <c r="Y1614" s="587"/>
      <c r="Z1614" s="588">
        <f t="shared" si="1634"/>
        <v>0</v>
      </c>
      <c r="AA1614" s="588">
        <f t="shared" si="1618"/>
        <v>0</v>
      </c>
      <c r="AB1614" s="587"/>
      <c r="AC1614" s="588">
        <f t="shared" si="1635"/>
        <v>0</v>
      </c>
      <c r="AD1614" s="588">
        <f t="shared" si="1611"/>
        <v>0</v>
      </c>
      <c r="AE1614" s="587"/>
      <c r="AF1614" s="588">
        <f t="shared" si="1636"/>
        <v>0</v>
      </c>
      <c r="AG1614" s="588">
        <f t="shared" si="1612"/>
        <v>0</v>
      </c>
      <c r="AH1614" s="587"/>
      <c r="AI1614" s="588">
        <f t="shared" si="1637"/>
        <v>0</v>
      </c>
      <c r="AJ1614" s="588">
        <f t="shared" si="1613"/>
        <v>0</v>
      </c>
      <c r="AK1614" s="587"/>
      <c r="AL1614" s="588">
        <f t="shared" si="1638"/>
        <v>0</v>
      </c>
      <c r="AM1614" s="588">
        <f t="shared" si="1614"/>
        <v>0</v>
      </c>
      <c r="AN1614" s="587"/>
      <c r="AO1614" s="588">
        <f t="shared" si="1639"/>
        <v>0</v>
      </c>
      <c r="AP1614" s="588">
        <f t="shared" si="1615"/>
        <v>0</v>
      </c>
      <c r="AQ1614" s="587"/>
      <c r="AR1614" s="588">
        <f t="shared" si="1640"/>
        <v>0</v>
      </c>
      <c r="AS1614" s="588">
        <f t="shared" si="1619"/>
        <v>0</v>
      </c>
      <c r="AT1614" s="587"/>
      <c r="AU1614" s="588">
        <f t="shared" si="1641"/>
        <v>0</v>
      </c>
      <c r="AV1614" s="588">
        <f t="shared" si="1616"/>
        <v>0</v>
      </c>
      <c r="AW1614" s="587"/>
      <c r="AX1614" s="652"/>
      <c r="AY1614" s="706">
        <f t="shared" si="1617"/>
        <v>0</v>
      </c>
      <c r="BC1614" s="30">
        <f t="shared" si="1620"/>
        <v>0</v>
      </c>
      <c r="BD1614" s="30">
        <f t="shared" si="1621"/>
        <v>0</v>
      </c>
      <c r="BE1614" s="30">
        <f t="shared" si="1600"/>
        <v>0</v>
      </c>
      <c r="BF1614" s="30">
        <f t="shared" si="1622"/>
        <v>0</v>
      </c>
      <c r="BG1614" s="30">
        <f t="shared" si="1623"/>
        <v>0</v>
      </c>
      <c r="BH1614" s="30">
        <f t="shared" si="1599"/>
        <v>0</v>
      </c>
      <c r="BI1614" s="30">
        <f t="shared" si="1604"/>
        <v>0</v>
      </c>
      <c r="BJ1614" s="30">
        <f t="shared" si="1624"/>
        <v>0</v>
      </c>
      <c r="BK1614" s="704">
        <f t="shared" si="1625"/>
        <v>0</v>
      </c>
      <c r="BL1614" s="30">
        <f t="shared" si="1626"/>
        <v>0</v>
      </c>
      <c r="BM1614" s="30">
        <f t="shared" si="1627"/>
        <v>0</v>
      </c>
      <c r="BN1614" s="30">
        <f t="shared" si="1602"/>
        <v>0</v>
      </c>
    </row>
    <row r="1615" spans="1:66" ht="15.75" thickBot="1" x14ac:dyDescent="0.3">
      <c r="A1615" s="52"/>
      <c r="B1615" s="53"/>
      <c r="C1615" s="700"/>
      <c r="D1615" s="53"/>
      <c r="E1615" s="62" t="e">
        <f t="shared" si="1603"/>
        <v>#N/A</v>
      </c>
      <c r="F1615" s="664" t="str">
        <f t="shared" si="1601"/>
        <v/>
      </c>
      <c r="G1615" s="587"/>
      <c r="H1615" s="588">
        <f t="shared" si="1628"/>
        <v>0</v>
      </c>
      <c r="I1615" s="588">
        <f t="shared" si="1605"/>
        <v>0</v>
      </c>
      <c r="J1615" s="587"/>
      <c r="K1615" s="588">
        <f t="shared" si="1629"/>
        <v>0</v>
      </c>
      <c r="L1615" s="588">
        <f t="shared" si="1606"/>
        <v>0</v>
      </c>
      <c r="M1615" s="587"/>
      <c r="N1615" s="588">
        <f t="shared" si="1630"/>
        <v>0</v>
      </c>
      <c r="O1615" s="588">
        <f t="shared" si="1607"/>
        <v>0</v>
      </c>
      <c r="P1615" s="587"/>
      <c r="Q1615" s="588">
        <f t="shared" si="1631"/>
        <v>0</v>
      </c>
      <c r="R1615" s="588">
        <f t="shared" si="1608"/>
        <v>0</v>
      </c>
      <c r="S1615" s="587"/>
      <c r="T1615" s="588">
        <f t="shared" si="1632"/>
        <v>0</v>
      </c>
      <c r="U1615" s="588">
        <f t="shared" si="1609"/>
        <v>0</v>
      </c>
      <c r="V1615" s="587"/>
      <c r="W1615" s="588">
        <f t="shared" si="1633"/>
        <v>0</v>
      </c>
      <c r="X1615" s="588">
        <f t="shared" si="1610"/>
        <v>0</v>
      </c>
      <c r="Y1615" s="587"/>
      <c r="Z1615" s="588">
        <f t="shared" si="1634"/>
        <v>0</v>
      </c>
      <c r="AA1615" s="588">
        <f t="shared" si="1618"/>
        <v>0</v>
      </c>
      <c r="AB1615" s="587"/>
      <c r="AC1615" s="588">
        <f t="shared" si="1635"/>
        <v>0</v>
      </c>
      <c r="AD1615" s="588">
        <f t="shared" si="1611"/>
        <v>0</v>
      </c>
      <c r="AE1615" s="587"/>
      <c r="AF1615" s="588">
        <f t="shared" si="1636"/>
        <v>0</v>
      </c>
      <c r="AG1615" s="588">
        <f t="shared" si="1612"/>
        <v>0</v>
      </c>
      <c r="AH1615" s="587"/>
      <c r="AI1615" s="588">
        <f t="shared" si="1637"/>
        <v>0</v>
      </c>
      <c r="AJ1615" s="588">
        <f t="shared" si="1613"/>
        <v>0</v>
      </c>
      <c r="AK1615" s="587"/>
      <c r="AL1615" s="588">
        <f t="shared" si="1638"/>
        <v>0</v>
      </c>
      <c r="AM1615" s="588">
        <f t="shared" si="1614"/>
        <v>0</v>
      </c>
      <c r="AN1615" s="587"/>
      <c r="AO1615" s="588">
        <f t="shared" si="1639"/>
        <v>0</v>
      </c>
      <c r="AP1615" s="588">
        <f t="shared" si="1615"/>
        <v>0</v>
      </c>
      <c r="AQ1615" s="587"/>
      <c r="AR1615" s="588">
        <f t="shared" si="1640"/>
        <v>0</v>
      </c>
      <c r="AS1615" s="588">
        <f t="shared" si="1619"/>
        <v>0</v>
      </c>
      <c r="AT1615" s="587"/>
      <c r="AU1615" s="588">
        <f t="shared" si="1641"/>
        <v>0</v>
      </c>
      <c r="AV1615" s="588">
        <f t="shared" si="1616"/>
        <v>0</v>
      </c>
      <c r="AW1615" s="587"/>
      <c r="AX1615" s="652"/>
      <c r="AY1615" s="706">
        <f t="shared" si="1617"/>
        <v>0</v>
      </c>
      <c r="BC1615" s="30">
        <f t="shared" si="1620"/>
        <v>0</v>
      </c>
      <c r="BD1615" s="30">
        <f t="shared" si="1621"/>
        <v>0</v>
      </c>
      <c r="BE1615" s="30">
        <f t="shared" si="1600"/>
        <v>0</v>
      </c>
      <c r="BF1615" s="30">
        <f t="shared" si="1622"/>
        <v>0</v>
      </c>
      <c r="BG1615" s="30">
        <f t="shared" si="1623"/>
        <v>0</v>
      </c>
      <c r="BH1615" s="30">
        <f t="shared" ref="BH1615:BH1678" si="1642">AA1615-X1615</f>
        <v>0</v>
      </c>
      <c r="BI1615" s="30">
        <f t="shared" si="1604"/>
        <v>0</v>
      </c>
      <c r="BJ1615" s="30">
        <f t="shared" si="1624"/>
        <v>0</v>
      </c>
      <c r="BK1615" s="704">
        <f t="shared" si="1625"/>
        <v>0</v>
      </c>
      <c r="BL1615" s="30">
        <f t="shared" si="1626"/>
        <v>0</v>
      </c>
      <c r="BM1615" s="30">
        <f t="shared" si="1627"/>
        <v>0</v>
      </c>
      <c r="BN1615" s="30">
        <f t="shared" si="1602"/>
        <v>0</v>
      </c>
    </row>
    <row r="1616" spans="1:66" ht="15.75" thickBot="1" x14ac:dyDescent="0.3">
      <c r="A1616" s="52"/>
      <c r="B1616" s="53"/>
      <c r="C1616" s="700"/>
      <c r="D1616" s="53"/>
      <c r="E1616" s="62" t="e">
        <f t="shared" si="1603"/>
        <v>#N/A</v>
      </c>
      <c r="F1616" s="664" t="str">
        <f t="shared" si="1601"/>
        <v/>
      </c>
      <c r="G1616" s="587"/>
      <c r="H1616" s="588">
        <f t="shared" si="1628"/>
        <v>0</v>
      </c>
      <c r="I1616" s="588">
        <f t="shared" si="1605"/>
        <v>0</v>
      </c>
      <c r="J1616" s="587"/>
      <c r="K1616" s="588">
        <f t="shared" si="1629"/>
        <v>0</v>
      </c>
      <c r="L1616" s="588">
        <f t="shared" si="1606"/>
        <v>0</v>
      </c>
      <c r="M1616" s="587"/>
      <c r="N1616" s="588">
        <f t="shared" si="1630"/>
        <v>0</v>
      </c>
      <c r="O1616" s="588">
        <f t="shared" si="1607"/>
        <v>0</v>
      </c>
      <c r="P1616" s="587"/>
      <c r="Q1616" s="588">
        <f t="shared" si="1631"/>
        <v>0</v>
      </c>
      <c r="R1616" s="588">
        <f t="shared" si="1608"/>
        <v>0</v>
      </c>
      <c r="S1616" s="587"/>
      <c r="T1616" s="588">
        <f t="shared" si="1632"/>
        <v>0</v>
      </c>
      <c r="U1616" s="588">
        <f t="shared" si="1609"/>
        <v>0</v>
      </c>
      <c r="V1616" s="587"/>
      <c r="W1616" s="588">
        <f t="shared" si="1633"/>
        <v>0</v>
      </c>
      <c r="X1616" s="588">
        <f t="shared" si="1610"/>
        <v>0</v>
      </c>
      <c r="Y1616" s="587"/>
      <c r="Z1616" s="588">
        <f t="shared" si="1634"/>
        <v>0</v>
      </c>
      <c r="AA1616" s="588">
        <f t="shared" si="1618"/>
        <v>0</v>
      </c>
      <c r="AB1616" s="587"/>
      <c r="AC1616" s="588">
        <f t="shared" si="1635"/>
        <v>0</v>
      </c>
      <c r="AD1616" s="588">
        <f t="shared" si="1611"/>
        <v>0</v>
      </c>
      <c r="AE1616" s="587"/>
      <c r="AF1616" s="588">
        <f t="shared" si="1636"/>
        <v>0</v>
      </c>
      <c r="AG1616" s="588">
        <f t="shared" si="1612"/>
        <v>0</v>
      </c>
      <c r="AH1616" s="587"/>
      <c r="AI1616" s="588">
        <f t="shared" si="1637"/>
        <v>0</v>
      </c>
      <c r="AJ1616" s="588">
        <f t="shared" si="1613"/>
        <v>0</v>
      </c>
      <c r="AK1616" s="587"/>
      <c r="AL1616" s="588">
        <f t="shared" si="1638"/>
        <v>0</v>
      </c>
      <c r="AM1616" s="588">
        <f t="shared" si="1614"/>
        <v>0</v>
      </c>
      <c r="AN1616" s="587"/>
      <c r="AO1616" s="588">
        <f t="shared" si="1639"/>
        <v>0</v>
      </c>
      <c r="AP1616" s="588">
        <f t="shared" si="1615"/>
        <v>0</v>
      </c>
      <c r="AQ1616" s="587"/>
      <c r="AR1616" s="588">
        <f t="shared" si="1640"/>
        <v>0</v>
      </c>
      <c r="AS1616" s="588">
        <f t="shared" si="1619"/>
        <v>0</v>
      </c>
      <c r="AT1616" s="587"/>
      <c r="AU1616" s="588">
        <f t="shared" si="1641"/>
        <v>0</v>
      </c>
      <c r="AV1616" s="588">
        <f t="shared" si="1616"/>
        <v>0</v>
      </c>
      <c r="AW1616" s="587"/>
      <c r="AX1616" s="652"/>
      <c r="AY1616" s="706">
        <f t="shared" si="1617"/>
        <v>0</v>
      </c>
      <c r="BC1616" s="30">
        <f t="shared" si="1620"/>
        <v>0</v>
      </c>
      <c r="BD1616" s="30">
        <f t="shared" si="1621"/>
        <v>0</v>
      </c>
      <c r="BE1616" s="30">
        <f t="shared" si="1600"/>
        <v>0</v>
      </c>
      <c r="BF1616" s="30">
        <f t="shared" si="1622"/>
        <v>0</v>
      </c>
      <c r="BG1616" s="30">
        <f t="shared" si="1623"/>
        <v>0</v>
      </c>
      <c r="BH1616" s="30">
        <f t="shared" si="1642"/>
        <v>0</v>
      </c>
      <c r="BI1616" s="30">
        <f t="shared" si="1604"/>
        <v>0</v>
      </c>
      <c r="BJ1616" s="30">
        <f t="shared" si="1624"/>
        <v>0</v>
      </c>
      <c r="BK1616" s="704">
        <f t="shared" si="1625"/>
        <v>0</v>
      </c>
      <c r="BL1616" s="30">
        <f t="shared" si="1626"/>
        <v>0</v>
      </c>
      <c r="BM1616" s="30">
        <f t="shared" si="1627"/>
        <v>0</v>
      </c>
      <c r="BN1616" s="30">
        <f t="shared" si="1602"/>
        <v>0</v>
      </c>
    </row>
    <row r="1617" spans="1:66" ht="15.75" thickBot="1" x14ac:dyDescent="0.3">
      <c r="A1617" s="52"/>
      <c r="B1617" s="53"/>
      <c r="C1617" s="700"/>
      <c r="D1617" s="53"/>
      <c r="E1617" s="62" t="e">
        <f t="shared" si="1603"/>
        <v>#N/A</v>
      </c>
      <c r="F1617" s="664" t="str">
        <f t="shared" si="1601"/>
        <v/>
      </c>
      <c r="G1617" s="587"/>
      <c r="H1617" s="588">
        <f t="shared" si="1628"/>
        <v>0</v>
      </c>
      <c r="I1617" s="588">
        <f t="shared" si="1605"/>
        <v>0</v>
      </c>
      <c r="J1617" s="587"/>
      <c r="K1617" s="588">
        <f t="shared" si="1629"/>
        <v>0</v>
      </c>
      <c r="L1617" s="588">
        <f t="shared" si="1606"/>
        <v>0</v>
      </c>
      <c r="M1617" s="587"/>
      <c r="N1617" s="588">
        <f t="shared" si="1630"/>
        <v>0</v>
      </c>
      <c r="O1617" s="588">
        <f t="shared" si="1607"/>
        <v>0</v>
      </c>
      <c r="P1617" s="587"/>
      <c r="Q1617" s="588">
        <f t="shared" si="1631"/>
        <v>0</v>
      </c>
      <c r="R1617" s="588">
        <f t="shared" si="1608"/>
        <v>0</v>
      </c>
      <c r="S1617" s="587"/>
      <c r="T1617" s="588">
        <f t="shared" si="1632"/>
        <v>0</v>
      </c>
      <c r="U1617" s="588">
        <f t="shared" si="1609"/>
        <v>0</v>
      </c>
      <c r="V1617" s="587"/>
      <c r="W1617" s="588">
        <f t="shared" si="1633"/>
        <v>0</v>
      </c>
      <c r="X1617" s="588">
        <f t="shared" si="1610"/>
        <v>0</v>
      </c>
      <c r="Y1617" s="587"/>
      <c r="Z1617" s="588">
        <f t="shared" si="1634"/>
        <v>0</v>
      </c>
      <c r="AA1617" s="588">
        <f t="shared" si="1618"/>
        <v>0</v>
      </c>
      <c r="AB1617" s="587"/>
      <c r="AC1617" s="588">
        <f t="shared" si="1635"/>
        <v>0</v>
      </c>
      <c r="AD1617" s="588">
        <f t="shared" si="1611"/>
        <v>0</v>
      </c>
      <c r="AE1617" s="587"/>
      <c r="AF1617" s="588">
        <f t="shared" si="1636"/>
        <v>0</v>
      </c>
      <c r="AG1617" s="588">
        <f t="shared" si="1612"/>
        <v>0</v>
      </c>
      <c r="AH1617" s="587"/>
      <c r="AI1617" s="588">
        <f t="shared" si="1637"/>
        <v>0</v>
      </c>
      <c r="AJ1617" s="588">
        <f t="shared" si="1613"/>
        <v>0</v>
      </c>
      <c r="AK1617" s="587"/>
      <c r="AL1617" s="588">
        <f t="shared" si="1638"/>
        <v>0</v>
      </c>
      <c r="AM1617" s="588">
        <f t="shared" si="1614"/>
        <v>0</v>
      </c>
      <c r="AN1617" s="587"/>
      <c r="AO1617" s="588">
        <f t="shared" si="1639"/>
        <v>0</v>
      </c>
      <c r="AP1617" s="588">
        <f t="shared" si="1615"/>
        <v>0</v>
      </c>
      <c r="AQ1617" s="587"/>
      <c r="AR1617" s="588">
        <f t="shared" si="1640"/>
        <v>0</v>
      </c>
      <c r="AS1617" s="588">
        <f t="shared" si="1619"/>
        <v>0</v>
      </c>
      <c r="AT1617" s="587"/>
      <c r="AU1617" s="588">
        <f t="shared" si="1641"/>
        <v>0</v>
      </c>
      <c r="AV1617" s="588">
        <f t="shared" si="1616"/>
        <v>0</v>
      </c>
      <c r="AW1617" s="587"/>
      <c r="AX1617" s="652"/>
      <c r="AY1617" s="706">
        <f t="shared" si="1617"/>
        <v>0</v>
      </c>
      <c r="BC1617" s="30">
        <f t="shared" si="1620"/>
        <v>0</v>
      </c>
      <c r="BD1617" s="30">
        <f t="shared" si="1621"/>
        <v>0</v>
      </c>
      <c r="BE1617" s="30">
        <f t="shared" si="1600"/>
        <v>0</v>
      </c>
      <c r="BF1617" s="30">
        <f t="shared" si="1622"/>
        <v>0</v>
      </c>
      <c r="BG1617" s="30">
        <f t="shared" si="1623"/>
        <v>0</v>
      </c>
      <c r="BH1617" s="30">
        <f t="shared" si="1642"/>
        <v>0</v>
      </c>
      <c r="BI1617" s="30">
        <f t="shared" si="1604"/>
        <v>0</v>
      </c>
      <c r="BJ1617" s="30">
        <f t="shared" si="1624"/>
        <v>0</v>
      </c>
      <c r="BK1617" s="704">
        <f t="shared" si="1625"/>
        <v>0</v>
      </c>
      <c r="BL1617" s="30">
        <f t="shared" si="1626"/>
        <v>0</v>
      </c>
      <c r="BM1617" s="30">
        <f t="shared" si="1627"/>
        <v>0</v>
      </c>
      <c r="BN1617" s="30">
        <f t="shared" si="1602"/>
        <v>0</v>
      </c>
    </row>
    <row r="1618" spans="1:66" ht="15.75" thickBot="1" x14ac:dyDescent="0.3">
      <c r="A1618" s="52"/>
      <c r="B1618" s="53"/>
      <c r="C1618" s="700"/>
      <c r="D1618" s="53"/>
      <c r="E1618" s="62" t="e">
        <f t="shared" si="1603"/>
        <v>#N/A</v>
      </c>
      <c r="F1618" s="664" t="str">
        <f t="shared" si="1601"/>
        <v/>
      </c>
      <c r="G1618" s="587"/>
      <c r="H1618" s="588">
        <f t="shared" si="1628"/>
        <v>0</v>
      </c>
      <c r="I1618" s="588">
        <f t="shared" si="1605"/>
        <v>0</v>
      </c>
      <c r="J1618" s="587"/>
      <c r="K1618" s="588">
        <f t="shared" si="1629"/>
        <v>0</v>
      </c>
      <c r="L1618" s="588">
        <f t="shared" si="1606"/>
        <v>0</v>
      </c>
      <c r="M1618" s="587"/>
      <c r="N1618" s="588">
        <f t="shared" si="1630"/>
        <v>0</v>
      </c>
      <c r="O1618" s="588">
        <f t="shared" si="1607"/>
        <v>0</v>
      </c>
      <c r="P1618" s="587"/>
      <c r="Q1618" s="588">
        <f t="shared" si="1631"/>
        <v>0</v>
      </c>
      <c r="R1618" s="588">
        <f t="shared" si="1608"/>
        <v>0</v>
      </c>
      <c r="S1618" s="587"/>
      <c r="T1618" s="588">
        <f t="shared" si="1632"/>
        <v>0</v>
      </c>
      <c r="U1618" s="588">
        <f t="shared" si="1609"/>
        <v>0</v>
      </c>
      <c r="V1618" s="587"/>
      <c r="W1618" s="588">
        <f t="shared" si="1633"/>
        <v>0</v>
      </c>
      <c r="X1618" s="588">
        <f t="shared" si="1610"/>
        <v>0</v>
      </c>
      <c r="Y1618" s="587"/>
      <c r="Z1618" s="588">
        <f t="shared" si="1634"/>
        <v>0</v>
      </c>
      <c r="AA1618" s="588">
        <f t="shared" si="1618"/>
        <v>0</v>
      </c>
      <c r="AB1618" s="587"/>
      <c r="AC1618" s="588">
        <f t="shared" si="1635"/>
        <v>0</v>
      </c>
      <c r="AD1618" s="588">
        <f t="shared" si="1611"/>
        <v>0</v>
      </c>
      <c r="AE1618" s="587"/>
      <c r="AF1618" s="588">
        <f t="shared" si="1636"/>
        <v>0</v>
      </c>
      <c r="AG1618" s="588">
        <f t="shared" si="1612"/>
        <v>0</v>
      </c>
      <c r="AH1618" s="587"/>
      <c r="AI1618" s="588">
        <f t="shared" si="1637"/>
        <v>0</v>
      </c>
      <c r="AJ1618" s="588">
        <f t="shared" si="1613"/>
        <v>0</v>
      </c>
      <c r="AK1618" s="587"/>
      <c r="AL1618" s="588">
        <f t="shared" si="1638"/>
        <v>0</v>
      </c>
      <c r="AM1618" s="588">
        <f t="shared" si="1614"/>
        <v>0</v>
      </c>
      <c r="AN1618" s="587"/>
      <c r="AO1618" s="588">
        <f t="shared" si="1639"/>
        <v>0</v>
      </c>
      <c r="AP1618" s="588">
        <f t="shared" si="1615"/>
        <v>0</v>
      </c>
      <c r="AQ1618" s="587"/>
      <c r="AR1618" s="588">
        <f t="shared" si="1640"/>
        <v>0</v>
      </c>
      <c r="AS1618" s="588">
        <f t="shared" si="1619"/>
        <v>0</v>
      </c>
      <c r="AT1618" s="587"/>
      <c r="AU1618" s="588">
        <f t="shared" si="1641"/>
        <v>0</v>
      </c>
      <c r="AV1618" s="588">
        <f t="shared" si="1616"/>
        <v>0</v>
      </c>
      <c r="AW1618" s="587"/>
      <c r="AX1618" s="652"/>
      <c r="AY1618" s="706">
        <f t="shared" si="1617"/>
        <v>0</v>
      </c>
      <c r="BC1618" s="30">
        <f t="shared" si="1620"/>
        <v>0</v>
      </c>
      <c r="BD1618" s="30">
        <f t="shared" si="1621"/>
        <v>0</v>
      </c>
      <c r="BE1618" s="30">
        <f t="shared" si="1600"/>
        <v>0</v>
      </c>
      <c r="BF1618" s="30">
        <f t="shared" si="1622"/>
        <v>0</v>
      </c>
      <c r="BG1618" s="30">
        <f t="shared" si="1623"/>
        <v>0</v>
      </c>
      <c r="BH1618" s="30">
        <f t="shared" si="1642"/>
        <v>0</v>
      </c>
      <c r="BI1618" s="30">
        <f t="shared" si="1604"/>
        <v>0</v>
      </c>
      <c r="BJ1618" s="30">
        <f t="shared" si="1624"/>
        <v>0</v>
      </c>
      <c r="BK1618" s="704">
        <f t="shared" si="1625"/>
        <v>0</v>
      </c>
      <c r="BL1618" s="30">
        <f t="shared" si="1626"/>
        <v>0</v>
      </c>
      <c r="BM1618" s="30">
        <f t="shared" si="1627"/>
        <v>0</v>
      </c>
      <c r="BN1618" s="30">
        <f t="shared" si="1602"/>
        <v>0</v>
      </c>
    </row>
    <row r="1619" spans="1:66" ht="15.75" thickBot="1" x14ac:dyDescent="0.3">
      <c r="A1619" s="52"/>
      <c r="B1619" s="53"/>
      <c r="C1619" s="700"/>
      <c r="D1619" s="53"/>
      <c r="E1619" s="62" t="e">
        <f t="shared" si="1603"/>
        <v>#N/A</v>
      </c>
      <c r="F1619" s="664" t="str">
        <f t="shared" si="1601"/>
        <v/>
      </c>
      <c r="G1619" s="587"/>
      <c r="H1619" s="588">
        <f t="shared" si="1628"/>
        <v>0</v>
      </c>
      <c r="I1619" s="588">
        <f t="shared" si="1605"/>
        <v>0</v>
      </c>
      <c r="J1619" s="587"/>
      <c r="K1619" s="588">
        <f t="shared" si="1629"/>
        <v>0</v>
      </c>
      <c r="L1619" s="588">
        <f t="shared" si="1606"/>
        <v>0</v>
      </c>
      <c r="M1619" s="587"/>
      <c r="N1619" s="588">
        <f t="shared" si="1630"/>
        <v>0</v>
      </c>
      <c r="O1619" s="588">
        <f t="shared" si="1607"/>
        <v>0</v>
      </c>
      <c r="P1619" s="587"/>
      <c r="Q1619" s="588">
        <f t="shared" si="1631"/>
        <v>0</v>
      </c>
      <c r="R1619" s="588">
        <f t="shared" si="1608"/>
        <v>0</v>
      </c>
      <c r="S1619" s="587"/>
      <c r="T1619" s="588">
        <f t="shared" si="1632"/>
        <v>0</v>
      </c>
      <c r="U1619" s="588">
        <f t="shared" si="1609"/>
        <v>0</v>
      </c>
      <c r="V1619" s="587"/>
      <c r="W1619" s="588">
        <f t="shared" si="1633"/>
        <v>0</v>
      </c>
      <c r="X1619" s="588">
        <f t="shared" si="1610"/>
        <v>0</v>
      </c>
      <c r="Y1619" s="587"/>
      <c r="Z1619" s="588">
        <f t="shared" si="1634"/>
        <v>0</v>
      </c>
      <c r="AA1619" s="588">
        <f t="shared" si="1618"/>
        <v>0</v>
      </c>
      <c r="AB1619" s="587"/>
      <c r="AC1619" s="588">
        <f t="shared" si="1635"/>
        <v>0</v>
      </c>
      <c r="AD1619" s="588">
        <f t="shared" si="1611"/>
        <v>0</v>
      </c>
      <c r="AE1619" s="587"/>
      <c r="AF1619" s="588">
        <f t="shared" si="1636"/>
        <v>0</v>
      </c>
      <c r="AG1619" s="588">
        <f t="shared" si="1612"/>
        <v>0</v>
      </c>
      <c r="AH1619" s="587"/>
      <c r="AI1619" s="588">
        <f t="shared" si="1637"/>
        <v>0</v>
      </c>
      <c r="AJ1619" s="588">
        <f t="shared" si="1613"/>
        <v>0</v>
      </c>
      <c r="AK1619" s="587"/>
      <c r="AL1619" s="588">
        <f t="shared" si="1638"/>
        <v>0</v>
      </c>
      <c r="AM1619" s="588">
        <f t="shared" si="1614"/>
        <v>0</v>
      </c>
      <c r="AN1619" s="587"/>
      <c r="AO1619" s="588">
        <f t="shared" si="1639"/>
        <v>0</v>
      </c>
      <c r="AP1619" s="588">
        <f t="shared" si="1615"/>
        <v>0</v>
      </c>
      <c r="AQ1619" s="587"/>
      <c r="AR1619" s="588">
        <f t="shared" si="1640"/>
        <v>0</v>
      </c>
      <c r="AS1619" s="588">
        <f t="shared" si="1619"/>
        <v>0</v>
      </c>
      <c r="AT1619" s="587"/>
      <c r="AU1619" s="588">
        <f t="shared" si="1641"/>
        <v>0</v>
      </c>
      <c r="AV1619" s="588">
        <f t="shared" si="1616"/>
        <v>0</v>
      </c>
      <c r="AW1619" s="587"/>
      <c r="AX1619" s="652"/>
      <c r="AY1619" s="706">
        <f t="shared" si="1617"/>
        <v>0</v>
      </c>
      <c r="BC1619" s="30">
        <f t="shared" si="1620"/>
        <v>0</v>
      </c>
      <c r="BD1619" s="30">
        <f t="shared" si="1621"/>
        <v>0</v>
      </c>
      <c r="BE1619" s="30">
        <f t="shared" si="1600"/>
        <v>0</v>
      </c>
      <c r="BF1619" s="30">
        <f t="shared" si="1622"/>
        <v>0</v>
      </c>
      <c r="BG1619" s="30">
        <f t="shared" si="1623"/>
        <v>0</v>
      </c>
      <c r="BH1619" s="30">
        <f t="shared" si="1642"/>
        <v>0</v>
      </c>
      <c r="BI1619" s="30">
        <f t="shared" si="1604"/>
        <v>0</v>
      </c>
      <c r="BJ1619" s="30">
        <f t="shared" si="1624"/>
        <v>0</v>
      </c>
      <c r="BK1619" s="704">
        <f t="shared" si="1625"/>
        <v>0</v>
      </c>
      <c r="BL1619" s="30">
        <f t="shared" si="1626"/>
        <v>0</v>
      </c>
      <c r="BM1619" s="30">
        <f t="shared" si="1627"/>
        <v>0</v>
      </c>
      <c r="BN1619" s="30">
        <f t="shared" si="1602"/>
        <v>0</v>
      </c>
    </row>
    <row r="1620" spans="1:66" ht="15.75" thickBot="1" x14ac:dyDescent="0.3">
      <c r="A1620" s="52"/>
      <c r="B1620" s="53"/>
      <c r="C1620" s="700"/>
      <c r="D1620" s="53"/>
      <c r="E1620" s="62" t="e">
        <f t="shared" si="1603"/>
        <v>#N/A</v>
      </c>
      <c r="F1620" s="664" t="str">
        <f t="shared" si="1601"/>
        <v/>
      </c>
      <c r="G1620" s="587"/>
      <c r="H1620" s="588">
        <f t="shared" si="1628"/>
        <v>0</v>
      </c>
      <c r="I1620" s="588">
        <f t="shared" si="1605"/>
        <v>0</v>
      </c>
      <c r="J1620" s="587"/>
      <c r="K1620" s="588">
        <f t="shared" si="1629"/>
        <v>0</v>
      </c>
      <c r="L1620" s="588">
        <f t="shared" si="1606"/>
        <v>0</v>
      </c>
      <c r="M1620" s="587"/>
      <c r="N1620" s="588">
        <f t="shared" si="1630"/>
        <v>0</v>
      </c>
      <c r="O1620" s="588">
        <f t="shared" si="1607"/>
        <v>0</v>
      </c>
      <c r="P1620" s="587"/>
      <c r="Q1620" s="588">
        <f t="shared" si="1631"/>
        <v>0</v>
      </c>
      <c r="R1620" s="588">
        <f t="shared" si="1608"/>
        <v>0</v>
      </c>
      <c r="S1620" s="587"/>
      <c r="T1620" s="588">
        <f t="shared" si="1632"/>
        <v>0</v>
      </c>
      <c r="U1620" s="588">
        <f t="shared" si="1609"/>
        <v>0</v>
      </c>
      <c r="V1620" s="587"/>
      <c r="W1620" s="588">
        <f t="shared" si="1633"/>
        <v>0</v>
      </c>
      <c r="X1620" s="588">
        <f t="shared" si="1610"/>
        <v>0</v>
      </c>
      <c r="Y1620" s="587"/>
      <c r="Z1620" s="588">
        <f t="shared" si="1634"/>
        <v>0</v>
      </c>
      <c r="AA1620" s="588">
        <f t="shared" si="1618"/>
        <v>0</v>
      </c>
      <c r="AB1620" s="587"/>
      <c r="AC1620" s="588">
        <f t="shared" si="1635"/>
        <v>0</v>
      </c>
      <c r="AD1620" s="588">
        <f t="shared" si="1611"/>
        <v>0</v>
      </c>
      <c r="AE1620" s="587"/>
      <c r="AF1620" s="588">
        <f t="shared" si="1636"/>
        <v>0</v>
      </c>
      <c r="AG1620" s="588">
        <f t="shared" si="1612"/>
        <v>0</v>
      </c>
      <c r="AH1620" s="587"/>
      <c r="AI1620" s="588">
        <f t="shared" si="1637"/>
        <v>0</v>
      </c>
      <c r="AJ1620" s="588">
        <f t="shared" si="1613"/>
        <v>0</v>
      </c>
      <c r="AK1620" s="587"/>
      <c r="AL1620" s="588">
        <f t="shared" si="1638"/>
        <v>0</v>
      </c>
      <c r="AM1620" s="588">
        <f t="shared" si="1614"/>
        <v>0</v>
      </c>
      <c r="AN1620" s="587"/>
      <c r="AO1620" s="588">
        <f t="shared" si="1639"/>
        <v>0</v>
      </c>
      <c r="AP1620" s="588">
        <f t="shared" si="1615"/>
        <v>0</v>
      </c>
      <c r="AQ1620" s="587"/>
      <c r="AR1620" s="588">
        <f t="shared" si="1640"/>
        <v>0</v>
      </c>
      <c r="AS1620" s="588">
        <f t="shared" si="1619"/>
        <v>0</v>
      </c>
      <c r="AT1620" s="587"/>
      <c r="AU1620" s="588">
        <f t="shared" si="1641"/>
        <v>0</v>
      </c>
      <c r="AV1620" s="588">
        <f t="shared" si="1616"/>
        <v>0</v>
      </c>
      <c r="AW1620" s="587"/>
      <c r="AX1620" s="652"/>
      <c r="AY1620" s="706">
        <f t="shared" si="1617"/>
        <v>0</v>
      </c>
      <c r="BC1620" s="30">
        <f t="shared" si="1620"/>
        <v>0</v>
      </c>
      <c r="BD1620" s="30">
        <f t="shared" si="1621"/>
        <v>0</v>
      </c>
      <c r="BE1620" s="30">
        <f t="shared" si="1600"/>
        <v>0</v>
      </c>
      <c r="BF1620" s="30">
        <f t="shared" si="1622"/>
        <v>0</v>
      </c>
      <c r="BG1620" s="30">
        <f t="shared" si="1623"/>
        <v>0</v>
      </c>
      <c r="BH1620" s="30">
        <f t="shared" si="1642"/>
        <v>0</v>
      </c>
      <c r="BI1620" s="30">
        <f t="shared" si="1604"/>
        <v>0</v>
      </c>
      <c r="BJ1620" s="30">
        <f t="shared" si="1624"/>
        <v>0</v>
      </c>
      <c r="BK1620" s="704">
        <f t="shared" si="1625"/>
        <v>0</v>
      </c>
      <c r="BL1620" s="30">
        <f t="shared" si="1626"/>
        <v>0</v>
      </c>
      <c r="BM1620" s="30">
        <f t="shared" si="1627"/>
        <v>0</v>
      </c>
      <c r="BN1620" s="30">
        <f t="shared" si="1602"/>
        <v>0</v>
      </c>
    </row>
    <row r="1621" spans="1:66" ht="15.75" thickBot="1" x14ac:dyDescent="0.3">
      <c r="A1621" s="52"/>
      <c r="B1621" s="53"/>
      <c r="C1621" s="700"/>
      <c r="D1621" s="53"/>
      <c r="E1621" s="62" t="e">
        <f t="shared" si="1603"/>
        <v>#N/A</v>
      </c>
      <c r="F1621" s="664" t="str">
        <f t="shared" si="1601"/>
        <v/>
      </c>
      <c r="G1621" s="587"/>
      <c r="H1621" s="588">
        <f t="shared" si="1628"/>
        <v>0</v>
      </c>
      <c r="I1621" s="588">
        <f t="shared" si="1605"/>
        <v>0</v>
      </c>
      <c r="J1621" s="587"/>
      <c r="K1621" s="588">
        <f t="shared" si="1629"/>
        <v>0</v>
      </c>
      <c r="L1621" s="588">
        <f t="shared" si="1606"/>
        <v>0</v>
      </c>
      <c r="M1621" s="587"/>
      <c r="N1621" s="588">
        <f t="shared" si="1630"/>
        <v>0</v>
      </c>
      <c r="O1621" s="588">
        <f t="shared" si="1607"/>
        <v>0</v>
      </c>
      <c r="P1621" s="587"/>
      <c r="Q1621" s="588">
        <f t="shared" si="1631"/>
        <v>0</v>
      </c>
      <c r="R1621" s="588">
        <f t="shared" si="1608"/>
        <v>0</v>
      </c>
      <c r="S1621" s="587"/>
      <c r="T1621" s="588">
        <f t="shared" si="1632"/>
        <v>0</v>
      </c>
      <c r="U1621" s="588">
        <f t="shared" si="1609"/>
        <v>0</v>
      </c>
      <c r="V1621" s="587"/>
      <c r="W1621" s="588">
        <f t="shared" si="1633"/>
        <v>0</v>
      </c>
      <c r="X1621" s="588">
        <f t="shared" si="1610"/>
        <v>0</v>
      </c>
      <c r="Y1621" s="587"/>
      <c r="Z1621" s="588">
        <f t="shared" si="1634"/>
        <v>0</v>
      </c>
      <c r="AA1621" s="588">
        <f t="shared" si="1618"/>
        <v>0</v>
      </c>
      <c r="AB1621" s="587"/>
      <c r="AC1621" s="588">
        <f t="shared" si="1635"/>
        <v>0</v>
      </c>
      <c r="AD1621" s="588">
        <f t="shared" si="1611"/>
        <v>0</v>
      </c>
      <c r="AE1621" s="587"/>
      <c r="AF1621" s="588">
        <f t="shared" si="1636"/>
        <v>0</v>
      </c>
      <c r="AG1621" s="588">
        <f t="shared" si="1612"/>
        <v>0</v>
      </c>
      <c r="AH1621" s="587"/>
      <c r="AI1621" s="588">
        <f t="shared" si="1637"/>
        <v>0</v>
      </c>
      <c r="AJ1621" s="588">
        <f t="shared" si="1613"/>
        <v>0</v>
      </c>
      <c r="AK1621" s="587"/>
      <c r="AL1621" s="588">
        <f t="shared" si="1638"/>
        <v>0</v>
      </c>
      <c r="AM1621" s="588">
        <f t="shared" si="1614"/>
        <v>0</v>
      </c>
      <c r="AN1621" s="587"/>
      <c r="AO1621" s="588">
        <f t="shared" si="1639"/>
        <v>0</v>
      </c>
      <c r="AP1621" s="588">
        <f t="shared" si="1615"/>
        <v>0</v>
      </c>
      <c r="AQ1621" s="587"/>
      <c r="AR1621" s="588">
        <f t="shared" si="1640"/>
        <v>0</v>
      </c>
      <c r="AS1621" s="588">
        <f t="shared" si="1619"/>
        <v>0</v>
      </c>
      <c r="AT1621" s="587"/>
      <c r="AU1621" s="588">
        <f t="shared" si="1641"/>
        <v>0</v>
      </c>
      <c r="AV1621" s="588">
        <f t="shared" si="1616"/>
        <v>0</v>
      </c>
      <c r="AW1621" s="587"/>
      <c r="AX1621" s="652"/>
      <c r="AY1621" s="706">
        <f t="shared" si="1617"/>
        <v>0</v>
      </c>
      <c r="BC1621" s="30">
        <f t="shared" si="1620"/>
        <v>0</v>
      </c>
      <c r="BD1621" s="30">
        <f t="shared" si="1621"/>
        <v>0</v>
      </c>
      <c r="BE1621" s="30">
        <f t="shared" si="1600"/>
        <v>0</v>
      </c>
      <c r="BF1621" s="30">
        <f t="shared" si="1622"/>
        <v>0</v>
      </c>
      <c r="BG1621" s="30">
        <f t="shared" si="1623"/>
        <v>0</v>
      </c>
      <c r="BH1621" s="30">
        <f t="shared" si="1642"/>
        <v>0</v>
      </c>
      <c r="BI1621" s="30">
        <f t="shared" si="1604"/>
        <v>0</v>
      </c>
      <c r="BJ1621" s="30">
        <f t="shared" si="1624"/>
        <v>0</v>
      </c>
      <c r="BK1621" s="704">
        <f t="shared" si="1625"/>
        <v>0</v>
      </c>
      <c r="BL1621" s="30">
        <f t="shared" si="1626"/>
        <v>0</v>
      </c>
      <c r="BM1621" s="30">
        <f t="shared" si="1627"/>
        <v>0</v>
      </c>
      <c r="BN1621" s="30">
        <f t="shared" si="1602"/>
        <v>0</v>
      </c>
    </row>
    <row r="1622" spans="1:66" ht="15.75" thickBot="1" x14ac:dyDescent="0.3">
      <c r="A1622" s="52"/>
      <c r="B1622" s="53"/>
      <c r="C1622" s="700"/>
      <c r="D1622" s="53"/>
      <c r="E1622" s="62" t="e">
        <f t="shared" si="1603"/>
        <v>#N/A</v>
      </c>
      <c r="F1622" s="664" t="str">
        <f t="shared" si="1601"/>
        <v/>
      </c>
      <c r="G1622" s="587"/>
      <c r="H1622" s="588">
        <f t="shared" si="1628"/>
        <v>0</v>
      </c>
      <c r="I1622" s="588">
        <f t="shared" si="1605"/>
        <v>0</v>
      </c>
      <c r="J1622" s="587"/>
      <c r="K1622" s="588">
        <f t="shared" si="1629"/>
        <v>0</v>
      </c>
      <c r="L1622" s="588">
        <f t="shared" si="1606"/>
        <v>0</v>
      </c>
      <c r="M1622" s="587"/>
      <c r="N1622" s="588">
        <f t="shared" si="1630"/>
        <v>0</v>
      </c>
      <c r="O1622" s="588">
        <f t="shared" si="1607"/>
        <v>0</v>
      </c>
      <c r="P1622" s="587"/>
      <c r="Q1622" s="588">
        <f t="shared" si="1631"/>
        <v>0</v>
      </c>
      <c r="R1622" s="588">
        <f t="shared" si="1608"/>
        <v>0</v>
      </c>
      <c r="S1622" s="587"/>
      <c r="T1622" s="588">
        <f t="shared" si="1632"/>
        <v>0</v>
      </c>
      <c r="U1622" s="588">
        <f t="shared" si="1609"/>
        <v>0</v>
      </c>
      <c r="V1622" s="587"/>
      <c r="W1622" s="588">
        <f t="shared" si="1633"/>
        <v>0</v>
      </c>
      <c r="X1622" s="588">
        <f t="shared" si="1610"/>
        <v>0</v>
      </c>
      <c r="Y1622" s="587"/>
      <c r="Z1622" s="588">
        <f t="shared" si="1634"/>
        <v>0</v>
      </c>
      <c r="AA1622" s="588">
        <f t="shared" si="1618"/>
        <v>0</v>
      </c>
      <c r="AB1622" s="587"/>
      <c r="AC1622" s="588">
        <f t="shared" si="1635"/>
        <v>0</v>
      </c>
      <c r="AD1622" s="588">
        <f t="shared" si="1611"/>
        <v>0</v>
      </c>
      <c r="AE1622" s="587"/>
      <c r="AF1622" s="588">
        <f t="shared" si="1636"/>
        <v>0</v>
      </c>
      <c r="AG1622" s="588">
        <f t="shared" si="1612"/>
        <v>0</v>
      </c>
      <c r="AH1622" s="587"/>
      <c r="AI1622" s="588">
        <f t="shared" si="1637"/>
        <v>0</v>
      </c>
      <c r="AJ1622" s="588">
        <f t="shared" si="1613"/>
        <v>0</v>
      </c>
      <c r="AK1622" s="587"/>
      <c r="AL1622" s="588">
        <f t="shared" si="1638"/>
        <v>0</v>
      </c>
      <c r="AM1622" s="588">
        <f t="shared" si="1614"/>
        <v>0</v>
      </c>
      <c r="AN1622" s="587"/>
      <c r="AO1622" s="588">
        <f t="shared" si="1639"/>
        <v>0</v>
      </c>
      <c r="AP1622" s="588">
        <f t="shared" si="1615"/>
        <v>0</v>
      </c>
      <c r="AQ1622" s="587"/>
      <c r="AR1622" s="588">
        <f t="shared" si="1640"/>
        <v>0</v>
      </c>
      <c r="AS1622" s="588">
        <f t="shared" si="1619"/>
        <v>0</v>
      </c>
      <c r="AT1622" s="587"/>
      <c r="AU1622" s="588">
        <f t="shared" si="1641"/>
        <v>0</v>
      </c>
      <c r="AV1622" s="588">
        <f t="shared" si="1616"/>
        <v>0</v>
      </c>
      <c r="AW1622" s="587"/>
      <c r="AX1622" s="652"/>
      <c r="AY1622" s="706">
        <f t="shared" si="1617"/>
        <v>0</v>
      </c>
      <c r="BC1622" s="30">
        <f t="shared" si="1620"/>
        <v>0</v>
      </c>
      <c r="BD1622" s="30">
        <f t="shared" si="1621"/>
        <v>0</v>
      </c>
      <c r="BE1622" s="30">
        <f t="shared" si="1600"/>
        <v>0</v>
      </c>
      <c r="BF1622" s="30">
        <f t="shared" si="1622"/>
        <v>0</v>
      </c>
      <c r="BG1622" s="30">
        <f t="shared" si="1623"/>
        <v>0</v>
      </c>
      <c r="BH1622" s="30">
        <f t="shared" si="1642"/>
        <v>0</v>
      </c>
      <c r="BI1622" s="30">
        <f t="shared" si="1604"/>
        <v>0</v>
      </c>
      <c r="BJ1622" s="30">
        <f t="shared" si="1624"/>
        <v>0</v>
      </c>
      <c r="BK1622" s="704">
        <f t="shared" si="1625"/>
        <v>0</v>
      </c>
      <c r="BL1622" s="30">
        <f t="shared" si="1626"/>
        <v>0</v>
      </c>
      <c r="BM1622" s="30">
        <f t="shared" si="1627"/>
        <v>0</v>
      </c>
      <c r="BN1622" s="30">
        <f t="shared" si="1602"/>
        <v>0</v>
      </c>
    </row>
    <row r="1623" spans="1:66" ht="15.75" thickBot="1" x14ac:dyDescent="0.3">
      <c r="A1623" s="52"/>
      <c r="B1623" s="53"/>
      <c r="C1623" s="700"/>
      <c r="D1623" s="53"/>
      <c r="E1623" s="62" t="e">
        <f t="shared" si="1603"/>
        <v>#N/A</v>
      </c>
      <c r="F1623" s="664" t="str">
        <f t="shared" si="1601"/>
        <v/>
      </c>
      <c r="G1623" s="587"/>
      <c r="H1623" s="588">
        <f t="shared" si="1628"/>
        <v>0</v>
      </c>
      <c r="I1623" s="588">
        <f t="shared" si="1605"/>
        <v>0</v>
      </c>
      <c r="J1623" s="587"/>
      <c r="K1623" s="588">
        <f t="shared" si="1629"/>
        <v>0</v>
      </c>
      <c r="L1623" s="588">
        <f t="shared" si="1606"/>
        <v>0</v>
      </c>
      <c r="M1623" s="587"/>
      <c r="N1623" s="588">
        <f t="shared" si="1630"/>
        <v>0</v>
      </c>
      <c r="O1623" s="588">
        <f t="shared" si="1607"/>
        <v>0</v>
      </c>
      <c r="P1623" s="587"/>
      <c r="Q1623" s="588">
        <f t="shared" si="1631"/>
        <v>0</v>
      </c>
      <c r="R1623" s="588">
        <f t="shared" si="1608"/>
        <v>0</v>
      </c>
      <c r="S1623" s="587"/>
      <c r="T1623" s="588">
        <f t="shared" si="1632"/>
        <v>0</v>
      </c>
      <c r="U1623" s="588">
        <f t="shared" si="1609"/>
        <v>0</v>
      </c>
      <c r="V1623" s="587"/>
      <c r="W1623" s="588">
        <f t="shared" si="1633"/>
        <v>0</v>
      </c>
      <c r="X1623" s="588">
        <f t="shared" si="1610"/>
        <v>0</v>
      </c>
      <c r="Y1623" s="587"/>
      <c r="Z1623" s="588">
        <f t="shared" si="1634"/>
        <v>0</v>
      </c>
      <c r="AA1623" s="588">
        <f t="shared" si="1618"/>
        <v>0</v>
      </c>
      <c r="AB1623" s="587"/>
      <c r="AC1623" s="588">
        <f t="shared" si="1635"/>
        <v>0</v>
      </c>
      <c r="AD1623" s="588">
        <f t="shared" si="1611"/>
        <v>0</v>
      </c>
      <c r="AE1623" s="587"/>
      <c r="AF1623" s="588">
        <f t="shared" si="1636"/>
        <v>0</v>
      </c>
      <c r="AG1623" s="588">
        <f t="shared" si="1612"/>
        <v>0</v>
      </c>
      <c r="AH1623" s="587"/>
      <c r="AI1623" s="588">
        <f t="shared" si="1637"/>
        <v>0</v>
      </c>
      <c r="AJ1623" s="588">
        <f t="shared" si="1613"/>
        <v>0</v>
      </c>
      <c r="AK1623" s="587"/>
      <c r="AL1623" s="588">
        <f t="shared" si="1638"/>
        <v>0</v>
      </c>
      <c r="AM1623" s="588">
        <f t="shared" si="1614"/>
        <v>0</v>
      </c>
      <c r="AN1623" s="587"/>
      <c r="AO1623" s="588">
        <f t="shared" si="1639"/>
        <v>0</v>
      </c>
      <c r="AP1623" s="588">
        <f t="shared" si="1615"/>
        <v>0</v>
      </c>
      <c r="AQ1623" s="587"/>
      <c r="AR1623" s="588">
        <f t="shared" si="1640"/>
        <v>0</v>
      </c>
      <c r="AS1623" s="588">
        <f t="shared" si="1619"/>
        <v>0</v>
      </c>
      <c r="AT1623" s="587"/>
      <c r="AU1623" s="588">
        <f t="shared" si="1641"/>
        <v>0</v>
      </c>
      <c r="AV1623" s="588">
        <f t="shared" si="1616"/>
        <v>0</v>
      </c>
      <c r="AW1623" s="587"/>
      <c r="AX1623" s="652"/>
      <c r="AY1623" s="706">
        <f t="shared" si="1617"/>
        <v>0</v>
      </c>
      <c r="BC1623" s="30">
        <f t="shared" si="1620"/>
        <v>0</v>
      </c>
      <c r="BD1623" s="30">
        <f t="shared" si="1621"/>
        <v>0</v>
      </c>
      <c r="BE1623" s="30">
        <f t="shared" si="1600"/>
        <v>0</v>
      </c>
      <c r="BF1623" s="30">
        <f t="shared" si="1622"/>
        <v>0</v>
      </c>
      <c r="BG1623" s="30">
        <f t="shared" si="1623"/>
        <v>0</v>
      </c>
      <c r="BH1623" s="30">
        <f t="shared" si="1642"/>
        <v>0</v>
      </c>
      <c r="BI1623" s="30">
        <f t="shared" si="1604"/>
        <v>0</v>
      </c>
      <c r="BJ1623" s="30">
        <f t="shared" si="1624"/>
        <v>0</v>
      </c>
      <c r="BK1623" s="704">
        <f t="shared" si="1625"/>
        <v>0</v>
      </c>
      <c r="BL1623" s="30">
        <f t="shared" si="1626"/>
        <v>0</v>
      </c>
      <c r="BM1623" s="30">
        <f t="shared" si="1627"/>
        <v>0</v>
      </c>
      <c r="BN1623" s="30">
        <f t="shared" si="1602"/>
        <v>0</v>
      </c>
    </row>
    <row r="1624" spans="1:66" ht="15.75" thickBot="1" x14ac:dyDescent="0.3">
      <c r="A1624" s="52"/>
      <c r="B1624" s="53"/>
      <c r="C1624" s="700"/>
      <c r="D1624" s="53"/>
      <c r="E1624" s="62" t="e">
        <f t="shared" si="1603"/>
        <v>#N/A</v>
      </c>
      <c r="F1624" s="664" t="str">
        <f t="shared" si="1601"/>
        <v/>
      </c>
      <c r="G1624" s="587"/>
      <c r="H1624" s="588">
        <f t="shared" si="1628"/>
        <v>0</v>
      </c>
      <c r="I1624" s="588">
        <f t="shared" si="1605"/>
        <v>0</v>
      </c>
      <c r="J1624" s="587"/>
      <c r="K1624" s="588">
        <f t="shared" si="1629"/>
        <v>0</v>
      </c>
      <c r="L1624" s="588">
        <f t="shared" si="1606"/>
        <v>0</v>
      </c>
      <c r="M1624" s="587"/>
      <c r="N1624" s="588">
        <f t="shared" si="1630"/>
        <v>0</v>
      </c>
      <c r="O1624" s="588">
        <f t="shared" si="1607"/>
        <v>0</v>
      </c>
      <c r="P1624" s="587"/>
      <c r="Q1624" s="588">
        <f t="shared" si="1631"/>
        <v>0</v>
      </c>
      <c r="R1624" s="588">
        <f t="shared" si="1608"/>
        <v>0</v>
      </c>
      <c r="S1624" s="587"/>
      <c r="T1624" s="588">
        <f t="shared" si="1632"/>
        <v>0</v>
      </c>
      <c r="U1624" s="588">
        <f t="shared" si="1609"/>
        <v>0</v>
      </c>
      <c r="V1624" s="587"/>
      <c r="W1624" s="588">
        <f t="shared" si="1633"/>
        <v>0</v>
      </c>
      <c r="X1624" s="588">
        <f t="shared" si="1610"/>
        <v>0</v>
      </c>
      <c r="Y1624" s="587"/>
      <c r="Z1624" s="588">
        <f t="shared" si="1634"/>
        <v>0</v>
      </c>
      <c r="AA1624" s="588">
        <f t="shared" si="1618"/>
        <v>0</v>
      </c>
      <c r="AB1624" s="587"/>
      <c r="AC1624" s="588">
        <f t="shared" si="1635"/>
        <v>0</v>
      </c>
      <c r="AD1624" s="588">
        <f t="shared" si="1611"/>
        <v>0</v>
      </c>
      <c r="AE1624" s="587"/>
      <c r="AF1624" s="588">
        <f t="shared" si="1636"/>
        <v>0</v>
      </c>
      <c r="AG1624" s="588">
        <f t="shared" si="1612"/>
        <v>0</v>
      </c>
      <c r="AH1624" s="587"/>
      <c r="AI1624" s="588">
        <f t="shared" si="1637"/>
        <v>0</v>
      </c>
      <c r="AJ1624" s="588">
        <f t="shared" si="1613"/>
        <v>0</v>
      </c>
      <c r="AK1624" s="587"/>
      <c r="AL1624" s="588">
        <f t="shared" si="1638"/>
        <v>0</v>
      </c>
      <c r="AM1624" s="588">
        <f t="shared" si="1614"/>
        <v>0</v>
      </c>
      <c r="AN1624" s="587"/>
      <c r="AO1624" s="588">
        <f t="shared" si="1639"/>
        <v>0</v>
      </c>
      <c r="AP1624" s="588">
        <f t="shared" si="1615"/>
        <v>0</v>
      </c>
      <c r="AQ1624" s="587"/>
      <c r="AR1624" s="588">
        <f t="shared" si="1640"/>
        <v>0</v>
      </c>
      <c r="AS1624" s="588">
        <f t="shared" si="1619"/>
        <v>0</v>
      </c>
      <c r="AT1624" s="587"/>
      <c r="AU1624" s="588">
        <f t="shared" si="1641"/>
        <v>0</v>
      </c>
      <c r="AV1624" s="588">
        <f t="shared" si="1616"/>
        <v>0</v>
      </c>
      <c r="AW1624" s="587"/>
      <c r="AX1624" s="652"/>
      <c r="AY1624" s="706">
        <f t="shared" si="1617"/>
        <v>0</v>
      </c>
      <c r="BC1624" s="30">
        <f t="shared" si="1620"/>
        <v>0</v>
      </c>
      <c r="BD1624" s="30">
        <f t="shared" si="1621"/>
        <v>0</v>
      </c>
      <c r="BE1624" s="30">
        <f t="shared" si="1600"/>
        <v>0</v>
      </c>
      <c r="BF1624" s="30">
        <f t="shared" si="1622"/>
        <v>0</v>
      </c>
      <c r="BG1624" s="30">
        <f t="shared" si="1623"/>
        <v>0</v>
      </c>
      <c r="BH1624" s="30">
        <f t="shared" si="1642"/>
        <v>0</v>
      </c>
      <c r="BI1624" s="30">
        <f t="shared" si="1604"/>
        <v>0</v>
      </c>
      <c r="BJ1624" s="30">
        <f t="shared" si="1624"/>
        <v>0</v>
      </c>
      <c r="BK1624" s="704">
        <f t="shared" si="1625"/>
        <v>0</v>
      </c>
      <c r="BL1624" s="30">
        <f t="shared" si="1626"/>
        <v>0</v>
      </c>
      <c r="BM1624" s="30">
        <f t="shared" si="1627"/>
        <v>0</v>
      </c>
      <c r="BN1624" s="30">
        <f t="shared" si="1602"/>
        <v>0</v>
      </c>
    </row>
    <row r="1625" spans="1:66" ht="15.75" thickBot="1" x14ac:dyDescent="0.3">
      <c r="A1625" s="52"/>
      <c r="B1625" s="53"/>
      <c r="C1625" s="700"/>
      <c r="D1625" s="53"/>
      <c r="E1625" s="62" t="e">
        <f t="shared" si="1603"/>
        <v>#N/A</v>
      </c>
      <c r="F1625" s="664" t="str">
        <f t="shared" si="1601"/>
        <v/>
      </c>
      <c r="G1625" s="587"/>
      <c r="H1625" s="588">
        <f t="shared" si="1628"/>
        <v>0</v>
      </c>
      <c r="I1625" s="588">
        <f t="shared" si="1605"/>
        <v>0</v>
      </c>
      <c r="J1625" s="587"/>
      <c r="K1625" s="588">
        <f t="shared" si="1629"/>
        <v>0</v>
      </c>
      <c r="L1625" s="588">
        <f t="shared" si="1606"/>
        <v>0</v>
      </c>
      <c r="M1625" s="587"/>
      <c r="N1625" s="588">
        <f t="shared" si="1630"/>
        <v>0</v>
      </c>
      <c r="O1625" s="588">
        <f t="shared" si="1607"/>
        <v>0</v>
      </c>
      <c r="P1625" s="587"/>
      <c r="Q1625" s="588">
        <f t="shared" si="1631"/>
        <v>0</v>
      </c>
      <c r="R1625" s="588">
        <f t="shared" si="1608"/>
        <v>0</v>
      </c>
      <c r="S1625" s="587"/>
      <c r="T1625" s="588">
        <f t="shared" si="1632"/>
        <v>0</v>
      </c>
      <c r="U1625" s="588">
        <f t="shared" si="1609"/>
        <v>0</v>
      </c>
      <c r="V1625" s="587"/>
      <c r="W1625" s="588">
        <f t="shared" si="1633"/>
        <v>0</v>
      </c>
      <c r="X1625" s="588">
        <f t="shared" si="1610"/>
        <v>0</v>
      </c>
      <c r="Y1625" s="587"/>
      <c r="Z1625" s="588">
        <f t="shared" si="1634"/>
        <v>0</v>
      </c>
      <c r="AA1625" s="588">
        <f t="shared" si="1618"/>
        <v>0</v>
      </c>
      <c r="AB1625" s="587"/>
      <c r="AC1625" s="588">
        <f t="shared" si="1635"/>
        <v>0</v>
      </c>
      <c r="AD1625" s="588">
        <f t="shared" si="1611"/>
        <v>0</v>
      </c>
      <c r="AE1625" s="587"/>
      <c r="AF1625" s="588">
        <f t="shared" si="1636"/>
        <v>0</v>
      </c>
      <c r="AG1625" s="588">
        <f t="shared" si="1612"/>
        <v>0</v>
      </c>
      <c r="AH1625" s="587"/>
      <c r="AI1625" s="588">
        <f t="shared" si="1637"/>
        <v>0</v>
      </c>
      <c r="AJ1625" s="588">
        <f t="shared" si="1613"/>
        <v>0</v>
      </c>
      <c r="AK1625" s="587"/>
      <c r="AL1625" s="588">
        <f t="shared" si="1638"/>
        <v>0</v>
      </c>
      <c r="AM1625" s="588">
        <f t="shared" si="1614"/>
        <v>0</v>
      </c>
      <c r="AN1625" s="587"/>
      <c r="AO1625" s="588">
        <f t="shared" si="1639"/>
        <v>0</v>
      </c>
      <c r="AP1625" s="588">
        <f t="shared" si="1615"/>
        <v>0</v>
      </c>
      <c r="AQ1625" s="587"/>
      <c r="AR1625" s="588">
        <f t="shared" si="1640"/>
        <v>0</v>
      </c>
      <c r="AS1625" s="588">
        <f t="shared" si="1619"/>
        <v>0</v>
      </c>
      <c r="AT1625" s="587"/>
      <c r="AU1625" s="588">
        <f t="shared" si="1641"/>
        <v>0</v>
      </c>
      <c r="AV1625" s="588">
        <f t="shared" si="1616"/>
        <v>0</v>
      </c>
      <c r="AW1625" s="587"/>
      <c r="AX1625" s="652"/>
      <c r="AY1625" s="706">
        <f t="shared" si="1617"/>
        <v>0</v>
      </c>
      <c r="BC1625" s="30">
        <f t="shared" si="1620"/>
        <v>0</v>
      </c>
      <c r="BD1625" s="30">
        <f t="shared" si="1621"/>
        <v>0</v>
      </c>
      <c r="BE1625" s="30">
        <f t="shared" ref="BE1625:BE1688" si="1643">R1625-O1625</f>
        <v>0</v>
      </c>
      <c r="BF1625" s="30">
        <f t="shared" si="1622"/>
        <v>0</v>
      </c>
      <c r="BG1625" s="30">
        <f t="shared" si="1623"/>
        <v>0</v>
      </c>
      <c r="BH1625" s="30">
        <f t="shared" si="1642"/>
        <v>0</v>
      </c>
      <c r="BI1625" s="30">
        <f t="shared" si="1604"/>
        <v>0</v>
      </c>
      <c r="BJ1625" s="30">
        <f t="shared" si="1624"/>
        <v>0</v>
      </c>
      <c r="BK1625" s="704">
        <f t="shared" si="1625"/>
        <v>0</v>
      </c>
      <c r="BL1625" s="30">
        <f t="shared" si="1626"/>
        <v>0</v>
      </c>
      <c r="BM1625" s="30">
        <f t="shared" si="1627"/>
        <v>0</v>
      </c>
      <c r="BN1625" s="30">
        <f t="shared" si="1602"/>
        <v>0</v>
      </c>
    </row>
    <row r="1626" spans="1:66" ht="15.75" thickBot="1" x14ac:dyDescent="0.3">
      <c r="A1626" s="52"/>
      <c r="B1626" s="53"/>
      <c r="C1626" s="700"/>
      <c r="D1626" s="53"/>
      <c r="E1626" s="62" t="e">
        <f t="shared" si="1603"/>
        <v>#N/A</v>
      </c>
      <c r="F1626" s="664" t="str">
        <f t="shared" si="1601"/>
        <v/>
      </c>
      <c r="G1626" s="587"/>
      <c r="H1626" s="588">
        <f t="shared" si="1628"/>
        <v>0</v>
      </c>
      <c r="I1626" s="588">
        <f t="shared" si="1605"/>
        <v>0</v>
      </c>
      <c r="J1626" s="587"/>
      <c r="K1626" s="588">
        <f t="shared" si="1629"/>
        <v>0</v>
      </c>
      <c r="L1626" s="588">
        <f t="shared" si="1606"/>
        <v>0</v>
      </c>
      <c r="M1626" s="587"/>
      <c r="N1626" s="588">
        <f t="shared" si="1630"/>
        <v>0</v>
      </c>
      <c r="O1626" s="588">
        <f t="shared" si="1607"/>
        <v>0</v>
      </c>
      <c r="P1626" s="587"/>
      <c r="Q1626" s="588">
        <f t="shared" si="1631"/>
        <v>0</v>
      </c>
      <c r="R1626" s="588">
        <f t="shared" si="1608"/>
        <v>0</v>
      </c>
      <c r="S1626" s="587"/>
      <c r="T1626" s="588">
        <f t="shared" si="1632"/>
        <v>0</v>
      </c>
      <c r="U1626" s="588">
        <f t="shared" si="1609"/>
        <v>0</v>
      </c>
      <c r="V1626" s="587"/>
      <c r="W1626" s="588">
        <f t="shared" si="1633"/>
        <v>0</v>
      </c>
      <c r="X1626" s="588">
        <f t="shared" si="1610"/>
        <v>0</v>
      </c>
      <c r="Y1626" s="587"/>
      <c r="Z1626" s="588">
        <f t="shared" si="1634"/>
        <v>0</v>
      </c>
      <c r="AA1626" s="588">
        <f t="shared" si="1618"/>
        <v>0</v>
      </c>
      <c r="AB1626" s="587"/>
      <c r="AC1626" s="588">
        <f t="shared" si="1635"/>
        <v>0</v>
      </c>
      <c r="AD1626" s="588">
        <f t="shared" si="1611"/>
        <v>0</v>
      </c>
      <c r="AE1626" s="587"/>
      <c r="AF1626" s="588">
        <f t="shared" si="1636"/>
        <v>0</v>
      </c>
      <c r="AG1626" s="588">
        <f t="shared" si="1612"/>
        <v>0</v>
      </c>
      <c r="AH1626" s="587"/>
      <c r="AI1626" s="588">
        <f t="shared" si="1637"/>
        <v>0</v>
      </c>
      <c r="AJ1626" s="588">
        <f t="shared" si="1613"/>
        <v>0</v>
      </c>
      <c r="AK1626" s="587"/>
      <c r="AL1626" s="588">
        <f t="shared" si="1638"/>
        <v>0</v>
      </c>
      <c r="AM1626" s="588">
        <f t="shared" si="1614"/>
        <v>0</v>
      </c>
      <c r="AN1626" s="587"/>
      <c r="AO1626" s="588">
        <f t="shared" si="1639"/>
        <v>0</v>
      </c>
      <c r="AP1626" s="588">
        <f t="shared" si="1615"/>
        <v>0</v>
      </c>
      <c r="AQ1626" s="587"/>
      <c r="AR1626" s="588">
        <f t="shared" si="1640"/>
        <v>0</v>
      </c>
      <c r="AS1626" s="588">
        <f t="shared" si="1619"/>
        <v>0</v>
      </c>
      <c r="AT1626" s="587"/>
      <c r="AU1626" s="588">
        <f t="shared" si="1641"/>
        <v>0</v>
      </c>
      <c r="AV1626" s="588">
        <f t="shared" si="1616"/>
        <v>0</v>
      </c>
      <c r="AW1626" s="587"/>
      <c r="AX1626" s="652"/>
      <c r="AY1626" s="706">
        <f t="shared" si="1617"/>
        <v>0</v>
      </c>
      <c r="BC1626" s="30">
        <f t="shared" si="1620"/>
        <v>0</v>
      </c>
      <c r="BD1626" s="30">
        <f t="shared" si="1621"/>
        <v>0</v>
      </c>
      <c r="BE1626" s="30">
        <f t="shared" si="1643"/>
        <v>0</v>
      </c>
      <c r="BF1626" s="30">
        <f t="shared" si="1622"/>
        <v>0</v>
      </c>
      <c r="BG1626" s="30">
        <f t="shared" si="1623"/>
        <v>0</v>
      </c>
      <c r="BH1626" s="30">
        <f t="shared" si="1642"/>
        <v>0</v>
      </c>
      <c r="BI1626" s="30">
        <f t="shared" si="1604"/>
        <v>0</v>
      </c>
      <c r="BJ1626" s="30">
        <f t="shared" si="1624"/>
        <v>0</v>
      </c>
      <c r="BK1626" s="704">
        <f t="shared" si="1625"/>
        <v>0</v>
      </c>
      <c r="BL1626" s="30">
        <f t="shared" si="1626"/>
        <v>0</v>
      </c>
      <c r="BM1626" s="30">
        <f t="shared" si="1627"/>
        <v>0</v>
      </c>
      <c r="BN1626" s="30">
        <f t="shared" si="1602"/>
        <v>0</v>
      </c>
    </row>
    <row r="1627" spans="1:66" ht="15.75" thickBot="1" x14ac:dyDescent="0.3">
      <c r="A1627" s="52"/>
      <c r="B1627" s="53"/>
      <c r="C1627" s="700"/>
      <c r="D1627" s="53"/>
      <c r="E1627" s="62" t="e">
        <f t="shared" si="1603"/>
        <v>#N/A</v>
      </c>
      <c r="F1627" s="664" t="str">
        <f t="shared" si="1601"/>
        <v/>
      </c>
      <c r="G1627" s="587"/>
      <c r="H1627" s="588">
        <f t="shared" si="1628"/>
        <v>0</v>
      </c>
      <c r="I1627" s="588">
        <f t="shared" si="1605"/>
        <v>0</v>
      </c>
      <c r="J1627" s="587"/>
      <c r="K1627" s="588">
        <f t="shared" si="1629"/>
        <v>0</v>
      </c>
      <c r="L1627" s="588">
        <f t="shared" si="1606"/>
        <v>0</v>
      </c>
      <c r="M1627" s="587"/>
      <c r="N1627" s="588">
        <f t="shared" si="1630"/>
        <v>0</v>
      </c>
      <c r="O1627" s="588">
        <f t="shared" si="1607"/>
        <v>0</v>
      </c>
      <c r="P1627" s="587"/>
      <c r="Q1627" s="588">
        <f t="shared" si="1631"/>
        <v>0</v>
      </c>
      <c r="R1627" s="588">
        <f t="shared" si="1608"/>
        <v>0</v>
      </c>
      <c r="S1627" s="587"/>
      <c r="T1627" s="588">
        <f t="shared" si="1632"/>
        <v>0</v>
      </c>
      <c r="U1627" s="588">
        <f t="shared" si="1609"/>
        <v>0</v>
      </c>
      <c r="V1627" s="587"/>
      <c r="W1627" s="588">
        <f t="shared" si="1633"/>
        <v>0</v>
      </c>
      <c r="X1627" s="588">
        <f t="shared" si="1610"/>
        <v>0</v>
      </c>
      <c r="Y1627" s="587"/>
      <c r="Z1627" s="588">
        <f t="shared" si="1634"/>
        <v>0</v>
      </c>
      <c r="AA1627" s="588">
        <f t="shared" si="1618"/>
        <v>0</v>
      </c>
      <c r="AB1627" s="587"/>
      <c r="AC1627" s="588">
        <f t="shared" si="1635"/>
        <v>0</v>
      </c>
      <c r="AD1627" s="588">
        <f t="shared" si="1611"/>
        <v>0</v>
      </c>
      <c r="AE1627" s="587"/>
      <c r="AF1627" s="588">
        <f t="shared" si="1636"/>
        <v>0</v>
      </c>
      <c r="AG1627" s="588">
        <f t="shared" si="1612"/>
        <v>0</v>
      </c>
      <c r="AH1627" s="587"/>
      <c r="AI1627" s="588">
        <f t="shared" si="1637"/>
        <v>0</v>
      </c>
      <c r="AJ1627" s="588">
        <f t="shared" si="1613"/>
        <v>0</v>
      </c>
      <c r="AK1627" s="587"/>
      <c r="AL1627" s="588">
        <f t="shared" si="1638"/>
        <v>0</v>
      </c>
      <c r="AM1627" s="588">
        <f t="shared" si="1614"/>
        <v>0</v>
      </c>
      <c r="AN1627" s="587"/>
      <c r="AO1627" s="588">
        <f t="shared" si="1639"/>
        <v>0</v>
      </c>
      <c r="AP1627" s="588">
        <f t="shared" si="1615"/>
        <v>0</v>
      </c>
      <c r="AQ1627" s="587"/>
      <c r="AR1627" s="588">
        <f t="shared" si="1640"/>
        <v>0</v>
      </c>
      <c r="AS1627" s="588">
        <f t="shared" si="1619"/>
        <v>0</v>
      </c>
      <c r="AT1627" s="587"/>
      <c r="AU1627" s="588">
        <f t="shared" si="1641"/>
        <v>0</v>
      </c>
      <c r="AV1627" s="588">
        <f t="shared" si="1616"/>
        <v>0</v>
      </c>
      <c r="AW1627" s="587"/>
      <c r="AX1627" s="652"/>
      <c r="AY1627" s="706">
        <f t="shared" si="1617"/>
        <v>0</v>
      </c>
      <c r="BC1627" s="30">
        <f t="shared" si="1620"/>
        <v>0</v>
      </c>
      <c r="BD1627" s="30">
        <f t="shared" si="1621"/>
        <v>0</v>
      </c>
      <c r="BE1627" s="30">
        <f t="shared" si="1643"/>
        <v>0</v>
      </c>
      <c r="BF1627" s="30">
        <f t="shared" si="1622"/>
        <v>0</v>
      </c>
      <c r="BG1627" s="30">
        <f t="shared" si="1623"/>
        <v>0</v>
      </c>
      <c r="BH1627" s="30">
        <f t="shared" si="1642"/>
        <v>0</v>
      </c>
      <c r="BI1627" s="30">
        <f t="shared" si="1604"/>
        <v>0</v>
      </c>
      <c r="BJ1627" s="30">
        <f t="shared" si="1624"/>
        <v>0</v>
      </c>
      <c r="BK1627" s="704">
        <f t="shared" si="1625"/>
        <v>0</v>
      </c>
      <c r="BL1627" s="30">
        <f t="shared" si="1626"/>
        <v>0</v>
      </c>
      <c r="BM1627" s="30">
        <f t="shared" si="1627"/>
        <v>0</v>
      </c>
      <c r="BN1627" s="30">
        <f t="shared" si="1602"/>
        <v>0</v>
      </c>
    </row>
    <row r="1628" spans="1:66" ht="15.75" thickBot="1" x14ac:dyDescent="0.3">
      <c r="A1628" s="52"/>
      <c r="B1628" s="53"/>
      <c r="C1628" s="700"/>
      <c r="D1628" s="53"/>
      <c r="E1628" s="62" t="e">
        <f t="shared" si="1603"/>
        <v>#N/A</v>
      </c>
      <c r="F1628" s="664" t="str">
        <f t="shared" si="1601"/>
        <v/>
      </c>
      <c r="G1628" s="587"/>
      <c r="H1628" s="588">
        <f t="shared" si="1628"/>
        <v>0</v>
      </c>
      <c r="I1628" s="588">
        <f t="shared" si="1605"/>
        <v>0</v>
      </c>
      <c r="J1628" s="587"/>
      <c r="K1628" s="588">
        <f t="shared" si="1629"/>
        <v>0</v>
      </c>
      <c r="L1628" s="588">
        <f t="shared" si="1606"/>
        <v>0</v>
      </c>
      <c r="M1628" s="587"/>
      <c r="N1628" s="588">
        <f t="shared" si="1630"/>
        <v>0</v>
      </c>
      <c r="O1628" s="588">
        <f t="shared" si="1607"/>
        <v>0</v>
      </c>
      <c r="P1628" s="587"/>
      <c r="Q1628" s="588">
        <f t="shared" si="1631"/>
        <v>0</v>
      </c>
      <c r="R1628" s="588">
        <f t="shared" si="1608"/>
        <v>0</v>
      </c>
      <c r="S1628" s="587"/>
      <c r="T1628" s="588">
        <f t="shared" si="1632"/>
        <v>0</v>
      </c>
      <c r="U1628" s="588">
        <f t="shared" si="1609"/>
        <v>0</v>
      </c>
      <c r="V1628" s="587"/>
      <c r="W1628" s="588">
        <f t="shared" si="1633"/>
        <v>0</v>
      </c>
      <c r="X1628" s="588">
        <f t="shared" si="1610"/>
        <v>0</v>
      </c>
      <c r="Y1628" s="587"/>
      <c r="Z1628" s="588">
        <f t="shared" si="1634"/>
        <v>0</v>
      </c>
      <c r="AA1628" s="588">
        <f t="shared" si="1618"/>
        <v>0</v>
      </c>
      <c r="AB1628" s="587"/>
      <c r="AC1628" s="588">
        <f t="shared" si="1635"/>
        <v>0</v>
      </c>
      <c r="AD1628" s="588">
        <f t="shared" si="1611"/>
        <v>0</v>
      </c>
      <c r="AE1628" s="587"/>
      <c r="AF1628" s="588">
        <f t="shared" si="1636"/>
        <v>0</v>
      </c>
      <c r="AG1628" s="588">
        <f t="shared" si="1612"/>
        <v>0</v>
      </c>
      <c r="AH1628" s="587"/>
      <c r="AI1628" s="588">
        <f t="shared" si="1637"/>
        <v>0</v>
      </c>
      <c r="AJ1628" s="588">
        <f t="shared" si="1613"/>
        <v>0</v>
      </c>
      <c r="AK1628" s="587"/>
      <c r="AL1628" s="588">
        <f t="shared" si="1638"/>
        <v>0</v>
      </c>
      <c r="AM1628" s="588">
        <f t="shared" si="1614"/>
        <v>0</v>
      </c>
      <c r="AN1628" s="587"/>
      <c r="AO1628" s="588">
        <f t="shared" si="1639"/>
        <v>0</v>
      </c>
      <c r="AP1628" s="588">
        <f t="shared" si="1615"/>
        <v>0</v>
      </c>
      <c r="AQ1628" s="587"/>
      <c r="AR1628" s="588">
        <f t="shared" si="1640"/>
        <v>0</v>
      </c>
      <c r="AS1628" s="588">
        <f t="shared" si="1619"/>
        <v>0</v>
      </c>
      <c r="AT1628" s="587"/>
      <c r="AU1628" s="588">
        <f t="shared" si="1641"/>
        <v>0</v>
      </c>
      <c r="AV1628" s="588">
        <f t="shared" si="1616"/>
        <v>0</v>
      </c>
      <c r="AW1628" s="587"/>
      <c r="AX1628" s="652"/>
      <c r="AY1628" s="706">
        <f t="shared" si="1617"/>
        <v>0</v>
      </c>
      <c r="BC1628" s="30">
        <f t="shared" si="1620"/>
        <v>0</v>
      </c>
      <c r="BD1628" s="30">
        <f t="shared" si="1621"/>
        <v>0</v>
      </c>
      <c r="BE1628" s="30">
        <f t="shared" si="1643"/>
        <v>0</v>
      </c>
      <c r="BF1628" s="30">
        <f t="shared" si="1622"/>
        <v>0</v>
      </c>
      <c r="BG1628" s="30">
        <f t="shared" si="1623"/>
        <v>0</v>
      </c>
      <c r="BH1628" s="30">
        <f t="shared" si="1642"/>
        <v>0</v>
      </c>
      <c r="BI1628" s="30">
        <f t="shared" si="1604"/>
        <v>0</v>
      </c>
      <c r="BJ1628" s="30">
        <f t="shared" si="1624"/>
        <v>0</v>
      </c>
      <c r="BK1628" s="704">
        <f t="shared" si="1625"/>
        <v>0</v>
      </c>
      <c r="BL1628" s="30">
        <f t="shared" si="1626"/>
        <v>0</v>
      </c>
      <c r="BM1628" s="30">
        <f t="shared" si="1627"/>
        <v>0</v>
      </c>
      <c r="BN1628" s="30">
        <f t="shared" si="1602"/>
        <v>0</v>
      </c>
    </row>
    <row r="1629" spans="1:66" ht="15.75" thickBot="1" x14ac:dyDescent="0.3">
      <c r="A1629" s="52"/>
      <c r="B1629" s="53"/>
      <c r="C1629" s="700"/>
      <c r="D1629" s="53"/>
      <c r="E1629" s="62" t="e">
        <f t="shared" si="1603"/>
        <v>#N/A</v>
      </c>
      <c r="F1629" s="664" t="str">
        <f t="shared" si="1601"/>
        <v/>
      </c>
      <c r="G1629" s="587"/>
      <c r="H1629" s="588">
        <f t="shared" si="1628"/>
        <v>0</v>
      </c>
      <c r="I1629" s="588">
        <f t="shared" si="1605"/>
        <v>0</v>
      </c>
      <c r="J1629" s="587"/>
      <c r="K1629" s="588">
        <f t="shared" si="1629"/>
        <v>0</v>
      </c>
      <c r="L1629" s="588">
        <f t="shared" si="1606"/>
        <v>0</v>
      </c>
      <c r="M1629" s="587"/>
      <c r="N1629" s="588">
        <f t="shared" si="1630"/>
        <v>0</v>
      </c>
      <c r="O1629" s="588">
        <f t="shared" si="1607"/>
        <v>0</v>
      </c>
      <c r="P1629" s="587"/>
      <c r="Q1629" s="588">
        <f t="shared" si="1631"/>
        <v>0</v>
      </c>
      <c r="R1629" s="588">
        <f t="shared" si="1608"/>
        <v>0</v>
      </c>
      <c r="S1629" s="587"/>
      <c r="T1629" s="588">
        <f t="shared" si="1632"/>
        <v>0</v>
      </c>
      <c r="U1629" s="588">
        <f t="shared" si="1609"/>
        <v>0</v>
      </c>
      <c r="V1629" s="587"/>
      <c r="W1629" s="588">
        <f t="shared" si="1633"/>
        <v>0</v>
      </c>
      <c r="X1629" s="588">
        <f t="shared" si="1610"/>
        <v>0</v>
      </c>
      <c r="Y1629" s="587"/>
      <c r="Z1629" s="588">
        <f t="shared" si="1634"/>
        <v>0</v>
      </c>
      <c r="AA1629" s="588">
        <f t="shared" si="1618"/>
        <v>0</v>
      </c>
      <c r="AB1629" s="587"/>
      <c r="AC1629" s="588">
        <f t="shared" si="1635"/>
        <v>0</v>
      </c>
      <c r="AD1629" s="588">
        <f t="shared" si="1611"/>
        <v>0</v>
      </c>
      <c r="AE1629" s="587"/>
      <c r="AF1629" s="588">
        <f t="shared" si="1636"/>
        <v>0</v>
      </c>
      <c r="AG1629" s="588">
        <f t="shared" si="1612"/>
        <v>0</v>
      </c>
      <c r="AH1629" s="587"/>
      <c r="AI1629" s="588">
        <f t="shared" si="1637"/>
        <v>0</v>
      </c>
      <c r="AJ1629" s="588">
        <f t="shared" si="1613"/>
        <v>0</v>
      </c>
      <c r="AK1629" s="587"/>
      <c r="AL1629" s="588">
        <f t="shared" si="1638"/>
        <v>0</v>
      </c>
      <c r="AM1629" s="588">
        <f t="shared" si="1614"/>
        <v>0</v>
      </c>
      <c r="AN1629" s="587"/>
      <c r="AO1629" s="588">
        <f t="shared" si="1639"/>
        <v>0</v>
      </c>
      <c r="AP1629" s="588">
        <f t="shared" si="1615"/>
        <v>0</v>
      </c>
      <c r="AQ1629" s="587"/>
      <c r="AR1629" s="588">
        <f t="shared" si="1640"/>
        <v>0</v>
      </c>
      <c r="AS1629" s="588">
        <f t="shared" si="1619"/>
        <v>0</v>
      </c>
      <c r="AT1629" s="587"/>
      <c r="AU1629" s="588">
        <f t="shared" si="1641"/>
        <v>0</v>
      </c>
      <c r="AV1629" s="588">
        <f t="shared" si="1616"/>
        <v>0</v>
      </c>
      <c r="AW1629" s="587"/>
      <c r="AX1629" s="652"/>
      <c r="AY1629" s="706">
        <f t="shared" si="1617"/>
        <v>0</v>
      </c>
      <c r="BC1629" s="30">
        <f t="shared" si="1620"/>
        <v>0</v>
      </c>
      <c r="BD1629" s="30">
        <f t="shared" si="1621"/>
        <v>0</v>
      </c>
      <c r="BE1629" s="30">
        <f t="shared" si="1643"/>
        <v>0</v>
      </c>
      <c r="BF1629" s="30">
        <f t="shared" si="1622"/>
        <v>0</v>
      </c>
      <c r="BG1629" s="30">
        <f t="shared" si="1623"/>
        <v>0</v>
      </c>
      <c r="BH1629" s="30">
        <f t="shared" si="1642"/>
        <v>0</v>
      </c>
      <c r="BI1629" s="30">
        <f t="shared" si="1604"/>
        <v>0</v>
      </c>
      <c r="BJ1629" s="30">
        <f t="shared" si="1624"/>
        <v>0</v>
      </c>
      <c r="BK1629" s="704">
        <f t="shared" si="1625"/>
        <v>0</v>
      </c>
      <c r="BL1629" s="30">
        <f t="shared" si="1626"/>
        <v>0</v>
      </c>
      <c r="BM1629" s="30">
        <f t="shared" si="1627"/>
        <v>0</v>
      </c>
      <c r="BN1629" s="30">
        <f t="shared" si="1602"/>
        <v>0</v>
      </c>
    </row>
    <row r="1630" spans="1:66" ht="15.75" thickBot="1" x14ac:dyDescent="0.3">
      <c r="A1630" s="52"/>
      <c r="B1630" s="53"/>
      <c r="C1630" s="700"/>
      <c r="D1630" s="53"/>
      <c r="E1630" s="62" t="e">
        <f t="shared" si="1603"/>
        <v>#N/A</v>
      </c>
      <c r="F1630" s="664" t="str">
        <f t="shared" si="1601"/>
        <v/>
      </c>
      <c r="G1630" s="587"/>
      <c r="H1630" s="588">
        <f t="shared" si="1628"/>
        <v>0</v>
      </c>
      <c r="I1630" s="588">
        <f t="shared" si="1605"/>
        <v>0</v>
      </c>
      <c r="J1630" s="587"/>
      <c r="K1630" s="588">
        <f t="shared" si="1629"/>
        <v>0</v>
      </c>
      <c r="L1630" s="588">
        <f t="shared" si="1606"/>
        <v>0</v>
      </c>
      <c r="M1630" s="587"/>
      <c r="N1630" s="588">
        <f t="shared" si="1630"/>
        <v>0</v>
      </c>
      <c r="O1630" s="588">
        <f t="shared" si="1607"/>
        <v>0</v>
      </c>
      <c r="P1630" s="587"/>
      <c r="Q1630" s="588">
        <f t="shared" si="1631"/>
        <v>0</v>
      </c>
      <c r="R1630" s="588">
        <f t="shared" si="1608"/>
        <v>0</v>
      </c>
      <c r="S1630" s="587"/>
      <c r="T1630" s="588">
        <f t="shared" si="1632"/>
        <v>0</v>
      </c>
      <c r="U1630" s="588">
        <f t="shared" si="1609"/>
        <v>0</v>
      </c>
      <c r="V1630" s="587"/>
      <c r="W1630" s="588">
        <f t="shared" si="1633"/>
        <v>0</v>
      </c>
      <c r="X1630" s="588">
        <f t="shared" si="1610"/>
        <v>0</v>
      </c>
      <c r="Y1630" s="587"/>
      <c r="Z1630" s="588">
        <f t="shared" si="1634"/>
        <v>0</v>
      </c>
      <c r="AA1630" s="588">
        <f t="shared" si="1618"/>
        <v>0</v>
      </c>
      <c r="AB1630" s="587"/>
      <c r="AC1630" s="588">
        <f t="shared" si="1635"/>
        <v>0</v>
      </c>
      <c r="AD1630" s="588">
        <f t="shared" si="1611"/>
        <v>0</v>
      </c>
      <c r="AE1630" s="587"/>
      <c r="AF1630" s="588">
        <f t="shared" si="1636"/>
        <v>0</v>
      </c>
      <c r="AG1630" s="588">
        <f t="shared" si="1612"/>
        <v>0</v>
      </c>
      <c r="AH1630" s="587"/>
      <c r="AI1630" s="588">
        <f t="shared" si="1637"/>
        <v>0</v>
      </c>
      <c r="AJ1630" s="588">
        <f t="shared" si="1613"/>
        <v>0</v>
      </c>
      <c r="AK1630" s="587"/>
      <c r="AL1630" s="588">
        <f t="shared" si="1638"/>
        <v>0</v>
      </c>
      <c r="AM1630" s="588">
        <f t="shared" si="1614"/>
        <v>0</v>
      </c>
      <c r="AN1630" s="587"/>
      <c r="AO1630" s="588">
        <f t="shared" si="1639"/>
        <v>0</v>
      </c>
      <c r="AP1630" s="588">
        <f t="shared" si="1615"/>
        <v>0</v>
      </c>
      <c r="AQ1630" s="587"/>
      <c r="AR1630" s="588">
        <f t="shared" si="1640"/>
        <v>0</v>
      </c>
      <c r="AS1630" s="588">
        <f t="shared" si="1619"/>
        <v>0</v>
      </c>
      <c r="AT1630" s="587"/>
      <c r="AU1630" s="588">
        <f t="shared" si="1641"/>
        <v>0</v>
      </c>
      <c r="AV1630" s="588">
        <f t="shared" si="1616"/>
        <v>0</v>
      </c>
      <c r="AW1630" s="587"/>
      <c r="AX1630" s="652"/>
      <c r="AY1630" s="706">
        <f t="shared" si="1617"/>
        <v>0</v>
      </c>
      <c r="BC1630" s="30">
        <f t="shared" si="1620"/>
        <v>0</v>
      </c>
      <c r="BD1630" s="30">
        <f t="shared" si="1621"/>
        <v>0</v>
      </c>
      <c r="BE1630" s="30">
        <f t="shared" si="1643"/>
        <v>0</v>
      </c>
      <c r="BF1630" s="30">
        <f t="shared" si="1622"/>
        <v>0</v>
      </c>
      <c r="BG1630" s="30">
        <f t="shared" si="1623"/>
        <v>0</v>
      </c>
      <c r="BH1630" s="30">
        <f t="shared" si="1642"/>
        <v>0</v>
      </c>
      <c r="BI1630" s="30">
        <f t="shared" si="1604"/>
        <v>0</v>
      </c>
      <c r="BJ1630" s="30">
        <f t="shared" si="1624"/>
        <v>0</v>
      </c>
      <c r="BK1630" s="704">
        <f t="shared" si="1625"/>
        <v>0</v>
      </c>
      <c r="BL1630" s="30">
        <f t="shared" si="1626"/>
        <v>0</v>
      </c>
      <c r="BM1630" s="30">
        <f t="shared" si="1627"/>
        <v>0</v>
      </c>
      <c r="BN1630" s="30">
        <f t="shared" si="1602"/>
        <v>0</v>
      </c>
    </row>
    <row r="1631" spans="1:66" ht="15.75" thickBot="1" x14ac:dyDescent="0.3">
      <c r="A1631" s="52"/>
      <c r="B1631" s="53"/>
      <c r="C1631" s="700"/>
      <c r="D1631" s="53"/>
      <c r="E1631" s="62" t="e">
        <f t="shared" si="1603"/>
        <v>#N/A</v>
      </c>
      <c r="F1631" s="664" t="str">
        <f t="shared" si="1601"/>
        <v/>
      </c>
      <c r="G1631" s="587"/>
      <c r="H1631" s="588">
        <f t="shared" si="1628"/>
        <v>0</v>
      </c>
      <c r="I1631" s="588">
        <f t="shared" si="1605"/>
        <v>0</v>
      </c>
      <c r="J1631" s="587"/>
      <c r="K1631" s="588">
        <f t="shared" si="1629"/>
        <v>0</v>
      </c>
      <c r="L1631" s="588">
        <f t="shared" si="1606"/>
        <v>0</v>
      </c>
      <c r="M1631" s="587"/>
      <c r="N1631" s="588">
        <f t="shared" si="1630"/>
        <v>0</v>
      </c>
      <c r="O1631" s="588">
        <f t="shared" si="1607"/>
        <v>0</v>
      </c>
      <c r="P1631" s="587"/>
      <c r="Q1631" s="588">
        <f t="shared" si="1631"/>
        <v>0</v>
      </c>
      <c r="R1631" s="588">
        <f t="shared" si="1608"/>
        <v>0</v>
      </c>
      <c r="S1631" s="587"/>
      <c r="T1631" s="588">
        <f t="shared" si="1632"/>
        <v>0</v>
      </c>
      <c r="U1631" s="588">
        <f t="shared" si="1609"/>
        <v>0</v>
      </c>
      <c r="V1631" s="587"/>
      <c r="W1631" s="588">
        <f t="shared" si="1633"/>
        <v>0</v>
      </c>
      <c r="X1631" s="588">
        <f t="shared" si="1610"/>
        <v>0</v>
      </c>
      <c r="Y1631" s="587"/>
      <c r="Z1631" s="588">
        <f t="shared" si="1634"/>
        <v>0</v>
      </c>
      <c r="AA1631" s="588">
        <f t="shared" si="1618"/>
        <v>0</v>
      </c>
      <c r="AB1631" s="587"/>
      <c r="AC1631" s="588">
        <f t="shared" si="1635"/>
        <v>0</v>
      </c>
      <c r="AD1631" s="588">
        <f t="shared" si="1611"/>
        <v>0</v>
      </c>
      <c r="AE1631" s="587"/>
      <c r="AF1631" s="588">
        <f t="shared" si="1636"/>
        <v>0</v>
      </c>
      <c r="AG1631" s="588">
        <f t="shared" si="1612"/>
        <v>0</v>
      </c>
      <c r="AH1631" s="587"/>
      <c r="AI1631" s="588">
        <f t="shared" si="1637"/>
        <v>0</v>
      </c>
      <c r="AJ1631" s="588">
        <f t="shared" si="1613"/>
        <v>0</v>
      </c>
      <c r="AK1631" s="587"/>
      <c r="AL1631" s="588">
        <f t="shared" si="1638"/>
        <v>0</v>
      </c>
      <c r="AM1631" s="588">
        <f t="shared" si="1614"/>
        <v>0</v>
      </c>
      <c r="AN1631" s="587"/>
      <c r="AO1631" s="588">
        <f t="shared" si="1639"/>
        <v>0</v>
      </c>
      <c r="AP1631" s="588">
        <f t="shared" si="1615"/>
        <v>0</v>
      </c>
      <c r="AQ1631" s="587"/>
      <c r="AR1631" s="588">
        <f t="shared" si="1640"/>
        <v>0</v>
      </c>
      <c r="AS1631" s="588">
        <f t="shared" si="1619"/>
        <v>0</v>
      </c>
      <c r="AT1631" s="587"/>
      <c r="AU1631" s="588">
        <f t="shared" si="1641"/>
        <v>0</v>
      </c>
      <c r="AV1631" s="588">
        <f t="shared" si="1616"/>
        <v>0</v>
      </c>
      <c r="AW1631" s="587"/>
      <c r="AX1631" s="652"/>
      <c r="AY1631" s="706">
        <f t="shared" si="1617"/>
        <v>0</v>
      </c>
      <c r="BC1631" s="30">
        <f t="shared" si="1620"/>
        <v>0</v>
      </c>
      <c r="BD1631" s="30">
        <f t="shared" si="1621"/>
        <v>0</v>
      </c>
      <c r="BE1631" s="30">
        <f t="shared" si="1643"/>
        <v>0</v>
      </c>
      <c r="BF1631" s="30">
        <f t="shared" si="1622"/>
        <v>0</v>
      </c>
      <c r="BG1631" s="30">
        <f t="shared" si="1623"/>
        <v>0</v>
      </c>
      <c r="BH1631" s="30">
        <f t="shared" si="1642"/>
        <v>0</v>
      </c>
      <c r="BI1631" s="30">
        <f t="shared" si="1604"/>
        <v>0</v>
      </c>
      <c r="BJ1631" s="30">
        <f t="shared" si="1624"/>
        <v>0</v>
      </c>
      <c r="BK1631" s="704">
        <f t="shared" si="1625"/>
        <v>0</v>
      </c>
      <c r="BL1631" s="30">
        <f t="shared" si="1626"/>
        <v>0</v>
      </c>
      <c r="BM1631" s="30">
        <f t="shared" si="1627"/>
        <v>0</v>
      </c>
      <c r="BN1631" s="30">
        <f t="shared" si="1602"/>
        <v>0</v>
      </c>
    </row>
    <row r="1632" spans="1:66" ht="15.75" thickBot="1" x14ac:dyDescent="0.3">
      <c r="A1632" s="52"/>
      <c r="B1632" s="53"/>
      <c r="C1632" s="700"/>
      <c r="D1632" s="53"/>
      <c r="E1632" s="62" t="e">
        <f t="shared" si="1603"/>
        <v>#N/A</v>
      </c>
      <c r="F1632" s="664" t="str">
        <f t="shared" si="1601"/>
        <v/>
      </c>
      <c r="G1632" s="587"/>
      <c r="H1632" s="588">
        <f t="shared" si="1628"/>
        <v>0</v>
      </c>
      <c r="I1632" s="588">
        <f t="shared" si="1605"/>
        <v>0</v>
      </c>
      <c r="J1632" s="587"/>
      <c r="K1632" s="588">
        <f t="shared" si="1629"/>
        <v>0</v>
      </c>
      <c r="L1632" s="588">
        <f t="shared" si="1606"/>
        <v>0</v>
      </c>
      <c r="M1632" s="587"/>
      <c r="N1632" s="588">
        <f t="shared" si="1630"/>
        <v>0</v>
      </c>
      <c r="O1632" s="588">
        <f t="shared" si="1607"/>
        <v>0</v>
      </c>
      <c r="P1632" s="587"/>
      <c r="Q1632" s="588">
        <f t="shared" si="1631"/>
        <v>0</v>
      </c>
      <c r="R1632" s="588">
        <f t="shared" si="1608"/>
        <v>0</v>
      </c>
      <c r="S1632" s="587"/>
      <c r="T1632" s="588">
        <f t="shared" si="1632"/>
        <v>0</v>
      </c>
      <c r="U1632" s="588">
        <f t="shared" si="1609"/>
        <v>0</v>
      </c>
      <c r="V1632" s="587"/>
      <c r="W1632" s="588">
        <f t="shared" si="1633"/>
        <v>0</v>
      </c>
      <c r="X1632" s="588">
        <f t="shared" si="1610"/>
        <v>0</v>
      </c>
      <c r="Y1632" s="587"/>
      <c r="Z1632" s="588">
        <f t="shared" si="1634"/>
        <v>0</v>
      </c>
      <c r="AA1632" s="588">
        <f t="shared" si="1618"/>
        <v>0</v>
      </c>
      <c r="AB1632" s="587"/>
      <c r="AC1632" s="588">
        <f t="shared" si="1635"/>
        <v>0</v>
      </c>
      <c r="AD1632" s="588">
        <f t="shared" si="1611"/>
        <v>0</v>
      </c>
      <c r="AE1632" s="587"/>
      <c r="AF1632" s="588">
        <f t="shared" si="1636"/>
        <v>0</v>
      </c>
      <c r="AG1632" s="588">
        <f t="shared" si="1612"/>
        <v>0</v>
      </c>
      <c r="AH1632" s="587"/>
      <c r="AI1632" s="588">
        <f t="shared" si="1637"/>
        <v>0</v>
      </c>
      <c r="AJ1632" s="588">
        <f t="shared" si="1613"/>
        <v>0</v>
      </c>
      <c r="AK1632" s="587"/>
      <c r="AL1632" s="588">
        <f t="shared" si="1638"/>
        <v>0</v>
      </c>
      <c r="AM1632" s="588">
        <f t="shared" si="1614"/>
        <v>0</v>
      </c>
      <c r="AN1632" s="587"/>
      <c r="AO1632" s="588">
        <f t="shared" si="1639"/>
        <v>0</v>
      </c>
      <c r="AP1632" s="588">
        <f t="shared" si="1615"/>
        <v>0</v>
      </c>
      <c r="AQ1632" s="587"/>
      <c r="AR1632" s="588">
        <f t="shared" si="1640"/>
        <v>0</v>
      </c>
      <c r="AS1632" s="588">
        <f t="shared" si="1619"/>
        <v>0</v>
      </c>
      <c r="AT1632" s="587"/>
      <c r="AU1632" s="588">
        <f t="shared" si="1641"/>
        <v>0</v>
      </c>
      <c r="AV1632" s="588">
        <f t="shared" si="1616"/>
        <v>0</v>
      </c>
      <c r="AW1632" s="587"/>
      <c r="AX1632" s="652"/>
      <c r="AY1632" s="706">
        <f t="shared" si="1617"/>
        <v>0</v>
      </c>
      <c r="BC1632" s="30">
        <f t="shared" si="1620"/>
        <v>0</v>
      </c>
      <c r="BD1632" s="30">
        <f t="shared" si="1621"/>
        <v>0</v>
      </c>
      <c r="BE1632" s="30">
        <f t="shared" si="1643"/>
        <v>0</v>
      </c>
      <c r="BF1632" s="30">
        <f t="shared" si="1622"/>
        <v>0</v>
      </c>
      <c r="BG1632" s="30">
        <f t="shared" si="1623"/>
        <v>0</v>
      </c>
      <c r="BH1632" s="30">
        <f t="shared" si="1642"/>
        <v>0</v>
      </c>
      <c r="BI1632" s="30">
        <f t="shared" si="1604"/>
        <v>0</v>
      </c>
      <c r="BJ1632" s="30">
        <f t="shared" si="1624"/>
        <v>0</v>
      </c>
      <c r="BK1632" s="704">
        <f t="shared" si="1625"/>
        <v>0</v>
      </c>
      <c r="BL1632" s="30">
        <f t="shared" si="1626"/>
        <v>0</v>
      </c>
      <c r="BM1632" s="30">
        <f t="shared" si="1627"/>
        <v>0</v>
      </c>
      <c r="BN1632" s="30">
        <f t="shared" si="1602"/>
        <v>0</v>
      </c>
    </row>
    <row r="1633" spans="1:66" ht="15.75" thickBot="1" x14ac:dyDescent="0.3">
      <c r="A1633" s="52"/>
      <c r="B1633" s="53"/>
      <c r="C1633" s="700"/>
      <c r="D1633" s="53"/>
      <c r="E1633" s="62" t="e">
        <f t="shared" si="1603"/>
        <v>#N/A</v>
      </c>
      <c r="F1633" s="664" t="str">
        <f t="shared" si="1601"/>
        <v/>
      </c>
      <c r="G1633" s="587"/>
      <c r="H1633" s="588">
        <f t="shared" si="1628"/>
        <v>0</v>
      </c>
      <c r="I1633" s="588">
        <f t="shared" si="1605"/>
        <v>0</v>
      </c>
      <c r="J1633" s="587"/>
      <c r="K1633" s="588">
        <f t="shared" si="1629"/>
        <v>0</v>
      </c>
      <c r="L1633" s="588">
        <f t="shared" si="1606"/>
        <v>0</v>
      </c>
      <c r="M1633" s="587"/>
      <c r="N1633" s="588">
        <f t="shared" si="1630"/>
        <v>0</v>
      </c>
      <c r="O1633" s="588">
        <f t="shared" si="1607"/>
        <v>0</v>
      </c>
      <c r="P1633" s="587"/>
      <c r="Q1633" s="588">
        <f t="shared" si="1631"/>
        <v>0</v>
      </c>
      <c r="R1633" s="588">
        <f t="shared" si="1608"/>
        <v>0</v>
      </c>
      <c r="S1633" s="587"/>
      <c r="T1633" s="588">
        <f t="shared" si="1632"/>
        <v>0</v>
      </c>
      <c r="U1633" s="588">
        <f t="shared" si="1609"/>
        <v>0</v>
      </c>
      <c r="V1633" s="587"/>
      <c r="W1633" s="588">
        <f t="shared" si="1633"/>
        <v>0</v>
      </c>
      <c r="X1633" s="588">
        <f t="shared" si="1610"/>
        <v>0</v>
      </c>
      <c r="Y1633" s="587"/>
      <c r="Z1633" s="588">
        <f t="shared" si="1634"/>
        <v>0</v>
      </c>
      <c r="AA1633" s="588">
        <f t="shared" si="1618"/>
        <v>0</v>
      </c>
      <c r="AB1633" s="587"/>
      <c r="AC1633" s="588">
        <f t="shared" si="1635"/>
        <v>0</v>
      </c>
      <c r="AD1633" s="588">
        <f t="shared" si="1611"/>
        <v>0</v>
      </c>
      <c r="AE1633" s="587"/>
      <c r="AF1633" s="588">
        <f t="shared" si="1636"/>
        <v>0</v>
      </c>
      <c r="AG1633" s="588">
        <f t="shared" si="1612"/>
        <v>0</v>
      </c>
      <c r="AH1633" s="587"/>
      <c r="AI1633" s="588">
        <f t="shared" si="1637"/>
        <v>0</v>
      </c>
      <c r="AJ1633" s="588">
        <f t="shared" si="1613"/>
        <v>0</v>
      </c>
      <c r="AK1633" s="587"/>
      <c r="AL1633" s="588">
        <f t="shared" si="1638"/>
        <v>0</v>
      </c>
      <c r="AM1633" s="588">
        <f t="shared" si="1614"/>
        <v>0</v>
      </c>
      <c r="AN1633" s="587"/>
      <c r="AO1633" s="588">
        <f t="shared" si="1639"/>
        <v>0</v>
      </c>
      <c r="AP1633" s="588">
        <f t="shared" si="1615"/>
        <v>0</v>
      </c>
      <c r="AQ1633" s="587"/>
      <c r="AR1633" s="588">
        <f t="shared" si="1640"/>
        <v>0</v>
      </c>
      <c r="AS1633" s="588">
        <f t="shared" si="1619"/>
        <v>0</v>
      </c>
      <c r="AT1633" s="587"/>
      <c r="AU1633" s="588">
        <f t="shared" si="1641"/>
        <v>0</v>
      </c>
      <c r="AV1633" s="588">
        <f t="shared" si="1616"/>
        <v>0</v>
      </c>
      <c r="AW1633" s="587"/>
      <c r="AX1633" s="652"/>
      <c r="AY1633" s="706">
        <f t="shared" si="1617"/>
        <v>0</v>
      </c>
      <c r="BC1633" s="30">
        <f t="shared" si="1620"/>
        <v>0</v>
      </c>
      <c r="BD1633" s="30">
        <f t="shared" si="1621"/>
        <v>0</v>
      </c>
      <c r="BE1633" s="30">
        <f t="shared" si="1643"/>
        <v>0</v>
      </c>
      <c r="BF1633" s="30">
        <f t="shared" si="1622"/>
        <v>0</v>
      </c>
      <c r="BG1633" s="30">
        <f t="shared" si="1623"/>
        <v>0</v>
      </c>
      <c r="BH1633" s="30">
        <f t="shared" si="1642"/>
        <v>0</v>
      </c>
      <c r="BI1633" s="30">
        <f t="shared" si="1604"/>
        <v>0</v>
      </c>
      <c r="BJ1633" s="30">
        <f t="shared" si="1624"/>
        <v>0</v>
      </c>
      <c r="BK1633" s="704">
        <f t="shared" si="1625"/>
        <v>0</v>
      </c>
      <c r="BL1633" s="30">
        <f t="shared" si="1626"/>
        <v>0</v>
      </c>
      <c r="BM1633" s="30">
        <f t="shared" si="1627"/>
        <v>0</v>
      </c>
      <c r="BN1633" s="30">
        <f t="shared" si="1602"/>
        <v>0</v>
      </c>
    </row>
    <row r="1634" spans="1:66" ht="15.75" thickBot="1" x14ac:dyDescent="0.3">
      <c r="A1634" s="52"/>
      <c r="B1634" s="53"/>
      <c r="C1634" s="700"/>
      <c r="D1634" s="53"/>
      <c r="E1634" s="62" t="e">
        <f t="shared" si="1603"/>
        <v>#N/A</v>
      </c>
      <c r="F1634" s="664" t="str">
        <f t="shared" si="1601"/>
        <v/>
      </c>
      <c r="G1634" s="587"/>
      <c r="H1634" s="588">
        <f t="shared" si="1628"/>
        <v>0</v>
      </c>
      <c r="I1634" s="588">
        <f t="shared" si="1605"/>
        <v>0</v>
      </c>
      <c r="J1634" s="587"/>
      <c r="K1634" s="588">
        <f t="shared" si="1629"/>
        <v>0</v>
      </c>
      <c r="L1634" s="588">
        <f t="shared" si="1606"/>
        <v>0</v>
      </c>
      <c r="M1634" s="587"/>
      <c r="N1634" s="588">
        <f t="shared" si="1630"/>
        <v>0</v>
      </c>
      <c r="O1634" s="588">
        <f t="shared" si="1607"/>
        <v>0</v>
      </c>
      <c r="P1634" s="587"/>
      <c r="Q1634" s="588">
        <f t="shared" si="1631"/>
        <v>0</v>
      </c>
      <c r="R1634" s="588">
        <f t="shared" si="1608"/>
        <v>0</v>
      </c>
      <c r="S1634" s="587"/>
      <c r="T1634" s="588">
        <f t="shared" si="1632"/>
        <v>0</v>
      </c>
      <c r="U1634" s="588">
        <f t="shared" si="1609"/>
        <v>0</v>
      </c>
      <c r="V1634" s="587"/>
      <c r="W1634" s="588">
        <f t="shared" si="1633"/>
        <v>0</v>
      </c>
      <c r="X1634" s="588">
        <f t="shared" si="1610"/>
        <v>0</v>
      </c>
      <c r="Y1634" s="587"/>
      <c r="Z1634" s="588">
        <f t="shared" si="1634"/>
        <v>0</v>
      </c>
      <c r="AA1634" s="588">
        <f t="shared" si="1618"/>
        <v>0</v>
      </c>
      <c r="AB1634" s="587"/>
      <c r="AC1634" s="588">
        <f t="shared" si="1635"/>
        <v>0</v>
      </c>
      <c r="AD1634" s="588">
        <f t="shared" si="1611"/>
        <v>0</v>
      </c>
      <c r="AE1634" s="587"/>
      <c r="AF1634" s="588">
        <f t="shared" si="1636"/>
        <v>0</v>
      </c>
      <c r="AG1634" s="588">
        <f t="shared" si="1612"/>
        <v>0</v>
      </c>
      <c r="AH1634" s="587"/>
      <c r="AI1634" s="588">
        <f t="shared" si="1637"/>
        <v>0</v>
      </c>
      <c r="AJ1634" s="588">
        <f t="shared" si="1613"/>
        <v>0</v>
      </c>
      <c r="AK1634" s="587"/>
      <c r="AL1634" s="588">
        <f t="shared" si="1638"/>
        <v>0</v>
      </c>
      <c r="AM1634" s="588">
        <f t="shared" si="1614"/>
        <v>0</v>
      </c>
      <c r="AN1634" s="587"/>
      <c r="AO1634" s="588">
        <f t="shared" si="1639"/>
        <v>0</v>
      </c>
      <c r="AP1634" s="588">
        <f t="shared" si="1615"/>
        <v>0</v>
      </c>
      <c r="AQ1634" s="587"/>
      <c r="AR1634" s="588">
        <f t="shared" si="1640"/>
        <v>0</v>
      </c>
      <c r="AS1634" s="588">
        <f t="shared" si="1619"/>
        <v>0</v>
      </c>
      <c r="AT1634" s="587"/>
      <c r="AU1634" s="588">
        <f t="shared" si="1641"/>
        <v>0</v>
      </c>
      <c r="AV1634" s="588">
        <f t="shared" si="1616"/>
        <v>0</v>
      </c>
      <c r="AW1634" s="587"/>
      <c r="AX1634" s="652"/>
      <c r="AY1634" s="706">
        <f t="shared" si="1617"/>
        <v>0</v>
      </c>
      <c r="BC1634" s="30">
        <f t="shared" si="1620"/>
        <v>0</v>
      </c>
      <c r="BD1634" s="30">
        <f t="shared" si="1621"/>
        <v>0</v>
      </c>
      <c r="BE1634" s="30">
        <f t="shared" si="1643"/>
        <v>0</v>
      </c>
      <c r="BF1634" s="30">
        <f t="shared" si="1622"/>
        <v>0</v>
      </c>
      <c r="BG1634" s="30">
        <f t="shared" si="1623"/>
        <v>0</v>
      </c>
      <c r="BH1634" s="30">
        <f t="shared" si="1642"/>
        <v>0</v>
      </c>
      <c r="BI1634" s="30">
        <f t="shared" si="1604"/>
        <v>0</v>
      </c>
      <c r="BJ1634" s="30">
        <f t="shared" si="1624"/>
        <v>0</v>
      </c>
      <c r="BK1634" s="704">
        <f t="shared" si="1625"/>
        <v>0</v>
      </c>
      <c r="BL1634" s="30">
        <f t="shared" si="1626"/>
        <v>0</v>
      </c>
      <c r="BM1634" s="30">
        <f t="shared" si="1627"/>
        <v>0</v>
      </c>
      <c r="BN1634" s="30">
        <f t="shared" si="1602"/>
        <v>0</v>
      </c>
    </row>
    <row r="1635" spans="1:66" ht="15.75" thickBot="1" x14ac:dyDescent="0.3">
      <c r="A1635" s="52"/>
      <c r="B1635" s="53"/>
      <c r="C1635" s="700"/>
      <c r="D1635" s="53"/>
      <c r="E1635" s="62" t="e">
        <f t="shared" si="1603"/>
        <v>#N/A</v>
      </c>
      <c r="F1635" s="664" t="str">
        <f t="shared" ref="F1635:F1698" si="1644">IFERROR(INDEX(Index_card_code,MATCH($D1635,Index_Card_name,0)),"")</f>
        <v/>
      </c>
      <c r="G1635" s="587"/>
      <c r="H1635" s="588">
        <f t="shared" si="1628"/>
        <v>0</v>
      </c>
      <c r="I1635" s="588">
        <f t="shared" si="1605"/>
        <v>0</v>
      </c>
      <c r="J1635" s="587"/>
      <c r="K1635" s="588">
        <f t="shared" si="1629"/>
        <v>0</v>
      </c>
      <c r="L1635" s="588">
        <f t="shared" si="1606"/>
        <v>0</v>
      </c>
      <c r="M1635" s="587"/>
      <c r="N1635" s="588">
        <f t="shared" si="1630"/>
        <v>0</v>
      </c>
      <c r="O1635" s="588">
        <f t="shared" si="1607"/>
        <v>0</v>
      </c>
      <c r="P1635" s="587"/>
      <c r="Q1635" s="588">
        <f t="shared" si="1631"/>
        <v>0</v>
      </c>
      <c r="R1635" s="588">
        <f t="shared" si="1608"/>
        <v>0</v>
      </c>
      <c r="S1635" s="587"/>
      <c r="T1635" s="588">
        <f t="shared" si="1632"/>
        <v>0</v>
      </c>
      <c r="U1635" s="588">
        <f t="shared" si="1609"/>
        <v>0</v>
      </c>
      <c r="V1635" s="587"/>
      <c r="W1635" s="588">
        <f t="shared" si="1633"/>
        <v>0</v>
      </c>
      <c r="X1635" s="588">
        <f t="shared" si="1610"/>
        <v>0</v>
      </c>
      <c r="Y1635" s="587"/>
      <c r="Z1635" s="588">
        <f t="shared" si="1634"/>
        <v>0</v>
      </c>
      <c r="AA1635" s="588">
        <f t="shared" si="1618"/>
        <v>0</v>
      </c>
      <c r="AB1635" s="587"/>
      <c r="AC1635" s="588">
        <f t="shared" si="1635"/>
        <v>0</v>
      </c>
      <c r="AD1635" s="588">
        <f t="shared" si="1611"/>
        <v>0</v>
      </c>
      <c r="AE1635" s="587"/>
      <c r="AF1635" s="588">
        <f t="shared" si="1636"/>
        <v>0</v>
      </c>
      <c r="AG1635" s="588">
        <f t="shared" si="1612"/>
        <v>0</v>
      </c>
      <c r="AH1635" s="587"/>
      <c r="AI1635" s="588">
        <f t="shared" si="1637"/>
        <v>0</v>
      </c>
      <c r="AJ1635" s="588">
        <f t="shared" si="1613"/>
        <v>0</v>
      </c>
      <c r="AK1635" s="587"/>
      <c r="AL1635" s="588">
        <f t="shared" si="1638"/>
        <v>0</v>
      </c>
      <c r="AM1635" s="588">
        <f t="shared" si="1614"/>
        <v>0</v>
      </c>
      <c r="AN1635" s="587"/>
      <c r="AO1635" s="588">
        <f t="shared" si="1639"/>
        <v>0</v>
      </c>
      <c r="AP1635" s="588">
        <f t="shared" si="1615"/>
        <v>0</v>
      </c>
      <c r="AQ1635" s="587"/>
      <c r="AR1635" s="588">
        <f t="shared" si="1640"/>
        <v>0</v>
      </c>
      <c r="AS1635" s="588">
        <f t="shared" si="1619"/>
        <v>0</v>
      </c>
      <c r="AT1635" s="587"/>
      <c r="AU1635" s="588">
        <f t="shared" si="1641"/>
        <v>0</v>
      </c>
      <c r="AV1635" s="588">
        <f t="shared" si="1616"/>
        <v>0</v>
      </c>
      <c r="AW1635" s="587"/>
      <c r="AX1635" s="652"/>
      <c r="AY1635" s="706">
        <f t="shared" si="1617"/>
        <v>0</v>
      </c>
      <c r="BC1635" s="30">
        <f t="shared" si="1620"/>
        <v>0</v>
      </c>
      <c r="BD1635" s="30">
        <f t="shared" si="1621"/>
        <v>0</v>
      </c>
      <c r="BE1635" s="30">
        <f t="shared" si="1643"/>
        <v>0</v>
      </c>
      <c r="BF1635" s="30">
        <f t="shared" si="1622"/>
        <v>0</v>
      </c>
      <c r="BG1635" s="30">
        <f t="shared" si="1623"/>
        <v>0</v>
      </c>
      <c r="BH1635" s="30">
        <f t="shared" si="1642"/>
        <v>0</v>
      </c>
      <c r="BI1635" s="30">
        <f t="shared" si="1604"/>
        <v>0</v>
      </c>
      <c r="BJ1635" s="30">
        <f t="shared" si="1624"/>
        <v>0</v>
      </c>
      <c r="BK1635" s="704">
        <f t="shared" si="1625"/>
        <v>0</v>
      </c>
      <c r="BL1635" s="30">
        <f t="shared" si="1626"/>
        <v>0</v>
      </c>
      <c r="BM1635" s="30">
        <f t="shared" si="1627"/>
        <v>0</v>
      </c>
      <c r="BN1635" s="30">
        <f t="shared" si="1602"/>
        <v>0</v>
      </c>
    </row>
    <row r="1636" spans="1:66" ht="15.75" thickBot="1" x14ac:dyDescent="0.3">
      <c r="A1636" s="52"/>
      <c r="B1636" s="53"/>
      <c r="C1636" s="700"/>
      <c r="D1636" s="53"/>
      <c r="E1636" s="62" t="e">
        <f t="shared" si="1603"/>
        <v>#N/A</v>
      </c>
      <c r="F1636" s="664" t="str">
        <f t="shared" si="1644"/>
        <v/>
      </c>
      <c r="G1636" s="587"/>
      <c r="H1636" s="588">
        <f t="shared" si="1628"/>
        <v>0</v>
      </c>
      <c r="I1636" s="588">
        <f t="shared" si="1605"/>
        <v>0</v>
      </c>
      <c r="J1636" s="587"/>
      <c r="K1636" s="588">
        <f t="shared" si="1629"/>
        <v>0</v>
      </c>
      <c r="L1636" s="588">
        <f t="shared" si="1606"/>
        <v>0</v>
      </c>
      <c r="M1636" s="587"/>
      <c r="N1636" s="588">
        <f t="shared" si="1630"/>
        <v>0</v>
      </c>
      <c r="O1636" s="588">
        <f t="shared" si="1607"/>
        <v>0</v>
      </c>
      <c r="P1636" s="587"/>
      <c r="Q1636" s="588">
        <f t="shared" si="1631"/>
        <v>0</v>
      </c>
      <c r="R1636" s="588">
        <f t="shared" si="1608"/>
        <v>0</v>
      </c>
      <c r="S1636" s="587"/>
      <c r="T1636" s="588">
        <f t="shared" si="1632"/>
        <v>0</v>
      </c>
      <c r="U1636" s="588">
        <f t="shared" si="1609"/>
        <v>0</v>
      </c>
      <c r="V1636" s="587"/>
      <c r="W1636" s="588">
        <f t="shared" si="1633"/>
        <v>0</v>
      </c>
      <c r="X1636" s="588">
        <f t="shared" si="1610"/>
        <v>0</v>
      </c>
      <c r="Y1636" s="587"/>
      <c r="Z1636" s="588">
        <f t="shared" si="1634"/>
        <v>0</v>
      </c>
      <c r="AA1636" s="588">
        <f t="shared" si="1618"/>
        <v>0</v>
      </c>
      <c r="AB1636" s="587"/>
      <c r="AC1636" s="588">
        <f t="shared" si="1635"/>
        <v>0</v>
      </c>
      <c r="AD1636" s="588">
        <f t="shared" si="1611"/>
        <v>0</v>
      </c>
      <c r="AE1636" s="587"/>
      <c r="AF1636" s="588">
        <f t="shared" si="1636"/>
        <v>0</v>
      </c>
      <c r="AG1636" s="588">
        <f t="shared" si="1612"/>
        <v>0</v>
      </c>
      <c r="AH1636" s="587"/>
      <c r="AI1636" s="588">
        <f t="shared" si="1637"/>
        <v>0</v>
      </c>
      <c r="AJ1636" s="588">
        <f t="shared" si="1613"/>
        <v>0</v>
      </c>
      <c r="AK1636" s="587"/>
      <c r="AL1636" s="588">
        <f t="shared" si="1638"/>
        <v>0</v>
      </c>
      <c r="AM1636" s="588">
        <f t="shared" si="1614"/>
        <v>0</v>
      </c>
      <c r="AN1636" s="587"/>
      <c r="AO1636" s="588">
        <f t="shared" si="1639"/>
        <v>0</v>
      </c>
      <c r="AP1636" s="588">
        <f t="shared" si="1615"/>
        <v>0</v>
      </c>
      <c r="AQ1636" s="587"/>
      <c r="AR1636" s="588">
        <f t="shared" si="1640"/>
        <v>0</v>
      </c>
      <c r="AS1636" s="588">
        <f t="shared" si="1619"/>
        <v>0</v>
      </c>
      <c r="AT1636" s="587"/>
      <c r="AU1636" s="588">
        <f t="shared" si="1641"/>
        <v>0</v>
      </c>
      <c r="AV1636" s="588">
        <f t="shared" si="1616"/>
        <v>0</v>
      </c>
      <c r="AW1636" s="587"/>
      <c r="AX1636" s="652"/>
      <c r="AY1636" s="706">
        <f t="shared" si="1617"/>
        <v>0</v>
      </c>
      <c r="BC1636" s="30">
        <f t="shared" si="1620"/>
        <v>0</v>
      </c>
      <c r="BD1636" s="30">
        <f t="shared" si="1621"/>
        <v>0</v>
      </c>
      <c r="BE1636" s="30">
        <f t="shared" si="1643"/>
        <v>0</v>
      </c>
      <c r="BF1636" s="30">
        <f t="shared" si="1622"/>
        <v>0</v>
      </c>
      <c r="BG1636" s="30">
        <f t="shared" si="1623"/>
        <v>0</v>
      </c>
      <c r="BH1636" s="30">
        <f t="shared" si="1642"/>
        <v>0</v>
      </c>
      <c r="BI1636" s="30">
        <f t="shared" si="1604"/>
        <v>0</v>
      </c>
      <c r="BJ1636" s="30">
        <f t="shared" si="1624"/>
        <v>0</v>
      </c>
      <c r="BK1636" s="704">
        <f t="shared" si="1625"/>
        <v>0</v>
      </c>
      <c r="BL1636" s="30">
        <f t="shared" si="1626"/>
        <v>0</v>
      </c>
      <c r="BM1636" s="30">
        <f t="shared" si="1627"/>
        <v>0</v>
      </c>
      <c r="BN1636" s="30">
        <f t="shared" ref="BN1636:BN1699" si="1645">AS1636-AP1636</f>
        <v>0</v>
      </c>
    </row>
    <row r="1637" spans="1:66" ht="15.75" thickBot="1" x14ac:dyDescent="0.3">
      <c r="A1637" s="52"/>
      <c r="B1637" s="53"/>
      <c r="C1637" s="700"/>
      <c r="D1637" s="53"/>
      <c r="E1637" s="62" t="e">
        <f t="shared" si="1603"/>
        <v>#N/A</v>
      </c>
      <c r="F1637" s="664" t="str">
        <f t="shared" si="1644"/>
        <v/>
      </c>
      <c r="G1637" s="587"/>
      <c r="H1637" s="588">
        <f t="shared" si="1628"/>
        <v>0</v>
      </c>
      <c r="I1637" s="588">
        <f t="shared" si="1605"/>
        <v>0</v>
      </c>
      <c r="J1637" s="587"/>
      <c r="K1637" s="588">
        <f t="shared" si="1629"/>
        <v>0</v>
      </c>
      <c r="L1637" s="588">
        <f t="shared" si="1606"/>
        <v>0</v>
      </c>
      <c r="M1637" s="587"/>
      <c r="N1637" s="588">
        <f t="shared" si="1630"/>
        <v>0</v>
      </c>
      <c r="O1637" s="588">
        <f t="shared" si="1607"/>
        <v>0</v>
      </c>
      <c r="P1637" s="587"/>
      <c r="Q1637" s="588">
        <f t="shared" si="1631"/>
        <v>0</v>
      </c>
      <c r="R1637" s="588">
        <f t="shared" si="1608"/>
        <v>0</v>
      </c>
      <c r="S1637" s="587"/>
      <c r="T1637" s="588">
        <f t="shared" si="1632"/>
        <v>0</v>
      </c>
      <c r="U1637" s="588">
        <f t="shared" si="1609"/>
        <v>0</v>
      </c>
      <c r="V1637" s="587"/>
      <c r="W1637" s="588">
        <f t="shared" si="1633"/>
        <v>0</v>
      </c>
      <c r="X1637" s="588">
        <f t="shared" si="1610"/>
        <v>0</v>
      </c>
      <c r="Y1637" s="587"/>
      <c r="Z1637" s="588">
        <f t="shared" si="1634"/>
        <v>0</v>
      </c>
      <c r="AA1637" s="588">
        <f t="shared" si="1618"/>
        <v>0</v>
      </c>
      <c r="AB1637" s="587"/>
      <c r="AC1637" s="588">
        <f t="shared" si="1635"/>
        <v>0</v>
      </c>
      <c r="AD1637" s="588">
        <f t="shared" si="1611"/>
        <v>0</v>
      </c>
      <c r="AE1637" s="587"/>
      <c r="AF1637" s="588">
        <f t="shared" si="1636"/>
        <v>0</v>
      </c>
      <c r="AG1637" s="588">
        <f t="shared" si="1612"/>
        <v>0</v>
      </c>
      <c r="AH1637" s="587"/>
      <c r="AI1637" s="588">
        <f t="shared" si="1637"/>
        <v>0</v>
      </c>
      <c r="AJ1637" s="588">
        <f t="shared" si="1613"/>
        <v>0</v>
      </c>
      <c r="AK1637" s="587"/>
      <c r="AL1637" s="588">
        <f t="shared" si="1638"/>
        <v>0</v>
      </c>
      <c r="AM1637" s="588">
        <f t="shared" si="1614"/>
        <v>0</v>
      </c>
      <c r="AN1637" s="587"/>
      <c r="AO1637" s="588">
        <f t="shared" si="1639"/>
        <v>0</v>
      </c>
      <c r="AP1637" s="588">
        <f t="shared" si="1615"/>
        <v>0</v>
      </c>
      <c r="AQ1637" s="587"/>
      <c r="AR1637" s="588">
        <f t="shared" si="1640"/>
        <v>0</v>
      </c>
      <c r="AS1637" s="588">
        <f t="shared" si="1619"/>
        <v>0</v>
      </c>
      <c r="AT1637" s="587"/>
      <c r="AU1637" s="588">
        <f t="shared" si="1641"/>
        <v>0</v>
      </c>
      <c r="AV1637" s="588">
        <f t="shared" si="1616"/>
        <v>0</v>
      </c>
      <c r="AW1637" s="587"/>
      <c r="AX1637" s="652"/>
      <c r="AY1637" s="706">
        <f t="shared" si="1617"/>
        <v>0</v>
      </c>
      <c r="BC1637" s="30">
        <f t="shared" si="1620"/>
        <v>0</v>
      </c>
      <c r="BD1637" s="30">
        <f t="shared" si="1621"/>
        <v>0</v>
      </c>
      <c r="BE1637" s="30">
        <f t="shared" si="1643"/>
        <v>0</v>
      </c>
      <c r="BF1637" s="30">
        <f t="shared" si="1622"/>
        <v>0</v>
      </c>
      <c r="BG1637" s="30">
        <f t="shared" si="1623"/>
        <v>0</v>
      </c>
      <c r="BH1637" s="30">
        <f t="shared" si="1642"/>
        <v>0</v>
      </c>
      <c r="BI1637" s="30">
        <f t="shared" si="1604"/>
        <v>0</v>
      </c>
      <c r="BJ1637" s="30">
        <f t="shared" si="1624"/>
        <v>0</v>
      </c>
      <c r="BK1637" s="704">
        <f t="shared" si="1625"/>
        <v>0</v>
      </c>
      <c r="BL1637" s="30">
        <f t="shared" si="1626"/>
        <v>0</v>
      </c>
      <c r="BM1637" s="30">
        <f t="shared" si="1627"/>
        <v>0</v>
      </c>
      <c r="BN1637" s="30">
        <f t="shared" si="1645"/>
        <v>0</v>
      </c>
    </row>
    <row r="1638" spans="1:66" ht="15.75" thickBot="1" x14ac:dyDescent="0.3">
      <c r="A1638" s="52"/>
      <c r="B1638" s="53"/>
      <c r="C1638" s="700"/>
      <c r="D1638" s="53"/>
      <c r="E1638" s="62" t="e">
        <f t="shared" si="1603"/>
        <v>#N/A</v>
      </c>
      <c r="F1638" s="664" t="str">
        <f t="shared" si="1644"/>
        <v/>
      </c>
      <c r="G1638" s="587"/>
      <c r="H1638" s="588">
        <f t="shared" si="1628"/>
        <v>0</v>
      </c>
      <c r="I1638" s="588">
        <f t="shared" si="1605"/>
        <v>0</v>
      </c>
      <c r="J1638" s="587"/>
      <c r="K1638" s="588">
        <f t="shared" si="1629"/>
        <v>0</v>
      </c>
      <c r="L1638" s="588">
        <f t="shared" si="1606"/>
        <v>0</v>
      </c>
      <c r="M1638" s="587"/>
      <c r="N1638" s="588">
        <f t="shared" si="1630"/>
        <v>0</v>
      </c>
      <c r="O1638" s="588">
        <f t="shared" si="1607"/>
        <v>0</v>
      </c>
      <c r="P1638" s="587"/>
      <c r="Q1638" s="588">
        <f t="shared" si="1631"/>
        <v>0</v>
      </c>
      <c r="R1638" s="588">
        <f t="shared" si="1608"/>
        <v>0</v>
      </c>
      <c r="S1638" s="587"/>
      <c r="T1638" s="588">
        <f t="shared" si="1632"/>
        <v>0</v>
      </c>
      <c r="U1638" s="588">
        <f t="shared" si="1609"/>
        <v>0</v>
      </c>
      <c r="V1638" s="587"/>
      <c r="W1638" s="588">
        <f t="shared" si="1633"/>
        <v>0</v>
      </c>
      <c r="X1638" s="588">
        <f t="shared" si="1610"/>
        <v>0</v>
      </c>
      <c r="Y1638" s="587"/>
      <c r="Z1638" s="588">
        <f t="shared" si="1634"/>
        <v>0</v>
      </c>
      <c r="AA1638" s="588">
        <f t="shared" si="1618"/>
        <v>0</v>
      </c>
      <c r="AB1638" s="587"/>
      <c r="AC1638" s="588">
        <f t="shared" si="1635"/>
        <v>0</v>
      </c>
      <c r="AD1638" s="588">
        <f t="shared" si="1611"/>
        <v>0</v>
      </c>
      <c r="AE1638" s="587"/>
      <c r="AF1638" s="588">
        <f t="shared" si="1636"/>
        <v>0</v>
      </c>
      <c r="AG1638" s="588">
        <f t="shared" si="1612"/>
        <v>0</v>
      </c>
      <c r="AH1638" s="587"/>
      <c r="AI1638" s="588">
        <f t="shared" si="1637"/>
        <v>0</v>
      </c>
      <c r="AJ1638" s="588">
        <f t="shared" si="1613"/>
        <v>0</v>
      </c>
      <c r="AK1638" s="587"/>
      <c r="AL1638" s="588">
        <f t="shared" si="1638"/>
        <v>0</v>
      </c>
      <c r="AM1638" s="588">
        <f t="shared" si="1614"/>
        <v>0</v>
      </c>
      <c r="AN1638" s="587"/>
      <c r="AO1638" s="588">
        <f t="shared" si="1639"/>
        <v>0</v>
      </c>
      <c r="AP1638" s="588">
        <f t="shared" si="1615"/>
        <v>0</v>
      </c>
      <c r="AQ1638" s="587"/>
      <c r="AR1638" s="588">
        <f t="shared" si="1640"/>
        <v>0</v>
      </c>
      <c r="AS1638" s="588">
        <f t="shared" si="1619"/>
        <v>0</v>
      </c>
      <c r="AT1638" s="587"/>
      <c r="AU1638" s="588">
        <f t="shared" si="1641"/>
        <v>0</v>
      </c>
      <c r="AV1638" s="588">
        <f t="shared" si="1616"/>
        <v>0</v>
      </c>
      <c r="AW1638" s="587"/>
      <c r="AX1638" s="652"/>
      <c r="AY1638" s="706">
        <f t="shared" si="1617"/>
        <v>0</v>
      </c>
      <c r="BC1638" s="30">
        <f t="shared" si="1620"/>
        <v>0</v>
      </c>
      <c r="BD1638" s="30">
        <f t="shared" si="1621"/>
        <v>0</v>
      </c>
      <c r="BE1638" s="30">
        <f t="shared" si="1643"/>
        <v>0</v>
      </c>
      <c r="BF1638" s="30">
        <f t="shared" si="1622"/>
        <v>0</v>
      </c>
      <c r="BG1638" s="30">
        <f t="shared" si="1623"/>
        <v>0</v>
      </c>
      <c r="BH1638" s="30">
        <f t="shared" si="1642"/>
        <v>0</v>
      </c>
      <c r="BI1638" s="30">
        <f t="shared" si="1604"/>
        <v>0</v>
      </c>
      <c r="BJ1638" s="30">
        <f t="shared" si="1624"/>
        <v>0</v>
      </c>
      <c r="BK1638" s="704">
        <f t="shared" si="1625"/>
        <v>0</v>
      </c>
      <c r="BL1638" s="30">
        <f t="shared" si="1626"/>
        <v>0</v>
      </c>
      <c r="BM1638" s="30">
        <f t="shared" si="1627"/>
        <v>0</v>
      </c>
      <c r="BN1638" s="30">
        <f t="shared" si="1645"/>
        <v>0</v>
      </c>
    </row>
    <row r="1639" spans="1:66" ht="15.75" thickBot="1" x14ac:dyDescent="0.3">
      <c r="A1639" s="52"/>
      <c r="B1639" s="53"/>
      <c r="C1639" s="700"/>
      <c r="D1639" s="53"/>
      <c r="E1639" s="62" t="e">
        <f t="shared" si="1603"/>
        <v>#N/A</v>
      </c>
      <c r="F1639" s="664" t="str">
        <f t="shared" si="1644"/>
        <v/>
      </c>
      <c r="G1639" s="587"/>
      <c r="H1639" s="588">
        <f t="shared" si="1628"/>
        <v>0</v>
      </c>
      <c r="I1639" s="588">
        <f t="shared" si="1605"/>
        <v>0</v>
      </c>
      <c r="J1639" s="587"/>
      <c r="K1639" s="588">
        <f t="shared" si="1629"/>
        <v>0</v>
      </c>
      <c r="L1639" s="588">
        <f t="shared" si="1606"/>
        <v>0</v>
      </c>
      <c r="M1639" s="587"/>
      <c r="N1639" s="588">
        <f t="shared" si="1630"/>
        <v>0</v>
      </c>
      <c r="O1639" s="588">
        <f t="shared" si="1607"/>
        <v>0</v>
      </c>
      <c r="P1639" s="587"/>
      <c r="Q1639" s="588">
        <f t="shared" si="1631"/>
        <v>0</v>
      </c>
      <c r="R1639" s="588">
        <f t="shared" si="1608"/>
        <v>0</v>
      </c>
      <c r="S1639" s="587"/>
      <c r="T1639" s="588">
        <f t="shared" si="1632"/>
        <v>0</v>
      </c>
      <c r="U1639" s="588">
        <f t="shared" si="1609"/>
        <v>0</v>
      </c>
      <c r="V1639" s="587"/>
      <c r="W1639" s="588">
        <f t="shared" si="1633"/>
        <v>0</v>
      </c>
      <c r="X1639" s="588">
        <f t="shared" si="1610"/>
        <v>0</v>
      </c>
      <c r="Y1639" s="587"/>
      <c r="Z1639" s="588">
        <f t="shared" si="1634"/>
        <v>0</v>
      </c>
      <c r="AA1639" s="588">
        <f t="shared" si="1618"/>
        <v>0</v>
      </c>
      <c r="AB1639" s="587"/>
      <c r="AC1639" s="588">
        <f t="shared" si="1635"/>
        <v>0</v>
      </c>
      <c r="AD1639" s="588">
        <f t="shared" si="1611"/>
        <v>0</v>
      </c>
      <c r="AE1639" s="587"/>
      <c r="AF1639" s="588">
        <f t="shared" si="1636"/>
        <v>0</v>
      </c>
      <c r="AG1639" s="588">
        <f t="shared" si="1612"/>
        <v>0</v>
      </c>
      <c r="AH1639" s="587"/>
      <c r="AI1639" s="588">
        <f t="shared" si="1637"/>
        <v>0</v>
      </c>
      <c r="AJ1639" s="588">
        <f t="shared" si="1613"/>
        <v>0</v>
      </c>
      <c r="AK1639" s="587"/>
      <c r="AL1639" s="588">
        <f t="shared" si="1638"/>
        <v>0</v>
      </c>
      <c r="AM1639" s="588">
        <f t="shared" si="1614"/>
        <v>0</v>
      </c>
      <c r="AN1639" s="587"/>
      <c r="AO1639" s="588">
        <f t="shared" si="1639"/>
        <v>0</v>
      </c>
      <c r="AP1639" s="588">
        <f t="shared" si="1615"/>
        <v>0</v>
      </c>
      <c r="AQ1639" s="587"/>
      <c r="AR1639" s="588">
        <f t="shared" si="1640"/>
        <v>0</v>
      </c>
      <c r="AS1639" s="588">
        <f t="shared" si="1619"/>
        <v>0</v>
      </c>
      <c r="AT1639" s="587"/>
      <c r="AU1639" s="588">
        <f t="shared" si="1641"/>
        <v>0</v>
      </c>
      <c r="AV1639" s="588">
        <f t="shared" si="1616"/>
        <v>0</v>
      </c>
      <c r="AW1639" s="587"/>
      <c r="AX1639" s="652"/>
      <c r="AY1639" s="706">
        <f t="shared" si="1617"/>
        <v>0</v>
      </c>
      <c r="BC1639" s="30">
        <f t="shared" si="1620"/>
        <v>0</v>
      </c>
      <c r="BD1639" s="30">
        <f t="shared" si="1621"/>
        <v>0</v>
      </c>
      <c r="BE1639" s="30">
        <f t="shared" si="1643"/>
        <v>0</v>
      </c>
      <c r="BF1639" s="30">
        <f t="shared" si="1622"/>
        <v>0</v>
      </c>
      <c r="BG1639" s="30">
        <f t="shared" si="1623"/>
        <v>0</v>
      </c>
      <c r="BH1639" s="30">
        <f t="shared" si="1642"/>
        <v>0</v>
      </c>
      <c r="BI1639" s="30">
        <f t="shared" si="1604"/>
        <v>0</v>
      </c>
      <c r="BJ1639" s="30">
        <f t="shared" si="1624"/>
        <v>0</v>
      </c>
      <c r="BK1639" s="704">
        <f t="shared" si="1625"/>
        <v>0</v>
      </c>
      <c r="BL1639" s="30">
        <f t="shared" si="1626"/>
        <v>0</v>
      </c>
      <c r="BM1639" s="30">
        <f t="shared" si="1627"/>
        <v>0</v>
      </c>
      <c r="BN1639" s="30">
        <f t="shared" si="1645"/>
        <v>0</v>
      </c>
    </row>
    <row r="1640" spans="1:66" ht="15.75" thickBot="1" x14ac:dyDescent="0.3">
      <c r="A1640" s="52"/>
      <c r="B1640" s="53"/>
      <c r="C1640" s="700"/>
      <c r="D1640" s="53"/>
      <c r="E1640" s="62" t="e">
        <f t="shared" ref="E1640:E1703" si="1646">INDEX(Index_TB_Card_Type,MATCH($D1640,Index_Card_name,0))</f>
        <v>#N/A</v>
      </c>
      <c r="F1640" s="664" t="str">
        <f t="shared" si="1644"/>
        <v/>
      </c>
      <c r="G1640" s="587"/>
      <c r="H1640" s="588">
        <f t="shared" si="1628"/>
        <v>0</v>
      </c>
      <c r="I1640" s="588">
        <f t="shared" si="1605"/>
        <v>0</v>
      </c>
      <c r="J1640" s="587"/>
      <c r="K1640" s="588">
        <f t="shared" si="1629"/>
        <v>0</v>
      </c>
      <c r="L1640" s="588">
        <f t="shared" si="1606"/>
        <v>0</v>
      </c>
      <c r="M1640" s="587"/>
      <c r="N1640" s="588">
        <f t="shared" si="1630"/>
        <v>0</v>
      </c>
      <c r="O1640" s="588">
        <f t="shared" si="1607"/>
        <v>0</v>
      </c>
      <c r="P1640" s="587"/>
      <c r="Q1640" s="588">
        <f t="shared" si="1631"/>
        <v>0</v>
      </c>
      <c r="R1640" s="588">
        <f t="shared" si="1608"/>
        <v>0</v>
      </c>
      <c r="S1640" s="587"/>
      <c r="T1640" s="588">
        <f t="shared" si="1632"/>
        <v>0</v>
      </c>
      <c r="U1640" s="588">
        <f t="shared" si="1609"/>
        <v>0</v>
      </c>
      <c r="V1640" s="587"/>
      <c r="W1640" s="588">
        <f t="shared" si="1633"/>
        <v>0</v>
      </c>
      <c r="X1640" s="588">
        <f t="shared" si="1610"/>
        <v>0</v>
      </c>
      <c r="Y1640" s="587"/>
      <c r="Z1640" s="588">
        <f t="shared" si="1634"/>
        <v>0</v>
      </c>
      <c r="AA1640" s="588">
        <f t="shared" si="1618"/>
        <v>0</v>
      </c>
      <c r="AB1640" s="587"/>
      <c r="AC1640" s="588">
        <f t="shared" si="1635"/>
        <v>0</v>
      </c>
      <c r="AD1640" s="588">
        <f t="shared" si="1611"/>
        <v>0</v>
      </c>
      <c r="AE1640" s="587"/>
      <c r="AF1640" s="588">
        <f t="shared" si="1636"/>
        <v>0</v>
      </c>
      <c r="AG1640" s="588">
        <f t="shared" si="1612"/>
        <v>0</v>
      </c>
      <c r="AH1640" s="587"/>
      <c r="AI1640" s="588">
        <f t="shared" si="1637"/>
        <v>0</v>
      </c>
      <c r="AJ1640" s="588">
        <f t="shared" si="1613"/>
        <v>0</v>
      </c>
      <c r="AK1640" s="587"/>
      <c r="AL1640" s="588">
        <f t="shared" si="1638"/>
        <v>0</v>
      </c>
      <c r="AM1640" s="588">
        <f t="shared" si="1614"/>
        <v>0</v>
      </c>
      <c r="AN1640" s="587"/>
      <c r="AO1640" s="588">
        <f t="shared" si="1639"/>
        <v>0</v>
      </c>
      <c r="AP1640" s="588">
        <f t="shared" si="1615"/>
        <v>0</v>
      </c>
      <c r="AQ1640" s="587"/>
      <c r="AR1640" s="588">
        <f t="shared" si="1640"/>
        <v>0</v>
      </c>
      <c r="AS1640" s="588">
        <f t="shared" si="1619"/>
        <v>0</v>
      </c>
      <c r="AT1640" s="587"/>
      <c r="AU1640" s="588">
        <f t="shared" si="1641"/>
        <v>0</v>
      </c>
      <c r="AV1640" s="588">
        <f t="shared" si="1616"/>
        <v>0</v>
      </c>
      <c r="AW1640" s="587"/>
      <c r="AX1640" s="652"/>
      <c r="AY1640" s="706">
        <f t="shared" si="1617"/>
        <v>0</v>
      </c>
      <c r="BC1640" s="30">
        <f t="shared" si="1620"/>
        <v>0</v>
      </c>
      <c r="BD1640" s="30">
        <f t="shared" si="1621"/>
        <v>0</v>
      </c>
      <c r="BE1640" s="30">
        <f t="shared" si="1643"/>
        <v>0</v>
      </c>
      <c r="BF1640" s="30">
        <f t="shared" si="1622"/>
        <v>0</v>
      </c>
      <c r="BG1640" s="30">
        <f t="shared" si="1623"/>
        <v>0</v>
      </c>
      <c r="BH1640" s="30">
        <f t="shared" si="1642"/>
        <v>0</v>
      </c>
      <c r="BI1640" s="30">
        <f t="shared" si="1604"/>
        <v>0</v>
      </c>
      <c r="BJ1640" s="30">
        <f t="shared" si="1624"/>
        <v>0</v>
      </c>
      <c r="BK1640" s="704">
        <f t="shared" si="1625"/>
        <v>0</v>
      </c>
      <c r="BL1640" s="30">
        <f t="shared" si="1626"/>
        <v>0</v>
      </c>
      <c r="BM1640" s="30">
        <f t="shared" si="1627"/>
        <v>0</v>
      </c>
      <c r="BN1640" s="30">
        <f t="shared" si="1645"/>
        <v>0</v>
      </c>
    </row>
    <row r="1641" spans="1:66" ht="15.75" thickBot="1" x14ac:dyDescent="0.3">
      <c r="A1641" s="52"/>
      <c r="B1641" s="53"/>
      <c r="C1641" s="700"/>
      <c r="D1641" s="53"/>
      <c r="E1641" s="62" t="e">
        <f t="shared" si="1646"/>
        <v>#N/A</v>
      </c>
      <c r="F1641" s="664" t="str">
        <f t="shared" si="1644"/>
        <v/>
      </c>
      <c r="G1641" s="587"/>
      <c r="H1641" s="588">
        <f t="shared" si="1628"/>
        <v>0</v>
      </c>
      <c r="I1641" s="588">
        <f t="shared" si="1605"/>
        <v>0</v>
      </c>
      <c r="J1641" s="587"/>
      <c r="K1641" s="588">
        <f t="shared" si="1629"/>
        <v>0</v>
      </c>
      <c r="L1641" s="588">
        <f t="shared" si="1606"/>
        <v>0</v>
      </c>
      <c r="M1641" s="587"/>
      <c r="N1641" s="588">
        <f t="shared" si="1630"/>
        <v>0</v>
      </c>
      <c r="O1641" s="588">
        <f t="shared" si="1607"/>
        <v>0</v>
      </c>
      <c r="P1641" s="587"/>
      <c r="Q1641" s="588">
        <f t="shared" si="1631"/>
        <v>0</v>
      </c>
      <c r="R1641" s="588">
        <f t="shared" si="1608"/>
        <v>0</v>
      </c>
      <c r="S1641" s="587"/>
      <c r="T1641" s="588">
        <f t="shared" si="1632"/>
        <v>0</v>
      </c>
      <c r="U1641" s="588">
        <f t="shared" si="1609"/>
        <v>0</v>
      </c>
      <c r="V1641" s="587"/>
      <c r="W1641" s="588">
        <f t="shared" si="1633"/>
        <v>0</v>
      </c>
      <c r="X1641" s="588">
        <f t="shared" si="1610"/>
        <v>0</v>
      </c>
      <c r="Y1641" s="587"/>
      <c r="Z1641" s="588">
        <f t="shared" si="1634"/>
        <v>0</v>
      </c>
      <c r="AA1641" s="588">
        <f t="shared" si="1618"/>
        <v>0</v>
      </c>
      <c r="AB1641" s="587"/>
      <c r="AC1641" s="588">
        <f t="shared" si="1635"/>
        <v>0</v>
      </c>
      <c r="AD1641" s="588">
        <f t="shared" si="1611"/>
        <v>0</v>
      </c>
      <c r="AE1641" s="587"/>
      <c r="AF1641" s="588">
        <f t="shared" si="1636"/>
        <v>0</v>
      </c>
      <c r="AG1641" s="588">
        <f t="shared" si="1612"/>
        <v>0</v>
      </c>
      <c r="AH1641" s="587"/>
      <c r="AI1641" s="588">
        <f t="shared" si="1637"/>
        <v>0</v>
      </c>
      <c r="AJ1641" s="588">
        <f t="shared" si="1613"/>
        <v>0</v>
      </c>
      <c r="AK1641" s="587"/>
      <c r="AL1641" s="588">
        <f t="shared" si="1638"/>
        <v>0</v>
      </c>
      <c r="AM1641" s="588">
        <f t="shared" si="1614"/>
        <v>0</v>
      </c>
      <c r="AN1641" s="587"/>
      <c r="AO1641" s="588">
        <f t="shared" si="1639"/>
        <v>0</v>
      </c>
      <c r="AP1641" s="588">
        <f t="shared" si="1615"/>
        <v>0</v>
      </c>
      <c r="AQ1641" s="587"/>
      <c r="AR1641" s="588">
        <f t="shared" si="1640"/>
        <v>0</v>
      </c>
      <c r="AS1641" s="588">
        <f t="shared" si="1619"/>
        <v>0</v>
      </c>
      <c r="AT1641" s="587"/>
      <c r="AU1641" s="588">
        <f t="shared" si="1641"/>
        <v>0</v>
      </c>
      <c r="AV1641" s="588">
        <f t="shared" si="1616"/>
        <v>0</v>
      </c>
      <c r="AW1641" s="587"/>
      <c r="AX1641" s="652"/>
      <c r="AY1641" s="706">
        <f t="shared" si="1617"/>
        <v>0</v>
      </c>
      <c r="BC1641" s="30">
        <f t="shared" si="1620"/>
        <v>0</v>
      </c>
      <c r="BD1641" s="30">
        <f t="shared" si="1621"/>
        <v>0</v>
      </c>
      <c r="BE1641" s="30">
        <f t="shared" si="1643"/>
        <v>0</v>
      </c>
      <c r="BF1641" s="30">
        <f t="shared" si="1622"/>
        <v>0</v>
      </c>
      <c r="BG1641" s="30">
        <f t="shared" si="1623"/>
        <v>0</v>
      </c>
      <c r="BH1641" s="30">
        <f t="shared" si="1642"/>
        <v>0</v>
      </c>
      <c r="BI1641" s="30">
        <f t="shared" si="1604"/>
        <v>0</v>
      </c>
      <c r="BJ1641" s="30">
        <f t="shared" si="1624"/>
        <v>0</v>
      </c>
      <c r="BK1641" s="704">
        <f t="shared" si="1625"/>
        <v>0</v>
      </c>
      <c r="BL1641" s="30">
        <f t="shared" si="1626"/>
        <v>0</v>
      </c>
      <c r="BM1641" s="30">
        <f t="shared" si="1627"/>
        <v>0</v>
      </c>
      <c r="BN1641" s="30">
        <f t="shared" si="1645"/>
        <v>0</v>
      </c>
    </row>
    <row r="1642" spans="1:66" ht="15.75" thickBot="1" x14ac:dyDescent="0.3">
      <c r="A1642" s="52"/>
      <c r="B1642" s="53"/>
      <c r="C1642" s="700"/>
      <c r="D1642" s="53"/>
      <c r="E1642" s="62" t="e">
        <f t="shared" si="1646"/>
        <v>#N/A</v>
      </c>
      <c r="F1642" s="664" t="str">
        <f t="shared" si="1644"/>
        <v/>
      </c>
      <c r="G1642" s="587"/>
      <c r="H1642" s="588">
        <f t="shared" si="1628"/>
        <v>0</v>
      </c>
      <c r="I1642" s="588">
        <f t="shared" si="1605"/>
        <v>0</v>
      </c>
      <c r="J1642" s="587"/>
      <c r="K1642" s="588">
        <f t="shared" si="1629"/>
        <v>0</v>
      </c>
      <c r="L1642" s="588">
        <f t="shared" si="1606"/>
        <v>0</v>
      </c>
      <c r="M1642" s="587"/>
      <c r="N1642" s="588">
        <f t="shared" si="1630"/>
        <v>0</v>
      </c>
      <c r="O1642" s="588">
        <f t="shared" si="1607"/>
        <v>0</v>
      </c>
      <c r="P1642" s="587"/>
      <c r="Q1642" s="588">
        <f t="shared" si="1631"/>
        <v>0</v>
      </c>
      <c r="R1642" s="588">
        <f t="shared" si="1608"/>
        <v>0</v>
      </c>
      <c r="S1642" s="587"/>
      <c r="T1642" s="588">
        <f t="shared" si="1632"/>
        <v>0</v>
      </c>
      <c r="U1642" s="588">
        <f t="shared" si="1609"/>
        <v>0</v>
      </c>
      <c r="V1642" s="587"/>
      <c r="W1642" s="588">
        <f t="shared" si="1633"/>
        <v>0</v>
      </c>
      <c r="X1642" s="588">
        <f t="shared" si="1610"/>
        <v>0</v>
      </c>
      <c r="Y1642" s="587"/>
      <c r="Z1642" s="588">
        <f t="shared" si="1634"/>
        <v>0</v>
      </c>
      <c r="AA1642" s="588">
        <f t="shared" si="1618"/>
        <v>0</v>
      </c>
      <c r="AB1642" s="587"/>
      <c r="AC1642" s="588">
        <f t="shared" si="1635"/>
        <v>0</v>
      </c>
      <c r="AD1642" s="588">
        <f t="shared" si="1611"/>
        <v>0</v>
      </c>
      <c r="AE1642" s="587"/>
      <c r="AF1642" s="588">
        <f t="shared" si="1636"/>
        <v>0</v>
      </c>
      <c r="AG1642" s="588">
        <f t="shared" si="1612"/>
        <v>0</v>
      </c>
      <c r="AH1642" s="587"/>
      <c r="AI1642" s="588">
        <f t="shared" si="1637"/>
        <v>0</v>
      </c>
      <c r="AJ1642" s="588">
        <f t="shared" si="1613"/>
        <v>0</v>
      </c>
      <c r="AK1642" s="587"/>
      <c r="AL1642" s="588">
        <f t="shared" si="1638"/>
        <v>0</v>
      </c>
      <c r="AM1642" s="588">
        <f t="shared" si="1614"/>
        <v>0</v>
      </c>
      <c r="AN1642" s="587"/>
      <c r="AO1642" s="588">
        <f t="shared" si="1639"/>
        <v>0</v>
      </c>
      <c r="AP1642" s="588">
        <f t="shared" si="1615"/>
        <v>0</v>
      </c>
      <c r="AQ1642" s="587"/>
      <c r="AR1642" s="588">
        <f t="shared" si="1640"/>
        <v>0</v>
      </c>
      <c r="AS1642" s="588">
        <f t="shared" si="1619"/>
        <v>0</v>
      </c>
      <c r="AT1642" s="587"/>
      <c r="AU1642" s="588">
        <f t="shared" si="1641"/>
        <v>0</v>
      </c>
      <c r="AV1642" s="588">
        <f t="shared" si="1616"/>
        <v>0</v>
      </c>
      <c r="AW1642" s="587"/>
      <c r="AX1642" s="652"/>
      <c r="AY1642" s="706">
        <f t="shared" si="1617"/>
        <v>0</v>
      </c>
      <c r="BC1642" s="30">
        <f t="shared" si="1620"/>
        <v>0</v>
      </c>
      <c r="BD1642" s="30">
        <f t="shared" si="1621"/>
        <v>0</v>
      </c>
      <c r="BE1642" s="30">
        <f t="shared" si="1643"/>
        <v>0</v>
      </c>
      <c r="BF1642" s="30">
        <f t="shared" si="1622"/>
        <v>0</v>
      </c>
      <c r="BG1642" s="30">
        <f t="shared" si="1623"/>
        <v>0</v>
      </c>
      <c r="BH1642" s="30">
        <f t="shared" si="1642"/>
        <v>0</v>
      </c>
      <c r="BI1642" s="30">
        <f t="shared" si="1604"/>
        <v>0</v>
      </c>
      <c r="BJ1642" s="30">
        <f t="shared" si="1624"/>
        <v>0</v>
      </c>
      <c r="BK1642" s="704">
        <f t="shared" si="1625"/>
        <v>0</v>
      </c>
      <c r="BL1642" s="30">
        <f t="shared" si="1626"/>
        <v>0</v>
      </c>
      <c r="BM1642" s="30">
        <f t="shared" si="1627"/>
        <v>0</v>
      </c>
      <c r="BN1642" s="30">
        <f t="shared" si="1645"/>
        <v>0</v>
      </c>
    </row>
    <row r="1643" spans="1:66" ht="15.75" thickBot="1" x14ac:dyDescent="0.3">
      <c r="A1643" s="52"/>
      <c r="B1643" s="53"/>
      <c r="C1643" s="700"/>
      <c r="D1643" s="53"/>
      <c r="E1643" s="62" t="e">
        <f t="shared" si="1646"/>
        <v>#N/A</v>
      </c>
      <c r="F1643" s="664" t="str">
        <f t="shared" si="1644"/>
        <v/>
      </c>
      <c r="G1643" s="587"/>
      <c r="H1643" s="588">
        <f t="shared" si="1628"/>
        <v>0</v>
      </c>
      <c r="I1643" s="588">
        <f t="shared" si="1605"/>
        <v>0</v>
      </c>
      <c r="J1643" s="587"/>
      <c r="K1643" s="588">
        <f t="shared" si="1629"/>
        <v>0</v>
      </c>
      <c r="L1643" s="588">
        <f t="shared" si="1606"/>
        <v>0</v>
      </c>
      <c r="M1643" s="587"/>
      <c r="N1643" s="588">
        <f t="shared" si="1630"/>
        <v>0</v>
      </c>
      <c r="O1643" s="588">
        <f t="shared" si="1607"/>
        <v>0</v>
      </c>
      <c r="P1643" s="587"/>
      <c r="Q1643" s="588">
        <f t="shared" si="1631"/>
        <v>0</v>
      </c>
      <c r="R1643" s="588">
        <f t="shared" si="1608"/>
        <v>0</v>
      </c>
      <c r="S1643" s="587"/>
      <c r="T1643" s="588">
        <f t="shared" si="1632"/>
        <v>0</v>
      </c>
      <c r="U1643" s="588">
        <f t="shared" si="1609"/>
        <v>0</v>
      </c>
      <c r="V1643" s="587"/>
      <c r="W1643" s="588">
        <f t="shared" si="1633"/>
        <v>0</v>
      </c>
      <c r="X1643" s="588">
        <f t="shared" si="1610"/>
        <v>0</v>
      </c>
      <c r="Y1643" s="587"/>
      <c r="Z1643" s="588">
        <f t="shared" si="1634"/>
        <v>0</v>
      </c>
      <c r="AA1643" s="588">
        <f t="shared" si="1618"/>
        <v>0</v>
      </c>
      <c r="AB1643" s="587"/>
      <c r="AC1643" s="588">
        <f t="shared" si="1635"/>
        <v>0</v>
      </c>
      <c r="AD1643" s="588">
        <f t="shared" si="1611"/>
        <v>0</v>
      </c>
      <c r="AE1643" s="587"/>
      <c r="AF1643" s="588">
        <f t="shared" si="1636"/>
        <v>0</v>
      </c>
      <c r="AG1643" s="588">
        <f t="shared" si="1612"/>
        <v>0</v>
      </c>
      <c r="AH1643" s="587"/>
      <c r="AI1643" s="588">
        <f t="shared" si="1637"/>
        <v>0</v>
      </c>
      <c r="AJ1643" s="588">
        <f t="shared" si="1613"/>
        <v>0</v>
      </c>
      <c r="AK1643" s="587"/>
      <c r="AL1643" s="588">
        <f t="shared" si="1638"/>
        <v>0</v>
      </c>
      <c r="AM1643" s="588">
        <f t="shared" si="1614"/>
        <v>0</v>
      </c>
      <c r="AN1643" s="587"/>
      <c r="AO1643" s="588">
        <f t="shared" si="1639"/>
        <v>0</v>
      </c>
      <c r="AP1643" s="588">
        <f t="shared" si="1615"/>
        <v>0</v>
      </c>
      <c r="AQ1643" s="587"/>
      <c r="AR1643" s="588">
        <f t="shared" si="1640"/>
        <v>0</v>
      </c>
      <c r="AS1643" s="588">
        <f t="shared" si="1619"/>
        <v>0</v>
      </c>
      <c r="AT1643" s="587"/>
      <c r="AU1643" s="588">
        <f t="shared" si="1641"/>
        <v>0</v>
      </c>
      <c r="AV1643" s="588">
        <f t="shared" si="1616"/>
        <v>0</v>
      </c>
      <c r="AW1643" s="587"/>
      <c r="AX1643" s="652"/>
      <c r="AY1643" s="706">
        <f t="shared" si="1617"/>
        <v>0</v>
      </c>
      <c r="BC1643" s="30">
        <f t="shared" si="1620"/>
        <v>0</v>
      </c>
      <c r="BD1643" s="30">
        <f t="shared" si="1621"/>
        <v>0</v>
      </c>
      <c r="BE1643" s="30">
        <f t="shared" si="1643"/>
        <v>0</v>
      </c>
      <c r="BF1643" s="30">
        <f t="shared" si="1622"/>
        <v>0</v>
      </c>
      <c r="BG1643" s="30">
        <f t="shared" si="1623"/>
        <v>0</v>
      </c>
      <c r="BH1643" s="30">
        <f t="shared" si="1642"/>
        <v>0</v>
      </c>
      <c r="BI1643" s="30">
        <f t="shared" si="1604"/>
        <v>0</v>
      </c>
      <c r="BJ1643" s="30">
        <f t="shared" si="1624"/>
        <v>0</v>
      </c>
      <c r="BK1643" s="704">
        <f t="shared" si="1625"/>
        <v>0</v>
      </c>
      <c r="BL1643" s="30">
        <f t="shared" si="1626"/>
        <v>0</v>
      </c>
      <c r="BM1643" s="30">
        <f t="shared" si="1627"/>
        <v>0</v>
      </c>
      <c r="BN1643" s="30">
        <f t="shared" si="1645"/>
        <v>0</v>
      </c>
    </row>
    <row r="1644" spans="1:66" ht="15.75" thickBot="1" x14ac:dyDescent="0.3">
      <c r="A1644" s="52"/>
      <c r="B1644" s="53"/>
      <c r="C1644" s="700"/>
      <c r="D1644" s="53"/>
      <c r="E1644" s="62" t="e">
        <f t="shared" si="1646"/>
        <v>#N/A</v>
      </c>
      <c r="F1644" s="664" t="str">
        <f t="shared" si="1644"/>
        <v/>
      </c>
      <c r="G1644" s="587"/>
      <c r="H1644" s="588">
        <f t="shared" si="1628"/>
        <v>0</v>
      </c>
      <c r="I1644" s="588">
        <f t="shared" si="1605"/>
        <v>0</v>
      </c>
      <c r="J1644" s="587"/>
      <c r="K1644" s="588">
        <f t="shared" si="1629"/>
        <v>0</v>
      </c>
      <c r="L1644" s="588">
        <f t="shared" si="1606"/>
        <v>0</v>
      </c>
      <c r="M1644" s="587"/>
      <c r="N1644" s="588">
        <f t="shared" si="1630"/>
        <v>0</v>
      </c>
      <c r="O1644" s="588">
        <f t="shared" si="1607"/>
        <v>0</v>
      </c>
      <c r="P1644" s="587"/>
      <c r="Q1644" s="588">
        <f t="shared" si="1631"/>
        <v>0</v>
      </c>
      <c r="R1644" s="588">
        <f t="shared" si="1608"/>
        <v>0</v>
      </c>
      <c r="S1644" s="587"/>
      <c r="T1644" s="588">
        <f t="shared" si="1632"/>
        <v>0</v>
      </c>
      <c r="U1644" s="588">
        <f t="shared" si="1609"/>
        <v>0</v>
      </c>
      <c r="V1644" s="587"/>
      <c r="W1644" s="588">
        <f t="shared" si="1633"/>
        <v>0</v>
      </c>
      <c r="X1644" s="588">
        <f t="shared" si="1610"/>
        <v>0</v>
      </c>
      <c r="Y1644" s="587"/>
      <c r="Z1644" s="588">
        <f t="shared" si="1634"/>
        <v>0</v>
      </c>
      <c r="AA1644" s="588">
        <f t="shared" si="1618"/>
        <v>0</v>
      </c>
      <c r="AB1644" s="587"/>
      <c r="AC1644" s="588">
        <f t="shared" si="1635"/>
        <v>0</v>
      </c>
      <c r="AD1644" s="588">
        <f t="shared" si="1611"/>
        <v>0</v>
      </c>
      <c r="AE1644" s="587"/>
      <c r="AF1644" s="588">
        <f t="shared" si="1636"/>
        <v>0</v>
      </c>
      <c r="AG1644" s="588">
        <f t="shared" si="1612"/>
        <v>0</v>
      </c>
      <c r="AH1644" s="587"/>
      <c r="AI1644" s="588">
        <f t="shared" si="1637"/>
        <v>0</v>
      </c>
      <c r="AJ1644" s="588">
        <f t="shared" si="1613"/>
        <v>0</v>
      </c>
      <c r="AK1644" s="587"/>
      <c r="AL1644" s="588">
        <f t="shared" si="1638"/>
        <v>0</v>
      </c>
      <c r="AM1644" s="588">
        <f t="shared" si="1614"/>
        <v>0</v>
      </c>
      <c r="AN1644" s="587"/>
      <c r="AO1644" s="588">
        <f t="shared" si="1639"/>
        <v>0</v>
      </c>
      <c r="AP1644" s="588">
        <f t="shared" si="1615"/>
        <v>0</v>
      </c>
      <c r="AQ1644" s="587"/>
      <c r="AR1644" s="588">
        <f t="shared" si="1640"/>
        <v>0</v>
      </c>
      <c r="AS1644" s="588">
        <f t="shared" si="1619"/>
        <v>0</v>
      </c>
      <c r="AT1644" s="587"/>
      <c r="AU1644" s="588">
        <f t="shared" si="1641"/>
        <v>0</v>
      </c>
      <c r="AV1644" s="588">
        <f t="shared" si="1616"/>
        <v>0</v>
      </c>
      <c r="AW1644" s="587"/>
      <c r="AX1644" s="652"/>
      <c r="AY1644" s="706">
        <f t="shared" si="1617"/>
        <v>0</v>
      </c>
      <c r="BC1644" s="30">
        <f t="shared" si="1620"/>
        <v>0</v>
      </c>
      <c r="BD1644" s="30">
        <f t="shared" si="1621"/>
        <v>0</v>
      </c>
      <c r="BE1644" s="30">
        <f t="shared" si="1643"/>
        <v>0</v>
      </c>
      <c r="BF1644" s="30">
        <f t="shared" si="1622"/>
        <v>0</v>
      </c>
      <c r="BG1644" s="30">
        <f t="shared" si="1623"/>
        <v>0</v>
      </c>
      <c r="BH1644" s="30">
        <f t="shared" si="1642"/>
        <v>0</v>
      </c>
      <c r="BI1644" s="30">
        <f t="shared" si="1604"/>
        <v>0</v>
      </c>
      <c r="BJ1644" s="30">
        <f t="shared" si="1624"/>
        <v>0</v>
      </c>
      <c r="BK1644" s="704">
        <f t="shared" si="1625"/>
        <v>0</v>
      </c>
      <c r="BL1644" s="30">
        <f t="shared" si="1626"/>
        <v>0</v>
      </c>
      <c r="BM1644" s="30">
        <f t="shared" si="1627"/>
        <v>0</v>
      </c>
      <c r="BN1644" s="30">
        <f t="shared" si="1645"/>
        <v>0</v>
      </c>
    </row>
    <row r="1645" spans="1:66" ht="15.75" thickBot="1" x14ac:dyDescent="0.3">
      <c r="A1645" s="52"/>
      <c r="B1645" s="53"/>
      <c r="C1645" s="700"/>
      <c r="D1645" s="53"/>
      <c r="E1645" s="62" t="e">
        <f t="shared" si="1646"/>
        <v>#N/A</v>
      </c>
      <c r="F1645" s="664" t="str">
        <f t="shared" si="1644"/>
        <v/>
      </c>
      <c r="G1645" s="587"/>
      <c r="H1645" s="588">
        <f t="shared" si="1628"/>
        <v>0</v>
      </c>
      <c r="I1645" s="588">
        <f t="shared" si="1605"/>
        <v>0</v>
      </c>
      <c r="J1645" s="587"/>
      <c r="K1645" s="588">
        <f t="shared" si="1629"/>
        <v>0</v>
      </c>
      <c r="L1645" s="588">
        <f t="shared" si="1606"/>
        <v>0</v>
      </c>
      <c r="M1645" s="587"/>
      <c r="N1645" s="588">
        <f t="shared" si="1630"/>
        <v>0</v>
      </c>
      <c r="O1645" s="588">
        <f t="shared" si="1607"/>
        <v>0</v>
      </c>
      <c r="P1645" s="587"/>
      <c r="Q1645" s="588">
        <f t="shared" si="1631"/>
        <v>0</v>
      </c>
      <c r="R1645" s="588">
        <f t="shared" si="1608"/>
        <v>0</v>
      </c>
      <c r="S1645" s="587"/>
      <c r="T1645" s="588">
        <f t="shared" si="1632"/>
        <v>0</v>
      </c>
      <c r="U1645" s="588">
        <f t="shared" si="1609"/>
        <v>0</v>
      </c>
      <c r="V1645" s="587"/>
      <c r="W1645" s="588">
        <f t="shared" si="1633"/>
        <v>0</v>
      </c>
      <c r="X1645" s="588">
        <f t="shared" si="1610"/>
        <v>0</v>
      </c>
      <c r="Y1645" s="587"/>
      <c r="Z1645" s="588">
        <f t="shared" si="1634"/>
        <v>0</v>
      </c>
      <c r="AA1645" s="588">
        <f t="shared" si="1618"/>
        <v>0</v>
      </c>
      <c r="AB1645" s="587"/>
      <c r="AC1645" s="588">
        <f t="shared" si="1635"/>
        <v>0</v>
      </c>
      <c r="AD1645" s="588">
        <f t="shared" si="1611"/>
        <v>0</v>
      </c>
      <c r="AE1645" s="587"/>
      <c r="AF1645" s="588">
        <f t="shared" si="1636"/>
        <v>0</v>
      </c>
      <c r="AG1645" s="588">
        <f t="shared" si="1612"/>
        <v>0</v>
      </c>
      <c r="AH1645" s="587"/>
      <c r="AI1645" s="588">
        <f t="shared" si="1637"/>
        <v>0</v>
      </c>
      <c r="AJ1645" s="588">
        <f t="shared" si="1613"/>
        <v>0</v>
      </c>
      <c r="AK1645" s="587"/>
      <c r="AL1645" s="588">
        <f t="shared" si="1638"/>
        <v>0</v>
      </c>
      <c r="AM1645" s="588">
        <f t="shared" si="1614"/>
        <v>0</v>
      </c>
      <c r="AN1645" s="587"/>
      <c r="AO1645" s="588">
        <f t="shared" si="1639"/>
        <v>0</v>
      </c>
      <c r="AP1645" s="588">
        <f t="shared" si="1615"/>
        <v>0</v>
      </c>
      <c r="AQ1645" s="587"/>
      <c r="AR1645" s="588">
        <f t="shared" si="1640"/>
        <v>0</v>
      </c>
      <c r="AS1645" s="588">
        <f t="shared" si="1619"/>
        <v>0</v>
      </c>
      <c r="AT1645" s="587"/>
      <c r="AU1645" s="588">
        <f t="shared" si="1641"/>
        <v>0</v>
      </c>
      <c r="AV1645" s="588">
        <f t="shared" si="1616"/>
        <v>0</v>
      </c>
      <c r="AW1645" s="587"/>
      <c r="AX1645" s="652"/>
      <c r="AY1645" s="706">
        <f t="shared" si="1617"/>
        <v>0</v>
      </c>
      <c r="BC1645" s="30">
        <f t="shared" si="1620"/>
        <v>0</v>
      </c>
      <c r="BD1645" s="30">
        <f t="shared" si="1621"/>
        <v>0</v>
      </c>
      <c r="BE1645" s="30">
        <f t="shared" si="1643"/>
        <v>0</v>
      </c>
      <c r="BF1645" s="30">
        <f t="shared" si="1622"/>
        <v>0</v>
      </c>
      <c r="BG1645" s="30">
        <f t="shared" si="1623"/>
        <v>0</v>
      </c>
      <c r="BH1645" s="30">
        <f t="shared" si="1642"/>
        <v>0</v>
      </c>
      <c r="BI1645" s="30">
        <f t="shared" si="1604"/>
        <v>0</v>
      </c>
      <c r="BJ1645" s="30">
        <f t="shared" si="1624"/>
        <v>0</v>
      </c>
      <c r="BK1645" s="704">
        <f t="shared" si="1625"/>
        <v>0</v>
      </c>
      <c r="BL1645" s="30">
        <f t="shared" si="1626"/>
        <v>0</v>
      </c>
      <c r="BM1645" s="30">
        <f t="shared" si="1627"/>
        <v>0</v>
      </c>
      <c r="BN1645" s="30">
        <f t="shared" si="1645"/>
        <v>0</v>
      </c>
    </row>
    <row r="1646" spans="1:66" ht="15.75" thickBot="1" x14ac:dyDescent="0.3">
      <c r="A1646" s="52"/>
      <c r="B1646" s="53"/>
      <c r="C1646" s="700"/>
      <c r="D1646" s="53"/>
      <c r="E1646" s="62" t="e">
        <f t="shared" si="1646"/>
        <v>#N/A</v>
      </c>
      <c r="F1646" s="664" t="str">
        <f t="shared" si="1644"/>
        <v/>
      </c>
      <c r="G1646" s="587"/>
      <c r="H1646" s="588">
        <f t="shared" si="1628"/>
        <v>0</v>
      </c>
      <c r="I1646" s="588">
        <f t="shared" si="1605"/>
        <v>0</v>
      </c>
      <c r="J1646" s="587"/>
      <c r="K1646" s="588">
        <f t="shared" si="1629"/>
        <v>0</v>
      </c>
      <c r="L1646" s="588">
        <f t="shared" si="1606"/>
        <v>0</v>
      </c>
      <c r="M1646" s="587"/>
      <c r="N1646" s="588">
        <f t="shared" si="1630"/>
        <v>0</v>
      </c>
      <c r="O1646" s="588">
        <f t="shared" si="1607"/>
        <v>0</v>
      </c>
      <c r="P1646" s="587"/>
      <c r="Q1646" s="588">
        <f t="shared" si="1631"/>
        <v>0</v>
      </c>
      <c r="R1646" s="588">
        <f t="shared" si="1608"/>
        <v>0</v>
      </c>
      <c r="S1646" s="587"/>
      <c r="T1646" s="588">
        <f t="shared" si="1632"/>
        <v>0</v>
      </c>
      <c r="U1646" s="588">
        <f t="shared" si="1609"/>
        <v>0</v>
      </c>
      <c r="V1646" s="587"/>
      <c r="W1646" s="588">
        <f t="shared" si="1633"/>
        <v>0</v>
      </c>
      <c r="X1646" s="588">
        <f t="shared" si="1610"/>
        <v>0</v>
      </c>
      <c r="Y1646" s="587"/>
      <c r="Z1646" s="588">
        <f t="shared" si="1634"/>
        <v>0</v>
      </c>
      <c r="AA1646" s="588">
        <f t="shared" si="1618"/>
        <v>0</v>
      </c>
      <c r="AB1646" s="587"/>
      <c r="AC1646" s="588">
        <f t="shared" si="1635"/>
        <v>0</v>
      </c>
      <c r="AD1646" s="588">
        <f t="shared" si="1611"/>
        <v>0</v>
      </c>
      <c r="AE1646" s="587"/>
      <c r="AF1646" s="588">
        <f t="shared" si="1636"/>
        <v>0</v>
      </c>
      <c r="AG1646" s="588">
        <f t="shared" si="1612"/>
        <v>0</v>
      </c>
      <c r="AH1646" s="587"/>
      <c r="AI1646" s="588">
        <f t="shared" si="1637"/>
        <v>0</v>
      </c>
      <c r="AJ1646" s="588">
        <f t="shared" si="1613"/>
        <v>0</v>
      </c>
      <c r="AK1646" s="587"/>
      <c r="AL1646" s="588">
        <f t="shared" si="1638"/>
        <v>0</v>
      </c>
      <c r="AM1646" s="588">
        <f t="shared" si="1614"/>
        <v>0</v>
      </c>
      <c r="AN1646" s="587"/>
      <c r="AO1646" s="588">
        <f t="shared" si="1639"/>
        <v>0</v>
      </c>
      <c r="AP1646" s="588">
        <f t="shared" si="1615"/>
        <v>0</v>
      </c>
      <c r="AQ1646" s="587"/>
      <c r="AR1646" s="588">
        <f t="shared" si="1640"/>
        <v>0</v>
      </c>
      <c r="AS1646" s="588">
        <f t="shared" si="1619"/>
        <v>0</v>
      </c>
      <c r="AT1646" s="587"/>
      <c r="AU1646" s="588">
        <f t="shared" si="1641"/>
        <v>0</v>
      </c>
      <c r="AV1646" s="588">
        <f t="shared" si="1616"/>
        <v>0</v>
      </c>
      <c r="AW1646" s="587"/>
      <c r="AX1646" s="652"/>
      <c r="AY1646" s="706">
        <f t="shared" si="1617"/>
        <v>0</v>
      </c>
      <c r="BC1646" s="30">
        <f t="shared" si="1620"/>
        <v>0</v>
      </c>
      <c r="BD1646" s="30">
        <f t="shared" si="1621"/>
        <v>0</v>
      </c>
      <c r="BE1646" s="30">
        <f t="shared" si="1643"/>
        <v>0</v>
      </c>
      <c r="BF1646" s="30">
        <f t="shared" si="1622"/>
        <v>0</v>
      </c>
      <c r="BG1646" s="30">
        <f t="shared" si="1623"/>
        <v>0</v>
      </c>
      <c r="BH1646" s="30">
        <f t="shared" si="1642"/>
        <v>0</v>
      </c>
      <c r="BI1646" s="30">
        <f t="shared" si="1604"/>
        <v>0</v>
      </c>
      <c r="BJ1646" s="30">
        <f t="shared" si="1624"/>
        <v>0</v>
      </c>
      <c r="BK1646" s="704">
        <f t="shared" si="1625"/>
        <v>0</v>
      </c>
      <c r="BL1646" s="30">
        <f t="shared" si="1626"/>
        <v>0</v>
      </c>
      <c r="BM1646" s="30">
        <f t="shared" si="1627"/>
        <v>0</v>
      </c>
      <c r="BN1646" s="30">
        <f t="shared" si="1645"/>
        <v>0</v>
      </c>
    </row>
    <row r="1647" spans="1:66" ht="15.75" thickBot="1" x14ac:dyDescent="0.3">
      <c r="A1647" s="52"/>
      <c r="B1647" s="53"/>
      <c r="C1647" s="700"/>
      <c r="D1647" s="53"/>
      <c r="E1647" s="62" t="e">
        <f t="shared" si="1646"/>
        <v>#N/A</v>
      </c>
      <c r="F1647" s="664" t="str">
        <f t="shared" si="1644"/>
        <v/>
      </c>
      <c r="G1647" s="587"/>
      <c r="H1647" s="588">
        <f t="shared" si="1628"/>
        <v>0</v>
      </c>
      <c r="I1647" s="588">
        <f t="shared" si="1605"/>
        <v>0</v>
      </c>
      <c r="J1647" s="587"/>
      <c r="K1647" s="588">
        <f t="shared" si="1629"/>
        <v>0</v>
      </c>
      <c r="L1647" s="588">
        <f t="shared" si="1606"/>
        <v>0</v>
      </c>
      <c r="M1647" s="587"/>
      <c r="N1647" s="588">
        <f t="shared" si="1630"/>
        <v>0</v>
      </c>
      <c r="O1647" s="588">
        <f t="shared" si="1607"/>
        <v>0</v>
      </c>
      <c r="P1647" s="587"/>
      <c r="Q1647" s="588">
        <f t="shared" si="1631"/>
        <v>0</v>
      </c>
      <c r="R1647" s="588">
        <f t="shared" si="1608"/>
        <v>0</v>
      </c>
      <c r="S1647" s="587"/>
      <c r="T1647" s="588">
        <f t="shared" si="1632"/>
        <v>0</v>
      </c>
      <c r="U1647" s="588">
        <f t="shared" si="1609"/>
        <v>0</v>
      </c>
      <c r="V1647" s="587"/>
      <c r="W1647" s="588">
        <f t="shared" si="1633"/>
        <v>0</v>
      </c>
      <c r="X1647" s="588">
        <f t="shared" si="1610"/>
        <v>0</v>
      </c>
      <c r="Y1647" s="587"/>
      <c r="Z1647" s="588">
        <f t="shared" si="1634"/>
        <v>0</v>
      </c>
      <c r="AA1647" s="588">
        <f t="shared" si="1618"/>
        <v>0</v>
      </c>
      <c r="AB1647" s="587"/>
      <c r="AC1647" s="588">
        <f t="shared" si="1635"/>
        <v>0</v>
      </c>
      <c r="AD1647" s="588">
        <f t="shared" si="1611"/>
        <v>0</v>
      </c>
      <c r="AE1647" s="587"/>
      <c r="AF1647" s="588">
        <f t="shared" si="1636"/>
        <v>0</v>
      </c>
      <c r="AG1647" s="588">
        <f t="shared" si="1612"/>
        <v>0</v>
      </c>
      <c r="AH1647" s="587"/>
      <c r="AI1647" s="588">
        <f t="shared" si="1637"/>
        <v>0</v>
      </c>
      <c r="AJ1647" s="588">
        <f t="shared" si="1613"/>
        <v>0</v>
      </c>
      <c r="AK1647" s="587"/>
      <c r="AL1647" s="588">
        <f t="shared" si="1638"/>
        <v>0</v>
      </c>
      <c r="AM1647" s="588">
        <f t="shared" si="1614"/>
        <v>0</v>
      </c>
      <c r="AN1647" s="587"/>
      <c r="AO1647" s="588">
        <f t="shared" si="1639"/>
        <v>0</v>
      </c>
      <c r="AP1647" s="588">
        <f t="shared" si="1615"/>
        <v>0</v>
      </c>
      <c r="AQ1647" s="587"/>
      <c r="AR1647" s="588">
        <f t="shared" si="1640"/>
        <v>0</v>
      </c>
      <c r="AS1647" s="588">
        <f t="shared" si="1619"/>
        <v>0</v>
      </c>
      <c r="AT1647" s="587"/>
      <c r="AU1647" s="588">
        <f t="shared" si="1641"/>
        <v>0</v>
      </c>
      <c r="AV1647" s="588">
        <f t="shared" si="1616"/>
        <v>0</v>
      </c>
      <c r="AW1647" s="587"/>
      <c r="AX1647" s="652"/>
      <c r="AY1647" s="706">
        <f t="shared" si="1617"/>
        <v>0</v>
      </c>
      <c r="BC1647" s="30">
        <f t="shared" si="1620"/>
        <v>0</v>
      </c>
      <c r="BD1647" s="30">
        <f t="shared" si="1621"/>
        <v>0</v>
      </c>
      <c r="BE1647" s="30">
        <f t="shared" si="1643"/>
        <v>0</v>
      </c>
      <c r="BF1647" s="30">
        <f t="shared" si="1622"/>
        <v>0</v>
      </c>
      <c r="BG1647" s="30">
        <f t="shared" si="1623"/>
        <v>0</v>
      </c>
      <c r="BH1647" s="30">
        <f t="shared" si="1642"/>
        <v>0</v>
      </c>
      <c r="BI1647" s="30">
        <f t="shared" ref="BI1647:BI1710" si="1647">AD1647-AA1647</f>
        <v>0</v>
      </c>
      <c r="BJ1647" s="30">
        <f t="shared" si="1624"/>
        <v>0</v>
      </c>
      <c r="BK1647" s="704">
        <f t="shared" si="1625"/>
        <v>0</v>
      </c>
      <c r="BL1647" s="30">
        <f t="shared" si="1626"/>
        <v>0</v>
      </c>
      <c r="BM1647" s="30">
        <f t="shared" si="1627"/>
        <v>0</v>
      </c>
      <c r="BN1647" s="30">
        <f t="shared" si="1645"/>
        <v>0</v>
      </c>
    </row>
    <row r="1648" spans="1:66" ht="15.75" thickBot="1" x14ac:dyDescent="0.3">
      <c r="A1648" s="52"/>
      <c r="B1648" s="53"/>
      <c r="C1648" s="700"/>
      <c r="D1648" s="53"/>
      <c r="E1648" s="62" t="e">
        <f t="shared" si="1646"/>
        <v>#N/A</v>
      </c>
      <c r="F1648" s="664" t="str">
        <f t="shared" si="1644"/>
        <v/>
      </c>
      <c r="G1648" s="587"/>
      <c r="H1648" s="588">
        <f t="shared" si="1628"/>
        <v>0</v>
      </c>
      <c r="I1648" s="588">
        <f t="shared" ref="I1648:I1711" si="1648">SUM(G1648:H1648)</f>
        <v>0</v>
      </c>
      <c r="J1648" s="587"/>
      <c r="K1648" s="588">
        <f t="shared" si="1629"/>
        <v>0</v>
      </c>
      <c r="L1648" s="588">
        <f t="shared" ref="L1648:L1711" si="1649">SUM(J1648:K1648)</f>
        <v>0</v>
      </c>
      <c r="M1648" s="587"/>
      <c r="N1648" s="588">
        <f t="shared" si="1630"/>
        <v>0</v>
      </c>
      <c r="O1648" s="588">
        <f t="shared" ref="O1648:O1711" si="1650">SUM(M1648:N1648)</f>
        <v>0</v>
      </c>
      <c r="P1648" s="587"/>
      <c r="Q1648" s="588">
        <f t="shared" si="1631"/>
        <v>0</v>
      </c>
      <c r="R1648" s="588">
        <f t="shared" ref="R1648:R1711" si="1651">SUM(P1648:Q1648)</f>
        <v>0</v>
      </c>
      <c r="S1648" s="587"/>
      <c r="T1648" s="588">
        <f t="shared" si="1632"/>
        <v>0</v>
      </c>
      <c r="U1648" s="588">
        <f t="shared" ref="U1648:U1711" si="1652">SUM(S1648:T1648)</f>
        <v>0</v>
      </c>
      <c r="V1648" s="587"/>
      <c r="W1648" s="588">
        <f t="shared" si="1633"/>
        <v>0</v>
      </c>
      <c r="X1648" s="588">
        <f t="shared" ref="X1648:X1711" si="1653">SUM(V1648:W1648)</f>
        <v>0</v>
      </c>
      <c r="Y1648" s="587"/>
      <c r="Z1648" s="588">
        <f t="shared" si="1634"/>
        <v>0</v>
      </c>
      <c r="AA1648" s="588">
        <f t="shared" si="1618"/>
        <v>0</v>
      </c>
      <c r="AB1648" s="587"/>
      <c r="AC1648" s="588">
        <f t="shared" si="1635"/>
        <v>0</v>
      </c>
      <c r="AD1648" s="588">
        <f t="shared" ref="AD1648:AD1711" si="1654">SUM(AB1648:AC1648)</f>
        <v>0</v>
      </c>
      <c r="AE1648" s="587"/>
      <c r="AF1648" s="588">
        <f t="shared" si="1636"/>
        <v>0</v>
      </c>
      <c r="AG1648" s="588">
        <f t="shared" ref="AG1648:AG1711" si="1655">SUM(AE1648:AF1648)</f>
        <v>0</v>
      </c>
      <c r="AH1648" s="587"/>
      <c r="AI1648" s="588">
        <f t="shared" si="1637"/>
        <v>0</v>
      </c>
      <c r="AJ1648" s="588">
        <f t="shared" ref="AJ1648:AJ1711" si="1656">SUM(AH1648:AI1648)</f>
        <v>0</v>
      </c>
      <c r="AK1648" s="587"/>
      <c r="AL1648" s="588">
        <f t="shared" si="1638"/>
        <v>0</v>
      </c>
      <c r="AM1648" s="588">
        <f t="shared" ref="AM1648:AM1711" si="1657">SUM(AK1648:AL1648)</f>
        <v>0</v>
      </c>
      <c r="AN1648" s="587"/>
      <c r="AO1648" s="588">
        <f t="shared" si="1639"/>
        <v>0</v>
      </c>
      <c r="AP1648" s="588">
        <f t="shared" ref="AP1648:AP1711" si="1658">SUM(AN1648:AO1648)</f>
        <v>0</v>
      </c>
      <c r="AQ1648" s="587"/>
      <c r="AR1648" s="588">
        <f t="shared" si="1640"/>
        <v>0</v>
      </c>
      <c r="AS1648" s="588">
        <f t="shared" si="1619"/>
        <v>0</v>
      </c>
      <c r="AT1648" s="587"/>
      <c r="AU1648" s="588">
        <f t="shared" si="1641"/>
        <v>0</v>
      </c>
      <c r="AV1648" s="588">
        <f t="shared" ref="AV1648:AV1711" si="1659">SUM(AT1648:AU1648)</f>
        <v>0</v>
      </c>
      <c r="AW1648" s="587"/>
      <c r="AX1648" s="652"/>
      <c r="AY1648" s="706">
        <f t="shared" si="1617"/>
        <v>0</v>
      </c>
      <c r="BC1648" s="30">
        <f t="shared" si="1620"/>
        <v>0</v>
      </c>
      <c r="BD1648" s="30">
        <f t="shared" si="1621"/>
        <v>0</v>
      </c>
      <c r="BE1648" s="30">
        <f t="shared" si="1643"/>
        <v>0</v>
      </c>
      <c r="BF1648" s="30">
        <f t="shared" si="1622"/>
        <v>0</v>
      </c>
      <c r="BG1648" s="30">
        <f t="shared" si="1623"/>
        <v>0</v>
      </c>
      <c r="BH1648" s="30">
        <f t="shared" si="1642"/>
        <v>0</v>
      </c>
      <c r="BI1648" s="30">
        <f t="shared" si="1647"/>
        <v>0</v>
      </c>
      <c r="BJ1648" s="30">
        <f t="shared" si="1624"/>
        <v>0</v>
      </c>
      <c r="BK1648" s="704">
        <f t="shared" si="1625"/>
        <v>0</v>
      </c>
      <c r="BL1648" s="30">
        <f t="shared" si="1626"/>
        <v>0</v>
      </c>
      <c r="BM1648" s="30">
        <f t="shared" si="1627"/>
        <v>0</v>
      </c>
      <c r="BN1648" s="30">
        <f t="shared" si="1645"/>
        <v>0</v>
      </c>
    </row>
    <row r="1649" spans="1:66" ht="15.75" thickBot="1" x14ac:dyDescent="0.3">
      <c r="A1649" s="52"/>
      <c r="B1649" s="53"/>
      <c r="C1649" s="700"/>
      <c r="D1649" s="53"/>
      <c r="E1649" s="62" t="e">
        <f t="shared" si="1646"/>
        <v>#N/A</v>
      </c>
      <c r="F1649" s="664" t="str">
        <f t="shared" si="1644"/>
        <v/>
      </c>
      <c r="G1649" s="587"/>
      <c r="H1649" s="588">
        <f t="shared" si="1628"/>
        <v>0</v>
      </c>
      <c r="I1649" s="588">
        <f t="shared" si="1648"/>
        <v>0</v>
      </c>
      <c r="J1649" s="587"/>
      <c r="K1649" s="588">
        <f t="shared" si="1629"/>
        <v>0</v>
      </c>
      <c r="L1649" s="588">
        <f t="shared" si="1649"/>
        <v>0</v>
      </c>
      <c r="M1649" s="587"/>
      <c r="N1649" s="588">
        <f t="shared" si="1630"/>
        <v>0</v>
      </c>
      <c r="O1649" s="588">
        <f t="shared" si="1650"/>
        <v>0</v>
      </c>
      <c r="P1649" s="587"/>
      <c r="Q1649" s="588">
        <f t="shared" si="1631"/>
        <v>0</v>
      </c>
      <c r="R1649" s="588">
        <f t="shared" si="1651"/>
        <v>0</v>
      </c>
      <c r="S1649" s="587"/>
      <c r="T1649" s="588">
        <f t="shared" si="1632"/>
        <v>0</v>
      </c>
      <c r="U1649" s="588">
        <f t="shared" si="1652"/>
        <v>0</v>
      </c>
      <c r="V1649" s="587"/>
      <c r="W1649" s="588">
        <f t="shared" si="1633"/>
        <v>0</v>
      </c>
      <c r="X1649" s="588">
        <f t="shared" si="1653"/>
        <v>0</v>
      </c>
      <c r="Y1649" s="587"/>
      <c r="Z1649" s="588">
        <f t="shared" si="1634"/>
        <v>0</v>
      </c>
      <c r="AA1649" s="588">
        <f t="shared" si="1618"/>
        <v>0</v>
      </c>
      <c r="AB1649" s="587"/>
      <c r="AC1649" s="588">
        <f t="shared" si="1635"/>
        <v>0</v>
      </c>
      <c r="AD1649" s="588">
        <f t="shared" si="1654"/>
        <v>0</v>
      </c>
      <c r="AE1649" s="587"/>
      <c r="AF1649" s="588">
        <f t="shared" si="1636"/>
        <v>0</v>
      </c>
      <c r="AG1649" s="588">
        <f t="shared" si="1655"/>
        <v>0</v>
      </c>
      <c r="AH1649" s="587"/>
      <c r="AI1649" s="588">
        <f t="shared" si="1637"/>
        <v>0</v>
      </c>
      <c r="AJ1649" s="588">
        <f t="shared" si="1656"/>
        <v>0</v>
      </c>
      <c r="AK1649" s="587"/>
      <c r="AL1649" s="588">
        <f t="shared" si="1638"/>
        <v>0</v>
      </c>
      <c r="AM1649" s="588">
        <f t="shared" si="1657"/>
        <v>0</v>
      </c>
      <c r="AN1649" s="587"/>
      <c r="AO1649" s="588">
        <f t="shared" si="1639"/>
        <v>0</v>
      </c>
      <c r="AP1649" s="588">
        <f t="shared" si="1658"/>
        <v>0</v>
      </c>
      <c r="AQ1649" s="587"/>
      <c r="AR1649" s="588">
        <f t="shared" si="1640"/>
        <v>0</v>
      </c>
      <c r="AS1649" s="588">
        <f t="shared" si="1619"/>
        <v>0</v>
      </c>
      <c r="AT1649" s="587"/>
      <c r="AU1649" s="588">
        <f t="shared" si="1641"/>
        <v>0</v>
      </c>
      <c r="AV1649" s="588">
        <f t="shared" si="1659"/>
        <v>0</v>
      </c>
      <c r="AW1649" s="587"/>
      <c r="AX1649" s="652"/>
      <c r="AY1649" s="706">
        <f t="shared" ref="AY1649:AY1712" si="1660">AS1649-AX1649</f>
        <v>0</v>
      </c>
      <c r="BC1649" s="30">
        <f t="shared" si="1620"/>
        <v>0</v>
      </c>
      <c r="BD1649" s="30">
        <f t="shared" si="1621"/>
        <v>0</v>
      </c>
      <c r="BE1649" s="30">
        <f t="shared" si="1643"/>
        <v>0</v>
      </c>
      <c r="BF1649" s="30">
        <f t="shared" si="1622"/>
        <v>0</v>
      </c>
      <c r="BG1649" s="30">
        <f t="shared" si="1623"/>
        <v>0</v>
      </c>
      <c r="BH1649" s="30">
        <f t="shared" si="1642"/>
        <v>0</v>
      </c>
      <c r="BI1649" s="30">
        <f t="shared" si="1647"/>
        <v>0</v>
      </c>
      <c r="BJ1649" s="30">
        <f t="shared" si="1624"/>
        <v>0</v>
      </c>
      <c r="BK1649" s="704">
        <f t="shared" si="1625"/>
        <v>0</v>
      </c>
      <c r="BL1649" s="30">
        <f t="shared" si="1626"/>
        <v>0</v>
      </c>
      <c r="BM1649" s="30">
        <f t="shared" si="1627"/>
        <v>0</v>
      </c>
      <c r="BN1649" s="30">
        <f t="shared" si="1645"/>
        <v>0</v>
      </c>
    </row>
    <row r="1650" spans="1:66" ht="15.75" thickBot="1" x14ac:dyDescent="0.3">
      <c r="A1650" s="52"/>
      <c r="B1650" s="53"/>
      <c r="C1650" s="700"/>
      <c r="D1650" s="53"/>
      <c r="E1650" s="62" t="e">
        <f t="shared" si="1646"/>
        <v>#N/A</v>
      </c>
      <c r="F1650" s="664" t="str">
        <f t="shared" si="1644"/>
        <v/>
      </c>
      <c r="G1650" s="587"/>
      <c r="H1650" s="588">
        <f t="shared" si="1628"/>
        <v>0</v>
      </c>
      <c r="I1650" s="588">
        <f t="shared" si="1648"/>
        <v>0</v>
      </c>
      <c r="J1650" s="587"/>
      <c r="K1650" s="588">
        <f t="shared" si="1629"/>
        <v>0</v>
      </c>
      <c r="L1650" s="588">
        <f t="shared" si="1649"/>
        <v>0</v>
      </c>
      <c r="M1650" s="587"/>
      <c r="N1650" s="588">
        <f t="shared" si="1630"/>
        <v>0</v>
      </c>
      <c r="O1650" s="588">
        <f t="shared" si="1650"/>
        <v>0</v>
      </c>
      <c r="P1650" s="587"/>
      <c r="Q1650" s="588">
        <f t="shared" si="1631"/>
        <v>0</v>
      </c>
      <c r="R1650" s="588">
        <f t="shared" si="1651"/>
        <v>0</v>
      </c>
      <c r="S1650" s="587"/>
      <c r="T1650" s="588">
        <f t="shared" si="1632"/>
        <v>0</v>
      </c>
      <c r="U1650" s="588">
        <f t="shared" si="1652"/>
        <v>0</v>
      </c>
      <c r="V1650" s="587"/>
      <c r="W1650" s="588">
        <f t="shared" si="1633"/>
        <v>0</v>
      </c>
      <c r="X1650" s="588">
        <f t="shared" si="1653"/>
        <v>0</v>
      </c>
      <c r="Y1650" s="587"/>
      <c r="Z1650" s="588">
        <f t="shared" si="1634"/>
        <v>0</v>
      </c>
      <c r="AA1650" s="588">
        <f t="shared" si="1618"/>
        <v>0</v>
      </c>
      <c r="AB1650" s="587"/>
      <c r="AC1650" s="588">
        <f t="shared" si="1635"/>
        <v>0</v>
      </c>
      <c r="AD1650" s="588">
        <f t="shared" si="1654"/>
        <v>0</v>
      </c>
      <c r="AE1650" s="587"/>
      <c r="AF1650" s="588">
        <f t="shared" si="1636"/>
        <v>0</v>
      </c>
      <c r="AG1650" s="588">
        <f t="shared" si="1655"/>
        <v>0</v>
      </c>
      <c r="AH1650" s="587"/>
      <c r="AI1650" s="588">
        <f t="shared" si="1637"/>
        <v>0</v>
      </c>
      <c r="AJ1650" s="588">
        <f t="shared" si="1656"/>
        <v>0</v>
      </c>
      <c r="AK1650" s="587"/>
      <c r="AL1650" s="588">
        <f t="shared" si="1638"/>
        <v>0</v>
      </c>
      <c r="AM1650" s="588">
        <f t="shared" si="1657"/>
        <v>0</v>
      </c>
      <c r="AN1650" s="587"/>
      <c r="AO1650" s="588">
        <f t="shared" si="1639"/>
        <v>0</v>
      </c>
      <c r="AP1650" s="588">
        <f t="shared" si="1658"/>
        <v>0</v>
      </c>
      <c r="AQ1650" s="587"/>
      <c r="AR1650" s="588">
        <f t="shared" si="1640"/>
        <v>0</v>
      </c>
      <c r="AS1650" s="588">
        <f t="shared" si="1619"/>
        <v>0</v>
      </c>
      <c r="AT1650" s="587"/>
      <c r="AU1650" s="588">
        <f t="shared" si="1641"/>
        <v>0</v>
      </c>
      <c r="AV1650" s="588">
        <f t="shared" si="1659"/>
        <v>0</v>
      </c>
      <c r="AW1650" s="587"/>
      <c r="AX1650" s="652"/>
      <c r="AY1650" s="706">
        <f t="shared" si="1660"/>
        <v>0</v>
      </c>
      <c r="BC1650" s="30">
        <f t="shared" si="1620"/>
        <v>0</v>
      </c>
      <c r="BD1650" s="30">
        <f t="shared" si="1621"/>
        <v>0</v>
      </c>
      <c r="BE1650" s="30">
        <f t="shared" si="1643"/>
        <v>0</v>
      </c>
      <c r="BF1650" s="30">
        <f t="shared" si="1622"/>
        <v>0</v>
      </c>
      <c r="BG1650" s="30">
        <f t="shared" si="1623"/>
        <v>0</v>
      </c>
      <c r="BH1650" s="30">
        <f t="shared" si="1642"/>
        <v>0</v>
      </c>
      <c r="BI1650" s="30">
        <f t="shared" si="1647"/>
        <v>0</v>
      </c>
      <c r="BJ1650" s="30">
        <f t="shared" si="1624"/>
        <v>0</v>
      </c>
      <c r="BK1650" s="704">
        <f t="shared" si="1625"/>
        <v>0</v>
      </c>
      <c r="BL1650" s="30">
        <f t="shared" si="1626"/>
        <v>0</v>
      </c>
      <c r="BM1650" s="30">
        <f t="shared" si="1627"/>
        <v>0</v>
      </c>
      <c r="BN1650" s="30">
        <f t="shared" si="1645"/>
        <v>0</v>
      </c>
    </row>
    <row r="1651" spans="1:66" ht="15.75" thickBot="1" x14ac:dyDescent="0.3">
      <c r="A1651" s="52"/>
      <c r="B1651" s="53"/>
      <c r="C1651" s="700"/>
      <c r="D1651" s="53"/>
      <c r="E1651" s="62" t="e">
        <f t="shared" si="1646"/>
        <v>#N/A</v>
      </c>
      <c r="F1651" s="664" t="str">
        <f t="shared" si="1644"/>
        <v/>
      </c>
      <c r="G1651" s="587"/>
      <c r="H1651" s="588">
        <f t="shared" si="1628"/>
        <v>0</v>
      </c>
      <c r="I1651" s="588">
        <f t="shared" si="1648"/>
        <v>0</v>
      </c>
      <c r="J1651" s="587"/>
      <c r="K1651" s="588">
        <f t="shared" si="1629"/>
        <v>0</v>
      </c>
      <c r="L1651" s="588">
        <f t="shared" si="1649"/>
        <v>0</v>
      </c>
      <c r="M1651" s="587"/>
      <c r="N1651" s="588">
        <f t="shared" si="1630"/>
        <v>0</v>
      </c>
      <c r="O1651" s="588">
        <f t="shared" si="1650"/>
        <v>0</v>
      </c>
      <c r="P1651" s="587"/>
      <c r="Q1651" s="588">
        <f t="shared" si="1631"/>
        <v>0</v>
      </c>
      <c r="R1651" s="588">
        <f t="shared" si="1651"/>
        <v>0</v>
      </c>
      <c r="S1651" s="587"/>
      <c r="T1651" s="588">
        <f t="shared" si="1632"/>
        <v>0</v>
      </c>
      <c r="U1651" s="588">
        <f t="shared" si="1652"/>
        <v>0</v>
      </c>
      <c r="V1651" s="587"/>
      <c r="W1651" s="588">
        <f t="shared" si="1633"/>
        <v>0</v>
      </c>
      <c r="X1651" s="588">
        <f t="shared" si="1653"/>
        <v>0</v>
      </c>
      <c r="Y1651" s="587"/>
      <c r="Z1651" s="588">
        <f t="shared" si="1634"/>
        <v>0</v>
      </c>
      <c r="AA1651" s="588">
        <f t="shared" si="1618"/>
        <v>0</v>
      </c>
      <c r="AB1651" s="587"/>
      <c r="AC1651" s="588">
        <f t="shared" si="1635"/>
        <v>0</v>
      </c>
      <c r="AD1651" s="588">
        <f t="shared" si="1654"/>
        <v>0</v>
      </c>
      <c r="AE1651" s="587"/>
      <c r="AF1651" s="588">
        <f t="shared" si="1636"/>
        <v>0</v>
      </c>
      <c r="AG1651" s="588">
        <f t="shared" si="1655"/>
        <v>0</v>
      </c>
      <c r="AH1651" s="587"/>
      <c r="AI1651" s="588">
        <f t="shared" si="1637"/>
        <v>0</v>
      </c>
      <c r="AJ1651" s="588">
        <f t="shared" si="1656"/>
        <v>0</v>
      </c>
      <c r="AK1651" s="587"/>
      <c r="AL1651" s="588">
        <f t="shared" si="1638"/>
        <v>0</v>
      </c>
      <c r="AM1651" s="588">
        <f t="shared" si="1657"/>
        <v>0</v>
      </c>
      <c r="AN1651" s="587"/>
      <c r="AO1651" s="588">
        <f t="shared" si="1639"/>
        <v>0</v>
      </c>
      <c r="AP1651" s="588">
        <f t="shared" si="1658"/>
        <v>0</v>
      </c>
      <c r="AQ1651" s="587"/>
      <c r="AR1651" s="588">
        <f t="shared" si="1640"/>
        <v>0</v>
      </c>
      <c r="AS1651" s="588">
        <f t="shared" si="1619"/>
        <v>0</v>
      </c>
      <c r="AT1651" s="587"/>
      <c r="AU1651" s="588">
        <f t="shared" si="1641"/>
        <v>0</v>
      </c>
      <c r="AV1651" s="588">
        <f t="shared" si="1659"/>
        <v>0</v>
      </c>
      <c r="AW1651" s="587"/>
      <c r="AX1651" s="652"/>
      <c r="AY1651" s="706">
        <f t="shared" si="1660"/>
        <v>0</v>
      </c>
      <c r="BC1651" s="30">
        <f t="shared" si="1620"/>
        <v>0</v>
      </c>
      <c r="BD1651" s="30">
        <f t="shared" si="1621"/>
        <v>0</v>
      </c>
      <c r="BE1651" s="30">
        <f t="shared" si="1643"/>
        <v>0</v>
      </c>
      <c r="BF1651" s="30">
        <f t="shared" si="1622"/>
        <v>0</v>
      </c>
      <c r="BG1651" s="30">
        <f t="shared" si="1623"/>
        <v>0</v>
      </c>
      <c r="BH1651" s="30">
        <f t="shared" si="1642"/>
        <v>0</v>
      </c>
      <c r="BI1651" s="30">
        <f t="shared" si="1647"/>
        <v>0</v>
      </c>
      <c r="BJ1651" s="30">
        <f t="shared" si="1624"/>
        <v>0</v>
      </c>
      <c r="BK1651" s="704">
        <f t="shared" si="1625"/>
        <v>0</v>
      </c>
      <c r="BL1651" s="30">
        <f t="shared" si="1626"/>
        <v>0</v>
      </c>
      <c r="BM1651" s="30">
        <f t="shared" si="1627"/>
        <v>0</v>
      </c>
      <c r="BN1651" s="30">
        <f t="shared" si="1645"/>
        <v>0</v>
      </c>
    </row>
    <row r="1652" spans="1:66" ht="15.75" thickBot="1" x14ac:dyDescent="0.3">
      <c r="A1652" s="52"/>
      <c r="B1652" s="53"/>
      <c r="C1652" s="700"/>
      <c r="D1652" s="53"/>
      <c r="E1652" s="62" t="e">
        <f t="shared" si="1646"/>
        <v>#N/A</v>
      </c>
      <c r="F1652" s="664" t="str">
        <f t="shared" si="1644"/>
        <v/>
      </c>
      <c r="G1652" s="587"/>
      <c r="H1652" s="588">
        <f t="shared" si="1628"/>
        <v>0</v>
      </c>
      <c r="I1652" s="588">
        <f t="shared" si="1648"/>
        <v>0</v>
      </c>
      <c r="J1652" s="587"/>
      <c r="K1652" s="588">
        <f t="shared" si="1629"/>
        <v>0</v>
      </c>
      <c r="L1652" s="588">
        <f t="shared" si="1649"/>
        <v>0</v>
      </c>
      <c r="M1652" s="587"/>
      <c r="N1652" s="588">
        <f t="shared" si="1630"/>
        <v>0</v>
      </c>
      <c r="O1652" s="588">
        <f t="shared" si="1650"/>
        <v>0</v>
      </c>
      <c r="P1652" s="587"/>
      <c r="Q1652" s="588">
        <f t="shared" si="1631"/>
        <v>0</v>
      </c>
      <c r="R1652" s="588">
        <f t="shared" si="1651"/>
        <v>0</v>
      </c>
      <c r="S1652" s="587"/>
      <c r="T1652" s="588">
        <f t="shared" si="1632"/>
        <v>0</v>
      </c>
      <c r="U1652" s="588">
        <f t="shared" si="1652"/>
        <v>0</v>
      </c>
      <c r="V1652" s="587"/>
      <c r="W1652" s="588">
        <f t="shared" si="1633"/>
        <v>0</v>
      </c>
      <c r="X1652" s="588">
        <f t="shared" si="1653"/>
        <v>0</v>
      </c>
      <c r="Y1652" s="587"/>
      <c r="Z1652" s="588">
        <f t="shared" si="1634"/>
        <v>0</v>
      </c>
      <c r="AA1652" s="588">
        <f t="shared" si="1618"/>
        <v>0</v>
      </c>
      <c r="AB1652" s="587"/>
      <c r="AC1652" s="588">
        <f t="shared" si="1635"/>
        <v>0</v>
      </c>
      <c r="AD1652" s="588">
        <f t="shared" si="1654"/>
        <v>0</v>
      </c>
      <c r="AE1652" s="587"/>
      <c r="AF1652" s="588">
        <f t="shared" si="1636"/>
        <v>0</v>
      </c>
      <c r="AG1652" s="588">
        <f t="shared" si="1655"/>
        <v>0</v>
      </c>
      <c r="AH1652" s="587"/>
      <c r="AI1652" s="588">
        <f t="shared" si="1637"/>
        <v>0</v>
      </c>
      <c r="AJ1652" s="588">
        <f t="shared" si="1656"/>
        <v>0</v>
      </c>
      <c r="AK1652" s="587"/>
      <c r="AL1652" s="588">
        <f t="shared" si="1638"/>
        <v>0</v>
      </c>
      <c r="AM1652" s="588">
        <f t="shared" si="1657"/>
        <v>0</v>
      </c>
      <c r="AN1652" s="587"/>
      <c r="AO1652" s="588">
        <f t="shared" si="1639"/>
        <v>0</v>
      </c>
      <c r="AP1652" s="588">
        <f t="shared" si="1658"/>
        <v>0</v>
      </c>
      <c r="AQ1652" s="587"/>
      <c r="AR1652" s="588">
        <f t="shared" si="1640"/>
        <v>0</v>
      </c>
      <c r="AS1652" s="588">
        <f t="shared" si="1619"/>
        <v>0</v>
      </c>
      <c r="AT1652" s="587"/>
      <c r="AU1652" s="588">
        <f t="shared" si="1641"/>
        <v>0</v>
      </c>
      <c r="AV1652" s="588">
        <f t="shared" si="1659"/>
        <v>0</v>
      </c>
      <c r="AW1652" s="587"/>
      <c r="AX1652" s="652"/>
      <c r="AY1652" s="706">
        <f t="shared" si="1660"/>
        <v>0</v>
      </c>
      <c r="BC1652" s="30">
        <f t="shared" si="1620"/>
        <v>0</v>
      </c>
      <c r="BD1652" s="30">
        <f t="shared" si="1621"/>
        <v>0</v>
      </c>
      <c r="BE1652" s="30">
        <f t="shared" si="1643"/>
        <v>0</v>
      </c>
      <c r="BF1652" s="30">
        <f t="shared" si="1622"/>
        <v>0</v>
      </c>
      <c r="BG1652" s="30">
        <f t="shared" si="1623"/>
        <v>0</v>
      </c>
      <c r="BH1652" s="30">
        <f t="shared" si="1642"/>
        <v>0</v>
      </c>
      <c r="BI1652" s="30">
        <f t="shared" si="1647"/>
        <v>0</v>
      </c>
      <c r="BJ1652" s="30">
        <f t="shared" si="1624"/>
        <v>0</v>
      </c>
      <c r="BK1652" s="704">
        <f t="shared" si="1625"/>
        <v>0</v>
      </c>
      <c r="BL1652" s="30">
        <f t="shared" si="1626"/>
        <v>0</v>
      </c>
      <c r="BM1652" s="30">
        <f t="shared" si="1627"/>
        <v>0</v>
      </c>
      <c r="BN1652" s="30">
        <f t="shared" si="1645"/>
        <v>0</v>
      </c>
    </row>
    <row r="1653" spans="1:66" ht="15.75" thickBot="1" x14ac:dyDescent="0.3">
      <c r="A1653" s="52"/>
      <c r="B1653" s="53"/>
      <c r="C1653" s="700"/>
      <c r="D1653" s="53"/>
      <c r="E1653" s="62" t="e">
        <f t="shared" si="1646"/>
        <v>#N/A</v>
      </c>
      <c r="F1653" s="664" t="str">
        <f t="shared" si="1644"/>
        <v/>
      </c>
      <c r="G1653" s="587"/>
      <c r="H1653" s="588">
        <f t="shared" si="1628"/>
        <v>0</v>
      </c>
      <c r="I1653" s="588">
        <f t="shared" si="1648"/>
        <v>0</v>
      </c>
      <c r="J1653" s="587"/>
      <c r="K1653" s="588">
        <f t="shared" si="1629"/>
        <v>0</v>
      </c>
      <c r="L1653" s="588">
        <f t="shared" si="1649"/>
        <v>0</v>
      </c>
      <c r="M1653" s="587"/>
      <c r="N1653" s="588">
        <f t="shared" si="1630"/>
        <v>0</v>
      </c>
      <c r="O1653" s="588">
        <f t="shared" si="1650"/>
        <v>0</v>
      </c>
      <c r="P1653" s="587"/>
      <c r="Q1653" s="588">
        <f t="shared" si="1631"/>
        <v>0</v>
      </c>
      <c r="R1653" s="588">
        <f t="shared" si="1651"/>
        <v>0</v>
      </c>
      <c r="S1653" s="587"/>
      <c r="T1653" s="588">
        <f t="shared" si="1632"/>
        <v>0</v>
      </c>
      <c r="U1653" s="588">
        <f t="shared" si="1652"/>
        <v>0</v>
      </c>
      <c r="V1653" s="587"/>
      <c r="W1653" s="588">
        <f t="shared" si="1633"/>
        <v>0</v>
      </c>
      <c r="X1653" s="588">
        <f t="shared" si="1653"/>
        <v>0</v>
      </c>
      <c r="Y1653" s="587"/>
      <c r="Z1653" s="588">
        <f t="shared" si="1634"/>
        <v>0</v>
      </c>
      <c r="AA1653" s="588">
        <f t="shared" si="1618"/>
        <v>0</v>
      </c>
      <c r="AB1653" s="587"/>
      <c r="AC1653" s="588">
        <f t="shared" si="1635"/>
        <v>0</v>
      </c>
      <c r="AD1653" s="588">
        <f t="shared" si="1654"/>
        <v>0</v>
      </c>
      <c r="AE1653" s="587"/>
      <c r="AF1653" s="588">
        <f t="shared" si="1636"/>
        <v>0</v>
      </c>
      <c r="AG1653" s="588">
        <f t="shared" si="1655"/>
        <v>0</v>
      </c>
      <c r="AH1653" s="587"/>
      <c r="AI1653" s="588">
        <f t="shared" si="1637"/>
        <v>0</v>
      </c>
      <c r="AJ1653" s="588">
        <f t="shared" si="1656"/>
        <v>0</v>
      </c>
      <c r="AK1653" s="587"/>
      <c r="AL1653" s="588">
        <f t="shared" si="1638"/>
        <v>0</v>
      </c>
      <c r="AM1653" s="588">
        <f t="shared" si="1657"/>
        <v>0</v>
      </c>
      <c r="AN1653" s="587"/>
      <c r="AO1653" s="588">
        <f t="shared" si="1639"/>
        <v>0</v>
      </c>
      <c r="AP1653" s="588">
        <f t="shared" si="1658"/>
        <v>0</v>
      </c>
      <c r="AQ1653" s="587"/>
      <c r="AR1653" s="588">
        <f t="shared" si="1640"/>
        <v>0</v>
      </c>
      <c r="AS1653" s="588">
        <f t="shared" si="1619"/>
        <v>0</v>
      </c>
      <c r="AT1653" s="587"/>
      <c r="AU1653" s="588">
        <f t="shared" si="1641"/>
        <v>0</v>
      </c>
      <c r="AV1653" s="588">
        <f t="shared" si="1659"/>
        <v>0</v>
      </c>
      <c r="AW1653" s="587"/>
      <c r="AX1653" s="652"/>
      <c r="AY1653" s="706">
        <f t="shared" si="1660"/>
        <v>0</v>
      </c>
      <c r="BC1653" s="30">
        <f t="shared" si="1620"/>
        <v>0</v>
      </c>
      <c r="BD1653" s="30">
        <f t="shared" si="1621"/>
        <v>0</v>
      </c>
      <c r="BE1653" s="30">
        <f t="shared" si="1643"/>
        <v>0</v>
      </c>
      <c r="BF1653" s="30">
        <f t="shared" si="1622"/>
        <v>0</v>
      </c>
      <c r="BG1653" s="30">
        <f t="shared" si="1623"/>
        <v>0</v>
      </c>
      <c r="BH1653" s="30">
        <f t="shared" si="1642"/>
        <v>0</v>
      </c>
      <c r="BI1653" s="30">
        <f t="shared" si="1647"/>
        <v>0</v>
      </c>
      <c r="BJ1653" s="30">
        <f t="shared" si="1624"/>
        <v>0</v>
      </c>
      <c r="BK1653" s="704">
        <f t="shared" si="1625"/>
        <v>0</v>
      </c>
      <c r="BL1653" s="30">
        <f t="shared" si="1626"/>
        <v>0</v>
      </c>
      <c r="BM1653" s="30">
        <f t="shared" si="1627"/>
        <v>0</v>
      </c>
      <c r="BN1653" s="30">
        <f t="shared" si="1645"/>
        <v>0</v>
      </c>
    </row>
    <row r="1654" spans="1:66" ht="15.75" thickBot="1" x14ac:dyDescent="0.3">
      <c r="A1654" s="52"/>
      <c r="B1654" s="53"/>
      <c r="C1654" s="700"/>
      <c r="D1654" s="53"/>
      <c r="E1654" s="62" t="e">
        <f t="shared" si="1646"/>
        <v>#N/A</v>
      </c>
      <c r="F1654" s="664" t="str">
        <f t="shared" si="1644"/>
        <v/>
      </c>
      <c r="G1654" s="587"/>
      <c r="H1654" s="588">
        <f t="shared" si="1628"/>
        <v>0</v>
      </c>
      <c r="I1654" s="588">
        <f t="shared" si="1648"/>
        <v>0</v>
      </c>
      <c r="J1654" s="587"/>
      <c r="K1654" s="588">
        <f t="shared" si="1629"/>
        <v>0</v>
      </c>
      <c r="L1654" s="588">
        <f t="shared" si="1649"/>
        <v>0</v>
      </c>
      <c r="M1654" s="587"/>
      <c r="N1654" s="588">
        <f t="shared" si="1630"/>
        <v>0</v>
      </c>
      <c r="O1654" s="588">
        <f t="shared" si="1650"/>
        <v>0</v>
      </c>
      <c r="P1654" s="587"/>
      <c r="Q1654" s="588">
        <f t="shared" si="1631"/>
        <v>0</v>
      </c>
      <c r="R1654" s="588">
        <f t="shared" si="1651"/>
        <v>0</v>
      </c>
      <c r="S1654" s="587"/>
      <c r="T1654" s="588">
        <f t="shared" si="1632"/>
        <v>0</v>
      </c>
      <c r="U1654" s="588">
        <f t="shared" si="1652"/>
        <v>0</v>
      </c>
      <c r="V1654" s="587"/>
      <c r="W1654" s="588">
        <f t="shared" si="1633"/>
        <v>0</v>
      </c>
      <c r="X1654" s="588">
        <f t="shared" si="1653"/>
        <v>0</v>
      </c>
      <c r="Y1654" s="587"/>
      <c r="Z1654" s="588">
        <f t="shared" si="1634"/>
        <v>0</v>
      </c>
      <c r="AA1654" s="588">
        <f t="shared" si="1618"/>
        <v>0</v>
      </c>
      <c r="AB1654" s="587"/>
      <c r="AC1654" s="588">
        <f t="shared" si="1635"/>
        <v>0</v>
      </c>
      <c r="AD1654" s="588">
        <f t="shared" si="1654"/>
        <v>0</v>
      </c>
      <c r="AE1654" s="587"/>
      <c r="AF1654" s="588">
        <f t="shared" si="1636"/>
        <v>0</v>
      </c>
      <c r="AG1654" s="588">
        <f t="shared" si="1655"/>
        <v>0</v>
      </c>
      <c r="AH1654" s="587"/>
      <c r="AI1654" s="588">
        <f t="shared" si="1637"/>
        <v>0</v>
      </c>
      <c r="AJ1654" s="588">
        <f t="shared" si="1656"/>
        <v>0</v>
      </c>
      <c r="AK1654" s="587"/>
      <c r="AL1654" s="588">
        <f t="shared" si="1638"/>
        <v>0</v>
      </c>
      <c r="AM1654" s="588">
        <f t="shared" si="1657"/>
        <v>0</v>
      </c>
      <c r="AN1654" s="587"/>
      <c r="AO1654" s="588">
        <f t="shared" si="1639"/>
        <v>0</v>
      </c>
      <c r="AP1654" s="588">
        <f t="shared" si="1658"/>
        <v>0</v>
      </c>
      <c r="AQ1654" s="587"/>
      <c r="AR1654" s="588">
        <f t="shared" si="1640"/>
        <v>0</v>
      </c>
      <c r="AS1654" s="588">
        <f t="shared" si="1619"/>
        <v>0</v>
      </c>
      <c r="AT1654" s="587"/>
      <c r="AU1654" s="588">
        <f t="shared" si="1641"/>
        <v>0</v>
      </c>
      <c r="AV1654" s="588">
        <f t="shared" si="1659"/>
        <v>0</v>
      </c>
      <c r="AW1654" s="587"/>
      <c r="AX1654" s="652"/>
      <c r="AY1654" s="706">
        <f t="shared" si="1660"/>
        <v>0</v>
      </c>
      <c r="BC1654" s="30">
        <f t="shared" si="1620"/>
        <v>0</v>
      </c>
      <c r="BD1654" s="30">
        <f t="shared" si="1621"/>
        <v>0</v>
      </c>
      <c r="BE1654" s="30">
        <f t="shared" si="1643"/>
        <v>0</v>
      </c>
      <c r="BF1654" s="30">
        <f t="shared" si="1622"/>
        <v>0</v>
      </c>
      <c r="BG1654" s="30">
        <f t="shared" si="1623"/>
        <v>0</v>
      </c>
      <c r="BH1654" s="30">
        <f t="shared" si="1642"/>
        <v>0</v>
      </c>
      <c r="BI1654" s="30">
        <f t="shared" si="1647"/>
        <v>0</v>
      </c>
      <c r="BJ1654" s="30">
        <f t="shared" si="1624"/>
        <v>0</v>
      </c>
      <c r="BK1654" s="704">
        <f t="shared" si="1625"/>
        <v>0</v>
      </c>
      <c r="BL1654" s="30">
        <f t="shared" si="1626"/>
        <v>0</v>
      </c>
      <c r="BM1654" s="30">
        <f t="shared" si="1627"/>
        <v>0</v>
      </c>
      <c r="BN1654" s="30">
        <f t="shared" si="1645"/>
        <v>0</v>
      </c>
    </row>
    <row r="1655" spans="1:66" ht="15.75" thickBot="1" x14ac:dyDescent="0.3">
      <c r="A1655" s="52"/>
      <c r="B1655" s="53"/>
      <c r="C1655" s="700"/>
      <c r="D1655" s="53"/>
      <c r="E1655" s="62" t="e">
        <f t="shared" si="1646"/>
        <v>#N/A</v>
      </c>
      <c r="F1655" s="664" t="str">
        <f t="shared" si="1644"/>
        <v/>
      </c>
      <c r="G1655" s="587"/>
      <c r="H1655" s="588">
        <f t="shared" si="1628"/>
        <v>0</v>
      </c>
      <c r="I1655" s="588">
        <f t="shared" si="1648"/>
        <v>0</v>
      </c>
      <c r="J1655" s="587"/>
      <c r="K1655" s="588">
        <f t="shared" si="1629"/>
        <v>0</v>
      </c>
      <c r="L1655" s="588">
        <f t="shared" si="1649"/>
        <v>0</v>
      </c>
      <c r="M1655" s="587"/>
      <c r="N1655" s="588">
        <f t="shared" si="1630"/>
        <v>0</v>
      </c>
      <c r="O1655" s="588">
        <f t="shared" si="1650"/>
        <v>0</v>
      </c>
      <c r="P1655" s="587"/>
      <c r="Q1655" s="588">
        <f t="shared" si="1631"/>
        <v>0</v>
      </c>
      <c r="R1655" s="588">
        <f t="shared" si="1651"/>
        <v>0</v>
      </c>
      <c r="S1655" s="587"/>
      <c r="T1655" s="588">
        <f t="shared" si="1632"/>
        <v>0</v>
      </c>
      <c r="U1655" s="588">
        <f t="shared" si="1652"/>
        <v>0</v>
      </c>
      <c r="V1655" s="587"/>
      <c r="W1655" s="588">
        <f t="shared" si="1633"/>
        <v>0</v>
      </c>
      <c r="X1655" s="588">
        <f t="shared" si="1653"/>
        <v>0</v>
      </c>
      <c r="Y1655" s="587"/>
      <c r="Z1655" s="588">
        <f t="shared" si="1634"/>
        <v>0</v>
      </c>
      <c r="AA1655" s="588">
        <f t="shared" si="1618"/>
        <v>0</v>
      </c>
      <c r="AB1655" s="587"/>
      <c r="AC1655" s="588">
        <f t="shared" si="1635"/>
        <v>0</v>
      </c>
      <c r="AD1655" s="588">
        <f t="shared" si="1654"/>
        <v>0</v>
      </c>
      <c r="AE1655" s="587"/>
      <c r="AF1655" s="588">
        <f t="shared" si="1636"/>
        <v>0</v>
      </c>
      <c r="AG1655" s="588">
        <f t="shared" si="1655"/>
        <v>0</v>
      </c>
      <c r="AH1655" s="587"/>
      <c r="AI1655" s="588">
        <f t="shared" si="1637"/>
        <v>0</v>
      </c>
      <c r="AJ1655" s="588">
        <f t="shared" si="1656"/>
        <v>0</v>
      </c>
      <c r="AK1655" s="587"/>
      <c r="AL1655" s="588">
        <f t="shared" si="1638"/>
        <v>0</v>
      </c>
      <c r="AM1655" s="588">
        <f t="shared" si="1657"/>
        <v>0</v>
      </c>
      <c r="AN1655" s="587"/>
      <c r="AO1655" s="588">
        <f t="shared" si="1639"/>
        <v>0</v>
      </c>
      <c r="AP1655" s="588">
        <f t="shared" si="1658"/>
        <v>0</v>
      </c>
      <c r="AQ1655" s="587"/>
      <c r="AR1655" s="588">
        <f t="shared" si="1640"/>
        <v>0</v>
      </c>
      <c r="AS1655" s="588">
        <f t="shared" si="1619"/>
        <v>0</v>
      </c>
      <c r="AT1655" s="587"/>
      <c r="AU1655" s="588">
        <f t="shared" si="1641"/>
        <v>0</v>
      </c>
      <c r="AV1655" s="588">
        <f t="shared" si="1659"/>
        <v>0</v>
      </c>
      <c r="AW1655" s="587"/>
      <c r="AX1655" s="652"/>
      <c r="AY1655" s="706">
        <f t="shared" si="1660"/>
        <v>0</v>
      </c>
      <c r="BC1655" s="30">
        <f t="shared" si="1620"/>
        <v>0</v>
      </c>
      <c r="BD1655" s="30">
        <f t="shared" si="1621"/>
        <v>0</v>
      </c>
      <c r="BE1655" s="30">
        <f t="shared" si="1643"/>
        <v>0</v>
      </c>
      <c r="BF1655" s="30">
        <f t="shared" si="1622"/>
        <v>0</v>
      </c>
      <c r="BG1655" s="30">
        <f t="shared" si="1623"/>
        <v>0</v>
      </c>
      <c r="BH1655" s="30">
        <f t="shared" si="1642"/>
        <v>0</v>
      </c>
      <c r="BI1655" s="30">
        <f t="shared" si="1647"/>
        <v>0</v>
      </c>
      <c r="BJ1655" s="30">
        <f t="shared" si="1624"/>
        <v>0</v>
      </c>
      <c r="BK1655" s="704">
        <f t="shared" si="1625"/>
        <v>0</v>
      </c>
      <c r="BL1655" s="30">
        <f t="shared" si="1626"/>
        <v>0</v>
      </c>
      <c r="BM1655" s="30">
        <f t="shared" si="1627"/>
        <v>0</v>
      </c>
      <c r="BN1655" s="30">
        <f t="shared" si="1645"/>
        <v>0</v>
      </c>
    </row>
    <row r="1656" spans="1:66" ht="15.75" thickBot="1" x14ac:dyDescent="0.3">
      <c r="A1656" s="52"/>
      <c r="B1656" s="53"/>
      <c r="C1656" s="700"/>
      <c r="D1656" s="53"/>
      <c r="E1656" s="62" t="e">
        <f t="shared" si="1646"/>
        <v>#N/A</v>
      </c>
      <c r="F1656" s="664" t="str">
        <f t="shared" si="1644"/>
        <v/>
      </c>
      <c r="G1656" s="587"/>
      <c r="H1656" s="588">
        <f t="shared" si="1628"/>
        <v>0</v>
      </c>
      <c r="I1656" s="588">
        <f t="shared" si="1648"/>
        <v>0</v>
      </c>
      <c r="J1656" s="587"/>
      <c r="K1656" s="588">
        <f t="shared" si="1629"/>
        <v>0</v>
      </c>
      <c r="L1656" s="588">
        <f t="shared" si="1649"/>
        <v>0</v>
      </c>
      <c r="M1656" s="587"/>
      <c r="N1656" s="588">
        <f t="shared" si="1630"/>
        <v>0</v>
      </c>
      <c r="O1656" s="588">
        <f t="shared" si="1650"/>
        <v>0</v>
      </c>
      <c r="P1656" s="587"/>
      <c r="Q1656" s="588">
        <f t="shared" si="1631"/>
        <v>0</v>
      </c>
      <c r="R1656" s="588">
        <f t="shared" si="1651"/>
        <v>0</v>
      </c>
      <c r="S1656" s="587"/>
      <c r="T1656" s="588">
        <f t="shared" si="1632"/>
        <v>0</v>
      </c>
      <c r="U1656" s="588">
        <f t="shared" si="1652"/>
        <v>0</v>
      </c>
      <c r="V1656" s="587"/>
      <c r="W1656" s="588">
        <f t="shared" si="1633"/>
        <v>0</v>
      </c>
      <c r="X1656" s="588">
        <f t="shared" si="1653"/>
        <v>0</v>
      </c>
      <c r="Y1656" s="587"/>
      <c r="Z1656" s="588">
        <f t="shared" si="1634"/>
        <v>0</v>
      </c>
      <c r="AA1656" s="588">
        <f t="shared" si="1618"/>
        <v>0</v>
      </c>
      <c r="AB1656" s="587"/>
      <c r="AC1656" s="588">
        <f t="shared" si="1635"/>
        <v>0</v>
      </c>
      <c r="AD1656" s="588">
        <f t="shared" si="1654"/>
        <v>0</v>
      </c>
      <c r="AE1656" s="587"/>
      <c r="AF1656" s="588">
        <f t="shared" si="1636"/>
        <v>0</v>
      </c>
      <c r="AG1656" s="588">
        <f t="shared" si="1655"/>
        <v>0</v>
      </c>
      <c r="AH1656" s="587"/>
      <c r="AI1656" s="588">
        <f t="shared" si="1637"/>
        <v>0</v>
      </c>
      <c r="AJ1656" s="588">
        <f t="shared" si="1656"/>
        <v>0</v>
      </c>
      <c r="AK1656" s="587"/>
      <c r="AL1656" s="588">
        <f t="shared" si="1638"/>
        <v>0</v>
      </c>
      <c r="AM1656" s="588">
        <f t="shared" si="1657"/>
        <v>0</v>
      </c>
      <c r="AN1656" s="587"/>
      <c r="AO1656" s="588">
        <f t="shared" si="1639"/>
        <v>0</v>
      </c>
      <c r="AP1656" s="588">
        <f t="shared" si="1658"/>
        <v>0</v>
      </c>
      <c r="AQ1656" s="587"/>
      <c r="AR1656" s="588">
        <f t="shared" si="1640"/>
        <v>0</v>
      </c>
      <c r="AS1656" s="588">
        <f t="shared" si="1619"/>
        <v>0</v>
      </c>
      <c r="AT1656" s="587"/>
      <c r="AU1656" s="588">
        <f t="shared" si="1641"/>
        <v>0</v>
      </c>
      <c r="AV1656" s="588">
        <f t="shared" si="1659"/>
        <v>0</v>
      </c>
      <c r="AW1656" s="587"/>
      <c r="AX1656" s="652"/>
      <c r="AY1656" s="706">
        <f t="shared" si="1660"/>
        <v>0</v>
      </c>
      <c r="BC1656" s="30">
        <f t="shared" si="1620"/>
        <v>0</v>
      </c>
      <c r="BD1656" s="30">
        <f t="shared" si="1621"/>
        <v>0</v>
      </c>
      <c r="BE1656" s="30">
        <f t="shared" si="1643"/>
        <v>0</v>
      </c>
      <c r="BF1656" s="30">
        <f t="shared" si="1622"/>
        <v>0</v>
      </c>
      <c r="BG1656" s="30">
        <f t="shared" si="1623"/>
        <v>0</v>
      </c>
      <c r="BH1656" s="30">
        <f t="shared" si="1642"/>
        <v>0</v>
      </c>
      <c r="BI1656" s="30">
        <f t="shared" si="1647"/>
        <v>0</v>
      </c>
      <c r="BJ1656" s="30">
        <f t="shared" si="1624"/>
        <v>0</v>
      </c>
      <c r="BK1656" s="704">
        <f t="shared" si="1625"/>
        <v>0</v>
      </c>
      <c r="BL1656" s="30">
        <f t="shared" si="1626"/>
        <v>0</v>
      </c>
      <c r="BM1656" s="30">
        <f t="shared" si="1627"/>
        <v>0</v>
      </c>
      <c r="BN1656" s="30">
        <f t="shared" si="1645"/>
        <v>0</v>
      </c>
    </row>
    <row r="1657" spans="1:66" ht="15.75" thickBot="1" x14ac:dyDescent="0.3">
      <c r="A1657" s="52"/>
      <c r="B1657" s="53"/>
      <c r="C1657" s="700"/>
      <c r="D1657" s="53"/>
      <c r="E1657" s="62" t="e">
        <f t="shared" si="1646"/>
        <v>#N/A</v>
      </c>
      <c r="F1657" s="664" t="str">
        <f t="shared" si="1644"/>
        <v/>
      </c>
      <c r="G1657" s="587"/>
      <c r="H1657" s="588">
        <f t="shared" si="1628"/>
        <v>0</v>
      </c>
      <c r="I1657" s="588">
        <f t="shared" si="1648"/>
        <v>0</v>
      </c>
      <c r="J1657" s="587"/>
      <c r="K1657" s="588">
        <f t="shared" si="1629"/>
        <v>0</v>
      </c>
      <c r="L1657" s="588">
        <f t="shared" si="1649"/>
        <v>0</v>
      </c>
      <c r="M1657" s="587"/>
      <c r="N1657" s="588">
        <f t="shared" si="1630"/>
        <v>0</v>
      </c>
      <c r="O1657" s="588">
        <f t="shared" si="1650"/>
        <v>0</v>
      </c>
      <c r="P1657" s="587"/>
      <c r="Q1657" s="588">
        <f t="shared" si="1631"/>
        <v>0</v>
      </c>
      <c r="R1657" s="588">
        <f t="shared" si="1651"/>
        <v>0</v>
      </c>
      <c r="S1657" s="587"/>
      <c r="T1657" s="588">
        <f t="shared" si="1632"/>
        <v>0</v>
      </c>
      <c r="U1657" s="588">
        <f t="shared" si="1652"/>
        <v>0</v>
      </c>
      <c r="V1657" s="587"/>
      <c r="W1657" s="588">
        <f t="shared" si="1633"/>
        <v>0</v>
      </c>
      <c r="X1657" s="588">
        <f t="shared" si="1653"/>
        <v>0</v>
      </c>
      <c r="Y1657" s="587"/>
      <c r="Z1657" s="588">
        <f t="shared" si="1634"/>
        <v>0</v>
      </c>
      <c r="AA1657" s="588">
        <f t="shared" si="1618"/>
        <v>0</v>
      </c>
      <c r="AB1657" s="587"/>
      <c r="AC1657" s="588">
        <f t="shared" si="1635"/>
        <v>0</v>
      </c>
      <c r="AD1657" s="588">
        <f t="shared" si="1654"/>
        <v>0</v>
      </c>
      <c r="AE1657" s="587"/>
      <c r="AF1657" s="588">
        <f t="shared" si="1636"/>
        <v>0</v>
      </c>
      <c r="AG1657" s="588">
        <f t="shared" si="1655"/>
        <v>0</v>
      </c>
      <c r="AH1657" s="587"/>
      <c r="AI1657" s="588">
        <f t="shared" si="1637"/>
        <v>0</v>
      </c>
      <c r="AJ1657" s="588">
        <f t="shared" si="1656"/>
        <v>0</v>
      </c>
      <c r="AK1657" s="587"/>
      <c r="AL1657" s="588">
        <f t="shared" si="1638"/>
        <v>0</v>
      </c>
      <c r="AM1657" s="588">
        <f t="shared" si="1657"/>
        <v>0</v>
      </c>
      <c r="AN1657" s="587"/>
      <c r="AO1657" s="588">
        <f t="shared" si="1639"/>
        <v>0</v>
      </c>
      <c r="AP1657" s="588">
        <f t="shared" si="1658"/>
        <v>0</v>
      </c>
      <c r="AQ1657" s="587"/>
      <c r="AR1657" s="588">
        <f t="shared" si="1640"/>
        <v>0</v>
      </c>
      <c r="AS1657" s="588">
        <f t="shared" si="1619"/>
        <v>0</v>
      </c>
      <c r="AT1657" s="587"/>
      <c r="AU1657" s="588">
        <f t="shared" si="1641"/>
        <v>0</v>
      </c>
      <c r="AV1657" s="588">
        <f t="shared" si="1659"/>
        <v>0</v>
      </c>
      <c r="AW1657" s="587"/>
      <c r="AX1657" s="652"/>
      <c r="AY1657" s="706">
        <f t="shared" si="1660"/>
        <v>0</v>
      </c>
      <c r="BC1657" s="30">
        <f t="shared" si="1620"/>
        <v>0</v>
      </c>
      <c r="BD1657" s="30">
        <f t="shared" si="1621"/>
        <v>0</v>
      </c>
      <c r="BE1657" s="30">
        <f t="shared" si="1643"/>
        <v>0</v>
      </c>
      <c r="BF1657" s="30">
        <f t="shared" si="1622"/>
        <v>0</v>
      </c>
      <c r="BG1657" s="30">
        <f t="shared" si="1623"/>
        <v>0</v>
      </c>
      <c r="BH1657" s="30">
        <f t="shared" si="1642"/>
        <v>0</v>
      </c>
      <c r="BI1657" s="30">
        <f t="shared" si="1647"/>
        <v>0</v>
      </c>
      <c r="BJ1657" s="30">
        <f t="shared" si="1624"/>
        <v>0</v>
      </c>
      <c r="BK1657" s="704">
        <f t="shared" si="1625"/>
        <v>0</v>
      </c>
      <c r="BL1657" s="30">
        <f t="shared" si="1626"/>
        <v>0</v>
      </c>
      <c r="BM1657" s="30">
        <f t="shared" si="1627"/>
        <v>0</v>
      </c>
      <c r="BN1657" s="30">
        <f t="shared" si="1645"/>
        <v>0</v>
      </c>
    </row>
    <row r="1658" spans="1:66" ht="15.75" thickBot="1" x14ac:dyDescent="0.3">
      <c r="A1658" s="52"/>
      <c r="B1658" s="53"/>
      <c r="C1658" s="700"/>
      <c r="D1658" s="53"/>
      <c r="E1658" s="62" t="e">
        <f t="shared" si="1646"/>
        <v>#N/A</v>
      </c>
      <c r="F1658" s="664" t="str">
        <f t="shared" si="1644"/>
        <v/>
      </c>
      <c r="G1658" s="587"/>
      <c r="H1658" s="588">
        <f t="shared" si="1628"/>
        <v>0</v>
      </c>
      <c r="I1658" s="588">
        <f t="shared" si="1648"/>
        <v>0</v>
      </c>
      <c r="J1658" s="587"/>
      <c r="K1658" s="588">
        <f t="shared" si="1629"/>
        <v>0</v>
      </c>
      <c r="L1658" s="588">
        <f t="shared" si="1649"/>
        <v>0</v>
      </c>
      <c r="M1658" s="587"/>
      <c r="N1658" s="588">
        <f t="shared" si="1630"/>
        <v>0</v>
      </c>
      <c r="O1658" s="588">
        <f t="shared" si="1650"/>
        <v>0</v>
      </c>
      <c r="P1658" s="587"/>
      <c r="Q1658" s="588">
        <f t="shared" si="1631"/>
        <v>0</v>
      </c>
      <c r="R1658" s="588">
        <f t="shared" si="1651"/>
        <v>0</v>
      </c>
      <c r="S1658" s="587"/>
      <c r="T1658" s="588">
        <f t="shared" si="1632"/>
        <v>0</v>
      </c>
      <c r="U1658" s="588">
        <f t="shared" si="1652"/>
        <v>0</v>
      </c>
      <c r="V1658" s="587"/>
      <c r="W1658" s="588">
        <f t="shared" si="1633"/>
        <v>0</v>
      </c>
      <c r="X1658" s="588">
        <f t="shared" si="1653"/>
        <v>0</v>
      </c>
      <c r="Y1658" s="587"/>
      <c r="Z1658" s="588">
        <f t="shared" si="1634"/>
        <v>0</v>
      </c>
      <c r="AA1658" s="588">
        <f t="shared" si="1618"/>
        <v>0</v>
      </c>
      <c r="AB1658" s="587"/>
      <c r="AC1658" s="588">
        <f t="shared" si="1635"/>
        <v>0</v>
      </c>
      <c r="AD1658" s="588">
        <f t="shared" si="1654"/>
        <v>0</v>
      </c>
      <c r="AE1658" s="587"/>
      <c r="AF1658" s="588">
        <f t="shared" si="1636"/>
        <v>0</v>
      </c>
      <c r="AG1658" s="588">
        <f t="shared" si="1655"/>
        <v>0</v>
      </c>
      <c r="AH1658" s="587"/>
      <c r="AI1658" s="588">
        <f t="shared" si="1637"/>
        <v>0</v>
      </c>
      <c r="AJ1658" s="588">
        <f t="shared" si="1656"/>
        <v>0</v>
      </c>
      <c r="AK1658" s="587"/>
      <c r="AL1658" s="588">
        <f t="shared" si="1638"/>
        <v>0</v>
      </c>
      <c r="AM1658" s="588">
        <f t="shared" si="1657"/>
        <v>0</v>
      </c>
      <c r="AN1658" s="587"/>
      <c r="AO1658" s="588">
        <f t="shared" si="1639"/>
        <v>0</v>
      </c>
      <c r="AP1658" s="588">
        <f t="shared" si="1658"/>
        <v>0</v>
      </c>
      <c r="AQ1658" s="587"/>
      <c r="AR1658" s="588">
        <f t="shared" si="1640"/>
        <v>0</v>
      </c>
      <c r="AS1658" s="588">
        <f t="shared" si="1619"/>
        <v>0</v>
      </c>
      <c r="AT1658" s="587"/>
      <c r="AU1658" s="588">
        <f t="shared" si="1641"/>
        <v>0</v>
      </c>
      <c r="AV1658" s="588">
        <f t="shared" si="1659"/>
        <v>0</v>
      </c>
      <c r="AW1658" s="587"/>
      <c r="AX1658" s="652"/>
      <c r="AY1658" s="706">
        <f t="shared" si="1660"/>
        <v>0</v>
      </c>
      <c r="BC1658" s="30">
        <f t="shared" si="1620"/>
        <v>0</v>
      </c>
      <c r="BD1658" s="30">
        <f t="shared" si="1621"/>
        <v>0</v>
      </c>
      <c r="BE1658" s="30">
        <f t="shared" si="1643"/>
        <v>0</v>
      </c>
      <c r="BF1658" s="30">
        <f t="shared" si="1622"/>
        <v>0</v>
      </c>
      <c r="BG1658" s="30">
        <f t="shared" si="1623"/>
        <v>0</v>
      </c>
      <c r="BH1658" s="30">
        <f t="shared" si="1642"/>
        <v>0</v>
      </c>
      <c r="BI1658" s="30">
        <f t="shared" si="1647"/>
        <v>0</v>
      </c>
      <c r="BJ1658" s="30">
        <f t="shared" si="1624"/>
        <v>0</v>
      </c>
      <c r="BK1658" s="704">
        <f t="shared" si="1625"/>
        <v>0</v>
      </c>
      <c r="BL1658" s="30">
        <f t="shared" si="1626"/>
        <v>0</v>
      </c>
      <c r="BM1658" s="30">
        <f t="shared" si="1627"/>
        <v>0</v>
      </c>
      <c r="BN1658" s="30">
        <f t="shared" si="1645"/>
        <v>0</v>
      </c>
    </row>
    <row r="1659" spans="1:66" ht="15.75" thickBot="1" x14ac:dyDescent="0.3">
      <c r="A1659" s="52"/>
      <c r="B1659" s="53"/>
      <c r="C1659" s="700"/>
      <c r="D1659" s="53"/>
      <c r="E1659" s="62" t="e">
        <f t="shared" si="1646"/>
        <v>#N/A</v>
      </c>
      <c r="F1659" s="664" t="str">
        <f t="shared" si="1644"/>
        <v/>
      </c>
      <c r="G1659" s="587"/>
      <c r="H1659" s="588">
        <f t="shared" si="1628"/>
        <v>0</v>
      </c>
      <c r="I1659" s="588">
        <f t="shared" si="1648"/>
        <v>0</v>
      </c>
      <c r="J1659" s="587"/>
      <c r="K1659" s="588">
        <f t="shared" si="1629"/>
        <v>0</v>
      </c>
      <c r="L1659" s="588">
        <f t="shared" si="1649"/>
        <v>0</v>
      </c>
      <c r="M1659" s="587"/>
      <c r="N1659" s="588">
        <f t="shared" si="1630"/>
        <v>0</v>
      </c>
      <c r="O1659" s="588">
        <f t="shared" si="1650"/>
        <v>0</v>
      </c>
      <c r="P1659" s="587"/>
      <c r="Q1659" s="588">
        <f t="shared" si="1631"/>
        <v>0</v>
      </c>
      <c r="R1659" s="588">
        <f t="shared" si="1651"/>
        <v>0</v>
      </c>
      <c r="S1659" s="587"/>
      <c r="T1659" s="588">
        <f t="shared" si="1632"/>
        <v>0</v>
      </c>
      <c r="U1659" s="588">
        <f t="shared" si="1652"/>
        <v>0</v>
      </c>
      <c r="V1659" s="587"/>
      <c r="W1659" s="588">
        <f t="shared" si="1633"/>
        <v>0</v>
      </c>
      <c r="X1659" s="588">
        <f t="shared" si="1653"/>
        <v>0</v>
      </c>
      <c r="Y1659" s="587"/>
      <c r="Z1659" s="588">
        <f t="shared" si="1634"/>
        <v>0</v>
      </c>
      <c r="AA1659" s="588">
        <f t="shared" ref="AA1659:AA1722" si="1661">SUM(Y1659:Z1659)</f>
        <v>0</v>
      </c>
      <c r="AB1659" s="587"/>
      <c r="AC1659" s="588">
        <f t="shared" si="1635"/>
        <v>0</v>
      </c>
      <c r="AD1659" s="588">
        <f t="shared" si="1654"/>
        <v>0</v>
      </c>
      <c r="AE1659" s="587"/>
      <c r="AF1659" s="588">
        <f t="shared" si="1636"/>
        <v>0</v>
      </c>
      <c r="AG1659" s="588">
        <f t="shared" si="1655"/>
        <v>0</v>
      </c>
      <c r="AH1659" s="587"/>
      <c r="AI1659" s="588">
        <f t="shared" si="1637"/>
        <v>0</v>
      </c>
      <c r="AJ1659" s="588">
        <f t="shared" si="1656"/>
        <v>0</v>
      </c>
      <c r="AK1659" s="587"/>
      <c r="AL1659" s="588">
        <f t="shared" si="1638"/>
        <v>0</v>
      </c>
      <c r="AM1659" s="588">
        <f t="shared" si="1657"/>
        <v>0</v>
      </c>
      <c r="AN1659" s="587"/>
      <c r="AO1659" s="588">
        <f t="shared" si="1639"/>
        <v>0</v>
      </c>
      <c r="AP1659" s="588">
        <f t="shared" si="1658"/>
        <v>0</v>
      </c>
      <c r="AQ1659" s="587"/>
      <c r="AR1659" s="588">
        <f t="shared" si="1640"/>
        <v>0</v>
      </c>
      <c r="AS1659" s="588">
        <f t="shared" si="1619"/>
        <v>0</v>
      </c>
      <c r="AT1659" s="587"/>
      <c r="AU1659" s="588">
        <f t="shared" si="1641"/>
        <v>0</v>
      </c>
      <c r="AV1659" s="588">
        <f t="shared" si="1659"/>
        <v>0</v>
      </c>
      <c r="AW1659" s="587"/>
      <c r="AX1659" s="652"/>
      <c r="AY1659" s="706">
        <f t="shared" si="1660"/>
        <v>0</v>
      </c>
      <c r="BC1659" s="30">
        <f t="shared" si="1620"/>
        <v>0</v>
      </c>
      <c r="BD1659" s="30">
        <f t="shared" si="1621"/>
        <v>0</v>
      </c>
      <c r="BE1659" s="30">
        <f t="shared" si="1643"/>
        <v>0</v>
      </c>
      <c r="BF1659" s="30">
        <f t="shared" si="1622"/>
        <v>0</v>
      </c>
      <c r="BG1659" s="30">
        <f t="shared" si="1623"/>
        <v>0</v>
      </c>
      <c r="BH1659" s="30">
        <f t="shared" si="1642"/>
        <v>0</v>
      </c>
      <c r="BI1659" s="30">
        <f t="shared" si="1647"/>
        <v>0</v>
      </c>
      <c r="BJ1659" s="30">
        <f t="shared" si="1624"/>
        <v>0</v>
      </c>
      <c r="BK1659" s="704">
        <f t="shared" si="1625"/>
        <v>0</v>
      </c>
      <c r="BL1659" s="30">
        <f t="shared" si="1626"/>
        <v>0</v>
      </c>
      <c r="BM1659" s="30">
        <f t="shared" si="1627"/>
        <v>0</v>
      </c>
      <c r="BN1659" s="30">
        <f t="shared" si="1645"/>
        <v>0</v>
      </c>
    </row>
    <row r="1660" spans="1:66" ht="15.75" thickBot="1" x14ac:dyDescent="0.3">
      <c r="A1660" s="52"/>
      <c r="B1660" s="53"/>
      <c r="C1660" s="700"/>
      <c r="D1660" s="53"/>
      <c r="E1660" s="62" t="e">
        <f t="shared" si="1646"/>
        <v>#N/A</v>
      </c>
      <c r="F1660" s="664" t="str">
        <f t="shared" si="1644"/>
        <v/>
      </c>
      <c r="G1660" s="587"/>
      <c r="H1660" s="588">
        <f t="shared" si="1628"/>
        <v>0</v>
      </c>
      <c r="I1660" s="588">
        <f t="shared" si="1648"/>
        <v>0</v>
      </c>
      <c r="J1660" s="587"/>
      <c r="K1660" s="588">
        <f t="shared" si="1629"/>
        <v>0</v>
      </c>
      <c r="L1660" s="588">
        <f t="shared" si="1649"/>
        <v>0</v>
      </c>
      <c r="M1660" s="587"/>
      <c r="N1660" s="588">
        <f t="shared" si="1630"/>
        <v>0</v>
      </c>
      <c r="O1660" s="588">
        <f t="shared" si="1650"/>
        <v>0</v>
      </c>
      <c r="P1660" s="587"/>
      <c r="Q1660" s="588">
        <f t="shared" si="1631"/>
        <v>0</v>
      </c>
      <c r="R1660" s="588">
        <f t="shared" si="1651"/>
        <v>0</v>
      </c>
      <c r="S1660" s="587"/>
      <c r="T1660" s="588">
        <f t="shared" si="1632"/>
        <v>0</v>
      </c>
      <c r="U1660" s="588">
        <f t="shared" si="1652"/>
        <v>0</v>
      </c>
      <c r="V1660" s="587"/>
      <c r="W1660" s="588">
        <f t="shared" si="1633"/>
        <v>0</v>
      </c>
      <c r="X1660" s="588">
        <f t="shared" si="1653"/>
        <v>0</v>
      </c>
      <c r="Y1660" s="587"/>
      <c r="Z1660" s="588">
        <f t="shared" si="1634"/>
        <v>0</v>
      </c>
      <c r="AA1660" s="588">
        <f t="shared" si="1661"/>
        <v>0</v>
      </c>
      <c r="AB1660" s="587"/>
      <c r="AC1660" s="588">
        <f t="shared" si="1635"/>
        <v>0</v>
      </c>
      <c r="AD1660" s="588">
        <f t="shared" si="1654"/>
        <v>0</v>
      </c>
      <c r="AE1660" s="587"/>
      <c r="AF1660" s="588">
        <f t="shared" si="1636"/>
        <v>0</v>
      </c>
      <c r="AG1660" s="588">
        <f t="shared" si="1655"/>
        <v>0</v>
      </c>
      <c r="AH1660" s="587"/>
      <c r="AI1660" s="588">
        <f t="shared" si="1637"/>
        <v>0</v>
      </c>
      <c r="AJ1660" s="588">
        <f t="shared" si="1656"/>
        <v>0</v>
      </c>
      <c r="AK1660" s="587"/>
      <c r="AL1660" s="588">
        <f t="shared" si="1638"/>
        <v>0</v>
      </c>
      <c r="AM1660" s="588">
        <f t="shared" si="1657"/>
        <v>0</v>
      </c>
      <c r="AN1660" s="587"/>
      <c r="AO1660" s="588">
        <f t="shared" si="1639"/>
        <v>0</v>
      </c>
      <c r="AP1660" s="588">
        <f t="shared" si="1658"/>
        <v>0</v>
      </c>
      <c r="AQ1660" s="587"/>
      <c r="AR1660" s="588">
        <f t="shared" si="1640"/>
        <v>0</v>
      </c>
      <c r="AS1660" s="588">
        <f t="shared" si="1619"/>
        <v>0</v>
      </c>
      <c r="AT1660" s="587"/>
      <c r="AU1660" s="588">
        <f t="shared" si="1641"/>
        <v>0</v>
      </c>
      <c r="AV1660" s="588">
        <f t="shared" si="1659"/>
        <v>0</v>
      </c>
      <c r="AW1660" s="587"/>
      <c r="AX1660" s="652"/>
      <c r="AY1660" s="706">
        <f t="shared" si="1660"/>
        <v>0</v>
      </c>
      <c r="BC1660" s="30">
        <f t="shared" si="1620"/>
        <v>0</v>
      </c>
      <c r="BD1660" s="30">
        <f t="shared" si="1621"/>
        <v>0</v>
      </c>
      <c r="BE1660" s="30">
        <f t="shared" si="1643"/>
        <v>0</v>
      </c>
      <c r="BF1660" s="30">
        <f t="shared" si="1622"/>
        <v>0</v>
      </c>
      <c r="BG1660" s="30">
        <f t="shared" si="1623"/>
        <v>0</v>
      </c>
      <c r="BH1660" s="30">
        <f t="shared" si="1642"/>
        <v>0</v>
      </c>
      <c r="BI1660" s="30">
        <f t="shared" si="1647"/>
        <v>0</v>
      </c>
      <c r="BJ1660" s="30">
        <f t="shared" si="1624"/>
        <v>0</v>
      </c>
      <c r="BK1660" s="704">
        <f t="shared" si="1625"/>
        <v>0</v>
      </c>
      <c r="BL1660" s="30">
        <f t="shared" si="1626"/>
        <v>0</v>
      </c>
      <c r="BM1660" s="30">
        <f t="shared" si="1627"/>
        <v>0</v>
      </c>
      <c r="BN1660" s="30">
        <f t="shared" si="1645"/>
        <v>0</v>
      </c>
    </row>
    <row r="1661" spans="1:66" ht="15.75" thickBot="1" x14ac:dyDescent="0.3">
      <c r="A1661" s="52"/>
      <c r="B1661" s="53"/>
      <c r="C1661" s="700"/>
      <c r="D1661" s="53"/>
      <c r="E1661" s="62" t="e">
        <f t="shared" si="1646"/>
        <v>#N/A</v>
      </c>
      <c r="F1661" s="664" t="str">
        <f t="shared" si="1644"/>
        <v/>
      </c>
      <c r="G1661" s="587"/>
      <c r="H1661" s="588">
        <f t="shared" si="1628"/>
        <v>0</v>
      </c>
      <c r="I1661" s="588">
        <f t="shared" si="1648"/>
        <v>0</v>
      </c>
      <c r="J1661" s="587"/>
      <c r="K1661" s="588">
        <f t="shared" si="1629"/>
        <v>0</v>
      </c>
      <c r="L1661" s="588">
        <f t="shared" si="1649"/>
        <v>0</v>
      </c>
      <c r="M1661" s="587"/>
      <c r="N1661" s="588">
        <f t="shared" si="1630"/>
        <v>0</v>
      </c>
      <c r="O1661" s="588">
        <f t="shared" si="1650"/>
        <v>0</v>
      </c>
      <c r="P1661" s="587"/>
      <c r="Q1661" s="588">
        <f t="shared" si="1631"/>
        <v>0</v>
      </c>
      <c r="R1661" s="588">
        <f t="shared" si="1651"/>
        <v>0</v>
      </c>
      <c r="S1661" s="587"/>
      <c r="T1661" s="588">
        <f t="shared" si="1632"/>
        <v>0</v>
      </c>
      <c r="U1661" s="588">
        <f t="shared" si="1652"/>
        <v>0</v>
      </c>
      <c r="V1661" s="587"/>
      <c r="W1661" s="588">
        <f t="shared" si="1633"/>
        <v>0</v>
      </c>
      <c r="X1661" s="588">
        <f t="shared" si="1653"/>
        <v>0</v>
      </c>
      <c r="Y1661" s="587"/>
      <c r="Z1661" s="588">
        <f t="shared" si="1634"/>
        <v>0</v>
      </c>
      <c r="AA1661" s="588">
        <f t="shared" si="1661"/>
        <v>0</v>
      </c>
      <c r="AB1661" s="587"/>
      <c r="AC1661" s="588">
        <f t="shared" si="1635"/>
        <v>0</v>
      </c>
      <c r="AD1661" s="588">
        <f t="shared" si="1654"/>
        <v>0</v>
      </c>
      <c r="AE1661" s="587"/>
      <c r="AF1661" s="588">
        <f t="shared" si="1636"/>
        <v>0</v>
      </c>
      <c r="AG1661" s="588">
        <f t="shared" si="1655"/>
        <v>0</v>
      </c>
      <c r="AH1661" s="587"/>
      <c r="AI1661" s="588">
        <f t="shared" si="1637"/>
        <v>0</v>
      </c>
      <c r="AJ1661" s="588">
        <f t="shared" si="1656"/>
        <v>0</v>
      </c>
      <c r="AK1661" s="587"/>
      <c r="AL1661" s="588">
        <f t="shared" si="1638"/>
        <v>0</v>
      </c>
      <c r="AM1661" s="588">
        <f t="shared" si="1657"/>
        <v>0</v>
      </c>
      <c r="AN1661" s="587"/>
      <c r="AO1661" s="588">
        <f t="shared" si="1639"/>
        <v>0</v>
      </c>
      <c r="AP1661" s="588">
        <f t="shared" si="1658"/>
        <v>0</v>
      </c>
      <c r="AQ1661" s="587"/>
      <c r="AR1661" s="588">
        <f t="shared" si="1640"/>
        <v>0</v>
      </c>
      <c r="AS1661" s="588">
        <f t="shared" si="1619"/>
        <v>0</v>
      </c>
      <c r="AT1661" s="587"/>
      <c r="AU1661" s="588">
        <f t="shared" si="1641"/>
        <v>0</v>
      </c>
      <c r="AV1661" s="588">
        <f t="shared" si="1659"/>
        <v>0</v>
      </c>
      <c r="AW1661" s="587"/>
      <c r="AX1661" s="652"/>
      <c r="AY1661" s="706">
        <f t="shared" si="1660"/>
        <v>0</v>
      </c>
      <c r="BC1661" s="30">
        <f t="shared" si="1620"/>
        <v>0</v>
      </c>
      <c r="BD1661" s="30">
        <f t="shared" si="1621"/>
        <v>0</v>
      </c>
      <c r="BE1661" s="30">
        <f t="shared" si="1643"/>
        <v>0</v>
      </c>
      <c r="BF1661" s="30">
        <f t="shared" si="1622"/>
        <v>0</v>
      </c>
      <c r="BG1661" s="30">
        <f t="shared" si="1623"/>
        <v>0</v>
      </c>
      <c r="BH1661" s="30">
        <f t="shared" si="1642"/>
        <v>0</v>
      </c>
      <c r="BI1661" s="30">
        <f t="shared" si="1647"/>
        <v>0</v>
      </c>
      <c r="BJ1661" s="30">
        <f t="shared" si="1624"/>
        <v>0</v>
      </c>
      <c r="BK1661" s="704">
        <f t="shared" si="1625"/>
        <v>0</v>
      </c>
      <c r="BL1661" s="30">
        <f t="shared" si="1626"/>
        <v>0</v>
      </c>
      <c r="BM1661" s="30">
        <f t="shared" si="1627"/>
        <v>0</v>
      </c>
      <c r="BN1661" s="30">
        <f t="shared" si="1645"/>
        <v>0</v>
      </c>
    </row>
    <row r="1662" spans="1:66" ht="15.75" thickBot="1" x14ac:dyDescent="0.3">
      <c r="A1662" s="52"/>
      <c r="B1662" s="53"/>
      <c r="C1662" s="700"/>
      <c r="D1662" s="53"/>
      <c r="E1662" s="62" t="e">
        <f t="shared" si="1646"/>
        <v>#N/A</v>
      </c>
      <c r="F1662" s="664" t="str">
        <f t="shared" si="1644"/>
        <v/>
      </c>
      <c r="G1662" s="587"/>
      <c r="H1662" s="588">
        <f t="shared" si="1628"/>
        <v>0</v>
      </c>
      <c r="I1662" s="588">
        <f t="shared" si="1648"/>
        <v>0</v>
      </c>
      <c r="J1662" s="587"/>
      <c r="K1662" s="588">
        <f t="shared" si="1629"/>
        <v>0</v>
      </c>
      <c r="L1662" s="588">
        <f t="shared" si="1649"/>
        <v>0</v>
      </c>
      <c r="M1662" s="587"/>
      <c r="N1662" s="588">
        <f t="shared" si="1630"/>
        <v>0</v>
      </c>
      <c r="O1662" s="588">
        <f t="shared" si="1650"/>
        <v>0</v>
      </c>
      <c r="P1662" s="587"/>
      <c r="Q1662" s="588">
        <f t="shared" si="1631"/>
        <v>0</v>
      </c>
      <c r="R1662" s="588">
        <f t="shared" si="1651"/>
        <v>0</v>
      </c>
      <c r="S1662" s="587"/>
      <c r="T1662" s="588">
        <f t="shared" si="1632"/>
        <v>0</v>
      </c>
      <c r="U1662" s="588">
        <f t="shared" si="1652"/>
        <v>0</v>
      </c>
      <c r="V1662" s="587"/>
      <c r="W1662" s="588">
        <f t="shared" si="1633"/>
        <v>0</v>
      </c>
      <c r="X1662" s="588">
        <f t="shared" si="1653"/>
        <v>0</v>
      </c>
      <c r="Y1662" s="587"/>
      <c r="Z1662" s="588">
        <f t="shared" si="1634"/>
        <v>0</v>
      </c>
      <c r="AA1662" s="588">
        <f t="shared" si="1661"/>
        <v>0</v>
      </c>
      <c r="AB1662" s="587"/>
      <c r="AC1662" s="588">
        <f t="shared" si="1635"/>
        <v>0</v>
      </c>
      <c r="AD1662" s="588">
        <f t="shared" si="1654"/>
        <v>0</v>
      </c>
      <c r="AE1662" s="587"/>
      <c r="AF1662" s="588">
        <f t="shared" si="1636"/>
        <v>0</v>
      </c>
      <c r="AG1662" s="588">
        <f t="shared" si="1655"/>
        <v>0</v>
      </c>
      <c r="AH1662" s="587"/>
      <c r="AI1662" s="588">
        <f t="shared" si="1637"/>
        <v>0</v>
      </c>
      <c r="AJ1662" s="588">
        <f t="shared" si="1656"/>
        <v>0</v>
      </c>
      <c r="AK1662" s="587"/>
      <c r="AL1662" s="588">
        <f t="shared" si="1638"/>
        <v>0</v>
      </c>
      <c r="AM1662" s="588">
        <f t="shared" si="1657"/>
        <v>0</v>
      </c>
      <c r="AN1662" s="587"/>
      <c r="AO1662" s="588">
        <f t="shared" si="1639"/>
        <v>0</v>
      </c>
      <c r="AP1662" s="588">
        <f t="shared" si="1658"/>
        <v>0</v>
      </c>
      <c r="AQ1662" s="587"/>
      <c r="AR1662" s="588">
        <f t="shared" si="1640"/>
        <v>0</v>
      </c>
      <c r="AS1662" s="588">
        <f t="shared" si="1619"/>
        <v>0</v>
      </c>
      <c r="AT1662" s="587"/>
      <c r="AU1662" s="588">
        <f t="shared" si="1641"/>
        <v>0</v>
      </c>
      <c r="AV1662" s="588">
        <f t="shared" si="1659"/>
        <v>0</v>
      </c>
      <c r="AW1662" s="587"/>
      <c r="AX1662" s="652"/>
      <c r="AY1662" s="706">
        <f t="shared" si="1660"/>
        <v>0</v>
      </c>
      <c r="BC1662" s="30">
        <f t="shared" si="1620"/>
        <v>0</v>
      </c>
      <c r="BD1662" s="30">
        <f t="shared" si="1621"/>
        <v>0</v>
      </c>
      <c r="BE1662" s="30">
        <f t="shared" si="1643"/>
        <v>0</v>
      </c>
      <c r="BF1662" s="30">
        <f t="shared" si="1622"/>
        <v>0</v>
      </c>
      <c r="BG1662" s="30">
        <f t="shared" si="1623"/>
        <v>0</v>
      </c>
      <c r="BH1662" s="30">
        <f t="shared" si="1642"/>
        <v>0</v>
      </c>
      <c r="BI1662" s="30">
        <f t="shared" si="1647"/>
        <v>0</v>
      </c>
      <c r="BJ1662" s="30">
        <f t="shared" si="1624"/>
        <v>0</v>
      </c>
      <c r="BK1662" s="704">
        <f t="shared" si="1625"/>
        <v>0</v>
      </c>
      <c r="BL1662" s="30">
        <f t="shared" si="1626"/>
        <v>0</v>
      </c>
      <c r="BM1662" s="30">
        <f t="shared" si="1627"/>
        <v>0</v>
      </c>
      <c r="BN1662" s="30">
        <f t="shared" si="1645"/>
        <v>0</v>
      </c>
    </row>
    <row r="1663" spans="1:66" ht="15.75" thickBot="1" x14ac:dyDescent="0.3">
      <c r="A1663" s="52"/>
      <c r="B1663" s="53"/>
      <c r="C1663" s="700"/>
      <c r="D1663" s="53"/>
      <c r="E1663" s="62" t="e">
        <f t="shared" si="1646"/>
        <v>#N/A</v>
      </c>
      <c r="F1663" s="664" t="str">
        <f t="shared" si="1644"/>
        <v/>
      </c>
      <c r="G1663" s="587"/>
      <c r="H1663" s="588">
        <f t="shared" si="1628"/>
        <v>0</v>
      </c>
      <c r="I1663" s="588">
        <f t="shared" si="1648"/>
        <v>0</v>
      </c>
      <c r="J1663" s="587"/>
      <c r="K1663" s="588">
        <f t="shared" si="1629"/>
        <v>0</v>
      </c>
      <c r="L1663" s="588">
        <f t="shared" si="1649"/>
        <v>0</v>
      </c>
      <c r="M1663" s="587"/>
      <c r="N1663" s="588">
        <f t="shared" si="1630"/>
        <v>0</v>
      </c>
      <c r="O1663" s="588">
        <f t="shared" si="1650"/>
        <v>0</v>
      </c>
      <c r="P1663" s="587"/>
      <c r="Q1663" s="588">
        <f t="shared" si="1631"/>
        <v>0</v>
      </c>
      <c r="R1663" s="588">
        <f t="shared" si="1651"/>
        <v>0</v>
      </c>
      <c r="S1663" s="587"/>
      <c r="T1663" s="588">
        <f t="shared" si="1632"/>
        <v>0</v>
      </c>
      <c r="U1663" s="588">
        <f t="shared" si="1652"/>
        <v>0</v>
      </c>
      <c r="V1663" s="587"/>
      <c r="W1663" s="588">
        <f t="shared" si="1633"/>
        <v>0</v>
      </c>
      <c r="X1663" s="588">
        <f t="shared" si="1653"/>
        <v>0</v>
      </c>
      <c r="Y1663" s="587"/>
      <c r="Z1663" s="588">
        <f t="shared" si="1634"/>
        <v>0</v>
      </c>
      <c r="AA1663" s="588">
        <f t="shared" si="1661"/>
        <v>0</v>
      </c>
      <c r="AB1663" s="587"/>
      <c r="AC1663" s="588">
        <f t="shared" si="1635"/>
        <v>0</v>
      </c>
      <c r="AD1663" s="588">
        <f t="shared" si="1654"/>
        <v>0</v>
      </c>
      <c r="AE1663" s="587"/>
      <c r="AF1663" s="588">
        <f t="shared" si="1636"/>
        <v>0</v>
      </c>
      <c r="AG1663" s="588">
        <f t="shared" si="1655"/>
        <v>0</v>
      </c>
      <c r="AH1663" s="587"/>
      <c r="AI1663" s="588">
        <f t="shared" si="1637"/>
        <v>0</v>
      </c>
      <c r="AJ1663" s="588">
        <f t="shared" si="1656"/>
        <v>0</v>
      </c>
      <c r="AK1663" s="587"/>
      <c r="AL1663" s="588">
        <f t="shared" si="1638"/>
        <v>0</v>
      </c>
      <c r="AM1663" s="588">
        <f t="shared" si="1657"/>
        <v>0</v>
      </c>
      <c r="AN1663" s="587"/>
      <c r="AO1663" s="588">
        <f t="shared" si="1639"/>
        <v>0</v>
      </c>
      <c r="AP1663" s="588">
        <f t="shared" si="1658"/>
        <v>0</v>
      </c>
      <c r="AQ1663" s="587"/>
      <c r="AR1663" s="588">
        <f t="shared" si="1640"/>
        <v>0</v>
      </c>
      <c r="AS1663" s="588">
        <f t="shared" si="1619"/>
        <v>0</v>
      </c>
      <c r="AT1663" s="587"/>
      <c r="AU1663" s="588">
        <f t="shared" si="1641"/>
        <v>0</v>
      </c>
      <c r="AV1663" s="588">
        <f t="shared" si="1659"/>
        <v>0</v>
      </c>
      <c r="AW1663" s="587"/>
      <c r="AX1663" s="652"/>
      <c r="AY1663" s="706">
        <f t="shared" si="1660"/>
        <v>0</v>
      </c>
      <c r="BC1663" s="30">
        <f t="shared" si="1620"/>
        <v>0</v>
      </c>
      <c r="BD1663" s="30">
        <f t="shared" si="1621"/>
        <v>0</v>
      </c>
      <c r="BE1663" s="30">
        <f t="shared" si="1643"/>
        <v>0</v>
      </c>
      <c r="BF1663" s="30">
        <f t="shared" si="1622"/>
        <v>0</v>
      </c>
      <c r="BG1663" s="30">
        <f t="shared" si="1623"/>
        <v>0</v>
      </c>
      <c r="BH1663" s="30">
        <f t="shared" si="1642"/>
        <v>0</v>
      </c>
      <c r="BI1663" s="30">
        <f t="shared" si="1647"/>
        <v>0</v>
      </c>
      <c r="BJ1663" s="30">
        <f t="shared" si="1624"/>
        <v>0</v>
      </c>
      <c r="BK1663" s="704">
        <f t="shared" si="1625"/>
        <v>0</v>
      </c>
      <c r="BL1663" s="30">
        <f t="shared" si="1626"/>
        <v>0</v>
      </c>
      <c r="BM1663" s="30">
        <f t="shared" si="1627"/>
        <v>0</v>
      </c>
      <c r="BN1663" s="30">
        <f t="shared" si="1645"/>
        <v>0</v>
      </c>
    </row>
    <row r="1664" spans="1:66" ht="15.75" thickBot="1" x14ac:dyDescent="0.3">
      <c r="A1664" s="52"/>
      <c r="B1664" s="53"/>
      <c r="C1664" s="700"/>
      <c r="D1664" s="53"/>
      <c r="E1664" s="62" t="e">
        <f t="shared" si="1646"/>
        <v>#N/A</v>
      </c>
      <c r="F1664" s="664" t="str">
        <f t="shared" si="1644"/>
        <v/>
      </c>
      <c r="G1664" s="587"/>
      <c r="H1664" s="588">
        <f t="shared" si="1628"/>
        <v>0</v>
      </c>
      <c r="I1664" s="588">
        <f t="shared" si="1648"/>
        <v>0</v>
      </c>
      <c r="J1664" s="587"/>
      <c r="K1664" s="588">
        <f t="shared" si="1629"/>
        <v>0</v>
      </c>
      <c r="L1664" s="588">
        <f t="shared" si="1649"/>
        <v>0</v>
      </c>
      <c r="M1664" s="587"/>
      <c r="N1664" s="588">
        <f t="shared" si="1630"/>
        <v>0</v>
      </c>
      <c r="O1664" s="588">
        <f t="shared" si="1650"/>
        <v>0</v>
      </c>
      <c r="P1664" s="587"/>
      <c r="Q1664" s="588">
        <f t="shared" si="1631"/>
        <v>0</v>
      </c>
      <c r="R1664" s="588">
        <f t="shared" si="1651"/>
        <v>0</v>
      </c>
      <c r="S1664" s="587"/>
      <c r="T1664" s="588">
        <f t="shared" si="1632"/>
        <v>0</v>
      </c>
      <c r="U1664" s="588">
        <f t="shared" si="1652"/>
        <v>0</v>
      </c>
      <c r="V1664" s="587"/>
      <c r="W1664" s="588">
        <f t="shared" si="1633"/>
        <v>0</v>
      </c>
      <c r="X1664" s="588">
        <f t="shared" si="1653"/>
        <v>0</v>
      </c>
      <c r="Y1664" s="587"/>
      <c r="Z1664" s="588">
        <f t="shared" si="1634"/>
        <v>0</v>
      </c>
      <c r="AA1664" s="588">
        <f t="shared" si="1661"/>
        <v>0</v>
      </c>
      <c r="AB1664" s="587"/>
      <c r="AC1664" s="588">
        <f t="shared" si="1635"/>
        <v>0</v>
      </c>
      <c r="AD1664" s="588">
        <f t="shared" si="1654"/>
        <v>0</v>
      </c>
      <c r="AE1664" s="587"/>
      <c r="AF1664" s="588">
        <f t="shared" si="1636"/>
        <v>0</v>
      </c>
      <c r="AG1664" s="588">
        <f t="shared" si="1655"/>
        <v>0</v>
      </c>
      <c r="AH1664" s="587"/>
      <c r="AI1664" s="588">
        <f t="shared" si="1637"/>
        <v>0</v>
      </c>
      <c r="AJ1664" s="588">
        <f t="shared" si="1656"/>
        <v>0</v>
      </c>
      <c r="AK1664" s="587"/>
      <c r="AL1664" s="588">
        <f t="shared" si="1638"/>
        <v>0</v>
      </c>
      <c r="AM1664" s="588">
        <f t="shared" si="1657"/>
        <v>0</v>
      </c>
      <c r="AN1664" s="587"/>
      <c r="AO1664" s="588">
        <f t="shared" si="1639"/>
        <v>0</v>
      </c>
      <c r="AP1664" s="588">
        <f t="shared" si="1658"/>
        <v>0</v>
      </c>
      <c r="AQ1664" s="587"/>
      <c r="AR1664" s="588">
        <f t="shared" si="1640"/>
        <v>0</v>
      </c>
      <c r="AS1664" s="588">
        <f t="shared" si="1619"/>
        <v>0</v>
      </c>
      <c r="AT1664" s="587"/>
      <c r="AU1664" s="588">
        <f t="shared" si="1641"/>
        <v>0</v>
      </c>
      <c r="AV1664" s="588">
        <f t="shared" si="1659"/>
        <v>0</v>
      </c>
      <c r="AW1664" s="587"/>
      <c r="AX1664" s="652"/>
      <c r="AY1664" s="706">
        <f t="shared" si="1660"/>
        <v>0</v>
      </c>
      <c r="BC1664" s="30">
        <f t="shared" si="1620"/>
        <v>0</v>
      </c>
      <c r="BD1664" s="30">
        <f t="shared" si="1621"/>
        <v>0</v>
      </c>
      <c r="BE1664" s="30">
        <f t="shared" si="1643"/>
        <v>0</v>
      </c>
      <c r="BF1664" s="30">
        <f t="shared" si="1622"/>
        <v>0</v>
      </c>
      <c r="BG1664" s="30">
        <f t="shared" si="1623"/>
        <v>0</v>
      </c>
      <c r="BH1664" s="30">
        <f t="shared" si="1642"/>
        <v>0</v>
      </c>
      <c r="BI1664" s="30">
        <f t="shared" si="1647"/>
        <v>0</v>
      </c>
      <c r="BJ1664" s="30">
        <f t="shared" si="1624"/>
        <v>0</v>
      </c>
      <c r="BK1664" s="704">
        <f t="shared" si="1625"/>
        <v>0</v>
      </c>
      <c r="BL1664" s="30">
        <f t="shared" si="1626"/>
        <v>0</v>
      </c>
      <c r="BM1664" s="30">
        <f t="shared" si="1627"/>
        <v>0</v>
      </c>
      <c r="BN1664" s="30">
        <f t="shared" si="1645"/>
        <v>0</v>
      </c>
    </row>
    <row r="1665" spans="1:66" ht="15.75" thickBot="1" x14ac:dyDescent="0.3">
      <c r="A1665" s="52"/>
      <c r="B1665" s="53"/>
      <c r="C1665" s="700"/>
      <c r="D1665" s="53"/>
      <c r="E1665" s="62" t="e">
        <f t="shared" si="1646"/>
        <v>#N/A</v>
      </c>
      <c r="F1665" s="664" t="str">
        <f t="shared" si="1644"/>
        <v/>
      </c>
      <c r="G1665" s="587"/>
      <c r="H1665" s="588">
        <f t="shared" si="1628"/>
        <v>0</v>
      </c>
      <c r="I1665" s="588">
        <f t="shared" si="1648"/>
        <v>0</v>
      </c>
      <c r="J1665" s="587"/>
      <c r="K1665" s="588">
        <f t="shared" si="1629"/>
        <v>0</v>
      </c>
      <c r="L1665" s="588">
        <f t="shared" si="1649"/>
        <v>0</v>
      </c>
      <c r="M1665" s="587"/>
      <c r="N1665" s="588">
        <f t="shared" si="1630"/>
        <v>0</v>
      </c>
      <c r="O1665" s="588">
        <f t="shared" si="1650"/>
        <v>0</v>
      </c>
      <c r="P1665" s="587"/>
      <c r="Q1665" s="588">
        <f t="shared" si="1631"/>
        <v>0</v>
      </c>
      <c r="R1665" s="588">
        <f t="shared" si="1651"/>
        <v>0</v>
      </c>
      <c r="S1665" s="587"/>
      <c r="T1665" s="588">
        <f t="shared" si="1632"/>
        <v>0</v>
      </c>
      <c r="U1665" s="588">
        <f t="shared" si="1652"/>
        <v>0</v>
      </c>
      <c r="V1665" s="587"/>
      <c r="W1665" s="588">
        <f t="shared" si="1633"/>
        <v>0</v>
      </c>
      <c r="X1665" s="588">
        <f t="shared" si="1653"/>
        <v>0</v>
      </c>
      <c r="Y1665" s="587"/>
      <c r="Z1665" s="588">
        <f t="shared" si="1634"/>
        <v>0</v>
      </c>
      <c r="AA1665" s="588">
        <f t="shared" si="1661"/>
        <v>0</v>
      </c>
      <c r="AB1665" s="587"/>
      <c r="AC1665" s="588">
        <f t="shared" si="1635"/>
        <v>0</v>
      </c>
      <c r="AD1665" s="588">
        <f t="shared" si="1654"/>
        <v>0</v>
      </c>
      <c r="AE1665" s="587"/>
      <c r="AF1665" s="588">
        <f t="shared" si="1636"/>
        <v>0</v>
      </c>
      <c r="AG1665" s="588">
        <f t="shared" si="1655"/>
        <v>0</v>
      </c>
      <c r="AH1665" s="587"/>
      <c r="AI1665" s="588">
        <f t="shared" si="1637"/>
        <v>0</v>
      </c>
      <c r="AJ1665" s="588">
        <f t="shared" si="1656"/>
        <v>0</v>
      </c>
      <c r="AK1665" s="587"/>
      <c r="AL1665" s="588">
        <f t="shared" si="1638"/>
        <v>0</v>
      </c>
      <c r="AM1665" s="588">
        <f t="shared" si="1657"/>
        <v>0</v>
      </c>
      <c r="AN1665" s="587"/>
      <c r="AO1665" s="588">
        <f t="shared" si="1639"/>
        <v>0</v>
      </c>
      <c r="AP1665" s="588">
        <f t="shared" si="1658"/>
        <v>0</v>
      </c>
      <c r="AQ1665" s="587"/>
      <c r="AR1665" s="588">
        <f t="shared" si="1640"/>
        <v>0</v>
      </c>
      <c r="AS1665" s="588">
        <f t="shared" si="1619"/>
        <v>0</v>
      </c>
      <c r="AT1665" s="587"/>
      <c r="AU1665" s="588">
        <f t="shared" si="1641"/>
        <v>0</v>
      </c>
      <c r="AV1665" s="588">
        <f t="shared" si="1659"/>
        <v>0</v>
      </c>
      <c r="AW1665" s="587"/>
      <c r="AX1665" s="652"/>
      <c r="AY1665" s="706">
        <f t="shared" si="1660"/>
        <v>0</v>
      </c>
      <c r="BC1665" s="30">
        <f t="shared" si="1620"/>
        <v>0</v>
      </c>
      <c r="BD1665" s="30">
        <f t="shared" si="1621"/>
        <v>0</v>
      </c>
      <c r="BE1665" s="30">
        <f t="shared" si="1643"/>
        <v>0</v>
      </c>
      <c r="BF1665" s="30">
        <f t="shared" si="1622"/>
        <v>0</v>
      </c>
      <c r="BG1665" s="30">
        <f t="shared" si="1623"/>
        <v>0</v>
      </c>
      <c r="BH1665" s="30">
        <f t="shared" si="1642"/>
        <v>0</v>
      </c>
      <c r="BI1665" s="30">
        <f t="shared" si="1647"/>
        <v>0</v>
      </c>
      <c r="BJ1665" s="30">
        <f t="shared" si="1624"/>
        <v>0</v>
      </c>
      <c r="BK1665" s="704">
        <f t="shared" si="1625"/>
        <v>0</v>
      </c>
      <c r="BL1665" s="30">
        <f t="shared" si="1626"/>
        <v>0</v>
      </c>
      <c r="BM1665" s="30">
        <f t="shared" si="1627"/>
        <v>0</v>
      </c>
      <c r="BN1665" s="30">
        <f t="shared" si="1645"/>
        <v>0</v>
      </c>
    </row>
    <row r="1666" spans="1:66" ht="15.75" thickBot="1" x14ac:dyDescent="0.3">
      <c r="A1666" s="52"/>
      <c r="B1666" s="53"/>
      <c r="C1666" s="700"/>
      <c r="D1666" s="53"/>
      <c r="E1666" s="62" t="e">
        <f t="shared" si="1646"/>
        <v>#N/A</v>
      </c>
      <c r="F1666" s="664" t="str">
        <f t="shared" si="1644"/>
        <v/>
      </c>
      <c r="G1666" s="587"/>
      <c r="H1666" s="588">
        <f t="shared" si="1628"/>
        <v>0</v>
      </c>
      <c r="I1666" s="588">
        <f t="shared" si="1648"/>
        <v>0</v>
      </c>
      <c r="J1666" s="587"/>
      <c r="K1666" s="588">
        <f t="shared" si="1629"/>
        <v>0</v>
      </c>
      <c r="L1666" s="588">
        <f t="shared" si="1649"/>
        <v>0</v>
      </c>
      <c r="M1666" s="587"/>
      <c r="N1666" s="588">
        <f t="shared" si="1630"/>
        <v>0</v>
      </c>
      <c r="O1666" s="588">
        <f t="shared" si="1650"/>
        <v>0</v>
      </c>
      <c r="P1666" s="587"/>
      <c r="Q1666" s="588">
        <f t="shared" si="1631"/>
        <v>0</v>
      </c>
      <c r="R1666" s="588">
        <f t="shared" si="1651"/>
        <v>0</v>
      </c>
      <c r="S1666" s="587"/>
      <c r="T1666" s="588">
        <f t="shared" si="1632"/>
        <v>0</v>
      </c>
      <c r="U1666" s="588">
        <f t="shared" si="1652"/>
        <v>0</v>
      </c>
      <c r="V1666" s="587"/>
      <c r="W1666" s="588">
        <f t="shared" si="1633"/>
        <v>0</v>
      </c>
      <c r="X1666" s="588">
        <f t="shared" si="1653"/>
        <v>0</v>
      </c>
      <c r="Y1666" s="587"/>
      <c r="Z1666" s="588">
        <f t="shared" si="1634"/>
        <v>0</v>
      </c>
      <c r="AA1666" s="588">
        <f t="shared" si="1661"/>
        <v>0</v>
      </c>
      <c r="AB1666" s="587"/>
      <c r="AC1666" s="588">
        <f t="shared" si="1635"/>
        <v>0</v>
      </c>
      <c r="AD1666" s="588">
        <f t="shared" si="1654"/>
        <v>0</v>
      </c>
      <c r="AE1666" s="587"/>
      <c r="AF1666" s="588">
        <f t="shared" si="1636"/>
        <v>0</v>
      </c>
      <c r="AG1666" s="588">
        <f t="shared" si="1655"/>
        <v>0</v>
      </c>
      <c r="AH1666" s="587"/>
      <c r="AI1666" s="588">
        <f t="shared" si="1637"/>
        <v>0</v>
      </c>
      <c r="AJ1666" s="588">
        <f t="shared" si="1656"/>
        <v>0</v>
      </c>
      <c r="AK1666" s="587"/>
      <c r="AL1666" s="588">
        <f t="shared" si="1638"/>
        <v>0</v>
      </c>
      <c r="AM1666" s="588">
        <f t="shared" si="1657"/>
        <v>0</v>
      </c>
      <c r="AN1666" s="587"/>
      <c r="AO1666" s="588">
        <f t="shared" si="1639"/>
        <v>0</v>
      </c>
      <c r="AP1666" s="588">
        <f t="shared" si="1658"/>
        <v>0</v>
      </c>
      <c r="AQ1666" s="587"/>
      <c r="AR1666" s="588">
        <f t="shared" si="1640"/>
        <v>0</v>
      </c>
      <c r="AS1666" s="588">
        <f t="shared" si="1619"/>
        <v>0</v>
      </c>
      <c r="AT1666" s="587"/>
      <c r="AU1666" s="588">
        <f t="shared" si="1641"/>
        <v>0</v>
      </c>
      <c r="AV1666" s="588">
        <f t="shared" si="1659"/>
        <v>0</v>
      </c>
      <c r="AW1666" s="587"/>
      <c r="AX1666" s="652"/>
      <c r="AY1666" s="706">
        <f t="shared" si="1660"/>
        <v>0</v>
      </c>
      <c r="BC1666" s="30">
        <f t="shared" si="1620"/>
        <v>0</v>
      </c>
      <c r="BD1666" s="30">
        <f t="shared" si="1621"/>
        <v>0</v>
      </c>
      <c r="BE1666" s="30">
        <f t="shared" si="1643"/>
        <v>0</v>
      </c>
      <c r="BF1666" s="30">
        <f t="shared" si="1622"/>
        <v>0</v>
      </c>
      <c r="BG1666" s="30">
        <f t="shared" si="1623"/>
        <v>0</v>
      </c>
      <c r="BH1666" s="30">
        <f t="shared" si="1642"/>
        <v>0</v>
      </c>
      <c r="BI1666" s="30">
        <f t="shared" si="1647"/>
        <v>0</v>
      </c>
      <c r="BJ1666" s="30">
        <f t="shared" si="1624"/>
        <v>0</v>
      </c>
      <c r="BK1666" s="704">
        <f t="shared" si="1625"/>
        <v>0</v>
      </c>
      <c r="BL1666" s="30">
        <f t="shared" si="1626"/>
        <v>0</v>
      </c>
      <c r="BM1666" s="30">
        <f t="shared" si="1627"/>
        <v>0</v>
      </c>
      <c r="BN1666" s="30">
        <f t="shared" si="1645"/>
        <v>0</v>
      </c>
    </row>
    <row r="1667" spans="1:66" ht="15.75" thickBot="1" x14ac:dyDescent="0.3">
      <c r="A1667" s="52"/>
      <c r="B1667" s="53"/>
      <c r="C1667" s="700"/>
      <c r="D1667" s="53"/>
      <c r="E1667" s="62" t="e">
        <f t="shared" si="1646"/>
        <v>#N/A</v>
      </c>
      <c r="F1667" s="664" t="str">
        <f t="shared" si="1644"/>
        <v/>
      </c>
      <c r="G1667" s="587"/>
      <c r="H1667" s="588">
        <f t="shared" si="1628"/>
        <v>0</v>
      </c>
      <c r="I1667" s="588">
        <f t="shared" si="1648"/>
        <v>0</v>
      </c>
      <c r="J1667" s="587"/>
      <c r="K1667" s="588">
        <f t="shared" si="1629"/>
        <v>0</v>
      </c>
      <c r="L1667" s="588">
        <f t="shared" si="1649"/>
        <v>0</v>
      </c>
      <c r="M1667" s="587"/>
      <c r="N1667" s="588">
        <f t="shared" si="1630"/>
        <v>0</v>
      </c>
      <c r="O1667" s="588">
        <f t="shared" si="1650"/>
        <v>0</v>
      </c>
      <c r="P1667" s="587"/>
      <c r="Q1667" s="588">
        <f t="shared" si="1631"/>
        <v>0</v>
      </c>
      <c r="R1667" s="588">
        <f t="shared" si="1651"/>
        <v>0</v>
      </c>
      <c r="S1667" s="587"/>
      <c r="T1667" s="588">
        <f t="shared" si="1632"/>
        <v>0</v>
      </c>
      <c r="U1667" s="588">
        <f t="shared" si="1652"/>
        <v>0</v>
      </c>
      <c r="V1667" s="587"/>
      <c r="W1667" s="588">
        <f t="shared" si="1633"/>
        <v>0</v>
      </c>
      <c r="X1667" s="588">
        <f t="shared" si="1653"/>
        <v>0</v>
      </c>
      <c r="Y1667" s="587"/>
      <c r="Z1667" s="588">
        <f t="shared" si="1634"/>
        <v>0</v>
      </c>
      <c r="AA1667" s="588">
        <f t="shared" si="1661"/>
        <v>0</v>
      </c>
      <c r="AB1667" s="587"/>
      <c r="AC1667" s="588">
        <f t="shared" si="1635"/>
        <v>0</v>
      </c>
      <c r="AD1667" s="588">
        <f t="shared" si="1654"/>
        <v>0</v>
      </c>
      <c r="AE1667" s="587"/>
      <c r="AF1667" s="588">
        <f t="shared" si="1636"/>
        <v>0</v>
      </c>
      <c r="AG1667" s="588">
        <f t="shared" si="1655"/>
        <v>0</v>
      </c>
      <c r="AH1667" s="587"/>
      <c r="AI1667" s="588">
        <f t="shared" si="1637"/>
        <v>0</v>
      </c>
      <c r="AJ1667" s="588">
        <f t="shared" si="1656"/>
        <v>0</v>
      </c>
      <c r="AK1667" s="587"/>
      <c r="AL1667" s="588">
        <f t="shared" si="1638"/>
        <v>0</v>
      </c>
      <c r="AM1667" s="588">
        <f t="shared" si="1657"/>
        <v>0</v>
      </c>
      <c r="AN1667" s="587"/>
      <c r="AO1667" s="588">
        <f t="shared" si="1639"/>
        <v>0</v>
      </c>
      <c r="AP1667" s="588">
        <f t="shared" si="1658"/>
        <v>0</v>
      </c>
      <c r="AQ1667" s="587"/>
      <c r="AR1667" s="588">
        <f t="shared" si="1640"/>
        <v>0</v>
      </c>
      <c r="AS1667" s="588">
        <f t="shared" si="1619"/>
        <v>0</v>
      </c>
      <c r="AT1667" s="587"/>
      <c r="AU1667" s="588">
        <f t="shared" si="1641"/>
        <v>0</v>
      </c>
      <c r="AV1667" s="588">
        <f t="shared" si="1659"/>
        <v>0</v>
      </c>
      <c r="AW1667" s="587"/>
      <c r="AX1667" s="652"/>
      <c r="AY1667" s="706">
        <f t="shared" si="1660"/>
        <v>0</v>
      </c>
      <c r="BC1667" s="30">
        <f t="shared" si="1620"/>
        <v>0</v>
      </c>
      <c r="BD1667" s="30">
        <f t="shared" si="1621"/>
        <v>0</v>
      </c>
      <c r="BE1667" s="30">
        <f t="shared" si="1643"/>
        <v>0</v>
      </c>
      <c r="BF1667" s="30">
        <f t="shared" si="1622"/>
        <v>0</v>
      </c>
      <c r="BG1667" s="30">
        <f t="shared" si="1623"/>
        <v>0</v>
      </c>
      <c r="BH1667" s="30">
        <f t="shared" si="1642"/>
        <v>0</v>
      </c>
      <c r="BI1667" s="30">
        <f t="shared" si="1647"/>
        <v>0</v>
      </c>
      <c r="BJ1667" s="30">
        <f t="shared" si="1624"/>
        <v>0</v>
      </c>
      <c r="BK1667" s="704">
        <f t="shared" si="1625"/>
        <v>0</v>
      </c>
      <c r="BL1667" s="30">
        <f t="shared" si="1626"/>
        <v>0</v>
      </c>
      <c r="BM1667" s="30">
        <f t="shared" si="1627"/>
        <v>0</v>
      </c>
      <c r="BN1667" s="30">
        <f t="shared" si="1645"/>
        <v>0</v>
      </c>
    </row>
    <row r="1668" spans="1:66" ht="15.75" thickBot="1" x14ac:dyDescent="0.3">
      <c r="A1668" s="52"/>
      <c r="B1668" s="53"/>
      <c r="C1668" s="700"/>
      <c r="D1668" s="53"/>
      <c r="E1668" s="62" t="e">
        <f t="shared" si="1646"/>
        <v>#N/A</v>
      </c>
      <c r="F1668" s="664" t="str">
        <f t="shared" si="1644"/>
        <v/>
      </c>
      <c r="G1668" s="587"/>
      <c r="H1668" s="588">
        <f t="shared" si="1628"/>
        <v>0</v>
      </c>
      <c r="I1668" s="588">
        <f t="shared" si="1648"/>
        <v>0</v>
      </c>
      <c r="J1668" s="587"/>
      <c r="K1668" s="588">
        <f t="shared" si="1629"/>
        <v>0</v>
      </c>
      <c r="L1668" s="588">
        <f t="shared" si="1649"/>
        <v>0</v>
      </c>
      <c r="M1668" s="587"/>
      <c r="N1668" s="588">
        <f t="shared" si="1630"/>
        <v>0</v>
      </c>
      <c r="O1668" s="588">
        <f t="shared" si="1650"/>
        <v>0</v>
      </c>
      <c r="P1668" s="587"/>
      <c r="Q1668" s="588">
        <f t="shared" si="1631"/>
        <v>0</v>
      </c>
      <c r="R1668" s="588">
        <f t="shared" si="1651"/>
        <v>0</v>
      </c>
      <c r="S1668" s="587"/>
      <c r="T1668" s="588">
        <f t="shared" si="1632"/>
        <v>0</v>
      </c>
      <c r="U1668" s="588">
        <f t="shared" si="1652"/>
        <v>0</v>
      </c>
      <c r="V1668" s="587"/>
      <c r="W1668" s="588">
        <f t="shared" si="1633"/>
        <v>0</v>
      </c>
      <c r="X1668" s="588">
        <f t="shared" si="1653"/>
        <v>0</v>
      </c>
      <c r="Y1668" s="587"/>
      <c r="Z1668" s="588">
        <f t="shared" si="1634"/>
        <v>0</v>
      </c>
      <c r="AA1668" s="588">
        <f t="shared" si="1661"/>
        <v>0</v>
      </c>
      <c r="AB1668" s="587"/>
      <c r="AC1668" s="588">
        <f t="shared" si="1635"/>
        <v>0</v>
      </c>
      <c r="AD1668" s="588">
        <f t="shared" si="1654"/>
        <v>0</v>
      </c>
      <c r="AE1668" s="587"/>
      <c r="AF1668" s="588">
        <f t="shared" si="1636"/>
        <v>0</v>
      </c>
      <c r="AG1668" s="588">
        <f t="shared" si="1655"/>
        <v>0</v>
      </c>
      <c r="AH1668" s="587"/>
      <c r="AI1668" s="588">
        <f t="shared" si="1637"/>
        <v>0</v>
      </c>
      <c r="AJ1668" s="588">
        <f t="shared" si="1656"/>
        <v>0</v>
      </c>
      <c r="AK1668" s="587"/>
      <c r="AL1668" s="588">
        <f t="shared" si="1638"/>
        <v>0</v>
      </c>
      <c r="AM1668" s="588">
        <f t="shared" si="1657"/>
        <v>0</v>
      </c>
      <c r="AN1668" s="587"/>
      <c r="AO1668" s="588">
        <f t="shared" si="1639"/>
        <v>0</v>
      </c>
      <c r="AP1668" s="588">
        <f t="shared" si="1658"/>
        <v>0</v>
      </c>
      <c r="AQ1668" s="587"/>
      <c r="AR1668" s="588">
        <f t="shared" si="1640"/>
        <v>0</v>
      </c>
      <c r="AS1668" s="588">
        <f t="shared" si="1619"/>
        <v>0</v>
      </c>
      <c r="AT1668" s="587"/>
      <c r="AU1668" s="588">
        <f t="shared" si="1641"/>
        <v>0</v>
      </c>
      <c r="AV1668" s="588">
        <f t="shared" si="1659"/>
        <v>0</v>
      </c>
      <c r="AW1668" s="587"/>
      <c r="AX1668" s="652"/>
      <c r="AY1668" s="706">
        <f t="shared" si="1660"/>
        <v>0</v>
      </c>
      <c r="BC1668" s="30">
        <f t="shared" si="1620"/>
        <v>0</v>
      </c>
      <c r="BD1668" s="30">
        <f t="shared" si="1621"/>
        <v>0</v>
      </c>
      <c r="BE1668" s="30">
        <f t="shared" si="1643"/>
        <v>0</v>
      </c>
      <c r="BF1668" s="30">
        <f t="shared" si="1622"/>
        <v>0</v>
      </c>
      <c r="BG1668" s="30">
        <f t="shared" si="1623"/>
        <v>0</v>
      </c>
      <c r="BH1668" s="30">
        <f t="shared" si="1642"/>
        <v>0</v>
      </c>
      <c r="BI1668" s="30">
        <f t="shared" si="1647"/>
        <v>0</v>
      </c>
      <c r="BJ1668" s="30">
        <f t="shared" si="1624"/>
        <v>0</v>
      </c>
      <c r="BK1668" s="704">
        <f t="shared" si="1625"/>
        <v>0</v>
      </c>
      <c r="BL1668" s="30">
        <f t="shared" si="1626"/>
        <v>0</v>
      </c>
      <c r="BM1668" s="30">
        <f t="shared" si="1627"/>
        <v>0</v>
      </c>
      <c r="BN1668" s="30">
        <f t="shared" si="1645"/>
        <v>0</v>
      </c>
    </row>
    <row r="1669" spans="1:66" ht="15.75" thickBot="1" x14ac:dyDescent="0.3">
      <c r="A1669" s="52"/>
      <c r="B1669" s="53"/>
      <c r="C1669" s="700"/>
      <c r="D1669" s="53"/>
      <c r="E1669" s="62" t="e">
        <f t="shared" si="1646"/>
        <v>#N/A</v>
      </c>
      <c r="F1669" s="664" t="str">
        <f t="shared" si="1644"/>
        <v/>
      </c>
      <c r="G1669" s="587"/>
      <c r="H1669" s="588">
        <f t="shared" si="1628"/>
        <v>0</v>
      </c>
      <c r="I1669" s="588">
        <f t="shared" si="1648"/>
        <v>0</v>
      </c>
      <c r="J1669" s="587"/>
      <c r="K1669" s="588">
        <f t="shared" si="1629"/>
        <v>0</v>
      </c>
      <c r="L1669" s="588">
        <f t="shared" si="1649"/>
        <v>0</v>
      </c>
      <c r="M1669" s="587"/>
      <c r="N1669" s="588">
        <f t="shared" si="1630"/>
        <v>0</v>
      </c>
      <c r="O1669" s="588">
        <f t="shared" si="1650"/>
        <v>0</v>
      </c>
      <c r="P1669" s="587"/>
      <c r="Q1669" s="588">
        <f t="shared" si="1631"/>
        <v>0</v>
      </c>
      <c r="R1669" s="588">
        <f t="shared" si="1651"/>
        <v>0</v>
      </c>
      <c r="S1669" s="587"/>
      <c r="T1669" s="588">
        <f t="shared" si="1632"/>
        <v>0</v>
      </c>
      <c r="U1669" s="588">
        <f t="shared" si="1652"/>
        <v>0</v>
      </c>
      <c r="V1669" s="587"/>
      <c r="W1669" s="588">
        <f t="shared" si="1633"/>
        <v>0</v>
      </c>
      <c r="X1669" s="588">
        <f t="shared" si="1653"/>
        <v>0</v>
      </c>
      <c r="Y1669" s="587"/>
      <c r="Z1669" s="588">
        <f t="shared" si="1634"/>
        <v>0</v>
      </c>
      <c r="AA1669" s="588">
        <f t="shared" si="1661"/>
        <v>0</v>
      </c>
      <c r="AB1669" s="587"/>
      <c r="AC1669" s="588">
        <f t="shared" si="1635"/>
        <v>0</v>
      </c>
      <c r="AD1669" s="588">
        <f t="shared" si="1654"/>
        <v>0</v>
      </c>
      <c r="AE1669" s="587"/>
      <c r="AF1669" s="588">
        <f t="shared" si="1636"/>
        <v>0</v>
      </c>
      <c r="AG1669" s="588">
        <f t="shared" si="1655"/>
        <v>0</v>
      </c>
      <c r="AH1669" s="587"/>
      <c r="AI1669" s="588">
        <f t="shared" si="1637"/>
        <v>0</v>
      </c>
      <c r="AJ1669" s="588">
        <f t="shared" si="1656"/>
        <v>0</v>
      </c>
      <c r="AK1669" s="587"/>
      <c r="AL1669" s="588">
        <f t="shared" si="1638"/>
        <v>0</v>
      </c>
      <c r="AM1669" s="588">
        <f t="shared" si="1657"/>
        <v>0</v>
      </c>
      <c r="AN1669" s="587"/>
      <c r="AO1669" s="588">
        <f t="shared" si="1639"/>
        <v>0</v>
      </c>
      <c r="AP1669" s="588">
        <f t="shared" si="1658"/>
        <v>0</v>
      </c>
      <c r="AQ1669" s="587"/>
      <c r="AR1669" s="588">
        <f t="shared" si="1640"/>
        <v>0</v>
      </c>
      <c r="AS1669" s="588">
        <f t="shared" si="1619"/>
        <v>0</v>
      </c>
      <c r="AT1669" s="587"/>
      <c r="AU1669" s="588">
        <f t="shared" si="1641"/>
        <v>0</v>
      </c>
      <c r="AV1669" s="588">
        <f t="shared" si="1659"/>
        <v>0</v>
      </c>
      <c r="AW1669" s="587"/>
      <c r="AX1669" s="652"/>
      <c r="AY1669" s="706">
        <f t="shared" si="1660"/>
        <v>0</v>
      </c>
      <c r="BC1669" s="30">
        <f t="shared" si="1620"/>
        <v>0</v>
      </c>
      <c r="BD1669" s="30">
        <f t="shared" si="1621"/>
        <v>0</v>
      </c>
      <c r="BE1669" s="30">
        <f t="shared" si="1643"/>
        <v>0</v>
      </c>
      <c r="BF1669" s="30">
        <f t="shared" si="1622"/>
        <v>0</v>
      </c>
      <c r="BG1669" s="30">
        <f t="shared" si="1623"/>
        <v>0</v>
      </c>
      <c r="BH1669" s="30">
        <f t="shared" si="1642"/>
        <v>0</v>
      </c>
      <c r="BI1669" s="30">
        <f t="shared" si="1647"/>
        <v>0</v>
      </c>
      <c r="BJ1669" s="30">
        <f t="shared" si="1624"/>
        <v>0</v>
      </c>
      <c r="BK1669" s="704">
        <f t="shared" si="1625"/>
        <v>0</v>
      </c>
      <c r="BL1669" s="30">
        <f t="shared" si="1626"/>
        <v>0</v>
      </c>
      <c r="BM1669" s="30">
        <f t="shared" si="1627"/>
        <v>0</v>
      </c>
      <c r="BN1669" s="30">
        <f t="shared" si="1645"/>
        <v>0</v>
      </c>
    </row>
    <row r="1670" spans="1:66" ht="15.75" thickBot="1" x14ac:dyDescent="0.3">
      <c r="A1670" s="52"/>
      <c r="B1670" s="53"/>
      <c r="C1670" s="700"/>
      <c r="D1670" s="53"/>
      <c r="E1670" s="62" t="e">
        <f t="shared" si="1646"/>
        <v>#N/A</v>
      </c>
      <c r="F1670" s="664" t="str">
        <f t="shared" si="1644"/>
        <v/>
      </c>
      <c r="G1670" s="587"/>
      <c r="H1670" s="588">
        <f t="shared" si="1628"/>
        <v>0</v>
      </c>
      <c r="I1670" s="588">
        <f t="shared" si="1648"/>
        <v>0</v>
      </c>
      <c r="J1670" s="587"/>
      <c r="K1670" s="588">
        <f t="shared" si="1629"/>
        <v>0</v>
      </c>
      <c r="L1670" s="588">
        <f t="shared" si="1649"/>
        <v>0</v>
      </c>
      <c r="M1670" s="587"/>
      <c r="N1670" s="588">
        <f t="shared" si="1630"/>
        <v>0</v>
      </c>
      <c r="O1670" s="588">
        <f t="shared" si="1650"/>
        <v>0</v>
      </c>
      <c r="P1670" s="587"/>
      <c r="Q1670" s="588">
        <f t="shared" si="1631"/>
        <v>0</v>
      </c>
      <c r="R1670" s="588">
        <f t="shared" si="1651"/>
        <v>0</v>
      </c>
      <c r="S1670" s="587"/>
      <c r="T1670" s="588">
        <f t="shared" si="1632"/>
        <v>0</v>
      </c>
      <c r="U1670" s="588">
        <f t="shared" si="1652"/>
        <v>0</v>
      </c>
      <c r="V1670" s="587"/>
      <c r="W1670" s="588">
        <f t="shared" si="1633"/>
        <v>0</v>
      </c>
      <c r="X1670" s="588">
        <f t="shared" si="1653"/>
        <v>0</v>
      </c>
      <c r="Y1670" s="587"/>
      <c r="Z1670" s="588">
        <f t="shared" si="1634"/>
        <v>0</v>
      </c>
      <c r="AA1670" s="588">
        <f t="shared" si="1661"/>
        <v>0</v>
      </c>
      <c r="AB1670" s="587"/>
      <c r="AC1670" s="588">
        <f t="shared" si="1635"/>
        <v>0</v>
      </c>
      <c r="AD1670" s="588">
        <f t="shared" si="1654"/>
        <v>0</v>
      </c>
      <c r="AE1670" s="587"/>
      <c r="AF1670" s="588">
        <f t="shared" si="1636"/>
        <v>0</v>
      </c>
      <c r="AG1670" s="588">
        <f t="shared" si="1655"/>
        <v>0</v>
      </c>
      <c r="AH1670" s="587"/>
      <c r="AI1670" s="588">
        <f t="shared" si="1637"/>
        <v>0</v>
      </c>
      <c r="AJ1670" s="588">
        <f t="shared" si="1656"/>
        <v>0</v>
      </c>
      <c r="AK1670" s="587"/>
      <c r="AL1670" s="588">
        <f t="shared" si="1638"/>
        <v>0</v>
      </c>
      <c r="AM1670" s="588">
        <f t="shared" si="1657"/>
        <v>0</v>
      </c>
      <c r="AN1670" s="587"/>
      <c r="AO1670" s="588">
        <f t="shared" si="1639"/>
        <v>0</v>
      </c>
      <c r="AP1670" s="588">
        <f t="shared" si="1658"/>
        <v>0</v>
      </c>
      <c r="AQ1670" s="587"/>
      <c r="AR1670" s="588">
        <f t="shared" si="1640"/>
        <v>0</v>
      </c>
      <c r="AS1670" s="588">
        <f t="shared" ref="AS1670:AS1733" si="1662">SUM(AQ1670:AR1670)</f>
        <v>0</v>
      </c>
      <c r="AT1670" s="587"/>
      <c r="AU1670" s="588">
        <f t="shared" si="1641"/>
        <v>0</v>
      </c>
      <c r="AV1670" s="588">
        <f t="shared" si="1659"/>
        <v>0</v>
      </c>
      <c r="AW1670" s="587"/>
      <c r="AX1670" s="652"/>
      <c r="AY1670" s="706">
        <f t="shared" si="1660"/>
        <v>0</v>
      </c>
      <c r="BC1670" s="30">
        <f t="shared" si="1620"/>
        <v>0</v>
      </c>
      <c r="BD1670" s="30">
        <f t="shared" si="1621"/>
        <v>0</v>
      </c>
      <c r="BE1670" s="30">
        <f t="shared" si="1643"/>
        <v>0</v>
      </c>
      <c r="BF1670" s="30">
        <f t="shared" si="1622"/>
        <v>0</v>
      </c>
      <c r="BG1670" s="30">
        <f t="shared" si="1623"/>
        <v>0</v>
      </c>
      <c r="BH1670" s="30">
        <f t="shared" si="1642"/>
        <v>0</v>
      </c>
      <c r="BI1670" s="30">
        <f t="shared" si="1647"/>
        <v>0</v>
      </c>
      <c r="BJ1670" s="30">
        <f t="shared" si="1624"/>
        <v>0</v>
      </c>
      <c r="BK1670" s="704">
        <f t="shared" si="1625"/>
        <v>0</v>
      </c>
      <c r="BL1670" s="30">
        <f t="shared" si="1626"/>
        <v>0</v>
      </c>
      <c r="BM1670" s="30">
        <f t="shared" si="1627"/>
        <v>0</v>
      </c>
      <c r="BN1670" s="30">
        <f t="shared" si="1645"/>
        <v>0</v>
      </c>
    </row>
    <row r="1671" spans="1:66" ht="15.75" thickBot="1" x14ac:dyDescent="0.3">
      <c r="A1671" s="52"/>
      <c r="B1671" s="53"/>
      <c r="C1671" s="700"/>
      <c r="D1671" s="53"/>
      <c r="E1671" s="62" t="e">
        <f t="shared" si="1646"/>
        <v>#N/A</v>
      </c>
      <c r="F1671" s="664" t="str">
        <f t="shared" si="1644"/>
        <v/>
      </c>
      <c r="G1671" s="587"/>
      <c r="H1671" s="588">
        <f t="shared" si="1628"/>
        <v>0</v>
      </c>
      <c r="I1671" s="588">
        <f t="shared" si="1648"/>
        <v>0</v>
      </c>
      <c r="J1671" s="587"/>
      <c r="K1671" s="588">
        <f t="shared" si="1629"/>
        <v>0</v>
      </c>
      <c r="L1671" s="588">
        <f t="shared" si="1649"/>
        <v>0</v>
      </c>
      <c r="M1671" s="587"/>
      <c r="N1671" s="588">
        <f t="shared" si="1630"/>
        <v>0</v>
      </c>
      <c r="O1671" s="588">
        <f t="shared" si="1650"/>
        <v>0</v>
      </c>
      <c r="P1671" s="587"/>
      <c r="Q1671" s="588">
        <f t="shared" si="1631"/>
        <v>0</v>
      </c>
      <c r="R1671" s="588">
        <f t="shared" si="1651"/>
        <v>0</v>
      </c>
      <c r="S1671" s="587"/>
      <c r="T1671" s="588">
        <f t="shared" si="1632"/>
        <v>0</v>
      </c>
      <c r="U1671" s="588">
        <f t="shared" si="1652"/>
        <v>0</v>
      </c>
      <c r="V1671" s="587"/>
      <c r="W1671" s="588">
        <f t="shared" si="1633"/>
        <v>0</v>
      </c>
      <c r="X1671" s="588">
        <f t="shared" si="1653"/>
        <v>0</v>
      </c>
      <c r="Y1671" s="587"/>
      <c r="Z1671" s="588">
        <f t="shared" si="1634"/>
        <v>0</v>
      </c>
      <c r="AA1671" s="588">
        <f t="shared" si="1661"/>
        <v>0</v>
      </c>
      <c r="AB1671" s="587"/>
      <c r="AC1671" s="588">
        <f t="shared" si="1635"/>
        <v>0</v>
      </c>
      <c r="AD1671" s="588">
        <f t="shared" si="1654"/>
        <v>0</v>
      </c>
      <c r="AE1671" s="587"/>
      <c r="AF1671" s="588">
        <f t="shared" si="1636"/>
        <v>0</v>
      </c>
      <c r="AG1671" s="588">
        <f t="shared" si="1655"/>
        <v>0</v>
      </c>
      <c r="AH1671" s="587"/>
      <c r="AI1671" s="588">
        <f t="shared" si="1637"/>
        <v>0</v>
      </c>
      <c r="AJ1671" s="588">
        <f t="shared" si="1656"/>
        <v>0</v>
      </c>
      <c r="AK1671" s="587"/>
      <c r="AL1671" s="588">
        <f t="shared" si="1638"/>
        <v>0</v>
      </c>
      <c r="AM1671" s="588">
        <f t="shared" si="1657"/>
        <v>0</v>
      </c>
      <c r="AN1671" s="587"/>
      <c r="AO1671" s="588">
        <f t="shared" si="1639"/>
        <v>0</v>
      </c>
      <c r="AP1671" s="588">
        <f t="shared" si="1658"/>
        <v>0</v>
      </c>
      <c r="AQ1671" s="587"/>
      <c r="AR1671" s="588">
        <f t="shared" si="1640"/>
        <v>0</v>
      </c>
      <c r="AS1671" s="588">
        <f t="shared" si="1662"/>
        <v>0</v>
      </c>
      <c r="AT1671" s="587"/>
      <c r="AU1671" s="588">
        <f t="shared" si="1641"/>
        <v>0</v>
      </c>
      <c r="AV1671" s="588">
        <f t="shared" si="1659"/>
        <v>0</v>
      </c>
      <c r="AW1671" s="587"/>
      <c r="AX1671" s="652"/>
      <c r="AY1671" s="706">
        <f t="shared" si="1660"/>
        <v>0</v>
      </c>
      <c r="BC1671" s="30">
        <f t="shared" si="1620"/>
        <v>0</v>
      </c>
      <c r="BD1671" s="30">
        <f t="shared" si="1621"/>
        <v>0</v>
      </c>
      <c r="BE1671" s="30">
        <f t="shared" si="1643"/>
        <v>0</v>
      </c>
      <c r="BF1671" s="30">
        <f t="shared" si="1622"/>
        <v>0</v>
      </c>
      <c r="BG1671" s="30">
        <f t="shared" si="1623"/>
        <v>0</v>
      </c>
      <c r="BH1671" s="30">
        <f t="shared" si="1642"/>
        <v>0</v>
      </c>
      <c r="BI1671" s="30">
        <f t="shared" si="1647"/>
        <v>0</v>
      </c>
      <c r="BJ1671" s="30">
        <f t="shared" si="1624"/>
        <v>0</v>
      </c>
      <c r="BK1671" s="704">
        <f t="shared" si="1625"/>
        <v>0</v>
      </c>
      <c r="BL1671" s="30">
        <f t="shared" si="1626"/>
        <v>0</v>
      </c>
      <c r="BM1671" s="30">
        <f t="shared" si="1627"/>
        <v>0</v>
      </c>
      <c r="BN1671" s="30">
        <f t="shared" si="1645"/>
        <v>0</v>
      </c>
    </row>
    <row r="1672" spans="1:66" ht="15.75" thickBot="1" x14ac:dyDescent="0.3">
      <c r="A1672" s="52"/>
      <c r="B1672" s="53"/>
      <c r="C1672" s="700"/>
      <c r="D1672" s="53"/>
      <c r="E1672" s="62" t="e">
        <f t="shared" si="1646"/>
        <v>#N/A</v>
      </c>
      <c r="F1672" s="664" t="str">
        <f t="shared" si="1644"/>
        <v/>
      </c>
      <c r="G1672" s="587"/>
      <c r="H1672" s="588">
        <f t="shared" si="1628"/>
        <v>0</v>
      </c>
      <c r="I1672" s="588">
        <f t="shared" si="1648"/>
        <v>0</v>
      </c>
      <c r="J1672" s="587"/>
      <c r="K1672" s="588">
        <f t="shared" si="1629"/>
        <v>0</v>
      </c>
      <c r="L1672" s="588">
        <f t="shared" si="1649"/>
        <v>0</v>
      </c>
      <c r="M1672" s="587"/>
      <c r="N1672" s="588">
        <f t="shared" si="1630"/>
        <v>0</v>
      </c>
      <c r="O1672" s="588">
        <f t="shared" si="1650"/>
        <v>0</v>
      </c>
      <c r="P1672" s="587"/>
      <c r="Q1672" s="588">
        <f t="shared" si="1631"/>
        <v>0</v>
      </c>
      <c r="R1672" s="588">
        <f t="shared" si="1651"/>
        <v>0</v>
      </c>
      <c r="S1672" s="587"/>
      <c r="T1672" s="588">
        <f t="shared" si="1632"/>
        <v>0</v>
      </c>
      <c r="U1672" s="588">
        <f t="shared" si="1652"/>
        <v>0</v>
      </c>
      <c r="V1672" s="587"/>
      <c r="W1672" s="588">
        <f t="shared" si="1633"/>
        <v>0</v>
      </c>
      <c r="X1672" s="588">
        <f t="shared" si="1653"/>
        <v>0</v>
      </c>
      <c r="Y1672" s="587"/>
      <c r="Z1672" s="588">
        <f t="shared" si="1634"/>
        <v>0</v>
      </c>
      <c r="AA1672" s="588">
        <f t="shared" si="1661"/>
        <v>0</v>
      </c>
      <c r="AB1672" s="587"/>
      <c r="AC1672" s="588">
        <f t="shared" si="1635"/>
        <v>0</v>
      </c>
      <c r="AD1672" s="588">
        <f t="shared" si="1654"/>
        <v>0</v>
      </c>
      <c r="AE1672" s="587"/>
      <c r="AF1672" s="588">
        <f t="shared" si="1636"/>
        <v>0</v>
      </c>
      <c r="AG1672" s="588">
        <f t="shared" si="1655"/>
        <v>0</v>
      </c>
      <c r="AH1672" s="587"/>
      <c r="AI1672" s="588">
        <f t="shared" si="1637"/>
        <v>0</v>
      </c>
      <c r="AJ1672" s="588">
        <f t="shared" si="1656"/>
        <v>0</v>
      </c>
      <c r="AK1672" s="587"/>
      <c r="AL1672" s="588">
        <f t="shared" si="1638"/>
        <v>0</v>
      </c>
      <c r="AM1672" s="588">
        <f t="shared" si="1657"/>
        <v>0</v>
      </c>
      <c r="AN1672" s="587"/>
      <c r="AO1672" s="588">
        <f t="shared" si="1639"/>
        <v>0</v>
      </c>
      <c r="AP1672" s="588">
        <f t="shared" si="1658"/>
        <v>0</v>
      </c>
      <c r="AQ1672" s="587"/>
      <c r="AR1672" s="588">
        <f t="shared" si="1640"/>
        <v>0</v>
      </c>
      <c r="AS1672" s="588">
        <f t="shared" si="1662"/>
        <v>0</v>
      </c>
      <c r="AT1672" s="587"/>
      <c r="AU1672" s="588">
        <f t="shared" si="1641"/>
        <v>0</v>
      </c>
      <c r="AV1672" s="588">
        <f t="shared" si="1659"/>
        <v>0</v>
      </c>
      <c r="AW1672" s="587"/>
      <c r="AX1672" s="652"/>
      <c r="AY1672" s="706">
        <f t="shared" si="1660"/>
        <v>0</v>
      </c>
      <c r="BC1672" s="30">
        <f t="shared" ref="BC1672:BC1735" si="1663">L1672-I1672</f>
        <v>0</v>
      </c>
      <c r="BD1672" s="30">
        <f t="shared" ref="BD1672:BD1735" si="1664">O1672-L1672</f>
        <v>0</v>
      </c>
      <c r="BE1672" s="30">
        <f t="shared" si="1643"/>
        <v>0</v>
      </c>
      <c r="BF1672" s="30">
        <f t="shared" ref="BF1672:BF1735" si="1665">U1672-R1672</f>
        <v>0</v>
      </c>
      <c r="BG1672" s="30">
        <f t="shared" ref="BG1672:BG1735" si="1666">X1672-U1672</f>
        <v>0</v>
      </c>
      <c r="BH1672" s="30">
        <f t="shared" si="1642"/>
        <v>0</v>
      </c>
      <c r="BI1672" s="30">
        <f t="shared" si="1647"/>
        <v>0</v>
      </c>
      <c r="BJ1672" s="30">
        <f t="shared" ref="BJ1672:BJ1735" si="1667">AG1672-AD1672</f>
        <v>0</v>
      </c>
      <c r="BK1672" s="704">
        <f t="shared" ref="BK1672:BK1735" si="1668">AJ1672-AG1672</f>
        <v>0</v>
      </c>
      <c r="BL1672" s="30">
        <f t="shared" ref="BL1672:BL1735" si="1669">AM1672-AJ1672</f>
        <v>0</v>
      </c>
      <c r="BM1672" s="30">
        <f t="shared" ref="BM1672:BM1735" si="1670">AP1672-AM1672</f>
        <v>0</v>
      </c>
      <c r="BN1672" s="30">
        <f t="shared" si="1645"/>
        <v>0</v>
      </c>
    </row>
    <row r="1673" spans="1:66" ht="15.75" thickBot="1" x14ac:dyDescent="0.3">
      <c r="A1673" s="52"/>
      <c r="B1673" s="53"/>
      <c r="C1673" s="700"/>
      <c r="D1673" s="53"/>
      <c r="E1673" s="62" t="e">
        <f t="shared" si="1646"/>
        <v>#N/A</v>
      </c>
      <c r="F1673" s="664" t="str">
        <f t="shared" si="1644"/>
        <v/>
      </c>
      <c r="G1673" s="587"/>
      <c r="H1673" s="588">
        <f t="shared" si="1628"/>
        <v>0</v>
      </c>
      <c r="I1673" s="588">
        <f t="shared" si="1648"/>
        <v>0</v>
      </c>
      <c r="J1673" s="587"/>
      <c r="K1673" s="588">
        <f t="shared" si="1629"/>
        <v>0</v>
      </c>
      <c r="L1673" s="588">
        <f t="shared" si="1649"/>
        <v>0</v>
      </c>
      <c r="M1673" s="587"/>
      <c r="N1673" s="588">
        <f t="shared" si="1630"/>
        <v>0</v>
      </c>
      <c r="O1673" s="588">
        <f t="shared" si="1650"/>
        <v>0</v>
      </c>
      <c r="P1673" s="587"/>
      <c r="Q1673" s="588">
        <f t="shared" si="1631"/>
        <v>0</v>
      </c>
      <c r="R1673" s="588">
        <f t="shared" si="1651"/>
        <v>0</v>
      </c>
      <c r="S1673" s="587"/>
      <c r="T1673" s="588">
        <f t="shared" si="1632"/>
        <v>0</v>
      </c>
      <c r="U1673" s="588">
        <f t="shared" si="1652"/>
        <v>0</v>
      </c>
      <c r="V1673" s="587"/>
      <c r="W1673" s="588">
        <f t="shared" si="1633"/>
        <v>0</v>
      </c>
      <c r="X1673" s="588">
        <f t="shared" si="1653"/>
        <v>0</v>
      </c>
      <c r="Y1673" s="587"/>
      <c r="Z1673" s="588">
        <f t="shared" si="1634"/>
        <v>0</v>
      </c>
      <c r="AA1673" s="588">
        <f t="shared" si="1661"/>
        <v>0</v>
      </c>
      <c r="AB1673" s="587"/>
      <c r="AC1673" s="588">
        <f t="shared" si="1635"/>
        <v>0</v>
      </c>
      <c r="AD1673" s="588">
        <f t="shared" si="1654"/>
        <v>0</v>
      </c>
      <c r="AE1673" s="587"/>
      <c r="AF1673" s="588">
        <f t="shared" si="1636"/>
        <v>0</v>
      </c>
      <c r="AG1673" s="588">
        <f t="shared" si="1655"/>
        <v>0</v>
      </c>
      <c r="AH1673" s="587"/>
      <c r="AI1673" s="588">
        <f t="shared" si="1637"/>
        <v>0</v>
      </c>
      <c r="AJ1673" s="588">
        <f t="shared" si="1656"/>
        <v>0</v>
      </c>
      <c r="AK1673" s="587"/>
      <c r="AL1673" s="588">
        <f t="shared" si="1638"/>
        <v>0</v>
      </c>
      <c r="AM1673" s="588">
        <f t="shared" si="1657"/>
        <v>0</v>
      </c>
      <c r="AN1673" s="587"/>
      <c r="AO1673" s="588">
        <f t="shared" si="1639"/>
        <v>0</v>
      </c>
      <c r="AP1673" s="588">
        <f t="shared" si="1658"/>
        <v>0</v>
      </c>
      <c r="AQ1673" s="587"/>
      <c r="AR1673" s="588">
        <f t="shared" si="1640"/>
        <v>0</v>
      </c>
      <c r="AS1673" s="588">
        <f t="shared" si="1662"/>
        <v>0</v>
      </c>
      <c r="AT1673" s="587"/>
      <c r="AU1673" s="588">
        <f t="shared" si="1641"/>
        <v>0</v>
      </c>
      <c r="AV1673" s="588">
        <f t="shared" si="1659"/>
        <v>0</v>
      </c>
      <c r="AW1673" s="587"/>
      <c r="AX1673" s="652"/>
      <c r="AY1673" s="706">
        <f t="shared" si="1660"/>
        <v>0</v>
      </c>
      <c r="BC1673" s="30">
        <f t="shared" si="1663"/>
        <v>0</v>
      </c>
      <c r="BD1673" s="30">
        <f t="shared" si="1664"/>
        <v>0</v>
      </c>
      <c r="BE1673" s="30">
        <f t="shared" si="1643"/>
        <v>0</v>
      </c>
      <c r="BF1673" s="30">
        <f t="shared" si="1665"/>
        <v>0</v>
      </c>
      <c r="BG1673" s="30">
        <f t="shared" si="1666"/>
        <v>0</v>
      </c>
      <c r="BH1673" s="30">
        <f t="shared" si="1642"/>
        <v>0</v>
      </c>
      <c r="BI1673" s="30">
        <f t="shared" si="1647"/>
        <v>0</v>
      </c>
      <c r="BJ1673" s="30">
        <f t="shared" si="1667"/>
        <v>0</v>
      </c>
      <c r="BK1673" s="704">
        <f t="shared" si="1668"/>
        <v>0</v>
      </c>
      <c r="BL1673" s="30">
        <f t="shared" si="1669"/>
        <v>0</v>
      </c>
      <c r="BM1673" s="30">
        <f t="shared" si="1670"/>
        <v>0</v>
      </c>
      <c r="BN1673" s="30">
        <f t="shared" si="1645"/>
        <v>0</v>
      </c>
    </row>
    <row r="1674" spans="1:66" ht="15.75" thickBot="1" x14ac:dyDescent="0.3">
      <c r="A1674" s="52"/>
      <c r="B1674" s="53"/>
      <c r="C1674" s="700"/>
      <c r="D1674" s="53"/>
      <c r="E1674" s="62" t="e">
        <f t="shared" si="1646"/>
        <v>#N/A</v>
      </c>
      <c r="F1674" s="664" t="str">
        <f t="shared" si="1644"/>
        <v/>
      </c>
      <c r="G1674" s="587"/>
      <c r="H1674" s="588">
        <f t="shared" si="1628"/>
        <v>0</v>
      </c>
      <c r="I1674" s="588">
        <f t="shared" si="1648"/>
        <v>0</v>
      </c>
      <c r="J1674" s="587"/>
      <c r="K1674" s="588">
        <f t="shared" si="1629"/>
        <v>0</v>
      </c>
      <c r="L1674" s="588">
        <f t="shared" si="1649"/>
        <v>0</v>
      </c>
      <c r="M1674" s="587"/>
      <c r="N1674" s="588">
        <f t="shared" si="1630"/>
        <v>0</v>
      </c>
      <c r="O1674" s="588">
        <f t="shared" si="1650"/>
        <v>0</v>
      </c>
      <c r="P1674" s="587"/>
      <c r="Q1674" s="588">
        <f t="shared" si="1631"/>
        <v>0</v>
      </c>
      <c r="R1674" s="588">
        <f t="shared" si="1651"/>
        <v>0</v>
      </c>
      <c r="S1674" s="587"/>
      <c r="T1674" s="588">
        <f t="shared" si="1632"/>
        <v>0</v>
      </c>
      <c r="U1674" s="588">
        <f t="shared" si="1652"/>
        <v>0</v>
      </c>
      <c r="V1674" s="587"/>
      <c r="W1674" s="588">
        <f t="shared" si="1633"/>
        <v>0</v>
      </c>
      <c r="X1674" s="588">
        <f t="shared" si="1653"/>
        <v>0</v>
      </c>
      <c r="Y1674" s="587"/>
      <c r="Z1674" s="588">
        <f t="shared" si="1634"/>
        <v>0</v>
      </c>
      <c r="AA1674" s="588">
        <f t="shared" si="1661"/>
        <v>0</v>
      </c>
      <c r="AB1674" s="587"/>
      <c r="AC1674" s="588">
        <f t="shared" si="1635"/>
        <v>0</v>
      </c>
      <c r="AD1674" s="588">
        <f t="shared" si="1654"/>
        <v>0</v>
      </c>
      <c r="AE1674" s="587"/>
      <c r="AF1674" s="588">
        <f t="shared" si="1636"/>
        <v>0</v>
      </c>
      <c r="AG1674" s="588">
        <f t="shared" si="1655"/>
        <v>0</v>
      </c>
      <c r="AH1674" s="587"/>
      <c r="AI1674" s="588">
        <f t="shared" si="1637"/>
        <v>0</v>
      </c>
      <c r="AJ1674" s="588">
        <f t="shared" si="1656"/>
        <v>0</v>
      </c>
      <c r="AK1674" s="587"/>
      <c r="AL1674" s="588">
        <f t="shared" si="1638"/>
        <v>0</v>
      </c>
      <c r="AM1674" s="588">
        <f t="shared" si="1657"/>
        <v>0</v>
      </c>
      <c r="AN1674" s="587"/>
      <c r="AO1674" s="588">
        <f t="shared" si="1639"/>
        <v>0</v>
      </c>
      <c r="AP1674" s="588">
        <f t="shared" si="1658"/>
        <v>0</v>
      </c>
      <c r="AQ1674" s="587"/>
      <c r="AR1674" s="588">
        <f t="shared" si="1640"/>
        <v>0</v>
      </c>
      <c r="AS1674" s="588">
        <f t="shared" si="1662"/>
        <v>0</v>
      </c>
      <c r="AT1674" s="587"/>
      <c r="AU1674" s="588">
        <f t="shared" si="1641"/>
        <v>0</v>
      </c>
      <c r="AV1674" s="588">
        <f t="shared" si="1659"/>
        <v>0</v>
      </c>
      <c r="AW1674" s="587"/>
      <c r="AX1674" s="652"/>
      <c r="AY1674" s="706">
        <f t="shared" si="1660"/>
        <v>0</v>
      </c>
      <c r="BC1674" s="30">
        <f t="shared" si="1663"/>
        <v>0</v>
      </c>
      <c r="BD1674" s="30">
        <f t="shared" si="1664"/>
        <v>0</v>
      </c>
      <c r="BE1674" s="30">
        <f t="shared" si="1643"/>
        <v>0</v>
      </c>
      <c r="BF1674" s="30">
        <f t="shared" si="1665"/>
        <v>0</v>
      </c>
      <c r="BG1674" s="30">
        <f t="shared" si="1666"/>
        <v>0</v>
      </c>
      <c r="BH1674" s="30">
        <f t="shared" si="1642"/>
        <v>0</v>
      </c>
      <c r="BI1674" s="30">
        <f t="shared" si="1647"/>
        <v>0</v>
      </c>
      <c r="BJ1674" s="30">
        <f t="shared" si="1667"/>
        <v>0</v>
      </c>
      <c r="BK1674" s="704">
        <f t="shared" si="1668"/>
        <v>0</v>
      </c>
      <c r="BL1674" s="30">
        <f t="shared" si="1669"/>
        <v>0</v>
      </c>
      <c r="BM1674" s="30">
        <f t="shared" si="1670"/>
        <v>0</v>
      </c>
      <c r="BN1674" s="30">
        <f t="shared" si="1645"/>
        <v>0</v>
      </c>
    </row>
    <row r="1675" spans="1:66" ht="15.75" thickBot="1" x14ac:dyDescent="0.3">
      <c r="A1675" s="52"/>
      <c r="B1675" s="53"/>
      <c r="C1675" s="700"/>
      <c r="D1675" s="53"/>
      <c r="E1675" s="62" t="e">
        <f t="shared" si="1646"/>
        <v>#N/A</v>
      </c>
      <c r="F1675" s="664" t="str">
        <f t="shared" si="1644"/>
        <v/>
      </c>
      <c r="G1675" s="587"/>
      <c r="H1675" s="588">
        <f t="shared" ref="H1675:H1738" si="1671">SUMIFS(JE_amount,JE_Month,H$3,JE_Entity,$A1675,JE_Ledger_number,$B1675)</f>
        <v>0</v>
      </c>
      <c r="I1675" s="588">
        <f t="shared" si="1648"/>
        <v>0</v>
      </c>
      <c r="J1675" s="587"/>
      <c r="K1675" s="588">
        <f t="shared" ref="K1675:K1738" si="1672">SUMIFS(JE_amount,JE_Month,K$3,JE_Entity,$A1675,JE_Ledger_number,$B1675)</f>
        <v>0</v>
      </c>
      <c r="L1675" s="588">
        <f t="shared" si="1649"/>
        <v>0</v>
      </c>
      <c r="M1675" s="587"/>
      <c r="N1675" s="588">
        <f t="shared" ref="N1675:N1738" si="1673">SUMIFS(JE_amount,JE_Month,N$3,JE_Entity,$A1675,JE_Ledger_number,$B1675)</f>
        <v>0</v>
      </c>
      <c r="O1675" s="588">
        <f t="shared" si="1650"/>
        <v>0</v>
      </c>
      <c r="P1675" s="587"/>
      <c r="Q1675" s="588">
        <f t="shared" ref="Q1675:Q1738" si="1674">SUMIFS(JE_amount,JE_Month,Q$3,JE_Entity,$A1675,JE_Ledger_number,$B1675)</f>
        <v>0</v>
      </c>
      <c r="R1675" s="588">
        <f t="shared" si="1651"/>
        <v>0</v>
      </c>
      <c r="S1675" s="587"/>
      <c r="T1675" s="588">
        <f t="shared" ref="T1675:T1738" si="1675">SUMIFS(JE_amount,JE_Month,T$3,JE_Entity,$A1675,JE_Ledger_number,$B1675)</f>
        <v>0</v>
      </c>
      <c r="U1675" s="588">
        <f t="shared" si="1652"/>
        <v>0</v>
      </c>
      <c r="V1675" s="587"/>
      <c r="W1675" s="588">
        <f t="shared" ref="W1675:W1738" si="1676">SUMIFS(JE_amount,JE_Month,W$3,JE_Entity,$A1675,JE_Ledger_number,$B1675)</f>
        <v>0</v>
      </c>
      <c r="X1675" s="588">
        <f t="shared" si="1653"/>
        <v>0</v>
      </c>
      <c r="Y1675" s="587"/>
      <c r="Z1675" s="588">
        <f t="shared" ref="Z1675:Z1738" si="1677">SUMIFS(JE_amount,JE_Month,Z$3,JE_Entity,$A1675,JE_Ledger_number,$B1675)</f>
        <v>0</v>
      </c>
      <c r="AA1675" s="588">
        <f t="shared" si="1661"/>
        <v>0</v>
      </c>
      <c r="AB1675" s="587"/>
      <c r="AC1675" s="588">
        <f t="shared" ref="AC1675:AC1738" si="1678">SUMIFS(JE_amount,JE_Month,AC$3,JE_Entity,$A1675,JE_Ledger_number,$B1675)</f>
        <v>0</v>
      </c>
      <c r="AD1675" s="588">
        <f t="shared" si="1654"/>
        <v>0</v>
      </c>
      <c r="AE1675" s="587"/>
      <c r="AF1675" s="588">
        <f t="shared" ref="AF1675:AF1738" si="1679">SUMIFS(JE_amount,JE_Month,AF$3,JE_Entity,$A1675,JE_Ledger_number,$B1675)</f>
        <v>0</v>
      </c>
      <c r="AG1675" s="588">
        <f t="shared" si="1655"/>
        <v>0</v>
      </c>
      <c r="AH1675" s="587"/>
      <c r="AI1675" s="588">
        <f t="shared" ref="AI1675:AI1738" si="1680">SUMIFS(JE_amount,JE_Month,AI$3,JE_Entity,$A1675,JE_Ledger_number,$B1675)</f>
        <v>0</v>
      </c>
      <c r="AJ1675" s="588">
        <f t="shared" si="1656"/>
        <v>0</v>
      </c>
      <c r="AK1675" s="587"/>
      <c r="AL1675" s="588">
        <f t="shared" ref="AL1675:AL1738" si="1681">SUMIFS(JE_amount,JE_Month,AL$3,JE_Entity,$A1675,JE_Ledger_number,$B1675)</f>
        <v>0</v>
      </c>
      <c r="AM1675" s="588">
        <f t="shared" si="1657"/>
        <v>0</v>
      </c>
      <c r="AN1675" s="587"/>
      <c r="AO1675" s="588">
        <f t="shared" ref="AO1675:AO1738" si="1682">SUMIFS(JE_amount,JE_Month,AO$3,JE_Entity,$A1675,JE_Ledger_number,$B1675)</f>
        <v>0</v>
      </c>
      <c r="AP1675" s="588">
        <f t="shared" si="1658"/>
        <v>0</v>
      </c>
      <c r="AQ1675" s="587"/>
      <c r="AR1675" s="588">
        <f t="shared" ref="AR1675:AR1738" si="1683">SUMIFS(JE_amount,JE_Month,AR$3,JE_Entity,$A1675,JE_Ledger_number,$B1675)</f>
        <v>0</v>
      </c>
      <c r="AS1675" s="588">
        <f t="shared" si="1662"/>
        <v>0</v>
      </c>
      <c r="AT1675" s="587"/>
      <c r="AU1675" s="588">
        <f t="shared" ref="AU1675:AU1738" si="1684">SUMIFS(JE_amount_NIS,JE_Month,AU$3,JE_Entity,$A1675,JE_Ledger_number,$B1675)</f>
        <v>0</v>
      </c>
      <c r="AV1675" s="588">
        <f t="shared" si="1659"/>
        <v>0</v>
      </c>
      <c r="AW1675" s="587"/>
      <c r="AX1675" s="652"/>
      <c r="AY1675" s="706">
        <f t="shared" si="1660"/>
        <v>0</v>
      </c>
      <c r="BC1675" s="30">
        <f t="shared" si="1663"/>
        <v>0</v>
      </c>
      <c r="BD1675" s="30">
        <f t="shared" si="1664"/>
        <v>0</v>
      </c>
      <c r="BE1675" s="30">
        <f t="shared" si="1643"/>
        <v>0</v>
      </c>
      <c r="BF1675" s="30">
        <f t="shared" si="1665"/>
        <v>0</v>
      </c>
      <c r="BG1675" s="30">
        <f t="shared" si="1666"/>
        <v>0</v>
      </c>
      <c r="BH1675" s="30">
        <f t="shared" si="1642"/>
        <v>0</v>
      </c>
      <c r="BI1675" s="30">
        <f t="shared" si="1647"/>
        <v>0</v>
      </c>
      <c r="BJ1675" s="30">
        <f t="shared" si="1667"/>
        <v>0</v>
      </c>
      <c r="BK1675" s="704">
        <f t="shared" si="1668"/>
        <v>0</v>
      </c>
      <c r="BL1675" s="30">
        <f t="shared" si="1669"/>
        <v>0</v>
      </c>
      <c r="BM1675" s="30">
        <f t="shared" si="1670"/>
        <v>0</v>
      </c>
      <c r="BN1675" s="30">
        <f t="shared" si="1645"/>
        <v>0</v>
      </c>
    </row>
    <row r="1676" spans="1:66" ht="15.75" thickBot="1" x14ac:dyDescent="0.3">
      <c r="A1676" s="52"/>
      <c r="B1676" s="53"/>
      <c r="C1676" s="700"/>
      <c r="D1676" s="53"/>
      <c r="E1676" s="62" t="e">
        <f t="shared" si="1646"/>
        <v>#N/A</v>
      </c>
      <c r="F1676" s="664" t="str">
        <f t="shared" si="1644"/>
        <v/>
      </c>
      <c r="G1676" s="587"/>
      <c r="H1676" s="588">
        <f t="shared" si="1671"/>
        <v>0</v>
      </c>
      <c r="I1676" s="588">
        <f t="shared" si="1648"/>
        <v>0</v>
      </c>
      <c r="J1676" s="587"/>
      <c r="K1676" s="588">
        <f t="shared" si="1672"/>
        <v>0</v>
      </c>
      <c r="L1676" s="588">
        <f t="shared" si="1649"/>
        <v>0</v>
      </c>
      <c r="M1676" s="587"/>
      <c r="N1676" s="588">
        <f t="shared" si="1673"/>
        <v>0</v>
      </c>
      <c r="O1676" s="588">
        <f t="shared" si="1650"/>
        <v>0</v>
      </c>
      <c r="P1676" s="587"/>
      <c r="Q1676" s="588">
        <f t="shared" si="1674"/>
        <v>0</v>
      </c>
      <c r="R1676" s="588">
        <f t="shared" si="1651"/>
        <v>0</v>
      </c>
      <c r="S1676" s="587"/>
      <c r="T1676" s="588">
        <f t="shared" si="1675"/>
        <v>0</v>
      </c>
      <c r="U1676" s="588">
        <f t="shared" si="1652"/>
        <v>0</v>
      </c>
      <c r="V1676" s="587"/>
      <c r="W1676" s="588">
        <f t="shared" si="1676"/>
        <v>0</v>
      </c>
      <c r="X1676" s="588">
        <f t="shared" si="1653"/>
        <v>0</v>
      </c>
      <c r="Y1676" s="587"/>
      <c r="Z1676" s="588">
        <f t="shared" si="1677"/>
        <v>0</v>
      </c>
      <c r="AA1676" s="588">
        <f t="shared" si="1661"/>
        <v>0</v>
      </c>
      <c r="AB1676" s="587"/>
      <c r="AC1676" s="588">
        <f t="shared" si="1678"/>
        <v>0</v>
      </c>
      <c r="AD1676" s="588">
        <f t="shared" si="1654"/>
        <v>0</v>
      </c>
      <c r="AE1676" s="587"/>
      <c r="AF1676" s="588">
        <f t="shared" si="1679"/>
        <v>0</v>
      </c>
      <c r="AG1676" s="588">
        <f t="shared" si="1655"/>
        <v>0</v>
      </c>
      <c r="AH1676" s="587"/>
      <c r="AI1676" s="588">
        <f t="shared" si="1680"/>
        <v>0</v>
      </c>
      <c r="AJ1676" s="588">
        <f t="shared" si="1656"/>
        <v>0</v>
      </c>
      <c r="AK1676" s="587"/>
      <c r="AL1676" s="588">
        <f t="shared" si="1681"/>
        <v>0</v>
      </c>
      <c r="AM1676" s="588">
        <f t="shared" si="1657"/>
        <v>0</v>
      </c>
      <c r="AN1676" s="587"/>
      <c r="AO1676" s="588">
        <f t="shared" si="1682"/>
        <v>0</v>
      </c>
      <c r="AP1676" s="588">
        <f t="shared" si="1658"/>
        <v>0</v>
      </c>
      <c r="AQ1676" s="587"/>
      <c r="AR1676" s="588">
        <f t="shared" si="1683"/>
        <v>0</v>
      </c>
      <c r="AS1676" s="588">
        <f t="shared" si="1662"/>
        <v>0</v>
      </c>
      <c r="AT1676" s="587"/>
      <c r="AU1676" s="588">
        <f t="shared" si="1684"/>
        <v>0</v>
      </c>
      <c r="AV1676" s="588">
        <f t="shared" si="1659"/>
        <v>0</v>
      </c>
      <c r="AW1676" s="587"/>
      <c r="AX1676" s="652"/>
      <c r="AY1676" s="706">
        <f t="shared" si="1660"/>
        <v>0</v>
      </c>
      <c r="BC1676" s="30">
        <f t="shared" si="1663"/>
        <v>0</v>
      </c>
      <c r="BD1676" s="30">
        <f t="shared" si="1664"/>
        <v>0</v>
      </c>
      <c r="BE1676" s="30">
        <f t="shared" si="1643"/>
        <v>0</v>
      </c>
      <c r="BF1676" s="30">
        <f t="shared" si="1665"/>
        <v>0</v>
      </c>
      <c r="BG1676" s="30">
        <f t="shared" si="1666"/>
        <v>0</v>
      </c>
      <c r="BH1676" s="30">
        <f t="shared" si="1642"/>
        <v>0</v>
      </c>
      <c r="BI1676" s="30">
        <f t="shared" si="1647"/>
        <v>0</v>
      </c>
      <c r="BJ1676" s="30">
        <f t="shared" si="1667"/>
        <v>0</v>
      </c>
      <c r="BK1676" s="704">
        <f t="shared" si="1668"/>
        <v>0</v>
      </c>
      <c r="BL1676" s="30">
        <f t="shared" si="1669"/>
        <v>0</v>
      </c>
      <c r="BM1676" s="30">
        <f t="shared" si="1670"/>
        <v>0</v>
      </c>
      <c r="BN1676" s="30">
        <f t="shared" si="1645"/>
        <v>0</v>
      </c>
    </row>
    <row r="1677" spans="1:66" ht="15.75" thickBot="1" x14ac:dyDescent="0.3">
      <c r="A1677" s="52"/>
      <c r="B1677" s="53"/>
      <c r="C1677" s="700"/>
      <c r="D1677" s="53"/>
      <c r="E1677" s="62" t="e">
        <f t="shared" si="1646"/>
        <v>#N/A</v>
      </c>
      <c r="F1677" s="664" t="str">
        <f t="shared" si="1644"/>
        <v/>
      </c>
      <c r="G1677" s="587"/>
      <c r="H1677" s="588">
        <f t="shared" si="1671"/>
        <v>0</v>
      </c>
      <c r="I1677" s="588">
        <f t="shared" si="1648"/>
        <v>0</v>
      </c>
      <c r="J1677" s="587"/>
      <c r="K1677" s="588">
        <f t="shared" si="1672"/>
        <v>0</v>
      </c>
      <c r="L1677" s="588">
        <f t="shared" si="1649"/>
        <v>0</v>
      </c>
      <c r="M1677" s="587"/>
      <c r="N1677" s="588">
        <f t="shared" si="1673"/>
        <v>0</v>
      </c>
      <c r="O1677" s="588">
        <f t="shared" si="1650"/>
        <v>0</v>
      </c>
      <c r="P1677" s="587"/>
      <c r="Q1677" s="588">
        <f t="shared" si="1674"/>
        <v>0</v>
      </c>
      <c r="R1677" s="588">
        <f t="shared" si="1651"/>
        <v>0</v>
      </c>
      <c r="S1677" s="587"/>
      <c r="T1677" s="588">
        <f t="shared" si="1675"/>
        <v>0</v>
      </c>
      <c r="U1677" s="588">
        <f t="shared" si="1652"/>
        <v>0</v>
      </c>
      <c r="V1677" s="587"/>
      <c r="W1677" s="588">
        <f t="shared" si="1676"/>
        <v>0</v>
      </c>
      <c r="X1677" s="588">
        <f t="shared" si="1653"/>
        <v>0</v>
      </c>
      <c r="Y1677" s="587"/>
      <c r="Z1677" s="588">
        <f t="shared" si="1677"/>
        <v>0</v>
      </c>
      <c r="AA1677" s="588">
        <f t="shared" si="1661"/>
        <v>0</v>
      </c>
      <c r="AB1677" s="587"/>
      <c r="AC1677" s="588">
        <f t="shared" si="1678"/>
        <v>0</v>
      </c>
      <c r="AD1677" s="588">
        <f t="shared" si="1654"/>
        <v>0</v>
      </c>
      <c r="AE1677" s="587"/>
      <c r="AF1677" s="588">
        <f t="shared" si="1679"/>
        <v>0</v>
      </c>
      <c r="AG1677" s="588">
        <f t="shared" si="1655"/>
        <v>0</v>
      </c>
      <c r="AH1677" s="587"/>
      <c r="AI1677" s="588">
        <f t="shared" si="1680"/>
        <v>0</v>
      </c>
      <c r="AJ1677" s="588">
        <f t="shared" si="1656"/>
        <v>0</v>
      </c>
      <c r="AK1677" s="587"/>
      <c r="AL1677" s="588">
        <f t="shared" si="1681"/>
        <v>0</v>
      </c>
      <c r="AM1677" s="588">
        <f t="shared" si="1657"/>
        <v>0</v>
      </c>
      <c r="AN1677" s="587"/>
      <c r="AO1677" s="588">
        <f t="shared" si="1682"/>
        <v>0</v>
      </c>
      <c r="AP1677" s="588">
        <f t="shared" si="1658"/>
        <v>0</v>
      </c>
      <c r="AQ1677" s="587"/>
      <c r="AR1677" s="588">
        <f t="shared" si="1683"/>
        <v>0</v>
      </c>
      <c r="AS1677" s="588">
        <f t="shared" si="1662"/>
        <v>0</v>
      </c>
      <c r="AT1677" s="587"/>
      <c r="AU1677" s="588">
        <f t="shared" si="1684"/>
        <v>0</v>
      </c>
      <c r="AV1677" s="588">
        <f t="shared" si="1659"/>
        <v>0</v>
      </c>
      <c r="AW1677" s="587"/>
      <c r="AX1677" s="652"/>
      <c r="AY1677" s="706">
        <f t="shared" si="1660"/>
        <v>0</v>
      </c>
      <c r="BC1677" s="30">
        <f t="shared" si="1663"/>
        <v>0</v>
      </c>
      <c r="BD1677" s="30">
        <f t="shared" si="1664"/>
        <v>0</v>
      </c>
      <c r="BE1677" s="30">
        <f t="shared" si="1643"/>
        <v>0</v>
      </c>
      <c r="BF1677" s="30">
        <f t="shared" si="1665"/>
        <v>0</v>
      </c>
      <c r="BG1677" s="30">
        <f t="shared" si="1666"/>
        <v>0</v>
      </c>
      <c r="BH1677" s="30">
        <f t="shared" si="1642"/>
        <v>0</v>
      </c>
      <c r="BI1677" s="30">
        <f t="shared" si="1647"/>
        <v>0</v>
      </c>
      <c r="BJ1677" s="30">
        <f t="shared" si="1667"/>
        <v>0</v>
      </c>
      <c r="BK1677" s="704">
        <f t="shared" si="1668"/>
        <v>0</v>
      </c>
      <c r="BL1677" s="30">
        <f t="shared" si="1669"/>
        <v>0</v>
      </c>
      <c r="BM1677" s="30">
        <f t="shared" si="1670"/>
        <v>0</v>
      </c>
      <c r="BN1677" s="30">
        <f t="shared" si="1645"/>
        <v>0</v>
      </c>
    </row>
    <row r="1678" spans="1:66" ht="15.75" thickBot="1" x14ac:dyDescent="0.3">
      <c r="A1678" s="52"/>
      <c r="B1678" s="53"/>
      <c r="C1678" s="700"/>
      <c r="D1678" s="53"/>
      <c r="E1678" s="62" t="e">
        <f t="shared" si="1646"/>
        <v>#N/A</v>
      </c>
      <c r="F1678" s="664" t="str">
        <f t="shared" si="1644"/>
        <v/>
      </c>
      <c r="G1678" s="587"/>
      <c r="H1678" s="588">
        <f t="shared" si="1671"/>
        <v>0</v>
      </c>
      <c r="I1678" s="588">
        <f t="shared" si="1648"/>
        <v>0</v>
      </c>
      <c r="J1678" s="587"/>
      <c r="K1678" s="588">
        <f t="shared" si="1672"/>
        <v>0</v>
      </c>
      <c r="L1678" s="588">
        <f t="shared" si="1649"/>
        <v>0</v>
      </c>
      <c r="M1678" s="587"/>
      <c r="N1678" s="588">
        <f t="shared" si="1673"/>
        <v>0</v>
      </c>
      <c r="O1678" s="588">
        <f t="shared" si="1650"/>
        <v>0</v>
      </c>
      <c r="P1678" s="587"/>
      <c r="Q1678" s="588">
        <f t="shared" si="1674"/>
        <v>0</v>
      </c>
      <c r="R1678" s="588">
        <f t="shared" si="1651"/>
        <v>0</v>
      </c>
      <c r="S1678" s="587"/>
      <c r="T1678" s="588">
        <f t="shared" si="1675"/>
        <v>0</v>
      </c>
      <c r="U1678" s="588">
        <f t="shared" si="1652"/>
        <v>0</v>
      </c>
      <c r="V1678" s="587"/>
      <c r="W1678" s="588">
        <f t="shared" si="1676"/>
        <v>0</v>
      </c>
      <c r="X1678" s="588">
        <f t="shared" si="1653"/>
        <v>0</v>
      </c>
      <c r="Y1678" s="587"/>
      <c r="Z1678" s="588">
        <f t="shared" si="1677"/>
        <v>0</v>
      </c>
      <c r="AA1678" s="588">
        <f t="shared" si="1661"/>
        <v>0</v>
      </c>
      <c r="AB1678" s="587"/>
      <c r="AC1678" s="588">
        <f t="shared" si="1678"/>
        <v>0</v>
      </c>
      <c r="AD1678" s="588">
        <f t="shared" si="1654"/>
        <v>0</v>
      </c>
      <c r="AE1678" s="587"/>
      <c r="AF1678" s="588">
        <f t="shared" si="1679"/>
        <v>0</v>
      </c>
      <c r="AG1678" s="588">
        <f t="shared" si="1655"/>
        <v>0</v>
      </c>
      <c r="AH1678" s="587"/>
      <c r="AI1678" s="588">
        <f t="shared" si="1680"/>
        <v>0</v>
      </c>
      <c r="AJ1678" s="588">
        <f t="shared" si="1656"/>
        <v>0</v>
      </c>
      <c r="AK1678" s="587"/>
      <c r="AL1678" s="588">
        <f t="shared" si="1681"/>
        <v>0</v>
      </c>
      <c r="AM1678" s="588">
        <f t="shared" si="1657"/>
        <v>0</v>
      </c>
      <c r="AN1678" s="587"/>
      <c r="AO1678" s="588">
        <f t="shared" si="1682"/>
        <v>0</v>
      </c>
      <c r="AP1678" s="588">
        <f t="shared" si="1658"/>
        <v>0</v>
      </c>
      <c r="AQ1678" s="587"/>
      <c r="AR1678" s="588">
        <f t="shared" si="1683"/>
        <v>0</v>
      </c>
      <c r="AS1678" s="588">
        <f t="shared" si="1662"/>
        <v>0</v>
      </c>
      <c r="AT1678" s="587"/>
      <c r="AU1678" s="588">
        <f t="shared" si="1684"/>
        <v>0</v>
      </c>
      <c r="AV1678" s="588">
        <f t="shared" si="1659"/>
        <v>0</v>
      </c>
      <c r="AW1678" s="587"/>
      <c r="AX1678" s="652"/>
      <c r="AY1678" s="706">
        <f t="shared" si="1660"/>
        <v>0</v>
      </c>
      <c r="BC1678" s="30">
        <f t="shared" si="1663"/>
        <v>0</v>
      </c>
      <c r="BD1678" s="30">
        <f t="shared" si="1664"/>
        <v>0</v>
      </c>
      <c r="BE1678" s="30">
        <f t="shared" si="1643"/>
        <v>0</v>
      </c>
      <c r="BF1678" s="30">
        <f t="shared" si="1665"/>
        <v>0</v>
      </c>
      <c r="BG1678" s="30">
        <f t="shared" si="1666"/>
        <v>0</v>
      </c>
      <c r="BH1678" s="30">
        <f t="shared" si="1642"/>
        <v>0</v>
      </c>
      <c r="BI1678" s="30">
        <f t="shared" si="1647"/>
        <v>0</v>
      </c>
      <c r="BJ1678" s="30">
        <f t="shared" si="1667"/>
        <v>0</v>
      </c>
      <c r="BK1678" s="704">
        <f t="shared" si="1668"/>
        <v>0</v>
      </c>
      <c r="BL1678" s="30">
        <f t="shared" si="1669"/>
        <v>0</v>
      </c>
      <c r="BM1678" s="30">
        <f t="shared" si="1670"/>
        <v>0</v>
      </c>
      <c r="BN1678" s="30">
        <f t="shared" si="1645"/>
        <v>0</v>
      </c>
    </row>
    <row r="1679" spans="1:66" ht="15.75" thickBot="1" x14ac:dyDescent="0.3">
      <c r="A1679" s="52"/>
      <c r="B1679" s="53"/>
      <c r="C1679" s="700"/>
      <c r="D1679" s="53"/>
      <c r="E1679" s="62" t="e">
        <f t="shared" si="1646"/>
        <v>#N/A</v>
      </c>
      <c r="F1679" s="664" t="str">
        <f t="shared" si="1644"/>
        <v/>
      </c>
      <c r="G1679" s="587"/>
      <c r="H1679" s="588">
        <f t="shared" si="1671"/>
        <v>0</v>
      </c>
      <c r="I1679" s="588">
        <f t="shared" si="1648"/>
        <v>0</v>
      </c>
      <c r="J1679" s="587"/>
      <c r="K1679" s="588">
        <f t="shared" si="1672"/>
        <v>0</v>
      </c>
      <c r="L1679" s="588">
        <f t="shared" si="1649"/>
        <v>0</v>
      </c>
      <c r="M1679" s="587"/>
      <c r="N1679" s="588">
        <f t="shared" si="1673"/>
        <v>0</v>
      </c>
      <c r="O1679" s="588">
        <f t="shared" si="1650"/>
        <v>0</v>
      </c>
      <c r="P1679" s="587"/>
      <c r="Q1679" s="588">
        <f t="shared" si="1674"/>
        <v>0</v>
      </c>
      <c r="R1679" s="588">
        <f t="shared" si="1651"/>
        <v>0</v>
      </c>
      <c r="S1679" s="587"/>
      <c r="T1679" s="588">
        <f t="shared" si="1675"/>
        <v>0</v>
      </c>
      <c r="U1679" s="588">
        <f t="shared" si="1652"/>
        <v>0</v>
      </c>
      <c r="V1679" s="587"/>
      <c r="W1679" s="588">
        <f t="shared" si="1676"/>
        <v>0</v>
      </c>
      <c r="X1679" s="588">
        <f t="shared" si="1653"/>
        <v>0</v>
      </c>
      <c r="Y1679" s="587"/>
      <c r="Z1679" s="588">
        <f t="shared" si="1677"/>
        <v>0</v>
      </c>
      <c r="AA1679" s="588">
        <f t="shared" si="1661"/>
        <v>0</v>
      </c>
      <c r="AB1679" s="587"/>
      <c r="AC1679" s="588">
        <f t="shared" si="1678"/>
        <v>0</v>
      </c>
      <c r="AD1679" s="588">
        <f t="shared" si="1654"/>
        <v>0</v>
      </c>
      <c r="AE1679" s="587"/>
      <c r="AF1679" s="588">
        <f t="shared" si="1679"/>
        <v>0</v>
      </c>
      <c r="AG1679" s="588">
        <f t="shared" si="1655"/>
        <v>0</v>
      </c>
      <c r="AH1679" s="587"/>
      <c r="AI1679" s="588">
        <f t="shared" si="1680"/>
        <v>0</v>
      </c>
      <c r="AJ1679" s="588">
        <f t="shared" si="1656"/>
        <v>0</v>
      </c>
      <c r="AK1679" s="587"/>
      <c r="AL1679" s="588">
        <f t="shared" si="1681"/>
        <v>0</v>
      </c>
      <c r="AM1679" s="588">
        <f t="shared" si="1657"/>
        <v>0</v>
      </c>
      <c r="AN1679" s="587"/>
      <c r="AO1679" s="588">
        <f t="shared" si="1682"/>
        <v>0</v>
      </c>
      <c r="AP1679" s="588">
        <f t="shared" si="1658"/>
        <v>0</v>
      </c>
      <c r="AQ1679" s="587"/>
      <c r="AR1679" s="588">
        <f t="shared" si="1683"/>
        <v>0</v>
      </c>
      <c r="AS1679" s="588">
        <f t="shared" si="1662"/>
        <v>0</v>
      </c>
      <c r="AT1679" s="587"/>
      <c r="AU1679" s="588">
        <f t="shared" si="1684"/>
        <v>0</v>
      </c>
      <c r="AV1679" s="588">
        <f t="shared" si="1659"/>
        <v>0</v>
      </c>
      <c r="AW1679" s="587"/>
      <c r="AX1679" s="652"/>
      <c r="AY1679" s="706">
        <f t="shared" si="1660"/>
        <v>0</v>
      </c>
      <c r="BC1679" s="30">
        <f t="shared" si="1663"/>
        <v>0</v>
      </c>
      <c r="BD1679" s="30">
        <f t="shared" si="1664"/>
        <v>0</v>
      </c>
      <c r="BE1679" s="30">
        <f t="shared" si="1643"/>
        <v>0</v>
      </c>
      <c r="BF1679" s="30">
        <f t="shared" si="1665"/>
        <v>0</v>
      </c>
      <c r="BG1679" s="30">
        <f t="shared" si="1666"/>
        <v>0</v>
      </c>
      <c r="BH1679" s="30">
        <f t="shared" ref="BH1679:BH1742" si="1685">AA1679-X1679</f>
        <v>0</v>
      </c>
      <c r="BI1679" s="30">
        <f t="shared" si="1647"/>
        <v>0</v>
      </c>
      <c r="BJ1679" s="30">
        <f t="shared" si="1667"/>
        <v>0</v>
      </c>
      <c r="BK1679" s="704">
        <f t="shared" si="1668"/>
        <v>0</v>
      </c>
      <c r="BL1679" s="30">
        <f t="shared" si="1669"/>
        <v>0</v>
      </c>
      <c r="BM1679" s="30">
        <f t="shared" si="1670"/>
        <v>0</v>
      </c>
      <c r="BN1679" s="30">
        <f t="shared" si="1645"/>
        <v>0</v>
      </c>
    </row>
    <row r="1680" spans="1:66" ht="15.75" thickBot="1" x14ac:dyDescent="0.3">
      <c r="A1680" s="52"/>
      <c r="B1680" s="53"/>
      <c r="C1680" s="700"/>
      <c r="D1680" s="53"/>
      <c r="E1680" s="62" t="e">
        <f t="shared" si="1646"/>
        <v>#N/A</v>
      </c>
      <c r="F1680" s="664" t="str">
        <f t="shared" si="1644"/>
        <v/>
      </c>
      <c r="G1680" s="587"/>
      <c r="H1680" s="588">
        <f t="shared" si="1671"/>
        <v>0</v>
      </c>
      <c r="I1680" s="588">
        <f t="shared" si="1648"/>
        <v>0</v>
      </c>
      <c r="J1680" s="587"/>
      <c r="K1680" s="588">
        <f t="shared" si="1672"/>
        <v>0</v>
      </c>
      <c r="L1680" s="588">
        <f t="shared" si="1649"/>
        <v>0</v>
      </c>
      <c r="M1680" s="587"/>
      <c r="N1680" s="588">
        <f t="shared" si="1673"/>
        <v>0</v>
      </c>
      <c r="O1680" s="588">
        <f t="shared" si="1650"/>
        <v>0</v>
      </c>
      <c r="P1680" s="587"/>
      <c r="Q1680" s="588">
        <f t="shared" si="1674"/>
        <v>0</v>
      </c>
      <c r="R1680" s="588">
        <f t="shared" si="1651"/>
        <v>0</v>
      </c>
      <c r="S1680" s="587"/>
      <c r="T1680" s="588">
        <f t="shared" si="1675"/>
        <v>0</v>
      </c>
      <c r="U1680" s="588">
        <f t="shared" si="1652"/>
        <v>0</v>
      </c>
      <c r="V1680" s="587"/>
      <c r="W1680" s="588">
        <f t="shared" si="1676"/>
        <v>0</v>
      </c>
      <c r="X1680" s="588">
        <f t="shared" si="1653"/>
        <v>0</v>
      </c>
      <c r="Y1680" s="587"/>
      <c r="Z1680" s="588">
        <f t="shared" si="1677"/>
        <v>0</v>
      </c>
      <c r="AA1680" s="588">
        <f t="shared" si="1661"/>
        <v>0</v>
      </c>
      <c r="AB1680" s="587"/>
      <c r="AC1680" s="588">
        <f t="shared" si="1678"/>
        <v>0</v>
      </c>
      <c r="AD1680" s="588">
        <f t="shared" si="1654"/>
        <v>0</v>
      </c>
      <c r="AE1680" s="587"/>
      <c r="AF1680" s="588">
        <f t="shared" si="1679"/>
        <v>0</v>
      </c>
      <c r="AG1680" s="588">
        <f t="shared" si="1655"/>
        <v>0</v>
      </c>
      <c r="AH1680" s="587"/>
      <c r="AI1680" s="588">
        <f t="shared" si="1680"/>
        <v>0</v>
      </c>
      <c r="AJ1680" s="588">
        <f t="shared" si="1656"/>
        <v>0</v>
      </c>
      <c r="AK1680" s="587"/>
      <c r="AL1680" s="588">
        <f t="shared" si="1681"/>
        <v>0</v>
      </c>
      <c r="AM1680" s="588">
        <f t="shared" si="1657"/>
        <v>0</v>
      </c>
      <c r="AN1680" s="587"/>
      <c r="AO1680" s="588">
        <f t="shared" si="1682"/>
        <v>0</v>
      </c>
      <c r="AP1680" s="588">
        <f t="shared" si="1658"/>
        <v>0</v>
      </c>
      <c r="AQ1680" s="587"/>
      <c r="AR1680" s="588">
        <f t="shared" si="1683"/>
        <v>0</v>
      </c>
      <c r="AS1680" s="588">
        <f t="shared" si="1662"/>
        <v>0</v>
      </c>
      <c r="AT1680" s="587"/>
      <c r="AU1680" s="588">
        <f t="shared" si="1684"/>
        <v>0</v>
      </c>
      <c r="AV1680" s="588">
        <f t="shared" si="1659"/>
        <v>0</v>
      </c>
      <c r="AW1680" s="587"/>
      <c r="AX1680" s="652"/>
      <c r="AY1680" s="706">
        <f t="shared" si="1660"/>
        <v>0</v>
      </c>
      <c r="BC1680" s="30">
        <f t="shared" si="1663"/>
        <v>0</v>
      </c>
      <c r="BD1680" s="30">
        <f t="shared" si="1664"/>
        <v>0</v>
      </c>
      <c r="BE1680" s="30">
        <f t="shared" si="1643"/>
        <v>0</v>
      </c>
      <c r="BF1680" s="30">
        <f t="shared" si="1665"/>
        <v>0</v>
      </c>
      <c r="BG1680" s="30">
        <f t="shared" si="1666"/>
        <v>0</v>
      </c>
      <c r="BH1680" s="30">
        <f t="shared" si="1685"/>
        <v>0</v>
      </c>
      <c r="BI1680" s="30">
        <f t="shared" si="1647"/>
        <v>0</v>
      </c>
      <c r="BJ1680" s="30">
        <f t="shared" si="1667"/>
        <v>0</v>
      </c>
      <c r="BK1680" s="704">
        <f t="shared" si="1668"/>
        <v>0</v>
      </c>
      <c r="BL1680" s="30">
        <f t="shared" si="1669"/>
        <v>0</v>
      </c>
      <c r="BM1680" s="30">
        <f t="shared" si="1670"/>
        <v>0</v>
      </c>
      <c r="BN1680" s="30">
        <f t="shared" si="1645"/>
        <v>0</v>
      </c>
    </row>
    <row r="1681" spans="1:66" ht="15.75" thickBot="1" x14ac:dyDescent="0.3">
      <c r="A1681" s="52"/>
      <c r="B1681" s="53"/>
      <c r="C1681" s="700"/>
      <c r="D1681" s="53"/>
      <c r="E1681" s="62" t="e">
        <f t="shared" si="1646"/>
        <v>#N/A</v>
      </c>
      <c r="F1681" s="664" t="str">
        <f t="shared" si="1644"/>
        <v/>
      </c>
      <c r="G1681" s="587"/>
      <c r="H1681" s="588">
        <f t="shared" si="1671"/>
        <v>0</v>
      </c>
      <c r="I1681" s="588">
        <f t="shared" si="1648"/>
        <v>0</v>
      </c>
      <c r="J1681" s="587"/>
      <c r="K1681" s="588">
        <f t="shared" si="1672"/>
        <v>0</v>
      </c>
      <c r="L1681" s="588">
        <f t="shared" si="1649"/>
        <v>0</v>
      </c>
      <c r="M1681" s="587"/>
      <c r="N1681" s="588">
        <f t="shared" si="1673"/>
        <v>0</v>
      </c>
      <c r="O1681" s="588">
        <f t="shared" si="1650"/>
        <v>0</v>
      </c>
      <c r="P1681" s="587"/>
      <c r="Q1681" s="588">
        <f t="shared" si="1674"/>
        <v>0</v>
      </c>
      <c r="R1681" s="588">
        <f t="shared" si="1651"/>
        <v>0</v>
      </c>
      <c r="S1681" s="587"/>
      <c r="T1681" s="588">
        <f t="shared" si="1675"/>
        <v>0</v>
      </c>
      <c r="U1681" s="588">
        <f t="shared" si="1652"/>
        <v>0</v>
      </c>
      <c r="V1681" s="587"/>
      <c r="W1681" s="588">
        <f t="shared" si="1676"/>
        <v>0</v>
      </c>
      <c r="X1681" s="588">
        <f t="shared" si="1653"/>
        <v>0</v>
      </c>
      <c r="Y1681" s="587"/>
      <c r="Z1681" s="588">
        <f t="shared" si="1677"/>
        <v>0</v>
      </c>
      <c r="AA1681" s="588">
        <f t="shared" si="1661"/>
        <v>0</v>
      </c>
      <c r="AB1681" s="587"/>
      <c r="AC1681" s="588">
        <f t="shared" si="1678"/>
        <v>0</v>
      </c>
      <c r="AD1681" s="588">
        <f t="shared" si="1654"/>
        <v>0</v>
      </c>
      <c r="AE1681" s="587"/>
      <c r="AF1681" s="588">
        <f t="shared" si="1679"/>
        <v>0</v>
      </c>
      <c r="AG1681" s="588">
        <f t="shared" si="1655"/>
        <v>0</v>
      </c>
      <c r="AH1681" s="587"/>
      <c r="AI1681" s="588">
        <f t="shared" si="1680"/>
        <v>0</v>
      </c>
      <c r="AJ1681" s="588">
        <f t="shared" si="1656"/>
        <v>0</v>
      </c>
      <c r="AK1681" s="587"/>
      <c r="AL1681" s="588">
        <f t="shared" si="1681"/>
        <v>0</v>
      </c>
      <c r="AM1681" s="588">
        <f t="shared" si="1657"/>
        <v>0</v>
      </c>
      <c r="AN1681" s="587"/>
      <c r="AO1681" s="588">
        <f t="shared" si="1682"/>
        <v>0</v>
      </c>
      <c r="AP1681" s="588">
        <f t="shared" si="1658"/>
        <v>0</v>
      </c>
      <c r="AQ1681" s="587"/>
      <c r="AR1681" s="588">
        <f t="shared" si="1683"/>
        <v>0</v>
      </c>
      <c r="AS1681" s="588">
        <f t="shared" si="1662"/>
        <v>0</v>
      </c>
      <c r="AT1681" s="587"/>
      <c r="AU1681" s="588">
        <f t="shared" si="1684"/>
        <v>0</v>
      </c>
      <c r="AV1681" s="588">
        <f t="shared" si="1659"/>
        <v>0</v>
      </c>
      <c r="AW1681" s="587"/>
      <c r="AX1681" s="652"/>
      <c r="AY1681" s="706">
        <f t="shared" si="1660"/>
        <v>0</v>
      </c>
      <c r="BC1681" s="30">
        <f t="shared" si="1663"/>
        <v>0</v>
      </c>
      <c r="BD1681" s="30">
        <f t="shared" si="1664"/>
        <v>0</v>
      </c>
      <c r="BE1681" s="30">
        <f t="shared" si="1643"/>
        <v>0</v>
      </c>
      <c r="BF1681" s="30">
        <f t="shared" si="1665"/>
        <v>0</v>
      </c>
      <c r="BG1681" s="30">
        <f t="shared" si="1666"/>
        <v>0</v>
      </c>
      <c r="BH1681" s="30">
        <f t="shared" si="1685"/>
        <v>0</v>
      </c>
      <c r="BI1681" s="30">
        <f t="shared" si="1647"/>
        <v>0</v>
      </c>
      <c r="BJ1681" s="30">
        <f t="shared" si="1667"/>
        <v>0</v>
      </c>
      <c r="BK1681" s="704">
        <f t="shared" si="1668"/>
        <v>0</v>
      </c>
      <c r="BL1681" s="30">
        <f t="shared" si="1669"/>
        <v>0</v>
      </c>
      <c r="BM1681" s="30">
        <f t="shared" si="1670"/>
        <v>0</v>
      </c>
      <c r="BN1681" s="30">
        <f t="shared" si="1645"/>
        <v>0</v>
      </c>
    </row>
    <row r="1682" spans="1:66" ht="15.75" thickBot="1" x14ac:dyDescent="0.3">
      <c r="A1682" s="52"/>
      <c r="B1682" s="53"/>
      <c r="C1682" s="700"/>
      <c r="D1682" s="53"/>
      <c r="E1682" s="62" t="e">
        <f t="shared" si="1646"/>
        <v>#N/A</v>
      </c>
      <c r="F1682" s="664" t="str">
        <f t="shared" si="1644"/>
        <v/>
      </c>
      <c r="G1682" s="587"/>
      <c r="H1682" s="588">
        <f t="shared" si="1671"/>
        <v>0</v>
      </c>
      <c r="I1682" s="588">
        <f t="shared" si="1648"/>
        <v>0</v>
      </c>
      <c r="J1682" s="587"/>
      <c r="K1682" s="588">
        <f t="shared" si="1672"/>
        <v>0</v>
      </c>
      <c r="L1682" s="588">
        <f t="shared" si="1649"/>
        <v>0</v>
      </c>
      <c r="M1682" s="587"/>
      <c r="N1682" s="588">
        <f t="shared" si="1673"/>
        <v>0</v>
      </c>
      <c r="O1682" s="588">
        <f t="shared" si="1650"/>
        <v>0</v>
      </c>
      <c r="P1682" s="587"/>
      <c r="Q1682" s="588">
        <f t="shared" si="1674"/>
        <v>0</v>
      </c>
      <c r="R1682" s="588">
        <f t="shared" si="1651"/>
        <v>0</v>
      </c>
      <c r="S1682" s="587"/>
      <c r="T1682" s="588">
        <f t="shared" si="1675"/>
        <v>0</v>
      </c>
      <c r="U1682" s="588">
        <f t="shared" si="1652"/>
        <v>0</v>
      </c>
      <c r="V1682" s="587"/>
      <c r="W1682" s="588">
        <f t="shared" si="1676"/>
        <v>0</v>
      </c>
      <c r="X1682" s="588">
        <f t="shared" si="1653"/>
        <v>0</v>
      </c>
      <c r="Y1682" s="587"/>
      <c r="Z1682" s="588">
        <f t="shared" si="1677"/>
        <v>0</v>
      </c>
      <c r="AA1682" s="588">
        <f t="shared" si="1661"/>
        <v>0</v>
      </c>
      <c r="AB1682" s="587"/>
      <c r="AC1682" s="588">
        <f t="shared" si="1678"/>
        <v>0</v>
      </c>
      <c r="AD1682" s="588">
        <f t="shared" si="1654"/>
        <v>0</v>
      </c>
      <c r="AE1682" s="587"/>
      <c r="AF1682" s="588">
        <f t="shared" si="1679"/>
        <v>0</v>
      </c>
      <c r="AG1682" s="588">
        <f t="shared" si="1655"/>
        <v>0</v>
      </c>
      <c r="AH1682" s="587"/>
      <c r="AI1682" s="588">
        <f t="shared" si="1680"/>
        <v>0</v>
      </c>
      <c r="AJ1682" s="588">
        <f t="shared" si="1656"/>
        <v>0</v>
      </c>
      <c r="AK1682" s="587"/>
      <c r="AL1682" s="588">
        <f t="shared" si="1681"/>
        <v>0</v>
      </c>
      <c r="AM1682" s="588">
        <f t="shared" si="1657"/>
        <v>0</v>
      </c>
      <c r="AN1682" s="587"/>
      <c r="AO1682" s="588">
        <f t="shared" si="1682"/>
        <v>0</v>
      </c>
      <c r="AP1682" s="588">
        <f t="shared" si="1658"/>
        <v>0</v>
      </c>
      <c r="AQ1682" s="587"/>
      <c r="AR1682" s="588">
        <f t="shared" si="1683"/>
        <v>0</v>
      </c>
      <c r="AS1682" s="588">
        <f t="shared" si="1662"/>
        <v>0</v>
      </c>
      <c r="AT1682" s="587"/>
      <c r="AU1682" s="588">
        <f t="shared" si="1684"/>
        <v>0</v>
      </c>
      <c r="AV1682" s="588">
        <f t="shared" si="1659"/>
        <v>0</v>
      </c>
      <c r="AW1682" s="587"/>
      <c r="AX1682" s="652"/>
      <c r="AY1682" s="706">
        <f t="shared" si="1660"/>
        <v>0</v>
      </c>
      <c r="BC1682" s="30">
        <f t="shared" si="1663"/>
        <v>0</v>
      </c>
      <c r="BD1682" s="30">
        <f t="shared" si="1664"/>
        <v>0</v>
      </c>
      <c r="BE1682" s="30">
        <f t="shared" si="1643"/>
        <v>0</v>
      </c>
      <c r="BF1682" s="30">
        <f t="shared" si="1665"/>
        <v>0</v>
      </c>
      <c r="BG1682" s="30">
        <f t="shared" si="1666"/>
        <v>0</v>
      </c>
      <c r="BH1682" s="30">
        <f t="shared" si="1685"/>
        <v>0</v>
      </c>
      <c r="BI1682" s="30">
        <f t="shared" si="1647"/>
        <v>0</v>
      </c>
      <c r="BJ1682" s="30">
        <f t="shared" si="1667"/>
        <v>0</v>
      </c>
      <c r="BK1682" s="704">
        <f t="shared" si="1668"/>
        <v>0</v>
      </c>
      <c r="BL1682" s="30">
        <f t="shared" si="1669"/>
        <v>0</v>
      </c>
      <c r="BM1682" s="30">
        <f t="shared" si="1670"/>
        <v>0</v>
      </c>
      <c r="BN1682" s="30">
        <f t="shared" si="1645"/>
        <v>0</v>
      </c>
    </row>
    <row r="1683" spans="1:66" ht="15.75" thickBot="1" x14ac:dyDescent="0.3">
      <c r="A1683" s="52"/>
      <c r="B1683" s="53"/>
      <c r="C1683" s="700"/>
      <c r="D1683" s="53"/>
      <c r="E1683" s="62" t="e">
        <f t="shared" si="1646"/>
        <v>#N/A</v>
      </c>
      <c r="F1683" s="664" t="str">
        <f t="shared" si="1644"/>
        <v/>
      </c>
      <c r="G1683" s="587"/>
      <c r="H1683" s="588">
        <f t="shared" si="1671"/>
        <v>0</v>
      </c>
      <c r="I1683" s="588">
        <f t="shared" si="1648"/>
        <v>0</v>
      </c>
      <c r="J1683" s="587"/>
      <c r="K1683" s="588">
        <f t="shared" si="1672"/>
        <v>0</v>
      </c>
      <c r="L1683" s="588">
        <f t="shared" si="1649"/>
        <v>0</v>
      </c>
      <c r="M1683" s="587"/>
      <c r="N1683" s="588">
        <f t="shared" si="1673"/>
        <v>0</v>
      </c>
      <c r="O1683" s="588">
        <f t="shared" si="1650"/>
        <v>0</v>
      </c>
      <c r="P1683" s="587"/>
      <c r="Q1683" s="588">
        <f t="shared" si="1674"/>
        <v>0</v>
      </c>
      <c r="R1683" s="588">
        <f t="shared" si="1651"/>
        <v>0</v>
      </c>
      <c r="S1683" s="587"/>
      <c r="T1683" s="588">
        <f t="shared" si="1675"/>
        <v>0</v>
      </c>
      <c r="U1683" s="588">
        <f t="shared" si="1652"/>
        <v>0</v>
      </c>
      <c r="V1683" s="587"/>
      <c r="W1683" s="588">
        <f t="shared" si="1676"/>
        <v>0</v>
      </c>
      <c r="X1683" s="588">
        <f t="shared" si="1653"/>
        <v>0</v>
      </c>
      <c r="Y1683" s="587"/>
      <c r="Z1683" s="588">
        <f t="shared" si="1677"/>
        <v>0</v>
      </c>
      <c r="AA1683" s="588">
        <f t="shared" si="1661"/>
        <v>0</v>
      </c>
      <c r="AB1683" s="587"/>
      <c r="AC1683" s="588">
        <f t="shared" si="1678"/>
        <v>0</v>
      </c>
      <c r="AD1683" s="588">
        <f t="shared" si="1654"/>
        <v>0</v>
      </c>
      <c r="AE1683" s="587"/>
      <c r="AF1683" s="588">
        <f t="shared" si="1679"/>
        <v>0</v>
      </c>
      <c r="AG1683" s="588">
        <f t="shared" si="1655"/>
        <v>0</v>
      </c>
      <c r="AH1683" s="587"/>
      <c r="AI1683" s="588">
        <f t="shared" si="1680"/>
        <v>0</v>
      </c>
      <c r="AJ1683" s="588">
        <f t="shared" si="1656"/>
        <v>0</v>
      </c>
      <c r="AK1683" s="587"/>
      <c r="AL1683" s="588">
        <f t="shared" si="1681"/>
        <v>0</v>
      </c>
      <c r="AM1683" s="588">
        <f t="shared" si="1657"/>
        <v>0</v>
      </c>
      <c r="AN1683" s="587"/>
      <c r="AO1683" s="588">
        <f t="shared" si="1682"/>
        <v>0</v>
      </c>
      <c r="AP1683" s="588">
        <f t="shared" si="1658"/>
        <v>0</v>
      </c>
      <c r="AQ1683" s="587"/>
      <c r="AR1683" s="588">
        <f t="shared" si="1683"/>
        <v>0</v>
      </c>
      <c r="AS1683" s="588">
        <f t="shared" si="1662"/>
        <v>0</v>
      </c>
      <c r="AT1683" s="587"/>
      <c r="AU1683" s="588">
        <f t="shared" si="1684"/>
        <v>0</v>
      </c>
      <c r="AV1683" s="588">
        <f t="shared" si="1659"/>
        <v>0</v>
      </c>
      <c r="AW1683" s="587"/>
      <c r="AX1683" s="652"/>
      <c r="AY1683" s="706">
        <f t="shared" si="1660"/>
        <v>0</v>
      </c>
      <c r="BC1683" s="30">
        <f t="shared" si="1663"/>
        <v>0</v>
      </c>
      <c r="BD1683" s="30">
        <f t="shared" si="1664"/>
        <v>0</v>
      </c>
      <c r="BE1683" s="30">
        <f t="shared" si="1643"/>
        <v>0</v>
      </c>
      <c r="BF1683" s="30">
        <f t="shared" si="1665"/>
        <v>0</v>
      </c>
      <c r="BG1683" s="30">
        <f t="shared" si="1666"/>
        <v>0</v>
      </c>
      <c r="BH1683" s="30">
        <f t="shared" si="1685"/>
        <v>0</v>
      </c>
      <c r="BI1683" s="30">
        <f t="shared" si="1647"/>
        <v>0</v>
      </c>
      <c r="BJ1683" s="30">
        <f t="shared" si="1667"/>
        <v>0</v>
      </c>
      <c r="BK1683" s="704">
        <f t="shared" si="1668"/>
        <v>0</v>
      </c>
      <c r="BL1683" s="30">
        <f t="shared" si="1669"/>
        <v>0</v>
      </c>
      <c r="BM1683" s="30">
        <f t="shared" si="1670"/>
        <v>0</v>
      </c>
      <c r="BN1683" s="30">
        <f t="shared" si="1645"/>
        <v>0</v>
      </c>
    </row>
    <row r="1684" spans="1:66" ht="15.75" thickBot="1" x14ac:dyDescent="0.3">
      <c r="A1684" s="52"/>
      <c r="B1684" s="53"/>
      <c r="C1684" s="700"/>
      <c r="D1684" s="53"/>
      <c r="E1684" s="62" t="e">
        <f t="shared" si="1646"/>
        <v>#N/A</v>
      </c>
      <c r="F1684" s="664" t="str">
        <f t="shared" si="1644"/>
        <v/>
      </c>
      <c r="G1684" s="587"/>
      <c r="H1684" s="588">
        <f t="shared" si="1671"/>
        <v>0</v>
      </c>
      <c r="I1684" s="588">
        <f t="shared" si="1648"/>
        <v>0</v>
      </c>
      <c r="J1684" s="587"/>
      <c r="K1684" s="588">
        <f t="shared" si="1672"/>
        <v>0</v>
      </c>
      <c r="L1684" s="588">
        <f t="shared" si="1649"/>
        <v>0</v>
      </c>
      <c r="M1684" s="587"/>
      <c r="N1684" s="588">
        <f t="shared" si="1673"/>
        <v>0</v>
      </c>
      <c r="O1684" s="588">
        <f t="shared" si="1650"/>
        <v>0</v>
      </c>
      <c r="P1684" s="587"/>
      <c r="Q1684" s="588">
        <f t="shared" si="1674"/>
        <v>0</v>
      </c>
      <c r="R1684" s="588">
        <f t="shared" si="1651"/>
        <v>0</v>
      </c>
      <c r="S1684" s="587"/>
      <c r="T1684" s="588">
        <f t="shared" si="1675"/>
        <v>0</v>
      </c>
      <c r="U1684" s="588">
        <f t="shared" si="1652"/>
        <v>0</v>
      </c>
      <c r="V1684" s="587"/>
      <c r="W1684" s="588">
        <f t="shared" si="1676"/>
        <v>0</v>
      </c>
      <c r="X1684" s="588">
        <f t="shared" si="1653"/>
        <v>0</v>
      </c>
      <c r="Y1684" s="587"/>
      <c r="Z1684" s="588">
        <f t="shared" si="1677"/>
        <v>0</v>
      </c>
      <c r="AA1684" s="588">
        <f t="shared" si="1661"/>
        <v>0</v>
      </c>
      <c r="AB1684" s="587"/>
      <c r="AC1684" s="588">
        <f t="shared" si="1678"/>
        <v>0</v>
      </c>
      <c r="AD1684" s="588">
        <f t="shared" si="1654"/>
        <v>0</v>
      </c>
      <c r="AE1684" s="587"/>
      <c r="AF1684" s="588">
        <f t="shared" si="1679"/>
        <v>0</v>
      </c>
      <c r="AG1684" s="588">
        <f t="shared" si="1655"/>
        <v>0</v>
      </c>
      <c r="AH1684" s="587"/>
      <c r="AI1684" s="588">
        <f t="shared" si="1680"/>
        <v>0</v>
      </c>
      <c r="AJ1684" s="588">
        <f t="shared" si="1656"/>
        <v>0</v>
      </c>
      <c r="AK1684" s="587"/>
      <c r="AL1684" s="588">
        <f t="shared" si="1681"/>
        <v>0</v>
      </c>
      <c r="AM1684" s="588">
        <f t="shared" si="1657"/>
        <v>0</v>
      </c>
      <c r="AN1684" s="587"/>
      <c r="AO1684" s="588">
        <f t="shared" si="1682"/>
        <v>0</v>
      </c>
      <c r="AP1684" s="588">
        <f t="shared" si="1658"/>
        <v>0</v>
      </c>
      <c r="AQ1684" s="587"/>
      <c r="AR1684" s="588">
        <f t="shared" si="1683"/>
        <v>0</v>
      </c>
      <c r="AS1684" s="588">
        <f t="shared" si="1662"/>
        <v>0</v>
      </c>
      <c r="AT1684" s="587"/>
      <c r="AU1684" s="588">
        <f t="shared" si="1684"/>
        <v>0</v>
      </c>
      <c r="AV1684" s="588">
        <f t="shared" si="1659"/>
        <v>0</v>
      </c>
      <c r="AW1684" s="587"/>
      <c r="AX1684" s="652"/>
      <c r="AY1684" s="706">
        <f t="shared" si="1660"/>
        <v>0</v>
      </c>
      <c r="BC1684" s="30">
        <f t="shared" si="1663"/>
        <v>0</v>
      </c>
      <c r="BD1684" s="30">
        <f t="shared" si="1664"/>
        <v>0</v>
      </c>
      <c r="BE1684" s="30">
        <f t="shared" si="1643"/>
        <v>0</v>
      </c>
      <c r="BF1684" s="30">
        <f t="shared" si="1665"/>
        <v>0</v>
      </c>
      <c r="BG1684" s="30">
        <f t="shared" si="1666"/>
        <v>0</v>
      </c>
      <c r="BH1684" s="30">
        <f t="shared" si="1685"/>
        <v>0</v>
      </c>
      <c r="BI1684" s="30">
        <f t="shared" si="1647"/>
        <v>0</v>
      </c>
      <c r="BJ1684" s="30">
        <f t="shared" si="1667"/>
        <v>0</v>
      </c>
      <c r="BK1684" s="704">
        <f t="shared" si="1668"/>
        <v>0</v>
      </c>
      <c r="BL1684" s="30">
        <f t="shared" si="1669"/>
        <v>0</v>
      </c>
      <c r="BM1684" s="30">
        <f t="shared" si="1670"/>
        <v>0</v>
      </c>
      <c r="BN1684" s="30">
        <f t="shared" si="1645"/>
        <v>0</v>
      </c>
    </row>
    <row r="1685" spans="1:66" ht="15.75" thickBot="1" x14ac:dyDescent="0.3">
      <c r="A1685" s="52"/>
      <c r="B1685" s="53"/>
      <c r="C1685" s="700"/>
      <c r="D1685" s="53"/>
      <c r="E1685" s="62" t="e">
        <f t="shared" si="1646"/>
        <v>#N/A</v>
      </c>
      <c r="F1685" s="664" t="str">
        <f t="shared" si="1644"/>
        <v/>
      </c>
      <c r="G1685" s="587"/>
      <c r="H1685" s="588">
        <f t="shared" si="1671"/>
        <v>0</v>
      </c>
      <c r="I1685" s="588">
        <f t="shared" si="1648"/>
        <v>0</v>
      </c>
      <c r="J1685" s="587"/>
      <c r="K1685" s="588">
        <f t="shared" si="1672"/>
        <v>0</v>
      </c>
      <c r="L1685" s="588">
        <f t="shared" si="1649"/>
        <v>0</v>
      </c>
      <c r="M1685" s="587"/>
      <c r="N1685" s="588">
        <f t="shared" si="1673"/>
        <v>0</v>
      </c>
      <c r="O1685" s="588">
        <f t="shared" si="1650"/>
        <v>0</v>
      </c>
      <c r="P1685" s="587"/>
      <c r="Q1685" s="588">
        <f t="shared" si="1674"/>
        <v>0</v>
      </c>
      <c r="R1685" s="588">
        <f t="shared" si="1651"/>
        <v>0</v>
      </c>
      <c r="S1685" s="587"/>
      <c r="T1685" s="588">
        <f t="shared" si="1675"/>
        <v>0</v>
      </c>
      <c r="U1685" s="588">
        <f t="shared" si="1652"/>
        <v>0</v>
      </c>
      <c r="V1685" s="587"/>
      <c r="W1685" s="588">
        <f t="shared" si="1676"/>
        <v>0</v>
      </c>
      <c r="X1685" s="588">
        <f t="shared" si="1653"/>
        <v>0</v>
      </c>
      <c r="Y1685" s="587"/>
      <c r="Z1685" s="588">
        <f t="shared" si="1677"/>
        <v>0</v>
      </c>
      <c r="AA1685" s="588">
        <f t="shared" si="1661"/>
        <v>0</v>
      </c>
      <c r="AB1685" s="587"/>
      <c r="AC1685" s="588">
        <f t="shared" si="1678"/>
        <v>0</v>
      </c>
      <c r="AD1685" s="588">
        <f t="shared" si="1654"/>
        <v>0</v>
      </c>
      <c r="AE1685" s="587"/>
      <c r="AF1685" s="588">
        <f t="shared" si="1679"/>
        <v>0</v>
      </c>
      <c r="AG1685" s="588">
        <f t="shared" si="1655"/>
        <v>0</v>
      </c>
      <c r="AH1685" s="587"/>
      <c r="AI1685" s="588">
        <f t="shared" si="1680"/>
        <v>0</v>
      </c>
      <c r="AJ1685" s="588">
        <f t="shared" si="1656"/>
        <v>0</v>
      </c>
      <c r="AK1685" s="587"/>
      <c r="AL1685" s="588">
        <f t="shared" si="1681"/>
        <v>0</v>
      </c>
      <c r="AM1685" s="588">
        <f t="shared" si="1657"/>
        <v>0</v>
      </c>
      <c r="AN1685" s="587"/>
      <c r="AO1685" s="588">
        <f t="shared" si="1682"/>
        <v>0</v>
      </c>
      <c r="AP1685" s="588">
        <f t="shared" si="1658"/>
        <v>0</v>
      </c>
      <c r="AQ1685" s="587"/>
      <c r="AR1685" s="588">
        <f t="shared" si="1683"/>
        <v>0</v>
      </c>
      <c r="AS1685" s="588">
        <f t="shared" si="1662"/>
        <v>0</v>
      </c>
      <c r="AT1685" s="587"/>
      <c r="AU1685" s="588">
        <f t="shared" si="1684"/>
        <v>0</v>
      </c>
      <c r="AV1685" s="588">
        <f t="shared" si="1659"/>
        <v>0</v>
      </c>
      <c r="AW1685" s="587"/>
      <c r="AX1685" s="652"/>
      <c r="AY1685" s="706">
        <f t="shared" si="1660"/>
        <v>0</v>
      </c>
      <c r="BC1685" s="30">
        <f t="shared" si="1663"/>
        <v>0</v>
      </c>
      <c r="BD1685" s="30">
        <f t="shared" si="1664"/>
        <v>0</v>
      </c>
      <c r="BE1685" s="30">
        <f t="shared" si="1643"/>
        <v>0</v>
      </c>
      <c r="BF1685" s="30">
        <f t="shared" si="1665"/>
        <v>0</v>
      </c>
      <c r="BG1685" s="30">
        <f t="shared" si="1666"/>
        <v>0</v>
      </c>
      <c r="BH1685" s="30">
        <f t="shared" si="1685"/>
        <v>0</v>
      </c>
      <c r="BI1685" s="30">
        <f t="shared" si="1647"/>
        <v>0</v>
      </c>
      <c r="BJ1685" s="30">
        <f t="shared" si="1667"/>
        <v>0</v>
      </c>
      <c r="BK1685" s="704">
        <f t="shared" si="1668"/>
        <v>0</v>
      </c>
      <c r="BL1685" s="30">
        <f t="shared" si="1669"/>
        <v>0</v>
      </c>
      <c r="BM1685" s="30">
        <f t="shared" si="1670"/>
        <v>0</v>
      </c>
      <c r="BN1685" s="30">
        <f t="shared" si="1645"/>
        <v>0</v>
      </c>
    </row>
    <row r="1686" spans="1:66" ht="15.75" thickBot="1" x14ac:dyDescent="0.3">
      <c r="A1686" s="52"/>
      <c r="B1686" s="53"/>
      <c r="C1686" s="700"/>
      <c r="D1686" s="53"/>
      <c r="E1686" s="62" t="e">
        <f t="shared" si="1646"/>
        <v>#N/A</v>
      </c>
      <c r="F1686" s="664" t="str">
        <f t="shared" si="1644"/>
        <v/>
      </c>
      <c r="G1686" s="587"/>
      <c r="H1686" s="588">
        <f t="shared" si="1671"/>
        <v>0</v>
      </c>
      <c r="I1686" s="588">
        <f t="shared" si="1648"/>
        <v>0</v>
      </c>
      <c r="J1686" s="587"/>
      <c r="K1686" s="588">
        <f t="shared" si="1672"/>
        <v>0</v>
      </c>
      <c r="L1686" s="588">
        <f t="shared" si="1649"/>
        <v>0</v>
      </c>
      <c r="M1686" s="587"/>
      <c r="N1686" s="588">
        <f t="shared" si="1673"/>
        <v>0</v>
      </c>
      <c r="O1686" s="588">
        <f t="shared" si="1650"/>
        <v>0</v>
      </c>
      <c r="P1686" s="587"/>
      <c r="Q1686" s="588">
        <f t="shared" si="1674"/>
        <v>0</v>
      </c>
      <c r="R1686" s="588">
        <f t="shared" si="1651"/>
        <v>0</v>
      </c>
      <c r="S1686" s="587"/>
      <c r="T1686" s="588">
        <f t="shared" si="1675"/>
        <v>0</v>
      </c>
      <c r="U1686" s="588">
        <f t="shared" si="1652"/>
        <v>0</v>
      </c>
      <c r="V1686" s="587"/>
      <c r="W1686" s="588">
        <f t="shared" si="1676"/>
        <v>0</v>
      </c>
      <c r="X1686" s="588">
        <f t="shared" si="1653"/>
        <v>0</v>
      </c>
      <c r="Y1686" s="587"/>
      <c r="Z1686" s="588">
        <f t="shared" si="1677"/>
        <v>0</v>
      </c>
      <c r="AA1686" s="588">
        <f t="shared" si="1661"/>
        <v>0</v>
      </c>
      <c r="AB1686" s="587"/>
      <c r="AC1686" s="588">
        <f t="shared" si="1678"/>
        <v>0</v>
      </c>
      <c r="AD1686" s="588">
        <f t="shared" si="1654"/>
        <v>0</v>
      </c>
      <c r="AE1686" s="587"/>
      <c r="AF1686" s="588">
        <f t="shared" si="1679"/>
        <v>0</v>
      </c>
      <c r="AG1686" s="588">
        <f t="shared" si="1655"/>
        <v>0</v>
      </c>
      <c r="AH1686" s="587"/>
      <c r="AI1686" s="588">
        <f t="shared" si="1680"/>
        <v>0</v>
      </c>
      <c r="AJ1686" s="588">
        <f t="shared" si="1656"/>
        <v>0</v>
      </c>
      <c r="AK1686" s="587"/>
      <c r="AL1686" s="588">
        <f t="shared" si="1681"/>
        <v>0</v>
      </c>
      <c r="AM1686" s="588">
        <f t="shared" si="1657"/>
        <v>0</v>
      </c>
      <c r="AN1686" s="587"/>
      <c r="AO1686" s="588">
        <f t="shared" si="1682"/>
        <v>0</v>
      </c>
      <c r="AP1686" s="588">
        <f t="shared" si="1658"/>
        <v>0</v>
      </c>
      <c r="AQ1686" s="587"/>
      <c r="AR1686" s="588">
        <f t="shared" si="1683"/>
        <v>0</v>
      </c>
      <c r="AS1686" s="588">
        <f t="shared" si="1662"/>
        <v>0</v>
      </c>
      <c r="AT1686" s="587"/>
      <c r="AU1686" s="588">
        <f t="shared" si="1684"/>
        <v>0</v>
      </c>
      <c r="AV1686" s="588">
        <f t="shared" si="1659"/>
        <v>0</v>
      </c>
      <c r="AW1686" s="587"/>
      <c r="AX1686" s="652"/>
      <c r="AY1686" s="706">
        <f t="shared" si="1660"/>
        <v>0</v>
      </c>
      <c r="BC1686" s="30">
        <f t="shared" si="1663"/>
        <v>0</v>
      </c>
      <c r="BD1686" s="30">
        <f t="shared" si="1664"/>
        <v>0</v>
      </c>
      <c r="BE1686" s="30">
        <f t="shared" si="1643"/>
        <v>0</v>
      </c>
      <c r="BF1686" s="30">
        <f t="shared" si="1665"/>
        <v>0</v>
      </c>
      <c r="BG1686" s="30">
        <f t="shared" si="1666"/>
        <v>0</v>
      </c>
      <c r="BH1686" s="30">
        <f t="shared" si="1685"/>
        <v>0</v>
      </c>
      <c r="BI1686" s="30">
        <f t="shared" si="1647"/>
        <v>0</v>
      </c>
      <c r="BJ1686" s="30">
        <f t="shared" si="1667"/>
        <v>0</v>
      </c>
      <c r="BK1686" s="704">
        <f t="shared" si="1668"/>
        <v>0</v>
      </c>
      <c r="BL1686" s="30">
        <f t="shared" si="1669"/>
        <v>0</v>
      </c>
      <c r="BM1686" s="30">
        <f t="shared" si="1670"/>
        <v>0</v>
      </c>
      <c r="BN1686" s="30">
        <f t="shared" si="1645"/>
        <v>0</v>
      </c>
    </row>
    <row r="1687" spans="1:66" ht="15.75" thickBot="1" x14ac:dyDescent="0.3">
      <c r="A1687" s="52"/>
      <c r="B1687" s="53"/>
      <c r="C1687" s="700"/>
      <c r="D1687" s="53"/>
      <c r="E1687" s="62" t="e">
        <f t="shared" si="1646"/>
        <v>#N/A</v>
      </c>
      <c r="F1687" s="664" t="str">
        <f t="shared" si="1644"/>
        <v/>
      </c>
      <c r="G1687" s="587"/>
      <c r="H1687" s="588">
        <f t="shared" si="1671"/>
        <v>0</v>
      </c>
      <c r="I1687" s="588">
        <f t="shared" si="1648"/>
        <v>0</v>
      </c>
      <c r="J1687" s="587"/>
      <c r="K1687" s="588">
        <f t="shared" si="1672"/>
        <v>0</v>
      </c>
      <c r="L1687" s="588">
        <f t="shared" si="1649"/>
        <v>0</v>
      </c>
      <c r="M1687" s="587"/>
      <c r="N1687" s="588">
        <f t="shared" si="1673"/>
        <v>0</v>
      </c>
      <c r="O1687" s="588">
        <f t="shared" si="1650"/>
        <v>0</v>
      </c>
      <c r="P1687" s="587"/>
      <c r="Q1687" s="588">
        <f t="shared" si="1674"/>
        <v>0</v>
      </c>
      <c r="R1687" s="588">
        <f t="shared" si="1651"/>
        <v>0</v>
      </c>
      <c r="S1687" s="587"/>
      <c r="T1687" s="588">
        <f t="shared" si="1675"/>
        <v>0</v>
      </c>
      <c r="U1687" s="588">
        <f t="shared" si="1652"/>
        <v>0</v>
      </c>
      <c r="V1687" s="587"/>
      <c r="W1687" s="588">
        <f t="shared" si="1676"/>
        <v>0</v>
      </c>
      <c r="X1687" s="588">
        <f t="shared" si="1653"/>
        <v>0</v>
      </c>
      <c r="Y1687" s="587"/>
      <c r="Z1687" s="588">
        <f t="shared" si="1677"/>
        <v>0</v>
      </c>
      <c r="AA1687" s="588">
        <f t="shared" si="1661"/>
        <v>0</v>
      </c>
      <c r="AB1687" s="587"/>
      <c r="AC1687" s="588">
        <f t="shared" si="1678"/>
        <v>0</v>
      </c>
      <c r="AD1687" s="588">
        <f t="shared" si="1654"/>
        <v>0</v>
      </c>
      <c r="AE1687" s="587"/>
      <c r="AF1687" s="588">
        <f t="shared" si="1679"/>
        <v>0</v>
      </c>
      <c r="AG1687" s="588">
        <f t="shared" si="1655"/>
        <v>0</v>
      </c>
      <c r="AH1687" s="587"/>
      <c r="AI1687" s="588">
        <f t="shared" si="1680"/>
        <v>0</v>
      </c>
      <c r="AJ1687" s="588">
        <f t="shared" si="1656"/>
        <v>0</v>
      </c>
      <c r="AK1687" s="587"/>
      <c r="AL1687" s="588">
        <f t="shared" si="1681"/>
        <v>0</v>
      </c>
      <c r="AM1687" s="588">
        <f t="shared" si="1657"/>
        <v>0</v>
      </c>
      <c r="AN1687" s="587"/>
      <c r="AO1687" s="588">
        <f t="shared" si="1682"/>
        <v>0</v>
      </c>
      <c r="AP1687" s="588">
        <f t="shared" si="1658"/>
        <v>0</v>
      </c>
      <c r="AQ1687" s="587"/>
      <c r="AR1687" s="588">
        <f t="shared" si="1683"/>
        <v>0</v>
      </c>
      <c r="AS1687" s="588">
        <f t="shared" si="1662"/>
        <v>0</v>
      </c>
      <c r="AT1687" s="587"/>
      <c r="AU1687" s="588">
        <f t="shared" si="1684"/>
        <v>0</v>
      </c>
      <c r="AV1687" s="588">
        <f t="shared" si="1659"/>
        <v>0</v>
      </c>
      <c r="AW1687" s="587"/>
      <c r="AX1687" s="652"/>
      <c r="AY1687" s="706">
        <f t="shared" si="1660"/>
        <v>0</v>
      </c>
      <c r="BC1687" s="30">
        <f t="shared" si="1663"/>
        <v>0</v>
      </c>
      <c r="BD1687" s="30">
        <f t="shared" si="1664"/>
        <v>0</v>
      </c>
      <c r="BE1687" s="30">
        <f t="shared" si="1643"/>
        <v>0</v>
      </c>
      <c r="BF1687" s="30">
        <f t="shared" si="1665"/>
        <v>0</v>
      </c>
      <c r="BG1687" s="30">
        <f t="shared" si="1666"/>
        <v>0</v>
      </c>
      <c r="BH1687" s="30">
        <f t="shared" si="1685"/>
        <v>0</v>
      </c>
      <c r="BI1687" s="30">
        <f t="shared" si="1647"/>
        <v>0</v>
      </c>
      <c r="BJ1687" s="30">
        <f t="shared" si="1667"/>
        <v>0</v>
      </c>
      <c r="BK1687" s="704">
        <f t="shared" si="1668"/>
        <v>0</v>
      </c>
      <c r="BL1687" s="30">
        <f t="shared" si="1669"/>
        <v>0</v>
      </c>
      <c r="BM1687" s="30">
        <f t="shared" si="1670"/>
        <v>0</v>
      </c>
      <c r="BN1687" s="30">
        <f t="shared" si="1645"/>
        <v>0</v>
      </c>
    </row>
    <row r="1688" spans="1:66" ht="15.75" thickBot="1" x14ac:dyDescent="0.3">
      <c r="A1688" s="52"/>
      <c r="B1688" s="53"/>
      <c r="C1688" s="700"/>
      <c r="D1688" s="53"/>
      <c r="E1688" s="62" t="e">
        <f t="shared" si="1646"/>
        <v>#N/A</v>
      </c>
      <c r="F1688" s="664" t="str">
        <f t="shared" si="1644"/>
        <v/>
      </c>
      <c r="G1688" s="587"/>
      <c r="H1688" s="588">
        <f t="shared" si="1671"/>
        <v>0</v>
      </c>
      <c r="I1688" s="588">
        <f t="shared" si="1648"/>
        <v>0</v>
      </c>
      <c r="J1688" s="587"/>
      <c r="K1688" s="588">
        <f t="shared" si="1672"/>
        <v>0</v>
      </c>
      <c r="L1688" s="588">
        <f t="shared" si="1649"/>
        <v>0</v>
      </c>
      <c r="M1688" s="587"/>
      <c r="N1688" s="588">
        <f t="shared" si="1673"/>
        <v>0</v>
      </c>
      <c r="O1688" s="588">
        <f t="shared" si="1650"/>
        <v>0</v>
      </c>
      <c r="P1688" s="587"/>
      <c r="Q1688" s="588">
        <f t="shared" si="1674"/>
        <v>0</v>
      </c>
      <c r="R1688" s="588">
        <f t="shared" si="1651"/>
        <v>0</v>
      </c>
      <c r="S1688" s="587"/>
      <c r="T1688" s="588">
        <f t="shared" si="1675"/>
        <v>0</v>
      </c>
      <c r="U1688" s="588">
        <f t="shared" si="1652"/>
        <v>0</v>
      </c>
      <c r="V1688" s="587"/>
      <c r="W1688" s="588">
        <f t="shared" si="1676"/>
        <v>0</v>
      </c>
      <c r="X1688" s="588">
        <f t="shared" si="1653"/>
        <v>0</v>
      </c>
      <c r="Y1688" s="587"/>
      <c r="Z1688" s="588">
        <f t="shared" si="1677"/>
        <v>0</v>
      </c>
      <c r="AA1688" s="588">
        <f t="shared" si="1661"/>
        <v>0</v>
      </c>
      <c r="AB1688" s="587"/>
      <c r="AC1688" s="588">
        <f t="shared" si="1678"/>
        <v>0</v>
      </c>
      <c r="AD1688" s="588">
        <f t="shared" si="1654"/>
        <v>0</v>
      </c>
      <c r="AE1688" s="587"/>
      <c r="AF1688" s="588">
        <f t="shared" si="1679"/>
        <v>0</v>
      </c>
      <c r="AG1688" s="588">
        <f t="shared" si="1655"/>
        <v>0</v>
      </c>
      <c r="AH1688" s="587"/>
      <c r="AI1688" s="588">
        <f t="shared" si="1680"/>
        <v>0</v>
      </c>
      <c r="AJ1688" s="588">
        <f t="shared" si="1656"/>
        <v>0</v>
      </c>
      <c r="AK1688" s="587"/>
      <c r="AL1688" s="588">
        <f t="shared" si="1681"/>
        <v>0</v>
      </c>
      <c r="AM1688" s="588">
        <f t="shared" si="1657"/>
        <v>0</v>
      </c>
      <c r="AN1688" s="587"/>
      <c r="AO1688" s="588">
        <f t="shared" si="1682"/>
        <v>0</v>
      </c>
      <c r="AP1688" s="588">
        <f t="shared" si="1658"/>
        <v>0</v>
      </c>
      <c r="AQ1688" s="587"/>
      <c r="AR1688" s="588">
        <f t="shared" si="1683"/>
        <v>0</v>
      </c>
      <c r="AS1688" s="588">
        <f t="shared" si="1662"/>
        <v>0</v>
      </c>
      <c r="AT1688" s="587"/>
      <c r="AU1688" s="588">
        <f t="shared" si="1684"/>
        <v>0</v>
      </c>
      <c r="AV1688" s="588">
        <f t="shared" si="1659"/>
        <v>0</v>
      </c>
      <c r="AW1688" s="587"/>
      <c r="AX1688" s="652"/>
      <c r="AY1688" s="706">
        <f t="shared" si="1660"/>
        <v>0</v>
      </c>
      <c r="BC1688" s="30">
        <f t="shared" si="1663"/>
        <v>0</v>
      </c>
      <c r="BD1688" s="30">
        <f t="shared" si="1664"/>
        <v>0</v>
      </c>
      <c r="BE1688" s="30">
        <f t="shared" si="1643"/>
        <v>0</v>
      </c>
      <c r="BF1688" s="30">
        <f t="shared" si="1665"/>
        <v>0</v>
      </c>
      <c r="BG1688" s="30">
        <f t="shared" si="1666"/>
        <v>0</v>
      </c>
      <c r="BH1688" s="30">
        <f t="shared" si="1685"/>
        <v>0</v>
      </c>
      <c r="BI1688" s="30">
        <f t="shared" si="1647"/>
        <v>0</v>
      </c>
      <c r="BJ1688" s="30">
        <f t="shared" si="1667"/>
        <v>0</v>
      </c>
      <c r="BK1688" s="704">
        <f t="shared" si="1668"/>
        <v>0</v>
      </c>
      <c r="BL1688" s="30">
        <f t="shared" si="1669"/>
        <v>0</v>
      </c>
      <c r="BM1688" s="30">
        <f t="shared" si="1670"/>
        <v>0</v>
      </c>
      <c r="BN1688" s="30">
        <f t="shared" si="1645"/>
        <v>0</v>
      </c>
    </row>
    <row r="1689" spans="1:66" ht="15.75" thickBot="1" x14ac:dyDescent="0.3">
      <c r="A1689" s="52"/>
      <c r="B1689" s="53"/>
      <c r="C1689" s="700"/>
      <c r="D1689" s="53"/>
      <c r="E1689" s="62" t="e">
        <f t="shared" si="1646"/>
        <v>#N/A</v>
      </c>
      <c r="F1689" s="664" t="str">
        <f t="shared" si="1644"/>
        <v/>
      </c>
      <c r="G1689" s="587"/>
      <c r="H1689" s="588">
        <f t="shared" si="1671"/>
        <v>0</v>
      </c>
      <c r="I1689" s="588">
        <f t="shared" si="1648"/>
        <v>0</v>
      </c>
      <c r="J1689" s="587"/>
      <c r="K1689" s="588">
        <f t="shared" si="1672"/>
        <v>0</v>
      </c>
      <c r="L1689" s="588">
        <f t="shared" si="1649"/>
        <v>0</v>
      </c>
      <c r="M1689" s="587"/>
      <c r="N1689" s="588">
        <f t="shared" si="1673"/>
        <v>0</v>
      </c>
      <c r="O1689" s="588">
        <f t="shared" si="1650"/>
        <v>0</v>
      </c>
      <c r="P1689" s="587"/>
      <c r="Q1689" s="588">
        <f t="shared" si="1674"/>
        <v>0</v>
      </c>
      <c r="R1689" s="588">
        <f t="shared" si="1651"/>
        <v>0</v>
      </c>
      <c r="S1689" s="587"/>
      <c r="T1689" s="588">
        <f t="shared" si="1675"/>
        <v>0</v>
      </c>
      <c r="U1689" s="588">
        <f t="shared" si="1652"/>
        <v>0</v>
      </c>
      <c r="V1689" s="587"/>
      <c r="W1689" s="588">
        <f t="shared" si="1676"/>
        <v>0</v>
      </c>
      <c r="X1689" s="588">
        <f t="shared" si="1653"/>
        <v>0</v>
      </c>
      <c r="Y1689" s="587"/>
      <c r="Z1689" s="588">
        <f t="shared" si="1677"/>
        <v>0</v>
      </c>
      <c r="AA1689" s="588">
        <f t="shared" si="1661"/>
        <v>0</v>
      </c>
      <c r="AB1689" s="587"/>
      <c r="AC1689" s="588">
        <f t="shared" si="1678"/>
        <v>0</v>
      </c>
      <c r="AD1689" s="588">
        <f t="shared" si="1654"/>
        <v>0</v>
      </c>
      <c r="AE1689" s="587"/>
      <c r="AF1689" s="588">
        <f t="shared" si="1679"/>
        <v>0</v>
      </c>
      <c r="AG1689" s="588">
        <f t="shared" si="1655"/>
        <v>0</v>
      </c>
      <c r="AH1689" s="587"/>
      <c r="AI1689" s="588">
        <f t="shared" si="1680"/>
        <v>0</v>
      </c>
      <c r="AJ1689" s="588">
        <f t="shared" si="1656"/>
        <v>0</v>
      </c>
      <c r="AK1689" s="587"/>
      <c r="AL1689" s="588">
        <f t="shared" si="1681"/>
        <v>0</v>
      </c>
      <c r="AM1689" s="588">
        <f t="shared" si="1657"/>
        <v>0</v>
      </c>
      <c r="AN1689" s="587"/>
      <c r="AO1689" s="588">
        <f t="shared" si="1682"/>
        <v>0</v>
      </c>
      <c r="AP1689" s="588">
        <f t="shared" si="1658"/>
        <v>0</v>
      </c>
      <c r="AQ1689" s="587"/>
      <c r="AR1689" s="588">
        <f t="shared" si="1683"/>
        <v>0</v>
      </c>
      <c r="AS1689" s="588">
        <f t="shared" si="1662"/>
        <v>0</v>
      </c>
      <c r="AT1689" s="587"/>
      <c r="AU1689" s="588">
        <f t="shared" si="1684"/>
        <v>0</v>
      </c>
      <c r="AV1689" s="588">
        <f t="shared" si="1659"/>
        <v>0</v>
      </c>
      <c r="AW1689" s="587"/>
      <c r="AX1689" s="652"/>
      <c r="AY1689" s="706">
        <f t="shared" si="1660"/>
        <v>0</v>
      </c>
      <c r="BC1689" s="30">
        <f t="shared" si="1663"/>
        <v>0</v>
      </c>
      <c r="BD1689" s="30">
        <f t="shared" si="1664"/>
        <v>0</v>
      </c>
      <c r="BE1689" s="30">
        <f t="shared" ref="BE1689:BE1752" si="1686">R1689-O1689</f>
        <v>0</v>
      </c>
      <c r="BF1689" s="30">
        <f t="shared" si="1665"/>
        <v>0</v>
      </c>
      <c r="BG1689" s="30">
        <f t="shared" si="1666"/>
        <v>0</v>
      </c>
      <c r="BH1689" s="30">
        <f t="shared" si="1685"/>
        <v>0</v>
      </c>
      <c r="BI1689" s="30">
        <f t="shared" si="1647"/>
        <v>0</v>
      </c>
      <c r="BJ1689" s="30">
        <f t="shared" si="1667"/>
        <v>0</v>
      </c>
      <c r="BK1689" s="704">
        <f t="shared" si="1668"/>
        <v>0</v>
      </c>
      <c r="BL1689" s="30">
        <f t="shared" si="1669"/>
        <v>0</v>
      </c>
      <c r="BM1689" s="30">
        <f t="shared" si="1670"/>
        <v>0</v>
      </c>
      <c r="BN1689" s="30">
        <f t="shared" si="1645"/>
        <v>0</v>
      </c>
    </row>
    <row r="1690" spans="1:66" ht="15.75" thickBot="1" x14ac:dyDescent="0.3">
      <c r="A1690" s="52"/>
      <c r="B1690" s="53"/>
      <c r="C1690" s="700"/>
      <c r="D1690" s="53"/>
      <c r="E1690" s="62" t="e">
        <f t="shared" si="1646"/>
        <v>#N/A</v>
      </c>
      <c r="F1690" s="664" t="str">
        <f t="shared" si="1644"/>
        <v/>
      </c>
      <c r="G1690" s="587"/>
      <c r="H1690" s="588">
        <f t="shared" si="1671"/>
        <v>0</v>
      </c>
      <c r="I1690" s="588">
        <f t="shared" si="1648"/>
        <v>0</v>
      </c>
      <c r="J1690" s="587"/>
      <c r="K1690" s="588">
        <f t="shared" si="1672"/>
        <v>0</v>
      </c>
      <c r="L1690" s="588">
        <f t="shared" si="1649"/>
        <v>0</v>
      </c>
      <c r="M1690" s="587"/>
      <c r="N1690" s="588">
        <f t="shared" si="1673"/>
        <v>0</v>
      </c>
      <c r="O1690" s="588">
        <f t="shared" si="1650"/>
        <v>0</v>
      </c>
      <c r="P1690" s="587"/>
      <c r="Q1690" s="588">
        <f t="shared" si="1674"/>
        <v>0</v>
      </c>
      <c r="R1690" s="588">
        <f t="shared" si="1651"/>
        <v>0</v>
      </c>
      <c r="S1690" s="587"/>
      <c r="T1690" s="588">
        <f t="shared" si="1675"/>
        <v>0</v>
      </c>
      <c r="U1690" s="588">
        <f t="shared" si="1652"/>
        <v>0</v>
      </c>
      <c r="V1690" s="587"/>
      <c r="W1690" s="588">
        <f t="shared" si="1676"/>
        <v>0</v>
      </c>
      <c r="X1690" s="588">
        <f t="shared" si="1653"/>
        <v>0</v>
      </c>
      <c r="Y1690" s="587"/>
      <c r="Z1690" s="588">
        <f t="shared" si="1677"/>
        <v>0</v>
      </c>
      <c r="AA1690" s="588">
        <f t="shared" si="1661"/>
        <v>0</v>
      </c>
      <c r="AB1690" s="587"/>
      <c r="AC1690" s="588">
        <f t="shared" si="1678"/>
        <v>0</v>
      </c>
      <c r="AD1690" s="588">
        <f t="shared" si="1654"/>
        <v>0</v>
      </c>
      <c r="AE1690" s="587"/>
      <c r="AF1690" s="588">
        <f t="shared" si="1679"/>
        <v>0</v>
      </c>
      <c r="AG1690" s="588">
        <f t="shared" si="1655"/>
        <v>0</v>
      </c>
      <c r="AH1690" s="587"/>
      <c r="AI1690" s="588">
        <f t="shared" si="1680"/>
        <v>0</v>
      </c>
      <c r="AJ1690" s="588">
        <f t="shared" si="1656"/>
        <v>0</v>
      </c>
      <c r="AK1690" s="587"/>
      <c r="AL1690" s="588">
        <f t="shared" si="1681"/>
        <v>0</v>
      </c>
      <c r="AM1690" s="588">
        <f t="shared" si="1657"/>
        <v>0</v>
      </c>
      <c r="AN1690" s="587"/>
      <c r="AO1690" s="588">
        <f t="shared" si="1682"/>
        <v>0</v>
      </c>
      <c r="AP1690" s="588">
        <f t="shared" si="1658"/>
        <v>0</v>
      </c>
      <c r="AQ1690" s="587"/>
      <c r="AR1690" s="588">
        <f t="shared" si="1683"/>
        <v>0</v>
      </c>
      <c r="AS1690" s="588">
        <f t="shared" si="1662"/>
        <v>0</v>
      </c>
      <c r="AT1690" s="587"/>
      <c r="AU1690" s="588">
        <f t="shared" si="1684"/>
        <v>0</v>
      </c>
      <c r="AV1690" s="588">
        <f t="shared" si="1659"/>
        <v>0</v>
      </c>
      <c r="AW1690" s="587"/>
      <c r="AX1690" s="652"/>
      <c r="AY1690" s="706">
        <f t="shared" si="1660"/>
        <v>0</v>
      </c>
      <c r="BC1690" s="30">
        <f t="shared" si="1663"/>
        <v>0</v>
      </c>
      <c r="BD1690" s="30">
        <f t="shared" si="1664"/>
        <v>0</v>
      </c>
      <c r="BE1690" s="30">
        <f t="shared" si="1686"/>
        <v>0</v>
      </c>
      <c r="BF1690" s="30">
        <f t="shared" si="1665"/>
        <v>0</v>
      </c>
      <c r="BG1690" s="30">
        <f t="shared" si="1666"/>
        <v>0</v>
      </c>
      <c r="BH1690" s="30">
        <f t="shared" si="1685"/>
        <v>0</v>
      </c>
      <c r="BI1690" s="30">
        <f t="shared" si="1647"/>
        <v>0</v>
      </c>
      <c r="BJ1690" s="30">
        <f t="shared" si="1667"/>
        <v>0</v>
      </c>
      <c r="BK1690" s="704">
        <f t="shared" si="1668"/>
        <v>0</v>
      </c>
      <c r="BL1690" s="30">
        <f t="shared" si="1669"/>
        <v>0</v>
      </c>
      <c r="BM1690" s="30">
        <f t="shared" si="1670"/>
        <v>0</v>
      </c>
      <c r="BN1690" s="30">
        <f t="shared" si="1645"/>
        <v>0</v>
      </c>
    </row>
    <row r="1691" spans="1:66" ht="15.75" thickBot="1" x14ac:dyDescent="0.3">
      <c r="A1691" s="52"/>
      <c r="B1691" s="53"/>
      <c r="C1691" s="700"/>
      <c r="D1691" s="53"/>
      <c r="E1691" s="62" t="e">
        <f t="shared" si="1646"/>
        <v>#N/A</v>
      </c>
      <c r="F1691" s="664" t="str">
        <f t="shared" si="1644"/>
        <v/>
      </c>
      <c r="G1691" s="587"/>
      <c r="H1691" s="588">
        <f t="shared" si="1671"/>
        <v>0</v>
      </c>
      <c r="I1691" s="588">
        <f t="shared" si="1648"/>
        <v>0</v>
      </c>
      <c r="J1691" s="587"/>
      <c r="K1691" s="588">
        <f t="shared" si="1672"/>
        <v>0</v>
      </c>
      <c r="L1691" s="588">
        <f t="shared" si="1649"/>
        <v>0</v>
      </c>
      <c r="M1691" s="587"/>
      <c r="N1691" s="588">
        <f t="shared" si="1673"/>
        <v>0</v>
      </c>
      <c r="O1691" s="588">
        <f t="shared" si="1650"/>
        <v>0</v>
      </c>
      <c r="P1691" s="587"/>
      <c r="Q1691" s="588">
        <f t="shared" si="1674"/>
        <v>0</v>
      </c>
      <c r="R1691" s="588">
        <f t="shared" si="1651"/>
        <v>0</v>
      </c>
      <c r="S1691" s="587"/>
      <c r="T1691" s="588">
        <f t="shared" si="1675"/>
        <v>0</v>
      </c>
      <c r="U1691" s="588">
        <f t="shared" si="1652"/>
        <v>0</v>
      </c>
      <c r="V1691" s="587"/>
      <c r="W1691" s="588">
        <f t="shared" si="1676"/>
        <v>0</v>
      </c>
      <c r="X1691" s="588">
        <f t="shared" si="1653"/>
        <v>0</v>
      </c>
      <c r="Y1691" s="587"/>
      <c r="Z1691" s="588">
        <f t="shared" si="1677"/>
        <v>0</v>
      </c>
      <c r="AA1691" s="588">
        <f t="shared" si="1661"/>
        <v>0</v>
      </c>
      <c r="AB1691" s="587"/>
      <c r="AC1691" s="588">
        <f t="shared" si="1678"/>
        <v>0</v>
      </c>
      <c r="AD1691" s="588">
        <f t="shared" si="1654"/>
        <v>0</v>
      </c>
      <c r="AE1691" s="587"/>
      <c r="AF1691" s="588">
        <f t="shared" si="1679"/>
        <v>0</v>
      </c>
      <c r="AG1691" s="588">
        <f t="shared" si="1655"/>
        <v>0</v>
      </c>
      <c r="AH1691" s="587"/>
      <c r="AI1691" s="588">
        <f t="shared" si="1680"/>
        <v>0</v>
      </c>
      <c r="AJ1691" s="588">
        <f t="shared" si="1656"/>
        <v>0</v>
      </c>
      <c r="AK1691" s="587"/>
      <c r="AL1691" s="588">
        <f t="shared" si="1681"/>
        <v>0</v>
      </c>
      <c r="AM1691" s="588">
        <f t="shared" si="1657"/>
        <v>0</v>
      </c>
      <c r="AN1691" s="587"/>
      <c r="AO1691" s="588">
        <f t="shared" si="1682"/>
        <v>0</v>
      </c>
      <c r="AP1691" s="588">
        <f t="shared" si="1658"/>
        <v>0</v>
      </c>
      <c r="AQ1691" s="587"/>
      <c r="AR1691" s="588">
        <f t="shared" si="1683"/>
        <v>0</v>
      </c>
      <c r="AS1691" s="588">
        <f t="shared" si="1662"/>
        <v>0</v>
      </c>
      <c r="AT1691" s="587"/>
      <c r="AU1691" s="588">
        <f t="shared" si="1684"/>
        <v>0</v>
      </c>
      <c r="AV1691" s="588">
        <f t="shared" si="1659"/>
        <v>0</v>
      </c>
      <c r="AW1691" s="587"/>
      <c r="AX1691" s="652"/>
      <c r="AY1691" s="706">
        <f t="shared" si="1660"/>
        <v>0</v>
      </c>
      <c r="BC1691" s="30">
        <f t="shared" si="1663"/>
        <v>0</v>
      </c>
      <c r="BD1691" s="30">
        <f t="shared" si="1664"/>
        <v>0</v>
      </c>
      <c r="BE1691" s="30">
        <f t="shared" si="1686"/>
        <v>0</v>
      </c>
      <c r="BF1691" s="30">
        <f t="shared" si="1665"/>
        <v>0</v>
      </c>
      <c r="BG1691" s="30">
        <f t="shared" si="1666"/>
        <v>0</v>
      </c>
      <c r="BH1691" s="30">
        <f t="shared" si="1685"/>
        <v>0</v>
      </c>
      <c r="BI1691" s="30">
        <f t="shared" si="1647"/>
        <v>0</v>
      </c>
      <c r="BJ1691" s="30">
        <f t="shared" si="1667"/>
        <v>0</v>
      </c>
      <c r="BK1691" s="704">
        <f t="shared" si="1668"/>
        <v>0</v>
      </c>
      <c r="BL1691" s="30">
        <f t="shared" si="1669"/>
        <v>0</v>
      </c>
      <c r="BM1691" s="30">
        <f t="shared" si="1670"/>
        <v>0</v>
      </c>
      <c r="BN1691" s="30">
        <f t="shared" si="1645"/>
        <v>0</v>
      </c>
    </row>
    <row r="1692" spans="1:66" ht="15.75" thickBot="1" x14ac:dyDescent="0.3">
      <c r="A1692" s="52"/>
      <c r="B1692" s="53"/>
      <c r="C1692" s="700"/>
      <c r="D1692" s="53"/>
      <c r="E1692" s="62" t="e">
        <f t="shared" si="1646"/>
        <v>#N/A</v>
      </c>
      <c r="F1692" s="664" t="str">
        <f t="shared" si="1644"/>
        <v/>
      </c>
      <c r="G1692" s="587"/>
      <c r="H1692" s="588">
        <f t="shared" si="1671"/>
        <v>0</v>
      </c>
      <c r="I1692" s="588">
        <f t="shared" si="1648"/>
        <v>0</v>
      </c>
      <c r="J1692" s="587"/>
      <c r="K1692" s="588">
        <f t="shared" si="1672"/>
        <v>0</v>
      </c>
      <c r="L1692" s="588">
        <f t="shared" si="1649"/>
        <v>0</v>
      </c>
      <c r="M1692" s="587"/>
      <c r="N1692" s="588">
        <f t="shared" si="1673"/>
        <v>0</v>
      </c>
      <c r="O1692" s="588">
        <f t="shared" si="1650"/>
        <v>0</v>
      </c>
      <c r="P1692" s="587"/>
      <c r="Q1692" s="588">
        <f t="shared" si="1674"/>
        <v>0</v>
      </c>
      <c r="R1692" s="588">
        <f t="shared" si="1651"/>
        <v>0</v>
      </c>
      <c r="S1692" s="587"/>
      <c r="T1692" s="588">
        <f t="shared" si="1675"/>
        <v>0</v>
      </c>
      <c r="U1692" s="588">
        <f t="shared" si="1652"/>
        <v>0</v>
      </c>
      <c r="V1692" s="587"/>
      <c r="W1692" s="588">
        <f t="shared" si="1676"/>
        <v>0</v>
      </c>
      <c r="X1692" s="588">
        <f t="shared" si="1653"/>
        <v>0</v>
      </c>
      <c r="Y1692" s="587"/>
      <c r="Z1692" s="588">
        <f t="shared" si="1677"/>
        <v>0</v>
      </c>
      <c r="AA1692" s="588">
        <f t="shared" si="1661"/>
        <v>0</v>
      </c>
      <c r="AB1692" s="587"/>
      <c r="AC1692" s="588">
        <f t="shared" si="1678"/>
        <v>0</v>
      </c>
      <c r="AD1692" s="588">
        <f t="shared" si="1654"/>
        <v>0</v>
      </c>
      <c r="AE1692" s="587"/>
      <c r="AF1692" s="588">
        <f t="shared" si="1679"/>
        <v>0</v>
      </c>
      <c r="AG1692" s="588">
        <f t="shared" si="1655"/>
        <v>0</v>
      </c>
      <c r="AH1692" s="587"/>
      <c r="AI1692" s="588">
        <f t="shared" si="1680"/>
        <v>0</v>
      </c>
      <c r="AJ1692" s="588">
        <f t="shared" si="1656"/>
        <v>0</v>
      </c>
      <c r="AK1692" s="587"/>
      <c r="AL1692" s="588">
        <f t="shared" si="1681"/>
        <v>0</v>
      </c>
      <c r="AM1692" s="588">
        <f t="shared" si="1657"/>
        <v>0</v>
      </c>
      <c r="AN1692" s="587"/>
      <c r="AO1692" s="588">
        <f t="shared" si="1682"/>
        <v>0</v>
      </c>
      <c r="AP1692" s="588">
        <f t="shared" si="1658"/>
        <v>0</v>
      </c>
      <c r="AQ1692" s="587"/>
      <c r="AR1692" s="588">
        <f t="shared" si="1683"/>
        <v>0</v>
      </c>
      <c r="AS1692" s="588">
        <f t="shared" si="1662"/>
        <v>0</v>
      </c>
      <c r="AT1692" s="587"/>
      <c r="AU1692" s="588">
        <f t="shared" si="1684"/>
        <v>0</v>
      </c>
      <c r="AV1692" s="588">
        <f t="shared" si="1659"/>
        <v>0</v>
      </c>
      <c r="AW1692" s="587"/>
      <c r="AX1692" s="652"/>
      <c r="AY1692" s="706">
        <f t="shared" si="1660"/>
        <v>0</v>
      </c>
      <c r="BC1692" s="30">
        <f t="shared" si="1663"/>
        <v>0</v>
      </c>
      <c r="BD1692" s="30">
        <f t="shared" si="1664"/>
        <v>0</v>
      </c>
      <c r="BE1692" s="30">
        <f t="shared" si="1686"/>
        <v>0</v>
      </c>
      <c r="BF1692" s="30">
        <f t="shared" si="1665"/>
        <v>0</v>
      </c>
      <c r="BG1692" s="30">
        <f t="shared" si="1666"/>
        <v>0</v>
      </c>
      <c r="BH1692" s="30">
        <f t="shared" si="1685"/>
        <v>0</v>
      </c>
      <c r="BI1692" s="30">
        <f t="shared" si="1647"/>
        <v>0</v>
      </c>
      <c r="BJ1692" s="30">
        <f t="shared" si="1667"/>
        <v>0</v>
      </c>
      <c r="BK1692" s="704">
        <f t="shared" si="1668"/>
        <v>0</v>
      </c>
      <c r="BL1692" s="30">
        <f t="shared" si="1669"/>
        <v>0</v>
      </c>
      <c r="BM1692" s="30">
        <f t="shared" si="1670"/>
        <v>0</v>
      </c>
      <c r="BN1692" s="30">
        <f t="shared" si="1645"/>
        <v>0</v>
      </c>
    </row>
    <row r="1693" spans="1:66" ht="15.75" thickBot="1" x14ac:dyDescent="0.3">
      <c r="A1693" s="52"/>
      <c r="B1693" s="53"/>
      <c r="C1693" s="700"/>
      <c r="D1693" s="53"/>
      <c r="E1693" s="62" t="e">
        <f t="shared" si="1646"/>
        <v>#N/A</v>
      </c>
      <c r="F1693" s="664" t="str">
        <f t="shared" si="1644"/>
        <v/>
      </c>
      <c r="G1693" s="587"/>
      <c r="H1693" s="588">
        <f t="shared" si="1671"/>
        <v>0</v>
      </c>
      <c r="I1693" s="588">
        <f t="shared" si="1648"/>
        <v>0</v>
      </c>
      <c r="J1693" s="587"/>
      <c r="K1693" s="588">
        <f t="shared" si="1672"/>
        <v>0</v>
      </c>
      <c r="L1693" s="588">
        <f t="shared" si="1649"/>
        <v>0</v>
      </c>
      <c r="M1693" s="587"/>
      <c r="N1693" s="588">
        <f t="shared" si="1673"/>
        <v>0</v>
      </c>
      <c r="O1693" s="588">
        <f t="shared" si="1650"/>
        <v>0</v>
      </c>
      <c r="P1693" s="587"/>
      <c r="Q1693" s="588">
        <f t="shared" si="1674"/>
        <v>0</v>
      </c>
      <c r="R1693" s="588">
        <f t="shared" si="1651"/>
        <v>0</v>
      </c>
      <c r="S1693" s="587"/>
      <c r="T1693" s="588">
        <f t="shared" si="1675"/>
        <v>0</v>
      </c>
      <c r="U1693" s="588">
        <f t="shared" si="1652"/>
        <v>0</v>
      </c>
      <c r="V1693" s="587"/>
      <c r="W1693" s="588">
        <f t="shared" si="1676"/>
        <v>0</v>
      </c>
      <c r="X1693" s="588">
        <f t="shared" si="1653"/>
        <v>0</v>
      </c>
      <c r="Y1693" s="587"/>
      <c r="Z1693" s="588">
        <f t="shared" si="1677"/>
        <v>0</v>
      </c>
      <c r="AA1693" s="588">
        <f t="shared" si="1661"/>
        <v>0</v>
      </c>
      <c r="AB1693" s="587"/>
      <c r="AC1693" s="588">
        <f t="shared" si="1678"/>
        <v>0</v>
      </c>
      <c r="AD1693" s="588">
        <f t="shared" si="1654"/>
        <v>0</v>
      </c>
      <c r="AE1693" s="587"/>
      <c r="AF1693" s="588">
        <f t="shared" si="1679"/>
        <v>0</v>
      </c>
      <c r="AG1693" s="588">
        <f t="shared" si="1655"/>
        <v>0</v>
      </c>
      <c r="AH1693" s="587"/>
      <c r="AI1693" s="588">
        <f t="shared" si="1680"/>
        <v>0</v>
      </c>
      <c r="AJ1693" s="588">
        <f t="shared" si="1656"/>
        <v>0</v>
      </c>
      <c r="AK1693" s="587"/>
      <c r="AL1693" s="588">
        <f t="shared" si="1681"/>
        <v>0</v>
      </c>
      <c r="AM1693" s="588">
        <f t="shared" si="1657"/>
        <v>0</v>
      </c>
      <c r="AN1693" s="587"/>
      <c r="AO1693" s="588">
        <f t="shared" si="1682"/>
        <v>0</v>
      </c>
      <c r="AP1693" s="588">
        <f t="shared" si="1658"/>
        <v>0</v>
      </c>
      <c r="AQ1693" s="587"/>
      <c r="AR1693" s="588">
        <f t="shared" si="1683"/>
        <v>0</v>
      </c>
      <c r="AS1693" s="588">
        <f t="shared" si="1662"/>
        <v>0</v>
      </c>
      <c r="AT1693" s="587"/>
      <c r="AU1693" s="588">
        <f t="shared" si="1684"/>
        <v>0</v>
      </c>
      <c r="AV1693" s="588">
        <f t="shared" si="1659"/>
        <v>0</v>
      </c>
      <c r="AW1693" s="587"/>
      <c r="AX1693" s="652"/>
      <c r="AY1693" s="706">
        <f t="shared" si="1660"/>
        <v>0</v>
      </c>
      <c r="BC1693" s="30">
        <f t="shared" si="1663"/>
        <v>0</v>
      </c>
      <c r="BD1693" s="30">
        <f t="shared" si="1664"/>
        <v>0</v>
      </c>
      <c r="BE1693" s="30">
        <f t="shared" si="1686"/>
        <v>0</v>
      </c>
      <c r="BF1693" s="30">
        <f t="shared" si="1665"/>
        <v>0</v>
      </c>
      <c r="BG1693" s="30">
        <f t="shared" si="1666"/>
        <v>0</v>
      </c>
      <c r="BH1693" s="30">
        <f t="shared" si="1685"/>
        <v>0</v>
      </c>
      <c r="BI1693" s="30">
        <f t="shared" si="1647"/>
        <v>0</v>
      </c>
      <c r="BJ1693" s="30">
        <f t="shared" si="1667"/>
        <v>0</v>
      </c>
      <c r="BK1693" s="704">
        <f t="shared" si="1668"/>
        <v>0</v>
      </c>
      <c r="BL1693" s="30">
        <f t="shared" si="1669"/>
        <v>0</v>
      </c>
      <c r="BM1693" s="30">
        <f t="shared" si="1670"/>
        <v>0</v>
      </c>
      <c r="BN1693" s="30">
        <f t="shared" si="1645"/>
        <v>0</v>
      </c>
    </row>
    <row r="1694" spans="1:66" ht="15.75" thickBot="1" x14ac:dyDescent="0.3">
      <c r="A1694" s="52"/>
      <c r="B1694" s="53"/>
      <c r="C1694" s="700"/>
      <c r="D1694" s="53"/>
      <c r="E1694" s="62" t="e">
        <f t="shared" si="1646"/>
        <v>#N/A</v>
      </c>
      <c r="F1694" s="664" t="str">
        <f t="shared" si="1644"/>
        <v/>
      </c>
      <c r="G1694" s="587"/>
      <c r="H1694" s="588">
        <f t="shared" si="1671"/>
        <v>0</v>
      </c>
      <c r="I1694" s="588">
        <f t="shared" si="1648"/>
        <v>0</v>
      </c>
      <c r="J1694" s="587"/>
      <c r="K1694" s="588">
        <f t="shared" si="1672"/>
        <v>0</v>
      </c>
      <c r="L1694" s="588">
        <f t="shared" si="1649"/>
        <v>0</v>
      </c>
      <c r="M1694" s="587"/>
      <c r="N1694" s="588">
        <f t="shared" si="1673"/>
        <v>0</v>
      </c>
      <c r="O1694" s="588">
        <f t="shared" si="1650"/>
        <v>0</v>
      </c>
      <c r="P1694" s="587"/>
      <c r="Q1694" s="588">
        <f t="shared" si="1674"/>
        <v>0</v>
      </c>
      <c r="R1694" s="588">
        <f t="shared" si="1651"/>
        <v>0</v>
      </c>
      <c r="S1694" s="587"/>
      <c r="T1694" s="588">
        <f t="shared" si="1675"/>
        <v>0</v>
      </c>
      <c r="U1694" s="588">
        <f t="shared" si="1652"/>
        <v>0</v>
      </c>
      <c r="V1694" s="587"/>
      <c r="W1694" s="588">
        <f t="shared" si="1676"/>
        <v>0</v>
      </c>
      <c r="X1694" s="588">
        <f t="shared" si="1653"/>
        <v>0</v>
      </c>
      <c r="Y1694" s="587"/>
      <c r="Z1694" s="588">
        <f t="shared" si="1677"/>
        <v>0</v>
      </c>
      <c r="AA1694" s="588">
        <f t="shared" si="1661"/>
        <v>0</v>
      </c>
      <c r="AB1694" s="587"/>
      <c r="AC1694" s="588">
        <f t="shared" si="1678"/>
        <v>0</v>
      </c>
      <c r="AD1694" s="588">
        <f t="shared" si="1654"/>
        <v>0</v>
      </c>
      <c r="AE1694" s="587"/>
      <c r="AF1694" s="588">
        <f t="shared" si="1679"/>
        <v>0</v>
      </c>
      <c r="AG1694" s="588">
        <f t="shared" si="1655"/>
        <v>0</v>
      </c>
      <c r="AH1694" s="587"/>
      <c r="AI1694" s="588">
        <f t="shared" si="1680"/>
        <v>0</v>
      </c>
      <c r="AJ1694" s="588">
        <f t="shared" si="1656"/>
        <v>0</v>
      </c>
      <c r="AK1694" s="587"/>
      <c r="AL1694" s="588">
        <f t="shared" si="1681"/>
        <v>0</v>
      </c>
      <c r="AM1694" s="588">
        <f t="shared" si="1657"/>
        <v>0</v>
      </c>
      <c r="AN1694" s="587"/>
      <c r="AO1694" s="588">
        <f t="shared" si="1682"/>
        <v>0</v>
      </c>
      <c r="AP1694" s="588">
        <f t="shared" si="1658"/>
        <v>0</v>
      </c>
      <c r="AQ1694" s="587"/>
      <c r="AR1694" s="588">
        <f t="shared" si="1683"/>
        <v>0</v>
      </c>
      <c r="AS1694" s="588">
        <f t="shared" si="1662"/>
        <v>0</v>
      </c>
      <c r="AT1694" s="587"/>
      <c r="AU1694" s="588">
        <f t="shared" si="1684"/>
        <v>0</v>
      </c>
      <c r="AV1694" s="588">
        <f t="shared" si="1659"/>
        <v>0</v>
      </c>
      <c r="AW1694" s="587"/>
      <c r="AX1694" s="652"/>
      <c r="AY1694" s="706">
        <f t="shared" si="1660"/>
        <v>0</v>
      </c>
      <c r="BC1694" s="30">
        <f t="shared" si="1663"/>
        <v>0</v>
      </c>
      <c r="BD1694" s="30">
        <f t="shared" si="1664"/>
        <v>0</v>
      </c>
      <c r="BE1694" s="30">
        <f t="shared" si="1686"/>
        <v>0</v>
      </c>
      <c r="BF1694" s="30">
        <f t="shared" si="1665"/>
        <v>0</v>
      </c>
      <c r="BG1694" s="30">
        <f t="shared" si="1666"/>
        <v>0</v>
      </c>
      <c r="BH1694" s="30">
        <f t="shared" si="1685"/>
        <v>0</v>
      </c>
      <c r="BI1694" s="30">
        <f t="shared" si="1647"/>
        <v>0</v>
      </c>
      <c r="BJ1694" s="30">
        <f t="shared" si="1667"/>
        <v>0</v>
      </c>
      <c r="BK1694" s="704">
        <f t="shared" si="1668"/>
        <v>0</v>
      </c>
      <c r="BL1694" s="30">
        <f t="shared" si="1669"/>
        <v>0</v>
      </c>
      <c r="BM1694" s="30">
        <f t="shared" si="1670"/>
        <v>0</v>
      </c>
      <c r="BN1694" s="30">
        <f t="shared" si="1645"/>
        <v>0</v>
      </c>
    </row>
    <row r="1695" spans="1:66" ht="15.75" thickBot="1" x14ac:dyDescent="0.3">
      <c r="A1695" s="52"/>
      <c r="B1695" s="53"/>
      <c r="C1695" s="700"/>
      <c r="D1695" s="53"/>
      <c r="E1695" s="62" t="e">
        <f t="shared" si="1646"/>
        <v>#N/A</v>
      </c>
      <c r="F1695" s="664" t="str">
        <f t="shared" si="1644"/>
        <v/>
      </c>
      <c r="G1695" s="587"/>
      <c r="H1695" s="588">
        <f t="shared" si="1671"/>
        <v>0</v>
      </c>
      <c r="I1695" s="588">
        <f t="shared" si="1648"/>
        <v>0</v>
      </c>
      <c r="J1695" s="587"/>
      <c r="K1695" s="588">
        <f t="shared" si="1672"/>
        <v>0</v>
      </c>
      <c r="L1695" s="588">
        <f t="shared" si="1649"/>
        <v>0</v>
      </c>
      <c r="M1695" s="587"/>
      <c r="N1695" s="588">
        <f t="shared" si="1673"/>
        <v>0</v>
      </c>
      <c r="O1695" s="588">
        <f t="shared" si="1650"/>
        <v>0</v>
      </c>
      <c r="P1695" s="587"/>
      <c r="Q1695" s="588">
        <f t="shared" si="1674"/>
        <v>0</v>
      </c>
      <c r="R1695" s="588">
        <f t="shared" si="1651"/>
        <v>0</v>
      </c>
      <c r="S1695" s="587"/>
      <c r="T1695" s="588">
        <f t="shared" si="1675"/>
        <v>0</v>
      </c>
      <c r="U1695" s="588">
        <f t="shared" si="1652"/>
        <v>0</v>
      </c>
      <c r="V1695" s="587"/>
      <c r="W1695" s="588">
        <f t="shared" si="1676"/>
        <v>0</v>
      </c>
      <c r="X1695" s="588">
        <f t="shared" si="1653"/>
        <v>0</v>
      </c>
      <c r="Y1695" s="587"/>
      <c r="Z1695" s="588">
        <f t="shared" si="1677"/>
        <v>0</v>
      </c>
      <c r="AA1695" s="588">
        <f t="shared" si="1661"/>
        <v>0</v>
      </c>
      <c r="AB1695" s="587"/>
      <c r="AC1695" s="588">
        <f t="shared" si="1678"/>
        <v>0</v>
      </c>
      <c r="AD1695" s="588">
        <f t="shared" si="1654"/>
        <v>0</v>
      </c>
      <c r="AE1695" s="587"/>
      <c r="AF1695" s="588">
        <f t="shared" si="1679"/>
        <v>0</v>
      </c>
      <c r="AG1695" s="588">
        <f t="shared" si="1655"/>
        <v>0</v>
      </c>
      <c r="AH1695" s="587"/>
      <c r="AI1695" s="588">
        <f t="shared" si="1680"/>
        <v>0</v>
      </c>
      <c r="AJ1695" s="588">
        <f t="shared" si="1656"/>
        <v>0</v>
      </c>
      <c r="AK1695" s="587"/>
      <c r="AL1695" s="588">
        <f t="shared" si="1681"/>
        <v>0</v>
      </c>
      <c r="AM1695" s="588">
        <f t="shared" si="1657"/>
        <v>0</v>
      </c>
      <c r="AN1695" s="587"/>
      <c r="AO1695" s="588">
        <f t="shared" si="1682"/>
        <v>0</v>
      </c>
      <c r="AP1695" s="588">
        <f t="shared" si="1658"/>
        <v>0</v>
      </c>
      <c r="AQ1695" s="587"/>
      <c r="AR1695" s="588">
        <f t="shared" si="1683"/>
        <v>0</v>
      </c>
      <c r="AS1695" s="588">
        <f t="shared" si="1662"/>
        <v>0</v>
      </c>
      <c r="AT1695" s="587"/>
      <c r="AU1695" s="588">
        <f t="shared" si="1684"/>
        <v>0</v>
      </c>
      <c r="AV1695" s="588">
        <f t="shared" si="1659"/>
        <v>0</v>
      </c>
      <c r="AW1695" s="587"/>
      <c r="AX1695" s="652"/>
      <c r="AY1695" s="706">
        <f t="shared" si="1660"/>
        <v>0</v>
      </c>
      <c r="BC1695" s="30">
        <f t="shared" si="1663"/>
        <v>0</v>
      </c>
      <c r="BD1695" s="30">
        <f t="shared" si="1664"/>
        <v>0</v>
      </c>
      <c r="BE1695" s="30">
        <f t="shared" si="1686"/>
        <v>0</v>
      </c>
      <c r="BF1695" s="30">
        <f t="shared" si="1665"/>
        <v>0</v>
      </c>
      <c r="BG1695" s="30">
        <f t="shared" si="1666"/>
        <v>0</v>
      </c>
      <c r="BH1695" s="30">
        <f t="shared" si="1685"/>
        <v>0</v>
      </c>
      <c r="BI1695" s="30">
        <f t="shared" si="1647"/>
        <v>0</v>
      </c>
      <c r="BJ1695" s="30">
        <f t="shared" si="1667"/>
        <v>0</v>
      </c>
      <c r="BK1695" s="704">
        <f t="shared" si="1668"/>
        <v>0</v>
      </c>
      <c r="BL1695" s="30">
        <f t="shared" si="1669"/>
        <v>0</v>
      </c>
      <c r="BM1695" s="30">
        <f t="shared" si="1670"/>
        <v>0</v>
      </c>
      <c r="BN1695" s="30">
        <f t="shared" si="1645"/>
        <v>0</v>
      </c>
    </row>
    <row r="1696" spans="1:66" ht="15.75" thickBot="1" x14ac:dyDescent="0.3">
      <c r="A1696" s="52"/>
      <c r="B1696" s="53"/>
      <c r="C1696" s="700"/>
      <c r="D1696" s="53"/>
      <c r="E1696" s="62" t="e">
        <f t="shared" si="1646"/>
        <v>#N/A</v>
      </c>
      <c r="F1696" s="664" t="str">
        <f t="shared" si="1644"/>
        <v/>
      </c>
      <c r="G1696" s="587"/>
      <c r="H1696" s="588">
        <f t="shared" si="1671"/>
        <v>0</v>
      </c>
      <c r="I1696" s="588">
        <f t="shared" si="1648"/>
        <v>0</v>
      </c>
      <c r="J1696" s="587"/>
      <c r="K1696" s="588">
        <f t="shared" si="1672"/>
        <v>0</v>
      </c>
      <c r="L1696" s="588">
        <f t="shared" si="1649"/>
        <v>0</v>
      </c>
      <c r="M1696" s="587"/>
      <c r="N1696" s="588">
        <f t="shared" si="1673"/>
        <v>0</v>
      </c>
      <c r="O1696" s="588">
        <f t="shared" si="1650"/>
        <v>0</v>
      </c>
      <c r="P1696" s="587"/>
      <c r="Q1696" s="588">
        <f t="shared" si="1674"/>
        <v>0</v>
      </c>
      <c r="R1696" s="588">
        <f t="shared" si="1651"/>
        <v>0</v>
      </c>
      <c r="S1696" s="587"/>
      <c r="T1696" s="588">
        <f t="shared" si="1675"/>
        <v>0</v>
      </c>
      <c r="U1696" s="588">
        <f t="shared" si="1652"/>
        <v>0</v>
      </c>
      <c r="V1696" s="587"/>
      <c r="W1696" s="588">
        <f t="shared" si="1676"/>
        <v>0</v>
      </c>
      <c r="X1696" s="588">
        <f t="shared" si="1653"/>
        <v>0</v>
      </c>
      <c r="Y1696" s="587"/>
      <c r="Z1696" s="588">
        <f t="shared" si="1677"/>
        <v>0</v>
      </c>
      <c r="AA1696" s="588">
        <f t="shared" si="1661"/>
        <v>0</v>
      </c>
      <c r="AB1696" s="587"/>
      <c r="AC1696" s="588">
        <f t="shared" si="1678"/>
        <v>0</v>
      </c>
      <c r="AD1696" s="588">
        <f t="shared" si="1654"/>
        <v>0</v>
      </c>
      <c r="AE1696" s="587"/>
      <c r="AF1696" s="588">
        <f t="shared" si="1679"/>
        <v>0</v>
      </c>
      <c r="AG1696" s="588">
        <f t="shared" si="1655"/>
        <v>0</v>
      </c>
      <c r="AH1696" s="587"/>
      <c r="AI1696" s="588">
        <f t="shared" si="1680"/>
        <v>0</v>
      </c>
      <c r="AJ1696" s="588">
        <f t="shared" si="1656"/>
        <v>0</v>
      </c>
      <c r="AK1696" s="587"/>
      <c r="AL1696" s="588">
        <f t="shared" si="1681"/>
        <v>0</v>
      </c>
      <c r="AM1696" s="588">
        <f t="shared" si="1657"/>
        <v>0</v>
      </c>
      <c r="AN1696" s="587"/>
      <c r="AO1696" s="588">
        <f t="shared" si="1682"/>
        <v>0</v>
      </c>
      <c r="AP1696" s="588">
        <f t="shared" si="1658"/>
        <v>0</v>
      </c>
      <c r="AQ1696" s="587"/>
      <c r="AR1696" s="588">
        <f t="shared" si="1683"/>
        <v>0</v>
      </c>
      <c r="AS1696" s="588">
        <f t="shared" si="1662"/>
        <v>0</v>
      </c>
      <c r="AT1696" s="587"/>
      <c r="AU1696" s="588">
        <f t="shared" si="1684"/>
        <v>0</v>
      </c>
      <c r="AV1696" s="588">
        <f t="shared" si="1659"/>
        <v>0</v>
      </c>
      <c r="AW1696" s="587"/>
      <c r="AX1696" s="652"/>
      <c r="AY1696" s="706">
        <f t="shared" si="1660"/>
        <v>0</v>
      </c>
      <c r="BC1696" s="30">
        <f t="shared" si="1663"/>
        <v>0</v>
      </c>
      <c r="BD1696" s="30">
        <f t="shared" si="1664"/>
        <v>0</v>
      </c>
      <c r="BE1696" s="30">
        <f t="shared" si="1686"/>
        <v>0</v>
      </c>
      <c r="BF1696" s="30">
        <f t="shared" si="1665"/>
        <v>0</v>
      </c>
      <c r="BG1696" s="30">
        <f t="shared" si="1666"/>
        <v>0</v>
      </c>
      <c r="BH1696" s="30">
        <f t="shared" si="1685"/>
        <v>0</v>
      </c>
      <c r="BI1696" s="30">
        <f t="shared" si="1647"/>
        <v>0</v>
      </c>
      <c r="BJ1696" s="30">
        <f t="shared" si="1667"/>
        <v>0</v>
      </c>
      <c r="BK1696" s="704">
        <f t="shared" si="1668"/>
        <v>0</v>
      </c>
      <c r="BL1696" s="30">
        <f t="shared" si="1669"/>
        <v>0</v>
      </c>
      <c r="BM1696" s="30">
        <f t="shared" si="1670"/>
        <v>0</v>
      </c>
      <c r="BN1696" s="30">
        <f t="shared" si="1645"/>
        <v>0</v>
      </c>
    </row>
    <row r="1697" spans="1:66" ht="15.75" thickBot="1" x14ac:dyDescent="0.3">
      <c r="A1697" s="52"/>
      <c r="B1697" s="53"/>
      <c r="C1697" s="700"/>
      <c r="D1697" s="53"/>
      <c r="E1697" s="62" t="e">
        <f t="shared" si="1646"/>
        <v>#N/A</v>
      </c>
      <c r="F1697" s="664" t="str">
        <f t="shared" si="1644"/>
        <v/>
      </c>
      <c r="G1697" s="587"/>
      <c r="H1697" s="588">
        <f t="shared" si="1671"/>
        <v>0</v>
      </c>
      <c r="I1697" s="588">
        <f t="shared" si="1648"/>
        <v>0</v>
      </c>
      <c r="J1697" s="587"/>
      <c r="K1697" s="588">
        <f t="shared" si="1672"/>
        <v>0</v>
      </c>
      <c r="L1697" s="588">
        <f t="shared" si="1649"/>
        <v>0</v>
      </c>
      <c r="M1697" s="587"/>
      <c r="N1697" s="588">
        <f t="shared" si="1673"/>
        <v>0</v>
      </c>
      <c r="O1697" s="588">
        <f t="shared" si="1650"/>
        <v>0</v>
      </c>
      <c r="P1697" s="587"/>
      <c r="Q1697" s="588">
        <f t="shared" si="1674"/>
        <v>0</v>
      </c>
      <c r="R1697" s="588">
        <f t="shared" si="1651"/>
        <v>0</v>
      </c>
      <c r="S1697" s="587"/>
      <c r="T1697" s="588">
        <f t="shared" si="1675"/>
        <v>0</v>
      </c>
      <c r="U1697" s="588">
        <f t="shared" si="1652"/>
        <v>0</v>
      </c>
      <c r="V1697" s="587"/>
      <c r="W1697" s="588">
        <f t="shared" si="1676"/>
        <v>0</v>
      </c>
      <c r="X1697" s="588">
        <f t="shared" si="1653"/>
        <v>0</v>
      </c>
      <c r="Y1697" s="587"/>
      <c r="Z1697" s="588">
        <f t="shared" si="1677"/>
        <v>0</v>
      </c>
      <c r="AA1697" s="588">
        <f t="shared" si="1661"/>
        <v>0</v>
      </c>
      <c r="AB1697" s="587"/>
      <c r="AC1697" s="588">
        <f t="shared" si="1678"/>
        <v>0</v>
      </c>
      <c r="AD1697" s="588">
        <f t="shared" si="1654"/>
        <v>0</v>
      </c>
      <c r="AE1697" s="587"/>
      <c r="AF1697" s="588">
        <f t="shared" si="1679"/>
        <v>0</v>
      </c>
      <c r="AG1697" s="588">
        <f t="shared" si="1655"/>
        <v>0</v>
      </c>
      <c r="AH1697" s="587"/>
      <c r="AI1697" s="588">
        <f t="shared" si="1680"/>
        <v>0</v>
      </c>
      <c r="AJ1697" s="588">
        <f t="shared" si="1656"/>
        <v>0</v>
      </c>
      <c r="AK1697" s="587"/>
      <c r="AL1697" s="588">
        <f t="shared" si="1681"/>
        <v>0</v>
      </c>
      <c r="AM1697" s="588">
        <f t="shared" si="1657"/>
        <v>0</v>
      </c>
      <c r="AN1697" s="587"/>
      <c r="AO1697" s="588">
        <f t="shared" si="1682"/>
        <v>0</v>
      </c>
      <c r="AP1697" s="588">
        <f t="shared" si="1658"/>
        <v>0</v>
      </c>
      <c r="AQ1697" s="587"/>
      <c r="AR1697" s="588">
        <f t="shared" si="1683"/>
        <v>0</v>
      </c>
      <c r="AS1697" s="588">
        <f t="shared" si="1662"/>
        <v>0</v>
      </c>
      <c r="AT1697" s="587"/>
      <c r="AU1697" s="588">
        <f t="shared" si="1684"/>
        <v>0</v>
      </c>
      <c r="AV1697" s="588">
        <f t="shared" si="1659"/>
        <v>0</v>
      </c>
      <c r="AW1697" s="587"/>
      <c r="AX1697" s="652"/>
      <c r="AY1697" s="706">
        <f t="shared" si="1660"/>
        <v>0</v>
      </c>
      <c r="BC1697" s="30">
        <f t="shared" si="1663"/>
        <v>0</v>
      </c>
      <c r="BD1697" s="30">
        <f t="shared" si="1664"/>
        <v>0</v>
      </c>
      <c r="BE1697" s="30">
        <f t="shared" si="1686"/>
        <v>0</v>
      </c>
      <c r="BF1697" s="30">
        <f t="shared" si="1665"/>
        <v>0</v>
      </c>
      <c r="BG1697" s="30">
        <f t="shared" si="1666"/>
        <v>0</v>
      </c>
      <c r="BH1697" s="30">
        <f t="shared" si="1685"/>
        <v>0</v>
      </c>
      <c r="BI1697" s="30">
        <f t="shared" si="1647"/>
        <v>0</v>
      </c>
      <c r="BJ1697" s="30">
        <f t="shared" si="1667"/>
        <v>0</v>
      </c>
      <c r="BK1697" s="704">
        <f t="shared" si="1668"/>
        <v>0</v>
      </c>
      <c r="BL1697" s="30">
        <f t="shared" si="1669"/>
        <v>0</v>
      </c>
      <c r="BM1697" s="30">
        <f t="shared" si="1670"/>
        <v>0</v>
      </c>
      <c r="BN1697" s="30">
        <f t="shared" si="1645"/>
        <v>0</v>
      </c>
    </row>
    <row r="1698" spans="1:66" ht="15.75" thickBot="1" x14ac:dyDescent="0.3">
      <c r="A1698" s="52"/>
      <c r="B1698" s="53"/>
      <c r="C1698" s="700"/>
      <c r="D1698" s="53"/>
      <c r="E1698" s="62" t="e">
        <f t="shared" si="1646"/>
        <v>#N/A</v>
      </c>
      <c r="F1698" s="664" t="str">
        <f t="shared" si="1644"/>
        <v/>
      </c>
      <c r="G1698" s="587"/>
      <c r="H1698" s="588">
        <f t="shared" si="1671"/>
        <v>0</v>
      </c>
      <c r="I1698" s="588">
        <f t="shared" si="1648"/>
        <v>0</v>
      </c>
      <c r="J1698" s="587"/>
      <c r="K1698" s="588">
        <f t="shared" si="1672"/>
        <v>0</v>
      </c>
      <c r="L1698" s="588">
        <f t="shared" si="1649"/>
        <v>0</v>
      </c>
      <c r="M1698" s="587"/>
      <c r="N1698" s="588">
        <f t="shared" si="1673"/>
        <v>0</v>
      </c>
      <c r="O1698" s="588">
        <f t="shared" si="1650"/>
        <v>0</v>
      </c>
      <c r="P1698" s="587"/>
      <c r="Q1698" s="588">
        <f t="shared" si="1674"/>
        <v>0</v>
      </c>
      <c r="R1698" s="588">
        <f t="shared" si="1651"/>
        <v>0</v>
      </c>
      <c r="S1698" s="587"/>
      <c r="T1698" s="588">
        <f t="shared" si="1675"/>
        <v>0</v>
      </c>
      <c r="U1698" s="588">
        <f t="shared" si="1652"/>
        <v>0</v>
      </c>
      <c r="V1698" s="587"/>
      <c r="W1698" s="588">
        <f t="shared" si="1676"/>
        <v>0</v>
      </c>
      <c r="X1698" s="588">
        <f t="shared" si="1653"/>
        <v>0</v>
      </c>
      <c r="Y1698" s="587"/>
      <c r="Z1698" s="588">
        <f t="shared" si="1677"/>
        <v>0</v>
      </c>
      <c r="AA1698" s="588">
        <f t="shared" si="1661"/>
        <v>0</v>
      </c>
      <c r="AB1698" s="587"/>
      <c r="AC1698" s="588">
        <f t="shared" si="1678"/>
        <v>0</v>
      </c>
      <c r="AD1698" s="588">
        <f t="shared" si="1654"/>
        <v>0</v>
      </c>
      <c r="AE1698" s="587"/>
      <c r="AF1698" s="588">
        <f t="shared" si="1679"/>
        <v>0</v>
      </c>
      <c r="AG1698" s="588">
        <f t="shared" si="1655"/>
        <v>0</v>
      </c>
      <c r="AH1698" s="587"/>
      <c r="AI1698" s="588">
        <f t="shared" si="1680"/>
        <v>0</v>
      </c>
      <c r="AJ1698" s="588">
        <f t="shared" si="1656"/>
        <v>0</v>
      </c>
      <c r="AK1698" s="587"/>
      <c r="AL1698" s="588">
        <f t="shared" si="1681"/>
        <v>0</v>
      </c>
      <c r="AM1698" s="588">
        <f t="shared" si="1657"/>
        <v>0</v>
      </c>
      <c r="AN1698" s="587"/>
      <c r="AO1698" s="588">
        <f t="shared" si="1682"/>
        <v>0</v>
      </c>
      <c r="AP1698" s="588">
        <f t="shared" si="1658"/>
        <v>0</v>
      </c>
      <c r="AQ1698" s="587"/>
      <c r="AR1698" s="588">
        <f t="shared" si="1683"/>
        <v>0</v>
      </c>
      <c r="AS1698" s="588">
        <f t="shared" si="1662"/>
        <v>0</v>
      </c>
      <c r="AT1698" s="587"/>
      <c r="AU1698" s="588">
        <f t="shared" si="1684"/>
        <v>0</v>
      </c>
      <c r="AV1698" s="588">
        <f t="shared" si="1659"/>
        <v>0</v>
      </c>
      <c r="AW1698" s="587"/>
      <c r="AX1698" s="652"/>
      <c r="AY1698" s="706">
        <f t="shared" si="1660"/>
        <v>0</v>
      </c>
      <c r="BC1698" s="30">
        <f t="shared" si="1663"/>
        <v>0</v>
      </c>
      <c r="BD1698" s="30">
        <f t="shared" si="1664"/>
        <v>0</v>
      </c>
      <c r="BE1698" s="30">
        <f t="shared" si="1686"/>
        <v>0</v>
      </c>
      <c r="BF1698" s="30">
        <f t="shared" si="1665"/>
        <v>0</v>
      </c>
      <c r="BG1698" s="30">
        <f t="shared" si="1666"/>
        <v>0</v>
      </c>
      <c r="BH1698" s="30">
        <f t="shared" si="1685"/>
        <v>0</v>
      </c>
      <c r="BI1698" s="30">
        <f t="shared" si="1647"/>
        <v>0</v>
      </c>
      <c r="BJ1698" s="30">
        <f t="shared" si="1667"/>
        <v>0</v>
      </c>
      <c r="BK1698" s="704">
        <f t="shared" si="1668"/>
        <v>0</v>
      </c>
      <c r="BL1698" s="30">
        <f t="shared" si="1669"/>
        <v>0</v>
      </c>
      <c r="BM1698" s="30">
        <f t="shared" si="1670"/>
        <v>0</v>
      </c>
      <c r="BN1698" s="30">
        <f t="shared" si="1645"/>
        <v>0</v>
      </c>
    </row>
    <row r="1699" spans="1:66" ht="15.75" thickBot="1" x14ac:dyDescent="0.3">
      <c r="A1699" s="52"/>
      <c r="B1699" s="53"/>
      <c r="C1699" s="700"/>
      <c r="D1699" s="53"/>
      <c r="E1699" s="62" t="e">
        <f t="shared" si="1646"/>
        <v>#N/A</v>
      </c>
      <c r="F1699" s="664" t="str">
        <f t="shared" ref="F1699:F1755" si="1687">IFERROR(INDEX(Index_card_code,MATCH($D1699,Index_Card_name,0)),"")</f>
        <v/>
      </c>
      <c r="G1699" s="587"/>
      <c r="H1699" s="588">
        <f t="shared" si="1671"/>
        <v>0</v>
      </c>
      <c r="I1699" s="588">
        <f t="shared" si="1648"/>
        <v>0</v>
      </c>
      <c r="J1699" s="587"/>
      <c r="K1699" s="588">
        <f t="shared" si="1672"/>
        <v>0</v>
      </c>
      <c r="L1699" s="588">
        <f t="shared" si="1649"/>
        <v>0</v>
      </c>
      <c r="M1699" s="587"/>
      <c r="N1699" s="588">
        <f t="shared" si="1673"/>
        <v>0</v>
      </c>
      <c r="O1699" s="588">
        <f t="shared" si="1650"/>
        <v>0</v>
      </c>
      <c r="P1699" s="587"/>
      <c r="Q1699" s="588">
        <f t="shared" si="1674"/>
        <v>0</v>
      </c>
      <c r="R1699" s="588">
        <f t="shared" si="1651"/>
        <v>0</v>
      </c>
      <c r="S1699" s="587"/>
      <c r="T1699" s="588">
        <f t="shared" si="1675"/>
        <v>0</v>
      </c>
      <c r="U1699" s="588">
        <f t="shared" si="1652"/>
        <v>0</v>
      </c>
      <c r="V1699" s="587"/>
      <c r="W1699" s="588">
        <f t="shared" si="1676"/>
        <v>0</v>
      </c>
      <c r="X1699" s="588">
        <f t="shared" si="1653"/>
        <v>0</v>
      </c>
      <c r="Y1699" s="587"/>
      <c r="Z1699" s="588">
        <f t="shared" si="1677"/>
        <v>0</v>
      </c>
      <c r="AA1699" s="588">
        <f t="shared" si="1661"/>
        <v>0</v>
      </c>
      <c r="AB1699" s="587"/>
      <c r="AC1699" s="588">
        <f t="shared" si="1678"/>
        <v>0</v>
      </c>
      <c r="AD1699" s="588">
        <f t="shared" si="1654"/>
        <v>0</v>
      </c>
      <c r="AE1699" s="587"/>
      <c r="AF1699" s="588">
        <f t="shared" si="1679"/>
        <v>0</v>
      </c>
      <c r="AG1699" s="588">
        <f t="shared" si="1655"/>
        <v>0</v>
      </c>
      <c r="AH1699" s="587"/>
      <c r="AI1699" s="588">
        <f t="shared" si="1680"/>
        <v>0</v>
      </c>
      <c r="AJ1699" s="588">
        <f t="shared" si="1656"/>
        <v>0</v>
      </c>
      <c r="AK1699" s="587"/>
      <c r="AL1699" s="588">
        <f t="shared" si="1681"/>
        <v>0</v>
      </c>
      <c r="AM1699" s="588">
        <f t="shared" si="1657"/>
        <v>0</v>
      </c>
      <c r="AN1699" s="587"/>
      <c r="AO1699" s="588">
        <f t="shared" si="1682"/>
        <v>0</v>
      </c>
      <c r="AP1699" s="588">
        <f t="shared" si="1658"/>
        <v>0</v>
      </c>
      <c r="AQ1699" s="587"/>
      <c r="AR1699" s="588">
        <f t="shared" si="1683"/>
        <v>0</v>
      </c>
      <c r="AS1699" s="588">
        <f t="shared" si="1662"/>
        <v>0</v>
      </c>
      <c r="AT1699" s="587"/>
      <c r="AU1699" s="588">
        <f t="shared" si="1684"/>
        <v>0</v>
      </c>
      <c r="AV1699" s="588">
        <f t="shared" si="1659"/>
        <v>0</v>
      </c>
      <c r="AW1699" s="587"/>
      <c r="AX1699" s="652"/>
      <c r="AY1699" s="706">
        <f t="shared" si="1660"/>
        <v>0</v>
      </c>
      <c r="BC1699" s="30">
        <f t="shared" si="1663"/>
        <v>0</v>
      </c>
      <c r="BD1699" s="30">
        <f t="shared" si="1664"/>
        <v>0</v>
      </c>
      <c r="BE1699" s="30">
        <f t="shared" si="1686"/>
        <v>0</v>
      </c>
      <c r="BF1699" s="30">
        <f t="shared" si="1665"/>
        <v>0</v>
      </c>
      <c r="BG1699" s="30">
        <f t="shared" si="1666"/>
        <v>0</v>
      </c>
      <c r="BH1699" s="30">
        <f t="shared" si="1685"/>
        <v>0</v>
      </c>
      <c r="BI1699" s="30">
        <f t="shared" si="1647"/>
        <v>0</v>
      </c>
      <c r="BJ1699" s="30">
        <f t="shared" si="1667"/>
        <v>0</v>
      </c>
      <c r="BK1699" s="704">
        <f t="shared" si="1668"/>
        <v>0</v>
      </c>
      <c r="BL1699" s="30">
        <f t="shared" si="1669"/>
        <v>0</v>
      </c>
      <c r="BM1699" s="30">
        <f t="shared" si="1670"/>
        <v>0</v>
      </c>
      <c r="BN1699" s="30">
        <f t="shared" si="1645"/>
        <v>0</v>
      </c>
    </row>
    <row r="1700" spans="1:66" ht="15.75" thickBot="1" x14ac:dyDescent="0.3">
      <c r="A1700" s="52"/>
      <c r="B1700" s="53"/>
      <c r="C1700" s="700"/>
      <c r="D1700" s="53"/>
      <c r="E1700" s="62" t="e">
        <f t="shared" si="1646"/>
        <v>#N/A</v>
      </c>
      <c r="F1700" s="664" t="str">
        <f t="shared" si="1687"/>
        <v/>
      </c>
      <c r="G1700" s="587"/>
      <c r="H1700" s="588">
        <f t="shared" si="1671"/>
        <v>0</v>
      </c>
      <c r="I1700" s="588">
        <f t="shared" si="1648"/>
        <v>0</v>
      </c>
      <c r="J1700" s="587"/>
      <c r="K1700" s="588">
        <f t="shared" si="1672"/>
        <v>0</v>
      </c>
      <c r="L1700" s="588">
        <f t="shared" si="1649"/>
        <v>0</v>
      </c>
      <c r="M1700" s="587"/>
      <c r="N1700" s="588">
        <f t="shared" si="1673"/>
        <v>0</v>
      </c>
      <c r="O1700" s="588">
        <f t="shared" si="1650"/>
        <v>0</v>
      </c>
      <c r="P1700" s="587"/>
      <c r="Q1700" s="588">
        <f t="shared" si="1674"/>
        <v>0</v>
      </c>
      <c r="R1700" s="588">
        <f t="shared" si="1651"/>
        <v>0</v>
      </c>
      <c r="S1700" s="587"/>
      <c r="T1700" s="588">
        <f t="shared" si="1675"/>
        <v>0</v>
      </c>
      <c r="U1700" s="588">
        <f t="shared" si="1652"/>
        <v>0</v>
      </c>
      <c r="V1700" s="587"/>
      <c r="W1700" s="588">
        <f t="shared" si="1676"/>
        <v>0</v>
      </c>
      <c r="X1700" s="588">
        <f t="shared" si="1653"/>
        <v>0</v>
      </c>
      <c r="Y1700" s="587"/>
      <c r="Z1700" s="588">
        <f t="shared" si="1677"/>
        <v>0</v>
      </c>
      <c r="AA1700" s="588">
        <f t="shared" si="1661"/>
        <v>0</v>
      </c>
      <c r="AB1700" s="587"/>
      <c r="AC1700" s="588">
        <f t="shared" si="1678"/>
        <v>0</v>
      </c>
      <c r="AD1700" s="588">
        <f t="shared" si="1654"/>
        <v>0</v>
      </c>
      <c r="AE1700" s="587"/>
      <c r="AF1700" s="588">
        <f t="shared" si="1679"/>
        <v>0</v>
      </c>
      <c r="AG1700" s="588">
        <f t="shared" si="1655"/>
        <v>0</v>
      </c>
      <c r="AH1700" s="587"/>
      <c r="AI1700" s="588">
        <f t="shared" si="1680"/>
        <v>0</v>
      </c>
      <c r="AJ1700" s="588">
        <f t="shared" si="1656"/>
        <v>0</v>
      </c>
      <c r="AK1700" s="587"/>
      <c r="AL1700" s="588">
        <f t="shared" si="1681"/>
        <v>0</v>
      </c>
      <c r="AM1700" s="588">
        <f t="shared" si="1657"/>
        <v>0</v>
      </c>
      <c r="AN1700" s="587"/>
      <c r="AO1700" s="588">
        <f t="shared" si="1682"/>
        <v>0</v>
      </c>
      <c r="AP1700" s="588">
        <f t="shared" si="1658"/>
        <v>0</v>
      </c>
      <c r="AQ1700" s="587"/>
      <c r="AR1700" s="588">
        <f t="shared" si="1683"/>
        <v>0</v>
      </c>
      <c r="AS1700" s="588">
        <f t="shared" si="1662"/>
        <v>0</v>
      </c>
      <c r="AT1700" s="587"/>
      <c r="AU1700" s="588">
        <f t="shared" si="1684"/>
        <v>0</v>
      </c>
      <c r="AV1700" s="588">
        <f t="shared" si="1659"/>
        <v>0</v>
      </c>
      <c r="AW1700" s="587"/>
      <c r="AX1700" s="652"/>
      <c r="AY1700" s="706">
        <f t="shared" si="1660"/>
        <v>0</v>
      </c>
      <c r="BC1700" s="30">
        <f t="shared" si="1663"/>
        <v>0</v>
      </c>
      <c r="BD1700" s="30">
        <f t="shared" si="1664"/>
        <v>0</v>
      </c>
      <c r="BE1700" s="30">
        <f t="shared" si="1686"/>
        <v>0</v>
      </c>
      <c r="BF1700" s="30">
        <f t="shared" si="1665"/>
        <v>0</v>
      </c>
      <c r="BG1700" s="30">
        <f t="shared" si="1666"/>
        <v>0</v>
      </c>
      <c r="BH1700" s="30">
        <f t="shared" si="1685"/>
        <v>0</v>
      </c>
      <c r="BI1700" s="30">
        <f t="shared" si="1647"/>
        <v>0</v>
      </c>
      <c r="BJ1700" s="30">
        <f t="shared" si="1667"/>
        <v>0</v>
      </c>
      <c r="BK1700" s="704">
        <f t="shared" si="1668"/>
        <v>0</v>
      </c>
      <c r="BL1700" s="30">
        <f t="shared" si="1669"/>
        <v>0</v>
      </c>
      <c r="BM1700" s="30">
        <f t="shared" si="1670"/>
        <v>0</v>
      </c>
      <c r="BN1700" s="30">
        <f t="shared" ref="BN1700:BN1755" si="1688">AS1700-AP1700</f>
        <v>0</v>
      </c>
    </row>
    <row r="1701" spans="1:66" ht="15.75" thickBot="1" x14ac:dyDescent="0.3">
      <c r="A1701" s="52"/>
      <c r="B1701" s="53"/>
      <c r="C1701" s="700"/>
      <c r="D1701" s="53"/>
      <c r="E1701" s="62" t="e">
        <f t="shared" si="1646"/>
        <v>#N/A</v>
      </c>
      <c r="F1701" s="664" t="str">
        <f t="shared" si="1687"/>
        <v/>
      </c>
      <c r="G1701" s="587"/>
      <c r="H1701" s="588">
        <f t="shared" si="1671"/>
        <v>0</v>
      </c>
      <c r="I1701" s="588">
        <f t="shared" si="1648"/>
        <v>0</v>
      </c>
      <c r="J1701" s="587"/>
      <c r="K1701" s="588">
        <f t="shared" si="1672"/>
        <v>0</v>
      </c>
      <c r="L1701" s="588">
        <f t="shared" si="1649"/>
        <v>0</v>
      </c>
      <c r="M1701" s="587"/>
      <c r="N1701" s="588">
        <f t="shared" si="1673"/>
        <v>0</v>
      </c>
      <c r="O1701" s="588">
        <f t="shared" si="1650"/>
        <v>0</v>
      </c>
      <c r="P1701" s="587"/>
      <c r="Q1701" s="588">
        <f t="shared" si="1674"/>
        <v>0</v>
      </c>
      <c r="R1701" s="588">
        <f t="shared" si="1651"/>
        <v>0</v>
      </c>
      <c r="S1701" s="587"/>
      <c r="T1701" s="588">
        <f t="shared" si="1675"/>
        <v>0</v>
      </c>
      <c r="U1701" s="588">
        <f t="shared" si="1652"/>
        <v>0</v>
      </c>
      <c r="V1701" s="587"/>
      <c r="W1701" s="588">
        <f t="shared" si="1676"/>
        <v>0</v>
      </c>
      <c r="X1701" s="588">
        <f t="shared" si="1653"/>
        <v>0</v>
      </c>
      <c r="Y1701" s="587"/>
      <c r="Z1701" s="588">
        <f t="shared" si="1677"/>
        <v>0</v>
      </c>
      <c r="AA1701" s="588">
        <f t="shared" si="1661"/>
        <v>0</v>
      </c>
      <c r="AB1701" s="587"/>
      <c r="AC1701" s="588">
        <f t="shared" si="1678"/>
        <v>0</v>
      </c>
      <c r="AD1701" s="588">
        <f t="shared" si="1654"/>
        <v>0</v>
      </c>
      <c r="AE1701" s="587"/>
      <c r="AF1701" s="588">
        <f t="shared" si="1679"/>
        <v>0</v>
      </c>
      <c r="AG1701" s="588">
        <f t="shared" si="1655"/>
        <v>0</v>
      </c>
      <c r="AH1701" s="587"/>
      <c r="AI1701" s="588">
        <f t="shared" si="1680"/>
        <v>0</v>
      </c>
      <c r="AJ1701" s="588">
        <f t="shared" si="1656"/>
        <v>0</v>
      </c>
      <c r="AK1701" s="587"/>
      <c r="AL1701" s="588">
        <f t="shared" si="1681"/>
        <v>0</v>
      </c>
      <c r="AM1701" s="588">
        <f t="shared" si="1657"/>
        <v>0</v>
      </c>
      <c r="AN1701" s="587"/>
      <c r="AO1701" s="588">
        <f t="shared" si="1682"/>
        <v>0</v>
      </c>
      <c r="AP1701" s="588">
        <f t="shared" si="1658"/>
        <v>0</v>
      </c>
      <c r="AQ1701" s="587"/>
      <c r="AR1701" s="588">
        <f t="shared" si="1683"/>
        <v>0</v>
      </c>
      <c r="AS1701" s="588">
        <f t="shared" si="1662"/>
        <v>0</v>
      </c>
      <c r="AT1701" s="587"/>
      <c r="AU1701" s="588">
        <f t="shared" si="1684"/>
        <v>0</v>
      </c>
      <c r="AV1701" s="588">
        <f t="shared" si="1659"/>
        <v>0</v>
      </c>
      <c r="AW1701" s="587"/>
      <c r="AX1701" s="652"/>
      <c r="AY1701" s="706">
        <f t="shared" si="1660"/>
        <v>0</v>
      </c>
      <c r="BC1701" s="30">
        <f t="shared" si="1663"/>
        <v>0</v>
      </c>
      <c r="BD1701" s="30">
        <f t="shared" si="1664"/>
        <v>0</v>
      </c>
      <c r="BE1701" s="30">
        <f t="shared" si="1686"/>
        <v>0</v>
      </c>
      <c r="BF1701" s="30">
        <f t="shared" si="1665"/>
        <v>0</v>
      </c>
      <c r="BG1701" s="30">
        <f t="shared" si="1666"/>
        <v>0</v>
      </c>
      <c r="BH1701" s="30">
        <f t="shared" si="1685"/>
        <v>0</v>
      </c>
      <c r="BI1701" s="30">
        <f t="shared" si="1647"/>
        <v>0</v>
      </c>
      <c r="BJ1701" s="30">
        <f t="shared" si="1667"/>
        <v>0</v>
      </c>
      <c r="BK1701" s="704">
        <f t="shared" si="1668"/>
        <v>0</v>
      </c>
      <c r="BL1701" s="30">
        <f t="shared" si="1669"/>
        <v>0</v>
      </c>
      <c r="BM1701" s="30">
        <f t="shared" si="1670"/>
        <v>0</v>
      </c>
      <c r="BN1701" s="30">
        <f t="shared" si="1688"/>
        <v>0</v>
      </c>
    </row>
    <row r="1702" spans="1:66" ht="15.75" thickBot="1" x14ac:dyDescent="0.3">
      <c r="A1702" s="52"/>
      <c r="B1702" s="53"/>
      <c r="C1702" s="700"/>
      <c r="D1702" s="53"/>
      <c r="E1702" s="62" t="e">
        <f t="shared" si="1646"/>
        <v>#N/A</v>
      </c>
      <c r="F1702" s="664" t="str">
        <f t="shared" si="1687"/>
        <v/>
      </c>
      <c r="G1702" s="587"/>
      <c r="H1702" s="588">
        <f t="shared" si="1671"/>
        <v>0</v>
      </c>
      <c r="I1702" s="588">
        <f t="shared" si="1648"/>
        <v>0</v>
      </c>
      <c r="J1702" s="587"/>
      <c r="K1702" s="588">
        <f t="shared" si="1672"/>
        <v>0</v>
      </c>
      <c r="L1702" s="588">
        <f t="shared" si="1649"/>
        <v>0</v>
      </c>
      <c r="M1702" s="587"/>
      <c r="N1702" s="588">
        <f t="shared" si="1673"/>
        <v>0</v>
      </c>
      <c r="O1702" s="588">
        <f t="shared" si="1650"/>
        <v>0</v>
      </c>
      <c r="P1702" s="587"/>
      <c r="Q1702" s="588">
        <f t="shared" si="1674"/>
        <v>0</v>
      </c>
      <c r="R1702" s="588">
        <f t="shared" si="1651"/>
        <v>0</v>
      </c>
      <c r="S1702" s="587"/>
      <c r="T1702" s="588">
        <f t="shared" si="1675"/>
        <v>0</v>
      </c>
      <c r="U1702" s="588">
        <f t="shared" si="1652"/>
        <v>0</v>
      </c>
      <c r="V1702" s="587"/>
      <c r="W1702" s="588">
        <f t="shared" si="1676"/>
        <v>0</v>
      </c>
      <c r="X1702" s="588">
        <f t="shared" si="1653"/>
        <v>0</v>
      </c>
      <c r="Y1702" s="587"/>
      <c r="Z1702" s="588">
        <f t="shared" si="1677"/>
        <v>0</v>
      </c>
      <c r="AA1702" s="588">
        <f t="shared" si="1661"/>
        <v>0</v>
      </c>
      <c r="AB1702" s="587"/>
      <c r="AC1702" s="588">
        <f t="shared" si="1678"/>
        <v>0</v>
      </c>
      <c r="AD1702" s="588">
        <f t="shared" si="1654"/>
        <v>0</v>
      </c>
      <c r="AE1702" s="587"/>
      <c r="AF1702" s="588">
        <f t="shared" si="1679"/>
        <v>0</v>
      </c>
      <c r="AG1702" s="588">
        <f t="shared" si="1655"/>
        <v>0</v>
      </c>
      <c r="AH1702" s="587"/>
      <c r="AI1702" s="588">
        <f t="shared" si="1680"/>
        <v>0</v>
      </c>
      <c r="AJ1702" s="588">
        <f t="shared" si="1656"/>
        <v>0</v>
      </c>
      <c r="AK1702" s="587"/>
      <c r="AL1702" s="588">
        <f t="shared" si="1681"/>
        <v>0</v>
      </c>
      <c r="AM1702" s="588">
        <f t="shared" si="1657"/>
        <v>0</v>
      </c>
      <c r="AN1702" s="587"/>
      <c r="AO1702" s="588">
        <f t="shared" si="1682"/>
        <v>0</v>
      </c>
      <c r="AP1702" s="588">
        <f t="shared" si="1658"/>
        <v>0</v>
      </c>
      <c r="AQ1702" s="587"/>
      <c r="AR1702" s="588">
        <f t="shared" si="1683"/>
        <v>0</v>
      </c>
      <c r="AS1702" s="588">
        <f t="shared" si="1662"/>
        <v>0</v>
      </c>
      <c r="AT1702" s="587"/>
      <c r="AU1702" s="588">
        <f t="shared" si="1684"/>
        <v>0</v>
      </c>
      <c r="AV1702" s="588">
        <f t="shared" si="1659"/>
        <v>0</v>
      </c>
      <c r="AW1702" s="587"/>
      <c r="AX1702" s="652"/>
      <c r="AY1702" s="706">
        <f t="shared" si="1660"/>
        <v>0</v>
      </c>
      <c r="BC1702" s="30">
        <f t="shared" si="1663"/>
        <v>0</v>
      </c>
      <c r="BD1702" s="30">
        <f t="shared" si="1664"/>
        <v>0</v>
      </c>
      <c r="BE1702" s="30">
        <f t="shared" si="1686"/>
        <v>0</v>
      </c>
      <c r="BF1702" s="30">
        <f t="shared" si="1665"/>
        <v>0</v>
      </c>
      <c r="BG1702" s="30">
        <f t="shared" si="1666"/>
        <v>0</v>
      </c>
      <c r="BH1702" s="30">
        <f t="shared" si="1685"/>
        <v>0</v>
      </c>
      <c r="BI1702" s="30">
        <f t="shared" si="1647"/>
        <v>0</v>
      </c>
      <c r="BJ1702" s="30">
        <f t="shared" si="1667"/>
        <v>0</v>
      </c>
      <c r="BK1702" s="704">
        <f t="shared" si="1668"/>
        <v>0</v>
      </c>
      <c r="BL1702" s="30">
        <f t="shared" si="1669"/>
        <v>0</v>
      </c>
      <c r="BM1702" s="30">
        <f t="shared" si="1670"/>
        <v>0</v>
      </c>
      <c r="BN1702" s="30">
        <f t="shared" si="1688"/>
        <v>0</v>
      </c>
    </row>
    <row r="1703" spans="1:66" ht="15.75" thickBot="1" x14ac:dyDescent="0.3">
      <c r="A1703" s="52"/>
      <c r="B1703" s="53"/>
      <c r="C1703" s="700"/>
      <c r="D1703" s="53"/>
      <c r="E1703" s="62" t="e">
        <f t="shared" si="1646"/>
        <v>#N/A</v>
      </c>
      <c r="F1703" s="664" t="str">
        <f t="shared" si="1687"/>
        <v/>
      </c>
      <c r="G1703" s="587"/>
      <c r="H1703" s="588">
        <f t="shared" si="1671"/>
        <v>0</v>
      </c>
      <c r="I1703" s="588">
        <f t="shared" si="1648"/>
        <v>0</v>
      </c>
      <c r="J1703" s="587"/>
      <c r="K1703" s="588">
        <f t="shared" si="1672"/>
        <v>0</v>
      </c>
      <c r="L1703" s="588">
        <f t="shared" si="1649"/>
        <v>0</v>
      </c>
      <c r="M1703" s="587"/>
      <c r="N1703" s="588">
        <f t="shared" si="1673"/>
        <v>0</v>
      </c>
      <c r="O1703" s="588">
        <f t="shared" si="1650"/>
        <v>0</v>
      </c>
      <c r="P1703" s="587"/>
      <c r="Q1703" s="588">
        <f t="shared" si="1674"/>
        <v>0</v>
      </c>
      <c r="R1703" s="588">
        <f t="shared" si="1651"/>
        <v>0</v>
      </c>
      <c r="S1703" s="587"/>
      <c r="T1703" s="588">
        <f t="shared" si="1675"/>
        <v>0</v>
      </c>
      <c r="U1703" s="588">
        <f t="shared" si="1652"/>
        <v>0</v>
      </c>
      <c r="V1703" s="587"/>
      <c r="W1703" s="588">
        <f t="shared" si="1676"/>
        <v>0</v>
      </c>
      <c r="X1703" s="588">
        <f t="shared" si="1653"/>
        <v>0</v>
      </c>
      <c r="Y1703" s="587"/>
      <c r="Z1703" s="588">
        <f t="shared" si="1677"/>
        <v>0</v>
      </c>
      <c r="AA1703" s="588">
        <f t="shared" si="1661"/>
        <v>0</v>
      </c>
      <c r="AB1703" s="587"/>
      <c r="AC1703" s="588">
        <f t="shared" si="1678"/>
        <v>0</v>
      </c>
      <c r="AD1703" s="588">
        <f t="shared" si="1654"/>
        <v>0</v>
      </c>
      <c r="AE1703" s="587"/>
      <c r="AF1703" s="588">
        <f t="shared" si="1679"/>
        <v>0</v>
      </c>
      <c r="AG1703" s="588">
        <f t="shared" si="1655"/>
        <v>0</v>
      </c>
      <c r="AH1703" s="587"/>
      <c r="AI1703" s="588">
        <f t="shared" si="1680"/>
        <v>0</v>
      </c>
      <c r="AJ1703" s="588">
        <f t="shared" si="1656"/>
        <v>0</v>
      </c>
      <c r="AK1703" s="587"/>
      <c r="AL1703" s="588">
        <f t="shared" si="1681"/>
        <v>0</v>
      </c>
      <c r="AM1703" s="588">
        <f t="shared" si="1657"/>
        <v>0</v>
      </c>
      <c r="AN1703" s="587"/>
      <c r="AO1703" s="588">
        <f t="shared" si="1682"/>
        <v>0</v>
      </c>
      <c r="AP1703" s="588">
        <f t="shared" si="1658"/>
        <v>0</v>
      </c>
      <c r="AQ1703" s="587"/>
      <c r="AR1703" s="588">
        <f t="shared" si="1683"/>
        <v>0</v>
      </c>
      <c r="AS1703" s="588">
        <f t="shared" si="1662"/>
        <v>0</v>
      </c>
      <c r="AT1703" s="587"/>
      <c r="AU1703" s="588">
        <f t="shared" si="1684"/>
        <v>0</v>
      </c>
      <c r="AV1703" s="588">
        <f t="shared" si="1659"/>
        <v>0</v>
      </c>
      <c r="AW1703" s="587"/>
      <c r="AX1703" s="652"/>
      <c r="AY1703" s="706">
        <f t="shared" si="1660"/>
        <v>0</v>
      </c>
      <c r="BC1703" s="30">
        <f t="shared" si="1663"/>
        <v>0</v>
      </c>
      <c r="BD1703" s="30">
        <f t="shared" si="1664"/>
        <v>0</v>
      </c>
      <c r="BE1703" s="30">
        <f t="shared" si="1686"/>
        <v>0</v>
      </c>
      <c r="BF1703" s="30">
        <f t="shared" si="1665"/>
        <v>0</v>
      </c>
      <c r="BG1703" s="30">
        <f t="shared" si="1666"/>
        <v>0</v>
      </c>
      <c r="BH1703" s="30">
        <f t="shared" si="1685"/>
        <v>0</v>
      </c>
      <c r="BI1703" s="30">
        <f t="shared" si="1647"/>
        <v>0</v>
      </c>
      <c r="BJ1703" s="30">
        <f t="shared" si="1667"/>
        <v>0</v>
      </c>
      <c r="BK1703" s="704">
        <f t="shared" si="1668"/>
        <v>0</v>
      </c>
      <c r="BL1703" s="30">
        <f t="shared" si="1669"/>
        <v>0</v>
      </c>
      <c r="BM1703" s="30">
        <f t="shared" si="1670"/>
        <v>0</v>
      </c>
      <c r="BN1703" s="30">
        <f t="shared" si="1688"/>
        <v>0</v>
      </c>
    </row>
    <row r="1704" spans="1:66" ht="15.75" thickBot="1" x14ac:dyDescent="0.3">
      <c r="A1704" s="52"/>
      <c r="B1704" s="53"/>
      <c r="C1704" s="700"/>
      <c r="D1704" s="53"/>
      <c r="E1704" s="62" t="e">
        <f t="shared" ref="E1704:E1755" si="1689">INDEX(Index_TB_Card_Type,MATCH($D1704,Index_Card_name,0))</f>
        <v>#N/A</v>
      </c>
      <c r="F1704" s="664" t="str">
        <f t="shared" si="1687"/>
        <v/>
      </c>
      <c r="G1704" s="587"/>
      <c r="H1704" s="588">
        <f t="shared" si="1671"/>
        <v>0</v>
      </c>
      <c r="I1704" s="588">
        <f t="shared" si="1648"/>
        <v>0</v>
      </c>
      <c r="J1704" s="587"/>
      <c r="K1704" s="588">
        <f t="shared" si="1672"/>
        <v>0</v>
      </c>
      <c r="L1704" s="588">
        <f t="shared" si="1649"/>
        <v>0</v>
      </c>
      <c r="M1704" s="587"/>
      <c r="N1704" s="588">
        <f t="shared" si="1673"/>
        <v>0</v>
      </c>
      <c r="O1704" s="588">
        <f t="shared" si="1650"/>
        <v>0</v>
      </c>
      <c r="P1704" s="587"/>
      <c r="Q1704" s="588">
        <f t="shared" si="1674"/>
        <v>0</v>
      </c>
      <c r="R1704" s="588">
        <f t="shared" si="1651"/>
        <v>0</v>
      </c>
      <c r="S1704" s="587"/>
      <c r="T1704" s="588">
        <f t="shared" si="1675"/>
        <v>0</v>
      </c>
      <c r="U1704" s="588">
        <f t="shared" si="1652"/>
        <v>0</v>
      </c>
      <c r="V1704" s="587"/>
      <c r="W1704" s="588">
        <f t="shared" si="1676"/>
        <v>0</v>
      </c>
      <c r="X1704" s="588">
        <f t="shared" si="1653"/>
        <v>0</v>
      </c>
      <c r="Y1704" s="587"/>
      <c r="Z1704" s="588">
        <f t="shared" si="1677"/>
        <v>0</v>
      </c>
      <c r="AA1704" s="588">
        <f t="shared" si="1661"/>
        <v>0</v>
      </c>
      <c r="AB1704" s="587"/>
      <c r="AC1704" s="588">
        <f t="shared" si="1678"/>
        <v>0</v>
      </c>
      <c r="AD1704" s="588">
        <f t="shared" si="1654"/>
        <v>0</v>
      </c>
      <c r="AE1704" s="587"/>
      <c r="AF1704" s="588">
        <f t="shared" si="1679"/>
        <v>0</v>
      </c>
      <c r="AG1704" s="588">
        <f t="shared" si="1655"/>
        <v>0</v>
      </c>
      <c r="AH1704" s="587"/>
      <c r="AI1704" s="588">
        <f t="shared" si="1680"/>
        <v>0</v>
      </c>
      <c r="AJ1704" s="588">
        <f t="shared" si="1656"/>
        <v>0</v>
      </c>
      <c r="AK1704" s="587"/>
      <c r="AL1704" s="588">
        <f t="shared" si="1681"/>
        <v>0</v>
      </c>
      <c r="AM1704" s="588">
        <f t="shared" si="1657"/>
        <v>0</v>
      </c>
      <c r="AN1704" s="587"/>
      <c r="AO1704" s="588">
        <f t="shared" si="1682"/>
        <v>0</v>
      </c>
      <c r="AP1704" s="588">
        <f t="shared" si="1658"/>
        <v>0</v>
      </c>
      <c r="AQ1704" s="587"/>
      <c r="AR1704" s="588">
        <f t="shared" si="1683"/>
        <v>0</v>
      </c>
      <c r="AS1704" s="588">
        <f t="shared" si="1662"/>
        <v>0</v>
      </c>
      <c r="AT1704" s="587"/>
      <c r="AU1704" s="588">
        <f t="shared" si="1684"/>
        <v>0</v>
      </c>
      <c r="AV1704" s="588">
        <f t="shared" si="1659"/>
        <v>0</v>
      </c>
      <c r="AW1704" s="587"/>
      <c r="AX1704" s="652"/>
      <c r="AY1704" s="706">
        <f t="shared" si="1660"/>
        <v>0</v>
      </c>
      <c r="BC1704" s="30">
        <f t="shared" si="1663"/>
        <v>0</v>
      </c>
      <c r="BD1704" s="30">
        <f t="shared" si="1664"/>
        <v>0</v>
      </c>
      <c r="BE1704" s="30">
        <f t="shared" si="1686"/>
        <v>0</v>
      </c>
      <c r="BF1704" s="30">
        <f t="shared" si="1665"/>
        <v>0</v>
      </c>
      <c r="BG1704" s="30">
        <f t="shared" si="1666"/>
        <v>0</v>
      </c>
      <c r="BH1704" s="30">
        <f t="shared" si="1685"/>
        <v>0</v>
      </c>
      <c r="BI1704" s="30">
        <f t="shared" si="1647"/>
        <v>0</v>
      </c>
      <c r="BJ1704" s="30">
        <f t="shared" si="1667"/>
        <v>0</v>
      </c>
      <c r="BK1704" s="704">
        <f t="shared" si="1668"/>
        <v>0</v>
      </c>
      <c r="BL1704" s="30">
        <f t="shared" si="1669"/>
        <v>0</v>
      </c>
      <c r="BM1704" s="30">
        <f t="shared" si="1670"/>
        <v>0</v>
      </c>
      <c r="BN1704" s="30">
        <f t="shared" si="1688"/>
        <v>0</v>
      </c>
    </row>
    <row r="1705" spans="1:66" ht="15.75" thickBot="1" x14ac:dyDescent="0.3">
      <c r="A1705" s="52"/>
      <c r="B1705" s="53"/>
      <c r="C1705" s="700"/>
      <c r="D1705" s="53"/>
      <c r="E1705" s="62" t="e">
        <f t="shared" si="1689"/>
        <v>#N/A</v>
      </c>
      <c r="F1705" s="664" t="str">
        <f t="shared" si="1687"/>
        <v/>
      </c>
      <c r="G1705" s="587"/>
      <c r="H1705" s="588">
        <f t="shared" si="1671"/>
        <v>0</v>
      </c>
      <c r="I1705" s="588">
        <f t="shared" si="1648"/>
        <v>0</v>
      </c>
      <c r="J1705" s="587"/>
      <c r="K1705" s="588">
        <f t="shared" si="1672"/>
        <v>0</v>
      </c>
      <c r="L1705" s="588">
        <f t="shared" si="1649"/>
        <v>0</v>
      </c>
      <c r="M1705" s="587"/>
      <c r="N1705" s="588">
        <f t="shared" si="1673"/>
        <v>0</v>
      </c>
      <c r="O1705" s="588">
        <f t="shared" si="1650"/>
        <v>0</v>
      </c>
      <c r="P1705" s="587"/>
      <c r="Q1705" s="588">
        <f t="shared" si="1674"/>
        <v>0</v>
      </c>
      <c r="R1705" s="588">
        <f t="shared" si="1651"/>
        <v>0</v>
      </c>
      <c r="S1705" s="587"/>
      <c r="T1705" s="588">
        <f t="shared" si="1675"/>
        <v>0</v>
      </c>
      <c r="U1705" s="588">
        <f t="shared" si="1652"/>
        <v>0</v>
      </c>
      <c r="V1705" s="587"/>
      <c r="W1705" s="588">
        <f t="shared" si="1676"/>
        <v>0</v>
      </c>
      <c r="X1705" s="588">
        <f t="shared" si="1653"/>
        <v>0</v>
      </c>
      <c r="Y1705" s="587"/>
      <c r="Z1705" s="588">
        <f t="shared" si="1677"/>
        <v>0</v>
      </c>
      <c r="AA1705" s="588">
        <f t="shared" si="1661"/>
        <v>0</v>
      </c>
      <c r="AB1705" s="587"/>
      <c r="AC1705" s="588">
        <f t="shared" si="1678"/>
        <v>0</v>
      </c>
      <c r="AD1705" s="588">
        <f t="shared" si="1654"/>
        <v>0</v>
      </c>
      <c r="AE1705" s="587"/>
      <c r="AF1705" s="588">
        <f t="shared" si="1679"/>
        <v>0</v>
      </c>
      <c r="AG1705" s="588">
        <f t="shared" si="1655"/>
        <v>0</v>
      </c>
      <c r="AH1705" s="587"/>
      <c r="AI1705" s="588">
        <f t="shared" si="1680"/>
        <v>0</v>
      </c>
      <c r="AJ1705" s="588">
        <f t="shared" si="1656"/>
        <v>0</v>
      </c>
      <c r="AK1705" s="587"/>
      <c r="AL1705" s="588">
        <f t="shared" si="1681"/>
        <v>0</v>
      </c>
      <c r="AM1705" s="588">
        <f t="shared" si="1657"/>
        <v>0</v>
      </c>
      <c r="AN1705" s="587"/>
      <c r="AO1705" s="588">
        <f t="shared" si="1682"/>
        <v>0</v>
      </c>
      <c r="AP1705" s="588">
        <f t="shared" si="1658"/>
        <v>0</v>
      </c>
      <c r="AQ1705" s="587"/>
      <c r="AR1705" s="588">
        <f t="shared" si="1683"/>
        <v>0</v>
      </c>
      <c r="AS1705" s="588">
        <f t="shared" si="1662"/>
        <v>0</v>
      </c>
      <c r="AT1705" s="587"/>
      <c r="AU1705" s="588">
        <f t="shared" si="1684"/>
        <v>0</v>
      </c>
      <c r="AV1705" s="588">
        <f t="shared" si="1659"/>
        <v>0</v>
      </c>
      <c r="AW1705" s="587"/>
      <c r="AX1705" s="652"/>
      <c r="AY1705" s="706">
        <f t="shared" si="1660"/>
        <v>0</v>
      </c>
      <c r="BC1705" s="30">
        <f t="shared" si="1663"/>
        <v>0</v>
      </c>
      <c r="BD1705" s="30">
        <f t="shared" si="1664"/>
        <v>0</v>
      </c>
      <c r="BE1705" s="30">
        <f t="shared" si="1686"/>
        <v>0</v>
      </c>
      <c r="BF1705" s="30">
        <f t="shared" si="1665"/>
        <v>0</v>
      </c>
      <c r="BG1705" s="30">
        <f t="shared" si="1666"/>
        <v>0</v>
      </c>
      <c r="BH1705" s="30">
        <f t="shared" si="1685"/>
        <v>0</v>
      </c>
      <c r="BI1705" s="30">
        <f t="shared" si="1647"/>
        <v>0</v>
      </c>
      <c r="BJ1705" s="30">
        <f t="shared" si="1667"/>
        <v>0</v>
      </c>
      <c r="BK1705" s="704">
        <f t="shared" si="1668"/>
        <v>0</v>
      </c>
      <c r="BL1705" s="30">
        <f t="shared" si="1669"/>
        <v>0</v>
      </c>
      <c r="BM1705" s="30">
        <f t="shared" si="1670"/>
        <v>0</v>
      </c>
      <c r="BN1705" s="30">
        <f t="shared" si="1688"/>
        <v>0</v>
      </c>
    </row>
    <row r="1706" spans="1:66" ht="15.75" thickBot="1" x14ac:dyDescent="0.3">
      <c r="A1706" s="52"/>
      <c r="B1706" s="53"/>
      <c r="C1706" s="700"/>
      <c r="D1706" s="53"/>
      <c r="E1706" s="62" t="e">
        <f t="shared" si="1689"/>
        <v>#N/A</v>
      </c>
      <c r="F1706" s="664" t="str">
        <f t="shared" si="1687"/>
        <v/>
      </c>
      <c r="G1706" s="587"/>
      <c r="H1706" s="588">
        <f t="shared" si="1671"/>
        <v>0</v>
      </c>
      <c r="I1706" s="588">
        <f t="shared" si="1648"/>
        <v>0</v>
      </c>
      <c r="J1706" s="587"/>
      <c r="K1706" s="588">
        <f t="shared" si="1672"/>
        <v>0</v>
      </c>
      <c r="L1706" s="588">
        <f t="shared" si="1649"/>
        <v>0</v>
      </c>
      <c r="M1706" s="587"/>
      <c r="N1706" s="588">
        <f t="shared" si="1673"/>
        <v>0</v>
      </c>
      <c r="O1706" s="588">
        <f t="shared" si="1650"/>
        <v>0</v>
      </c>
      <c r="P1706" s="587"/>
      <c r="Q1706" s="588">
        <f t="shared" si="1674"/>
        <v>0</v>
      </c>
      <c r="R1706" s="588">
        <f t="shared" si="1651"/>
        <v>0</v>
      </c>
      <c r="S1706" s="587"/>
      <c r="T1706" s="588">
        <f t="shared" si="1675"/>
        <v>0</v>
      </c>
      <c r="U1706" s="588">
        <f t="shared" si="1652"/>
        <v>0</v>
      </c>
      <c r="V1706" s="587"/>
      <c r="W1706" s="588">
        <f t="shared" si="1676"/>
        <v>0</v>
      </c>
      <c r="X1706" s="588">
        <f t="shared" si="1653"/>
        <v>0</v>
      </c>
      <c r="Y1706" s="587"/>
      <c r="Z1706" s="588">
        <f t="shared" si="1677"/>
        <v>0</v>
      </c>
      <c r="AA1706" s="588">
        <f t="shared" si="1661"/>
        <v>0</v>
      </c>
      <c r="AB1706" s="587"/>
      <c r="AC1706" s="588">
        <f t="shared" si="1678"/>
        <v>0</v>
      </c>
      <c r="AD1706" s="588">
        <f t="shared" si="1654"/>
        <v>0</v>
      </c>
      <c r="AE1706" s="587"/>
      <c r="AF1706" s="588">
        <f t="shared" si="1679"/>
        <v>0</v>
      </c>
      <c r="AG1706" s="588">
        <f t="shared" si="1655"/>
        <v>0</v>
      </c>
      <c r="AH1706" s="587"/>
      <c r="AI1706" s="588">
        <f t="shared" si="1680"/>
        <v>0</v>
      </c>
      <c r="AJ1706" s="588">
        <f t="shared" si="1656"/>
        <v>0</v>
      </c>
      <c r="AK1706" s="587"/>
      <c r="AL1706" s="588">
        <f t="shared" si="1681"/>
        <v>0</v>
      </c>
      <c r="AM1706" s="588">
        <f t="shared" si="1657"/>
        <v>0</v>
      </c>
      <c r="AN1706" s="587"/>
      <c r="AO1706" s="588">
        <f t="shared" si="1682"/>
        <v>0</v>
      </c>
      <c r="AP1706" s="588">
        <f t="shared" si="1658"/>
        <v>0</v>
      </c>
      <c r="AQ1706" s="587"/>
      <c r="AR1706" s="588">
        <f t="shared" si="1683"/>
        <v>0</v>
      </c>
      <c r="AS1706" s="588">
        <f t="shared" si="1662"/>
        <v>0</v>
      </c>
      <c r="AT1706" s="587"/>
      <c r="AU1706" s="588">
        <f t="shared" si="1684"/>
        <v>0</v>
      </c>
      <c r="AV1706" s="588">
        <f t="shared" si="1659"/>
        <v>0</v>
      </c>
      <c r="AW1706" s="587"/>
      <c r="AX1706" s="652"/>
      <c r="AY1706" s="706">
        <f t="shared" si="1660"/>
        <v>0</v>
      </c>
      <c r="BC1706" s="30">
        <f t="shared" si="1663"/>
        <v>0</v>
      </c>
      <c r="BD1706" s="30">
        <f t="shared" si="1664"/>
        <v>0</v>
      </c>
      <c r="BE1706" s="30">
        <f t="shared" si="1686"/>
        <v>0</v>
      </c>
      <c r="BF1706" s="30">
        <f t="shared" si="1665"/>
        <v>0</v>
      </c>
      <c r="BG1706" s="30">
        <f t="shared" si="1666"/>
        <v>0</v>
      </c>
      <c r="BH1706" s="30">
        <f t="shared" si="1685"/>
        <v>0</v>
      </c>
      <c r="BI1706" s="30">
        <f t="shared" si="1647"/>
        <v>0</v>
      </c>
      <c r="BJ1706" s="30">
        <f t="shared" si="1667"/>
        <v>0</v>
      </c>
      <c r="BK1706" s="704">
        <f t="shared" si="1668"/>
        <v>0</v>
      </c>
      <c r="BL1706" s="30">
        <f t="shared" si="1669"/>
        <v>0</v>
      </c>
      <c r="BM1706" s="30">
        <f t="shared" si="1670"/>
        <v>0</v>
      </c>
      <c r="BN1706" s="30">
        <f t="shared" si="1688"/>
        <v>0</v>
      </c>
    </row>
    <row r="1707" spans="1:66" ht="15.75" thickBot="1" x14ac:dyDescent="0.3">
      <c r="A1707" s="52"/>
      <c r="B1707" s="53"/>
      <c r="C1707" s="700"/>
      <c r="D1707" s="53"/>
      <c r="E1707" s="62" t="e">
        <f t="shared" si="1689"/>
        <v>#N/A</v>
      </c>
      <c r="F1707" s="664" t="str">
        <f t="shared" si="1687"/>
        <v/>
      </c>
      <c r="G1707" s="587"/>
      <c r="H1707" s="588">
        <f t="shared" si="1671"/>
        <v>0</v>
      </c>
      <c r="I1707" s="588">
        <f t="shared" si="1648"/>
        <v>0</v>
      </c>
      <c r="J1707" s="587"/>
      <c r="K1707" s="588">
        <f t="shared" si="1672"/>
        <v>0</v>
      </c>
      <c r="L1707" s="588">
        <f t="shared" si="1649"/>
        <v>0</v>
      </c>
      <c r="M1707" s="587"/>
      <c r="N1707" s="588">
        <f t="shared" si="1673"/>
        <v>0</v>
      </c>
      <c r="O1707" s="588">
        <f t="shared" si="1650"/>
        <v>0</v>
      </c>
      <c r="P1707" s="587"/>
      <c r="Q1707" s="588">
        <f t="shared" si="1674"/>
        <v>0</v>
      </c>
      <c r="R1707" s="588">
        <f t="shared" si="1651"/>
        <v>0</v>
      </c>
      <c r="S1707" s="587"/>
      <c r="T1707" s="588">
        <f t="shared" si="1675"/>
        <v>0</v>
      </c>
      <c r="U1707" s="588">
        <f t="shared" si="1652"/>
        <v>0</v>
      </c>
      <c r="V1707" s="587"/>
      <c r="W1707" s="588">
        <f t="shared" si="1676"/>
        <v>0</v>
      </c>
      <c r="X1707" s="588">
        <f t="shared" si="1653"/>
        <v>0</v>
      </c>
      <c r="Y1707" s="587"/>
      <c r="Z1707" s="588">
        <f t="shared" si="1677"/>
        <v>0</v>
      </c>
      <c r="AA1707" s="588">
        <f t="shared" si="1661"/>
        <v>0</v>
      </c>
      <c r="AB1707" s="587"/>
      <c r="AC1707" s="588">
        <f t="shared" si="1678"/>
        <v>0</v>
      </c>
      <c r="AD1707" s="588">
        <f t="shared" si="1654"/>
        <v>0</v>
      </c>
      <c r="AE1707" s="587"/>
      <c r="AF1707" s="588">
        <f t="shared" si="1679"/>
        <v>0</v>
      </c>
      <c r="AG1707" s="588">
        <f t="shared" si="1655"/>
        <v>0</v>
      </c>
      <c r="AH1707" s="587"/>
      <c r="AI1707" s="588">
        <f t="shared" si="1680"/>
        <v>0</v>
      </c>
      <c r="AJ1707" s="588">
        <f t="shared" si="1656"/>
        <v>0</v>
      </c>
      <c r="AK1707" s="587"/>
      <c r="AL1707" s="588">
        <f t="shared" si="1681"/>
        <v>0</v>
      </c>
      <c r="AM1707" s="588">
        <f t="shared" si="1657"/>
        <v>0</v>
      </c>
      <c r="AN1707" s="587"/>
      <c r="AO1707" s="588">
        <f t="shared" si="1682"/>
        <v>0</v>
      </c>
      <c r="AP1707" s="588">
        <f t="shared" si="1658"/>
        <v>0</v>
      </c>
      <c r="AQ1707" s="587"/>
      <c r="AR1707" s="588">
        <f t="shared" si="1683"/>
        <v>0</v>
      </c>
      <c r="AS1707" s="588">
        <f t="shared" si="1662"/>
        <v>0</v>
      </c>
      <c r="AT1707" s="587"/>
      <c r="AU1707" s="588">
        <f t="shared" si="1684"/>
        <v>0</v>
      </c>
      <c r="AV1707" s="588">
        <f t="shared" si="1659"/>
        <v>0</v>
      </c>
      <c r="AW1707" s="587"/>
      <c r="AX1707" s="652"/>
      <c r="AY1707" s="706">
        <f t="shared" si="1660"/>
        <v>0</v>
      </c>
      <c r="BC1707" s="30">
        <f t="shared" si="1663"/>
        <v>0</v>
      </c>
      <c r="BD1707" s="30">
        <f t="shared" si="1664"/>
        <v>0</v>
      </c>
      <c r="BE1707" s="30">
        <f t="shared" si="1686"/>
        <v>0</v>
      </c>
      <c r="BF1707" s="30">
        <f t="shared" si="1665"/>
        <v>0</v>
      </c>
      <c r="BG1707" s="30">
        <f t="shared" si="1666"/>
        <v>0</v>
      </c>
      <c r="BH1707" s="30">
        <f t="shared" si="1685"/>
        <v>0</v>
      </c>
      <c r="BI1707" s="30">
        <f t="shared" si="1647"/>
        <v>0</v>
      </c>
      <c r="BJ1707" s="30">
        <f t="shared" si="1667"/>
        <v>0</v>
      </c>
      <c r="BK1707" s="704">
        <f t="shared" si="1668"/>
        <v>0</v>
      </c>
      <c r="BL1707" s="30">
        <f t="shared" si="1669"/>
        <v>0</v>
      </c>
      <c r="BM1707" s="30">
        <f t="shared" si="1670"/>
        <v>0</v>
      </c>
      <c r="BN1707" s="30">
        <f t="shared" si="1688"/>
        <v>0</v>
      </c>
    </row>
    <row r="1708" spans="1:66" ht="15.75" thickBot="1" x14ac:dyDescent="0.3">
      <c r="A1708" s="52"/>
      <c r="B1708" s="53"/>
      <c r="C1708" s="700"/>
      <c r="D1708" s="53"/>
      <c r="E1708" s="62" t="e">
        <f t="shared" si="1689"/>
        <v>#N/A</v>
      </c>
      <c r="F1708" s="664" t="str">
        <f t="shared" si="1687"/>
        <v/>
      </c>
      <c r="G1708" s="587"/>
      <c r="H1708" s="588">
        <f t="shared" si="1671"/>
        <v>0</v>
      </c>
      <c r="I1708" s="588">
        <f t="shared" si="1648"/>
        <v>0</v>
      </c>
      <c r="J1708" s="587"/>
      <c r="K1708" s="588">
        <f t="shared" si="1672"/>
        <v>0</v>
      </c>
      <c r="L1708" s="588">
        <f t="shared" si="1649"/>
        <v>0</v>
      </c>
      <c r="M1708" s="587"/>
      <c r="N1708" s="588">
        <f t="shared" si="1673"/>
        <v>0</v>
      </c>
      <c r="O1708" s="588">
        <f t="shared" si="1650"/>
        <v>0</v>
      </c>
      <c r="P1708" s="587"/>
      <c r="Q1708" s="588">
        <f t="shared" si="1674"/>
        <v>0</v>
      </c>
      <c r="R1708" s="588">
        <f t="shared" si="1651"/>
        <v>0</v>
      </c>
      <c r="S1708" s="587"/>
      <c r="T1708" s="588">
        <f t="shared" si="1675"/>
        <v>0</v>
      </c>
      <c r="U1708" s="588">
        <f t="shared" si="1652"/>
        <v>0</v>
      </c>
      <c r="V1708" s="587"/>
      <c r="W1708" s="588">
        <f t="shared" si="1676"/>
        <v>0</v>
      </c>
      <c r="X1708" s="588">
        <f t="shared" si="1653"/>
        <v>0</v>
      </c>
      <c r="Y1708" s="587"/>
      <c r="Z1708" s="588">
        <f t="shared" si="1677"/>
        <v>0</v>
      </c>
      <c r="AA1708" s="588">
        <f t="shared" si="1661"/>
        <v>0</v>
      </c>
      <c r="AB1708" s="587"/>
      <c r="AC1708" s="588">
        <f t="shared" si="1678"/>
        <v>0</v>
      </c>
      <c r="AD1708" s="588">
        <f t="shared" si="1654"/>
        <v>0</v>
      </c>
      <c r="AE1708" s="587"/>
      <c r="AF1708" s="588">
        <f t="shared" si="1679"/>
        <v>0</v>
      </c>
      <c r="AG1708" s="588">
        <f t="shared" si="1655"/>
        <v>0</v>
      </c>
      <c r="AH1708" s="587"/>
      <c r="AI1708" s="588">
        <f t="shared" si="1680"/>
        <v>0</v>
      </c>
      <c r="AJ1708" s="588">
        <f t="shared" si="1656"/>
        <v>0</v>
      </c>
      <c r="AK1708" s="587"/>
      <c r="AL1708" s="588">
        <f t="shared" si="1681"/>
        <v>0</v>
      </c>
      <c r="AM1708" s="588">
        <f t="shared" si="1657"/>
        <v>0</v>
      </c>
      <c r="AN1708" s="587"/>
      <c r="AO1708" s="588">
        <f t="shared" si="1682"/>
        <v>0</v>
      </c>
      <c r="AP1708" s="588">
        <f t="shared" si="1658"/>
        <v>0</v>
      </c>
      <c r="AQ1708" s="587"/>
      <c r="AR1708" s="588">
        <f t="shared" si="1683"/>
        <v>0</v>
      </c>
      <c r="AS1708" s="588">
        <f t="shared" si="1662"/>
        <v>0</v>
      </c>
      <c r="AT1708" s="587"/>
      <c r="AU1708" s="588">
        <f t="shared" si="1684"/>
        <v>0</v>
      </c>
      <c r="AV1708" s="588">
        <f t="shared" si="1659"/>
        <v>0</v>
      </c>
      <c r="AW1708" s="587"/>
      <c r="AX1708" s="652"/>
      <c r="AY1708" s="706">
        <f t="shared" si="1660"/>
        <v>0</v>
      </c>
      <c r="BC1708" s="30">
        <f t="shared" si="1663"/>
        <v>0</v>
      </c>
      <c r="BD1708" s="30">
        <f t="shared" si="1664"/>
        <v>0</v>
      </c>
      <c r="BE1708" s="30">
        <f t="shared" si="1686"/>
        <v>0</v>
      </c>
      <c r="BF1708" s="30">
        <f t="shared" si="1665"/>
        <v>0</v>
      </c>
      <c r="BG1708" s="30">
        <f t="shared" si="1666"/>
        <v>0</v>
      </c>
      <c r="BH1708" s="30">
        <f t="shared" si="1685"/>
        <v>0</v>
      </c>
      <c r="BI1708" s="30">
        <f t="shared" si="1647"/>
        <v>0</v>
      </c>
      <c r="BJ1708" s="30">
        <f t="shared" si="1667"/>
        <v>0</v>
      </c>
      <c r="BK1708" s="704">
        <f t="shared" si="1668"/>
        <v>0</v>
      </c>
      <c r="BL1708" s="30">
        <f t="shared" si="1669"/>
        <v>0</v>
      </c>
      <c r="BM1708" s="30">
        <f t="shared" si="1670"/>
        <v>0</v>
      </c>
      <c r="BN1708" s="30">
        <f t="shared" si="1688"/>
        <v>0</v>
      </c>
    </row>
    <row r="1709" spans="1:66" ht="15.75" thickBot="1" x14ac:dyDescent="0.3">
      <c r="A1709" s="52"/>
      <c r="B1709" s="53"/>
      <c r="C1709" s="700"/>
      <c r="D1709" s="53"/>
      <c r="E1709" s="62" t="e">
        <f t="shared" si="1689"/>
        <v>#N/A</v>
      </c>
      <c r="F1709" s="664" t="str">
        <f t="shared" si="1687"/>
        <v/>
      </c>
      <c r="G1709" s="587"/>
      <c r="H1709" s="588">
        <f t="shared" si="1671"/>
        <v>0</v>
      </c>
      <c r="I1709" s="588">
        <f t="shared" si="1648"/>
        <v>0</v>
      </c>
      <c r="J1709" s="587"/>
      <c r="K1709" s="588">
        <f t="shared" si="1672"/>
        <v>0</v>
      </c>
      <c r="L1709" s="588">
        <f t="shared" si="1649"/>
        <v>0</v>
      </c>
      <c r="M1709" s="587"/>
      <c r="N1709" s="588">
        <f t="shared" si="1673"/>
        <v>0</v>
      </c>
      <c r="O1709" s="588">
        <f t="shared" si="1650"/>
        <v>0</v>
      </c>
      <c r="P1709" s="587"/>
      <c r="Q1709" s="588">
        <f t="shared" si="1674"/>
        <v>0</v>
      </c>
      <c r="R1709" s="588">
        <f t="shared" si="1651"/>
        <v>0</v>
      </c>
      <c r="S1709" s="587"/>
      <c r="T1709" s="588">
        <f t="shared" si="1675"/>
        <v>0</v>
      </c>
      <c r="U1709" s="588">
        <f t="shared" si="1652"/>
        <v>0</v>
      </c>
      <c r="V1709" s="587"/>
      <c r="W1709" s="588">
        <f t="shared" si="1676"/>
        <v>0</v>
      </c>
      <c r="X1709" s="588">
        <f t="shared" si="1653"/>
        <v>0</v>
      </c>
      <c r="Y1709" s="587"/>
      <c r="Z1709" s="588">
        <f t="shared" si="1677"/>
        <v>0</v>
      </c>
      <c r="AA1709" s="588">
        <f t="shared" si="1661"/>
        <v>0</v>
      </c>
      <c r="AB1709" s="587"/>
      <c r="AC1709" s="588">
        <f t="shared" si="1678"/>
        <v>0</v>
      </c>
      <c r="AD1709" s="588">
        <f t="shared" si="1654"/>
        <v>0</v>
      </c>
      <c r="AE1709" s="587"/>
      <c r="AF1709" s="588">
        <f t="shared" si="1679"/>
        <v>0</v>
      </c>
      <c r="AG1709" s="588">
        <f t="shared" si="1655"/>
        <v>0</v>
      </c>
      <c r="AH1709" s="587"/>
      <c r="AI1709" s="588">
        <f t="shared" si="1680"/>
        <v>0</v>
      </c>
      <c r="AJ1709" s="588">
        <f t="shared" si="1656"/>
        <v>0</v>
      </c>
      <c r="AK1709" s="587"/>
      <c r="AL1709" s="588">
        <f t="shared" si="1681"/>
        <v>0</v>
      </c>
      <c r="AM1709" s="588">
        <f t="shared" si="1657"/>
        <v>0</v>
      </c>
      <c r="AN1709" s="587"/>
      <c r="AO1709" s="588">
        <f t="shared" si="1682"/>
        <v>0</v>
      </c>
      <c r="AP1709" s="588">
        <f t="shared" si="1658"/>
        <v>0</v>
      </c>
      <c r="AQ1709" s="587"/>
      <c r="AR1709" s="588">
        <f t="shared" si="1683"/>
        <v>0</v>
      </c>
      <c r="AS1709" s="588">
        <f t="shared" si="1662"/>
        <v>0</v>
      </c>
      <c r="AT1709" s="587"/>
      <c r="AU1709" s="588">
        <f t="shared" si="1684"/>
        <v>0</v>
      </c>
      <c r="AV1709" s="588">
        <f t="shared" si="1659"/>
        <v>0</v>
      </c>
      <c r="AW1709" s="587"/>
      <c r="AX1709" s="652"/>
      <c r="AY1709" s="706">
        <f t="shared" si="1660"/>
        <v>0</v>
      </c>
      <c r="BC1709" s="30">
        <f t="shared" si="1663"/>
        <v>0</v>
      </c>
      <c r="BD1709" s="30">
        <f t="shared" si="1664"/>
        <v>0</v>
      </c>
      <c r="BE1709" s="30">
        <f t="shared" si="1686"/>
        <v>0</v>
      </c>
      <c r="BF1709" s="30">
        <f t="shared" si="1665"/>
        <v>0</v>
      </c>
      <c r="BG1709" s="30">
        <f t="shared" si="1666"/>
        <v>0</v>
      </c>
      <c r="BH1709" s="30">
        <f t="shared" si="1685"/>
        <v>0</v>
      </c>
      <c r="BI1709" s="30">
        <f t="shared" si="1647"/>
        <v>0</v>
      </c>
      <c r="BJ1709" s="30">
        <f t="shared" si="1667"/>
        <v>0</v>
      </c>
      <c r="BK1709" s="704">
        <f t="shared" si="1668"/>
        <v>0</v>
      </c>
      <c r="BL1709" s="30">
        <f t="shared" si="1669"/>
        <v>0</v>
      </c>
      <c r="BM1709" s="30">
        <f t="shared" si="1670"/>
        <v>0</v>
      </c>
      <c r="BN1709" s="30">
        <f t="shared" si="1688"/>
        <v>0</v>
      </c>
    </row>
    <row r="1710" spans="1:66" ht="15.75" thickBot="1" x14ac:dyDescent="0.3">
      <c r="A1710" s="52"/>
      <c r="B1710" s="53"/>
      <c r="C1710" s="700"/>
      <c r="D1710" s="53"/>
      <c r="E1710" s="62" t="e">
        <f t="shared" si="1689"/>
        <v>#N/A</v>
      </c>
      <c r="F1710" s="664" t="str">
        <f t="shared" si="1687"/>
        <v/>
      </c>
      <c r="G1710" s="587"/>
      <c r="H1710" s="588">
        <f t="shared" si="1671"/>
        <v>0</v>
      </c>
      <c r="I1710" s="588">
        <f t="shared" si="1648"/>
        <v>0</v>
      </c>
      <c r="J1710" s="587"/>
      <c r="K1710" s="588">
        <f t="shared" si="1672"/>
        <v>0</v>
      </c>
      <c r="L1710" s="588">
        <f t="shared" si="1649"/>
        <v>0</v>
      </c>
      <c r="M1710" s="587"/>
      <c r="N1710" s="588">
        <f t="shared" si="1673"/>
        <v>0</v>
      </c>
      <c r="O1710" s="588">
        <f t="shared" si="1650"/>
        <v>0</v>
      </c>
      <c r="P1710" s="587"/>
      <c r="Q1710" s="588">
        <f t="shared" si="1674"/>
        <v>0</v>
      </c>
      <c r="R1710" s="588">
        <f t="shared" si="1651"/>
        <v>0</v>
      </c>
      <c r="S1710" s="587"/>
      <c r="T1710" s="588">
        <f t="shared" si="1675"/>
        <v>0</v>
      </c>
      <c r="U1710" s="588">
        <f t="shared" si="1652"/>
        <v>0</v>
      </c>
      <c r="V1710" s="587"/>
      <c r="W1710" s="588">
        <f t="shared" si="1676"/>
        <v>0</v>
      </c>
      <c r="X1710" s="588">
        <f t="shared" si="1653"/>
        <v>0</v>
      </c>
      <c r="Y1710" s="587"/>
      <c r="Z1710" s="588">
        <f t="shared" si="1677"/>
        <v>0</v>
      </c>
      <c r="AA1710" s="588">
        <f t="shared" si="1661"/>
        <v>0</v>
      </c>
      <c r="AB1710" s="587"/>
      <c r="AC1710" s="588">
        <f t="shared" si="1678"/>
        <v>0</v>
      </c>
      <c r="AD1710" s="588">
        <f t="shared" si="1654"/>
        <v>0</v>
      </c>
      <c r="AE1710" s="587"/>
      <c r="AF1710" s="588">
        <f t="shared" si="1679"/>
        <v>0</v>
      </c>
      <c r="AG1710" s="588">
        <f t="shared" si="1655"/>
        <v>0</v>
      </c>
      <c r="AH1710" s="587"/>
      <c r="AI1710" s="588">
        <f t="shared" si="1680"/>
        <v>0</v>
      </c>
      <c r="AJ1710" s="588">
        <f t="shared" si="1656"/>
        <v>0</v>
      </c>
      <c r="AK1710" s="587"/>
      <c r="AL1710" s="588">
        <f t="shared" si="1681"/>
        <v>0</v>
      </c>
      <c r="AM1710" s="588">
        <f t="shared" si="1657"/>
        <v>0</v>
      </c>
      <c r="AN1710" s="587"/>
      <c r="AO1710" s="588">
        <f t="shared" si="1682"/>
        <v>0</v>
      </c>
      <c r="AP1710" s="588">
        <f t="shared" si="1658"/>
        <v>0</v>
      </c>
      <c r="AQ1710" s="587"/>
      <c r="AR1710" s="588">
        <f t="shared" si="1683"/>
        <v>0</v>
      </c>
      <c r="AS1710" s="588">
        <f t="shared" si="1662"/>
        <v>0</v>
      </c>
      <c r="AT1710" s="587"/>
      <c r="AU1710" s="588">
        <f t="shared" si="1684"/>
        <v>0</v>
      </c>
      <c r="AV1710" s="588">
        <f t="shared" si="1659"/>
        <v>0</v>
      </c>
      <c r="AW1710" s="587"/>
      <c r="AX1710" s="652"/>
      <c r="AY1710" s="706">
        <f t="shared" si="1660"/>
        <v>0</v>
      </c>
      <c r="BC1710" s="30">
        <f t="shared" si="1663"/>
        <v>0</v>
      </c>
      <c r="BD1710" s="30">
        <f t="shared" si="1664"/>
        <v>0</v>
      </c>
      <c r="BE1710" s="30">
        <f t="shared" si="1686"/>
        <v>0</v>
      </c>
      <c r="BF1710" s="30">
        <f t="shared" si="1665"/>
        <v>0</v>
      </c>
      <c r="BG1710" s="30">
        <f t="shared" si="1666"/>
        <v>0</v>
      </c>
      <c r="BH1710" s="30">
        <f t="shared" si="1685"/>
        <v>0</v>
      </c>
      <c r="BI1710" s="30">
        <f t="shared" si="1647"/>
        <v>0</v>
      </c>
      <c r="BJ1710" s="30">
        <f t="shared" si="1667"/>
        <v>0</v>
      </c>
      <c r="BK1710" s="704">
        <f t="shared" si="1668"/>
        <v>0</v>
      </c>
      <c r="BL1710" s="30">
        <f t="shared" si="1669"/>
        <v>0</v>
      </c>
      <c r="BM1710" s="30">
        <f t="shared" si="1670"/>
        <v>0</v>
      </c>
      <c r="BN1710" s="30">
        <f t="shared" si="1688"/>
        <v>0</v>
      </c>
    </row>
    <row r="1711" spans="1:66" ht="15.75" thickBot="1" x14ac:dyDescent="0.3">
      <c r="A1711" s="52"/>
      <c r="B1711" s="53"/>
      <c r="C1711" s="700"/>
      <c r="D1711" s="53"/>
      <c r="E1711" s="62" t="e">
        <f t="shared" si="1689"/>
        <v>#N/A</v>
      </c>
      <c r="F1711" s="664" t="str">
        <f t="shared" si="1687"/>
        <v/>
      </c>
      <c r="G1711" s="587"/>
      <c r="H1711" s="588">
        <f t="shared" si="1671"/>
        <v>0</v>
      </c>
      <c r="I1711" s="588">
        <f t="shared" si="1648"/>
        <v>0</v>
      </c>
      <c r="J1711" s="587"/>
      <c r="K1711" s="588">
        <f t="shared" si="1672"/>
        <v>0</v>
      </c>
      <c r="L1711" s="588">
        <f t="shared" si="1649"/>
        <v>0</v>
      </c>
      <c r="M1711" s="587"/>
      <c r="N1711" s="588">
        <f t="shared" si="1673"/>
        <v>0</v>
      </c>
      <c r="O1711" s="588">
        <f t="shared" si="1650"/>
        <v>0</v>
      </c>
      <c r="P1711" s="587"/>
      <c r="Q1711" s="588">
        <f t="shared" si="1674"/>
        <v>0</v>
      </c>
      <c r="R1711" s="588">
        <f t="shared" si="1651"/>
        <v>0</v>
      </c>
      <c r="S1711" s="587"/>
      <c r="T1711" s="588">
        <f t="shared" si="1675"/>
        <v>0</v>
      </c>
      <c r="U1711" s="588">
        <f t="shared" si="1652"/>
        <v>0</v>
      </c>
      <c r="V1711" s="587"/>
      <c r="W1711" s="588">
        <f t="shared" si="1676"/>
        <v>0</v>
      </c>
      <c r="X1711" s="588">
        <f t="shared" si="1653"/>
        <v>0</v>
      </c>
      <c r="Y1711" s="587"/>
      <c r="Z1711" s="588">
        <f t="shared" si="1677"/>
        <v>0</v>
      </c>
      <c r="AA1711" s="588">
        <f t="shared" si="1661"/>
        <v>0</v>
      </c>
      <c r="AB1711" s="587"/>
      <c r="AC1711" s="588">
        <f t="shared" si="1678"/>
        <v>0</v>
      </c>
      <c r="AD1711" s="588">
        <f t="shared" si="1654"/>
        <v>0</v>
      </c>
      <c r="AE1711" s="587"/>
      <c r="AF1711" s="588">
        <f t="shared" si="1679"/>
        <v>0</v>
      </c>
      <c r="AG1711" s="588">
        <f t="shared" si="1655"/>
        <v>0</v>
      </c>
      <c r="AH1711" s="587"/>
      <c r="AI1711" s="588">
        <f t="shared" si="1680"/>
        <v>0</v>
      </c>
      <c r="AJ1711" s="588">
        <f t="shared" si="1656"/>
        <v>0</v>
      </c>
      <c r="AK1711" s="587"/>
      <c r="AL1711" s="588">
        <f t="shared" si="1681"/>
        <v>0</v>
      </c>
      <c r="AM1711" s="588">
        <f t="shared" si="1657"/>
        <v>0</v>
      </c>
      <c r="AN1711" s="587"/>
      <c r="AO1711" s="588">
        <f t="shared" si="1682"/>
        <v>0</v>
      </c>
      <c r="AP1711" s="588">
        <f t="shared" si="1658"/>
        <v>0</v>
      </c>
      <c r="AQ1711" s="587"/>
      <c r="AR1711" s="588">
        <f t="shared" si="1683"/>
        <v>0</v>
      </c>
      <c r="AS1711" s="588">
        <f t="shared" si="1662"/>
        <v>0</v>
      </c>
      <c r="AT1711" s="587"/>
      <c r="AU1711" s="588">
        <f t="shared" si="1684"/>
        <v>0</v>
      </c>
      <c r="AV1711" s="588">
        <f t="shared" si="1659"/>
        <v>0</v>
      </c>
      <c r="AW1711" s="587"/>
      <c r="AX1711" s="652"/>
      <c r="AY1711" s="706">
        <f t="shared" si="1660"/>
        <v>0</v>
      </c>
      <c r="BC1711" s="30">
        <f t="shared" si="1663"/>
        <v>0</v>
      </c>
      <c r="BD1711" s="30">
        <f t="shared" si="1664"/>
        <v>0</v>
      </c>
      <c r="BE1711" s="30">
        <f t="shared" si="1686"/>
        <v>0</v>
      </c>
      <c r="BF1711" s="30">
        <f t="shared" si="1665"/>
        <v>0</v>
      </c>
      <c r="BG1711" s="30">
        <f t="shared" si="1666"/>
        <v>0</v>
      </c>
      <c r="BH1711" s="30">
        <f t="shared" si="1685"/>
        <v>0</v>
      </c>
      <c r="BI1711" s="30">
        <f t="shared" ref="BI1711:BI1755" si="1690">AD1711-AA1711</f>
        <v>0</v>
      </c>
      <c r="BJ1711" s="30">
        <f t="shared" si="1667"/>
        <v>0</v>
      </c>
      <c r="BK1711" s="704">
        <f t="shared" si="1668"/>
        <v>0</v>
      </c>
      <c r="BL1711" s="30">
        <f t="shared" si="1669"/>
        <v>0</v>
      </c>
      <c r="BM1711" s="30">
        <f t="shared" si="1670"/>
        <v>0</v>
      </c>
      <c r="BN1711" s="30">
        <f t="shared" si="1688"/>
        <v>0</v>
      </c>
    </row>
    <row r="1712" spans="1:66" ht="15.75" thickBot="1" x14ac:dyDescent="0.3">
      <c r="A1712" s="52"/>
      <c r="B1712" s="53"/>
      <c r="C1712" s="700"/>
      <c r="D1712" s="53"/>
      <c r="E1712" s="62" t="e">
        <f t="shared" si="1689"/>
        <v>#N/A</v>
      </c>
      <c r="F1712" s="664" t="str">
        <f t="shared" si="1687"/>
        <v/>
      </c>
      <c r="G1712" s="587"/>
      <c r="H1712" s="588">
        <f t="shared" si="1671"/>
        <v>0</v>
      </c>
      <c r="I1712" s="588">
        <f t="shared" ref="I1712:I1762" si="1691">SUM(G1712:H1712)</f>
        <v>0</v>
      </c>
      <c r="J1712" s="587"/>
      <c r="K1712" s="588">
        <f t="shared" si="1672"/>
        <v>0</v>
      </c>
      <c r="L1712" s="588">
        <f t="shared" ref="L1712:L1762" si="1692">SUM(J1712:K1712)</f>
        <v>0</v>
      </c>
      <c r="M1712" s="587"/>
      <c r="N1712" s="588">
        <f t="shared" si="1673"/>
        <v>0</v>
      </c>
      <c r="O1712" s="588">
        <f t="shared" ref="O1712:O1762" si="1693">SUM(M1712:N1712)</f>
        <v>0</v>
      </c>
      <c r="P1712" s="587"/>
      <c r="Q1712" s="588">
        <f t="shared" si="1674"/>
        <v>0</v>
      </c>
      <c r="R1712" s="588">
        <f t="shared" ref="R1712:R1762" si="1694">SUM(P1712:Q1712)</f>
        <v>0</v>
      </c>
      <c r="S1712" s="587"/>
      <c r="T1712" s="588">
        <f t="shared" si="1675"/>
        <v>0</v>
      </c>
      <c r="U1712" s="588">
        <f t="shared" ref="U1712:U1762" si="1695">SUM(S1712:T1712)</f>
        <v>0</v>
      </c>
      <c r="V1712" s="587"/>
      <c r="W1712" s="588">
        <f t="shared" si="1676"/>
        <v>0</v>
      </c>
      <c r="X1712" s="588">
        <f t="shared" ref="X1712:X1762" si="1696">SUM(V1712:W1712)</f>
        <v>0</v>
      </c>
      <c r="Y1712" s="587"/>
      <c r="Z1712" s="588">
        <f t="shared" si="1677"/>
        <v>0</v>
      </c>
      <c r="AA1712" s="588">
        <f t="shared" si="1661"/>
        <v>0</v>
      </c>
      <c r="AB1712" s="587"/>
      <c r="AC1712" s="588">
        <f t="shared" si="1678"/>
        <v>0</v>
      </c>
      <c r="AD1712" s="588">
        <f t="shared" ref="AD1712:AD1762" si="1697">SUM(AB1712:AC1712)</f>
        <v>0</v>
      </c>
      <c r="AE1712" s="587"/>
      <c r="AF1712" s="588">
        <f t="shared" si="1679"/>
        <v>0</v>
      </c>
      <c r="AG1712" s="588">
        <f t="shared" ref="AG1712:AG1762" si="1698">SUM(AE1712:AF1712)</f>
        <v>0</v>
      </c>
      <c r="AH1712" s="587"/>
      <c r="AI1712" s="588">
        <f t="shared" si="1680"/>
        <v>0</v>
      </c>
      <c r="AJ1712" s="588">
        <f t="shared" ref="AJ1712:AJ1762" si="1699">SUM(AH1712:AI1712)</f>
        <v>0</v>
      </c>
      <c r="AK1712" s="587"/>
      <c r="AL1712" s="588">
        <f t="shared" si="1681"/>
        <v>0</v>
      </c>
      <c r="AM1712" s="588">
        <f t="shared" ref="AM1712:AM1762" si="1700">SUM(AK1712:AL1712)</f>
        <v>0</v>
      </c>
      <c r="AN1712" s="587"/>
      <c r="AO1712" s="588">
        <f t="shared" si="1682"/>
        <v>0</v>
      </c>
      <c r="AP1712" s="588">
        <f t="shared" ref="AP1712:AP1762" si="1701">SUM(AN1712:AO1712)</f>
        <v>0</v>
      </c>
      <c r="AQ1712" s="587"/>
      <c r="AR1712" s="588">
        <f t="shared" si="1683"/>
        <v>0</v>
      </c>
      <c r="AS1712" s="588">
        <f t="shared" si="1662"/>
        <v>0</v>
      </c>
      <c r="AT1712" s="587"/>
      <c r="AU1712" s="588">
        <f t="shared" si="1684"/>
        <v>0</v>
      </c>
      <c r="AV1712" s="588">
        <f t="shared" ref="AV1712:AV1762" si="1702">SUM(AT1712:AU1712)</f>
        <v>0</v>
      </c>
      <c r="AW1712" s="587"/>
      <c r="AX1712" s="652"/>
      <c r="AY1712" s="706">
        <f t="shared" si="1660"/>
        <v>0</v>
      </c>
      <c r="BC1712" s="30">
        <f t="shared" si="1663"/>
        <v>0</v>
      </c>
      <c r="BD1712" s="30">
        <f t="shared" si="1664"/>
        <v>0</v>
      </c>
      <c r="BE1712" s="30">
        <f t="shared" si="1686"/>
        <v>0</v>
      </c>
      <c r="BF1712" s="30">
        <f t="shared" si="1665"/>
        <v>0</v>
      </c>
      <c r="BG1712" s="30">
        <f t="shared" si="1666"/>
        <v>0</v>
      </c>
      <c r="BH1712" s="30">
        <f t="shared" si="1685"/>
        <v>0</v>
      </c>
      <c r="BI1712" s="30">
        <f t="shared" si="1690"/>
        <v>0</v>
      </c>
      <c r="BJ1712" s="30">
        <f t="shared" si="1667"/>
        <v>0</v>
      </c>
      <c r="BK1712" s="704">
        <f t="shared" si="1668"/>
        <v>0</v>
      </c>
      <c r="BL1712" s="30">
        <f t="shared" si="1669"/>
        <v>0</v>
      </c>
      <c r="BM1712" s="30">
        <f t="shared" si="1670"/>
        <v>0</v>
      </c>
      <c r="BN1712" s="30">
        <f t="shared" si="1688"/>
        <v>0</v>
      </c>
    </row>
    <row r="1713" spans="1:66" ht="15.75" thickBot="1" x14ac:dyDescent="0.3">
      <c r="A1713" s="52"/>
      <c r="B1713" s="53"/>
      <c r="C1713" s="700"/>
      <c r="D1713" s="53"/>
      <c r="E1713" s="62" t="e">
        <f t="shared" si="1689"/>
        <v>#N/A</v>
      </c>
      <c r="F1713" s="664" t="str">
        <f t="shared" si="1687"/>
        <v/>
      </c>
      <c r="G1713" s="587"/>
      <c r="H1713" s="588">
        <f t="shared" si="1671"/>
        <v>0</v>
      </c>
      <c r="I1713" s="588">
        <f t="shared" si="1691"/>
        <v>0</v>
      </c>
      <c r="J1713" s="587"/>
      <c r="K1713" s="588">
        <f t="shared" si="1672"/>
        <v>0</v>
      </c>
      <c r="L1713" s="588">
        <f t="shared" si="1692"/>
        <v>0</v>
      </c>
      <c r="M1713" s="587"/>
      <c r="N1713" s="588">
        <f t="shared" si="1673"/>
        <v>0</v>
      </c>
      <c r="O1713" s="588">
        <f t="shared" si="1693"/>
        <v>0</v>
      </c>
      <c r="P1713" s="587"/>
      <c r="Q1713" s="588">
        <f t="shared" si="1674"/>
        <v>0</v>
      </c>
      <c r="R1713" s="588">
        <f t="shared" si="1694"/>
        <v>0</v>
      </c>
      <c r="S1713" s="587"/>
      <c r="T1713" s="588">
        <f t="shared" si="1675"/>
        <v>0</v>
      </c>
      <c r="U1713" s="588">
        <f t="shared" si="1695"/>
        <v>0</v>
      </c>
      <c r="V1713" s="587"/>
      <c r="W1713" s="588">
        <f t="shared" si="1676"/>
        <v>0</v>
      </c>
      <c r="X1713" s="588">
        <f t="shared" si="1696"/>
        <v>0</v>
      </c>
      <c r="Y1713" s="587"/>
      <c r="Z1713" s="588">
        <f t="shared" si="1677"/>
        <v>0</v>
      </c>
      <c r="AA1713" s="588">
        <f t="shared" si="1661"/>
        <v>0</v>
      </c>
      <c r="AB1713" s="587"/>
      <c r="AC1713" s="588">
        <f t="shared" si="1678"/>
        <v>0</v>
      </c>
      <c r="AD1713" s="588">
        <f t="shared" si="1697"/>
        <v>0</v>
      </c>
      <c r="AE1713" s="587"/>
      <c r="AF1713" s="588">
        <f t="shared" si="1679"/>
        <v>0</v>
      </c>
      <c r="AG1713" s="588">
        <f t="shared" si="1698"/>
        <v>0</v>
      </c>
      <c r="AH1713" s="587"/>
      <c r="AI1713" s="588">
        <f t="shared" si="1680"/>
        <v>0</v>
      </c>
      <c r="AJ1713" s="588">
        <f t="shared" si="1699"/>
        <v>0</v>
      </c>
      <c r="AK1713" s="587"/>
      <c r="AL1713" s="588">
        <f t="shared" si="1681"/>
        <v>0</v>
      </c>
      <c r="AM1713" s="588">
        <f t="shared" si="1700"/>
        <v>0</v>
      </c>
      <c r="AN1713" s="587"/>
      <c r="AO1713" s="588">
        <f t="shared" si="1682"/>
        <v>0</v>
      </c>
      <c r="AP1713" s="588">
        <f t="shared" si="1701"/>
        <v>0</v>
      </c>
      <c r="AQ1713" s="587"/>
      <c r="AR1713" s="588">
        <f t="shared" si="1683"/>
        <v>0</v>
      </c>
      <c r="AS1713" s="588">
        <f t="shared" si="1662"/>
        <v>0</v>
      </c>
      <c r="AT1713" s="587"/>
      <c r="AU1713" s="588">
        <f t="shared" si="1684"/>
        <v>0</v>
      </c>
      <c r="AV1713" s="588">
        <f t="shared" si="1702"/>
        <v>0</v>
      </c>
      <c r="AW1713" s="587"/>
      <c r="AX1713" s="652"/>
      <c r="AY1713" s="706">
        <f t="shared" ref="AY1713:AY1762" si="1703">AS1713-AX1713</f>
        <v>0</v>
      </c>
      <c r="BC1713" s="30">
        <f t="shared" si="1663"/>
        <v>0</v>
      </c>
      <c r="BD1713" s="30">
        <f t="shared" si="1664"/>
        <v>0</v>
      </c>
      <c r="BE1713" s="30">
        <f t="shared" si="1686"/>
        <v>0</v>
      </c>
      <c r="BF1713" s="30">
        <f t="shared" si="1665"/>
        <v>0</v>
      </c>
      <c r="BG1713" s="30">
        <f t="shared" si="1666"/>
        <v>0</v>
      </c>
      <c r="BH1713" s="30">
        <f t="shared" si="1685"/>
        <v>0</v>
      </c>
      <c r="BI1713" s="30">
        <f t="shared" si="1690"/>
        <v>0</v>
      </c>
      <c r="BJ1713" s="30">
        <f t="shared" si="1667"/>
        <v>0</v>
      </c>
      <c r="BK1713" s="704">
        <f t="shared" si="1668"/>
        <v>0</v>
      </c>
      <c r="BL1713" s="30">
        <f t="shared" si="1669"/>
        <v>0</v>
      </c>
      <c r="BM1713" s="30">
        <f t="shared" si="1670"/>
        <v>0</v>
      </c>
      <c r="BN1713" s="30">
        <f t="shared" si="1688"/>
        <v>0</v>
      </c>
    </row>
    <row r="1714" spans="1:66" ht="15.75" thickBot="1" x14ac:dyDescent="0.3">
      <c r="A1714" s="52"/>
      <c r="B1714" s="53"/>
      <c r="C1714" s="700"/>
      <c r="D1714" s="53"/>
      <c r="E1714" s="62" t="e">
        <f t="shared" si="1689"/>
        <v>#N/A</v>
      </c>
      <c r="F1714" s="664" t="str">
        <f t="shared" si="1687"/>
        <v/>
      </c>
      <c r="G1714" s="587"/>
      <c r="H1714" s="588">
        <f t="shared" si="1671"/>
        <v>0</v>
      </c>
      <c r="I1714" s="588">
        <f t="shared" si="1691"/>
        <v>0</v>
      </c>
      <c r="J1714" s="587"/>
      <c r="K1714" s="588">
        <f t="shared" si="1672"/>
        <v>0</v>
      </c>
      <c r="L1714" s="588">
        <f t="shared" si="1692"/>
        <v>0</v>
      </c>
      <c r="M1714" s="587"/>
      <c r="N1714" s="588">
        <f t="shared" si="1673"/>
        <v>0</v>
      </c>
      <c r="O1714" s="588">
        <f t="shared" si="1693"/>
        <v>0</v>
      </c>
      <c r="P1714" s="587"/>
      <c r="Q1714" s="588">
        <f t="shared" si="1674"/>
        <v>0</v>
      </c>
      <c r="R1714" s="588">
        <f t="shared" si="1694"/>
        <v>0</v>
      </c>
      <c r="S1714" s="587"/>
      <c r="T1714" s="588">
        <f t="shared" si="1675"/>
        <v>0</v>
      </c>
      <c r="U1714" s="588">
        <f t="shared" si="1695"/>
        <v>0</v>
      </c>
      <c r="V1714" s="587"/>
      <c r="W1714" s="588">
        <f t="shared" si="1676"/>
        <v>0</v>
      </c>
      <c r="X1714" s="588">
        <f t="shared" si="1696"/>
        <v>0</v>
      </c>
      <c r="Y1714" s="587"/>
      <c r="Z1714" s="588">
        <f t="shared" si="1677"/>
        <v>0</v>
      </c>
      <c r="AA1714" s="588">
        <f t="shared" si="1661"/>
        <v>0</v>
      </c>
      <c r="AB1714" s="587"/>
      <c r="AC1714" s="588">
        <f t="shared" si="1678"/>
        <v>0</v>
      </c>
      <c r="AD1714" s="588">
        <f t="shared" si="1697"/>
        <v>0</v>
      </c>
      <c r="AE1714" s="587"/>
      <c r="AF1714" s="588">
        <f t="shared" si="1679"/>
        <v>0</v>
      </c>
      <c r="AG1714" s="588">
        <f t="shared" si="1698"/>
        <v>0</v>
      </c>
      <c r="AH1714" s="587"/>
      <c r="AI1714" s="588">
        <f t="shared" si="1680"/>
        <v>0</v>
      </c>
      <c r="AJ1714" s="588">
        <f t="shared" si="1699"/>
        <v>0</v>
      </c>
      <c r="AK1714" s="587"/>
      <c r="AL1714" s="588">
        <f t="shared" si="1681"/>
        <v>0</v>
      </c>
      <c r="AM1714" s="588">
        <f t="shared" si="1700"/>
        <v>0</v>
      </c>
      <c r="AN1714" s="587"/>
      <c r="AO1714" s="588">
        <f t="shared" si="1682"/>
        <v>0</v>
      </c>
      <c r="AP1714" s="588">
        <f t="shared" si="1701"/>
        <v>0</v>
      </c>
      <c r="AQ1714" s="587"/>
      <c r="AR1714" s="588">
        <f t="shared" si="1683"/>
        <v>0</v>
      </c>
      <c r="AS1714" s="588">
        <f t="shared" si="1662"/>
        <v>0</v>
      </c>
      <c r="AT1714" s="587"/>
      <c r="AU1714" s="588">
        <f t="shared" si="1684"/>
        <v>0</v>
      </c>
      <c r="AV1714" s="588">
        <f t="shared" si="1702"/>
        <v>0</v>
      </c>
      <c r="AW1714" s="587"/>
      <c r="AX1714" s="652"/>
      <c r="AY1714" s="706">
        <f t="shared" si="1703"/>
        <v>0</v>
      </c>
      <c r="BC1714" s="30">
        <f t="shared" si="1663"/>
        <v>0</v>
      </c>
      <c r="BD1714" s="30">
        <f t="shared" si="1664"/>
        <v>0</v>
      </c>
      <c r="BE1714" s="30">
        <f t="shared" si="1686"/>
        <v>0</v>
      </c>
      <c r="BF1714" s="30">
        <f t="shared" si="1665"/>
        <v>0</v>
      </c>
      <c r="BG1714" s="30">
        <f t="shared" si="1666"/>
        <v>0</v>
      </c>
      <c r="BH1714" s="30">
        <f t="shared" si="1685"/>
        <v>0</v>
      </c>
      <c r="BI1714" s="30">
        <f t="shared" si="1690"/>
        <v>0</v>
      </c>
      <c r="BJ1714" s="30">
        <f t="shared" si="1667"/>
        <v>0</v>
      </c>
      <c r="BK1714" s="704">
        <f t="shared" si="1668"/>
        <v>0</v>
      </c>
      <c r="BL1714" s="30">
        <f t="shared" si="1669"/>
        <v>0</v>
      </c>
      <c r="BM1714" s="30">
        <f t="shared" si="1670"/>
        <v>0</v>
      </c>
      <c r="BN1714" s="30">
        <f t="shared" si="1688"/>
        <v>0</v>
      </c>
    </row>
    <row r="1715" spans="1:66" ht="15.75" thickBot="1" x14ac:dyDescent="0.3">
      <c r="A1715" s="52"/>
      <c r="B1715" s="53"/>
      <c r="C1715" s="700"/>
      <c r="D1715" s="53"/>
      <c r="E1715" s="62" t="e">
        <f t="shared" si="1689"/>
        <v>#N/A</v>
      </c>
      <c r="F1715" s="664" t="str">
        <f t="shared" si="1687"/>
        <v/>
      </c>
      <c r="G1715" s="587"/>
      <c r="H1715" s="588">
        <f t="shared" si="1671"/>
        <v>0</v>
      </c>
      <c r="I1715" s="588">
        <f t="shared" si="1691"/>
        <v>0</v>
      </c>
      <c r="J1715" s="587"/>
      <c r="K1715" s="588">
        <f t="shared" si="1672"/>
        <v>0</v>
      </c>
      <c r="L1715" s="588">
        <f t="shared" si="1692"/>
        <v>0</v>
      </c>
      <c r="M1715" s="587"/>
      <c r="N1715" s="588">
        <f t="shared" si="1673"/>
        <v>0</v>
      </c>
      <c r="O1715" s="588">
        <f t="shared" si="1693"/>
        <v>0</v>
      </c>
      <c r="P1715" s="587"/>
      <c r="Q1715" s="588">
        <f t="shared" si="1674"/>
        <v>0</v>
      </c>
      <c r="R1715" s="588">
        <f t="shared" si="1694"/>
        <v>0</v>
      </c>
      <c r="S1715" s="587"/>
      <c r="T1715" s="588">
        <f t="shared" si="1675"/>
        <v>0</v>
      </c>
      <c r="U1715" s="588">
        <f t="shared" si="1695"/>
        <v>0</v>
      </c>
      <c r="V1715" s="587"/>
      <c r="W1715" s="588">
        <f t="shared" si="1676"/>
        <v>0</v>
      </c>
      <c r="X1715" s="588">
        <f t="shared" si="1696"/>
        <v>0</v>
      </c>
      <c r="Y1715" s="587"/>
      <c r="Z1715" s="588">
        <f t="shared" si="1677"/>
        <v>0</v>
      </c>
      <c r="AA1715" s="588">
        <f t="shared" si="1661"/>
        <v>0</v>
      </c>
      <c r="AB1715" s="587"/>
      <c r="AC1715" s="588">
        <f t="shared" si="1678"/>
        <v>0</v>
      </c>
      <c r="AD1715" s="588">
        <f t="shared" si="1697"/>
        <v>0</v>
      </c>
      <c r="AE1715" s="587"/>
      <c r="AF1715" s="588">
        <f t="shared" si="1679"/>
        <v>0</v>
      </c>
      <c r="AG1715" s="588">
        <f t="shared" si="1698"/>
        <v>0</v>
      </c>
      <c r="AH1715" s="587"/>
      <c r="AI1715" s="588">
        <f t="shared" si="1680"/>
        <v>0</v>
      </c>
      <c r="AJ1715" s="588">
        <f t="shared" si="1699"/>
        <v>0</v>
      </c>
      <c r="AK1715" s="587"/>
      <c r="AL1715" s="588">
        <f t="shared" si="1681"/>
        <v>0</v>
      </c>
      <c r="AM1715" s="588">
        <f t="shared" si="1700"/>
        <v>0</v>
      </c>
      <c r="AN1715" s="587"/>
      <c r="AO1715" s="588">
        <f t="shared" si="1682"/>
        <v>0</v>
      </c>
      <c r="AP1715" s="588">
        <f t="shared" si="1701"/>
        <v>0</v>
      </c>
      <c r="AQ1715" s="587"/>
      <c r="AR1715" s="588">
        <f t="shared" si="1683"/>
        <v>0</v>
      </c>
      <c r="AS1715" s="588">
        <f t="shared" si="1662"/>
        <v>0</v>
      </c>
      <c r="AT1715" s="587"/>
      <c r="AU1715" s="588">
        <f t="shared" si="1684"/>
        <v>0</v>
      </c>
      <c r="AV1715" s="588">
        <f t="shared" si="1702"/>
        <v>0</v>
      </c>
      <c r="AW1715" s="587"/>
      <c r="AX1715" s="652"/>
      <c r="AY1715" s="706">
        <f t="shared" si="1703"/>
        <v>0</v>
      </c>
      <c r="BC1715" s="30">
        <f t="shared" si="1663"/>
        <v>0</v>
      </c>
      <c r="BD1715" s="30">
        <f t="shared" si="1664"/>
        <v>0</v>
      </c>
      <c r="BE1715" s="30">
        <f t="shared" si="1686"/>
        <v>0</v>
      </c>
      <c r="BF1715" s="30">
        <f t="shared" si="1665"/>
        <v>0</v>
      </c>
      <c r="BG1715" s="30">
        <f t="shared" si="1666"/>
        <v>0</v>
      </c>
      <c r="BH1715" s="30">
        <f t="shared" si="1685"/>
        <v>0</v>
      </c>
      <c r="BI1715" s="30">
        <f t="shared" si="1690"/>
        <v>0</v>
      </c>
      <c r="BJ1715" s="30">
        <f t="shared" si="1667"/>
        <v>0</v>
      </c>
      <c r="BK1715" s="704">
        <f t="shared" si="1668"/>
        <v>0</v>
      </c>
      <c r="BL1715" s="30">
        <f t="shared" si="1669"/>
        <v>0</v>
      </c>
      <c r="BM1715" s="30">
        <f t="shared" si="1670"/>
        <v>0</v>
      </c>
      <c r="BN1715" s="30">
        <f t="shared" si="1688"/>
        <v>0</v>
      </c>
    </row>
    <row r="1716" spans="1:66" ht="15.75" thickBot="1" x14ac:dyDescent="0.3">
      <c r="A1716" s="52"/>
      <c r="B1716" s="53"/>
      <c r="C1716" s="700"/>
      <c r="D1716" s="53"/>
      <c r="E1716" s="62" t="e">
        <f t="shared" si="1689"/>
        <v>#N/A</v>
      </c>
      <c r="F1716" s="664" t="str">
        <f t="shared" si="1687"/>
        <v/>
      </c>
      <c r="G1716" s="587"/>
      <c r="H1716" s="588">
        <f t="shared" si="1671"/>
        <v>0</v>
      </c>
      <c r="I1716" s="588">
        <f t="shared" si="1691"/>
        <v>0</v>
      </c>
      <c r="J1716" s="587"/>
      <c r="K1716" s="588">
        <f t="shared" si="1672"/>
        <v>0</v>
      </c>
      <c r="L1716" s="588">
        <f t="shared" si="1692"/>
        <v>0</v>
      </c>
      <c r="M1716" s="587"/>
      <c r="N1716" s="588">
        <f t="shared" si="1673"/>
        <v>0</v>
      </c>
      <c r="O1716" s="588">
        <f t="shared" si="1693"/>
        <v>0</v>
      </c>
      <c r="P1716" s="587"/>
      <c r="Q1716" s="588">
        <f t="shared" si="1674"/>
        <v>0</v>
      </c>
      <c r="R1716" s="588">
        <f t="shared" si="1694"/>
        <v>0</v>
      </c>
      <c r="S1716" s="587"/>
      <c r="T1716" s="588">
        <f t="shared" si="1675"/>
        <v>0</v>
      </c>
      <c r="U1716" s="588">
        <f t="shared" si="1695"/>
        <v>0</v>
      </c>
      <c r="V1716" s="587"/>
      <c r="W1716" s="588">
        <f t="shared" si="1676"/>
        <v>0</v>
      </c>
      <c r="X1716" s="588">
        <f t="shared" si="1696"/>
        <v>0</v>
      </c>
      <c r="Y1716" s="587"/>
      <c r="Z1716" s="588">
        <f t="shared" si="1677"/>
        <v>0</v>
      </c>
      <c r="AA1716" s="588">
        <f t="shared" si="1661"/>
        <v>0</v>
      </c>
      <c r="AB1716" s="587"/>
      <c r="AC1716" s="588">
        <f t="shared" si="1678"/>
        <v>0</v>
      </c>
      <c r="AD1716" s="588">
        <f t="shared" si="1697"/>
        <v>0</v>
      </c>
      <c r="AE1716" s="587"/>
      <c r="AF1716" s="588">
        <f t="shared" si="1679"/>
        <v>0</v>
      </c>
      <c r="AG1716" s="588">
        <f t="shared" si="1698"/>
        <v>0</v>
      </c>
      <c r="AH1716" s="587"/>
      <c r="AI1716" s="588">
        <f t="shared" si="1680"/>
        <v>0</v>
      </c>
      <c r="AJ1716" s="588">
        <f t="shared" si="1699"/>
        <v>0</v>
      </c>
      <c r="AK1716" s="587"/>
      <c r="AL1716" s="588">
        <f t="shared" si="1681"/>
        <v>0</v>
      </c>
      <c r="AM1716" s="588">
        <f t="shared" si="1700"/>
        <v>0</v>
      </c>
      <c r="AN1716" s="587"/>
      <c r="AO1716" s="588">
        <f t="shared" si="1682"/>
        <v>0</v>
      </c>
      <c r="AP1716" s="588">
        <f t="shared" si="1701"/>
        <v>0</v>
      </c>
      <c r="AQ1716" s="587"/>
      <c r="AR1716" s="588">
        <f t="shared" si="1683"/>
        <v>0</v>
      </c>
      <c r="AS1716" s="588">
        <f t="shared" si="1662"/>
        <v>0</v>
      </c>
      <c r="AT1716" s="587"/>
      <c r="AU1716" s="588">
        <f t="shared" si="1684"/>
        <v>0</v>
      </c>
      <c r="AV1716" s="588">
        <f t="shared" si="1702"/>
        <v>0</v>
      </c>
      <c r="AW1716" s="587"/>
      <c r="AX1716" s="652"/>
      <c r="AY1716" s="706">
        <f t="shared" si="1703"/>
        <v>0</v>
      </c>
      <c r="BC1716" s="30">
        <f t="shared" si="1663"/>
        <v>0</v>
      </c>
      <c r="BD1716" s="30">
        <f t="shared" si="1664"/>
        <v>0</v>
      </c>
      <c r="BE1716" s="30">
        <f t="shared" si="1686"/>
        <v>0</v>
      </c>
      <c r="BF1716" s="30">
        <f t="shared" si="1665"/>
        <v>0</v>
      </c>
      <c r="BG1716" s="30">
        <f t="shared" si="1666"/>
        <v>0</v>
      </c>
      <c r="BH1716" s="30">
        <f t="shared" si="1685"/>
        <v>0</v>
      </c>
      <c r="BI1716" s="30">
        <f t="shared" si="1690"/>
        <v>0</v>
      </c>
      <c r="BJ1716" s="30">
        <f t="shared" si="1667"/>
        <v>0</v>
      </c>
      <c r="BK1716" s="704">
        <f t="shared" si="1668"/>
        <v>0</v>
      </c>
      <c r="BL1716" s="30">
        <f t="shared" si="1669"/>
        <v>0</v>
      </c>
      <c r="BM1716" s="30">
        <f t="shared" si="1670"/>
        <v>0</v>
      </c>
      <c r="BN1716" s="30">
        <f t="shared" si="1688"/>
        <v>0</v>
      </c>
    </row>
    <row r="1717" spans="1:66" ht="15.75" thickBot="1" x14ac:dyDescent="0.3">
      <c r="A1717" s="52"/>
      <c r="B1717" s="53"/>
      <c r="C1717" s="700"/>
      <c r="D1717" s="53"/>
      <c r="E1717" s="62" t="e">
        <f t="shared" si="1689"/>
        <v>#N/A</v>
      </c>
      <c r="F1717" s="664" t="str">
        <f t="shared" si="1687"/>
        <v/>
      </c>
      <c r="G1717" s="587"/>
      <c r="H1717" s="588">
        <f t="shared" si="1671"/>
        <v>0</v>
      </c>
      <c r="I1717" s="588">
        <f t="shared" si="1691"/>
        <v>0</v>
      </c>
      <c r="J1717" s="587"/>
      <c r="K1717" s="588">
        <f t="shared" si="1672"/>
        <v>0</v>
      </c>
      <c r="L1717" s="588">
        <f t="shared" si="1692"/>
        <v>0</v>
      </c>
      <c r="M1717" s="587"/>
      <c r="N1717" s="588">
        <f t="shared" si="1673"/>
        <v>0</v>
      </c>
      <c r="O1717" s="588">
        <f t="shared" si="1693"/>
        <v>0</v>
      </c>
      <c r="P1717" s="587"/>
      <c r="Q1717" s="588">
        <f t="shared" si="1674"/>
        <v>0</v>
      </c>
      <c r="R1717" s="588">
        <f t="shared" si="1694"/>
        <v>0</v>
      </c>
      <c r="S1717" s="587"/>
      <c r="T1717" s="588">
        <f t="shared" si="1675"/>
        <v>0</v>
      </c>
      <c r="U1717" s="588">
        <f t="shared" si="1695"/>
        <v>0</v>
      </c>
      <c r="V1717" s="587"/>
      <c r="W1717" s="588">
        <f t="shared" si="1676"/>
        <v>0</v>
      </c>
      <c r="X1717" s="588">
        <f t="shared" si="1696"/>
        <v>0</v>
      </c>
      <c r="Y1717" s="587"/>
      <c r="Z1717" s="588">
        <f t="shared" si="1677"/>
        <v>0</v>
      </c>
      <c r="AA1717" s="588">
        <f t="shared" si="1661"/>
        <v>0</v>
      </c>
      <c r="AB1717" s="587"/>
      <c r="AC1717" s="588">
        <f t="shared" si="1678"/>
        <v>0</v>
      </c>
      <c r="AD1717" s="588">
        <f t="shared" si="1697"/>
        <v>0</v>
      </c>
      <c r="AE1717" s="587"/>
      <c r="AF1717" s="588">
        <f t="shared" si="1679"/>
        <v>0</v>
      </c>
      <c r="AG1717" s="588">
        <f t="shared" si="1698"/>
        <v>0</v>
      </c>
      <c r="AH1717" s="587"/>
      <c r="AI1717" s="588">
        <f t="shared" si="1680"/>
        <v>0</v>
      </c>
      <c r="AJ1717" s="588">
        <f t="shared" si="1699"/>
        <v>0</v>
      </c>
      <c r="AK1717" s="587"/>
      <c r="AL1717" s="588">
        <f t="shared" si="1681"/>
        <v>0</v>
      </c>
      <c r="AM1717" s="588">
        <f t="shared" si="1700"/>
        <v>0</v>
      </c>
      <c r="AN1717" s="587"/>
      <c r="AO1717" s="588">
        <f t="shared" si="1682"/>
        <v>0</v>
      </c>
      <c r="AP1717" s="588">
        <f t="shared" si="1701"/>
        <v>0</v>
      </c>
      <c r="AQ1717" s="587"/>
      <c r="AR1717" s="588">
        <f t="shared" si="1683"/>
        <v>0</v>
      </c>
      <c r="AS1717" s="588">
        <f t="shared" si="1662"/>
        <v>0</v>
      </c>
      <c r="AT1717" s="587"/>
      <c r="AU1717" s="588">
        <f t="shared" si="1684"/>
        <v>0</v>
      </c>
      <c r="AV1717" s="588">
        <f t="shared" si="1702"/>
        <v>0</v>
      </c>
      <c r="AW1717" s="587"/>
      <c r="AX1717" s="652"/>
      <c r="AY1717" s="706">
        <f t="shared" si="1703"/>
        <v>0</v>
      </c>
      <c r="BC1717" s="30">
        <f t="shared" si="1663"/>
        <v>0</v>
      </c>
      <c r="BD1717" s="30">
        <f t="shared" si="1664"/>
        <v>0</v>
      </c>
      <c r="BE1717" s="30">
        <f t="shared" si="1686"/>
        <v>0</v>
      </c>
      <c r="BF1717" s="30">
        <f t="shared" si="1665"/>
        <v>0</v>
      </c>
      <c r="BG1717" s="30">
        <f t="shared" si="1666"/>
        <v>0</v>
      </c>
      <c r="BH1717" s="30">
        <f t="shared" si="1685"/>
        <v>0</v>
      </c>
      <c r="BI1717" s="30">
        <f t="shared" si="1690"/>
        <v>0</v>
      </c>
      <c r="BJ1717" s="30">
        <f t="shared" si="1667"/>
        <v>0</v>
      </c>
      <c r="BK1717" s="704">
        <f t="shared" si="1668"/>
        <v>0</v>
      </c>
      <c r="BL1717" s="30">
        <f t="shared" si="1669"/>
        <v>0</v>
      </c>
      <c r="BM1717" s="30">
        <f t="shared" si="1670"/>
        <v>0</v>
      </c>
      <c r="BN1717" s="30">
        <f t="shared" si="1688"/>
        <v>0</v>
      </c>
    </row>
    <row r="1718" spans="1:66" ht="15.75" thickBot="1" x14ac:dyDescent="0.3">
      <c r="A1718" s="52"/>
      <c r="B1718" s="53"/>
      <c r="C1718" s="700"/>
      <c r="D1718" s="53"/>
      <c r="E1718" s="62" t="e">
        <f t="shared" si="1689"/>
        <v>#N/A</v>
      </c>
      <c r="F1718" s="664" t="str">
        <f t="shared" si="1687"/>
        <v/>
      </c>
      <c r="G1718" s="587"/>
      <c r="H1718" s="588">
        <f t="shared" si="1671"/>
        <v>0</v>
      </c>
      <c r="I1718" s="588">
        <f t="shared" si="1691"/>
        <v>0</v>
      </c>
      <c r="J1718" s="587"/>
      <c r="K1718" s="588">
        <f t="shared" si="1672"/>
        <v>0</v>
      </c>
      <c r="L1718" s="588">
        <f t="shared" si="1692"/>
        <v>0</v>
      </c>
      <c r="M1718" s="587"/>
      <c r="N1718" s="588">
        <f t="shared" si="1673"/>
        <v>0</v>
      </c>
      <c r="O1718" s="588">
        <f t="shared" si="1693"/>
        <v>0</v>
      </c>
      <c r="P1718" s="587"/>
      <c r="Q1718" s="588">
        <f t="shared" si="1674"/>
        <v>0</v>
      </c>
      <c r="R1718" s="588">
        <f t="shared" si="1694"/>
        <v>0</v>
      </c>
      <c r="S1718" s="587"/>
      <c r="T1718" s="588">
        <f t="shared" si="1675"/>
        <v>0</v>
      </c>
      <c r="U1718" s="588">
        <f t="shared" si="1695"/>
        <v>0</v>
      </c>
      <c r="V1718" s="587"/>
      <c r="W1718" s="588">
        <f t="shared" si="1676"/>
        <v>0</v>
      </c>
      <c r="X1718" s="588">
        <f t="shared" si="1696"/>
        <v>0</v>
      </c>
      <c r="Y1718" s="587"/>
      <c r="Z1718" s="588">
        <f t="shared" si="1677"/>
        <v>0</v>
      </c>
      <c r="AA1718" s="588">
        <f t="shared" si="1661"/>
        <v>0</v>
      </c>
      <c r="AB1718" s="587"/>
      <c r="AC1718" s="588">
        <f t="shared" si="1678"/>
        <v>0</v>
      </c>
      <c r="AD1718" s="588">
        <f t="shared" si="1697"/>
        <v>0</v>
      </c>
      <c r="AE1718" s="587"/>
      <c r="AF1718" s="588">
        <f t="shared" si="1679"/>
        <v>0</v>
      </c>
      <c r="AG1718" s="588">
        <f t="shared" si="1698"/>
        <v>0</v>
      </c>
      <c r="AH1718" s="587"/>
      <c r="AI1718" s="588">
        <f t="shared" si="1680"/>
        <v>0</v>
      </c>
      <c r="AJ1718" s="588">
        <f t="shared" si="1699"/>
        <v>0</v>
      </c>
      <c r="AK1718" s="587"/>
      <c r="AL1718" s="588">
        <f t="shared" si="1681"/>
        <v>0</v>
      </c>
      <c r="AM1718" s="588">
        <f t="shared" si="1700"/>
        <v>0</v>
      </c>
      <c r="AN1718" s="587"/>
      <c r="AO1718" s="588">
        <f t="shared" si="1682"/>
        <v>0</v>
      </c>
      <c r="AP1718" s="588">
        <f t="shared" si="1701"/>
        <v>0</v>
      </c>
      <c r="AQ1718" s="587"/>
      <c r="AR1718" s="588">
        <f t="shared" si="1683"/>
        <v>0</v>
      </c>
      <c r="AS1718" s="588">
        <f t="shared" si="1662"/>
        <v>0</v>
      </c>
      <c r="AT1718" s="587"/>
      <c r="AU1718" s="588">
        <f t="shared" si="1684"/>
        <v>0</v>
      </c>
      <c r="AV1718" s="588">
        <f t="shared" si="1702"/>
        <v>0</v>
      </c>
      <c r="AW1718" s="587"/>
      <c r="AX1718" s="652"/>
      <c r="AY1718" s="706">
        <f t="shared" si="1703"/>
        <v>0</v>
      </c>
      <c r="BC1718" s="30">
        <f t="shared" si="1663"/>
        <v>0</v>
      </c>
      <c r="BD1718" s="30">
        <f t="shared" si="1664"/>
        <v>0</v>
      </c>
      <c r="BE1718" s="30">
        <f t="shared" si="1686"/>
        <v>0</v>
      </c>
      <c r="BF1718" s="30">
        <f t="shared" si="1665"/>
        <v>0</v>
      </c>
      <c r="BG1718" s="30">
        <f t="shared" si="1666"/>
        <v>0</v>
      </c>
      <c r="BH1718" s="30">
        <f t="shared" si="1685"/>
        <v>0</v>
      </c>
      <c r="BI1718" s="30">
        <f t="shared" si="1690"/>
        <v>0</v>
      </c>
      <c r="BJ1718" s="30">
        <f t="shared" si="1667"/>
        <v>0</v>
      </c>
      <c r="BK1718" s="704">
        <f t="shared" si="1668"/>
        <v>0</v>
      </c>
      <c r="BL1718" s="30">
        <f t="shared" si="1669"/>
        <v>0</v>
      </c>
      <c r="BM1718" s="30">
        <f t="shared" si="1670"/>
        <v>0</v>
      </c>
      <c r="BN1718" s="30">
        <f t="shared" si="1688"/>
        <v>0</v>
      </c>
    </row>
    <row r="1719" spans="1:66" ht="15.75" thickBot="1" x14ac:dyDescent="0.3">
      <c r="A1719" s="52"/>
      <c r="B1719" s="53"/>
      <c r="C1719" s="700"/>
      <c r="D1719" s="53"/>
      <c r="E1719" s="62" t="e">
        <f t="shared" si="1689"/>
        <v>#N/A</v>
      </c>
      <c r="F1719" s="664" t="str">
        <f t="shared" si="1687"/>
        <v/>
      </c>
      <c r="G1719" s="587"/>
      <c r="H1719" s="588">
        <f t="shared" si="1671"/>
        <v>0</v>
      </c>
      <c r="I1719" s="588">
        <f t="shared" si="1691"/>
        <v>0</v>
      </c>
      <c r="J1719" s="587"/>
      <c r="K1719" s="588">
        <f t="shared" si="1672"/>
        <v>0</v>
      </c>
      <c r="L1719" s="588">
        <f t="shared" si="1692"/>
        <v>0</v>
      </c>
      <c r="M1719" s="587"/>
      <c r="N1719" s="588">
        <f t="shared" si="1673"/>
        <v>0</v>
      </c>
      <c r="O1719" s="588">
        <f t="shared" si="1693"/>
        <v>0</v>
      </c>
      <c r="P1719" s="587"/>
      <c r="Q1719" s="588">
        <f t="shared" si="1674"/>
        <v>0</v>
      </c>
      <c r="R1719" s="588">
        <f t="shared" si="1694"/>
        <v>0</v>
      </c>
      <c r="S1719" s="587"/>
      <c r="T1719" s="588">
        <f t="shared" si="1675"/>
        <v>0</v>
      </c>
      <c r="U1719" s="588">
        <f t="shared" si="1695"/>
        <v>0</v>
      </c>
      <c r="V1719" s="587"/>
      <c r="W1719" s="588">
        <f t="shared" si="1676"/>
        <v>0</v>
      </c>
      <c r="X1719" s="588">
        <f t="shared" si="1696"/>
        <v>0</v>
      </c>
      <c r="Y1719" s="587"/>
      <c r="Z1719" s="588">
        <f t="shared" si="1677"/>
        <v>0</v>
      </c>
      <c r="AA1719" s="588">
        <f t="shared" si="1661"/>
        <v>0</v>
      </c>
      <c r="AB1719" s="587"/>
      <c r="AC1719" s="588">
        <f t="shared" si="1678"/>
        <v>0</v>
      </c>
      <c r="AD1719" s="588">
        <f t="shared" si="1697"/>
        <v>0</v>
      </c>
      <c r="AE1719" s="587"/>
      <c r="AF1719" s="588">
        <f t="shared" si="1679"/>
        <v>0</v>
      </c>
      <c r="AG1719" s="588">
        <f t="shared" si="1698"/>
        <v>0</v>
      </c>
      <c r="AH1719" s="587"/>
      <c r="AI1719" s="588">
        <f t="shared" si="1680"/>
        <v>0</v>
      </c>
      <c r="AJ1719" s="588">
        <f t="shared" si="1699"/>
        <v>0</v>
      </c>
      <c r="AK1719" s="587"/>
      <c r="AL1719" s="588">
        <f t="shared" si="1681"/>
        <v>0</v>
      </c>
      <c r="AM1719" s="588">
        <f t="shared" si="1700"/>
        <v>0</v>
      </c>
      <c r="AN1719" s="587"/>
      <c r="AO1719" s="588">
        <f t="shared" si="1682"/>
        <v>0</v>
      </c>
      <c r="AP1719" s="588">
        <f t="shared" si="1701"/>
        <v>0</v>
      </c>
      <c r="AQ1719" s="587"/>
      <c r="AR1719" s="588">
        <f t="shared" si="1683"/>
        <v>0</v>
      </c>
      <c r="AS1719" s="588">
        <f t="shared" si="1662"/>
        <v>0</v>
      </c>
      <c r="AT1719" s="587"/>
      <c r="AU1719" s="588">
        <f t="shared" si="1684"/>
        <v>0</v>
      </c>
      <c r="AV1719" s="588">
        <f t="shared" si="1702"/>
        <v>0</v>
      </c>
      <c r="AW1719" s="587"/>
      <c r="AX1719" s="652"/>
      <c r="AY1719" s="706">
        <f t="shared" si="1703"/>
        <v>0</v>
      </c>
      <c r="BC1719" s="30">
        <f t="shared" si="1663"/>
        <v>0</v>
      </c>
      <c r="BD1719" s="30">
        <f t="shared" si="1664"/>
        <v>0</v>
      </c>
      <c r="BE1719" s="30">
        <f t="shared" si="1686"/>
        <v>0</v>
      </c>
      <c r="BF1719" s="30">
        <f t="shared" si="1665"/>
        <v>0</v>
      </c>
      <c r="BG1719" s="30">
        <f t="shared" si="1666"/>
        <v>0</v>
      </c>
      <c r="BH1719" s="30">
        <f t="shared" si="1685"/>
        <v>0</v>
      </c>
      <c r="BI1719" s="30">
        <f t="shared" si="1690"/>
        <v>0</v>
      </c>
      <c r="BJ1719" s="30">
        <f t="shared" si="1667"/>
        <v>0</v>
      </c>
      <c r="BK1719" s="704">
        <f t="shared" si="1668"/>
        <v>0</v>
      </c>
      <c r="BL1719" s="30">
        <f t="shared" si="1669"/>
        <v>0</v>
      </c>
      <c r="BM1719" s="30">
        <f t="shared" si="1670"/>
        <v>0</v>
      </c>
      <c r="BN1719" s="30">
        <f t="shared" si="1688"/>
        <v>0</v>
      </c>
    </row>
    <row r="1720" spans="1:66" ht="15.75" thickBot="1" x14ac:dyDescent="0.3">
      <c r="A1720" s="52"/>
      <c r="B1720" s="53"/>
      <c r="C1720" s="700"/>
      <c r="D1720" s="53"/>
      <c r="E1720" s="62" t="e">
        <f t="shared" si="1689"/>
        <v>#N/A</v>
      </c>
      <c r="F1720" s="664" t="str">
        <f t="shared" si="1687"/>
        <v/>
      </c>
      <c r="G1720" s="587"/>
      <c r="H1720" s="588">
        <f t="shared" si="1671"/>
        <v>0</v>
      </c>
      <c r="I1720" s="588">
        <f t="shared" si="1691"/>
        <v>0</v>
      </c>
      <c r="J1720" s="587"/>
      <c r="K1720" s="588">
        <f t="shared" si="1672"/>
        <v>0</v>
      </c>
      <c r="L1720" s="588">
        <f t="shared" si="1692"/>
        <v>0</v>
      </c>
      <c r="M1720" s="587"/>
      <c r="N1720" s="588">
        <f t="shared" si="1673"/>
        <v>0</v>
      </c>
      <c r="O1720" s="588">
        <f t="shared" si="1693"/>
        <v>0</v>
      </c>
      <c r="P1720" s="587"/>
      <c r="Q1720" s="588">
        <f t="shared" si="1674"/>
        <v>0</v>
      </c>
      <c r="R1720" s="588">
        <f t="shared" si="1694"/>
        <v>0</v>
      </c>
      <c r="S1720" s="587"/>
      <c r="T1720" s="588">
        <f t="shared" si="1675"/>
        <v>0</v>
      </c>
      <c r="U1720" s="588">
        <f t="shared" si="1695"/>
        <v>0</v>
      </c>
      <c r="V1720" s="587"/>
      <c r="W1720" s="588">
        <f t="shared" si="1676"/>
        <v>0</v>
      </c>
      <c r="X1720" s="588">
        <f t="shared" si="1696"/>
        <v>0</v>
      </c>
      <c r="Y1720" s="587"/>
      <c r="Z1720" s="588">
        <f t="shared" si="1677"/>
        <v>0</v>
      </c>
      <c r="AA1720" s="588">
        <f t="shared" si="1661"/>
        <v>0</v>
      </c>
      <c r="AB1720" s="587"/>
      <c r="AC1720" s="588">
        <f t="shared" si="1678"/>
        <v>0</v>
      </c>
      <c r="AD1720" s="588">
        <f t="shared" si="1697"/>
        <v>0</v>
      </c>
      <c r="AE1720" s="587"/>
      <c r="AF1720" s="588">
        <f t="shared" si="1679"/>
        <v>0</v>
      </c>
      <c r="AG1720" s="588">
        <f t="shared" si="1698"/>
        <v>0</v>
      </c>
      <c r="AH1720" s="587"/>
      <c r="AI1720" s="588">
        <f t="shared" si="1680"/>
        <v>0</v>
      </c>
      <c r="AJ1720" s="588">
        <f t="shared" si="1699"/>
        <v>0</v>
      </c>
      <c r="AK1720" s="587"/>
      <c r="AL1720" s="588">
        <f t="shared" si="1681"/>
        <v>0</v>
      </c>
      <c r="AM1720" s="588">
        <f t="shared" si="1700"/>
        <v>0</v>
      </c>
      <c r="AN1720" s="587"/>
      <c r="AO1720" s="588">
        <f t="shared" si="1682"/>
        <v>0</v>
      </c>
      <c r="AP1720" s="588">
        <f t="shared" si="1701"/>
        <v>0</v>
      </c>
      <c r="AQ1720" s="587"/>
      <c r="AR1720" s="588">
        <f t="shared" si="1683"/>
        <v>0</v>
      </c>
      <c r="AS1720" s="588">
        <f t="shared" si="1662"/>
        <v>0</v>
      </c>
      <c r="AT1720" s="587"/>
      <c r="AU1720" s="588">
        <f t="shared" si="1684"/>
        <v>0</v>
      </c>
      <c r="AV1720" s="588">
        <f t="shared" si="1702"/>
        <v>0</v>
      </c>
      <c r="AW1720" s="587"/>
      <c r="AX1720" s="652"/>
      <c r="AY1720" s="706">
        <f t="shared" si="1703"/>
        <v>0</v>
      </c>
      <c r="BC1720" s="30">
        <f t="shared" si="1663"/>
        <v>0</v>
      </c>
      <c r="BD1720" s="30">
        <f t="shared" si="1664"/>
        <v>0</v>
      </c>
      <c r="BE1720" s="30">
        <f t="shared" si="1686"/>
        <v>0</v>
      </c>
      <c r="BF1720" s="30">
        <f t="shared" si="1665"/>
        <v>0</v>
      </c>
      <c r="BG1720" s="30">
        <f t="shared" si="1666"/>
        <v>0</v>
      </c>
      <c r="BH1720" s="30">
        <f t="shared" si="1685"/>
        <v>0</v>
      </c>
      <c r="BI1720" s="30">
        <f t="shared" si="1690"/>
        <v>0</v>
      </c>
      <c r="BJ1720" s="30">
        <f t="shared" si="1667"/>
        <v>0</v>
      </c>
      <c r="BK1720" s="704">
        <f t="shared" si="1668"/>
        <v>0</v>
      </c>
      <c r="BL1720" s="30">
        <f t="shared" si="1669"/>
        <v>0</v>
      </c>
      <c r="BM1720" s="30">
        <f t="shared" si="1670"/>
        <v>0</v>
      </c>
      <c r="BN1720" s="30">
        <f t="shared" si="1688"/>
        <v>0</v>
      </c>
    </row>
    <row r="1721" spans="1:66" ht="15.75" thickBot="1" x14ac:dyDescent="0.3">
      <c r="A1721" s="52"/>
      <c r="B1721" s="53"/>
      <c r="C1721" s="700"/>
      <c r="D1721" s="53"/>
      <c r="E1721" s="62" t="e">
        <f t="shared" si="1689"/>
        <v>#N/A</v>
      </c>
      <c r="F1721" s="664" t="str">
        <f t="shared" si="1687"/>
        <v/>
      </c>
      <c r="G1721" s="587"/>
      <c r="H1721" s="588">
        <f t="shared" si="1671"/>
        <v>0</v>
      </c>
      <c r="I1721" s="588">
        <f t="shared" si="1691"/>
        <v>0</v>
      </c>
      <c r="J1721" s="587"/>
      <c r="K1721" s="588">
        <f t="shared" si="1672"/>
        <v>0</v>
      </c>
      <c r="L1721" s="588">
        <f t="shared" si="1692"/>
        <v>0</v>
      </c>
      <c r="M1721" s="587"/>
      <c r="N1721" s="588">
        <f t="shared" si="1673"/>
        <v>0</v>
      </c>
      <c r="O1721" s="588">
        <f t="shared" si="1693"/>
        <v>0</v>
      </c>
      <c r="P1721" s="587"/>
      <c r="Q1721" s="588">
        <f t="shared" si="1674"/>
        <v>0</v>
      </c>
      <c r="R1721" s="588">
        <f t="shared" si="1694"/>
        <v>0</v>
      </c>
      <c r="S1721" s="587"/>
      <c r="T1721" s="588">
        <f t="shared" si="1675"/>
        <v>0</v>
      </c>
      <c r="U1721" s="588">
        <f t="shared" si="1695"/>
        <v>0</v>
      </c>
      <c r="V1721" s="587"/>
      <c r="W1721" s="588">
        <f t="shared" si="1676"/>
        <v>0</v>
      </c>
      <c r="X1721" s="588">
        <f t="shared" si="1696"/>
        <v>0</v>
      </c>
      <c r="Y1721" s="587"/>
      <c r="Z1721" s="588">
        <f t="shared" si="1677"/>
        <v>0</v>
      </c>
      <c r="AA1721" s="588">
        <f t="shared" si="1661"/>
        <v>0</v>
      </c>
      <c r="AB1721" s="587"/>
      <c r="AC1721" s="588">
        <f t="shared" si="1678"/>
        <v>0</v>
      </c>
      <c r="AD1721" s="588">
        <f t="shared" si="1697"/>
        <v>0</v>
      </c>
      <c r="AE1721" s="587"/>
      <c r="AF1721" s="588">
        <f t="shared" si="1679"/>
        <v>0</v>
      </c>
      <c r="AG1721" s="588">
        <f t="shared" si="1698"/>
        <v>0</v>
      </c>
      <c r="AH1721" s="587"/>
      <c r="AI1721" s="588">
        <f t="shared" si="1680"/>
        <v>0</v>
      </c>
      <c r="AJ1721" s="588">
        <f t="shared" si="1699"/>
        <v>0</v>
      </c>
      <c r="AK1721" s="587"/>
      <c r="AL1721" s="588">
        <f t="shared" si="1681"/>
        <v>0</v>
      </c>
      <c r="AM1721" s="588">
        <f t="shared" si="1700"/>
        <v>0</v>
      </c>
      <c r="AN1721" s="587"/>
      <c r="AO1721" s="588">
        <f t="shared" si="1682"/>
        <v>0</v>
      </c>
      <c r="AP1721" s="588">
        <f t="shared" si="1701"/>
        <v>0</v>
      </c>
      <c r="AQ1721" s="587"/>
      <c r="AR1721" s="588">
        <f t="shared" si="1683"/>
        <v>0</v>
      </c>
      <c r="AS1721" s="588">
        <f t="shared" si="1662"/>
        <v>0</v>
      </c>
      <c r="AT1721" s="587"/>
      <c r="AU1721" s="588">
        <f t="shared" si="1684"/>
        <v>0</v>
      </c>
      <c r="AV1721" s="588">
        <f t="shared" si="1702"/>
        <v>0</v>
      </c>
      <c r="AW1721" s="587"/>
      <c r="AX1721" s="652"/>
      <c r="AY1721" s="706">
        <f t="shared" si="1703"/>
        <v>0</v>
      </c>
      <c r="BC1721" s="30">
        <f t="shared" si="1663"/>
        <v>0</v>
      </c>
      <c r="BD1721" s="30">
        <f t="shared" si="1664"/>
        <v>0</v>
      </c>
      <c r="BE1721" s="30">
        <f t="shared" si="1686"/>
        <v>0</v>
      </c>
      <c r="BF1721" s="30">
        <f t="shared" si="1665"/>
        <v>0</v>
      </c>
      <c r="BG1721" s="30">
        <f t="shared" si="1666"/>
        <v>0</v>
      </c>
      <c r="BH1721" s="30">
        <f t="shared" si="1685"/>
        <v>0</v>
      </c>
      <c r="BI1721" s="30">
        <f t="shared" si="1690"/>
        <v>0</v>
      </c>
      <c r="BJ1721" s="30">
        <f t="shared" si="1667"/>
        <v>0</v>
      </c>
      <c r="BK1721" s="704">
        <f t="shared" si="1668"/>
        <v>0</v>
      </c>
      <c r="BL1721" s="30">
        <f t="shared" si="1669"/>
        <v>0</v>
      </c>
      <c r="BM1721" s="30">
        <f t="shared" si="1670"/>
        <v>0</v>
      </c>
      <c r="BN1721" s="30">
        <f t="shared" si="1688"/>
        <v>0</v>
      </c>
    </row>
    <row r="1722" spans="1:66" ht="15.75" thickBot="1" x14ac:dyDescent="0.3">
      <c r="A1722" s="52"/>
      <c r="B1722" s="53"/>
      <c r="C1722" s="700"/>
      <c r="D1722" s="53"/>
      <c r="E1722" s="62" t="e">
        <f t="shared" si="1689"/>
        <v>#N/A</v>
      </c>
      <c r="F1722" s="664" t="str">
        <f t="shared" si="1687"/>
        <v/>
      </c>
      <c r="G1722" s="587"/>
      <c r="H1722" s="588">
        <f t="shared" si="1671"/>
        <v>0</v>
      </c>
      <c r="I1722" s="588">
        <f t="shared" si="1691"/>
        <v>0</v>
      </c>
      <c r="J1722" s="587"/>
      <c r="K1722" s="588">
        <f t="shared" si="1672"/>
        <v>0</v>
      </c>
      <c r="L1722" s="588">
        <f t="shared" si="1692"/>
        <v>0</v>
      </c>
      <c r="M1722" s="587"/>
      <c r="N1722" s="588">
        <f t="shared" si="1673"/>
        <v>0</v>
      </c>
      <c r="O1722" s="588">
        <f t="shared" si="1693"/>
        <v>0</v>
      </c>
      <c r="P1722" s="587"/>
      <c r="Q1722" s="588">
        <f t="shared" si="1674"/>
        <v>0</v>
      </c>
      <c r="R1722" s="588">
        <f t="shared" si="1694"/>
        <v>0</v>
      </c>
      <c r="S1722" s="587"/>
      <c r="T1722" s="588">
        <f t="shared" si="1675"/>
        <v>0</v>
      </c>
      <c r="U1722" s="588">
        <f t="shared" si="1695"/>
        <v>0</v>
      </c>
      <c r="V1722" s="587"/>
      <c r="W1722" s="588">
        <f t="shared" si="1676"/>
        <v>0</v>
      </c>
      <c r="X1722" s="588">
        <f t="shared" si="1696"/>
        <v>0</v>
      </c>
      <c r="Y1722" s="587"/>
      <c r="Z1722" s="588">
        <f t="shared" si="1677"/>
        <v>0</v>
      </c>
      <c r="AA1722" s="588">
        <f t="shared" si="1661"/>
        <v>0</v>
      </c>
      <c r="AB1722" s="587"/>
      <c r="AC1722" s="588">
        <f t="shared" si="1678"/>
        <v>0</v>
      </c>
      <c r="AD1722" s="588">
        <f t="shared" si="1697"/>
        <v>0</v>
      </c>
      <c r="AE1722" s="587"/>
      <c r="AF1722" s="588">
        <f t="shared" si="1679"/>
        <v>0</v>
      </c>
      <c r="AG1722" s="588">
        <f t="shared" si="1698"/>
        <v>0</v>
      </c>
      <c r="AH1722" s="587"/>
      <c r="AI1722" s="588">
        <f t="shared" si="1680"/>
        <v>0</v>
      </c>
      <c r="AJ1722" s="588">
        <f t="shared" si="1699"/>
        <v>0</v>
      </c>
      <c r="AK1722" s="587"/>
      <c r="AL1722" s="588">
        <f t="shared" si="1681"/>
        <v>0</v>
      </c>
      <c r="AM1722" s="588">
        <f t="shared" si="1700"/>
        <v>0</v>
      </c>
      <c r="AN1722" s="587"/>
      <c r="AO1722" s="588">
        <f t="shared" si="1682"/>
        <v>0</v>
      </c>
      <c r="AP1722" s="588">
        <f t="shared" si="1701"/>
        <v>0</v>
      </c>
      <c r="AQ1722" s="587"/>
      <c r="AR1722" s="588">
        <f t="shared" si="1683"/>
        <v>0</v>
      </c>
      <c r="AS1722" s="588">
        <f t="shared" si="1662"/>
        <v>0</v>
      </c>
      <c r="AT1722" s="587"/>
      <c r="AU1722" s="588">
        <f t="shared" si="1684"/>
        <v>0</v>
      </c>
      <c r="AV1722" s="588">
        <f t="shared" si="1702"/>
        <v>0</v>
      </c>
      <c r="AW1722" s="587"/>
      <c r="AX1722" s="652"/>
      <c r="AY1722" s="706">
        <f t="shared" si="1703"/>
        <v>0</v>
      </c>
      <c r="BC1722" s="30">
        <f t="shared" si="1663"/>
        <v>0</v>
      </c>
      <c r="BD1722" s="30">
        <f t="shared" si="1664"/>
        <v>0</v>
      </c>
      <c r="BE1722" s="30">
        <f t="shared" si="1686"/>
        <v>0</v>
      </c>
      <c r="BF1722" s="30">
        <f t="shared" si="1665"/>
        <v>0</v>
      </c>
      <c r="BG1722" s="30">
        <f t="shared" si="1666"/>
        <v>0</v>
      </c>
      <c r="BH1722" s="30">
        <f t="shared" si="1685"/>
        <v>0</v>
      </c>
      <c r="BI1722" s="30">
        <f t="shared" si="1690"/>
        <v>0</v>
      </c>
      <c r="BJ1722" s="30">
        <f t="shared" si="1667"/>
        <v>0</v>
      </c>
      <c r="BK1722" s="704">
        <f t="shared" si="1668"/>
        <v>0</v>
      </c>
      <c r="BL1722" s="30">
        <f t="shared" si="1669"/>
        <v>0</v>
      </c>
      <c r="BM1722" s="30">
        <f t="shared" si="1670"/>
        <v>0</v>
      </c>
      <c r="BN1722" s="30">
        <f t="shared" si="1688"/>
        <v>0</v>
      </c>
    </row>
    <row r="1723" spans="1:66" ht="15.75" thickBot="1" x14ac:dyDescent="0.3">
      <c r="A1723" s="52"/>
      <c r="B1723" s="53"/>
      <c r="C1723" s="700"/>
      <c r="D1723" s="53"/>
      <c r="E1723" s="62" t="e">
        <f t="shared" si="1689"/>
        <v>#N/A</v>
      </c>
      <c r="F1723" s="664" t="str">
        <f t="shared" si="1687"/>
        <v/>
      </c>
      <c r="G1723" s="587"/>
      <c r="H1723" s="588">
        <f t="shared" si="1671"/>
        <v>0</v>
      </c>
      <c r="I1723" s="588">
        <f t="shared" si="1691"/>
        <v>0</v>
      </c>
      <c r="J1723" s="587"/>
      <c r="K1723" s="588">
        <f t="shared" si="1672"/>
        <v>0</v>
      </c>
      <c r="L1723" s="588">
        <f t="shared" si="1692"/>
        <v>0</v>
      </c>
      <c r="M1723" s="587"/>
      <c r="N1723" s="588">
        <f t="shared" si="1673"/>
        <v>0</v>
      </c>
      <c r="O1723" s="588">
        <f t="shared" si="1693"/>
        <v>0</v>
      </c>
      <c r="P1723" s="587"/>
      <c r="Q1723" s="588">
        <f t="shared" si="1674"/>
        <v>0</v>
      </c>
      <c r="R1723" s="588">
        <f t="shared" si="1694"/>
        <v>0</v>
      </c>
      <c r="S1723" s="587"/>
      <c r="T1723" s="588">
        <f t="shared" si="1675"/>
        <v>0</v>
      </c>
      <c r="U1723" s="588">
        <f t="shared" si="1695"/>
        <v>0</v>
      </c>
      <c r="V1723" s="587"/>
      <c r="W1723" s="588">
        <f t="shared" si="1676"/>
        <v>0</v>
      </c>
      <c r="X1723" s="588">
        <f t="shared" si="1696"/>
        <v>0</v>
      </c>
      <c r="Y1723" s="587"/>
      <c r="Z1723" s="588">
        <f t="shared" si="1677"/>
        <v>0</v>
      </c>
      <c r="AA1723" s="588">
        <f t="shared" ref="AA1723:AA1762" si="1704">SUM(Y1723:Z1723)</f>
        <v>0</v>
      </c>
      <c r="AB1723" s="587"/>
      <c r="AC1723" s="588">
        <f t="shared" si="1678"/>
        <v>0</v>
      </c>
      <c r="AD1723" s="588">
        <f t="shared" si="1697"/>
        <v>0</v>
      </c>
      <c r="AE1723" s="587"/>
      <c r="AF1723" s="588">
        <f t="shared" si="1679"/>
        <v>0</v>
      </c>
      <c r="AG1723" s="588">
        <f t="shared" si="1698"/>
        <v>0</v>
      </c>
      <c r="AH1723" s="587"/>
      <c r="AI1723" s="588">
        <f t="shared" si="1680"/>
        <v>0</v>
      </c>
      <c r="AJ1723" s="588">
        <f t="shared" si="1699"/>
        <v>0</v>
      </c>
      <c r="AK1723" s="587"/>
      <c r="AL1723" s="588">
        <f t="shared" si="1681"/>
        <v>0</v>
      </c>
      <c r="AM1723" s="588">
        <f t="shared" si="1700"/>
        <v>0</v>
      </c>
      <c r="AN1723" s="587"/>
      <c r="AO1723" s="588">
        <f t="shared" si="1682"/>
        <v>0</v>
      </c>
      <c r="AP1723" s="588">
        <f t="shared" si="1701"/>
        <v>0</v>
      </c>
      <c r="AQ1723" s="587"/>
      <c r="AR1723" s="588">
        <f t="shared" si="1683"/>
        <v>0</v>
      </c>
      <c r="AS1723" s="588">
        <f t="shared" si="1662"/>
        <v>0</v>
      </c>
      <c r="AT1723" s="587"/>
      <c r="AU1723" s="588">
        <f t="shared" si="1684"/>
        <v>0</v>
      </c>
      <c r="AV1723" s="588">
        <f t="shared" si="1702"/>
        <v>0</v>
      </c>
      <c r="AW1723" s="587"/>
      <c r="AX1723" s="652"/>
      <c r="AY1723" s="706">
        <f t="shared" si="1703"/>
        <v>0</v>
      </c>
      <c r="BC1723" s="30">
        <f t="shared" si="1663"/>
        <v>0</v>
      </c>
      <c r="BD1723" s="30">
        <f t="shared" si="1664"/>
        <v>0</v>
      </c>
      <c r="BE1723" s="30">
        <f t="shared" si="1686"/>
        <v>0</v>
      </c>
      <c r="BF1723" s="30">
        <f t="shared" si="1665"/>
        <v>0</v>
      </c>
      <c r="BG1723" s="30">
        <f t="shared" si="1666"/>
        <v>0</v>
      </c>
      <c r="BH1723" s="30">
        <f t="shared" si="1685"/>
        <v>0</v>
      </c>
      <c r="BI1723" s="30">
        <f t="shared" si="1690"/>
        <v>0</v>
      </c>
      <c r="BJ1723" s="30">
        <f t="shared" si="1667"/>
        <v>0</v>
      </c>
      <c r="BK1723" s="704">
        <f t="shared" si="1668"/>
        <v>0</v>
      </c>
      <c r="BL1723" s="30">
        <f t="shared" si="1669"/>
        <v>0</v>
      </c>
      <c r="BM1723" s="30">
        <f t="shared" si="1670"/>
        <v>0</v>
      </c>
      <c r="BN1723" s="30">
        <f t="shared" si="1688"/>
        <v>0</v>
      </c>
    </row>
    <row r="1724" spans="1:66" ht="15.75" thickBot="1" x14ac:dyDescent="0.3">
      <c r="A1724" s="52"/>
      <c r="B1724" s="53"/>
      <c r="C1724" s="700"/>
      <c r="D1724" s="53"/>
      <c r="E1724" s="62" t="e">
        <f t="shared" si="1689"/>
        <v>#N/A</v>
      </c>
      <c r="F1724" s="664" t="str">
        <f t="shared" si="1687"/>
        <v/>
      </c>
      <c r="G1724" s="587"/>
      <c r="H1724" s="588">
        <f t="shared" si="1671"/>
        <v>0</v>
      </c>
      <c r="I1724" s="588">
        <f t="shared" si="1691"/>
        <v>0</v>
      </c>
      <c r="J1724" s="587"/>
      <c r="K1724" s="588">
        <f t="shared" si="1672"/>
        <v>0</v>
      </c>
      <c r="L1724" s="588">
        <f t="shared" si="1692"/>
        <v>0</v>
      </c>
      <c r="M1724" s="587"/>
      <c r="N1724" s="588">
        <f t="shared" si="1673"/>
        <v>0</v>
      </c>
      <c r="O1724" s="588">
        <f t="shared" si="1693"/>
        <v>0</v>
      </c>
      <c r="P1724" s="587"/>
      <c r="Q1724" s="588">
        <f t="shared" si="1674"/>
        <v>0</v>
      </c>
      <c r="R1724" s="588">
        <f t="shared" si="1694"/>
        <v>0</v>
      </c>
      <c r="S1724" s="587"/>
      <c r="T1724" s="588">
        <f t="shared" si="1675"/>
        <v>0</v>
      </c>
      <c r="U1724" s="588">
        <f t="shared" si="1695"/>
        <v>0</v>
      </c>
      <c r="V1724" s="587"/>
      <c r="W1724" s="588">
        <f t="shared" si="1676"/>
        <v>0</v>
      </c>
      <c r="X1724" s="588">
        <f t="shared" si="1696"/>
        <v>0</v>
      </c>
      <c r="Y1724" s="587"/>
      <c r="Z1724" s="588">
        <f t="shared" si="1677"/>
        <v>0</v>
      </c>
      <c r="AA1724" s="588">
        <f t="shared" si="1704"/>
        <v>0</v>
      </c>
      <c r="AB1724" s="587"/>
      <c r="AC1724" s="588">
        <f t="shared" si="1678"/>
        <v>0</v>
      </c>
      <c r="AD1724" s="588">
        <f t="shared" si="1697"/>
        <v>0</v>
      </c>
      <c r="AE1724" s="587"/>
      <c r="AF1724" s="588">
        <f t="shared" si="1679"/>
        <v>0</v>
      </c>
      <c r="AG1724" s="588">
        <f t="shared" si="1698"/>
        <v>0</v>
      </c>
      <c r="AH1724" s="587"/>
      <c r="AI1724" s="588">
        <f t="shared" si="1680"/>
        <v>0</v>
      </c>
      <c r="AJ1724" s="588">
        <f t="shared" si="1699"/>
        <v>0</v>
      </c>
      <c r="AK1724" s="587"/>
      <c r="AL1724" s="588">
        <f t="shared" si="1681"/>
        <v>0</v>
      </c>
      <c r="AM1724" s="588">
        <f t="shared" si="1700"/>
        <v>0</v>
      </c>
      <c r="AN1724" s="587"/>
      <c r="AO1724" s="588">
        <f t="shared" si="1682"/>
        <v>0</v>
      </c>
      <c r="AP1724" s="588">
        <f t="shared" si="1701"/>
        <v>0</v>
      </c>
      <c r="AQ1724" s="587"/>
      <c r="AR1724" s="588">
        <f t="shared" si="1683"/>
        <v>0</v>
      </c>
      <c r="AS1724" s="588">
        <f t="shared" si="1662"/>
        <v>0</v>
      </c>
      <c r="AT1724" s="587"/>
      <c r="AU1724" s="588">
        <f t="shared" si="1684"/>
        <v>0</v>
      </c>
      <c r="AV1724" s="588">
        <f t="shared" si="1702"/>
        <v>0</v>
      </c>
      <c r="AW1724" s="587"/>
      <c r="AX1724" s="652"/>
      <c r="AY1724" s="706">
        <f t="shared" si="1703"/>
        <v>0</v>
      </c>
      <c r="BC1724" s="30">
        <f t="shared" si="1663"/>
        <v>0</v>
      </c>
      <c r="BD1724" s="30">
        <f t="shared" si="1664"/>
        <v>0</v>
      </c>
      <c r="BE1724" s="30">
        <f t="shared" si="1686"/>
        <v>0</v>
      </c>
      <c r="BF1724" s="30">
        <f t="shared" si="1665"/>
        <v>0</v>
      </c>
      <c r="BG1724" s="30">
        <f t="shared" si="1666"/>
        <v>0</v>
      </c>
      <c r="BH1724" s="30">
        <f t="shared" si="1685"/>
        <v>0</v>
      </c>
      <c r="BI1724" s="30">
        <f t="shared" si="1690"/>
        <v>0</v>
      </c>
      <c r="BJ1724" s="30">
        <f t="shared" si="1667"/>
        <v>0</v>
      </c>
      <c r="BK1724" s="704">
        <f t="shared" si="1668"/>
        <v>0</v>
      </c>
      <c r="BL1724" s="30">
        <f t="shared" si="1669"/>
        <v>0</v>
      </c>
      <c r="BM1724" s="30">
        <f t="shared" si="1670"/>
        <v>0</v>
      </c>
      <c r="BN1724" s="30">
        <f t="shared" si="1688"/>
        <v>0</v>
      </c>
    </row>
    <row r="1725" spans="1:66" ht="15.75" thickBot="1" x14ac:dyDescent="0.3">
      <c r="A1725" s="52"/>
      <c r="B1725" s="53"/>
      <c r="C1725" s="700"/>
      <c r="D1725" s="53"/>
      <c r="E1725" s="62" t="e">
        <f t="shared" si="1689"/>
        <v>#N/A</v>
      </c>
      <c r="F1725" s="664" t="str">
        <f t="shared" si="1687"/>
        <v/>
      </c>
      <c r="G1725" s="587"/>
      <c r="H1725" s="588">
        <f t="shared" si="1671"/>
        <v>0</v>
      </c>
      <c r="I1725" s="588">
        <f t="shared" si="1691"/>
        <v>0</v>
      </c>
      <c r="J1725" s="587"/>
      <c r="K1725" s="588">
        <f t="shared" si="1672"/>
        <v>0</v>
      </c>
      <c r="L1725" s="588">
        <f t="shared" si="1692"/>
        <v>0</v>
      </c>
      <c r="M1725" s="587"/>
      <c r="N1725" s="588">
        <f t="shared" si="1673"/>
        <v>0</v>
      </c>
      <c r="O1725" s="588">
        <f t="shared" si="1693"/>
        <v>0</v>
      </c>
      <c r="P1725" s="587"/>
      <c r="Q1725" s="588">
        <f t="shared" si="1674"/>
        <v>0</v>
      </c>
      <c r="R1725" s="588">
        <f t="shared" si="1694"/>
        <v>0</v>
      </c>
      <c r="S1725" s="587"/>
      <c r="T1725" s="588">
        <f t="shared" si="1675"/>
        <v>0</v>
      </c>
      <c r="U1725" s="588">
        <f t="shared" si="1695"/>
        <v>0</v>
      </c>
      <c r="V1725" s="587"/>
      <c r="W1725" s="588">
        <f t="shared" si="1676"/>
        <v>0</v>
      </c>
      <c r="X1725" s="588">
        <f t="shared" si="1696"/>
        <v>0</v>
      </c>
      <c r="Y1725" s="587"/>
      <c r="Z1725" s="588">
        <f t="shared" si="1677"/>
        <v>0</v>
      </c>
      <c r="AA1725" s="588">
        <f t="shared" si="1704"/>
        <v>0</v>
      </c>
      <c r="AB1725" s="587"/>
      <c r="AC1725" s="588">
        <f t="shared" si="1678"/>
        <v>0</v>
      </c>
      <c r="AD1725" s="588">
        <f t="shared" si="1697"/>
        <v>0</v>
      </c>
      <c r="AE1725" s="587"/>
      <c r="AF1725" s="588">
        <f t="shared" si="1679"/>
        <v>0</v>
      </c>
      <c r="AG1725" s="588">
        <f t="shared" si="1698"/>
        <v>0</v>
      </c>
      <c r="AH1725" s="587"/>
      <c r="AI1725" s="588">
        <f t="shared" si="1680"/>
        <v>0</v>
      </c>
      <c r="AJ1725" s="588">
        <f t="shared" si="1699"/>
        <v>0</v>
      </c>
      <c r="AK1725" s="587"/>
      <c r="AL1725" s="588">
        <f t="shared" si="1681"/>
        <v>0</v>
      </c>
      <c r="AM1725" s="588">
        <f t="shared" si="1700"/>
        <v>0</v>
      </c>
      <c r="AN1725" s="587"/>
      <c r="AO1725" s="588">
        <f t="shared" si="1682"/>
        <v>0</v>
      </c>
      <c r="AP1725" s="588">
        <f t="shared" si="1701"/>
        <v>0</v>
      </c>
      <c r="AQ1725" s="587"/>
      <c r="AR1725" s="588">
        <f t="shared" si="1683"/>
        <v>0</v>
      </c>
      <c r="AS1725" s="588">
        <f t="shared" si="1662"/>
        <v>0</v>
      </c>
      <c r="AT1725" s="587"/>
      <c r="AU1725" s="588">
        <f t="shared" si="1684"/>
        <v>0</v>
      </c>
      <c r="AV1725" s="588">
        <f t="shared" si="1702"/>
        <v>0</v>
      </c>
      <c r="AW1725" s="587"/>
      <c r="AX1725" s="652"/>
      <c r="AY1725" s="706">
        <f t="shared" si="1703"/>
        <v>0</v>
      </c>
      <c r="BC1725" s="30">
        <f t="shared" si="1663"/>
        <v>0</v>
      </c>
      <c r="BD1725" s="30">
        <f t="shared" si="1664"/>
        <v>0</v>
      </c>
      <c r="BE1725" s="30">
        <f t="shared" si="1686"/>
        <v>0</v>
      </c>
      <c r="BF1725" s="30">
        <f t="shared" si="1665"/>
        <v>0</v>
      </c>
      <c r="BG1725" s="30">
        <f t="shared" si="1666"/>
        <v>0</v>
      </c>
      <c r="BH1725" s="30">
        <f t="shared" si="1685"/>
        <v>0</v>
      </c>
      <c r="BI1725" s="30">
        <f t="shared" si="1690"/>
        <v>0</v>
      </c>
      <c r="BJ1725" s="30">
        <f t="shared" si="1667"/>
        <v>0</v>
      </c>
      <c r="BK1725" s="704">
        <f t="shared" si="1668"/>
        <v>0</v>
      </c>
      <c r="BL1725" s="30">
        <f t="shared" si="1669"/>
        <v>0</v>
      </c>
      <c r="BM1725" s="30">
        <f t="shared" si="1670"/>
        <v>0</v>
      </c>
      <c r="BN1725" s="30">
        <f t="shared" si="1688"/>
        <v>0</v>
      </c>
    </row>
    <row r="1726" spans="1:66" ht="15.75" thickBot="1" x14ac:dyDescent="0.3">
      <c r="A1726" s="52"/>
      <c r="B1726" s="53"/>
      <c r="C1726" s="700"/>
      <c r="D1726" s="53"/>
      <c r="E1726" s="62" t="e">
        <f t="shared" si="1689"/>
        <v>#N/A</v>
      </c>
      <c r="F1726" s="664" t="str">
        <f t="shared" si="1687"/>
        <v/>
      </c>
      <c r="G1726" s="587"/>
      <c r="H1726" s="588">
        <f t="shared" si="1671"/>
        <v>0</v>
      </c>
      <c r="I1726" s="588">
        <f t="shared" si="1691"/>
        <v>0</v>
      </c>
      <c r="J1726" s="587"/>
      <c r="K1726" s="588">
        <f t="shared" si="1672"/>
        <v>0</v>
      </c>
      <c r="L1726" s="588">
        <f t="shared" si="1692"/>
        <v>0</v>
      </c>
      <c r="M1726" s="587"/>
      <c r="N1726" s="588">
        <f t="shared" si="1673"/>
        <v>0</v>
      </c>
      <c r="O1726" s="588">
        <f t="shared" si="1693"/>
        <v>0</v>
      </c>
      <c r="P1726" s="587"/>
      <c r="Q1726" s="588">
        <f t="shared" si="1674"/>
        <v>0</v>
      </c>
      <c r="R1726" s="588">
        <f t="shared" si="1694"/>
        <v>0</v>
      </c>
      <c r="S1726" s="587"/>
      <c r="T1726" s="588">
        <f t="shared" si="1675"/>
        <v>0</v>
      </c>
      <c r="U1726" s="588">
        <f t="shared" si="1695"/>
        <v>0</v>
      </c>
      <c r="V1726" s="587"/>
      <c r="W1726" s="588">
        <f t="shared" si="1676"/>
        <v>0</v>
      </c>
      <c r="X1726" s="588">
        <f t="shared" si="1696"/>
        <v>0</v>
      </c>
      <c r="Y1726" s="587"/>
      <c r="Z1726" s="588">
        <f t="shared" si="1677"/>
        <v>0</v>
      </c>
      <c r="AA1726" s="588">
        <f t="shared" si="1704"/>
        <v>0</v>
      </c>
      <c r="AB1726" s="587"/>
      <c r="AC1726" s="588">
        <f t="shared" si="1678"/>
        <v>0</v>
      </c>
      <c r="AD1726" s="588">
        <f t="shared" si="1697"/>
        <v>0</v>
      </c>
      <c r="AE1726" s="587"/>
      <c r="AF1726" s="588">
        <f t="shared" si="1679"/>
        <v>0</v>
      </c>
      <c r="AG1726" s="588">
        <f t="shared" si="1698"/>
        <v>0</v>
      </c>
      <c r="AH1726" s="587"/>
      <c r="AI1726" s="588">
        <f t="shared" si="1680"/>
        <v>0</v>
      </c>
      <c r="AJ1726" s="588">
        <f t="shared" si="1699"/>
        <v>0</v>
      </c>
      <c r="AK1726" s="587"/>
      <c r="AL1726" s="588">
        <f t="shared" si="1681"/>
        <v>0</v>
      </c>
      <c r="AM1726" s="588">
        <f t="shared" si="1700"/>
        <v>0</v>
      </c>
      <c r="AN1726" s="587"/>
      <c r="AO1726" s="588">
        <f t="shared" si="1682"/>
        <v>0</v>
      </c>
      <c r="AP1726" s="588">
        <f t="shared" si="1701"/>
        <v>0</v>
      </c>
      <c r="AQ1726" s="587"/>
      <c r="AR1726" s="588">
        <f t="shared" si="1683"/>
        <v>0</v>
      </c>
      <c r="AS1726" s="588">
        <f t="shared" si="1662"/>
        <v>0</v>
      </c>
      <c r="AT1726" s="587"/>
      <c r="AU1726" s="588">
        <f t="shared" si="1684"/>
        <v>0</v>
      </c>
      <c r="AV1726" s="588">
        <f t="shared" si="1702"/>
        <v>0</v>
      </c>
      <c r="AW1726" s="587"/>
      <c r="AX1726" s="652"/>
      <c r="AY1726" s="706">
        <f t="shared" si="1703"/>
        <v>0</v>
      </c>
      <c r="BC1726" s="30">
        <f t="shared" si="1663"/>
        <v>0</v>
      </c>
      <c r="BD1726" s="30">
        <f t="shared" si="1664"/>
        <v>0</v>
      </c>
      <c r="BE1726" s="30">
        <f t="shared" si="1686"/>
        <v>0</v>
      </c>
      <c r="BF1726" s="30">
        <f t="shared" si="1665"/>
        <v>0</v>
      </c>
      <c r="BG1726" s="30">
        <f t="shared" si="1666"/>
        <v>0</v>
      </c>
      <c r="BH1726" s="30">
        <f t="shared" si="1685"/>
        <v>0</v>
      </c>
      <c r="BI1726" s="30">
        <f t="shared" si="1690"/>
        <v>0</v>
      </c>
      <c r="BJ1726" s="30">
        <f t="shared" si="1667"/>
        <v>0</v>
      </c>
      <c r="BK1726" s="704">
        <f t="shared" si="1668"/>
        <v>0</v>
      </c>
      <c r="BL1726" s="30">
        <f t="shared" si="1669"/>
        <v>0</v>
      </c>
      <c r="BM1726" s="30">
        <f t="shared" si="1670"/>
        <v>0</v>
      </c>
      <c r="BN1726" s="30">
        <f t="shared" si="1688"/>
        <v>0</v>
      </c>
    </row>
    <row r="1727" spans="1:66" ht="15.75" thickBot="1" x14ac:dyDescent="0.3">
      <c r="A1727" s="52"/>
      <c r="B1727" s="53"/>
      <c r="C1727" s="700"/>
      <c r="D1727" s="53"/>
      <c r="E1727" s="62" t="e">
        <f t="shared" si="1689"/>
        <v>#N/A</v>
      </c>
      <c r="F1727" s="664" t="str">
        <f t="shared" si="1687"/>
        <v/>
      </c>
      <c r="G1727" s="587"/>
      <c r="H1727" s="588">
        <f t="shared" si="1671"/>
        <v>0</v>
      </c>
      <c r="I1727" s="588">
        <f t="shared" si="1691"/>
        <v>0</v>
      </c>
      <c r="J1727" s="587"/>
      <c r="K1727" s="588">
        <f t="shared" si="1672"/>
        <v>0</v>
      </c>
      <c r="L1727" s="588">
        <f t="shared" si="1692"/>
        <v>0</v>
      </c>
      <c r="M1727" s="587"/>
      <c r="N1727" s="588">
        <f t="shared" si="1673"/>
        <v>0</v>
      </c>
      <c r="O1727" s="588">
        <f t="shared" si="1693"/>
        <v>0</v>
      </c>
      <c r="P1727" s="587"/>
      <c r="Q1727" s="588">
        <f t="shared" si="1674"/>
        <v>0</v>
      </c>
      <c r="R1727" s="588">
        <f t="shared" si="1694"/>
        <v>0</v>
      </c>
      <c r="S1727" s="587"/>
      <c r="T1727" s="588">
        <f t="shared" si="1675"/>
        <v>0</v>
      </c>
      <c r="U1727" s="588">
        <f t="shared" si="1695"/>
        <v>0</v>
      </c>
      <c r="V1727" s="587"/>
      <c r="W1727" s="588">
        <f t="shared" si="1676"/>
        <v>0</v>
      </c>
      <c r="X1727" s="588">
        <f t="shared" si="1696"/>
        <v>0</v>
      </c>
      <c r="Y1727" s="587"/>
      <c r="Z1727" s="588">
        <f t="shared" si="1677"/>
        <v>0</v>
      </c>
      <c r="AA1727" s="588">
        <f t="shared" si="1704"/>
        <v>0</v>
      </c>
      <c r="AB1727" s="587"/>
      <c r="AC1727" s="588">
        <f t="shared" si="1678"/>
        <v>0</v>
      </c>
      <c r="AD1727" s="588">
        <f t="shared" si="1697"/>
        <v>0</v>
      </c>
      <c r="AE1727" s="587"/>
      <c r="AF1727" s="588">
        <f t="shared" si="1679"/>
        <v>0</v>
      </c>
      <c r="AG1727" s="588">
        <f t="shared" si="1698"/>
        <v>0</v>
      </c>
      <c r="AH1727" s="587"/>
      <c r="AI1727" s="588">
        <f t="shared" si="1680"/>
        <v>0</v>
      </c>
      <c r="AJ1727" s="588">
        <f t="shared" si="1699"/>
        <v>0</v>
      </c>
      <c r="AK1727" s="587"/>
      <c r="AL1727" s="588">
        <f t="shared" si="1681"/>
        <v>0</v>
      </c>
      <c r="AM1727" s="588">
        <f t="shared" si="1700"/>
        <v>0</v>
      </c>
      <c r="AN1727" s="587"/>
      <c r="AO1727" s="588">
        <f t="shared" si="1682"/>
        <v>0</v>
      </c>
      <c r="AP1727" s="588">
        <f t="shared" si="1701"/>
        <v>0</v>
      </c>
      <c r="AQ1727" s="587"/>
      <c r="AR1727" s="588">
        <f t="shared" si="1683"/>
        <v>0</v>
      </c>
      <c r="AS1727" s="588">
        <f t="shared" si="1662"/>
        <v>0</v>
      </c>
      <c r="AT1727" s="587"/>
      <c r="AU1727" s="588">
        <f t="shared" si="1684"/>
        <v>0</v>
      </c>
      <c r="AV1727" s="588">
        <f t="shared" si="1702"/>
        <v>0</v>
      </c>
      <c r="AW1727" s="587"/>
      <c r="AX1727" s="652"/>
      <c r="AY1727" s="706">
        <f t="shared" si="1703"/>
        <v>0</v>
      </c>
      <c r="BC1727" s="30">
        <f t="shared" si="1663"/>
        <v>0</v>
      </c>
      <c r="BD1727" s="30">
        <f t="shared" si="1664"/>
        <v>0</v>
      </c>
      <c r="BE1727" s="30">
        <f t="shared" si="1686"/>
        <v>0</v>
      </c>
      <c r="BF1727" s="30">
        <f t="shared" si="1665"/>
        <v>0</v>
      </c>
      <c r="BG1727" s="30">
        <f t="shared" si="1666"/>
        <v>0</v>
      </c>
      <c r="BH1727" s="30">
        <f t="shared" si="1685"/>
        <v>0</v>
      </c>
      <c r="BI1727" s="30">
        <f t="shared" si="1690"/>
        <v>0</v>
      </c>
      <c r="BJ1727" s="30">
        <f t="shared" si="1667"/>
        <v>0</v>
      </c>
      <c r="BK1727" s="704">
        <f t="shared" si="1668"/>
        <v>0</v>
      </c>
      <c r="BL1727" s="30">
        <f t="shared" si="1669"/>
        <v>0</v>
      </c>
      <c r="BM1727" s="30">
        <f t="shared" si="1670"/>
        <v>0</v>
      </c>
      <c r="BN1727" s="30">
        <f t="shared" si="1688"/>
        <v>0</v>
      </c>
    </row>
    <row r="1728" spans="1:66" ht="15.75" thickBot="1" x14ac:dyDescent="0.3">
      <c r="A1728" s="52"/>
      <c r="B1728" s="53"/>
      <c r="C1728" s="700"/>
      <c r="D1728" s="53"/>
      <c r="E1728" s="62" t="e">
        <f t="shared" si="1689"/>
        <v>#N/A</v>
      </c>
      <c r="F1728" s="664" t="str">
        <f t="shared" si="1687"/>
        <v/>
      </c>
      <c r="G1728" s="587"/>
      <c r="H1728" s="588">
        <f t="shared" si="1671"/>
        <v>0</v>
      </c>
      <c r="I1728" s="588">
        <f t="shared" si="1691"/>
        <v>0</v>
      </c>
      <c r="J1728" s="587"/>
      <c r="K1728" s="588">
        <f t="shared" si="1672"/>
        <v>0</v>
      </c>
      <c r="L1728" s="588">
        <f t="shared" si="1692"/>
        <v>0</v>
      </c>
      <c r="M1728" s="587"/>
      <c r="N1728" s="588">
        <f t="shared" si="1673"/>
        <v>0</v>
      </c>
      <c r="O1728" s="588">
        <f t="shared" si="1693"/>
        <v>0</v>
      </c>
      <c r="P1728" s="587"/>
      <c r="Q1728" s="588">
        <f t="shared" si="1674"/>
        <v>0</v>
      </c>
      <c r="R1728" s="588">
        <f t="shared" si="1694"/>
        <v>0</v>
      </c>
      <c r="S1728" s="587"/>
      <c r="T1728" s="588">
        <f t="shared" si="1675"/>
        <v>0</v>
      </c>
      <c r="U1728" s="588">
        <f t="shared" si="1695"/>
        <v>0</v>
      </c>
      <c r="V1728" s="587"/>
      <c r="W1728" s="588">
        <f t="shared" si="1676"/>
        <v>0</v>
      </c>
      <c r="X1728" s="588">
        <f t="shared" si="1696"/>
        <v>0</v>
      </c>
      <c r="Y1728" s="587"/>
      <c r="Z1728" s="588">
        <f t="shared" si="1677"/>
        <v>0</v>
      </c>
      <c r="AA1728" s="588">
        <f t="shared" si="1704"/>
        <v>0</v>
      </c>
      <c r="AB1728" s="587"/>
      <c r="AC1728" s="588">
        <f t="shared" si="1678"/>
        <v>0</v>
      </c>
      <c r="AD1728" s="588">
        <f t="shared" si="1697"/>
        <v>0</v>
      </c>
      <c r="AE1728" s="587"/>
      <c r="AF1728" s="588">
        <f t="shared" si="1679"/>
        <v>0</v>
      </c>
      <c r="AG1728" s="588">
        <f t="shared" si="1698"/>
        <v>0</v>
      </c>
      <c r="AH1728" s="587"/>
      <c r="AI1728" s="588">
        <f t="shared" si="1680"/>
        <v>0</v>
      </c>
      <c r="AJ1728" s="588">
        <f t="shared" si="1699"/>
        <v>0</v>
      </c>
      <c r="AK1728" s="587"/>
      <c r="AL1728" s="588">
        <f t="shared" si="1681"/>
        <v>0</v>
      </c>
      <c r="AM1728" s="588">
        <f t="shared" si="1700"/>
        <v>0</v>
      </c>
      <c r="AN1728" s="587"/>
      <c r="AO1728" s="588">
        <f t="shared" si="1682"/>
        <v>0</v>
      </c>
      <c r="AP1728" s="588">
        <f t="shared" si="1701"/>
        <v>0</v>
      </c>
      <c r="AQ1728" s="587"/>
      <c r="AR1728" s="588">
        <f t="shared" si="1683"/>
        <v>0</v>
      </c>
      <c r="AS1728" s="588">
        <f t="shared" si="1662"/>
        <v>0</v>
      </c>
      <c r="AT1728" s="587"/>
      <c r="AU1728" s="588">
        <f t="shared" si="1684"/>
        <v>0</v>
      </c>
      <c r="AV1728" s="588">
        <f t="shared" si="1702"/>
        <v>0</v>
      </c>
      <c r="AW1728" s="587"/>
      <c r="AX1728" s="652"/>
      <c r="AY1728" s="706">
        <f t="shared" si="1703"/>
        <v>0</v>
      </c>
      <c r="BC1728" s="30">
        <f t="shared" si="1663"/>
        <v>0</v>
      </c>
      <c r="BD1728" s="30">
        <f t="shared" si="1664"/>
        <v>0</v>
      </c>
      <c r="BE1728" s="30">
        <f t="shared" si="1686"/>
        <v>0</v>
      </c>
      <c r="BF1728" s="30">
        <f t="shared" si="1665"/>
        <v>0</v>
      </c>
      <c r="BG1728" s="30">
        <f t="shared" si="1666"/>
        <v>0</v>
      </c>
      <c r="BH1728" s="30">
        <f t="shared" si="1685"/>
        <v>0</v>
      </c>
      <c r="BI1728" s="30">
        <f t="shared" si="1690"/>
        <v>0</v>
      </c>
      <c r="BJ1728" s="30">
        <f t="shared" si="1667"/>
        <v>0</v>
      </c>
      <c r="BK1728" s="704">
        <f t="shared" si="1668"/>
        <v>0</v>
      </c>
      <c r="BL1728" s="30">
        <f t="shared" si="1669"/>
        <v>0</v>
      </c>
      <c r="BM1728" s="30">
        <f t="shared" si="1670"/>
        <v>0</v>
      </c>
      <c r="BN1728" s="30">
        <f t="shared" si="1688"/>
        <v>0</v>
      </c>
    </row>
    <row r="1729" spans="1:66" ht="15.75" thickBot="1" x14ac:dyDescent="0.3">
      <c r="A1729" s="52"/>
      <c r="B1729" s="53"/>
      <c r="C1729" s="700"/>
      <c r="D1729" s="53"/>
      <c r="E1729" s="62" t="e">
        <f t="shared" si="1689"/>
        <v>#N/A</v>
      </c>
      <c r="F1729" s="664" t="str">
        <f t="shared" si="1687"/>
        <v/>
      </c>
      <c r="G1729" s="587"/>
      <c r="H1729" s="588">
        <f t="shared" si="1671"/>
        <v>0</v>
      </c>
      <c r="I1729" s="588">
        <f t="shared" si="1691"/>
        <v>0</v>
      </c>
      <c r="J1729" s="587"/>
      <c r="K1729" s="588">
        <f t="shared" si="1672"/>
        <v>0</v>
      </c>
      <c r="L1729" s="588">
        <f t="shared" si="1692"/>
        <v>0</v>
      </c>
      <c r="M1729" s="587"/>
      <c r="N1729" s="588">
        <f t="shared" si="1673"/>
        <v>0</v>
      </c>
      <c r="O1729" s="588">
        <f t="shared" si="1693"/>
        <v>0</v>
      </c>
      <c r="P1729" s="587"/>
      <c r="Q1729" s="588">
        <f t="shared" si="1674"/>
        <v>0</v>
      </c>
      <c r="R1729" s="588">
        <f t="shared" si="1694"/>
        <v>0</v>
      </c>
      <c r="S1729" s="587"/>
      <c r="T1729" s="588">
        <f t="shared" si="1675"/>
        <v>0</v>
      </c>
      <c r="U1729" s="588">
        <f t="shared" si="1695"/>
        <v>0</v>
      </c>
      <c r="V1729" s="587"/>
      <c r="W1729" s="588">
        <f t="shared" si="1676"/>
        <v>0</v>
      </c>
      <c r="X1729" s="588">
        <f t="shared" si="1696"/>
        <v>0</v>
      </c>
      <c r="Y1729" s="587"/>
      <c r="Z1729" s="588">
        <f t="shared" si="1677"/>
        <v>0</v>
      </c>
      <c r="AA1729" s="588">
        <f t="shared" si="1704"/>
        <v>0</v>
      </c>
      <c r="AB1729" s="587"/>
      <c r="AC1729" s="588">
        <f t="shared" si="1678"/>
        <v>0</v>
      </c>
      <c r="AD1729" s="588">
        <f t="shared" si="1697"/>
        <v>0</v>
      </c>
      <c r="AE1729" s="587"/>
      <c r="AF1729" s="588">
        <f t="shared" si="1679"/>
        <v>0</v>
      </c>
      <c r="AG1729" s="588">
        <f t="shared" si="1698"/>
        <v>0</v>
      </c>
      <c r="AH1729" s="587"/>
      <c r="AI1729" s="588">
        <f t="shared" si="1680"/>
        <v>0</v>
      </c>
      <c r="AJ1729" s="588">
        <f t="shared" si="1699"/>
        <v>0</v>
      </c>
      <c r="AK1729" s="587"/>
      <c r="AL1729" s="588">
        <f t="shared" si="1681"/>
        <v>0</v>
      </c>
      <c r="AM1729" s="588">
        <f t="shared" si="1700"/>
        <v>0</v>
      </c>
      <c r="AN1729" s="587"/>
      <c r="AO1729" s="588">
        <f t="shared" si="1682"/>
        <v>0</v>
      </c>
      <c r="AP1729" s="588">
        <f t="shared" si="1701"/>
        <v>0</v>
      </c>
      <c r="AQ1729" s="587"/>
      <c r="AR1729" s="588">
        <f t="shared" si="1683"/>
        <v>0</v>
      </c>
      <c r="AS1729" s="588">
        <f t="shared" si="1662"/>
        <v>0</v>
      </c>
      <c r="AT1729" s="587"/>
      <c r="AU1729" s="588">
        <f t="shared" si="1684"/>
        <v>0</v>
      </c>
      <c r="AV1729" s="588">
        <f t="shared" si="1702"/>
        <v>0</v>
      </c>
      <c r="AW1729" s="587"/>
      <c r="AX1729" s="652"/>
      <c r="AY1729" s="706">
        <f t="shared" si="1703"/>
        <v>0</v>
      </c>
      <c r="BC1729" s="30">
        <f t="shared" si="1663"/>
        <v>0</v>
      </c>
      <c r="BD1729" s="30">
        <f t="shared" si="1664"/>
        <v>0</v>
      </c>
      <c r="BE1729" s="30">
        <f t="shared" si="1686"/>
        <v>0</v>
      </c>
      <c r="BF1729" s="30">
        <f t="shared" si="1665"/>
        <v>0</v>
      </c>
      <c r="BG1729" s="30">
        <f t="shared" si="1666"/>
        <v>0</v>
      </c>
      <c r="BH1729" s="30">
        <f t="shared" si="1685"/>
        <v>0</v>
      </c>
      <c r="BI1729" s="30">
        <f t="shared" si="1690"/>
        <v>0</v>
      </c>
      <c r="BJ1729" s="30">
        <f t="shared" si="1667"/>
        <v>0</v>
      </c>
      <c r="BK1729" s="704">
        <f t="shared" si="1668"/>
        <v>0</v>
      </c>
      <c r="BL1729" s="30">
        <f t="shared" si="1669"/>
        <v>0</v>
      </c>
      <c r="BM1729" s="30">
        <f t="shared" si="1670"/>
        <v>0</v>
      </c>
      <c r="BN1729" s="30">
        <f t="shared" si="1688"/>
        <v>0</v>
      </c>
    </row>
    <row r="1730" spans="1:66" ht="15.75" thickBot="1" x14ac:dyDescent="0.3">
      <c r="A1730" s="52"/>
      <c r="B1730" s="53"/>
      <c r="C1730" s="700"/>
      <c r="D1730" s="53"/>
      <c r="E1730" s="62" t="e">
        <f t="shared" si="1689"/>
        <v>#N/A</v>
      </c>
      <c r="F1730" s="664" t="str">
        <f t="shared" si="1687"/>
        <v/>
      </c>
      <c r="G1730" s="587"/>
      <c r="H1730" s="588">
        <f t="shared" si="1671"/>
        <v>0</v>
      </c>
      <c r="I1730" s="588">
        <f t="shared" si="1691"/>
        <v>0</v>
      </c>
      <c r="J1730" s="587"/>
      <c r="K1730" s="588">
        <f t="shared" si="1672"/>
        <v>0</v>
      </c>
      <c r="L1730" s="588">
        <f t="shared" si="1692"/>
        <v>0</v>
      </c>
      <c r="M1730" s="587"/>
      <c r="N1730" s="588">
        <f t="shared" si="1673"/>
        <v>0</v>
      </c>
      <c r="O1730" s="588">
        <f t="shared" si="1693"/>
        <v>0</v>
      </c>
      <c r="P1730" s="587"/>
      <c r="Q1730" s="588">
        <f t="shared" si="1674"/>
        <v>0</v>
      </c>
      <c r="R1730" s="588">
        <f t="shared" si="1694"/>
        <v>0</v>
      </c>
      <c r="S1730" s="587"/>
      <c r="T1730" s="588">
        <f t="shared" si="1675"/>
        <v>0</v>
      </c>
      <c r="U1730" s="588">
        <f t="shared" si="1695"/>
        <v>0</v>
      </c>
      <c r="V1730" s="587"/>
      <c r="W1730" s="588">
        <f t="shared" si="1676"/>
        <v>0</v>
      </c>
      <c r="X1730" s="588">
        <f t="shared" si="1696"/>
        <v>0</v>
      </c>
      <c r="Y1730" s="587"/>
      <c r="Z1730" s="588">
        <f t="shared" si="1677"/>
        <v>0</v>
      </c>
      <c r="AA1730" s="588">
        <f t="shared" si="1704"/>
        <v>0</v>
      </c>
      <c r="AB1730" s="587"/>
      <c r="AC1730" s="588">
        <f t="shared" si="1678"/>
        <v>0</v>
      </c>
      <c r="AD1730" s="588">
        <f t="shared" si="1697"/>
        <v>0</v>
      </c>
      <c r="AE1730" s="587"/>
      <c r="AF1730" s="588">
        <f t="shared" si="1679"/>
        <v>0</v>
      </c>
      <c r="AG1730" s="588">
        <f t="shared" si="1698"/>
        <v>0</v>
      </c>
      <c r="AH1730" s="587"/>
      <c r="AI1730" s="588">
        <f t="shared" si="1680"/>
        <v>0</v>
      </c>
      <c r="AJ1730" s="588">
        <f t="shared" si="1699"/>
        <v>0</v>
      </c>
      <c r="AK1730" s="587"/>
      <c r="AL1730" s="588">
        <f t="shared" si="1681"/>
        <v>0</v>
      </c>
      <c r="AM1730" s="588">
        <f t="shared" si="1700"/>
        <v>0</v>
      </c>
      <c r="AN1730" s="587"/>
      <c r="AO1730" s="588">
        <f t="shared" si="1682"/>
        <v>0</v>
      </c>
      <c r="AP1730" s="588">
        <f t="shared" si="1701"/>
        <v>0</v>
      </c>
      <c r="AQ1730" s="587"/>
      <c r="AR1730" s="588">
        <f t="shared" si="1683"/>
        <v>0</v>
      </c>
      <c r="AS1730" s="588">
        <f t="shared" si="1662"/>
        <v>0</v>
      </c>
      <c r="AT1730" s="587"/>
      <c r="AU1730" s="588">
        <f t="shared" si="1684"/>
        <v>0</v>
      </c>
      <c r="AV1730" s="588">
        <f t="shared" si="1702"/>
        <v>0</v>
      </c>
      <c r="AW1730" s="587"/>
      <c r="AX1730" s="652"/>
      <c r="AY1730" s="706">
        <f t="shared" si="1703"/>
        <v>0</v>
      </c>
      <c r="BC1730" s="30">
        <f t="shared" si="1663"/>
        <v>0</v>
      </c>
      <c r="BD1730" s="30">
        <f t="shared" si="1664"/>
        <v>0</v>
      </c>
      <c r="BE1730" s="30">
        <f t="shared" si="1686"/>
        <v>0</v>
      </c>
      <c r="BF1730" s="30">
        <f t="shared" si="1665"/>
        <v>0</v>
      </c>
      <c r="BG1730" s="30">
        <f t="shared" si="1666"/>
        <v>0</v>
      </c>
      <c r="BH1730" s="30">
        <f t="shared" si="1685"/>
        <v>0</v>
      </c>
      <c r="BI1730" s="30">
        <f t="shared" si="1690"/>
        <v>0</v>
      </c>
      <c r="BJ1730" s="30">
        <f t="shared" si="1667"/>
        <v>0</v>
      </c>
      <c r="BK1730" s="704">
        <f t="shared" si="1668"/>
        <v>0</v>
      </c>
      <c r="BL1730" s="30">
        <f t="shared" si="1669"/>
        <v>0</v>
      </c>
      <c r="BM1730" s="30">
        <f t="shared" si="1670"/>
        <v>0</v>
      </c>
      <c r="BN1730" s="30">
        <f t="shared" si="1688"/>
        <v>0</v>
      </c>
    </row>
    <row r="1731" spans="1:66" ht="15.75" thickBot="1" x14ac:dyDescent="0.3">
      <c r="A1731" s="52"/>
      <c r="B1731" s="53"/>
      <c r="C1731" s="700"/>
      <c r="D1731" s="53"/>
      <c r="E1731" s="62" t="e">
        <f t="shared" si="1689"/>
        <v>#N/A</v>
      </c>
      <c r="F1731" s="664" t="str">
        <f t="shared" si="1687"/>
        <v/>
      </c>
      <c r="G1731" s="587"/>
      <c r="H1731" s="588">
        <f t="shared" si="1671"/>
        <v>0</v>
      </c>
      <c r="I1731" s="588">
        <f t="shared" si="1691"/>
        <v>0</v>
      </c>
      <c r="J1731" s="587"/>
      <c r="K1731" s="588">
        <f t="shared" si="1672"/>
        <v>0</v>
      </c>
      <c r="L1731" s="588">
        <f t="shared" si="1692"/>
        <v>0</v>
      </c>
      <c r="M1731" s="587"/>
      <c r="N1731" s="588">
        <f t="shared" si="1673"/>
        <v>0</v>
      </c>
      <c r="O1731" s="588">
        <f t="shared" si="1693"/>
        <v>0</v>
      </c>
      <c r="P1731" s="587"/>
      <c r="Q1731" s="588">
        <f t="shared" si="1674"/>
        <v>0</v>
      </c>
      <c r="R1731" s="588">
        <f t="shared" si="1694"/>
        <v>0</v>
      </c>
      <c r="S1731" s="587"/>
      <c r="T1731" s="588">
        <f t="shared" si="1675"/>
        <v>0</v>
      </c>
      <c r="U1731" s="588">
        <f t="shared" si="1695"/>
        <v>0</v>
      </c>
      <c r="V1731" s="587"/>
      <c r="W1731" s="588">
        <f t="shared" si="1676"/>
        <v>0</v>
      </c>
      <c r="X1731" s="588">
        <f t="shared" si="1696"/>
        <v>0</v>
      </c>
      <c r="Y1731" s="587"/>
      <c r="Z1731" s="588">
        <f t="shared" si="1677"/>
        <v>0</v>
      </c>
      <c r="AA1731" s="588">
        <f t="shared" si="1704"/>
        <v>0</v>
      </c>
      <c r="AB1731" s="587"/>
      <c r="AC1731" s="588">
        <f t="shared" si="1678"/>
        <v>0</v>
      </c>
      <c r="AD1731" s="588">
        <f t="shared" si="1697"/>
        <v>0</v>
      </c>
      <c r="AE1731" s="587"/>
      <c r="AF1731" s="588">
        <f t="shared" si="1679"/>
        <v>0</v>
      </c>
      <c r="AG1731" s="588">
        <f t="shared" si="1698"/>
        <v>0</v>
      </c>
      <c r="AH1731" s="587"/>
      <c r="AI1731" s="588">
        <f t="shared" si="1680"/>
        <v>0</v>
      </c>
      <c r="AJ1731" s="588">
        <f t="shared" si="1699"/>
        <v>0</v>
      </c>
      <c r="AK1731" s="587"/>
      <c r="AL1731" s="588">
        <f t="shared" si="1681"/>
        <v>0</v>
      </c>
      <c r="AM1731" s="588">
        <f t="shared" si="1700"/>
        <v>0</v>
      </c>
      <c r="AN1731" s="587"/>
      <c r="AO1731" s="588">
        <f t="shared" si="1682"/>
        <v>0</v>
      </c>
      <c r="AP1731" s="588">
        <f t="shared" si="1701"/>
        <v>0</v>
      </c>
      <c r="AQ1731" s="587"/>
      <c r="AR1731" s="588">
        <f t="shared" si="1683"/>
        <v>0</v>
      </c>
      <c r="AS1731" s="588">
        <f t="shared" si="1662"/>
        <v>0</v>
      </c>
      <c r="AT1731" s="587"/>
      <c r="AU1731" s="588">
        <f t="shared" si="1684"/>
        <v>0</v>
      </c>
      <c r="AV1731" s="588">
        <f t="shared" si="1702"/>
        <v>0</v>
      </c>
      <c r="AW1731" s="587"/>
      <c r="AX1731" s="652"/>
      <c r="AY1731" s="706">
        <f t="shared" si="1703"/>
        <v>0</v>
      </c>
      <c r="BC1731" s="30">
        <f t="shared" si="1663"/>
        <v>0</v>
      </c>
      <c r="BD1731" s="30">
        <f t="shared" si="1664"/>
        <v>0</v>
      </c>
      <c r="BE1731" s="30">
        <f t="shared" si="1686"/>
        <v>0</v>
      </c>
      <c r="BF1731" s="30">
        <f t="shared" si="1665"/>
        <v>0</v>
      </c>
      <c r="BG1731" s="30">
        <f t="shared" si="1666"/>
        <v>0</v>
      </c>
      <c r="BH1731" s="30">
        <f t="shared" si="1685"/>
        <v>0</v>
      </c>
      <c r="BI1731" s="30">
        <f t="shared" si="1690"/>
        <v>0</v>
      </c>
      <c r="BJ1731" s="30">
        <f t="shared" si="1667"/>
        <v>0</v>
      </c>
      <c r="BK1731" s="704">
        <f t="shared" si="1668"/>
        <v>0</v>
      </c>
      <c r="BL1731" s="30">
        <f t="shared" si="1669"/>
        <v>0</v>
      </c>
      <c r="BM1731" s="30">
        <f t="shared" si="1670"/>
        <v>0</v>
      </c>
      <c r="BN1731" s="30">
        <f t="shared" si="1688"/>
        <v>0</v>
      </c>
    </row>
    <row r="1732" spans="1:66" ht="15.75" thickBot="1" x14ac:dyDescent="0.3">
      <c r="A1732" s="52"/>
      <c r="B1732" s="53"/>
      <c r="C1732" s="700"/>
      <c r="D1732" s="53"/>
      <c r="E1732" s="62" t="e">
        <f t="shared" si="1689"/>
        <v>#N/A</v>
      </c>
      <c r="F1732" s="664" t="str">
        <f t="shared" si="1687"/>
        <v/>
      </c>
      <c r="G1732" s="587"/>
      <c r="H1732" s="588">
        <f t="shared" si="1671"/>
        <v>0</v>
      </c>
      <c r="I1732" s="588">
        <f t="shared" si="1691"/>
        <v>0</v>
      </c>
      <c r="J1732" s="587"/>
      <c r="K1732" s="588">
        <f t="shared" si="1672"/>
        <v>0</v>
      </c>
      <c r="L1732" s="588">
        <f t="shared" si="1692"/>
        <v>0</v>
      </c>
      <c r="M1732" s="587"/>
      <c r="N1732" s="588">
        <f t="shared" si="1673"/>
        <v>0</v>
      </c>
      <c r="O1732" s="588">
        <f t="shared" si="1693"/>
        <v>0</v>
      </c>
      <c r="P1732" s="587"/>
      <c r="Q1732" s="588">
        <f t="shared" si="1674"/>
        <v>0</v>
      </c>
      <c r="R1732" s="588">
        <f t="shared" si="1694"/>
        <v>0</v>
      </c>
      <c r="S1732" s="587"/>
      <c r="T1732" s="588">
        <f t="shared" si="1675"/>
        <v>0</v>
      </c>
      <c r="U1732" s="588">
        <f t="shared" si="1695"/>
        <v>0</v>
      </c>
      <c r="V1732" s="587"/>
      <c r="W1732" s="588">
        <f t="shared" si="1676"/>
        <v>0</v>
      </c>
      <c r="X1732" s="588">
        <f t="shared" si="1696"/>
        <v>0</v>
      </c>
      <c r="Y1732" s="587"/>
      <c r="Z1732" s="588">
        <f t="shared" si="1677"/>
        <v>0</v>
      </c>
      <c r="AA1732" s="588">
        <f t="shared" si="1704"/>
        <v>0</v>
      </c>
      <c r="AB1732" s="587"/>
      <c r="AC1732" s="588">
        <f t="shared" si="1678"/>
        <v>0</v>
      </c>
      <c r="AD1732" s="588">
        <f t="shared" si="1697"/>
        <v>0</v>
      </c>
      <c r="AE1732" s="587"/>
      <c r="AF1732" s="588">
        <f t="shared" si="1679"/>
        <v>0</v>
      </c>
      <c r="AG1732" s="588">
        <f t="shared" si="1698"/>
        <v>0</v>
      </c>
      <c r="AH1732" s="587"/>
      <c r="AI1732" s="588">
        <f t="shared" si="1680"/>
        <v>0</v>
      </c>
      <c r="AJ1732" s="588">
        <f t="shared" si="1699"/>
        <v>0</v>
      </c>
      <c r="AK1732" s="587"/>
      <c r="AL1732" s="588">
        <f t="shared" si="1681"/>
        <v>0</v>
      </c>
      <c r="AM1732" s="588">
        <f t="shared" si="1700"/>
        <v>0</v>
      </c>
      <c r="AN1732" s="587"/>
      <c r="AO1732" s="588">
        <f t="shared" si="1682"/>
        <v>0</v>
      </c>
      <c r="AP1732" s="588">
        <f t="shared" si="1701"/>
        <v>0</v>
      </c>
      <c r="AQ1732" s="587"/>
      <c r="AR1732" s="588">
        <f t="shared" si="1683"/>
        <v>0</v>
      </c>
      <c r="AS1732" s="588">
        <f t="shared" si="1662"/>
        <v>0</v>
      </c>
      <c r="AT1732" s="587"/>
      <c r="AU1732" s="588">
        <f t="shared" si="1684"/>
        <v>0</v>
      </c>
      <c r="AV1732" s="588">
        <f t="shared" si="1702"/>
        <v>0</v>
      </c>
      <c r="AW1732" s="587"/>
      <c r="AX1732" s="652"/>
      <c r="AY1732" s="706">
        <f t="shared" si="1703"/>
        <v>0</v>
      </c>
      <c r="BC1732" s="30">
        <f t="shared" si="1663"/>
        <v>0</v>
      </c>
      <c r="BD1732" s="30">
        <f t="shared" si="1664"/>
        <v>0</v>
      </c>
      <c r="BE1732" s="30">
        <f t="shared" si="1686"/>
        <v>0</v>
      </c>
      <c r="BF1732" s="30">
        <f t="shared" si="1665"/>
        <v>0</v>
      </c>
      <c r="BG1732" s="30">
        <f t="shared" si="1666"/>
        <v>0</v>
      </c>
      <c r="BH1732" s="30">
        <f t="shared" si="1685"/>
        <v>0</v>
      </c>
      <c r="BI1732" s="30">
        <f t="shared" si="1690"/>
        <v>0</v>
      </c>
      <c r="BJ1732" s="30">
        <f t="shared" si="1667"/>
        <v>0</v>
      </c>
      <c r="BK1732" s="704">
        <f t="shared" si="1668"/>
        <v>0</v>
      </c>
      <c r="BL1732" s="30">
        <f t="shared" si="1669"/>
        <v>0</v>
      </c>
      <c r="BM1732" s="30">
        <f t="shared" si="1670"/>
        <v>0</v>
      </c>
      <c r="BN1732" s="30">
        <f t="shared" si="1688"/>
        <v>0</v>
      </c>
    </row>
    <row r="1733" spans="1:66" ht="15.75" thickBot="1" x14ac:dyDescent="0.3">
      <c r="A1733" s="52"/>
      <c r="B1733" s="53"/>
      <c r="C1733" s="700"/>
      <c r="D1733" s="53"/>
      <c r="E1733" s="62" t="e">
        <f t="shared" si="1689"/>
        <v>#N/A</v>
      </c>
      <c r="F1733" s="664" t="str">
        <f t="shared" si="1687"/>
        <v/>
      </c>
      <c r="G1733" s="587"/>
      <c r="H1733" s="588">
        <f t="shared" si="1671"/>
        <v>0</v>
      </c>
      <c r="I1733" s="588">
        <f t="shared" si="1691"/>
        <v>0</v>
      </c>
      <c r="J1733" s="587"/>
      <c r="K1733" s="588">
        <f t="shared" si="1672"/>
        <v>0</v>
      </c>
      <c r="L1733" s="588">
        <f t="shared" si="1692"/>
        <v>0</v>
      </c>
      <c r="M1733" s="587"/>
      <c r="N1733" s="588">
        <f t="shared" si="1673"/>
        <v>0</v>
      </c>
      <c r="O1733" s="588">
        <f t="shared" si="1693"/>
        <v>0</v>
      </c>
      <c r="P1733" s="587"/>
      <c r="Q1733" s="588">
        <f t="shared" si="1674"/>
        <v>0</v>
      </c>
      <c r="R1733" s="588">
        <f t="shared" si="1694"/>
        <v>0</v>
      </c>
      <c r="S1733" s="587"/>
      <c r="T1733" s="588">
        <f t="shared" si="1675"/>
        <v>0</v>
      </c>
      <c r="U1733" s="588">
        <f t="shared" si="1695"/>
        <v>0</v>
      </c>
      <c r="V1733" s="587"/>
      <c r="W1733" s="588">
        <f t="shared" si="1676"/>
        <v>0</v>
      </c>
      <c r="X1733" s="588">
        <f t="shared" si="1696"/>
        <v>0</v>
      </c>
      <c r="Y1733" s="587"/>
      <c r="Z1733" s="588">
        <f t="shared" si="1677"/>
        <v>0</v>
      </c>
      <c r="AA1733" s="588">
        <f t="shared" si="1704"/>
        <v>0</v>
      </c>
      <c r="AB1733" s="587"/>
      <c r="AC1733" s="588">
        <f t="shared" si="1678"/>
        <v>0</v>
      </c>
      <c r="AD1733" s="588">
        <f t="shared" si="1697"/>
        <v>0</v>
      </c>
      <c r="AE1733" s="587"/>
      <c r="AF1733" s="588">
        <f t="shared" si="1679"/>
        <v>0</v>
      </c>
      <c r="AG1733" s="588">
        <f t="shared" si="1698"/>
        <v>0</v>
      </c>
      <c r="AH1733" s="587"/>
      <c r="AI1733" s="588">
        <f t="shared" si="1680"/>
        <v>0</v>
      </c>
      <c r="AJ1733" s="588">
        <f t="shared" si="1699"/>
        <v>0</v>
      </c>
      <c r="AK1733" s="587"/>
      <c r="AL1733" s="588">
        <f t="shared" si="1681"/>
        <v>0</v>
      </c>
      <c r="AM1733" s="588">
        <f t="shared" si="1700"/>
        <v>0</v>
      </c>
      <c r="AN1733" s="587"/>
      <c r="AO1733" s="588">
        <f t="shared" si="1682"/>
        <v>0</v>
      </c>
      <c r="AP1733" s="588">
        <f t="shared" si="1701"/>
        <v>0</v>
      </c>
      <c r="AQ1733" s="587"/>
      <c r="AR1733" s="588">
        <f t="shared" si="1683"/>
        <v>0</v>
      </c>
      <c r="AS1733" s="588">
        <f t="shared" si="1662"/>
        <v>0</v>
      </c>
      <c r="AT1733" s="587"/>
      <c r="AU1733" s="588">
        <f t="shared" si="1684"/>
        <v>0</v>
      </c>
      <c r="AV1733" s="588">
        <f t="shared" si="1702"/>
        <v>0</v>
      </c>
      <c r="AW1733" s="587"/>
      <c r="AX1733" s="652"/>
      <c r="AY1733" s="706">
        <f t="shared" si="1703"/>
        <v>0</v>
      </c>
      <c r="BC1733" s="30">
        <f t="shared" si="1663"/>
        <v>0</v>
      </c>
      <c r="BD1733" s="30">
        <f t="shared" si="1664"/>
        <v>0</v>
      </c>
      <c r="BE1733" s="30">
        <f t="shared" si="1686"/>
        <v>0</v>
      </c>
      <c r="BF1733" s="30">
        <f t="shared" si="1665"/>
        <v>0</v>
      </c>
      <c r="BG1733" s="30">
        <f t="shared" si="1666"/>
        <v>0</v>
      </c>
      <c r="BH1733" s="30">
        <f t="shared" si="1685"/>
        <v>0</v>
      </c>
      <c r="BI1733" s="30">
        <f t="shared" si="1690"/>
        <v>0</v>
      </c>
      <c r="BJ1733" s="30">
        <f t="shared" si="1667"/>
        <v>0</v>
      </c>
      <c r="BK1733" s="704">
        <f t="shared" si="1668"/>
        <v>0</v>
      </c>
      <c r="BL1733" s="30">
        <f t="shared" si="1669"/>
        <v>0</v>
      </c>
      <c r="BM1733" s="30">
        <f t="shared" si="1670"/>
        <v>0</v>
      </c>
      <c r="BN1733" s="30">
        <f t="shared" si="1688"/>
        <v>0</v>
      </c>
    </row>
    <row r="1734" spans="1:66" ht="15.75" thickBot="1" x14ac:dyDescent="0.3">
      <c r="A1734" s="52"/>
      <c r="B1734" s="53"/>
      <c r="C1734" s="700"/>
      <c r="D1734" s="53"/>
      <c r="E1734" s="62" t="e">
        <f t="shared" si="1689"/>
        <v>#N/A</v>
      </c>
      <c r="F1734" s="664" t="str">
        <f t="shared" si="1687"/>
        <v/>
      </c>
      <c r="G1734" s="587"/>
      <c r="H1734" s="588">
        <f t="shared" si="1671"/>
        <v>0</v>
      </c>
      <c r="I1734" s="588">
        <f t="shared" si="1691"/>
        <v>0</v>
      </c>
      <c r="J1734" s="587"/>
      <c r="K1734" s="588">
        <f t="shared" si="1672"/>
        <v>0</v>
      </c>
      <c r="L1734" s="588">
        <f t="shared" si="1692"/>
        <v>0</v>
      </c>
      <c r="M1734" s="587"/>
      <c r="N1734" s="588">
        <f t="shared" si="1673"/>
        <v>0</v>
      </c>
      <c r="O1734" s="588">
        <f t="shared" si="1693"/>
        <v>0</v>
      </c>
      <c r="P1734" s="587"/>
      <c r="Q1734" s="588">
        <f t="shared" si="1674"/>
        <v>0</v>
      </c>
      <c r="R1734" s="588">
        <f t="shared" si="1694"/>
        <v>0</v>
      </c>
      <c r="S1734" s="587"/>
      <c r="T1734" s="588">
        <f t="shared" si="1675"/>
        <v>0</v>
      </c>
      <c r="U1734" s="588">
        <f t="shared" si="1695"/>
        <v>0</v>
      </c>
      <c r="V1734" s="587"/>
      <c r="W1734" s="588">
        <f t="shared" si="1676"/>
        <v>0</v>
      </c>
      <c r="X1734" s="588">
        <f t="shared" si="1696"/>
        <v>0</v>
      </c>
      <c r="Y1734" s="587"/>
      <c r="Z1734" s="588">
        <f t="shared" si="1677"/>
        <v>0</v>
      </c>
      <c r="AA1734" s="588">
        <f t="shared" si="1704"/>
        <v>0</v>
      </c>
      <c r="AB1734" s="587"/>
      <c r="AC1734" s="588">
        <f t="shared" si="1678"/>
        <v>0</v>
      </c>
      <c r="AD1734" s="588">
        <f t="shared" si="1697"/>
        <v>0</v>
      </c>
      <c r="AE1734" s="587"/>
      <c r="AF1734" s="588">
        <f t="shared" si="1679"/>
        <v>0</v>
      </c>
      <c r="AG1734" s="588">
        <f t="shared" si="1698"/>
        <v>0</v>
      </c>
      <c r="AH1734" s="587"/>
      <c r="AI1734" s="588">
        <f t="shared" si="1680"/>
        <v>0</v>
      </c>
      <c r="AJ1734" s="588">
        <f t="shared" si="1699"/>
        <v>0</v>
      </c>
      <c r="AK1734" s="587"/>
      <c r="AL1734" s="588">
        <f t="shared" si="1681"/>
        <v>0</v>
      </c>
      <c r="AM1734" s="588">
        <f t="shared" si="1700"/>
        <v>0</v>
      </c>
      <c r="AN1734" s="587"/>
      <c r="AO1734" s="588">
        <f t="shared" si="1682"/>
        <v>0</v>
      </c>
      <c r="AP1734" s="588">
        <f t="shared" si="1701"/>
        <v>0</v>
      </c>
      <c r="AQ1734" s="587"/>
      <c r="AR1734" s="588">
        <f t="shared" si="1683"/>
        <v>0</v>
      </c>
      <c r="AS1734" s="588">
        <f t="shared" ref="AS1734:AS1762" si="1705">SUM(AQ1734:AR1734)</f>
        <v>0</v>
      </c>
      <c r="AT1734" s="587"/>
      <c r="AU1734" s="588">
        <f t="shared" si="1684"/>
        <v>0</v>
      </c>
      <c r="AV1734" s="588">
        <f t="shared" si="1702"/>
        <v>0</v>
      </c>
      <c r="AW1734" s="587"/>
      <c r="AX1734" s="652"/>
      <c r="AY1734" s="706">
        <f t="shared" si="1703"/>
        <v>0</v>
      </c>
      <c r="BC1734" s="30">
        <f t="shared" si="1663"/>
        <v>0</v>
      </c>
      <c r="BD1734" s="30">
        <f t="shared" si="1664"/>
        <v>0</v>
      </c>
      <c r="BE1734" s="30">
        <f t="shared" si="1686"/>
        <v>0</v>
      </c>
      <c r="BF1734" s="30">
        <f t="shared" si="1665"/>
        <v>0</v>
      </c>
      <c r="BG1734" s="30">
        <f t="shared" si="1666"/>
        <v>0</v>
      </c>
      <c r="BH1734" s="30">
        <f t="shared" si="1685"/>
        <v>0</v>
      </c>
      <c r="BI1734" s="30">
        <f t="shared" si="1690"/>
        <v>0</v>
      </c>
      <c r="BJ1734" s="30">
        <f t="shared" si="1667"/>
        <v>0</v>
      </c>
      <c r="BK1734" s="704">
        <f t="shared" si="1668"/>
        <v>0</v>
      </c>
      <c r="BL1734" s="30">
        <f t="shared" si="1669"/>
        <v>0</v>
      </c>
      <c r="BM1734" s="30">
        <f t="shared" si="1670"/>
        <v>0</v>
      </c>
      <c r="BN1734" s="30">
        <f t="shared" si="1688"/>
        <v>0</v>
      </c>
    </row>
    <row r="1735" spans="1:66" ht="15.75" thickBot="1" x14ac:dyDescent="0.3">
      <c r="A1735" s="52"/>
      <c r="B1735" s="53"/>
      <c r="C1735" s="700"/>
      <c r="D1735" s="53"/>
      <c r="E1735" s="62" t="e">
        <f t="shared" si="1689"/>
        <v>#N/A</v>
      </c>
      <c r="F1735" s="664" t="str">
        <f t="shared" si="1687"/>
        <v/>
      </c>
      <c r="G1735" s="587"/>
      <c r="H1735" s="588">
        <f t="shared" si="1671"/>
        <v>0</v>
      </c>
      <c r="I1735" s="588">
        <f t="shared" si="1691"/>
        <v>0</v>
      </c>
      <c r="J1735" s="587"/>
      <c r="K1735" s="588">
        <f t="shared" si="1672"/>
        <v>0</v>
      </c>
      <c r="L1735" s="588">
        <f t="shared" si="1692"/>
        <v>0</v>
      </c>
      <c r="M1735" s="587"/>
      <c r="N1735" s="588">
        <f t="shared" si="1673"/>
        <v>0</v>
      </c>
      <c r="O1735" s="588">
        <f t="shared" si="1693"/>
        <v>0</v>
      </c>
      <c r="P1735" s="587"/>
      <c r="Q1735" s="588">
        <f t="shared" si="1674"/>
        <v>0</v>
      </c>
      <c r="R1735" s="588">
        <f t="shared" si="1694"/>
        <v>0</v>
      </c>
      <c r="S1735" s="587"/>
      <c r="T1735" s="588">
        <f t="shared" si="1675"/>
        <v>0</v>
      </c>
      <c r="U1735" s="588">
        <f t="shared" si="1695"/>
        <v>0</v>
      </c>
      <c r="V1735" s="587"/>
      <c r="W1735" s="588">
        <f t="shared" si="1676"/>
        <v>0</v>
      </c>
      <c r="X1735" s="588">
        <f t="shared" si="1696"/>
        <v>0</v>
      </c>
      <c r="Y1735" s="587"/>
      <c r="Z1735" s="588">
        <f t="shared" si="1677"/>
        <v>0</v>
      </c>
      <c r="AA1735" s="588">
        <f t="shared" si="1704"/>
        <v>0</v>
      </c>
      <c r="AB1735" s="587"/>
      <c r="AC1735" s="588">
        <f t="shared" si="1678"/>
        <v>0</v>
      </c>
      <c r="AD1735" s="588">
        <f t="shared" si="1697"/>
        <v>0</v>
      </c>
      <c r="AE1735" s="587"/>
      <c r="AF1735" s="588">
        <f t="shared" si="1679"/>
        <v>0</v>
      </c>
      <c r="AG1735" s="588">
        <f t="shared" si="1698"/>
        <v>0</v>
      </c>
      <c r="AH1735" s="587"/>
      <c r="AI1735" s="588">
        <f t="shared" si="1680"/>
        <v>0</v>
      </c>
      <c r="AJ1735" s="588">
        <f t="shared" si="1699"/>
        <v>0</v>
      </c>
      <c r="AK1735" s="587"/>
      <c r="AL1735" s="588">
        <f t="shared" si="1681"/>
        <v>0</v>
      </c>
      <c r="AM1735" s="588">
        <f t="shared" si="1700"/>
        <v>0</v>
      </c>
      <c r="AN1735" s="587"/>
      <c r="AO1735" s="588">
        <f t="shared" si="1682"/>
        <v>0</v>
      </c>
      <c r="AP1735" s="588">
        <f t="shared" si="1701"/>
        <v>0</v>
      </c>
      <c r="AQ1735" s="587"/>
      <c r="AR1735" s="588">
        <f t="shared" si="1683"/>
        <v>0</v>
      </c>
      <c r="AS1735" s="588">
        <f t="shared" si="1705"/>
        <v>0</v>
      </c>
      <c r="AT1735" s="587"/>
      <c r="AU1735" s="588">
        <f t="shared" si="1684"/>
        <v>0</v>
      </c>
      <c r="AV1735" s="588">
        <f t="shared" si="1702"/>
        <v>0</v>
      </c>
      <c r="AW1735" s="587"/>
      <c r="AX1735" s="652"/>
      <c r="AY1735" s="706">
        <f t="shared" si="1703"/>
        <v>0</v>
      </c>
      <c r="BC1735" s="30">
        <f t="shared" si="1663"/>
        <v>0</v>
      </c>
      <c r="BD1735" s="30">
        <f t="shared" si="1664"/>
        <v>0</v>
      </c>
      <c r="BE1735" s="30">
        <f t="shared" si="1686"/>
        <v>0</v>
      </c>
      <c r="BF1735" s="30">
        <f t="shared" si="1665"/>
        <v>0</v>
      </c>
      <c r="BG1735" s="30">
        <f t="shared" si="1666"/>
        <v>0</v>
      </c>
      <c r="BH1735" s="30">
        <f t="shared" si="1685"/>
        <v>0</v>
      </c>
      <c r="BI1735" s="30">
        <f t="shared" si="1690"/>
        <v>0</v>
      </c>
      <c r="BJ1735" s="30">
        <f t="shared" si="1667"/>
        <v>0</v>
      </c>
      <c r="BK1735" s="704">
        <f t="shared" si="1668"/>
        <v>0</v>
      </c>
      <c r="BL1735" s="30">
        <f t="shared" si="1669"/>
        <v>0</v>
      </c>
      <c r="BM1735" s="30">
        <f t="shared" si="1670"/>
        <v>0</v>
      </c>
      <c r="BN1735" s="30">
        <f t="shared" si="1688"/>
        <v>0</v>
      </c>
    </row>
    <row r="1736" spans="1:66" ht="15.75" thickBot="1" x14ac:dyDescent="0.3">
      <c r="A1736" s="52"/>
      <c r="B1736" s="53"/>
      <c r="C1736" s="700"/>
      <c r="D1736" s="53"/>
      <c r="E1736" s="62" t="e">
        <f t="shared" si="1689"/>
        <v>#N/A</v>
      </c>
      <c r="F1736" s="664" t="str">
        <f t="shared" si="1687"/>
        <v/>
      </c>
      <c r="G1736" s="587"/>
      <c r="H1736" s="588">
        <f t="shared" si="1671"/>
        <v>0</v>
      </c>
      <c r="I1736" s="588">
        <f t="shared" si="1691"/>
        <v>0</v>
      </c>
      <c r="J1736" s="587"/>
      <c r="K1736" s="588">
        <f t="shared" si="1672"/>
        <v>0</v>
      </c>
      <c r="L1736" s="588">
        <f t="shared" si="1692"/>
        <v>0</v>
      </c>
      <c r="M1736" s="587"/>
      <c r="N1736" s="588">
        <f t="shared" si="1673"/>
        <v>0</v>
      </c>
      <c r="O1736" s="588">
        <f t="shared" si="1693"/>
        <v>0</v>
      </c>
      <c r="P1736" s="587"/>
      <c r="Q1736" s="588">
        <f t="shared" si="1674"/>
        <v>0</v>
      </c>
      <c r="R1736" s="588">
        <f t="shared" si="1694"/>
        <v>0</v>
      </c>
      <c r="S1736" s="587"/>
      <c r="T1736" s="588">
        <f t="shared" si="1675"/>
        <v>0</v>
      </c>
      <c r="U1736" s="588">
        <f t="shared" si="1695"/>
        <v>0</v>
      </c>
      <c r="V1736" s="587"/>
      <c r="W1736" s="588">
        <f t="shared" si="1676"/>
        <v>0</v>
      </c>
      <c r="X1736" s="588">
        <f t="shared" si="1696"/>
        <v>0</v>
      </c>
      <c r="Y1736" s="587"/>
      <c r="Z1736" s="588">
        <f t="shared" si="1677"/>
        <v>0</v>
      </c>
      <c r="AA1736" s="588">
        <f t="shared" si="1704"/>
        <v>0</v>
      </c>
      <c r="AB1736" s="587"/>
      <c r="AC1736" s="588">
        <f t="shared" si="1678"/>
        <v>0</v>
      </c>
      <c r="AD1736" s="588">
        <f t="shared" si="1697"/>
        <v>0</v>
      </c>
      <c r="AE1736" s="587"/>
      <c r="AF1736" s="588">
        <f t="shared" si="1679"/>
        <v>0</v>
      </c>
      <c r="AG1736" s="588">
        <f t="shared" si="1698"/>
        <v>0</v>
      </c>
      <c r="AH1736" s="587"/>
      <c r="AI1736" s="588">
        <f t="shared" si="1680"/>
        <v>0</v>
      </c>
      <c r="AJ1736" s="588">
        <f t="shared" si="1699"/>
        <v>0</v>
      </c>
      <c r="AK1736" s="587"/>
      <c r="AL1736" s="588">
        <f t="shared" si="1681"/>
        <v>0</v>
      </c>
      <c r="AM1736" s="588">
        <f t="shared" si="1700"/>
        <v>0</v>
      </c>
      <c r="AN1736" s="587"/>
      <c r="AO1736" s="588">
        <f t="shared" si="1682"/>
        <v>0</v>
      </c>
      <c r="AP1736" s="588">
        <f t="shared" si="1701"/>
        <v>0</v>
      </c>
      <c r="AQ1736" s="587"/>
      <c r="AR1736" s="588">
        <f t="shared" si="1683"/>
        <v>0</v>
      </c>
      <c r="AS1736" s="588">
        <f t="shared" si="1705"/>
        <v>0</v>
      </c>
      <c r="AT1736" s="587"/>
      <c r="AU1736" s="588">
        <f t="shared" si="1684"/>
        <v>0</v>
      </c>
      <c r="AV1736" s="588">
        <f t="shared" si="1702"/>
        <v>0</v>
      </c>
      <c r="AW1736" s="587"/>
      <c r="AX1736" s="652"/>
      <c r="AY1736" s="706">
        <f t="shared" si="1703"/>
        <v>0</v>
      </c>
      <c r="BC1736" s="30">
        <f t="shared" ref="BC1736:BC1762" si="1706">L1736-I1736</f>
        <v>0</v>
      </c>
      <c r="BD1736" s="30">
        <f t="shared" ref="BD1736:BD1762" si="1707">O1736-L1736</f>
        <v>0</v>
      </c>
      <c r="BE1736" s="30">
        <f t="shared" si="1686"/>
        <v>0</v>
      </c>
      <c r="BF1736" s="30">
        <f t="shared" ref="BF1736:BF1762" si="1708">U1736-R1736</f>
        <v>0</v>
      </c>
      <c r="BG1736" s="30">
        <f t="shared" ref="BG1736:BG1762" si="1709">X1736-U1736</f>
        <v>0</v>
      </c>
      <c r="BH1736" s="30">
        <f t="shared" si="1685"/>
        <v>0</v>
      </c>
      <c r="BI1736" s="30">
        <f t="shared" si="1690"/>
        <v>0</v>
      </c>
      <c r="BJ1736" s="30">
        <f t="shared" ref="BJ1736:BJ1762" si="1710">AG1736-AD1736</f>
        <v>0</v>
      </c>
      <c r="BK1736" s="704">
        <f t="shared" ref="BK1736:BK1753" si="1711">AJ1736-AG1736</f>
        <v>0</v>
      </c>
      <c r="BL1736" s="30">
        <f t="shared" ref="BL1736:BL1762" si="1712">AM1736-AJ1736</f>
        <v>0</v>
      </c>
      <c r="BM1736" s="30">
        <f t="shared" ref="BM1736:BM1762" si="1713">AP1736-AM1736</f>
        <v>0</v>
      </c>
      <c r="BN1736" s="30">
        <f t="shared" si="1688"/>
        <v>0</v>
      </c>
    </row>
    <row r="1737" spans="1:66" ht="15.75" thickBot="1" x14ac:dyDescent="0.3">
      <c r="A1737" s="52"/>
      <c r="B1737" s="53"/>
      <c r="C1737" s="700"/>
      <c r="D1737" s="53"/>
      <c r="E1737" s="62" t="e">
        <f t="shared" si="1689"/>
        <v>#N/A</v>
      </c>
      <c r="F1737" s="664" t="str">
        <f t="shared" si="1687"/>
        <v/>
      </c>
      <c r="G1737" s="587"/>
      <c r="H1737" s="588">
        <f t="shared" si="1671"/>
        <v>0</v>
      </c>
      <c r="I1737" s="588">
        <f t="shared" si="1691"/>
        <v>0</v>
      </c>
      <c r="J1737" s="587"/>
      <c r="K1737" s="588">
        <f t="shared" si="1672"/>
        <v>0</v>
      </c>
      <c r="L1737" s="588">
        <f t="shared" si="1692"/>
        <v>0</v>
      </c>
      <c r="M1737" s="587"/>
      <c r="N1737" s="588">
        <f t="shared" si="1673"/>
        <v>0</v>
      </c>
      <c r="O1737" s="588">
        <f t="shared" si="1693"/>
        <v>0</v>
      </c>
      <c r="P1737" s="587"/>
      <c r="Q1737" s="588">
        <f t="shared" si="1674"/>
        <v>0</v>
      </c>
      <c r="R1737" s="588">
        <f t="shared" si="1694"/>
        <v>0</v>
      </c>
      <c r="S1737" s="587"/>
      <c r="T1737" s="588">
        <f t="shared" si="1675"/>
        <v>0</v>
      </c>
      <c r="U1737" s="588">
        <f t="shared" si="1695"/>
        <v>0</v>
      </c>
      <c r="V1737" s="587"/>
      <c r="W1737" s="588">
        <f t="shared" si="1676"/>
        <v>0</v>
      </c>
      <c r="X1737" s="588">
        <f t="shared" si="1696"/>
        <v>0</v>
      </c>
      <c r="Y1737" s="587"/>
      <c r="Z1737" s="588">
        <f t="shared" si="1677"/>
        <v>0</v>
      </c>
      <c r="AA1737" s="588">
        <f t="shared" si="1704"/>
        <v>0</v>
      </c>
      <c r="AB1737" s="587"/>
      <c r="AC1737" s="588">
        <f t="shared" si="1678"/>
        <v>0</v>
      </c>
      <c r="AD1737" s="588">
        <f t="shared" si="1697"/>
        <v>0</v>
      </c>
      <c r="AE1737" s="587"/>
      <c r="AF1737" s="588">
        <f t="shared" si="1679"/>
        <v>0</v>
      </c>
      <c r="AG1737" s="588">
        <f t="shared" si="1698"/>
        <v>0</v>
      </c>
      <c r="AH1737" s="587"/>
      <c r="AI1737" s="588">
        <f t="shared" si="1680"/>
        <v>0</v>
      </c>
      <c r="AJ1737" s="588">
        <f t="shared" si="1699"/>
        <v>0</v>
      </c>
      <c r="AK1737" s="587"/>
      <c r="AL1737" s="588">
        <f t="shared" si="1681"/>
        <v>0</v>
      </c>
      <c r="AM1737" s="588">
        <f t="shared" si="1700"/>
        <v>0</v>
      </c>
      <c r="AN1737" s="587"/>
      <c r="AO1737" s="588">
        <f t="shared" si="1682"/>
        <v>0</v>
      </c>
      <c r="AP1737" s="588">
        <f t="shared" si="1701"/>
        <v>0</v>
      </c>
      <c r="AQ1737" s="587"/>
      <c r="AR1737" s="588">
        <f t="shared" si="1683"/>
        <v>0</v>
      </c>
      <c r="AS1737" s="588">
        <f t="shared" si="1705"/>
        <v>0</v>
      </c>
      <c r="AT1737" s="587"/>
      <c r="AU1737" s="588">
        <f t="shared" si="1684"/>
        <v>0</v>
      </c>
      <c r="AV1737" s="588">
        <f t="shared" si="1702"/>
        <v>0</v>
      </c>
      <c r="AW1737" s="587"/>
      <c r="AX1737" s="652"/>
      <c r="AY1737" s="706">
        <f t="shared" si="1703"/>
        <v>0</v>
      </c>
      <c r="BC1737" s="30">
        <f t="shared" si="1706"/>
        <v>0</v>
      </c>
      <c r="BD1737" s="30">
        <f t="shared" si="1707"/>
        <v>0</v>
      </c>
      <c r="BE1737" s="30">
        <f t="shared" si="1686"/>
        <v>0</v>
      </c>
      <c r="BF1737" s="30">
        <f t="shared" si="1708"/>
        <v>0</v>
      </c>
      <c r="BG1737" s="30">
        <f t="shared" si="1709"/>
        <v>0</v>
      </c>
      <c r="BH1737" s="30">
        <f t="shared" si="1685"/>
        <v>0</v>
      </c>
      <c r="BI1737" s="30">
        <f t="shared" si="1690"/>
        <v>0</v>
      </c>
      <c r="BJ1737" s="30">
        <f t="shared" si="1710"/>
        <v>0</v>
      </c>
      <c r="BK1737" s="704">
        <f t="shared" si="1711"/>
        <v>0</v>
      </c>
      <c r="BL1737" s="30">
        <f t="shared" si="1712"/>
        <v>0</v>
      </c>
      <c r="BM1737" s="30">
        <f t="shared" si="1713"/>
        <v>0</v>
      </c>
      <c r="BN1737" s="30">
        <f t="shared" si="1688"/>
        <v>0</v>
      </c>
    </row>
    <row r="1738" spans="1:66" ht="15.75" thickBot="1" x14ac:dyDescent="0.3">
      <c r="A1738" s="52"/>
      <c r="B1738" s="53"/>
      <c r="C1738" s="700"/>
      <c r="D1738" s="53"/>
      <c r="E1738" s="62" t="e">
        <f t="shared" si="1689"/>
        <v>#N/A</v>
      </c>
      <c r="F1738" s="664" t="str">
        <f t="shared" si="1687"/>
        <v/>
      </c>
      <c r="G1738" s="587"/>
      <c r="H1738" s="588">
        <f t="shared" si="1671"/>
        <v>0</v>
      </c>
      <c r="I1738" s="588">
        <f t="shared" si="1691"/>
        <v>0</v>
      </c>
      <c r="J1738" s="587"/>
      <c r="K1738" s="588">
        <f t="shared" si="1672"/>
        <v>0</v>
      </c>
      <c r="L1738" s="588">
        <f t="shared" si="1692"/>
        <v>0</v>
      </c>
      <c r="M1738" s="587"/>
      <c r="N1738" s="588">
        <f t="shared" si="1673"/>
        <v>0</v>
      </c>
      <c r="O1738" s="588">
        <f t="shared" si="1693"/>
        <v>0</v>
      </c>
      <c r="P1738" s="587"/>
      <c r="Q1738" s="588">
        <f t="shared" si="1674"/>
        <v>0</v>
      </c>
      <c r="R1738" s="588">
        <f t="shared" si="1694"/>
        <v>0</v>
      </c>
      <c r="S1738" s="587"/>
      <c r="T1738" s="588">
        <f t="shared" si="1675"/>
        <v>0</v>
      </c>
      <c r="U1738" s="588">
        <f t="shared" si="1695"/>
        <v>0</v>
      </c>
      <c r="V1738" s="587"/>
      <c r="W1738" s="588">
        <f t="shared" si="1676"/>
        <v>0</v>
      </c>
      <c r="X1738" s="588">
        <f t="shared" si="1696"/>
        <v>0</v>
      </c>
      <c r="Y1738" s="587"/>
      <c r="Z1738" s="588">
        <f t="shared" si="1677"/>
        <v>0</v>
      </c>
      <c r="AA1738" s="588">
        <f t="shared" si="1704"/>
        <v>0</v>
      </c>
      <c r="AB1738" s="587"/>
      <c r="AC1738" s="588">
        <f t="shared" si="1678"/>
        <v>0</v>
      </c>
      <c r="AD1738" s="588">
        <f t="shared" si="1697"/>
        <v>0</v>
      </c>
      <c r="AE1738" s="587"/>
      <c r="AF1738" s="588">
        <f t="shared" si="1679"/>
        <v>0</v>
      </c>
      <c r="AG1738" s="588">
        <f t="shared" si="1698"/>
        <v>0</v>
      </c>
      <c r="AH1738" s="587"/>
      <c r="AI1738" s="588">
        <f t="shared" si="1680"/>
        <v>0</v>
      </c>
      <c r="AJ1738" s="588">
        <f t="shared" si="1699"/>
        <v>0</v>
      </c>
      <c r="AK1738" s="587"/>
      <c r="AL1738" s="588">
        <f t="shared" si="1681"/>
        <v>0</v>
      </c>
      <c r="AM1738" s="588">
        <f t="shared" si="1700"/>
        <v>0</v>
      </c>
      <c r="AN1738" s="587"/>
      <c r="AO1738" s="588">
        <f t="shared" si="1682"/>
        <v>0</v>
      </c>
      <c r="AP1738" s="588">
        <f t="shared" si="1701"/>
        <v>0</v>
      </c>
      <c r="AQ1738" s="587"/>
      <c r="AR1738" s="588">
        <f t="shared" si="1683"/>
        <v>0</v>
      </c>
      <c r="AS1738" s="588">
        <f t="shared" si="1705"/>
        <v>0</v>
      </c>
      <c r="AT1738" s="587"/>
      <c r="AU1738" s="588">
        <f t="shared" si="1684"/>
        <v>0</v>
      </c>
      <c r="AV1738" s="588">
        <f t="shared" si="1702"/>
        <v>0</v>
      </c>
      <c r="AW1738" s="587"/>
      <c r="AX1738" s="652"/>
      <c r="AY1738" s="706">
        <f t="shared" si="1703"/>
        <v>0</v>
      </c>
      <c r="BC1738" s="30">
        <f t="shared" si="1706"/>
        <v>0</v>
      </c>
      <c r="BD1738" s="30">
        <f t="shared" si="1707"/>
        <v>0</v>
      </c>
      <c r="BE1738" s="30">
        <f t="shared" si="1686"/>
        <v>0</v>
      </c>
      <c r="BF1738" s="30">
        <f t="shared" si="1708"/>
        <v>0</v>
      </c>
      <c r="BG1738" s="30">
        <f t="shared" si="1709"/>
        <v>0</v>
      </c>
      <c r="BH1738" s="30">
        <f t="shared" si="1685"/>
        <v>0</v>
      </c>
      <c r="BI1738" s="30">
        <f t="shared" si="1690"/>
        <v>0</v>
      </c>
      <c r="BJ1738" s="30">
        <f t="shared" si="1710"/>
        <v>0</v>
      </c>
      <c r="BK1738" s="704">
        <f t="shared" si="1711"/>
        <v>0</v>
      </c>
      <c r="BL1738" s="30">
        <f t="shared" si="1712"/>
        <v>0</v>
      </c>
      <c r="BM1738" s="30">
        <f t="shared" si="1713"/>
        <v>0</v>
      </c>
      <c r="BN1738" s="30">
        <f t="shared" si="1688"/>
        <v>0</v>
      </c>
    </row>
    <row r="1739" spans="1:66" ht="15.75" thickBot="1" x14ac:dyDescent="0.3">
      <c r="A1739" s="52"/>
      <c r="B1739" s="53"/>
      <c r="C1739" s="700"/>
      <c r="D1739" s="53"/>
      <c r="E1739" s="62" t="e">
        <f t="shared" si="1689"/>
        <v>#N/A</v>
      </c>
      <c r="F1739" s="664" t="str">
        <f t="shared" si="1687"/>
        <v/>
      </c>
      <c r="G1739" s="587"/>
      <c r="H1739" s="588">
        <f t="shared" ref="H1739:H1762" si="1714">SUMIFS(JE_amount,JE_Month,H$3,JE_Entity,$A1739,JE_Ledger_number,$B1739)</f>
        <v>0</v>
      </c>
      <c r="I1739" s="588">
        <f t="shared" si="1691"/>
        <v>0</v>
      </c>
      <c r="J1739" s="587"/>
      <c r="K1739" s="588">
        <f t="shared" ref="K1739:K1762" si="1715">SUMIFS(JE_amount,JE_Month,K$3,JE_Entity,$A1739,JE_Ledger_number,$B1739)</f>
        <v>0</v>
      </c>
      <c r="L1739" s="588">
        <f t="shared" si="1692"/>
        <v>0</v>
      </c>
      <c r="M1739" s="587"/>
      <c r="N1739" s="588">
        <f t="shared" ref="N1739:N1762" si="1716">SUMIFS(JE_amount,JE_Month,N$3,JE_Entity,$A1739,JE_Ledger_number,$B1739)</f>
        <v>0</v>
      </c>
      <c r="O1739" s="588">
        <f t="shared" si="1693"/>
        <v>0</v>
      </c>
      <c r="P1739" s="587"/>
      <c r="Q1739" s="588">
        <f t="shared" ref="Q1739:Q1762" si="1717">SUMIFS(JE_amount,JE_Month,Q$3,JE_Entity,$A1739,JE_Ledger_number,$B1739)</f>
        <v>0</v>
      </c>
      <c r="R1739" s="588">
        <f t="shared" si="1694"/>
        <v>0</v>
      </c>
      <c r="S1739" s="587"/>
      <c r="T1739" s="588">
        <f t="shared" ref="T1739:T1762" si="1718">SUMIFS(JE_amount,JE_Month,T$3,JE_Entity,$A1739,JE_Ledger_number,$B1739)</f>
        <v>0</v>
      </c>
      <c r="U1739" s="588">
        <f t="shared" si="1695"/>
        <v>0</v>
      </c>
      <c r="V1739" s="587"/>
      <c r="W1739" s="588">
        <f t="shared" ref="W1739:W1762" si="1719">SUMIFS(JE_amount,JE_Month,W$3,JE_Entity,$A1739,JE_Ledger_number,$B1739)</f>
        <v>0</v>
      </c>
      <c r="X1739" s="588">
        <f t="shared" si="1696"/>
        <v>0</v>
      </c>
      <c r="Y1739" s="587"/>
      <c r="Z1739" s="588">
        <f t="shared" ref="Z1739:Z1762" si="1720">SUMIFS(JE_amount,JE_Month,Z$3,JE_Entity,$A1739,JE_Ledger_number,$B1739)</f>
        <v>0</v>
      </c>
      <c r="AA1739" s="588">
        <f t="shared" si="1704"/>
        <v>0</v>
      </c>
      <c r="AB1739" s="587"/>
      <c r="AC1739" s="588">
        <f t="shared" ref="AC1739:AC1762" si="1721">SUMIFS(JE_amount,JE_Month,AC$3,JE_Entity,$A1739,JE_Ledger_number,$B1739)</f>
        <v>0</v>
      </c>
      <c r="AD1739" s="588">
        <f t="shared" si="1697"/>
        <v>0</v>
      </c>
      <c r="AE1739" s="587"/>
      <c r="AF1739" s="588">
        <f t="shared" ref="AF1739:AF1762" si="1722">SUMIFS(JE_amount,JE_Month,AF$3,JE_Entity,$A1739,JE_Ledger_number,$B1739)</f>
        <v>0</v>
      </c>
      <c r="AG1739" s="588">
        <f t="shared" si="1698"/>
        <v>0</v>
      </c>
      <c r="AH1739" s="587"/>
      <c r="AI1739" s="588">
        <f t="shared" ref="AI1739:AI1762" si="1723">SUMIFS(JE_amount,JE_Month,AI$3,JE_Entity,$A1739,JE_Ledger_number,$B1739)</f>
        <v>0</v>
      </c>
      <c r="AJ1739" s="588">
        <f t="shared" si="1699"/>
        <v>0</v>
      </c>
      <c r="AK1739" s="587"/>
      <c r="AL1739" s="588">
        <f t="shared" ref="AL1739:AL1762" si="1724">SUMIFS(JE_amount,JE_Month,AL$3,JE_Entity,$A1739,JE_Ledger_number,$B1739)</f>
        <v>0</v>
      </c>
      <c r="AM1739" s="588">
        <f t="shared" si="1700"/>
        <v>0</v>
      </c>
      <c r="AN1739" s="587"/>
      <c r="AO1739" s="588">
        <f t="shared" ref="AO1739:AO1762" si="1725">SUMIFS(JE_amount,JE_Month,AO$3,JE_Entity,$A1739,JE_Ledger_number,$B1739)</f>
        <v>0</v>
      </c>
      <c r="AP1739" s="588">
        <f t="shared" si="1701"/>
        <v>0</v>
      </c>
      <c r="AQ1739" s="587"/>
      <c r="AR1739" s="588">
        <f t="shared" ref="AR1739:AR1762" si="1726">SUMIFS(JE_amount,JE_Month,AR$3,JE_Entity,$A1739,JE_Ledger_number,$B1739)</f>
        <v>0</v>
      </c>
      <c r="AS1739" s="588">
        <f t="shared" si="1705"/>
        <v>0</v>
      </c>
      <c r="AT1739" s="587"/>
      <c r="AU1739" s="588">
        <f t="shared" ref="AU1739:AU1762" si="1727">SUMIFS(JE_amount_NIS,JE_Month,AU$3,JE_Entity,$A1739,JE_Ledger_number,$B1739)</f>
        <v>0</v>
      </c>
      <c r="AV1739" s="588">
        <f t="shared" si="1702"/>
        <v>0</v>
      </c>
      <c r="AW1739" s="587"/>
      <c r="AX1739" s="652"/>
      <c r="AY1739" s="706">
        <f t="shared" si="1703"/>
        <v>0</v>
      </c>
      <c r="BC1739" s="30">
        <f t="shared" si="1706"/>
        <v>0</v>
      </c>
      <c r="BD1739" s="30">
        <f t="shared" si="1707"/>
        <v>0</v>
      </c>
      <c r="BE1739" s="30">
        <f t="shared" si="1686"/>
        <v>0</v>
      </c>
      <c r="BF1739" s="30">
        <f t="shared" si="1708"/>
        <v>0</v>
      </c>
      <c r="BG1739" s="30">
        <f t="shared" si="1709"/>
        <v>0</v>
      </c>
      <c r="BH1739" s="30">
        <f t="shared" si="1685"/>
        <v>0</v>
      </c>
      <c r="BI1739" s="30">
        <f t="shared" si="1690"/>
        <v>0</v>
      </c>
      <c r="BJ1739" s="30">
        <f t="shared" si="1710"/>
        <v>0</v>
      </c>
      <c r="BK1739" s="704">
        <f t="shared" si="1711"/>
        <v>0</v>
      </c>
      <c r="BL1739" s="30">
        <f t="shared" si="1712"/>
        <v>0</v>
      </c>
      <c r="BM1739" s="30">
        <f t="shared" si="1713"/>
        <v>0</v>
      </c>
      <c r="BN1739" s="30">
        <f t="shared" si="1688"/>
        <v>0</v>
      </c>
    </row>
    <row r="1740" spans="1:66" ht="15.75" thickBot="1" x14ac:dyDescent="0.3">
      <c r="A1740" s="52"/>
      <c r="B1740" s="53"/>
      <c r="C1740" s="700"/>
      <c r="D1740" s="53"/>
      <c r="E1740" s="62" t="e">
        <f t="shared" si="1689"/>
        <v>#N/A</v>
      </c>
      <c r="F1740" s="664" t="str">
        <f t="shared" si="1687"/>
        <v/>
      </c>
      <c r="G1740" s="587"/>
      <c r="H1740" s="588">
        <f t="shared" si="1714"/>
        <v>0</v>
      </c>
      <c r="I1740" s="588">
        <f t="shared" si="1691"/>
        <v>0</v>
      </c>
      <c r="J1740" s="587"/>
      <c r="K1740" s="588">
        <f t="shared" si="1715"/>
        <v>0</v>
      </c>
      <c r="L1740" s="588">
        <f t="shared" si="1692"/>
        <v>0</v>
      </c>
      <c r="M1740" s="587"/>
      <c r="N1740" s="588">
        <f t="shared" si="1716"/>
        <v>0</v>
      </c>
      <c r="O1740" s="588">
        <f t="shared" si="1693"/>
        <v>0</v>
      </c>
      <c r="P1740" s="587"/>
      <c r="Q1740" s="588">
        <f t="shared" si="1717"/>
        <v>0</v>
      </c>
      <c r="R1740" s="588">
        <f t="shared" si="1694"/>
        <v>0</v>
      </c>
      <c r="S1740" s="587"/>
      <c r="T1740" s="588">
        <f t="shared" si="1718"/>
        <v>0</v>
      </c>
      <c r="U1740" s="588">
        <f t="shared" si="1695"/>
        <v>0</v>
      </c>
      <c r="V1740" s="587"/>
      <c r="W1740" s="588">
        <f t="shared" si="1719"/>
        <v>0</v>
      </c>
      <c r="X1740" s="588">
        <f t="shared" si="1696"/>
        <v>0</v>
      </c>
      <c r="Y1740" s="587"/>
      <c r="Z1740" s="588">
        <f t="shared" si="1720"/>
        <v>0</v>
      </c>
      <c r="AA1740" s="588">
        <f t="shared" si="1704"/>
        <v>0</v>
      </c>
      <c r="AB1740" s="587"/>
      <c r="AC1740" s="588">
        <f t="shared" si="1721"/>
        <v>0</v>
      </c>
      <c r="AD1740" s="588">
        <f t="shared" si="1697"/>
        <v>0</v>
      </c>
      <c r="AE1740" s="587"/>
      <c r="AF1740" s="588">
        <f t="shared" si="1722"/>
        <v>0</v>
      </c>
      <c r="AG1740" s="588">
        <f t="shared" si="1698"/>
        <v>0</v>
      </c>
      <c r="AH1740" s="587"/>
      <c r="AI1740" s="588">
        <f t="shared" si="1723"/>
        <v>0</v>
      </c>
      <c r="AJ1740" s="588">
        <f t="shared" si="1699"/>
        <v>0</v>
      </c>
      <c r="AK1740" s="587"/>
      <c r="AL1740" s="588">
        <f t="shared" si="1724"/>
        <v>0</v>
      </c>
      <c r="AM1740" s="588">
        <f t="shared" si="1700"/>
        <v>0</v>
      </c>
      <c r="AN1740" s="587"/>
      <c r="AO1740" s="588">
        <f t="shared" si="1725"/>
        <v>0</v>
      </c>
      <c r="AP1740" s="588">
        <f t="shared" si="1701"/>
        <v>0</v>
      </c>
      <c r="AQ1740" s="587"/>
      <c r="AR1740" s="588">
        <f t="shared" si="1726"/>
        <v>0</v>
      </c>
      <c r="AS1740" s="588">
        <f t="shared" si="1705"/>
        <v>0</v>
      </c>
      <c r="AT1740" s="587"/>
      <c r="AU1740" s="588">
        <f t="shared" si="1727"/>
        <v>0</v>
      </c>
      <c r="AV1740" s="588">
        <f t="shared" si="1702"/>
        <v>0</v>
      </c>
      <c r="AW1740" s="587"/>
      <c r="AX1740" s="652"/>
      <c r="AY1740" s="706">
        <f t="shared" si="1703"/>
        <v>0</v>
      </c>
      <c r="BC1740" s="30">
        <f t="shared" si="1706"/>
        <v>0</v>
      </c>
      <c r="BD1740" s="30">
        <f t="shared" si="1707"/>
        <v>0</v>
      </c>
      <c r="BE1740" s="30">
        <f t="shared" si="1686"/>
        <v>0</v>
      </c>
      <c r="BF1740" s="30">
        <f t="shared" si="1708"/>
        <v>0</v>
      </c>
      <c r="BG1740" s="30">
        <f t="shared" si="1709"/>
        <v>0</v>
      </c>
      <c r="BH1740" s="30">
        <f t="shared" si="1685"/>
        <v>0</v>
      </c>
      <c r="BI1740" s="30">
        <f t="shared" si="1690"/>
        <v>0</v>
      </c>
      <c r="BJ1740" s="30">
        <f t="shared" si="1710"/>
        <v>0</v>
      </c>
      <c r="BK1740" s="704">
        <f t="shared" si="1711"/>
        <v>0</v>
      </c>
      <c r="BL1740" s="30">
        <f t="shared" si="1712"/>
        <v>0</v>
      </c>
      <c r="BM1740" s="30">
        <f t="shared" si="1713"/>
        <v>0</v>
      </c>
      <c r="BN1740" s="30">
        <f t="shared" si="1688"/>
        <v>0</v>
      </c>
    </row>
    <row r="1741" spans="1:66" ht="15.75" thickBot="1" x14ac:dyDescent="0.3">
      <c r="A1741" s="52"/>
      <c r="B1741" s="53"/>
      <c r="C1741" s="700"/>
      <c r="D1741" s="53"/>
      <c r="E1741" s="62" t="e">
        <f t="shared" si="1689"/>
        <v>#N/A</v>
      </c>
      <c r="F1741" s="664" t="str">
        <f t="shared" si="1687"/>
        <v/>
      </c>
      <c r="G1741" s="587"/>
      <c r="H1741" s="588">
        <f t="shared" si="1714"/>
        <v>0</v>
      </c>
      <c r="I1741" s="588">
        <f t="shared" si="1691"/>
        <v>0</v>
      </c>
      <c r="J1741" s="587"/>
      <c r="K1741" s="588">
        <f t="shared" si="1715"/>
        <v>0</v>
      </c>
      <c r="L1741" s="588">
        <f t="shared" si="1692"/>
        <v>0</v>
      </c>
      <c r="M1741" s="587"/>
      <c r="N1741" s="588">
        <f t="shared" si="1716"/>
        <v>0</v>
      </c>
      <c r="O1741" s="588">
        <f t="shared" si="1693"/>
        <v>0</v>
      </c>
      <c r="P1741" s="587"/>
      <c r="Q1741" s="588">
        <f t="shared" si="1717"/>
        <v>0</v>
      </c>
      <c r="R1741" s="588">
        <f t="shared" si="1694"/>
        <v>0</v>
      </c>
      <c r="S1741" s="587"/>
      <c r="T1741" s="588">
        <f t="shared" si="1718"/>
        <v>0</v>
      </c>
      <c r="U1741" s="588">
        <f t="shared" si="1695"/>
        <v>0</v>
      </c>
      <c r="V1741" s="587"/>
      <c r="W1741" s="588">
        <f t="shared" si="1719"/>
        <v>0</v>
      </c>
      <c r="X1741" s="588">
        <f t="shared" si="1696"/>
        <v>0</v>
      </c>
      <c r="Y1741" s="587"/>
      <c r="Z1741" s="588">
        <f t="shared" si="1720"/>
        <v>0</v>
      </c>
      <c r="AA1741" s="588">
        <f t="shared" si="1704"/>
        <v>0</v>
      </c>
      <c r="AB1741" s="587"/>
      <c r="AC1741" s="588">
        <f t="shared" si="1721"/>
        <v>0</v>
      </c>
      <c r="AD1741" s="588">
        <f t="shared" si="1697"/>
        <v>0</v>
      </c>
      <c r="AE1741" s="587"/>
      <c r="AF1741" s="588">
        <f t="shared" si="1722"/>
        <v>0</v>
      </c>
      <c r="AG1741" s="588">
        <f t="shared" si="1698"/>
        <v>0</v>
      </c>
      <c r="AH1741" s="587"/>
      <c r="AI1741" s="588">
        <f t="shared" si="1723"/>
        <v>0</v>
      </c>
      <c r="AJ1741" s="588">
        <f t="shared" si="1699"/>
        <v>0</v>
      </c>
      <c r="AK1741" s="587"/>
      <c r="AL1741" s="588">
        <f t="shared" si="1724"/>
        <v>0</v>
      </c>
      <c r="AM1741" s="588">
        <f t="shared" si="1700"/>
        <v>0</v>
      </c>
      <c r="AN1741" s="587"/>
      <c r="AO1741" s="588">
        <f t="shared" si="1725"/>
        <v>0</v>
      </c>
      <c r="AP1741" s="588">
        <f t="shared" si="1701"/>
        <v>0</v>
      </c>
      <c r="AQ1741" s="587"/>
      <c r="AR1741" s="588">
        <f t="shared" si="1726"/>
        <v>0</v>
      </c>
      <c r="AS1741" s="588">
        <f t="shared" si="1705"/>
        <v>0</v>
      </c>
      <c r="AT1741" s="587"/>
      <c r="AU1741" s="588">
        <f t="shared" si="1727"/>
        <v>0</v>
      </c>
      <c r="AV1741" s="588">
        <f t="shared" si="1702"/>
        <v>0</v>
      </c>
      <c r="AW1741" s="587"/>
      <c r="AX1741" s="652"/>
      <c r="AY1741" s="706">
        <f t="shared" si="1703"/>
        <v>0</v>
      </c>
      <c r="BC1741" s="30">
        <f t="shared" si="1706"/>
        <v>0</v>
      </c>
      <c r="BD1741" s="30">
        <f t="shared" si="1707"/>
        <v>0</v>
      </c>
      <c r="BE1741" s="30">
        <f t="shared" si="1686"/>
        <v>0</v>
      </c>
      <c r="BF1741" s="30">
        <f t="shared" si="1708"/>
        <v>0</v>
      </c>
      <c r="BG1741" s="30">
        <f t="shared" si="1709"/>
        <v>0</v>
      </c>
      <c r="BH1741" s="30">
        <f t="shared" si="1685"/>
        <v>0</v>
      </c>
      <c r="BI1741" s="30">
        <f t="shared" si="1690"/>
        <v>0</v>
      </c>
      <c r="BJ1741" s="30">
        <f t="shared" si="1710"/>
        <v>0</v>
      </c>
      <c r="BK1741" s="704">
        <f t="shared" si="1711"/>
        <v>0</v>
      </c>
      <c r="BL1741" s="30">
        <f t="shared" si="1712"/>
        <v>0</v>
      </c>
      <c r="BM1741" s="30">
        <f t="shared" si="1713"/>
        <v>0</v>
      </c>
      <c r="BN1741" s="30">
        <f t="shared" si="1688"/>
        <v>0</v>
      </c>
    </row>
    <row r="1742" spans="1:66" ht="15.75" thickBot="1" x14ac:dyDescent="0.3">
      <c r="A1742" s="52"/>
      <c r="B1742" s="53"/>
      <c r="C1742" s="700"/>
      <c r="D1742" s="53"/>
      <c r="E1742" s="62" t="e">
        <f t="shared" si="1689"/>
        <v>#N/A</v>
      </c>
      <c r="F1742" s="664" t="str">
        <f t="shared" si="1687"/>
        <v/>
      </c>
      <c r="G1742" s="587"/>
      <c r="H1742" s="588">
        <f t="shared" si="1714"/>
        <v>0</v>
      </c>
      <c r="I1742" s="588">
        <f t="shared" si="1691"/>
        <v>0</v>
      </c>
      <c r="J1742" s="587"/>
      <c r="K1742" s="588">
        <f t="shared" si="1715"/>
        <v>0</v>
      </c>
      <c r="L1742" s="588">
        <f t="shared" si="1692"/>
        <v>0</v>
      </c>
      <c r="M1742" s="587"/>
      <c r="N1742" s="588">
        <f t="shared" si="1716"/>
        <v>0</v>
      </c>
      <c r="O1742" s="588">
        <f t="shared" si="1693"/>
        <v>0</v>
      </c>
      <c r="P1742" s="587"/>
      <c r="Q1742" s="588">
        <f t="shared" si="1717"/>
        <v>0</v>
      </c>
      <c r="R1742" s="588">
        <f t="shared" si="1694"/>
        <v>0</v>
      </c>
      <c r="S1742" s="587"/>
      <c r="T1742" s="588">
        <f t="shared" si="1718"/>
        <v>0</v>
      </c>
      <c r="U1742" s="588">
        <f t="shared" si="1695"/>
        <v>0</v>
      </c>
      <c r="V1742" s="587"/>
      <c r="W1742" s="588">
        <f t="shared" si="1719"/>
        <v>0</v>
      </c>
      <c r="X1742" s="588">
        <f t="shared" si="1696"/>
        <v>0</v>
      </c>
      <c r="Y1742" s="587"/>
      <c r="Z1742" s="588">
        <f t="shared" si="1720"/>
        <v>0</v>
      </c>
      <c r="AA1742" s="588">
        <f t="shared" si="1704"/>
        <v>0</v>
      </c>
      <c r="AB1742" s="587"/>
      <c r="AC1742" s="588">
        <f t="shared" si="1721"/>
        <v>0</v>
      </c>
      <c r="AD1742" s="588">
        <f t="shared" si="1697"/>
        <v>0</v>
      </c>
      <c r="AE1742" s="587"/>
      <c r="AF1742" s="588">
        <f t="shared" si="1722"/>
        <v>0</v>
      </c>
      <c r="AG1742" s="588">
        <f t="shared" si="1698"/>
        <v>0</v>
      </c>
      <c r="AH1742" s="587"/>
      <c r="AI1742" s="588">
        <f t="shared" si="1723"/>
        <v>0</v>
      </c>
      <c r="AJ1742" s="588">
        <f t="shared" si="1699"/>
        <v>0</v>
      </c>
      <c r="AK1742" s="587"/>
      <c r="AL1742" s="588">
        <f t="shared" si="1724"/>
        <v>0</v>
      </c>
      <c r="AM1742" s="588">
        <f t="shared" si="1700"/>
        <v>0</v>
      </c>
      <c r="AN1742" s="587"/>
      <c r="AO1742" s="588">
        <f t="shared" si="1725"/>
        <v>0</v>
      </c>
      <c r="AP1742" s="588">
        <f t="shared" si="1701"/>
        <v>0</v>
      </c>
      <c r="AQ1742" s="587"/>
      <c r="AR1742" s="588">
        <f t="shared" si="1726"/>
        <v>0</v>
      </c>
      <c r="AS1742" s="588">
        <f t="shared" si="1705"/>
        <v>0</v>
      </c>
      <c r="AT1742" s="587"/>
      <c r="AU1742" s="588">
        <f t="shared" si="1727"/>
        <v>0</v>
      </c>
      <c r="AV1742" s="588">
        <f t="shared" si="1702"/>
        <v>0</v>
      </c>
      <c r="AW1742" s="587"/>
      <c r="AX1742" s="652"/>
      <c r="AY1742" s="706">
        <f t="shared" si="1703"/>
        <v>0</v>
      </c>
      <c r="BC1742" s="30">
        <f t="shared" si="1706"/>
        <v>0</v>
      </c>
      <c r="BD1742" s="30">
        <f t="shared" si="1707"/>
        <v>0</v>
      </c>
      <c r="BE1742" s="30">
        <f t="shared" si="1686"/>
        <v>0</v>
      </c>
      <c r="BF1742" s="30">
        <f t="shared" si="1708"/>
        <v>0</v>
      </c>
      <c r="BG1742" s="30">
        <f t="shared" si="1709"/>
        <v>0</v>
      </c>
      <c r="BH1742" s="30">
        <f t="shared" si="1685"/>
        <v>0</v>
      </c>
      <c r="BI1742" s="30">
        <f t="shared" si="1690"/>
        <v>0</v>
      </c>
      <c r="BJ1742" s="30">
        <f t="shared" si="1710"/>
        <v>0</v>
      </c>
      <c r="BK1742" s="704">
        <f t="shared" si="1711"/>
        <v>0</v>
      </c>
      <c r="BL1742" s="30">
        <f t="shared" si="1712"/>
        <v>0</v>
      </c>
      <c r="BM1742" s="30">
        <f t="shared" si="1713"/>
        <v>0</v>
      </c>
      <c r="BN1742" s="30">
        <f t="shared" si="1688"/>
        <v>0</v>
      </c>
    </row>
    <row r="1743" spans="1:66" ht="15.75" thickBot="1" x14ac:dyDescent="0.3">
      <c r="A1743" s="52"/>
      <c r="B1743" s="53"/>
      <c r="C1743" s="700"/>
      <c r="D1743" s="53"/>
      <c r="E1743" s="62" t="e">
        <f t="shared" si="1689"/>
        <v>#N/A</v>
      </c>
      <c r="F1743" s="664" t="str">
        <f t="shared" si="1687"/>
        <v/>
      </c>
      <c r="G1743" s="587"/>
      <c r="H1743" s="588">
        <f t="shared" si="1714"/>
        <v>0</v>
      </c>
      <c r="I1743" s="588">
        <f t="shared" si="1691"/>
        <v>0</v>
      </c>
      <c r="J1743" s="587"/>
      <c r="K1743" s="588">
        <f t="shared" si="1715"/>
        <v>0</v>
      </c>
      <c r="L1743" s="588">
        <f t="shared" si="1692"/>
        <v>0</v>
      </c>
      <c r="M1743" s="587"/>
      <c r="N1743" s="588">
        <f t="shared" si="1716"/>
        <v>0</v>
      </c>
      <c r="O1743" s="588">
        <f t="shared" si="1693"/>
        <v>0</v>
      </c>
      <c r="P1743" s="587"/>
      <c r="Q1743" s="588">
        <f t="shared" si="1717"/>
        <v>0</v>
      </c>
      <c r="R1743" s="588">
        <f t="shared" si="1694"/>
        <v>0</v>
      </c>
      <c r="S1743" s="587"/>
      <c r="T1743" s="588">
        <f t="shared" si="1718"/>
        <v>0</v>
      </c>
      <c r="U1743" s="588">
        <f t="shared" si="1695"/>
        <v>0</v>
      </c>
      <c r="V1743" s="587"/>
      <c r="W1743" s="588">
        <f t="shared" si="1719"/>
        <v>0</v>
      </c>
      <c r="X1743" s="588">
        <f t="shared" si="1696"/>
        <v>0</v>
      </c>
      <c r="Y1743" s="587"/>
      <c r="Z1743" s="588">
        <f t="shared" si="1720"/>
        <v>0</v>
      </c>
      <c r="AA1743" s="588">
        <f t="shared" si="1704"/>
        <v>0</v>
      </c>
      <c r="AB1743" s="587"/>
      <c r="AC1743" s="588">
        <f t="shared" si="1721"/>
        <v>0</v>
      </c>
      <c r="AD1743" s="588">
        <f t="shared" si="1697"/>
        <v>0</v>
      </c>
      <c r="AE1743" s="587"/>
      <c r="AF1743" s="588">
        <f t="shared" si="1722"/>
        <v>0</v>
      </c>
      <c r="AG1743" s="588">
        <f t="shared" si="1698"/>
        <v>0</v>
      </c>
      <c r="AH1743" s="587"/>
      <c r="AI1743" s="588">
        <f t="shared" si="1723"/>
        <v>0</v>
      </c>
      <c r="AJ1743" s="588">
        <f t="shared" si="1699"/>
        <v>0</v>
      </c>
      <c r="AK1743" s="587"/>
      <c r="AL1743" s="588">
        <f t="shared" si="1724"/>
        <v>0</v>
      </c>
      <c r="AM1743" s="588">
        <f t="shared" si="1700"/>
        <v>0</v>
      </c>
      <c r="AN1743" s="587"/>
      <c r="AO1743" s="588">
        <f t="shared" si="1725"/>
        <v>0</v>
      </c>
      <c r="AP1743" s="588">
        <f t="shared" si="1701"/>
        <v>0</v>
      </c>
      <c r="AQ1743" s="587"/>
      <c r="AR1743" s="588">
        <f t="shared" si="1726"/>
        <v>0</v>
      </c>
      <c r="AS1743" s="588">
        <f t="shared" si="1705"/>
        <v>0</v>
      </c>
      <c r="AT1743" s="587"/>
      <c r="AU1743" s="588">
        <f t="shared" si="1727"/>
        <v>0</v>
      </c>
      <c r="AV1743" s="588">
        <f t="shared" si="1702"/>
        <v>0</v>
      </c>
      <c r="AW1743" s="587"/>
      <c r="AX1743" s="652"/>
      <c r="AY1743" s="706">
        <f t="shared" si="1703"/>
        <v>0</v>
      </c>
      <c r="BC1743" s="30">
        <f t="shared" si="1706"/>
        <v>0</v>
      </c>
      <c r="BD1743" s="30">
        <f t="shared" si="1707"/>
        <v>0</v>
      </c>
      <c r="BE1743" s="30">
        <f t="shared" si="1686"/>
        <v>0</v>
      </c>
      <c r="BF1743" s="30">
        <f t="shared" si="1708"/>
        <v>0</v>
      </c>
      <c r="BG1743" s="30">
        <f t="shared" si="1709"/>
        <v>0</v>
      </c>
      <c r="BH1743" s="30">
        <f t="shared" ref="BH1743:BH1762" si="1728">AA1743-X1743</f>
        <v>0</v>
      </c>
      <c r="BI1743" s="30">
        <f t="shared" si="1690"/>
        <v>0</v>
      </c>
      <c r="BJ1743" s="30">
        <f t="shared" si="1710"/>
        <v>0</v>
      </c>
      <c r="BK1743" s="704">
        <f t="shared" si="1711"/>
        <v>0</v>
      </c>
      <c r="BL1743" s="30">
        <f t="shared" si="1712"/>
        <v>0</v>
      </c>
      <c r="BM1743" s="30">
        <f t="shared" si="1713"/>
        <v>0</v>
      </c>
      <c r="BN1743" s="30">
        <f t="shared" si="1688"/>
        <v>0</v>
      </c>
    </row>
    <row r="1744" spans="1:66" ht="15.75" thickBot="1" x14ac:dyDescent="0.3">
      <c r="A1744" s="52"/>
      <c r="B1744" s="53"/>
      <c r="C1744" s="700"/>
      <c r="D1744" s="53"/>
      <c r="E1744" s="62" t="e">
        <f t="shared" si="1689"/>
        <v>#N/A</v>
      </c>
      <c r="F1744" s="664" t="str">
        <f t="shared" si="1687"/>
        <v/>
      </c>
      <c r="G1744" s="587"/>
      <c r="H1744" s="588">
        <f t="shared" si="1714"/>
        <v>0</v>
      </c>
      <c r="I1744" s="588">
        <f t="shared" si="1691"/>
        <v>0</v>
      </c>
      <c r="J1744" s="587"/>
      <c r="K1744" s="588">
        <f t="shared" si="1715"/>
        <v>0</v>
      </c>
      <c r="L1744" s="588">
        <f t="shared" si="1692"/>
        <v>0</v>
      </c>
      <c r="M1744" s="587"/>
      <c r="N1744" s="588">
        <f t="shared" si="1716"/>
        <v>0</v>
      </c>
      <c r="O1744" s="588">
        <f t="shared" si="1693"/>
        <v>0</v>
      </c>
      <c r="P1744" s="587"/>
      <c r="Q1744" s="588">
        <f t="shared" si="1717"/>
        <v>0</v>
      </c>
      <c r="R1744" s="588">
        <f t="shared" si="1694"/>
        <v>0</v>
      </c>
      <c r="S1744" s="587"/>
      <c r="T1744" s="588">
        <f t="shared" si="1718"/>
        <v>0</v>
      </c>
      <c r="U1744" s="588">
        <f t="shared" si="1695"/>
        <v>0</v>
      </c>
      <c r="V1744" s="587"/>
      <c r="W1744" s="588">
        <f t="shared" si="1719"/>
        <v>0</v>
      </c>
      <c r="X1744" s="588">
        <f t="shared" si="1696"/>
        <v>0</v>
      </c>
      <c r="Y1744" s="587"/>
      <c r="Z1744" s="588">
        <f t="shared" si="1720"/>
        <v>0</v>
      </c>
      <c r="AA1744" s="588">
        <f t="shared" si="1704"/>
        <v>0</v>
      </c>
      <c r="AB1744" s="587"/>
      <c r="AC1744" s="588">
        <f t="shared" si="1721"/>
        <v>0</v>
      </c>
      <c r="AD1744" s="588">
        <f t="shared" si="1697"/>
        <v>0</v>
      </c>
      <c r="AE1744" s="587"/>
      <c r="AF1744" s="588">
        <f t="shared" si="1722"/>
        <v>0</v>
      </c>
      <c r="AG1744" s="588">
        <f t="shared" si="1698"/>
        <v>0</v>
      </c>
      <c r="AH1744" s="587"/>
      <c r="AI1744" s="588">
        <f t="shared" si="1723"/>
        <v>0</v>
      </c>
      <c r="AJ1744" s="588">
        <f t="shared" si="1699"/>
        <v>0</v>
      </c>
      <c r="AK1744" s="587"/>
      <c r="AL1744" s="588">
        <f t="shared" si="1724"/>
        <v>0</v>
      </c>
      <c r="AM1744" s="588">
        <f t="shared" si="1700"/>
        <v>0</v>
      </c>
      <c r="AN1744" s="587"/>
      <c r="AO1744" s="588">
        <f t="shared" si="1725"/>
        <v>0</v>
      </c>
      <c r="AP1744" s="588">
        <f t="shared" si="1701"/>
        <v>0</v>
      </c>
      <c r="AQ1744" s="587"/>
      <c r="AR1744" s="588">
        <f t="shared" si="1726"/>
        <v>0</v>
      </c>
      <c r="AS1744" s="588">
        <f t="shared" si="1705"/>
        <v>0</v>
      </c>
      <c r="AT1744" s="587"/>
      <c r="AU1744" s="588">
        <f t="shared" si="1727"/>
        <v>0</v>
      </c>
      <c r="AV1744" s="588">
        <f t="shared" si="1702"/>
        <v>0</v>
      </c>
      <c r="AW1744" s="587"/>
      <c r="AX1744" s="652"/>
      <c r="AY1744" s="706">
        <f t="shared" si="1703"/>
        <v>0</v>
      </c>
      <c r="BC1744" s="30">
        <f t="shared" si="1706"/>
        <v>0</v>
      </c>
      <c r="BD1744" s="30">
        <f t="shared" si="1707"/>
        <v>0</v>
      </c>
      <c r="BE1744" s="30">
        <f t="shared" si="1686"/>
        <v>0</v>
      </c>
      <c r="BF1744" s="30">
        <f t="shared" si="1708"/>
        <v>0</v>
      </c>
      <c r="BG1744" s="30">
        <f t="shared" si="1709"/>
        <v>0</v>
      </c>
      <c r="BH1744" s="30">
        <f t="shared" si="1728"/>
        <v>0</v>
      </c>
      <c r="BI1744" s="30">
        <f t="shared" si="1690"/>
        <v>0</v>
      </c>
      <c r="BJ1744" s="30">
        <f t="shared" si="1710"/>
        <v>0</v>
      </c>
      <c r="BK1744" s="704">
        <f t="shared" si="1711"/>
        <v>0</v>
      </c>
      <c r="BL1744" s="30">
        <f t="shared" si="1712"/>
        <v>0</v>
      </c>
      <c r="BM1744" s="30">
        <f t="shared" si="1713"/>
        <v>0</v>
      </c>
      <c r="BN1744" s="30">
        <f t="shared" si="1688"/>
        <v>0</v>
      </c>
    </row>
    <row r="1745" spans="1:66" ht="15.75" thickBot="1" x14ac:dyDescent="0.3">
      <c r="A1745" s="52"/>
      <c r="B1745" s="53"/>
      <c r="C1745" s="700"/>
      <c r="D1745" s="53"/>
      <c r="E1745" s="62" t="e">
        <f t="shared" si="1689"/>
        <v>#N/A</v>
      </c>
      <c r="F1745" s="664" t="str">
        <f t="shared" si="1687"/>
        <v/>
      </c>
      <c r="G1745" s="587"/>
      <c r="H1745" s="588">
        <f t="shared" si="1714"/>
        <v>0</v>
      </c>
      <c r="I1745" s="588">
        <f t="shared" si="1691"/>
        <v>0</v>
      </c>
      <c r="J1745" s="587"/>
      <c r="K1745" s="588">
        <f t="shared" si="1715"/>
        <v>0</v>
      </c>
      <c r="L1745" s="588">
        <f t="shared" si="1692"/>
        <v>0</v>
      </c>
      <c r="M1745" s="587"/>
      <c r="N1745" s="588">
        <f t="shared" si="1716"/>
        <v>0</v>
      </c>
      <c r="O1745" s="588">
        <f t="shared" si="1693"/>
        <v>0</v>
      </c>
      <c r="P1745" s="587"/>
      <c r="Q1745" s="588">
        <f t="shared" si="1717"/>
        <v>0</v>
      </c>
      <c r="R1745" s="588">
        <f t="shared" si="1694"/>
        <v>0</v>
      </c>
      <c r="S1745" s="587"/>
      <c r="T1745" s="588">
        <f t="shared" si="1718"/>
        <v>0</v>
      </c>
      <c r="U1745" s="588">
        <f t="shared" si="1695"/>
        <v>0</v>
      </c>
      <c r="V1745" s="587"/>
      <c r="W1745" s="588">
        <f t="shared" si="1719"/>
        <v>0</v>
      </c>
      <c r="X1745" s="588">
        <f t="shared" si="1696"/>
        <v>0</v>
      </c>
      <c r="Y1745" s="587"/>
      <c r="Z1745" s="588">
        <f t="shared" si="1720"/>
        <v>0</v>
      </c>
      <c r="AA1745" s="588">
        <f t="shared" si="1704"/>
        <v>0</v>
      </c>
      <c r="AB1745" s="587"/>
      <c r="AC1745" s="588">
        <f t="shared" si="1721"/>
        <v>0</v>
      </c>
      <c r="AD1745" s="588">
        <f t="shared" si="1697"/>
        <v>0</v>
      </c>
      <c r="AE1745" s="587"/>
      <c r="AF1745" s="588">
        <f t="shared" si="1722"/>
        <v>0</v>
      </c>
      <c r="AG1745" s="588">
        <f t="shared" si="1698"/>
        <v>0</v>
      </c>
      <c r="AH1745" s="587"/>
      <c r="AI1745" s="588">
        <f t="shared" si="1723"/>
        <v>0</v>
      </c>
      <c r="AJ1745" s="588">
        <f t="shared" si="1699"/>
        <v>0</v>
      </c>
      <c r="AK1745" s="587"/>
      <c r="AL1745" s="588">
        <f t="shared" si="1724"/>
        <v>0</v>
      </c>
      <c r="AM1745" s="588">
        <f t="shared" si="1700"/>
        <v>0</v>
      </c>
      <c r="AN1745" s="587"/>
      <c r="AO1745" s="588">
        <f t="shared" si="1725"/>
        <v>0</v>
      </c>
      <c r="AP1745" s="588">
        <f t="shared" si="1701"/>
        <v>0</v>
      </c>
      <c r="AQ1745" s="587"/>
      <c r="AR1745" s="588">
        <f t="shared" si="1726"/>
        <v>0</v>
      </c>
      <c r="AS1745" s="588">
        <f t="shared" si="1705"/>
        <v>0</v>
      </c>
      <c r="AT1745" s="587"/>
      <c r="AU1745" s="588">
        <f t="shared" si="1727"/>
        <v>0</v>
      </c>
      <c r="AV1745" s="588">
        <f t="shared" si="1702"/>
        <v>0</v>
      </c>
      <c r="AW1745" s="587"/>
      <c r="AX1745" s="652"/>
      <c r="AY1745" s="706">
        <f t="shared" si="1703"/>
        <v>0</v>
      </c>
      <c r="BC1745" s="30">
        <f t="shared" si="1706"/>
        <v>0</v>
      </c>
      <c r="BD1745" s="30">
        <f t="shared" si="1707"/>
        <v>0</v>
      </c>
      <c r="BE1745" s="30">
        <f t="shared" si="1686"/>
        <v>0</v>
      </c>
      <c r="BF1745" s="30">
        <f t="shared" si="1708"/>
        <v>0</v>
      </c>
      <c r="BG1745" s="30">
        <f t="shared" si="1709"/>
        <v>0</v>
      </c>
      <c r="BH1745" s="30">
        <f t="shared" si="1728"/>
        <v>0</v>
      </c>
      <c r="BI1745" s="30">
        <f t="shared" si="1690"/>
        <v>0</v>
      </c>
      <c r="BJ1745" s="30">
        <f t="shared" si="1710"/>
        <v>0</v>
      </c>
      <c r="BK1745" s="704">
        <f t="shared" si="1711"/>
        <v>0</v>
      </c>
      <c r="BL1745" s="30">
        <f t="shared" si="1712"/>
        <v>0</v>
      </c>
      <c r="BM1745" s="30">
        <f t="shared" si="1713"/>
        <v>0</v>
      </c>
      <c r="BN1745" s="30">
        <f t="shared" si="1688"/>
        <v>0</v>
      </c>
    </row>
    <row r="1746" spans="1:66" ht="15.75" thickBot="1" x14ac:dyDescent="0.3">
      <c r="A1746" s="52"/>
      <c r="B1746" s="53"/>
      <c r="C1746" s="700"/>
      <c r="D1746" s="53"/>
      <c r="E1746" s="62" t="e">
        <f t="shared" si="1689"/>
        <v>#N/A</v>
      </c>
      <c r="F1746" s="664" t="str">
        <f t="shared" si="1687"/>
        <v/>
      </c>
      <c r="G1746" s="587"/>
      <c r="H1746" s="588">
        <f t="shared" si="1714"/>
        <v>0</v>
      </c>
      <c r="I1746" s="588">
        <f t="shared" si="1691"/>
        <v>0</v>
      </c>
      <c r="J1746" s="587"/>
      <c r="K1746" s="588">
        <f t="shared" si="1715"/>
        <v>0</v>
      </c>
      <c r="L1746" s="588">
        <f t="shared" si="1692"/>
        <v>0</v>
      </c>
      <c r="M1746" s="587"/>
      <c r="N1746" s="588">
        <f t="shared" si="1716"/>
        <v>0</v>
      </c>
      <c r="O1746" s="588">
        <f t="shared" si="1693"/>
        <v>0</v>
      </c>
      <c r="P1746" s="587"/>
      <c r="Q1746" s="588">
        <f t="shared" si="1717"/>
        <v>0</v>
      </c>
      <c r="R1746" s="588">
        <f t="shared" si="1694"/>
        <v>0</v>
      </c>
      <c r="S1746" s="587"/>
      <c r="T1746" s="588">
        <f t="shared" si="1718"/>
        <v>0</v>
      </c>
      <c r="U1746" s="588">
        <f t="shared" si="1695"/>
        <v>0</v>
      </c>
      <c r="V1746" s="587"/>
      <c r="W1746" s="588">
        <f t="shared" si="1719"/>
        <v>0</v>
      </c>
      <c r="X1746" s="588">
        <f t="shared" si="1696"/>
        <v>0</v>
      </c>
      <c r="Y1746" s="587"/>
      <c r="Z1746" s="588">
        <f t="shared" si="1720"/>
        <v>0</v>
      </c>
      <c r="AA1746" s="588">
        <f t="shared" si="1704"/>
        <v>0</v>
      </c>
      <c r="AB1746" s="587"/>
      <c r="AC1746" s="588">
        <f t="shared" si="1721"/>
        <v>0</v>
      </c>
      <c r="AD1746" s="588">
        <f t="shared" si="1697"/>
        <v>0</v>
      </c>
      <c r="AE1746" s="587"/>
      <c r="AF1746" s="588">
        <f t="shared" si="1722"/>
        <v>0</v>
      </c>
      <c r="AG1746" s="588">
        <f t="shared" si="1698"/>
        <v>0</v>
      </c>
      <c r="AH1746" s="587"/>
      <c r="AI1746" s="588">
        <f t="shared" si="1723"/>
        <v>0</v>
      </c>
      <c r="AJ1746" s="588">
        <f t="shared" si="1699"/>
        <v>0</v>
      </c>
      <c r="AK1746" s="587"/>
      <c r="AL1746" s="588">
        <f t="shared" si="1724"/>
        <v>0</v>
      </c>
      <c r="AM1746" s="588">
        <f t="shared" si="1700"/>
        <v>0</v>
      </c>
      <c r="AN1746" s="587"/>
      <c r="AO1746" s="588">
        <f t="shared" si="1725"/>
        <v>0</v>
      </c>
      <c r="AP1746" s="588">
        <f t="shared" si="1701"/>
        <v>0</v>
      </c>
      <c r="AQ1746" s="587"/>
      <c r="AR1746" s="588">
        <f t="shared" si="1726"/>
        <v>0</v>
      </c>
      <c r="AS1746" s="588">
        <f t="shared" si="1705"/>
        <v>0</v>
      </c>
      <c r="AT1746" s="587"/>
      <c r="AU1746" s="588">
        <f t="shared" si="1727"/>
        <v>0</v>
      </c>
      <c r="AV1746" s="588">
        <f t="shared" si="1702"/>
        <v>0</v>
      </c>
      <c r="AW1746" s="587"/>
      <c r="AX1746" s="652"/>
      <c r="AY1746" s="706">
        <f t="shared" si="1703"/>
        <v>0</v>
      </c>
      <c r="BC1746" s="30">
        <f t="shared" si="1706"/>
        <v>0</v>
      </c>
      <c r="BD1746" s="30">
        <f t="shared" si="1707"/>
        <v>0</v>
      </c>
      <c r="BE1746" s="30">
        <f t="shared" si="1686"/>
        <v>0</v>
      </c>
      <c r="BF1746" s="30">
        <f t="shared" si="1708"/>
        <v>0</v>
      </c>
      <c r="BG1746" s="30">
        <f t="shared" si="1709"/>
        <v>0</v>
      </c>
      <c r="BH1746" s="30">
        <f t="shared" si="1728"/>
        <v>0</v>
      </c>
      <c r="BI1746" s="30">
        <f t="shared" si="1690"/>
        <v>0</v>
      </c>
      <c r="BJ1746" s="30">
        <f t="shared" si="1710"/>
        <v>0</v>
      </c>
      <c r="BK1746" s="704">
        <f t="shared" si="1711"/>
        <v>0</v>
      </c>
      <c r="BL1746" s="30">
        <f t="shared" si="1712"/>
        <v>0</v>
      </c>
      <c r="BM1746" s="30">
        <f t="shared" si="1713"/>
        <v>0</v>
      </c>
      <c r="BN1746" s="30">
        <f t="shared" si="1688"/>
        <v>0</v>
      </c>
    </row>
    <row r="1747" spans="1:66" ht="15.75" thickBot="1" x14ac:dyDescent="0.3">
      <c r="A1747" s="52"/>
      <c r="B1747" s="53"/>
      <c r="C1747" s="700"/>
      <c r="D1747" s="53"/>
      <c r="E1747" s="62" t="e">
        <f t="shared" si="1689"/>
        <v>#N/A</v>
      </c>
      <c r="F1747" s="664" t="str">
        <f t="shared" si="1687"/>
        <v/>
      </c>
      <c r="G1747" s="587"/>
      <c r="H1747" s="588">
        <f t="shared" si="1714"/>
        <v>0</v>
      </c>
      <c r="I1747" s="588">
        <f t="shared" si="1691"/>
        <v>0</v>
      </c>
      <c r="J1747" s="587"/>
      <c r="K1747" s="588">
        <f t="shared" si="1715"/>
        <v>0</v>
      </c>
      <c r="L1747" s="588">
        <f t="shared" si="1692"/>
        <v>0</v>
      </c>
      <c r="M1747" s="587"/>
      <c r="N1747" s="588">
        <f t="shared" si="1716"/>
        <v>0</v>
      </c>
      <c r="O1747" s="588">
        <f t="shared" si="1693"/>
        <v>0</v>
      </c>
      <c r="P1747" s="587"/>
      <c r="Q1747" s="588">
        <f t="shared" si="1717"/>
        <v>0</v>
      </c>
      <c r="R1747" s="588">
        <f t="shared" si="1694"/>
        <v>0</v>
      </c>
      <c r="S1747" s="587"/>
      <c r="T1747" s="588">
        <f t="shared" si="1718"/>
        <v>0</v>
      </c>
      <c r="U1747" s="588">
        <f t="shared" si="1695"/>
        <v>0</v>
      </c>
      <c r="V1747" s="587"/>
      <c r="W1747" s="588">
        <f t="shared" si="1719"/>
        <v>0</v>
      </c>
      <c r="X1747" s="588">
        <f t="shared" si="1696"/>
        <v>0</v>
      </c>
      <c r="Y1747" s="587"/>
      <c r="Z1747" s="588">
        <f t="shared" si="1720"/>
        <v>0</v>
      </c>
      <c r="AA1747" s="588">
        <f t="shared" si="1704"/>
        <v>0</v>
      </c>
      <c r="AB1747" s="587"/>
      <c r="AC1747" s="588">
        <f t="shared" si="1721"/>
        <v>0</v>
      </c>
      <c r="AD1747" s="588">
        <f t="shared" si="1697"/>
        <v>0</v>
      </c>
      <c r="AE1747" s="587"/>
      <c r="AF1747" s="588">
        <f t="shared" si="1722"/>
        <v>0</v>
      </c>
      <c r="AG1747" s="588">
        <f t="shared" si="1698"/>
        <v>0</v>
      </c>
      <c r="AH1747" s="587"/>
      <c r="AI1747" s="588">
        <f t="shared" si="1723"/>
        <v>0</v>
      </c>
      <c r="AJ1747" s="588">
        <f t="shared" si="1699"/>
        <v>0</v>
      </c>
      <c r="AK1747" s="587"/>
      <c r="AL1747" s="588">
        <f t="shared" si="1724"/>
        <v>0</v>
      </c>
      <c r="AM1747" s="588">
        <f t="shared" si="1700"/>
        <v>0</v>
      </c>
      <c r="AN1747" s="587"/>
      <c r="AO1747" s="588">
        <f t="shared" si="1725"/>
        <v>0</v>
      </c>
      <c r="AP1747" s="588">
        <f t="shared" si="1701"/>
        <v>0</v>
      </c>
      <c r="AQ1747" s="587"/>
      <c r="AR1747" s="588">
        <f t="shared" si="1726"/>
        <v>0</v>
      </c>
      <c r="AS1747" s="588">
        <f t="shared" si="1705"/>
        <v>0</v>
      </c>
      <c r="AT1747" s="587"/>
      <c r="AU1747" s="588">
        <f t="shared" si="1727"/>
        <v>0</v>
      </c>
      <c r="AV1747" s="588">
        <f t="shared" si="1702"/>
        <v>0</v>
      </c>
      <c r="AW1747" s="587"/>
      <c r="AX1747" s="652"/>
      <c r="AY1747" s="706">
        <f t="shared" si="1703"/>
        <v>0</v>
      </c>
      <c r="BC1747" s="30">
        <f t="shared" si="1706"/>
        <v>0</v>
      </c>
      <c r="BD1747" s="30">
        <f t="shared" si="1707"/>
        <v>0</v>
      </c>
      <c r="BE1747" s="30">
        <f t="shared" si="1686"/>
        <v>0</v>
      </c>
      <c r="BF1747" s="30">
        <f t="shared" si="1708"/>
        <v>0</v>
      </c>
      <c r="BG1747" s="30">
        <f t="shared" si="1709"/>
        <v>0</v>
      </c>
      <c r="BH1747" s="30">
        <f t="shared" si="1728"/>
        <v>0</v>
      </c>
      <c r="BI1747" s="30">
        <f t="shared" si="1690"/>
        <v>0</v>
      </c>
      <c r="BJ1747" s="30">
        <f t="shared" si="1710"/>
        <v>0</v>
      </c>
      <c r="BK1747" s="704">
        <f t="shared" si="1711"/>
        <v>0</v>
      </c>
      <c r="BL1747" s="30">
        <f t="shared" si="1712"/>
        <v>0</v>
      </c>
      <c r="BM1747" s="30">
        <f t="shared" si="1713"/>
        <v>0</v>
      </c>
      <c r="BN1747" s="30">
        <f t="shared" si="1688"/>
        <v>0</v>
      </c>
    </row>
    <row r="1748" spans="1:66" ht="15.75" thickBot="1" x14ac:dyDescent="0.3">
      <c r="A1748" s="52"/>
      <c r="B1748" s="53"/>
      <c r="C1748" s="700"/>
      <c r="D1748" s="53"/>
      <c r="E1748" s="62" t="e">
        <f t="shared" si="1689"/>
        <v>#N/A</v>
      </c>
      <c r="F1748" s="664" t="str">
        <f t="shared" si="1687"/>
        <v/>
      </c>
      <c r="G1748" s="587"/>
      <c r="H1748" s="588">
        <f t="shared" si="1714"/>
        <v>0</v>
      </c>
      <c r="I1748" s="588">
        <f t="shared" si="1691"/>
        <v>0</v>
      </c>
      <c r="J1748" s="587"/>
      <c r="K1748" s="588">
        <f t="shared" si="1715"/>
        <v>0</v>
      </c>
      <c r="L1748" s="588">
        <f t="shared" si="1692"/>
        <v>0</v>
      </c>
      <c r="M1748" s="587"/>
      <c r="N1748" s="588">
        <f t="shared" si="1716"/>
        <v>0</v>
      </c>
      <c r="O1748" s="588">
        <f t="shared" si="1693"/>
        <v>0</v>
      </c>
      <c r="P1748" s="587"/>
      <c r="Q1748" s="588">
        <f t="shared" si="1717"/>
        <v>0</v>
      </c>
      <c r="R1748" s="588">
        <f t="shared" si="1694"/>
        <v>0</v>
      </c>
      <c r="S1748" s="587"/>
      <c r="T1748" s="588">
        <f t="shared" si="1718"/>
        <v>0</v>
      </c>
      <c r="U1748" s="588">
        <f t="shared" si="1695"/>
        <v>0</v>
      </c>
      <c r="V1748" s="587"/>
      <c r="W1748" s="588">
        <f t="shared" si="1719"/>
        <v>0</v>
      </c>
      <c r="X1748" s="588">
        <f t="shared" si="1696"/>
        <v>0</v>
      </c>
      <c r="Y1748" s="587"/>
      <c r="Z1748" s="588">
        <f t="shared" si="1720"/>
        <v>0</v>
      </c>
      <c r="AA1748" s="588">
        <f t="shared" si="1704"/>
        <v>0</v>
      </c>
      <c r="AB1748" s="587"/>
      <c r="AC1748" s="588">
        <f t="shared" si="1721"/>
        <v>0</v>
      </c>
      <c r="AD1748" s="588">
        <f t="shared" si="1697"/>
        <v>0</v>
      </c>
      <c r="AE1748" s="587"/>
      <c r="AF1748" s="588">
        <f t="shared" si="1722"/>
        <v>0</v>
      </c>
      <c r="AG1748" s="588">
        <f t="shared" si="1698"/>
        <v>0</v>
      </c>
      <c r="AH1748" s="587"/>
      <c r="AI1748" s="588">
        <f t="shared" si="1723"/>
        <v>0</v>
      </c>
      <c r="AJ1748" s="588">
        <f t="shared" si="1699"/>
        <v>0</v>
      </c>
      <c r="AK1748" s="587"/>
      <c r="AL1748" s="588">
        <f t="shared" si="1724"/>
        <v>0</v>
      </c>
      <c r="AM1748" s="588">
        <f t="shared" si="1700"/>
        <v>0</v>
      </c>
      <c r="AN1748" s="587"/>
      <c r="AO1748" s="588">
        <f t="shared" si="1725"/>
        <v>0</v>
      </c>
      <c r="AP1748" s="588">
        <f t="shared" si="1701"/>
        <v>0</v>
      </c>
      <c r="AQ1748" s="587"/>
      <c r="AR1748" s="588">
        <f t="shared" si="1726"/>
        <v>0</v>
      </c>
      <c r="AS1748" s="588">
        <f t="shared" si="1705"/>
        <v>0</v>
      </c>
      <c r="AT1748" s="587"/>
      <c r="AU1748" s="588">
        <f t="shared" si="1727"/>
        <v>0</v>
      </c>
      <c r="AV1748" s="588">
        <f t="shared" si="1702"/>
        <v>0</v>
      </c>
      <c r="AW1748" s="587"/>
      <c r="AX1748" s="652"/>
      <c r="AY1748" s="706">
        <f t="shared" si="1703"/>
        <v>0</v>
      </c>
      <c r="BC1748" s="30">
        <f t="shared" si="1706"/>
        <v>0</v>
      </c>
      <c r="BD1748" s="30">
        <f t="shared" si="1707"/>
        <v>0</v>
      </c>
      <c r="BE1748" s="30">
        <f t="shared" si="1686"/>
        <v>0</v>
      </c>
      <c r="BF1748" s="30">
        <f t="shared" si="1708"/>
        <v>0</v>
      </c>
      <c r="BG1748" s="30">
        <f t="shared" si="1709"/>
        <v>0</v>
      </c>
      <c r="BH1748" s="30">
        <f t="shared" si="1728"/>
        <v>0</v>
      </c>
      <c r="BI1748" s="30">
        <f t="shared" si="1690"/>
        <v>0</v>
      </c>
      <c r="BJ1748" s="30">
        <f t="shared" si="1710"/>
        <v>0</v>
      </c>
      <c r="BK1748" s="704">
        <f t="shared" si="1711"/>
        <v>0</v>
      </c>
      <c r="BL1748" s="30">
        <f t="shared" si="1712"/>
        <v>0</v>
      </c>
      <c r="BM1748" s="30">
        <f t="shared" si="1713"/>
        <v>0</v>
      </c>
      <c r="BN1748" s="30">
        <f t="shared" si="1688"/>
        <v>0</v>
      </c>
    </row>
    <row r="1749" spans="1:66" ht="15.75" thickBot="1" x14ac:dyDescent="0.3">
      <c r="A1749" s="52"/>
      <c r="B1749" s="53"/>
      <c r="C1749" s="700"/>
      <c r="D1749" s="53"/>
      <c r="E1749" s="62" t="e">
        <f t="shared" si="1689"/>
        <v>#N/A</v>
      </c>
      <c r="F1749" s="664" t="str">
        <f t="shared" si="1687"/>
        <v/>
      </c>
      <c r="G1749" s="587"/>
      <c r="H1749" s="588">
        <f t="shared" si="1714"/>
        <v>0</v>
      </c>
      <c r="I1749" s="588">
        <f t="shared" si="1691"/>
        <v>0</v>
      </c>
      <c r="J1749" s="587"/>
      <c r="K1749" s="588">
        <f t="shared" si="1715"/>
        <v>0</v>
      </c>
      <c r="L1749" s="588">
        <f t="shared" si="1692"/>
        <v>0</v>
      </c>
      <c r="M1749" s="587"/>
      <c r="N1749" s="588">
        <f t="shared" si="1716"/>
        <v>0</v>
      </c>
      <c r="O1749" s="588">
        <f t="shared" si="1693"/>
        <v>0</v>
      </c>
      <c r="P1749" s="587"/>
      <c r="Q1749" s="588">
        <f t="shared" si="1717"/>
        <v>0</v>
      </c>
      <c r="R1749" s="588">
        <f t="shared" si="1694"/>
        <v>0</v>
      </c>
      <c r="S1749" s="587"/>
      <c r="T1749" s="588">
        <f t="shared" si="1718"/>
        <v>0</v>
      </c>
      <c r="U1749" s="588">
        <f t="shared" si="1695"/>
        <v>0</v>
      </c>
      <c r="V1749" s="587"/>
      <c r="W1749" s="588">
        <f t="shared" si="1719"/>
        <v>0</v>
      </c>
      <c r="X1749" s="588">
        <f t="shared" si="1696"/>
        <v>0</v>
      </c>
      <c r="Y1749" s="587"/>
      <c r="Z1749" s="588">
        <f t="shared" si="1720"/>
        <v>0</v>
      </c>
      <c r="AA1749" s="588">
        <f t="shared" si="1704"/>
        <v>0</v>
      </c>
      <c r="AB1749" s="587"/>
      <c r="AC1749" s="588">
        <f t="shared" si="1721"/>
        <v>0</v>
      </c>
      <c r="AD1749" s="588">
        <f t="shared" si="1697"/>
        <v>0</v>
      </c>
      <c r="AE1749" s="587"/>
      <c r="AF1749" s="588">
        <f t="shared" si="1722"/>
        <v>0</v>
      </c>
      <c r="AG1749" s="588">
        <f t="shared" si="1698"/>
        <v>0</v>
      </c>
      <c r="AH1749" s="587"/>
      <c r="AI1749" s="588">
        <f t="shared" si="1723"/>
        <v>0</v>
      </c>
      <c r="AJ1749" s="588">
        <f t="shared" si="1699"/>
        <v>0</v>
      </c>
      <c r="AK1749" s="587"/>
      <c r="AL1749" s="588">
        <f t="shared" si="1724"/>
        <v>0</v>
      </c>
      <c r="AM1749" s="588">
        <f t="shared" si="1700"/>
        <v>0</v>
      </c>
      <c r="AN1749" s="587"/>
      <c r="AO1749" s="588">
        <f t="shared" si="1725"/>
        <v>0</v>
      </c>
      <c r="AP1749" s="588">
        <f t="shared" si="1701"/>
        <v>0</v>
      </c>
      <c r="AQ1749" s="587"/>
      <c r="AR1749" s="588">
        <f t="shared" si="1726"/>
        <v>0</v>
      </c>
      <c r="AS1749" s="588">
        <f t="shared" si="1705"/>
        <v>0</v>
      </c>
      <c r="AT1749" s="587"/>
      <c r="AU1749" s="588">
        <f t="shared" si="1727"/>
        <v>0</v>
      </c>
      <c r="AV1749" s="588">
        <f t="shared" si="1702"/>
        <v>0</v>
      </c>
      <c r="AW1749" s="587"/>
      <c r="AX1749" s="652"/>
      <c r="AY1749" s="706">
        <f t="shared" si="1703"/>
        <v>0</v>
      </c>
      <c r="BC1749" s="30">
        <f t="shared" si="1706"/>
        <v>0</v>
      </c>
      <c r="BD1749" s="30">
        <f t="shared" si="1707"/>
        <v>0</v>
      </c>
      <c r="BE1749" s="30">
        <f t="shared" si="1686"/>
        <v>0</v>
      </c>
      <c r="BF1749" s="30">
        <f t="shared" si="1708"/>
        <v>0</v>
      </c>
      <c r="BG1749" s="30">
        <f t="shared" si="1709"/>
        <v>0</v>
      </c>
      <c r="BH1749" s="30">
        <f t="shared" si="1728"/>
        <v>0</v>
      </c>
      <c r="BI1749" s="30">
        <f t="shared" si="1690"/>
        <v>0</v>
      </c>
      <c r="BJ1749" s="30">
        <f t="shared" si="1710"/>
        <v>0</v>
      </c>
      <c r="BK1749" s="704">
        <f t="shared" si="1711"/>
        <v>0</v>
      </c>
      <c r="BL1749" s="30">
        <f t="shared" si="1712"/>
        <v>0</v>
      </c>
      <c r="BM1749" s="30">
        <f t="shared" si="1713"/>
        <v>0</v>
      </c>
      <c r="BN1749" s="30">
        <f t="shared" si="1688"/>
        <v>0</v>
      </c>
    </row>
    <row r="1750" spans="1:66" ht="15.75" thickBot="1" x14ac:dyDescent="0.3">
      <c r="A1750" s="52"/>
      <c r="B1750" s="53"/>
      <c r="C1750" s="700"/>
      <c r="D1750" s="53"/>
      <c r="E1750" s="62" t="e">
        <f t="shared" si="1689"/>
        <v>#N/A</v>
      </c>
      <c r="F1750" s="664" t="str">
        <f t="shared" si="1687"/>
        <v/>
      </c>
      <c r="G1750" s="587"/>
      <c r="H1750" s="588">
        <f t="shared" si="1714"/>
        <v>0</v>
      </c>
      <c r="I1750" s="588">
        <f t="shared" si="1691"/>
        <v>0</v>
      </c>
      <c r="J1750" s="587"/>
      <c r="K1750" s="588">
        <f t="shared" si="1715"/>
        <v>0</v>
      </c>
      <c r="L1750" s="588">
        <f t="shared" si="1692"/>
        <v>0</v>
      </c>
      <c r="M1750" s="587"/>
      <c r="N1750" s="588">
        <f t="shared" si="1716"/>
        <v>0</v>
      </c>
      <c r="O1750" s="588">
        <f t="shared" si="1693"/>
        <v>0</v>
      </c>
      <c r="P1750" s="587"/>
      <c r="Q1750" s="588">
        <f t="shared" si="1717"/>
        <v>0</v>
      </c>
      <c r="R1750" s="588">
        <f t="shared" si="1694"/>
        <v>0</v>
      </c>
      <c r="S1750" s="587"/>
      <c r="T1750" s="588">
        <f t="shared" si="1718"/>
        <v>0</v>
      </c>
      <c r="U1750" s="588">
        <f t="shared" si="1695"/>
        <v>0</v>
      </c>
      <c r="V1750" s="587"/>
      <c r="W1750" s="588">
        <f t="shared" si="1719"/>
        <v>0</v>
      </c>
      <c r="X1750" s="588">
        <f t="shared" si="1696"/>
        <v>0</v>
      </c>
      <c r="Y1750" s="587"/>
      <c r="Z1750" s="588">
        <f t="shared" si="1720"/>
        <v>0</v>
      </c>
      <c r="AA1750" s="588">
        <f t="shared" si="1704"/>
        <v>0</v>
      </c>
      <c r="AB1750" s="587"/>
      <c r="AC1750" s="588">
        <f t="shared" si="1721"/>
        <v>0</v>
      </c>
      <c r="AD1750" s="588">
        <f t="shared" si="1697"/>
        <v>0</v>
      </c>
      <c r="AE1750" s="587"/>
      <c r="AF1750" s="588">
        <f t="shared" si="1722"/>
        <v>0</v>
      </c>
      <c r="AG1750" s="588">
        <f t="shared" si="1698"/>
        <v>0</v>
      </c>
      <c r="AH1750" s="587"/>
      <c r="AI1750" s="588">
        <f t="shared" si="1723"/>
        <v>0</v>
      </c>
      <c r="AJ1750" s="588">
        <f t="shared" si="1699"/>
        <v>0</v>
      </c>
      <c r="AK1750" s="587"/>
      <c r="AL1750" s="588">
        <f t="shared" si="1724"/>
        <v>0</v>
      </c>
      <c r="AM1750" s="588">
        <f t="shared" si="1700"/>
        <v>0</v>
      </c>
      <c r="AN1750" s="587"/>
      <c r="AO1750" s="588">
        <f t="shared" si="1725"/>
        <v>0</v>
      </c>
      <c r="AP1750" s="588">
        <f t="shared" si="1701"/>
        <v>0</v>
      </c>
      <c r="AQ1750" s="587"/>
      <c r="AR1750" s="588">
        <f t="shared" si="1726"/>
        <v>0</v>
      </c>
      <c r="AS1750" s="588">
        <f t="shared" si="1705"/>
        <v>0</v>
      </c>
      <c r="AT1750" s="587"/>
      <c r="AU1750" s="588">
        <f t="shared" si="1727"/>
        <v>0</v>
      </c>
      <c r="AV1750" s="588">
        <f t="shared" si="1702"/>
        <v>0</v>
      </c>
      <c r="AW1750" s="587"/>
      <c r="AX1750" s="652"/>
      <c r="AY1750" s="706">
        <f t="shared" si="1703"/>
        <v>0</v>
      </c>
      <c r="BC1750" s="30">
        <f t="shared" si="1706"/>
        <v>0</v>
      </c>
      <c r="BD1750" s="30">
        <f t="shared" si="1707"/>
        <v>0</v>
      </c>
      <c r="BE1750" s="30">
        <f t="shared" si="1686"/>
        <v>0</v>
      </c>
      <c r="BF1750" s="30">
        <f t="shared" si="1708"/>
        <v>0</v>
      </c>
      <c r="BG1750" s="30">
        <f t="shared" si="1709"/>
        <v>0</v>
      </c>
      <c r="BH1750" s="30">
        <f t="shared" si="1728"/>
        <v>0</v>
      </c>
      <c r="BI1750" s="30">
        <f t="shared" si="1690"/>
        <v>0</v>
      </c>
      <c r="BJ1750" s="30">
        <f t="shared" si="1710"/>
        <v>0</v>
      </c>
      <c r="BK1750" s="704">
        <f t="shared" si="1711"/>
        <v>0</v>
      </c>
      <c r="BL1750" s="30">
        <f t="shared" si="1712"/>
        <v>0</v>
      </c>
      <c r="BM1750" s="30">
        <f t="shared" si="1713"/>
        <v>0</v>
      </c>
      <c r="BN1750" s="30">
        <f t="shared" si="1688"/>
        <v>0</v>
      </c>
    </row>
    <row r="1751" spans="1:66" ht="15.75" thickBot="1" x14ac:dyDescent="0.3">
      <c r="A1751" s="52"/>
      <c r="B1751" s="53"/>
      <c r="C1751" s="700"/>
      <c r="D1751" s="53"/>
      <c r="E1751" s="62" t="e">
        <f t="shared" si="1689"/>
        <v>#N/A</v>
      </c>
      <c r="F1751" s="664" t="str">
        <f t="shared" si="1687"/>
        <v/>
      </c>
      <c r="G1751" s="587"/>
      <c r="H1751" s="588">
        <f t="shared" si="1714"/>
        <v>0</v>
      </c>
      <c r="I1751" s="588">
        <f t="shared" si="1691"/>
        <v>0</v>
      </c>
      <c r="J1751" s="587"/>
      <c r="K1751" s="588">
        <f t="shared" si="1715"/>
        <v>0</v>
      </c>
      <c r="L1751" s="588">
        <f t="shared" si="1692"/>
        <v>0</v>
      </c>
      <c r="M1751" s="587"/>
      <c r="N1751" s="588">
        <f t="shared" si="1716"/>
        <v>0</v>
      </c>
      <c r="O1751" s="588">
        <f t="shared" si="1693"/>
        <v>0</v>
      </c>
      <c r="P1751" s="587"/>
      <c r="Q1751" s="588">
        <f t="shared" si="1717"/>
        <v>0</v>
      </c>
      <c r="R1751" s="588">
        <f t="shared" si="1694"/>
        <v>0</v>
      </c>
      <c r="S1751" s="587"/>
      <c r="T1751" s="588">
        <f t="shared" si="1718"/>
        <v>0</v>
      </c>
      <c r="U1751" s="588">
        <f t="shared" si="1695"/>
        <v>0</v>
      </c>
      <c r="V1751" s="587"/>
      <c r="W1751" s="588">
        <f t="shared" si="1719"/>
        <v>0</v>
      </c>
      <c r="X1751" s="588">
        <f t="shared" si="1696"/>
        <v>0</v>
      </c>
      <c r="Y1751" s="587"/>
      <c r="Z1751" s="588">
        <f t="shared" si="1720"/>
        <v>0</v>
      </c>
      <c r="AA1751" s="588">
        <f t="shared" si="1704"/>
        <v>0</v>
      </c>
      <c r="AB1751" s="587"/>
      <c r="AC1751" s="588">
        <f t="shared" si="1721"/>
        <v>0</v>
      </c>
      <c r="AD1751" s="588">
        <f t="shared" si="1697"/>
        <v>0</v>
      </c>
      <c r="AE1751" s="587"/>
      <c r="AF1751" s="588">
        <f t="shared" si="1722"/>
        <v>0</v>
      </c>
      <c r="AG1751" s="588">
        <f t="shared" si="1698"/>
        <v>0</v>
      </c>
      <c r="AH1751" s="587"/>
      <c r="AI1751" s="588">
        <f t="shared" si="1723"/>
        <v>0</v>
      </c>
      <c r="AJ1751" s="588">
        <f t="shared" si="1699"/>
        <v>0</v>
      </c>
      <c r="AK1751" s="587"/>
      <c r="AL1751" s="588">
        <f t="shared" si="1724"/>
        <v>0</v>
      </c>
      <c r="AM1751" s="588">
        <f t="shared" si="1700"/>
        <v>0</v>
      </c>
      <c r="AN1751" s="587"/>
      <c r="AO1751" s="588">
        <f t="shared" si="1725"/>
        <v>0</v>
      </c>
      <c r="AP1751" s="588">
        <f t="shared" si="1701"/>
        <v>0</v>
      </c>
      <c r="AQ1751" s="587"/>
      <c r="AR1751" s="588">
        <f t="shared" si="1726"/>
        <v>0</v>
      </c>
      <c r="AS1751" s="588">
        <f t="shared" si="1705"/>
        <v>0</v>
      </c>
      <c r="AT1751" s="587"/>
      <c r="AU1751" s="588">
        <f t="shared" si="1727"/>
        <v>0</v>
      </c>
      <c r="AV1751" s="588">
        <f t="shared" si="1702"/>
        <v>0</v>
      </c>
      <c r="AW1751" s="587"/>
      <c r="AX1751" s="652"/>
      <c r="AY1751" s="706">
        <f t="shared" si="1703"/>
        <v>0</v>
      </c>
      <c r="BC1751" s="30">
        <f t="shared" si="1706"/>
        <v>0</v>
      </c>
      <c r="BD1751" s="30">
        <f t="shared" si="1707"/>
        <v>0</v>
      </c>
      <c r="BE1751" s="30">
        <f t="shared" si="1686"/>
        <v>0</v>
      </c>
      <c r="BF1751" s="30">
        <f t="shared" si="1708"/>
        <v>0</v>
      </c>
      <c r="BG1751" s="30">
        <f t="shared" si="1709"/>
        <v>0</v>
      </c>
      <c r="BH1751" s="30">
        <f t="shared" si="1728"/>
        <v>0</v>
      </c>
      <c r="BI1751" s="30">
        <f t="shared" si="1690"/>
        <v>0</v>
      </c>
      <c r="BJ1751" s="30">
        <f t="shared" si="1710"/>
        <v>0</v>
      </c>
      <c r="BK1751" s="704">
        <f t="shared" si="1711"/>
        <v>0</v>
      </c>
      <c r="BL1751" s="30">
        <f t="shared" si="1712"/>
        <v>0</v>
      </c>
      <c r="BM1751" s="30">
        <f t="shared" si="1713"/>
        <v>0</v>
      </c>
      <c r="BN1751" s="30">
        <f t="shared" si="1688"/>
        <v>0</v>
      </c>
    </row>
    <row r="1752" spans="1:66" ht="15.75" thickBot="1" x14ac:dyDescent="0.3">
      <c r="A1752" s="52"/>
      <c r="B1752" s="53"/>
      <c r="C1752" s="700"/>
      <c r="D1752" s="53"/>
      <c r="E1752" s="62" t="e">
        <f t="shared" si="1689"/>
        <v>#N/A</v>
      </c>
      <c r="F1752" s="664" t="str">
        <f t="shared" si="1687"/>
        <v/>
      </c>
      <c r="G1752" s="587"/>
      <c r="H1752" s="588">
        <f t="shared" si="1714"/>
        <v>0</v>
      </c>
      <c r="I1752" s="588">
        <f t="shared" si="1691"/>
        <v>0</v>
      </c>
      <c r="J1752" s="587"/>
      <c r="K1752" s="588">
        <f t="shared" si="1715"/>
        <v>0</v>
      </c>
      <c r="L1752" s="588">
        <f t="shared" si="1692"/>
        <v>0</v>
      </c>
      <c r="M1752" s="587"/>
      <c r="N1752" s="588">
        <f t="shared" si="1716"/>
        <v>0</v>
      </c>
      <c r="O1752" s="588">
        <f t="shared" si="1693"/>
        <v>0</v>
      </c>
      <c r="P1752" s="587"/>
      <c r="Q1752" s="588">
        <f t="shared" si="1717"/>
        <v>0</v>
      </c>
      <c r="R1752" s="588">
        <f t="shared" si="1694"/>
        <v>0</v>
      </c>
      <c r="S1752" s="587"/>
      <c r="T1752" s="588">
        <f t="shared" si="1718"/>
        <v>0</v>
      </c>
      <c r="U1752" s="588">
        <f t="shared" si="1695"/>
        <v>0</v>
      </c>
      <c r="V1752" s="587"/>
      <c r="W1752" s="588">
        <f t="shared" si="1719"/>
        <v>0</v>
      </c>
      <c r="X1752" s="588">
        <f t="shared" si="1696"/>
        <v>0</v>
      </c>
      <c r="Y1752" s="587"/>
      <c r="Z1752" s="588">
        <f t="shared" si="1720"/>
        <v>0</v>
      </c>
      <c r="AA1752" s="588">
        <f t="shared" si="1704"/>
        <v>0</v>
      </c>
      <c r="AB1752" s="587"/>
      <c r="AC1752" s="588">
        <f t="shared" si="1721"/>
        <v>0</v>
      </c>
      <c r="AD1752" s="588">
        <f t="shared" si="1697"/>
        <v>0</v>
      </c>
      <c r="AE1752" s="587"/>
      <c r="AF1752" s="588">
        <f t="shared" si="1722"/>
        <v>0</v>
      </c>
      <c r="AG1752" s="588">
        <f t="shared" si="1698"/>
        <v>0</v>
      </c>
      <c r="AH1752" s="587"/>
      <c r="AI1752" s="588">
        <f t="shared" si="1723"/>
        <v>0</v>
      </c>
      <c r="AJ1752" s="588">
        <f t="shared" si="1699"/>
        <v>0</v>
      </c>
      <c r="AK1752" s="587"/>
      <c r="AL1752" s="588">
        <f t="shared" si="1724"/>
        <v>0</v>
      </c>
      <c r="AM1752" s="588">
        <f t="shared" si="1700"/>
        <v>0</v>
      </c>
      <c r="AN1752" s="587"/>
      <c r="AO1752" s="588">
        <f t="shared" si="1725"/>
        <v>0</v>
      </c>
      <c r="AP1752" s="588">
        <f t="shared" si="1701"/>
        <v>0</v>
      </c>
      <c r="AQ1752" s="587"/>
      <c r="AR1752" s="588">
        <f t="shared" si="1726"/>
        <v>0</v>
      </c>
      <c r="AS1752" s="588">
        <f t="shared" si="1705"/>
        <v>0</v>
      </c>
      <c r="AT1752" s="587"/>
      <c r="AU1752" s="588">
        <f t="shared" si="1727"/>
        <v>0</v>
      </c>
      <c r="AV1752" s="588">
        <f t="shared" si="1702"/>
        <v>0</v>
      </c>
      <c r="AW1752" s="587"/>
      <c r="AX1752" s="652"/>
      <c r="AY1752" s="706">
        <f t="shared" si="1703"/>
        <v>0</v>
      </c>
      <c r="BC1752" s="30">
        <f t="shared" si="1706"/>
        <v>0</v>
      </c>
      <c r="BD1752" s="30">
        <f t="shared" si="1707"/>
        <v>0</v>
      </c>
      <c r="BE1752" s="30">
        <f t="shared" si="1686"/>
        <v>0</v>
      </c>
      <c r="BF1752" s="30">
        <f t="shared" si="1708"/>
        <v>0</v>
      </c>
      <c r="BG1752" s="30">
        <f t="shared" si="1709"/>
        <v>0</v>
      </c>
      <c r="BH1752" s="30">
        <f t="shared" si="1728"/>
        <v>0</v>
      </c>
      <c r="BI1752" s="30">
        <f t="shared" si="1690"/>
        <v>0</v>
      </c>
      <c r="BJ1752" s="30">
        <f t="shared" si="1710"/>
        <v>0</v>
      </c>
      <c r="BK1752" s="704">
        <f t="shared" si="1711"/>
        <v>0</v>
      </c>
      <c r="BL1752" s="30">
        <f t="shared" si="1712"/>
        <v>0</v>
      </c>
      <c r="BM1752" s="30">
        <f t="shared" si="1713"/>
        <v>0</v>
      </c>
      <c r="BN1752" s="30">
        <f t="shared" si="1688"/>
        <v>0</v>
      </c>
    </row>
    <row r="1753" spans="1:66" ht="15.75" thickBot="1" x14ac:dyDescent="0.3">
      <c r="A1753" s="52"/>
      <c r="B1753" s="53"/>
      <c r="C1753" s="700"/>
      <c r="D1753" s="53"/>
      <c r="E1753" s="62" t="e">
        <f t="shared" si="1689"/>
        <v>#N/A</v>
      </c>
      <c r="F1753" s="664" t="str">
        <f t="shared" si="1687"/>
        <v/>
      </c>
      <c r="G1753" s="587"/>
      <c r="H1753" s="588">
        <f t="shared" si="1714"/>
        <v>0</v>
      </c>
      <c r="I1753" s="588">
        <f t="shared" si="1691"/>
        <v>0</v>
      </c>
      <c r="J1753" s="587"/>
      <c r="K1753" s="588">
        <f t="shared" si="1715"/>
        <v>0</v>
      </c>
      <c r="L1753" s="588">
        <f t="shared" si="1692"/>
        <v>0</v>
      </c>
      <c r="M1753" s="587"/>
      <c r="N1753" s="588">
        <f t="shared" si="1716"/>
        <v>0</v>
      </c>
      <c r="O1753" s="588">
        <f t="shared" si="1693"/>
        <v>0</v>
      </c>
      <c r="P1753" s="587"/>
      <c r="Q1753" s="588">
        <f t="shared" si="1717"/>
        <v>0</v>
      </c>
      <c r="R1753" s="588">
        <f t="shared" si="1694"/>
        <v>0</v>
      </c>
      <c r="S1753" s="587"/>
      <c r="T1753" s="588">
        <f t="shared" si="1718"/>
        <v>0</v>
      </c>
      <c r="U1753" s="588">
        <f t="shared" si="1695"/>
        <v>0</v>
      </c>
      <c r="V1753" s="587"/>
      <c r="W1753" s="588">
        <f t="shared" si="1719"/>
        <v>0</v>
      </c>
      <c r="X1753" s="588">
        <f t="shared" si="1696"/>
        <v>0</v>
      </c>
      <c r="Y1753" s="587"/>
      <c r="Z1753" s="588">
        <f t="shared" si="1720"/>
        <v>0</v>
      </c>
      <c r="AA1753" s="588">
        <f t="shared" si="1704"/>
        <v>0</v>
      </c>
      <c r="AB1753" s="587"/>
      <c r="AC1753" s="588">
        <f t="shared" si="1721"/>
        <v>0</v>
      </c>
      <c r="AD1753" s="588">
        <f t="shared" si="1697"/>
        <v>0</v>
      </c>
      <c r="AE1753" s="587"/>
      <c r="AF1753" s="588">
        <f t="shared" si="1722"/>
        <v>0</v>
      </c>
      <c r="AG1753" s="588">
        <f t="shared" si="1698"/>
        <v>0</v>
      </c>
      <c r="AH1753" s="587"/>
      <c r="AI1753" s="588">
        <f t="shared" si="1723"/>
        <v>0</v>
      </c>
      <c r="AJ1753" s="588">
        <f t="shared" si="1699"/>
        <v>0</v>
      </c>
      <c r="AK1753" s="587"/>
      <c r="AL1753" s="588">
        <f t="shared" si="1724"/>
        <v>0</v>
      </c>
      <c r="AM1753" s="588">
        <f t="shared" si="1700"/>
        <v>0</v>
      </c>
      <c r="AN1753" s="587"/>
      <c r="AO1753" s="588">
        <f t="shared" si="1725"/>
        <v>0</v>
      </c>
      <c r="AP1753" s="588">
        <f t="shared" si="1701"/>
        <v>0</v>
      </c>
      <c r="AQ1753" s="587"/>
      <c r="AR1753" s="588">
        <f t="shared" si="1726"/>
        <v>0</v>
      </c>
      <c r="AS1753" s="588">
        <f t="shared" si="1705"/>
        <v>0</v>
      </c>
      <c r="AT1753" s="587"/>
      <c r="AU1753" s="588">
        <f t="shared" si="1727"/>
        <v>0</v>
      </c>
      <c r="AV1753" s="588">
        <f t="shared" si="1702"/>
        <v>0</v>
      </c>
      <c r="AW1753" s="587"/>
      <c r="AX1753" s="652"/>
      <c r="AY1753" s="706">
        <f t="shared" si="1703"/>
        <v>0</v>
      </c>
      <c r="BC1753" s="30">
        <f t="shared" si="1706"/>
        <v>0</v>
      </c>
      <c r="BD1753" s="30">
        <f t="shared" si="1707"/>
        <v>0</v>
      </c>
      <c r="BE1753" s="30">
        <f t="shared" ref="BE1753:BE1762" si="1729">R1753-O1753</f>
        <v>0</v>
      </c>
      <c r="BF1753" s="30">
        <f t="shared" si="1708"/>
        <v>0</v>
      </c>
      <c r="BG1753" s="30">
        <f t="shared" si="1709"/>
        <v>0</v>
      </c>
      <c r="BH1753" s="30">
        <f t="shared" si="1728"/>
        <v>0</v>
      </c>
      <c r="BI1753" s="30">
        <f t="shared" si="1690"/>
        <v>0</v>
      </c>
      <c r="BJ1753" s="30">
        <f t="shared" si="1710"/>
        <v>0</v>
      </c>
      <c r="BK1753" s="704">
        <f t="shared" si="1711"/>
        <v>0</v>
      </c>
      <c r="BL1753" s="30">
        <f t="shared" si="1712"/>
        <v>0</v>
      </c>
      <c r="BM1753" s="30">
        <f t="shared" si="1713"/>
        <v>0</v>
      </c>
      <c r="BN1753" s="30">
        <f t="shared" si="1688"/>
        <v>0</v>
      </c>
    </row>
    <row r="1754" spans="1:66" ht="15.75" thickBot="1" x14ac:dyDescent="0.3">
      <c r="A1754" s="52"/>
      <c r="B1754" s="53"/>
      <c r="C1754" s="700"/>
      <c r="D1754" s="53"/>
      <c r="E1754" s="62" t="e">
        <f t="shared" si="1689"/>
        <v>#N/A</v>
      </c>
      <c r="F1754" s="664" t="str">
        <f t="shared" si="1687"/>
        <v/>
      </c>
      <c r="G1754" s="587"/>
      <c r="H1754" s="588">
        <f t="shared" si="1714"/>
        <v>0</v>
      </c>
      <c r="I1754" s="588">
        <f t="shared" si="1691"/>
        <v>0</v>
      </c>
      <c r="J1754" s="587"/>
      <c r="K1754" s="588">
        <f t="shared" si="1715"/>
        <v>0</v>
      </c>
      <c r="L1754" s="588">
        <f t="shared" si="1692"/>
        <v>0</v>
      </c>
      <c r="M1754" s="587"/>
      <c r="N1754" s="588">
        <f t="shared" si="1716"/>
        <v>0</v>
      </c>
      <c r="O1754" s="588">
        <f t="shared" si="1693"/>
        <v>0</v>
      </c>
      <c r="P1754" s="587"/>
      <c r="Q1754" s="588">
        <f t="shared" si="1717"/>
        <v>0</v>
      </c>
      <c r="R1754" s="588">
        <f t="shared" si="1694"/>
        <v>0</v>
      </c>
      <c r="S1754" s="587"/>
      <c r="T1754" s="588">
        <f t="shared" si="1718"/>
        <v>0</v>
      </c>
      <c r="U1754" s="588">
        <f t="shared" si="1695"/>
        <v>0</v>
      </c>
      <c r="V1754" s="587"/>
      <c r="W1754" s="588">
        <f t="shared" si="1719"/>
        <v>0</v>
      </c>
      <c r="X1754" s="588">
        <f t="shared" si="1696"/>
        <v>0</v>
      </c>
      <c r="Y1754" s="587"/>
      <c r="Z1754" s="588">
        <f t="shared" si="1720"/>
        <v>0</v>
      </c>
      <c r="AA1754" s="588">
        <f t="shared" si="1704"/>
        <v>0</v>
      </c>
      <c r="AB1754" s="587"/>
      <c r="AC1754" s="588">
        <f t="shared" si="1721"/>
        <v>0</v>
      </c>
      <c r="AD1754" s="588">
        <f t="shared" si="1697"/>
        <v>0</v>
      </c>
      <c r="AE1754" s="587"/>
      <c r="AF1754" s="588">
        <f t="shared" si="1722"/>
        <v>0</v>
      </c>
      <c r="AG1754" s="588">
        <f t="shared" si="1698"/>
        <v>0</v>
      </c>
      <c r="AH1754" s="587"/>
      <c r="AI1754" s="588">
        <f t="shared" si="1723"/>
        <v>0</v>
      </c>
      <c r="AJ1754" s="588">
        <f t="shared" si="1699"/>
        <v>0</v>
      </c>
      <c r="AK1754" s="587"/>
      <c r="AL1754" s="588">
        <f t="shared" si="1724"/>
        <v>0</v>
      </c>
      <c r="AM1754" s="588">
        <f t="shared" si="1700"/>
        <v>0</v>
      </c>
      <c r="AN1754" s="587"/>
      <c r="AO1754" s="588">
        <f t="shared" si="1725"/>
        <v>0</v>
      </c>
      <c r="AP1754" s="588">
        <f t="shared" si="1701"/>
        <v>0</v>
      </c>
      <c r="AQ1754" s="587"/>
      <c r="AR1754" s="588">
        <f t="shared" si="1726"/>
        <v>0</v>
      </c>
      <c r="AS1754" s="588">
        <f t="shared" si="1705"/>
        <v>0</v>
      </c>
      <c r="AT1754" s="587"/>
      <c r="AU1754" s="588">
        <f t="shared" si="1727"/>
        <v>0</v>
      </c>
      <c r="AV1754" s="588">
        <f t="shared" si="1702"/>
        <v>0</v>
      </c>
      <c r="AW1754" s="587"/>
      <c r="AX1754" s="652"/>
      <c r="AY1754" s="706">
        <f t="shared" si="1703"/>
        <v>0</v>
      </c>
      <c r="BC1754" s="30">
        <f t="shared" si="1706"/>
        <v>0</v>
      </c>
      <c r="BD1754" s="30">
        <f t="shared" si="1707"/>
        <v>0</v>
      </c>
      <c r="BE1754" s="30">
        <f t="shared" si="1729"/>
        <v>0</v>
      </c>
      <c r="BF1754" s="30">
        <f t="shared" si="1708"/>
        <v>0</v>
      </c>
      <c r="BG1754" s="30">
        <f t="shared" si="1709"/>
        <v>0</v>
      </c>
      <c r="BH1754" s="30">
        <f t="shared" si="1728"/>
        <v>0</v>
      </c>
      <c r="BI1754" s="30">
        <f t="shared" si="1690"/>
        <v>0</v>
      </c>
      <c r="BJ1754" s="30">
        <f t="shared" si="1710"/>
        <v>0</v>
      </c>
      <c r="BK1754" s="704">
        <f t="shared" ref="BK1754:BK1755" si="1730">AJ1754-AG1754</f>
        <v>0</v>
      </c>
      <c r="BL1754" s="30">
        <f t="shared" si="1712"/>
        <v>0</v>
      </c>
      <c r="BM1754" s="30">
        <f t="shared" si="1713"/>
        <v>0</v>
      </c>
      <c r="BN1754" s="30">
        <f t="shared" si="1688"/>
        <v>0</v>
      </c>
    </row>
    <row r="1755" spans="1:66" ht="15.75" thickBot="1" x14ac:dyDescent="0.3">
      <c r="A1755" s="52"/>
      <c r="B1755" s="53"/>
      <c r="C1755" s="700"/>
      <c r="D1755" s="53"/>
      <c r="E1755" s="62" t="e">
        <f t="shared" si="1689"/>
        <v>#N/A</v>
      </c>
      <c r="F1755" s="664" t="str">
        <f t="shared" si="1687"/>
        <v/>
      </c>
      <c r="G1755" s="587"/>
      <c r="H1755" s="588">
        <f t="shared" si="1714"/>
        <v>0</v>
      </c>
      <c r="I1755" s="588">
        <f t="shared" si="1691"/>
        <v>0</v>
      </c>
      <c r="J1755" s="587"/>
      <c r="K1755" s="588">
        <f t="shared" si="1715"/>
        <v>0</v>
      </c>
      <c r="L1755" s="588">
        <f t="shared" si="1692"/>
        <v>0</v>
      </c>
      <c r="M1755" s="587"/>
      <c r="N1755" s="588">
        <f t="shared" si="1716"/>
        <v>0</v>
      </c>
      <c r="O1755" s="588">
        <f t="shared" si="1693"/>
        <v>0</v>
      </c>
      <c r="P1755" s="587"/>
      <c r="Q1755" s="588">
        <f t="shared" si="1717"/>
        <v>0</v>
      </c>
      <c r="R1755" s="588">
        <f t="shared" si="1694"/>
        <v>0</v>
      </c>
      <c r="S1755" s="587"/>
      <c r="T1755" s="588">
        <f t="shared" si="1718"/>
        <v>0</v>
      </c>
      <c r="U1755" s="588">
        <f t="shared" si="1695"/>
        <v>0</v>
      </c>
      <c r="V1755" s="587"/>
      <c r="W1755" s="588">
        <f t="shared" si="1719"/>
        <v>0</v>
      </c>
      <c r="X1755" s="588">
        <f t="shared" si="1696"/>
        <v>0</v>
      </c>
      <c r="Y1755" s="587"/>
      <c r="Z1755" s="588">
        <f t="shared" si="1720"/>
        <v>0</v>
      </c>
      <c r="AA1755" s="588">
        <f t="shared" si="1704"/>
        <v>0</v>
      </c>
      <c r="AB1755" s="587"/>
      <c r="AC1755" s="588">
        <f t="shared" si="1721"/>
        <v>0</v>
      </c>
      <c r="AD1755" s="588">
        <f t="shared" si="1697"/>
        <v>0</v>
      </c>
      <c r="AE1755" s="587"/>
      <c r="AF1755" s="588">
        <f t="shared" si="1722"/>
        <v>0</v>
      </c>
      <c r="AG1755" s="588">
        <f t="shared" si="1698"/>
        <v>0</v>
      </c>
      <c r="AH1755" s="587"/>
      <c r="AI1755" s="588">
        <f t="shared" si="1723"/>
        <v>0</v>
      </c>
      <c r="AJ1755" s="588">
        <f t="shared" si="1699"/>
        <v>0</v>
      </c>
      <c r="AK1755" s="587"/>
      <c r="AL1755" s="588">
        <f t="shared" si="1724"/>
        <v>0</v>
      </c>
      <c r="AM1755" s="588">
        <f t="shared" si="1700"/>
        <v>0</v>
      </c>
      <c r="AN1755" s="587"/>
      <c r="AO1755" s="588">
        <f t="shared" si="1725"/>
        <v>0</v>
      </c>
      <c r="AP1755" s="588">
        <f t="shared" si="1701"/>
        <v>0</v>
      </c>
      <c r="AQ1755" s="587"/>
      <c r="AR1755" s="588">
        <f t="shared" si="1726"/>
        <v>0</v>
      </c>
      <c r="AS1755" s="588">
        <f t="shared" si="1705"/>
        <v>0</v>
      </c>
      <c r="AT1755" s="587"/>
      <c r="AU1755" s="588">
        <f t="shared" si="1727"/>
        <v>0</v>
      </c>
      <c r="AV1755" s="588">
        <f t="shared" si="1702"/>
        <v>0</v>
      </c>
      <c r="AW1755" s="587"/>
      <c r="AX1755" s="652"/>
      <c r="AY1755" s="706">
        <f t="shared" si="1703"/>
        <v>0</v>
      </c>
      <c r="BC1755" s="30">
        <f t="shared" si="1706"/>
        <v>0</v>
      </c>
      <c r="BD1755" s="30">
        <f t="shared" si="1707"/>
        <v>0</v>
      </c>
      <c r="BE1755" s="30">
        <f t="shared" si="1729"/>
        <v>0</v>
      </c>
      <c r="BF1755" s="30">
        <f t="shared" si="1708"/>
        <v>0</v>
      </c>
      <c r="BG1755" s="30">
        <f t="shared" si="1709"/>
        <v>0</v>
      </c>
      <c r="BH1755" s="30">
        <f t="shared" si="1728"/>
        <v>0</v>
      </c>
      <c r="BI1755" s="30">
        <f t="shared" si="1690"/>
        <v>0</v>
      </c>
      <c r="BJ1755" s="30">
        <f t="shared" si="1710"/>
        <v>0</v>
      </c>
      <c r="BK1755" s="704">
        <f t="shared" si="1730"/>
        <v>0</v>
      </c>
      <c r="BL1755" s="30">
        <f t="shared" si="1712"/>
        <v>0</v>
      </c>
      <c r="BM1755" s="30">
        <f t="shared" si="1713"/>
        <v>0</v>
      </c>
      <c r="BN1755" s="30">
        <f t="shared" si="1688"/>
        <v>0</v>
      </c>
    </row>
    <row r="1756" spans="1:66" ht="15.75" thickBot="1" x14ac:dyDescent="0.3">
      <c r="A1756" s="52"/>
      <c r="B1756" s="53"/>
      <c r="C1756" s="700"/>
      <c r="D1756" s="53"/>
      <c r="E1756" s="63" t="e">
        <f t="shared" ref="E1756:E1762" si="1731">INDEX(Index_TB_Card_Type,MATCH($D1756,Index_Card_name,0))</f>
        <v>#N/A</v>
      </c>
      <c r="F1756" s="664" t="str">
        <f t="shared" ref="F1756:F1762" si="1732">IFERROR(INDEX(Index_card_code,MATCH($D1756,Index_Card_name,0)),"")</f>
        <v/>
      </c>
      <c r="G1756" s="587"/>
      <c r="H1756" s="588">
        <f t="shared" si="1714"/>
        <v>0</v>
      </c>
      <c r="I1756" s="588">
        <f t="shared" si="1691"/>
        <v>0</v>
      </c>
      <c r="J1756" s="587"/>
      <c r="K1756" s="588">
        <f t="shared" si="1715"/>
        <v>0</v>
      </c>
      <c r="L1756" s="588">
        <f t="shared" si="1692"/>
        <v>0</v>
      </c>
      <c r="M1756" s="587"/>
      <c r="N1756" s="588">
        <f t="shared" si="1716"/>
        <v>0</v>
      </c>
      <c r="O1756" s="588">
        <f t="shared" si="1693"/>
        <v>0</v>
      </c>
      <c r="P1756" s="587"/>
      <c r="Q1756" s="588">
        <f t="shared" si="1717"/>
        <v>0</v>
      </c>
      <c r="R1756" s="588">
        <f t="shared" si="1694"/>
        <v>0</v>
      </c>
      <c r="S1756" s="587"/>
      <c r="T1756" s="588">
        <f t="shared" si="1718"/>
        <v>0</v>
      </c>
      <c r="U1756" s="588">
        <f t="shared" si="1695"/>
        <v>0</v>
      </c>
      <c r="V1756" s="587"/>
      <c r="W1756" s="588">
        <f t="shared" si="1719"/>
        <v>0</v>
      </c>
      <c r="X1756" s="588">
        <f t="shared" si="1696"/>
        <v>0</v>
      </c>
      <c r="Y1756" s="587"/>
      <c r="Z1756" s="588">
        <f t="shared" si="1720"/>
        <v>0</v>
      </c>
      <c r="AA1756" s="588">
        <f t="shared" si="1704"/>
        <v>0</v>
      </c>
      <c r="AB1756" s="587"/>
      <c r="AC1756" s="588">
        <f t="shared" si="1721"/>
        <v>0</v>
      </c>
      <c r="AD1756" s="588">
        <f t="shared" si="1697"/>
        <v>0</v>
      </c>
      <c r="AE1756" s="587"/>
      <c r="AF1756" s="588">
        <f t="shared" si="1722"/>
        <v>0</v>
      </c>
      <c r="AG1756" s="588">
        <f t="shared" si="1698"/>
        <v>0</v>
      </c>
      <c r="AH1756" s="587"/>
      <c r="AI1756" s="588">
        <f t="shared" si="1723"/>
        <v>0</v>
      </c>
      <c r="AJ1756" s="588">
        <f t="shared" si="1699"/>
        <v>0</v>
      </c>
      <c r="AK1756" s="587"/>
      <c r="AL1756" s="588">
        <f t="shared" si="1724"/>
        <v>0</v>
      </c>
      <c r="AM1756" s="588">
        <f t="shared" si="1700"/>
        <v>0</v>
      </c>
      <c r="AN1756" s="587"/>
      <c r="AO1756" s="588">
        <f t="shared" si="1725"/>
        <v>0</v>
      </c>
      <c r="AP1756" s="588">
        <f t="shared" si="1701"/>
        <v>0</v>
      </c>
      <c r="AQ1756" s="587"/>
      <c r="AR1756" s="588">
        <f t="shared" si="1726"/>
        <v>0</v>
      </c>
      <c r="AS1756" s="588">
        <f t="shared" si="1705"/>
        <v>0</v>
      </c>
      <c r="AT1756" s="587"/>
      <c r="AU1756" s="588">
        <f t="shared" si="1727"/>
        <v>0</v>
      </c>
      <c r="AV1756" s="588">
        <f t="shared" si="1702"/>
        <v>0</v>
      </c>
      <c r="AW1756" s="587"/>
      <c r="AX1756" s="652"/>
      <c r="AY1756" s="706">
        <f t="shared" si="1703"/>
        <v>0</v>
      </c>
      <c r="BC1756" s="30">
        <f t="shared" si="1706"/>
        <v>0</v>
      </c>
      <c r="BD1756" s="30">
        <f t="shared" si="1707"/>
        <v>0</v>
      </c>
      <c r="BE1756" s="30">
        <f t="shared" si="1729"/>
        <v>0</v>
      </c>
      <c r="BF1756" s="30">
        <f t="shared" si="1708"/>
        <v>0</v>
      </c>
      <c r="BG1756" s="30">
        <f t="shared" si="1709"/>
        <v>0</v>
      </c>
      <c r="BH1756" s="30">
        <f t="shared" si="1728"/>
        <v>0</v>
      </c>
      <c r="BI1756" s="704">
        <f t="shared" ref="BI1756" si="1733">AJ1756-AA1756</f>
        <v>0</v>
      </c>
      <c r="BJ1756" s="30">
        <f t="shared" si="1710"/>
        <v>0</v>
      </c>
      <c r="BK1756" s="30">
        <f t="shared" ref="BK1756:BK1762" si="1734">AJ1756-AG1756</f>
        <v>0</v>
      </c>
      <c r="BL1756" s="30">
        <f t="shared" si="1712"/>
        <v>0</v>
      </c>
      <c r="BM1756" s="30">
        <f t="shared" si="1713"/>
        <v>0</v>
      </c>
      <c r="BN1756" s="704">
        <f t="shared" ref="BN1756:BN1759" si="1735">AS1756-AJ1756</f>
        <v>0</v>
      </c>
    </row>
    <row r="1757" spans="1:66" ht="15.75" thickBot="1" x14ac:dyDescent="0.3">
      <c r="A1757" s="52"/>
      <c r="B1757" s="53"/>
      <c r="C1757" s="700"/>
      <c r="D1757" s="53"/>
      <c r="E1757" s="63" t="e">
        <f t="shared" si="1731"/>
        <v>#N/A</v>
      </c>
      <c r="F1757" s="664" t="str">
        <f t="shared" si="1732"/>
        <v/>
      </c>
      <c r="G1757" s="587"/>
      <c r="H1757" s="588">
        <f t="shared" si="1714"/>
        <v>0</v>
      </c>
      <c r="I1757" s="588">
        <f t="shared" si="1691"/>
        <v>0</v>
      </c>
      <c r="J1757" s="587"/>
      <c r="K1757" s="588">
        <f t="shared" si="1715"/>
        <v>0</v>
      </c>
      <c r="L1757" s="588">
        <f t="shared" si="1692"/>
        <v>0</v>
      </c>
      <c r="M1757" s="587"/>
      <c r="N1757" s="588">
        <f t="shared" si="1716"/>
        <v>0</v>
      </c>
      <c r="O1757" s="588">
        <f t="shared" si="1693"/>
        <v>0</v>
      </c>
      <c r="P1757" s="587"/>
      <c r="Q1757" s="588">
        <f t="shared" si="1717"/>
        <v>0</v>
      </c>
      <c r="R1757" s="588">
        <f t="shared" si="1694"/>
        <v>0</v>
      </c>
      <c r="S1757" s="587"/>
      <c r="T1757" s="588">
        <f t="shared" si="1718"/>
        <v>0</v>
      </c>
      <c r="U1757" s="588">
        <f t="shared" si="1695"/>
        <v>0</v>
      </c>
      <c r="V1757" s="587"/>
      <c r="W1757" s="588">
        <f t="shared" si="1719"/>
        <v>0</v>
      </c>
      <c r="X1757" s="588">
        <f t="shared" si="1696"/>
        <v>0</v>
      </c>
      <c r="Y1757" s="587"/>
      <c r="Z1757" s="588">
        <f t="shared" si="1720"/>
        <v>0</v>
      </c>
      <c r="AA1757" s="588">
        <f t="shared" si="1704"/>
        <v>0</v>
      </c>
      <c r="AB1757" s="587"/>
      <c r="AC1757" s="588">
        <f t="shared" si="1721"/>
        <v>0</v>
      </c>
      <c r="AD1757" s="588">
        <f t="shared" si="1697"/>
        <v>0</v>
      </c>
      <c r="AE1757" s="587"/>
      <c r="AF1757" s="588">
        <f t="shared" si="1722"/>
        <v>0</v>
      </c>
      <c r="AG1757" s="588">
        <f t="shared" si="1698"/>
        <v>0</v>
      </c>
      <c r="AH1757" s="587"/>
      <c r="AI1757" s="588">
        <f t="shared" si="1723"/>
        <v>0</v>
      </c>
      <c r="AJ1757" s="588">
        <f t="shared" si="1699"/>
        <v>0</v>
      </c>
      <c r="AK1757" s="587"/>
      <c r="AL1757" s="588">
        <f t="shared" si="1724"/>
        <v>0</v>
      </c>
      <c r="AM1757" s="588">
        <f t="shared" si="1700"/>
        <v>0</v>
      </c>
      <c r="AN1757" s="587"/>
      <c r="AO1757" s="588">
        <f t="shared" si="1725"/>
        <v>0</v>
      </c>
      <c r="AP1757" s="588">
        <f t="shared" si="1701"/>
        <v>0</v>
      </c>
      <c r="AQ1757" s="587"/>
      <c r="AR1757" s="588">
        <f t="shared" si="1726"/>
        <v>0</v>
      </c>
      <c r="AS1757" s="588">
        <f t="shared" si="1705"/>
        <v>0</v>
      </c>
      <c r="AT1757" s="587"/>
      <c r="AU1757" s="588">
        <f t="shared" si="1727"/>
        <v>0</v>
      </c>
      <c r="AV1757" s="588">
        <f t="shared" si="1702"/>
        <v>0</v>
      </c>
      <c r="AW1757" s="587"/>
      <c r="AX1757" s="652"/>
      <c r="AY1757" s="706">
        <f t="shared" si="1703"/>
        <v>0</v>
      </c>
      <c r="BC1757" s="30">
        <f t="shared" si="1706"/>
        <v>0</v>
      </c>
      <c r="BD1757" s="30">
        <f t="shared" si="1707"/>
        <v>0</v>
      </c>
      <c r="BE1757" s="30">
        <f t="shared" si="1729"/>
        <v>0</v>
      </c>
      <c r="BF1757" s="30">
        <f t="shared" si="1708"/>
        <v>0</v>
      </c>
      <c r="BG1757" s="30">
        <f t="shared" si="1709"/>
        <v>0</v>
      </c>
      <c r="BH1757" s="30">
        <f t="shared" si="1728"/>
        <v>0</v>
      </c>
      <c r="BI1757" s="704">
        <f t="shared" ref="BI1757" si="1736">AJ1757-AA1757</f>
        <v>0</v>
      </c>
      <c r="BJ1757" s="30">
        <f t="shared" si="1710"/>
        <v>0</v>
      </c>
      <c r="BK1757" s="30">
        <f t="shared" si="1734"/>
        <v>0</v>
      </c>
      <c r="BL1757" s="30">
        <f t="shared" si="1712"/>
        <v>0</v>
      </c>
      <c r="BM1757" s="30">
        <f t="shared" si="1713"/>
        <v>0</v>
      </c>
      <c r="BN1757" s="704">
        <f t="shared" si="1735"/>
        <v>0</v>
      </c>
    </row>
    <row r="1758" spans="1:66" ht="15.75" thickBot="1" x14ac:dyDescent="0.3">
      <c r="A1758" s="52"/>
      <c r="B1758" s="53"/>
      <c r="C1758" s="700"/>
      <c r="D1758" s="53"/>
      <c r="E1758" s="63" t="e">
        <f t="shared" si="1731"/>
        <v>#N/A</v>
      </c>
      <c r="F1758" s="664" t="str">
        <f t="shared" si="1732"/>
        <v/>
      </c>
      <c r="G1758" s="587"/>
      <c r="H1758" s="588">
        <f t="shared" si="1714"/>
        <v>0</v>
      </c>
      <c r="I1758" s="588">
        <f t="shared" si="1691"/>
        <v>0</v>
      </c>
      <c r="J1758" s="587"/>
      <c r="K1758" s="588">
        <f t="shared" si="1715"/>
        <v>0</v>
      </c>
      <c r="L1758" s="588">
        <f t="shared" si="1692"/>
        <v>0</v>
      </c>
      <c r="M1758" s="587"/>
      <c r="N1758" s="588">
        <f t="shared" si="1716"/>
        <v>0</v>
      </c>
      <c r="O1758" s="588">
        <f t="shared" si="1693"/>
        <v>0</v>
      </c>
      <c r="P1758" s="587"/>
      <c r="Q1758" s="588">
        <f t="shared" si="1717"/>
        <v>0</v>
      </c>
      <c r="R1758" s="588">
        <f t="shared" si="1694"/>
        <v>0</v>
      </c>
      <c r="S1758" s="587"/>
      <c r="T1758" s="588">
        <f t="shared" si="1718"/>
        <v>0</v>
      </c>
      <c r="U1758" s="588">
        <f t="shared" si="1695"/>
        <v>0</v>
      </c>
      <c r="V1758" s="587"/>
      <c r="W1758" s="588">
        <f t="shared" si="1719"/>
        <v>0</v>
      </c>
      <c r="X1758" s="588">
        <f t="shared" si="1696"/>
        <v>0</v>
      </c>
      <c r="Y1758" s="587"/>
      <c r="Z1758" s="588">
        <f t="shared" si="1720"/>
        <v>0</v>
      </c>
      <c r="AA1758" s="588">
        <f t="shared" si="1704"/>
        <v>0</v>
      </c>
      <c r="AB1758" s="587"/>
      <c r="AC1758" s="588">
        <f t="shared" si="1721"/>
        <v>0</v>
      </c>
      <c r="AD1758" s="588">
        <f t="shared" si="1697"/>
        <v>0</v>
      </c>
      <c r="AE1758" s="587"/>
      <c r="AF1758" s="588">
        <f t="shared" si="1722"/>
        <v>0</v>
      </c>
      <c r="AG1758" s="588">
        <f t="shared" si="1698"/>
        <v>0</v>
      </c>
      <c r="AH1758" s="587"/>
      <c r="AI1758" s="588">
        <f t="shared" si="1723"/>
        <v>0</v>
      </c>
      <c r="AJ1758" s="588">
        <f t="shared" si="1699"/>
        <v>0</v>
      </c>
      <c r="AK1758" s="587"/>
      <c r="AL1758" s="588">
        <f t="shared" si="1724"/>
        <v>0</v>
      </c>
      <c r="AM1758" s="588">
        <f t="shared" si="1700"/>
        <v>0</v>
      </c>
      <c r="AN1758" s="587"/>
      <c r="AO1758" s="588">
        <f t="shared" si="1725"/>
        <v>0</v>
      </c>
      <c r="AP1758" s="588">
        <f t="shared" si="1701"/>
        <v>0</v>
      </c>
      <c r="AQ1758" s="587"/>
      <c r="AR1758" s="588">
        <f t="shared" si="1726"/>
        <v>0</v>
      </c>
      <c r="AS1758" s="588">
        <f t="shared" si="1705"/>
        <v>0</v>
      </c>
      <c r="AT1758" s="587"/>
      <c r="AU1758" s="588">
        <f t="shared" si="1727"/>
        <v>0</v>
      </c>
      <c r="AV1758" s="588">
        <f t="shared" si="1702"/>
        <v>0</v>
      </c>
      <c r="AW1758" s="587"/>
      <c r="AX1758" s="652"/>
      <c r="AY1758" s="706">
        <f t="shared" si="1703"/>
        <v>0</v>
      </c>
      <c r="BC1758" s="30">
        <f t="shared" si="1706"/>
        <v>0</v>
      </c>
      <c r="BD1758" s="30">
        <f t="shared" si="1707"/>
        <v>0</v>
      </c>
      <c r="BE1758" s="30">
        <f t="shared" si="1729"/>
        <v>0</v>
      </c>
      <c r="BF1758" s="30">
        <f t="shared" si="1708"/>
        <v>0</v>
      </c>
      <c r="BG1758" s="30">
        <f t="shared" si="1709"/>
        <v>0</v>
      </c>
      <c r="BH1758" s="30">
        <f t="shared" si="1728"/>
        <v>0</v>
      </c>
      <c r="BI1758" s="704">
        <f t="shared" ref="BI1758:BI1761" si="1737">AJ1758-AA1758</f>
        <v>0</v>
      </c>
      <c r="BJ1758" s="30">
        <f t="shared" si="1710"/>
        <v>0</v>
      </c>
      <c r="BK1758" s="30">
        <f t="shared" si="1734"/>
        <v>0</v>
      </c>
      <c r="BL1758" s="30">
        <f t="shared" si="1712"/>
        <v>0</v>
      </c>
      <c r="BM1758" s="30">
        <f t="shared" si="1713"/>
        <v>0</v>
      </c>
      <c r="BN1758" s="704">
        <f t="shared" si="1735"/>
        <v>0</v>
      </c>
    </row>
    <row r="1759" spans="1:66" ht="15.75" thickBot="1" x14ac:dyDescent="0.3">
      <c r="A1759" s="52"/>
      <c r="B1759" s="53"/>
      <c r="C1759" s="700"/>
      <c r="D1759" s="53"/>
      <c r="E1759" s="63" t="e">
        <f t="shared" si="1731"/>
        <v>#N/A</v>
      </c>
      <c r="F1759" s="664" t="str">
        <f t="shared" si="1732"/>
        <v/>
      </c>
      <c r="G1759" s="587"/>
      <c r="H1759" s="588">
        <f t="shared" si="1714"/>
        <v>0</v>
      </c>
      <c r="I1759" s="588">
        <f t="shared" si="1691"/>
        <v>0</v>
      </c>
      <c r="J1759" s="587"/>
      <c r="K1759" s="588">
        <f t="shared" si="1715"/>
        <v>0</v>
      </c>
      <c r="L1759" s="588">
        <f t="shared" si="1692"/>
        <v>0</v>
      </c>
      <c r="M1759" s="587"/>
      <c r="N1759" s="588">
        <f t="shared" si="1716"/>
        <v>0</v>
      </c>
      <c r="O1759" s="588">
        <f t="shared" si="1693"/>
        <v>0</v>
      </c>
      <c r="P1759" s="587"/>
      <c r="Q1759" s="588">
        <f t="shared" si="1717"/>
        <v>0</v>
      </c>
      <c r="R1759" s="588">
        <f t="shared" si="1694"/>
        <v>0</v>
      </c>
      <c r="S1759" s="587"/>
      <c r="T1759" s="588">
        <f t="shared" si="1718"/>
        <v>0</v>
      </c>
      <c r="U1759" s="588">
        <f t="shared" si="1695"/>
        <v>0</v>
      </c>
      <c r="V1759" s="587"/>
      <c r="W1759" s="588">
        <f t="shared" si="1719"/>
        <v>0</v>
      </c>
      <c r="X1759" s="588">
        <f t="shared" si="1696"/>
        <v>0</v>
      </c>
      <c r="Y1759" s="587"/>
      <c r="Z1759" s="588">
        <f t="shared" si="1720"/>
        <v>0</v>
      </c>
      <c r="AA1759" s="588">
        <f t="shared" si="1704"/>
        <v>0</v>
      </c>
      <c r="AB1759" s="587"/>
      <c r="AC1759" s="588">
        <f t="shared" si="1721"/>
        <v>0</v>
      </c>
      <c r="AD1759" s="588">
        <f t="shared" si="1697"/>
        <v>0</v>
      </c>
      <c r="AE1759" s="587"/>
      <c r="AF1759" s="588">
        <f t="shared" si="1722"/>
        <v>0</v>
      </c>
      <c r="AG1759" s="588">
        <f t="shared" si="1698"/>
        <v>0</v>
      </c>
      <c r="AH1759" s="587"/>
      <c r="AI1759" s="588">
        <f t="shared" si="1723"/>
        <v>0</v>
      </c>
      <c r="AJ1759" s="588">
        <f t="shared" si="1699"/>
        <v>0</v>
      </c>
      <c r="AK1759" s="587"/>
      <c r="AL1759" s="588">
        <f t="shared" si="1724"/>
        <v>0</v>
      </c>
      <c r="AM1759" s="588">
        <f t="shared" si="1700"/>
        <v>0</v>
      </c>
      <c r="AN1759" s="587"/>
      <c r="AO1759" s="588">
        <f t="shared" si="1725"/>
        <v>0</v>
      </c>
      <c r="AP1759" s="588">
        <f t="shared" si="1701"/>
        <v>0</v>
      </c>
      <c r="AQ1759" s="587"/>
      <c r="AR1759" s="588">
        <f t="shared" si="1726"/>
        <v>0</v>
      </c>
      <c r="AS1759" s="588">
        <f t="shared" si="1705"/>
        <v>0</v>
      </c>
      <c r="AT1759" s="587"/>
      <c r="AU1759" s="588">
        <f t="shared" si="1727"/>
        <v>0</v>
      </c>
      <c r="AV1759" s="588">
        <f t="shared" si="1702"/>
        <v>0</v>
      </c>
      <c r="AW1759" s="587"/>
      <c r="AX1759" s="652"/>
      <c r="AY1759" s="706">
        <f t="shared" si="1703"/>
        <v>0</v>
      </c>
      <c r="BC1759" s="30">
        <f t="shared" si="1706"/>
        <v>0</v>
      </c>
      <c r="BD1759" s="30">
        <f t="shared" si="1707"/>
        <v>0</v>
      </c>
      <c r="BE1759" s="30">
        <f t="shared" si="1729"/>
        <v>0</v>
      </c>
      <c r="BF1759" s="30">
        <f t="shared" si="1708"/>
        <v>0</v>
      </c>
      <c r="BG1759" s="30">
        <f t="shared" si="1709"/>
        <v>0</v>
      </c>
      <c r="BH1759" s="30">
        <f t="shared" si="1728"/>
        <v>0</v>
      </c>
      <c r="BI1759" s="704">
        <f t="shared" si="1737"/>
        <v>0</v>
      </c>
      <c r="BJ1759" s="30">
        <f t="shared" si="1710"/>
        <v>0</v>
      </c>
      <c r="BK1759" s="30">
        <f t="shared" si="1734"/>
        <v>0</v>
      </c>
      <c r="BL1759" s="30">
        <f t="shared" si="1712"/>
        <v>0</v>
      </c>
      <c r="BM1759" s="30">
        <f t="shared" si="1713"/>
        <v>0</v>
      </c>
      <c r="BN1759" s="704">
        <f t="shared" si="1735"/>
        <v>0</v>
      </c>
    </row>
    <row r="1760" spans="1:66" ht="15.75" thickBot="1" x14ac:dyDescent="0.3">
      <c r="A1760" s="52"/>
      <c r="B1760" s="53"/>
      <c r="C1760" s="700"/>
      <c r="D1760" s="53"/>
      <c r="E1760" s="63" t="e">
        <f t="shared" si="1731"/>
        <v>#N/A</v>
      </c>
      <c r="F1760" s="664" t="str">
        <f t="shared" si="1732"/>
        <v/>
      </c>
      <c r="G1760" s="587"/>
      <c r="H1760" s="588">
        <f t="shared" si="1714"/>
        <v>0</v>
      </c>
      <c r="I1760" s="588">
        <f t="shared" si="1691"/>
        <v>0</v>
      </c>
      <c r="J1760" s="587"/>
      <c r="K1760" s="588">
        <f t="shared" si="1715"/>
        <v>0</v>
      </c>
      <c r="L1760" s="588">
        <f t="shared" si="1692"/>
        <v>0</v>
      </c>
      <c r="M1760" s="587"/>
      <c r="N1760" s="588">
        <f t="shared" si="1716"/>
        <v>0</v>
      </c>
      <c r="O1760" s="588">
        <f t="shared" si="1693"/>
        <v>0</v>
      </c>
      <c r="P1760" s="587"/>
      <c r="Q1760" s="588">
        <f t="shared" si="1717"/>
        <v>0</v>
      </c>
      <c r="R1760" s="588">
        <f t="shared" si="1694"/>
        <v>0</v>
      </c>
      <c r="S1760" s="587"/>
      <c r="T1760" s="588">
        <f t="shared" si="1718"/>
        <v>0</v>
      </c>
      <c r="U1760" s="588">
        <f t="shared" si="1695"/>
        <v>0</v>
      </c>
      <c r="V1760" s="587"/>
      <c r="W1760" s="588">
        <f t="shared" si="1719"/>
        <v>0</v>
      </c>
      <c r="X1760" s="588">
        <f t="shared" si="1696"/>
        <v>0</v>
      </c>
      <c r="Y1760" s="587"/>
      <c r="Z1760" s="588">
        <f t="shared" si="1720"/>
        <v>0</v>
      </c>
      <c r="AA1760" s="588">
        <f t="shared" si="1704"/>
        <v>0</v>
      </c>
      <c r="AB1760" s="587"/>
      <c r="AC1760" s="588">
        <f t="shared" si="1721"/>
        <v>0</v>
      </c>
      <c r="AD1760" s="588">
        <f t="shared" si="1697"/>
        <v>0</v>
      </c>
      <c r="AE1760" s="587"/>
      <c r="AF1760" s="588">
        <f t="shared" si="1722"/>
        <v>0</v>
      </c>
      <c r="AG1760" s="588">
        <f t="shared" si="1698"/>
        <v>0</v>
      </c>
      <c r="AH1760" s="587"/>
      <c r="AI1760" s="588">
        <f t="shared" si="1723"/>
        <v>0</v>
      </c>
      <c r="AJ1760" s="588">
        <f t="shared" si="1699"/>
        <v>0</v>
      </c>
      <c r="AK1760" s="587"/>
      <c r="AL1760" s="588">
        <f t="shared" si="1724"/>
        <v>0</v>
      </c>
      <c r="AM1760" s="588">
        <f t="shared" si="1700"/>
        <v>0</v>
      </c>
      <c r="AN1760" s="587"/>
      <c r="AO1760" s="588">
        <f t="shared" si="1725"/>
        <v>0</v>
      </c>
      <c r="AP1760" s="588">
        <f t="shared" si="1701"/>
        <v>0</v>
      </c>
      <c r="AQ1760" s="587"/>
      <c r="AR1760" s="588">
        <f t="shared" si="1726"/>
        <v>0</v>
      </c>
      <c r="AS1760" s="588">
        <f t="shared" si="1705"/>
        <v>0</v>
      </c>
      <c r="AT1760" s="587"/>
      <c r="AU1760" s="588">
        <f t="shared" si="1727"/>
        <v>0</v>
      </c>
      <c r="AV1760" s="588">
        <f t="shared" si="1702"/>
        <v>0</v>
      </c>
      <c r="AW1760" s="587"/>
      <c r="AX1760" s="652"/>
      <c r="AY1760" s="706">
        <f t="shared" si="1703"/>
        <v>0</v>
      </c>
      <c r="BC1760" s="30">
        <f t="shared" si="1706"/>
        <v>0</v>
      </c>
      <c r="BD1760" s="30">
        <f t="shared" si="1707"/>
        <v>0</v>
      </c>
      <c r="BE1760" s="30">
        <f t="shared" si="1729"/>
        <v>0</v>
      </c>
      <c r="BF1760" s="30">
        <f t="shared" si="1708"/>
        <v>0</v>
      </c>
      <c r="BG1760" s="30">
        <f t="shared" si="1709"/>
        <v>0</v>
      </c>
      <c r="BH1760" s="30">
        <f t="shared" si="1728"/>
        <v>0</v>
      </c>
      <c r="BI1760" s="704">
        <f t="shared" si="1737"/>
        <v>0</v>
      </c>
      <c r="BJ1760" s="30">
        <f t="shared" si="1710"/>
        <v>0</v>
      </c>
      <c r="BK1760" s="30">
        <f t="shared" si="1734"/>
        <v>0</v>
      </c>
      <c r="BL1760" s="30">
        <f t="shared" si="1712"/>
        <v>0</v>
      </c>
      <c r="BM1760" s="30">
        <f t="shared" si="1713"/>
        <v>0</v>
      </c>
      <c r="BN1760" s="30">
        <f>AS1760-AP1760</f>
        <v>0</v>
      </c>
    </row>
    <row r="1761" spans="1:66" ht="15.75" thickBot="1" x14ac:dyDescent="0.3">
      <c r="A1761" s="52"/>
      <c r="B1761" s="53"/>
      <c r="C1761" s="700"/>
      <c r="D1761" s="53"/>
      <c r="E1761" s="63" t="e">
        <f t="shared" si="1731"/>
        <v>#N/A</v>
      </c>
      <c r="F1761" s="664" t="str">
        <f t="shared" si="1732"/>
        <v/>
      </c>
      <c r="G1761" s="587"/>
      <c r="H1761" s="588">
        <f t="shared" si="1714"/>
        <v>0</v>
      </c>
      <c r="I1761" s="588">
        <f t="shared" si="1691"/>
        <v>0</v>
      </c>
      <c r="J1761" s="587"/>
      <c r="K1761" s="588">
        <f t="shared" si="1715"/>
        <v>0</v>
      </c>
      <c r="L1761" s="588">
        <f t="shared" si="1692"/>
        <v>0</v>
      </c>
      <c r="M1761" s="587"/>
      <c r="N1761" s="588">
        <f t="shared" si="1716"/>
        <v>0</v>
      </c>
      <c r="O1761" s="588">
        <f t="shared" si="1693"/>
        <v>0</v>
      </c>
      <c r="P1761" s="587"/>
      <c r="Q1761" s="588">
        <f t="shared" si="1717"/>
        <v>0</v>
      </c>
      <c r="R1761" s="588">
        <f t="shared" si="1694"/>
        <v>0</v>
      </c>
      <c r="S1761" s="587"/>
      <c r="T1761" s="588">
        <f t="shared" si="1718"/>
        <v>0</v>
      </c>
      <c r="U1761" s="588">
        <f t="shared" si="1695"/>
        <v>0</v>
      </c>
      <c r="V1761" s="587"/>
      <c r="W1761" s="588">
        <f t="shared" si="1719"/>
        <v>0</v>
      </c>
      <c r="X1761" s="588">
        <f t="shared" si="1696"/>
        <v>0</v>
      </c>
      <c r="Y1761" s="587"/>
      <c r="Z1761" s="588">
        <f t="shared" si="1720"/>
        <v>0</v>
      </c>
      <c r="AA1761" s="588">
        <f t="shared" si="1704"/>
        <v>0</v>
      </c>
      <c r="AB1761" s="587"/>
      <c r="AC1761" s="588">
        <f t="shared" si="1721"/>
        <v>0</v>
      </c>
      <c r="AD1761" s="588">
        <f t="shared" si="1697"/>
        <v>0</v>
      </c>
      <c r="AE1761" s="587"/>
      <c r="AF1761" s="588">
        <f t="shared" si="1722"/>
        <v>0</v>
      </c>
      <c r="AG1761" s="588">
        <f t="shared" si="1698"/>
        <v>0</v>
      </c>
      <c r="AH1761" s="587"/>
      <c r="AI1761" s="588">
        <f t="shared" si="1723"/>
        <v>0</v>
      </c>
      <c r="AJ1761" s="588">
        <f t="shared" si="1699"/>
        <v>0</v>
      </c>
      <c r="AK1761" s="587"/>
      <c r="AL1761" s="588">
        <f t="shared" si="1724"/>
        <v>0</v>
      </c>
      <c r="AM1761" s="588">
        <f t="shared" si="1700"/>
        <v>0</v>
      </c>
      <c r="AN1761" s="587"/>
      <c r="AO1761" s="588">
        <f t="shared" si="1725"/>
        <v>0</v>
      </c>
      <c r="AP1761" s="588">
        <f t="shared" si="1701"/>
        <v>0</v>
      </c>
      <c r="AQ1761" s="587"/>
      <c r="AR1761" s="588">
        <f t="shared" si="1726"/>
        <v>0</v>
      </c>
      <c r="AS1761" s="588">
        <f t="shared" si="1705"/>
        <v>0</v>
      </c>
      <c r="AT1761" s="587"/>
      <c r="AU1761" s="588">
        <f t="shared" si="1727"/>
        <v>0</v>
      </c>
      <c r="AV1761" s="588">
        <f t="shared" si="1702"/>
        <v>0</v>
      </c>
      <c r="AW1761" s="587"/>
      <c r="AX1761" s="652"/>
      <c r="AY1761" s="706">
        <f t="shared" si="1703"/>
        <v>0</v>
      </c>
      <c r="BC1761" s="30">
        <f t="shared" si="1706"/>
        <v>0</v>
      </c>
      <c r="BD1761" s="30">
        <f t="shared" si="1707"/>
        <v>0</v>
      </c>
      <c r="BE1761" s="30">
        <f t="shared" si="1729"/>
        <v>0</v>
      </c>
      <c r="BF1761" s="30">
        <f t="shared" si="1708"/>
        <v>0</v>
      </c>
      <c r="BG1761" s="30">
        <f t="shared" si="1709"/>
        <v>0</v>
      </c>
      <c r="BH1761" s="30">
        <f t="shared" si="1728"/>
        <v>0</v>
      </c>
      <c r="BI1761" s="704">
        <f t="shared" si="1737"/>
        <v>0</v>
      </c>
      <c r="BJ1761" s="30">
        <f t="shared" si="1710"/>
        <v>0</v>
      </c>
      <c r="BK1761" s="30">
        <f t="shared" si="1734"/>
        <v>0</v>
      </c>
      <c r="BL1761" s="30">
        <f t="shared" si="1712"/>
        <v>0</v>
      </c>
      <c r="BM1761" s="30">
        <f t="shared" si="1713"/>
        <v>0</v>
      </c>
      <c r="BN1761" s="30">
        <f>AS1761-AP1761</f>
        <v>0</v>
      </c>
    </row>
    <row r="1762" spans="1:66" ht="15.75" thickBot="1" x14ac:dyDescent="0.3">
      <c r="A1762" s="52"/>
      <c r="B1762" s="53"/>
      <c r="C1762" s="700"/>
      <c r="D1762" s="53"/>
      <c r="E1762" s="63" t="e">
        <f t="shared" si="1731"/>
        <v>#N/A</v>
      </c>
      <c r="F1762" s="664" t="str">
        <f t="shared" si="1732"/>
        <v/>
      </c>
      <c r="G1762" s="587"/>
      <c r="H1762" s="588">
        <f t="shared" si="1714"/>
        <v>0</v>
      </c>
      <c r="I1762" s="588">
        <f t="shared" si="1691"/>
        <v>0</v>
      </c>
      <c r="J1762" s="587"/>
      <c r="K1762" s="588">
        <f t="shared" si="1715"/>
        <v>0</v>
      </c>
      <c r="L1762" s="588">
        <f t="shared" si="1692"/>
        <v>0</v>
      </c>
      <c r="M1762" s="587"/>
      <c r="N1762" s="588">
        <f t="shared" si="1716"/>
        <v>0</v>
      </c>
      <c r="O1762" s="588">
        <f t="shared" si="1693"/>
        <v>0</v>
      </c>
      <c r="P1762" s="587"/>
      <c r="Q1762" s="588">
        <f t="shared" si="1717"/>
        <v>0</v>
      </c>
      <c r="R1762" s="588">
        <f t="shared" si="1694"/>
        <v>0</v>
      </c>
      <c r="S1762" s="587"/>
      <c r="T1762" s="588">
        <f t="shared" si="1718"/>
        <v>0</v>
      </c>
      <c r="U1762" s="588">
        <f t="shared" si="1695"/>
        <v>0</v>
      </c>
      <c r="V1762" s="587"/>
      <c r="W1762" s="588">
        <f t="shared" si="1719"/>
        <v>0</v>
      </c>
      <c r="X1762" s="588">
        <f t="shared" si="1696"/>
        <v>0</v>
      </c>
      <c r="Y1762" s="587"/>
      <c r="Z1762" s="588">
        <f t="shared" si="1720"/>
        <v>0</v>
      </c>
      <c r="AA1762" s="588">
        <f t="shared" si="1704"/>
        <v>0</v>
      </c>
      <c r="AB1762" s="587"/>
      <c r="AC1762" s="588">
        <f t="shared" si="1721"/>
        <v>0</v>
      </c>
      <c r="AD1762" s="588">
        <f t="shared" si="1697"/>
        <v>0</v>
      </c>
      <c r="AE1762" s="587"/>
      <c r="AF1762" s="588">
        <f t="shared" si="1722"/>
        <v>0</v>
      </c>
      <c r="AG1762" s="588">
        <f t="shared" si="1698"/>
        <v>0</v>
      </c>
      <c r="AH1762" s="587"/>
      <c r="AI1762" s="588">
        <f t="shared" si="1723"/>
        <v>0</v>
      </c>
      <c r="AJ1762" s="588">
        <f t="shared" si="1699"/>
        <v>0</v>
      </c>
      <c r="AK1762" s="587"/>
      <c r="AL1762" s="588">
        <f t="shared" si="1724"/>
        <v>0</v>
      </c>
      <c r="AM1762" s="588">
        <f t="shared" si="1700"/>
        <v>0</v>
      </c>
      <c r="AN1762" s="587"/>
      <c r="AO1762" s="588">
        <f t="shared" si="1725"/>
        <v>0</v>
      </c>
      <c r="AP1762" s="588">
        <f t="shared" si="1701"/>
        <v>0</v>
      </c>
      <c r="AQ1762" s="587"/>
      <c r="AR1762" s="588">
        <f t="shared" si="1726"/>
        <v>0</v>
      </c>
      <c r="AS1762" s="588">
        <f t="shared" si="1705"/>
        <v>0</v>
      </c>
      <c r="AT1762" s="587"/>
      <c r="AU1762" s="588">
        <f t="shared" si="1727"/>
        <v>0</v>
      </c>
      <c r="AV1762" s="588">
        <f t="shared" si="1702"/>
        <v>0</v>
      </c>
      <c r="AW1762" s="587"/>
      <c r="AX1762" s="652"/>
      <c r="AY1762" s="706">
        <f t="shared" si="1703"/>
        <v>0</v>
      </c>
      <c r="BC1762" s="30">
        <f t="shared" si="1706"/>
        <v>0</v>
      </c>
      <c r="BD1762" s="30">
        <f t="shared" si="1707"/>
        <v>0</v>
      </c>
      <c r="BE1762" s="30">
        <f t="shared" si="1729"/>
        <v>0</v>
      </c>
      <c r="BF1762" s="30">
        <f t="shared" si="1708"/>
        <v>0</v>
      </c>
      <c r="BG1762" s="30">
        <f t="shared" si="1709"/>
        <v>0</v>
      </c>
      <c r="BH1762" s="30">
        <f t="shared" si="1728"/>
        <v>0</v>
      </c>
      <c r="BI1762" s="30">
        <f>AD1762-AA1762</f>
        <v>0</v>
      </c>
      <c r="BJ1762" s="30">
        <f t="shared" si="1710"/>
        <v>0</v>
      </c>
      <c r="BK1762" s="30">
        <f t="shared" si="1734"/>
        <v>0</v>
      </c>
      <c r="BL1762" s="30">
        <f t="shared" si="1712"/>
        <v>0</v>
      </c>
      <c r="BM1762" s="30">
        <f t="shared" si="1713"/>
        <v>0</v>
      </c>
      <c r="BN1762" s="30">
        <f>AS1762-AP1762</f>
        <v>0</v>
      </c>
    </row>
    <row r="1763" spans="1:66" x14ac:dyDescent="0.25">
      <c r="AW1763" s="587"/>
    </row>
    <row r="1767" spans="1:66" x14ac:dyDescent="0.25">
      <c r="I1767" s="735"/>
      <c r="R1767" s="735"/>
      <c r="AA1767" s="652"/>
      <c r="AJ1767" s="652"/>
    </row>
    <row r="1768" spans="1:66" x14ac:dyDescent="0.25">
      <c r="I1768" s="735"/>
      <c r="R1768" s="735"/>
      <c r="AA1768" s="652"/>
      <c r="AJ1768" s="652"/>
    </row>
    <row r="1769" spans="1:66" x14ac:dyDescent="0.25">
      <c r="I1769" s="736"/>
      <c r="R1769" s="736"/>
      <c r="AA1769" s="720"/>
      <c r="AJ1769" s="652"/>
    </row>
    <row r="1770" spans="1:66" x14ac:dyDescent="0.25">
      <c r="I1770" s="735"/>
      <c r="R1770" s="735"/>
      <c r="AA1770" s="652"/>
      <c r="AJ1770" s="652"/>
    </row>
    <row r="1771" spans="1:66" x14ac:dyDescent="0.25">
      <c r="I1771" s="737"/>
      <c r="R1771" s="737"/>
      <c r="AA1771" s="724"/>
      <c r="AJ1771" s="724"/>
    </row>
    <row r="1788" spans="6:6" x14ac:dyDescent="0.25">
      <c r="F1788"/>
    </row>
  </sheetData>
  <autoFilter ref="A3:BN1755" xr:uid="{1D7ACA47-B07E-441B-A5FB-D75E1B8692D7}"/>
  <sortState xmlns:xlrd2="http://schemas.microsoft.com/office/spreadsheetml/2017/richdata2" ref="A10:BQ247">
    <sortCondition ref="B10:B247"/>
  </sortState>
  <phoneticPr fontId="61" type="noConversion"/>
  <conditionalFormatting sqref="A75:A87">
    <cfRule type="expression" dxfId="94" priority="158">
      <formula>$E75="P&amp;L"</formula>
    </cfRule>
    <cfRule type="expression" dxfId="93" priority="159">
      <formula>$E75="BS"</formula>
    </cfRule>
    <cfRule type="expression" dxfId="92" priority="157">
      <formula>$E75="HC"</formula>
    </cfRule>
  </conditionalFormatting>
  <conditionalFormatting sqref="A92:A106">
    <cfRule type="expression" dxfId="91" priority="400">
      <formula>$E92="HC"</formula>
    </cfRule>
    <cfRule type="expression" dxfId="90" priority="401">
      <formula>$E92="P&amp;L"</formula>
    </cfRule>
    <cfRule type="expression" dxfId="89" priority="402">
      <formula>$E92="BS"</formula>
    </cfRule>
  </conditionalFormatting>
  <conditionalFormatting sqref="A179:A253">
    <cfRule type="expression" dxfId="88" priority="181">
      <formula>$E179="HC"</formula>
    </cfRule>
    <cfRule type="expression" dxfId="87" priority="182">
      <formula>$E179="P&amp;L"</formula>
    </cfRule>
    <cfRule type="expression" dxfId="86" priority="183">
      <formula>$E179="BS"</formula>
    </cfRule>
  </conditionalFormatting>
  <conditionalFormatting sqref="A5:C22">
    <cfRule type="expression" dxfId="85" priority="92">
      <formula>$E5="P&amp;L"</formula>
    </cfRule>
    <cfRule type="expression" dxfId="84" priority="93">
      <formula>$E5="BS"</formula>
    </cfRule>
  </conditionalFormatting>
  <conditionalFormatting sqref="A5:C26">
    <cfRule type="expression" dxfId="83" priority="91">
      <formula>$E5="HC"</formula>
    </cfRule>
  </conditionalFormatting>
  <conditionalFormatting sqref="A40:C73">
    <cfRule type="expression" dxfId="82" priority="55">
      <formula>$E40="HC"</formula>
    </cfRule>
    <cfRule type="expression" dxfId="81" priority="57">
      <formula>$E40="BS"</formula>
    </cfRule>
    <cfRule type="expression" dxfId="80" priority="56">
      <formula>$E40="P&amp;L"</formula>
    </cfRule>
  </conditionalFormatting>
  <conditionalFormatting sqref="A88:C91">
    <cfRule type="expression" dxfId="79" priority="489">
      <formula>$E88="BS"</formula>
    </cfRule>
    <cfRule type="expression" dxfId="78" priority="488">
      <formula>$E88="P&amp;L"</formula>
    </cfRule>
    <cfRule type="expression" dxfId="77" priority="487">
      <formula>$E88="HC"</formula>
    </cfRule>
  </conditionalFormatting>
  <conditionalFormatting sqref="A107:C118">
    <cfRule type="expression" dxfId="76" priority="48">
      <formula>$E107="BS"</formula>
    </cfRule>
    <cfRule type="expression" dxfId="75" priority="46">
      <formula>$E107="HC"</formula>
    </cfRule>
    <cfRule type="expression" dxfId="74" priority="47">
      <formula>$E107="P&amp;L"</formula>
    </cfRule>
  </conditionalFormatting>
  <conditionalFormatting sqref="A127:C159">
    <cfRule type="expression" dxfId="73" priority="31">
      <formula>$E127="HC"</formula>
    </cfRule>
    <cfRule type="expression" dxfId="72" priority="32">
      <formula>$E127="P&amp;L"</formula>
    </cfRule>
    <cfRule type="expression" dxfId="71" priority="33">
      <formula>$E127="BS"</formula>
    </cfRule>
  </conditionalFormatting>
  <conditionalFormatting sqref="A160:C178">
    <cfRule type="expression" dxfId="70" priority="192">
      <formula>$E160="BS"</formula>
    </cfRule>
    <cfRule type="expression" dxfId="69" priority="190">
      <formula>$E160="HC"</formula>
    </cfRule>
    <cfRule type="expression" dxfId="68" priority="191">
      <formula>$E160="P&amp;L"</formula>
    </cfRule>
  </conditionalFormatting>
  <conditionalFormatting sqref="A255:C341">
    <cfRule type="expression" dxfId="67" priority="71">
      <formula>$E255="P&amp;L"</formula>
    </cfRule>
    <cfRule type="expression" dxfId="66" priority="70">
      <formula>$E255="HC"</formula>
    </cfRule>
    <cfRule type="expression" dxfId="65" priority="72">
      <formula>$E255="BS"</formula>
    </cfRule>
  </conditionalFormatting>
  <conditionalFormatting sqref="A4:D4 A26:A39 A74:B74 B75 A119:A121 A122:B122 A123:C125 A126:D126 B248:B253 A254:B254 A342:D1762">
    <cfRule type="expression" dxfId="64" priority="916">
      <formula>$E4="HC"</formula>
    </cfRule>
  </conditionalFormatting>
  <conditionalFormatting sqref="A4:D4 A23:C26 A26:A39 A74:B74 B75 D115:D247 A119:A121 A122:B122 A123:C125 A126:D126 B248:B253 A254:B254 A342:D1762">
    <cfRule type="expression" dxfId="63" priority="917">
      <formula>$E4="P&amp;L"</formula>
    </cfRule>
  </conditionalFormatting>
  <conditionalFormatting sqref="A4:D4 A23:C26 A26:A39 A74:B74 B75 D115:D247 A119:A121 A122:B122 A123:C125 A126:D126 C194:D195 B248:B253 A254:B254 A342:D1762">
    <cfRule type="expression" dxfId="62" priority="918">
      <formula>$E4="BS"</formula>
    </cfRule>
  </conditionalFormatting>
  <conditionalFormatting sqref="B98:B102 B99:C101">
    <cfRule type="expression" dxfId="61" priority="576">
      <formula>$E98="BS"</formula>
    </cfRule>
    <cfRule type="expression" dxfId="60" priority="575">
      <formula>$E98="P&amp;L"</formula>
    </cfRule>
  </conditionalFormatting>
  <conditionalFormatting sqref="B98:B102">
    <cfRule type="expression" dxfId="59" priority="574">
      <formula>$E98="HC"</formula>
    </cfRule>
  </conditionalFormatting>
  <conditionalFormatting sqref="B194:B195">
    <cfRule type="expression" dxfId="58" priority="777">
      <formula>$E194="BS"</formula>
    </cfRule>
  </conditionalFormatting>
  <conditionalFormatting sqref="B27:C39">
    <cfRule type="expression" dxfId="57" priority="519">
      <formula>$E27="BS"</formula>
    </cfRule>
    <cfRule type="expression" dxfId="56" priority="517">
      <formula>$E27="HC"</formula>
    </cfRule>
    <cfRule type="expression" dxfId="55" priority="518">
      <formula>$E27="P&amp;L"</formula>
    </cfRule>
  </conditionalFormatting>
  <conditionalFormatting sqref="B76:C80">
    <cfRule type="expression" dxfId="54" priority="427">
      <formula>$E76="HC"</formula>
    </cfRule>
  </conditionalFormatting>
  <conditionalFormatting sqref="B78:C80">
    <cfRule type="expression" dxfId="53" priority="429">
      <formula>$E78="BS"</formula>
    </cfRule>
    <cfRule type="expression" dxfId="52" priority="428">
      <formula>$E78="P&amp;L"</formula>
    </cfRule>
  </conditionalFormatting>
  <conditionalFormatting sqref="B81:C81">
    <cfRule type="expression" dxfId="51" priority="585">
      <formula>$E81="BS"</formula>
    </cfRule>
    <cfRule type="expression" dxfId="50" priority="584">
      <formula>$E81="P&amp;L"</formula>
    </cfRule>
    <cfRule type="expression" dxfId="49" priority="583">
      <formula>$E81="HC"</formula>
    </cfRule>
  </conditionalFormatting>
  <conditionalFormatting sqref="B82:C87">
    <cfRule type="expression" dxfId="48" priority="160">
      <formula>$E82="HC"</formula>
    </cfRule>
    <cfRule type="expression" dxfId="47" priority="161">
      <formula>$E82="P&amp;L"</formula>
    </cfRule>
    <cfRule type="expression" dxfId="46" priority="162">
      <formula>$E82="BS"</formula>
    </cfRule>
  </conditionalFormatting>
  <conditionalFormatting sqref="B92:C94">
    <cfRule type="expression" dxfId="45" priority="416">
      <formula>$E92="P&amp;L"</formula>
    </cfRule>
    <cfRule type="expression" dxfId="44" priority="415">
      <formula>$E92="HC"</formula>
    </cfRule>
    <cfRule type="expression" dxfId="43" priority="417">
      <formula>$E92="BS"</formula>
    </cfRule>
  </conditionalFormatting>
  <conditionalFormatting sqref="B95:C98">
    <cfRule type="expression" dxfId="42" priority="579">
      <formula>$E95="BS"</formula>
    </cfRule>
    <cfRule type="expression" dxfId="41" priority="578">
      <formula>$E95="P&amp;L"</formula>
    </cfRule>
    <cfRule type="expression" dxfId="40" priority="577">
      <formula>$E95="HC"</formula>
    </cfRule>
  </conditionalFormatting>
  <conditionalFormatting sqref="B99:C106">
    <cfRule type="expression" dxfId="39" priority="397">
      <formula>$E99="HC"</formula>
    </cfRule>
  </conditionalFormatting>
  <conditionalFormatting sqref="B102:C106">
    <cfRule type="expression" dxfId="38" priority="398">
      <formula>$E102="P&amp;L"</formula>
    </cfRule>
    <cfRule type="expression" dxfId="37" priority="399">
      <formula>$E102="BS"</formula>
    </cfRule>
  </conditionalFormatting>
  <conditionalFormatting sqref="B119:C119 B120:B121">
    <cfRule type="expression" dxfId="36" priority="869">
      <formula>$E119="P&amp;L"</formula>
    </cfRule>
    <cfRule type="expression" dxfId="35" priority="868">
      <formula>$E119="HC"</formula>
    </cfRule>
    <cfRule type="expression" dxfId="34" priority="870">
      <formula>$E119="BS"</formula>
    </cfRule>
  </conditionalFormatting>
  <conditionalFormatting sqref="B196:C247">
    <cfRule type="expression" dxfId="33" priority="336">
      <formula>$E196="BS"</formula>
    </cfRule>
    <cfRule type="expression" dxfId="32" priority="335">
      <formula>$E196="P&amp;L"</formula>
    </cfRule>
    <cfRule type="expression" dxfId="31" priority="334">
      <formula>$E196="HC"</formula>
    </cfRule>
  </conditionalFormatting>
  <conditionalFormatting sqref="B194:D195">
    <cfRule type="expression" dxfId="30" priority="776">
      <formula>$E194="P&amp;L"</formula>
    </cfRule>
    <cfRule type="expression" dxfId="29" priority="775">
      <formula>$E194="HC"</formula>
    </cfRule>
  </conditionalFormatting>
  <conditionalFormatting sqref="C1">
    <cfRule type="cellIs" dxfId="28" priority="913" operator="greaterThan">
      <formula>0</formula>
    </cfRule>
  </conditionalFormatting>
  <conditionalFormatting sqref="C74:C75">
    <cfRule type="expression" dxfId="27" priority="907">
      <formula>$E74="HC"</formula>
    </cfRule>
    <cfRule type="expression" dxfId="26" priority="909">
      <formula>$E74="BS"</formula>
    </cfRule>
    <cfRule type="expression" dxfId="25" priority="908">
      <formula>$E74="P&amp;L"</formula>
    </cfRule>
  </conditionalFormatting>
  <conditionalFormatting sqref="C74:C85 B76:C77">
    <cfRule type="expression" dxfId="24" priority="507">
      <formula>$E74="BS"</formula>
    </cfRule>
    <cfRule type="expression" dxfId="23" priority="506">
      <formula>$E74="P&amp;L"</formula>
    </cfRule>
  </conditionalFormatting>
  <conditionalFormatting sqref="C74:C85">
    <cfRule type="expression" dxfId="22" priority="505">
      <formula>$E74="HC"</formula>
    </cfRule>
  </conditionalFormatting>
  <conditionalFormatting sqref="C120:C122">
    <cfRule type="expression" dxfId="21" priority="42">
      <formula>$E120="BS"</formula>
    </cfRule>
    <cfRule type="expression" dxfId="20" priority="40">
      <formula>$E120="HC"</formula>
    </cfRule>
    <cfRule type="expression" dxfId="19" priority="41">
      <formula>$E120="P&amp;L"</formula>
    </cfRule>
  </conditionalFormatting>
  <conditionalFormatting sqref="C176:C185 B179:C193">
    <cfRule type="expression" dxfId="18" priority="186">
      <formula>$E176="BS"</formula>
    </cfRule>
    <cfRule type="expression" dxfId="17" priority="185">
      <formula>$E176="P&amp;L"</formula>
    </cfRule>
    <cfRule type="expression" dxfId="16" priority="184">
      <formula>$E176="HC"</formula>
    </cfRule>
  </conditionalFormatting>
  <conditionalFormatting sqref="C248:C254">
    <cfRule type="expression" dxfId="15" priority="21">
      <formula>$E248="BS"</formula>
    </cfRule>
    <cfRule type="expression" dxfId="14" priority="20">
      <formula>$E248="P&amp;L"</formula>
    </cfRule>
    <cfRule type="expression" dxfId="13" priority="19">
      <formula>$E248="HC"</formula>
    </cfRule>
  </conditionalFormatting>
  <conditionalFormatting sqref="D5:D114">
    <cfRule type="expression" dxfId="12" priority="45">
      <formula>$E5="BS"</formula>
    </cfRule>
    <cfRule type="expression" dxfId="11" priority="44">
      <formula>$E5="P&amp;L"</formula>
    </cfRule>
  </conditionalFormatting>
  <conditionalFormatting sqref="D5:D341">
    <cfRule type="expression" dxfId="10" priority="1">
      <formula>$E5="HC"</formula>
    </cfRule>
  </conditionalFormatting>
  <conditionalFormatting sqref="D248:D341">
    <cfRule type="expression" dxfId="9" priority="2">
      <formula>$E248="P&amp;L"</formula>
    </cfRule>
    <cfRule type="expression" dxfId="8" priority="3">
      <formula>$E248="BS"</formula>
    </cfRule>
  </conditionalFormatting>
  <conditionalFormatting sqref="G2:AW2">
    <cfRule type="containsText" dxfId="7" priority="914" operator="containsText" text="error">
      <formula>NOT(ISERROR(SEARCH("error",G2)))</formula>
    </cfRule>
    <cfRule type="cellIs" dxfId="6" priority="915" operator="equal">
      <formula>"""Error"""</formula>
    </cfRule>
  </conditionalFormatting>
  <dataValidations count="1">
    <dataValidation type="list" allowBlank="1" showInputMessage="1" showErrorMessage="1" sqref="D4:D1762" xr:uid="{00000000-0002-0000-0900-000001000000}">
      <formula1>Index_Card_name</formula1>
    </dataValidation>
  </dataValidations>
  <hyperlinks>
    <hyperlink ref="C248" r:id="rId1" xr:uid="{442F180E-5DBE-4F3A-AE8F-A845532312F9}"/>
  </hyperlinks>
  <pageMargins left="0.7" right="0.7" top="0.75" bottom="0.75" header="0.3" footer="0.3"/>
  <pageSetup orientation="portrait" r:id="rId2"/>
  <ignoredErrors>
    <ignoredError sqref="H401:I1262" unlockedFormula="1"/>
  </ignoredErrors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3D48AD-7C2B-4530-9655-A5B0520DDB4F}">
          <x14:formula1>
            <xm:f>'Benchmark Index'!$K$6:$K$15</xm:f>
          </x14:formula1>
          <xm:sqref>A4:A1762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O449"/>
  <sheetViews>
    <sheetView topLeftCell="B1" zoomScale="80" zoomScaleNormal="80" workbookViewId="0">
      <selection activeCell="F19" sqref="F19"/>
    </sheetView>
  </sheetViews>
  <sheetFormatPr defaultRowHeight="15" x14ac:dyDescent="0.25"/>
  <cols>
    <col min="2" max="2" width="15.85546875" bestFit="1" customWidth="1"/>
    <col min="3" max="3" width="13.42578125" customWidth="1"/>
    <col min="4" max="4" width="13.140625" customWidth="1"/>
    <col min="5" max="5" width="64.7109375" bestFit="1" customWidth="1"/>
    <col min="6" max="6" width="13.85546875" bestFit="1" customWidth="1"/>
    <col min="7" max="7" width="52.7109375" bestFit="1" customWidth="1"/>
    <col min="8" max="8" width="17.28515625" style="652" bestFit="1" customWidth="1"/>
    <col min="9" max="9" width="14.5703125" style="652" bestFit="1" customWidth="1"/>
    <col min="10" max="10" width="23.7109375" bestFit="1" customWidth="1"/>
    <col min="11" max="11" width="12.28515625" customWidth="1"/>
    <col min="12" max="12" width="25.140625" bestFit="1" customWidth="1"/>
    <col min="13" max="16" width="10.85546875" bestFit="1" customWidth="1"/>
  </cols>
  <sheetData>
    <row r="1" spans="2:15" x14ac:dyDescent="0.25">
      <c r="B1" t="s">
        <v>393</v>
      </c>
      <c r="C1">
        <f>COUNTIF(H1:I1,"Error")</f>
        <v>0</v>
      </c>
      <c r="H1" s="740" t="str">
        <f>IF(ROUND(SUM(H5:H449),0)&lt;&gt;0,"Error","OK")</f>
        <v>OK</v>
      </c>
      <c r="I1" s="740" t="str">
        <f>IF(ROUND(SUM(I5:I449),0)&lt;&gt;0,"Error","OK")</f>
        <v>OK</v>
      </c>
    </row>
    <row r="4" spans="2:15" x14ac:dyDescent="0.25">
      <c r="B4" s="148" t="s">
        <v>6</v>
      </c>
      <c r="C4" s="148" t="s">
        <v>131</v>
      </c>
      <c r="D4" s="148" t="s">
        <v>153</v>
      </c>
      <c r="E4" s="148" t="s">
        <v>154</v>
      </c>
      <c r="F4" s="148" t="s">
        <v>155</v>
      </c>
      <c r="G4" s="148" t="s">
        <v>156</v>
      </c>
      <c r="H4" s="741" t="s">
        <v>157</v>
      </c>
      <c r="I4" s="741" t="s">
        <v>158</v>
      </c>
    </row>
    <row r="5" spans="2:15" x14ac:dyDescent="0.25">
      <c r="B5" s="48"/>
      <c r="C5" s="48"/>
      <c r="D5" s="47"/>
      <c r="E5" s="47"/>
      <c r="F5" s="48"/>
      <c r="G5" s="48" t="str">
        <f>IF($F5&gt;0,INDEX('Trial balance'!$C$4:$C$1263,MATCH($F5,Account_num,0)),"")</f>
        <v/>
      </c>
      <c r="H5" s="742"/>
      <c r="I5" s="742"/>
    </row>
    <row r="6" spans="2:15" x14ac:dyDescent="0.25">
      <c r="B6" s="48"/>
      <c r="C6" s="48"/>
      <c r="D6" s="47"/>
      <c r="E6" s="47"/>
      <c r="F6" s="48"/>
      <c r="G6" s="48" t="str">
        <f>IF($F6&gt;0,INDEX('Trial balance'!$C$4:$C$1263,MATCH($F6,Account_num,0)),"")</f>
        <v/>
      </c>
      <c r="H6" s="742"/>
      <c r="I6" s="742"/>
    </row>
    <row r="7" spans="2:15" x14ac:dyDescent="0.25">
      <c r="B7" s="48" t="s">
        <v>76</v>
      </c>
      <c r="C7" s="48" t="s">
        <v>439</v>
      </c>
      <c r="D7" s="47" t="s">
        <v>1033</v>
      </c>
      <c r="E7" s="47" t="s">
        <v>1137</v>
      </c>
      <c r="F7" s="48" t="s">
        <v>1135</v>
      </c>
      <c r="G7" s="48" t="str">
        <f>IF($F7&gt;0,INDEX('Trial balance'!$C$4:$C$1263,MATCH($F7,Account_num,0)),"")</f>
        <v xml:space="preserve">שונרא </v>
      </c>
      <c r="H7" s="742">
        <f>-H8</f>
        <v>1281.3504823151127</v>
      </c>
      <c r="I7" s="742">
        <v>3985</v>
      </c>
      <c r="N7" s="872"/>
    </row>
    <row r="8" spans="2:15" x14ac:dyDescent="0.25">
      <c r="B8" s="48" t="s">
        <v>76</v>
      </c>
      <c r="C8" s="48" t="s">
        <v>439</v>
      </c>
      <c r="D8" s="47" t="s">
        <v>1033</v>
      </c>
      <c r="E8" s="47"/>
      <c r="F8" s="48">
        <v>10204</v>
      </c>
      <c r="G8" s="48" t="str">
        <f>IF($F8&gt;0,INDEX('Trial balance'!$C$4:$C$1263,MATCH($F8,Account_num,0)),"")</f>
        <v>כרטיס אשראי 9845</v>
      </c>
      <c r="H8" s="742">
        <f>I8/3.11</f>
        <v>-1281.3504823151127</v>
      </c>
      <c r="I8" s="742">
        <v>-3985</v>
      </c>
      <c r="L8" s="821"/>
      <c r="M8" s="873"/>
      <c r="N8" s="874"/>
      <c r="O8" s="821"/>
    </row>
    <row r="9" spans="2:15" x14ac:dyDescent="0.25">
      <c r="B9" s="48"/>
      <c r="C9" s="48"/>
      <c r="D9" s="47"/>
      <c r="E9" s="47"/>
      <c r="F9" s="48"/>
      <c r="G9" s="48" t="str">
        <f>IF($F9&gt;0,INDEX('Trial balance'!$C$4:$C$1263,MATCH($F9,Account_num,0)),"")</f>
        <v/>
      </c>
      <c r="H9" s="742"/>
      <c r="I9" s="742"/>
      <c r="L9" s="821"/>
      <c r="M9" s="875"/>
      <c r="N9" s="874"/>
      <c r="O9" s="821"/>
    </row>
    <row r="10" spans="2:15" x14ac:dyDescent="0.25">
      <c r="B10" s="48" t="s">
        <v>76</v>
      </c>
      <c r="C10" s="48" t="s">
        <v>439</v>
      </c>
      <c r="D10" s="47" t="s">
        <v>1033</v>
      </c>
      <c r="E10" s="47" t="s">
        <v>1138</v>
      </c>
      <c r="F10" s="48" t="s">
        <v>1139</v>
      </c>
      <c r="G10" s="48" t="str">
        <f>IF($F10&gt;0,INDEX('Trial balance'!$C$4:$C$1263,MATCH($F10,Account_num,0)),"")</f>
        <v xml:space="preserve">חשמל נטו </v>
      </c>
      <c r="H10" s="742">
        <f>I10/3.11</f>
        <v>496.46302250803859</v>
      </c>
      <c r="I10" s="742">
        <v>1544</v>
      </c>
      <c r="L10" s="821"/>
      <c r="M10" s="875"/>
      <c r="N10" s="874"/>
      <c r="O10" s="874"/>
    </row>
    <row r="11" spans="2:15" x14ac:dyDescent="0.25">
      <c r="B11" s="48" t="s">
        <v>76</v>
      </c>
      <c r="C11" s="48" t="s">
        <v>439</v>
      </c>
      <c r="D11" s="47" t="s">
        <v>1033</v>
      </c>
      <c r="E11" s="47" t="s">
        <v>1142</v>
      </c>
      <c r="F11" s="48">
        <v>10204</v>
      </c>
      <c r="G11" s="48" t="str">
        <f>IF($F11&gt;0,INDEX('Trial balance'!$C$4:$C$1263,MATCH($F11,Account_num,0)),"")</f>
        <v>כרטיס אשראי 9845</v>
      </c>
      <c r="H11" s="742">
        <f>-H10</f>
        <v>-496.46302250803859</v>
      </c>
      <c r="I11" s="742">
        <f>-I10</f>
        <v>-1544</v>
      </c>
      <c r="L11" s="821"/>
      <c r="M11" s="873"/>
      <c r="N11" s="874"/>
      <c r="O11" s="874"/>
    </row>
    <row r="12" spans="2:15" x14ac:dyDescent="0.25">
      <c r="B12" s="48"/>
      <c r="C12" s="48"/>
      <c r="D12" s="47"/>
      <c r="E12" s="47"/>
      <c r="F12" s="48"/>
      <c r="G12" s="48" t="str">
        <f>IF($F12&gt;0,INDEX('Trial balance'!$C$4:$C$1263,MATCH($F12,Account_num,0)),"")</f>
        <v/>
      </c>
      <c r="H12" s="742"/>
      <c r="I12" s="742"/>
      <c r="L12" s="821"/>
      <c r="M12" s="873"/>
      <c r="N12" s="874"/>
      <c r="O12" s="874"/>
    </row>
    <row r="13" spans="2:15" x14ac:dyDescent="0.25">
      <c r="B13" s="48" t="s">
        <v>76</v>
      </c>
      <c r="C13" s="48" t="s">
        <v>439</v>
      </c>
      <c r="D13" s="47" t="s">
        <v>1121</v>
      </c>
      <c r="E13" s="47" t="s">
        <v>1141</v>
      </c>
      <c r="F13" s="48" t="s">
        <v>1145</v>
      </c>
      <c r="G13" s="48" t="str">
        <f>IF($F13&gt;0,INDEX('Trial balance'!$C$4:$C$1263,MATCH($F13,Account_num,0)),"")</f>
        <v>אלוקציה  למו"פ</v>
      </c>
      <c r="H13" s="742">
        <f>אלוקציה!E22</f>
        <v>61318.465882352946</v>
      </c>
      <c r="I13" s="742">
        <f>H13*3.11</f>
        <v>190700.42889411765</v>
      </c>
    </row>
    <row r="14" spans="2:15" x14ac:dyDescent="0.25">
      <c r="B14" s="48" t="s">
        <v>76</v>
      </c>
      <c r="C14" s="48" t="s">
        <v>439</v>
      </c>
      <c r="D14" s="47" t="s">
        <v>1121</v>
      </c>
      <c r="E14" s="47"/>
      <c r="F14" s="48" t="s">
        <v>1146</v>
      </c>
      <c r="G14" s="48" t="str">
        <f>IF($F14&gt;0,INDEX('Trial balance'!$C$4:$C$1263,MATCH($F14,Account_num,0)),"")</f>
        <v>אלוקציה לפרודקט</v>
      </c>
      <c r="H14" s="742">
        <f>אלוקציה!E23</f>
        <v>15329.616470588237</v>
      </c>
      <c r="I14" s="742">
        <f t="shared" ref="I14:I26" si="0">H14*3.11</f>
        <v>47675.107223529412</v>
      </c>
    </row>
    <row r="15" spans="2:15" x14ac:dyDescent="0.25">
      <c r="B15" s="48" t="s">
        <v>76</v>
      </c>
      <c r="C15" s="48" t="s">
        <v>439</v>
      </c>
      <c r="D15" s="47" t="s">
        <v>1121</v>
      </c>
      <c r="E15" s="47"/>
      <c r="F15" s="48" t="s">
        <v>1147</v>
      </c>
      <c r="G15" s="48" t="str">
        <f>IF($F15&gt;0,INDEX('Trial balance'!$C$4:$C$1263,MATCH($F15,Account_num,0)),"")</f>
        <v>אלוקציה לארט</v>
      </c>
      <c r="H15" s="742">
        <f>אלוקציה!E24</f>
        <v>45988.849411764706</v>
      </c>
      <c r="I15" s="742">
        <f t="shared" si="0"/>
        <v>143025.32167058822</v>
      </c>
    </row>
    <row r="16" spans="2:15" x14ac:dyDescent="0.25">
      <c r="B16" s="48" t="s">
        <v>76</v>
      </c>
      <c r="C16" s="48" t="s">
        <v>439</v>
      </c>
      <c r="D16" s="47" t="s">
        <v>1121</v>
      </c>
      <c r="E16" s="47"/>
      <c r="F16" s="48" t="s">
        <v>1148</v>
      </c>
      <c r="G16" s="48" t="str">
        <f>IF($F16&gt;0,INDEX('Trial balance'!$C$4:$C$1263,MATCH($F16,Account_num,0)),"")</f>
        <v>אלוקציה מהנה"כ למחלקות</v>
      </c>
      <c r="H16" s="742">
        <f>-H13-H14-H15</f>
        <v>-122636.93176470589</v>
      </c>
      <c r="I16" s="742">
        <f t="shared" si="0"/>
        <v>-381400.8577882353</v>
      </c>
    </row>
    <row r="17" spans="2:9" x14ac:dyDescent="0.25">
      <c r="B17" s="48"/>
      <c r="C17" s="48"/>
      <c r="D17" s="47"/>
      <c r="E17" s="47"/>
      <c r="F17" s="48"/>
      <c r="G17" s="48" t="str">
        <f>IF($F17&gt;0,INDEX('Trial balance'!$C$4:$C$1263,MATCH($F17,Account_num,0)),"")</f>
        <v/>
      </c>
      <c r="H17" s="742"/>
      <c r="I17" s="742"/>
    </row>
    <row r="18" spans="2:9" x14ac:dyDescent="0.25">
      <c r="B18" s="48" t="s">
        <v>76</v>
      </c>
      <c r="C18" s="48" t="s">
        <v>439</v>
      </c>
      <c r="D18" s="47" t="s">
        <v>1033</v>
      </c>
      <c r="E18" s="47" t="s">
        <v>1143</v>
      </c>
      <c r="F18" s="48" t="s">
        <v>1144</v>
      </c>
      <c r="G18" s="48" t="str">
        <f>IF($F18&gt;0,INDEX('Trial balance'!$C$4:$C$1263,MATCH($F18,Account_num,0)),"")</f>
        <v>הוצאות הפחתת עודפות לרווח והפסד</v>
      </c>
      <c r="H18" s="742">
        <v>5305.47</v>
      </c>
      <c r="I18" s="742">
        <f t="shared" si="0"/>
        <v>16500.011699999999</v>
      </c>
    </row>
    <row r="19" spans="2:9" x14ac:dyDescent="0.25">
      <c r="B19" s="48" t="s">
        <v>76</v>
      </c>
      <c r="C19" s="48" t="s">
        <v>439</v>
      </c>
      <c r="D19" s="47" t="s">
        <v>1033</v>
      </c>
      <c r="E19" s="47"/>
      <c r="F19" s="48">
        <v>20605</v>
      </c>
      <c r="G19" s="48" t="str">
        <f>IF($F19&gt;0,INDEX('Trial balance'!$C$4:$C$1263,MATCH($F19,Account_num,0)),"")</f>
        <v>עודפות 2021</v>
      </c>
      <c r="H19" s="742">
        <f>-H18</f>
        <v>-5305.47</v>
      </c>
      <c r="I19" s="742">
        <f t="shared" si="0"/>
        <v>-16500.011699999999</v>
      </c>
    </row>
    <row r="20" spans="2:9" x14ac:dyDescent="0.25">
      <c r="B20" s="48"/>
      <c r="C20" s="48"/>
      <c r="D20" s="47"/>
      <c r="E20" s="47"/>
      <c r="F20" s="48"/>
      <c r="G20" s="48" t="str">
        <f>IF($F20&gt;0,INDEX('Trial balance'!$C$4:$C$1263,MATCH($F20,Account_num,0)),"")</f>
        <v/>
      </c>
      <c r="H20" s="742"/>
      <c r="I20" s="742"/>
    </row>
    <row r="21" spans="2:9" x14ac:dyDescent="0.25">
      <c r="B21" s="48" t="s">
        <v>76</v>
      </c>
      <c r="C21" s="48" t="s">
        <v>439</v>
      </c>
      <c r="D21" s="47" t="s">
        <v>1033</v>
      </c>
      <c r="E21" s="871" t="s">
        <v>1157</v>
      </c>
      <c r="F21" s="48"/>
      <c r="G21" s="48" t="str">
        <f>IF($F21&gt;0,INDEX('Trial balance'!$C$4:$C$1263,MATCH($F21,Account_num,0)),"")</f>
        <v/>
      </c>
      <c r="H21" s="742"/>
      <c r="I21" s="742"/>
    </row>
    <row r="22" spans="2:9" x14ac:dyDescent="0.25">
      <c r="B22" s="48" t="s">
        <v>76</v>
      </c>
      <c r="C22" s="48" t="s">
        <v>439</v>
      </c>
      <c r="D22" s="47" t="s">
        <v>1033</v>
      </c>
      <c r="E22" s="47"/>
      <c r="F22" s="48"/>
      <c r="G22" s="48" t="str">
        <f>IF($F22&gt;0,INDEX('Trial balance'!$C$4:$C$1263,MATCH($F22,Account_num,0)),"")</f>
        <v/>
      </c>
      <c r="H22" s="742"/>
      <c r="I22" s="742"/>
    </row>
    <row r="23" spans="2:9" x14ac:dyDescent="0.25">
      <c r="B23" s="48"/>
      <c r="C23" s="48"/>
      <c r="D23" s="47"/>
      <c r="E23" s="47"/>
      <c r="F23" s="48"/>
      <c r="G23" s="48" t="str">
        <f>IF($F23&gt;0,INDEX('Trial balance'!$C$4:$C$1263,MATCH($F23,Account_num,0)),"")</f>
        <v/>
      </c>
      <c r="H23" s="742"/>
      <c r="I23" s="742"/>
    </row>
    <row r="24" spans="2:9" x14ac:dyDescent="0.25">
      <c r="B24" s="48" t="s">
        <v>76</v>
      </c>
      <c r="C24" s="48" t="s">
        <v>439</v>
      </c>
      <c r="D24" s="47" t="s">
        <v>1033</v>
      </c>
      <c r="E24" s="47" t="s">
        <v>1158</v>
      </c>
      <c r="F24" s="48" t="s">
        <v>1149</v>
      </c>
      <c r="G24" s="48" t="str">
        <f>IF($F24&gt;0,INDEX('Trial balance'!$C$4:$C$1263,MATCH($F24,Account_num,0)),"")</f>
        <v>הוצאות אופציות R&amp;D</v>
      </c>
      <c r="H24" s="742">
        <v>38180.046840794334</v>
      </c>
      <c r="I24" s="742">
        <f t="shared" si="0"/>
        <v>118739.94567487037</v>
      </c>
    </row>
    <row r="25" spans="2:9" x14ac:dyDescent="0.25">
      <c r="B25" s="48" t="s">
        <v>76</v>
      </c>
      <c r="C25" s="48" t="s">
        <v>439</v>
      </c>
      <c r="D25" s="47" t="s">
        <v>1033</v>
      </c>
      <c r="E25" s="47"/>
      <c r="F25" s="48" t="s">
        <v>1159</v>
      </c>
      <c r="G25" s="48" t="str">
        <f>IF($F25&gt;0,INDEX('Trial balance'!$C$4:$C$1263,MATCH($F25,Account_num,0)),"")</f>
        <v>הוצאות אופציות ART</v>
      </c>
      <c r="H25" s="742">
        <v>56931.741910063931</v>
      </c>
      <c r="I25" s="742">
        <f t="shared" si="0"/>
        <v>177057.71734029881</v>
      </c>
    </row>
    <row r="26" spans="2:9" x14ac:dyDescent="0.25">
      <c r="B26" s="48" t="s">
        <v>76</v>
      </c>
      <c r="C26" s="48" t="s">
        <v>439</v>
      </c>
      <c r="D26" s="47" t="s">
        <v>1033</v>
      </c>
      <c r="E26" s="47"/>
      <c r="F26" s="48" t="s">
        <v>1160</v>
      </c>
      <c r="G26" s="48" t="str">
        <f>IF($F26&gt;0,INDEX('Trial balance'!$C$4:$C$1263,MATCH($F26,Account_num,0)),"")</f>
        <v xml:space="preserve">קרן הון אופציות </v>
      </c>
      <c r="H26" s="742">
        <v>-95111.788750858293</v>
      </c>
      <c r="I26" s="742">
        <f t="shared" si="0"/>
        <v>-295797.66301516927</v>
      </c>
    </row>
    <row r="27" spans="2:9" x14ac:dyDescent="0.25">
      <c r="B27" s="48"/>
      <c r="C27" s="48"/>
      <c r="D27" s="47"/>
      <c r="E27" s="47"/>
      <c r="F27" s="48"/>
      <c r="G27" s="48" t="str">
        <f>IF($F27&gt;0,INDEX('Trial balance'!$C$4:$C$1263,MATCH($F27,Account_num,0)),"")</f>
        <v/>
      </c>
      <c r="H27" s="742"/>
      <c r="I27" s="742"/>
    </row>
    <row r="28" spans="2:9" x14ac:dyDescent="0.25">
      <c r="B28" s="48"/>
      <c r="C28" s="48"/>
      <c r="D28" s="47"/>
      <c r="E28" s="47"/>
      <c r="F28" s="48"/>
      <c r="G28" s="48" t="str">
        <f>IF($F28&gt;0,INDEX('Trial balance'!$C$4:$C$1263,MATCH($F28,Account_num,0)),"")</f>
        <v/>
      </c>
      <c r="H28" s="742"/>
      <c r="I28" s="742"/>
    </row>
    <row r="29" spans="2:9" x14ac:dyDescent="0.25">
      <c r="B29" s="48"/>
      <c r="C29" s="48"/>
      <c r="D29" s="47"/>
      <c r="E29" s="47"/>
      <c r="F29" s="48"/>
      <c r="G29" s="48" t="str">
        <f>IF($F29&gt;0,INDEX('Trial balance'!$C$4:$C$1263,MATCH($F29,Account_num,0)),"")</f>
        <v/>
      </c>
      <c r="H29" s="742"/>
      <c r="I29" s="742"/>
    </row>
    <row r="30" spans="2:9" x14ac:dyDescent="0.25">
      <c r="B30" s="48"/>
      <c r="C30" s="48"/>
      <c r="D30" s="47"/>
      <c r="E30" s="47"/>
      <c r="F30" s="48"/>
      <c r="G30" s="48" t="str">
        <f>IF($F30&gt;0,INDEX('Trial balance'!$C$4:$C$1263,MATCH($F30,Account_num,0)),"")</f>
        <v/>
      </c>
      <c r="H30" s="742"/>
      <c r="I30" s="742"/>
    </row>
    <row r="31" spans="2:9" x14ac:dyDescent="0.25">
      <c r="B31" s="48"/>
      <c r="C31" s="48"/>
      <c r="D31" s="47"/>
      <c r="E31" s="47"/>
      <c r="F31" s="48"/>
      <c r="G31" s="48" t="str">
        <f>IF($F31&gt;0,INDEX('Trial balance'!$C$4:$C$1263,MATCH($F31,Account_num,0)),"")</f>
        <v/>
      </c>
      <c r="H31" s="742"/>
      <c r="I31" s="742"/>
    </row>
    <row r="32" spans="2:9" x14ac:dyDescent="0.25">
      <c r="B32" s="48"/>
      <c r="C32" s="48"/>
      <c r="D32" s="47"/>
      <c r="E32" s="47"/>
      <c r="F32" s="48"/>
      <c r="G32" s="48" t="str">
        <f>IF($F32&gt;0,INDEX('Trial balance'!$C$4:$C$1263,MATCH($F32,Account_num,0)),"")</f>
        <v/>
      </c>
      <c r="H32" s="742"/>
      <c r="I32" s="742"/>
    </row>
    <row r="33" spans="2:15" x14ac:dyDescent="0.25">
      <c r="B33" s="48"/>
      <c r="C33" s="48"/>
      <c r="D33" s="47"/>
      <c r="E33" s="47"/>
      <c r="F33" s="48"/>
      <c r="G33" s="48" t="str">
        <f>IF($F33&gt;0,INDEX('Trial balance'!$C$4:$C$1263,MATCH($F33,Account_num,0)),"")</f>
        <v/>
      </c>
      <c r="H33" s="742"/>
      <c r="I33" s="742"/>
    </row>
    <row r="34" spans="2:15" x14ac:dyDescent="0.25">
      <c r="B34" s="48"/>
      <c r="C34" s="48"/>
      <c r="D34" s="47"/>
      <c r="E34" s="47"/>
      <c r="F34" s="48"/>
      <c r="G34" s="48" t="str">
        <f>IF($F34&gt;0,INDEX('Trial balance'!$C$4:$C$1263,MATCH($F34,Account_num,0)),"")</f>
        <v/>
      </c>
      <c r="H34" s="742"/>
      <c r="I34" s="742"/>
    </row>
    <row r="35" spans="2:15" x14ac:dyDescent="0.25">
      <c r="B35" s="48"/>
      <c r="C35" s="48"/>
      <c r="D35" s="47"/>
      <c r="E35" s="47"/>
      <c r="F35" s="48"/>
      <c r="G35" s="48" t="str">
        <f>IF($F35&gt;0,INDEX('Trial balance'!$C$4:$C$1263,MATCH($F35,Account_num,0)),"")</f>
        <v/>
      </c>
      <c r="H35" s="742"/>
      <c r="I35" s="742"/>
    </row>
    <row r="36" spans="2:15" x14ac:dyDescent="0.25">
      <c r="B36" s="48"/>
      <c r="C36" s="48"/>
      <c r="D36" s="47"/>
      <c r="E36" s="47"/>
      <c r="F36" s="48"/>
      <c r="G36" s="48" t="str">
        <f>IF($F36&gt;0,INDEX('Trial balance'!$C$4:$C$1263,MATCH($F36,Account_num,0)),"")</f>
        <v/>
      </c>
      <c r="H36" s="742"/>
      <c r="I36" s="742"/>
    </row>
    <row r="37" spans="2:15" x14ac:dyDescent="0.25">
      <c r="B37" s="48"/>
      <c r="C37" s="48"/>
      <c r="D37" s="47"/>
      <c r="E37" s="47"/>
      <c r="F37" s="48"/>
      <c r="G37" s="48"/>
      <c r="H37" s="742"/>
      <c r="I37" s="742"/>
      <c r="N37" s="872"/>
    </row>
    <row r="38" spans="2:15" x14ac:dyDescent="0.25">
      <c r="B38" s="48"/>
      <c r="C38" s="48"/>
      <c r="D38" s="47"/>
      <c r="E38" s="47"/>
      <c r="F38" s="48"/>
      <c r="G38" s="48"/>
      <c r="H38" s="742"/>
      <c r="I38" s="742"/>
      <c r="N38" s="872"/>
    </row>
    <row r="39" spans="2:15" x14ac:dyDescent="0.25">
      <c r="B39" s="48"/>
      <c r="C39" s="48"/>
      <c r="D39" s="47"/>
      <c r="E39" s="47"/>
      <c r="F39" s="48"/>
      <c r="G39" s="48"/>
      <c r="H39" s="742"/>
      <c r="I39" s="742"/>
    </row>
    <row r="40" spans="2:15" x14ac:dyDescent="0.25">
      <c r="B40" s="48"/>
      <c r="C40" s="48"/>
      <c r="D40" s="47"/>
      <c r="E40" s="47"/>
      <c r="F40" s="48"/>
      <c r="G40" s="48"/>
      <c r="H40" s="742"/>
      <c r="I40" s="742"/>
    </row>
    <row r="41" spans="2:15" x14ac:dyDescent="0.25">
      <c r="B41" s="48"/>
      <c r="C41" s="48"/>
      <c r="D41" s="47"/>
      <c r="E41" s="47"/>
      <c r="F41" s="48"/>
      <c r="G41" s="48"/>
      <c r="H41" s="742"/>
      <c r="I41" s="742"/>
    </row>
    <row r="42" spans="2:15" x14ac:dyDescent="0.25">
      <c r="B42" s="48"/>
      <c r="C42" s="48"/>
      <c r="D42" s="47"/>
      <c r="E42" s="47"/>
      <c r="F42" s="48"/>
      <c r="G42" s="48"/>
      <c r="H42" s="742"/>
      <c r="I42" s="742"/>
    </row>
    <row r="43" spans="2:15" x14ac:dyDescent="0.25">
      <c r="B43" s="48"/>
      <c r="C43" s="48"/>
      <c r="D43" s="47"/>
      <c r="E43" s="47"/>
      <c r="F43" s="48"/>
      <c r="G43" s="48"/>
      <c r="H43" s="742"/>
      <c r="I43" s="742"/>
    </row>
    <row r="44" spans="2:15" x14ac:dyDescent="0.25">
      <c r="B44" s="48"/>
      <c r="C44" s="48"/>
      <c r="D44" s="47"/>
      <c r="E44" s="47"/>
      <c r="F44" s="48"/>
      <c r="G44" s="48"/>
      <c r="H44" s="742"/>
      <c r="I44" s="742"/>
    </row>
    <row r="45" spans="2:15" x14ac:dyDescent="0.25">
      <c r="B45" s="48"/>
      <c r="C45" s="48"/>
      <c r="D45" s="47"/>
      <c r="E45" s="47"/>
      <c r="F45" s="48"/>
      <c r="G45" s="48"/>
      <c r="H45" s="742"/>
      <c r="I45" s="742"/>
    </row>
    <row r="46" spans="2:15" x14ac:dyDescent="0.25">
      <c r="B46" s="48"/>
      <c r="C46" s="48"/>
      <c r="D46" s="47"/>
      <c r="E46" s="47"/>
      <c r="F46" s="48"/>
      <c r="G46" s="48"/>
      <c r="H46" s="742"/>
      <c r="I46" s="742"/>
      <c r="L46" s="821"/>
      <c r="M46" s="875"/>
      <c r="N46" s="874"/>
      <c r="O46" s="821"/>
    </row>
    <row r="47" spans="2:15" x14ac:dyDescent="0.25">
      <c r="B47" s="48"/>
      <c r="C47" s="48"/>
      <c r="D47" s="47"/>
      <c r="E47" s="47"/>
      <c r="F47" s="48"/>
      <c r="G47" s="48"/>
      <c r="H47" s="742"/>
      <c r="I47" s="742"/>
      <c r="L47" s="821"/>
      <c r="M47" s="874"/>
      <c r="N47" s="874"/>
      <c r="O47" s="821"/>
    </row>
    <row r="48" spans="2:15" x14ac:dyDescent="0.25">
      <c r="B48" s="48"/>
      <c r="C48" s="48"/>
      <c r="D48" s="47"/>
      <c r="E48" s="47"/>
      <c r="F48" s="48"/>
      <c r="G48" s="48"/>
      <c r="H48" s="742"/>
      <c r="I48" s="742"/>
      <c r="L48" s="821"/>
      <c r="M48" s="821"/>
      <c r="N48" s="874"/>
      <c r="O48" s="821"/>
    </row>
    <row r="49" spans="1:15" x14ac:dyDescent="0.25">
      <c r="B49" s="48"/>
      <c r="C49" s="48"/>
      <c r="D49" s="47"/>
      <c r="E49" s="47"/>
      <c r="F49" s="48"/>
      <c r="G49" s="48"/>
      <c r="H49" s="742"/>
      <c r="I49" s="742"/>
      <c r="L49" s="821"/>
      <c r="M49" s="821"/>
      <c r="N49" s="821"/>
      <c r="O49" s="821"/>
    </row>
    <row r="50" spans="1:15" x14ac:dyDescent="0.25">
      <c r="B50" s="48"/>
      <c r="C50" s="48"/>
      <c r="D50" s="47"/>
      <c r="E50" s="47"/>
      <c r="F50" s="48"/>
      <c r="G50" s="48"/>
      <c r="H50" s="742"/>
      <c r="I50" s="742"/>
    </row>
    <row r="51" spans="1:15" x14ac:dyDescent="0.25">
      <c r="B51" s="48"/>
      <c r="C51" s="48"/>
      <c r="D51" s="47"/>
      <c r="E51" s="47"/>
      <c r="F51" s="48"/>
      <c r="G51" s="48"/>
      <c r="H51" s="742"/>
      <c r="I51" s="742"/>
    </row>
    <row r="52" spans="1:15" x14ac:dyDescent="0.25">
      <c r="B52" s="48"/>
      <c r="C52" s="48"/>
      <c r="D52" s="47"/>
      <c r="E52" s="47"/>
      <c r="F52" s="48"/>
      <c r="G52" s="48"/>
      <c r="H52" s="742"/>
      <c r="I52" s="742"/>
    </row>
    <row r="53" spans="1:15" x14ac:dyDescent="0.25">
      <c r="B53" s="48"/>
      <c r="C53" s="48"/>
      <c r="D53" s="47"/>
      <c r="E53" s="47"/>
      <c r="F53" s="48"/>
      <c r="G53" s="48"/>
      <c r="H53" s="742"/>
      <c r="I53" s="742"/>
    </row>
    <row r="54" spans="1:15" x14ac:dyDescent="0.25">
      <c r="B54" s="48"/>
      <c r="C54" s="48"/>
      <c r="D54" s="47"/>
      <c r="E54" s="47"/>
      <c r="F54" s="48"/>
      <c r="G54" s="48"/>
      <c r="H54" s="742"/>
      <c r="I54" s="742"/>
    </row>
    <row r="55" spans="1:15" x14ac:dyDescent="0.25">
      <c r="B55" s="48"/>
      <c r="C55" s="48"/>
      <c r="D55" s="47"/>
      <c r="E55" s="47"/>
      <c r="F55" s="48"/>
      <c r="G55" s="48"/>
      <c r="H55" s="742"/>
      <c r="I55" s="742"/>
    </row>
    <row r="56" spans="1:15" x14ac:dyDescent="0.25">
      <c r="B56" s="48"/>
      <c r="C56" s="48"/>
      <c r="D56" s="47"/>
      <c r="E56" s="47"/>
      <c r="F56" s="48"/>
      <c r="G56" s="48"/>
      <c r="H56" s="742"/>
      <c r="I56" s="742"/>
    </row>
    <row r="57" spans="1:15" x14ac:dyDescent="0.25">
      <c r="B57" s="48"/>
      <c r="C57" s="48"/>
      <c r="D57" s="47"/>
      <c r="E57" s="47"/>
      <c r="F57" s="48"/>
      <c r="G57" s="48"/>
      <c r="H57" s="742"/>
      <c r="I57" s="742"/>
    </row>
    <row r="58" spans="1:15" x14ac:dyDescent="0.25">
      <c r="B58" s="48"/>
      <c r="C58" s="48"/>
      <c r="D58" s="47"/>
      <c r="E58" s="47"/>
      <c r="F58" s="48"/>
      <c r="G58" s="48"/>
      <c r="H58" s="742"/>
      <c r="I58" s="742"/>
    </row>
    <row r="59" spans="1:15" x14ac:dyDescent="0.25">
      <c r="A59" s="923"/>
      <c r="B59" s="48"/>
      <c r="C59" s="48"/>
      <c r="D59" s="47"/>
      <c r="E59" s="47"/>
      <c r="F59" s="48"/>
      <c r="G59" s="48"/>
      <c r="H59" s="742"/>
      <c r="I59" s="742"/>
    </row>
    <row r="60" spans="1:15" x14ac:dyDescent="0.25">
      <c r="A60" s="923"/>
      <c r="B60" s="48"/>
      <c r="C60" s="48"/>
      <c r="D60" s="47"/>
      <c r="E60" s="47"/>
      <c r="F60" s="48"/>
      <c r="G60" s="48"/>
      <c r="H60" s="742"/>
      <c r="I60" s="742"/>
    </row>
    <row r="61" spans="1:15" x14ac:dyDescent="0.25">
      <c r="A61" s="923"/>
      <c r="B61" s="48"/>
      <c r="C61" s="48"/>
      <c r="D61" s="47"/>
      <c r="E61" s="47"/>
      <c r="F61" s="48"/>
      <c r="G61" s="48"/>
      <c r="H61" s="742"/>
      <c r="I61" s="742"/>
    </row>
    <row r="62" spans="1:15" x14ac:dyDescent="0.25">
      <c r="A62" s="923"/>
      <c r="B62" s="48"/>
      <c r="C62" s="48"/>
      <c r="D62" s="47"/>
      <c r="E62" s="47"/>
      <c r="F62" s="48"/>
      <c r="G62" s="48"/>
      <c r="H62" s="742"/>
      <c r="I62" s="742"/>
    </row>
    <row r="63" spans="1:15" x14ac:dyDescent="0.25">
      <c r="A63" s="923"/>
      <c r="B63" s="48"/>
      <c r="C63" s="48"/>
      <c r="D63" s="47"/>
      <c r="E63" s="47"/>
      <c r="F63" s="48"/>
      <c r="G63" s="48"/>
      <c r="H63" s="742"/>
      <c r="I63" s="742"/>
    </row>
    <row r="64" spans="1:15" x14ac:dyDescent="0.25">
      <c r="A64" s="880"/>
      <c r="B64" s="48"/>
      <c r="C64" s="48"/>
      <c r="D64" s="47"/>
      <c r="E64" s="47"/>
      <c r="F64" s="48"/>
      <c r="G64" s="48"/>
      <c r="H64" s="742"/>
      <c r="I64" s="742"/>
    </row>
    <row r="65" spans="1:9" x14ac:dyDescent="0.25">
      <c r="A65" s="880"/>
      <c r="B65" s="48"/>
      <c r="C65" s="48"/>
      <c r="D65" s="47"/>
      <c r="E65" s="47"/>
      <c r="F65" s="48"/>
      <c r="G65" s="48"/>
      <c r="H65" s="742"/>
      <c r="I65" s="742"/>
    </row>
    <row r="66" spans="1:9" x14ac:dyDescent="0.25">
      <c r="A66" s="880"/>
      <c r="B66" s="48"/>
      <c r="C66" s="48"/>
      <c r="D66" s="47"/>
      <c r="E66" s="47"/>
      <c r="F66" s="48"/>
      <c r="G66" s="48"/>
      <c r="H66" s="742"/>
      <c r="I66" s="742"/>
    </row>
    <row r="67" spans="1:9" x14ac:dyDescent="0.25">
      <c r="A67" s="880"/>
      <c r="B67" s="48"/>
      <c r="C67" s="48"/>
      <c r="D67" s="47"/>
      <c r="E67" s="47"/>
      <c r="F67" s="48"/>
      <c r="G67" s="48"/>
      <c r="H67" s="742"/>
      <c r="I67" s="742"/>
    </row>
    <row r="68" spans="1:9" x14ac:dyDescent="0.25">
      <c r="A68" s="880"/>
      <c r="B68" s="48"/>
      <c r="C68" s="48"/>
      <c r="D68" s="47"/>
      <c r="E68" s="47"/>
      <c r="F68" s="48"/>
      <c r="G68" s="48"/>
      <c r="H68" s="742"/>
      <c r="I68" s="742"/>
    </row>
    <row r="69" spans="1:9" x14ac:dyDescent="0.25">
      <c r="A69" s="880"/>
      <c r="B69" s="48"/>
      <c r="C69" s="48"/>
      <c r="D69" s="47"/>
      <c r="E69" s="47"/>
      <c r="F69" s="48"/>
      <c r="G69" s="48"/>
      <c r="H69" s="742"/>
      <c r="I69" s="742"/>
    </row>
    <row r="70" spans="1:9" x14ac:dyDescent="0.25">
      <c r="A70" s="880"/>
      <c r="B70" s="48"/>
      <c r="C70" s="48"/>
      <c r="D70" s="47"/>
      <c r="E70" s="47"/>
      <c r="F70" s="48"/>
      <c r="G70" s="48"/>
      <c r="H70" s="742"/>
      <c r="I70" s="742"/>
    </row>
    <row r="71" spans="1:9" x14ac:dyDescent="0.25">
      <c r="A71" s="880"/>
      <c r="B71" s="48"/>
      <c r="C71" s="48"/>
      <c r="D71" s="47"/>
      <c r="E71" s="47"/>
      <c r="F71" s="48"/>
      <c r="G71" s="48"/>
      <c r="H71" s="742"/>
      <c r="I71" s="742"/>
    </row>
    <row r="72" spans="1:9" x14ac:dyDescent="0.25">
      <c r="A72" s="880"/>
      <c r="B72" s="48"/>
      <c r="C72" s="48"/>
      <c r="D72" s="47"/>
      <c r="E72" s="47"/>
      <c r="F72" s="48"/>
      <c r="G72" s="48"/>
      <c r="H72" s="742"/>
      <c r="I72" s="742"/>
    </row>
    <row r="73" spans="1:9" x14ac:dyDescent="0.25">
      <c r="B73" s="48"/>
      <c r="C73" s="48"/>
      <c r="D73" s="47"/>
      <c r="E73" s="47"/>
      <c r="F73" s="48"/>
      <c r="G73" s="48"/>
      <c r="H73" s="742"/>
      <c r="I73" s="742"/>
    </row>
    <row r="74" spans="1:9" x14ac:dyDescent="0.25">
      <c r="B74" s="48"/>
      <c r="C74" s="48"/>
      <c r="D74" s="47"/>
      <c r="E74" s="47"/>
      <c r="F74" s="48"/>
      <c r="G74" s="48"/>
      <c r="H74" s="742"/>
      <c r="I74" s="742"/>
    </row>
    <row r="75" spans="1:9" x14ac:dyDescent="0.25">
      <c r="B75" s="48"/>
      <c r="C75" s="48"/>
      <c r="D75" s="47"/>
      <c r="E75" s="47"/>
      <c r="F75" s="48"/>
      <c r="G75" s="48"/>
      <c r="H75" s="742"/>
      <c r="I75" s="742"/>
    </row>
    <row r="76" spans="1:9" x14ac:dyDescent="0.25">
      <c r="B76" s="48"/>
      <c r="C76" s="48"/>
      <c r="D76" s="47"/>
      <c r="E76" s="47"/>
      <c r="F76" s="48"/>
      <c r="G76" s="48"/>
      <c r="H76" s="742"/>
      <c r="I76" s="742"/>
    </row>
    <row r="77" spans="1:9" x14ac:dyDescent="0.25">
      <c r="B77" s="48"/>
      <c r="C77" s="48"/>
      <c r="D77" s="47"/>
      <c r="E77" s="47"/>
      <c r="F77" s="48"/>
      <c r="G77" s="48"/>
      <c r="H77" s="742"/>
      <c r="I77" s="742"/>
    </row>
    <row r="78" spans="1:9" x14ac:dyDescent="0.25">
      <c r="B78" s="48"/>
      <c r="C78" s="48"/>
      <c r="D78" s="47"/>
      <c r="E78" s="47"/>
      <c r="F78" s="48"/>
      <c r="G78" s="48"/>
      <c r="H78" s="742"/>
      <c r="I78" s="742"/>
    </row>
    <row r="79" spans="1:9" x14ac:dyDescent="0.25">
      <c r="B79" s="48"/>
      <c r="C79" s="48"/>
      <c r="D79" s="47"/>
      <c r="E79" s="47"/>
      <c r="F79" s="48"/>
      <c r="G79" s="48"/>
      <c r="H79" s="742"/>
      <c r="I79" s="742"/>
    </row>
    <row r="80" spans="1:9" x14ac:dyDescent="0.25">
      <c r="B80" s="48"/>
      <c r="C80" s="48"/>
      <c r="D80" s="47"/>
      <c r="E80" s="47"/>
      <c r="F80" s="48"/>
      <c r="G80" s="48"/>
      <c r="H80" s="742"/>
      <c r="I80" s="742"/>
    </row>
    <row r="81" spans="2:9" x14ac:dyDescent="0.25">
      <c r="B81" s="48"/>
      <c r="C81" s="48"/>
      <c r="D81" s="47"/>
      <c r="E81" s="47"/>
      <c r="F81" s="48"/>
      <c r="G81" s="48"/>
      <c r="H81" s="742"/>
      <c r="I81" s="742"/>
    </row>
    <row r="82" spans="2:9" x14ac:dyDescent="0.25">
      <c r="B82" s="48"/>
      <c r="C82" s="48"/>
      <c r="D82" s="47"/>
      <c r="E82" s="47"/>
      <c r="F82" s="48"/>
      <c r="G82" s="48"/>
      <c r="H82" s="742"/>
      <c r="I82" s="742"/>
    </row>
    <row r="83" spans="2:9" x14ac:dyDescent="0.25">
      <c r="B83" s="48"/>
      <c r="C83" s="48"/>
      <c r="D83" s="47"/>
      <c r="E83" s="47"/>
      <c r="F83" s="48"/>
      <c r="G83" s="48"/>
      <c r="H83" s="742"/>
      <c r="I83" s="742"/>
    </row>
    <row r="84" spans="2:9" x14ac:dyDescent="0.25">
      <c r="B84" s="48"/>
      <c r="C84" s="48"/>
      <c r="D84" s="47"/>
      <c r="E84" s="47"/>
      <c r="F84" s="48"/>
      <c r="G84" s="48"/>
      <c r="H84" s="742"/>
      <c r="I84" s="742"/>
    </row>
    <row r="85" spans="2:9" x14ac:dyDescent="0.25">
      <c r="B85" s="48"/>
      <c r="C85" s="48"/>
      <c r="D85" s="47"/>
      <c r="E85" s="47"/>
      <c r="F85" s="48"/>
      <c r="G85" s="48"/>
      <c r="H85" s="742"/>
      <c r="I85" s="742"/>
    </row>
    <row r="86" spans="2:9" x14ac:dyDescent="0.25">
      <c r="B86" s="48"/>
      <c r="C86" s="48"/>
      <c r="D86" s="47"/>
      <c r="E86" s="47"/>
      <c r="F86" s="48"/>
      <c r="G86" s="48"/>
      <c r="H86" s="742"/>
      <c r="I86" s="742"/>
    </row>
    <row r="87" spans="2:9" x14ac:dyDescent="0.25">
      <c r="B87" s="48"/>
      <c r="C87" s="48"/>
      <c r="D87" s="47"/>
      <c r="E87" s="47"/>
      <c r="F87" s="48"/>
      <c r="G87" s="48"/>
      <c r="H87" s="742"/>
      <c r="I87" s="742"/>
    </row>
    <row r="88" spans="2:9" x14ac:dyDescent="0.25">
      <c r="B88" s="48"/>
      <c r="C88" s="48"/>
      <c r="D88" s="47"/>
      <c r="E88" s="47"/>
      <c r="F88" s="48"/>
      <c r="G88" s="48"/>
      <c r="H88" s="742"/>
      <c r="I88" s="742"/>
    </row>
    <row r="89" spans="2:9" x14ac:dyDescent="0.25">
      <c r="B89" s="48"/>
      <c r="C89" s="48"/>
      <c r="D89" s="47"/>
      <c r="E89" s="47"/>
      <c r="F89" s="48"/>
      <c r="G89" s="48"/>
      <c r="H89" s="742"/>
      <c r="I89" s="742"/>
    </row>
    <row r="90" spans="2:9" x14ac:dyDescent="0.25">
      <c r="B90" s="48"/>
      <c r="C90" s="48"/>
      <c r="D90" s="47"/>
      <c r="E90" s="47"/>
      <c r="F90" s="48"/>
      <c r="G90" s="48"/>
      <c r="H90" s="742"/>
      <c r="I90" s="742"/>
    </row>
    <row r="91" spans="2:9" x14ac:dyDescent="0.25">
      <c r="B91" s="48"/>
      <c r="C91" s="48"/>
      <c r="D91" s="47"/>
      <c r="E91" s="47"/>
      <c r="F91" s="48"/>
      <c r="G91" s="48"/>
      <c r="H91" s="742"/>
      <c r="I91" s="742"/>
    </row>
    <row r="92" spans="2:9" x14ac:dyDescent="0.25">
      <c r="B92" s="48"/>
      <c r="C92" s="48"/>
      <c r="D92" s="47"/>
      <c r="E92" s="47"/>
      <c r="F92" s="48"/>
      <c r="G92" s="48"/>
      <c r="H92" s="742"/>
      <c r="I92" s="742"/>
    </row>
    <row r="93" spans="2:9" x14ac:dyDescent="0.25">
      <c r="B93" s="48"/>
      <c r="C93" s="48"/>
      <c r="D93" s="47"/>
      <c r="E93" s="47"/>
      <c r="F93" s="48"/>
      <c r="G93" s="48"/>
      <c r="H93" s="742"/>
      <c r="I93" s="742"/>
    </row>
    <row r="94" spans="2:9" x14ac:dyDescent="0.25">
      <c r="B94" s="48"/>
      <c r="C94" s="48"/>
      <c r="D94" s="47"/>
      <c r="E94" s="47"/>
      <c r="F94" s="48"/>
      <c r="G94" s="48"/>
      <c r="H94" s="742"/>
      <c r="I94" s="742"/>
    </row>
    <row r="95" spans="2:9" x14ac:dyDescent="0.25">
      <c r="B95" s="48"/>
      <c r="C95" s="48"/>
      <c r="D95" s="47"/>
      <c r="E95" s="47"/>
      <c r="F95" s="48"/>
      <c r="G95" s="48"/>
      <c r="H95" s="742"/>
      <c r="I95" s="742"/>
    </row>
    <row r="96" spans="2:9" x14ac:dyDescent="0.25">
      <c r="B96" s="48"/>
      <c r="C96" s="48"/>
      <c r="D96" s="47"/>
      <c r="E96" s="47"/>
      <c r="F96" s="48"/>
      <c r="G96" s="48"/>
      <c r="H96" s="742"/>
      <c r="I96" s="742"/>
    </row>
    <row r="97" spans="2:9" x14ac:dyDescent="0.25">
      <c r="B97" s="48"/>
      <c r="C97" s="48"/>
      <c r="D97" s="47"/>
      <c r="E97" s="47"/>
      <c r="F97" s="48"/>
      <c r="G97" s="48"/>
      <c r="H97" s="742"/>
      <c r="I97" s="742"/>
    </row>
    <row r="98" spans="2:9" x14ac:dyDescent="0.25">
      <c r="B98" s="48"/>
      <c r="C98" s="48"/>
      <c r="D98" s="47"/>
      <c r="E98" s="47"/>
      <c r="F98" s="48"/>
      <c r="G98" s="48"/>
      <c r="H98" s="742"/>
      <c r="I98" s="742"/>
    </row>
    <row r="99" spans="2:9" x14ac:dyDescent="0.25">
      <c r="B99" s="48"/>
      <c r="C99" s="48"/>
      <c r="D99" s="47"/>
      <c r="E99" s="47"/>
      <c r="F99" s="48"/>
      <c r="G99" s="48"/>
      <c r="H99" s="742"/>
      <c r="I99" s="742"/>
    </row>
    <row r="100" spans="2:9" x14ac:dyDescent="0.25">
      <c r="B100" s="48"/>
      <c r="C100" s="48"/>
      <c r="D100" s="47"/>
      <c r="E100" s="47"/>
      <c r="F100" s="48"/>
      <c r="G100" s="48"/>
      <c r="H100" s="742"/>
      <c r="I100" s="742"/>
    </row>
    <row r="101" spans="2:9" x14ac:dyDescent="0.25">
      <c r="B101" s="48"/>
      <c r="C101" s="48"/>
      <c r="D101" s="47"/>
      <c r="E101" s="47"/>
      <c r="F101" s="48"/>
      <c r="G101" s="48"/>
      <c r="H101" s="742"/>
      <c r="I101" s="742"/>
    </row>
    <row r="102" spans="2:9" x14ac:dyDescent="0.25">
      <c r="B102" s="48"/>
      <c r="C102" s="48"/>
      <c r="D102" s="47"/>
      <c r="E102" s="47"/>
      <c r="F102" s="48"/>
      <c r="G102" s="48"/>
      <c r="H102" s="742"/>
      <c r="I102" s="742"/>
    </row>
    <row r="103" spans="2:9" x14ac:dyDescent="0.25">
      <c r="B103" s="48"/>
      <c r="C103" s="48"/>
      <c r="D103" s="47"/>
      <c r="E103" s="47"/>
      <c r="F103" s="48"/>
      <c r="G103" s="48"/>
      <c r="H103" s="742"/>
      <c r="I103" s="742"/>
    </row>
    <row r="104" spans="2:9" x14ac:dyDescent="0.25">
      <c r="B104" s="48"/>
      <c r="C104" s="48"/>
      <c r="D104" s="47"/>
      <c r="E104" s="47"/>
      <c r="F104" s="48"/>
      <c r="G104" s="48"/>
      <c r="H104" s="742"/>
      <c r="I104" s="742"/>
    </row>
    <row r="105" spans="2:9" x14ac:dyDescent="0.25">
      <c r="B105" s="48"/>
      <c r="C105" s="48"/>
      <c r="D105" s="47"/>
      <c r="E105" s="47"/>
      <c r="F105" s="48"/>
      <c r="G105" s="48"/>
      <c r="H105" s="742"/>
      <c r="I105" s="742"/>
    </row>
    <row r="106" spans="2:9" x14ac:dyDescent="0.25">
      <c r="B106" s="48"/>
      <c r="C106" s="48"/>
      <c r="D106" s="47"/>
      <c r="E106" s="47"/>
      <c r="F106" s="48"/>
      <c r="G106" s="48"/>
      <c r="H106" s="742"/>
      <c r="I106" s="742"/>
    </row>
    <row r="107" spans="2:9" x14ac:dyDescent="0.25">
      <c r="B107" s="48"/>
      <c r="C107" s="48"/>
      <c r="D107" s="47"/>
      <c r="E107" s="47"/>
      <c r="F107" s="48"/>
      <c r="G107" s="48"/>
      <c r="H107" s="742"/>
      <c r="I107" s="742"/>
    </row>
    <row r="108" spans="2:9" x14ac:dyDescent="0.25">
      <c r="B108" s="48"/>
      <c r="C108" s="48"/>
      <c r="D108" s="47"/>
      <c r="E108" s="47"/>
      <c r="F108" s="48"/>
      <c r="G108" s="48"/>
      <c r="H108" s="742"/>
      <c r="I108" s="742"/>
    </row>
    <row r="109" spans="2:9" x14ac:dyDescent="0.25">
      <c r="B109" s="48"/>
      <c r="C109" s="48"/>
      <c r="D109" s="47"/>
      <c r="E109" s="47"/>
      <c r="F109" s="48"/>
      <c r="G109" s="48"/>
      <c r="H109" s="742"/>
      <c r="I109" s="742"/>
    </row>
    <row r="110" spans="2:9" x14ac:dyDescent="0.25">
      <c r="B110" s="48"/>
      <c r="C110" s="48"/>
      <c r="D110" s="47"/>
      <c r="E110" s="47"/>
      <c r="F110" s="48"/>
      <c r="G110" s="48" t="str">
        <f>IF($F110&gt;0,INDEX('Trial balance'!$C$4:$C$1263,MATCH($F110,Account_num,0)),"")</f>
        <v/>
      </c>
      <c r="H110" s="742"/>
      <c r="I110" s="742"/>
    </row>
    <row r="111" spans="2:9" x14ac:dyDescent="0.25">
      <c r="B111" s="48"/>
      <c r="C111" s="48"/>
      <c r="D111" s="47"/>
      <c r="E111" s="47"/>
      <c r="F111" s="48"/>
      <c r="G111" s="48" t="str">
        <f>IF($F111&gt;0,INDEX('Trial balance'!$C$4:$C$1263,MATCH($F111,Account_num,0)),"")</f>
        <v/>
      </c>
      <c r="H111" s="742"/>
      <c r="I111" s="742"/>
    </row>
    <row r="112" spans="2:9" x14ac:dyDescent="0.25">
      <c r="B112" s="48"/>
      <c r="C112" s="48"/>
      <c r="D112" s="47"/>
      <c r="E112" s="47"/>
      <c r="F112" s="48"/>
      <c r="G112" s="48" t="str">
        <f>IF($F112&gt;0,INDEX('Trial balance'!$C$4:$C$1263,MATCH($F112,Account_num,0)),"")</f>
        <v/>
      </c>
      <c r="H112" s="742"/>
      <c r="I112" s="742"/>
    </row>
    <row r="113" spans="2:9" x14ac:dyDescent="0.25">
      <c r="B113" s="48"/>
      <c r="C113" s="48"/>
      <c r="D113" s="47"/>
      <c r="E113" s="47"/>
      <c r="F113" s="48"/>
      <c r="G113" s="48" t="str">
        <f>IF($F113&gt;0,INDEX('Trial balance'!$C$4:$C$1263,MATCH($F113,Account_num,0)),"")</f>
        <v/>
      </c>
      <c r="H113" s="742"/>
      <c r="I113" s="742"/>
    </row>
    <row r="114" spans="2:9" x14ac:dyDescent="0.25">
      <c r="B114" s="48"/>
      <c r="C114" s="48"/>
      <c r="D114" s="47"/>
      <c r="E114" s="47"/>
      <c r="F114" s="48"/>
      <c r="G114" s="48" t="str">
        <f>IF($F114&gt;0,INDEX('Trial balance'!$C$4:$C$1263,MATCH($F114,Account_num,0)),"")</f>
        <v/>
      </c>
      <c r="H114" s="742"/>
      <c r="I114" s="742"/>
    </row>
    <row r="115" spans="2:9" x14ac:dyDescent="0.25">
      <c r="B115" s="48"/>
      <c r="C115" s="48"/>
      <c r="D115" s="47"/>
      <c r="E115" s="47"/>
      <c r="F115" s="48"/>
      <c r="G115" s="48" t="str">
        <f>IF($F115&gt;0,INDEX('Trial balance'!$C$4:$C$1263,MATCH($F115,Account_num,0)),"")</f>
        <v/>
      </c>
      <c r="H115" s="742"/>
      <c r="I115" s="742"/>
    </row>
    <row r="116" spans="2:9" x14ac:dyDescent="0.25">
      <c r="B116" s="48"/>
      <c r="C116" s="48"/>
      <c r="D116" s="47"/>
      <c r="E116" s="47"/>
      <c r="F116" s="48"/>
      <c r="G116" s="48" t="str">
        <f>IF($F116&gt;0,INDEX('Trial balance'!$C$4:$C$1263,MATCH($F116,Account_num,0)),"")</f>
        <v/>
      </c>
      <c r="H116" s="742"/>
      <c r="I116" s="742"/>
    </row>
    <row r="117" spans="2:9" x14ac:dyDescent="0.25">
      <c r="B117" s="48"/>
      <c r="C117" s="48"/>
      <c r="D117" s="47"/>
      <c r="E117" s="47"/>
      <c r="F117" s="48"/>
      <c r="G117" s="48" t="str">
        <f>IF($F117&gt;0,INDEX('Trial balance'!$C$4:$C$1263,MATCH($F117,Account_num,0)),"")</f>
        <v/>
      </c>
      <c r="H117" s="742"/>
      <c r="I117" s="742"/>
    </row>
    <row r="118" spans="2:9" x14ac:dyDescent="0.25">
      <c r="B118" s="48"/>
      <c r="C118" s="48"/>
      <c r="D118" s="47"/>
      <c r="E118" s="47"/>
      <c r="F118" s="48"/>
      <c r="G118" s="48" t="str">
        <f>IF($F118&gt;0,INDEX('Trial balance'!$C$4:$C$1263,MATCH($F118,Account_num,0)),"")</f>
        <v/>
      </c>
      <c r="H118" s="742"/>
      <c r="I118" s="742"/>
    </row>
    <row r="119" spans="2:9" x14ac:dyDescent="0.25">
      <c r="B119" s="48"/>
      <c r="C119" s="48"/>
      <c r="D119" s="47"/>
      <c r="E119" s="47"/>
      <c r="F119" s="48"/>
      <c r="G119" s="48" t="str">
        <f>IF($F119&gt;0,INDEX('Trial balance'!$C$4:$C$1263,MATCH($F119,Account_num,0)),"")</f>
        <v/>
      </c>
      <c r="H119" s="742"/>
      <c r="I119" s="742"/>
    </row>
    <row r="120" spans="2:9" x14ac:dyDescent="0.25">
      <c r="B120" s="48"/>
      <c r="C120" s="48"/>
      <c r="D120" s="47"/>
      <c r="E120" s="47"/>
      <c r="F120" s="48"/>
      <c r="G120" s="48" t="str">
        <f>IF($F120&gt;0,INDEX('Trial balance'!$C$4:$C$1263,MATCH($F120,Account_num,0)),"")</f>
        <v/>
      </c>
      <c r="H120" s="742"/>
      <c r="I120" s="742"/>
    </row>
    <row r="121" spans="2:9" x14ac:dyDescent="0.25">
      <c r="B121" s="48"/>
      <c r="C121" s="48"/>
      <c r="D121" s="47"/>
      <c r="E121" s="47"/>
      <c r="F121" s="48"/>
      <c r="G121" s="48" t="str">
        <f>IF($F121&gt;0,INDEX('Trial balance'!$C$4:$C$1263,MATCH($F121,Account_num,0)),"")</f>
        <v/>
      </c>
      <c r="H121" s="742"/>
      <c r="I121" s="742"/>
    </row>
    <row r="122" spans="2:9" x14ac:dyDescent="0.25">
      <c r="B122" s="48"/>
      <c r="C122" s="48"/>
      <c r="D122" s="47"/>
      <c r="E122" s="47"/>
      <c r="F122" s="48"/>
      <c r="G122" s="48" t="str">
        <f>IF($F122&gt;0,INDEX('Trial balance'!$C$4:$C$1263,MATCH($F122,Account_num,0)),"")</f>
        <v/>
      </c>
      <c r="H122" s="742"/>
      <c r="I122" s="742"/>
    </row>
    <row r="123" spans="2:9" x14ac:dyDescent="0.25">
      <c r="B123" s="48"/>
      <c r="C123" s="48"/>
      <c r="D123" s="47"/>
      <c r="E123" s="47"/>
      <c r="F123" s="48"/>
      <c r="G123" s="48" t="str">
        <f>IF($F123&gt;0,INDEX('Trial balance'!$C$4:$C$1263,MATCH($F123,Account_num,0)),"")</f>
        <v/>
      </c>
      <c r="H123" s="742"/>
      <c r="I123" s="742"/>
    </row>
    <row r="124" spans="2:9" x14ac:dyDescent="0.25">
      <c r="B124" s="48"/>
      <c r="C124" s="48"/>
      <c r="D124" s="47"/>
      <c r="E124" s="47"/>
      <c r="F124" s="48"/>
      <c r="G124" s="48" t="str">
        <f>IF($F124&gt;0,INDEX('Trial balance'!$C$4:$C$1263,MATCH($F124,Account_num,0)),"")</f>
        <v/>
      </c>
      <c r="H124" s="742"/>
      <c r="I124" s="742"/>
    </row>
    <row r="125" spans="2:9" x14ac:dyDescent="0.25">
      <c r="B125" s="48"/>
      <c r="C125" s="48"/>
      <c r="D125" s="47"/>
      <c r="E125" s="47"/>
      <c r="F125" s="48"/>
      <c r="G125" s="48" t="str">
        <f>IF($F125&gt;0,INDEX('Trial balance'!$C$4:$C$1263,MATCH($F125,Account_num,0)),"")</f>
        <v/>
      </c>
      <c r="H125" s="742"/>
      <c r="I125" s="742"/>
    </row>
    <row r="126" spans="2:9" x14ac:dyDescent="0.25">
      <c r="B126" s="48"/>
      <c r="C126" s="48"/>
      <c r="D126" s="47"/>
      <c r="E126" s="47"/>
      <c r="F126" s="48"/>
      <c r="G126" s="48" t="str">
        <f>IF($F126&gt;0,INDEX('Trial balance'!$C$4:$C$1263,MATCH($F126,Account_num,0)),"")</f>
        <v/>
      </c>
      <c r="H126" s="742"/>
      <c r="I126" s="742"/>
    </row>
    <row r="127" spans="2:9" x14ac:dyDescent="0.25">
      <c r="B127" s="48"/>
      <c r="C127" s="48"/>
      <c r="D127" s="47"/>
      <c r="E127" s="47"/>
      <c r="F127" s="48"/>
      <c r="G127" s="48" t="str">
        <f>IF($F127&gt;0,INDEX('Trial balance'!$C$4:$C$1263,MATCH($F127,Account_num,0)),"")</f>
        <v/>
      </c>
      <c r="H127" s="742"/>
      <c r="I127" s="742"/>
    </row>
    <row r="128" spans="2:9" x14ac:dyDescent="0.25">
      <c r="B128" s="48"/>
      <c r="C128" s="48"/>
      <c r="D128" s="47"/>
      <c r="E128" s="47"/>
      <c r="F128" s="48"/>
      <c r="G128" s="48" t="str">
        <f>IF($F128&gt;0,INDEX('Trial balance'!$C$4:$C$1263,MATCH($F128,Account_num,0)),"")</f>
        <v/>
      </c>
      <c r="H128" s="742"/>
      <c r="I128" s="742"/>
    </row>
    <row r="129" spans="2:9" x14ac:dyDescent="0.25">
      <c r="B129" s="48"/>
      <c r="C129" s="48"/>
      <c r="D129" s="47"/>
      <c r="E129" s="47"/>
      <c r="F129" s="48"/>
      <c r="G129" s="48" t="str">
        <f>IF($F129&gt;0,INDEX('Trial balance'!$C$4:$C$1263,MATCH($F129,Account_num,0)),"")</f>
        <v/>
      </c>
      <c r="H129" s="742"/>
      <c r="I129" s="742"/>
    </row>
    <row r="130" spans="2:9" x14ac:dyDescent="0.25">
      <c r="B130" s="48"/>
      <c r="C130" s="48"/>
      <c r="D130" s="47"/>
      <c r="E130" s="47"/>
      <c r="F130" s="48"/>
      <c r="G130" s="48" t="str">
        <f>IF($F130&gt;0,INDEX('Trial balance'!$C$4:$C$1263,MATCH($F130,Account_num,0)),"")</f>
        <v/>
      </c>
      <c r="H130" s="742"/>
      <c r="I130" s="742"/>
    </row>
    <row r="131" spans="2:9" x14ac:dyDescent="0.25">
      <c r="B131" s="48"/>
      <c r="C131" s="48"/>
      <c r="D131" s="47"/>
      <c r="E131" s="47"/>
      <c r="F131" s="48"/>
      <c r="G131" s="48" t="str">
        <f>IF($F131&gt;0,INDEX('Trial balance'!$C$4:$C$1263,MATCH($F131,Account_num,0)),"")</f>
        <v/>
      </c>
      <c r="H131" s="742"/>
      <c r="I131" s="742"/>
    </row>
    <row r="132" spans="2:9" x14ac:dyDescent="0.25">
      <c r="B132" s="48"/>
      <c r="C132" s="48"/>
      <c r="D132" s="47"/>
      <c r="E132" s="47"/>
      <c r="F132" s="48"/>
      <c r="G132" s="48" t="str">
        <f>IF($F132&gt;0,INDEX('Trial balance'!$C$4:$C$1263,MATCH($F132,Account_num,0)),"")</f>
        <v/>
      </c>
      <c r="H132" s="742"/>
      <c r="I132" s="742"/>
    </row>
    <row r="133" spans="2:9" x14ac:dyDescent="0.25">
      <c r="B133" s="48"/>
      <c r="C133" s="48"/>
      <c r="D133" s="47"/>
      <c r="E133" s="47"/>
      <c r="F133" s="48"/>
      <c r="G133" s="48" t="str">
        <f>IF($F133&gt;0,INDEX('Trial balance'!$C$4:$C$1263,MATCH($F133,Account_num,0)),"")</f>
        <v/>
      </c>
      <c r="H133" s="742"/>
      <c r="I133" s="742"/>
    </row>
    <row r="134" spans="2:9" x14ac:dyDescent="0.25">
      <c r="B134" s="48"/>
      <c r="C134" s="48"/>
      <c r="D134" s="47"/>
      <c r="E134" s="47"/>
      <c r="F134" s="48"/>
      <c r="G134" s="48" t="str">
        <f>IF($F134&gt;0,INDEX('Trial balance'!$C$4:$C$1263,MATCH($F134,Account_num,0)),"")</f>
        <v/>
      </c>
      <c r="H134" s="742"/>
      <c r="I134" s="742"/>
    </row>
    <row r="135" spans="2:9" x14ac:dyDescent="0.25">
      <c r="B135" s="48"/>
      <c r="C135" s="48"/>
      <c r="D135" s="47"/>
      <c r="E135" s="47"/>
      <c r="F135" s="48"/>
      <c r="G135" s="48" t="str">
        <f>IF($F135&gt;0,INDEX('Trial balance'!$C$4:$C$1263,MATCH($F135,Account_num,0)),"")</f>
        <v/>
      </c>
      <c r="H135" s="742"/>
      <c r="I135" s="742"/>
    </row>
    <row r="136" spans="2:9" x14ac:dyDescent="0.25">
      <c r="B136" s="48"/>
      <c r="C136" s="48"/>
      <c r="D136" s="47"/>
      <c r="E136" s="47"/>
      <c r="F136" s="48"/>
      <c r="G136" s="48" t="str">
        <f>IF($F136&gt;0,INDEX('Trial balance'!$C$4:$C$1263,MATCH($F136,Account_num,0)),"")</f>
        <v/>
      </c>
      <c r="H136" s="742"/>
      <c r="I136" s="742"/>
    </row>
    <row r="137" spans="2:9" x14ac:dyDescent="0.25">
      <c r="B137" s="48"/>
      <c r="C137" s="48"/>
      <c r="D137" s="47"/>
      <c r="E137" s="47"/>
      <c r="F137" s="48"/>
      <c r="G137" s="48" t="str">
        <f>IF($F137&gt;0,INDEX('Trial balance'!$C$4:$C$1263,MATCH($F137,Account_num,0)),"")</f>
        <v/>
      </c>
      <c r="H137" s="742"/>
      <c r="I137" s="742"/>
    </row>
    <row r="138" spans="2:9" x14ac:dyDescent="0.25">
      <c r="B138" s="48"/>
      <c r="C138" s="48"/>
      <c r="D138" s="47"/>
      <c r="E138" s="47"/>
      <c r="F138" s="48"/>
      <c r="G138" s="48" t="str">
        <f>IF($F138&gt;0,INDEX('Trial balance'!$C$4:$C$1263,MATCH($F138,Account_num,0)),"")</f>
        <v/>
      </c>
      <c r="H138" s="742"/>
      <c r="I138" s="742"/>
    </row>
    <row r="139" spans="2:9" x14ac:dyDescent="0.25">
      <c r="B139" s="48"/>
      <c r="C139" s="48"/>
      <c r="D139" s="47"/>
      <c r="E139" s="47"/>
      <c r="F139" s="48"/>
      <c r="G139" s="48" t="str">
        <f>IF($F139&gt;0,INDEX('Trial balance'!$C$4:$C$1263,MATCH($F139,Account_num,0)),"")</f>
        <v/>
      </c>
      <c r="H139" s="742"/>
      <c r="I139" s="742"/>
    </row>
    <row r="140" spans="2:9" x14ac:dyDescent="0.25">
      <c r="B140" s="48"/>
      <c r="C140" s="48"/>
      <c r="D140" s="47"/>
      <c r="E140" s="47"/>
      <c r="F140" s="48"/>
      <c r="G140" s="48" t="str">
        <f>IF($F140&gt;0,INDEX('Trial balance'!$C$4:$C$1263,MATCH($F140,Account_num,0)),"")</f>
        <v/>
      </c>
      <c r="H140" s="742"/>
      <c r="I140" s="742"/>
    </row>
    <row r="141" spans="2:9" x14ac:dyDescent="0.25">
      <c r="B141" s="48"/>
      <c r="C141" s="48"/>
      <c r="D141" s="47"/>
      <c r="E141" s="47"/>
      <c r="F141" s="48"/>
      <c r="G141" s="48" t="str">
        <f>IF($F141&gt;0,INDEX('Trial balance'!$C$4:$C$1263,MATCH($F141,Account_num,0)),"")</f>
        <v/>
      </c>
      <c r="H141" s="742"/>
      <c r="I141" s="742"/>
    </row>
    <row r="142" spans="2:9" x14ac:dyDescent="0.25">
      <c r="B142" s="48"/>
      <c r="C142" s="48"/>
      <c r="D142" s="47"/>
      <c r="E142" s="47"/>
      <c r="F142" s="48"/>
      <c r="G142" s="48" t="str">
        <f>IF($F142&gt;0,INDEX('Trial balance'!$C$4:$C$1263,MATCH($F142,Account_num,0)),"")</f>
        <v/>
      </c>
      <c r="H142" s="742"/>
      <c r="I142" s="742"/>
    </row>
    <row r="143" spans="2:9" x14ac:dyDescent="0.25">
      <c r="B143" s="48"/>
      <c r="C143" s="48"/>
      <c r="D143" s="47"/>
      <c r="E143" s="47"/>
      <c r="F143" s="48"/>
      <c r="G143" s="48" t="str">
        <f>IF($F143&gt;0,INDEX('Trial balance'!$C$4:$C$1263,MATCH($F143,Account_num,0)),"")</f>
        <v/>
      </c>
      <c r="H143" s="742"/>
      <c r="I143" s="742"/>
    </row>
    <row r="144" spans="2:9" x14ac:dyDescent="0.25">
      <c r="B144" s="48"/>
      <c r="C144" s="48"/>
      <c r="D144" s="47"/>
      <c r="E144" s="47"/>
      <c r="F144" s="48"/>
      <c r="G144" s="48" t="str">
        <f>IF($F144&gt;0,INDEX('Trial balance'!$C$4:$C$1263,MATCH($F144,Account_num,0)),"")</f>
        <v/>
      </c>
      <c r="H144" s="742"/>
      <c r="I144" s="742"/>
    </row>
    <row r="145" spans="2:9" x14ac:dyDescent="0.25">
      <c r="B145" s="48"/>
      <c r="C145" s="48"/>
      <c r="D145" s="47"/>
      <c r="E145" s="47"/>
      <c r="F145" s="48"/>
      <c r="G145" s="48" t="str">
        <f>IF($F145&gt;0,INDEX('Trial balance'!$C$4:$C$1263,MATCH($F145,Account_num,0)),"")</f>
        <v/>
      </c>
      <c r="H145" s="742"/>
      <c r="I145" s="742"/>
    </row>
    <row r="146" spans="2:9" x14ac:dyDescent="0.25">
      <c r="B146" s="48"/>
      <c r="C146" s="48"/>
      <c r="D146" s="47"/>
      <c r="E146" s="47"/>
      <c r="F146" s="48"/>
      <c r="G146" s="48" t="str">
        <f>IF($F146&gt;0,INDEX('Trial balance'!$C$4:$C$1263,MATCH($F146,Account_num,0)),"")</f>
        <v/>
      </c>
      <c r="H146" s="742"/>
      <c r="I146" s="742"/>
    </row>
    <row r="147" spans="2:9" x14ac:dyDescent="0.25">
      <c r="B147" s="48"/>
      <c r="C147" s="48"/>
      <c r="D147" s="47"/>
      <c r="E147" s="47"/>
      <c r="F147" s="48"/>
      <c r="G147" s="48" t="str">
        <f>IF($F147&gt;0,INDEX('Trial balance'!$C$4:$C$1263,MATCH($F147,Account_num,0)),"")</f>
        <v/>
      </c>
      <c r="H147" s="742"/>
      <c r="I147" s="742"/>
    </row>
    <row r="148" spans="2:9" x14ac:dyDescent="0.25">
      <c r="B148" s="48"/>
      <c r="C148" s="48"/>
      <c r="D148" s="47"/>
      <c r="E148" s="47"/>
      <c r="F148" s="48"/>
      <c r="G148" s="48" t="str">
        <f>IF($F148&gt;0,INDEX('Trial balance'!$C$4:$C$1263,MATCH($F148,Account_num,0)),"")</f>
        <v/>
      </c>
      <c r="H148" s="742"/>
      <c r="I148" s="742"/>
    </row>
    <row r="149" spans="2:9" x14ac:dyDescent="0.25">
      <c r="B149" s="48"/>
      <c r="C149" s="48"/>
      <c r="D149" s="47"/>
      <c r="E149" s="47"/>
      <c r="F149" s="48"/>
      <c r="G149" s="48" t="str">
        <f>IF($F149&gt;0,INDEX('Trial balance'!$C$4:$C$1263,MATCH($F149,Account_num,0)),"")</f>
        <v/>
      </c>
      <c r="H149" s="742"/>
      <c r="I149" s="742"/>
    </row>
    <row r="150" spans="2:9" x14ac:dyDescent="0.25">
      <c r="B150" s="48"/>
      <c r="C150" s="48"/>
      <c r="D150" s="47"/>
      <c r="E150" s="47"/>
      <c r="F150" s="48"/>
      <c r="G150" s="48" t="str">
        <f>IF($F150&gt;0,INDEX('Trial balance'!$C$4:$C$1263,MATCH($F150,Account_num,0)),"")</f>
        <v/>
      </c>
      <c r="H150" s="742"/>
      <c r="I150" s="742"/>
    </row>
    <row r="151" spans="2:9" x14ac:dyDescent="0.25">
      <c r="B151" s="48"/>
      <c r="C151" s="48"/>
      <c r="D151" s="47"/>
      <c r="E151" s="47"/>
      <c r="F151" s="48"/>
      <c r="G151" s="48" t="str">
        <f>IF($F151&gt;0,INDEX('Trial balance'!$C$4:$C$1263,MATCH($F151,Account_num,0)),"")</f>
        <v/>
      </c>
      <c r="H151" s="742"/>
      <c r="I151" s="742"/>
    </row>
    <row r="152" spans="2:9" x14ac:dyDescent="0.25">
      <c r="B152" s="48"/>
      <c r="C152" s="48"/>
      <c r="D152" s="47"/>
      <c r="E152" s="47"/>
      <c r="F152" s="48"/>
      <c r="G152" s="48" t="str">
        <f>IF($F152&gt;0,INDEX('Trial balance'!$C$4:$C$1263,MATCH($F152,Account_num,0)),"")</f>
        <v/>
      </c>
      <c r="H152" s="742"/>
      <c r="I152" s="742"/>
    </row>
    <row r="153" spans="2:9" x14ac:dyDescent="0.25">
      <c r="B153" s="48"/>
      <c r="C153" s="48"/>
      <c r="D153" s="47"/>
      <c r="E153" s="47"/>
      <c r="F153" s="48"/>
      <c r="G153" s="48" t="str">
        <f>IF($F153&gt;0,INDEX('Trial balance'!$C$4:$C$1263,MATCH($F153,Account_num,0)),"")</f>
        <v/>
      </c>
      <c r="H153" s="742"/>
      <c r="I153" s="742"/>
    </row>
    <row r="154" spans="2:9" x14ac:dyDescent="0.25">
      <c r="B154" s="48"/>
      <c r="C154" s="48"/>
      <c r="D154" s="47"/>
      <c r="E154" s="47"/>
      <c r="F154" s="48"/>
      <c r="G154" s="48" t="str">
        <f>IF($F154&gt;0,INDEX('Trial balance'!$C$4:$C$1263,MATCH($F154,Account_num,0)),"")</f>
        <v/>
      </c>
      <c r="H154" s="742"/>
      <c r="I154" s="742"/>
    </row>
    <row r="155" spans="2:9" x14ac:dyDescent="0.25">
      <c r="B155" s="48"/>
      <c r="C155" s="48"/>
      <c r="D155" s="47"/>
      <c r="E155" s="47"/>
      <c r="F155" s="48"/>
      <c r="G155" s="48" t="str">
        <f>IF($F155&gt;0,INDEX('Trial balance'!$C$4:$C$1263,MATCH($F155,Account_num,0)),"")</f>
        <v/>
      </c>
      <c r="H155" s="742"/>
      <c r="I155" s="742"/>
    </row>
    <row r="156" spans="2:9" x14ac:dyDescent="0.25">
      <c r="B156" s="48"/>
      <c r="C156" s="48"/>
      <c r="D156" s="47"/>
      <c r="E156" s="47"/>
      <c r="F156" s="48"/>
      <c r="G156" s="48" t="str">
        <f>IF($F156&gt;0,INDEX('Trial balance'!$C$4:$C$1263,MATCH($F156,Account_num,0)),"")</f>
        <v/>
      </c>
      <c r="H156" s="742"/>
      <c r="I156" s="742"/>
    </row>
    <row r="157" spans="2:9" x14ac:dyDescent="0.25">
      <c r="B157" s="48"/>
      <c r="C157" s="48"/>
      <c r="D157" s="47"/>
      <c r="E157" s="47"/>
      <c r="F157" s="48"/>
      <c r="G157" s="48" t="str">
        <f>IF($F157&gt;0,INDEX('Trial balance'!$C$4:$C$1263,MATCH($F157,Account_num,0)),"")</f>
        <v/>
      </c>
      <c r="H157" s="742"/>
      <c r="I157" s="742"/>
    </row>
    <row r="158" spans="2:9" x14ac:dyDescent="0.25">
      <c r="B158" s="48"/>
      <c r="C158" s="48"/>
      <c r="D158" s="47"/>
      <c r="E158" s="47"/>
      <c r="F158" s="48"/>
      <c r="G158" s="48" t="str">
        <f>IF($F158&gt;0,INDEX('Trial balance'!$C$4:$C$1263,MATCH($F158,Account_num,0)),"")</f>
        <v/>
      </c>
      <c r="H158" s="742"/>
      <c r="I158" s="742"/>
    </row>
    <row r="159" spans="2:9" x14ac:dyDescent="0.25">
      <c r="B159" s="48"/>
      <c r="C159" s="48"/>
      <c r="D159" s="47"/>
      <c r="E159" s="47"/>
      <c r="F159" s="48"/>
      <c r="G159" s="48" t="str">
        <f>IF($F159&gt;0,INDEX('Trial balance'!$C$4:$C$1263,MATCH($F159,Account_num,0)),"")</f>
        <v/>
      </c>
      <c r="H159" s="742"/>
      <c r="I159" s="742"/>
    </row>
    <row r="160" spans="2:9" x14ac:dyDescent="0.25">
      <c r="B160" s="48"/>
      <c r="C160" s="48"/>
      <c r="D160" s="47"/>
      <c r="E160" s="47"/>
      <c r="F160" s="48"/>
      <c r="G160" s="48" t="str">
        <f>IF($F160&gt;0,INDEX('Trial balance'!$C$4:$C$1263,MATCH($F160,Account_num,0)),"")</f>
        <v/>
      </c>
      <c r="H160" s="742"/>
      <c r="I160" s="742"/>
    </row>
    <row r="161" spans="2:9" x14ac:dyDescent="0.25">
      <c r="B161" s="48"/>
      <c r="C161" s="48"/>
      <c r="D161" s="47"/>
      <c r="E161" s="47"/>
      <c r="F161" s="48"/>
      <c r="G161" s="48" t="str">
        <f>IF($F161&gt;0,INDEX('Trial balance'!$C$4:$C$1263,MATCH($F161,Account_num,0)),"")</f>
        <v/>
      </c>
      <c r="H161" s="742"/>
      <c r="I161" s="742"/>
    </row>
    <row r="162" spans="2:9" x14ac:dyDescent="0.25">
      <c r="B162" s="48"/>
      <c r="C162" s="48"/>
      <c r="D162" s="47"/>
      <c r="E162" s="47"/>
      <c r="F162" s="48"/>
      <c r="G162" s="48" t="str">
        <f>IF($F162&gt;0,INDEX('Trial balance'!$C$4:$C$1263,MATCH($F162,Account_num,0)),"")</f>
        <v/>
      </c>
      <c r="H162" s="742"/>
      <c r="I162" s="742"/>
    </row>
    <row r="163" spans="2:9" x14ac:dyDescent="0.25">
      <c r="B163" s="48"/>
      <c r="C163" s="48"/>
      <c r="D163" s="47"/>
      <c r="E163" s="47"/>
      <c r="F163" s="48"/>
      <c r="G163" s="48" t="str">
        <f>IF($F163&gt;0,INDEX('Trial balance'!$C$4:$C$1263,MATCH($F163,Account_num,0)),"")</f>
        <v/>
      </c>
      <c r="H163" s="742"/>
      <c r="I163" s="742"/>
    </row>
    <row r="164" spans="2:9" x14ac:dyDescent="0.25">
      <c r="B164" s="48"/>
      <c r="C164" s="48"/>
      <c r="D164" s="47"/>
      <c r="E164" s="47"/>
      <c r="F164" s="48"/>
      <c r="G164" s="48" t="str">
        <f>IF($F164&gt;0,INDEX('Trial balance'!$C$4:$C$1263,MATCH($F164,Account_num,0)),"")</f>
        <v/>
      </c>
      <c r="H164" s="742"/>
      <c r="I164" s="742"/>
    </row>
    <row r="165" spans="2:9" x14ac:dyDescent="0.25">
      <c r="B165" s="48"/>
      <c r="C165" s="48"/>
      <c r="D165" s="47"/>
      <c r="E165" s="47"/>
      <c r="F165" s="48"/>
      <c r="G165" s="48" t="str">
        <f>IF($F165&gt;0,INDEX('Trial balance'!$C$4:$C$1263,MATCH($F165,Account_num,0)),"")</f>
        <v/>
      </c>
      <c r="H165" s="742"/>
      <c r="I165" s="742"/>
    </row>
    <row r="166" spans="2:9" x14ac:dyDescent="0.25">
      <c r="B166" s="48"/>
      <c r="C166" s="48"/>
      <c r="D166" s="47"/>
      <c r="E166" s="47"/>
      <c r="F166" s="48"/>
      <c r="G166" s="48" t="str">
        <f>IF($F166&gt;0,INDEX('Trial balance'!$C$4:$C$1263,MATCH($F166,Account_num,0)),"")</f>
        <v/>
      </c>
      <c r="H166" s="742"/>
      <c r="I166" s="742"/>
    </row>
    <row r="167" spans="2:9" x14ac:dyDescent="0.25">
      <c r="B167" s="48"/>
      <c r="C167" s="48"/>
      <c r="D167" s="47"/>
      <c r="E167" s="47"/>
      <c r="F167" s="48"/>
      <c r="G167" s="48" t="str">
        <f>IF($F167&gt;0,INDEX('Trial balance'!$C$4:$C$1263,MATCH($F167,Account_num,0)),"")</f>
        <v/>
      </c>
      <c r="H167" s="742"/>
      <c r="I167" s="742"/>
    </row>
    <row r="168" spans="2:9" x14ac:dyDescent="0.25">
      <c r="B168" s="48"/>
      <c r="C168" s="48"/>
      <c r="D168" s="47"/>
      <c r="E168" s="47"/>
      <c r="F168" s="48"/>
      <c r="G168" s="48" t="str">
        <f>IF($F168&gt;0,INDEX('Trial balance'!$C$4:$C$1263,MATCH($F168,Account_num,0)),"")</f>
        <v/>
      </c>
      <c r="H168" s="742"/>
      <c r="I168" s="742"/>
    </row>
    <row r="169" spans="2:9" x14ac:dyDescent="0.25">
      <c r="B169" s="48"/>
      <c r="C169" s="48"/>
      <c r="D169" s="47"/>
      <c r="E169" s="47"/>
      <c r="F169" s="48"/>
      <c r="G169" s="48" t="str">
        <f>IF($F169&gt;0,INDEX('Trial balance'!$C$4:$C$1263,MATCH($F169,Account_num,0)),"")</f>
        <v/>
      </c>
      <c r="H169" s="742"/>
      <c r="I169" s="742"/>
    </row>
    <row r="170" spans="2:9" x14ac:dyDescent="0.25">
      <c r="B170" s="48"/>
      <c r="C170" s="48"/>
      <c r="D170" s="47"/>
      <c r="E170" s="47"/>
      <c r="F170" s="48"/>
      <c r="G170" s="48" t="str">
        <f>IF($F170&gt;0,INDEX('Trial balance'!$C$4:$C$1263,MATCH($F170,Account_num,0)),"")</f>
        <v/>
      </c>
      <c r="H170" s="742"/>
      <c r="I170" s="742"/>
    </row>
    <row r="171" spans="2:9" x14ac:dyDescent="0.25">
      <c r="B171" s="48"/>
      <c r="C171" s="48"/>
      <c r="D171" s="47"/>
      <c r="E171" s="47"/>
      <c r="F171" s="48"/>
      <c r="G171" s="48" t="str">
        <f>IF($F171&gt;0,INDEX('Trial balance'!$C$4:$C$1263,MATCH($F171,Account_num,0)),"")</f>
        <v/>
      </c>
      <c r="H171" s="742"/>
      <c r="I171" s="742"/>
    </row>
    <row r="172" spans="2:9" x14ac:dyDescent="0.25">
      <c r="B172" s="48"/>
      <c r="C172" s="48"/>
      <c r="D172" s="47"/>
      <c r="E172" s="47"/>
      <c r="F172" s="48"/>
      <c r="G172" s="48" t="str">
        <f>IF($F172&gt;0,INDEX('Trial balance'!$C$4:$C$1263,MATCH($F172,Account_num,0)),"")</f>
        <v/>
      </c>
      <c r="H172" s="742"/>
      <c r="I172" s="742"/>
    </row>
    <row r="173" spans="2:9" x14ac:dyDescent="0.25">
      <c r="B173" s="48"/>
      <c r="C173" s="48"/>
      <c r="D173" s="47"/>
      <c r="E173" s="47"/>
      <c r="F173" s="48"/>
      <c r="G173" s="48" t="str">
        <f>IF($F173&gt;0,INDEX('Trial balance'!$C$4:$C$1263,MATCH($F173,Account_num,0)),"")</f>
        <v/>
      </c>
      <c r="H173" s="742"/>
      <c r="I173" s="742"/>
    </row>
    <row r="174" spans="2:9" x14ac:dyDescent="0.25">
      <c r="B174" s="48"/>
      <c r="C174" s="48"/>
      <c r="D174" s="47"/>
      <c r="E174" s="47"/>
      <c r="F174" s="48"/>
      <c r="G174" s="48" t="str">
        <f>IF($F174&gt;0,INDEX('Trial balance'!$C$4:$C$1263,MATCH($F174,Account_num,0)),"")</f>
        <v/>
      </c>
      <c r="H174" s="742"/>
      <c r="I174" s="742"/>
    </row>
    <row r="175" spans="2:9" x14ac:dyDescent="0.25">
      <c r="B175" s="48"/>
      <c r="C175" s="48"/>
      <c r="D175" s="47"/>
      <c r="E175" s="47"/>
      <c r="F175" s="48"/>
      <c r="G175" s="48" t="str">
        <f>IF($F175&gt;0,INDEX('Trial balance'!$C$4:$C$1263,MATCH($F175,Account_num,0)),"")</f>
        <v/>
      </c>
      <c r="H175" s="742"/>
      <c r="I175" s="742"/>
    </row>
    <row r="176" spans="2:9" x14ac:dyDescent="0.25">
      <c r="B176" s="48"/>
      <c r="C176" s="48"/>
      <c r="D176" s="47"/>
      <c r="E176" s="47"/>
      <c r="F176" s="48"/>
      <c r="G176" s="48" t="str">
        <f>IF($F176&gt;0,INDEX('Trial balance'!$C$4:$C$1263,MATCH($F176,Account_num,0)),"")</f>
        <v/>
      </c>
      <c r="H176" s="742"/>
      <c r="I176" s="742"/>
    </row>
    <row r="177" spans="2:9" x14ac:dyDescent="0.25">
      <c r="B177" s="48"/>
      <c r="C177" s="48"/>
      <c r="D177" s="47"/>
      <c r="E177" s="47"/>
      <c r="F177" s="48"/>
      <c r="G177" s="48" t="str">
        <f>IF($F177&gt;0,INDEX('Trial balance'!$C$4:$C$1263,MATCH($F177,Account_num,0)),"")</f>
        <v/>
      </c>
      <c r="H177" s="742"/>
      <c r="I177" s="742"/>
    </row>
    <row r="178" spans="2:9" x14ac:dyDescent="0.25">
      <c r="B178" s="48"/>
      <c r="C178" s="48"/>
      <c r="D178" s="47"/>
      <c r="E178" s="47"/>
      <c r="F178" s="48"/>
      <c r="G178" s="48" t="str">
        <f>IF($F178&gt;0,INDEX('Trial balance'!$C$4:$C$1263,MATCH($F178,Account_num,0)),"")</f>
        <v/>
      </c>
      <c r="H178" s="742"/>
      <c r="I178" s="742"/>
    </row>
    <row r="179" spans="2:9" x14ac:dyDescent="0.25">
      <c r="B179" s="48"/>
      <c r="C179" s="48"/>
      <c r="D179" s="47"/>
      <c r="E179" s="47"/>
      <c r="F179" s="48"/>
      <c r="G179" s="48" t="str">
        <f>IF($F179&gt;0,INDEX('Trial balance'!$C$4:$C$1263,MATCH($F179,Account_num,0)),"")</f>
        <v/>
      </c>
      <c r="H179" s="742"/>
      <c r="I179" s="742"/>
    </row>
    <row r="180" spans="2:9" x14ac:dyDescent="0.25">
      <c r="B180" s="48"/>
      <c r="C180" s="48"/>
      <c r="D180" s="47"/>
      <c r="E180" s="47"/>
      <c r="F180" s="48"/>
      <c r="G180" s="48" t="str">
        <f>IF($F180&gt;0,INDEX('Trial balance'!$C$4:$C$1263,MATCH($F180,Account_num,0)),"")</f>
        <v/>
      </c>
      <c r="H180" s="742"/>
      <c r="I180" s="742"/>
    </row>
    <row r="181" spans="2:9" x14ac:dyDescent="0.25">
      <c r="B181" s="48"/>
      <c r="C181" s="48"/>
      <c r="D181" s="47"/>
      <c r="E181" s="47"/>
      <c r="F181" s="48"/>
      <c r="G181" s="48" t="str">
        <f>IF($F181&gt;0,INDEX('Trial balance'!$C$4:$C$1263,MATCH($F181,Account_num,0)),"")</f>
        <v/>
      </c>
      <c r="H181" s="742"/>
      <c r="I181" s="742"/>
    </row>
    <row r="182" spans="2:9" x14ac:dyDescent="0.25">
      <c r="B182" s="48"/>
      <c r="C182" s="48"/>
      <c r="D182" s="47"/>
      <c r="E182" s="47"/>
      <c r="F182" s="48"/>
      <c r="G182" s="48" t="str">
        <f>IF($F182&gt;0,INDEX('Trial balance'!$C$4:$C$1263,MATCH($F182,Account_num,0)),"")</f>
        <v/>
      </c>
      <c r="H182" s="742"/>
      <c r="I182" s="742"/>
    </row>
    <row r="183" spans="2:9" x14ac:dyDescent="0.25">
      <c r="B183" s="48"/>
      <c r="C183" s="48"/>
      <c r="D183" s="47"/>
      <c r="E183" s="47"/>
      <c r="F183" s="48"/>
      <c r="G183" s="48" t="str">
        <f>IF($F183&gt;0,INDEX('Trial balance'!$C$4:$C$1263,MATCH($F183,Account_num,0)),"")</f>
        <v/>
      </c>
      <c r="H183" s="742"/>
      <c r="I183" s="742"/>
    </row>
    <row r="184" spans="2:9" x14ac:dyDescent="0.25">
      <c r="B184" s="48"/>
      <c r="C184" s="48"/>
      <c r="D184" s="47"/>
      <c r="E184" s="47"/>
      <c r="F184" s="48"/>
      <c r="G184" s="48" t="str">
        <f>IF($F184&gt;0,INDEX('Trial balance'!$C$4:$C$1263,MATCH($F184,Account_num,0)),"")</f>
        <v/>
      </c>
      <c r="H184" s="742"/>
      <c r="I184" s="742"/>
    </row>
    <row r="185" spans="2:9" x14ac:dyDescent="0.25">
      <c r="B185" s="48"/>
      <c r="C185" s="48"/>
      <c r="D185" s="47"/>
      <c r="E185" s="47"/>
      <c r="F185" s="48"/>
      <c r="G185" s="48" t="str">
        <f>IF($F185&gt;0,INDEX('Trial balance'!$C$4:$C$1263,MATCH($F185,Account_num,0)),"")</f>
        <v/>
      </c>
      <c r="H185" s="742"/>
      <c r="I185" s="742"/>
    </row>
    <row r="186" spans="2:9" x14ac:dyDescent="0.25">
      <c r="B186" s="48"/>
      <c r="C186" s="48"/>
      <c r="D186" s="47"/>
      <c r="E186" s="47"/>
      <c r="F186" s="48"/>
      <c r="G186" s="48" t="str">
        <f>IF($F186&gt;0,INDEX('Trial balance'!$C$4:$C$1263,MATCH($F186,Account_num,0)),"")</f>
        <v/>
      </c>
      <c r="H186" s="742"/>
      <c r="I186" s="742"/>
    </row>
    <row r="187" spans="2:9" x14ac:dyDescent="0.25">
      <c r="B187" s="48"/>
      <c r="C187" s="48"/>
      <c r="D187" s="47"/>
      <c r="E187" s="47"/>
      <c r="F187" s="48"/>
      <c r="G187" s="48" t="str">
        <f>IF($F187&gt;0,INDEX('Trial balance'!$C$4:$C$1263,MATCH($F187,Account_num,0)),"")</f>
        <v/>
      </c>
      <c r="H187" s="742"/>
      <c r="I187" s="742"/>
    </row>
    <row r="188" spans="2:9" x14ac:dyDescent="0.25">
      <c r="B188" s="48"/>
      <c r="C188" s="48"/>
      <c r="D188" s="47"/>
      <c r="E188" s="47"/>
      <c r="F188" s="48"/>
      <c r="G188" s="48" t="str">
        <f>IF($F188&gt;0,INDEX('Trial balance'!$C$4:$C$1263,MATCH($F188,Account_num,0)),"")</f>
        <v/>
      </c>
      <c r="H188" s="742"/>
      <c r="I188" s="742"/>
    </row>
    <row r="189" spans="2:9" x14ac:dyDescent="0.25">
      <c r="B189" s="48"/>
      <c r="C189" s="48"/>
      <c r="D189" s="47"/>
      <c r="E189" s="47"/>
      <c r="F189" s="48"/>
      <c r="G189" s="48" t="str">
        <f>IF($F189&gt;0,INDEX('Trial balance'!$C$4:$C$1263,MATCH($F189,Account_num,0)),"")</f>
        <v/>
      </c>
      <c r="H189" s="742"/>
      <c r="I189" s="742"/>
    </row>
    <row r="190" spans="2:9" x14ac:dyDescent="0.25">
      <c r="B190" s="48"/>
      <c r="C190" s="48"/>
      <c r="D190" s="47"/>
      <c r="E190" s="47"/>
      <c r="F190" s="48"/>
      <c r="G190" s="48" t="str">
        <f>IF($F190&gt;0,INDEX('Trial balance'!$C$4:$C$1263,MATCH($F190,Account_num,0)),"")</f>
        <v/>
      </c>
      <c r="H190" s="742"/>
      <c r="I190" s="742"/>
    </row>
    <row r="191" spans="2:9" x14ac:dyDescent="0.25">
      <c r="B191" s="48"/>
      <c r="C191" s="48"/>
      <c r="D191" s="47"/>
      <c r="E191" s="47"/>
      <c r="F191" s="48"/>
      <c r="G191" s="48" t="str">
        <f>IF($F191&gt;0,INDEX('Trial balance'!$C$4:$C$1263,MATCH($F191,Account_num,0)),"")</f>
        <v/>
      </c>
      <c r="H191" s="742"/>
      <c r="I191" s="742"/>
    </row>
    <row r="192" spans="2:9" x14ac:dyDescent="0.25">
      <c r="B192" s="48"/>
      <c r="C192" s="48"/>
      <c r="D192" s="47"/>
      <c r="E192" s="47"/>
      <c r="F192" s="48"/>
      <c r="G192" s="48" t="str">
        <f>IF($F192&gt;0,INDEX('Trial balance'!$C$4:$C$1263,MATCH($F192,Account_num,0)),"")</f>
        <v/>
      </c>
      <c r="H192" s="742"/>
      <c r="I192" s="742"/>
    </row>
    <row r="193" spans="2:9" x14ac:dyDescent="0.25">
      <c r="B193" s="48"/>
      <c r="C193" s="48"/>
      <c r="D193" s="47"/>
      <c r="E193" s="47"/>
      <c r="F193" s="48"/>
      <c r="G193" s="48" t="str">
        <f>IF($F193&gt;0,INDEX('Trial balance'!$C$4:$C$1263,MATCH($F193,Account_num,0)),"")</f>
        <v/>
      </c>
      <c r="H193" s="742"/>
      <c r="I193" s="742"/>
    </row>
    <row r="194" spans="2:9" x14ac:dyDescent="0.25">
      <c r="B194" s="48"/>
      <c r="C194" s="48"/>
      <c r="D194" s="47"/>
      <c r="E194" s="47"/>
      <c r="F194" s="48"/>
      <c r="G194" s="48" t="str">
        <f>IF($F194&gt;0,INDEX('Trial balance'!$C$4:$C$1263,MATCH($F194,Account_num,0)),"")</f>
        <v/>
      </c>
      <c r="H194" s="742"/>
      <c r="I194" s="742"/>
    </row>
    <row r="195" spans="2:9" x14ac:dyDescent="0.25">
      <c r="B195" s="48"/>
      <c r="C195" s="48"/>
      <c r="D195" s="47"/>
      <c r="E195" s="47"/>
      <c r="F195" s="48"/>
      <c r="G195" s="48" t="str">
        <f>IF($F195&gt;0,INDEX('Trial balance'!$C$4:$C$1263,MATCH($F195,Account_num,0)),"")</f>
        <v/>
      </c>
      <c r="H195" s="742"/>
      <c r="I195" s="742"/>
    </row>
    <row r="196" spans="2:9" x14ac:dyDescent="0.25">
      <c r="B196" s="48"/>
      <c r="C196" s="48"/>
      <c r="D196" s="47"/>
      <c r="E196" s="47"/>
      <c r="F196" s="48"/>
      <c r="G196" s="48" t="str">
        <f>IF($F196&gt;0,INDEX('Trial balance'!$C$4:$C$1263,MATCH($F196,Account_num,0)),"")</f>
        <v/>
      </c>
      <c r="H196" s="742"/>
      <c r="I196" s="742"/>
    </row>
    <row r="197" spans="2:9" x14ac:dyDescent="0.25">
      <c r="B197" s="48"/>
      <c r="C197" s="48"/>
      <c r="D197" s="47"/>
      <c r="E197" s="47"/>
      <c r="F197" s="48"/>
      <c r="G197" s="48" t="str">
        <f>IF($F197&gt;0,INDEX('Trial balance'!$C$4:$C$1263,MATCH($F197,Account_num,0)),"")</f>
        <v/>
      </c>
      <c r="H197" s="742"/>
      <c r="I197" s="742"/>
    </row>
    <row r="198" spans="2:9" x14ac:dyDescent="0.25">
      <c r="B198" s="48"/>
      <c r="C198" s="48"/>
      <c r="D198" s="47"/>
      <c r="E198" s="47"/>
      <c r="F198" s="48"/>
      <c r="G198" s="48" t="str">
        <f>IF($F198&gt;0,INDEX('Trial balance'!$C$4:$C$1263,MATCH($F198,Account_num,0)),"")</f>
        <v/>
      </c>
      <c r="H198" s="742"/>
      <c r="I198" s="742"/>
    </row>
    <row r="199" spans="2:9" x14ac:dyDescent="0.25">
      <c r="B199" s="48"/>
      <c r="C199" s="48"/>
      <c r="D199" s="47"/>
      <c r="E199" s="47"/>
      <c r="F199" s="48"/>
      <c r="G199" s="48" t="str">
        <f>IF($F199&gt;0,INDEX('Trial balance'!$C$4:$C$1263,MATCH($F199,Account_num,0)),"")</f>
        <v/>
      </c>
      <c r="H199" s="742"/>
      <c r="I199" s="742"/>
    </row>
    <row r="200" spans="2:9" x14ac:dyDescent="0.25">
      <c r="B200" s="48"/>
      <c r="C200" s="48"/>
      <c r="D200" s="47"/>
      <c r="E200" s="47"/>
      <c r="F200" s="48"/>
      <c r="G200" s="48" t="str">
        <f>IF($F200&gt;0,INDEX('Trial balance'!$C$4:$C$1263,MATCH($F200,Account_num,0)),"")</f>
        <v/>
      </c>
      <c r="H200" s="742"/>
      <c r="I200" s="742"/>
    </row>
    <row r="201" spans="2:9" x14ac:dyDescent="0.25">
      <c r="B201" s="48"/>
      <c r="C201" s="48"/>
      <c r="D201" s="47"/>
      <c r="E201" s="47"/>
      <c r="F201" s="48"/>
      <c r="G201" s="48" t="str">
        <f>IF($F201&gt;0,INDEX('Trial balance'!$C$4:$C$1263,MATCH($F201,Account_num,0)),"")</f>
        <v/>
      </c>
      <c r="H201" s="742"/>
      <c r="I201" s="742"/>
    </row>
    <row r="202" spans="2:9" x14ac:dyDescent="0.25">
      <c r="B202" s="48"/>
      <c r="C202" s="48"/>
      <c r="D202" s="47"/>
      <c r="E202" s="47"/>
      <c r="F202" s="48"/>
      <c r="G202" s="48" t="str">
        <f>IF($F202&gt;0,INDEX('Trial balance'!$C$4:$C$1263,MATCH($F202,Account_num,0)),"")</f>
        <v/>
      </c>
      <c r="H202" s="742"/>
      <c r="I202" s="742"/>
    </row>
    <row r="203" spans="2:9" x14ac:dyDescent="0.25">
      <c r="B203" s="48"/>
      <c r="C203" s="48"/>
      <c r="D203" s="47"/>
      <c r="E203" s="47"/>
      <c r="F203" s="48"/>
      <c r="G203" s="48" t="str">
        <f>IF($F203&gt;0,INDEX('Trial balance'!$C$4:$C$1263,MATCH($F203,Account_num,0)),"")</f>
        <v/>
      </c>
      <c r="H203" s="742"/>
      <c r="I203" s="742"/>
    </row>
    <row r="204" spans="2:9" x14ac:dyDescent="0.25">
      <c r="B204" s="48"/>
      <c r="C204" s="48"/>
      <c r="D204" s="47"/>
      <c r="E204" s="47"/>
      <c r="F204" s="48"/>
      <c r="G204" s="48" t="str">
        <f>IF($F204&gt;0,INDEX('Trial balance'!$C$4:$C$1263,MATCH($F204,Account_num,0)),"")</f>
        <v/>
      </c>
      <c r="H204" s="742"/>
      <c r="I204" s="742"/>
    </row>
    <row r="205" spans="2:9" x14ac:dyDescent="0.25">
      <c r="B205" s="48"/>
      <c r="C205" s="48"/>
      <c r="D205" s="47"/>
      <c r="E205" s="47"/>
      <c r="F205" s="48"/>
      <c r="G205" s="48" t="str">
        <f>IF($F205&gt;0,INDEX('Trial balance'!$C$4:$C$1263,MATCH($F205,Account_num,0)),"")</f>
        <v/>
      </c>
      <c r="H205" s="742"/>
      <c r="I205" s="742"/>
    </row>
    <row r="206" spans="2:9" x14ac:dyDescent="0.25">
      <c r="B206" s="48"/>
      <c r="C206" s="48"/>
      <c r="D206" s="47"/>
      <c r="E206" s="47"/>
      <c r="F206" s="48"/>
      <c r="G206" s="48" t="str">
        <f>IF($F206&gt;0,INDEX('Trial balance'!$C$4:$C$1263,MATCH($F206,Account_num,0)),"")</f>
        <v/>
      </c>
      <c r="H206" s="742"/>
      <c r="I206" s="742"/>
    </row>
    <row r="207" spans="2:9" x14ac:dyDescent="0.25">
      <c r="B207" s="48"/>
      <c r="C207" s="48"/>
      <c r="D207" s="47"/>
      <c r="E207" s="47"/>
      <c r="F207" s="48"/>
      <c r="G207" s="48" t="str">
        <f>IF($F207&gt;0,INDEX('Trial balance'!$C$4:$C$1263,MATCH($F207,Account_num,0)),"")</f>
        <v/>
      </c>
      <c r="H207" s="742"/>
      <c r="I207" s="742"/>
    </row>
    <row r="208" spans="2:9" x14ac:dyDescent="0.25">
      <c r="B208" s="48"/>
      <c r="C208" s="48"/>
      <c r="D208" s="47"/>
      <c r="E208" s="47"/>
      <c r="F208" s="48"/>
      <c r="G208" s="48" t="str">
        <f>IF($F208&gt;0,INDEX('Trial balance'!$C$4:$C$1263,MATCH($F208,Account_num,0)),"")</f>
        <v/>
      </c>
      <c r="H208" s="742"/>
      <c r="I208" s="742"/>
    </row>
    <row r="209" spans="2:9" x14ac:dyDescent="0.25">
      <c r="B209" s="48"/>
      <c r="C209" s="48"/>
      <c r="D209" s="47"/>
      <c r="E209" s="47"/>
      <c r="F209" s="48"/>
      <c r="G209" s="48" t="str">
        <f>IF($F209&gt;0,INDEX('Trial balance'!$C$4:$C$1263,MATCH($F209,Account_num,0)),"")</f>
        <v/>
      </c>
      <c r="H209" s="742"/>
      <c r="I209" s="742"/>
    </row>
    <row r="210" spans="2:9" x14ac:dyDescent="0.25">
      <c r="B210" s="48"/>
      <c r="C210" s="48"/>
      <c r="D210" s="47"/>
      <c r="E210" s="47"/>
      <c r="F210" s="48"/>
      <c r="G210" s="48" t="str">
        <f>IF($F210&gt;0,INDEX('Trial balance'!$C$4:$C$1263,MATCH($F210,Account_num,0)),"")</f>
        <v/>
      </c>
      <c r="H210" s="742"/>
      <c r="I210" s="742"/>
    </row>
    <row r="211" spans="2:9" x14ac:dyDescent="0.25">
      <c r="B211" s="48"/>
      <c r="C211" s="48"/>
      <c r="D211" s="47"/>
      <c r="E211" s="47"/>
      <c r="F211" s="48"/>
      <c r="G211" s="48" t="str">
        <f>IF($F211&gt;0,INDEX('Trial balance'!$C$4:$C$1263,MATCH($F211,Account_num,0)),"")</f>
        <v/>
      </c>
      <c r="H211" s="742"/>
      <c r="I211" s="742"/>
    </row>
    <row r="212" spans="2:9" x14ac:dyDescent="0.25">
      <c r="B212" s="48"/>
      <c r="C212" s="48"/>
      <c r="D212" s="47"/>
      <c r="E212" s="47"/>
      <c r="F212" s="48"/>
      <c r="G212" s="48" t="str">
        <f>IF($F212&gt;0,INDEX('Trial balance'!$C$4:$C$1263,MATCH($F212,Account_num,0)),"")</f>
        <v/>
      </c>
      <c r="H212" s="742"/>
      <c r="I212" s="742"/>
    </row>
    <row r="213" spans="2:9" x14ac:dyDescent="0.25">
      <c r="B213" s="48"/>
      <c r="C213" s="48"/>
      <c r="D213" s="47"/>
      <c r="E213" s="47"/>
      <c r="F213" s="48"/>
      <c r="G213" s="48" t="str">
        <f>IF($F213&gt;0,INDEX('Trial balance'!$C$4:$C$1263,MATCH($F213,Account_num,0)),"")</f>
        <v/>
      </c>
      <c r="H213" s="742"/>
      <c r="I213" s="742"/>
    </row>
    <row r="214" spans="2:9" x14ac:dyDescent="0.25">
      <c r="B214" s="48"/>
      <c r="C214" s="48"/>
      <c r="D214" s="47"/>
      <c r="E214" s="47"/>
      <c r="F214" s="48"/>
      <c r="G214" s="48" t="str">
        <f>IF($F214&gt;0,INDEX('Trial balance'!$C$4:$C$1263,MATCH($F214,Account_num,0)),"")</f>
        <v/>
      </c>
      <c r="H214" s="742"/>
      <c r="I214" s="742"/>
    </row>
    <row r="215" spans="2:9" x14ac:dyDescent="0.25">
      <c r="B215" s="48"/>
      <c r="C215" s="48"/>
      <c r="D215" s="47"/>
      <c r="E215" s="47"/>
      <c r="F215" s="48"/>
      <c r="G215" s="48" t="str">
        <f>IF($F215&gt;0,INDEX('Trial balance'!$C$4:$C$1263,MATCH($F215,Account_num,0)),"")</f>
        <v/>
      </c>
      <c r="H215" s="742"/>
      <c r="I215" s="742"/>
    </row>
    <row r="216" spans="2:9" x14ac:dyDescent="0.25">
      <c r="B216" s="48"/>
      <c r="C216" s="48"/>
      <c r="D216" s="47"/>
      <c r="E216" s="47"/>
      <c r="F216" s="48"/>
      <c r="G216" s="48" t="str">
        <f>IF($F216&gt;0,INDEX('Trial balance'!$C$4:$C$1263,MATCH($F216,Account_num,0)),"")</f>
        <v/>
      </c>
      <c r="H216" s="742"/>
      <c r="I216" s="742"/>
    </row>
    <row r="217" spans="2:9" x14ac:dyDescent="0.25">
      <c r="B217" s="48"/>
      <c r="C217" s="48"/>
      <c r="D217" s="47"/>
      <c r="E217" s="47"/>
      <c r="F217" s="48"/>
      <c r="G217" s="48" t="str">
        <f>IF($F217&gt;0,INDEX('Trial balance'!$C$4:$C$1263,MATCH($F217,Account_num,0)),"")</f>
        <v/>
      </c>
      <c r="H217" s="742"/>
      <c r="I217" s="742"/>
    </row>
    <row r="218" spans="2:9" x14ac:dyDescent="0.25">
      <c r="B218" s="48"/>
      <c r="C218" s="48"/>
      <c r="D218" s="47"/>
      <c r="E218" s="47"/>
      <c r="F218" s="48"/>
      <c r="G218" s="48" t="str">
        <f>IF($F218&gt;0,INDEX('Trial balance'!$C$4:$C$1263,MATCH($F218,Account_num,0)),"")</f>
        <v/>
      </c>
      <c r="H218" s="742"/>
      <c r="I218" s="742"/>
    </row>
    <row r="219" spans="2:9" x14ac:dyDescent="0.25">
      <c r="B219" s="48"/>
      <c r="C219" s="48"/>
      <c r="D219" s="47"/>
      <c r="E219" s="47"/>
      <c r="F219" s="48"/>
      <c r="G219" s="48" t="str">
        <f>IF($F219&gt;0,INDEX('Trial balance'!$C$4:$C$1263,MATCH($F219,Account_num,0)),"")</f>
        <v/>
      </c>
      <c r="H219" s="742"/>
      <c r="I219" s="742"/>
    </row>
    <row r="220" spans="2:9" x14ac:dyDescent="0.25">
      <c r="B220" s="48"/>
      <c r="C220" s="48"/>
      <c r="D220" s="47"/>
      <c r="E220" s="47"/>
      <c r="F220" s="48"/>
      <c r="G220" s="48" t="str">
        <f>IF($F220&gt;0,INDEX('Trial balance'!$C$4:$C$1263,MATCH($F220,Account_num,0)),"")</f>
        <v/>
      </c>
      <c r="H220" s="742"/>
      <c r="I220" s="742"/>
    </row>
    <row r="221" spans="2:9" x14ac:dyDescent="0.25">
      <c r="B221" s="48"/>
      <c r="C221" s="48"/>
      <c r="D221" s="47"/>
      <c r="E221" s="47"/>
      <c r="F221" s="48"/>
      <c r="G221" s="48" t="str">
        <f>IF($F221&gt;0,INDEX('Trial balance'!$C$4:$C$1263,MATCH($F221,Account_num,0)),"")</f>
        <v/>
      </c>
      <c r="H221" s="742"/>
      <c r="I221" s="742"/>
    </row>
    <row r="222" spans="2:9" x14ac:dyDescent="0.25">
      <c r="B222" s="48"/>
      <c r="C222" s="48"/>
      <c r="D222" s="47"/>
      <c r="E222" s="47"/>
      <c r="F222" s="48"/>
      <c r="G222" s="48" t="str">
        <f>IF($F222&gt;0,INDEX('Trial balance'!$C$4:$C$1263,MATCH($F222,Account_num,0)),"")</f>
        <v/>
      </c>
      <c r="H222" s="742"/>
      <c r="I222" s="742"/>
    </row>
    <row r="223" spans="2:9" x14ac:dyDescent="0.25">
      <c r="B223" s="48"/>
      <c r="C223" s="48"/>
      <c r="D223" s="47"/>
      <c r="E223" s="47"/>
      <c r="F223" s="48"/>
      <c r="G223" s="48" t="str">
        <f>IF($F223&gt;0,INDEX('Trial balance'!$C$4:$C$1263,MATCH($F223,Account_num,0)),"")</f>
        <v/>
      </c>
      <c r="H223" s="742"/>
      <c r="I223" s="742"/>
    </row>
    <row r="224" spans="2:9" x14ac:dyDescent="0.25">
      <c r="B224" s="48"/>
      <c r="C224" s="48"/>
      <c r="D224" s="47"/>
      <c r="E224" s="47"/>
      <c r="F224" s="48"/>
      <c r="G224" s="48" t="str">
        <f>IF($F224&gt;0,INDEX('Trial balance'!$C$4:$C$1263,MATCH($F224,Account_num,0)),"")</f>
        <v/>
      </c>
      <c r="H224" s="742"/>
      <c r="I224" s="742"/>
    </row>
    <row r="225" spans="2:9" x14ac:dyDescent="0.25">
      <c r="B225" s="48"/>
      <c r="C225" s="48"/>
      <c r="D225" s="47"/>
      <c r="E225" s="47"/>
      <c r="F225" s="48"/>
      <c r="G225" s="48" t="str">
        <f>IF($F225&gt;0,INDEX('Trial balance'!$C$4:$C$1263,MATCH($F225,Account_num,0)),"")</f>
        <v/>
      </c>
      <c r="H225" s="742"/>
      <c r="I225" s="742"/>
    </row>
    <row r="226" spans="2:9" x14ac:dyDescent="0.25">
      <c r="B226" s="48"/>
      <c r="C226" s="48"/>
      <c r="D226" s="47"/>
      <c r="E226" s="47"/>
      <c r="F226" s="48"/>
      <c r="G226" s="48" t="str">
        <f>IF($F226&gt;0,INDEX('Trial balance'!$C$4:$C$1263,MATCH($F226,Account_num,0)),"")</f>
        <v/>
      </c>
      <c r="H226" s="742"/>
      <c r="I226" s="742"/>
    </row>
    <row r="227" spans="2:9" x14ac:dyDescent="0.25">
      <c r="B227" s="48"/>
      <c r="C227" s="48"/>
      <c r="D227" s="47"/>
      <c r="E227" s="47"/>
      <c r="F227" s="48"/>
      <c r="G227" s="48" t="str">
        <f>IF($F227&gt;0,INDEX('Trial balance'!$C$4:$C$1263,MATCH($F227,Account_num,0)),"")</f>
        <v/>
      </c>
      <c r="H227" s="742"/>
      <c r="I227" s="742"/>
    </row>
    <row r="228" spans="2:9" x14ac:dyDescent="0.25">
      <c r="B228" s="48"/>
      <c r="C228" s="48"/>
      <c r="D228" s="47"/>
      <c r="E228" s="47"/>
      <c r="F228" s="48"/>
      <c r="G228" s="48" t="str">
        <f>IF($F228&gt;0,INDEX('Trial balance'!$C$4:$C$1263,MATCH($F228,Account_num,0)),"")</f>
        <v/>
      </c>
      <c r="H228" s="742"/>
      <c r="I228" s="742"/>
    </row>
    <row r="229" spans="2:9" x14ac:dyDescent="0.25">
      <c r="B229" s="48"/>
      <c r="C229" s="48"/>
      <c r="D229" s="47"/>
      <c r="E229" s="47"/>
      <c r="F229" s="48"/>
      <c r="G229" s="48" t="str">
        <f>IF($F229&gt;0,INDEX('Trial balance'!$C$4:$C$1263,MATCH($F229,Account_num,0)),"")</f>
        <v/>
      </c>
      <c r="H229" s="742"/>
      <c r="I229" s="742"/>
    </row>
    <row r="230" spans="2:9" x14ac:dyDescent="0.25">
      <c r="B230" s="48"/>
      <c r="C230" s="48"/>
      <c r="D230" s="47"/>
      <c r="E230" s="47"/>
      <c r="F230" s="48"/>
      <c r="G230" s="48" t="str">
        <f>IF($F230&gt;0,INDEX('Trial balance'!$C$4:$C$1263,MATCH($F230,Account_num,0)),"")</f>
        <v/>
      </c>
      <c r="H230" s="742"/>
      <c r="I230" s="742"/>
    </row>
    <row r="231" spans="2:9" x14ac:dyDescent="0.25">
      <c r="B231" s="48"/>
      <c r="C231" s="48"/>
      <c r="D231" s="47"/>
      <c r="E231" s="47"/>
      <c r="F231" s="48"/>
      <c r="G231" s="48" t="str">
        <f>IF($F231&gt;0,INDEX('Trial balance'!$C$4:$C$1263,MATCH($F231,Account_num,0)),"")</f>
        <v/>
      </c>
      <c r="H231" s="742"/>
      <c r="I231" s="742"/>
    </row>
    <row r="232" spans="2:9" x14ac:dyDescent="0.25">
      <c r="B232" s="48"/>
      <c r="C232" s="48"/>
      <c r="D232" s="47"/>
      <c r="E232" s="47"/>
      <c r="F232" s="48"/>
      <c r="G232" s="48" t="str">
        <f>IF($F232&gt;0,INDEX('Trial balance'!$C$4:$C$1263,MATCH($F232,Account_num,0)),"")</f>
        <v/>
      </c>
      <c r="H232" s="742"/>
      <c r="I232" s="742"/>
    </row>
    <row r="233" spans="2:9" x14ac:dyDescent="0.25">
      <c r="B233" s="48"/>
      <c r="C233" s="48"/>
      <c r="D233" s="47"/>
      <c r="E233" s="47"/>
      <c r="F233" s="48"/>
      <c r="G233" s="48" t="str">
        <f>IF($F233&gt;0,INDEX('Trial balance'!$C$4:$C$1263,MATCH($F233,Account_num,0)),"")</f>
        <v/>
      </c>
      <c r="H233" s="742"/>
      <c r="I233" s="742"/>
    </row>
    <row r="234" spans="2:9" x14ac:dyDescent="0.25">
      <c r="B234" s="48"/>
      <c r="C234" s="48"/>
      <c r="D234" s="47"/>
      <c r="E234" s="47"/>
      <c r="F234" s="48"/>
      <c r="G234" s="48" t="str">
        <f>IF($F234&gt;0,INDEX('Trial balance'!$C$4:$C$1263,MATCH($F234,Account_num,0)),"")</f>
        <v/>
      </c>
      <c r="H234" s="742"/>
      <c r="I234" s="742"/>
    </row>
    <row r="235" spans="2:9" x14ac:dyDescent="0.25">
      <c r="B235" s="48"/>
      <c r="C235" s="48"/>
      <c r="D235" s="47"/>
      <c r="E235" s="47"/>
      <c r="F235" s="48"/>
      <c r="G235" s="48" t="str">
        <f>IF($F235&gt;0,INDEX('Trial balance'!$C$4:$C$1263,MATCH($F235,Account_num,0)),"")</f>
        <v/>
      </c>
      <c r="H235" s="742"/>
      <c r="I235" s="742"/>
    </row>
    <row r="236" spans="2:9" x14ac:dyDescent="0.25">
      <c r="B236" s="48"/>
      <c r="C236" s="48"/>
      <c r="D236" s="47"/>
      <c r="E236" s="47"/>
      <c r="F236" s="48"/>
      <c r="G236" s="48" t="str">
        <f>IF($F236&gt;0,INDEX('Trial balance'!$C$4:$C$1263,MATCH($F236,Account_num,0)),"")</f>
        <v/>
      </c>
      <c r="H236" s="742"/>
      <c r="I236" s="742"/>
    </row>
    <row r="237" spans="2:9" x14ac:dyDescent="0.25">
      <c r="B237" s="48"/>
      <c r="C237" s="48"/>
      <c r="D237" s="47"/>
      <c r="E237" s="47"/>
      <c r="F237" s="48"/>
      <c r="G237" s="48" t="str">
        <f>IF($F237&gt;0,INDEX('Trial balance'!$C$4:$C$1263,MATCH($F237,Account_num,0)),"")</f>
        <v/>
      </c>
      <c r="H237" s="742"/>
      <c r="I237" s="742"/>
    </row>
    <row r="238" spans="2:9" x14ac:dyDescent="0.25">
      <c r="B238" s="48"/>
      <c r="C238" s="48"/>
      <c r="D238" s="47"/>
      <c r="E238" s="47"/>
      <c r="F238" s="48"/>
      <c r="G238" s="48" t="str">
        <f>IF($F238&gt;0,INDEX('Trial balance'!$C$4:$C$1263,MATCH($F238,Account_num,0)),"")</f>
        <v/>
      </c>
      <c r="H238" s="742"/>
      <c r="I238" s="742"/>
    </row>
    <row r="239" spans="2:9" x14ac:dyDescent="0.25">
      <c r="B239" s="48"/>
      <c r="C239" s="48"/>
      <c r="D239" s="47"/>
      <c r="E239" s="47"/>
      <c r="F239" s="48"/>
      <c r="G239" s="48" t="str">
        <f>IF($F239&gt;0,INDEX('Trial balance'!$C$4:$C$1263,MATCH($F239,Account_num,0)),"")</f>
        <v/>
      </c>
      <c r="H239" s="742"/>
      <c r="I239" s="742"/>
    </row>
    <row r="240" spans="2:9" x14ac:dyDescent="0.25">
      <c r="B240" s="48"/>
      <c r="C240" s="48"/>
      <c r="D240" s="47"/>
      <c r="E240" s="47"/>
      <c r="F240" s="48"/>
      <c r="G240" s="48" t="str">
        <f>IF($F240&gt;0,INDEX('Trial balance'!$C$4:$C$1263,MATCH($F240,Account_num,0)),"")</f>
        <v/>
      </c>
      <c r="H240" s="742"/>
      <c r="I240" s="742"/>
    </row>
    <row r="241" spans="2:9" x14ac:dyDescent="0.25">
      <c r="B241" s="48"/>
      <c r="C241" s="48"/>
      <c r="D241" s="47"/>
      <c r="E241" s="47"/>
      <c r="F241" s="48"/>
      <c r="G241" s="48" t="str">
        <f>IF($F241&gt;0,INDEX('Trial balance'!$C$4:$C$1263,MATCH($F241,Account_num,0)),"")</f>
        <v/>
      </c>
      <c r="H241" s="742"/>
      <c r="I241" s="742"/>
    </row>
    <row r="242" spans="2:9" x14ac:dyDescent="0.25">
      <c r="B242" s="48"/>
      <c r="C242" s="48"/>
      <c r="D242" s="47"/>
      <c r="E242" s="47"/>
      <c r="F242" s="48"/>
      <c r="G242" s="48" t="str">
        <f>IF($F242&gt;0,INDEX('Trial balance'!$C$4:$C$1263,MATCH($F242,Account_num,0)),"")</f>
        <v/>
      </c>
      <c r="H242" s="742"/>
      <c r="I242" s="742"/>
    </row>
    <row r="243" spans="2:9" x14ac:dyDescent="0.25">
      <c r="B243" s="48"/>
      <c r="C243" s="48"/>
      <c r="D243" s="47"/>
      <c r="E243" s="47"/>
      <c r="F243" s="48"/>
      <c r="G243" s="48" t="str">
        <f>IF($F243&gt;0,INDEX('Trial balance'!$C$4:$C$1263,MATCH($F243,Account_num,0)),"")</f>
        <v/>
      </c>
      <c r="H243" s="742"/>
      <c r="I243" s="742"/>
    </row>
    <row r="244" spans="2:9" x14ac:dyDescent="0.25">
      <c r="B244" s="48"/>
      <c r="C244" s="48"/>
      <c r="D244" s="47"/>
      <c r="E244" s="47"/>
      <c r="F244" s="48"/>
      <c r="G244" s="48" t="str">
        <f>IF($F244&gt;0,INDEX('Trial balance'!$C$4:$C$1263,MATCH($F244,Account_num,0)),"")</f>
        <v/>
      </c>
      <c r="H244" s="742"/>
      <c r="I244" s="742"/>
    </row>
    <row r="245" spans="2:9" x14ac:dyDescent="0.25">
      <c r="B245" s="48"/>
      <c r="C245" s="48"/>
      <c r="D245" s="47"/>
      <c r="E245" s="47"/>
      <c r="F245" s="48"/>
      <c r="G245" s="48" t="str">
        <f>IF($F245&gt;0,INDEX('Trial balance'!$C$4:$C$1263,MATCH($F245,Account_num,0)),"")</f>
        <v/>
      </c>
      <c r="H245" s="742"/>
      <c r="I245" s="742"/>
    </row>
    <row r="246" spans="2:9" x14ac:dyDescent="0.25">
      <c r="B246" s="48"/>
      <c r="C246" s="48"/>
      <c r="D246" s="47"/>
      <c r="E246" s="47"/>
      <c r="F246" s="48"/>
      <c r="G246" s="48" t="str">
        <f>IF($F246&gt;0,INDEX('Trial balance'!$C$4:$C$1263,MATCH($F246,Account_num,0)),"")</f>
        <v/>
      </c>
      <c r="H246" s="742"/>
      <c r="I246" s="742"/>
    </row>
    <row r="247" spans="2:9" x14ac:dyDescent="0.25">
      <c r="B247" s="48"/>
      <c r="C247" s="48"/>
      <c r="D247" s="47"/>
      <c r="E247" s="47"/>
      <c r="F247" s="48"/>
      <c r="G247" s="48" t="str">
        <f>IF($F247&gt;0,INDEX('Trial balance'!$C$4:$C$1263,MATCH($F247,Account_num,0)),"")</f>
        <v/>
      </c>
      <c r="H247" s="742"/>
      <c r="I247" s="742"/>
    </row>
    <row r="248" spans="2:9" x14ac:dyDescent="0.25">
      <c r="B248" s="48"/>
      <c r="C248" s="48"/>
      <c r="D248" s="47"/>
      <c r="E248" s="47"/>
      <c r="F248" s="48"/>
      <c r="G248" s="48" t="str">
        <f>IF($F248&gt;0,INDEX('Trial balance'!$C$4:$C$1263,MATCH($F248,Account_num,0)),"")</f>
        <v/>
      </c>
      <c r="H248" s="742"/>
      <c r="I248" s="742"/>
    </row>
    <row r="249" spans="2:9" x14ac:dyDescent="0.25">
      <c r="B249" s="48"/>
      <c r="C249" s="48"/>
      <c r="D249" s="47"/>
      <c r="E249" s="47"/>
      <c r="F249" s="48"/>
      <c r="G249" s="48" t="str">
        <f>IF($F249&gt;0,INDEX('Trial balance'!$C$4:$C$1263,MATCH($F249,Account_num,0)),"")</f>
        <v/>
      </c>
      <c r="H249" s="742"/>
      <c r="I249" s="742"/>
    </row>
    <row r="250" spans="2:9" x14ac:dyDescent="0.25">
      <c r="B250" s="48"/>
      <c r="C250" s="48"/>
      <c r="D250" s="47"/>
      <c r="E250" s="47"/>
      <c r="F250" s="48"/>
      <c r="G250" s="48" t="str">
        <f>IF($F250&gt;0,INDEX('Trial balance'!$C$4:$C$1263,MATCH($F250,Account_num,0)),"")</f>
        <v/>
      </c>
      <c r="H250" s="742"/>
      <c r="I250" s="742"/>
    </row>
    <row r="251" spans="2:9" x14ac:dyDescent="0.25">
      <c r="B251" s="48"/>
      <c r="C251" s="48"/>
      <c r="D251" s="47"/>
      <c r="E251" s="47"/>
      <c r="F251" s="48"/>
      <c r="G251" s="48" t="str">
        <f>IF($F251&gt;0,INDEX('Trial balance'!$C$4:$C$1263,MATCH($F251,Account_num,0)),"")</f>
        <v/>
      </c>
      <c r="H251" s="742"/>
      <c r="I251" s="742"/>
    </row>
    <row r="252" spans="2:9" x14ac:dyDescent="0.25">
      <c r="B252" s="48"/>
      <c r="C252" s="48"/>
      <c r="D252" s="47"/>
      <c r="E252" s="47"/>
      <c r="F252" s="48"/>
      <c r="G252" s="48" t="str">
        <f>IF($F252&gt;0,INDEX('Trial balance'!$C$4:$C$1263,MATCH($F252,Account_num,0)),"")</f>
        <v/>
      </c>
      <c r="H252" s="742"/>
      <c r="I252" s="742"/>
    </row>
    <row r="253" spans="2:9" x14ac:dyDescent="0.25">
      <c r="B253" s="48"/>
      <c r="C253" s="48"/>
      <c r="D253" s="47"/>
      <c r="E253" s="47"/>
      <c r="F253" s="48"/>
      <c r="G253" s="48" t="str">
        <f>IF($F253&gt;0,INDEX('Trial balance'!$C$4:$C$1263,MATCH($F253,Account_num,0)),"")</f>
        <v/>
      </c>
      <c r="H253" s="742"/>
      <c r="I253" s="742"/>
    </row>
    <row r="254" spans="2:9" x14ac:dyDescent="0.25">
      <c r="B254" s="48"/>
      <c r="C254" s="48"/>
      <c r="D254" s="47"/>
      <c r="E254" s="47"/>
      <c r="F254" s="48"/>
      <c r="G254" s="48" t="str">
        <f>IF($F254&gt;0,INDEX('Trial balance'!$C$4:$C$1263,MATCH($F254,Account_num,0)),"")</f>
        <v/>
      </c>
      <c r="H254" s="742"/>
      <c r="I254" s="742"/>
    </row>
    <row r="255" spans="2:9" x14ac:dyDescent="0.25">
      <c r="B255" s="48"/>
      <c r="C255" s="48"/>
      <c r="D255" s="47"/>
      <c r="E255" s="47"/>
      <c r="F255" s="48"/>
      <c r="G255" s="48" t="str">
        <f>IF($F255&gt;0,INDEX('Trial balance'!$C$4:$C$1263,MATCH($F255,Account_num,0)),"")</f>
        <v/>
      </c>
      <c r="H255" s="742"/>
      <c r="I255" s="742"/>
    </row>
    <row r="256" spans="2:9" x14ac:dyDescent="0.25">
      <c r="B256" s="48"/>
      <c r="C256" s="48"/>
      <c r="D256" s="47"/>
      <c r="E256" s="47"/>
      <c r="F256" s="48"/>
      <c r="G256" s="48" t="str">
        <f>IF($F256&gt;0,INDEX('Trial balance'!$C$4:$C$1263,MATCH($F256,Account_num,0)),"")</f>
        <v/>
      </c>
      <c r="H256" s="742"/>
      <c r="I256" s="742"/>
    </row>
    <row r="257" spans="2:9" x14ac:dyDescent="0.25">
      <c r="B257" s="48"/>
      <c r="C257" s="48"/>
      <c r="D257" s="47"/>
      <c r="E257" s="47"/>
      <c r="F257" s="48"/>
      <c r="G257" s="48" t="str">
        <f>IF($F257&gt;0,INDEX('Trial balance'!$C$4:$C$1263,MATCH($F257,Account_num,0)),"")</f>
        <v/>
      </c>
      <c r="H257" s="742"/>
      <c r="I257" s="742"/>
    </row>
    <row r="258" spans="2:9" x14ac:dyDescent="0.25">
      <c r="B258" s="48"/>
      <c r="C258" s="48"/>
      <c r="D258" s="47"/>
      <c r="E258" s="47"/>
      <c r="F258" s="48"/>
      <c r="G258" s="48" t="str">
        <f>IF($F258&gt;0,INDEX('Trial balance'!$C$4:$C$1263,MATCH($F258,Account_num,0)),"")</f>
        <v/>
      </c>
      <c r="H258" s="742"/>
      <c r="I258" s="742"/>
    </row>
    <row r="259" spans="2:9" x14ac:dyDescent="0.25">
      <c r="B259" s="48"/>
      <c r="C259" s="48"/>
      <c r="D259" s="47"/>
      <c r="E259" s="47"/>
      <c r="F259" s="48"/>
      <c r="G259" s="48" t="str">
        <f>IF($F259&gt;0,INDEX('Trial balance'!$C$4:$C$1263,MATCH($F259,Account_num,0)),"")</f>
        <v/>
      </c>
      <c r="H259" s="742"/>
      <c r="I259" s="742"/>
    </row>
    <row r="260" spans="2:9" x14ac:dyDescent="0.25">
      <c r="B260" s="48"/>
      <c r="C260" s="48"/>
      <c r="D260" s="47"/>
      <c r="E260" s="47"/>
      <c r="F260" s="48"/>
      <c r="G260" s="48" t="str">
        <f>IF($F260&gt;0,INDEX('Trial balance'!$C$4:$C$1263,MATCH($F260,Account_num,0)),"")</f>
        <v/>
      </c>
      <c r="H260" s="742"/>
      <c r="I260" s="742"/>
    </row>
    <row r="261" spans="2:9" x14ac:dyDescent="0.25">
      <c r="B261" s="48"/>
      <c r="C261" s="48"/>
      <c r="D261" s="47"/>
      <c r="E261" s="47"/>
      <c r="F261" s="48"/>
      <c r="G261" s="48" t="str">
        <f>IF($F261&gt;0,INDEX('Trial balance'!$C$4:$C$1263,MATCH($F261,Account_num,0)),"")</f>
        <v/>
      </c>
      <c r="H261" s="742"/>
      <c r="I261" s="742"/>
    </row>
    <row r="262" spans="2:9" x14ac:dyDescent="0.25">
      <c r="B262" s="48"/>
      <c r="C262" s="48"/>
      <c r="D262" s="47"/>
      <c r="E262" s="47"/>
      <c r="F262" s="48"/>
      <c r="G262" s="48" t="str">
        <f>IF($F262&gt;0,INDEX('Trial balance'!$C$4:$C$1263,MATCH($F262,Account_num,0)),"")</f>
        <v/>
      </c>
      <c r="H262" s="742"/>
      <c r="I262" s="742"/>
    </row>
    <row r="263" spans="2:9" x14ac:dyDescent="0.25">
      <c r="B263" s="48"/>
      <c r="C263" s="48"/>
      <c r="D263" s="47"/>
      <c r="E263" s="47"/>
      <c r="F263" s="48"/>
      <c r="G263" s="48" t="str">
        <f>IF($F263&gt;0,INDEX('Trial balance'!$C$4:$C$1263,MATCH($F263,Account_num,0)),"")</f>
        <v/>
      </c>
      <c r="H263" s="742"/>
      <c r="I263" s="742"/>
    </row>
    <row r="264" spans="2:9" x14ac:dyDescent="0.25">
      <c r="B264" s="48"/>
      <c r="C264" s="48"/>
      <c r="D264" s="47"/>
      <c r="E264" s="47"/>
      <c r="F264" s="48"/>
      <c r="G264" s="48" t="str">
        <f>IF($F264&gt;0,INDEX('Trial balance'!$C$4:$C$1263,MATCH($F264,Account_num,0)),"")</f>
        <v/>
      </c>
      <c r="H264" s="742"/>
      <c r="I264" s="742"/>
    </row>
    <row r="265" spans="2:9" x14ac:dyDescent="0.25">
      <c r="B265" s="48"/>
      <c r="C265" s="48"/>
      <c r="D265" s="47"/>
      <c r="E265" s="47"/>
      <c r="F265" s="48"/>
      <c r="G265" s="48" t="str">
        <f>IF($F265&gt;0,INDEX('Trial balance'!$C$4:$C$1263,MATCH($F265,Account_num,0)),"")</f>
        <v/>
      </c>
      <c r="H265" s="742"/>
      <c r="I265" s="742"/>
    </row>
    <row r="266" spans="2:9" x14ac:dyDescent="0.25">
      <c r="B266" s="48"/>
      <c r="C266" s="48"/>
      <c r="D266" s="47"/>
      <c r="E266" s="47"/>
      <c r="F266" s="48"/>
      <c r="G266" s="48" t="str">
        <f>IF($F266&gt;0,INDEX('Trial balance'!$C$4:$C$1263,MATCH($F266,Account_num,0)),"")</f>
        <v/>
      </c>
      <c r="H266" s="742"/>
      <c r="I266" s="742"/>
    </row>
    <row r="267" spans="2:9" x14ac:dyDescent="0.25">
      <c r="B267" s="48"/>
      <c r="C267" s="48"/>
      <c r="D267" s="47"/>
      <c r="E267" s="47"/>
      <c r="F267" s="48"/>
      <c r="G267" s="48" t="str">
        <f>IF($F267&gt;0,INDEX('Trial balance'!$C$4:$C$1263,MATCH($F267,Account_num,0)),"")</f>
        <v/>
      </c>
      <c r="H267" s="742"/>
      <c r="I267" s="742"/>
    </row>
    <row r="268" spans="2:9" x14ac:dyDescent="0.25">
      <c r="B268" s="48"/>
      <c r="C268" s="48"/>
      <c r="D268" s="47"/>
      <c r="E268" s="47"/>
      <c r="F268" s="48"/>
      <c r="G268" s="48" t="str">
        <f>IF($F268&gt;0,INDEX('Trial balance'!$C$4:$C$1263,MATCH($F268,Account_num,0)),"")</f>
        <v/>
      </c>
      <c r="H268" s="742"/>
      <c r="I268" s="742"/>
    </row>
    <row r="269" spans="2:9" x14ac:dyDescent="0.25">
      <c r="B269" s="48"/>
      <c r="C269" s="48"/>
      <c r="D269" s="47"/>
      <c r="E269" s="47"/>
      <c r="F269" s="48"/>
      <c r="G269" s="48" t="str">
        <f>IF($F269&gt;0,INDEX('Trial balance'!$C$4:$C$1263,MATCH($F269,Account_num,0)),"")</f>
        <v/>
      </c>
      <c r="H269" s="742"/>
      <c r="I269" s="742"/>
    </row>
    <row r="270" spans="2:9" x14ac:dyDescent="0.25">
      <c r="B270" s="48"/>
      <c r="C270" s="48"/>
      <c r="D270" s="47"/>
      <c r="E270" s="47"/>
      <c r="F270" s="48"/>
      <c r="G270" s="48" t="str">
        <f>IF($F270&gt;0,INDEX('Trial balance'!$C$4:$C$1263,MATCH($F270,Account_num,0)),"")</f>
        <v/>
      </c>
      <c r="H270" s="742"/>
      <c r="I270" s="742"/>
    </row>
    <row r="271" spans="2:9" x14ac:dyDescent="0.25">
      <c r="B271" s="48"/>
      <c r="C271" s="48"/>
      <c r="D271" s="47"/>
      <c r="E271" s="47"/>
      <c r="F271" s="48"/>
      <c r="G271" s="48" t="str">
        <f>IF($F271&gt;0,INDEX('Trial balance'!$C$4:$C$1263,MATCH($F271,Account_num,0)),"")</f>
        <v/>
      </c>
      <c r="H271" s="742"/>
      <c r="I271" s="742"/>
    </row>
    <row r="272" spans="2:9" x14ac:dyDescent="0.25">
      <c r="B272" s="48"/>
      <c r="C272" s="48"/>
      <c r="D272" s="47"/>
      <c r="E272" s="47"/>
      <c r="F272" s="48"/>
      <c r="G272" s="48" t="str">
        <f>IF($F272&gt;0,INDEX('Trial balance'!$C$4:$C$1263,MATCH($F272,Account_num,0)),"")</f>
        <v/>
      </c>
      <c r="H272" s="742"/>
      <c r="I272" s="742"/>
    </row>
    <row r="273" spans="2:9" x14ac:dyDescent="0.25">
      <c r="B273" s="48"/>
      <c r="C273" s="48"/>
      <c r="D273" s="47"/>
      <c r="E273" s="47"/>
      <c r="F273" s="48"/>
      <c r="G273" s="48" t="str">
        <f>IF($F273&gt;0,INDEX('Trial balance'!$C$4:$C$1263,MATCH($F273,Account_num,0)),"")</f>
        <v/>
      </c>
      <c r="H273" s="742"/>
      <c r="I273" s="742"/>
    </row>
    <row r="274" spans="2:9" x14ac:dyDescent="0.25">
      <c r="B274" s="48"/>
      <c r="C274" s="48"/>
      <c r="D274" s="47"/>
      <c r="E274" s="47"/>
      <c r="F274" s="48"/>
      <c r="G274" s="48" t="str">
        <f>IF($F274&gt;0,INDEX('Trial balance'!$C$4:$C$1263,MATCH($F274,Account_num,0)),"")</f>
        <v/>
      </c>
      <c r="H274" s="742"/>
      <c r="I274" s="742"/>
    </row>
    <row r="275" spans="2:9" x14ac:dyDescent="0.25">
      <c r="B275" s="48"/>
      <c r="C275" s="48"/>
      <c r="D275" s="47"/>
      <c r="E275" s="47"/>
      <c r="F275" s="48"/>
      <c r="G275" s="48" t="str">
        <f>IF($F275&gt;0,INDEX('Trial balance'!$C$4:$C$1263,MATCH($F275,Account_num,0)),"")</f>
        <v/>
      </c>
      <c r="H275" s="742"/>
      <c r="I275" s="742"/>
    </row>
    <row r="276" spans="2:9" x14ac:dyDescent="0.25">
      <c r="B276" s="48"/>
      <c r="C276" s="48"/>
      <c r="D276" s="47"/>
      <c r="E276" s="47"/>
      <c r="F276" s="48"/>
      <c r="G276" s="48" t="str">
        <f>IF($F276&gt;0,INDEX('Trial balance'!$C$4:$C$1263,MATCH($F276,Account_num,0)),"")</f>
        <v/>
      </c>
      <c r="H276" s="742"/>
      <c r="I276" s="742"/>
    </row>
    <row r="277" spans="2:9" x14ac:dyDescent="0.25">
      <c r="B277" s="48"/>
      <c r="C277" s="48"/>
      <c r="D277" s="47"/>
      <c r="E277" s="47"/>
      <c r="F277" s="48"/>
      <c r="G277" s="48" t="str">
        <f>IF($F277&gt;0,INDEX('Trial balance'!$C$4:$C$1263,MATCH($F277,Account_num,0)),"")</f>
        <v/>
      </c>
      <c r="H277" s="742"/>
      <c r="I277" s="742"/>
    </row>
    <row r="278" spans="2:9" x14ac:dyDescent="0.25">
      <c r="B278" s="48"/>
      <c r="C278" s="48"/>
      <c r="D278" s="47"/>
      <c r="E278" s="47"/>
      <c r="F278" s="48"/>
      <c r="G278" s="48" t="str">
        <f>IF($F278&gt;0,INDEX('Trial balance'!$C$4:$C$1263,MATCH($F278,Account_num,0)),"")</f>
        <v/>
      </c>
      <c r="H278" s="742"/>
      <c r="I278" s="742"/>
    </row>
    <row r="279" spans="2:9" x14ac:dyDescent="0.25">
      <c r="B279" s="48"/>
      <c r="C279" s="48"/>
      <c r="D279" s="47"/>
      <c r="E279" s="47"/>
      <c r="F279" s="48"/>
      <c r="G279" s="48" t="str">
        <f>IF($F279&gt;0,INDEX('Trial balance'!$C$4:$C$1263,MATCH($F279,Account_num,0)),"")</f>
        <v/>
      </c>
      <c r="H279" s="742"/>
      <c r="I279" s="742"/>
    </row>
    <row r="280" spans="2:9" x14ac:dyDescent="0.25">
      <c r="B280" s="48"/>
      <c r="C280" s="48"/>
      <c r="D280" s="47"/>
      <c r="E280" s="47"/>
      <c r="F280" s="48"/>
      <c r="G280" s="48" t="str">
        <f>IF($F280&gt;0,INDEX('Trial balance'!$C$4:$C$1263,MATCH($F280,Account_num,0)),"")</f>
        <v/>
      </c>
      <c r="H280" s="742"/>
      <c r="I280" s="742"/>
    </row>
    <row r="281" spans="2:9" x14ac:dyDescent="0.25">
      <c r="B281" s="48"/>
      <c r="C281" s="48"/>
      <c r="D281" s="47"/>
      <c r="E281" s="47"/>
      <c r="F281" s="48"/>
      <c r="G281" s="48" t="str">
        <f>IF($F281&gt;0,INDEX('Trial balance'!$C$4:$C$1263,MATCH($F281,Account_num,0)),"")</f>
        <v/>
      </c>
      <c r="H281" s="742"/>
      <c r="I281" s="742"/>
    </row>
    <row r="282" spans="2:9" x14ac:dyDescent="0.25">
      <c r="B282" s="48"/>
      <c r="C282" s="48"/>
      <c r="D282" s="47"/>
      <c r="E282" s="47"/>
      <c r="F282" s="48"/>
      <c r="G282" s="48" t="str">
        <f>IF($F282&gt;0,INDEX('Trial balance'!$C$4:$C$1263,MATCH($F282,Account_num,0)),"")</f>
        <v/>
      </c>
      <c r="H282" s="742"/>
      <c r="I282" s="742"/>
    </row>
    <row r="283" spans="2:9" x14ac:dyDescent="0.25">
      <c r="B283" s="48"/>
      <c r="C283" s="48"/>
      <c r="D283" s="47"/>
      <c r="E283" s="47"/>
      <c r="F283" s="48"/>
      <c r="G283" s="48" t="str">
        <f>IF($F283&gt;0,INDEX('Trial balance'!$C$4:$C$1263,MATCH($F283,Account_num,0)),"")</f>
        <v/>
      </c>
      <c r="H283" s="742"/>
      <c r="I283" s="742"/>
    </row>
    <row r="284" spans="2:9" x14ac:dyDescent="0.25">
      <c r="B284" s="48"/>
      <c r="C284" s="48"/>
      <c r="D284" s="47"/>
      <c r="E284" s="47"/>
      <c r="F284" s="48"/>
      <c r="G284" s="48" t="str">
        <f>IF($F284&gt;0,INDEX('Trial balance'!$C$4:$C$1263,MATCH($F284,Account_num,0)),"")</f>
        <v/>
      </c>
      <c r="H284" s="742"/>
      <c r="I284" s="742"/>
    </row>
    <row r="285" spans="2:9" x14ac:dyDescent="0.25">
      <c r="B285" s="48"/>
      <c r="C285" s="48"/>
      <c r="D285" s="47"/>
      <c r="E285" s="47"/>
      <c r="F285" s="48"/>
      <c r="G285" s="48" t="str">
        <f>IF($F285&gt;0,INDEX('Trial balance'!$C$4:$C$1263,MATCH($F285,Account_num,0)),"")</f>
        <v/>
      </c>
      <c r="H285" s="742"/>
      <c r="I285" s="742"/>
    </row>
    <row r="286" spans="2:9" x14ac:dyDescent="0.25">
      <c r="B286" s="48"/>
      <c r="C286" s="48"/>
      <c r="D286" s="47"/>
      <c r="E286" s="47"/>
      <c r="F286" s="48"/>
      <c r="G286" s="48" t="str">
        <f>IF($F286&gt;0,INDEX('Trial balance'!$C$4:$C$1263,MATCH($F286,Account_num,0)),"")</f>
        <v/>
      </c>
      <c r="H286" s="742"/>
      <c r="I286" s="742"/>
    </row>
    <row r="287" spans="2:9" x14ac:dyDescent="0.25">
      <c r="B287" s="48"/>
      <c r="C287" s="48"/>
      <c r="D287" s="47"/>
      <c r="E287" s="47"/>
      <c r="F287" s="48"/>
      <c r="G287" s="48" t="str">
        <f>IF($F287&gt;0,INDEX('Trial balance'!$C$4:$C$1263,MATCH($F287,Account_num,0)),"")</f>
        <v/>
      </c>
      <c r="H287" s="742"/>
      <c r="I287" s="742"/>
    </row>
    <row r="288" spans="2:9" x14ac:dyDescent="0.25">
      <c r="B288" s="48"/>
      <c r="C288" s="48"/>
      <c r="D288" s="47"/>
      <c r="E288" s="47"/>
      <c r="F288" s="48"/>
      <c r="G288" s="48" t="str">
        <f>IF($F288&gt;0,INDEX('Trial balance'!$C$4:$C$1263,MATCH($F288,Account_num,0)),"")</f>
        <v/>
      </c>
      <c r="H288" s="742"/>
      <c r="I288" s="742"/>
    </row>
    <row r="289" spans="2:9" x14ac:dyDescent="0.25">
      <c r="B289" s="48"/>
      <c r="C289" s="48"/>
      <c r="D289" s="47"/>
      <c r="E289" s="47"/>
      <c r="F289" s="48"/>
      <c r="G289" s="48" t="str">
        <f>IF($F289&gt;0,INDEX('Trial balance'!$C$4:$C$1263,MATCH($F289,Account_num,0)),"")</f>
        <v/>
      </c>
      <c r="H289" s="742"/>
      <c r="I289" s="742"/>
    </row>
    <row r="290" spans="2:9" x14ac:dyDescent="0.25">
      <c r="B290" s="48"/>
      <c r="C290" s="48"/>
      <c r="D290" s="47"/>
      <c r="E290" s="47"/>
      <c r="F290" s="48"/>
      <c r="G290" s="48" t="str">
        <f>IF($F290&gt;0,INDEX('Trial balance'!$C$4:$C$1263,MATCH($F290,Account_num,0)),"")</f>
        <v/>
      </c>
      <c r="H290" s="742"/>
      <c r="I290" s="742"/>
    </row>
    <row r="291" spans="2:9" x14ac:dyDescent="0.25">
      <c r="B291" s="48"/>
      <c r="C291" s="48"/>
      <c r="D291" s="47"/>
      <c r="E291" s="47"/>
      <c r="F291" s="48"/>
      <c r="G291" s="48" t="str">
        <f>IF($F291&gt;0,INDEX('Trial balance'!$C$4:$C$1263,MATCH($F291,Account_num,0)),"")</f>
        <v/>
      </c>
      <c r="H291" s="742"/>
      <c r="I291" s="742"/>
    </row>
    <row r="292" spans="2:9" x14ac:dyDescent="0.25">
      <c r="B292" s="48"/>
      <c r="C292" s="48"/>
      <c r="D292" s="47"/>
      <c r="E292" s="47"/>
      <c r="F292" s="48"/>
      <c r="G292" s="48" t="str">
        <f>IF($F292&gt;0,INDEX('Trial balance'!$C$4:$C$1263,MATCH($F292,Account_num,0)),"")</f>
        <v/>
      </c>
      <c r="H292" s="742"/>
      <c r="I292" s="742"/>
    </row>
    <row r="293" spans="2:9" x14ac:dyDescent="0.25">
      <c r="B293" s="48"/>
      <c r="C293" s="48"/>
      <c r="D293" s="47"/>
      <c r="E293" s="47"/>
      <c r="F293" s="48"/>
      <c r="G293" s="48" t="str">
        <f>IF($F293&gt;0,INDEX('Trial balance'!$C$4:$C$1263,MATCH($F293,Account_num,0)),"")</f>
        <v/>
      </c>
      <c r="H293" s="742"/>
      <c r="I293" s="742"/>
    </row>
    <row r="294" spans="2:9" x14ac:dyDescent="0.25">
      <c r="B294" s="48"/>
      <c r="C294" s="48"/>
      <c r="D294" s="47"/>
      <c r="E294" s="47"/>
      <c r="F294" s="48"/>
      <c r="G294" s="48" t="str">
        <f>IF($F294&gt;0,INDEX('Trial balance'!$C$4:$C$1263,MATCH($F294,Account_num,0)),"")</f>
        <v/>
      </c>
      <c r="H294" s="742"/>
      <c r="I294" s="742"/>
    </row>
    <row r="295" spans="2:9" x14ac:dyDescent="0.25">
      <c r="B295" s="48"/>
      <c r="C295" s="48"/>
      <c r="D295" s="47"/>
      <c r="E295" s="47"/>
      <c r="F295" s="48"/>
      <c r="G295" s="48" t="str">
        <f>IF($F295&gt;0,INDEX('Trial balance'!$C$4:$C$1263,MATCH($F295,Account_num,0)),"")</f>
        <v/>
      </c>
      <c r="H295" s="742"/>
      <c r="I295" s="742"/>
    </row>
    <row r="296" spans="2:9" x14ac:dyDescent="0.25">
      <c r="B296" s="48"/>
      <c r="C296" s="48"/>
      <c r="D296" s="47"/>
      <c r="E296" s="47"/>
      <c r="F296" s="48"/>
      <c r="G296" s="48" t="str">
        <f>IF($F296&gt;0,INDEX('Trial balance'!$C$4:$C$1263,MATCH($F296,Account_num,0)),"")</f>
        <v/>
      </c>
      <c r="H296" s="742"/>
      <c r="I296" s="742"/>
    </row>
    <row r="297" spans="2:9" x14ac:dyDescent="0.25">
      <c r="B297" s="48"/>
      <c r="C297" s="48"/>
      <c r="D297" s="47"/>
      <c r="E297" s="47"/>
      <c r="F297" s="48"/>
      <c r="G297" s="48" t="str">
        <f>IF($F297&gt;0,INDEX('Trial balance'!$C$4:$C$1263,MATCH($F297,Account_num,0)),"")</f>
        <v/>
      </c>
      <c r="H297" s="742"/>
      <c r="I297" s="742"/>
    </row>
    <row r="298" spans="2:9" x14ac:dyDescent="0.25">
      <c r="B298" s="48"/>
      <c r="C298" s="48"/>
      <c r="D298" s="47"/>
      <c r="E298" s="47"/>
      <c r="F298" s="48"/>
      <c r="G298" s="48" t="str">
        <f>IF($F298&gt;0,INDEX('Trial balance'!$C$4:$C$1263,MATCH($F298,Account_num,0)),"")</f>
        <v/>
      </c>
      <c r="H298" s="742"/>
      <c r="I298" s="742"/>
    </row>
    <row r="299" spans="2:9" x14ac:dyDescent="0.25">
      <c r="B299" s="48"/>
      <c r="C299" s="48"/>
      <c r="D299" s="47"/>
      <c r="E299" s="47"/>
      <c r="F299" s="48"/>
      <c r="G299" s="48" t="str">
        <f>IF($F299&gt;0,INDEX('Trial balance'!$C$4:$C$1263,MATCH($F299,Account_num,0)),"")</f>
        <v/>
      </c>
      <c r="H299" s="742"/>
      <c r="I299" s="742"/>
    </row>
    <row r="300" spans="2:9" x14ac:dyDescent="0.25">
      <c r="B300" s="48"/>
      <c r="C300" s="48"/>
      <c r="D300" s="47"/>
      <c r="E300" s="47"/>
      <c r="F300" s="48"/>
      <c r="G300" s="48" t="str">
        <f>IF($F300&gt;0,INDEX('Trial balance'!$C$4:$C$1263,MATCH($F300,Account_num,0)),"")</f>
        <v/>
      </c>
      <c r="H300" s="742"/>
      <c r="I300" s="742"/>
    </row>
    <row r="301" spans="2:9" x14ac:dyDescent="0.25">
      <c r="B301" s="48"/>
      <c r="C301" s="48"/>
      <c r="D301" s="47"/>
      <c r="E301" s="47"/>
      <c r="F301" s="48"/>
      <c r="G301" s="48" t="str">
        <f>IF($F301&gt;0,INDEX('Trial balance'!$C$4:$C$1263,MATCH($F301,Account_num,0)),"")</f>
        <v/>
      </c>
      <c r="H301" s="742"/>
      <c r="I301" s="742"/>
    </row>
    <row r="302" spans="2:9" x14ac:dyDescent="0.25">
      <c r="B302" s="48"/>
      <c r="C302" s="48"/>
      <c r="D302" s="47"/>
      <c r="E302" s="47"/>
      <c r="F302" s="48"/>
      <c r="G302" s="48" t="str">
        <f>IF($F302&gt;0,INDEX('Trial balance'!$C$4:$C$1263,MATCH($F302,Account_num,0)),"")</f>
        <v/>
      </c>
      <c r="H302" s="742"/>
      <c r="I302" s="742"/>
    </row>
    <row r="303" spans="2:9" x14ac:dyDescent="0.25">
      <c r="B303" s="48"/>
      <c r="C303" s="48"/>
      <c r="D303" s="47"/>
      <c r="E303" s="47"/>
      <c r="F303" s="48"/>
      <c r="G303" s="48" t="str">
        <f>IF($F303&gt;0,INDEX('Trial balance'!$C$4:$C$1263,MATCH($F303,Account_num,0)),"")</f>
        <v/>
      </c>
      <c r="H303" s="742"/>
      <c r="I303" s="742"/>
    </row>
    <row r="304" spans="2:9" x14ac:dyDescent="0.25">
      <c r="B304" s="48"/>
      <c r="C304" s="48"/>
      <c r="D304" s="47"/>
      <c r="E304" s="47"/>
      <c r="F304" s="48"/>
      <c r="G304" s="48" t="str">
        <f>IF($F304&gt;0,INDEX('Trial balance'!$C$4:$C$1263,MATCH($F304,Account_num,0)),"")</f>
        <v/>
      </c>
      <c r="H304" s="742"/>
      <c r="I304" s="742"/>
    </row>
    <row r="305" spans="2:9" x14ac:dyDescent="0.25">
      <c r="B305" s="48"/>
      <c r="C305" s="48"/>
      <c r="D305" s="47"/>
      <c r="E305" s="47"/>
      <c r="F305" s="48"/>
      <c r="G305" s="48" t="str">
        <f>IF($F305&gt;0,INDEX('Trial balance'!$C$4:$C$1263,MATCH($F305,Account_num,0)),"")</f>
        <v/>
      </c>
      <c r="H305" s="742"/>
      <c r="I305" s="742"/>
    </row>
    <row r="306" spans="2:9" x14ac:dyDescent="0.25">
      <c r="B306" s="48"/>
      <c r="C306" s="48"/>
      <c r="D306" s="47"/>
      <c r="E306" s="47"/>
      <c r="F306" s="48"/>
      <c r="G306" s="48" t="str">
        <f>IF($F306&gt;0,INDEX('Trial balance'!$C$4:$C$1263,MATCH($F306,Account_num,0)),"")</f>
        <v/>
      </c>
      <c r="H306" s="742"/>
      <c r="I306" s="742"/>
    </row>
    <row r="307" spans="2:9" x14ac:dyDescent="0.25">
      <c r="B307" s="48"/>
      <c r="C307" s="48"/>
      <c r="D307" s="47"/>
      <c r="E307" s="47"/>
      <c r="F307" s="48"/>
      <c r="G307" s="48" t="str">
        <f>IF($F307&gt;0,INDEX('Trial balance'!$C$4:$C$1263,MATCH($F307,Account_num,0)),"")</f>
        <v/>
      </c>
      <c r="H307" s="742"/>
      <c r="I307" s="742"/>
    </row>
    <row r="308" spans="2:9" x14ac:dyDescent="0.25">
      <c r="B308" s="48"/>
      <c r="C308" s="48"/>
      <c r="D308" s="47"/>
      <c r="E308" s="47"/>
      <c r="F308" s="48"/>
      <c r="G308" s="48" t="str">
        <f>IF($F308&gt;0,INDEX('Trial balance'!$C$4:$C$1263,MATCH($F308,Account_num,0)),"")</f>
        <v/>
      </c>
      <c r="H308" s="742"/>
      <c r="I308" s="742"/>
    </row>
    <row r="309" spans="2:9" x14ac:dyDescent="0.25">
      <c r="B309" s="48"/>
      <c r="C309" s="48"/>
      <c r="D309" s="47"/>
      <c r="E309" s="47"/>
      <c r="F309" s="48"/>
      <c r="G309" s="48" t="str">
        <f>IF($F309&gt;0,INDEX('Trial balance'!$C$4:$C$1263,MATCH($F309,Account_num,0)),"")</f>
        <v/>
      </c>
      <c r="H309" s="742"/>
      <c r="I309" s="742"/>
    </row>
    <row r="310" spans="2:9" x14ac:dyDescent="0.25">
      <c r="B310" s="48"/>
      <c r="C310" s="48"/>
      <c r="D310" s="47"/>
      <c r="E310" s="47"/>
      <c r="F310" s="48"/>
      <c r="G310" s="48" t="str">
        <f>IF($F310&gt;0,INDEX('Trial balance'!$C$4:$C$1263,MATCH($F310,Account_num,0)),"")</f>
        <v/>
      </c>
      <c r="H310" s="742"/>
      <c r="I310" s="742"/>
    </row>
    <row r="311" spans="2:9" x14ac:dyDescent="0.25">
      <c r="B311" s="48"/>
      <c r="C311" s="48"/>
      <c r="D311" s="47"/>
      <c r="E311" s="47"/>
      <c r="F311" s="48"/>
      <c r="G311" s="48" t="str">
        <f>IF($F311&gt;0,INDEX('Trial balance'!$C$4:$C$1263,MATCH($F311,Account_num,0)),"")</f>
        <v/>
      </c>
      <c r="H311" s="742"/>
      <c r="I311" s="742"/>
    </row>
    <row r="312" spans="2:9" x14ac:dyDescent="0.25">
      <c r="B312" s="48"/>
      <c r="C312" s="48"/>
      <c r="D312" s="47"/>
      <c r="E312" s="47"/>
      <c r="F312" s="48"/>
      <c r="G312" s="48" t="str">
        <f>IF($F312&gt;0,INDEX('Trial balance'!$C$4:$C$1263,MATCH($F312,Account_num,0)),"")</f>
        <v/>
      </c>
      <c r="H312" s="742"/>
      <c r="I312" s="742"/>
    </row>
    <row r="313" spans="2:9" x14ac:dyDescent="0.25">
      <c r="B313" s="48"/>
      <c r="C313" s="48"/>
      <c r="D313" s="47"/>
      <c r="E313" s="47"/>
      <c r="F313" s="48"/>
      <c r="G313" s="48" t="str">
        <f>IF($F313&gt;0,INDEX('Trial balance'!$C$4:$C$1263,MATCH($F313,Account_num,0)),"")</f>
        <v/>
      </c>
      <c r="H313" s="742"/>
      <c r="I313" s="742"/>
    </row>
    <row r="314" spans="2:9" x14ac:dyDescent="0.25">
      <c r="B314" s="48"/>
      <c r="C314" s="48"/>
      <c r="D314" s="47"/>
      <c r="E314" s="47"/>
      <c r="F314" s="48"/>
      <c r="G314" s="48" t="str">
        <f>IF($F314&gt;0,INDEX('Trial balance'!$C$4:$C$1263,MATCH($F314,Account_num,0)),"")</f>
        <v/>
      </c>
      <c r="H314" s="742"/>
      <c r="I314" s="742"/>
    </row>
    <row r="315" spans="2:9" x14ac:dyDescent="0.25">
      <c r="B315" s="48"/>
      <c r="C315" s="48"/>
      <c r="D315" s="47"/>
      <c r="E315" s="47"/>
      <c r="F315" s="48"/>
      <c r="G315" s="48" t="str">
        <f>IF($F315&gt;0,INDEX('Trial balance'!$C$4:$C$1263,MATCH($F315,Account_num,0)),"")</f>
        <v/>
      </c>
      <c r="H315" s="742"/>
      <c r="I315" s="742"/>
    </row>
    <row r="316" spans="2:9" x14ac:dyDescent="0.25">
      <c r="B316" s="48"/>
      <c r="C316" s="48"/>
      <c r="D316" s="47"/>
      <c r="E316" s="47"/>
      <c r="F316" s="48"/>
      <c r="G316" s="48" t="str">
        <f>IF($F316&gt;0,INDEX('Trial balance'!$C$4:$C$1263,MATCH($F316,Account_num,0)),"")</f>
        <v/>
      </c>
      <c r="H316" s="742"/>
      <c r="I316" s="742"/>
    </row>
    <row r="317" spans="2:9" x14ac:dyDescent="0.25">
      <c r="B317" s="48"/>
      <c r="C317" s="48"/>
      <c r="D317" s="47"/>
      <c r="E317" s="47"/>
      <c r="F317" s="48"/>
      <c r="G317" s="48" t="str">
        <f>IF($F317&gt;0,INDEX('Trial balance'!$C$4:$C$1263,MATCH($F317,Account_num,0)),"")</f>
        <v/>
      </c>
      <c r="H317" s="742"/>
      <c r="I317" s="742"/>
    </row>
    <row r="318" spans="2:9" x14ac:dyDescent="0.25">
      <c r="B318" s="48"/>
      <c r="C318" s="48"/>
      <c r="D318" s="47"/>
      <c r="E318" s="47"/>
      <c r="F318" s="48"/>
      <c r="G318" s="48" t="str">
        <f>IF($F318&gt;0,INDEX('Trial balance'!$C$4:$C$1263,MATCH($F318,Account_num,0)),"")</f>
        <v/>
      </c>
      <c r="H318" s="742"/>
      <c r="I318" s="742"/>
    </row>
    <row r="319" spans="2:9" x14ac:dyDescent="0.25">
      <c r="B319" s="48"/>
      <c r="C319" s="48"/>
      <c r="D319" s="47"/>
      <c r="E319" s="47"/>
      <c r="F319" s="48"/>
      <c r="G319" s="48" t="str">
        <f>IF($F319&gt;0,INDEX('Trial balance'!$C$4:$C$1263,MATCH($F319,Account_num,0)),"")</f>
        <v/>
      </c>
      <c r="H319" s="742"/>
      <c r="I319" s="742"/>
    </row>
    <row r="320" spans="2:9" x14ac:dyDescent="0.25">
      <c r="B320" s="48"/>
      <c r="C320" s="48"/>
      <c r="D320" s="47"/>
      <c r="E320" s="47"/>
      <c r="F320" s="48"/>
      <c r="G320" s="48" t="str">
        <f>IF($F320&gt;0,INDEX('Trial balance'!$C$4:$C$1263,MATCH($F320,Account_num,0)),"")</f>
        <v/>
      </c>
      <c r="H320" s="742"/>
      <c r="I320" s="742"/>
    </row>
    <row r="321" spans="2:9" x14ac:dyDescent="0.25">
      <c r="B321" s="48"/>
      <c r="C321" s="48"/>
      <c r="D321" s="47"/>
      <c r="E321" s="47"/>
      <c r="F321" s="48"/>
      <c r="G321" s="48" t="str">
        <f>IF($F321&gt;0,INDEX('Trial balance'!$C$4:$C$1263,MATCH($F321,Account_num,0)),"")</f>
        <v/>
      </c>
      <c r="H321" s="742"/>
      <c r="I321" s="742"/>
    </row>
    <row r="322" spans="2:9" x14ac:dyDescent="0.25">
      <c r="B322" s="48"/>
      <c r="C322" s="48"/>
      <c r="D322" s="47"/>
      <c r="E322" s="47"/>
      <c r="F322" s="48"/>
      <c r="G322" s="48" t="str">
        <f>IF($F322&gt;0,INDEX('Trial balance'!$C$4:$C$1263,MATCH($F322,Account_num,0)),"")</f>
        <v/>
      </c>
      <c r="H322" s="742"/>
      <c r="I322" s="742"/>
    </row>
    <row r="323" spans="2:9" x14ac:dyDescent="0.25">
      <c r="B323" s="48"/>
      <c r="C323" s="48"/>
      <c r="D323" s="47"/>
      <c r="E323" s="47"/>
      <c r="F323" s="48"/>
      <c r="G323" s="48" t="str">
        <f>IF($F323&gt;0,INDEX('Trial balance'!$C$4:$C$1263,MATCH($F323,Account_num,0)),"")</f>
        <v/>
      </c>
      <c r="H323" s="742"/>
      <c r="I323" s="742"/>
    </row>
    <row r="324" spans="2:9" x14ac:dyDescent="0.25">
      <c r="B324" s="48"/>
      <c r="C324" s="48"/>
      <c r="D324" s="47"/>
      <c r="E324" s="47"/>
      <c r="F324" s="48"/>
      <c r="G324" s="48" t="str">
        <f>IF($F324&gt;0,INDEX('Trial balance'!$C$4:$C$1263,MATCH($F324,Account_num,0)),"")</f>
        <v/>
      </c>
      <c r="H324" s="742"/>
      <c r="I324" s="742"/>
    </row>
    <row r="325" spans="2:9" x14ac:dyDescent="0.25">
      <c r="B325" s="48"/>
      <c r="C325" s="48"/>
      <c r="D325" s="47"/>
      <c r="E325" s="47"/>
      <c r="F325" s="48"/>
      <c r="G325" s="48" t="str">
        <f>IF($F325&gt;0,INDEX('Trial balance'!$C$4:$C$1263,MATCH($F325,Account_num,0)),"")</f>
        <v/>
      </c>
      <c r="H325" s="742"/>
      <c r="I325" s="742"/>
    </row>
    <row r="326" spans="2:9" x14ac:dyDescent="0.25">
      <c r="B326" s="48"/>
      <c r="C326" s="48"/>
      <c r="D326" s="47"/>
      <c r="E326" s="47"/>
      <c r="F326" s="48"/>
      <c r="G326" s="48" t="str">
        <f>IF($F326&gt;0,INDEX('Trial balance'!$C$4:$C$1263,MATCH($F326,Account_num,0)),"")</f>
        <v/>
      </c>
      <c r="H326" s="742"/>
      <c r="I326" s="742"/>
    </row>
    <row r="327" spans="2:9" x14ac:dyDescent="0.25">
      <c r="B327" s="48"/>
      <c r="C327" s="48"/>
      <c r="D327" s="47"/>
      <c r="E327" s="47"/>
      <c r="F327" s="48"/>
      <c r="G327" s="48" t="str">
        <f>IF($F327&gt;0,INDEX('Trial balance'!$C$4:$C$1263,MATCH($F327,Account_num,0)),"")</f>
        <v/>
      </c>
      <c r="H327" s="742"/>
      <c r="I327" s="742"/>
    </row>
    <row r="328" spans="2:9" x14ac:dyDescent="0.25">
      <c r="B328" s="48"/>
      <c r="C328" s="48"/>
      <c r="D328" s="47"/>
      <c r="E328" s="47"/>
      <c r="F328" s="48"/>
      <c r="G328" s="48" t="str">
        <f>IF($F328&gt;0,INDEX('Trial balance'!$C$4:$C$1263,MATCH($F328,Account_num,0)),"")</f>
        <v/>
      </c>
      <c r="H328" s="742"/>
      <c r="I328" s="742"/>
    </row>
    <row r="329" spans="2:9" x14ac:dyDescent="0.25">
      <c r="B329" s="48"/>
      <c r="C329" s="48"/>
      <c r="D329" s="47"/>
      <c r="E329" s="47"/>
      <c r="F329" s="48"/>
      <c r="G329" s="48" t="str">
        <f>IF($F329&gt;0,INDEX('Trial balance'!$C$4:$C$1263,MATCH($F329,Account_num,0)),"")</f>
        <v/>
      </c>
      <c r="H329" s="742"/>
      <c r="I329" s="742"/>
    </row>
    <row r="330" spans="2:9" x14ac:dyDescent="0.25">
      <c r="B330" s="48"/>
      <c r="C330" s="48"/>
      <c r="D330" s="47"/>
      <c r="E330" s="47"/>
      <c r="F330" s="48"/>
      <c r="G330" s="48" t="str">
        <f>IF($F330&gt;0,INDEX('Trial balance'!$C$4:$C$1263,MATCH($F330,Account_num,0)),"")</f>
        <v/>
      </c>
      <c r="H330" s="742"/>
      <c r="I330" s="742"/>
    </row>
    <row r="331" spans="2:9" x14ac:dyDescent="0.25">
      <c r="B331" s="48"/>
      <c r="C331" s="48"/>
      <c r="D331" s="47"/>
      <c r="E331" s="47"/>
      <c r="F331" s="48"/>
      <c r="G331" s="48" t="str">
        <f>IF($F331&gt;0,INDEX('Trial balance'!$C$4:$C$1263,MATCH($F331,Account_num,0)),"")</f>
        <v/>
      </c>
      <c r="H331" s="742"/>
      <c r="I331" s="742"/>
    </row>
    <row r="332" spans="2:9" x14ac:dyDescent="0.25">
      <c r="B332" s="48"/>
      <c r="C332" s="48"/>
      <c r="D332" s="47"/>
      <c r="E332" s="47"/>
      <c r="F332" s="48"/>
      <c r="G332" s="48" t="str">
        <f>IF($F332&gt;0,INDEX('Trial balance'!$C$4:$C$1263,MATCH($F332,Account_num,0)),"")</f>
        <v/>
      </c>
      <c r="H332" s="742"/>
      <c r="I332" s="742"/>
    </row>
    <row r="333" spans="2:9" x14ac:dyDescent="0.25">
      <c r="B333" s="48"/>
      <c r="C333" s="48"/>
      <c r="D333" s="47"/>
      <c r="E333" s="47"/>
      <c r="F333" s="48"/>
      <c r="G333" s="48" t="str">
        <f>IF($F333&gt;0,INDEX('Trial balance'!$C$4:$C$1263,MATCH($F333,Account_num,0)),"")</f>
        <v/>
      </c>
      <c r="H333" s="742"/>
      <c r="I333" s="742"/>
    </row>
    <row r="334" spans="2:9" x14ac:dyDescent="0.25">
      <c r="B334" s="48"/>
      <c r="C334" s="48"/>
      <c r="D334" s="47"/>
      <c r="E334" s="47"/>
      <c r="F334" s="48"/>
      <c r="G334" s="48" t="str">
        <f>IF($F334&gt;0,INDEX('Trial balance'!$C$4:$C$1263,MATCH($F334,Account_num,0)),"")</f>
        <v/>
      </c>
      <c r="H334" s="742"/>
      <c r="I334" s="742"/>
    </row>
    <row r="335" spans="2:9" x14ac:dyDescent="0.25">
      <c r="B335" s="48"/>
      <c r="C335" s="48"/>
      <c r="D335" s="47"/>
      <c r="E335" s="47"/>
      <c r="F335" s="48"/>
      <c r="G335" s="48" t="str">
        <f>IF($F335&gt;0,INDEX('Trial balance'!$C$4:$C$1263,MATCH($F335,Account_num,0)),"")</f>
        <v/>
      </c>
      <c r="H335" s="742"/>
      <c r="I335" s="742"/>
    </row>
    <row r="336" spans="2:9" x14ac:dyDescent="0.25">
      <c r="B336" s="48"/>
      <c r="C336" s="48"/>
      <c r="D336" s="47"/>
      <c r="E336" s="47"/>
      <c r="F336" s="48"/>
      <c r="G336" s="48" t="str">
        <f>IF($F336&gt;0,INDEX('Trial balance'!$C$4:$C$1263,MATCH($F336,Account_num,0)),"")</f>
        <v/>
      </c>
      <c r="H336" s="742"/>
      <c r="I336" s="742"/>
    </row>
    <row r="337" spans="2:9" x14ac:dyDescent="0.25">
      <c r="B337" s="48"/>
      <c r="C337" s="48"/>
      <c r="D337" s="47"/>
      <c r="E337" s="47"/>
      <c r="F337" s="48"/>
      <c r="G337" s="48" t="str">
        <f>IF($F337&gt;0,INDEX('Trial balance'!$C$4:$C$1263,MATCH($F337,Account_num,0)),"")</f>
        <v/>
      </c>
      <c r="H337" s="742"/>
      <c r="I337" s="742"/>
    </row>
    <row r="338" spans="2:9" x14ac:dyDescent="0.25">
      <c r="B338" s="48"/>
      <c r="C338" s="48"/>
      <c r="D338" s="47"/>
      <c r="E338" s="47"/>
      <c r="F338" s="48"/>
      <c r="G338" s="48" t="str">
        <f>IF($F338&gt;0,INDEX('Trial balance'!$C$4:$C$1263,MATCH($F338,Account_num,0)),"")</f>
        <v/>
      </c>
      <c r="H338" s="742"/>
      <c r="I338" s="742"/>
    </row>
    <row r="339" spans="2:9" x14ac:dyDescent="0.25">
      <c r="B339" s="48"/>
      <c r="C339" s="48"/>
      <c r="D339" s="47"/>
      <c r="E339" s="47"/>
      <c r="F339" s="48"/>
      <c r="G339" s="48" t="str">
        <f>IF($F339&gt;0,INDEX('Trial balance'!$C$4:$C$1263,MATCH($F339,Account_num,0)),"")</f>
        <v/>
      </c>
      <c r="H339" s="742"/>
      <c r="I339" s="742"/>
    </row>
    <row r="340" spans="2:9" x14ac:dyDescent="0.25">
      <c r="B340" s="48"/>
      <c r="C340" s="48"/>
      <c r="D340" s="47"/>
      <c r="E340" s="47"/>
      <c r="F340" s="48"/>
      <c r="G340" s="48" t="str">
        <f>IF($F340&gt;0,INDEX('Trial balance'!$C$4:$C$1263,MATCH($F340,Account_num,0)),"")</f>
        <v/>
      </c>
      <c r="H340" s="742"/>
      <c r="I340" s="742"/>
    </row>
    <row r="341" spans="2:9" x14ac:dyDescent="0.25">
      <c r="B341" s="48"/>
      <c r="C341" s="48"/>
      <c r="D341" s="47"/>
      <c r="E341" s="47"/>
      <c r="F341" s="48"/>
      <c r="G341" s="48" t="str">
        <f>IF($F341&gt;0,INDEX('Trial balance'!$C$4:$C$1263,MATCH($F341,Account_num,0)),"")</f>
        <v/>
      </c>
      <c r="H341" s="742"/>
      <c r="I341" s="742"/>
    </row>
    <row r="342" spans="2:9" x14ac:dyDescent="0.25">
      <c r="B342" s="48"/>
      <c r="C342" s="48"/>
      <c r="D342" s="47"/>
      <c r="E342" s="47"/>
      <c r="F342" s="48"/>
      <c r="G342" s="48" t="str">
        <f>IF($F342&gt;0,INDEX('Trial balance'!$C$4:$C$1263,MATCH($F342,Account_num,0)),"")</f>
        <v/>
      </c>
      <c r="H342" s="742"/>
      <c r="I342" s="742"/>
    </row>
    <row r="343" spans="2:9" x14ac:dyDescent="0.25">
      <c r="B343" s="48"/>
      <c r="C343" s="48"/>
      <c r="D343" s="47"/>
      <c r="E343" s="47"/>
      <c r="F343" s="48"/>
      <c r="G343" s="48" t="str">
        <f>IF($F343&gt;0,INDEX('Trial balance'!$C$4:$C$1263,MATCH($F343,Account_num,0)),"")</f>
        <v/>
      </c>
      <c r="H343" s="742"/>
      <c r="I343" s="742"/>
    </row>
    <row r="344" spans="2:9" x14ac:dyDescent="0.25">
      <c r="B344" s="48"/>
      <c r="C344" s="48"/>
      <c r="D344" s="47"/>
      <c r="E344" s="47"/>
      <c r="F344" s="48"/>
      <c r="G344" s="48" t="str">
        <f>IF($F344&gt;0,INDEX('Trial balance'!$C$4:$C$1263,MATCH($F344,Account_num,0)),"")</f>
        <v/>
      </c>
      <c r="H344" s="742"/>
      <c r="I344" s="742"/>
    </row>
    <row r="345" spans="2:9" x14ac:dyDescent="0.25">
      <c r="B345" s="48"/>
      <c r="C345" s="48"/>
      <c r="D345" s="47"/>
      <c r="E345" s="47"/>
      <c r="F345" s="48"/>
      <c r="G345" s="48" t="str">
        <f>IF($F345&gt;0,INDEX('Trial balance'!$C$4:$C$1263,MATCH($F345,Account_num,0)),"")</f>
        <v/>
      </c>
      <c r="H345" s="742"/>
      <c r="I345" s="742"/>
    </row>
    <row r="346" spans="2:9" x14ac:dyDescent="0.25">
      <c r="B346" s="48"/>
      <c r="C346" s="48"/>
      <c r="D346" s="47"/>
      <c r="E346" s="47"/>
      <c r="F346" s="48"/>
      <c r="G346" s="48" t="str">
        <f>IF($F346&gt;0,INDEX('Trial balance'!$C$4:$C$1263,MATCH($F346,Account_num,0)),"")</f>
        <v/>
      </c>
      <c r="H346" s="742"/>
      <c r="I346" s="742"/>
    </row>
    <row r="347" spans="2:9" x14ac:dyDescent="0.25">
      <c r="B347" s="48"/>
      <c r="C347" s="48"/>
      <c r="D347" s="47"/>
      <c r="E347" s="47"/>
      <c r="F347" s="48"/>
      <c r="G347" s="48" t="str">
        <f>IF($F347&gt;0,INDEX('Trial balance'!$C$4:$C$1263,MATCH($F347,Account_num,0)),"")</f>
        <v/>
      </c>
      <c r="H347" s="742"/>
      <c r="I347" s="742"/>
    </row>
    <row r="348" spans="2:9" x14ac:dyDescent="0.25">
      <c r="B348" s="48"/>
      <c r="C348" s="48"/>
      <c r="D348" s="47"/>
      <c r="E348" s="47"/>
      <c r="F348" s="48"/>
      <c r="G348" s="48" t="str">
        <f>IF($F348&gt;0,INDEX('Trial balance'!$C$4:$C$1263,MATCH($F348,Account_num,0)),"")</f>
        <v/>
      </c>
      <c r="H348" s="742"/>
      <c r="I348" s="742"/>
    </row>
    <row r="349" spans="2:9" x14ac:dyDescent="0.25">
      <c r="B349" s="48"/>
      <c r="C349" s="48"/>
      <c r="D349" s="47"/>
      <c r="E349" s="47"/>
      <c r="F349" s="48"/>
      <c r="G349" s="48" t="str">
        <f>IF($F349&gt;0,INDEX('Trial balance'!$C$4:$C$1263,MATCH($F349,Account_num,0)),"")</f>
        <v/>
      </c>
      <c r="H349" s="742"/>
      <c r="I349" s="742"/>
    </row>
    <row r="350" spans="2:9" x14ac:dyDescent="0.25">
      <c r="B350" s="48"/>
      <c r="C350" s="48"/>
      <c r="D350" s="47"/>
      <c r="E350" s="47"/>
      <c r="F350" s="48"/>
      <c r="G350" s="48" t="str">
        <f>IF($F350&gt;0,INDEX('Trial balance'!$C$4:$C$1263,MATCH($F350,Account_num,0)),"")</f>
        <v/>
      </c>
      <c r="H350" s="742"/>
      <c r="I350" s="742"/>
    </row>
    <row r="351" spans="2:9" x14ac:dyDescent="0.25">
      <c r="B351" s="48"/>
      <c r="C351" s="48"/>
      <c r="D351" s="47"/>
      <c r="E351" s="47"/>
      <c r="F351" s="48"/>
      <c r="G351" s="48" t="str">
        <f>IF($F351&gt;0,INDEX('Trial balance'!$C$4:$C$1263,MATCH($F351,Account_num,0)),"")</f>
        <v/>
      </c>
      <c r="H351" s="742"/>
      <c r="I351" s="742"/>
    </row>
    <row r="352" spans="2:9" x14ac:dyDescent="0.25">
      <c r="B352" s="48"/>
      <c r="C352" s="48"/>
      <c r="D352" s="47"/>
      <c r="E352" s="47"/>
      <c r="F352" s="48"/>
      <c r="G352" s="48" t="str">
        <f>IF($F352&gt;0,INDEX('Trial balance'!$C$4:$C$1263,MATCH($F352,Account_num,0)),"")</f>
        <v/>
      </c>
      <c r="H352" s="742"/>
      <c r="I352" s="742"/>
    </row>
    <row r="353" spans="2:9" x14ac:dyDescent="0.25">
      <c r="B353" s="48"/>
      <c r="C353" s="48"/>
      <c r="D353" s="47"/>
      <c r="E353" s="47"/>
      <c r="F353" s="48"/>
      <c r="G353" s="48" t="str">
        <f>IF($F353&gt;0,INDEX('Trial balance'!$C$4:$C$1263,MATCH($F353,Account_num,0)),"")</f>
        <v/>
      </c>
      <c r="H353" s="742"/>
      <c r="I353" s="742"/>
    </row>
    <row r="354" spans="2:9" x14ac:dyDescent="0.25">
      <c r="B354" s="48"/>
      <c r="C354" s="48"/>
      <c r="D354" s="47"/>
      <c r="E354" s="47"/>
      <c r="F354" s="48"/>
      <c r="G354" s="48" t="str">
        <f>IF($F354&gt;0,INDEX('Trial balance'!$C$4:$C$1263,MATCH($F354,Account_num,0)),"")</f>
        <v/>
      </c>
      <c r="H354" s="742"/>
      <c r="I354" s="742"/>
    </row>
    <row r="355" spans="2:9" x14ac:dyDescent="0.25">
      <c r="B355" s="48"/>
      <c r="C355" s="48"/>
      <c r="D355" s="47"/>
      <c r="E355" s="47"/>
      <c r="F355" s="48"/>
      <c r="G355" s="48" t="str">
        <f>IF($F355&gt;0,INDEX('Trial balance'!$C$4:$C$1263,MATCH($F355,Account_num,0)),"")</f>
        <v/>
      </c>
      <c r="H355" s="742"/>
      <c r="I355" s="742"/>
    </row>
    <row r="356" spans="2:9" x14ac:dyDescent="0.25">
      <c r="B356" s="48"/>
      <c r="C356" s="48"/>
      <c r="D356" s="47"/>
      <c r="E356" s="47"/>
      <c r="F356" s="48"/>
      <c r="G356" s="48" t="str">
        <f>IF($F356&gt;0,INDEX('Trial balance'!$C$4:$C$1263,MATCH($F356,Account_num,0)),"")</f>
        <v/>
      </c>
      <c r="H356" s="742"/>
      <c r="I356" s="742"/>
    </row>
    <row r="357" spans="2:9" x14ac:dyDescent="0.25">
      <c r="B357" s="48"/>
      <c r="C357" s="48"/>
      <c r="D357" s="47"/>
      <c r="E357" s="47"/>
      <c r="F357" s="48"/>
      <c r="G357" s="48" t="str">
        <f>IF($F357&gt;0,INDEX('Trial balance'!$C$4:$C$1263,MATCH($F357,Account_num,0)),"")</f>
        <v/>
      </c>
      <c r="H357" s="742"/>
      <c r="I357" s="742"/>
    </row>
    <row r="358" spans="2:9" x14ac:dyDescent="0.25">
      <c r="B358" s="48"/>
      <c r="C358" s="48"/>
      <c r="D358" s="47"/>
      <c r="E358" s="47"/>
      <c r="F358" s="48"/>
      <c r="G358" s="48" t="str">
        <f>IF($F358&gt;0,INDEX('Trial balance'!$C$4:$C$1263,MATCH($F358,Account_num,0)),"")</f>
        <v/>
      </c>
      <c r="H358" s="742"/>
      <c r="I358" s="742"/>
    </row>
    <row r="359" spans="2:9" x14ac:dyDescent="0.25">
      <c r="B359" s="48"/>
      <c r="C359" s="48"/>
      <c r="D359" s="47"/>
      <c r="E359" s="47"/>
      <c r="F359" s="48"/>
      <c r="G359" s="48" t="str">
        <f>IF($F359&gt;0,INDEX('Trial balance'!$C$4:$C$1263,MATCH($F359,Account_num,0)),"")</f>
        <v/>
      </c>
      <c r="H359" s="742"/>
      <c r="I359" s="742"/>
    </row>
    <row r="360" spans="2:9" x14ac:dyDescent="0.25">
      <c r="B360" s="48"/>
      <c r="C360" s="48"/>
      <c r="D360" s="47"/>
      <c r="E360" s="47"/>
      <c r="F360" s="48"/>
      <c r="G360" s="48" t="str">
        <f>IF($F360&gt;0,INDEX('Trial balance'!$C$4:$C$1263,MATCH($F360,Account_num,0)),"")</f>
        <v/>
      </c>
      <c r="H360" s="742"/>
      <c r="I360" s="742"/>
    </row>
    <row r="361" spans="2:9" x14ac:dyDescent="0.25">
      <c r="B361" s="48"/>
      <c r="C361" s="48"/>
      <c r="D361" s="47"/>
      <c r="E361" s="47"/>
      <c r="F361" s="48"/>
      <c r="G361" s="48" t="str">
        <f>IF($F361&gt;0,INDEX('Trial balance'!$C$4:$C$1263,MATCH($F361,Account_num,0)),"")</f>
        <v/>
      </c>
      <c r="H361" s="742"/>
      <c r="I361" s="742"/>
    </row>
    <row r="362" spans="2:9" x14ac:dyDescent="0.25">
      <c r="B362" s="48"/>
      <c r="C362" s="48"/>
      <c r="D362" s="47"/>
      <c r="E362" s="47"/>
      <c r="F362" s="48"/>
      <c r="G362" s="48" t="str">
        <f>IF($F362&gt;0,INDEX('Trial balance'!$C$4:$C$1263,MATCH($F362,Account_num,0)),"")</f>
        <v/>
      </c>
      <c r="H362" s="742"/>
      <c r="I362" s="742"/>
    </row>
    <row r="363" spans="2:9" x14ac:dyDescent="0.25">
      <c r="B363" s="48"/>
      <c r="C363" s="48"/>
      <c r="D363" s="47"/>
      <c r="E363" s="47"/>
      <c r="F363" s="48"/>
      <c r="G363" s="48" t="str">
        <f>IF($F363&gt;0,INDEX('Trial balance'!$C$4:$C$1263,MATCH($F363,Account_num,0)),"")</f>
        <v/>
      </c>
      <c r="H363" s="742"/>
      <c r="I363" s="742"/>
    </row>
    <row r="364" spans="2:9" x14ac:dyDescent="0.25">
      <c r="B364" s="48"/>
      <c r="C364" s="48"/>
      <c r="D364" s="47"/>
      <c r="E364" s="47"/>
      <c r="F364" s="48"/>
      <c r="G364" s="48" t="str">
        <f>IF($F364&gt;0,INDEX('Trial balance'!$C$4:$C$1263,MATCH($F364,Account_num,0)),"")</f>
        <v/>
      </c>
      <c r="H364" s="742"/>
      <c r="I364" s="742"/>
    </row>
    <row r="365" spans="2:9" x14ac:dyDescent="0.25">
      <c r="B365" s="48"/>
      <c r="C365" s="48"/>
      <c r="D365" s="47"/>
      <c r="E365" s="47"/>
      <c r="F365" s="48"/>
      <c r="G365" s="48" t="str">
        <f>IF($F365&gt;0,INDEX('Trial balance'!$C$4:$C$1263,MATCH($F365,Account_num,0)),"")</f>
        <v/>
      </c>
      <c r="H365" s="742"/>
      <c r="I365" s="742"/>
    </row>
    <row r="366" spans="2:9" x14ac:dyDescent="0.25">
      <c r="B366" s="48"/>
      <c r="C366" s="48"/>
      <c r="D366" s="47"/>
      <c r="E366" s="47"/>
      <c r="F366" s="48"/>
      <c r="G366" s="48" t="str">
        <f>IF($F366&gt;0,INDEX('Trial balance'!$C$4:$C$1263,MATCH($F366,Account_num,0)),"")</f>
        <v/>
      </c>
      <c r="H366" s="742"/>
      <c r="I366" s="742"/>
    </row>
    <row r="367" spans="2:9" x14ac:dyDescent="0.25">
      <c r="B367" s="48"/>
      <c r="C367" s="48"/>
      <c r="D367" s="47"/>
      <c r="E367" s="47"/>
      <c r="F367" s="48"/>
      <c r="G367" s="48" t="str">
        <f>IF($F367&gt;0,INDEX('Trial balance'!$C$4:$C$1263,MATCH($F367,Account_num,0)),"")</f>
        <v/>
      </c>
      <c r="H367" s="742"/>
      <c r="I367" s="742"/>
    </row>
    <row r="368" spans="2:9" x14ac:dyDescent="0.25">
      <c r="B368" s="48"/>
      <c r="C368" s="48"/>
      <c r="D368" s="47"/>
      <c r="E368" s="47"/>
      <c r="F368" s="48"/>
      <c r="G368" s="48" t="str">
        <f>IF($F368&gt;0,INDEX('Trial balance'!$C$4:$C$1263,MATCH($F368,Account_num,0)),"")</f>
        <v/>
      </c>
      <c r="H368" s="742"/>
      <c r="I368" s="742"/>
    </row>
    <row r="369" spans="2:9" x14ac:dyDescent="0.25">
      <c r="B369" s="48"/>
      <c r="C369" s="48"/>
      <c r="D369" s="47"/>
      <c r="E369" s="47"/>
      <c r="F369" s="48"/>
      <c r="G369" s="48" t="str">
        <f>IF($F369&gt;0,INDEX('Trial balance'!$C$4:$C$1263,MATCH($F369,Account_num,0)),"")</f>
        <v/>
      </c>
      <c r="H369" s="742"/>
      <c r="I369" s="742"/>
    </row>
    <row r="370" spans="2:9" x14ac:dyDescent="0.25">
      <c r="B370" s="48"/>
      <c r="C370" s="48"/>
      <c r="D370" s="47"/>
      <c r="E370" s="47"/>
      <c r="F370" s="48"/>
      <c r="G370" s="48" t="str">
        <f>IF($F370&gt;0,INDEX('Trial balance'!$C$4:$C$1263,MATCH($F370,Account_num,0)),"")</f>
        <v/>
      </c>
      <c r="H370" s="742"/>
      <c r="I370" s="742"/>
    </row>
    <row r="371" spans="2:9" x14ac:dyDescent="0.25">
      <c r="B371" s="48"/>
      <c r="C371" s="48"/>
      <c r="D371" s="47"/>
      <c r="E371" s="47"/>
      <c r="F371" s="48"/>
      <c r="G371" s="48" t="str">
        <f>IF($F371&gt;0,INDEX('Trial balance'!$C$4:$C$1263,MATCH($F371,Account_num,0)),"")</f>
        <v/>
      </c>
      <c r="H371" s="742"/>
      <c r="I371" s="742"/>
    </row>
    <row r="372" spans="2:9" x14ac:dyDescent="0.25">
      <c r="B372" s="48"/>
      <c r="C372" s="48"/>
      <c r="D372" s="47"/>
      <c r="E372" s="47"/>
      <c r="F372" s="48"/>
      <c r="G372" s="48" t="str">
        <f>IF($F372&gt;0,INDEX('Trial balance'!$C$4:$C$1263,MATCH($F372,Account_num,0)),"")</f>
        <v/>
      </c>
      <c r="H372" s="742"/>
      <c r="I372" s="742"/>
    </row>
    <row r="373" spans="2:9" x14ac:dyDescent="0.25">
      <c r="B373" s="48"/>
      <c r="C373" s="48"/>
      <c r="D373" s="47"/>
      <c r="E373" s="47"/>
      <c r="F373" s="48"/>
      <c r="G373" s="48" t="str">
        <f>IF($F373&gt;0,INDEX('Trial balance'!$C$4:$C$1263,MATCH($F373,Account_num,0)),"")</f>
        <v/>
      </c>
      <c r="H373" s="742"/>
      <c r="I373" s="742"/>
    </row>
    <row r="374" spans="2:9" x14ac:dyDescent="0.25">
      <c r="B374" s="48"/>
      <c r="C374" s="48"/>
      <c r="D374" s="47"/>
      <c r="E374" s="47"/>
      <c r="F374" s="48"/>
      <c r="G374" s="48" t="str">
        <f>IF($F374&gt;0,INDEX('Trial balance'!$C$4:$C$1263,MATCH($F374,Account_num,0)),"")</f>
        <v/>
      </c>
      <c r="H374" s="742"/>
      <c r="I374" s="742"/>
    </row>
    <row r="375" spans="2:9" x14ac:dyDescent="0.25">
      <c r="B375" s="48"/>
      <c r="C375" s="48"/>
      <c r="D375" s="47"/>
      <c r="E375" s="47"/>
      <c r="F375" s="48"/>
      <c r="G375" s="48" t="str">
        <f>IF($F375&gt;0,INDEX('Trial balance'!$C$4:$C$1263,MATCH($F375,Account_num,0)),"")</f>
        <v/>
      </c>
      <c r="H375" s="742"/>
      <c r="I375" s="742"/>
    </row>
    <row r="376" spans="2:9" x14ac:dyDescent="0.25">
      <c r="B376" s="48"/>
      <c r="C376" s="48"/>
      <c r="D376" s="47"/>
      <c r="E376" s="47"/>
      <c r="F376" s="48"/>
      <c r="G376" s="48" t="str">
        <f>IF($F376&gt;0,INDEX('Trial balance'!$C$4:$C$1263,MATCH($F376,Account_num,0)),"")</f>
        <v/>
      </c>
      <c r="H376" s="742"/>
      <c r="I376" s="742"/>
    </row>
    <row r="377" spans="2:9" x14ac:dyDescent="0.25">
      <c r="B377" s="48"/>
      <c r="C377" s="48"/>
      <c r="D377" s="47"/>
      <c r="E377" s="47"/>
      <c r="F377" s="48"/>
      <c r="G377" s="48" t="str">
        <f>IF($F377&gt;0,INDEX('Trial balance'!$C$4:$C$1263,MATCH($F377,Account_num,0)),"")</f>
        <v/>
      </c>
      <c r="H377" s="742"/>
      <c r="I377" s="742"/>
    </row>
    <row r="378" spans="2:9" x14ac:dyDescent="0.25">
      <c r="B378" s="48"/>
      <c r="C378" s="48"/>
      <c r="D378" s="47"/>
      <c r="E378" s="47"/>
      <c r="F378" s="48"/>
      <c r="G378" s="48" t="str">
        <f>IF($F378&gt;0,INDEX('Trial balance'!$C$4:$C$1263,MATCH($F378,Account_num,0)),"")</f>
        <v/>
      </c>
      <c r="H378" s="742"/>
      <c r="I378" s="742"/>
    </row>
    <row r="379" spans="2:9" x14ac:dyDescent="0.25">
      <c r="B379" s="48"/>
      <c r="C379" s="48"/>
      <c r="D379" s="47"/>
      <c r="E379" s="47"/>
      <c r="F379" s="48"/>
      <c r="G379" s="48" t="str">
        <f>IF($F379&gt;0,INDEX('Trial balance'!$C$4:$C$1263,MATCH($F379,Account_num,0)),"")</f>
        <v/>
      </c>
      <c r="H379" s="742"/>
      <c r="I379" s="742"/>
    </row>
    <row r="380" spans="2:9" x14ac:dyDescent="0.25">
      <c r="B380" s="48"/>
      <c r="C380" s="48"/>
      <c r="D380" s="47"/>
      <c r="E380" s="47"/>
      <c r="F380" s="48"/>
      <c r="G380" s="48" t="str">
        <f>IF($F380&gt;0,INDEX('Trial balance'!$C$4:$C$1263,MATCH($F380,Account_num,0)),"")</f>
        <v/>
      </c>
      <c r="H380" s="742"/>
      <c r="I380" s="742"/>
    </row>
    <row r="381" spans="2:9" x14ac:dyDescent="0.25">
      <c r="B381" s="48"/>
      <c r="C381" s="48"/>
      <c r="D381" s="47"/>
      <c r="E381" s="47"/>
      <c r="F381" s="48"/>
      <c r="G381" s="48" t="str">
        <f>IF($F381&gt;0,INDEX('Trial balance'!$C$4:$C$1263,MATCH($F381,Account_num,0)),"")</f>
        <v/>
      </c>
      <c r="H381" s="742"/>
      <c r="I381" s="742"/>
    </row>
    <row r="382" spans="2:9" x14ac:dyDescent="0.25">
      <c r="B382" s="48"/>
      <c r="C382" s="48"/>
      <c r="D382" s="47"/>
      <c r="E382" s="47"/>
      <c r="F382" s="48"/>
      <c r="G382" s="48" t="str">
        <f>IF($F382&gt;0,INDEX('Trial balance'!$C$4:$C$1263,MATCH($F382,Account_num,0)),"")</f>
        <v/>
      </c>
      <c r="H382" s="742"/>
      <c r="I382" s="742"/>
    </row>
    <row r="383" spans="2:9" x14ac:dyDescent="0.25">
      <c r="B383" s="48"/>
      <c r="C383" s="48"/>
      <c r="D383" s="47"/>
      <c r="E383" s="47"/>
      <c r="F383" s="48"/>
      <c r="G383" s="48" t="str">
        <f>IF($F383&gt;0,INDEX('Trial balance'!$C$4:$C$1263,MATCH($F383,Account_num,0)),"")</f>
        <v/>
      </c>
      <c r="H383" s="742"/>
      <c r="I383" s="742"/>
    </row>
    <row r="384" spans="2:9" x14ac:dyDescent="0.25">
      <c r="B384" s="48"/>
      <c r="C384" s="48"/>
      <c r="D384" s="47"/>
      <c r="E384" s="47"/>
      <c r="F384" s="48"/>
      <c r="G384" s="48" t="str">
        <f>IF($F384&gt;0,INDEX('Trial balance'!$C$4:$C$1263,MATCH($F384,Account_num,0)),"")</f>
        <v/>
      </c>
      <c r="H384" s="742"/>
      <c r="I384" s="742"/>
    </row>
    <row r="385" spans="2:9" x14ac:dyDescent="0.25">
      <c r="B385" s="48"/>
      <c r="C385" s="48"/>
      <c r="D385" s="47"/>
      <c r="E385" s="47"/>
      <c r="F385" s="48"/>
      <c r="G385" s="48" t="str">
        <f>IF($F385&gt;0,INDEX('Trial balance'!$C$4:$C$1263,MATCH($F385,Account_num,0)),"")</f>
        <v/>
      </c>
      <c r="H385" s="742"/>
      <c r="I385" s="742"/>
    </row>
    <row r="386" spans="2:9" x14ac:dyDescent="0.25">
      <c r="B386" s="48"/>
      <c r="C386" s="48"/>
      <c r="D386" s="47"/>
      <c r="E386" s="47"/>
      <c r="F386" s="48"/>
      <c r="G386" s="48" t="str">
        <f>IF($F386&gt;0,INDEX('Trial balance'!$C$4:$C$1263,MATCH($F386,Account_num,0)),"")</f>
        <v/>
      </c>
      <c r="H386" s="742"/>
      <c r="I386" s="742"/>
    </row>
    <row r="387" spans="2:9" x14ac:dyDescent="0.25">
      <c r="B387" s="48"/>
      <c r="C387" s="48"/>
      <c r="D387" s="47"/>
      <c r="E387" s="47"/>
      <c r="F387" s="48"/>
      <c r="G387" s="48" t="str">
        <f>IF($F387&gt;0,INDEX('Trial balance'!$C$4:$C$1263,MATCH($F387,Account_num,0)),"")</f>
        <v/>
      </c>
      <c r="H387" s="742"/>
      <c r="I387" s="742"/>
    </row>
    <row r="388" spans="2:9" x14ac:dyDescent="0.25">
      <c r="B388" s="48"/>
      <c r="C388" s="48"/>
      <c r="D388" s="47"/>
      <c r="E388" s="47"/>
      <c r="F388" s="48"/>
      <c r="G388" s="48" t="str">
        <f>IF($F388&gt;0,INDEX('Trial balance'!$C$4:$C$1263,MATCH($F388,Account_num,0)),"")</f>
        <v/>
      </c>
      <c r="H388" s="742"/>
      <c r="I388" s="742"/>
    </row>
    <row r="389" spans="2:9" x14ac:dyDescent="0.25">
      <c r="B389" s="48"/>
      <c r="C389" s="48"/>
      <c r="D389" s="47"/>
      <c r="E389" s="47"/>
      <c r="F389" s="48"/>
      <c r="G389" s="48" t="str">
        <f>IF($F389&gt;0,INDEX('Trial balance'!$C$4:$C$1263,MATCH($F389,Account_num,0)),"")</f>
        <v/>
      </c>
      <c r="H389" s="742"/>
      <c r="I389" s="742"/>
    </row>
    <row r="390" spans="2:9" x14ac:dyDescent="0.25">
      <c r="B390" s="48"/>
      <c r="C390" s="48"/>
      <c r="D390" s="47"/>
      <c r="E390" s="47"/>
      <c r="F390" s="48"/>
      <c r="G390" s="48" t="str">
        <f>IF($F390&gt;0,INDEX('Trial balance'!$C$4:$C$1263,MATCH($F390,Account_num,0)),"")</f>
        <v/>
      </c>
      <c r="H390" s="742"/>
      <c r="I390" s="742"/>
    </row>
    <row r="391" spans="2:9" x14ac:dyDescent="0.25">
      <c r="B391" s="48"/>
      <c r="C391" s="48"/>
      <c r="D391" s="47"/>
      <c r="E391" s="47"/>
      <c r="F391" s="48"/>
      <c r="G391" s="48" t="str">
        <f>IF($F391&gt;0,INDEX('Trial balance'!$C$4:$C$1263,MATCH($F391,Account_num,0)),"")</f>
        <v/>
      </c>
      <c r="H391" s="742"/>
      <c r="I391" s="742"/>
    </row>
    <row r="392" spans="2:9" x14ac:dyDescent="0.25">
      <c r="B392" s="48"/>
      <c r="C392" s="48"/>
      <c r="D392" s="47"/>
      <c r="E392" s="47"/>
      <c r="F392" s="48"/>
      <c r="G392" s="48" t="str">
        <f>IF($F392&gt;0,INDEX('Trial balance'!$C$4:$C$1263,MATCH($F392,Account_num,0)),"")</f>
        <v/>
      </c>
      <c r="H392" s="742"/>
      <c r="I392" s="742"/>
    </row>
    <row r="393" spans="2:9" x14ac:dyDescent="0.25">
      <c r="B393" s="48"/>
      <c r="C393" s="48"/>
      <c r="D393" s="47"/>
      <c r="E393" s="47"/>
      <c r="F393" s="48"/>
      <c r="G393" s="48" t="str">
        <f>IF($F393&gt;0,INDEX('Trial balance'!$C$4:$C$1263,MATCH($F393,Account_num,0)),"")</f>
        <v/>
      </c>
      <c r="H393" s="742"/>
      <c r="I393" s="742"/>
    </row>
    <row r="394" spans="2:9" x14ac:dyDescent="0.25">
      <c r="B394" s="48"/>
      <c r="C394" s="48"/>
      <c r="D394" s="47"/>
      <c r="E394" s="47"/>
      <c r="F394" s="48"/>
      <c r="G394" s="48" t="str">
        <f>IF($F394&gt;0,INDEX('Trial balance'!$C$4:$C$1263,MATCH($F394,Account_num,0)),"")</f>
        <v/>
      </c>
      <c r="H394" s="742"/>
      <c r="I394" s="742"/>
    </row>
    <row r="395" spans="2:9" x14ac:dyDescent="0.25">
      <c r="B395" s="48"/>
      <c r="C395" s="48"/>
      <c r="D395" s="47"/>
      <c r="E395" s="47"/>
      <c r="F395" s="48"/>
      <c r="G395" s="48" t="str">
        <f>IF($F395&gt;0,INDEX('Trial balance'!$C$4:$C$1263,MATCH($F395,Account_num,0)),"")</f>
        <v/>
      </c>
      <c r="H395" s="742"/>
      <c r="I395" s="742"/>
    </row>
    <row r="396" spans="2:9" x14ac:dyDescent="0.25">
      <c r="B396" s="48"/>
      <c r="C396" s="48"/>
      <c r="D396" s="47"/>
      <c r="E396" s="47"/>
      <c r="F396" s="48"/>
      <c r="G396" s="48" t="str">
        <f>IF($F396&gt;0,INDEX('Trial balance'!$C$4:$C$1263,MATCH($F396,Account_num,0)),"")</f>
        <v/>
      </c>
      <c r="H396" s="742"/>
      <c r="I396" s="742"/>
    </row>
    <row r="397" spans="2:9" x14ac:dyDescent="0.25">
      <c r="B397" s="48"/>
      <c r="C397" s="48"/>
      <c r="D397" s="47"/>
      <c r="E397" s="47"/>
      <c r="F397" s="48"/>
      <c r="G397" s="48" t="str">
        <f>IF($F397&gt;0,INDEX('Trial balance'!$C$4:$C$1263,MATCH($F397,Account_num,0)),"")</f>
        <v/>
      </c>
      <c r="H397" s="742"/>
      <c r="I397" s="742"/>
    </row>
    <row r="398" spans="2:9" x14ac:dyDescent="0.25">
      <c r="B398" s="48"/>
      <c r="C398" s="48"/>
      <c r="D398" s="47"/>
      <c r="E398" s="47"/>
      <c r="F398" s="48"/>
      <c r="G398" s="48" t="str">
        <f>IF($F398&gt;0,INDEX('Trial balance'!$C$4:$C$1263,MATCH($F398,Account_num,0)),"")</f>
        <v/>
      </c>
      <c r="H398" s="742"/>
      <c r="I398" s="742"/>
    </row>
    <row r="399" spans="2:9" x14ac:dyDescent="0.25">
      <c r="B399" s="48"/>
      <c r="C399" s="48"/>
      <c r="D399" s="47"/>
      <c r="E399" s="47"/>
      <c r="F399" s="48"/>
      <c r="G399" s="48" t="str">
        <f>IF($F399&gt;0,INDEX('Trial balance'!$C$4:$C$1263,MATCH($F399,Account_num,0)),"")</f>
        <v/>
      </c>
      <c r="H399" s="742"/>
      <c r="I399" s="742"/>
    </row>
    <row r="400" spans="2:9" x14ac:dyDescent="0.25">
      <c r="B400" s="48"/>
      <c r="C400" s="48"/>
      <c r="D400" s="47"/>
      <c r="E400" s="47"/>
      <c r="F400" s="48"/>
      <c r="G400" s="48" t="str">
        <f>IF($F400&gt;0,INDEX('Trial balance'!$C$4:$C$1263,MATCH($F400,Account_num,0)),"")</f>
        <v/>
      </c>
      <c r="H400" s="742"/>
      <c r="I400" s="742"/>
    </row>
    <row r="401" spans="2:9" x14ac:dyDescent="0.25">
      <c r="B401" s="48"/>
      <c r="C401" s="48"/>
      <c r="D401" s="47"/>
      <c r="E401" s="47"/>
      <c r="F401" s="48"/>
      <c r="G401" s="48" t="str">
        <f>IF($F401&gt;0,INDEX('Trial balance'!$C$4:$C$1263,MATCH($F401,Account_num,0)),"")</f>
        <v/>
      </c>
      <c r="H401" s="742"/>
      <c r="I401" s="742"/>
    </row>
    <row r="402" spans="2:9" x14ac:dyDescent="0.25">
      <c r="B402" s="48"/>
      <c r="C402" s="48"/>
      <c r="D402" s="47"/>
      <c r="E402" s="47"/>
      <c r="F402" s="48"/>
      <c r="G402" s="48" t="str">
        <f>IF($F402&gt;0,INDEX('Trial balance'!$C$4:$C$1263,MATCH($F402,Account_num,0)),"")</f>
        <v/>
      </c>
      <c r="H402" s="742"/>
      <c r="I402" s="742"/>
    </row>
    <row r="403" spans="2:9" x14ac:dyDescent="0.25">
      <c r="B403" s="48"/>
      <c r="C403" s="48"/>
      <c r="D403" s="47"/>
      <c r="E403" s="47"/>
      <c r="F403" s="48"/>
      <c r="G403" s="48" t="str">
        <f>IF($F403&gt;0,INDEX('Trial balance'!$C$4:$C$1263,MATCH($F403,Account_num,0)),"")</f>
        <v/>
      </c>
      <c r="H403" s="742"/>
      <c r="I403" s="742"/>
    </row>
    <row r="404" spans="2:9" x14ac:dyDescent="0.25">
      <c r="B404" s="48"/>
      <c r="C404" s="48"/>
      <c r="D404" s="47"/>
      <c r="E404" s="47"/>
      <c r="F404" s="48"/>
      <c r="G404" s="48" t="str">
        <f>IF($F404&gt;0,INDEX('Trial balance'!$C$4:$C$1263,MATCH($F404,Account_num,0)),"")</f>
        <v/>
      </c>
      <c r="H404" s="742"/>
      <c r="I404" s="742"/>
    </row>
    <row r="405" spans="2:9" x14ac:dyDescent="0.25">
      <c r="B405" s="48"/>
      <c r="C405" s="48"/>
      <c r="D405" s="47"/>
      <c r="E405" s="47"/>
      <c r="F405" s="48"/>
      <c r="G405" s="48" t="str">
        <f>IF($F405&gt;0,INDEX('Trial balance'!$C$4:$C$1263,MATCH($F405,Account_num,0)),"")</f>
        <v/>
      </c>
      <c r="H405" s="742"/>
      <c r="I405" s="742"/>
    </row>
    <row r="406" spans="2:9" x14ac:dyDescent="0.25">
      <c r="B406" s="48"/>
      <c r="C406" s="48"/>
      <c r="D406" s="47"/>
      <c r="E406" s="47"/>
      <c r="F406" s="48"/>
      <c r="G406" s="48" t="str">
        <f>IF($F406&gt;0,INDEX('Trial balance'!$C$4:$C$1263,MATCH($F406,Account_num,0)),"")</f>
        <v/>
      </c>
      <c r="H406" s="742"/>
      <c r="I406" s="742"/>
    </row>
    <row r="407" spans="2:9" x14ac:dyDescent="0.25">
      <c r="B407" s="48"/>
      <c r="C407" s="48"/>
      <c r="D407" s="47"/>
      <c r="E407" s="47"/>
      <c r="F407" s="48"/>
      <c r="G407" s="48" t="str">
        <f>IF($F407&gt;0,INDEX('Trial balance'!$C$4:$C$1263,MATCH($F407,Account_num,0)),"")</f>
        <v/>
      </c>
      <c r="H407" s="742"/>
      <c r="I407" s="742"/>
    </row>
    <row r="408" spans="2:9" x14ac:dyDescent="0.25">
      <c r="B408" s="48"/>
      <c r="C408" s="48"/>
      <c r="D408" s="47"/>
      <c r="E408" s="47"/>
      <c r="F408" s="48"/>
      <c r="G408" s="48" t="str">
        <f>IF($F408&gt;0,INDEX('Trial balance'!$C$4:$C$1263,MATCH($F408,Account_num,0)),"")</f>
        <v/>
      </c>
      <c r="H408" s="742"/>
      <c r="I408" s="742"/>
    </row>
    <row r="409" spans="2:9" x14ac:dyDescent="0.25">
      <c r="B409" s="48"/>
      <c r="C409" s="48"/>
      <c r="D409" s="47"/>
      <c r="E409" s="47"/>
      <c r="F409" s="48"/>
      <c r="G409" s="48" t="str">
        <f>IF($F409&gt;0,INDEX('Trial balance'!$C$4:$C$1263,MATCH($F409,Account_num,0)),"")</f>
        <v/>
      </c>
      <c r="H409" s="742"/>
      <c r="I409" s="742"/>
    </row>
    <row r="410" spans="2:9" x14ac:dyDescent="0.25">
      <c r="B410" s="48"/>
      <c r="C410" s="48"/>
      <c r="D410" s="47"/>
      <c r="E410" s="47"/>
      <c r="F410" s="48"/>
      <c r="G410" s="48" t="str">
        <f>IF($F410&gt;0,INDEX('Trial balance'!$C$4:$C$1263,MATCH($F410,Account_num,0)),"")</f>
        <v/>
      </c>
      <c r="H410" s="742"/>
      <c r="I410" s="742"/>
    </row>
    <row r="411" spans="2:9" x14ac:dyDescent="0.25">
      <c r="B411" s="48"/>
      <c r="C411" s="48"/>
      <c r="D411" s="47"/>
      <c r="E411" s="47"/>
      <c r="F411" s="48"/>
      <c r="G411" s="48" t="str">
        <f>IF($F411&gt;0,INDEX('Trial balance'!$C$4:$C$1263,MATCH($F411,Account_num,0)),"")</f>
        <v/>
      </c>
      <c r="H411" s="742"/>
      <c r="I411" s="742"/>
    </row>
    <row r="412" spans="2:9" x14ac:dyDescent="0.25">
      <c r="B412" s="48"/>
      <c r="C412" s="48"/>
      <c r="D412" s="47"/>
      <c r="E412" s="47"/>
      <c r="F412" s="48"/>
      <c r="G412" s="48" t="str">
        <f>IF($F412&gt;0,INDEX('Trial balance'!$C$4:$C$1263,MATCH($F412,Account_num,0)),"")</f>
        <v/>
      </c>
      <c r="H412" s="742"/>
      <c r="I412" s="742"/>
    </row>
    <row r="413" spans="2:9" x14ac:dyDescent="0.25">
      <c r="B413" s="48"/>
      <c r="C413" s="48"/>
      <c r="D413" s="47"/>
      <c r="E413" s="47"/>
      <c r="F413" s="48"/>
      <c r="G413" s="48" t="str">
        <f>IF($F413&gt;0,INDEX('Trial balance'!$C$4:$C$1263,MATCH($F413,Account_num,0)),"")</f>
        <v/>
      </c>
      <c r="H413" s="742"/>
      <c r="I413" s="742"/>
    </row>
    <row r="414" spans="2:9" x14ac:dyDescent="0.25">
      <c r="B414" s="48"/>
      <c r="C414" s="48"/>
      <c r="D414" s="47"/>
      <c r="E414" s="47"/>
      <c r="F414" s="48"/>
      <c r="G414" s="48" t="str">
        <f>IF($F414&gt;0,INDEX('Trial balance'!$C$4:$C$1263,MATCH($F414,Account_num,0)),"")</f>
        <v/>
      </c>
      <c r="H414" s="742"/>
      <c r="I414" s="742"/>
    </row>
    <row r="415" spans="2:9" x14ac:dyDescent="0.25">
      <c r="B415" s="48"/>
      <c r="C415" s="48"/>
      <c r="D415" s="47"/>
      <c r="E415" s="47"/>
      <c r="F415" s="48"/>
      <c r="G415" s="48" t="str">
        <f>IF($F415&gt;0,INDEX('Trial balance'!$C$4:$C$1263,MATCH($F415,Account_num,0)),"")</f>
        <v/>
      </c>
      <c r="H415" s="742"/>
      <c r="I415" s="742"/>
    </row>
    <row r="416" spans="2:9" x14ac:dyDescent="0.25">
      <c r="B416" s="48"/>
      <c r="C416" s="48"/>
      <c r="D416" s="47"/>
      <c r="E416" s="47"/>
      <c r="F416" s="48"/>
      <c r="G416" s="48" t="str">
        <f>IF($F416&gt;0,INDEX('Trial balance'!$C$4:$C$1263,MATCH($F416,Account_num,0)),"")</f>
        <v/>
      </c>
      <c r="H416" s="742"/>
      <c r="I416" s="742"/>
    </row>
    <row r="417" spans="2:9" x14ac:dyDescent="0.25">
      <c r="B417" s="48"/>
      <c r="C417" s="48"/>
      <c r="D417" s="47"/>
      <c r="E417" s="47"/>
      <c r="F417" s="48"/>
      <c r="G417" s="48" t="str">
        <f>IF($F417&gt;0,INDEX('Trial balance'!$C$4:$C$1263,MATCH($F417,Account_num,0)),"")</f>
        <v/>
      </c>
      <c r="H417" s="742"/>
      <c r="I417" s="742"/>
    </row>
    <row r="418" spans="2:9" x14ac:dyDescent="0.25">
      <c r="B418" s="48"/>
      <c r="C418" s="48"/>
      <c r="D418" s="47"/>
      <c r="E418" s="47"/>
      <c r="F418" s="48"/>
      <c r="G418" s="48" t="str">
        <f>IF($F418&gt;0,INDEX('Trial balance'!$C$4:$C$1263,MATCH($F418,Account_num,0)),"")</f>
        <v/>
      </c>
      <c r="H418" s="742"/>
      <c r="I418" s="742"/>
    </row>
    <row r="419" spans="2:9" x14ac:dyDescent="0.25">
      <c r="B419" s="48"/>
      <c r="C419" s="48"/>
      <c r="D419" s="47"/>
      <c r="E419" s="47"/>
      <c r="F419" s="48"/>
      <c r="G419" s="48" t="str">
        <f>IF($F419&gt;0,INDEX('Trial balance'!$C$4:$C$1263,MATCH($F419,Account_num,0)),"")</f>
        <v/>
      </c>
      <c r="H419" s="742"/>
      <c r="I419" s="742"/>
    </row>
    <row r="420" spans="2:9" x14ac:dyDescent="0.25">
      <c r="B420" s="48"/>
      <c r="C420" s="48"/>
      <c r="D420" s="47"/>
      <c r="E420" s="47"/>
      <c r="F420" s="48"/>
      <c r="G420" s="48" t="str">
        <f>IF($F420&gt;0,INDEX('Trial balance'!$C$4:$C$1263,MATCH($F420,Account_num,0)),"")</f>
        <v/>
      </c>
      <c r="H420" s="742"/>
      <c r="I420" s="742"/>
    </row>
    <row r="421" spans="2:9" x14ac:dyDescent="0.25">
      <c r="B421" s="48"/>
      <c r="C421" s="48"/>
      <c r="D421" s="47"/>
      <c r="E421" s="47"/>
      <c r="F421" s="48"/>
      <c r="G421" s="48" t="str">
        <f>IF($F421&gt;0,INDEX('Trial balance'!$C$4:$C$1263,MATCH($F421,Account_num,0)),"")</f>
        <v/>
      </c>
      <c r="H421" s="742"/>
      <c r="I421" s="742"/>
    </row>
    <row r="422" spans="2:9" x14ac:dyDescent="0.25">
      <c r="B422" s="48"/>
      <c r="C422" s="48"/>
      <c r="D422" s="47"/>
      <c r="E422" s="47"/>
      <c r="F422" s="48"/>
      <c r="G422" s="48" t="str">
        <f>IF($F422&gt;0,INDEX('Trial balance'!$C$4:$C$1263,MATCH($F422,Account_num,0)),"")</f>
        <v/>
      </c>
      <c r="H422" s="742"/>
      <c r="I422" s="742"/>
    </row>
    <row r="423" spans="2:9" x14ac:dyDescent="0.25">
      <c r="B423" s="48"/>
      <c r="C423" s="48"/>
      <c r="D423" s="47"/>
      <c r="E423" s="47"/>
      <c r="F423" s="48"/>
      <c r="G423" s="48" t="str">
        <f>IF($F423&gt;0,INDEX('Trial balance'!$C$4:$C$1263,MATCH($F423,Account_num,0)),"")</f>
        <v/>
      </c>
      <c r="H423" s="742"/>
      <c r="I423" s="742"/>
    </row>
    <row r="424" spans="2:9" x14ac:dyDescent="0.25">
      <c r="B424" s="48"/>
      <c r="C424" s="48"/>
      <c r="D424" s="47"/>
      <c r="E424" s="47"/>
      <c r="F424" s="48"/>
      <c r="G424" s="48" t="str">
        <f>IF($F424&gt;0,INDEX('Trial balance'!$C$4:$C$1263,MATCH($F424,Account_num,0)),"")</f>
        <v/>
      </c>
      <c r="H424" s="742"/>
      <c r="I424" s="742"/>
    </row>
    <row r="425" spans="2:9" x14ac:dyDescent="0.25">
      <c r="B425" s="48"/>
      <c r="C425" s="48"/>
      <c r="D425" s="47"/>
      <c r="E425" s="47"/>
      <c r="F425" s="48"/>
      <c r="G425" s="48" t="str">
        <f>IF($F425&gt;0,INDEX('Trial balance'!$C$4:$C$1263,MATCH($F425,Account_num,0)),"")</f>
        <v/>
      </c>
      <c r="H425" s="742"/>
      <c r="I425" s="742"/>
    </row>
    <row r="426" spans="2:9" x14ac:dyDescent="0.25">
      <c r="B426" s="48"/>
      <c r="C426" s="48"/>
      <c r="D426" s="47"/>
      <c r="E426" s="47"/>
      <c r="F426" s="48"/>
      <c r="G426" s="48" t="str">
        <f>IF($F426&gt;0,INDEX('Trial balance'!$C$4:$C$1263,MATCH($F426,Account_num,0)),"")</f>
        <v/>
      </c>
      <c r="H426" s="742"/>
      <c r="I426" s="742"/>
    </row>
    <row r="427" spans="2:9" x14ac:dyDescent="0.25">
      <c r="B427" s="48"/>
      <c r="C427" s="48"/>
      <c r="D427" s="47"/>
      <c r="E427" s="47"/>
      <c r="F427" s="48"/>
      <c r="G427" s="48" t="str">
        <f>IF($F427&gt;0,INDEX('Trial balance'!$C$4:$C$1263,MATCH($F427,Account_num,0)),"")</f>
        <v/>
      </c>
      <c r="H427" s="742"/>
      <c r="I427" s="742"/>
    </row>
    <row r="428" spans="2:9" x14ac:dyDescent="0.25">
      <c r="B428" s="48"/>
      <c r="C428" s="48"/>
      <c r="D428" s="47"/>
      <c r="E428" s="47"/>
      <c r="F428" s="48"/>
      <c r="G428" s="48" t="str">
        <f>IF($F428&gt;0,INDEX('Trial balance'!$C$4:$C$1263,MATCH($F428,Account_num,0)),"")</f>
        <v/>
      </c>
      <c r="H428" s="742"/>
      <c r="I428" s="742"/>
    </row>
    <row r="429" spans="2:9" x14ac:dyDescent="0.25">
      <c r="B429" s="48"/>
      <c r="C429" s="48"/>
      <c r="D429" s="47"/>
      <c r="E429" s="47"/>
      <c r="F429" s="48"/>
      <c r="G429" s="48" t="str">
        <f>IF($F429&gt;0,INDEX('Trial balance'!$C$4:$C$1263,MATCH($F429,Account_num,0)),"")</f>
        <v/>
      </c>
      <c r="H429" s="742"/>
      <c r="I429" s="742"/>
    </row>
    <row r="430" spans="2:9" x14ac:dyDescent="0.25">
      <c r="B430" s="48"/>
      <c r="C430" s="48"/>
      <c r="D430" s="47"/>
      <c r="E430" s="47"/>
      <c r="F430" s="48"/>
      <c r="G430" s="48" t="str">
        <f>IF($F430&gt;0,INDEX('Trial balance'!$C$4:$C$1263,MATCH($F430,Account_num,0)),"")</f>
        <v/>
      </c>
      <c r="H430" s="742"/>
      <c r="I430" s="742"/>
    </row>
    <row r="431" spans="2:9" x14ac:dyDescent="0.25">
      <c r="B431" s="48"/>
      <c r="C431" s="48"/>
      <c r="D431" s="47"/>
      <c r="E431" s="47"/>
      <c r="F431" s="48"/>
      <c r="G431" s="48" t="str">
        <f>IF($F431&gt;0,INDEX('Trial balance'!$C$4:$C$1263,MATCH($F431,Account_num,0)),"")</f>
        <v/>
      </c>
      <c r="H431" s="742"/>
      <c r="I431" s="742"/>
    </row>
    <row r="432" spans="2:9" x14ac:dyDescent="0.25">
      <c r="B432" s="48"/>
      <c r="C432" s="48"/>
      <c r="D432" s="47"/>
      <c r="E432" s="47"/>
      <c r="F432" s="48"/>
      <c r="G432" s="48" t="str">
        <f>IF($F432&gt;0,INDEX('Trial balance'!$C$4:$C$1263,MATCH($F432,Account_num,0)),"")</f>
        <v/>
      </c>
      <c r="H432" s="742"/>
      <c r="I432" s="742"/>
    </row>
    <row r="433" spans="2:9" x14ac:dyDescent="0.25">
      <c r="B433" s="48"/>
      <c r="C433" s="48"/>
      <c r="D433" s="47"/>
      <c r="E433" s="47"/>
      <c r="F433" s="48"/>
      <c r="G433" s="48" t="str">
        <f>IF($F433&gt;0,INDEX('Trial balance'!$C$4:$C$1263,MATCH($F433,Account_num,0)),"")</f>
        <v/>
      </c>
      <c r="H433" s="742"/>
      <c r="I433" s="742"/>
    </row>
    <row r="434" spans="2:9" x14ac:dyDescent="0.25">
      <c r="B434" s="48"/>
      <c r="C434" s="48"/>
      <c r="D434" s="47"/>
      <c r="E434" s="47"/>
      <c r="F434" s="48"/>
      <c r="G434" s="48" t="str">
        <f>IF($F434&gt;0,INDEX('Trial balance'!$C$4:$C$1263,MATCH($F434,Account_num,0)),"")</f>
        <v/>
      </c>
      <c r="H434" s="742"/>
      <c r="I434" s="742"/>
    </row>
    <row r="435" spans="2:9" x14ac:dyDescent="0.25">
      <c r="B435" s="48"/>
      <c r="C435" s="48"/>
      <c r="D435" s="47"/>
      <c r="E435" s="47"/>
      <c r="F435" s="48"/>
      <c r="G435" s="48" t="str">
        <f>IF($F435&gt;0,INDEX('Trial balance'!$C$4:$C$1263,MATCH($F435,Account_num,0)),"")</f>
        <v/>
      </c>
      <c r="H435" s="742"/>
      <c r="I435" s="742"/>
    </row>
    <row r="436" spans="2:9" x14ac:dyDescent="0.25">
      <c r="B436" s="48"/>
      <c r="C436" s="48"/>
      <c r="D436" s="47"/>
      <c r="E436" s="47"/>
      <c r="F436" s="48"/>
      <c r="G436" s="48" t="str">
        <f>IF($F436&gt;0,INDEX('Trial balance'!$C$4:$C$1263,MATCH($F436,Account_num,0)),"")</f>
        <v/>
      </c>
      <c r="H436" s="742"/>
      <c r="I436" s="742"/>
    </row>
    <row r="437" spans="2:9" x14ac:dyDescent="0.25">
      <c r="B437" s="48"/>
      <c r="C437" s="48"/>
      <c r="D437" s="47"/>
      <c r="E437" s="47"/>
      <c r="F437" s="48"/>
      <c r="G437" s="48" t="str">
        <f>IF($F437&gt;0,INDEX('Trial balance'!$C$4:$C$1263,MATCH($F437,Account_num,0)),"")</f>
        <v/>
      </c>
      <c r="H437" s="742"/>
      <c r="I437" s="742"/>
    </row>
    <row r="438" spans="2:9" x14ac:dyDescent="0.25">
      <c r="B438" s="48"/>
      <c r="C438" s="48"/>
      <c r="D438" s="47"/>
      <c r="E438" s="47"/>
      <c r="F438" s="48"/>
      <c r="G438" s="48" t="str">
        <f>IF($F438&gt;0,INDEX('Trial balance'!$C$4:$C$1263,MATCH($F438,Account_num,0)),"")</f>
        <v/>
      </c>
      <c r="H438" s="742"/>
      <c r="I438" s="742"/>
    </row>
    <row r="439" spans="2:9" x14ac:dyDescent="0.25">
      <c r="B439" s="48"/>
      <c r="C439" s="48"/>
      <c r="D439" s="47"/>
      <c r="E439" s="47"/>
      <c r="F439" s="48"/>
      <c r="G439" s="48" t="str">
        <f>IF($F439&gt;0,INDEX('Trial balance'!$C$4:$C$1263,MATCH($F439,Account_num,0)),"")</f>
        <v/>
      </c>
      <c r="H439" s="742"/>
      <c r="I439" s="742"/>
    </row>
    <row r="440" spans="2:9" x14ac:dyDescent="0.25">
      <c r="B440" s="48"/>
      <c r="C440" s="48"/>
      <c r="D440" s="47"/>
      <c r="E440" s="47"/>
      <c r="F440" s="48"/>
      <c r="G440" s="48" t="str">
        <f>IF($F440&gt;0,INDEX('Trial balance'!$C$4:$C$1263,MATCH($F440,Account_num,0)),"")</f>
        <v/>
      </c>
      <c r="H440" s="742"/>
      <c r="I440" s="742"/>
    </row>
    <row r="441" spans="2:9" x14ac:dyDescent="0.25">
      <c r="B441" s="48"/>
      <c r="C441" s="48"/>
      <c r="D441" s="47"/>
      <c r="E441" s="47"/>
      <c r="F441" s="48"/>
      <c r="G441" s="48" t="str">
        <f>IF($F441&gt;0,INDEX('Trial balance'!$C$4:$C$1263,MATCH($F441,Account_num,0)),"")</f>
        <v/>
      </c>
      <c r="H441" s="742"/>
      <c r="I441" s="742"/>
    </row>
    <row r="442" spans="2:9" x14ac:dyDescent="0.25">
      <c r="B442" s="48"/>
      <c r="C442" s="48"/>
      <c r="D442" s="47"/>
      <c r="E442" s="47"/>
      <c r="F442" s="48"/>
      <c r="G442" s="48" t="str">
        <f>IF($F442&gt;0,INDEX('Trial balance'!$C$4:$C$1263,MATCH($F442,Account_num,0)),"")</f>
        <v/>
      </c>
      <c r="H442" s="742"/>
      <c r="I442" s="742"/>
    </row>
    <row r="443" spans="2:9" x14ac:dyDescent="0.25">
      <c r="B443" s="48"/>
      <c r="C443" s="48"/>
      <c r="D443" s="47"/>
      <c r="E443" s="47"/>
      <c r="F443" s="48"/>
      <c r="G443" s="48" t="str">
        <f>IF($F443&gt;0,INDEX('Trial balance'!$C$4:$C$1263,MATCH($F443,Account_num,0)),"")</f>
        <v/>
      </c>
      <c r="H443" s="742"/>
      <c r="I443" s="742"/>
    </row>
    <row r="444" spans="2:9" x14ac:dyDescent="0.25">
      <c r="B444" s="48"/>
      <c r="C444" s="48"/>
      <c r="D444" s="47"/>
      <c r="E444" s="47"/>
      <c r="F444" s="48"/>
      <c r="G444" s="48" t="str">
        <f>IF($F444&gt;0,INDEX('Trial balance'!$C$4:$C$1263,MATCH($F444,Account_num,0)),"")</f>
        <v/>
      </c>
      <c r="H444" s="742"/>
      <c r="I444" s="742"/>
    </row>
    <row r="445" spans="2:9" x14ac:dyDescent="0.25">
      <c r="B445" s="48"/>
      <c r="C445" s="48"/>
      <c r="D445" s="47"/>
      <c r="E445" s="47"/>
      <c r="F445" s="48"/>
      <c r="G445" s="48" t="str">
        <f>IF($F445&gt;0,INDEX('Trial balance'!$C$4:$C$1263,MATCH($F445,Account_num,0)),"")</f>
        <v/>
      </c>
      <c r="H445" s="742"/>
      <c r="I445" s="742"/>
    </row>
    <row r="446" spans="2:9" x14ac:dyDescent="0.25">
      <c r="B446" s="48"/>
      <c r="C446" s="48"/>
      <c r="D446" s="47"/>
      <c r="E446" s="47"/>
      <c r="F446" s="48"/>
      <c r="G446" s="48" t="str">
        <f>IF($F446&gt;0,INDEX('Trial balance'!$C$4:$C$1263,MATCH($F446,Account_num,0)),"")</f>
        <v/>
      </c>
      <c r="H446" s="742"/>
      <c r="I446" s="742"/>
    </row>
    <row r="447" spans="2:9" x14ac:dyDescent="0.25">
      <c r="B447" s="48"/>
      <c r="C447" s="48"/>
      <c r="D447" s="47"/>
      <c r="E447" s="47"/>
      <c r="F447" s="48"/>
      <c r="G447" s="48" t="str">
        <f>IF($F447&gt;0,INDEX('Trial balance'!$C$4:$C$1263,MATCH($F447,Account_num,0)),"")</f>
        <v/>
      </c>
      <c r="H447" s="742"/>
      <c r="I447" s="742"/>
    </row>
    <row r="448" spans="2:9" x14ac:dyDescent="0.25">
      <c r="B448" s="48"/>
      <c r="C448" s="48"/>
      <c r="D448" s="47"/>
      <c r="E448" s="47"/>
      <c r="F448" s="48"/>
      <c r="G448" s="48" t="str">
        <f>IF($F448&gt;0,INDEX('Trial balance'!$C$4:$C$1263,MATCH($F448,Account_num,0)),"")</f>
        <v/>
      </c>
      <c r="H448" s="742"/>
      <c r="I448" s="742"/>
    </row>
    <row r="449" spans="2:9" x14ac:dyDescent="0.25">
      <c r="B449" s="48"/>
      <c r="C449" s="48"/>
      <c r="D449" s="47"/>
      <c r="E449" s="47"/>
      <c r="F449" s="48"/>
      <c r="G449" s="48" t="str">
        <f>IF($F449&gt;0,INDEX('Trial balance'!$C$4:$C$1263,MATCH($F449,Account_num,0)),"")</f>
        <v/>
      </c>
      <c r="H449" s="742"/>
      <c r="I449" s="742"/>
    </row>
  </sheetData>
  <autoFilter ref="B4:I4" xr:uid="{8CEE2B8A-0C38-4088-8A13-FBED31D16841}"/>
  <mergeCells count="1">
    <mergeCell ref="A59:A63"/>
  </mergeCells>
  <phoneticPr fontId="61" type="noConversion"/>
  <conditionalFormatting sqref="C1">
    <cfRule type="cellIs" dxfId="5" priority="226" operator="greaterThan">
      <formula>0</formula>
    </cfRule>
  </conditionalFormatting>
  <conditionalFormatting sqref="F24:F26">
    <cfRule type="expression" dxfId="4" priority="1">
      <formula>$E24="HC"</formula>
    </cfRule>
    <cfRule type="expression" dxfId="3" priority="2">
      <formula>$E24="P&amp;L"</formula>
    </cfRule>
    <cfRule type="expression" dxfId="2" priority="3">
      <formula>$E24="BS"</formula>
    </cfRule>
  </conditionalFormatting>
  <conditionalFormatting sqref="H1:I1">
    <cfRule type="containsText" dxfId="1" priority="227" operator="containsText" text="error">
      <formula>NOT(ISERROR(SEARCH("error",H1)))</formula>
    </cfRule>
    <cfRule type="cellIs" dxfId="0" priority="228" operator="equal">
      <formula>"""Error"""</formula>
    </cfRule>
  </conditionalFormatting>
  <dataValidations count="3">
    <dataValidation type="list" allowBlank="1" showInputMessage="1" showErrorMessage="1" sqref="F27:F449 F5:F23" xr:uid="{00000000-0002-0000-0A00-000002000000}">
      <formula1>Account_num</formula1>
    </dataValidation>
    <dataValidation type="list" allowBlank="1" showInputMessage="1" showErrorMessage="1" sqref="B5:B449" xr:uid="{00000000-0002-0000-0A00-000000000000}">
      <formula1>MonthJE</formula1>
    </dataValidation>
    <dataValidation type="list" allowBlank="1" showInputMessage="1" showErrorMessage="1" sqref="D5:D449" xr:uid="{00000000-0002-0000-0A00-000003000000}">
      <formula1>"Yes,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44E382-DF46-4677-B767-DCC76212ABC2}">
          <x14:formula1>
            <xm:f>'Benchmark Index'!$K$6:$K$15</xm:f>
          </x14:formula1>
          <xm:sqref>C5:C449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611E-277F-4AE5-991C-74EB42953688}">
  <dimension ref="A1:G26"/>
  <sheetViews>
    <sheetView workbookViewId="0">
      <selection activeCell="E24" sqref="E22:E24"/>
    </sheetView>
  </sheetViews>
  <sheetFormatPr defaultRowHeight="15" x14ac:dyDescent="0.25"/>
  <cols>
    <col min="1" max="1" width="6" bestFit="1" customWidth="1"/>
    <col min="2" max="2" width="25" bestFit="1" customWidth="1"/>
    <col min="3" max="3" width="20" bestFit="1" customWidth="1"/>
    <col min="4" max="4" width="10" bestFit="1" customWidth="1"/>
    <col min="13" max="13" width="24.28515625" bestFit="1" customWidth="1"/>
  </cols>
  <sheetData>
    <row r="1" spans="1:5" x14ac:dyDescent="0.25">
      <c r="D1" s="895" t="s">
        <v>133</v>
      </c>
      <c r="E1" s="895"/>
    </row>
    <row r="2" spans="1:5" x14ac:dyDescent="0.25">
      <c r="A2">
        <v>70012</v>
      </c>
      <c r="B2" t="s">
        <v>747</v>
      </c>
      <c r="C2" t="s">
        <v>770</v>
      </c>
      <c r="D2" s="897">
        <f>INDEX('Trial balance'!AS10:AS255,MATCH(אלוקציה!A2,'Trial balance'!B10:B255,0))</f>
        <v>892.56</v>
      </c>
      <c r="E2" s="19"/>
    </row>
    <row r="3" spans="1:5" x14ac:dyDescent="0.25">
      <c r="A3">
        <v>70017</v>
      </c>
      <c r="B3" t="s">
        <v>736</v>
      </c>
      <c r="C3" t="s">
        <v>770</v>
      </c>
      <c r="D3" s="897">
        <f>INDEX('Trial balance'!AS11:AS256,MATCH(אלוקציה!A3,'Trial balance'!B11:B256,0))</f>
        <v>7627.96</v>
      </c>
      <c r="E3" s="896"/>
    </row>
    <row r="4" spans="1:5" x14ac:dyDescent="0.25">
      <c r="A4">
        <v>70019</v>
      </c>
      <c r="B4" t="s">
        <v>739</v>
      </c>
      <c r="C4" t="s">
        <v>770</v>
      </c>
      <c r="D4" s="897">
        <f>INDEX('Trial balance'!AS12:AS257,MATCH(אלוקציה!A4,'Trial balance'!B12:B257,0))</f>
        <v>12024.11</v>
      </c>
      <c r="E4" s="896"/>
    </row>
    <row r="5" spans="1:5" x14ac:dyDescent="0.25">
      <c r="A5">
        <v>70022</v>
      </c>
      <c r="B5" t="s">
        <v>746</v>
      </c>
      <c r="C5" t="s">
        <v>770</v>
      </c>
      <c r="D5" s="897">
        <f>INDEX('Trial balance'!AS13:AS258,MATCH(אלוקציה!A5,'Trial balance'!B13:B258,0))</f>
        <v>16020.68</v>
      </c>
      <c r="E5" s="896"/>
    </row>
    <row r="6" spans="1:5" x14ac:dyDescent="0.25">
      <c r="A6">
        <v>70034</v>
      </c>
      <c r="B6" t="s">
        <v>819</v>
      </c>
      <c r="C6" t="s">
        <v>770</v>
      </c>
      <c r="D6" s="897">
        <f>INDEX('Trial balance'!AS14:AS259,MATCH(אלוקציה!A6,'Trial balance'!B14:B259,0))</f>
        <v>2654.96</v>
      </c>
      <c r="E6" s="896"/>
    </row>
    <row r="7" spans="1:5" x14ac:dyDescent="0.25">
      <c r="A7">
        <v>70035</v>
      </c>
      <c r="B7" t="s">
        <v>820</v>
      </c>
      <c r="C7" t="s">
        <v>770</v>
      </c>
      <c r="D7" s="897">
        <f>INDEX('Trial balance'!AS15:AS260,MATCH(אלוקציה!A7,'Trial balance'!B15:B260,0))</f>
        <v>2168.2600000000002</v>
      </c>
      <c r="E7" s="19"/>
    </row>
    <row r="8" spans="1:5" x14ac:dyDescent="0.25">
      <c r="A8">
        <v>70007</v>
      </c>
      <c r="B8" t="s">
        <v>839</v>
      </c>
      <c r="C8" t="s">
        <v>569</v>
      </c>
      <c r="D8" s="897">
        <f>INDEX('Trial balance'!AS16:AS261,MATCH(אלוקציה!A8,'Trial balance'!B16:B261,0))</f>
        <v>250.84</v>
      </c>
      <c r="E8" s="19"/>
    </row>
    <row r="9" spans="1:5" x14ac:dyDescent="0.25">
      <c r="A9">
        <v>70011</v>
      </c>
      <c r="B9" t="s">
        <v>690</v>
      </c>
      <c r="C9" t="s">
        <v>767</v>
      </c>
      <c r="D9" s="897">
        <f>INDEX('Trial balance'!AS17:AS262,MATCH(אלוקציה!A9,'Trial balance'!B17:B262,0))</f>
        <v>39739.440000000002</v>
      </c>
      <c r="E9" s="896"/>
    </row>
    <row r="10" spans="1:5" x14ac:dyDescent="0.25">
      <c r="A10">
        <v>70016</v>
      </c>
      <c r="B10" t="s">
        <v>738</v>
      </c>
      <c r="C10" t="s">
        <v>769</v>
      </c>
      <c r="D10" s="897">
        <f>INDEX('Trial balance'!AS18:AS263,MATCH(אלוקציה!A10,'Trial balance'!B18:B263,0))</f>
        <v>18193.91</v>
      </c>
      <c r="E10" s="896"/>
    </row>
    <row r="11" spans="1:5" x14ac:dyDescent="0.25">
      <c r="A11">
        <v>70036</v>
      </c>
      <c r="B11" t="s">
        <v>821</v>
      </c>
      <c r="C11" t="s">
        <v>769</v>
      </c>
      <c r="D11" s="897">
        <f>INDEX('Trial balance'!AS19:AS264,MATCH(אלוקציה!A11,'Trial balance'!B19:B264,0))</f>
        <v>6230.61</v>
      </c>
      <c r="E11" s="896"/>
    </row>
    <row r="12" spans="1:5" x14ac:dyDescent="0.25">
      <c r="A12">
        <v>70038</v>
      </c>
      <c r="B12" t="s">
        <v>840</v>
      </c>
      <c r="C12" t="s">
        <v>569</v>
      </c>
      <c r="D12" s="897">
        <f>INDEX('Trial balance'!AS20:AS265,MATCH(אלוקציה!A12,'Trial balance'!B20:B265,0))</f>
        <v>3540</v>
      </c>
      <c r="E12" s="896"/>
    </row>
    <row r="13" spans="1:5" x14ac:dyDescent="0.25">
      <c r="A13">
        <v>74000</v>
      </c>
      <c r="B13" t="s">
        <v>692</v>
      </c>
      <c r="C13" t="s">
        <v>1028</v>
      </c>
      <c r="D13" s="897">
        <f>INDEX('Trial balance'!AS21:AS266,MATCH(אלוקציה!A13,'Trial balance'!B21:B266,0))</f>
        <v>19875.95</v>
      </c>
      <c r="E13" s="19"/>
    </row>
    <row r="14" spans="1:5" x14ac:dyDescent="0.25">
      <c r="A14">
        <v>74001</v>
      </c>
      <c r="B14" t="s">
        <v>822</v>
      </c>
      <c r="C14" t="s">
        <v>1028</v>
      </c>
      <c r="D14" s="897">
        <f>INDEX('Trial balance'!AS22:AS267,MATCH(אלוקציה!A14,'Trial balance'!B22:B267,0))</f>
        <v>693.61</v>
      </c>
      <c r="E14" s="896"/>
    </row>
    <row r="15" spans="1:5" x14ac:dyDescent="0.25">
      <c r="A15">
        <v>74002</v>
      </c>
      <c r="B15" t="s">
        <v>1018</v>
      </c>
      <c r="C15" t="s">
        <v>1028</v>
      </c>
      <c r="D15" s="897">
        <f>INDEX('Trial balance'!AS23:AS268,MATCH(אלוקציה!A15,'Trial balance'!B23:B268,0))</f>
        <v>239.35</v>
      </c>
      <c r="E15" s="896"/>
    </row>
    <row r="16" spans="1:5" x14ac:dyDescent="0.25">
      <c r="A16">
        <v>74003</v>
      </c>
      <c r="B16" t="s">
        <v>1116</v>
      </c>
      <c r="C16" t="s">
        <v>1028</v>
      </c>
      <c r="D16" s="897">
        <f>INDEX('Trial balance'!AS24:AS269,MATCH(אלוקציה!A16,'Trial balance'!B24:B269,0))</f>
        <v>149.5</v>
      </c>
      <c r="E16" s="896"/>
    </row>
    <row r="17" spans="4:7" ht="15.75" thickBot="1" x14ac:dyDescent="0.3">
      <c r="D17" s="898">
        <f>SUM(D2:D16)</f>
        <v>130301.74</v>
      </c>
      <c r="E17" s="896"/>
    </row>
    <row r="18" spans="4:7" ht="15.75" thickTop="1" x14ac:dyDescent="0.25">
      <c r="D18" s="896"/>
      <c r="E18" s="896"/>
    </row>
    <row r="20" spans="4:7" x14ac:dyDescent="0.25">
      <c r="G20" t="s">
        <v>1155</v>
      </c>
    </row>
    <row r="21" spans="4:7" x14ac:dyDescent="0.25">
      <c r="E21" s="821"/>
    </row>
    <row r="22" spans="4:7" x14ac:dyDescent="0.25">
      <c r="E22" s="899">
        <f>$D$17*F22/$F$26</f>
        <v>61318.465882352946</v>
      </c>
      <c r="F22" s="596">
        <v>8</v>
      </c>
      <c r="G22" s="596" t="s">
        <v>14</v>
      </c>
    </row>
    <row r="23" spans="4:7" x14ac:dyDescent="0.25">
      <c r="E23" s="899">
        <f t="shared" ref="E23:E25" si="0">$D$17*F23/$F$26</f>
        <v>15329.616470588237</v>
      </c>
      <c r="F23" s="596">
        <v>2</v>
      </c>
      <c r="G23" s="596" t="s">
        <v>15</v>
      </c>
    </row>
    <row r="24" spans="4:7" x14ac:dyDescent="0.25">
      <c r="E24" s="899">
        <f t="shared" si="0"/>
        <v>45988.849411764706</v>
      </c>
      <c r="F24" s="596">
        <v>6</v>
      </c>
      <c r="G24" s="596" t="s">
        <v>773</v>
      </c>
    </row>
    <row r="25" spans="4:7" x14ac:dyDescent="0.25">
      <c r="E25" s="899">
        <f t="shared" si="0"/>
        <v>7664.8082352941183</v>
      </c>
      <c r="F25" s="596">
        <v>1</v>
      </c>
      <c r="G25" s="596" t="s">
        <v>299</v>
      </c>
    </row>
    <row r="26" spans="4:7" x14ac:dyDescent="0.25">
      <c r="E26" s="899">
        <f>SUM(E22:E25)</f>
        <v>130301.74</v>
      </c>
      <c r="F26" s="596">
        <f>SUM(F22:F25)</f>
        <v>17</v>
      </c>
      <c r="G26" s="596" t="s">
        <v>1156</v>
      </c>
    </row>
  </sheetData>
  <dataValidations count="1">
    <dataValidation type="list" allowBlank="1" showInputMessage="1" showErrorMessage="1" sqref="C8:C16" xr:uid="{1AF4F010-4826-4179-8158-C18C1068B480}">
      <formula1>Index_Card_name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U542"/>
  <sheetViews>
    <sheetView topLeftCell="A72" workbookViewId="0">
      <selection activeCell="J88" sqref="J88:J97"/>
    </sheetView>
  </sheetViews>
  <sheetFormatPr defaultRowHeight="15" outlineLevelCol="1" x14ac:dyDescent="0.25"/>
  <cols>
    <col min="1" max="1" width="14.42578125" customWidth="1" outlineLevel="1"/>
    <col min="2" max="2" width="23.42578125" bestFit="1" customWidth="1" outlineLevel="1"/>
    <col min="3" max="3" width="11" customWidth="1" outlineLevel="1"/>
    <col min="4" max="4" width="16.42578125" bestFit="1" customWidth="1" outlineLevel="1"/>
    <col min="5" max="5" width="17.42578125" bestFit="1" customWidth="1" outlineLevel="1"/>
    <col min="6" max="6" width="3.42578125" customWidth="1"/>
    <col min="7" max="7" width="51.42578125" bestFit="1" customWidth="1"/>
    <col min="8" max="8" width="18.42578125" style="21" bestFit="1" customWidth="1"/>
    <col min="9" max="9" width="15" style="660" customWidth="1" outlineLevel="1"/>
    <col min="10" max="10" width="15" style="657" bestFit="1" customWidth="1"/>
    <col min="11" max="12" width="16.42578125" bestFit="1" customWidth="1"/>
    <col min="13" max="13" width="11.85546875" bestFit="1" customWidth="1"/>
    <col min="14" max="14" width="27.42578125" bestFit="1" customWidth="1"/>
    <col min="15" max="15" width="15" bestFit="1" customWidth="1"/>
    <col min="16" max="16" width="14.42578125" bestFit="1" customWidth="1"/>
    <col min="17" max="17" width="16.42578125" bestFit="1" customWidth="1"/>
    <col min="18" max="18" width="17.42578125" bestFit="1" customWidth="1"/>
    <col min="19" max="19" width="13.140625" bestFit="1" customWidth="1"/>
    <col min="20" max="20" width="15.42578125" bestFit="1" customWidth="1"/>
    <col min="21" max="21" width="14.85546875" bestFit="1" customWidth="1"/>
  </cols>
  <sheetData>
    <row r="1" spans="1:21" ht="15.75" thickBot="1" x14ac:dyDescent="0.3">
      <c r="A1" s="633" t="s">
        <v>424</v>
      </c>
      <c r="B1" s="633"/>
      <c r="C1" s="633"/>
      <c r="D1" s="633"/>
      <c r="E1" s="634"/>
      <c r="G1" s="639" t="s">
        <v>431</v>
      </c>
      <c r="H1" s="639"/>
      <c r="I1" s="658"/>
      <c r="J1" s="654"/>
      <c r="K1" s="639"/>
      <c r="L1" s="639"/>
      <c r="N1" s="592" t="s">
        <v>36</v>
      </c>
      <c r="O1" s="593">
        <v>2</v>
      </c>
      <c r="P1" s="593">
        <v>3</v>
      </c>
      <c r="Q1" s="593">
        <v>4</v>
      </c>
      <c r="R1" s="593">
        <v>5</v>
      </c>
      <c r="S1" s="594">
        <v>6</v>
      </c>
      <c r="T1" s="594">
        <v>7</v>
      </c>
      <c r="U1" s="594">
        <v>8</v>
      </c>
    </row>
    <row r="2" spans="1:21" ht="15.75" thickBot="1" x14ac:dyDescent="0.3">
      <c r="A2" s="635" t="s">
        <v>425</v>
      </c>
      <c r="B2" s="636" t="s">
        <v>426</v>
      </c>
      <c r="C2" s="636" t="s">
        <v>131</v>
      </c>
      <c r="D2" s="635" t="s">
        <v>427</v>
      </c>
      <c r="E2" s="635" t="s">
        <v>428</v>
      </c>
      <c r="G2" s="640" t="s">
        <v>125</v>
      </c>
      <c r="H2" s="640" t="s">
        <v>565</v>
      </c>
      <c r="I2" s="655" t="s">
        <v>582</v>
      </c>
      <c r="J2" s="655" t="s">
        <v>126</v>
      </c>
      <c r="K2" s="640" t="s">
        <v>127</v>
      </c>
      <c r="L2" s="640" t="s">
        <v>222</v>
      </c>
      <c r="N2" s="595">
        <v>44166</v>
      </c>
      <c r="O2" s="596" t="s">
        <v>37</v>
      </c>
      <c r="P2" s="596" t="s">
        <v>38</v>
      </c>
      <c r="Q2" s="596" t="s">
        <v>39</v>
      </c>
      <c r="R2" s="596" t="s">
        <v>40</v>
      </c>
      <c r="S2" s="596" t="s">
        <v>37</v>
      </c>
      <c r="T2" s="596"/>
      <c r="U2" s="596"/>
    </row>
    <row r="3" spans="1:21" x14ac:dyDescent="0.25">
      <c r="A3" s="637"/>
      <c r="B3" s="638"/>
      <c r="C3" s="638"/>
      <c r="D3" s="637"/>
      <c r="E3" s="637"/>
      <c r="G3" s="637"/>
      <c r="H3" s="641"/>
      <c r="I3" s="659" t="str">
        <f>IF(AND(B3='Benchmark Index'!$G$6,A3='Benchmark Index'!$C$6),(IFERROR(_xlfn.TEXTJOIN(,FALSE,VLOOKUP(A3,'Benchmark Index'!$C$6:$D$8,2,0),VLOOKUP(B3,'Benchmark Index'!$G$6:$H$11,2,0),H3),"--")),IF(A3="BS",(IFERROR(_xlfn.TEXTJOIN(,FALSE,VLOOKUP(A3,'Benchmark Index'!$C$6:$D$8,2,0),H3),"--")),IFERROR(_xlfn.TEXTJOIN(,FALSE,VLOOKUP(A3,'Benchmark Index'!$C$6:$D$8,2,0),VLOOKUP(B3,'Benchmark Index'!$G$6:$H$11,2,0),VLOOKUP(C3,'Benchmark Index'!$K$6:$L$15,2,0),VLOOKUP(D3,'Benchmark Index'!$O$6:$P$36,2,0),VLOOKUP(E3,'Benchmark Index'!$S$6:$T$106,2,0),H3),"--")))</f>
        <v>--</v>
      </c>
      <c r="J3" s="661" t="str">
        <f>IFERROR(VALUE(I3),"--")</f>
        <v>--</v>
      </c>
      <c r="K3" s="642" t="str">
        <f t="shared" ref="K3:K4" si="0">IF(ISBLANK(E3),"--",E3)</f>
        <v>--</v>
      </c>
      <c r="L3" s="642" t="str">
        <f t="shared" ref="L3:L4" si="1">IF(ISBLANK(A3),"--",A3)</f>
        <v>--</v>
      </c>
      <c r="N3" s="595">
        <v>44197</v>
      </c>
      <c r="O3" s="596" t="s">
        <v>77</v>
      </c>
      <c r="P3" s="596" t="s">
        <v>78</v>
      </c>
      <c r="Q3" s="596" t="s">
        <v>79</v>
      </c>
      <c r="R3" s="596" t="s">
        <v>80</v>
      </c>
      <c r="S3" s="596" t="s">
        <v>43</v>
      </c>
      <c r="T3" s="597" t="s">
        <v>41</v>
      </c>
      <c r="U3" s="597" t="s">
        <v>42</v>
      </c>
    </row>
    <row r="4" spans="1:21" x14ac:dyDescent="0.25">
      <c r="A4" s="638" t="s">
        <v>429</v>
      </c>
      <c r="B4" s="638" t="s">
        <v>365</v>
      </c>
      <c r="C4" s="638" t="s">
        <v>439</v>
      </c>
      <c r="D4" s="637" t="s">
        <v>365</v>
      </c>
      <c r="E4" s="637"/>
      <c r="G4" s="637" t="s">
        <v>671</v>
      </c>
      <c r="H4" s="641">
        <v>1</v>
      </c>
      <c r="I4" s="659" t="str">
        <f>IF(AND(B4='Benchmark Index'!$G$6,A4='Benchmark Index'!$C$6),(IFERROR(_xlfn.TEXTJOIN(,FALSE,VLOOKUP(A4,'Benchmark Index'!$C$6:$D$8,2,0),VLOOKUP(B4,'Benchmark Index'!$G$6:$H$11,2,0),H4),"--")),IF(A4="BS",(IFERROR(_xlfn.TEXTJOIN(,FALSE,VLOOKUP(A4,'Benchmark Index'!$C$6:$D$8,2,0),H4),"--")),IFERROR(_xlfn.TEXTJOIN(,FALSE,VLOOKUP(A4,'Benchmark Index'!$C$6:$D$8,2,0),VLOOKUP(B4,'Benchmark Index'!$G$6:$H$11,2,0),VLOOKUP(C4,'Benchmark Index'!$K$6:$L$15,2,0),VLOOKUP(D4,'Benchmark Index'!$O$6:$P$36,2,0),VLOOKUP(E4,'Benchmark Index'!$S$6:$T$106,2,0),H4),"--")))</f>
        <v>111</v>
      </c>
      <c r="J4" s="661">
        <f t="shared" ref="J4:J86" si="2">IFERROR(VALUE(I4),"--")</f>
        <v>111</v>
      </c>
      <c r="K4" s="642" t="str">
        <f t="shared" si="0"/>
        <v>--</v>
      </c>
      <c r="L4" s="642" t="str">
        <f t="shared" si="1"/>
        <v>P&amp;L</v>
      </c>
      <c r="N4" s="595">
        <v>44228</v>
      </c>
      <c r="O4" s="596" t="s">
        <v>81</v>
      </c>
      <c r="P4" s="596" t="s">
        <v>82</v>
      </c>
      <c r="Q4" s="596" t="s">
        <v>83</v>
      </c>
      <c r="R4" s="596" t="s">
        <v>84</v>
      </c>
      <c r="S4" s="596" t="s">
        <v>46</v>
      </c>
      <c r="T4" s="597" t="s">
        <v>44</v>
      </c>
      <c r="U4" s="597" t="s">
        <v>45</v>
      </c>
    </row>
    <row r="5" spans="1:21" x14ac:dyDescent="0.25">
      <c r="A5" s="638" t="s">
        <v>429</v>
      </c>
      <c r="B5" s="638" t="s">
        <v>365</v>
      </c>
      <c r="C5" s="638" t="s">
        <v>439</v>
      </c>
      <c r="D5" s="637" t="s">
        <v>365</v>
      </c>
      <c r="E5" s="637"/>
      <c r="G5" s="637" t="s">
        <v>671</v>
      </c>
      <c r="H5" s="641">
        <v>2</v>
      </c>
      <c r="I5" s="659" t="str">
        <f>IF(AND(B5='Benchmark Index'!$G$6,A5='Benchmark Index'!$C$6),(IFERROR(_xlfn.TEXTJOIN(,FALSE,VLOOKUP(A5,'Benchmark Index'!$C$6:$D$8,2,0),VLOOKUP(B5,'Benchmark Index'!$G$6:$H$11,2,0),H5),"--")),IF(A5="BS",(IFERROR(_xlfn.TEXTJOIN(,FALSE,VLOOKUP(A5,'Benchmark Index'!$C$6:$D$8,2,0),H5),"--")),IFERROR(_xlfn.TEXTJOIN(,FALSE,VLOOKUP(A5,'Benchmark Index'!$C$6:$D$8,2,0),VLOOKUP(B5,'Benchmark Index'!$G$6:$H$11,2,0),VLOOKUP(C5,'Benchmark Index'!$K$6:$L$15,2,0),VLOOKUP(D5,'Benchmark Index'!$O$6:$P$36,2,0),VLOOKUP(E5,'Benchmark Index'!$S$6:$T$106,2,0),H5),"--")))</f>
        <v>112</v>
      </c>
      <c r="J5" s="661">
        <f t="shared" si="2"/>
        <v>112</v>
      </c>
      <c r="K5" s="642" t="str">
        <f t="shared" ref="K5:K87" si="3">IF(ISBLANK(E5),"--",E5)</f>
        <v>--</v>
      </c>
      <c r="L5" s="642" t="str">
        <f t="shared" ref="L5:L87" si="4">IF(ISBLANK(A5),"--",A5)</f>
        <v>P&amp;L</v>
      </c>
      <c r="N5" s="595">
        <v>44256</v>
      </c>
      <c r="O5" s="596" t="s">
        <v>85</v>
      </c>
      <c r="P5" s="596" t="s">
        <v>86</v>
      </c>
      <c r="Q5" s="596" t="s">
        <v>87</v>
      </c>
      <c r="R5" s="596" t="s">
        <v>88</v>
      </c>
      <c r="S5" s="596" t="s">
        <v>49</v>
      </c>
      <c r="T5" s="597" t="s">
        <v>47</v>
      </c>
      <c r="U5" s="597" t="s">
        <v>48</v>
      </c>
    </row>
    <row r="6" spans="1:21" x14ac:dyDescent="0.25">
      <c r="A6" s="638" t="s">
        <v>429</v>
      </c>
      <c r="B6" s="638" t="s">
        <v>365</v>
      </c>
      <c r="C6" s="638" t="s">
        <v>439</v>
      </c>
      <c r="D6" s="637" t="s">
        <v>365</v>
      </c>
      <c r="E6" s="637"/>
      <c r="G6" s="637" t="s">
        <v>671</v>
      </c>
      <c r="H6" s="641">
        <v>3</v>
      </c>
      <c r="I6" s="659" t="str">
        <f>IF(AND(B6='Benchmark Index'!$G$6,A6='Benchmark Index'!$C$6),(IFERROR(_xlfn.TEXTJOIN(,FALSE,VLOOKUP(A6,'Benchmark Index'!$C$6:$D$8,2,0),VLOOKUP(B6,'Benchmark Index'!$G$6:$H$11,2,0),H6),"--")),IF(A6="BS",(IFERROR(_xlfn.TEXTJOIN(,FALSE,VLOOKUP(A6,'Benchmark Index'!$C$6:$D$8,2,0),H6),"--")),IFERROR(_xlfn.TEXTJOIN(,FALSE,VLOOKUP(A6,'Benchmark Index'!$C$6:$D$8,2,0),VLOOKUP(B6,'Benchmark Index'!$G$6:$H$11,2,0),VLOOKUP(C6,'Benchmark Index'!$K$6:$L$15,2,0),VLOOKUP(D6,'Benchmark Index'!$O$6:$P$36,2,0),VLOOKUP(E6,'Benchmark Index'!$S$6:$T$106,2,0),H6),"--")))</f>
        <v>113</v>
      </c>
      <c r="J6" s="661">
        <f t="shared" si="2"/>
        <v>113</v>
      </c>
      <c r="K6" s="642" t="str">
        <f t="shared" si="3"/>
        <v>--</v>
      </c>
      <c r="L6" s="642" t="str">
        <f t="shared" si="4"/>
        <v>P&amp;L</v>
      </c>
      <c r="N6" s="595">
        <v>44287</v>
      </c>
      <c r="O6" s="596" t="s">
        <v>89</v>
      </c>
      <c r="P6" s="596" t="s">
        <v>90</v>
      </c>
      <c r="Q6" s="596" t="s">
        <v>91</v>
      </c>
      <c r="R6" s="596" t="s">
        <v>92</v>
      </c>
      <c r="S6" s="596" t="s">
        <v>52</v>
      </c>
      <c r="T6" s="597" t="s">
        <v>50</v>
      </c>
      <c r="U6" s="597" t="s">
        <v>51</v>
      </c>
    </row>
    <row r="7" spans="1:21" x14ac:dyDescent="0.25">
      <c r="A7" s="638" t="s">
        <v>429</v>
      </c>
      <c r="B7" s="638" t="s">
        <v>365</v>
      </c>
      <c r="C7" s="638" t="s">
        <v>439</v>
      </c>
      <c r="D7" s="637" t="s">
        <v>365</v>
      </c>
      <c r="E7" s="637"/>
      <c r="G7" s="637" t="s">
        <v>671</v>
      </c>
      <c r="H7" s="641">
        <v>4</v>
      </c>
      <c r="I7" s="659" t="str">
        <f>IF(AND(B7='Benchmark Index'!$G$6,A7='Benchmark Index'!$C$6),(IFERROR(_xlfn.TEXTJOIN(,FALSE,VLOOKUP(A7,'Benchmark Index'!$C$6:$D$8,2,0),VLOOKUP(B7,'Benchmark Index'!$G$6:$H$11,2,0),H7),"--")),IF(A7="BS",(IFERROR(_xlfn.TEXTJOIN(,FALSE,VLOOKUP(A7,'Benchmark Index'!$C$6:$D$8,2,0),H7),"--")),IFERROR(_xlfn.TEXTJOIN(,FALSE,VLOOKUP(A7,'Benchmark Index'!$C$6:$D$8,2,0),VLOOKUP(B7,'Benchmark Index'!$G$6:$H$11,2,0),VLOOKUP(C7,'Benchmark Index'!$K$6:$L$15,2,0),VLOOKUP(D7,'Benchmark Index'!$O$6:$P$36,2,0),VLOOKUP(E7,'Benchmark Index'!$S$6:$T$106,2,0),H7),"--")))</f>
        <v>114</v>
      </c>
      <c r="J7" s="661">
        <f t="shared" si="2"/>
        <v>114</v>
      </c>
      <c r="K7" s="642" t="str">
        <f t="shared" si="3"/>
        <v>--</v>
      </c>
      <c r="L7" s="642" t="str">
        <f t="shared" si="4"/>
        <v>P&amp;L</v>
      </c>
      <c r="N7" s="595">
        <v>44317</v>
      </c>
      <c r="O7" s="596" t="s">
        <v>93</v>
      </c>
      <c r="P7" s="596" t="s">
        <v>94</v>
      </c>
      <c r="Q7" s="596" t="s">
        <v>95</v>
      </c>
      <c r="R7" s="596" t="s">
        <v>96</v>
      </c>
      <c r="S7" s="596" t="s">
        <v>55</v>
      </c>
      <c r="T7" s="597" t="s">
        <v>53</v>
      </c>
      <c r="U7" s="597" t="s">
        <v>54</v>
      </c>
    </row>
    <row r="8" spans="1:21" x14ac:dyDescent="0.25">
      <c r="A8" s="638" t="s">
        <v>429</v>
      </c>
      <c r="B8" s="638" t="s">
        <v>365</v>
      </c>
      <c r="C8" s="638" t="s">
        <v>439</v>
      </c>
      <c r="D8" s="637" t="s">
        <v>365</v>
      </c>
      <c r="E8" s="637"/>
      <c r="G8" s="637" t="s">
        <v>671</v>
      </c>
      <c r="H8" s="641">
        <v>5</v>
      </c>
      <c r="I8" s="659" t="str">
        <f>IF(AND(B8='Benchmark Index'!$G$6,A8='Benchmark Index'!$C$6),(IFERROR(_xlfn.TEXTJOIN(,FALSE,VLOOKUP(A8,'Benchmark Index'!$C$6:$D$8,2,0),VLOOKUP(B8,'Benchmark Index'!$G$6:$H$11,2,0),H8),"--")),IF(A8="BS",(IFERROR(_xlfn.TEXTJOIN(,FALSE,VLOOKUP(A8,'Benchmark Index'!$C$6:$D$8,2,0),H8),"--")),IFERROR(_xlfn.TEXTJOIN(,FALSE,VLOOKUP(A8,'Benchmark Index'!$C$6:$D$8,2,0),VLOOKUP(B8,'Benchmark Index'!$G$6:$H$11,2,0),VLOOKUP(C8,'Benchmark Index'!$K$6:$L$15,2,0),VLOOKUP(D8,'Benchmark Index'!$O$6:$P$36,2,0),VLOOKUP(E8,'Benchmark Index'!$S$6:$T$106,2,0),H8),"--")))</f>
        <v>115</v>
      </c>
      <c r="J8" s="661">
        <f t="shared" si="2"/>
        <v>115</v>
      </c>
      <c r="K8" s="642" t="str">
        <f t="shared" si="3"/>
        <v>--</v>
      </c>
      <c r="L8" s="642" t="str">
        <f t="shared" si="4"/>
        <v>P&amp;L</v>
      </c>
      <c r="N8" s="595">
        <v>44348</v>
      </c>
      <c r="O8" s="596" t="s">
        <v>97</v>
      </c>
      <c r="P8" s="596" t="s">
        <v>98</v>
      </c>
      <c r="Q8" s="596" t="s">
        <v>99</v>
      </c>
      <c r="R8" s="596" t="s">
        <v>100</v>
      </c>
      <c r="S8" s="596" t="s">
        <v>58</v>
      </c>
      <c r="T8" s="597" t="s">
        <v>56</v>
      </c>
      <c r="U8" s="597" t="s">
        <v>57</v>
      </c>
    </row>
    <row r="9" spans="1:21" x14ac:dyDescent="0.25">
      <c r="A9" s="638" t="s">
        <v>429</v>
      </c>
      <c r="B9" s="638" t="s">
        <v>365</v>
      </c>
      <c r="C9" s="638" t="s">
        <v>439</v>
      </c>
      <c r="D9" s="637" t="s">
        <v>365</v>
      </c>
      <c r="E9" s="637"/>
      <c r="G9" s="637" t="s">
        <v>671</v>
      </c>
      <c r="H9" s="641">
        <v>6</v>
      </c>
      <c r="I9" s="659" t="str">
        <f>IF(AND(B9='Benchmark Index'!$G$6,A9='Benchmark Index'!$C$6),(IFERROR(_xlfn.TEXTJOIN(,FALSE,VLOOKUP(A9,'Benchmark Index'!$C$6:$D$8,2,0),VLOOKUP(B9,'Benchmark Index'!$G$6:$H$11,2,0),H9),"--")),IF(A9="BS",(IFERROR(_xlfn.TEXTJOIN(,FALSE,VLOOKUP(A9,'Benchmark Index'!$C$6:$D$8,2,0),H9),"--")),IFERROR(_xlfn.TEXTJOIN(,FALSE,VLOOKUP(A9,'Benchmark Index'!$C$6:$D$8,2,0),VLOOKUP(B9,'Benchmark Index'!$G$6:$H$11,2,0),VLOOKUP(C9,'Benchmark Index'!$K$6:$L$15,2,0),VLOOKUP(D9,'Benchmark Index'!$O$6:$P$36,2,0),VLOOKUP(E9,'Benchmark Index'!$S$6:$T$106,2,0),H9),"--")))</f>
        <v>116</v>
      </c>
      <c r="J9" s="661">
        <f t="shared" si="2"/>
        <v>116</v>
      </c>
      <c r="K9" s="642" t="str">
        <f t="shared" si="3"/>
        <v>--</v>
      </c>
      <c r="L9" s="642" t="str">
        <f t="shared" si="4"/>
        <v>P&amp;L</v>
      </c>
      <c r="N9" s="595">
        <v>44378</v>
      </c>
      <c r="O9" s="596" t="s">
        <v>101</v>
      </c>
      <c r="P9" s="596" t="s">
        <v>102</v>
      </c>
      <c r="Q9" s="596" t="s">
        <v>103</v>
      </c>
      <c r="R9" s="596" t="s">
        <v>104</v>
      </c>
      <c r="S9" s="596" t="s">
        <v>61</v>
      </c>
      <c r="T9" s="597" t="s">
        <v>59</v>
      </c>
      <c r="U9" s="597" t="s">
        <v>60</v>
      </c>
    </row>
    <row r="10" spans="1:21" x14ac:dyDescent="0.25">
      <c r="A10" s="638" t="s">
        <v>429</v>
      </c>
      <c r="B10" s="638" t="s">
        <v>365</v>
      </c>
      <c r="C10" s="638" t="s">
        <v>439</v>
      </c>
      <c r="D10" s="637" t="s">
        <v>365</v>
      </c>
      <c r="E10" s="637"/>
      <c r="G10" s="637" t="s">
        <v>671</v>
      </c>
      <c r="H10" s="641">
        <v>7</v>
      </c>
      <c r="I10" s="659" t="str">
        <f>IF(AND(B10='Benchmark Index'!$G$6,A10='Benchmark Index'!$C$6),(IFERROR(_xlfn.TEXTJOIN(,FALSE,VLOOKUP(A10,'Benchmark Index'!$C$6:$D$8,2,0),VLOOKUP(B10,'Benchmark Index'!$G$6:$H$11,2,0),H10),"--")),IF(A10="BS",(IFERROR(_xlfn.TEXTJOIN(,FALSE,VLOOKUP(A10,'Benchmark Index'!$C$6:$D$8,2,0),H10),"--")),IFERROR(_xlfn.TEXTJOIN(,FALSE,VLOOKUP(A10,'Benchmark Index'!$C$6:$D$8,2,0),VLOOKUP(B10,'Benchmark Index'!$G$6:$H$11,2,0),VLOOKUP(C10,'Benchmark Index'!$K$6:$L$15,2,0),VLOOKUP(D10,'Benchmark Index'!$O$6:$P$36,2,0),VLOOKUP(E10,'Benchmark Index'!$S$6:$T$106,2,0),H10),"--")))</f>
        <v>117</v>
      </c>
      <c r="J10" s="661">
        <f t="shared" si="2"/>
        <v>117</v>
      </c>
      <c r="K10" s="642" t="str">
        <f t="shared" si="3"/>
        <v>--</v>
      </c>
      <c r="L10" s="642" t="str">
        <f t="shared" si="4"/>
        <v>P&amp;L</v>
      </c>
      <c r="N10" s="595">
        <v>44409</v>
      </c>
      <c r="O10" s="596" t="s">
        <v>105</v>
      </c>
      <c r="P10" s="596" t="s">
        <v>106</v>
      </c>
      <c r="Q10" s="596" t="s">
        <v>107</v>
      </c>
      <c r="R10" s="596" t="s">
        <v>108</v>
      </c>
      <c r="S10" s="596" t="s">
        <v>64</v>
      </c>
      <c r="T10" s="597" t="s">
        <v>62</v>
      </c>
      <c r="U10" s="597" t="s">
        <v>63</v>
      </c>
    </row>
    <row r="11" spans="1:21" x14ac:dyDescent="0.25">
      <c r="A11" s="638"/>
      <c r="B11" s="638"/>
      <c r="C11" s="638"/>
      <c r="D11" s="637"/>
      <c r="E11" s="637"/>
      <c r="G11" s="637"/>
      <c r="H11" s="641"/>
      <c r="I11" s="659" t="str">
        <f>IF(AND(B11='Benchmark Index'!$G$6,A11='Benchmark Index'!$C$6),(IFERROR(_xlfn.TEXTJOIN(,FALSE,VLOOKUP(A11,'Benchmark Index'!$C$6:$D$8,2,0),VLOOKUP(B11,'Benchmark Index'!$G$6:$H$11,2,0),H11),"--")),IF(A11="BS",(IFERROR(_xlfn.TEXTJOIN(,FALSE,VLOOKUP(A11,'Benchmark Index'!$C$6:$D$8,2,0),H11),"--")),IFERROR(_xlfn.TEXTJOIN(,FALSE,VLOOKUP(A11,'Benchmark Index'!$C$6:$D$8,2,0),VLOOKUP(B11,'Benchmark Index'!$G$6:$H$11,2,0),VLOOKUP(C11,'Benchmark Index'!$K$6:$L$15,2,0),VLOOKUP(D11,'Benchmark Index'!$O$6:$P$36,2,0),VLOOKUP(E11,'Benchmark Index'!$S$6:$T$106,2,0),H11),"--")))</f>
        <v>--</v>
      </c>
      <c r="J11" s="661" t="str">
        <f t="shared" si="2"/>
        <v>--</v>
      </c>
      <c r="K11" s="642" t="str">
        <f t="shared" si="3"/>
        <v>--</v>
      </c>
      <c r="L11" s="642" t="str">
        <f t="shared" si="4"/>
        <v>--</v>
      </c>
      <c r="N11" s="595">
        <v>44440</v>
      </c>
      <c r="O11" s="596" t="s">
        <v>109</v>
      </c>
      <c r="P11" s="596" t="s">
        <v>110</v>
      </c>
      <c r="Q11" s="596" t="s">
        <v>111</v>
      </c>
      <c r="R11" s="596" t="s">
        <v>112</v>
      </c>
      <c r="S11" s="596" t="s">
        <v>67</v>
      </c>
      <c r="T11" s="597" t="s">
        <v>65</v>
      </c>
      <c r="U11" s="597" t="s">
        <v>66</v>
      </c>
    </row>
    <row r="12" spans="1:21" x14ac:dyDescent="0.25">
      <c r="A12" s="638"/>
      <c r="B12" s="638"/>
      <c r="C12" s="638"/>
      <c r="D12" s="637"/>
      <c r="E12" s="637"/>
      <c r="G12" s="637"/>
      <c r="H12" s="641"/>
      <c r="I12" s="659" t="str">
        <f>IF(AND(B12='Benchmark Index'!$G$6,A12='Benchmark Index'!$C$6),(IFERROR(_xlfn.TEXTJOIN(,FALSE,VLOOKUP(A12,'Benchmark Index'!$C$6:$D$8,2,0),VLOOKUP(B12,'Benchmark Index'!$G$6:$H$11,2,0),H12),"--")),IF(A12="BS",(IFERROR(_xlfn.TEXTJOIN(,FALSE,VLOOKUP(A12,'Benchmark Index'!$C$6:$D$8,2,0),H12),"--")),IFERROR(_xlfn.TEXTJOIN(,FALSE,VLOOKUP(A12,'Benchmark Index'!$C$6:$D$8,2,0),VLOOKUP(B12,'Benchmark Index'!$G$6:$H$11,2,0),VLOOKUP(C12,'Benchmark Index'!$K$6:$L$15,2,0),VLOOKUP(D12,'Benchmark Index'!$O$6:$P$36,2,0),VLOOKUP(E12,'Benchmark Index'!$S$6:$T$106,2,0),H12),"--")))</f>
        <v>--</v>
      </c>
      <c r="J12" s="661" t="str">
        <f t="shared" si="2"/>
        <v>--</v>
      </c>
      <c r="K12" s="642" t="str">
        <f t="shared" si="3"/>
        <v>--</v>
      </c>
      <c r="L12" s="642" t="str">
        <f t="shared" si="4"/>
        <v>--</v>
      </c>
      <c r="N12" s="595">
        <v>44470</v>
      </c>
      <c r="O12" s="596" t="s">
        <v>113</v>
      </c>
      <c r="P12" s="596" t="s">
        <v>114</v>
      </c>
      <c r="Q12" s="596" t="s">
        <v>115</v>
      </c>
      <c r="R12" s="596" t="s">
        <v>116</v>
      </c>
      <c r="S12" s="596" t="s">
        <v>70</v>
      </c>
      <c r="T12" s="597" t="s">
        <v>68</v>
      </c>
      <c r="U12" s="597" t="s">
        <v>69</v>
      </c>
    </row>
    <row r="13" spans="1:21" x14ac:dyDescent="0.25">
      <c r="A13" s="638" t="s">
        <v>151</v>
      </c>
      <c r="B13" s="638" t="s">
        <v>349</v>
      </c>
      <c r="C13" s="638" t="s">
        <v>439</v>
      </c>
      <c r="D13" s="637" t="s">
        <v>349</v>
      </c>
      <c r="E13" s="637" t="s">
        <v>430</v>
      </c>
      <c r="G13" s="637" t="s">
        <v>696</v>
      </c>
      <c r="H13" s="641"/>
      <c r="I13" s="659" t="str">
        <f>IF(AND(B13='Benchmark Index'!$G$6,A13='Benchmark Index'!$C$6),(IFERROR(_xlfn.TEXTJOIN(,FALSE,VLOOKUP(A13,'Benchmark Index'!$C$6:$D$8,2,0),VLOOKUP(B13,'Benchmark Index'!$G$6:$H$11,2,0),H13),"--")),IF(A13="BS",(IFERROR(_xlfn.TEXTJOIN(,FALSE,VLOOKUP(A13,'Benchmark Index'!$C$6:$D$8,2,0),H13),"--")),IFERROR(_xlfn.TEXTJOIN(,FALSE,VLOOKUP(A13,'Benchmark Index'!$C$6:$D$8,2,0),VLOOKUP(B13,'Benchmark Index'!$G$6:$H$11,2,0),VLOOKUP(C13,'Benchmark Index'!$K$6:$L$15,2,0),VLOOKUP(D13,'Benchmark Index'!$O$6:$P$36,2,0),VLOOKUP(E13,'Benchmark Index'!$S$6:$T$106,2,0),H13),"--")))</f>
        <v>22202</v>
      </c>
      <c r="J13" s="661">
        <f t="shared" si="2"/>
        <v>22202</v>
      </c>
      <c r="K13" s="642" t="str">
        <f t="shared" si="3"/>
        <v>Headcount</v>
      </c>
      <c r="L13" s="642" t="str">
        <f t="shared" si="4"/>
        <v>HC</v>
      </c>
      <c r="N13" s="595">
        <v>44501</v>
      </c>
      <c r="O13" s="596" t="s">
        <v>117</v>
      </c>
      <c r="P13" s="596" t="s">
        <v>118</v>
      </c>
      <c r="Q13" s="596" t="s">
        <v>119</v>
      </c>
      <c r="R13" s="596" t="s">
        <v>120</v>
      </c>
      <c r="S13" s="596" t="s">
        <v>73</v>
      </c>
      <c r="T13" s="597" t="s">
        <v>71</v>
      </c>
      <c r="U13" s="597" t="s">
        <v>72</v>
      </c>
    </row>
    <row r="14" spans="1:21" x14ac:dyDescent="0.25">
      <c r="A14" s="638" t="s">
        <v>429</v>
      </c>
      <c r="B14" s="638" t="s">
        <v>349</v>
      </c>
      <c r="C14" s="638" t="s">
        <v>439</v>
      </c>
      <c r="D14" s="637" t="s">
        <v>349</v>
      </c>
      <c r="E14" s="637" t="s">
        <v>349</v>
      </c>
      <c r="G14" s="637" t="s">
        <v>697</v>
      </c>
      <c r="H14" s="641">
        <v>101</v>
      </c>
      <c r="I14" s="659" t="str">
        <f>IF(AND(B14='Benchmark Index'!$G$6,A14='Benchmark Index'!$C$6),(IFERROR(_xlfn.TEXTJOIN(,FALSE,VLOOKUP(A14,'Benchmark Index'!$C$6:$D$8,2,0),VLOOKUP(B14,'Benchmark Index'!$G$6:$H$11,2,0),H14),"--")),IF(A14="BS",(IFERROR(_xlfn.TEXTJOIN(,FALSE,VLOOKUP(A14,'Benchmark Index'!$C$6:$D$8,2,0),H14),"--")),IFERROR(_xlfn.TEXTJOIN(,FALSE,VLOOKUP(A14,'Benchmark Index'!$C$6:$D$8,2,0),VLOOKUP(B14,'Benchmark Index'!$G$6:$H$11,2,0),VLOOKUP(C14,'Benchmark Index'!$K$6:$L$15,2,0),VLOOKUP(D14,'Benchmark Index'!$O$6:$P$36,2,0),VLOOKUP(E14,'Benchmark Index'!$S$6:$T$106,2,0),H14),"--")))</f>
        <v>12202004101</v>
      </c>
      <c r="J14" s="661">
        <f t="shared" si="2"/>
        <v>12202004101</v>
      </c>
      <c r="K14" s="642" t="str">
        <f t="shared" si="3"/>
        <v>COS</v>
      </c>
      <c r="L14" s="642" t="str">
        <f t="shared" si="4"/>
        <v>P&amp;L</v>
      </c>
      <c r="N14" s="595">
        <v>44531</v>
      </c>
      <c r="O14" s="596" t="s">
        <v>121</v>
      </c>
      <c r="P14" s="596" t="s">
        <v>122</v>
      </c>
      <c r="Q14" s="596" t="s">
        <v>123</v>
      </c>
      <c r="R14" s="596" t="s">
        <v>124</v>
      </c>
      <c r="S14" s="596" t="s">
        <v>76</v>
      </c>
      <c r="T14" s="597" t="s">
        <v>74</v>
      </c>
      <c r="U14" s="597" t="s">
        <v>75</v>
      </c>
    </row>
    <row r="15" spans="1:21" x14ac:dyDescent="0.25">
      <c r="A15" s="638" t="s">
        <v>429</v>
      </c>
      <c r="B15" s="638" t="s">
        <v>349</v>
      </c>
      <c r="C15" s="638" t="s">
        <v>439</v>
      </c>
      <c r="D15" s="637" t="s">
        <v>349</v>
      </c>
      <c r="E15" s="637" t="s">
        <v>349</v>
      </c>
      <c r="G15" s="637" t="s">
        <v>698</v>
      </c>
      <c r="H15" s="641">
        <v>102</v>
      </c>
      <c r="I15" s="659" t="str">
        <f>IF(AND(B15='Benchmark Index'!$G$6,A15='Benchmark Index'!$C$6),(IFERROR(_xlfn.TEXTJOIN(,FALSE,VLOOKUP(A15,'Benchmark Index'!$C$6:$D$8,2,0),VLOOKUP(B15,'Benchmark Index'!$G$6:$H$11,2,0),H15),"--")),IF(A15="BS",(IFERROR(_xlfn.TEXTJOIN(,FALSE,VLOOKUP(A15,'Benchmark Index'!$C$6:$D$8,2,0),H15),"--")),IFERROR(_xlfn.TEXTJOIN(,FALSE,VLOOKUP(A15,'Benchmark Index'!$C$6:$D$8,2,0),VLOOKUP(B15,'Benchmark Index'!$G$6:$H$11,2,0),VLOOKUP(C15,'Benchmark Index'!$K$6:$L$15,2,0),VLOOKUP(D15,'Benchmark Index'!$O$6:$P$36,2,0),VLOOKUP(E15,'Benchmark Index'!$S$6:$T$106,2,0),H15),"--")))</f>
        <v>12202004102</v>
      </c>
      <c r="J15" s="661">
        <f t="shared" si="2"/>
        <v>12202004102</v>
      </c>
      <c r="K15" s="642" t="str">
        <f t="shared" si="3"/>
        <v>COS</v>
      </c>
      <c r="L15" s="642" t="str">
        <f t="shared" si="4"/>
        <v>P&amp;L</v>
      </c>
    </row>
    <row r="16" spans="1:21" x14ac:dyDescent="0.25">
      <c r="A16" s="638" t="s">
        <v>429</v>
      </c>
      <c r="B16" s="638" t="s">
        <v>349</v>
      </c>
      <c r="C16" s="638" t="s">
        <v>439</v>
      </c>
      <c r="D16" s="637" t="s">
        <v>349</v>
      </c>
      <c r="E16" s="637" t="s">
        <v>349</v>
      </c>
      <c r="G16" s="637" t="s">
        <v>748</v>
      </c>
      <c r="H16" s="641">
        <v>103</v>
      </c>
      <c r="I16" s="659" t="str">
        <f>IF(AND(B16='Benchmark Index'!$G$6,A16='Benchmark Index'!$C$6),(IFERROR(_xlfn.TEXTJOIN(,FALSE,VLOOKUP(A16,'Benchmark Index'!$C$6:$D$8,2,0),VLOOKUP(B16,'Benchmark Index'!$G$6:$H$11,2,0),H16),"--")),IF(A16="BS",(IFERROR(_xlfn.TEXTJOIN(,FALSE,VLOOKUP(A16,'Benchmark Index'!$C$6:$D$8,2,0),H16),"--")),IFERROR(_xlfn.TEXTJOIN(,FALSE,VLOOKUP(A16,'Benchmark Index'!$C$6:$D$8,2,0),VLOOKUP(B16,'Benchmark Index'!$G$6:$H$11,2,0),VLOOKUP(C16,'Benchmark Index'!$K$6:$L$15,2,0),VLOOKUP(D16,'Benchmark Index'!$O$6:$P$36,2,0),VLOOKUP(E16,'Benchmark Index'!$S$6:$T$106,2,0),H16),"--")))</f>
        <v>12202004103</v>
      </c>
      <c r="J16" s="661">
        <f t="shared" si="2"/>
        <v>12202004103</v>
      </c>
      <c r="K16" s="642" t="str">
        <f t="shared" si="3"/>
        <v>COS</v>
      </c>
      <c r="L16" s="642" t="str">
        <f t="shared" si="4"/>
        <v>P&amp;L</v>
      </c>
      <c r="O16" s="118" t="str">
        <f>VLOOKUP(month_of_report,Extra_Months,2,FALSE)</f>
        <v>TB_Balance_12</v>
      </c>
      <c r="P16" s="118" t="str">
        <f>VLOOKUP(month_of_report,Extra_Months,3,FALSE)</f>
        <v>Balance_bpl_12</v>
      </c>
      <c r="Q16" s="118" t="str">
        <f>VLOOKUP(month_of_report,Extra_Months,4,FALSE)</f>
        <v>Balance_bplm_12</v>
      </c>
      <c r="R16" s="118" t="str">
        <f>VLOOKUP(month_of_report,Extra_Months,5,FALSE)</f>
        <v>Balance_bbs_12</v>
      </c>
    </row>
    <row r="17" spans="1:20" x14ac:dyDescent="0.25">
      <c r="A17" s="638" t="s">
        <v>429</v>
      </c>
      <c r="B17" s="638" t="s">
        <v>349</v>
      </c>
      <c r="C17" s="638" t="s">
        <v>439</v>
      </c>
      <c r="D17" s="637" t="s">
        <v>349</v>
      </c>
      <c r="E17" s="637" t="s">
        <v>349</v>
      </c>
      <c r="G17" s="637" t="s">
        <v>749</v>
      </c>
      <c r="H17" s="641">
        <v>104</v>
      </c>
      <c r="I17" s="659" t="str">
        <f>IF(AND(B17='Benchmark Index'!$G$6,A17='Benchmark Index'!$C$6),(IFERROR(_xlfn.TEXTJOIN(,FALSE,VLOOKUP(A17,'Benchmark Index'!$C$6:$D$8,2,0),VLOOKUP(B17,'Benchmark Index'!$G$6:$H$11,2,0),H17),"--")),IF(A17="BS",(IFERROR(_xlfn.TEXTJOIN(,FALSE,VLOOKUP(A17,'Benchmark Index'!$C$6:$D$8,2,0),H17),"--")),IFERROR(_xlfn.TEXTJOIN(,FALSE,VLOOKUP(A17,'Benchmark Index'!$C$6:$D$8,2,0),VLOOKUP(B17,'Benchmark Index'!$G$6:$H$11,2,0),VLOOKUP(C17,'Benchmark Index'!$K$6:$L$15,2,0),VLOOKUP(D17,'Benchmark Index'!$O$6:$P$36,2,0),VLOOKUP(E17,'Benchmark Index'!$S$6:$T$106,2,0),H17),"--")))</f>
        <v>12202004104</v>
      </c>
      <c r="J17" s="661">
        <f t="shared" si="2"/>
        <v>12202004104</v>
      </c>
      <c r="K17" s="642" t="str">
        <f t="shared" si="3"/>
        <v>COS</v>
      </c>
      <c r="L17" s="642" t="str">
        <f t="shared" si="4"/>
        <v>P&amp;L</v>
      </c>
      <c r="O17" s="61" t="str">
        <f>VLOOKUP('P&amp;L'!$I$3,Extra_Months,2,FALSE)</f>
        <v>TB_Balance_10</v>
      </c>
      <c r="P17" s="61" t="str">
        <f>VLOOKUP('P&amp;L'!$I$3,Extra_Months,3,FALSE)</f>
        <v>Balance_bpl_10</v>
      </c>
      <c r="Q17" s="61" t="str">
        <f>VLOOKUP('P&amp;L'!$I$3,Extra_Months,4,FALSE)</f>
        <v>Balance_bplm_10</v>
      </c>
      <c r="R17" s="61" t="str">
        <f>VLOOKUP('P&amp;L'!$I$3,Extra_Months,5,FALSE)</f>
        <v>Balance_bbs_10</v>
      </c>
    </row>
    <row r="18" spans="1:20" x14ac:dyDescent="0.25">
      <c r="A18" s="638" t="s">
        <v>429</v>
      </c>
      <c r="B18" s="638" t="s">
        <v>349</v>
      </c>
      <c r="C18" s="638" t="s">
        <v>439</v>
      </c>
      <c r="D18" s="637" t="s">
        <v>349</v>
      </c>
      <c r="E18" s="637" t="s">
        <v>349</v>
      </c>
      <c r="G18" s="637" t="s">
        <v>699</v>
      </c>
      <c r="H18" s="641">
        <v>105</v>
      </c>
      <c r="I18" s="659" t="str">
        <f>IF(AND(B18='Benchmark Index'!$G$6,A18='Benchmark Index'!$C$6),(IFERROR(_xlfn.TEXTJOIN(,FALSE,VLOOKUP(A18,'Benchmark Index'!$C$6:$D$8,2,0),VLOOKUP(B18,'Benchmark Index'!$G$6:$H$11,2,0),H18),"--")),IF(A18="BS",(IFERROR(_xlfn.TEXTJOIN(,FALSE,VLOOKUP(A18,'Benchmark Index'!$C$6:$D$8,2,0),H18),"--")),IFERROR(_xlfn.TEXTJOIN(,FALSE,VLOOKUP(A18,'Benchmark Index'!$C$6:$D$8,2,0),VLOOKUP(B18,'Benchmark Index'!$G$6:$H$11,2,0),VLOOKUP(C18,'Benchmark Index'!$K$6:$L$15,2,0),VLOOKUP(D18,'Benchmark Index'!$O$6:$P$36,2,0),VLOOKUP(E18,'Benchmark Index'!$S$6:$T$106,2,0),H18),"--")))</f>
        <v>12202004105</v>
      </c>
      <c r="J18" s="661">
        <f t="shared" si="2"/>
        <v>12202004105</v>
      </c>
      <c r="K18" s="642" t="str">
        <f t="shared" si="3"/>
        <v>COS</v>
      </c>
      <c r="L18" s="642" t="str">
        <f t="shared" si="4"/>
        <v>P&amp;L</v>
      </c>
    </row>
    <row r="19" spans="1:20" x14ac:dyDescent="0.25">
      <c r="A19" s="638" t="s">
        <v>429</v>
      </c>
      <c r="B19" s="638" t="s">
        <v>349</v>
      </c>
      <c r="C19" s="638" t="s">
        <v>439</v>
      </c>
      <c r="D19" s="637" t="s">
        <v>349</v>
      </c>
      <c r="E19" s="637" t="s">
        <v>349</v>
      </c>
      <c r="G19" s="637" t="s">
        <v>700</v>
      </c>
      <c r="H19" s="641">
        <v>106</v>
      </c>
      <c r="I19" s="659" t="str">
        <f>IF(AND(B19='Benchmark Index'!$G$6,A19='Benchmark Index'!$C$6),(IFERROR(_xlfn.TEXTJOIN(,FALSE,VLOOKUP(A19,'Benchmark Index'!$C$6:$D$8,2,0),VLOOKUP(B19,'Benchmark Index'!$G$6:$H$11,2,0),H19),"--")),IF(A19="BS",(IFERROR(_xlfn.TEXTJOIN(,FALSE,VLOOKUP(A19,'Benchmark Index'!$C$6:$D$8,2,0),H19),"--")),IFERROR(_xlfn.TEXTJOIN(,FALSE,VLOOKUP(A19,'Benchmark Index'!$C$6:$D$8,2,0),VLOOKUP(B19,'Benchmark Index'!$G$6:$H$11,2,0),VLOOKUP(C19,'Benchmark Index'!$K$6:$L$15,2,0),VLOOKUP(D19,'Benchmark Index'!$O$6:$P$36,2,0),VLOOKUP(E19,'Benchmark Index'!$S$6:$T$106,2,0),H19),"--")))</f>
        <v>12202004106</v>
      </c>
      <c r="J19" s="661">
        <f t="shared" si="2"/>
        <v>12202004106</v>
      </c>
      <c r="K19" s="642" t="str">
        <f t="shared" si="3"/>
        <v>COS</v>
      </c>
      <c r="L19" s="642" t="str">
        <f t="shared" si="4"/>
        <v>P&amp;L</v>
      </c>
    </row>
    <row r="20" spans="1:20" x14ac:dyDescent="0.25">
      <c r="A20" s="638" t="s">
        <v>429</v>
      </c>
      <c r="B20" s="638" t="s">
        <v>349</v>
      </c>
      <c r="C20" s="638" t="s">
        <v>439</v>
      </c>
      <c r="D20" s="637" t="s">
        <v>349</v>
      </c>
      <c r="E20" s="637" t="s">
        <v>130</v>
      </c>
      <c r="G20" s="637" t="s">
        <v>701</v>
      </c>
      <c r="H20" s="641">
        <v>107</v>
      </c>
      <c r="I20" s="659" t="str">
        <f>IF(AND(B20='Benchmark Index'!$G$6,A20='Benchmark Index'!$C$6),(IFERROR(_xlfn.TEXTJOIN(,FALSE,VLOOKUP(A20,'Benchmark Index'!$C$6:$D$8,2,0),VLOOKUP(B20,'Benchmark Index'!$G$6:$H$11,2,0),H20),"--")),IF(A20="BS",(IFERROR(_xlfn.TEXTJOIN(,FALSE,VLOOKUP(A20,'Benchmark Index'!$C$6:$D$8,2,0),H20),"--")),IFERROR(_xlfn.TEXTJOIN(,FALSE,VLOOKUP(A20,'Benchmark Index'!$C$6:$D$8,2,0),VLOOKUP(B20,'Benchmark Index'!$G$6:$H$11,2,0),VLOOKUP(C20,'Benchmark Index'!$K$6:$L$15,2,0),VLOOKUP(D20,'Benchmark Index'!$O$6:$P$36,2,0),VLOOKUP(E20,'Benchmark Index'!$S$6:$T$106,2,0),H20),"--")))</f>
        <v>12202015107</v>
      </c>
      <c r="J20" s="661">
        <f t="shared" si="2"/>
        <v>12202015107</v>
      </c>
      <c r="K20" s="642" t="str">
        <f t="shared" si="3"/>
        <v>Others</v>
      </c>
      <c r="L20" s="642" t="str">
        <f t="shared" si="4"/>
        <v>P&amp;L</v>
      </c>
    </row>
    <row r="21" spans="1:20" ht="15.75" thickBot="1" x14ac:dyDescent="0.3">
      <c r="A21" s="638" t="s">
        <v>429</v>
      </c>
      <c r="B21" s="638" t="s">
        <v>349</v>
      </c>
      <c r="C21" s="638" t="s">
        <v>439</v>
      </c>
      <c r="D21" s="637" t="s">
        <v>349</v>
      </c>
      <c r="E21" s="637" t="s">
        <v>349</v>
      </c>
      <c r="G21" s="637" t="s">
        <v>759</v>
      </c>
      <c r="H21" s="641">
        <v>108</v>
      </c>
      <c r="I21" s="659" t="str">
        <f>IF(AND(B21='Benchmark Index'!$G$6,A21='Benchmark Index'!$C$6),(IFERROR(_xlfn.TEXTJOIN(,FALSE,VLOOKUP(A21,'Benchmark Index'!$C$6:$D$8,2,0),VLOOKUP(B21,'Benchmark Index'!$G$6:$H$11,2,0),H21),"--")),IF(A21="BS",(IFERROR(_xlfn.TEXTJOIN(,FALSE,VLOOKUP(A21,'Benchmark Index'!$C$6:$D$8,2,0),H21),"--")),IFERROR(_xlfn.TEXTJOIN(,FALSE,VLOOKUP(A21,'Benchmark Index'!$C$6:$D$8,2,0),VLOOKUP(B21,'Benchmark Index'!$G$6:$H$11,2,0),VLOOKUP(C21,'Benchmark Index'!$K$6:$L$15,2,0),VLOOKUP(D21,'Benchmark Index'!$O$6:$P$36,2,0),VLOOKUP(E21,'Benchmark Index'!$S$6:$T$106,2,0),H21),"--")))</f>
        <v>12202004108</v>
      </c>
      <c r="J21" s="661">
        <f t="shared" si="2"/>
        <v>12202004108</v>
      </c>
      <c r="K21" s="642" t="str">
        <f t="shared" si="3"/>
        <v>COS</v>
      </c>
      <c r="L21" s="642" t="str">
        <f t="shared" si="4"/>
        <v>P&amp;L</v>
      </c>
      <c r="R21" s="27" t="s">
        <v>132</v>
      </c>
      <c r="T21" t="s">
        <v>392</v>
      </c>
    </row>
    <row r="22" spans="1:20" x14ac:dyDescent="0.25">
      <c r="A22" s="638"/>
      <c r="B22" s="638"/>
      <c r="C22" s="638"/>
      <c r="D22" s="637"/>
      <c r="E22" s="637"/>
      <c r="G22" s="637"/>
      <c r="H22" s="641"/>
      <c r="I22" s="659" t="str">
        <f>IF(AND(B22='Benchmark Index'!$G$6,A22='Benchmark Index'!$C$6),(IFERROR(_xlfn.TEXTJOIN(,FALSE,VLOOKUP(A22,'Benchmark Index'!$C$6:$D$8,2,0),VLOOKUP(B22,'Benchmark Index'!$G$6:$H$11,2,0),H22),"--")),IF(A22="BS",(IFERROR(_xlfn.TEXTJOIN(,FALSE,VLOOKUP(A22,'Benchmark Index'!$C$6:$D$8,2,0),H22),"--")),IFERROR(_xlfn.TEXTJOIN(,FALSE,VLOOKUP(A22,'Benchmark Index'!$C$6:$D$8,2,0),VLOOKUP(B22,'Benchmark Index'!$G$6:$H$11,2,0),VLOOKUP(C22,'Benchmark Index'!$K$6:$L$15,2,0),VLOOKUP(D22,'Benchmark Index'!$O$6:$P$36,2,0),VLOOKUP(E22,'Benchmark Index'!$S$6:$T$106,2,0),H22),"--")))</f>
        <v>--</v>
      </c>
      <c r="J22" s="661" t="str">
        <f t="shared" si="2"/>
        <v>--</v>
      </c>
      <c r="K22" s="642" t="str">
        <f t="shared" si="3"/>
        <v>--</v>
      </c>
      <c r="L22" s="642" t="str">
        <f t="shared" si="4"/>
        <v>--</v>
      </c>
      <c r="R22" s="24" t="s">
        <v>133</v>
      </c>
      <c r="T22" s="586">
        <v>2.6</v>
      </c>
    </row>
    <row r="23" spans="1:20" x14ac:dyDescent="0.25">
      <c r="A23" s="638" t="s">
        <v>151</v>
      </c>
      <c r="B23" s="638" t="s">
        <v>14</v>
      </c>
      <c r="C23" s="638" t="s">
        <v>439</v>
      </c>
      <c r="D23" s="637" t="s">
        <v>14</v>
      </c>
      <c r="E23" s="637" t="s">
        <v>430</v>
      </c>
      <c r="G23" s="637" t="s">
        <v>572</v>
      </c>
      <c r="H23" s="641"/>
      <c r="I23" s="659" t="str">
        <f>IF(AND(B23='Benchmark Index'!$G$6,A23='Benchmark Index'!$C$6),(IFERROR(_xlfn.TEXTJOIN(,FALSE,VLOOKUP(A23,'Benchmark Index'!$C$6:$D$8,2,0),VLOOKUP(B23,'Benchmark Index'!$G$6:$H$11,2,0),H23),"--")),IF(A23="BS",(IFERROR(_xlfn.TEXTJOIN(,FALSE,VLOOKUP(A23,'Benchmark Index'!$C$6:$D$8,2,0),H23),"--")),IFERROR(_xlfn.TEXTJOIN(,FALSE,VLOOKUP(A23,'Benchmark Index'!$C$6:$D$8,2,0),VLOOKUP(B23,'Benchmark Index'!$G$6:$H$11,2,0),VLOOKUP(C23,'Benchmark Index'!$K$6:$L$15,2,0),VLOOKUP(D23,'Benchmark Index'!$O$6:$P$36,2,0),VLOOKUP(E23,'Benchmark Index'!$S$6:$T$106,2,0),H23),"--")))</f>
        <v>23203</v>
      </c>
      <c r="J23" s="661">
        <f>IFERROR(VALUE(I23),"--")</f>
        <v>23203</v>
      </c>
      <c r="K23" s="642" t="str">
        <f t="shared" si="3"/>
        <v>Headcount</v>
      </c>
      <c r="L23" s="642" t="str">
        <f t="shared" si="4"/>
        <v>HC</v>
      </c>
      <c r="N23" s="476"/>
      <c r="R23" s="25" t="s">
        <v>134</v>
      </c>
      <c r="T23" t="s">
        <v>415</v>
      </c>
    </row>
    <row r="24" spans="1:20" x14ac:dyDescent="0.25">
      <c r="A24" s="638" t="s">
        <v>429</v>
      </c>
      <c r="B24" s="638" t="s">
        <v>14</v>
      </c>
      <c r="C24" s="638" t="s">
        <v>439</v>
      </c>
      <c r="D24" s="637" t="s">
        <v>14</v>
      </c>
      <c r="E24" s="637" t="s">
        <v>390</v>
      </c>
      <c r="G24" s="637" t="s">
        <v>566</v>
      </c>
      <c r="H24" s="641">
        <v>201</v>
      </c>
      <c r="I24" s="659" t="str">
        <f>IF(AND(B24='Benchmark Index'!$G$6,A24='Benchmark Index'!$C$6),(IFERROR(_xlfn.TEXTJOIN(,FALSE,VLOOKUP(A24,'Benchmark Index'!$C$6:$D$8,2,0),VLOOKUP(B24,'Benchmark Index'!$G$6:$H$11,2,0),H24),"--")),IF(A24="BS",(IFERROR(_xlfn.TEXTJOIN(,FALSE,VLOOKUP(A24,'Benchmark Index'!$C$6:$D$8,2,0),H24),"--")),IFERROR(_xlfn.TEXTJOIN(,FALSE,VLOOKUP(A24,'Benchmark Index'!$C$6:$D$8,2,0),VLOOKUP(B24,'Benchmark Index'!$G$6:$H$11,2,0),VLOOKUP(C24,'Benchmark Index'!$K$6:$L$15,2,0),VLOOKUP(D24,'Benchmark Index'!$O$6:$P$36,2,0),VLOOKUP(E24,'Benchmark Index'!$S$6:$T$106,2,0),H24),"--")))</f>
        <v>13203001201</v>
      </c>
      <c r="J24" s="661">
        <f t="shared" si="2"/>
        <v>13203001201</v>
      </c>
      <c r="K24" s="642" t="str">
        <f t="shared" si="3"/>
        <v>Payroll</v>
      </c>
      <c r="L24" s="642" t="str">
        <f t="shared" si="4"/>
        <v>P&amp;L</v>
      </c>
      <c r="R24" s="25" t="s">
        <v>135</v>
      </c>
      <c r="T24" t="s">
        <v>416</v>
      </c>
    </row>
    <row r="25" spans="1:20" ht="16.5" customHeight="1" x14ac:dyDescent="0.25">
      <c r="A25" s="638" t="s">
        <v>429</v>
      </c>
      <c r="B25" s="638" t="s">
        <v>14</v>
      </c>
      <c r="C25" s="638" t="s">
        <v>439</v>
      </c>
      <c r="D25" s="637" t="s">
        <v>14</v>
      </c>
      <c r="E25" s="637" t="s">
        <v>391</v>
      </c>
      <c r="G25" s="637" t="s">
        <v>573</v>
      </c>
      <c r="H25" s="641">
        <v>202</v>
      </c>
      <c r="I25" s="659" t="str">
        <f>IF(AND(B25='Benchmark Index'!$G$6,A25='Benchmark Index'!$C$6),(IFERROR(_xlfn.TEXTJOIN(,FALSE,VLOOKUP(A25,'Benchmark Index'!$C$6:$D$8,2,0),VLOOKUP(B25,'Benchmark Index'!$G$6:$H$11,2,0),H25),"--")),IF(A25="BS",(IFERROR(_xlfn.TEXTJOIN(,FALSE,VLOOKUP(A25,'Benchmark Index'!$C$6:$D$8,2,0),H25),"--")),IFERROR(_xlfn.TEXTJOIN(,FALSE,VLOOKUP(A25,'Benchmark Index'!$C$6:$D$8,2,0),VLOOKUP(B25,'Benchmark Index'!$G$6:$H$11,2,0),VLOOKUP(C25,'Benchmark Index'!$K$6:$L$15,2,0),VLOOKUP(D25,'Benchmark Index'!$O$6:$P$36,2,0),VLOOKUP(E25,'Benchmark Index'!$S$6:$T$106,2,0),H25),"--")))</f>
        <v>13203002202</v>
      </c>
      <c r="J25" s="661">
        <f t="shared" si="2"/>
        <v>13203002202</v>
      </c>
      <c r="K25" s="642" t="str">
        <f t="shared" si="3"/>
        <v>Recruitment</v>
      </c>
      <c r="L25" s="642" t="str">
        <f t="shared" si="4"/>
        <v>P&amp;L</v>
      </c>
      <c r="R25" s="25"/>
      <c r="T25" t="s">
        <v>417</v>
      </c>
    </row>
    <row r="26" spans="1:20" x14ac:dyDescent="0.25">
      <c r="A26" s="638" t="s">
        <v>429</v>
      </c>
      <c r="B26" s="638" t="s">
        <v>14</v>
      </c>
      <c r="C26" s="638" t="s">
        <v>439</v>
      </c>
      <c r="D26" s="637" t="s">
        <v>14</v>
      </c>
      <c r="E26" s="637" t="s">
        <v>929</v>
      </c>
      <c r="G26" s="637" t="s">
        <v>919</v>
      </c>
      <c r="H26" s="641">
        <v>203</v>
      </c>
      <c r="I26" s="659" t="str">
        <f>IF(AND(B26='Benchmark Index'!$G$6,A26='Benchmark Index'!$C$6),(IFERROR(_xlfn.TEXTJOIN(,FALSE,VLOOKUP(A26,'Benchmark Index'!$C$6:$D$8,2,0),VLOOKUP(B26,'Benchmark Index'!$G$6:$H$11,2,0),H26),"--")),IF(A26="BS",(IFERROR(_xlfn.TEXTJOIN(,FALSE,VLOOKUP(A26,'Benchmark Index'!$C$6:$D$8,2,0),H26),"--")),IFERROR(_xlfn.TEXTJOIN(,FALSE,VLOOKUP(A26,'Benchmark Index'!$C$6:$D$8,2,0),VLOOKUP(B26,'Benchmark Index'!$G$6:$H$11,2,0),VLOOKUP(C26,'Benchmark Index'!$K$6:$L$15,2,0),VLOOKUP(D26,'Benchmark Index'!$O$6:$P$36,2,0),VLOOKUP(E26,'Benchmark Index'!$S$6:$T$106,2,0),H26),"--")))</f>
        <v>13203048203</v>
      </c>
      <c r="J26" s="661">
        <f t="shared" ref="J26" si="5">IFERROR(VALUE(I26),"--")</f>
        <v>13203048203</v>
      </c>
      <c r="K26" s="642" t="str">
        <f t="shared" ref="K26" si="6">IF(ISBLANK(E26),"--",E26)</f>
        <v>Signing bonus</v>
      </c>
      <c r="L26" s="642" t="str">
        <f t="shared" ref="L26" si="7">IF(ISBLANK(A26),"--",A26)</f>
        <v>P&amp;L</v>
      </c>
      <c r="R26" s="25"/>
      <c r="T26" t="s">
        <v>418</v>
      </c>
    </row>
    <row r="27" spans="1:20" x14ac:dyDescent="0.25">
      <c r="A27" s="638" t="s">
        <v>429</v>
      </c>
      <c r="B27" s="638" t="s">
        <v>14</v>
      </c>
      <c r="C27" s="638" t="s">
        <v>439</v>
      </c>
      <c r="D27" s="637" t="s">
        <v>14</v>
      </c>
      <c r="E27" s="637" t="s">
        <v>620</v>
      </c>
      <c r="G27" s="637" t="s">
        <v>762</v>
      </c>
      <c r="H27" s="641">
        <v>204</v>
      </c>
      <c r="I27" s="659" t="str">
        <f>IF(AND(B27='Benchmark Index'!$G$6,A27='Benchmark Index'!$C$6),(IFERROR(_xlfn.TEXTJOIN(,FALSE,VLOOKUP(A27,'Benchmark Index'!$C$6:$D$8,2,0),VLOOKUP(B27,'Benchmark Index'!$G$6:$H$11,2,0),H27),"--")),IF(A27="BS",(IFERROR(_xlfn.TEXTJOIN(,FALSE,VLOOKUP(A27,'Benchmark Index'!$C$6:$D$8,2,0),H27),"--")),IFERROR(_xlfn.TEXTJOIN(,FALSE,VLOOKUP(A27,'Benchmark Index'!$C$6:$D$8,2,0),VLOOKUP(B27,'Benchmark Index'!$G$6:$H$11,2,0),VLOOKUP(C27,'Benchmark Index'!$K$6:$L$15,2,0),VLOOKUP(D27,'Benchmark Index'!$O$6:$P$36,2,0),VLOOKUP(E27,'Benchmark Index'!$S$6:$T$106,2,0),H27),"--")))</f>
        <v>13203029204</v>
      </c>
      <c r="J27" s="661">
        <f t="shared" si="2"/>
        <v>13203029204</v>
      </c>
      <c r="K27" s="642" t="str">
        <f t="shared" si="3"/>
        <v>Hosting</v>
      </c>
      <c r="L27" s="642" t="str">
        <f t="shared" si="4"/>
        <v>P&amp;L</v>
      </c>
      <c r="R27" s="25"/>
      <c r="T27" t="s">
        <v>418</v>
      </c>
    </row>
    <row r="28" spans="1:20" x14ac:dyDescent="0.25">
      <c r="A28" s="638" t="s">
        <v>429</v>
      </c>
      <c r="B28" s="638" t="s">
        <v>14</v>
      </c>
      <c r="C28" s="638" t="s">
        <v>439</v>
      </c>
      <c r="D28" s="637" t="s">
        <v>14</v>
      </c>
      <c r="E28" s="637" t="s">
        <v>608</v>
      </c>
      <c r="G28" s="637" t="s">
        <v>971</v>
      </c>
      <c r="H28" s="641">
        <v>205</v>
      </c>
      <c r="I28" s="659" t="str">
        <f>IF(AND(B28='Benchmark Index'!$G$6,A28='Benchmark Index'!$C$6),(IFERROR(_xlfn.TEXTJOIN(,FALSE,VLOOKUP(A28,'Benchmark Index'!$C$6:$D$8,2,0),VLOOKUP(B28,'Benchmark Index'!$G$6:$H$11,2,0),H28),"--")),IF(A28="BS",(IFERROR(_xlfn.TEXTJOIN(,FALSE,VLOOKUP(A28,'Benchmark Index'!$C$6:$D$8,2,0),H28),"--")),IFERROR(_xlfn.TEXTJOIN(,FALSE,VLOOKUP(A28,'Benchmark Index'!$C$6:$D$8,2,0),VLOOKUP(B28,'Benchmark Index'!$G$6:$H$11,2,0),VLOOKUP(C28,'Benchmark Index'!$K$6:$L$15,2,0),VLOOKUP(D28,'Benchmark Index'!$O$6:$P$36,2,0),VLOOKUP(E28,'Benchmark Index'!$S$6:$T$106,2,0),H28),"--")))</f>
        <v>13203026205</v>
      </c>
      <c r="J28" s="661">
        <f t="shared" ref="J28" si="8">IFERROR(VALUE(I28),"--")</f>
        <v>13203026205</v>
      </c>
      <c r="K28" s="642" t="str">
        <f t="shared" ref="K28" si="9">IF(ISBLANK(E28),"--",E28)</f>
        <v>Outsource</v>
      </c>
      <c r="L28" s="642" t="str">
        <f t="shared" ref="L28" si="10">IF(ISBLANK(A28),"--",A28)</f>
        <v>P&amp;L</v>
      </c>
      <c r="R28" s="25"/>
      <c r="T28" t="s">
        <v>418</v>
      </c>
    </row>
    <row r="29" spans="1:20" ht="15.75" thickBot="1" x14ac:dyDescent="0.3">
      <c r="A29" s="638" t="s">
        <v>429</v>
      </c>
      <c r="B29" s="638" t="s">
        <v>14</v>
      </c>
      <c r="C29" s="638" t="s">
        <v>439</v>
      </c>
      <c r="D29" s="637" t="s">
        <v>14</v>
      </c>
      <c r="E29" s="637" t="s">
        <v>622</v>
      </c>
      <c r="G29" s="637" t="s">
        <v>763</v>
      </c>
      <c r="H29" s="641">
        <v>206</v>
      </c>
      <c r="I29" s="659" t="str">
        <f>IF(AND(B29='Benchmark Index'!$G$6,A29='Benchmark Index'!$C$6),(IFERROR(_xlfn.TEXTJOIN(,FALSE,VLOOKUP(A29,'Benchmark Index'!$C$6:$D$8,2,0),VLOOKUP(B29,'Benchmark Index'!$G$6:$H$11,2,0),H29),"--")),IF(A29="BS",(IFERROR(_xlfn.TEXTJOIN(,FALSE,VLOOKUP(A29,'Benchmark Index'!$C$6:$D$8,2,0),H29),"--")),IFERROR(_xlfn.TEXTJOIN(,FALSE,VLOOKUP(A29,'Benchmark Index'!$C$6:$D$8,2,0),VLOOKUP(B29,'Benchmark Index'!$G$6:$H$11,2,0),VLOOKUP(C29,'Benchmark Index'!$K$6:$L$15,2,0),VLOOKUP(D29,'Benchmark Index'!$O$6:$P$36,2,0),VLOOKUP(E29,'Benchmark Index'!$S$6:$T$106,2,0),H29),"--")))</f>
        <v>13203031206</v>
      </c>
      <c r="J29" s="661">
        <f t="shared" si="2"/>
        <v>13203031206</v>
      </c>
      <c r="K29" s="642" t="str">
        <f t="shared" si="3"/>
        <v>Tools</v>
      </c>
      <c r="L29" s="642" t="str">
        <f t="shared" si="4"/>
        <v>P&amp;L</v>
      </c>
      <c r="R29" s="26"/>
      <c r="T29" t="s">
        <v>419</v>
      </c>
    </row>
    <row r="30" spans="1:20" x14ac:dyDescent="0.25">
      <c r="A30" s="638" t="s">
        <v>429</v>
      </c>
      <c r="B30" s="638" t="s">
        <v>14</v>
      </c>
      <c r="C30" s="638" t="s">
        <v>439</v>
      </c>
      <c r="D30" s="637" t="s">
        <v>14</v>
      </c>
      <c r="E30" s="637" t="s">
        <v>577</v>
      </c>
      <c r="G30" s="637" t="s">
        <v>781</v>
      </c>
      <c r="H30" s="641">
        <v>207</v>
      </c>
      <c r="I30" s="659" t="str">
        <f>IF(AND(B30='Benchmark Index'!$G$6,A30='Benchmark Index'!$C$6),(IFERROR(_xlfn.TEXTJOIN(,FALSE,VLOOKUP(A30,'Benchmark Index'!$C$6:$D$8,2,0),VLOOKUP(B30,'Benchmark Index'!$G$6:$H$11,2,0),H30),"--")),IF(A30="BS",(IFERROR(_xlfn.TEXTJOIN(,FALSE,VLOOKUP(A30,'Benchmark Index'!$C$6:$D$8,2,0),H30),"--")),IFERROR(_xlfn.TEXTJOIN(,FALSE,VLOOKUP(A30,'Benchmark Index'!$C$6:$D$8,2,0),VLOOKUP(B30,'Benchmark Index'!$G$6:$H$11,2,0),VLOOKUP(C30,'Benchmark Index'!$K$6:$L$15,2,0),VLOOKUP(D30,'Benchmark Index'!$O$6:$P$36,2,0),VLOOKUP(E30,'Benchmark Index'!$S$6:$T$106,2,0),H30),"--")))</f>
        <v>13203006207</v>
      </c>
      <c r="J30" s="661">
        <f t="shared" si="2"/>
        <v>13203006207</v>
      </c>
      <c r="K30" s="642" t="str">
        <f t="shared" si="3"/>
        <v>Consultant</v>
      </c>
      <c r="L30" s="642" t="str">
        <f t="shared" si="4"/>
        <v>P&amp;L</v>
      </c>
    </row>
    <row r="31" spans="1:20" x14ac:dyDescent="0.25">
      <c r="A31" s="638" t="s">
        <v>429</v>
      </c>
      <c r="B31" s="638" t="s">
        <v>14</v>
      </c>
      <c r="C31" s="638" t="s">
        <v>439</v>
      </c>
      <c r="D31" s="637" t="s">
        <v>14</v>
      </c>
      <c r="E31" s="637" t="s">
        <v>577</v>
      </c>
      <c r="G31" s="637" t="s">
        <v>729</v>
      </c>
      <c r="H31" s="641">
        <v>208</v>
      </c>
      <c r="I31" s="659" t="str">
        <f>IF(AND(B31='Benchmark Index'!$G$6,A31='Benchmark Index'!$C$6),(IFERROR(_xlfn.TEXTJOIN(,FALSE,VLOOKUP(A31,'Benchmark Index'!$C$6:$D$8,2,0),VLOOKUP(B31,'Benchmark Index'!$G$6:$H$11,2,0),H31),"--")),IF(A31="BS",(IFERROR(_xlfn.TEXTJOIN(,FALSE,VLOOKUP(A31,'Benchmark Index'!$C$6:$D$8,2,0),H31),"--")),IFERROR(_xlfn.TEXTJOIN(,FALSE,VLOOKUP(A31,'Benchmark Index'!$C$6:$D$8,2,0),VLOOKUP(B31,'Benchmark Index'!$G$6:$H$11,2,0),VLOOKUP(C31,'Benchmark Index'!$K$6:$L$15,2,0),VLOOKUP(D31,'Benchmark Index'!$O$6:$P$36,2,0),VLOOKUP(E31,'Benchmark Index'!$S$6:$T$106,2,0),H31),"--")))</f>
        <v>13203006208</v>
      </c>
      <c r="J31" s="661">
        <f t="shared" si="2"/>
        <v>13203006208</v>
      </c>
      <c r="K31" s="642" t="str">
        <f t="shared" si="3"/>
        <v>Consultant</v>
      </c>
      <c r="L31" s="642" t="str">
        <f t="shared" si="4"/>
        <v>P&amp;L</v>
      </c>
    </row>
    <row r="32" spans="1:20" x14ac:dyDescent="0.25">
      <c r="A32" s="638" t="s">
        <v>429</v>
      </c>
      <c r="B32" s="638" t="s">
        <v>14</v>
      </c>
      <c r="C32" s="638" t="s">
        <v>439</v>
      </c>
      <c r="D32" s="637" t="s">
        <v>14</v>
      </c>
      <c r="E32" s="637" t="s">
        <v>443</v>
      </c>
      <c r="G32" s="637" t="s">
        <v>567</v>
      </c>
      <c r="H32" s="641">
        <v>209</v>
      </c>
      <c r="I32" s="659" t="str">
        <f>IF(AND(B32='Benchmark Index'!$G$6,A32='Benchmark Index'!$C$6),(IFERROR(_xlfn.TEXTJOIN(,FALSE,VLOOKUP(A32,'Benchmark Index'!$C$6:$D$8,2,0),VLOOKUP(B32,'Benchmark Index'!$G$6:$H$11,2,0),H32),"--")),IF(A32="BS",(IFERROR(_xlfn.TEXTJOIN(,FALSE,VLOOKUP(A32,'Benchmark Index'!$C$6:$D$8,2,0),H32),"--")),IFERROR(_xlfn.TEXTJOIN(,FALSE,VLOOKUP(A32,'Benchmark Index'!$C$6:$D$8,2,0),VLOOKUP(B32,'Benchmark Index'!$G$6:$H$11,2,0),VLOOKUP(C32,'Benchmark Index'!$K$6:$L$15,2,0),VLOOKUP(D32,'Benchmark Index'!$O$6:$P$36,2,0),VLOOKUP(E32,'Benchmark Index'!$S$6:$T$106,2,0),H32),"--")))</f>
        <v>13203003209</v>
      </c>
      <c r="J32" s="661">
        <f t="shared" ref="J32:J33" si="11">IFERROR(VALUE(I32),"--")</f>
        <v>13203003209</v>
      </c>
      <c r="K32" s="642" t="str">
        <f t="shared" ref="K32:K33" si="12">IF(ISBLANK(E32),"--",E32)</f>
        <v xml:space="preserve">Travel </v>
      </c>
      <c r="L32" s="642" t="str">
        <f t="shared" ref="L32:L33" si="13">IF(ISBLANK(A32),"--",A32)</f>
        <v>P&amp;L</v>
      </c>
    </row>
    <row r="33" spans="1:12" x14ac:dyDescent="0.25">
      <c r="A33" s="638" t="s">
        <v>429</v>
      </c>
      <c r="B33" s="638" t="s">
        <v>14</v>
      </c>
      <c r="C33" s="638" t="s">
        <v>439</v>
      </c>
      <c r="D33" s="637" t="s">
        <v>14</v>
      </c>
      <c r="E33" s="637" t="s">
        <v>130</v>
      </c>
      <c r="G33" s="637" t="s">
        <v>672</v>
      </c>
      <c r="H33" s="641">
        <v>210</v>
      </c>
      <c r="I33" s="659" t="str">
        <f>IF(AND(B33='Benchmark Index'!$G$6,A33='Benchmark Index'!$C$6),(IFERROR(_xlfn.TEXTJOIN(,FALSE,VLOOKUP(A33,'Benchmark Index'!$C$6:$D$8,2,0),VLOOKUP(B33,'Benchmark Index'!$G$6:$H$11,2,0),H33),"--")),IF(A33="BS",(IFERROR(_xlfn.TEXTJOIN(,FALSE,VLOOKUP(A33,'Benchmark Index'!$C$6:$D$8,2,0),H33),"--")),IFERROR(_xlfn.TEXTJOIN(,FALSE,VLOOKUP(A33,'Benchmark Index'!$C$6:$D$8,2,0),VLOOKUP(B33,'Benchmark Index'!$G$6:$H$11,2,0),VLOOKUP(C33,'Benchmark Index'!$K$6:$L$15,2,0),VLOOKUP(D33,'Benchmark Index'!$O$6:$P$36,2,0),VLOOKUP(E33,'Benchmark Index'!$S$6:$T$106,2,0),H33),"--")))</f>
        <v>13203015210</v>
      </c>
      <c r="J33" s="661">
        <f t="shared" si="11"/>
        <v>13203015210</v>
      </c>
      <c r="K33" s="642" t="str">
        <f t="shared" si="12"/>
        <v>Others</v>
      </c>
      <c r="L33" s="642" t="str">
        <f t="shared" si="13"/>
        <v>P&amp;L</v>
      </c>
    </row>
    <row r="34" spans="1:12" x14ac:dyDescent="0.25">
      <c r="A34" s="638"/>
      <c r="B34" s="638"/>
      <c r="C34" s="638"/>
      <c r="D34" s="637"/>
      <c r="E34" s="637"/>
      <c r="G34" s="637"/>
      <c r="H34" s="641"/>
      <c r="I34" s="659" t="str">
        <f>IF(AND(B34='Benchmark Index'!$G$6,A34='Benchmark Index'!$C$6),(IFERROR(_xlfn.TEXTJOIN(,FALSE,VLOOKUP(A34,'Benchmark Index'!$C$6:$D$8,2,0),VLOOKUP(B34,'Benchmark Index'!$G$6:$H$11,2,0),H34),"--")),IF(A34="BS",(IFERROR(_xlfn.TEXTJOIN(,FALSE,VLOOKUP(A34,'Benchmark Index'!$C$6:$D$8,2,0),H34),"--")),IFERROR(_xlfn.TEXTJOIN(,FALSE,VLOOKUP(A34,'Benchmark Index'!$C$6:$D$8,2,0),VLOOKUP(B34,'Benchmark Index'!$G$6:$H$11,2,0),VLOOKUP(C34,'Benchmark Index'!$K$6:$L$15,2,0),VLOOKUP(D34,'Benchmark Index'!$O$6:$P$36,2,0),VLOOKUP(E34,'Benchmark Index'!$S$6:$T$106,2,0),H34),"--")))</f>
        <v>--</v>
      </c>
      <c r="J34" s="661" t="str">
        <f t="shared" si="2"/>
        <v>--</v>
      </c>
      <c r="K34" s="642" t="str">
        <f t="shared" si="3"/>
        <v>--</v>
      </c>
      <c r="L34" s="642" t="str">
        <f t="shared" si="4"/>
        <v>--</v>
      </c>
    </row>
    <row r="35" spans="1:12" x14ac:dyDescent="0.25">
      <c r="A35" s="638"/>
      <c r="B35" s="638"/>
      <c r="C35" s="638"/>
      <c r="D35" s="637"/>
      <c r="E35" s="637"/>
      <c r="G35" s="637"/>
      <c r="H35" s="641"/>
      <c r="I35" s="659" t="str">
        <f>IF(AND(B35='Benchmark Index'!$G$6,A35='Benchmark Index'!$C$6),(IFERROR(_xlfn.TEXTJOIN(,FALSE,VLOOKUP(A35,'Benchmark Index'!$C$6:$D$8,2,0),VLOOKUP(B35,'Benchmark Index'!$G$6:$H$11,2,0),H35),"--")),IF(A35="BS",(IFERROR(_xlfn.TEXTJOIN(,FALSE,VLOOKUP(A35,'Benchmark Index'!$C$6:$D$8,2,0),H35),"--")),IFERROR(_xlfn.TEXTJOIN(,FALSE,VLOOKUP(A35,'Benchmark Index'!$C$6:$D$8,2,0),VLOOKUP(B35,'Benchmark Index'!$G$6:$H$11,2,0),VLOOKUP(C35,'Benchmark Index'!$K$6:$L$15,2,0),VLOOKUP(D35,'Benchmark Index'!$O$6:$P$36,2,0),VLOOKUP(E35,'Benchmark Index'!$S$6:$T$106,2,0),H35),"--")))</f>
        <v>--</v>
      </c>
      <c r="J35" s="661" t="str">
        <f t="shared" si="2"/>
        <v>--</v>
      </c>
      <c r="K35" s="642" t="str">
        <f t="shared" si="3"/>
        <v>--</v>
      </c>
      <c r="L35" s="642" t="str">
        <f t="shared" si="4"/>
        <v>--</v>
      </c>
    </row>
    <row r="36" spans="1:12" x14ac:dyDescent="0.25">
      <c r="A36" s="638" t="s">
        <v>151</v>
      </c>
      <c r="B36" s="638" t="s">
        <v>14</v>
      </c>
      <c r="C36" s="638" t="s">
        <v>439</v>
      </c>
      <c r="D36" s="637" t="s">
        <v>15</v>
      </c>
      <c r="E36" s="637" t="s">
        <v>430</v>
      </c>
      <c r="G36" s="637" t="s">
        <v>702</v>
      </c>
      <c r="H36" s="641"/>
      <c r="I36" s="659" t="str">
        <f>IF(AND(B36='Benchmark Index'!$G$6,A36='Benchmark Index'!$C$6),(IFERROR(_xlfn.TEXTJOIN(,FALSE,VLOOKUP(A36,'Benchmark Index'!$C$6:$D$8,2,0),VLOOKUP(B36,'Benchmark Index'!$G$6:$H$11,2,0),H36),"--")),IF(A36="BS",(IFERROR(_xlfn.TEXTJOIN(,FALSE,VLOOKUP(A36,'Benchmark Index'!$C$6:$D$8,2,0),H36),"--")),IFERROR(_xlfn.TEXTJOIN(,FALSE,VLOOKUP(A36,'Benchmark Index'!$C$6:$D$8,2,0),VLOOKUP(B36,'Benchmark Index'!$G$6:$H$11,2,0),VLOOKUP(C36,'Benchmark Index'!$K$6:$L$15,2,0),VLOOKUP(D36,'Benchmark Index'!$O$6:$P$36,2,0),VLOOKUP(E36,'Benchmark Index'!$S$6:$T$106,2,0),H36),"--")))</f>
        <v>23208</v>
      </c>
      <c r="J36" s="661">
        <f t="shared" si="2"/>
        <v>23208</v>
      </c>
      <c r="K36" s="642" t="str">
        <f t="shared" si="3"/>
        <v>Headcount</v>
      </c>
      <c r="L36" s="642" t="str">
        <f t="shared" si="4"/>
        <v>HC</v>
      </c>
    </row>
    <row r="37" spans="1:12" x14ac:dyDescent="0.25">
      <c r="A37" s="638" t="s">
        <v>429</v>
      </c>
      <c r="B37" s="638" t="s">
        <v>14</v>
      </c>
      <c r="C37" s="638" t="s">
        <v>439</v>
      </c>
      <c r="D37" s="637" t="s">
        <v>15</v>
      </c>
      <c r="E37" s="637" t="s">
        <v>390</v>
      </c>
      <c r="G37" s="637" t="s">
        <v>703</v>
      </c>
      <c r="H37" s="641">
        <v>301</v>
      </c>
      <c r="I37" s="659" t="str">
        <f>IF(AND(B37='Benchmark Index'!$G$6,A37='Benchmark Index'!$C$6),(IFERROR(_xlfn.TEXTJOIN(,FALSE,VLOOKUP(A37,'Benchmark Index'!$C$6:$D$8,2,0),VLOOKUP(B37,'Benchmark Index'!$G$6:$H$11,2,0),H37),"--")),IF(A37="BS",(IFERROR(_xlfn.TEXTJOIN(,FALSE,VLOOKUP(A37,'Benchmark Index'!$C$6:$D$8,2,0),H37),"--")),IFERROR(_xlfn.TEXTJOIN(,FALSE,VLOOKUP(A37,'Benchmark Index'!$C$6:$D$8,2,0),VLOOKUP(B37,'Benchmark Index'!$G$6:$H$11,2,0),VLOOKUP(C37,'Benchmark Index'!$K$6:$L$15,2,0),VLOOKUP(D37,'Benchmark Index'!$O$6:$P$36,2,0),VLOOKUP(E37,'Benchmark Index'!$S$6:$T$106,2,0),H37),"--")))</f>
        <v>13208001301</v>
      </c>
      <c r="J37" s="661">
        <f t="shared" si="2"/>
        <v>13208001301</v>
      </c>
      <c r="K37" s="642" t="str">
        <f t="shared" si="3"/>
        <v>Payroll</v>
      </c>
      <c r="L37" s="642" t="str">
        <f t="shared" si="4"/>
        <v>P&amp;L</v>
      </c>
    </row>
    <row r="38" spans="1:12" x14ac:dyDescent="0.25">
      <c r="A38" s="638" t="s">
        <v>429</v>
      </c>
      <c r="B38" s="638" t="s">
        <v>14</v>
      </c>
      <c r="C38" s="638" t="s">
        <v>439</v>
      </c>
      <c r="D38" s="637" t="s">
        <v>15</v>
      </c>
      <c r="E38" s="637" t="s">
        <v>391</v>
      </c>
      <c r="G38" s="637" t="s">
        <v>704</v>
      </c>
      <c r="H38" s="641">
        <v>302</v>
      </c>
      <c r="I38" s="659" t="str">
        <f>IF(AND(B38='Benchmark Index'!$G$6,A38='Benchmark Index'!$C$6),(IFERROR(_xlfn.TEXTJOIN(,FALSE,VLOOKUP(A38,'Benchmark Index'!$C$6:$D$8,2,0),VLOOKUP(B38,'Benchmark Index'!$G$6:$H$11,2,0),H38),"--")),IF(A38="BS",(IFERROR(_xlfn.TEXTJOIN(,FALSE,VLOOKUP(A38,'Benchmark Index'!$C$6:$D$8,2,0),H38),"--")),IFERROR(_xlfn.TEXTJOIN(,FALSE,VLOOKUP(A38,'Benchmark Index'!$C$6:$D$8,2,0),VLOOKUP(B38,'Benchmark Index'!$G$6:$H$11,2,0),VLOOKUP(C38,'Benchmark Index'!$K$6:$L$15,2,0),VLOOKUP(D38,'Benchmark Index'!$O$6:$P$36,2,0),VLOOKUP(E38,'Benchmark Index'!$S$6:$T$106,2,0),H38),"--")))</f>
        <v>13208002302</v>
      </c>
      <c r="J38" s="661">
        <f t="shared" si="2"/>
        <v>13208002302</v>
      </c>
      <c r="K38" s="642" t="str">
        <f t="shared" si="3"/>
        <v>Recruitment</v>
      </c>
      <c r="L38" s="642" t="str">
        <f t="shared" si="4"/>
        <v>P&amp;L</v>
      </c>
    </row>
    <row r="39" spans="1:12" x14ac:dyDescent="0.25">
      <c r="A39" s="638" t="s">
        <v>429</v>
      </c>
      <c r="B39" s="638" t="s">
        <v>14</v>
      </c>
      <c r="C39" s="638" t="s">
        <v>439</v>
      </c>
      <c r="D39" s="637" t="s">
        <v>15</v>
      </c>
      <c r="E39" s="637" t="s">
        <v>578</v>
      </c>
      <c r="G39" s="637" t="s">
        <v>930</v>
      </c>
      <c r="H39" s="641">
        <v>303</v>
      </c>
      <c r="I39" s="659" t="str">
        <f>IF(AND(B39='Benchmark Index'!$G$6,A39='Benchmark Index'!$C$6),(IFERROR(_xlfn.TEXTJOIN(,FALSE,VLOOKUP(A39,'Benchmark Index'!$C$6:$D$8,2,0),VLOOKUP(B39,'Benchmark Index'!$G$6:$H$11,2,0),H39),"--")),IF(A39="BS",(IFERROR(_xlfn.TEXTJOIN(,FALSE,VLOOKUP(A39,'Benchmark Index'!$C$6:$D$8,2,0),H39),"--")),IFERROR(_xlfn.TEXTJOIN(,FALSE,VLOOKUP(A39,'Benchmark Index'!$C$6:$D$8,2,0),VLOOKUP(B39,'Benchmark Index'!$G$6:$H$11,2,0),VLOOKUP(C39,'Benchmark Index'!$K$6:$L$15,2,0),VLOOKUP(D39,'Benchmark Index'!$O$6:$P$36,2,0),VLOOKUP(E39,'Benchmark Index'!$S$6:$T$106,2,0),H39),"--")))</f>
        <v>13208016303</v>
      </c>
      <c r="J39" s="661">
        <f t="shared" si="2"/>
        <v>13208016303</v>
      </c>
      <c r="K39" s="642" t="str">
        <f t="shared" si="3"/>
        <v>Commision</v>
      </c>
      <c r="L39" s="642" t="str">
        <f t="shared" si="4"/>
        <v>P&amp;L</v>
      </c>
    </row>
    <row r="40" spans="1:12" x14ac:dyDescent="0.25">
      <c r="A40" s="638" t="s">
        <v>429</v>
      </c>
      <c r="B40" s="638" t="s">
        <v>14</v>
      </c>
      <c r="C40" s="638" t="s">
        <v>439</v>
      </c>
      <c r="D40" s="637" t="s">
        <v>15</v>
      </c>
      <c r="E40" s="637" t="s">
        <v>622</v>
      </c>
      <c r="G40" s="637" t="s">
        <v>764</v>
      </c>
      <c r="H40" s="641">
        <v>304</v>
      </c>
      <c r="I40" s="659" t="str">
        <f>IF(AND(B40='Benchmark Index'!$G$6,A40='Benchmark Index'!$C$6),(IFERROR(_xlfn.TEXTJOIN(,FALSE,VLOOKUP(A40,'Benchmark Index'!$C$6:$D$8,2,0),VLOOKUP(B40,'Benchmark Index'!$G$6:$H$11,2,0),H40),"--")),IF(A40="BS",(IFERROR(_xlfn.TEXTJOIN(,FALSE,VLOOKUP(A40,'Benchmark Index'!$C$6:$D$8,2,0),H40),"--")),IFERROR(_xlfn.TEXTJOIN(,FALSE,VLOOKUP(A40,'Benchmark Index'!$C$6:$D$8,2,0),VLOOKUP(B40,'Benchmark Index'!$G$6:$H$11,2,0),VLOOKUP(C40,'Benchmark Index'!$K$6:$L$15,2,0),VLOOKUP(D40,'Benchmark Index'!$O$6:$P$36,2,0),VLOOKUP(E40,'Benchmark Index'!$S$6:$T$106,2,0),H40),"--")))</f>
        <v>13208031304</v>
      </c>
      <c r="J40" s="661">
        <f t="shared" si="2"/>
        <v>13208031304</v>
      </c>
      <c r="K40" s="642" t="str">
        <f t="shared" si="3"/>
        <v>Tools</v>
      </c>
      <c r="L40" s="642" t="str">
        <f t="shared" si="4"/>
        <v>P&amp;L</v>
      </c>
    </row>
    <row r="41" spans="1:12" x14ac:dyDescent="0.25">
      <c r="A41" s="638" t="s">
        <v>429</v>
      </c>
      <c r="B41" s="638" t="s">
        <v>14</v>
      </c>
      <c r="C41" s="638" t="s">
        <v>439</v>
      </c>
      <c r="D41" s="637" t="s">
        <v>15</v>
      </c>
      <c r="E41" s="637" t="s">
        <v>443</v>
      </c>
      <c r="G41" s="637" t="s">
        <v>705</v>
      </c>
      <c r="H41" s="641">
        <v>305</v>
      </c>
      <c r="I41" s="659" t="str">
        <f>IF(AND(B41='Benchmark Index'!$G$6,A41='Benchmark Index'!$C$6),(IFERROR(_xlfn.TEXTJOIN(,FALSE,VLOOKUP(A41,'Benchmark Index'!$C$6:$D$8,2,0),VLOOKUP(B41,'Benchmark Index'!$G$6:$H$11,2,0),H41),"--")),IF(A41="BS",(IFERROR(_xlfn.TEXTJOIN(,FALSE,VLOOKUP(A41,'Benchmark Index'!$C$6:$D$8,2,0),H41),"--")),IFERROR(_xlfn.TEXTJOIN(,FALSE,VLOOKUP(A41,'Benchmark Index'!$C$6:$D$8,2,0),VLOOKUP(B41,'Benchmark Index'!$G$6:$H$11,2,0),VLOOKUP(C41,'Benchmark Index'!$K$6:$L$15,2,0),VLOOKUP(D41,'Benchmark Index'!$O$6:$P$36,2,0),VLOOKUP(E41,'Benchmark Index'!$S$6:$T$106,2,0),H41),"--")))</f>
        <v>13208003305</v>
      </c>
      <c r="J41" s="661">
        <f t="shared" ref="J41" si="14">IFERROR(VALUE(I41),"--")</f>
        <v>13208003305</v>
      </c>
      <c r="K41" s="642" t="str">
        <f t="shared" ref="K41" si="15">IF(ISBLANK(E41),"--",E41)</f>
        <v xml:space="preserve">Travel </v>
      </c>
      <c r="L41" s="642" t="str">
        <f t="shared" ref="L41" si="16">IF(ISBLANK(A41),"--",A41)</f>
        <v>P&amp;L</v>
      </c>
    </row>
    <row r="42" spans="1:12" x14ac:dyDescent="0.25">
      <c r="A42" s="638" t="s">
        <v>429</v>
      </c>
      <c r="B42" s="638" t="s">
        <v>14</v>
      </c>
      <c r="C42" s="638" t="s">
        <v>439</v>
      </c>
      <c r="D42" s="637" t="s">
        <v>15</v>
      </c>
      <c r="E42" s="637" t="s">
        <v>130</v>
      </c>
      <c r="G42" s="637" t="s">
        <v>706</v>
      </c>
      <c r="H42" s="641">
        <v>305</v>
      </c>
      <c r="I42" s="659" t="str">
        <f>IF(AND(B42='Benchmark Index'!$G$6,A42='Benchmark Index'!$C$6),(IFERROR(_xlfn.TEXTJOIN(,FALSE,VLOOKUP(A42,'Benchmark Index'!$C$6:$D$8,2,0),VLOOKUP(B42,'Benchmark Index'!$G$6:$H$11,2,0),H42),"--")),IF(A42="BS",(IFERROR(_xlfn.TEXTJOIN(,FALSE,VLOOKUP(A42,'Benchmark Index'!$C$6:$D$8,2,0),H42),"--")),IFERROR(_xlfn.TEXTJOIN(,FALSE,VLOOKUP(A42,'Benchmark Index'!$C$6:$D$8,2,0),VLOOKUP(B42,'Benchmark Index'!$G$6:$H$11,2,0),VLOOKUP(C42,'Benchmark Index'!$K$6:$L$15,2,0),VLOOKUP(D42,'Benchmark Index'!$O$6:$P$36,2,0),VLOOKUP(E42,'Benchmark Index'!$S$6:$T$106,2,0),H42),"--")))</f>
        <v>13208015305</v>
      </c>
      <c r="J42" s="661">
        <f t="shared" si="2"/>
        <v>13208015305</v>
      </c>
      <c r="K42" s="642" t="str">
        <f t="shared" si="3"/>
        <v>Others</v>
      </c>
      <c r="L42" s="642" t="str">
        <f t="shared" si="4"/>
        <v>P&amp;L</v>
      </c>
    </row>
    <row r="43" spans="1:12" x14ac:dyDescent="0.25">
      <c r="A43" s="638"/>
      <c r="B43" s="638"/>
      <c r="C43" s="638"/>
      <c r="D43" s="637"/>
      <c r="E43" s="637"/>
      <c r="G43" s="637"/>
      <c r="H43" s="641"/>
      <c r="I43" s="659" t="str">
        <f>IF(AND(B43='Benchmark Index'!$G$6,A43='Benchmark Index'!$C$6),(IFERROR(_xlfn.TEXTJOIN(,FALSE,VLOOKUP(A43,'Benchmark Index'!$C$6:$D$8,2,0),VLOOKUP(B43,'Benchmark Index'!$G$6:$H$11,2,0),H43),"--")),IF(A43="BS",(IFERROR(_xlfn.TEXTJOIN(,FALSE,VLOOKUP(A43,'Benchmark Index'!$C$6:$D$8,2,0),H43),"--")),IFERROR(_xlfn.TEXTJOIN(,FALSE,VLOOKUP(A43,'Benchmark Index'!$C$6:$D$8,2,0),VLOOKUP(B43,'Benchmark Index'!$G$6:$H$11,2,0),VLOOKUP(C43,'Benchmark Index'!$K$6:$L$15,2,0),VLOOKUP(D43,'Benchmark Index'!$O$6:$P$36,2,0),VLOOKUP(E43,'Benchmark Index'!$S$6:$T$106,2,0),H43),"--")))</f>
        <v>--</v>
      </c>
      <c r="J43" s="661" t="str">
        <f t="shared" si="2"/>
        <v>--</v>
      </c>
      <c r="K43" s="642" t="str">
        <f t="shared" si="3"/>
        <v>--</v>
      </c>
      <c r="L43" s="642" t="str">
        <f t="shared" si="4"/>
        <v>--</v>
      </c>
    </row>
    <row r="44" spans="1:12" x14ac:dyDescent="0.25">
      <c r="A44" s="638"/>
      <c r="B44" s="638"/>
      <c r="C44" s="638"/>
      <c r="D44" s="637"/>
      <c r="E44" s="637"/>
      <c r="G44" s="637"/>
      <c r="H44" s="641"/>
      <c r="I44" s="659" t="str">
        <f>IF(AND(B44='Benchmark Index'!$G$6,A44='Benchmark Index'!$C$6),(IFERROR(_xlfn.TEXTJOIN(,FALSE,VLOOKUP(A44,'Benchmark Index'!$C$6:$D$8,2,0),VLOOKUP(B44,'Benchmark Index'!$G$6:$H$11,2,0),H44),"--")),IF(A44="BS",(IFERROR(_xlfn.TEXTJOIN(,FALSE,VLOOKUP(A44,'Benchmark Index'!$C$6:$D$8,2,0),H44),"--")),IFERROR(_xlfn.TEXTJOIN(,FALSE,VLOOKUP(A44,'Benchmark Index'!$C$6:$D$8,2,0),VLOOKUP(B44,'Benchmark Index'!$G$6:$H$11,2,0),VLOOKUP(C44,'Benchmark Index'!$K$6:$L$15,2,0),VLOOKUP(D44,'Benchmark Index'!$O$6:$P$36,2,0),VLOOKUP(E44,'Benchmark Index'!$S$6:$T$106,2,0),H44),"--")))</f>
        <v>--</v>
      </c>
      <c r="J44" s="661" t="str">
        <f t="shared" si="2"/>
        <v>--</v>
      </c>
      <c r="K44" s="642" t="str">
        <f t="shared" si="3"/>
        <v>--</v>
      </c>
      <c r="L44" s="642" t="str">
        <f t="shared" si="4"/>
        <v>--</v>
      </c>
    </row>
    <row r="45" spans="1:12" x14ac:dyDescent="0.25">
      <c r="A45" s="638" t="s">
        <v>151</v>
      </c>
      <c r="B45" s="638" t="s">
        <v>298</v>
      </c>
      <c r="C45" s="638" t="s">
        <v>439</v>
      </c>
      <c r="D45" s="637" t="s">
        <v>129</v>
      </c>
      <c r="E45" s="637" t="s">
        <v>430</v>
      </c>
      <c r="G45" s="637" t="s">
        <v>707</v>
      </c>
      <c r="H45" s="641"/>
      <c r="I45" s="659" t="str">
        <f>IF(AND(B45='Benchmark Index'!$G$6,A45='Benchmark Index'!$C$6),(IFERROR(_xlfn.TEXTJOIN(,FALSE,VLOOKUP(A45,'Benchmark Index'!$C$6:$D$8,2,0),VLOOKUP(B45,'Benchmark Index'!$G$6:$H$11,2,0),H45),"--")),IF(A45="BS",(IFERROR(_xlfn.TEXTJOIN(,FALSE,VLOOKUP(A45,'Benchmark Index'!$C$6:$D$8,2,0),H45),"--")),IFERROR(_xlfn.TEXTJOIN(,FALSE,VLOOKUP(A45,'Benchmark Index'!$C$6:$D$8,2,0),VLOOKUP(B45,'Benchmark Index'!$G$6:$H$11,2,0),VLOOKUP(C45,'Benchmark Index'!$K$6:$L$15,2,0),VLOOKUP(D45,'Benchmark Index'!$O$6:$P$36,2,0),VLOOKUP(E45,'Benchmark Index'!$S$6:$T$106,2,0),H45),"--")))</f>
        <v>24206</v>
      </c>
      <c r="J45" s="661">
        <f t="shared" si="2"/>
        <v>24206</v>
      </c>
      <c r="K45" s="642" t="str">
        <f t="shared" si="3"/>
        <v>Headcount</v>
      </c>
      <c r="L45" s="642" t="str">
        <f t="shared" si="4"/>
        <v>HC</v>
      </c>
    </row>
    <row r="46" spans="1:12" x14ac:dyDescent="0.25">
      <c r="A46" s="638" t="s">
        <v>429</v>
      </c>
      <c r="B46" s="638" t="s">
        <v>298</v>
      </c>
      <c r="C46" s="638" t="s">
        <v>439</v>
      </c>
      <c r="D46" s="637" t="s">
        <v>129</v>
      </c>
      <c r="E46" s="637" t="s">
        <v>390</v>
      </c>
      <c r="G46" s="637" t="s">
        <v>708</v>
      </c>
      <c r="H46" s="641">
        <v>401</v>
      </c>
      <c r="I46" s="659" t="str">
        <f>IF(AND(B46='Benchmark Index'!$G$6,A46='Benchmark Index'!$C$6),(IFERROR(_xlfn.TEXTJOIN(,FALSE,VLOOKUP(A46,'Benchmark Index'!$C$6:$D$8,2,0),VLOOKUP(B46,'Benchmark Index'!$G$6:$H$11,2,0),H46),"--")),IF(A46="BS",(IFERROR(_xlfn.TEXTJOIN(,FALSE,VLOOKUP(A46,'Benchmark Index'!$C$6:$D$8,2,0),H46),"--")),IFERROR(_xlfn.TEXTJOIN(,FALSE,VLOOKUP(A46,'Benchmark Index'!$C$6:$D$8,2,0),VLOOKUP(B46,'Benchmark Index'!$G$6:$H$11,2,0),VLOOKUP(C46,'Benchmark Index'!$K$6:$L$15,2,0),VLOOKUP(D46,'Benchmark Index'!$O$6:$P$36,2,0),VLOOKUP(E46,'Benchmark Index'!$S$6:$T$106,2,0),H46),"--")))</f>
        <v>14206001401</v>
      </c>
      <c r="J46" s="661">
        <f t="shared" ref="J46:J49" si="17">IFERROR(VALUE(I46),"--")</f>
        <v>14206001401</v>
      </c>
      <c r="K46" s="642" t="str">
        <f t="shared" ref="K46:K49" si="18">IF(ISBLANK(E46),"--",E46)</f>
        <v>Payroll</v>
      </c>
      <c r="L46" s="642" t="str">
        <f t="shared" ref="L46:L49" si="19">IF(ISBLANK(A46),"--",A46)</f>
        <v>P&amp;L</v>
      </c>
    </row>
    <row r="47" spans="1:12" x14ac:dyDescent="0.25">
      <c r="A47" s="638" t="s">
        <v>429</v>
      </c>
      <c r="B47" s="638" t="s">
        <v>298</v>
      </c>
      <c r="C47" s="638" t="s">
        <v>439</v>
      </c>
      <c r="D47" s="637" t="s">
        <v>129</v>
      </c>
      <c r="E47" s="637" t="s">
        <v>391</v>
      </c>
      <c r="G47" s="637" t="s">
        <v>709</v>
      </c>
      <c r="H47" s="641">
        <v>402</v>
      </c>
      <c r="I47" s="659" t="str">
        <f>IF(AND(B47='Benchmark Index'!$G$6,A47='Benchmark Index'!$C$6),(IFERROR(_xlfn.TEXTJOIN(,FALSE,VLOOKUP(A47,'Benchmark Index'!$C$6:$D$8,2,0),VLOOKUP(B47,'Benchmark Index'!$G$6:$H$11,2,0),H47),"--")),IF(A47="BS",(IFERROR(_xlfn.TEXTJOIN(,FALSE,VLOOKUP(A47,'Benchmark Index'!$C$6:$D$8,2,0),H47),"--")),IFERROR(_xlfn.TEXTJOIN(,FALSE,VLOOKUP(A47,'Benchmark Index'!$C$6:$D$8,2,0),VLOOKUP(B47,'Benchmark Index'!$G$6:$H$11,2,0),VLOOKUP(C47,'Benchmark Index'!$K$6:$L$15,2,0),VLOOKUP(D47,'Benchmark Index'!$O$6:$P$36,2,0),VLOOKUP(E47,'Benchmark Index'!$S$6:$T$106,2,0),H47),"--")))</f>
        <v>14206002402</v>
      </c>
      <c r="J47" s="661">
        <f t="shared" si="17"/>
        <v>14206002402</v>
      </c>
      <c r="K47" s="642" t="str">
        <f t="shared" si="18"/>
        <v>Recruitment</v>
      </c>
      <c r="L47" s="642" t="str">
        <f t="shared" si="19"/>
        <v>P&amp;L</v>
      </c>
    </row>
    <row r="48" spans="1:12" x14ac:dyDescent="0.25">
      <c r="A48" s="638" t="s">
        <v>429</v>
      </c>
      <c r="B48" s="638" t="s">
        <v>298</v>
      </c>
      <c r="C48" s="638" t="s">
        <v>439</v>
      </c>
      <c r="D48" s="637" t="s">
        <v>129</v>
      </c>
      <c r="E48" s="637" t="s">
        <v>578</v>
      </c>
      <c r="G48" s="637" t="s">
        <v>710</v>
      </c>
      <c r="H48" s="641">
        <v>403</v>
      </c>
      <c r="I48" s="659" t="str">
        <f>IF(AND(B48='Benchmark Index'!$G$6,A48='Benchmark Index'!$C$6),(IFERROR(_xlfn.TEXTJOIN(,FALSE,VLOOKUP(A48,'Benchmark Index'!$C$6:$D$8,2,0),VLOOKUP(B48,'Benchmark Index'!$G$6:$H$11,2,0),H48),"--")),IF(A48="BS",(IFERROR(_xlfn.TEXTJOIN(,FALSE,VLOOKUP(A48,'Benchmark Index'!$C$6:$D$8,2,0),H48),"--")),IFERROR(_xlfn.TEXTJOIN(,FALSE,VLOOKUP(A48,'Benchmark Index'!$C$6:$D$8,2,0),VLOOKUP(B48,'Benchmark Index'!$G$6:$H$11,2,0),VLOOKUP(C48,'Benchmark Index'!$K$6:$L$15,2,0),VLOOKUP(D48,'Benchmark Index'!$O$6:$P$36,2,0),VLOOKUP(E48,'Benchmark Index'!$S$6:$T$106,2,0),H48),"--")))</f>
        <v>14206016403</v>
      </c>
      <c r="J48" s="661">
        <f t="shared" si="17"/>
        <v>14206016403</v>
      </c>
      <c r="K48" s="642" t="str">
        <f t="shared" si="18"/>
        <v>Commision</v>
      </c>
      <c r="L48" s="642" t="str">
        <f t="shared" si="19"/>
        <v>P&amp;L</v>
      </c>
    </row>
    <row r="49" spans="1:12" x14ac:dyDescent="0.25">
      <c r="A49" s="638" t="s">
        <v>429</v>
      </c>
      <c r="B49" s="638" t="s">
        <v>298</v>
      </c>
      <c r="C49" s="638" t="s">
        <v>439</v>
      </c>
      <c r="D49" s="637" t="s">
        <v>129</v>
      </c>
      <c r="E49" s="637" t="s">
        <v>463</v>
      </c>
      <c r="G49" s="637" t="s">
        <v>972</v>
      </c>
      <c r="H49" s="641">
        <v>404</v>
      </c>
      <c r="I49" s="659" t="str">
        <f>IF(AND(B49='Benchmark Index'!$G$6,A49='Benchmark Index'!$C$6),(IFERROR(_xlfn.TEXTJOIN(,FALSE,VLOOKUP(A49,'Benchmark Index'!$C$6:$D$8,2,0),VLOOKUP(B49,'Benchmark Index'!$G$6:$H$11,2,0),H49),"--")),IF(A49="BS",(IFERROR(_xlfn.TEXTJOIN(,FALSE,VLOOKUP(A49,'Benchmark Index'!$C$6:$D$8,2,0),H49),"--")),IFERROR(_xlfn.TEXTJOIN(,FALSE,VLOOKUP(A49,'Benchmark Index'!$C$6:$D$8,2,0),VLOOKUP(B49,'Benchmark Index'!$G$6:$H$11,2,0),VLOOKUP(C49,'Benchmark Index'!$K$6:$L$15,2,0),VLOOKUP(D49,'Benchmark Index'!$O$6:$P$36,2,0),VLOOKUP(E49,'Benchmark Index'!$S$6:$T$106,2,0),H49),"--")))</f>
        <v>14206011404</v>
      </c>
      <c r="J49" s="661">
        <f t="shared" si="17"/>
        <v>14206011404</v>
      </c>
      <c r="K49" s="642" t="str">
        <f t="shared" si="18"/>
        <v xml:space="preserve">Marketing general </v>
      </c>
      <c r="L49" s="642" t="str">
        <f t="shared" si="19"/>
        <v>P&amp;L</v>
      </c>
    </row>
    <row r="50" spans="1:12" x14ac:dyDescent="0.25">
      <c r="A50" s="638" t="s">
        <v>429</v>
      </c>
      <c r="B50" s="638" t="s">
        <v>298</v>
      </c>
      <c r="C50" s="638" t="s">
        <v>439</v>
      </c>
      <c r="D50" s="637" t="s">
        <v>129</v>
      </c>
      <c r="E50" s="637" t="s">
        <v>443</v>
      </c>
      <c r="G50" s="637" t="s">
        <v>711</v>
      </c>
      <c r="H50" s="641">
        <v>405</v>
      </c>
      <c r="I50" s="659" t="str">
        <f>IF(AND(B50='Benchmark Index'!$G$6,A50='Benchmark Index'!$C$6),(IFERROR(_xlfn.TEXTJOIN(,FALSE,VLOOKUP(A50,'Benchmark Index'!$C$6:$D$8,2,0),VLOOKUP(B50,'Benchmark Index'!$G$6:$H$11,2,0),H50),"--")),IF(A50="BS",(IFERROR(_xlfn.TEXTJOIN(,FALSE,VLOOKUP(A50,'Benchmark Index'!$C$6:$D$8,2,0),H50),"--")),IFERROR(_xlfn.TEXTJOIN(,FALSE,VLOOKUP(A50,'Benchmark Index'!$C$6:$D$8,2,0),VLOOKUP(B50,'Benchmark Index'!$G$6:$H$11,2,0),VLOOKUP(C50,'Benchmark Index'!$K$6:$L$15,2,0),VLOOKUP(D50,'Benchmark Index'!$O$6:$P$36,2,0),VLOOKUP(E50,'Benchmark Index'!$S$6:$T$106,2,0),H50),"--")))</f>
        <v>14206003405</v>
      </c>
      <c r="J50" s="661">
        <f t="shared" si="2"/>
        <v>14206003405</v>
      </c>
      <c r="K50" s="642" t="str">
        <f t="shared" si="3"/>
        <v xml:space="preserve">Travel </v>
      </c>
      <c r="L50" s="642" t="str">
        <f t="shared" si="4"/>
        <v>P&amp;L</v>
      </c>
    </row>
    <row r="51" spans="1:12" x14ac:dyDescent="0.25">
      <c r="A51" s="638" t="s">
        <v>429</v>
      </c>
      <c r="B51" s="638" t="s">
        <v>298</v>
      </c>
      <c r="C51" s="638" t="s">
        <v>439</v>
      </c>
      <c r="D51" s="637" t="s">
        <v>129</v>
      </c>
      <c r="E51" s="637" t="s">
        <v>130</v>
      </c>
      <c r="G51" s="637" t="s">
        <v>712</v>
      </c>
      <c r="H51" s="641">
        <v>406</v>
      </c>
      <c r="I51" s="659" t="str">
        <f>IF(AND(B51='Benchmark Index'!$G$6,A51='Benchmark Index'!$C$6),(IFERROR(_xlfn.TEXTJOIN(,FALSE,VLOOKUP(A51,'Benchmark Index'!$C$6:$D$8,2,0),VLOOKUP(B51,'Benchmark Index'!$G$6:$H$11,2,0),H51),"--")),IF(A51="BS",(IFERROR(_xlfn.TEXTJOIN(,FALSE,VLOOKUP(A51,'Benchmark Index'!$C$6:$D$8,2,0),H51),"--")),IFERROR(_xlfn.TEXTJOIN(,FALSE,VLOOKUP(A51,'Benchmark Index'!$C$6:$D$8,2,0),VLOOKUP(B51,'Benchmark Index'!$G$6:$H$11,2,0),VLOOKUP(C51,'Benchmark Index'!$K$6:$L$15,2,0),VLOOKUP(D51,'Benchmark Index'!$O$6:$P$36,2,0),VLOOKUP(E51,'Benchmark Index'!$S$6:$T$106,2,0),H51),"--")))</f>
        <v>14206015406</v>
      </c>
      <c r="J51" s="661">
        <f t="shared" si="2"/>
        <v>14206015406</v>
      </c>
      <c r="K51" s="642" t="str">
        <f t="shared" si="3"/>
        <v>Others</v>
      </c>
      <c r="L51" s="642" t="str">
        <f t="shared" si="4"/>
        <v>P&amp;L</v>
      </c>
    </row>
    <row r="52" spans="1:12" x14ac:dyDescent="0.25">
      <c r="A52" s="638"/>
      <c r="B52" s="638"/>
      <c r="C52" s="638"/>
      <c r="D52" s="637"/>
      <c r="E52" s="637"/>
      <c r="G52" s="637"/>
      <c r="H52" s="641"/>
      <c r="I52" s="659" t="str">
        <f>IF(AND(B52='Benchmark Index'!$G$6,A52='Benchmark Index'!$C$6),(IFERROR(_xlfn.TEXTJOIN(,FALSE,VLOOKUP(A52,'Benchmark Index'!$C$6:$D$8,2,0),VLOOKUP(B52,'Benchmark Index'!$G$6:$H$11,2,0),H52),"--")),IF(A52="BS",(IFERROR(_xlfn.TEXTJOIN(,FALSE,VLOOKUP(A52,'Benchmark Index'!$C$6:$D$8,2,0),H52),"--")),IFERROR(_xlfn.TEXTJOIN(,FALSE,VLOOKUP(A52,'Benchmark Index'!$C$6:$D$8,2,0),VLOOKUP(B52,'Benchmark Index'!$G$6:$H$11,2,0),VLOOKUP(C52,'Benchmark Index'!$K$6:$L$15,2,0),VLOOKUP(D52,'Benchmark Index'!$O$6:$P$36,2,0),VLOOKUP(E52,'Benchmark Index'!$S$6:$T$106,2,0),H52),"--")))</f>
        <v>--</v>
      </c>
      <c r="J52" s="661" t="str">
        <f t="shared" si="2"/>
        <v>--</v>
      </c>
      <c r="K52" s="642" t="str">
        <f t="shared" si="3"/>
        <v>--</v>
      </c>
      <c r="L52" s="642" t="str">
        <f t="shared" si="4"/>
        <v>--</v>
      </c>
    </row>
    <row r="53" spans="1:12" x14ac:dyDescent="0.25">
      <c r="A53" s="638"/>
      <c r="B53" s="638"/>
      <c r="C53" s="638"/>
      <c r="D53" s="637"/>
      <c r="E53" s="637"/>
      <c r="G53" s="637"/>
      <c r="H53" s="641"/>
      <c r="I53" s="659" t="str">
        <f>IF(AND(B53='Benchmark Index'!$G$6,A53='Benchmark Index'!$C$6),(IFERROR(_xlfn.TEXTJOIN(,FALSE,VLOOKUP(A53,'Benchmark Index'!$C$6:$D$8,2,0),VLOOKUP(B53,'Benchmark Index'!$G$6:$H$11,2,0),H53),"--")),IF(A53="BS",(IFERROR(_xlfn.TEXTJOIN(,FALSE,VLOOKUP(A53,'Benchmark Index'!$C$6:$D$8,2,0),H53),"--")),IFERROR(_xlfn.TEXTJOIN(,FALSE,VLOOKUP(A53,'Benchmark Index'!$C$6:$D$8,2,0),VLOOKUP(B53,'Benchmark Index'!$G$6:$H$11,2,0),VLOOKUP(C53,'Benchmark Index'!$K$6:$L$15,2,0),VLOOKUP(D53,'Benchmark Index'!$O$6:$P$36,2,0),VLOOKUP(E53,'Benchmark Index'!$S$6:$T$106,2,0),H53),"--")))</f>
        <v>--</v>
      </c>
      <c r="J53" s="661" t="str">
        <f t="shared" si="2"/>
        <v>--</v>
      </c>
      <c r="K53" s="642" t="str">
        <f t="shared" si="3"/>
        <v>--</v>
      </c>
      <c r="L53" s="642" t="str">
        <f t="shared" si="4"/>
        <v>--</v>
      </c>
    </row>
    <row r="54" spans="1:12" x14ac:dyDescent="0.25">
      <c r="A54" s="638" t="s">
        <v>151</v>
      </c>
      <c r="B54" s="638" t="s">
        <v>298</v>
      </c>
      <c r="C54" s="638" t="s">
        <v>439</v>
      </c>
      <c r="D54" s="637" t="s">
        <v>128</v>
      </c>
      <c r="E54" s="637" t="s">
        <v>430</v>
      </c>
      <c r="G54" s="637" t="s">
        <v>674</v>
      </c>
      <c r="H54" s="641"/>
      <c r="I54" s="659" t="str">
        <f>IF(AND(B54='Benchmark Index'!$G$6,A54='Benchmark Index'!$C$6),(IFERROR(_xlfn.TEXTJOIN(,FALSE,VLOOKUP(A54,'Benchmark Index'!$C$6:$D$8,2,0),VLOOKUP(B54,'Benchmark Index'!$G$6:$H$11,2,0),H54),"--")),IF(A54="BS",(IFERROR(_xlfn.TEXTJOIN(,FALSE,VLOOKUP(A54,'Benchmark Index'!$C$6:$D$8,2,0),H54),"--")),IFERROR(_xlfn.TEXTJOIN(,FALSE,VLOOKUP(A54,'Benchmark Index'!$C$6:$D$8,2,0),VLOOKUP(B54,'Benchmark Index'!$G$6:$H$11,2,0),VLOOKUP(C54,'Benchmark Index'!$K$6:$L$15,2,0),VLOOKUP(D54,'Benchmark Index'!$O$6:$P$36,2,0),VLOOKUP(E54,'Benchmark Index'!$S$6:$T$106,2,0),H54),"--")))</f>
        <v>24207</v>
      </c>
      <c r="J54" s="661">
        <f t="shared" si="2"/>
        <v>24207</v>
      </c>
      <c r="K54" s="642" t="str">
        <f t="shared" si="3"/>
        <v>Headcount</v>
      </c>
      <c r="L54" s="642" t="str">
        <f t="shared" si="4"/>
        <v>HC</v>
      </c>
    </row>
    <row r="55" spans="1:12" x14ac:dyDescent="0.25">
      <c r="A55" s="638" t="s">
        <v>429</v>
      </c>
      <c r="B55" s="638" t="s">
        <v>298</v>
      </c>
      <c r="C55" s="638" t="s">
        <v>439</v>
      </c>
      <c r="D55" s="637" t="s">
        <v>128</v>
      </c>
      <c r="E55" s="637" t="s">
        <v>390</v>
      </c>
      <c r="G55" s="637" t="s">
        <v>713</v>
      </c>
      <c r="H55" s="641">
        <v>501</v>
      </c>
      <c r="I55" s="659" t="str">
        <f>IF(AND(B55='Benchmark Index'!$G$6,A55='Benchmark Index'!$C$6),(IFERROR(_xlfn.TEXTJOIN(,FALSE,VLOOKUP(A55,'Benchmark Index'!$C$6:$D$8,2,0),VLOOKUP(B55,'Benchmark Index'!$G$6:$H$11,2,0),H55),"--")),IF(A55="BS",(IFERROR(_xlfn.TEXTJOIN(,FALSE,VLOOKUP(A55,'Benchmark Index'!$C$6:$D$8,2,0),H55),"--")),IFERROR(_xlfn.TEXTJOIN(,FALSE,VLOOKUP(A55,'Benchmark Index'!$C$6:$D$8,2,0),VLOOKUP(B55,'Benchmark Index'!$G$6:$H$11,2,0),VLOOKUP(C55,'Benchmark Index'!$K$6:$L$15,2,0),VLOOKUP(D55,'Benchmark Index'!$O$6:$P$36,2,0),VLOOKUP(E55,'Benchmark Index'!$S$6:$T$106,2,0),H55),"--")))</f>
        <v>14207001501</v>
      </c>
      <c r="J55" s="661">
        <f t="shared" si="2"/>
        <v>14207001501</v>
      </c>
      <c r="K55" s="642" t="str">
        <f t="shared" si="3"/>
        <v>Payroll</v>
      </c>
      <c r="L55" s="642" t="str">
        <f t="shared" si="4"/>
        <v>P&amp;L</v>
      </c>
    </row>
    <row r="56" spans="1:12" x14ac:dyDescent="0.25">
      <c r="A56" s="638" t="s">
        <v>429</v>
      </c>
      <c r="B56" s="638" t="s">
        <v>298</v>
      </c>
      <c r="C56" s="638" t="s">
        <v>439</v>
      </c>
      <c r="D56" s="637" t="s">
        <v>128</v>
      </c>
      <c r="E56" s="637" t="s">
        <v>391</v>
      </c>
      <c r="G56" s="637" t="s">
        <v>714</v>
      </c>
      <c r="H56" s="641">
        <v>502</v>
      </c>
      <c r="I56" s="659" t="str">
        <f>IF(AND(B56='Benchmark Index'!$G$6,A56='Benchmark Index'!$C$6),(IFERROR(_xlfn.TEXTJOIN(,FALSE,VLOOKUP(A56,'Benchmark Index'!$C$6:$D$8,2,0),VLOOKUP(B56,'Benchmark Index'!$G$6:$H$11,2,0),H56),"--")),IF(A56="BS",(IFERROR(_xlfn.TEXTJOIN(,FALSE,VLOOKUP(A56,'Benchmark Index'!$C$6:$D$8,2,0),H56),"--")),IFERROR(_xlfn.TEXTJOIN(,FALSE,VLOOKUP(A56,'Benchmark Index'!$C$6:$D$8,2,0),VLOOKUP(B56,'Benchmark Index'!$G$6:$H$11,2,0),VLOOKUP(C56,'Benchmark Index'!$K$6:$L$15,2,0),VLOOKUP(D56,'Benchmark Index'!$O$6:$P$36,2,0),VLOOKUP(E56,'Benchmark Index'!$S$6:$T$106,2,0),H56),"--")))</f>
        <v>14207002502</v>
      </c>
      <c r="J56" s="661">
        <f t="shared" si="2"/>
        <v>14207002502</v>
      </c>
      <c r="K56" s="642" t="str">
        <f t="shared" si="3"/>
        <v>Recruitment</v>
      </c>
      <c r="L56" s="642" t="str">
        <f t="shared" si="4"/>
        <v>P&amp;L</v>
      </c>
    </row>
    <row r="57" spans="1:12" x14ac:dyDescent="0.25">
      <c r="A57" s="638" t="s">
        <v>429</v>
      </c>
      <c r="B57" s="638" t="s">
        <v>298</v>
      </c>
      <c r="C57" s="638" t="s">
        <v>439</v>
      </c>
      <c r="D57" s="637" t="s">
        <v>128</v>
      </c>
      <c r="E57" s="637" t="s">
        <v>577</v>
      </c>
      <c r="G57" s="637" t="s">
        <v>725</v>
      </c>
      <c r="H57" s="641">
        <v>503</v>
      </c>
      <c r="I57" s="659" t="str">
        <f>IF(AND(B57='Benchmark Index'!$G$6,A57='Benchmark Index'!$C$6),(IFERROR(_xlfn.TEXTJOIN(,FALSE,VLOOKUP(A57,'Benchmark Index'!$C$6:$D$8,2,0),VLOOKUP(B57,'Benchmark Index'!$G$6:$H$11,2,0),H57),"--")),IF(A57="BS",(IFERROR(_xlfn.TEXTJOIN(,FALSE,VLOOKUP(A57,'Benchmark Index'!$C$6:$D$8,2,0),H57),"--")),IFERROR(_xlfn.TEXTJOIN(,FALSE,VLOOKUP(A57,'Benchmark Index'!$C$6:$D$8,2,0),VLOOKUP(B57,'Benchmark Index'!$G$6:$H$11,2,0),VLOOKUP(C57,'Benchmark Index'!$K$6:$L$15,2,0),VLOOKUP(D57,'Benchmark Index'!$O$6:$P$36,2,0),VLOOKUP(E57,'Benchmark Index'!$S$6:$T$106,2,0),H57),"--")))</f>
        <v>14207006503</v>
      </c>
      <c r="J57" s="661">
        <f t="shared" si="2"/>
        <v>14207006503</v>
      </c>
      <c r="K57" s="642" t="str">
        <f t="shared" si="3"/>
        <v>Consultant</v>
      </c>
      <c r="L57" s="642" t="str">
        <f t="shared" si="4"/>
        <v>P&amp;L</v>
      </c>
    </row>
    <row r="58" spans="1:12" x14ac:dyDescent="0.25">
      <c r="A58" s="638" t="s">
        <v>429</v>
      </c>
      <c r="B58" s="638" t="s">
        <v>298</v>
      </c>
      <c r="C58" s="638" t="s">
        <v>439</v>
      </c>
      <c r="D58" s="637" t="s">
        <v>128</v>
      </c>
      <c r="E58" s="637" t="s">
        <v>463</v>
      </c>
      <c r="G58" s="637" t="s">
        <v>973</v>
      </c>
      <c r="H58" s="641">
        <v>504</v>
      </c>
      <c r="I58" s="659" t="str">
        <f>IF(AND(B58='Benchmark Index'!$G$6,A58='Benchmark Index'!$C$6),(IFERROR(_xlfn.TEXTJOIN(,FALSE,VLOOKUP(A58,'Benchmark Index'!$C$6:$D$8,2,0),VLOOKUP(B58,'Benchmark Index'!$G$6:$H$11,2,0),H58),"--")),IF(A58="BS",(IFERROR(_xlfn.TEXTJOIN(,FALSE,VLOOKUP(A58,'Benchmark Index'!$C$6:$D$8,2,0),H58),"--")),IFERROR(_xlfn.TEXTJOIN(,FALSE,VLOOKUP(A58,'Benchmark Index'!$C$6:$D$8,2,0),VLOOKUP(B58,'Benchmark Index'!$G$6:$H$11,2,0),VLOOKUP(C58,'Benchmark Index'!$K$6:$L$15,2,0),VLOOKUP(D58,'Benchmark Index'!$O$6:$P$36,2,0),VLOOKUP(E58,'Benchmark Index'!$S$6:$T$106,2,0),H58),"--")))</f>
        <v>14207011504</v>
      </c>
      <c r="J58" s="661">
        <f t="shared" ref="J58:J64" si="20">IFERROR(VALUE(I58),"--")</f>
        <v>14207011504</v>
      </c>
      <c r="K58" s="642" t="str">
        <f t="shared" ref="K58:K64" si="21">IF(ISBLANK(E58),"--",E58)</f>
        <v xml:space="preserve">Marketing general </v>
      </c>
      <c r="L58" s="642" t="str">
        <f t="shared" ref="L58:L64" si="22">IF(ISBLANK(A58),"--",A58)</f>
        <v>P&amp;L</v>
      </c>
    </row>
    <row r="59" spans="1:12" x14ac:dyDescent="0.25">
      <c r="A59" s="638" t="s">
        <v>429</v>
      </c>
      <c r="B59" s="638" t="s">
        <v>298</v>
      </c>
      <c r="C59" s="638" t="s">
        <v>439</v>
      </c>
      <c r="D59" s="637" t="s">
        <v>128</v>
      </c>
      <c r="E59" s="637" t="s">
        <v>463</v>
      </c>
      <c r="G59" s="637" t="s">
        <v>726</v>
      </c>
      <c r="H59" s="641">
        <v>505</v>
      </c>
      <c r="I59" s="659" t="str">
        <f>IF(AND(B59='Benchmark Index'!$G$6,A59='Benchmark Index'!$C$6),(IFERROR(_xlfn.TEXTJOIN(,FALSE,VLOOKUP(A59,'Benchmark Index'!$C$6:$D$8,2,0),VLOOKUP(B59,'Benchmark Index'!$G$6:$H$11,2,0),H59),"--")),IF(A59="BS",(IFERROR(_xlfn.TEXTJOIN(,FALSE,VLOOKUP(A59,'Benchmark Index'!$C$6:$D$8,2,0),H59),"--")),IFERROR(_xlfn.TEXTJOIN(,FALSE,VLOOKUP(A59,'Benchmark Index'!$C$6:$D$8,2,0),VLOOKUP(B59,'Benchmark Index'!$G$6:$H$11,2,0),VLOOKUP(C59,'Benchmark Index'!$K$6:$L$15,2,0),VLOOKUP(D59,'Benchmark Index'!$O$6:$P$36,2,0),VLOOKUP(E59,'Benchmark Index'!$S$6:$T$106,2,0),H59),"--")))</f>
        <v>14207011505</v>
      </c>
      <c r="J59" s="661">
        <f t="shared" si="20"/>
        <v>14207011505</v>
      </c>
      <c r="K59" s="642" t="str">
        <f t="shared" si="21"/>
        <v xml:space="preserve">Marketing general </v>
      </c>
      <c r="L59" s="642" t="str">
        <f t="shared" si="22"/>
        <v>P&amp;L</v>
      </c>
    </row>
    <row r="60" spans="1:12" x14ac:dyDescent="0.25">
      <c r="A60" s="638" t="s">
        <v>429</v>
      </c>
      <c r="B60" s="638" t="s">
        <v>298</v>
      </c>
      <c r="C60" s="638" t="s">
        <v>439</v>
      </c>
      <c r="D60" s="637" t="s">
        <v>128</v>
      </c>
      <c r="E60" s="637" t="s">
        <v>463</v>
      </c>
      <c r="G60" s="637" t="s">
        <v>728</v>
      </c>
      <c r="H60" s="641">
        <v>506</v>
      </c>
      <c r="I60" s="659" t="str">
        <f>IF(AND(B60='Benchmark Index'!$G$6,A60='Benchmark Index'!$C$6),(IFERROR(_xlfn.TEXTJOIN(,FALSE,VLOOKUP(A60,'Benchmark Index'!$C$6:$D$8,2,0),VLOOKUP(B60,'Benchmark Index'!$G$6:$H$11,2,0),H60),"--")),IF(A60="BS",(IFERROR(_xlfn.TEXTJOIN(,FALSE,VLOOKUP(A60,'Benchmark Index'!$C$6:$D$8,2,0),H60),"--")),IFERROR(_xlfn.TEXTJOIN(,FALSE,VLOOKUP(A60,'Benchmark Index'!$C$6:$D$8,2,0),VLOOKUP(B60,'Benchmark Index'!$G$6:$H$11,2,0),VLOOKUP(C60,'Benchmark Index'!$K$6:$L$15,2,0),VLOOKUP(D60,'Benchmark Index'!$O$6:$P$36,2,0),VLOOKUP(E60,'Benchmark Index'!$S$6:$T$106,2,0),H60),"--")))</f>
        <v>14207011506</v>
      </c>
      <c r="J60" s="661">
        <f t="shared" ref="J60:J61" si="23">IFERROR(VALUE(I60),"--")</f>
        <v>14207011506</v>
      </c>
      <c r="K60" s="642" t="str">
        <f t="shared" ref="K60:K61" si="24">IF(ISBLANK(E60),"--",E60)</f>
        <v xml:space="preserve">Marketing general </v>
      </c>
      <c r="L60" s="642" t="str">
        <f t="shared" ref="L60:L61" si="25">IF(ISBLANK(A60),"--",A60)</f>
        <v>P&amp;L</v>
      </c>
    </row>
    <row r="61" spans="1:12" x14ac:dyDescent="0.25">
      <c r="A61" s="638" t="s">
        <v>429</v>
      </c>
      <c r="B61" s="638" t="s">
        <v>298</v>
      </c>
      <c r="C61" s="638" t="s">
        <v>439</v>
      </c>
      <c r="D61" s="637" t="s">
        <v>128</v>
      </c>
      <c r="E61" s="637" t="s">
        <v>463</v>
      </c>
      <c r="G61" s="637" t="s">
        <v>731</v>
      </c>
      <c r="H61" s="641">
        <v>507</v>
      </c>
      <c r="I61" s="659" t="str">
        <f>IF(AND(B61='Benchmark Index'!$G$6,A61='Benchmark Index'!$C$6),(IFERROR(_xlfn.TEXTJOIN(,FALSE,VLOOKUP(A61,'Benchmark Index'!$C$6:$D$8,2,0),VLOOKUP(B61,'Benchmark Index'!$G$6:$H$11,2,0),H61),"--")),IF(A61="BS",(IFERROR(_xlfn.TEXTJOIN(,FALSE,VLOOKUP(A61,'Benchmark Index'!$C$6:$D$8,2,0),H61),"--")),IFERROR(_xlfn.TEXTJOIN(,FALSE,VLOOKUP(A61,'Benchmark Index'!$C$6:$D$8,2,0),VLOOKUP(B61,'Benchmark Index'!$G$6:$H$11,2,0),VLOOKUP(C61,'Benchmark Index'!$K$6:$L$15,2,0),VLOOKUP(D61,'Benchmark Index'!$O$6:$P$36,2,0),VLOOKUP(E61,'Benchmark Index'!$S$6:$T$106,2,0),H61),"--")))</f>
        <v>14207011507</v>
      </c>
      <c r="J61" s="661">
        <f t="shared" si="23"/>
        <v>14207011507</v>
      </c>
      <c r="K61" s="642" t="str">
        <f t="shared" si="24"/>
        <v xml:space="preserve">Marketing general </v>
      </c>
      <c r="L61" s="642" t="str">
        <f t="shared" si="25"/>
        <v>P&amp;L</v>
      </c>
    </row>
    <row r="62" spans="1:12" x14ac:dyDescent="0.25">
      <c r="A62" s="638" t="s">
        <v>429</v>
      </c>
      <c r="B62" s="638" t="s">
        <v>298</v>
      </c>
      <c r="C62" s="638" t="s">
        <v>439</v>
      </c>
      <c r="D62" s="637" t="s">
        <v>128</v>
      </c>
      <c r="E62" s="637" t="s">
        <v>463</v>
      </c>
      <c r="G62" s="637" t="s">
        <v>727</v>
      </c>
      <c r="H62" s="641">
        <v>508</v>
      </c>
      <c r="I62" s="659" t="str">
        <f>IF(AND(B62='Benchmark Index'!$G$6,A62='Benchmark Index'!$C$6),(IFERROR(_xlfn.TEXTJOIN(,FALSE,VLOOKUP(A62,'Benchmark Index'!$C$6:$D$8,2,0),VLOOKUP(B62,'Benchmark Index'!$G$6:$H$11,2,0),H62),"--")),IF(A62="BS",(IFERROR(_xlfn.TEXTJOIN(,FALSE,VLOOKUP(A62,'Benchmark Index'!$C$6:$D$8,2,0),H62),"--")),IFERROR(_xlfn.TEXTJOIN(,FALSE,VLOOKUP(A62,'Benchmark Index'!$C$6:$D$8,2,0),VLOOKUP(B62,'Benchmark Index'!$G$6:$H$11,2,0),VLOOKUP(C62,'Benchmark Index'!$K$6:$L$15,2,0),VLOOKUP(D62,'Benchmark Index'!$O$6:$P$36,2,0),VLOOKUP(E62,'Benchmark Index'!$S$6:$T$106,2,0),H62),"--")))</f>
        <v>14207011508</v>
      </c>
      <c r="J62" s="661">
        <f t="shared" si="20"/>
        <v>14207011508</v>
      </c>
      <c r="K62" s="642" t="str">
        <f t="shared" si="21"/>
        <v xml:space="preserve">Marketing general </v>
      </c>
      <c r="L62" s="642" t="str">
        <f t="shared" si="22"/>
        <v>P&amp;L</v>
      </c>
    </row>
    <row r="63" spans="1:12" x14ac:dyDescent="0.25">
      <c r="A63" s="638" t="s">
        <v>429</v>
      </c>
      <c r="B63" s="638" t="s">
        <v>298</v>
      </c>
      <c r="C63" s="638" t="s">
        <v>439</v>
      </c>
      <c r="D63" s="637" t="s">
        <v>128</v>
      </c>
      <c r="E63" s="637" t="s">
        <v>443</v>
      </c>
      <c r="G63" s="637" t="s">
        <v>715</v>
      </c>
      <c r="H63" s="641">
        <v>509</v>
      </c>
      <c r="I63" s="659" t="str">
        <f>IF(AND(B63='Benchmark Index'!$G$6,A63='Benchmark Index'!$C$6),(IFERROR(_xlfn.TEXTJOIN(,FALSE,VLOOKUP(A63,'Benchmark Index'!$C$6:$D$8,2,0),VLOOKUP(B63,'Benchmark Index'!$G$6:$H$11,2,0),H63),"--")),IF(A63="BS",(IFERROR(_xlfn.TEXTJOIN(,FALSE,VLOOKUP(A63,'Benchmark Index'!$C$6:$D$8,2,0),H63),"--")),IFERROR(_xlfn.TEXTJOIN(,FALSE,VLOOKUP(A63,'Benchmark Index'!$C$6:$D$8,2,0),VLOOKUP(B63,'Benchmark Index'!$G$6:$H$11,2,0),VLOOKUP(C63,'Benchmark Index'!$K$6:$L$15,2,0),VLOOKUP(D63,'Benchmark Index'!$O$6:$P$36,2,0),VLOOKUP(E63,'Benchmark Index'!$S$6:$T$106,2,0),H63),"--")))</f>
        <v>14207003509</v>
      </c>
      <c r="J63" s="661">
        <f t="shared" si="20"/>
        <v>14207003509</v>
      </c>
      <c r="K63" s="642" t="str">
        <f t="shared" si="21"/>
        <v xml:space="preserve">Travel </v>
      </c>
      <c r="L63" s="642" t="str">
        <f t="shared" si="22"/>
        <v>P&amp;L</v>
      </c>
    </row>
    <row r="64" spans="1:12" x14ac:dyDescent="0.25">
      <c r="A64" s="638" t="s">
        <v>429</v>
      </c>
      <c r="B64" s="638" t="s">
        <v>298</v>
      </c>
      <c r="C64" s="638" t="s">
        <v>439</v>
      </c>
      <c r="D64" s="637" t="s">
        <v>128</v>
      </c>
      <c r="E64" s="637" t="s">
        <v>463</v>
      </c>
      <c r="G64" s="637" t="s">
        <v>733</v>
      </c>
      <c r="H64" s="641">
        <v>510</v>
      </c>
      <c r="I64" s="659" t="str">
        <f>IF(AND(B64='Benchmark Index'!$G$6,A64='Benchmark Index'!$C$6),(IFERROR(_xlfn.TEXTJOIN(,FALSE,VLOOKUP(A64,'Benchmark Index'!$C$6:$D$8,2,0),VLOOKUP(B64,'Benchmark Index'!$G$6:$H$11,2,0),H64),"--")),IF(A64="BS",(IFERROR(_xlfn.TEXTJOIN(,FALSE,VLOOKUP(A64,'Benchmark Index'!$C$6:$D$8,2,0),H64),"--")),IFERROR(_xlfn.TEXTJOIN(,FALSE,VLOOKUP(A64,'Benchmark Index'!$C$6:$D$8,2,0),VLOOKUP(B64,'Benchmark Index'!$G$6:$H$11,2,0),VLOOKUP(C64,'Benchmark Index'!$K$6:$L$15,2,0),VLOOKUP(D64,'Benchmark Index'!$O$6:$P$36,2,0),VLOOKUP(E64,'Benchmark Index'!$S$6:$T$106,2,0),H64),"--")))</f>
        <v>14207011510</v>
      </c>
      <c r="J64" s="661">
        <f t="shared" si="20"/>
        <v>14207011510</v>
      </c>
      <c r="K64" s="642" t="str">
        <f t="shared" si="21"/>
        <v xml:space="preserve">Marketing general </v>
      </c>
      <c r="L64" s="642" t="str">
        <f t="shared" si="22"/>
        <v>P&amp;L</v>
      </c>
    </row>
    <row r="65" spans="1:12" x14ac:dyDescent="0.25">
      <c r="A65" s="638" t="s">
        <v>429</v>
      </c>
      <c r="B65" s="638" t="s">
        <v>298</v>
      </c>
      <c r="C65" s="638" t="s">
        <v>439</v>
      </c>
      <c r="D65" s="637" t="s">
        <v>128</v>
      </c>
      <c r="E65" s="637" t="s">
        <v>463</v>
      </c>
      <c r="G65" s="637" t="s">
        <v>740</v>
      </c>
      <c r="H65" s="641">
        <v>511</v>
      </c>
      <c r="I65" s="659" t="str">
        <f>IF(AND(B65='Benchmark Index'!$G$6,A65='Benchmark Index'!$C$6),(IFERROR(_xlfn.TEXTJOIN(,FALSE,VLOOKUP(A65,'Benchmark Index'!$C$6:$D$8,2,0),VLOOKUP(B65,'Benchmark Index'!$G$6:$H$11,2,0),H65),"--")),IF(A65="BS",(IFERROR(_xlfn.TEXTJOIN(,FALSE,VLOOKUP(A65,'Benchmark Index'!$C$6:$D$8,2,0),H65),"--")),IFERROR(_xlfn.TEXTJOIN(,FALSE,VLOOKUP(A65,'Benchmark Index'!$C$6:$D$8,2,0),VLOOKUP(B65,'Benchmark Index'!$G$6:$H$11,2,0),VLOOKUP(C65,'Benchmark Index'!$K$6:$L$15,2,0),VLOOKUP(D65,'Benchmark Index'!$O$6:$P$36,2,0),VLOOKUP(E65,'Benchmark Index'!$S$6:$T$106,2,0),H65),"--")))</f>
        <v>14207011511</v>
      </c>
      <c r="J65" s="661">
        <f t="shared" ref="J65:J66" si="26">IFERROR(VALUE(I65),"--")</f>
        <v>14207011511</v>
      </c>
      <c r="K65" s="642" t="str">
        <f t="shared" ref="K65:K66" si="27">IF(ISBLANK(E65),"--",E65)</f>
        <v xml:space="preserve">Marketing general </v>
      </c>
      <c r="L65" s="642" t="str">
        <f t="shared" ref="L65:L66" si="28">IF(ISBLANK(A65),"--",A65)</f>
        <v>P&amp;L</v>
      </c>
    </row>
    <row r="66" spans="1:12" x14ac:dyDescent="0.25">
      <c r="A66" s="638" t="s">
        <v>429</v>
      </c>
      <c r="B66" s="638" t="s">
        <v>298</v>
      </c>
      <c r="C66" s="638" t="s">
        <v>439</v>
      </c>
      <c r="D66" s="637" t="s">
        <v>128</v>
      </c>
      <c r="E66" s="637" t="s">
        <v>463</v>
      </c>
      <c r="G66" s="637" t="s">
        <v>741</v>
      </c>
      <c r="H66" s="641">
        <v>512</v>
      </c>
      <c r="I66" s="659" t="str">
        <f>IF(AND(B66='Benchmark Index'!$G$6,A66='Benchmark Index'!$C$6),(IFERROR(_xlfn.TEXTJOIN(,FALSE,VLOOKUP(A66,'Benchmark Index'!$C$6:$D$8,2,0),VLOOKUP(B66,'Benchmark Index'!$G$6:$H$11,2,0),H66),"--")),IF(A66="BS",(IFERROR(_xlfn.TEXTJOIN(,FALSE,VLOOKUP(A66,'Benchmark Index'!$C$6:$D$8,2,0),H66),"--")),IFERROR(_xlfn.TEXTJOIN(,FALSE,VLOOKUP(A66,'Benchmark Index'!$C$6:$D$8,2,0),VLOOKUP(B66,'Benchmark Index'!$G$6:$H$11,2,0),VLOOKUP(C66,'Benchmark Index'!$K$6:$L$15,2,0),VLOOKUP(D66,'Benchmark Index'!$O$6:$P$36,2,0),VLOOKUP(E66,'Benchmark Index'!$S$6:$T$106,2,0),H66),"--")))</f>
        <v>14207011512</v>
      </c>
      <c r="J66" s="661">
        <f t="shared" si="26"/>
        <v>14207011512</v>
      </c>
      <c r="K66" s="642" t="str">
        <f t="shared" si="27"/>
        <v xml:space="preserve">Marketing general </v>
      </c>
      <c r="L66" s="642" t="str">
        <f t="shared" si="28"/>
        <v>P&amp;L</v>
      </c>
    </row>
    <row r="67" spans="1:12" x14ac:dyDescent="0.25">
      <c r="A67" s="638" t="s">
        <v>429</v>
      </c>
      <c r="B67" s="638" t="s">
        <v>298</v>
      </c>
      <c r="C67" s="638" t="s">
        <v>439</v>
      </c>
      <c r="D67" s="637" t="s">
        <v>128</v>
      </c>
      <c r="E67" s="637" t="s">
        <v>130</v>
      </c>
      <c r="G67" s="637" t="s">
        <v>716</v>
      </c>
      <c r="H67" s="641">
        <v>513</v>
      </c>
      <c r="I67" s="659" t="str">
        <f>IF(AND(B67='Benchmark Index'!$G$6,A67='Benchmark Index'!$C$6),(IFERROR(_xlfn.TEXTJOIN(,FALSE,VLOOKUP(A67,'Benchmark Index'!$C$6:$D$8,2,0),VLOOKUP(B67,'Benchmark Index'!$G$6:$H$11,2,0),H67),"--")),IF(A67="BS",(IFERROR(_xlfn.TEXTJOIN(,FALSE,VLOOKUP(A67,'Benchmark Index'!$C$6:$D$8,2,0),H67),"--")),IFERROR(_xlfn.TEXTJOIN(,FALSE,VLOOKUP(A67,'Benchmark Index'!$C$6:$D$8,2,0),VLOOKUP(B67,'Benchmark Index'!$G$6:$H$11,2,0),VLOOKUP(C67,'Benchmark Index'!$K$6:$L$15,2,0),VLOOKUP(D67,'Benchmark Index'!$O$6:$P$36,2,0),VLOOKUP(E67,'Benchmark Index'!$S$6:$T$106,2,0),H67),"--")))</f>
        <v>14207015513</v>
      </c>
      <c r="J67" s="661">
        <f t="shared" si="2"/>
        <v>14207015513</v>
      </c>
      <c r="K67" s="642" t="str">
        <f t="shared" si="3"/>
        <v>Others</v>
      </c>
      <c r="L67" s="642" t="str">
        <f t="shared" si="4"/>
        <v>P&amp;L</v>
      </c>
    </row>
    <row r="68" spans="1:12" x14ac:dyDescent="0.25">
      <c r="A68" s="638"/>
      <c r="B68" s="638"/>
      <c r="C68" s="638"/>
      <c r="D68" s="637"/>
      <c r="E68" s="637"/>
      <c r="G68" s="637"/>
      <c r="H68" s="641"/>
      <c r="I68" s="659" t="str">
        <f>IF(AND(B68='Benchmark Index'!$G$6,A68='Benchmark Index'!$C$6),(IFERROR(_xlfn.TEXTJOIN(,FALSE,VLOOKUP(A68,'Benchmark Index'!$C$6:$D$8,2,0),VLOOKUP(B68,'Benchmark Index'!$G$6:$H$11,2,0),H68),"--")),IF(A68="BS",(IFERROR(_xlfn.TEXTJOIN(,FALSE,VLOOKUP(A68,'Benchmark Index'!$C$6:$D$8,2,0),H68),"--")),IFERROR(_xlfn.TEXTJOIN(,FALSE,VLOOKUP(A68,'Benchmark Index'!$C$6:$D$8,2,0),VLOOKUP(B68,'Benchmark Index'!$G$6:$H$11,2,0),VLOOKUP(C68,'Benchmark Index'!$K$6:$L$15,2,0),VLOOKUP(D68,'Benchmark Index'!$O$6:$P$36,2,0),VLOOKUP(E68,'Benchmark Index'!$S$6:$T$106,2,0),H68),"--")))</f>
        <v>--</v>
      </c>
      <c r="J68" s="661" t="str">
        <f t="shared" si="2"/>
        <v>--</v>
      </c>
      <c r="K68" s="642" t="str">
        <f t="shared" si="3"/>
        <v>--</v>
      </c>
      <c r="L68" s="642" t="str">
        <f t="shared" si="4"/>
        <v>--</v>
      </c>
    </row>
    <row r="69" spans="1:12" x14ac:dyDescent="0.25">
      <c r="A69" s="638"/>
      <c r="B69" s="638"/>
      <c r="C69" s="638"/>
      <c r="D69" s="637"/>
      <c r="E69" s="637"/>
      <c r="G69" s="637"/>
      <c r="H69" s="641"/>
      <c r="I69" s="659" t="str">
        <f>IF(AND(B69='Benchmark Index'!$G$6,A69='Benchmark Index'!$C$6),(IFERROR(_xlfn.TEXTJOIN(,FALSE,VLOOKUP(A69,'Benchmark Index'!$C$6:$D$8,2,0),VLOOKUP(B69,'Benchmark Index'!$G$6:$H$11,2,0),H69),"--")),IF(A69="BS",(IFERROR(_xlfn.TEXTJOIN(,FALSE,VLOOKUP(A69,'Benchmark Index'!$C$6:$D$8,2,0),H69),"--")),IFERROR(_xlfn.TEXTJOIN(,FALSE,VLOOKUP(A69,'Benchmark Index'!$C$6:$D$8,2,0),VLOOKUP(B69,'Benchmark Index'!$G$6:$H$11,2,0),VLOOKUP(C69,'Benchmark Index'!$K$6:$L$15,2,0),VLOOKUP(D69,'Benchmark Index'!$O$6:$P$36,2,0),VLOOKUP(E69,'Benchmark Index'!$S$6:$T$106,2,0),H69),"--")))</f>
        <v>--</v>
      </c>
      <c r="J69" s="661" t="str">
        <f t="shared" si="2"/>
        <v>--</v>
      </c>
      <c r="K69" s="642" t="str">
        <f t="shared" si="3"/>
        <v>--</v>
      </c>
      <c r="L69" s="642" t="str">
        <f t="shared" si="4"/>
        <v>--</v>
      </c>
    </row>
    <row r="70" spans="1:12" x14ac:dyDescent="0.25">
      <c r="A70" s="638" t="s">
        <v>151</v>
      </c>
      <c r="B70" s="638" t="s">
        <v>299</v>
      </c>
      <c r="C70" s="638" t="s">
        <v>439</v>
      </c>
      <c r="D70" s="637" t="s">
        <v>299</v>
      </c>
      <c r="E70" s="637" t="s">
        <v>430</v>
      </c>
      <c r="G70" s="637" t="s">
        <v>574</v>
      </c>
      <c r="H70" s="641"/>
      <c r="I70" s="659" t="str">
        <f>IF(AND(B70='Benchmark Index'!$G$6,A70='Benchmark Index'!$C$6),(IFERROR(_xlfn.TEXTJOIN(,FALSE,VLOOKUP(A70,'Benchmark Index'!$C$6:$D$8,2,0),VLOOKUP(B70,'Benchmark Index'!$G$6:$H$11,2,0),H70),"--")),IF(A70="BS",(IFERROR(_xlfn.TEXTJOIN(,FALSE,VLOOKUP(A70,'Benchmark Index'!$C$6:$D$8,2,0),H70),"--")),IFERROR(_xlfn.TEXTJOIN(,FALSE,VLOOKUP(A70,'Benchmark Index'!$C$6:$D$8,2,0),VLOOKUP(B70,'Benchmark Index'!$G$6:$H$11,2,0),VLOOKUP(C70,'Benchmark Index'!$K$6:$L$15,2,0),VLOOKUP(D70,'Benchmark Index'!$O$6:$P$36,2,0),VLOOKUP(E70,'Benchmark Index'!$S$6:$T$106,2,0),H70),"--")))</f>
        <v>25205</v>
      </c>
      <c r="J70" s="661">
        <f t="shared" si="2"/>
        <v>25205</v>
      </c>
      <c r="K70" s="642" t="str">
        <f t="shared" si="3"/>
        <v>Headcount</v>
      </c>
      <c r="L70" s="642" t="str">
        <f t="shared" si="4"/>
        <v>HC</v>
      </c>
    </row>
    <row r="71" spans="1:12" x14ac:dyDescent="0.25">
      <c r="A71" s="638" t="s">
        <v>429</v>
      </c>
      <c r="B71" s="638" t="s">
        <v>299</v>
      </c>
      <c r="C71" s="638" t="s">
        <v>439</v>
      </c>
      <c r="D71" s="637" t="s">
        <v>299</v>
      </c>
      <c r="E71" s="637" t="s">
        <v>390</v>
      </c>
      <c r="G71" s="637" t="s">
        <v>568</v>
      </c>
      <c r="H71" s="641">
        <v>601</v>
      </c>
      <c r="I71" s="659" t="str">
        <f>IF(AND(B71='Benchmark Index'!$G$6,A71='Benchmark Index'!$C$6),(IFERROR(_xlfn.TEXTJOIN(,FALSE,VLOOKUP(A71,'Benchmark Index'!$C$6:$D$8,2,0),VLOOKUP(B71,'Benchmark Index'!$G$6:$H$11,2,0),H71),"--")),IF(A71="BS",(IFERROR(_xlfn.TEXTJOIN(,FALSE,VLOOKUP(A71,'Benchmark Index'!$C$6:$D$8,2,0),H71),"--")),IFERROR(_xlfn.TEXTJOIN(,FALSE,VLOOKUP(A71,'Benchmark Index'!$C$6:$D$8,2,0),VLOOKUP(B71,'Benchmark Index'!$G$6:$H$11,2,0),VLOOKUP(C71,'Benchmark Index'!$K$6:$L$15,2,0),VLOOKUP(D71,'Benchmark Index'!$O$6:$P$36,2,0),VLOOKUP(E71,'Benchmark Index'!$S$6:$T$106,2,0),H71),"--")))</f>
        <v>15205001601</v>
      </c>
      <c r="J71" s="661">
        <f t="shared" si="2"/>
        <v>15205001601</v>
      </c>
      <c r="K71" s="642" t="str">
        <f t="shared" si="3"/>
        <v>Payroll</v>
      </c>
      <c r="L71" s="642" t="str">
        <f t="shared" si="4"/>
        <v>P&amp;L</v>
      </c>
    </row>
    <row r="72" spans="1:12" x14ac:dyDescent="0.25">
      <c r="A72" s="638" t="s">
        <v>429</v>
      </c>
      <c r="B72" s="638" t="s">
        <v>299</v>
      </c>
      <c r="C72" s="638" t="s">
        <v>439</v>
      </c>
      <c r="D72" s="637" t="s">
        <v>299</v>
      </c>
      <c r="E72" s="637" t="s">
        <v>391</v>
      </c>
      <c r="G72" s="637" t="s">
        <v>575</v>
      </c>
      <c r="H72" s="641">
        <v>602</v>
      </c>
      <c r="I72" s="659" t="str">
        <f>IF(AND(B72='Benchmark Index'!$G$6,A72='Benchmark Index'!$C$6),(IFERROR(_xlfn.TEXTJOIN(,FALSE,VLOOKUP(A72,'Benchmark Index'!$C$6:$D$8,2,0),VLOOKUP(B72,'Benchmark Index'!$G$6:$H$11,2,0),H72),"--")),IF(A72="BS",(IFERROR(_xlfn.TEXTJOIN(,FALSE,VLOOKUP(A72,'Benchmark Index'!$C$6:$D$8,2,0),H72),"--")),IFERROR(_xlfn.TEXTJOIN(,FALSE,VLOOKUP(A72,'Benchmark Index'!$C$6:$D$8,2,0),VLOOKUP(B72,'Benchmark Index'!$G$6:$H$11,2,0),VLOOKUP(C72,'Benchmark Index'!$K$6:$L$15,2,0),VLOOKUP(D72,'Benchmark Index'!$O$6:$P$36,2,0),VLOOKUP(E72,'Benchmark Index'!$S$6:$T$106,2,0),H72),"--")))</f>
        <v>15205002602</v>
      </c>
      <c r="J72" s="661">
        <f t="shared" si="2"/>
        <v>15205002602</v>
      </c>
      <c r="K72" s="642" t="str">
        <f t="shared" si="3"/>
        <v>Recruitment</v>
      </c>
      <c r="L72" s="642" t="str">
        <f t="shared" si="4"/>
        <v>P&amp;L</v>
      </c>
    </row>
    <row r="73" spans="1:12" x14ac:dyDescent="0.25">
      <c r="A73" s="638" t="s">
        <v>429</v>
      </c>
      <c r="B73" s="638" t="s">
        <v>299</v>
      </c>
      <c r="C73" s="638" t="s">
        <v>439</v>
      </c>
      <c r="D73" s="637" t="s">
        <v>299</v>
      </c>
      <c r="E73" s="637" t="s">
        <v>774</v>
      </c>
      <c r="G73" s="637" t="s">
        <v>765</v>
      </c>
      <c r="H73" s="641">
        <v>603</v>
      </c>
      <c r="I73" s="659" t="str">
        <f>IF(AND(B73='Benchmark Index'!$G$6,A73='Benchmark Index'!$C$6),(IFERROR(_xlfn.TEXTJOIN(,FALSE,VLOOKUP(A73,'Benchmark Index'!$C$6:$D$8,2,0),VLOOKUP(B73,'Benchmark Index'!$G$6:$H$11,2,0),H73),"--")),IF(A73="BS",(IFERROR(_xlfn.TEXTJOIN(,FALSE,VLOOKUP(A73,'Benchmark Index'!$C$6:$D$8,2,0),H73),"--")),IFERROR(_xlfn.TEXTJOIN(,FALSE,VLOOKUP(A73,'Benchmark Index'!$C$6:$D$8,2,0),VLOOKUP(B73,'Benchmark Index'!$G$6:$H$11,2,0),VLOOKUP(C73,'Benchmark Index'!$K$6:$L$15,2,0),VLOOKUP(D73,'Benchmark Index'!$O$6:$P$36,2,0),VLOOKUP(E73,'Benchmark Index'!$S$6:$T$106,2,0),H73),"--")))</f>
        <v>15205047603</v>
      </c>
      <c r="J73" s="661">
        <f t="shared" si="2"/>
        <v>15205047603</v>
      </c>
      <c r="K73" s="642" t="str">
        <f t="shared" si="3"/>
        <v>Bonus</v>
      </c>
      <c r="L73" s="642" t="str">
        <f t="shared" si="4"/>
        <v>P&amp;L</v>
      </c>
    </row>
    <row r="74" spans="1:12" x14ac:dyDescent="0.25">
      <c r="A74" s="638" t="s">
        <v>429</v>
      </c>
      <c r="B74" s="638" t="s">
        <v>299</v>
      </c>
      <c r="C74" s="638" t="s">
        <v>439</v>
      </c>
      <c r="D74" s="637" t="s">
        <v>299</v>
      </c>
      <c r="E74" s="637" t="s">
        <v>929</v>
      </c>
      <c r="G74" s="637" t="s">
        <v>766</v>
      </c>
      <c r="H74" s="641">
        <v>604</v>
      </c>
      <c r="I74" s="659" t="str">
        <f>IF(AND(B74='Benchmark Index'!$G$6,A74='Benchmark Index'!$C$6),(IFERROR(_xlfn.TEXTJOIN(,FALSE,VLOOKUP(A74,'Benchmark Index'!$C$6:$D$8,2,0),VLOOKUP(B74,'Benchmark Index'!$G$6:$H$11,2,0),H74),"--")),IF(A74="BS",(IFERROR(_xlfn.TEXTJOIN(,FALSE,VLOOKUP(A74,'Benchmark Index'!$C$6:$D$8,2,0),H74),"--")),IFERROR(_xlfn.TEXTJOIN(,FALSE,VLOOKUP(A74,'Benchmark Index'!$C$6:$D$8,2,0),VLOOKUP(B74,'Benchmark Index'!$G$6:$H$11,2,0),VLOOKUP(C74,'Benchmark Index'!$K$6:$L$15,2,0),VLOOKUP(D74,'Benchmark Index'!$O$6:$P$36,2,0),VLOOKUP(E74,'Benchmark Index'!$S$6:$T$106,2,0),H74),"--")))</f>
        <v>15205048604</v>
      </c>
      <c r="J74" s="661">
        <f t="shared" si="2"/>
        <v>15205048604</v>
      </c>
      <c r="K74" s="642" t="str">
        <f t="shared" si="3"/>
        <v>Signing bonus</v>
      </c>
      <c r="L74" s="642" t="str">
        <f t="shared" si="4"/>
        <v>P&amp;L</v>
      </c>
    </row>
    <row r="75" spans="1:12" x14ac:dyDescent="0.25">
      <c r="A75" s="638" t="s">
        <v>429</v>
      </c>
      <c r="B75" s="638" t="s">
        <v>299</v>
      </c>
      <c r="C75" s="638" t="s">
        <v>439</v>
      </c>
      <c r="D75" s="637" t="s">
        <v>299</v>
      </c>
      <c r="E75" s="637" t="s">
        <v>457</v>
      </c>
      <c r="G75" s="637" t="s">
        <v>767</v>
      </c>
      <c r="H75" s="641">
        <v>605</v>
      </c>
      <c r="I75" s="659" t="str">
        <f>IF(AND(B75='Benchmark Index'!$G$6,A75='Benchmark Index'!$C$6),(IFERROR(_xlfn.TEXTJOIN(,FALSE,VLOOKUP(A75,'Benchmark Index'!$C$6:$D$8,2,0),VLOOKUP(B75,'Benchmark Index'!$G$6:$H$11,2,0),H75),"--")),IF(A75="BS",(IFERROR(_xlfn.TEXTJOIN(,FALSE,VLOOKUP(A75,'Benchmark Index'!$C$6:$D$8,2,0),H75),"--")),IFERROR(_xlfn.TEXTJOIN(,FALSE,VLOOKUP(A75,'Benchmark Index'!$C$6:$D$8,2,0),VLOOKUP(B75,'Benchmark Index'!$G$6:$H$11,2,0),VLOOKUP(C75,'Benchmark Index'!$K$6:$L$15,2,0),VLOOKUP(D75,'Benchmark Index'!$O$6:$P$36,2,0),VLOOKUP(E75,'Benchmark Index'!$S$6:$T$106,2,0),H75),"--")))</f>
        <v>15205009605</v>
      </c>
      <c r="J75" s="661">
        <f t="shared" si="2"/>
        <v>15205009605</v>
      </c>
      <c r="K75" s="642" t="str">
        <f t="shared" si="3"/>
        <v>Rent &amp; Utilities</v>
      </c>
      <c r="L75" s="642" t="str">
        <f t="shared" si="4"/>
        <v>P&amp;L</v>
      </c>
    </row>
    <row r="76" spans="1:12" x14ac:dyDescent="0.25">
      <c r="A76" s="638" t="s">
        <v>429</v>
      </c>
      <c r="B76" s="638" t="s">
        <v>299</v>
      </c>
      <c r="C76" s="638" t="s">
        <v>439</v>
      </c>
      <c r="D76" s="637" t="s">
        <v>299</v>
      </c>
      <c r="E76" s="637" t="s">
        <v>609</v>
      </c>
      <c r="G76" s="637" t="s">
        <v>768</v>
      </c>
      <c r="H76" s="641">
        <v>606</v>
      </c>
      <c r="I76" s="659" t="str">
        <f>IF(AND(B76='Benchmark Index'!$G$6,A76='Benchmark Index'!$C$6),(IFERROR(_xlfn.TEXTJOIN(,FALSE,VLOOKUP(A76,'Benchmark Index'!$C$6:$D$8,2,0),VLOOKUP(B76,'Benchmark Index'!$G$6:$H$11,2,0),H76),"--")),IF(A76="BS",(IFERROR(_xlfn.TEXTJOIN(,FALSE,VLOOKUP(A76,'Benchmark Index'!$C$6:$D$8,2,0),H76),"--")),IFERROR(_xlfn.TEXTJOIN(,FALSE,VLOOKUP(A76,'Benchmark Index'!$C$6:$D$8,2,0),VLOOKUP(B76,'Benchmark Index'!$G$6:$H$11,2,0),VLOOKUP(C76,'Benchmark Index'!$K$6:$L$15,2,0),VLOOKUP(D76,'Benchmark Index'!$O$6:$P$36,2,0),VLOOKUP(E76,'Benchmark Index'!$S$6:$T$106,2,0),H76),"--")))</f>
        <v>15205027606</v>
      </c>
      <c r="J76" s="661">
        <f t="shared" si="2"/>
        <v>15205027606</v>
      </c>
      <c r="K76" s="642" t="str">
        <f t="shared" si="3"/>
        <v>Professional</v>
      </c>
      <c r="L76" s="642" t="str">
        <f t="shared" si="4"/>
        <v>P&amp;L</v>
      </c>
    </row>
    <row r="77" spans="1:12" x14ac:dyDescent="0.25">
      <c r="A77" s="638" t="s">
        <v>429</v>
      </c>
      <c r="B77" s="638" t="s">
        <v>299</v>
      </c>
      <c r="C77" s="638" t="s">
        <v>439</v>
      </c>
      <c r="D77" s="637" t="s">
        <v>299</v>
      </c>
      <c r="E77" s="637" t="s">
        <v>610</v>
      </c>
      <c r="G77" s="637" t="s">
        <v>769</v>
      </c>
      <c r="H77" s="641">
        <v>607</v>
      </c>
      <c r="I77" s="659" t="str">
        <f>IF(AND(B77='Benchmark Index'!$G$6,A77='Benchmark Index'!$C$6),(IFERROR(_xlfn.TEXTJOIN(,FALSE,VLOOKUP(A77,'Benchmark Index'!$C$6:$D$8,2,0),VLOOKUP(B77,'Benchmark Index'!$G$6:$H$11,2,0),H77),"--")),IF(A77="BS",(IFERROR(_xlfn.TEXTJOIN(,FALSE,VLOOKUP(A77,'Benchmark Index'!$C$6:$D$8,2,0),H77),"--")),IFERROR(_xlfn.TEXTJOIN(,FALSE,VLOOKUP(A77,'Benchmark Index'!$C$6:$D$8,2,0),VLOOKUP(B77,'Benchmark Index'!$G$6:$H$11,2,0),VLOOKUP(C77,'Benchmark Index'!$K$6:$L$15,2,0),VLOOKUP(D77,'Benchmark Index'!$O$6:$P$36,2,0),VLOOKUP(E77,'Benchmark Index'!$S$6:$T$106,2,0),H77),"--")))</f>
        <v>15205028607</v>
      </c>
      <c r="J77" s="661">
        <f t="shared" si="2"/>
        <v>15205028607</v>
      </c>
      <c r="K77" s="642" t="str">
        <f t="shared" si="3"/>
        <v>Welfare</v>
      </c>
      <c r="L77" s="642" t="str">
        <f t="shared" si="4"/>
        <v>P&amp;L</v>
      </c>
    </row>
    <row r="78" spans="1:12" x14ac:dyDescent="0.25">
      <c r="A78" s="638" t="s">
        <v>429</v>
      </c>
      <c r="B78" s="638" t="s">
        <v>299</v>
      </c>
      <c r="C78" s="638" t="s">
        <v>439</v>
      </c>
      <c r="D78" s="637" t="s">
        <v>299</v>
      </c>
      <c r="E78" s="637" t="s">
        <v>719</v>
      </c>
      <c r="G78" s="637" t="s">
        <v>770</v>
      </c>
      <c r="H78" s="641">
        <v>608</v>
      </c>
      <c r="I78" s="659" t="str">
        <f>IF(AND(B78='Benchmark Index'!$G$6,A78='Benchmark Index'!$C$6),(IFERROR(_xlfn.TEXTJOIN(,FALSE,VLOOKUP(A78,'Benchmark Index'!$C$6:$D$8,2,0),VLOOKUP(B78,'Benchmark Index'!$G$6:$H$11,2,0),H78),"--")),IF(A78="BS",(IFERROR(_xlfn.TEXTJOIN(,FALSE,VLOOKUP(A78,'Benchmark Index'!$C$6:$D$8,2,0),H78),"--")),IFERROR(_xlfn.TEXTJOIN(,FALSE,VLOOKUP(A78,'Benchmark Index'!$C$6:$D$8,2,0),VLOOKUP(B78,'Benchmark Index'!$G$6:$H$11,2,0),VLOOKUP(C78,'Benchmark Index'!$K$6:$L$15,2,0),VLOOKUP(D78,'Benchmark Index'!$O$6:$P$36,2,0),VLOOKUP(E78,'Benchmark Index'!$S$6:$T$106,2,0),H78),"--")))</f>
        <v>15205044608</v>
      </c>
      <c r="J78" s="661">
        <f t="shared" si="2"/>
        <v>15205044608</v>
      </c>
      <c r="K78" s="642" t="str">
        <f t="shared" si="3"/>
        <v>Office expenses</v>
      </c>
      <c r="L78" s="642" t="str">
        <f t="shared" si="4"/>
        <v>P&amp;L</v>
      </c>
    </row>
    <row r="79" spans="1:12" x14ac:dyDescent="0.25">
      <c r="A79" s="638" t="s">
        <v>429</v>
      </c>
      <c r="B79" s="638" t="s">
        <v>299</v>
      </c>
      <c r="C79" s="638" t="s">
        <v>439</v>
      </c>
      <c r="D79" s="637" t="s">
        <v>299</v>
      </c>
      <c r="E79" s="637" t="s">
        <v>609</v>
      </c>
      <c r="G79" s="637" t="s">
        <v>771</v>
      </c>
      <c r="H79" s="641">
        <v>609</v>
      </c>
      <c r="I79" s="659" t="str">
        <f>IF(AND(B79='Benchmark Index'!$G$6,A79='Benchmark Index'!$C$6),(IFERROR(_xlfn.TEXTJOIN(,FALSE,VLOOKUP(A79,'Benchmark Index'!$C$6:$D$8,2,0),VLOOKUP(B79,'Benchmark Index'!$G$6:$H$11,2,0),H79),"--")),IF(A79="BS",(IFERROR(_xlfn.TEXTJOIN(,FALSE,VLOOKUP(A79,'Benchmark Index'!$C$6:$D$8,2,0),H79),"--")),IFERROR(_xlfn.TEXTJOIN(,FALSE,VLOOKUP(A79,'Benchmark Index'!$C$6:$D$8,2,0),VLOOKUP(B79,'Benchmark Index'!$G$6:$H$11,2,0),VLOOKUP(C79,'Benchmark Index'!$K$6:$L$15,2,0),VLOOKUP(D79,'Benchmark Index'!$O$6:$P$36,2,0),VLOOKUP(E79,'Benchmark Index'!$S$6:$T$106,2,0),H79),"--")))</f>
        <v>15205027609</v>
      </c>
      <c r="J79" s="661">
        <f t="shared" ref="J79" si="29">IFERROR(VALUE(I79),"--")</f>
        <v>15205027609</v>
      </c>
      <c r="K79" s="642" t="str">
        <f t="shared" ref="K79" si="30">IF(ISBLANK(E79),"--",E79)</f>
        <v>Professional</v>
      </c>
      <c r="L79" s="642" t="str">
        <f t="shared" ref="L79" si="31">IF(ISBLANK(A79),"--",A79)</f>
        <v>P&amp;L</v>
      </c>
    </row>
    <row r="80" spans="1:12" x14ac:dyDescent="0.25">
      <c r="A80" s="638" t="s">
        <v>429</v>
      </c>
      <c r="B80" s="638" t="s">
        <v>299</v>
      </c>
      <c r="C80" s="638" t="s">
        <v>439</v>
      </c>
      <c r="D80" s="637" t="s">
        <v>299</v>
      </c>
      <c r="E80" s="637" t="s">
        <v>422</v>
      </c>
      <c r="G80" s="637" t="s">
        <v>569</v>
      </c>
      <c r="H80" s="641">
        <v>610</v>
      </c>
      <c r="I80" s="659" t="str">
        <f>IF(AND(B80='Benchmark Index'!$G$6,A80='Benchmark Index'!$C$6),(IFERROR(_xlfn.TEXTJOIN(,FALSE,VLOOKUP(A80,'Benchmark Index'!$C$6:$D$8,2,0),VLOOKUP(B80,'Benchmark Index'!$G$6:$H$11,2,0),H80),"--")),IF(A80="BS",(IFERROR(_xlfn.TEXTJOIN(,FALSE,VLOOKUP(A80,'Benchmark Index'!$C$6:$D$8,2,0),H80),"--")),IFERROR(_xlfn.TEXTJOIN(,FALSE,VLOOKUP(A80,'Benchmark Index'!$C$6:$D$8,2,0),VLOOKUP(B80,'Benchmark Index'!$G$6:$H$11,2,0),VLOOKUP(C80,'Benchmark Index'!$K$6:$L$15,2,0),VLOOKUP(D80,'Benchmark Index'!$O$6:$P$36,2,0),VLOOKUP(E80,'Benchmark Index'!$S$6:$T$106,2,0),H80),"--")))</f>
        <v>15205007610</v>
      </c>
      <c r="J80" s="661">
        <f t="shared" si="2"/>
        <v>15205007610</v>
      </c>
      <c r="K80" s="642" t="str">
        <f t="shared" si="3"/>
        <v>Insurance</v>
      </c>
      <c r="L80" s="642" t="str">
        <f t="shared" si="4"/>
        <v>P&amp;L</v>
      </c>
    </row>
    <row r="81" spans="1:12" x14ac:dyDescent="0.25">
      <c r="A81" s="638" t="s">
        <v>429</v>
      </c>
      <c r="B81" s="638" t="s">
        <v>299</v>
      </c>
      <c r="C81" s="638" t="s">
        <v>439</v>
      </c>
      <c r="D81" s="637" t="s">
        <v>299</v>
      </c>
      <c r="E81" s="637" t="s">
        <v>622</v>
      </c>
      <c r="G81" s="637" t="s">
        <v>772</v>
      </c>
      <c r="H81" s="641">
        <v>611</v>
      </c>
      <c r="I81" s="659" t="str">
        <f>IF(AND(B81='Benchmark Index'!$G$6,A81='Benchmark Index'!$C$6),(IFERROR(_xlfn.TEXTJOIN(,FALSE,VLOOKUP(A81,'Benchmark Index'!$C$6:$D$8,2,0),VLOOKUP(B81,'Benchmark Index'!$G$6:$H$11,2,0),H81),"--")),IF(A81="BS",(IFERROR(_xlfn.TEXTJOIN(,FALSE,VLOOKUP(A81,'Benchmark Index'!$C$6:$D$8,2,0),H81),"--")),IFERROR(_xlfn.TEXTJOIN(,FALSE,VLOOKUP(A81,'Benchmark Index'!$C$6:$D$8,2,0),VLOOKUP(B81,'Benchmark Index'!$G$6:$H$11,2,0),VLOOKUP(C81,'Benchmark Index'!$K$6:$L$15,2,0),VLOOKUP(D81,'Benchmark Index'!$O$6:$P$36,2,0),VLOOKUP(E81,'Benchmark Index'!$S$6:$T$106,2,0),H81),"--")))</f>
        <v>15205031611</v>
      </c>
      <c r="J81" s="661">
        <f t="shared" si="2"/>
        <v>15205031611</v>
      </c>
      <c r="K81" s="642" t="str">
        <f t="shared" si="3"/>
        <v>Tools</v>
      </c>
      <c r="L81" s="642" t="str">
        <f t="shared" si="4"/>
        <v>P&amp;L</v>
      </c>
    </row>
    <row r="82" spans="1:12" x14ac:dyDescent="0.25">
      <c r="A82" s="638" t="s">
        <v>429</v>
      </c>
      <c r="B82" s="638" t="s">
        <v>299</v>
      </c>
      <c r="C82" s="638" t="s">
        <v>439</v>
      </c>
      <c r="D82" s="637" t="s">
        <v>299</v>
      </c>
      <c r="E82" s="637" t="s">
        <v>719</v>
      </c>
      <c r="G82" s="637" t="s">
        <v>978</v>
      </c>
      <c r="H82" s="641">
        <v>612</v>
      </c>
      <c r="I82" s="659" t="str">
        <f>IF(AND(B82='Benchmark Index'!$G$6,A82='Benchmark Index'!$C$6),(IFERROR(_xlfn.TEXTJOIN(,FALSE,VLOOKUP(A82,'Benchmark Index'!$C$6:$D$8,2,0),VLOOKUP(B82,'Benchmark Index'!$G$6:$H$11,2,0),H82),"--")),IF(A82="BS",(IFERROR(_xlfn.TEXTJOIN(,FALSE,VLOOKUP(A82,'Benchmark Index'!$C$6:$D$8,2,0),H82),"--")),IFERROR(_xlfn.TEXTJOIN(,FALSE,VLOOKUP(A82,'Benchmark Index'!$C$6:$D$8,2,0),VLOOKUP(B82,'Benchmark Index'!$G$6:$H$11,2,0),VLOOKUP(C82,'Benchmark Index'!$K$6:$L$15,2,0),VLOOKUP(D82,'Benchmark Index'!$O$6:$P$36,2,0),VLOOKUP(E82,'Benchmark Index'!$S$6:$T$106,2,0),H82),"--")))</f>
        <v>15205044612</v>
      </c>
      <c r="J82" s="661">
        <f t="shared" si="2"/>
        <v>15205044612</v>
      </c>
      <c r="K82" s="642" t="str">
        <f t="shared" si="3"/>
        <v>Office expenses</v>
      </c>
      <c r="L82" s="642" t="str">
        <f t="shared" si="4"/>
        <v>P&amp;L</v>
      </c>
    </row>
    <row r="83" spans="1:12" x14ac:dyDescent="0.25">
      <c r="A83" s="638" t="s">
        <v>429</v>
      </c>
      <c r="B83" s="638" t="s">
        <v>299</v>
      </c>
      <c r="C83" s="638" t="s">
        <v>439</v>
      </c>
      <c r="D83" s="637" t="s">
        <v>299</v>
      </c>
      <c r="E83" s="637" t="s">
        <v>719</v>
      </c>
      <c r="G83" s="637" t="s">
        <v>979</v>
      </c>
      <c r="H83" s="641">
        <v>613</v>
      </c>
      <c r="I83" s="659" t="str">
        <f>IF(AND(B83='Benchmark Index'!$G$6,A83='Benchmark Index'!$C$6),(IFERROR(_xlfn.TEXTJOIN(,FALSE,VLOOKUP(A83,'Benchmark Index'!$C$6:$D$8,2,0),VLOOKUP(B83,'Benchmark Index'!$G$6:$H$11,2,0),H83),"--")),IF(A83="BS",(IFERROR(_xlfn.TEXTJOIN(,FALSE,VLOOKUP(A83,'Benchmark Index'!$C$6:$D$8,2,0),H83),"--")),IFERROR(_xlfn.TEXTJOIN(,FALSE,VLOOKUP(A83,'Benchmark Index'!$C$6:$D$8,2,0),VLOOKUP(B83,'Benchmark Index'!$G$6:$H$11,2,0),VLOOKUP(C83,'Benchmark Index'!$K$6:$L$15,2,0),VLOOKUP(D83,'Benchmark Index'!$O$6:$P$36,2,0),VLOOKUP(E83,'Benchmark Index'!$S$6:$T$106,2,0),H83),"--")))</f>
        <v>15205044613</v>
      </c>
      <c r="J83" s="661">
        <f t="shared" si="2"/>
        <v>15205044613</v>
      </c>
      <c r="K83" s="642" t="str">
        <f t="shared" si="3"/>
        <v>Office expenses</v>
      </c>
      <c r="L83" s="642" t="str">
        <f t="shared" si="4"/>
        <v>P&amp;L</v>
      </c>
    </row>
    <row r="84" spans="1:12" x14ac:dyDescent="0.25">
      <c r="A84" s="638" t="s">
        <v>429</v>
      </c>
      <c r="B84" s="638" t="s">
        <v>299</v>
      </c>
      <c r="C84" s="638" t="s">
        <v>439</v>
      </c>
      <c r="D84" s="637" t="s">
        <v>299</v>
      </c>
      <c r="E84" s="637" t="s">
        <v>719</v>
      </c>
      <c r="G84" s="637" t="s">
        <v>980</v>
      </c>
      <c r="H84" s="641">
        <v>614</v>
      </c>
      <c r="I84" s="659" t="str">
        <f>IF(AND(B84='Benchmark Index'!$G$6,A84='Benchmark Index'!$C$6),(IFERROR(_xlfn.TEXTJOIN(,FALSE,VLOOKUP(A84,'Benchmark Index'!$C$6:$D$8,2,0),VLOOKUP(B84,'Benchmark Index'!$G$6:$H$11,2,0),H84),"--")),IF(A84="BS",(IFERROR(_xlfn.TEXTJOIN(,FALSE,VLOOKUP(A84,'Benchmark Index'!$C$6:$D$8,2,0),H84),"--")),IFERROR(_xlfn.TEXTJOIN(,FALSE,VLOOKUP(A84,'Benchmark Index'!$C$6:$D$8,2,0),VLOOKUP(B84,'Benchmark Index'!$G$6:$H$11,2,0),VLOOKUP(C84,'Benchmark Index'!$K$6:$L$15,2,0),VLOOKUP(D84,'Benchmark Index'!$O$6:$P$36,2,0),VLOOKUP(E84,'Benchmark Index'!$S$6:$T$106,2,0),H84),"--")))</f>
        <v>15205044614</v>
      </c>
      <c r="J84" s="661">
        <f t="shared" ref="J84" si="32">IFERROR(VALUE(I84),"--")</f>
        <v>15205044614</v>
      </c>
      <c r="K84" s="642" t="str">
        <f t="shared" ref="K84" si="33">IF(ISBLANK(E84),"--",E84)</f>
        <v>Office expenses</v>
      </c>
      <c r="L84" s="642" t="str">
        <f t="shared" ref="L84" si="34">IF(ISBLANK(A84),"--",A84)</f>
        <v>P&amp;L</v>
      </c>
    </row>
    <row r="85" spans="1:12" x14ac:dyDescent="0.25">
      <c r="A85" s="638" t="s">
        <v>429</v>
      </c>
      <c r="B85" s="638" t="s">
        <v>299</v>
      </c>
      <c r="C85" s="638" t="s">
        <v>439</v>
      </c>
      <c r="D85" s="637" t="s">
        <v>299</v>
      </c>
      <c r="E85" s="637" t="s">
        <v>130</v>
      </c>
      <c r="G85" s="637" t="s">
        <v>730</v>
      </c>
      <c r="H85" s="641">
        <v>615</v>
      </c>
      <c r="I85" s="659" t="str">
        <f>IF(AND(B85='Benchmark Index'!$G$6,A85='Benchmark Index'!$C$6),(IFERROR(_xlfn.TEXTJOIN(,FALSE,VLOOKUP(A85,'Benchmark Index'!$C$6:$D$8,2,0),VLOOKUP(B85,'Benchmark Index'!$G$6:$H$11,2,0),H85),"--")),IF(A85="BS",(IFERROR(_xlfn.TEXTJOIN(,FALSE,VLOOKUP(A85,'Benchmark Index'!$C$6:$D$8,2,0),H85),"--")),IFERROR(_xlfn.TEXTJOIN(,FALSE,VLOOKUP(A85,'Benchmark Index'!$C$6:$D$8,2,0),VLOOKUP(B85,'Benchmark Index'!$G$6:$H$11,2,0),VLOOKUP(C85,'Benchmark Index'!$K$6:$L$15,2,0),VLOOKUP(D85,'Benchmark Index'!$O$6:$P$36,2,0),VLOOKUP(E85,'Benchmark Index'!$S$6:$T$106,2,0),H85),"--")))</f>
        <v>15205015615</v>
      </c>
      <c r="J85" s="661">
        <f t="shared" si="2"/>
        <v>15205015615</v>
      </c>
      <c r="K85" s="642" t="str">
        <f t="shared" si="3"/>
        <v>Others</v>
      </c>
      <c r="L85" s="642" t="str">
        <f t="shared" si="4"/>
        <v>P&amp;L</v>
      </c>
    </row>
    <row r="86" spans="1:12" x14ac:dyDescent="0.25">
      <c r="A86" s="638" t="s">
        <v>429</v>
      </c>
      <c r="B86" s="638" t="s">
        <v>299</v>
      </c>
      <c r="C86" s="638" t="s">
        <v>439</v>
      </c>
      <c r="D86" s="637" t="s">
        <v>299</v>
      </c>
      <c r="E86" s="637" t="s">
        <v>130</v>
      </c>
      <c r="G86" s="637" t="s">
        <v>1028</v>
      </c>
      <c r="H86" s="641">
        <v>616</v>
      </c>
      <c r="I86" s="659" t="str">
        <f>IF(AND(B86='Benchmark Index'!$G$6,A86='Benchmark Index'!$C$6),(IFERROR(_xlfn.TEXTJOIN(,FALSE,VLOOKUP(A86,'Benchmark Index'!$C$6:$D$8,2,0),VLOOKUP(B86,'Benchmark Index'!$G$6:$H$11,2,0),H86),"--")),IF(A86="BS",(IFERROR(_xlfn.TEXTJOIN(,FALSE,VLOOKUP(A86,'Benchmark Index'!$C$6:$D$8,2,0),H86),"--")),IFERROR(_xlfn.TEXTJOIN(,FALSE,VLOOKUP(A86,'Benchmark Index'!$C$6:$D$8,2,0),VLOOKUP(B86,'Benchmark Index'!$G$6:$H$11,2,0),VLOOKUP(C86,'Benchmark Index'!$K$6:$L$15,2,0),VLOOKUP(D86,'Benchmark Index'!$O$6:$P$36,2,0),VLOOKUP(E86,'Benchmark Index'!$S$6:$T$106,2,0),H86),"--")))</f>
        <v>15205015616</v>
      </c>
      <c r="J86" s="661">
        <f t="shared" si="2"/>
        <v>15205015616</v>
      </c>
      <c r="K86" s="642" t="str">
        <f t="shared" si="3"/>
        <v>Others</v>
      </c>
      <c r="L86" s="642" t="str">
        <f t="shared" si="4"/>
        <v>P&amp;L</v>
      </c>
    </row>
    <row r="87" spans="1:12" x14ac:dyDescent="0.25">
      <c r="A87" s="638"/>
      <c r="B87" s="638"/>
      <c r="C87" s="638"/>
      <c r="D87" s="637"/>
      <c r="E87" s="637"/>
      <c r="G87" s="637"/>
      <c r="H87" s="641"/>
      <c r="I87" s="659" t="str">
        <f>IF(AND(B87='Benchmark Index'!$G$6,A87='Benchmark Index'!$C$6),(IFERROR(_xlfn.TEXTJOIN(,FALSE,VLOOKUP(A87,'Benchmark Index'!$C$6:$D$8,2,0),VLOOKUP(B87,'Benchmark Index'!$G$6:$H$11,2,0),H87),"--")),IF(A87="BS",(IFERROR(_xlfn.TEXTJOIN(,FALSE,VLOOKUP(A87,'Benchmark Index'!$C$6:$D$8,2,0),H87),"--")),IFERROR(_xlfn.TEXTJOIN(,FALSE,VLOOKUP(A87,'Benchmark Index'!$C$6:$D$8,2,0),VLOOKUP(B87,'Benchmark Index'!$G$6:$H$11,2,0),VLOOKUP(C87,'Benchmark Index'!$K$6:$L$15,2,0),VLOOKUP(D87,'Benchmark Index'!$O$6:$P$36,2,0),VLOOKUP(E87,'Benchmark Index'!$S$6:$T$106,2,0),H87),"--")))</f>
        <v>--</v>
      </c>
      <c r="J87" s="661" t="str">
        <f t="shared" ref="J87:J150" si="35">IFERROR(VALUE(I87),"--")</f>
        <v>--</v>
      </c>
      <c r="K87" s="642" t="str">
        <f t="shared" si="3"/>
        <v>--</v>
      </c>
      <c r="L87" s="642" t="str">
        <f t="shared" si="4"/>
        <v>--</v>
      </c>
    </row>
    <row r="88" spans="1:12" x14ac:dyDescent="0.25">
      <c r="A88" s="638" t="s">
        <v>151</v>
      </c>
      <c r="B88" s="638" t="s">
        <v>14</v>
      </c>
      <c r="C88" s="638" t="s">
        <v>439</v>
      </c>
      <c r="D88" s="637" t="s">
        <v>773</v>
      </c>
      <c r="E88" s="637" t="s">
        <v>430</v>
      </c>
      <c r="G88" s="637" t="s">
        <v>775</v>
      </c>
      <c r="H88" s="641"/>
      <c r="I88" s="659" t="str">
        <f>IF(AND(B88='Benchmark Index'!$G$6,A88='Benchmark Index'!$C$6),(IFERROR(_xlfn.TEXTJOIN(,FALSE,VLOOKUP(A88,'Benchmark Index'!$C$6:$D$8,2,0),VLOOKUP(B88,'Benchmark Index'!$G$6:$H$11,2,0),H88),"--")),IF(A88="BS",(IFERROR(_xlfn.TEXTJOIN(,FALSE,VLOOKUP(A88,'Benchmark Index'!$C$6:$D$8,2,0),H88),"--")),IFERROR(_xlfn.TEXTJOIN(,FALSE,VLOOKUP(A88,'Benchmark Index'!$C$6:$D$8,2,0),VLOOKUP(B88,'Benchmark Index'!$G$6:$H$11,2,0),VLOOKUP(C88,'Benchmark Index'!$K$6:$L$15,2,0),VLOOKUP(D88,'Benchmark Index'!$O$6:$P$36,2,0),VLOOKUP(E88,'Benchmark Index'!$S$6:$T$106,2,0),H88),"--")))</f>
        <v>23217</v>
      </c>
      <c r="J88" s="661">
        <f t="shared" ref="J88:J91" si="36">IFERROR(VALUE(I88),"--")</f>
        <v>23217</v>
      </c>
      <c r="K88" s="642" t="str">
        <f t="shared" ref="K88:K91" si="37">IF(ISBLANK(E88),"--",E88)</f>
        <v>Headcount</v>
      </c>
      <c r="L88" s="642" t="str">
        <f t="shared" ref="L88:L91" si="38">IF(ISBLANK(A88),"--",A88)</f>
        <v>HC</v>
      </c>
    </row>
    <row r="89" spans="1:12" x14ac:dyDescent="0.25">
      <c r="A89" s="638" t="s">
        <v>429</v>
      </c>
      <c r="B89" s="638" t="s">
        <v>14</v>
      </c>
      <c r="C89" s="638" t="s">
        <v>439</v>
      </c>
      <c r="D89" s="637" t="s">
        <v>773</v>
      </c>
      <c r="E89" s="637" t="s">
        <v>390</v>
      </c>
      <c r="G89" s="637" t="s">
        <v>776</v>
      </c>
      <c r="H89" s="641">
        <v>701</v>
      </c>
      <c r="I89" s="659" t="str">
        <f>IF(AND(B89='Benchmark Index'!$G$6,A89='Benchmark Index'!$C$6),(IFERROR(_xlfn.TEXTJOIN(,FALSE,VLOOKUP(A89,'Benchmark Index'!$C$6:$D$8,2,0),VLOOKUP(B89,'Benchmark Index'!$G$6:$H$11,2,0),H89),"--")),IF(A89="BS",(IFERROR(_xlfn.TEXTJOIN(,FALSE,VLOOKUP(A89,'Benchmark Index'!$C$6:$D$8,2,0),H89),"--")),IFERROR(_xlfn.TEXTJOIN(,FALSE,VLOOKUP(A89,'Benchmark Index'!$C$6:$D$8,2,0),VLOOKUP(B89,'Benchmark Index'!$G$6:$H$11,2,0),VLOOKUP(C89,'Benchmark Index'!$K$6:$L$15,2,0),VLOOKUP(D89,'Benchmark Index'!$O$6:$P$36,2,0),VLOOKUP(E89,'Benchmark Index'!$S$6:$T$106,2,0),H89),"--")))</f>
        <v>13217001701</v>
      </c>
      <c r="J89" s="661">
        <f t="shared" si="36"/>
        <v>13217001701</v>
      </c>
      <c r="K89" s="642" t="str">
        <f t="shared" si="37"/>
        <v>Payroll</v>
      </c>
      <c r="L89" s="642" t="str">
        <f t="shared" si="38"/>
        <v>P&amp;L</v>
      </c>
    </row>
    <row r="90" spans="1:12" x14ac:dyDescent="0.25">
      <c r="A90" s="638" t="s">
        <v>429</v>
      </c>
      <c r="B90" s="638" t="s">
        <v>14</v>
      </c>
      <c r="C90" s="638" t="s">
        <v>439</v>
      </c>
      <c r="D90" s="637" t="s">
        <v>773</v>
      </c>
      <c r="E90" s="637" t="s">
        <v>391</v>
      </c>
      <c r="G90" s="637" t="s">
        <v>777</v>
      </c>
      <c r="H90" s="641">
        <v>702</v>
      </c>
      <c r="I90" s="659" t="str">
        <f>IF(AND(B90='Benchmark Index'!$G$6,A90='Benchmark Index'!$C$6),(IFERROR(_xlfn.TEXTJOIN(,FALSE,VLOOKUP(A90,'Benchmark Index'!$C$6:$D$8,2,0),VLOOKUP(B90,'Benchmark Index'!$G$6:$H$11,2,0),H90),"--")),IF(A90="BS",(IFERROR(_xlfn.TEXTJOIN(,FALSE,VLOOKUP(A90,'Benchmark Index'!$C$6:$D$8,2,0),H90),"--")),IFERROR(_xlfn.TEXTJOIN(,FALSE,VLOOKUP(A90,'Benchmark Index'!$C$6:$D$8,2,0),VLOOKUP(B90,'Benchmark Index'!$G$6:$H$11,2,0),VLOOKUP(C90,'Benchmark Index'!$K$6:$L$15,2,0),VLOOKUP(D90,'Benchmark Index'!$O$6:$P$36,2,0),VLOOKUP(E90,'Benchmark Index'!$S$6:$T$106,2,0),H90),"--")))</f>
        <v>13217002702</v>
      </c>
      <c r="J90" s="661">
        <f t="shared" si="36"/>
        <v>13217002702</v>
      </c>
      <c r="K90" s="642" t="str">
        <f t="shared" si="37"/>
        <v>Recruitment</v>
      </c>
      <c r="L90" s="642" t="str">
        <f t="shared" si="38"/>
        <v>P&amp;L</v>
      </c>
    </row>
    <row r="91" spans="1:12" x14ac:dyDescent="0.25">
      <c r="A91" s="638" t="s">
        <v>429</v>
      </c>
      <c r="B91" s="638" t="s">
        <v>14</v>
      </c>
      <c r="C91" s="638" t="s">
        <v>439</v>
      </c>
      <c r="D91" s="637" t="s">
        <v>773</v>
      </c>
      <c r="E91" s="637" t="s">
        <v>774</v>
      </c>
      <c r="G91" s="637" t="s">
        <v>918</v>
      </c>
      <c r="H91" s="641">
        <v>703</v>
      </c>
      <c r="I91" s="659" t="str">
        <f>IF(AND(B91='Benchmark Index'!$G$6,A91='Benchmark Index'!$C$6),(IFERROR(_xlfn.TEXTJOIN(,FALSE,VLOOKUP(A91,'Benchmark Index'!$C$6:$D$8,2,0),VLOOKUP(B91,'Benchmark Index'!$G$6:$H$11,2,0),H91),"--")),IF(A91="BS",(IFERROR(_xlfn.TEXTJOIN(,FALSE,VLOOKUP(A91,'Benchmark Index'!$C$6:$D$8,2,0),H91),"--")),IFERROR(_xlfn.TEXTJOIN(,FALSE,VLOOKUP(A91,'Benchmark Index'!$C$6:$D$8,2,0),VLOOKUP(B91,'Benchmark Index'!$G$6:$H$11,2,0),VLOOKUP(C91,'Benchmark Index'!$K$6:$L$15,2,0),VLOOKUP(D91,'Benchmark Index'!$O$6:$P$36,2,0),VLOOKUP(E91,'Benchmark Index'!$S$6:$T$106,2,0),H91),"--")))</f>
        <v>13217047703</v>
      </c>
      <c r="J91" s="661">
        <f t="shared" si="36"/>
        <v>13217047703</v>
      </c>
      <c r="K91" s="642" t="str">
        <f t="shared" si="37"/>
        <v>Bonus</v>
      </c>
      <c r="L91" s="642" t="str">
        <f t="shared" si="38"/>
        <v>P&amp;L</v>
      </c>
    </row>
    <row r="92" spans="1:12" x14ac:dyDescent="0.25">
      <c r="A92" s="638" t="s">
        <v>429</v>
      </c>
      <c r="B92" s="638" t="s">
        <v>14</v>
      </c>
      <c r="C92" s="638" t="s">
        <v>439</v>
      </c>
      <c r="D92" s="637" t="s">
        <v>773</v>
      </c>
      <c r="E92" s="637" t="s">
        <v>929</v>
      </c>
      <c r="G92" s="637" t="s">
        <v>1039</v>
      </c>
      <c r="H92" s="641">
        <v>704</v>
      </c>
      <c r="I92" s="659" t="str">
        <f>IF(AND(B92='Benchmark Index'!$G$6,A92='Benchmark Index'!$C$6),(IFERROR(_xlfn.TEXTJOIN(,FALSE,VLOOKUP(A92,'Benchmark Index'!$C$6:$D$8,2,0),VLOOKUP(B92,'Benchmark Index'!$G$6:$H$11,2,0),H92),"--")),IF(A92="BS",(IFERROR(_xlfn.TEXTJOIN(,FALSE,VLOOKUP(A92,'Benchmark Index'!$C$6:$D$8,2,0),H92),"--")),IFERROR(_xlfn.TEXTJOIN(,FALSE,VLOOKUP(A92,'Benchmark Index'!$C$6:$D$8,2,0),VLOOKUP(B92,'Benchmark Index'!$G$6:$H$11,2,0),VLOOKUP(C92,'Benchmark Index'!$K$6:$L$15,2,0),VLOOKUP(D92,'Benchmark Index'!$O$6:$P$36,2,0),VLOOKUP(E92,'Benchmark Index'!$S$6:$T$106,2,0),H92),"--")))</f>
        <v>13217048704</v>
      </c>
      <c r="J92" s="661">
        <f t="shared" si="35"/>
        <v>13217048704</v>
      </c>
      <c r="K92" s="642" t="str">
        <f t="shared" ref="K92:K151" si="39">IF(ISBLANK(E92),"--",E92)</f>
        <v>Signing bonus</v>
      </c>
      <c r="L92" s="642" t="str">
        <f t="shared" ref="L92:L151" si="40">IF(ISBLANK(A92),"--",A92)</f>
        <v>P&amp;L</v>
      </c>
    </row>
    <row r="93" spans="1:12" x14ac:dyDescent="0.25">
      <c r="A93" s="638" t="s">
        <v>429</v>
      </c>
      <c r="B93" s="638" t="s">
        <v>14</v>
      </c>
      <c r="C93" s="638" t="s">
        <v>439</v>
      </c>
      <c r="D93" s="637" t="s">
        <v>773</v>
      </c>
      <c r="E93" s="637" t="s">
        <v>608</v>
      </c>
      <c r="G93" s="637" t="s">
        <v>975</v>
      </c>
      <c r="H93" s="641">
        <v>705</v>
      </c>
      <c r="I93" s="659" t="str">
        <f>IF(AND(B93='Benchmark Index'!$G$6,A93='Benchmark Index'!$C$6),(IFERROR(_xlfn.TEXTJOIN(,FALSE,VLOOKUP(A93,'Benchmark Index'!$C$6:$D$8,2,0),VLOOKUP(B93,'Benchmark Index'!$G$6:$H$11,2,0),H93),"--")),IF(A93="BS",(IFERROR(_xlfn.TEXTJOIN(,FALSE,VLOOKUP(A93,'Benchmark Index'!$C$6:$D$8,2,0),H93),"--")),IFERROR(_xlfn.TEXTJOIN(,FALSE,VLOOKUP(A93,'Benchmark Index'!$C$6:$D$8,2,0),VLOOKUP(B93,'Benchmark Index'!$G$6:$H$11,2,0),VLOOKUP(C93,'Benchmark Index'!$K$6:$L$15,2,0),VLOOKUP(D93,'Benchmark Index'!$O$6:$P$36,2,0),VLOOKUP(E93,'Benchmark Index'!$S$6:$T$106,2,0),H93),"--")))</f>
        <v>13217026705</v>
      </c>
      <c r="J93" s="661">
        <f t="shared" si="35"/>
        <v>13217026705</v>
      </c>
      <c r="K93" s="642" t="str">
        <f t="shared" si="39"/>
        <v>Outsource</v>
      </c>
      <c r="L93" s="642" t="str">
        <f t="shared" si="40"/>
        <v>P&amp;L</v>
      </c>
    </row>
    <row r="94" spans="1:12" x14ac:dyDescent="0.25">
      <c r="A94" s="638" t="s">
        <v>429</v>
      </c>
      <c r="B94" s="638" t="s">
        <v>14</v>
      </c>
      <c r="C94" s="638" t="s">
        <v>439</v>
      </c>
      <c r="D94" s="637" t="s">
        <v>773</v>
      </c>
      <c r="E94" s="637" t="s">
        <v>622</v>
      </c>
      <c r="G94" s="637" t="s">
        <v>976</v>
      </c>
      <c r="H94" s="641">
        <v>706</v>
      </c>
      <c r="I94" s="659" t="str">
        <f>IF(AND(B94='Benchmark Index'!$G$6,A94='Benchmark Index'!$C$6),(IFERROR(_xlfn.TEXTJOIN(,FALSE,VLOOKUP(A94,'Benchmark Index'!$C$6:$D$8,2,0),VLOOKUP(B94,'Benchmark Index'!$G$6:$H$11,2,0),H94),"--")),IF(A94="BS",(IFERROR(_xlfn.TEXTJOIN(,FALSE,VLOOKUP(A94,'Benchmark Index'!$C$6:$D$8,2,0),H94),"--")),IFERROR(_xlfn.TEXTJOIN(,FALSE,VLOOKUP(A94,'Benchmark Index'!$C$6:$D$8,2,0),VLOOKUP(B94,'Benchmark Index'!$G$6:$H$11,2,0),VLOOKUP(C94,'Benchmark Index'!$K$6:$L$15,2,0),VLOOKUP(D94,'Benchmark Index'!$O$6:$P$36,2,0),VLOOKUP(E94,'Benchmark Index'!$S$6:$T$106,2,0),H94),"--")))</f>
        <v>13217031706</v>
      </c>
      <c r="J94" s="661">
        <f t="shared" si="35"/>
        <v>13217031706</v>
      </c>
      <c r="K94" s="642" t="str">
        <f t="shared" si="39"/>
        <v>Tools</v>
      </c>
      <c r="L94" s="642" t="str">
        <f t="shared" si="40"/>
        <v>P&amp;L</v>
      </c>
    </row>
    <row r="95" spans="1:12" x14ac:dyDescent="0.25">
      <c r="A95" s="638" t="s">
        <v>429</v>
      </c>
      <c r="B95" s="638" t="s">
        <v>14</v>
      </c>
      <c r="C95" s="638" t="s">
        <v>439</v>
      </c>
      <c r="D95" s="637" t="s">
        <v>773</v>
      </c>
      <c r="E95" s="637" t="s">
        <v>608</v>
      </c>
      <c r="G95" s="637" t="s">
        <v>977</v>
      </c>
      <c r="H95" s="641">
        <v>707</v>
      </c>
      <c r="I95" s="659" t="str">
        <f>IF(AND(B95='Benchmark Index'!$G$6,A95='Benchmark Index'!$C$6),(IFERROR(_xlfn.TEXTJOIN(,FALSE,VLOOKUP(A95,'Benchmark Index'!$C$6:$D$8,2,0),VLOOKUP(B95,'Benchmark Index'!$G$6:$H$11,2,0),H95),"--")),IF(A95="BS",(IFERROR(_xlfn.TEXTJOIN(,FALSE,VLOOKUP(A95,'Benchmark Index'!$C$6:$D$8,2,0),H95),"--")),IFERROR(_xlfn.TEXTJOIN(,FALSE,VLOOKUP(A95,'Benchmark Index'!$C$6:$D$8,2,0),VLOOKUP(B95,'Benchmark Index'!$G$6:$H$11,2,0),VLOOKUP(C95,'Benchmark Index'!$K$6:$L$15,2,0),VLOOKUP(D95,'Benchmark Index'!$O$6:$P$36,2,0),VLOOKUP(E95,'Benchmark Index'!$S$6:$T$106,2,0),H95),"--")))</f>
        <v>13217026707</v>
      </c>
      <c r="J95" s="661">
        <f t="shared" ref="J95" si="41">IFERROR(VALUE(I95),"--")</f>
        <v>13217026707</v>
      </c>
      <c r="K95" s="642" t="str">
        <f t="shared" ref="K95" si="42">IF(ISBLANK(E95),"--",E95)</f>
        <v>Outsource</v>
      </c>
      <c r="L95" s="642" t="str">
        <f t="shared" ref="L95" si="43">IF(ISBLANK(A95),"--",A95)</f>
        <v>P&amp;L</v>
      </c>
    </row>
    <row r="96" spans="1:12" x14ac:dyDescent="0.25">
      <c r="A96" s="638" t="s">
        <v>429</v>
      </c>
      <c r="B96" s="638" t="s">
        <v>14</v>
      </c>
      <c r="C96" s="638" t="s">
        <v>439</v>
      </c>
      <c r="D96" s="637" t="s">
        <v>773</v>
      </c>
      <c r="E96" s="637" t="s">
        <v>443</v>
      </c>
      <c r="G96" s="637" t="s">
        <v>778</v>
      </c>
      <c r="H96" s="641">
        <v>708</v>
      </c>
      <c r="I96" s="659" t="str">
        <f>IF(AND(B96='Benchmark Index'!$G$6,A96='Benchmark Index'!$C$6),(IFERROR(_xlfn.TEXTJOIN(,FALSE,VLOOKUP(A96,'Benchmark Index'!$C$6:$D$8,2,0),VLOOKUP(B96,'Benchmark Index'!$G$6:$H$11,2,0),H96),"--")),IF(A96="BS",(IFERROR(_xlfn.TEXTJOIN(,FALSE,VLOOKUP(A96,'Benchmark Index'!$C$6:$D$8,2,0),H96),"--")),IFERROR(_xlfn.TEXTJOIN(,FALSE,VLOOKUP(A96,'Benchmark Index'!$C$6:$D$8,2,0),VLOOKUP(B96,'Benchmark Index'!$G$6:$H$11,2,0),VLOOKUP(C96,'Benchmark Index'!$K$6:$L$15,2,0),VLOOKUP(D96,'Benchmark Index'!$O$6:$P$36,2,0),VLOOKUP(E96,'Benchmark Index'!$S$6:$T$106,2,0),H96),"--")))</f>
        <v>13217003708</v>
      </c>
      <c r="J96" s="661">
        <f t="shared" si="35"/>
        <v>13217003708</v>
      </c>
      <c r="K96" s="642" t="str">
        <f t="shared" si="39"/>
        <v xml:space="preserve">Travel </v>
      </c>
      <c r="L96" s="642" t="str">
        <f t="shared" si="40"/>
        <v>P&amp;L</v>
      </c>
    </row>
    <row r="97" spans="1:12" x14ac:dyDescent="0.25">
      <c r="A97" s="638" t="s">
        <v>429</v>
      </c>
      <c r="B97" s="638" t="s">
        <v>14</v>
      </c>
      <c r="C97" s="638" t="s">
        <v>439</v>
      </c>
      <c r="D97" s="637" t="s">
        <v>773</v>
      </c>
      <c r="E97" s="637" t="s">
        <v>130</v>
      </c>
      <c r="G97" s="637" t="s">
        <v>779</v>
      </c>
      <c r="H97" s="641">
        <v>709</v>
      </c>
      <c r="I97" s="659" t="str">
        <f>IF(AND(B97='Benchmark Index'!$G$6,A97='Benchmark Index'!$C$6),(IFERROR(_xlfn.TEXTJOIN(,FALSE,VLOOKUP(A97,'Benchmark Index'!$C$6:$D$8,2,0),VLOOKUP(B97,'Benchmark Index'!$G$6:$H$11,2,0),H97),"--")),IF(A97="BS",(IFERROR(_xlfn.TEXTJOIN(,FALSE,VLOOKUP(A97,'Benchmark Index'!$C$6:$D$8,2,0),H97),"--")),IFERROR(_xlfn.TEXTJOIN(,FALSE,VLOOKUP(A97,'Benchmark Index'!$C$6:$D$8,2,0),VLOOKUP(B97,'Benchmark Index'!$G$6:$H$11,2,0),VLOOKUP(C97,'Benchmark Index'!$K$6:$L$15,2,0),VLOOKUP(D97,'Benchmark Index'!$O$6:$P$36,2,0),VLOOKUP(E97,'Benchmark Index'!$S$6:$T$106,2,0),H97),"--")))</f>
        <v>13217015709</v>
      </c>
      <c r="J97" s="661">
        <f t="shared" si="35"/>
        <v>13217015709</v>
      </c>
      <c r="K97" s="642" t="str">
        <f t="shared" si="39"/>
        <v>Others</v>
      </c>
      <c r="L97" s="642" t="str">
        <f t="shared" si="40"/>
        <v>P&amp;L</v>
      </c>
    </row>
    <row r="98" spans="1:12" x14ac:dyDescent="0.25">
      <c r="A98" s="638"/>
      <c r="B98" s="638"/>
      <c r="C98" s="638"/>
      <c r="D98" s="637"/>
      <c r="E98" s="637"/>
      <c r="G98" s="637"/>
      <c r="H98" s="641"/>
      <c r="I98" s="659" t="str">
        <f>IF(AND(B98='Benchmark Index'!$G$6,A98='Benchmark Index'!$C$6),(IFERROR(_xlfn.TEXTJOIN(,FALSE,VLOOKUP(A98,'Benchmark Index'!$C$6:$D$8,2,0),VLOOKUP(B98,'Benchmark Index'!$G$6:$H$11,2,0),H98),"--")),IF(A98="BS",(IFERROR(_xlfn.TEXTJOIN(,FALSE,VLOOKUP(A98,'Benchmark Index'!$C$6:$D$8,2,0),H98),"--")),IFERROR(_xlfn.TEXTJOIN(,FALSE,VLOOKUP(A98,'Benchmark Index'!$C$6:$D$8,2,0),VLOOKUP(B98,'Benchmark Index'!$G$6:$H$11,2,0),VLOOKUP(C98,'Benchmark Index'!$K$6:$L$15,2,0),VLOOKUP(D98,'Benchmark Index'!$O$6:$P$36,2,0),VLOOKUP(E98,'Benchmark Index'!$S$6:$T$106,2,0),H98),"--")))</f>
        <v>--</v>
      </c>
      <c r="J98" s="661" t="str">
        <f t="shared" si="35"/>
        <v>--</v>
      </c>
      <c r="K98" s="642" t="str">
        <f t="shared" si="39"/>
        <v>--</v>
      </c>
      <c r="L98" s="642" t="str">
        <f t="shared" si="40"/>
        <v>--</v>
      </c>
    </row>
    <row r="99" spans="1:12" x14ac:dyDescent="0.25">
      <c r="A99" s="638"/>
      <c r="B99" s="638"/>
      <c r="C99" s="638"/>
      <c r="D99" s="637"/>
      <c r="E99" s="637"/>
      <c r="G99" s="637"/>
      <c r="H99" s="641"/>
      <c r="I99" s="659" t="str">
        <f>IF(AND(B99='Benchmark Index'!$G$6,A99='Benchmark Index'!$C$6),(IFERROR(_xlfn.TEXTJOIN(,FALSE,VLOOKUP(A99,'Benchmark Index'!$C$6:$D$8,2,0),VLOOKUP(B99,'Benchmark Index'!$G$6:$H$11,2,0),H99),"--")),IF(A99="BS",(IFERROR(_xlfn.TEXTJOIN(,FALSE,VLOOKUP(A99,'Benchmark Index'!$C$6:$D$8,2,0),H99),"--")),IFERROR(_xlfn.TEXTJOIN(,FALSE,VLOOKUP(A99,'Benchmark Index'!$C$6:$D$8,2,0),VLOOKUP(B99,'Benchmark Index'!$G$6:$H$11,2,0),VLOOKUP(C99,'Benchmark Index'!$K$6:$L$15,2,0),VLOOKUP(D99,'Benchmark Index'!$O$6:$P$36,2,0),VLOOKUP(E99,'Benchmark Index'!$S$6:$T$106,2,0),H99),"--")))</f>
        <v>--</v>
      </c>
      <c r="J99" s="661" t="str">
        <f t="shared" si="35"/>
        <v>--</v>
      </c>
      <c r="K99" s="642" t="str">
        <f t="shared" si="39"/>
        <v>--</v>
      </c>
      <c r="L99" s="642" t="str">
        <f t="shared" si="40"/>
        <v>--</v>
      </c>
    </row>
    <row r="100" spans="1:12" x14ac:dyDescent="0.25">
      <c r="A100" s="638"/>
      <c r="B100" s="638"/>
      <c r="C100" s="638"/>
      <c r="D100" s="637"/>
      <c r="E100" s="637"/>
      <c r="G100" s="637"/>
      <c r="H100" s="641"/>
      <c r="I100" s="659" t="str">
        <f>IF(AND(B100='Benchmark Index'!$G$6,A100='Benchmark Index'!$C$6),(IFERROR(_xlfn.TEXTJOIN(,FALSE,VLOOKUP(A100,'Benchmark Index'!$C$6:$D$8,2,0),VLOOKUP(B100,'Benchmark Index'!$G$6:$H$11,2,0),H100),"--")),IF(A100="BS",(IFERROR(_xlfn.TEXTJOIN(,FALSE,VLOOKUP(A100,'Benchmark Index'!$C$6:$D$8,2,0),H100),"--")),IFERROR(_xlfn.TEXTJOIN(,FALSE,VLOOKUP(A100,'Benchmark Index'!$C$6:$D$8,2,0),VLOOKUP(B100,'Benchmark Index'!$G$6:$H$11,2,0),VLOOKUP(C100,'Benchmark Index'!$K$6:$L$15,2,0),VLOOKUP(D100,'Benchmark Index'!$O$6:$P$36,2,0),VLOOKUP(E100,'Benchmark Index'!$S$6:$T$106,2,0),H100),"--")))</f>
        <v>--</v>
      </c>
      <c r="J100" s="661" t="str">
        <f t="shared" si="35"/>
        <v>--</v>
      </c>
      <c r="K100" s="642" t="str">
        <f t="shared" si="39"/>
        <v>--</v>
      </c>
      <c r="L100" s="642" t="str">
        <f t="shared" si="40"/>
        <v>--</v>
      </c>
    </row>
    <row r="101" spans="1:12" x14ac:dyDescent="0.25">
      <c r="A101" s="638" t="s">
        <v>429</v>
      </c>
      <c r="B101" s="638" t="s">
        <v>27</v>
      </c>
      <c r="C101" s="638" t="s">
        <v>439</v>
      </c>
      <c r="D101" s="637" t="s">
        <v>27</v>
      </c>
      <c r="E101" s="637" t="s">
        <v>27</v>
      </c>
      <c r="G101" s="637" t="s">
        <v>570</v>
      </c>
      <c r="H101" s="641">
        <v>801</v>
      </c>
      <c r="I101" s="659" t="str">
        <f>IF(AND(B101='Benchmark Index'!$G$6,A101='Benchmark Index'!$C$6),(IFERROR(_xlfn.TEXTJOIN(,FALSE,VLOOKUP(A101,'Benchmark Index'!$C$6:$D$8,2,0),VLOOKUP(B101,'Benchmark Index'!$G$6:$H$11,2,0),H101),"--")),IF(A101="BS",(IFERROR(_xlfn.TEXTJOIN(,FALSE,VLOOKUP(A101,'Benchmark Index'!$C$6:$D$8,2,0),H101),"--")),IFERROR(_xlfn.TEXTJOIN(,FALSE,VLOOKUP(A101,'Benchmark Index'!$C$6:$D$8,2,0),VLOOKUP(B101,'Benchmark Index'!$G$6:$H$11,2,0),VLOOKUP(C101,'Benchmark Index'!$K$6:$L$15,2,0),VLOOKUP(D101,'Benchmark Index'!$O$6:$P$36,2,0),VLOOKUP(E101,'Benchmark Index'!$S$6:$T$106,2,0),H101),"--")))</f>
        <v>16210019801</v>
      </c>
      <c r="J101" s="661">
        <f t="shared" si="35"/>
        <v>16210019801</v>
      </c>
      <c r="K101" s="642" t="str">
        <f t="shared" si="39"/>
        <v>Non cash expenses</v>
      </c>
      <c r="L101" s="642" t="str">
        <f t="shared" si="40"/>
        <v>P&amp;L</v>
      </c>
    </row>
    <row r="102" spans="1:12" x14ac:dyDescent="0.25">
      <c r="A102" s="638" t="s">
        <v>429</v>
      </c>
      <c r="B102" s="638" t="s">
        <v>27</v>
      </c>
      <c r="C102" s="638" t="s">
        <v>439</v>
      </c>
      <c r="D102" s="637" t="s">
        <v>27</v>
      </c>
      <c r="E102" s="637" t="s">
        <v>27</v>
      </c>
      <c r="G102" s="637" t="s">
        <v>576</v>
      </c>
      <c r="H102" s="641">
        <v>802</v>
      </c>
      <c r="I102" s="659" t="str">
        <f>IF(AND(B102='Benchmark Index'!$G$6,A102='Benchmark Index'!$C$6),(IFERROR(_xlfn.TEXTJOIN(,FALSE,VLOOKUP(A102,'Benchmark Index'!$C$6:$D$8,2,0),VLOOKUP(B102,'Benchmark Index'!$G$6:$H$11,2,0),H102),"--")),IF(A102="BS",(IFERROR(_xlfn.TEXTJOIN(,FALSE,VLOOKUP(A102,'Benchmark Index'!$C$6:$D$8,2,0),H102),"--")),IFERROR(_xlfn.TEXTJOIN(,FALSE,VLOOKUP(A102,'Benchmark Index'!$C$6:$D$8,2,0),VLOOKUP(B102,'Benchmark Index'!$G$6:$H$11,2,0),VLOOKUP(C102,'Benchmark Index'!$K$6:$L$15,2,0),VLOOKUP(D102,'Benchmark Index'!$O$6:$P$36,2,0),VLOOKUP(E102,'Benchmark Index'!$S$6:$T$106,2,0),H102),"--")))</f>
        <v>16210019802</v>
      </c>
      <c r="J102" s="661">
        <f t="shared" si="35"/>
        <v>16210019802</v>
      </c>
      <c r="K102" s="642" t="str">
        <f t="shared" si="39"/>
        <v>Non cash expenses</v>
      </c>
      <c r="L102" s="642" t="str">
        <f t="shared" si="40"/>
        <v>P&amp;L</v>
      </c>
    </row>
    <row r="103" spans="1:12" x14ac:dyDescent="0.25">
      <c r="A103" s="638" t="s">
        <v>429</v>
      </c>
      <c r="B103" s="638" t="s">
        <v>27</v>
      </c>
      <c r="C103" s="638" t="s">
        <v>439</v>
      </c>
      <c r="D103" s="637" t="s">
        <v>27</v>
      </c>
      <c r="E103" s="637" t="s">
        <v>27</v>
      </c>
      <c r="G103" s="637" t="s">
        <v>571</v>
      </c>
      <c r="H103" s="641">
        <v>803</v>
      </c>
      <c r="I103" s="659" t="str">
        <f>IF(AND(B103='Benchmark Index'!$G$6,A103='Benchmark Index'!$C$6),(IFERROR(_xlfn.TEXTJOIN(,FALSE,VLOOKUP(A103,'Benchmark Index'!$C$6:$D$8,2,0),VLOOKUP(B103,'Benchmark Index'!$G$6:$H$11,2,0),H103),"--")),IF(A103="BS",(IFERROR(_xlfn.TEXTJOIN(,FALSE,VLOOKUP(A103,'Benchmark Index'!$C$6:$D$8,2,0),H103),"--")),IFERROR(_xlfn.TEXTJOIN(,FALSE,VLOOKUP(A103,'Benchmark Index'!$C$6:$D$8,2,0),VLOOKUP(B103,'Benchmark Index'!$G$6:$H$11,2,0),VLOOKUP(C103,'Benchmark Index'!$K$6:$L$15,2,0),VLOOKUP(D103,'Benchmark Index'!$O$6:$P$36,2,0),VLOOKUP(E103,'Benchmark Index'!$S$6:$T$106,2,0),H103),"--")))</f>
        <v>16210019803</v>
      </c>
      <c r="J103" s="661">
        <f t="shared" si="35"/>
        <v>16210019803</v>
      </c>
      <c r="K103" s="642" t="str">
        <f t="shared" si="39"/>
        <v>Non cash expenses</v>
      </c>
      <c r="L103" s="642" t="str">
        <f t="shared" si="40"/>
        <v>P&amp;L</v>
      </c>
    </row>
    <row r="104" spans="1:12" x14ac:dyDescent="0.25">
      <c r="A104" s="638" t="s">
        <v>429</v>
      </c>
      <c r="B104" s="638" t="s">
        <v>27</v>
      </c>
      <c r="C104" s="638" t="s">
        <v>439</v>
      </c>
      <c r="D104" s="637" t="s">
        <v>27</v>
      </c>
      <c r="E104" s="637" t="s">
        <v>27</v>
      </c>
      <c r="G104" s="637" t="s">
        <v>432</v>
      </c>
      <c r="H104" s="641">
        <v>804</v>
      </c>
      <c r="I104" s="659" t="str">
        <f>IF(AND(B104='Benchmark Index'!$G$6,A104='Benchmark Index'!$C$6),(IFERROR(_xlfn.TEXTJOIN(,FALSE,VLOOKUP(A104,'Benchmark Index'!$C$6:$D$8,2,0),VLOOKUP(B104,'Benchmark Index'!$G$6:$H$11,2,0),H104),"--")),IF(A104="BS",(IFERROR(_xlfn.TEXTJOIN(,FALSE,VLOOKUP(A104,'Benchmark Index'!$C$6:$D$8,2,0),H104),"--")),IFERROR(_xlfn.TEXTJOIN(,FALSE,VLOOKUP(A104,'Benchmark Index'!$C$6:$D$8,2,0),VLOOKUP(B104,'Benchmark Index'!$G$6:$H$11,2,0),VLOOKUP(C104,'Benchmark Index'!$K$6:$L$15,2,0),VLOOKUP(D104,'Benchmark Index'!$O$6:$P$36,2,0),VLOOKUP(E104,'Benchmark Index'!$S$6:$T$106,2,0),H104),"--")))</f>
        <v>16210019804</v>
      </c>
      <c r="J104" s="661">
        <f t="shared" si="35"/>
        <v>16210019804</v>
      </c>
      <c r="K104" s="642" t="str">
        <f t="shared" si="39"/>
        <v>Non cash expenses</v>
      </c>
      <c r="L104" s="642" t="str">
        <f t="shared" si="40"/>
        <v>P&amp;L</v>
      </c>
    </row>
    <row r="105" spans="1:12" x14ac:dyDescent="0.25">
      <c r="A105" s="638" t="s">
        <v>429</v>
      </c>
      <c r="B105" s="638" t="s">
        <v>27</v>
      </c>
      <c r="C105" s="638" t="s">
        <v>439</v>
      </c>
      <c r="D105" s="637" t="s">
        <v>27</v>
      </c>
      <c r="E105" s="637" t="s">
        <v>27</v>
      </c>
      <c r="G105" s="637" t="s">
        <v>433</v>
      </c>
      <c r="H105" s="641">
        <v>805</v>
      </c>
      <c r="I105" s="659" t="str">
        <f>IF(AND(B105='Benchmark Index'!$G$6,A105='Benchmark Index'!$C$6),(IFERROR(_xlfn.TEXTJOIN(,FALSE,VLOOKUP(A105,'Benchmark Index'!$C$6:$D$8,2,0),VLOOKUP(B105,'Benchmark Index'!$G$6:$H$11,2,0),H105),"--")),IF(A105="BS",(IFERROR(_xlfn.TEXTJOIN(,FALSE,VLOOKUP(A105,'Benchmark Index'!$C$6:$D$8,2,0),H105),"--")),IFERROR(_xlfn.TEXTJOIN(,FALSE,VLOOKUP(A105,'Benchmark Index'!$C$6:$D$8,2,0),VLOOKUP(B105,'Benchmark Index'!$G$6:$H$11,2,0),VLOOKUP(C105,'Benchmark Index'!$K$6:$L$15,2,0),VLOOKUP(D105,'Benchmark Index'!$O$6:$P$36,2,0),VLOOKUP(E105,'Benchmark Index'!$S$6:$T$106,2,0),H105),"--")))</f>
        <v>16210019805</v>
      </c>
      <c r="J105" s="661">
        <f t="shared" si="35"/>
        <v>16210019805</v>
      </c>
      <c r="K105" s="642" t="str">
        <f t="shared" si="39"/>
        <v>Non cash expenses</v>
      </c>
      <c r="L105" s="642" t="str">
        <f t="shared" si="40"/>
        <v>P&amp;L</v>
      </c>
    </row>
    <row r="106" spans="1:12" x14ac:dyDescent="0.25">
      <c r="A106" s="638" t="s">
        <v>429</v>
      </c>
      <c r="B106" s="638" t="s">
        <v>27</v>
      </c>
      <c r="C106" s="638" t="s">
        <v>439</v>
      </c>
      <c r="D106" s="637" t="s">
        <v>27</v>
      </c>
      <c r="E106" s="637" t="s">
        <v>27</v>
      </c>
      <c r="G106" s="637" t="s">
        <v>599</v>
      </c>
      <c r="H106" s="641">
        <v>806</v>
      </c>
      <c r="I106" s="659" t="str">
        <f>IF(AND(B106='Benchmark Index'!$G$6,A106='Benchmark Index'!$C$6),(IFERROR(_xlfn.TEXTJOIN(,FALSE,VLOOKUP(A106,'Benchmark Index'!$C$6:$D$8,2,0),VLOOKUP(B106,'Benchmark Index'!$G$6:$H$11,2,0),H106),"--")),IF(A106="BS",(IFERROR(_xlfn.TEXTJOIN(,FALSE,VLOOKUP(A106,'Benchmark Index'!$C$6:$D$8,2,0),H106),"--")),IFERROR(_xlfn.TEXTJOIN(,FALSE,VLOOKUP(A106,'Benchmark Index'!$C$6:$D$8,2,0),VLOOKUP(B106,'Benchmark Index'!$G$6:$H$11,2,0),VLOOKUP(C106,'Benchmark Index'!$K$6:$L$15,2,0),VLOOKUP(D106,'Benchmark Index'!$O$6:$P$36,2,0),VLOOKUP(E106,'Benchmark Index'!$S$6:$T$106,2,0),H106),"--")))</f>
        <v>16210019806</v>
      </c>
      <c r="J106" s="661">
        <f t="shared" si="35"/>
        <v>16210019806</v>
      </c>
      <c r="K106" s="642" t="str">
        <f t="shared" si="39"/>
        <v>Non cash expenses</v>
      </c>
      <c r="L106" s="642" t="str">
        <f t="shared" si="40"/>
        <v>P&amp;L</v>
      </c>
    </row>
    <row r="107" spans="1:12" x14ac:dyDescent="0.25">
      <c r="A107" s="638"/>
      <c r="B107" s="638"/>
      <c r="C107" s="638"/>
      <c r="D107" s="637"/>
      <c r="E107" s="637"/>
      <c r="G107" s="637"/>
      <c r="H107" s="641"/>
      <c r="I107" s="659" t="str">
        <f>IF(AND(B107='Benchmark Index'!$G$6,A107='Benchmark Index'!$C$6),(IFERROR(_xlfn.TEXTJOIN(,FALSE,VLOOKUP(A107,'Benchmark Index'!$C$6:$D$8,2,0),VLOOKUP(B107,'Benchmark Index'!$G$6:$H$11,2,0),H107),"--")),IF(A107="BS",(IFERROR(_xlfn.TEXTJOIN(,FALSE,VLOOKUP(A107,'Benchmark Index'!$C$6:$D$8,2,0),H107),"--")),IFERROR(_xlfn.TEXTJOIN(,FALSE,VLOOKUP(A107,'Benchmark Index'!$C$6:$D$8,2,0),VLOOKUP(B107,'Benchmark Index'!$G$6:$H$11,2,0),VLOOKUP(C107,'Benchmark Index'!$K$6:$L$15,2,0),VLOOKUP(D107,'Benchmark Index'!$O$6:$P$36,2,0),VLOOKUP(E107,'Benchmark Index'!$S$6:$T$106,2,0),H107),"--")))</f>
        <v>--</v>
      </c>
      <c r="J107" s="661" t="str">
        <f t="shared" si="35"/>
        <v>--</v>
      </c>
      <c r="K107" s="642" t="str">
        <f t="shared" si="39"/>
        <v>--</v>
      </c>
      <c r="L107" s="642" t="str">
        <f t="shared" si="40"/>
        <v>--</v>
      </c>
    </row>
    <row r="108" spans="1:12" x14ac:dyDescent="0.25">
      <c r="A108" s="638"/>
      <c r="B108" s="638"/>
      <c r="C108" s="638"/>
      <c r="D108" s="637"/>
      <c r="E108" s="637"/>
      <c r="G108" s="637"/>
      <c r="H108" s="641"/>
      <c r="I108" s="659" t="str">
        <f>IF(AND(B108='Benchmark Index'!$G$6,A108='Benchmark Index'!$C$6),(IFERROR(_xlfn.TEXTJOIN(,FALSE,VLOOKUP(A108,'Benchmark Index'!$C$6:$D$8,2,0),VLOOKUP(B108,'Benchmark Index'!$G$6:$H$11,2,0),H108),"--")),IF(A108="BS",(IFERROR(_xlfn.TEXTJOIN(,FALSE,VLOOKUP(A108,'Benchmark Index'!$C$6:$D$8,2,0),H108),"--")),IFERROR(_xlfn.TEXTJOIN(,FALSE,VLOOKUP(A108,'Benchmark Index'!$C$6:$D$8,2,0),VLOOKUP(B108,'Benchmark Index'!$G$6:$H$11,2,0),VLOOKUP(C108,'Benchmark Index'!$K$6:$L$15,2,0),VLOOKUP(D108,'Benchmark Index'!$O$6:$P$36,2,0),VLOOKUP(E108,'Benchmark Index'!$S$6:$T$106,2,0),H108),"--")))</f>
        <v>--</v>
      </c>
      <c r="J108" s="661" t="str">
        <f t="shared" si="35"/>
        <v>--</v>
      </c>
      <c r="K108" s="642" t="str">
        <f t="shared" si="39"/>
        <v>--</v>
      </c>
      <c r="L108" s="642" t="str">
        <f t="shared" si="40"/>
        <v>--</v>
      </c>
    </row>
    <row r="109" spans="1:12" x14ac:dyDescent="0.25">
      <c r="A109" s="638" t="s">
        <v>379</v>
      </c>
      <c r="B109" s="638"/>
      <c r="C109" s="638"/>
      <c r="D109" s="637"/>
      <c r="E109" s="637"/>
      <c r="G109" s="637" t="s">
        <v>217</v>
      </c>
      <c r="H109" s="641">
        <v>901</v>
      </c>
      <c r="I109" s="659" t="str">
        <f>IF(AND(B109='Benchmark Index'!$G$6,A109='Benchmark Index'!$C$6),(IFERROR(_xlfn.TEXTJOIN(,FALSE,VLOOKUP(A109,'Benchmark Index'!$C$6:$D$8,2,0),VLOOKUP(B109,'Benchmark Index'!$G$6:$H$11,2,0),H109),"--")),IF(A109="BS",(IFERROR(_xlfn.TEXTJOIN(,FALSE,VLOOKUP(A109,'Benchmark Index'!$C$6:$D$8,2,0),H109),"--")),IFERROR(_xlfn.TEXTJOIN(,FALSE,VLOOKUP(A109,'Benchmark Index'!$C$6:$D$8,2,0),VLOOKUP(B109,'Benchmark Index'!$G$6:$H$11,2,0),VLOOKUP(C109,'Benchmark Index'!$K$6:$L$15,2,0),VLOOKUP(D109,'Benchmark Index'!$O$6:$P$36,2,0),VLOOKUP(E109,'Benchmark Index'!$S$6:$T$106,2,0),H109),"--")))</f>
        <v>3901</v>
      </c>
      <c r="J109" s="661">
        <f t="shared" si="35"/>
        <v>3901</v>
      </c>
      <c r="K109" s="642" t="str">
        <f t="shared" si="39"/>
        <v>--</v>
      </c>
      <c r="L109" s="642" t="str">
        <f t="shared" si="40"/>
        <v>BS</v>
      </c>
    </row>
    <row r="110" spans="1:12" x14ac:dyDescent="0.25">
      <c r="A110" s="638" t="s">
        <v>379</v>
      </c>
      <c r="B110" s="638"/>
      <c r="C110" s="638"/>
      <c r="D110" s="637"/>
      <c r="E110" s="637"/>
      <c r="G110" s="637" t="s">
        <v>216</v>
      </c>
      <c r="H110" s="641">
        <v>902</v>
      </c>
      <c r="I110" s="659" t="str">
        <f>IF(AND(B110='Benchmark Index'!$G$6,A110='Benchmark Index'!$C$6),(IFERROR(_xlfn.TEXTJOIN(,FALSE,VLOOKUP(A110,'Benchmark Index'!$C$6:$D$8,2,0),VLOOKUP(B110,'Benchmark Index'!$G$6:$H$11,2,0),H110),"--")),IF(A110="BS",(IFERROR(_xlfn.TEXTJOIN(,FALSE,VLOOKUP(A110,'Benchmark Index'!$C$6:$D$8,2,0),H110),"--")),IFERROR(_xlfn.TEXTJOIN(,FALSE,VLOOKUP(A110,'Benchmark Index'!$C$6:$D$8,2,0),VLOOKUP(B110,'Benchmark Index'!$G$6:$H$11,2,0),VLOOKUP(C110,'Benchmark Index'!$K$6:$L$15,2,0),VLOOKUP(D110,'Benchmark Index'!$O$6:$P$36,2,0),VLOOKUP(E110,'Benchmark Index'!$S$6:$T$106,2,0),H110),"--")))</f>
        <v>3902</v>
      </c>
      <c r="J110" s="661">
        <f t="shared" si="35"/>
        <v>3902</v>
      </c>
      <c r="K110" s="642" t="str">
        <f t="shared" si="39"/>
        <v>--</v>
      </c>
      <c r="L110" s="642" t="str">
        <f t="shared" si="40"/>
        <v>BS</v>
      </c>
    </row>
    <row r="111" spans="1:12" x14ac:dyDescent="0.25">
      <c r="A111" s="638" t="s">
        <v>379</v>
      </c>
      <c r="B111" s="638"/>
      <c r="C111" s="638"/>
      <c r="D111" s="637"/>
      <c r="E111" s="637"/>
      <c r="G111" s="637" t="s">
        <v>215</v>
      </c>
      <c r="H111" s="641">
        <v>903</v>
      </c>
      <c r="I111" s="659" t="str">
        <f>IF(AND(B111='Benchmark Index'!$G$6,A111='Benchmark Index'!$C$6),(IFERROR(_xlfn.TEXTJOIN(,FALSE,VLOOKUP(A111,'Benchmark Index'!$C$6:$D$8,2,0),VLOOKUP(B111,'Benchmark Index'!$G$6:$H$11,2,0),H111),"--")),IF(A111="BS",(IFERROR(_xlfn.TEXTJOIN(,FALSE,VLOOKUP(A111,'Benchmark Index'!$C$6:$D$8,2,0),H111),"--")),IFERROR(_xlfn.TEXTJOIN(,FALSE,VLOOKUP(A111,'Benchmark Index'!$C$6:$D$8,2,0),VLOOKUP(B111,'Benchmark Index'!$G$6:$H$11,2,0),VLOOKUP(C111,'Benchmark Index'!$K$6:$L$15,2,0),VLOOKUP(D111,'Benchmark Index'!$O$6:$P$36,2,0),VLOOKUP(E111,'Benchmark Index'!$S$6:$T$106,2,0),H111),"--")))</f>
        <v>3903</v>
      </c>
      <c r="J111" s="661">
        <f t="shared" si="35"/>
        <v>3903</v>
      </c>
      <c r="K111" s="642" t="str">
        <f t="shared" si="39"/>
        <v>--</v>
      </c>
      <c r="L111" s="642" t="str">
        <f t="shared" si="40"/>
        <v>BS</v>
      </c>
    </row>
    <row r="112" spans="1:12" x14ac:dyDescent="0.25">
      <c r="A112" s="638" t="s">
        <v>379</v>
      </c>
      <c r="B112" s="638"/>
      <c r="C112" s="638"/>
      <c r="D112" s="637"/>
      <c r="E112" s="637"/>
      <c r="G112" s="637" t="s">
        <v>214</v>
      </c>
      <c r="H112" s="641">
        <v>904</v>
      </c>
      <c r="I112" s="659" t="str">
        <f>IF(AND(B112='Benchmark Index'!$G$6,A112='Benchmark Index'!$C$6),(IFERROR(_xlfn.TEXTJOIN(,FALSE,VLOOKUP(A112,'Benchmark Index'!$C$6:$D$8,2,0),VLOOKUP(B112,'Benchmark Index'!$G$6:$H$11,2,0),H112),"--")),IF(A112="BS",(IFERROR(_xlfn.TEXTJOIN(,FALSE,VLOOKUP(A112,'Benchmark Index'!$C$6:$D$8,2,0),H112),"--")),IFERROR(_xlfn.TEXTJOIN(,FALSE,VLOOKUP(A112,'Benchmark Index'!$C$6:$D$8,2,0),VLOOKUP(B112,'Benchmark Index'!$G$6:$H$11,2,0),VLOOKUP(C112,'Benchmark Index'!$K$6:$L$15,2,0),VLOOKUP(D112,'Benchmark Index'!$O$6:$P$36,2,0),VLOOKUP(E112,'Benchmark Index'!$S$6:$T$106,2,0),H112),"--")))</f>
        <v>3904</v>
      </c>
      <c r="J112" s="661">
        <f t="shared" si="35"/>
        <v>3904</v>
      </c>
      <c r="K112" s="642" t="str">
        <f t="shared" si="39"/>
        <v>--</v>
      </c>
      <c r="L112" s="642" t="str">
        <f t="shared" si="40"/>
        <v>BS</v>
      </c>
    </row>
    <row r="113" spans="1:12" x14ac:dyDescent="0.25">
      <c r="A113" s="638" t="s">
        <v>379</v>
      </c>
      <c r="B113" s="638"/>
      <c r="C113" s="638"/>
      <c r="D113" s="637"/>
      <c r="E113" s="637"/>
      <c r="G113" s="637" t="s">
        <v>213</v>
      </c>
      <c r="H113" s="641">
        <v>905</v>
      </c>
      <c r="I113" s="659" t="str">
        <f>IF(AND(B113='Benchmark Index'!$G$6,A113='Benchmark Index'!$C$6),(IFERROR(_xlfn.TEXTJOIN(,FALSE,VLOOKUP(A113,'Benchmark Index'!$C$6:$D$8,2,0),VLOOKUP(B113,'Benchmark Index'!$G$6:$H$11,2,0),H113),"--")),IF(A113="BS",(IFERROR(_xlfn.TEXTJOIN(,FALSE,VLOOKUP(A113,'Benchmark Index'!$C$6:$D$8,2,0),H113),"--")),IFERROR(_xlfn.TEXTJOIN(,FALSE,VLOOKUP(A113,'Benchmark Index'!$C$6:$D$8,2,0),VLOOKUP(B113,'Benchmark Index'!$G$6:$H$11,2,0),VLOOKUP(C113,'Benchmark Index'!$K$6:$L$15,2,0),VLOOKUP(D113,'Benchmark Index'!$O$6:$P$36,2,0),VLOOKUP(E113,'Benchmark Index'!$S$6:$T$106,2,0),H113),"--")))</f>
        <v>3905</v>
      </c>
      <c r="J113" s="661">
        <f t="shared" si="35"/>
        <v>3905</v>
      </c>
      <c r="K113" s="642" t="str">
        <f t="shared" si="39"/>
        <v>--</v>
      </c>
      <c r="L113" s="642" t="str">
        <f t="shared" si="40"/>
        <v>BS</v>
      </c>
    </row>
    <row r="114" spans="1:12" x14ac:dyDescent="0.25">
      <c r="A114" s="638" t="s">
        <v>379</v>
      </c>
      <c r="B114" s="638"/>
      <c r="C114" s="638"/>
      <c r="D114" s="637"/>
      <c r="E114" s="637"/>
      <c r="G114" s="637" t="s">
        <v>212</v>
      </c>
      <c r="H114" s="641">
        <v>906</v>
      </c>
      <c r="I114" s="659" t="str">
        <f>IF(AND(B114='Benchmark Index'!$G$6,A114='Benchmark Index'!$C$6),(IFERROR(_xlfn.TEXTJOIN(,FALSE,VLOOKUP(A114,'Benchmark Index'!$C$6:$D$8,2,0),VLOOKUP(B114,'Benchmark Index'!$G$6:$H$11,2,0),H114),"--")),IF(A114="BS",(IFERROR(_xlfn.TEXTJOIN(,FALSE,VLOOKUP(A114,'Benchmark Index'!$C$6:$D$8,2,0),H114),"--")),IFERROR(_xlfn.TEXTJOIN(,FALSE,VLOOKUP(A114,'Benchmark Index'!$C$6:$D$8,2,0),VLOOKUP(B114,'Benchmark Index'!$G$6:$H$11,2,0),VLOOKUP(C114,'Benchmark Index'!$K$6:$L$15,2,0),VLOOKUP(D114,'Benchmark Index'!$O$6:$P$36,2,0),VLOOKUP(E114,'Benchmark Index'!$S$6:$T$106,2,0),H114),"--")))</f>
        <v>3906</v>
      </c>
      <c r="J114" s="661">
        <f t="shared" si="35"/>
        <v>3906</v>
      </c>
      <c r="K114" s="642" t="str">
        <f t="shared" si="39"/>
        <v>--</v>
      </c>
      <c r="L114" s="642" t="str">
        <f t="shared" si="40"/>
        <v>BS</v>
      </c>
    </row>
    <row r="115" spans="1:12" x14ac:dyDescent="0.25">
      <c r="A115" s="638" t="s">
        <v>379</v>
      </c>
      <c r="B115" s="638"/>
      <c r="C115" s="638"/>
      <c r="D115" s="637"/>
      <c r="E115" s="637"/>
      <c r="G115" s="637" t="s">
        <v>210</v>
      </c>
      <c r="H115" s="641">
        <v>907</v>
      </c>
      <c r="I115" s="659" t="str">
        <f>IF(AND(B115='Benchmark Index'!$G$6,A115='Benchmark Index'!$C$6),(IFERROR(_xlfn.TEXTJOIN(,FALSE,VLOOKUP(A115,'Benchmark Index'!$C$6:$D$8,2,0),VLOOKUP(B115,'Benchmark Index'!$G$6:$H$11,2,0),H115),"--")),IF(A115="BS",(IFERROR(_xlfn.TEXTJOIN(,FALSE,VLOOKUP(A115,'Benchmark Index'!$C$6:$D$8,2,0),H115),"--")),IFERROR(_xlfn.TEXTJOIN(,FALSE,VLOOKUP(A115,'Benchmark Index'!$C$6:$D$8,2,0),VLOOKUP(B115,'Benchmark Index'!$G$6:$H$11,2,0),VLOOKUP(C115,'Benchmark Index'!$K$6:$L$15,2,0),VLOOKUP(D115,'Benchmark Index'!$O$6:$P$36,2,0),VLOOKUP(E115,'Benchmark Index'!$S$6:$T$106,2,0),H115),"--")))</f>
        <v>3907</v>
      </c>
      <c r="J115" s="661">
        <f t="shared" si="35"/>
        <v>3907</v>
      </c>
      <c r="K115" s="642" t="str">
        <f t="shared" si="39"/>
        <v>--</v>
      </c>
      <c r="L115" s="642" t="str">
        <f t="shared" si="40"/>
        <v>BS</v>
      </c>
    </row>
    <row r="116" spans="1:12" x14ac:dyDescent="0.25">
      <c r="A116" s="638" t="s">
        <v>379</v>
      </c>
      <c r="B116" s="638"/>
      <c r="C116" s="638"/>
      <c r="D116" s="637"/>
      <c r="E116" s="637"/>
      <c r="G116" s="637" t="s">
        <v>209</v>
      </c>
      <c r="H116" s="641">
        <v>908</v>
      </c>
      <c r="I116" s="659" t="str">
        <f>IF(AND(B116='Benchmark Index'!$G$6,A116='Benchmark Index'!$C$6),(IFERROR(_xlfn.TEXTJOIN(,FALSE,VLOOKUP(A116,'Benchmark Index'!$C$6:$D$8,2,0),VLOOKUP(B116,'Benchmark Index'!$G$6:$H$11,2,0),H116),"--")),IF(A116="BS",(IFERROR(_xlfn.TEXTJOIN(,FALSE,VLOOKUP(A116,'Benchmark Index'!$C$6:$D$8,2,0),H116),"--")),IFERROR(_xlfn.TEXTJOIN(,FALSE,VLOOKUP(A116,'Benchmark Index'!$C$6:$D$8,2,0),VLOOKUP(B116,'Benchmark Index'!$G$6:$H$11,2,0),VLOOKUP(C116,'Benchmark Index'!$K$6:$L$15,2,0),VLOOKUP(D116,'Benchmark Index'!$O$6:$P$36,2,0),VLOOKUP(E116,'Benchmark Index'!$S$6:$T$106,2,0),H116),"--")))</f>
        <v>3908</v>
      </c>
      <c r="J116" s="661">
        <f t="shared" si="35"/>
        <v>3908</v>
      </c>
      <c r="K116" s="642" t="str">
        <f t="shared" si="39"/>
        <v>--</v>
      </c>
      <c r="L116" s="642" t="str">
        <f t="shared" si="40"/>
        <v>BS</v>
      </c>
    </row>
    <row r="117" spans="1:12" x14ac:dyDescent="0.25">
      <c r="A117" s="638" t="s">
        <v>379</v>
      </c>
      <c r="B117" s="638"/>
      <c r="C117" s="638"/>
      <c r="D117" s="637"/>
      <c r="E117" s="637"/>
      <c r="G117" s="637" t="s">
        <v>208</v>
      </c>
      <c r="H117" s="641">
        <v>909</v>
      </c>
      <c r="I117" s="659" t="str">
        <f>IF(AND(B117='Benchmark Index'!$G$6,A117='Benchmark Index'!$C$6),(IFERROR(_xlfn.TEXTJOIN(,FALSE,VLOOKUP(A117,'Benchmark Index'!$C$6:$D$8,2,0),VLOOKUP(B117,'Benchmark Index'!$G$6:$H$11,2,0),H117),"--")),IF(A117="BS",(IFERROR(_xlfn.TEXTJOIN(,FALSE,VLOOKUP(A117,'Benchmark Index'!$C$6:$D$8,2,0),H117),"--")),IFERROR(_xlfn.TEXTJOIN(,FALSE,VLOOKUP(A117,'Benchmark Index'!$C$6:$D$8,2,0),VLOOKUP(B117,'Benchmark Index'!$G$6:$H$11,2,0),VLOOKUP(C117,'Benchmark Index'!$K$6:$L$15,2,0),VLOOKUP(D117,'Benchmark Index'!$O$6:$P$36,2,0),VLOOKUP(E117,'Benchmark Index'!$S$6:$T$106,2,0),H117),"--")))</f>
        <v>3909</v>
      </c>
      <c r="J117" s="661">
        <f t="shared" si="35"/>
        <v>3909</v>
      </c>
      <c r="K117" s="642" t="str">
        <f t="shared" si="39"/>
        <v>--</v>
      </c>
      <c r="L117" s="642" t="str">
        <f t="shared" si="40"/>
        <v>BS</v>
      </c>
    </row>
    <row r="118" spans="1:12" x14ac:dyDescent="0.25">
      <c r="A118" s="638" t="s">
        <v>379</v>
      </c>
      <c r="B118" s="638"/>
      <c r="C118" s="638"/>
      <c r="D118" s="637"/>
      <c r="E118" s="637"/>
      <c r="G118" s="637" t="s">
        <v>207</v>
      </c>
      <c r="H118" s="641">
        <v>910</v>
      </c>
      <c r="I118" s="659" t="str">
        <f>IF(AND(B118='Benchmark Index'!$G$6,A118='Benchmark Index'!$C$6),(IFERROR(_xlfn.TEXTJOIN(,FALSE,VLOOKUP(A118,'Benchmark Index'!$C$6:$D$8,2,0),VLOOKUP(B118,'Benchmark Index'!$G$6:$H$11,2,0),H118),"--")),IF(A118="BS",(IFERROR(_xlfn.TEXTJOIN(,FALSE,VLOOKUP(A118,'Benchmark Index'!$C$6:$D$8,2,0),H118),"--")),IFERROR(_xlfn.TEXTJOIN(,FALSE,VLOOKUP(A118,'Benchmark Index'!$C$6:$D$8,2,0),VLOOKUP(B118,'Benchmark Index'!$G$6:$H$11,2,0),VLOOKUP(C118,'Benchmark Index'!$K$6:$L$15,2,0),VLOOKUP(D118,'Benchmark Index'!$O$6:$P$36,2,0),VLOOKUP(E118,'Benchmark Index'!$S$6:$T$106,2,0),H118),"--")))</f>
        <v>3910</v>
      </c>
      <c r="J118" s="661">
        <f t="shared" si="35"/>
        <v>3910</v>
      </c>
      <c r="K118" s="642" t="str">
        <f t="shared" si="39"/>
        <v>--</v>
      </c>
      <c r="L118" s="642" t="str">
        <f t="shared" si="40"/>
        <v>BS</v>
      </c>
    </row>
    <row r="119" spans="1:12" x14ac:dyDescent="0.25">
      <c r="A119" s="638" t="s">
        <v>379</v>
      </c>
      <c r="B119" s="638"/>
      <c r="C119" s="638"/>
      <c r="D119" s="637"/>
      <c r="E119" s="637"/>
      <c r="G119" s="637" t="s">
        <v>206</v>
      </c>
      <c r="H119" s="641">
        <v>911</v>
      </c>
      <c r="I119" s="659" t="str">
        <f>IF(AND(B119='Benchmark Index'!$G$6,A119='Benchmark Index'!$C$6),(IFERROR(_xlfn.TEXTJOIN(,FALSE,VLOOKUP(A119,'Benchmark Index'!$C$6:$D$8,2,0),VLOOKUP(B119,'Benchmark Index'!$G$6:$H$11,2,0),H119),"--")),IF(A119="BS",(IFERROR(_xlfn.TEXTJOIN(,FALSE,VLOOKUP(A119,'Benchmark Index'!$C$6:$D$8,2,0),H119),"--")),IFERROR(_xlfn.TEXTJOIN(,FALSE,VLOOKUP(A119,'Benchmark Index'!$C$6:$D$8,2,0),VLOOKUP(B119,'Benchmark Index'!$G$6:$H$11,2,0),VLOOKUP(C119,'Benchmark Index'!$K$6:$L$15,2,0),VLOOKUP(D119,'Benchmark Index'!$O$6:$P$36,2,0),VLOOKUP(E119,'Benchmark Index'!$S$6:$T$106,2,0),H119),"--")))</f>
        <v>3911</v>
      </c>
      <c r="J119" s="661">
        <f t="shared" si="35"/>
        <v>3911</v>
      </c>
      <c r="K119" s="642" t="str">
        <f t="shared" si="39"/>
        <v>--</v>
      </c>
      <c r="L119" s="642" t="str">
        <f t="shared" si="40"/>
        <v>BS</v>
      </c>
    </row>
    <row r="120" spans="1:12" x14ac:dyDescent="0.25">
      <c r="A120" s="638" t="s">
        <v>379</v>
      </c>
      <c r="B120" s="638"/>
      <c r="C120" s="638"/>
      <c r="D120" s="637"/>
      <c r="E120" s="637"/>
      <c r="G120" s="637" t="s">
        <v>204</v>
      </c>
      <c r="H120" s="641">
        <v>912</v>
      </c>
      <c r="I120" s="659" t="str">
        <f>IF(AND(B120='Benchmark Index'!$G$6,A120='Benchmark Index'!$C$6),(IFERROR(_xlfn.TEXTJOIN(,FALSE,VLOOKUP(A120,'Benchmark Index'!$C$6:$D$8,2,0),VLOOKUP(B120,'Benchmark Index'!$G$6:$H$11,2,0),H120),"--")),IF(A120="BS",(IFERROR(_xlfn.TEXTJOIN(,FALSE,VLOOKUP(A120,'Benchmark Index'!$C$6:$D$8,2,0),H120),"--")),IFERROR(_xlfn.TEXTJOIN(,FALSE,VLOOKUP(A120,'Benchmark Index'!$C$6:$D$8,2,0),VLOOKUP(B120,'Benchmark Index'!$G$6:$H$11,2,0),VLOOKUP(C120,'Benchmark Index'!$K$6:$L$15,2,0),VLOOKUP(D120,'Benchmark Index'!$O$6:$P$36,2,0),VLOOKUP(E120,'Benchmark Index'!$S$6:$T$106,2,0),H120),"--")))</f>
        <v>3912</v>
      </c>
      <c r="J120" s="661">
        <f t="shared" si="35"/>
        <v>3912</v>
      </c>
      <c r="K120" s="642" t="str">
        <f t="shared" si="39"/>
        <v>--</v>
      </c>
      <c r="L120" s="642" t="str">
        <f t="shared" si="40"/>
        <v>BS</v>
      </c>
    </row>
    <row r="121" spans="1:12" x14ac:dyDescent="0.25">
      <c r="A121" s="638" t="s">
        <v>379</v>
      </c>
      <c r="B121" s="638"/>
      <c r="C121" s="638"/>
      <c r="D121" s="637"/>
      <c r="E121" s="637"/>
      <c r="G121" s="637" t="s">
        <v>203</v>
      </c>
      <c r="H121" s="641">
        <v>913</v>
      </c>
      <c r="I121" s="659" t="str">
        <f>IF(AND(B121='Benchmark Index'!$G$6,A121='Benchmark Index'!$C$6),(IFERROR(_xlfn.TEXTJOIN(,FALSE,VLOOKUP(A121,'Benchmark Index'!$C$6:$D$8,2,0),VLOOKUP(B121,'Benchmark Index'!$G$6:$H$11,2,0),H121),"--")),IF(A121="BS",(IFERROR(_xlfn.TEXTJOIN(,FALSE,VLOOKUP(A121,'Benchmark Index'!$C$6:$D$8,2,0),H121),"--")),IFERROR(_xlfn.TEXTJOIN(,FALSE,VLOOKUP(A121,'Benchmark Index'!$C$6:$D$8,2,0),VLOOKUP(B121,'Benchmark Index'!$G$6:$H$11,2,0),VLOOKUP(C121,'Benchmark Index'!$K$6:$L$15,2,0),VLOOKUP(D121,'Benchmark Index'!$O$6:$P$36,2,0),VLOOKUP(E121,'Benchmark Index'!$S$6:$T$106,2,0),H121),"--")))</f>
        <v>3913</v>
      </c>
      <c r="J121" s="661">
        <f t="shared" si="35"/>
        <v>3913</v>
      </c>
      <c r="K121" s="642" t="str">
        <f t="shared" si="39"/>
        <v>--</v>
      </c>
      <c r="L121" s="642" t="str">
        <f t="shared" si="40"/>
        <v>BS</v>
      </c>
    </row>
    <row r="122" spans="1:12" x14ac:dyDescent="0.25">
      <c r="A122" s="638" t="s">
        <v>379</v>
      </c>
      <c r="B122" s="638"/>
      <c r="C122" s="638"/>
      <c r="D122" s="637"/>
      <c r="E122" s="637"/>
      <c r="G122" s="637" t="s">
        <v>201</v>
      </c>
      <c r="H122" s="641">
        <v>914</v>
      </c>
      <c r="I122" s="659" t="str">
        <f>IF(AND(B122='Benchmark Index'!$G$6,A122='Benchmark Index'!$C$6),(IFERROR(_xlfn.TEXTJOIN(,FALSE,VLOOKUP(A122,'Benchmark Index'!$C$6:$D$8,2,0),VLOOKUP(B122,'Benchmark Index'!$G$6:$H$11,2,0),H122),"--")),IF(A122="BS",(IFERROR(_xlfn.TEXTJOIN(,FALSE,VLOOKUP(A122,'Benchmark Index'!$C$6:$D$8,2,0),H122),"--")),IFERROR(_xlfn.TEXTJOIN(,FALSE,VLOOKUP(A122,'Benchmark Index'!$C$6:$D$8,2,0),VLOOKUP(B122,'Benchmark Index'!$G$6:$H$11,2,0),VLOOKUP(C122,'Benchmark Index'!$K$6:$L$15,2,0),VLOOKUP(D122,'Benchmark Index'!$O$6:$P$36,2,0),VLOOKUP(E122,'Benchmark Index'!$S$6:$T$106,2,0),H122),"--")))</f>
        <v>3914</v>
      </c>
      <c r="J122" s="661">
        <f t="shared" si="35"/>
        <v>3914</v>
      </c>
      <c r="K122" s="642" t="str">
        <f t="shared" si="39"/>
        <v>--</v>
      </c>
      <c r="L122" s="642" t="str">
        <f t="shared" si="40"/>
        <v>BS</v>
      </c>
    </row>
    <row r="123" spans="1:12" x14ac:dyDescent="0.25">
      <c r="A123" s="638" t="s">
        <v>379</v>
      </c>
      <c r="B123" s="638"/>
      <c r="C123" s="638"/>
      <c r="D123" s="637"/>
      <c r="E123" s="637"/>
      <c r="G123" s="637" t="s">
        <v>200</v>
      </c>
      <c r="H123" s="641">
        <v>915</v>
      </c>
      <c r="I123" s="659" t="str">
        <f>IF(AND(B123='Benchmark Index'!$G$6,A123='Benchmark Index'!$C$6),(IFERROR(_xlfn.TEXTJOIN(,FALSE,VLOOKUP(A123,'Benchmark Index'!$C$6:$D$8,2,0),VLOOKUP(B123,'Benchmark Index'!$G$6:$H$11,2,0),H123),"--")),IF(A123="BS",(IFERROR(_xlfn.TEXTJOIN(,FALSE,VLOOKUP(A123,'Benchmark Index'!$C$6:$D$8,2,0),H123),"--")),IFERROR(_xlfn.TEXTJOIN(,FALSE,VLOOKUP(A123,'Benchmark Index'!$C$6:$D$8,2,0),VLOOKUP(B123,'Benchmark Index'!$G$6:$H$11,2,0),VLOOKUP(C123,'Benchmark Index'!$K$6:$L$15,2,0),VLOOKUP(D123,'Benchmark Index'!$O$6:$P$36,2,0),VLOOKUP(E123,'Benchmark Index'!$S$6:$T$106,2,0),H123),"--")))</f>
        <v>3915</v>
      </c>
      <c r="J123" s="661">
        <f t="shared" si="35"/>
        <v>3915</v>
      </c>
      <c r="K123" s="642" t="str">
        <f t="shared" si="39"/>
        <v>--</v>
      </c>
      <c r="L123" s="642" t="str">
        <f t="shared" si="40"/>
        <v>BS</v>
      </c>
    </row>
    <row r="124" spans="1:12" x14ac:dyDescent="0.25">
      <c r="A124" s="638" t="s">
        <v>379</v>
      </c>
      <c r="B124" s="638"/>
      <c r="C124" s="638"/>
      <c r="D124" s="637"/>
      <c r="E124" s="637"/>
      <c r="G124" s="637" t="s">
        <v>196</v>
      </c>
      <c r="H124" s="641">
        <v>916</v>
      </c>
      <c r="I124" s="659" t="str">
        <f>IF(AND(B124='Benchmark Index'!$G$6,A124='Benchmark Index'!$C$6),(IFERROR(_xlfn.TEXTJOIN(,FALSE,VLOOKUP(A124,'Benchmark Index'!$C$6:$D$8,2,0),VLOOKUP(B124,'Benchmark Index'!$G$6:$H$11,2,0),H124),"--")),IF(A124="BS",(IFERROR(_xlfn.TEXTJOIN(,FALSE,VLOOKUP(A124,'Benchmark Index'!$C$6:$D$8,2,0),H124),"--")),IFERROR(_xlfn.TEXTJOIN(,FALSE,VLOOKUP(A124,'Benchmark Index'!$C$6:$D$8,2,0),VLOOKUP(B124,'Benchmark Index'!$G$6:$H$11,2,0),VLOOKUP(C124,'Benchmark Index'!$K$6:$L$15,2,0),VLOOKUP(D124,'Benchmark Index'!$O$6:$P$36,2,0),VLOOKUP(E124,'Benchmark Index'!$S$6:$T$106,2,0),H124),"--")))</f>
        <v>3916</v>
      </c>
      <c r="J124" s="661">
        <f t="shared" si="35"/>
        <v>3916</v>
      </c>
      <c r="K124" s="642" t="str">
        <f t="shared" si="39"/>
        <v>--</v>
      </c>
      <c r="L124" s="642" t="str">
        <f t="shared" si="40"/>
        <v>BS</v>
      </c>
    </row>
    <row r="125" spans="1:12" x14ac:dyDescent="0.25">
      <c r="A125" s="638" t="s">
        <v>379</v>
      </c>
      <c r="B125" s="638"/>
      <c r="C125" s="638"/>
      <c r="D125" s="637"/>
      <c r="E125" s="637"/>
      <c r="G125" s="637" t="s">
        <v>195</v>
      </c>
      <c r="H125" s="641">
        <v>917</v>
      </c>
      <c r="I125" s="659" t="str">
        <f>IF(AND(B125='Benchmark Index'!$G$6,A125='Benchmark Index'!$C$6),(IFERROR(_xlfn.TEXTJOIN(,FALSE,VLOOKUP(A125,'Benchmark Index'!$C$6:$D$8,2,0),VLOOKUP(B125,'Benchmark Index'!$G$6:$H$11,2,0),H125),"--")),IF(A125="BS",(IFERROR(_xlfn.TEXTJOIN(,FALSE,VLOOKUP(A125,'Benchmark Index'!$C$6:$D$8,2,0),H125),"--")),IFERROR(_xlfn.TEXTJOIN(,FALSE,VLOOKUP(A125,'Benchmark Index'!$C$6:$D$8,2,0),VLOOKUP(B125,'Benchmark Index'!$G$6:$H$11,2,0),VLOOKUP(C125,'Benchmark Index'!$K$6:$L$15,2,0),VLOOKUP(D125,'Benchmark Index'!$O$6:$P$36,2,0),VLOOKUP(E125,'Benchmark Index'!$S$6:$T$106,2,0),H125),"--")))</f>
        <v>3917</v>
      </c>
      <c r="J125" s="661">
        <f t="shared" si="35"/>
        <v>3917</v>
      </c>
      <c r="K125" s="642" t="str">
        <f t="shared" si="39"/>
        <v>--</v>
      </c>
      <c r="L125" s="642" t="str">
        <f t="shared" si="40"/>
        <v>BS</v>
      </c>
    </row>
    <row r="126" spans="1:12" x14ac:dyDescent="0.25">
      <c r="A126" s="638" t="s">
        <v>379</v>
      </c>
      <c r="B126" s="638"/>
      <c r="C126" s="638"/>
      <c r="D126" s="637"/>
      <c r="E126" s="637"/>
      <c r="G126" s="637" t="s">
        <v>194</v>
      </c>
      <c r="H126" s="641">
        <v>918</v>
      </c>
      <c r="I126" s="659" t="str">
        <f>IF(AND(B126='Benchmark Index'!$G$6,A126='Benchmark Index'!$C$6),(IFERROR(_xlfn.TEXTJOIN(,FALSE,VLOOKUP(A126,'Benchmark Index'!$C$6:$D$8,2,0),VLOOKUP(B126,'Benchmark Index'!$G$6:$H$11,2,0),H126),"--")),IF(A126="BS",(IFERROR(_xlfn.TEXTJOIN(,FALSE,VLOOKUP(A126,'Benchmark Index'!$C$6:$D$8,2,0),H126),"--")),IFERROR(_xlfn.TEXTJOIN(,FALSE,VLOOKUP(A126,'Benchmark Index'!$C$6:$D$8,2,0),VLOOKUP(B126,'Benchmark Index'!$G$6:$H$11,2,0),VLOOKUP(C126,'Benchmark Index'!$K$6:$L$15,2,0),VLOOKUP(D126,'Benchmark Index'!$O$6:$P$36,2,0),VLOOKUP(E126,'Benchmark Index'!$S$6:$T$106,2,0),H126),"--")))</f>
        <v>3918</v>
      </c>
      <c r="J126" s="661">
        <f t="shared" si="35"/>
        <v>3918</v>
      </c>
      <c r="K126" s="642" t="str">
        <f t="shared" si="39"/>
        <v>--</v>
      </c>
      <c r="L126" s="642" t="str">
        <f t="shared" si="40"/>
        <v>BS</v>
      </c>
    </row>
    <row r="127" spans="1:12" x14ac:dyDescent="0.25">
      <c r="A127" s="638" t="s">
        <v>379</v>
      </c>
      <c r="B127" s="638"/>
      <c r="C127" s="638"/>
      <c r="D127" s="637"/>
      <c r="E127" s="637"/>
      <c r="G127" s="637" t="s">
        <v>193</v>
      </c>
      <c r="H127" s="641">
        <v>919</v>
      </c>
      <c r="I127" s="659" t="str">
        <f>IF(AND(B127='Benchmark Index'!$G$6,A127='Benchmark Index'!$C$6),(IFERROR(_xlfn.TEXTJOIN(,FALSE,VLOOKUP(A127,'Benchmark Index'!$C$6:$D$8,2,0),VLOOKUP(B127,'Benchmark Index'!$G$6:$H$11,2,0),H127),"--")),IF(A127="BS",(IFERROR(_xlfn.TEXTJOIN(,FALSE,VLOOKUP(A127,'Benchmark Index'!$C$6:$D$8,2,0),H127),"--")),IFERROR(_xlfn.TEXTJOIN(,FALSE,VLOOKUP(A127,'Benchmark Index'!$C$6:$D$8,2,0),VLOOKUP(B127,'Benchmark Index'!$G$6:$H$11,2,0),VLOOKUP(C127,'Benchmark Index'!$K$6:$L$15,2,0),VLOOKUP(D127,'Benchmark Index'!$O$6:$P$36,2,0),VLOOKUP(E127,'Benchmark Index'!$S$6:$T$106,2,0),H127),"--")))</f>
        <v>3919</v>
      </c>
      <c r="J127" s="661">
        <f t="shared" si="35"/>
        <v>3919</v>
      </c>
      <c r="K127" s="642" t="str">
        <f t="shared" si="39"/>
        <v>--</v>
      </c>
      <c r="L127" s="642" t="str">
        <f t="shared" si="40"/>
        <v>BS</v>
      </c>
    </row>
    <row r="128" spans="1:12" x14ac:dyDescent="0.25">
      <c r="A128" s="638" t="s">
        <v>379</v>
      </c>
      <c r="B128" s="638"/>
      <c r="C128" s="638"/>
      <c r="D128" s="637"/>
      <c r="E128" s="637"/>
      <c r="G128" s="637" t="s">
        <v>192</v>
      </c>
      <c r="H128" s="641">
        <v>920</v>
      </c>
      <c r="I128" s="659" t="str">
        <f>IF(AND(B128='Benchmark Index'!$G$6,A128='Benchmark Index'!$C$6),(IFERROR(_xlfn.TEXTJOIN(,FALSE,VLOOKUP(A128,'Benchmark Index'!$C$6:$D$8,2,0),VLOOKUP(B128,'Benchmark Index'!$G$6:$H$11,2,0),H128),"--")),IF(A128="BS",(IFERROR(_xlfn.TEXTJOIN(,FALSE,VLOOKUP(A128,'Benchmark Index'!$C$6:$D$8,2,0),H128),"--")),IFERROR(_xlfn.TEXTJOIN(,FALSE,VLOOKUP(A128,'Benchmark Index'!$C$6:$D$8,2,0),VLOOKUP(B128,'Benchmark Index'!$G$6:$H$11,2,0),VLOOKUP(C128,'Benchmark Index'!$K$6:$L$15,2,0),VLOOKUP(D128,'Benchmark Index'!$O$6:$P$36,2,0),VLOOKUP(E128,'Benchmark Index'!$S$6:$T$106,2,0),H128),"--")))</f>
        <v>3920</v>
      </c>
      <c r="J128" s="661">
        <f t="shared" si="35"/>
        <v>3920</v>
      </c>
      <c r="K128" s="642" t="str">
        <f t="shared" si="39"/>
        <v>--</v>
      </c>
      <c r="L128" s="642" t="str">
        <f t="shared" si="40"/>
        <v>BS</v>
      </c>
    </row>
    <row r="129" spans="1:12" x14ac:dyDescent="0.25">
      <c r="A129" s="638" t="s">
        <v>379</v>
      </c>
      <c r="B129" s="638"/>
      <c r="C129" s="638"/>
      <c r="D129" s="637"/>
      <c r="E129" s="637"/>
      <c r="G129" s="637" t="s">
        <v>191</v>
      </c>
      <c r="H129" s="641">
        <v>921</v>
      </c>
      <c r="I129" s="659" t="str">
        <f>IF(AND(B129='Benchmark Index'!$G$6,A129='Benchmark Index'!$C$6),(IFERROR(_xlfn.TEXTJOIN(,FALSE,VLOOKUP(A129,'Benchmark Index'!$C$6:$D$8,2,0),VLOOKUP(B129,'Benchmark Index'!$G$6:$H$11,2,0),H129),"--")),IF(A129="BS",(IFERROR(_xlfn.TEXTJOIN(,FALSE,VLOOKUP(A129,'Benchmark Index'!$C$6:$D$8,2,0),H129),"--")),IFERROR(_xlfn.TEXTJOIN(,FALSE,VLOOKUP(A129,'Benchmark Index'!$C$6:$D$8,2,0),VLOOKUP(B129,'Benchmark Index'!$G$6:$H$11,2,0),VLOOKUP(C129,'Benchmark Index'!$K$6:$L$15,2,0),VLOOKUP(D129,'Benchmark Index'!$O$6:$P$36,2,0),VLOOKUP(E129,'Benchmark Index'!$S$6:$T$106,2,0),H129),"--")))</f>
        <v>3921</v>
      </c>
      <c r="J129" s="661">
        <f t="shared" si="35"/>
        <v>3921</v>
      </c>
      <c r="K129" s="642" t="str">
        <f t="shared" si="39"/>
        <v>--</v>
      </c>
      <c r="L129" s="642" t="str">
        <f t="shared" si="40"/>
        <v>BS</v>
      </c>
    </row>
    <row r="130" spans="1:12" x14ac:dyDescent="0.25">
      <c r="A130" s="638" t="s">
        <v>379</v>
      </c>
      <c r="B130" s="638"/>
      <c r="C130" s="638"/>
      <c r="D130" s="637"/>
      <c r="E130" s="637"/>
      <c r="G130" s="637" t="s">
        <v>190</v>
      </c>
      <c r="H130" s="641">
        <v>922</v>
      </c>
      <c r="I130" s="659" t="str">
        <f>IF(AND(B130='Benchmark Index'!$G$6,A130='Benchmark Index'!$C$6),(IFERROR(_xlfn.TEXTJOIN(,FALSE,VLOOKUP(A130,'Benchmark Index'!$C$6:$D$8,2,0),VLOOKUP(B130,'Benchmark Index'!$G$6:$H$11,2,0),H130),"--")),IF(A130="BS",(IFERROR(_xlfn.TEXTJOIN(,FALSE,VLOOKUP(A130,'Benchmark Index'!$C$6:$D$8,2,0),H130),"--")),IFERROR(_xlfn.TEXTJOIN(,FALSE,VLOOKUP(A130,'Benchmark Index'!$C$6:$D$8,2,0),VLOOKUP(B130,'Benchmark Index'!$G$6:$H$11,2,0),VLOOKUP(C130,'Benchmark Index'!$K$6:$L$15,2,0),VLOOKUP(D130,'Benchmark Index'!$O$6:$P$36,2,0),VLOOKUP(E130,'Benchmark Index'!$S$6:$T$106,2,0),H130),"--")))</f>
        <v>3922</v>
      </c>
      <c r="J130" s="661">
        <f t="shared" si="35"/>
        <v>3922</v>
      </c>
      <c r="K130" s="642" t="str">
        <f t="shared" si="39"/>
        <v>--</v>
      </c>
      <c r="L130" s="642" t="str">
        <f t="shared" si="40"/>
        <v>BS</v>
      </c>
    </row>
    <row r="131" spans="1:12" x14ac:dyDescent="0.25">
      <c r="A131" s="638" t="s">
        <v>379</v>
      </c>
      <c r="B131" s="638"/>
      <c r="C131" s="638"/>
      <c r="D131" s="637"/>
      <c r="E131" s="637"/>
      <c r="G131" s="637" t="s">
        <v>189</v>
      </c>
      <c r="H131" s="641">
        <v>923</v>
      </c>
      <c r="I131" s="659" t="str">
        <f>IF(AND(B131='Benchmark Index'!$G$6,A131='Benchmark Index'!$C$6),(IFERROR(_xlfn.TEXTJOIN(,FALSE,VLOOKUP(A131,'Benchmark Index'!$C$6:$D$8,2,0),VLOOKUP(B131,'Benchmark Index'!$G$6:$H$11,2,0),H131),"--")),IF(A131="BS",(IFERROR(_xlfn.TEXTJOIN(,FALSE,VLOOKUP(A131,'Benchmark Index'!$C$6:$D$8,2,0),H131),"--")),IFERROR(_xlfn.TEXTJOIN(,FALSE,VLOOKUP(A131,'Benchmark Index'!$C$6:$D$8,2,0),VLOOKUP(B131,'Benchmark Index'!$G$6:$H$11,2,0),VLOOKUP(C131,'Benchmark Index'!$K$6:$L$15,2,0),VLOOKUP(D131,'Benchmark Index'!$O$6:$P$36,2,0),VLOOKUP(E131,'Benchmark Index'!$S$6:$T$106,2,0),H131),"--")))</f>
        <v>3923</v>
      </c>
      <c r="J131" s="661">
        <f t="shared" si="35"/>
        <v>3923</v>
      </c>
      <c r="K131" s="642" t="str">
        <f t="shared" si="39"/>
        <v>--</v>
      </c>
      <c r="L131" s="642" t="str">
        <f t="shared" si="40"/>
        <v>BS</v>
      </c>
    </row>
    <row r="132" spans="1:12" x14ac:dyDescent="0.25">
      <c r="A132" s="638" t="s">
        <v>379</v>
      </c>
      <c r="B132" s="638"/>
      <c r="C132" s="638"/>
      <c r="D132" s="637"/>
      <c r="E132" s="637"/>
      <c r="G132" s="637" t="s">
        <v>188</v>
      </c>
      <c r="H132" s="641">
        <v>924</v>
      </c>
      <c r="I132" s="659" t="str">
        <f>IF(AND(B132='Benchmark Index'!$G$6,A132='Benchmark Index'!$C$6),(IFERROR(_xlfn.TEXTJOIN(,FALSE,VLOOKUP(A132,'Benchmark Index'!$C$6:$D$8,2,0),VLOOKUP(B132,'Benchmark Index'!$G$6:$H$11,2,0),H132),"--")),IF(A132="BS",(IFERROR(_xlfn.TEXTJOIN(,FALSE,VLOOKUP(A132,'Benchmark Index'!$C$6:$D$8,2,0),H132),"--")),IFERROR(_xlfn.TEXTJOIN(,FALSE,VLOOKUP(A132,'Benchmark Index'!$C$6:$D$8,2,0),VLOOKUP(B132,'Benchmark Index'!$G$6:$H$11,2,0),VLOOKUP(C132,'Benchmark Index'!$K$6:$L$15,2,0),VLOOKUP(D132,'Benchmark Index'!$O$6:$P$36,2,0),VLOOKUP(E132,'Benchmark Index'!$S$6:$T$106,2,0),H132),"--")))</f>
        <v>3924</v>
      </c>
      <c r="J132" s="661">
        <f t="shared" si="35"/>
        <v>3924</v>
      </c>
      <c r="K132" s="642" t="str">
        <f t="shared" si="39"/>
        <v>--</v>
      </c>
      <c r="L132" s="642" t="str">
        <f t="shared" si="40"/>
        <v>BS</v>
      </c>
    </row>
    <row r="133" spans="1:12" x14ac:dyDescent="0.25">
      <c r="A133" s="638" t="s">
        <v>379</v>
      </c>
      <c r="B133" s="638"/>
      <c r="C133" s="638"/>
      <c r="D133" s="637"/>
      <c r="E133" s="637"/>
      <c r="G133" s="637" t="s">
        <v>187</v>
      </c>
      <c r="H133" s="641">
        <v>925</v>
      </c>
      <c r="I133" s="659" t="str">
        <f>IF(AND(B133='Benchmark Index'!$G$6,A133='Benchmark Index'!$C$6),(IFERROR(_xlfn.TEXTJOIN(,FALSE,VLOOKUP(A133,'Benchmark Index'!$C$6:$D$8,2,0),VLOOKUP(B133,'Benchmark Index'!$G$6:$H$11,2,0),H133),"--")),IF(A133="BS",(IFERROR(_xlfn.TEXTJOIN(,FALSE,VLOOKUP(A133,'Benchmark Index'!$C$6:$D$8,2,0),H133),"--")),IFERROR(_xlfn.TEXTJOIN(,FALSE,VLOOKUP(A133,'Benchmark Index'!$C$6:$D$8,2,0),VLOOKUP(B133,'Benchmark Index'!$G$6:$H$11,2,0),VLOOKUP(C133,'Benchmark Index'!$K$6:$L$15,2,0),VLOOKUP(D133,'Benchmark Index'!$O$6:$P$36,2,0),VLOOKUP(E133,'Benchmark Index'!$S$6:$T$106,2,0),H133),"--")))</f>
        <v>3925</v>
      </c>
      <c r="J133" s="661">
        <f t="shared" si="35"/>
        <v>3925</v>
      </c>
      <c r="K133" s="642" t="str">
        <f t="shared" si="39"/>
        <v>--</v>
      </c>
      <c r="L133" s="642" t="str">
        <f t="shared" si="40"/>
        <v>BS</v>
      </c>
    </row>
    <row r="134" spans="1:12" x14ac:dyDescent="0.25">
      <c r="A134" s="638" t="s">
        <v>379</v>
      </c>
      <c r="B134" s="638"/>
      <c r="C134" s="638"/>
      <c r="D134" s="637"/>
      <c r="E134" s="637"/>
      <c r="G134" s="637" t="s">
        <v>185</v>
      </c>
      <c r="H134" s="641">
        <v>926</v>
      </c>
      <c r="I134" s="659" t="str">
        <f>IF(AND(B134='Benchmark Index'!$G$6,A134='Benchmark Index'!$C$6),(IFERROR(_xlfn.TEXTJOIN(,FALSE,VLOOKUP(A134,'Benchmark Index'!$C$6:$D$8,2,0),VLOOKUP(B134,'Benchmark Index'!$G$6:$H$11,2,0),H134),"--")),IF(A134="BS",(IFERROR(_xlfn.TEXTJOIN(,FALSE,VLOOKUP(A134,'Benchmark Index'!$C$6:$D$8,2,0),H134),"--")),IFERROR(_xlfn.TEXTJOIN(,FALSE,VLOOKUP(A134,'Benchmark Index'!$C$6:$D$8,2,0),VLOOKUP(B134,'Benchmark Index'!$G$6:$H$11,2,0),VLOOKUP(C134,'Benchmark Index'!$K$6:$L$15,2,0),VLOOKUP(D134,'Benchmark Index'!$O$6:$P$36,2,0),VLOOKUP(E134,'Benchmark Index'!$S$6:$T$106,2,0),H134),"--")))</f>
        <v>3926</v>
      </c>
      <c r="J134" s="661">
        <f t="shared" si="35"/>
        <v>3926</v>
      </c>
      <c r="K134" s="642" t="str">
        <f t="shared" si="39"/>
        <v>--</v>
      </c>
      <c r="L134" s="642" t="str">
        <f t="shared" si="40"/>
        <v>BS</v>
      </c>
    </row>
    <row r="135" spans="1:12" x14ac:dyDescent="0.25">
      <c r="A135" s="638" t="s">
        <v>379</v>
      </c>
      <c r="B135" s="638"/>
      <c r="C135" s="638"/>
      <c r="D135" s="637"/>
      <c r="E135" s="637"/>
      <c r="G135" s="637" t="s">
        <v>184</v>
      </c>
      <c r="H135" s="641">
        <v>927</v>
      </c>
      <c r="I135" s="659" t="str">
        <f>IF(AND(B135='Benchmark Index'!$G$6,A135='Benchmark Index'!$C$6),(IFERROR(_xlfn.TEXTJOIN(,FALSE,VLOOKUP(A135,'Benchmark Index'!$C$6:$D$8,2,0),VLOOKUP(B135,'Benchmark Index'!$G$6:$H$11,2,0),H135),"--")),IF(A135="BS",(IFERROR(_xlfn.TEXTJOIN(,FALSE,VLOOKUP(A135,'Benchmark Index'!$C$6:$D$8,2,0),H135),"--")),IFERROR(_xlfn.TEXTJOIN(,FALSE,VLOOKUP(A135,'Benchmark Index'!$C$6:$D$8,2,0),VLOOKUP(B135,'Benchmark Index'!$G$6:$H$11,2,0),VLOOKUP(C135,'Benchmark Index'!$K$6:$L$15,2,0),VLOOKUP(D135,'Benchmark Index'!$O$6:$P$36,2,0),VLOOKUP(E135,'Benchmark Index'!$S$6:$T$106,2,0),H135),"--")))</f>
        <v>3927</v>
      </c>
      <c r="J135" s="661">
        <f t="shared" si="35"/>
        <v>3927</v>
      </c>
      <c r="K135" s="642" t="str">
        <f t="shared" si="39"/>
        <v>--</v>
      </c>
      <c r="L135" s="642" t="str">
        <f t="shared" si="40"/>
        <v>BS</v>
      </c>
    </row>
    <row r="136" spans="1:12" x14ac:dyDescent="0.25">
      <c r="A136" s="638" t="s">
        <v>379</v>
      </c>
      <c r="B136" s="638"/>
      <c r="C136" s="638"/>
      <c r="D136" s="637"/>
      <c r="E136" s="637"/>
      <c r="G136" s="637" t="s">
        <v>183</v>
      </c>
      <c r="H136" s="641">
        <v>928</v>
      </c>
      <c r="I136" s="659" t="str">
        <f>IF(AND(B136='Benchmark Index'!$G$6,A136='Benchmark Index'!$C$6),(IFERROR(_xlfn.TEXTJOIN(,FALSE,VLOOKUP(A136,'Benchmark Index'!$C$6:$D$8,2,0),VLOOKUP(B136,'Benchmark Index'!$G$6:$H$11,2,0),H136),"--")),IF(A136="BS",(IFERROR(_xlfn.TEXTJOIN(,FALSE,VLOOKUP(A136,'Benchmark Index'!$C$6:$D$8,2,0),H136),"--")),IFERROR(_xlfn.TEXTJOIN(,FALSE,VLOOKUP(A136,'Benchmark Index'!$C$6:$D$8,2,0),VLOOKUP(B136,'Benchmark Index'!$G$6:$H$11,2,0),VLOOKUP(C136,'Benchmark Index'!$K$6:$L$15,2,0),VLOOKUP(D136,'Benchmark Index'!$O$6:$P$36,2,0),VLOOKUP(E136,'Benchmark Index'!$S$6:$T$106,2,0),H136),"--")))</f>
        <v>3928</v>
      </c>
      <c r="J136" s="661">
        <f t="shared" si="35"/>
        <v>3928</v>
      </c>
      <c r="K136" s="642" t="str">
        <f t="shared" si="39"/>
        <v>--</v>
      </c>
      <c r="L136" s="642" t="str">
        <f t="shared" si="40"/>
        <v>BS</v>
      </c>
    </row>
    <row r="137" spans="1:12" x14ac:dyDescent="0.25">
      <c r="A137" s="638" t="s">
        <v>379</v>
      </c>
      <c r="B137" s="638"/>
      <c r="C137" s="638"/>
      <c r="D137" s="637"/>
      <c r="E137" s="637"/>
      <c r="G137" s="637" t="s">
        <v>181</v>
      </c>
      <c r="H137" s="641">
        <v>929</v>
      </c>
      <c r="I137" s="659" t="str">
        <f>IF(AND(B137='Benchmark Index'!$G$6,A137='Benchmark Index'!$C$6),(IFERROR(_xlfn.TEXTJOIN(,FALSE,VLOOKUP(A137,'Benchmark Index'!$C$6:$D$8,2,0),VLOOKUP(B137,'Benchmark Index'!$G$6:$H$11,2,0),H137),"--")),IF(A137="BS",(IFERROR(_xlfn.TEXTJOIN(,FALSE,VLOOKUP(A137,'Benchmark Index'!$C$6:$D$8,2,0),H137),"--")),IFERROR(_xlfn.TEXTJOIN(,FALSE,VLOOKUP(A137,'Benchmark Index'!$C$6:$D$8,2,0),VLOOKUP(B137,'Benchmark Index'!$G$6:$H$11,2,0),VLOOKUP(C137,'Benchmark Index'!$K$6:$L$15,2,0),VLOOKUP(D137,'Benchmark Index'!$O$6:$P$36,2,0),VLOOKUP(E137,'Benchmark Index'!$S$6:$T$106,2,0),H137),"--")))</f>
        <v>3929</v>
      </c>
      <c r="J137" s="661">
        <f t="shared" si="35"/>
        <v>3929</v>
      </c>
      <c r="K137" s="642" t="str">
        <f t="shared" si="39"/>
        <v>--</v>
      </c>
      <c r="L137" s="642" t="str">
        <f t="shared" si="40"/>
        <v>BS</v>
      </c>
    </row>
    <row r="138" spans="1:12" x14ac:dyDescent="0.25">
      <c r="A138" s="638" t="s">
        <v>379</v>
      </c>
      <c r="B138" s="638"/>
      <c r="C138" s="638"/>
      <c r="D138" s="637"/>
      <c r="E138" s="637"/>
      <c r="G138" s="637" t="s">
        <v>180</v>
      </c>
      <c r="H138" s="641">
        <v>930</v>
      </c>
      <c r="I138" s="659" t="str">
        <f>IF(AND(B138='Benchmark Index'!$G$6,A138='Benchmark Index'!$C$6),(IFERROR(_xlfn.TEXTJOIN(,FALSE,VLOOKUP(A138,'Benchmark Index'!$C$6:$D$8,2,0),VLOOKUP(B138,'Benchmark Index'!$G$6:$H$11,2,0),H138),"--")),IF(A138="BS",(IFERROR(_xlfn.TEXTJOIN(,FALSE,VLOOKUP(A138,'Benchmark Index'!$C$6:$D$8,2,0),H138),"--")),IFERROR(_xlfn.TEXTJOIN(,FALSE,VLOOKUP(A138,'Benchmark Index'!$C$6:$D$8,2,0),VLOOKUP(B138,'Benchmark Index'!$G$6:$H$11,2,0),VLOOKUP(C138,'Benchmark Index'!$K$6:$L$15,2,0),VLOOKUP(D138,'Benchmark Index'!$O$6:$P$36,2,0),VLOOKUP(E138,'Benchmark Index'!$S$6:$T$106,2,0),H138),"--")))</f>
        <v>3930</v>
      </c>
      <c r="J138" s="661">
        <f t="shared" si="35"/>
        <v>3930</v>
      </c>
      <c r="K138" s="642" t="str">
        <f t="shared" si="39"/>
        <v>--</v>
      </c>
      <c r="L138" s="642" t="str">
        <f t="shared" si="40"/>
        <v>BS</v>
      </c>
    </row>
    <row r="139" spans="1:12" x14ac:dyDescent="0.25">
      <c r="A139" s="638" t="s">
        <v>379</v>
      </c>
      <c r="B139" s="638"/>
      <c r="C139" s="638"/>
      <c r="D139" s="637"/>
      <c r="E139" s="637"/>
      <c r="G139" s="637" t="s">
        <v>611</v>
      </c>
      <c r="H139" s="641">
        <v>931</v>
      </c>
      <c r="I139" s="659" t="str">
        <f>IF(AND(B139='Benchmark Index'!$G$6,A139='Benchmark Index'!$C$6),(IFERROR(_xlfn.TEXTJOIN(,FALSE,VLOOKUP(A139,'Benchmark Index'!$C$6:$D$8,2,0),VLOOKUP(B139,'Benchmark Index'!$G$6:$H$11,2,0),H139),"--")),IF(A139="BS",(IFERROR(_xlfn.TEXTJOIN(,FALSE,VLOOKUP(A139,'Benchmark Index'!$C$6:$D$8,2,0),H139),"--")),IFERROR(_xlfn.TEXTJOIN(,FALSE,VLOOKUP(A139,'Benchmark Index'!$C$6:$D$8,2,0),VLOOKUP(B139,'Benchmark Index'!$G$6:$H$11,2,0),VLOOKUP(C139,'Benchmark Index'!$K$6:$L$15,2,0),VLOOKUP(D139,'Benchmark Index'!$O$6:$P$36,2,0),VLOOKUP(E139,'Benchmark Index'!$S$6:$T$106,2,0),H139),"--")))</f>
        <v>3931</v>
      </c>
      <c r="J139" s="661">
        <f t="shared" si="35"/>
        <v>3931</v>
      </c>
      <c r="K139" s="642" t="str">
        <f t="shared" si="39"/>
        <v>--</v>
      </c>
      <c r="L139" s="642" t="str">
        <f t="shared" si="40"/>
        <v>BS</v>
      </c>
    </row>
    <row r="140" spans="1:12" x14ac:dyDescent="0.25">
      <c r="A140" s="638" t="s">
        <v>379</v>
      </c>
      <c r="B140" s="638"/>
      <c r="C140" s="638"/>
      <c r="D140" s="637"/>
      <c r="E140" s="637"/>
      <c r="G140" s="637" t="s">
        <v>178</v>
      </c>
      <c r="H140" s="641">
        <v>932</v>
      </c>
      <c r="I140" s="659" t="str">
        <f>IF(AND(B140='Benchmark Index'!$G$6,A140='Benchmark Index'!$C$6),(IFERROR(_xlfn.TEXTJOIN(,FALSE,VLOOKUP(A140,'Benchmark Index'!$C$6:$D$8,2,0),VLOOKUP(B140,'Benchmark Index'!$G$6:$H$11,2,0),H140),"--")),IF(A140="BS",(IFERROR(_xlfn.TEXTJOIN(,FALSE,VLOOKUP(A140,'Benchmark Index'!$C$6:$D$8,2,0),H140),"--")),IFERROR(_xlfn.TEXTJOIN(,FALSE,VLOOKUP(A140,'Benchmark Index'!$C$6:$D$8,2,0),VLOOKUP(B140,'Benchmark Index'!$G$6:$H$11,2,0),VLOOKUP(C140,'Benchmark Index'!$K$6:$L$15,2,0),VLOOKUP(D140,'Benchmark Index'!$O$6:$P$36,2,0),VLOOKUP(E140,'Benchmark Index'!$S$6:$T$106,2,0),H140),"--")))</f>
        <v>3932</v>
      </c>
      <c r="J140" s="661">
        <f t="shared" si="35"/>
        <v>3932</v>
      </c>
      <c r="K140" s="642" t="str">
        <f t="shared" si="39"/>
        <v>--</v>
      </c>
      <c r="L140" s="642" t="str">
        <f t="shared" si="40"/>
        <v>BS</v>
      </c>
    </row>
    <row r="141" spans="1:12" x14ac:dyDescent="0.25">
      <c r="A141" s="638" t="s">
        <v>379</v>
      </c>
      <c r="B141" s="638"/>
      <c r="C141" s="638"/>
      <c r="D141" s="637"/>
      <c r="E141" s="637"/>
      <c r="G141" s="637" t="s">
        <v>177</v>
      </c>
      <c r="H141" s="641">
        <v>933</v>
      </c>
      <c r="I141" s="659" t="str">
        <f>IF(AND(B141='Benchmark Index'!$G$6,A141='Benchmark Index'!$C$6),(IFERROR(_xlfn.TEXTJOIN(,FALSE,VLOOKUP(A141,'Benchmark Index'!$C$6:$D$8,2,0),VLOOKUP(B141,'Benchmark Index'!$G$6:$H$11,2,0),H141),"--")),IF(A141="BS",(IFERROR(_xlfn.TEXTJOIN(,FALSE,VLOOKUP(A141,'Benchmark Index'!$C$6:$D$8,2,0),H141),"--")),IFERROR(_xlfn.TEXTJOIN(,FALSE,VLOOKUP(A141,'Benchmark Index'!$C$6:$D$8,2,0),VLOOKUP(B141,'Benchmark Index'!$G$6:$H$11,2,0),VLOOKUP(C141,'Benchmark Index'!$K$6:$L$15,2,0),VLOOKUP(D141,'Benchmark Index'!$O$6:$P$36,2,0),VLOOKUP(E141,'Benchmark Index'!$S$6:$T$106,2,0),H141),"--")))</f>
        <v>3933</v>
      </c>
      <c r="J141" s="661">
        <f t="shared" si="35"/>
        <v>3933</v>
      </c>
      <c r="K141" s="642" t="str">
        <f t="shared" si="39"/>
        <v>--</v>
      </c>
      <c r="L141" s="642" t="str">
        <f t="shared" si="40"/>
        <v>BS</v>
      </c>
    </row>
    <row r="142" spans="1:12" x14ac:dyDescent="0.25">
      <c r="A142" s="638" t="s">
        <v>379</v>
      </c>
      <c r="B142" s="638"/>
      <c r="C142" s="638"/>
      <c r="D142" s="637"/>
      <c r="E142" s="637"/>
      <c r="G142" s="637" t="s">
        <v>758</v>
      </c>
      <c r="H142" s="641">
        <v>934</v>
      </c>
      <c r="I142" s="659" t="str">
        <f>IF(AND(B142='Benchmark Index'!$G$6,A142='Benchmark Index'!$C$6),(IFERROR(_xlfn.TEXTJOIN(,FALSE,VLOOKUP(A142,'Benchmark Index'!$C$6:$D$8,2,0),VLOOKUP(B142,'Benchmark Index'!$G$6:$H$11,2,0),H142),"--")),IF(A142="BS",(IFERROR(_xlfn.TEXTJOIN(,FALSE,VLOOKUP(A142,'Benchmark Index'!$C$6:$D$8,2,0),H142),"--")),IFERROR(_xlfn.TEXTJOIN(,FALSE,VLOOKUP(A142,'Benchmark Index'!$C$6:$D$8,2,0),VLOOKUP(B142,'Benchmark Index'!$G$6:$H$11,2,0),VLOOKUP(C142,'Benchmark Index'!$K$6:$L$15,2,0),VLOOKUP(D142,'Benchmark Index'!$O$6:$P$36,2,0),VLOOKUP(E142,'Benchmark Index'!$S$6:$T$106,2,0),H142),"--")))</f>
        <v>3934</v>
      </c>
      <c r="J142" s="661">
        <f t="shared" si="35"/>
        <v>3934</v>
      </c>
      <c r="K142" s="642" t="str">
        <f t="shared" si="39"/>
        <v>--</v>
      </c>
      <c r="L142" s="642" t="str">
        <f t="shared" si="40"/>
        <v>BS</v>
      </c>
    </row>
    <row r="143" spans="1:12" x14ac:dyDescent="0.25">
      <c r="A143" s="638"/>
      <c r="B143" s="638"/>
      <c r="C143" s="638"/>
      <c r="D143" s="637"/>
      <c r="E143" s="637"/>
      <c r="G143" s="637"/>
      <c r="H143" s="641"/>
      <c r="I143" s="659" t="str">
        <f>IF(AND(B143='Benchmark Index'!$G$6,A143='Benchmark Index'!$C$6),(IFERROR(_xlfn.TEXTJOIN(,FALSE,VLOOKUP(A143,'Benchmark Index'!$C$6:$D$8,2,0),VLOOKUP(B143,'Benchmark Index'!$G$6:$H$11,2,0),H143),"--")),IF(A143="BS",(IFERROR(_xlfn.TEXTJOIN(,FALSE,VLOOKUP(A143,'Benchmark Index'!$C$6:$D$8,2,0),H143),"--")),IFERROR(_xlfn.TEXTJOIN(,FALSE,VLOOKUP(A143,'Benchmark Index'!$C$6:$D$8,2,0),VLOOKUP(B143,'Benchmark Index'!$G$6:$H$11,2,0),VLOOKUP(C143,'Benchmark Index'!$K$6:$L$15,2,0),VLOOKUP(D143,'Benchmark Index'!$O$6:$P$36,2,0),VLOOKUP(E143,'Benchmark Index'!$S$6:$T$106,2,0),H143),"--")))</f>
        <v>--</v>
      </c>
      <c r="J143" s="661" t="str">
        <f t="shared" ref="J143" si="44">IFERROR(VALUE(I143),"--")</f>
        <v>--</v>
      </c>
      <c r="K143" s="642" t="str">
        <f t="shared" ref="K143" si="45">IF(ISBLANK(E143),"--",E143)</f>
        <v>--</v>
      </c>
      <c r="L143" s="642" t="str">
        <f t="shared" ref="L143" si="46">IF(ISBLANK(A143),"--",A143)</f>
        <v>--</v>
      </c>
    </row>
    <row r="144" spans="1:12" x14ac:dyDescent="0.25">
      <c r="A144" s="638"/>
      <c r="B144" s="638"/>
      <c r="C144" s="638"/>
      <c r="D144" s="637"/>
      <c r="E144" s="637"/>
      <c r="G144" s="637"/>
      <c r="H144" s="641"/>
      <c r="I144" s="659" t="str">
        <f>IF(AND(B144='Benchmark Index'!$G$6,A144='Benchmark Index'!$C$6),(IFERROR(_xlfn.TEXTJOIN(,FALSE,VLOOKUP(A144,'Benchmark Index'!$C$6:$D$8,2,0),VLOOKUP(B144,'Benchmark Index'!$G$6:$H$11,2,0),H144),"--")),IF(A144="BS",(IFERROR(_xlfn.TEXTJOIN(,FALSE,VLOOKUP(A144,'Benchmark Index'!$C$6:$D$8,2,0),H144),"--")),IFERROR(_xlfn.TEXTJOIN(,FALSE,VLOOKUP(A144,'Benchmark Index'!$C$6:$D$8,2,0),VLOOKUP(B144,'Benchmark Index'!$G$6:$H$11,2,0),VLOOKUP(C144,'Benchmark Index'!$K$6:$L$15,2,0),VLOOKUP(D144,'Benchmark Index'!$O$6:$P$36,2,0),VLOOKUP(E144,'Benchmark Index'!$S$6:$T$106,2,0),H144),"--")))</f>
        <v>--</v>
      </c>
      <c r="J144" s="661" t="str">
        <f t="shared" si="35"/>
        <v>--</v>
      </c>
      <c r="K144" s="642" t="str">
        <f t="shared" si="39"/>
        <v>--</v>
      </c>
      <c r="L144" s="642" t="str">
        <f t="shared" si="40"/>
        <v>--</v>
      </c>
    </row>
    <row r="145" spans="1:12" x14ac:dyDescent="0.25">
      <c r="A145" s="638"/>
      <c r="B145" s="638"/>
      <c r="C145" s="638"/>
      <c r="D145" s="637"/>
      <c r="E145" s="637"/>
      <c r="G145" s="637"/>
      <c r="H145" s="641"/>
      <c r="I145" s="659" t="str">
        <f>IF(AND(B145='Benchmark Index'!$G$6,A145='Benchmark Index'!$C$6),(IFERROR(_xlfn.TEXTJOIN(,FALSE,VLOOKUP(A145,'Benchmark Index'!$C$6:$D$8,2,0),VLOOKUP(B145,'Benchmark Index'!$G$6:$H$11,2,0),H145),"--")),IF(A145="BS",(IFERROR(_xlfn.TEXTJOIN(,FALSE,VLOOKUP(A145,'Benchmark Index'!$C$6:$D$8,2,0),H145),"--")),IFERROR(_xlfn.TEXTJOIN(,FALSE,VLOOKUP(A145,'Benchmark Index'!$C$6:$D$8,2,0),VLOOKUP(B145,'Benchmark Index'!$G$6:$H$11,2,0),VLOOKUP(C145,'Benchmark Index'!$K$6:$L$15,2,0),VLOOKUP(D145,'Benchmark Index'!$O$6:$P$36,2,0),VLOOKUP(E145,'Benchmark Index'!$S$6:$T$106,2,0),H145),"--")))</f>
        <v>--</v>
      </c>
      <c r="J145" s="661" t="str">
        <f t="shared" si="35"/>
        <v>--</v>
      </c>
      <c r="K145" s="642" t="str">
        <f t="shared" si="39"/>
        <v>--</v>
      </c>
      <c r="L145" s="642" t="str">
        <f t="shared" si="40"/>
        <v>--</v>
      </c>
    </row>
    <row r="146" spans="1:12" x14ac:dyDescent="0.25">
      <c r="A146" s="638"/>
      <c r="B146" s="638"/>
      <c r="C146" s="638"/>
      <c r="D146" s="637"/>
      <c r="E146" s="637"/>
      <c r="G146" s="637"/>
      <c r="H146" s="641"/>
      <c r="I146" s="659" t="str">
        <f>IF(AND(B146='Benchmark Index'!$G$6,A146='Benchmark Index'!$C$6),(IFERROR(_xlfn.TEXTJOIN(,FALSE,VLOOKUP(A146,'Benchmark Index'!$C$6:$D$8,2,0),VLOOKUP(B146,'Benchmark Index'!$G$6:$H$11,2,0),H146),"--")),IF(A146="BS",(IFERROR(_xlfn.TEXTJOIN(,FALSE,VLOOKUP(A146,'Benchmark Index'!$C$6:$D$8,2,0),H146),"--")),IFERROR(_xlfn.TEXTJOIN(,FALSE,VLOOKUP(A146,'Benchmark Index'!$C$6:$D$8,2,0),VLOOKUP(B146,'Benchmark Index'!$G$6:$H$11,2,0),VLOOKUP(C146,'Benchmark Index'!$K$6:$L$15,2,0),VLOOKUP(D146,'Benchmark Index'!$O$6:$P$36,2,0),VLOOKUP(E146,'Benchmark Index'!$S$6:$T$106,2,0),H146),"--")))</f>
        <v>--</v>
      </c>
      <c r="J146" s="661" t="str">
        <f t="shared" si="35"/>
        <v>--</v>
      </c>
      <c r="K146" s="642" t="str">
        <f t="shared" si="39"/>
        <v>--</v>
      </c>
      <c r="L146" s="642" t="str">
        <f t="shared" si="40"/>
        <v>--</v>
      </c>
    </row>
    <row r="147" spans="1:12" x14ac:dyDescent="0.25">
      <c r="A147" s="638"/>
      <c r="B147" s="638"/>
      <c r="C147" s="638"/>
      <c r="D147" s="637"/>
      <c r="E147" s="637"/>
      <c r="G147" s="637"/>
      <c r="H147" s="641"/>
      <c r="I147" s="659" t="str">
        <f>IF(AND(B147='Benchmark Index'!$G$6,A147='Benchmark Index'!$C$6),(IFERROR(_xlfn.TEXTJOIN(,FALSE,VLOOKUP(A147,'Benchmark Index'!$C$6:$D$8,2,0),VLOOKUP(B147,'Benchmark Index'!$G$6:$H$11,2,0),H147),"--")),IF(A147="BS",(IFERROR(_xlfn.TEXTJOIN(,FALSE,VLOOKUP(A147,'Benchmark Index'!$C$6:$D$8,2,0),H147),"--")),IFERROR(_xlfn.TEXTJOIN(,FALSE,VLOOKUP(A147,'Benchmark Index'!$C$6:$D$8,2,0),VLOOKUP(B147,'Benchmark Index'!$G$6:$H$11,2,0),VLOOKUP(C147,'Benchmark Index'!$K$6:$L$15,2,0),VLOOKUP(D147,'Benchmark Index'!$O$6:$P$36,2,0),VLOOKUP(E147,'Benchmark Index'!$S$6:$T$106,2,0),H147),"--")))</f>
        <v>--</v>
      </c>
      <c r="J147" s="661" t="str">
        <f t="shared" si="35"/>
        <v>--</v>
      </c>
      <c r="K147" s="642" t="str">
        <f t="shared" si="39"/>
        <v>--</v>
      </c>
      <c r="L147" s="642" t="str">
        <f t="shared" si="40"/>
        <v>--</v>
      </c>
    </row>
    <row r="148" spans="1:12" x14ac:dyDescent="0.25">
      <c r="A148" s="638"/>
      <c r="B148" s="638"/>
      <c r="C148" s="638"/>
      <c r="D148" s="637"/>
      <c r="E148" s="637"/>
      <c r="G148" s="637"/>
      <c r="H148" s="641"/>
      <c r="I148" s="659" t="str">
        <f>IF(AND(B148='Benchmark Index'!$G$6,A148='Benchmark Index'!$C$6),(IFERROR(_xlfn.TEXTJOIN(,FALSE,VLOOKUP(A148,'Benchmark Index'!$C$6:$D$8,2,0),VLOOKUP(B148,'Benchmark Index'!$G$6:$H$11,2,0),H148),"--")),IF(A148="BS",(IFERROR(_xlfn.TEXTJOIN(,FALSE,VLOOKUP(A148,'Benchmark Index'!$C$6:$D$8,2,0),H148),"--")),IFERROR(_xlfn.TEXTJOIN(,FALSE,VLOOKUP(A148,'Benchmark Index'!$C$6:$D$8,2,0),VLOOKUP(B148,'Benchmark Index'!$G$6:$H$11,2,0),VLOOKUP(C148,'Benchmark Index'!$K$6:$L$15,2,0),VLOOKUP(D148,'Benchmark Index'!$O$6:$P$36,2,0),VLOOKUP(E148,'Benchmark Index'!$S$6:$T$106,2,0),H148),"--")))</f>
        <v>--</v>
      </c>
      <c r="J148" s="661" t="str">
        <f t="shared" si="35"/>
        <v>--</v>
      </c>
      <c r="K148" s="642" t="str">
        <f t="shared" si="39"/>
        <v>--</v>
      </c>
      <c r="L148" s="642" t="str">
        <f t="shared" si="40"/>
        <v>--</v>
      </c>
    </row>
    <row r="149" spans="1:12" x14ac:dyDescent="0.25">
      <c r="A149" s="638"/>
      <c r="B149" s="638"/>
      <c r="C149" s="638"/>
      <c r="D149" s="637"/>
      <c r="E149" s="637"/>
      <c r="G149" s="637"/>
      <c r="H149" s="641"/>
      <c r="I149" s="659" t="str">
        <f>IF(AND(B149='Benchmark Index'!$G$6,A149='Benchmark Index'!$C$6),(IFERROR(_xlfn.TEXTJOIN(,FALSE,VLOOKUP(A149,'Benchmark Index'!$C$6:$D$8,2,0),VLOOKUP(B149,'Benchmark Index'!$G$6:$H$11,2,0),H149),"--")),IF(A149="BS",(IFERROR(_xlfn.TEXTJOIN(,FALSE,VLOOKUP(A149,'Benchmark Index'!$C$6:$D$8,2,0),H149),"--")),IFERROR(_xlfn.TEXTJOIN(,FALSE,VLOOKUP(A149,'Benchmark Index'!$C$6:$D$8,2,0),VLOOKUP(B149,'Benchmark Index'!$G$6:$H$11,2,0),VLOOKUP(C149,'Benchmark Index'!$K$6:$L$15,2,0),VLOOKUP(D149,'Benchmark Index'!$O$6:$P$36,2,0),VLOOKUP(E149,'Benchmark Index'!$S$6:$T$106,2,0),H149),"--")))</f>
        <v>--</v>
      </c>
      <c r="J149" s="661" t="str">
        <f t="shared" si="35"/>
        <v>--</v>
      </c>
      <c r="K149" s="642" t="str">
        <f t="shared" si="39"/>
        <v>--</v>
      </c>
      <c r="L149" s="642" t="str">
        <f t="shared" si="40"/>
        <v>--</v>
      </c>
    </row>
    <row r="150" spans="1:12" x14ac:dyDescent="0.25">
      <c r="A150" s="638"/>
      <c r="B150" s="638"/>
      <c r="C150" s="638"/>
      <c r="D150" s="637"/>
      <c r="E150" s="637"/>
      <c r="G150" s="637"/>
      <c r="H150" s="641"/>
      <c r="I150" s="659" t="str">
        <f>IF(AND(B150='Benchmark Index'!$G$6,A150='Benchmark Index'!$C$6),(IFERROR(_xlfn.TEXTJOIN(,FALSE,VLOOKUP(A150,'Benchmark Index'!$C$6:$D$8,2,0),VLOOKUP(B150,'Benchmark Index'!$G$6:$H$11,2,0),H150),"--")),IF(A150="BS",(IFERROR(_xlfn.TEXTJOIN(,FALSE,VLOOKUP(A150,'Benchmark Index'!$C$6:$D$8,2,0),H150),"--")),IFERROR(_xlfn.TEXTJOIN(,FALSE,VLOOKUP(A150,'Benchmark Index'!$C$6:$D$8,2,0),VLOOKUP(B150,'Benchmark Index'!$G$6:$H$11,2,0),VLOOKUP(C150,'Benchmark Index'!$K$6:$L$15,2,0),VLOOKUP(D150,'Benchmark Index'!$O$6:$P$36,2,0),VLOOKUP(E150,'Benchmark Index'!$S$6:$T$106,2,0),H150),"--")))</f>
        <v>--</v>
      </c>
      <c r="J150" s="661" t="str">
        <f t="shared" si="35"/>
        <v>--</v>
      </c>
      <c r="K150" s="642" t="str">
        <f t="shared" si="39"/>
        <v>--</v>
      </c>
      <c r="L150" s="642" t="str">
        <f t="shared" si="40"/>
        <v>--</v>
      </c>
    </row>
    <row r="151" spans="1:12" x14ac:dyDescent="0.25">
      <c r="A151" s="638"/>
      <c r="B151" s="638"/>
      <c r="C151" s="638"/>
      <c r="D151" s="637"/>
      <c r="E151" s="637"/>
      <c r="G151" s="637"/>
      <c r="H151" s="641"/>
      <c r="I151" s="659" t="str">
        <f>IF(AND(B151='Benchmark Index'!$G$6,A151='Benchmark Index'!$C$6),(IFERROR(_xlfn.TEXTJOIN(,FALSE,VLOOKUP(A151,'Benchmark Index'!$C$6:$D$8,2,0),VLOOKUP(B151,'Benchmark Index'!$G$6:$H$11,2,0),H151),"--")),IF(A151="BS",(IFERROR(_xlfn.TEXTJOIN(,FALSE,VLOOKUP(A151,'Benchmark Index'!$C$6:$D$8,2,0),H151),"--")),IFERROR(_xlfn.TEXTJOIN(,FALSE,VLOOKUP(A151,'Benchmark Index'!$C$6:$D$8,2,0),VLOOKUP(B151,'Benchmark Index'!$G$6:$H$11,2,0),VLOOKUP(C151,'Benchmark Index'!$K$6:$L$15,2,0),VLOOKUP(D151,'Benchmark Index'!$O$6:$P$36,2,0),VLOOKUP(E151,'Benchmark Index'!$S$6:$T$106,2,0),H151),"--")))</f>
        <v>--</v>
      </c>
      <c r="J151" s="661" t="str">
        <f t="shared" ref="J151:J214" si="47">IFERROR(VALUE(I151),"--")</f>
        <v>--</v>
      </c>
      <c r="K151" s="642" t="str">
        <f t="shared" si="39"/>
        <v>--</v>
      </c>
      <c r="L151" s="642" t="str">
        <f t="shared" si="40"/>
        <v>--</v>
      </c>
    </row>
    <row r="152" spans="1:12" x14ac:dyDescent="0.25">
      <c r="A152" s="638"/>
      <c r="B152" s="638"/>
      <c r="C152" s="638"/>
      <c r="D152" s="637"/>
      <c r="E152" s="637"/>
      <c r="G152" s="637"/>
      <c r="H152" s="641"/>
      <c r="I152" s="659" t="str">
        <f>IF(AND(B152='Benchmark Index'!$G$6,A152='Benchmark Index'!$C$6),(IFERROR(_xlfn.TEXTJOIN(,FALSE,VLOOKUP(A152,'Benchmark Index'!$C$6:$D$8,2,0),VLOOKUP(B152,'Benchmark Index'!$G$6:$H$11,2,0),H152),"--")),IF(A152="BS",(IFERROR(_xlfn.TEXTJOIN(,FALSE,VLOOKUP(A152,'Benchmark Index'!$C$6:$D$8,2,0),H152),"--")),IFERROR(_xlfn.TEXTJOIN(,FALSE,VLOOKUP(A152,'Benchmark Index'!$C$6:$D$8,2,0),VLOOKUP(B152,'Benchmark Index'!$G$6:$H$11,2,0),VLOOKUP(C152,'Benchmark Index'!$K$6:$L$15,2,0),VLOOKUP(D152,'Benchmark Index'!$O$6:$P$36,2,0),VLOOKUP(E152,'Benchmark Index'!$S$6:$T$106,2,0),H152),"--")))</f>
        <v>--</v>
      </c>
      <c r="J152" s="661" t="str">
        <f t="shared" si="47"/>
        <v>--</v>
      </c>
      <c r="K152" s="642" t="str">
        <f t="shared" ref="K152:K215" si="48">IF(ISBLANK(E152),"--",E152)</f>
        <v>--</v>
      </c>
      <c r="L152" s="642" t="str">
        <f t="shared" ref="L152:L215" si="49">IF(ISBLANK(A152),"--",A152)</f>
        <v>--</v>
      </c>
    </row>
    <row r="153" spans="1:12" x14ac:dyDescent="0.25">
      <c r="A153" s="638"/>
      <c r="B153" s="638"/>
      <c r="C153" s="638"/>
      <c r="D153" s="637"/>
      <c r="E153" s="637"/>
      <c r="G153" s="637"/>
      <c r="H153" s="641"/>
      <c r="I153" s="659" t="str">
        <f>IF(AND(B153='Benchmark Index'!$G$6,A153='Benchmark Index'!$C$6),(IFERROR(_xlfn.TEXTJOIN(,FALSE,VLOOKUP(A153,'Benchmark Index'!$C$6:$D$8,2,0),VLOOKUP(B153,'Benchmark Index'!$G$6:$H$11,2,0),H153),"--")),IF(A153="BS",(IFERROR(_xlfn.TEXTJOIN(,FALSE,VLOOKUP(A153,'Benchmark Index'!$C$6:$D$8,2,0),H153),"--")),IFERROR(_xlfn.TEXTJOIN(,FALSE,VLOOKUP(A153,'Benchmark Index'!$C$6:$D$8,2,0),VLOOKUP(B153,'Benchmark Index'!$G$6:$H$11,2,0),VLOOKUP(C153,'Benchmark Index'!$K$6:$L$15,2,0),VLOOKUP(D153,'Benchmark Index'!$O$6:$P$36,2,0),VLOOKUP(E153,'Benchmark Index'!$S$6:$T$106,2,0),H153),"--")))</f>
        <v>--</v>
      </c>
      <c r="J153" s="661" t="str">
        <f t="shared" si="47"/>
        <v>--</v>
      </c>
      <c r="K153" s="642" t="str">
        <f t="shared" si="48"/>
        <v>--</v>
      </c>
      <c r="L153" s="642" t="str">
        <f t="shared" si="49"/>
        <v>--</v>
      </c>
    </row>
    <row r="154" spans="1:12" x14ac:dyDescent="0.25">
      <c r="A154" s="638"/>
      <c r="B154" s="638"/>
      <c r="C154" s="638"/>
      <c r="D154" s="637"/>
      <c r="E154" s="637"/>
      <c r="G154" s="637"/>
      <c r="H154" s="641"/>
      <c r="I154" s="659" t="str">
        <f>IF(AND(B154='Benchmark Index'!$G$6,A154='Benchmark Index'!$C$6),(IFERROR(_xlfn.TEXTJOIN(,FALSE,VLOOKUP(A154,'Benchmark Index'!$C$6:$D$8,2,0),VLOOKUP(B154,'Benchmark Index'!$G$6:$H$11,2,0),H154),"--")),IF(A154="BS",(IFERROR(_xlfn.TEXTJOIN(,FALSE,VLOOKUP(A154,'Benchmark Index'!$C$6:$D$8,2,0),H154),"--")),IFERROR(_xlfn.TEXTJOIN(,FALSE,VLOOKUP(A154,'Benchmark Index'!$C$6:$D$8,2,0),VLOOKUP(B154,'Benchmark Index'!$G$6:$H$11,2,0),VLOOKUP(C154,'Benchmark Index'!$K$6:$L$15,2,0),VLOOKUP(D154,'Benchmark Index'!$O$6:$P$36,2,0),VLOOKUP(E154,'Benchmark Index'!$S$6:$T$106,2,0),H154),"--")))</f>
        <v>--</v>
      </c>
      <c r="J154" s="661" t="str">
        <f t="shared" si="47"/>
        <v>--</v>
      </c>
      <c r="K154" s="642" t="str">
        <f t="shared" si="48"/>
        <v>--</v>
      </c>
      <c r="L154" s="642" t="str">
        <f t="shared" si="49"/>
        <v>--</v>
      </c>
    </row>
    <row r="155" spans="1:12" x14ac:dyDescent="0.25">
      <c r="A155" s="638"/>
      <c r="B155" s="638"/>
      <c r="C155" s="638"/>
      <c r="D155" s="637"/>
      <c r="E155" s="637"/>
      <c r="G155" s="637"/>
      <c r="H155" s="641"/>
      <c r="I155" s="659" t="str">
        <f>IF(AND(B155='Benchmark Index'!$G$6,A155='Benchmark Index'!$C$6),(IFERROR(_xlfn.TEXTJOIN(,FALSE,VLOOKUP(A155,'Benchmark Index'!$C$6:$D$8,2,0),VLOOKUP(B155,'Benchmark Index'!$G$6:$H$11,2,0),H155),"--")),IF(A155="BS",(IFERROR(_xlfn.TEXTJOIN(,FALSE,VLOOKUP(A155,'Benchmark Index'!$C$6:$D$8,2,0),H155),"--")),IFERROR(_xlfn.TEXTJOIN(,FALSE,VLOOKUP(A155,'Benchmark Index'!$C$6:$D$8,2,0),VLOOKUP(B155,'Benchmark Index'!$G$6:$H$11,2,0),VLOOKUP(C155,'Benchmark Index'!$K$6:$L$15,2,0),VLOOKUP(D155,'Benchmark Index'!$O$6:$P$36,2,0),VLOOKUP(E155,'Benchmark Index'!$S$6:$T$106,2,0),H155),"--")))</f>
        <v>--</v>
      </c>
      <c r="J155" s="661" t="str">
        <f t="shared" si="47"/>
        <v>--</v>
      </c>
      <c r="K155" s="642" t="str">
        <f t="shared" si="48"/>
        <v>--</v>
      </c>
      <c r="L155" s="642" t="str">
        <f t="shared" si="49"/>
        <v>--</v>
      </c>
    </row>
    <row r="156" spans="1:12" x14ac:dyDescent="0.25">
      <c r="A156" s="638"/>
      <c r="B156" s="638"/>
      <c r="C156" s="638"/>
      <c r="D156" s="637"/>
      <c r="E156" s="637"/>
      <c r="G156" s="637"/>
      <c r="H156" s="641"/>
      <c r="I156" s="659" t="str">
        <f>IF(AND(B156='Benchmark Index'!$G$6,A156='Benchmark Index'!$C$6),(IFERROR(_xlfn.TEXTJOIN(,FALSE,VLOOKUP(A156,'Benchmark Index'!$C$6:$D$8,2,0),VLOOKUP(B156,'Benchmark Index'!$G$6:$H$11,2,0),H156),"--")),IF(A156="BS",(IFERROR(_xlfn.TEXTJOIN(,FALSE,VLOOKUP(A156,'Benchmark Index'!$C$6:$D$8,2,0),H156),"--")),IFERROR(_xlfn.TEXTJOIN(,FALSE,VLOOKUP(A156,'Benchmark Index'!$C$6:$D$8,2,0),VLOOKUP(B156,'Benchmark Index'!$G$6:$H$11,2,0),VLOOKUP(C156,'Benchmark Index'!$K$6:$L$15,2,0),VLOOKUP(D156,'Benchmark Index'!$O$6:$P$36,2,0),VLOOKUP(E156,'Benchmark Index'!$S$6:$T$106,2,0),H156),"--")))</f>
        <v>--</v>
      </c>
      <c r="J156" s="661" t="str">
        <f t="shared" si="47"/>
        <v>--</v>
      </c>
      <c r="K156" s="642" t="str">
        <f t="shared" si="48"/>
        <v>--</v>
      </c>
      <c r="L156" s="642" t="str">
        <f t="shared" si="49"/>
        <v>--</v>
      </c>
    </row>
    <row r="157" spans="1:12" x14ac:dyDescent="0.25">
      <c r="A157" s="638"/>
      <c r="B157" s="638"/>
      <c r="C157" s="638"/>
      <c r="D157" s="637"/>
      <c r="E157" s="637"/>
      <c r="G157" s="637"/>
      <c r="H157" s="641"/>
      <c r="I157" s="659" t="str">
        <f>IF(AND(B157='Benchmark Index'!$G$6,A157='Benchmark Index'!$C$6),(IFERROR(_xlfn.TEXTJOIN(,FALSE,VLOOKUP(A157,'Benchmark Index'!$C$6:$D$8,2,0),VLOOKUP(B157,'Benchmark Index'!$G$6:$H$11,2,0),H157),"--")),IF(A157="BS",(IFERROR(_xlfn.TEXTJOIN(,FALSE,VLOOKUP(A157,'Benchmark Index'!$C$6:$D$8,2,0),H157),"--")),IFERROR(_xlfn.TEXTJOIN(,FALSE,VLOOKUP(A157,'Benchmark Index'!$C$6:$D$8,2,0),VLOOKUP(B157,'Benchmark Index'!$G$6:$H$11,2,0),VLOOKUP(C157,'Benchmark Index'!$K$6:$L$15,2,0),VLOOKUP(D157,'Benchmark Index'!$O$6:$P$36,2,0),VLOOKUP(E157,'Benchmark Index'!$S$6:$T$106,2,0),H157),"--")))</f>
        <v>--</v>
      </c>
      <c r="J157" s="661" t="str">
        <f t="shared" si="47"/>
        <v>--</v>
      </c>
      <c r="K157" s="642" t="str">
        <f t="shared" si="48"/>
        <v>--</v>
      </c>
      <c r="L157" s="642" t="str">
        <f t="shared" si="49"/>
        <v>--</v>
      </c>
    </row>
    <row r="158" spans="1:12" x14ac:dyDescent="0.25">
      <c r="A158" s="638"/>
      <c r="B158" s="638"/>
      <c r="C158" s="638"/>
      <c r="D158" s="637"/>
      <c r="E158" s="637"/>
      <c r="G158" s="637"/>
      <c r="H158" s="641"/>
      <c r="I158" s="659" t="str">
        <f>IF(AND(B158='Benchmark Index'!$G$6,A158='Benchmark Index'!$C$6),(IFERROR(_xlfn.TEXTJOIN(,FALSE,VLOOKUP(A158,'Benchmark Index'!$C$6:$D$8,2,0),VLOOKUP(B158,'Benchmark Index'!$G$6:$H$11,2,0),H158),"--")),IF(A158="BS",(IFERROR(_xlfn.TEXTJOIN(,FALSE,VLOOKUP(A158,'Benchmark Index'!$C$6:$D$8,2,0),H158),"--")),IFERROR(_xlfn.TEXTJOIN(,FALSE,VLOOKUP(A158,'Benchmark Index'!$C$6:$D$8,2,0),VLOOKUP(B158,'Benchmark Index'!$G$6:$H$11,2,0),VLOOKUP(C158,'Benchmark Index'!$K$6:$L$15,2,0),VLOOKUP(D158,'Benchmark Index'!$O$6:$P$36,2,0),VLOOKUP(E158,'Benchmark Index'!$S$6:$T$106,2,0),H158),"--")))</f>
        <v>--</v>
      </c>
      <c r="J158" s="661" t="str">
        <f t="shared" si="47"/>
        <v>--</v>
      </c>
      <c r="K158" s="642" t="str">
        <f t="shared" si="48"/>
        <v>--</v>
      </c>
      <c r="L158" s="642" t="str">
        <f t="shared" si="49"/>
        <v>--</v>
      </c>
    </row>
    <row r="159" spans="1:12" x14ac:dyDescent="0.25">
      <c r="A159" s="638"/>
      <c r="B159" s="638"/>
      <c r="C159" s="638"/>
      <c r="D159" s="637"/>
      <c r="E159" s="637"/>
      <c r="G159" s="637"/>
      <c r="H159" s="641"/>
      <c r="I159" s="659" t="str">
        <f>IF(AND(B159='Benchmark Index'!$G$6,A159='Benchmark Index'!$C$6),(IFERROR(_xlfn.TEXTJOIN(,FALSE,VLOOKUP(A159,'Benchmark Index'!$C$6:$D$8,2,0),VLOOKUP(B159,'Benchmark Index'!$G$6:$H$11,2,0),H159),"--")),IF(A159="BS",(IFERROR(_xlfn.TEXTJOIN(,FALSE,VLOOKUP(A159,'Benchmark Index'!$C$6:$D$8,2,0),H159),"--")),IFERROR(_xlfn.TEXTJOIN(,FALSE,VLOOKUP(A159,'Benchmark Index'!$C$6:$D$8,2,0),VLOOKUP(B159,'Benchmark Index'!$G$6:$H$11,2,0),VLOOKUP(C159,'Benchmark Index'!$K$6:$L$15,2,0),VLOOKUP(D159,'Benchmark Index'!$O$6:$P$36,2,0),VLOOKUP(E159,'Benchmark Index'!$S$6:$T$106,2,0),H159),"--")))</f>
        <v>--</v>
      </c>
      <c r="J159" s="661" t="str">
        <f t="shared" si="47"/>
        <v>--</v>
      </c>
      <c r="K159" s="642" t="str">
        <f t="shared" si="48"/>
        <v>--</v>
      </c>
      <c r="L159" s="642" t="str">
        <f t="shared" si="49"/>
        <v>--</v>
      </c>
    </row>
    <row r="160" spans="1:12" x14ac:dyDescent="0.25">
      <c r="A160" s="638"/>
      <c r="B160" s="638"/>
      <c r="C160" s="638"/>
      <c r="D160" s="637"/>
      <c r="E160" s="637"/>
      <c r="G160" s="637"/>
      <c r="H160" s="641"/>
      <c r="I160" s="659" t="str">
        <f>IF(AND(B160='Benchmark Index'!$G$6,A160='Benchmark Index'!$C$6),(IFERROR(_xlfn.TEXTJOIN(,FALSE,VLOOKUP(A160,'Benchmark Index'!$C$6:$D$8,2,0),VLOOKUP(B160,'Benchmark Index'!$G$6:$H$11,2,0),H160),"--")),IF(A160="BS",(IFERROR(_xlfn.TEXTJOIN(,FALSE,VLOOKUP(A160,'Benchmark Index'!$C$6:$D$8,2,0),H160),"--")),IFERROR(_xlfn.TEXTJOIN(,FALSE,VLOOKUP(A160,'Benchmark Index'!$C$6:$D$8,2,0),VLOOKUP(B160,'Benchmark Index'!$G$6:$H$11,2,0),VLOOKUP(C160,'Benchmark Index'!$K$6:$L$15,2,0),VLOOKUP(D160,'Benchmark Index'!$O$6:$P$36,2,0),VLOOKUP(E160,'Benchmark Index'!$S$6:$T$106,2,0),H160),"--")))</f>
        <v>--</v>
      </c>
      <c r="J160" s="661" t="str">
        <f t="shared" si="47"/>
        <v>--</v>
      </c>
      <c r="K160" s="642" t="str">
        <f t="shared" si="48"/>
        <v>--</v>
      </c>
      <c r="L160" s="642" t="str">
        <f t="shared" si="49"/>
        <v>--</v>
      </c>
    </row>
    <row r="161" spans="1:12" x14ac:dyDescent="0.25">
      <c r="A161" s="638"/>
      <c r="B161" s="638"/>
      <c r="C161" s="638"/>
      <c r="D161" s="637"/>
      <c r="E161" s="637"/>
      <c r="G161" s="637"/>
      <c r="H161" s="641"/>
      <c r="I161" s="659" t="str">
        <f>IF(AND(B161='Benchmark Index'!$G$6,A161='Benchmark Index'!$C$6),(IFERROR(_xlfn.TEXTJOIN(,FALSE,VLOOKUP(A161,'Benchmark Index'!$C$6:$D$8,2,0),VLOOKUP(B161,'Benchmark Index'!$G$6:$H$11,2,0),H161),"--")),IF(A161="BS",(IFERROR(_xlfn.TEXTJOIN(,FALSE,VLOOKUP(A161,'Benchmark Index'!$C$6:$D$8,2,0),H161),"--")),IFERROR(_xlfn.TEXTJOIN(,FALSE,VLOOKUP(A161,'Benchmark Index'!$C$6:$D$8,2,0),VLOOKUP(B161,'Benchmark Index'!$G$6:$H$11,2,0),VLOOKUP(C161,'Benchmark Index'!$K$6:$L$15,2,0),VLOOKUP(D161,'Benchmark Index'!$O$6:$P$36,2,0),VLOOKUP(E161,'Benchmark Index'!$S$6:$T$106,2,0),H161),"--")))</f>
        <v>--</v>
      </c>
      <c r="J161" s="661" t="str">
        <f t="shared" si="47"/>
        <v>--</v>
      </c>
      <c r="K161" s="642" t="str">
        <f t="shared" si="48"/>
        <v>--</v>
      </c>
      <c r="L161" s="642" t="str">
        <f t="shared" si="49"/>
        <v>--</v>
      </c>
    </row>
    <row r="162" spans="1:12" x14ac:dyDescent="0.25">
      <c r="A162" s="638"/>
      <c r="B162" s="638"/>
      <c r="C162" s="638"/>
      <c r="D162" s="637"/>
      <c r="E162" s="637"/>
      <c r="G162" s="637"/>
      <c r="H162" s="641"/>
      <c r="I162" s="659" t="str">
        <f>IF(AND(B162='Benchmark Index'!$G$6,A162='Benchmark Index'!$C$6),(IFERROR(_xlfn.TEXTJOIN(,FALSE,VLOOKUP(A162,'Benchmark Index'!$C$6:$D$8,2,0),VLOOKUP(B162,'Benchmark Index'!$G$6:$H$11,2,0),H162),"--")),IF(A162="BS",(IFERROR(_xlfn.TEXTJOIN(,FALSE,VLOOKUP(A162,'Benchmark Index'!$C$6:$D$8,2,0),H162),"--")),IFERROR(_xlfn.TEXTJOIN(,FALSE,VLOOKUP(A162,'Benchmark Index'!$C$6:$D$8,2,0),VLOOKUP(B162,'Benchmark Index'!$G$6:$H$11,2,0),VLOOKUP(C162,'Benchmark Index'!$K$6:$L$15,2,0),VLOOKUP(D162,'Benchmark Index'!$O$6:$P$36,2,0),VLOOKUP(E162,'Benchmark Index'!$S$6:$T$106,2,0),H162),"--")))</f>
        <v>--</v>
      </c>
      <c r="J162" s="661" t="str">
        <f t="shared" si="47"/>
        <v>--</v>
      </c>
      <c r="K162" s="642" t="str">
        <f t="shared" si="48"/>
        <v>--</v>
      </c>
      <c r="L162" s="642" t="str">
        <f t="shared" si="49"/>
        <v>--</v>
      </c>
    </row>
    <row r="163" spans="1:12" x14ac:dyDescent="0.25">
      <c r="A163" s="638"/>
      <c r="B163" s="638"/>
      <c r="C163" s="638"/>
      <c r="D163" s="637"/>
      <c r="E163" s="637"/>
      <c r="G163" s="637"/>
      <c r="H163" s="641"/>
      <c r="I163" s="659" t="str">
        <f>IF(AND(B163='Benchmark Index'!$G$6,A163='Benchmark Index'!$C$6),(IFERROR(_xlfn.TEXTJOIN(,FALSE,VLOOKUP(A163,'Benchmark Index'!$C$6:$D$8,2,0),VLOOKUP(B163,'Benchmark Index'!$G$6:$H$11,2,0),H163),"--")),IF(A163="BS",(IFERROR(_xlfn.TEXTJOIN(,FALSE,VLOOKUP(A163,'Benchmark Index'!$C$6:$D$8,2,0),H163),"--")),IFERROR(_xlfn.TEXTJOIN(,FALSE,VLOOKUP(A163,'Benchmark Index'!$C$6:$D$8,2,0),VLOOKUP(B163,'Benchmark Index'!$G$6:$H$11,2,0),VLOOKUP(C163,'Benchmark Index'!$K$6:$L$15,2,0),VLOOKUP(D163,'Benchmark Index'!$O$6:$P$36,2,0),VLOOKUP(E163,'Benchmark Index'!$S$6:$T$106,2,0),H163),"--")))</f>
        <v>--</v>
      </c>
      <c r="J163" s="661" t="str">
        <f t="shared" si="47"/>
        <v>--</v>
      </c>
      <c r="K163" s="642" t="str">
        <f t="shared" si="48"/>
        <v>--</v>
      </c>
      <c r="L163" s="642" t="str">
        <f t="shared" si="49"/>
        <v>--</v>
      </c>
    </row>
    <row r="164" spans="1:12" x14ac:dyDescent="0.25">
      <c r="A164" s="638"/>
      <c r="B164" s="638"/>
      <c r="C164" s="638"/>
      <c r="D164" s="637"/>
      <c r="E164" s="637"/>
      <c r="G164" s="637"/>
      <c r="H164" s="641"/>
      <c r="I164" s="659" t="str">
        <f>IF(AND(B164='Benchmark Index'!$G$6,A164='Benchmark Index'!$C$6),(IFERROR(_xlfn.TEXTJOIN(,FALSE,VLOOKUP(A164,'Benchmark Index'!$C$6:$D$8,2,0),VLOOKUP(B164,'Benchmark Index'!$G$6:$H$11,2,0),H164),"--")),IF(A164="BS",(IFERROR(_xlfn.TEXTJOIN(,FALSE,VLOOKUP(A164,'Benchmark Index'!$C$6:$D$8,2,0),H164),"--")),IFERROR(_xlfn.TEXTJOIN(,FALSE,VLOOKUP(A164,'Benchmark Index'!$C$6:$D$8,2,0),VLOOKUP(B164,'Benchmark Index'!$G$6:$H$11,2,0),VLOOKUP(C164,'Benchmark Index'!$K$6:$L$15,2,0),VLOOKUP(D164,'Benchmark Index'!$O$6:$P$36,2,0),VLOOKUP(E164,'Benchmark Index'!$S$6:$T$106,2,0),H164),"--")))</f>
        <v>--</v>
      </c>
      <c r="J164" s="661" t="str">
        <f t="shared" si="47"/>
        <v>--</v>
      </c>
      <c r="K164" s="642" t="str">
        <f t="shared" si="48"/>
        <v>--</v>
      </c>
      <c r="L164" s="642" t="str">
        <f t="shared" si="49"/>
        <v>--</v>
      </c>
    </row>
    <row r="165" spans="1:12" x14ac:dyDescent="0.25">
      <c r="A165" s="638"/>
      <c r="B165" s="638"/>
      <c r="C165" s="638"/>
      <c r="D165" s="637"/>
      <c r="E165" s="637"/>
      <c r="G165" s="637"/>
      <c r="H165" s="641"/>
      <c r="I165" s="659" t="str">
        <f>IF(AND(B165='Benchmark Index'!$G$6,A165='Benchmark Index'!$C$6),(IFERROR(_xlfn.TEXTJOIN(,FALSE,VLOOKUP(A165,'Benchmark Index'!$C$6:$D$8,2,0),VLOOKUP(B165,'Benchmark Index'!$G$6:$H$11,2,0),H165),"--")),IF(A165="BS",(IFERROR(_xlfn.TEXTJOIN(,FALSE,VLOOKUP(A165,'Benchmark Index'!$C$6:$D$8,2,0),H165),"--")),IFERROR(_xlfn.TEXTJOIN(,FALSE,VLOOKUP(A165,'Benchmark Index'!$C$6:$D$8,2,0),VLOOKUP(B165,'Benchmark Index'!$G$6:$H$11,2,0),VLOOKUP(C165,'Benchmark Index'!$K$6:$L$15,2,0),VLOOKUP(D165,'Benchmark Index'!$O$6:$P$36,2,0),VLOOKUP(E165,'Benchmark Index'!$S$6:$T$106,2,0),H165),"--")))</f>
        <v>--</v>
      </c>
      <c r="J165" s="661" t="str">
        <f t="shared" si="47"/>
        <v>--</v>
      </c>
      <c r="K165" s="642" t="str">
        <f t="shared" si="48"/>
        <v>--</v>
      </c>
      <c r="L165" s="642" t="str">
        <f t="shared" si="49"/>
        <v>--</v>
      </c>
    </row>
    <row r="166" spans="1:12" x14ac:dyDescent="0.25">
      <c r="A166" s="638"/>
      <c r="B166" s="638"/>
      <c r="C166" s="638"/>
      <c r="D166" s="637"/>
      <c r="E166" s="637"/>
      <c r="G166" s="637"/>
      <c r="H166" s="641"/>
      <c r="I166" s="659" t="str">
        <f>IF(AND(B166='Benchmark Index'!$G$6,A166='Benchmark Index'!$C$6),(IFERROR(_xlfn.TEXTJOIN(,FALSE,VLOOKUP(A166,'Benchmark Index'!$C$6:$D$8,2,0),VLOOKUP(B166,'Benchmark Index'!$G$6:$H$11,2,0),H166),"--")),IF(A166="BS",(IFERROR(_xlfn.TEXTJOIN(,FALSE,VLOOKUP(A166,'Benchmark Index'!$C$6:$D$8,2,0),H166),"--")),IFERROR(_xlfn.TEXTJOIN(,FALSE,VLOOKUP(A166,'Benchmark Index'!$C$6:$D$8,2,0),VLOOKUP(B166,'Benchmark Index'!$G$6:$H$11,2,0),VLOOKUP(C166,'Benchmark Index'!$K$6:$L$15,2,0),VLOOKUP(D166,'Benchmark Index'!$O$6:$P$36,2,0),VLOOKUP(E166,'Benchmark Index'!$S$6:$T$106,2,0),H166),"--")))</f>
        <v>--</v>
      </c>
      <c r="J166" s="661" t="str">
        <f t="shared" si="47"/>
        <v>--</v>
      </c>
      <c r="K166" s="642" t="str">
        <f t="shared" si="48"/>
        <v>--</v>
      </c>
      <c r="L166" s="642" t="str">
        <f t="shared" si="49"/>
        <v>--</v>
      </c>
    </row>
    <row r="167" spans="1:12" x14ac:dyDescent="0.25">
      <c r="A167" s="638"/>
      <c r="B167" s="638"/>
      <c r="C167" s="638"/>
      <c r="D167" s="637"/>
      <c r="E167" s="637"/>
      <c r="G167" s="637"/>
      <c r="H167" s="641"/>
      <c r="I167" s="659" t="str">
        <f>IF(AND(B167='Benchmark Index'!$G$6,A167='Benchmark Index'!$C$6),(IFERROR(_xlfn.TEXTJOIN(,FALSE,VLOOKUP(A167,'Benchmark Index'!$C$6:$D$8,2,0),VLOOKUP(B167,'Benchmark Index'!$G$6:$H$11,2,0),H167),"--")),IF(A167="BS",(IFERROR(_xlfn.TEXTJOIN(,FALSE,VLOOKUP(A167,'Benchmark Index'!$C$6:$D$8,2,0),H167),"--")),IFERROR(_xlfn.TEXTJOIN(,FALSE,VLOOKUP(A167,'Benchmark Index'!$C$6:$D$8,2,0),VLOOKUP(B167,'Benchmark Index'!$G$6:$H$11,2,0),VLOOKUP(C167,'Benchmark Index'!$K$6:$L$15,2,0),VLOOKUP(D167,'Benchmark Index'!$O$6:$P$36,2,0),VLOOKUP(E167,'Benchmark Index'!$S$6:$T$106,2,0),H167),"--")))</f>
        <v>--</v>
      </c>
      <c r="J167" s="661" t="str">
        <f t="shared" si="47"/>
        <v>--</v>
      </c>
      <c r="K167" s="642" t="str">
        <f t="shared" si="48"/>
        <v>--</v>
      </c>
      <c r="L167" s="642" t="str">
        <f t="shared" si="49"/>
        <v>--</v>
      </c>
    </row>
    <row r="168" spans="1:12" x14ac:dyDescent="0.25">
      <c r="A168" s="638"/>
      <c r="B168" s="638"/>
      <c r="C168" s="638"/>
      <c r="D168" s="637"/>
      <c r="E168" s="637"/>
      <c r="G168" s="637"/>
      <c r="H168" s="641"/>
      <c r="I168" s="659" t="str">
        <f>IF(AND(B168='Benchmark Index'!$G$6,A168='Benchmark Index'!$C$6),(IFERROR(_xlfn.TEXTJOIN(,FALSE,VLOOKUP(A168,'Benchmark Index'!$C$6:$D$8,2,0),VLOOKUP(B168,'Benchmark Index'!$G$6:$H$11,2,0),H168),"--")),IF(A168="BS",(IFERROR(_xlfn.TEXTJOIN(,FALSE,VLOOKUP(A168,'Benchmark Index'!$C$6:$D$8,2,0),H168),"--")),IFERROR(_xlfn.TEXTJOIN(,FALSE,VLOOKUP(A168,'Benchmark Index'!$C$6:$D$8,2,0),VLOOKUP(B168,'Benchmark Index'!$G$6:$H$11,2,0),VLOOKUP(C168,'Benchmark Index'!$K$6:$L$15,2,0),VLOOKUP(D168,'Benchmark Index'!$O$6:$P$36,2,0),VLOOKUP(E168,'Benchmark Index'!$S$6:$T$106,2,0),H168),"--")))</f>
        <v>--</v>
      </c>
      <c r="J168" s="661" t="str">
        <f t="shared" si="47"/>
        <v>--</v>
      </c>
      <c r="K168" s="642" t="str">
        <f t="shared" si="48"/>
        <v>--</v>
      </c>
      <c r="L168" s="642" t="str">
        <f t="shared" si="49"/>
        <v>--</v>
      </c>
    </row>
    <row r="169" spans="1:12" x14ac:dyDescent="0.25">
      <c r="A169" s="638"/>
      <c r="B169" s="638"/>
      <c r="C169" s="638"/>
      <c r="D169" s="637"/>
      <c r="E169" s="637"/>
      <c r="G169" s="637"/>
      <c r="H169" s="641"/>
      <c r="I169" s="659" t="str">
        <f>IF(AND(B169='Benchmark Index'!$G$6,A169='Benchmark Index'!$C$6),(IFERROR(_xlfn.TEXTJOIN(,FALSE,VLOOKUP(A169,'Benchmark Index'!$C$6:$D$8,2,0),VLOOKUP(B169,'Benchmark Index'!$G$6:$H$11,2,0),H169),"--")),IF(A169="BS",(IFERROR(_xlfn.TEXTJOIN(,FALSE,VLOOKUP(A169,'Benchmark Index'!$C$6:$D$8,2,0),H169),"--")),IFERROR(_xlfn.TEXTJOIN(,FALSE,VLOOKUP(A169,'Benchmark Index'!$C$6:$D$8,2,0),VLOOKUP(B169,'Benchmark Index'!$G$6:$H$11,2,0),VLOOKUP(C169,'Benchmark Index'!$K$6:$L$15,2,0),VLOOKUP(D169,'Benchmark Index'!$O$6:$P$36,2,0),VLOOKUP(E169,'Benchmark Index'!$S$6:$T$106,2,0),H169),"--")))</f>
        <v>--</v>
      </c>
      <c r="J169" s="661" t="str">
        <f t="shared" si="47"/>
        <v>--</v>
      </c>
      <c r="K169" s="642" t="str">
        <f t="shared" si="48"/>
        <v>--</v>
      </c>
      <c r="L169" s="642" t="str">
        <f t="shared" si="49"/>
        <v>--</v>
      </c>
    </row>
    <row r="170" spans="1:12" x14ac:dyDescent="0.25">
      <c r="A170" s="638"/>
      <c r="B170" s="638"/>
      <c r="C170" s="638"/>
      <c r="D170" s="637"/>
      <c r="E170" s="637"/>
      <c r="G170" s="637"/>
      <c r="H170" s="641"/>
      <c r="I170" s="659" t="str">
        <f>IF(AND(B170='Benchmark Index'!$G$6,A170='Benchmark Index'!$C$6),(IFERROR(_xlfn.TEXTJOIN(,FALSE,VLOOKUP(A170,'Benchmark Index'!$C$6:$D$8,2,0),VLOOKUP(B170,'Benchmark Index'!$G$6:$H$11,2,0),H170),"--")),IF(A170="BS",(IFERROR(_xlfn.TEXTJOIN(,FALSE,VLOOKUP(A170,'Benchmark Index'!$C$6:$D$8,2,0),H170),"--")),IFERROR(_xlfn.TEXTJOIN(,FALSE,VLOOKUP(A170,'Benchmark Index'!$C$6:$D$8,2,0),VLOOKUP(B170,'Benchmark Index'!$G$6:$H$11,2,0),VLOOKUP(C170,'Benchmark Index'!$K$6:$L$15,2,0),VLOOKUP(D170,'Benchmark Index'!$O$6:$P$36,2,0),VLOOKUP(E170,'Benchmark Index'!$S$6:$T$106,2,0),H170),"--")))</f>
        <v>--</v>
      </c>
      <c r="J170" s="661" t="str">
        <f t="shared" si="47"/>
        <v>--</v>
      </c>
      <c r="K170" s="642" t="str">
        <f t="shared" si="48"/>
        <v>--</v>
      </c>
      <c r="L170" s="642" t="str">
        <f t="shared" si="49"/>
        <v>--</v>
      </c>
    </row>
    <row r="171" spans="1:12" x14ac:dyDescent="0.25">
      <c r="A171" s="638"/>
      <c r="B171" s="638"/>
      <c r="C171" s="638"/>
      <c r="D171" s="637"/>
      <c r="E171" s="637"/>
      <c r="G171" s="637"/>
      <c r="H171" s="641"/>
      <c r="I171" s="659" t="str">
        <f>IF(AND(B171='Benchmark Index'!$G$6,A171='Benchmark Index'!$C$6),(IFERROR(_xlfn.TEXTJOIN(,FALSE,VLOOKUP(A171,'Benchmark Index'!$C$6:$D$8,2,0),VLOOKUP(B171,'Benchmark Index'!$G$6:$H$11,2,0),H171),"--")),IF(A171="BS",(IFERROR(_xlfn.TEXTJOIN(,FALSE,VLOOKUP(A171,'Benchmark Index'!$C$6:$D$8,2,0),H171),"--")),IFERROR(_xlfn.TEXTJOIN(,FALSE,VLOOKUP(A171,'Benchmark Index'!$C$6:$D$8,2,0),VLOOKUP(B171,'Benchmark Index'!$G$6:$H$11,2,0),VLOOKUP(C171,'Benchmark Index'!$K$6:$L$15,2,0),VLOOKUP(D171,'Benchmark Index'!$O$6:$P$36,2,0),VLOOKUP(E171,'Benchmark Index'!$S$6:$T$106,2,0),H171),"--")))</f>
        <v>--</v>
      </c>
      <c r="J171" s="661" t="str">
        <f t="shared" si="47"/>
        <v>--</v>
      </c>
      <c r="K171" s="642" t="str">
        <f t="shared" si="48"/>
        <v>--</v>
      </c>
      <c r="L171" s="642" t="str">
        <f t="shared" si="49"/>
        <v>--</v>
      </c>
    </row>
    <row r="172" spans="1:12" x14ac:dyDescent="0.25">
      <c r="A172" s="638"/>
      <c r="B172" s="638"/>
      <c r="C172" s="638"/>
      <c r="D172" s="637"/>
      <c r="E172" s="637"/>
      <c r="G172" s="637"/>
      <c r="H172" s="641"/>
      <c r="I172" s="659" t="str">
        <f>IF(AND(B172='Benchmark Index'!$G$6,A172='Benchmark Index'!$C$6),(IFERROR(_xlfn.TEXTJOIN(,FALSE,VLOOKUP(A172,'Benchmark Index'!$C$6:$D$8,2,0),VLOOKUP(B172,'Benchmark Index'!$G$6:$H$11,2,0),H172),"--")),IF(A172="BS",(IFERROR(_xlfn.TEXTJOIN(,FALSE,VLOOKUP(A172,'Benchmark Index'!$C$6:$D$8,2,0),H172),"--")),IFERROR(_xlfn.TEXTJOIN(,FALSE,VLOOKUP(A172,'Benchmark Index'!$C$6:$D$8,2,0),VLOOKUP(B172,'Benchmark Index'!$G$6:$H$11,2,0),VLOOKUP(C172,'Benchmark Index'!$K$6:$L$15,2,0),VLOOKUP(D172,'Benchmark Index'!$O$6:$P$36,2,0),VLOOKUP(E172,'Benchmark Index'!$S$6:$T$106,2,0),H172),"--")))</f>
        <v>--</v>
      </c>
      <c r="J172" s="661" t="str">
        <f t="shared" si="47"/>
        <v>--</v>
      </c>
      <c r="K172" s="642" t="str">
        <f t="shared" si="48"/>
        <v>--</v>
      </c>
      <c r="L172" s="642" t="str">
        <f t="shared" si="49"/>
        <v>--</v>
      </c>
    </row>
    <row r="173" spans="1:12" x14ac:dyDescent="0.25">
      <c r="A173" s="638"/>
      <c r="B173" s="638"/>
      <c r="C173" s="638"/>
      <c r="D173" s="637"/>
      <c r="E173" s="637"/>
      <c r="G173" s="637"/>
      <c r="H173" s="641"/>
      <c r="I173" s="659" t="str">
        <f>IF(AND(B173='Benchmark Index'!$G$6,A173='Benchmark Index'!$C$6),(IFERROR(_xlfn.TEXTJOIN(,FALSE,VLOOKUP(A173,'Benchmark Index'!$C$6:$D$8,2,0),VLOOKUP(B173,'Benchmark Index'!$G$6:$H$11,2,0),H173),"--")),IF(A173="BS",(IFERROR(_xlfn.TEXTJOIN(,FALSE,VLOOKUP(A173,'Benchmark Index'!$C$6:$D$8,2,0),H173),"--")),IFERROR(_xlfn.TEXTJOIN(,FALSE,VLOOKUP(A173,'Benchmark Index'!$C$6:$D$8,2,0),VLOOKUP(B173,'Benchmark Index'!$G$6:$H$11,2,0),VLOOKUP(C173,'Benchmark Index'!$K$6:$L$15,2,0),VLOOKUP(D173,'Benchmark Index'!$O$6:$P$36,2,0),VLOOKUP(E173,'Benchmark Index'!$S$6:$T$106,2,0),H173),"--")))</f>
        <v>--</v>
      </c>
      <c r="J173" s="661" t="str">
        <f t="shared" si="47"/>
        <v>--</v>
      </c>
      <c r="K173" s="642" t="str">
        <f t="shared" si="48"/>
        <v>--</v>
      </c>
      <c r="L173" s="642" t="str">
        <f t="shared" si="49"/>
        <v>--</v>
      </c>
    </row>
    <row r="174" spans="1:12" x14ac:dyDescent="0.25">
      <c r="A174" s="638"/>
      <c r="B174" s="638"/>
      <c r="C174" s="638"/>
      <c r="D174" s="637"/>
      <c r="E174" s="637"/>
      <c r="G174" s="637"/>
      <c r="H174" s="641"/>
      <c r="I174" s="659" t="str">
        <f>IF(AND(B174='Benchmark Index'!$G$6,A174='Benchmark Index'!$C$6),(IFERROR(_xlfn.TEXTJOIN(,FALSE,VLOOKUP(A174,'Benchmark Index'!$C$6:$D$8,2,0),VLOOKUP(B174,'Benchmark Index'!$G$6:$H$11,2,0),H174),"--")),IF(A174="BS",(IFERROR(_xlfn.TEXTJOIN(,FALSE,VLOOKUP(A174,'Benchmark Index'!$C$6:$D$8,2,0),H174),"--")),IFERROR(_xlfn.TEXTJOIN(,FALSE,VLOOKUP(A174,'Benchmark Index'!$C$6:$D$8,2,0),VLOOKUP(B174,'Benchmark Index'!$G$6:$H$11,2,0),VLOOKUP(C174,'Benchmark Index'!$K$6:$L$15,2,0),VLOOKUP(D174,'Benchmark Index'!$O$6:$P$36,2,0),VLOOKUP(E174,'Benchmark Index'!$S$6:$T$106,2,0),H174),"--")))</f>
        <v>--</v>
      </c>
      <c r="J174" s="661" t="str">
        <f t="shared" si="47"/>
        <v>--</v>
      </c>
      <c r="K174" s="642" t="str">
        <f t="shared" si="48"/>
        <v>--</v>
      </c>
      <c r="L174" s="642" t="str">
        <f t="shared" si="49"/>
        <v>--</v>
      </c>
    </row>
    <row r="175" spans="1:12" x14ac:dyDescent="0.25">
      <c r="A175" s="638"/>
      <c r="B175" s="638"/>
      <c r="C175" s="638"/>
      <c r="D175" s="637"/>
      <c r="E175" s="637"/>
      <c r="G175" s="637"/>
      <c r="H175" s="641"/>
      <c r="I175" s="659" t="str">
        <f>IF(AND(B175='Benchmark Index'!$G$6,A175='Benchmark Index'!$C$6),(IFERROR(_xlfn.TEXTJOIN(,FALSE,VLOOKUP(A175,'Benchmark Index'!$C$6:$D$8,2,0),VLOOKUP(B175,'Benchmark Index'!$G$6:$H$11,2,0),H175),"--")),IF(A175="BS",(IFERROR(_xlfn.TEXTJOIN(,FALSE,VLOOKUP(A175,'Benchmark Index'!$C$6:$D$8,2,0),H175),"--")),IFERROR(_xlfn.TEXTJOIN(,FALSE,VLOOKUP(A175,'Benchmark Index'!$C$6:$D$8,2,0),VLOOKUP(B175,'Benchmark Index'!$G$6:$H$11,2,0),VLOOKUP(C175,'Benchmark Index'!$K$6:$L$15,2,0),VLOOKUP(D175,'Benchmark Index'!$O$6:$P$36,2,0),VLOOKUP(E175,'Benchmark Index'!$S$6:$T$106,2,0),H175),"--")))</f>
        <v>--</v>
      </c>
      <c r="J175" s="661" t="str">
        <f t="shared" si="47"/>
        <v>--</v>
      </c>
      <c r="K175" s="642" t="str">
        <f t="shared" si="48"/>
        <v>--</v>
      </c>
      <c r="L175" s="642" t="str">
        <f t="shared" si="49"/>
        <v>--</v>
      </c>
    </row>
    <row r="176" spans="1:12" x14ac:dyDescent="0.25">
      <c r="A176" s="638"/>
      <c r="B176" s="638"/>
      <c r="C176" s="638"/>
      <c r="D176" s="637"/>
      <c r="E176" s="637"/>
      <c r="G176" s="637"/>
      <c r="H176" s="641"/>
      <c r="I176" s="659" t="str">
        <f>IF(AND(B176='Benchmark Index'!$G$6,A176='Benchmark Index'!$C$6),(IFERROR(_xlfn.TEXTJOIN(,FALSE,VLOOKUP(A176,'Benchmark Index'!$C$6:$D$8,2,0),VLOOKUP(B176,'Benchmark Index'!$G$6:$H$11,2,0),H176),"--")),IF(A176="BS",(IFERROR(_xlfn.TEXTJOIN(,FALSE,VLOOKUP(A176,'Benchmark Index'!$C$6:$D$8,2,0),H176),"--")),IFERROR(_xlfn.TEXTJOIN(,FALSE,VLOOKUP(A176,'Benchmark Index'!$C$6:$D$8,2,0),VLOOKUP(B176,'Benchmark Index'!$G$6:$H$11,2,0),VLOOKUP(C176,'Benchmark Index'!$K$6:$L$15,2,0),VLOOKUP(D176,'Benchmark Index'!$O$6:$P$36,2,0),VLOOKUP(E176,'Benchmark Index'!$S$6:$T$106,2,0),H176),"--")))</f>
        <v>--</v>
      </c>
      <c r="J176" s="661" t="str">
        <f t="shared" si="47"/>
        <v>--</v>
      </c>
      <c r="K176" s="642" t="str">
        <f t="shared" si="48"/>
        <v>--</v>
      </c>
      <c r="L176" s="642" t="str">
        <f t="shared" si="49"/>
        <v>--</v>
      </c>
    </row>
    <row r="177" spans="1:12" x14ac:dyDescent="0.25">
      <c r="A177" s="638"/>
      <c r="B177" s="638"/>
      <c r="C177" s="638"/>
      <c r="D177" s="637"/>
      <c r="E177" s="637"/>
      <c r="G177" s="637"/>
      <c r="H177" s="641"/>
      <c r="I177" s="659" t="str">
        <f>IF(AND(B177='Benchmark Index'!$G$6,A177='Benchmark Index'!$C$6),(IFERROR(_xlfn.TEXTJOIN(,FALSE,VLOOKUP(A177,'Benchmark Index'!$C$6:$D$8,2,0),VLOOKUP(B177,'Benchmark Index'!$G$6:$H$11,2,0),H177),"--")),IF(A177="BS",(IFERROR(_xlfn.TEXTJOIN(,FALSE,VLOOKUP(A177,'Benchmark Index'!$C$6:$D$8,2,0),H177),"--")),IFERROR(_xlfn.TEXTJOIN(,FALSE,VLOOKUP(A177,'Benchmark Index'!$C$6:$D$8,2,0),VLOOKUP(B177,'Benchmark Index'!$G$6:$H$11,2,0),VLOOKUP(C177,'Benchmark Index'!$K$6:$L$15,2,0),VLOOKUP(D177,'Benchmark Index'!$O$6:$P$36,2,0),VLOOKUP(E177,'Benchmark Index'!$S$6:$T$106,2,0),H177),"--")))</f>
        <v>--</v>
      </c>
      <c r="J177" s="661" t="str">
        <f t="shared" si="47"/>
        <v>--</v>
      </c>
      <c r="K177" s="642" t="str">
        <f t="shared" si="48"/>
        <v>--</v>
      </c>
      <c r="L177" s="642" t="str">
        <f t="shared" si="49"/>
        <v>--</v>
      </c>
    </row>
    <row r="178" spans="1:12" x14ac:dyDescent="0.25">
      <c r="A178" s="638"/>
      <c r="B178" s="638"/>
      <c r="C178" s="638"/>
      <c r="D178" s="637"/>
      <c r="E178" s="637"/>
      <c r="G178" s="637"/>
      <c r="H178" s="641"/>
      <c r="I178" s="659" t="str">
        <f>IF(AND(B178='Benchmark Index'!$G$6,A178='Benchmark Index'!$C$6),(IFERROR(_xlfn.TEXTJOIN(,FALSE,VLOOKUP(A178,'Benchmark Index'!$C$6:$D$8,2,0),VLOOKUP(B178,'Benchmark Index'!$G$6:$H$11,2,0),H178),"--")),IF(A178="BS",(IFERROR(_xlfn.TEXTJOIN(,FALSE,VLOOKUP(A178,'Benchmark Index'!$C$6:$D$8,2,0),H178),"--")),IFERROR(_xlfn.TEXTJOIN(,FALSE,VLOOKUP(A178,'Benchmark Index'!$C$6:$D$8,2,0),VLOOKUP(B178,'Benchmark Index'!$G$6:$H$11,2,0),VLOOKUP(C178,'Benchmark Index'!$K$6:$L$15,2,0),VLOOKUP(D178,'Benchmark Index'!$O$6:$P$36,2,0),VLOOKUP(E178,'Benchmark Index'!$S$6:$T$106,2,0),H178),"--")))</f>
        <v>--</v>
      </c>
      <c r="J178" s="661" t="str">
        <f t="shared" si="47"/>
        <v>--</v>
      </c>
      <c r="K178" s="642" t="str">
        <f t="shared" si="48"/>
        <v>--</v>
      </c>
      <c r="L178" s="642" t="str">
        <f t="shared" si="49"/>
        <v>--</v>
      </c>
    </row>
    <row r="179" spans="1:12" x14ac:dyDescent="0.25">
      <c r="A179" s="638"/>
      <c r="B179" s="638"/>
      <c r="C179" s="638"/>
      <c r="D179" s="637"/>
      <c r="E179" s="637"/>
      <c r="G179" s="637"/>
      <c r="H179" s="641"/>
      <c r="I179" s="659" t="str">
        <f>IF(AND(B179='Benchmark Index'!$G$6,A179='Benchmark Index'!$C$6),(IFERROR(_xlfn.TEXTJOIN(,FALSE,VLOOKUP(A179,'Benchmark Index'!$C$6:$D$8,2,0),VLOOKUP(B179,'Benchmark Index'!$G$6:$H$11,2,0),H179),"--")),IF(A179="BS",(IFERROR(_xlfn.TEXTJOIN(,FALSE,VLOOKUP(A179,'Benchmark Index'!$C$6:$D$8,2,0),H179),"--")),IFERROR(_xlfn.TEXTJOIN(,FALSE,VLOOKUP(A179,'Benchmark Index'!$C$6:$D$8,2,0),VLOOKUP(B179,'Benchmark Index'!$G$6:$H$11,2,0),VLOOKUP(C179,'Benchmark Index'!$K$6:$L$15,2,0),VLOOKUP(D179,'Benchmark Index'!$O$6:$P$36,2,0),VLOOKUP(E179,'Benchmark Index'!$S$6:$T$106,2,0),H179),"--")))</f>
        <v>--</v>
      </c>
      <c r="J179" s="661" t="str">
        <f t="shared" si="47"/>
        <v>--</v>
      </c>
      <c r="K179" s="642" t="str">
        <f t="shared" si="48"/>
        <v>--</v>
      </c>
      <c r="L179" s="642" t="str">
        <f t="shared" si="49"/>
        <v>--</v>
      </c>
    </row>
    <row r="180" spans="1:12" x14ac:dyDescent="0.25">
      <c r="A180" s="638"/>
      <c r="B180" s="638"/>
      <c r="C180" s="638"/>
      <c r="D180" s="637"/>
      <c r="E180" s="637"/>
      <c r="G180" s="637"/>
      <c r="H180" s="641"/>
      <c r="I180" s="659" t="str">
        <f>IF(AND(B180='Benchmark Index'!$G$6,A180='Benchmark Index'!$C$6),(IFERROR(_xlfn.TEXTJOIN(,FALSE,VLOOKUP(A180,'Benchmark Index'!$C$6:$D$8,2,0),VLOOKUP(B180,'Benchmark Index'!$G$6:$H$11,2,0),H180),"--")),IF(A180="BS",(IFERROR(_xlfn.TEXTJOIN(,FALSE,VLOOKUP(A180,'Benchmark Index'!$C$6:$D$8,2,0),H180),"--")),IFERROR(_xlfn.TEXTJOIN(,FALSE,VLOOKUP(A180,'Benchmark Index'!$C$6:$D$8,2,0),VLOOKUP(B180,'Benchmark Index'!$G$6:$H$11,2,0),VLOOKUP(C180,'Benchmark Index'!$K$6:$L$15,2,0),VLOOKUP(D180,'Benchmark Index'!$O$6:$P$36,2,0),VLOOKUP(E180,'Benchmark Index'!$S$6:$T$106,2,0),H180),"--")))</f>
        <v>--</v>
      </c>
      <c r="J180" s="661" t="str">
        <f t="shared" si="47"/>
        <v>--</v>
      </c>
      <c r="K180" s="642" t="str">
        <f t="shared" si="48"/>
        <v>--</v>
      </c>
      <c r="L180" s="642" t="str">
        <f t="shared" si="49"/>
        <v>--</v>
      </c>
    </row>
    <row r="181" spans="1:12" x14ac:dyDescent="0.25">
      <c r="A181" s="638"/>
      <c r="B181" s="638"/>
      <c r="C181" s="638"/>
      <c r="D181" s="637"/>
      <c r="E181" s="637"/>
      <c r="G181" s="637"/>
      <c r="H181" s="641"/>
      <c r="I181" s="659" t="str">
        <f>IF(AND(B181='Benchmark Index'!$G$6,A181='Benchmark Index'!$C$6),(IFERROR(_xlfn.TEXTJOIN(,FALSE,VLOOKUP(A181,'Benchmark Index'!$C$6:$D$8,2,0),VLOOKUP(B181,'Benchmark Index'!$G$6:$H$11,2,0),H181),"--")),IF(A181="BS",(IFERROR(_xlfn.TEXTJOIN(,FALSE,VLOOKUP(A181,'Benchmark Index'!$C$6:$D$8,2,0),H181),"--")),IFERROR(_xlfn.TEXTJOIN(,FALSE,VLOOKUP(A181,'Benchmark Index'!$C$6:$D$8,2,0),VLOOKUP(B181,'Benchmark Index'!$G$6:$H$11,2,0),VLOOKUP(C181,'Benchmark Index'!$K$6:$L$15,2,0),VLOOKUP(D181,'Benchmark Index'!$O$6:$P$36,2,0),VLOOKUP(E181,'Benchmark Index'!$S$6:$T$106,2,0),H181),"--")))</f>
        <v>--</v>
      </c>
      <c r="J181" s="661" t="str">
        <f t="shared" si="47"/>
        <v>--</v>
      </c>
      <c r="K181" s="642" t="str">
        <f t="shared" si="48"/>
        <v>--</v>
      </c>
      <c r="L181" s="642" t="str">
        <f t="shared" si="49"/>
        <v>--</v>
      </c>
    </row>
    <row r="182" spans="1:12" x14ac:dyDescent="0.25">
      <c r="A182" s="638"/>
      <c r="B182" s="638"/>
      <c r="C182" s="638"/>
      <c r="D182" s="637"/>
      <c r="E182" s="637"/>
      <c r="G182" s="637"/>
      <c r="H182" s="641"/>
      <c r="I182" s="659" t="str">
        <f>IF(AND(B182='Benchmark Index'!$G$6,A182='Benchmark Index'!$C$6),(IFERROR(_xlfn.TEXTJOIN(,FALSE,VLOOKUP(A182,'Benchmark Index'!$C$6:$D$8,2,0),VLOOKUP(B182,'Benchmark Index'!$G$6:$H$11,2,0),H182),"--")),IF(A182="BS",(IFERROR(_xlfn.TEXTJOIN(,FALSE,VLOOKUP(A182,'Benchmark Index'!$C$6:$D$8,2,0),H182),"--")),IFERROR(_xlfn.TEXTJOIN(,FALSE,VLOOKUP(A182,'Benchmark Index'!$C$6:$D$8,2,0),VLOOKUP(B182,'Benchmark Index'!$G$6:$H$11,2,0),VLOOKUP(C182,'Benchmark Index'!$K$6:$L$15,2,0),VLOOKUP(D182,'Benchmark Index'!$O$6:$P$36,2,0),VLOOKUP(E182,'Benchmark Index'!$S$6:$T$106,2,0),H182),"--")))</f>
        <v>--</v>
      </c>
      <c r="J182" s="661" t="str">
        <f t="shared" si="47"/>
        <v>--</v>
      </c>
      <c r="K182" s="642" t="str">
        <f t="shared" si="48"/>
        <v>--</v>
      </c>
      <c r="L182" s="642" t="str">
        <f t="shared" si="49"/>
        <v>--</v>
      </c>
    </row>
    <row r="183" spans="1:12" x14ac:dyDescent="0.25">
      <c r="A183" s="638"/>
      <c r="B183" s="638"/>
      <c r="C183" s="638"/>
      <c r="D183" s="637"/>
      <c r="E183" s="637"/>
      <c r="G183" s="637"/>
      <c r="H183" s="641"/>
      <c r="I183" s="659" t="str">
        <f>IF(AND(B183='Benchmark Index'!$G$6,A183='Benchmark Index'!$C$6),(IFERROR(_xlfn.TEXTJOIN(,FALSE,VLOOKUP(A183,'Benchmark Index'!$C$6:$D$8,2,0),VLOOKUP(B183,'Benchmark Index'!$G$6:$H$11,2,0),H183),"--")),IF(A183="BS",(IFERROR(_xlfn.TEXTJOIN(,FALSE,VLOOKUP(A183,'Benchmark Index'!$C$6:$D$8,2,0),H183),"--")),IFERROR(_xlfn.TEXTJOIN(,FALSE,VLOOKUP(A183,'Benchmark Index'!$C$6:$D$8,2,0),VLOOKUP(B183,'Benchmark Index'!$G$6:$H$11,2,0),VLOOKUP(C183,'Benchmark Index'!$K$6:$L$15,2,0),VLOOKUP(D183,'Benchmark Index'!$O$6:$P$36,2,0),VLOOKUP(E183,'Benchmark Index'!$S$6:$T$106,2,0),H183),"--")))</f>
        <v>--</v>
      </c>
      <c r="J183" s="661" t="str">
        <f t="shared" si="47"/>
        <v>--</v>
      </c>
      <c r="K183" s="642" t="str">
        <f t="shared" si="48"/>
        <v>--</v>
      </c>
      <c r="L183" s="642" t="str">
        <f t="shared" si="49"/>
        <v>--</v>
      </c>
    </row>
    <row r="184" spans="1:12" x14ac:dyDescent="0.25">
      <c r="A184" s="638"/>
      <c r="B184" s="638"/>
      <c r="C184" s="638"/>
      <c r="D184" s="637"/>
      <c r="E184" s="637"/>
      <c r="G184" s="637"/>
      <c r="H184" s="641"/>
      <c r="I184" s="659" t="str">
        <f>IF(AND(B184='Benchmark Index'!$G$6,A184='Benchmark Index'!$C$6),(IFERROR(_xlfn.TEXTJOIN(,FALSE,VLOOKUP(A184,'Benchmark Index'!$C$6:$D$8,2,0),VLOOKUP(B184,'Benchmark Index'!$G$6:$H$11,2,0),H184),"--")),IF(A184="BS",(IFERROR(_xlfn.TEXTJOIN(,FALSE,VLOOKUP(A184,'Benchmark Index'!$C$6:$D$8,2,0),H184),"--")),IFERROR(_xlfn.TEXTJOIN(,FALSE,VLOOKUP(A184,'Benchmark Index'!$C$6:$D$8,2,0),VLOOKUP(B184,'Benchmark Index'!$G$6:$H$11,2,0),VLOOKUP(C184,'Benchmark Index'!$K$6:$L$15,2,0),VLOOKUP(D184,'Benchmark Index'!$O$6:$P$36,2,0),VLOOKUP(E184,'Benchmark Index'!$S$6:$T$106,2,0),H184),"--")))</f>
        <v>--</v>
      </c>
      <c r="J184" s="661" t="str">
        <f t="shared" si="47"/>
        <v>--</v>
      </c>
      <c r="K184" s="642" t="str">
        <f t="shared" si="48"/>
        <v>--</v>
      </c>
      <c r="L184" s="642" t="str">
        <f t="shared" si="49"/>
        <v>--</v>
      </c>
    </row>
    <row r="185" spans="1:12" x14ac:dyDescent="0.25">
      <c r="A185" s="638"/>
      <c r="B185" s="638"/>
      <c r="C185" s="638"/>
      <c r="D185" s="637"/>
      <c r="E185" s="637"/>
      <c r="G185" s="637"/>
      <c r="H185" s="641"/>
      <c r="I185" s="659" t="str">
        <f>IF(AND(B185='Benchmark Index'!$G$6,A185='Benchmark Index'!$C$6),(IFERROR(_xlfn.TEXTJOIN(,FALSE,VLOOKUP(A185,'Benchmark Index'!$C$6:$D$8,2,0),VLOOKUP(B185,'Benchmark Index'!$G$6:$H$11,2,0),H185),"--")),IF(A185="BS",(IFERROR(_xlfn.TEXTJOIN(,FALSE,VLOOKUP(A185,'Benchmark Index'!$C$6:$D$8,2,0),H185),"--")),IFERROR(_xlfn.TEXTJOIN(,FALSE,VLOOKUP(A185,'Benchmark Index'!$C$6:$D$8,2,0),VLOOKUP(B185,'Benchmark Index'!$G$6:$H$11,2,0),VLOOKUP(C185,'Benchmark Index'!$K$6:$L$15,2,0),VLOOKUP(D185,'Benchmark Index'!$O$6:$P$36,2,0),VLOOKUP(E185,'Benchmark Index'!$S$6:$T$106,2,0),H185),"--")))</f>
        <v>--</v>
      </c>
      <c r="J185" s="661" t="str">
        <f t="shared" si="47"/>
        <v>--</v>
      </c>
      <c r="K185" s="642" t="str">
        <f t="shared" si="48"/>
        <v>--</v>
      </c>
      <c r="L185" s="642" t="str">
        <f t="shared" si="49"/>
        <v>--</v>
      </c>
    </row>
    <row r="186" spans="1:12" x14ac:dyDescent="0.25">
      <c r="A186" s="638"/>
      <c r="B186" s="638"/>
      <c r="C186" s="638"/>
      <c r="D186" s="637"/>
      <c r="E186" s="637"/>
      <c r="G186" s="637"/>
      <c r="H186" s="641"/>
      <c r="I186" s="659" t="str">
        <f>IF(AND(B186='Benchmark Index'!$G$6,A186='Benchmark Index'!$C$6),(IFERROR(_xlfn.TEXTJOIN(,FALSE,VLOOKUP(A186,'Benchmark Index'!$C$6:$D$8,2,0),VLOOKUP(B186,'Benchmark Index'!$G$6:$H$11,2,0),H186),"--")),IF(A186="BS",(IFERROR(_xlfn.TEXTJOIN(,FALSE,VLOOKUP(A186,'Benchmark Index'!$C$6:$D$8,2,0),H186),"--")),IFERROR(_xlfn.TEXTJOIN(,FALSE,VLOOKUP(A186,'Benchmark Index'!$C$6:$D$8,2,0),VLOOKUP(B186,'Benchmark Index'!$G$6:$H$11,2,0),VLOOKUP(C186,'Benchmark Index'!$K$6:$L$15,2,0),VLOOKUP(D186,'Benchmark Index'!$O$6:$P$36,2,0),VLOOKUP(E186,'Benchmark Index'!$S$6:$T$106,2,0),H186),"--")))</f>
        <v>--</v>
      </c>
      <c r="J186" s="661" t="str">
        <f t="shared" si="47"/>
        <v>--</v>
      </c>
      <c r="K186" s="642" t="str">
        <f t="shared" si="48"/>
        <v>--</v>
      </c>
      <c r="L186" s="642" t="str">
        <f t="shared" si="49"/>
        <v>--</v>
      </c>
    </row>
    <row r="187" spans="1:12" x14ac:dyDescent="0.25">
      <c r="A187" s="638"/>
      <c r="B187" s="638"/>
      <c r="C187" s="638"/>
      <c r="D187" s="637"/>
      <c r="E187" s="637"/>
      <c r="G187" s="637"/>
      <c r="H187" s="641"/>
      <c r="I187" s="659" t="str">
        <f>IF(AND(B187='Benchmark Index'!$G$6,A187='Benchmark Index'!$C$6),(IFERROR(_xlfn.TEXTJOIN(,FALSE,VLOOKUP(A187,'Benchmark Index'!$C$6:$D$8,2,0),VLOOKUP(B187,'Benchmark Index'!$G$6:$H$11,2,0),H187),"--")),IF(A187="BS",(IFERROR(_xlfn.TEXTJOIN(,FALSE,VLOOKUP(A187,'Benchmark Index'!$C$6:$D$8,2,0),H187),"--")),IFERROR(_xlfn.TEXTJOIN(,FALSE,VLOOKUP(A187,'Benchmark Index'!$C$6:$D$8,2,0),VLOOKUP(B187,'Benchmark Index'!$G$6:$H$11,2,0),VLOOKUP(C187,'Benchmark Index'!$K$6:$L$15,2,0),VLOOKUP(D187,'Benchmark Index'!$O$6:$P$36,2,0),VLOOKUP(E187,'Benchmark Index'!$S$6:$T$106,2,0),H187),"--")))</f>
        <v>--</v>
      </c>
      <c r="J187" s="661" t="str">
        <f t="shared" si="47"/>
        <v>--</v>
      </c>
      <c r="K187" s="642" t="str">
        <f t="shared" si="48"/>
        <v>--</v>
      </c>
      <c r="L187" s="642" t="str">
        <f t="shared" si="49"/>
        <v>--</v>
      </c>
    </row>
    <row r="188" spans="1:12" x14ac:dyDescent="0.25">
      <c r="A188" s="638"/>
      <c r="B188" s="638"/>
      <c r="C188" s="638"/>
      <c r="D188" s="637"/>
      <c r="E188" s="637"/>
      <c r="G188" s="637"/>
      <c r="H188" s="641"/>
      <c r="I188" s="659" t="str">
        <f>IF(AND(B188='Benchmark Index'!$G$6,A188='Benchmark Index'!$C$6),(IFERROR(_xlfn.TEXTJOIN(,FALSE,VLOOKUP(A188,'Benchmark Index'!$C$6:$D$8,2,0),VLOOKUP(B188,'Benchmark Index'!$G$6:$H$11,2,0),H188),"--")),IF(A188="BS",(IFERROR(_xlfn.TEXTJOIN(,FALSE,VLOOKUP(A188,'Benchmark Index'!$C$6:$D$8,2,0),H188),"--")),IFERROR(_xlfn.TEXTJOIN(,FALSE,VLOOKUP(A188,'Benchmark Index'!$C$6:$D$8,2,0),VLOOKUP(B188,'Benchmark Index'!$G$6:$H$11,2,0),VLOOKUP(C188,'Benchmark Index'!$K$6:$L$15,2,0),VLOOKUP(D188,'Benchmark Index'!$O$6:$P$36,2,0),VLOOKUP(E188,'Benchmark Index'!$S$6:$T$106,2,0),H188),"--")))</f>
        <v>--</v>
      </c>
      <c r="J188" s="661" t="str">
        <f t="shared" si="47"/>
        <v>--</v>
      </c>
      <c r="K188" s="642" t="str">
        <f t="shared" si="48"/>
        <v>--</v>
      </c>
      <c r="L188" s="642" t="str">
        <f t="shared" si="49"/>
        <v>--</v>
      </c>
    </row>
    <row r="189" spans="1:12" x14ac:dyDescent="0.25">
      <c r="A189" s="638"/>
      <c r="B189" s="638"/>
      <c r="C189" s="638"/>
      <c r="D189" s="637"/>
      <c r="E189" s="637"/>
      <c r="G189" s="637"/>
      <c r="H189" s="641"/>
      <c r="I189" s="659" t="str">
        <f>IF(AND(B189='Benchmark Index'!$G$6,A189='Benchmark Index'!$C$6),(IFERROR(_xlfn.TEXTJOIN(,FALSE,VLOOKUP(A189,'Benchmark Index'!$C$6:$D$8,2,0),VLOOKUP(B189,'Benchmark Index'!$G$6:$H$11,2,0),H189),"--")),IF(A189="BS",(IFERROR(_xlfn.TEXTJOIN(,FALSE,VLOOKUP(A189,'Benchmark Index'!$C$6:$D$8,2,0),H189),"--")),IFERROR(_xlfn.TEXTJOIN(,FALSE,VLOOKUP(A189,'Benchmark Index'!$C$6:$D$8,2,0),VLOOKUP(B189,'Benchmark Index'!$G$6:$H$11,2,0),VLOOKUP(C189,'Benchmark Index'!$K$6:$L$15,2,0),VLOOKUP(D189,'Benchmark Index'!$O$6:$P$36,2,0),VLOOKUP(E189,'Benchmark Index'!$S$6:$T$106,2,0),H189),"--")))</f>
        <v>--</v>
      </c>
      <c r="J189" s="661" t="str">
        <f t="shared" si="47"/>
        <v>--</v>
      </c>
      <c r="K189" s="642" t="str">
        <f t="shared" si="48"/>
        <v>--</v>
      </c>
      <c r="L189" s="642" t="str">
        <f t="shared" si="49"/>
        <v>--</v>
      </c>
    </row>
    <row r="190" spans="1:12" x14ac:dyDescent="0.25">
      <c r="A190" s="638"/>
      <c r="B190" s="638"/>
      <c r="C190" s="638"/>
      <c r="D190" s="637"/>
      <c r="E190" s="637"/>
      <c r="G190" s="637"/>
      <c r="H190" s="641"/>
      <c r="I190" s="659" t="str">
        <f>IF(AND(B190='Benchmark Index'!$G$6,A190='Benchmark Index'!$C$6),(IFERROR(_xlfn.TEXTJOIN(,FALSE,VLOOKUP(A190,'Benchmark Index'!$C$6:$D$8,2,0),VLOOKUP(B190,'Benchmark Index'!$G$6:$H$11,2,0),H190),"--")),IF(A190="BS",(IFERROR(_xlfn.TEXTJOIN(,FALSE,VLOOKUP(A190,'Benchmark Index'!$C$6:$D$8,2,0),H190),"--")),IFERROR(_xlfn.TEXTJOIN(,FALSE,VLOOKUP(A190,'Benchmark Index'!$C$6:$D$8,2,0),VLOOKUP(B190,'Benchmark Index'!$G$6:$H$11,2,0),VLOOKUP(C190,'Benchmark Index'!$K$6:$L$15,2,0),VLOOKUP(D190,'Benchmark Index'!$O$6:$P$36,2,0),VLOOKUP(E190,'Benchmark Index'!$S$6:$T$106,2,0),H190),"--")))</f>
        <v>--</v>
      </c>
      <c r="J190" s="661" t="str">
        <f t="shared" si="47"/>
        <v>--</v>
      </c>
      <c r="K190" s="642" t="str">
        <f t="shared" si="48"/>
        <v>--</v>
      </c>
      <c r="L190" s="642" t="str">
        <f t="shared" si="49"/>
        <v>--</v>
      </c>
    </row>
    <row r="191" spans="1:12" x14ac:dyDescent="0.25">
      <c r="A191" s="638"/>
      <c r="B191" s="638"/>
      <c r="C191" s="638"/>
      <c r="D191" s="637"/>
      <c r="E191" s="637"/>
      <c r="G191" s="637"/>
      <c r="H191" s="641"/>
      <c r="I191" s="659" t="str">
        <f>IF(AND(B191='Benchmark Index'!$G$6,A191='Benchmark Index'!$C$6),(IFERROR(_xlfn.TEXTJOIN(,FALSE,VLOOKUP(A191,'Benchmark Index'!$C$6:$D$8,2,0),VLOOKUP(B191,'Benchmark Index'!$G$6:$H$11,2,0),H191),"--")),IF(A191="BS",(IFERROR(_xlfn.TEXTJOIN(,FALSE,VLOOKUP(A191,'Benchmark Index'!$C$6:$D$8,2,0),H191),"--")),IFERROR(_xlfn.TEXTJOIN(,FALSE,VLOOKUP(A191,'Benchmark Index'!$C$6:$D$8,2,0),VLOOKUP(B191,'Benchmark Index'!$G$6:$H$11,2,0),VLOOKUP(C191,'Benchmark Index'!$K$6:$L$15,2,0),VLOOKUP(D191,'Benchmark Index'!$O$6:$P$36,2,0),VLOOKUP(E191,'Benchmark Index'!$S$6:$T$106,2,0),H191),"--")))</f>
        <v>--</v>
      </c>
      <c r="J191" s="661" t="str">
        <f t="shared" si="47"/>
        <v>--</v>
      </c>
      <c r="K191" s="642" t="str">
        <f t="shared" si="48"/>
        <v>--</v>
      </c>
      <c r="L191" s="642" t="str">
        <f t="shared" si="49"/>
        <v>--</v>
      </c>
    </row>
    <row r="192" spans="1:12" x14ac:dyDescent="0.25">
      <c r="A192" s="638"/>
      <c r="B192" s="638"/>
      <c r="C192" s="638"/>
      <c r="D192" s="637"/>
      <c r="E192" s="637"/>
      <c r="G192" s="637"/>
      <c r="H192" s="641"/>
      <c r="I192" s="659" t="str">
        <f>IF(AND(B192='Benchmark Index'!$G$6,A192='Benchmark Index'!$C$6),(IFERROR(_xlfn.TEXTJOIN(,FALSE,VLOOKUP(A192,'Benchmark Index'!$C$6:$D$8,2,0),VLOOKUP(B192,'Benchmark Index'!$G$6:$H$11,2,0),H192),"--")),IF(A192="BS",(IFERROR(_xlfn.TEXTJOIN(,FALSE,VLOOKUP(A192,'Benchmark Index'!$C$6:$D$8,2,0),H192),"--")),IFERROR(_xlfn.TEXTJOIN(,FALSE,VLOOKUP(A192,'Benchmark Index'!$C$6:$D$8,2,0),VLOOKUP(B192,'Benchmark Index'!$G$6:$H$11,2,0),VLOOKUP(C192,'Benchmark Index'!$K$6:$L$15,2,0),VLOOKUP(D192,'Benchmark Index'!$O$6:$P$36,2,0),VLOOKUP(E192,'Benchmark Index'!$S$6:$T$106,2,0),H192),"--")))</f>
        <v>--</v>
      </c>
      <c r="J192" s="661" t="str">
        <f t="shared" si="47"/>
        <v>--</v>
      </c>
      <c r="K192" s="642" t="str">
        <f t="shared" si="48"/>
        <v>--</v>
      </c>
      <c r="L192" s="642" t="str">
        <f t="shared" si="49"/>
        <v>--</v>
      </c>
    </row>
    <row r="193" spans="1:12" x14ac:dyDescent="0.25">
      <c r="A193" s="638"/>
      <c r="B193" s="638"/>
      <c r="C193" s="638"/>
      <c r="D193" s="637"/>
      <c r="E193" s="637"/>
      <c r="G193" s="637"/>
      <c r="H193" s="641"/>
      <c r="I193" s="659" t="str">
        <f>IF(AND(B193='Benchmark Index'!$G$6,A193='Benchmark Index'!$C$6),(IFERROR(_xlfn.TEXTJOIN(,FALSE,VLOOKUP(A193,'Benchmark Index'!$C$6:$D$8,2,0),VLOOKUP(B193,'Benchmark Index'!$G$6:$H$11,2,0),H193),"--")),IF(A193="BS",(IFERROR(_xlfn.TEXTJOIN(,FALSE,VLOOKUP(A193,'Benchmark Index'!$C$6:$D$8,2,0),H193),"--")),IFERROR(_xlfn.TEXTJOIN(,FALSE,VLOOKUP(A193,'Benchmark Index'!$C$6:$D$8,2,0),VLOOKUP(B193,'Benchmark Index'!$G$6:$H$11,2,0),VLOOKUP(C193,'Benchmark Index'!$K$6:$L$15,2,0),VLOOKUP(D193,'Benchmark Index'!$O$6:$P$36,2,0),VLOOKUP(E193,'Benchmark Index'!$S$6:$T$106,2,0),H193),"--")))</f>
        <v>--</v>
      </c>
      <c r="J193" s="661" t="str">
        <f t="shared" si="47"/>
        <v>--</v>
      </c>
      <c r="K193" s="642" t="str">
        <f t="shared" si="48"/>
        <v>--</v>
      </c>
      <c r="L193" s="642" t="str">
        <f t="shared" si="49"/>
        <v>--</v>
      </c>
    </row>
    <row r="194" spans="1:12" x14ac:dyDescent="0.25">
      <c r="A194" s="638"/>
      <c r="B194" s="638"/>
      <c r="C194" s="638"/>
      <c r="D194" s="637"/>
      <c r="E194" s="637"/>
      <c r="G194" s="637"/>
      <c r="H194" s="641"/>
      <c r="I194" s="659" t="str">
        <f>IF(AND(B194='Benchmark Index'!$G$6,A194='Benchmark Index'!$C$6),(IFERROR(_xlfn.TEXTJOIN(,FALSE,VLOOKUP(A194,'Benchmark Index'!$C$6:$D$8,2,0),VLOOKUP(B194,'Benchmark Index'!$G$6:$H$11,2,0),H194),"--")),IF(A194="BS",(IFERROR(_xlfn.TEXTJOIN(,FALSE,VLOOKUP(A194,'Benchmark Index'!$C$6:$D$8,2,0),H194),"--")),IFERROR(_xlfn.TEXTJOIN(,FALSE,VLOOKUP(A194,'Benchmark Index'!$C$6:$D$8,2,0),VLOOKUP(B194,'Benchmark Index'!$G$6:$H$11,2,0),VLOOKUP(C194,'Benchmark Index'!$K$6:$L$15,2,0),VLOOKUP(D194,'Benchmark Index'!$O$6:$P$36,2,0),VLOOKUP(E194,'Benchmark Index'!$S$6:$T$106,2,0),H194),"--")))</f>
        <v>--</v>
      </c>
      <c r="J194" s="661" t="str">
        <f t="shared" si="47"/>
        <v>--</v>
      </c>
      <c r="K194" s="642" t="str">
        <f t="shared" si="48"/>
        <v>--</v>
      </c>
      <c r="L194" s="642" t="str">
        <f t="shared" si="49"/>
        <v>--</v>
      </c>
    </row>
    <row r="195" spans="1:12" x14ac:dyDescent="0.25">
      <c r="A195" s="638"/>
      <c r="B195" s="638"/>
      <c r="C195" s="638"/>
      <c r="D195" s="637"/>
      <c r="E195" s="637"/>
      <c r="G195" s="637"/>
      <c r="H195" s="641"/>
      <c r="I195" s="659" t="str">
        <f>IF(AND(B195='Benchmark Index'!$G$6,A195='Benchmark Index'!$C$6),(IFERROR(_xlfn.TEXTJOIN(,FALSE,VLOOKUP(A195,'Benchmark Index'!$C$6:$D$8,2,0),VLOOKUP(B195,'Benchmark Index'!$G$6:$H$11,2,0),H195),"--")),IF(A195="BS",(IFERROR(_xlfn.TEXTJOIN(,FALSE,VLOOKUP(A195,'Benchmark Index'!$C$6:$D$8,2,0),H195),"--")),IFERROR(_xlfn.TEXTJOIN(,FALSE,VLOOKUP(A195,'Benchmark Index'!$C$6:$D$8,2,0),VLOOKUP(B195,'Benchmark Index'!$G$6:$H$11,2,0),VLOOKUP(C195,'Benchmark Index'!$K$6:$L$15,2,0),VLOOKUP(D195,'Benchmark Index'!$O$6:$P$36,2,0),VLOOKUP(E195,'Benchmark Index'!$S$6:$T$106,2,0),H195),"--")))</f>
        <v>--</v>
      </c>
      <c r="J195" s="661" t="str">
        <f t="shared" si="47"/>
        <v>--</v>
      </c>
      <c r="K195" s="642" t="str">
        <f t="shared" si="48"/>
        <v>--</v>
      </c>
      <c r="L195" s="642" t="str">
        <f t="shared" si="49"/>
        <v>--</v>
      </c>
    </row>
    <row r="196" spans="1:12" x14ac:dyDescent="0.25">
      <c r="A196" s="638"/>
      <c r="B196" s="638"/>
      <c r="C196" s="638"/>
      <c r="D196" s="637"/>
      <c r="E196" s="637"/>
      <c r="G196" s="637"/>
      <c r="H196" s="641"/>
      <c r="I196" s="659" t="str">
        <f>IF(AND(B196='Benchmark Index'!$G$6,A196='Benchmark Index'!$C$6),(IFERROR(_xlfn.TEXTJOIN(,FALSE,VLOOKUP(A196,'Benchmark Index'!$C$6:$D$8,2,0),VLOOKUP(B196,'Benchmark Index'!$G$6:$H$11,2,0),H196),"--")),IF(A196="BS",(IFERROR(_xlfn.TEXTJOIN(,FALSE,VLOOKUP(A196,'Benchmark Index'!$C$6:$D$8,2,0),H196),"--")),IFERROR(_xlfn.TEXTJOIN(,FALSE,VLOOKUP(A196,'Benchmark Index'!$C$6:$D$8,2,0),VLOOKUP(B196,'Benchmark Index'!$G$6:$H$11,2,0),VLOOKUP(C196,'Benchmark Index'!$K$6:$L$15,2,0),VLOOKUP(D196,'Benchmark Index'!$O$6:$P$36,2,0),VLOOKUP(E196,'Benchmark Index'!$S$6:$T$106,2,0),H196),"--")))</f>
        <v>--</v>
      </c>
      <c r="J196" s="661" t="str">
        <f t="shared" si="47"/>
        <v>--</v>
      </c>
      <c r="K196" s="642" t="str">
        <f t="shared" si="48"/>
        <v>--</v>
      </c>
      <c r="L196" s="642" t="str">
        <f t="shared" si="49"/>
        <v>--</v>
      </c>
    </row>
    <row r="197" spans="1:12" x14ac:dyDescent="0.25">
      <c r="A197" s="638"/>
      <c r="B197" s="638"/>
      <c r="C197" s="638"/>
      <c r="D197" s="637"/>
      <c r="E197" s="637"/>
      <c r="G197" s="637"/>
      <c r="H197" s="641"/>
      <c r="I197" s="659" t="str">
        <f>IF(AND(B197='Benchmark Index'!$G$6,A197='Benchmark Index'!$C$6),(IFERROR(_xlfn.TEXTJOIN(,FALSE,VLOOKUP(A197,'Benchmark Index'!$C$6:$D$8,2,0),VLOOKUP(B197,'Benchmark Index'!$G$6:$H$11,2,0),H197),"--")),IF(A197="BS",(IFERROR(_xlfn.TEXTJOIN(,FALSE,VLOOKUP(A197,'Benchmark Index'!$C$6:$D$8,2,0),H197),"--")),IFERROR(_xlfn.TEXTJOIN(,FALSE,VLOOKUP(A197,'Benchmark Index'!$C$6:$D$8,2,0),VLOOKUP(B197,'Benchmark Index'!$G$6:$H$11,2,0),VLOOKUP(C197,'Benchmark Index'!$K$6:$L$15,2,0),VLOOKUP(D197,'Benchmark Index'!$O$6:$P$36,2,0),VLOOKUP(E197,'Benchmark Index'!$S$6:$T$106,2,0),H197),"--")))</f>
        <v>--</v>
      </c>
      <c r="J197" s="661" t="str">
        <f t="shared" si="47"/>
        <v>--</v>
      </c>
      <c r="K197" s="642" t="str">
        <f t="shared" si="48"/>
        <v>--</v>
      </c>
      <c r="L197" s="642" t="str">
        <f t="shared" si="49"/>
        <v>--</v>
      </c>
    </row>
    <row r="198" spans="1:12" x14ac:dyDescent="0.25">
      <c r="A198" s="638"/>
      <c r="B198" s="638"/>
      <c r="C198" s="638"/>
      <c r="D198" s="637"/>
      <c r="E198" s="637"/>
      <c r="G198" s="637"/>
      <c r="H198" s="641"/>
      <c r="I198" s="659" t="str">
        <f>IF(AND(B198='Benchmark Index'!$G$6,A198='Benchmark Index'!$C$6),(IFERROR(_xlfn.TEXTJOIN(,FALSE,VLOOKUP(A198,'Benchmark Index'!$C$6:$D$8,2,0),VLOOKUP(B198,'Benchmark Index'!$G$6:$H$11,2,0),H198),"--")),IF(A198="BS",(IFERROR(_xlfn.TEXTJOIN(,FALSE,VLOOKUP(A198,'Benchmark Index'!$C$6:$D$8,2,0),H198),"--")),IFERROR(_xlfn.TEXTJOIN(,FALSE,VLOOKUP(A198,'Benchmark Index'!$C$6:$D$8,2,0),VLOOKUP(B198,'Benchmark Index'!$G$6:$H$11,2,0),VLOOKUP(C198,'Benchmark Index'!$K$6:$L$15,2,0),VLOOKUP(D198,'Benchmark Index'!$O$6:$P$36,2,0),VLOOKUP(E198,'Benchmark Index'!$S$6:$T$106,2,0),H198),"--")))</f>
        <v>--</v>
      </c>
      <c r="J198" s="661" t="str">
        <f t="shared" si="47"/>
        <v>--</v>
      </c>
      <c r="K198" s="642" t="str">
        <f t="shared" si="48"/>
        <v>--</v>
      </c>
      <c r="L198" s="642" t="str">
        <f t="shared" si="49"/>
        <v>--</v>
      </c>
    </row>
    <row r="199" spans="1:12" x14ac:dyDescent="0.25">
      <c r="A199" s="638"/>
      <c r="B199" s="638"/>
      <c r="C199" s="638"/>
      <c r="D199" s="637"/>
      <c r="E199" s="637"/>
      <c r="G199" s="637"/>
      <c r="H199" s="641"/>
      <c r="I199" s="659" t="str">
        <f>IF(AND(B199='Benchmark Index'!$G$6,A199='Benchmark Index'!$C$6),(IFERROR(_xlfn.TEXTJOIN(,FALSE,VLOOKUP(A199,'Benchmark Index'!$C$6:$D$8,2,0),VLOOKUP(B199,'Benchmark Index'!$G$6:$H$11,2,0),H199),"--")),IF(A199="BS",(IFERROR(_xlfn.TEXTJOIN(,FALSE,VLOOKUP(A199,'Benchmark Index'!$C$6:$D$8,2,0),H199),"--")),IFERROR(_xlfn.TEXTJOIN(,FALSE,VLOOKUP(A199,'Benchmark Index'!$C$6:$D$8,2,0),VLOOKUP(B199,'Benchmark Index'!$G$6:$H$11,2,0),VLOOKUP(C199,'Benchmark Index'!$K$6:$L$15,2,0),VLOOKUP(D199,'Benchmark Index'!$O$6:$P$36,2,0),VLOOKUP(E199,'Benchmark Index'!$S$6:$T$106,2,0),H199),"--")))</f>
        <v>--</v>
      </c>
      <c r="J199" s="661" t="str">
        <f t="shared" si="47"/>
        <v>--</v>
      </c>
      <c r="K199" s="642" t="str">
        <f t="shared" si="48"/>
        <v>--</v>
      </c>
      <c r="L199" s="642" t="str">
        <f t="shared" si="49"/>
        <v>--</v>
      </c>
    </row>
    <row r="200" spans="1:12" x14ac:dyDescent="0.25">
      <c r="A200" s="638"/>
      <c r="B200" s="638"/>
      <c r="C200" s="638"/>
      <c r="D200" s="637"/>
      <c r="E200" s="637"/>
      <c r="G200" s="637"/>
      <c r="H200" s="641"/>
      <c r="I200" s="659" t="str">
        <f>IF(AND(B200='Benchmark Index'!$G$6,A200='Benchmark Index'!$C$6),(IFERROR(_xlfn.TEXTJOIN(,FALSE,VLOOKUP(A200,'Benchmark Index'!$C$6:$D$8,2,0),VLOOKUP(B200,'Benchmark Index'!$G$6:$H$11,2,0),H200),"--")),IF(A200="BS",(IFERROR(_xlfn.TEXTJOIN(,FALSE,VLOOKUP(A200,'Benchmark Index'!$C$6:$D$8,2,0),H200),"--")),IFERROR(_xlfn.TEXTJOIN(,FALSE,VLOOKUP(A200,'Benchmark Index'!$C$6:$D$8,2,0),VLOOKUP(B200,'Benchmark Index'!$G$6:$H$11,2,0),VLOOKUP(C200,'Benchmark Index'!$K$6:$L$15,2,0),VLOOKUP(D200,'Benchmark Index'!$O$6:$P$36,2,0),VLOOKUP(E200,'Benchmark Index'!$S$6:$T$106,2,0),H200),"--")))</f>
        <v>--</v>
      </c>
      <c r="J200" s="661" t="str">
        <f t="shared" si="47"/>
        <v>--</v>
      </c>
      <c r="K200" s="642" t="str">
        <f t="shared" si="48"/>
        <v>--</v>
      </c>
      <c r="L200" s="642" t="str">
        <f t="shared" si="49"/>
        <v>--</v>
      </c>
    </row>
    <row r="201" spans="1:12" x14ac:dyDescent="0.25">
      <c r="A201" s="638"/>
      <c r="B201" s="638"/>
      <c r="C201" s="638"/>
      <c r="D201" s="637"/>
      <c r="E201" s="637"/>
      <c r="G201" s="637"/>
      <c r="H201" s="641"/>
      <c r="I201" s="659" t="str">
        <f>IF(AND(B201='Benchmark Index'!$G$6,A201='Benchmark Index'!$C$6),(IFERROR(_xlfn.TEXTJOIN(,FALSE,VLOOKUP(A201,'Benchmark Index'!$C$6:$D$8,2,0),VLOOKUP(B201,'Benchmark Index'!$G$6:$H$11,2,0),H201),"--")),IF(A201="BS",(IFERROR(_xlfn.TEXTJOIN(,FALSE,VLOOKUP(A201,'Benchmark Index'!$C$6:$D$8,2,0),H201),"--")),IFERROR(_xlfn.TEXTJOIN(,FALSE,VLOOKUP(A201,'Benchmark Index'!$C$6:$D$8,2,0),VLOOKUP(B201,'Benchmark Index'!$G$6:$H$11,2,0),VLOOKUP(C201,'Benchmark Index'!$K$6:$L$15,2,0),VLOOKUP(D201,'Benchmark Index'!$O$6:$P$36,2,0),VLOOKUP(E201,'Benchmark Index'!$S$6:$T$106,2,0),H201),"--")))</f>
        <v>--</v>
      </c>
      <c r="J201" s="661" t="str">
        <f t="shared" si="47"/>
        <v>--</v>
      </c>
      <c r="K201" s="642" t="str">
        <f t="shared" si="48"/>
        <v>--</v>
      </c>
      <c r="L201" s="642" t="str">
        <f t="shared" si="49"/>
        <v>--</v>
      </c>
    </row>
    <row r="202" spans="1:12" x14ac:dyDescent="0.25">
      <c r="A202" s="638"/>
      <c r="B202" s="638"/>
      <c r="C202" s="638"/>
      <c r="D202" s="637"/>
      <c r="E202" s="637"/>
      <c r="G202" s="637"/>
      <c r="H202" s="641"/>
      <c r="I202" s="659" t="str">
        <f>IF(AND(B202='Benchmark Index'!$G$6,A202='Benchmark Index'!$C$6),(IFERROR(_xlfn.TEXTJOIN(,FALSE,VLOOKUP(A202,'Benchmark Index'!$C$6:$D$8,2,0),VLOOKUP(B202,'Benchmark Index'!$G$6:$H$11,2,0),H202),"--")),IF(A202="BS",(IFERROR(_xlfn.TEXTJOIN(,FALSE,VLOOKUP(A202,'Benchmark Index'!$C$6:$D$8,2,0),H202),"--")),IFERROR(_xlfn.TEXTJOIN(,FALSE,VLOOKUP(A202,'Benchmark Index'!$C$6:$D$8,2,0),VLOOKUP(B202,'Benchmark Index'!$G$6:$H$11,2,0),VLOOKUP(C202,'Benchmark Index'!$K$6:$L$15,2,0),VLOOKUP(D202,'Benchmark Index'!$O$6:$P$36,2,0),VLOOKUP(E202,'Benchmark Index'!$S$6:$T$106,2,0),H202),"--")))</f>
        <v>--</v>
      </c>
      <c r="J202" s="661" t="str">
        <f t="shared" si="47"/>
        <v>--</v>
      </c>
      <c r="K202" s="642" t="str">
        <f t="shared" si="48"/>
        <v>--</v>
      </c>
      <c r="L202" s="642" t="str">
        <f t="shared" si="49"/>
        <v>--</v>
      </c>
    </row>
    <row r="203" spans="1:12" x14ac:dyDescent="0.25">
      <c r="A203" s="638"/>
      <c r="B203" s="638"/>
      <c r="C203" s="638"/>
      <c r="D203" s="637"/>
      <c r="E203" s="637"/>
      <c r="G203" s="637"/>
      <c r="H203" s="641"/>
      <c r="I203" s="659" t="str">
        <f>IF(AND(B203='Benchmark Index'!$G$6,A203='Benchmark Index'!$C$6),(IFERROR(_xlfn.TEXTJOIN(,FALSE,VLOOKUP(A203,'Benchmark Index'!$C$6:$D$8,2,0),VLOOKUP(B203,'Benchmark Index'!$G$6:$H$11,2,0),H203),"--")),IF(A203="BS",(IFERROR(_xlfn.TEXTJOIN(,FALSE,VLOOKUP(A203,'Benchmark Index'!$C$6:$D$8,2,0),H203),"--")),IFERROR(_xlfn.TEXTJOIN(,FALSE,VLOOKUP(A203,'Benchmark Index'!$C$6:$D$8,2,0),VLOOKUP(B203,'Benchmark Index'!$G$6:$H$11,2,0),VLOOKUP(C203,'Benchmark Index'!$K$6:$L$15,2,0),VLOOKUP(D203,'Benchmark Index'!$O$6:$P$36,2,0),VLOOKUP(E203,'Benchmark Index'!$S$6:$T$106,2,0),H203),"--")))</f>
        <v>--</v>
      </c>
      <c r="J203" s="661" t="str">
        <f t="shared" si="47"/>
        <v>--</v>
      </c>
      <c r="K203" s="642" t="str">
        <f t="shared" si="48"/>
        <v>--</v>
      </c>
      <c r="L203" s="642" t="str">
        <f t="shared" si="49"/>
        <v>--</v>
      </c>
    </row>
    <row r="204" spans="1:12" x14ac:dyDescent="0.25">
      <c r="A204" s="638"/>
      <c r="B204" s="638"/>
      <c r="C204" s="638"/>
      <c r="D204" s="637"/>
      <c r="E204" s="637"/>
      <c r="G204" s="637"/>
      <c r="H204" s="641"/>
      <c r="I204" s="659" t="str">
        <f>IF(AND(B204='Benchmark Index'!$G$6,A204='Benchmark Index'!$C$6),(IFERROR(_xlfn.TEXTJOIN(,FALSE,VLOOKUP(A204,'Benchmark Index'!$C$6:$D$8,2,0),VLOOKUP(B204,'Benchmark Index'!$G$6:$H$11,2,0),H204),"--")),IF(A204="BS",(IFERROR(_xlfn.TEXTJOIN(,FALSE,VLOOKUP(A204,'Benchmark Index'!$C$6:$D$8,2,0),H204),"--")),IFERROR(_xlfn.TEXTJOIN(,FALSE,VLOOKUP(A204,'Benchmark Index'!$C$6:$D$8,2,0),VLOOKUP(B204,'Benchmark Index'!$G$6:$H$11,2,0),VLOOKUP(C204,'Benchmark Index'!$K$6:$L$15,2,0),VLOOKUP(D204,'Benchmark Index'!$O$6:$P$36,2,0),VLOOKUP(E204,'Benchmark Index'!$S$6:$T$106,2,0),H204),"--")))</f>
        <v>--</v>
      </c>
      <c r="J204" s="661" t="str">
        <f t="shared" si="47"/>
        <v>--</v>
      </c>
      <c r="K204" s="642" t="str">
        <f t="shared" si="48"/>
        <v>--</v>
      </c>
      <c r="L204" s="642" t="str">
        <f t="shared" si="49"/>
        <v>--</v>
      </c>
    </row>
    <row r="205" spans="1:12" x14ac:dyDescent="0.25">
      <c r="A205" s="638"/>
      <c r="B205" s="638"/>
      <c r="C205" s="638"/>
      <c r="D205" s="637"/>
      <c r="E205" s="637"/>
      <c r="G205" s="637"/>
      <c r="H205" s="641"/>
      <c r="I205" s="659" t="str">
        <f>IF(AND(B205='Benchmark Index'!$G$6,A205='Benchmark Index'!$C$6),(IFERROR(_xlfn.TEXTJOIN(,FALSE,VLOOKUP(A205,'Benchmark Index'!$C$6:$D$8,2,0),VLOOKUP(B205,'Benchmark Index'!$G$6:$H$11,2,0),H205),"--")),IF(A205="BS",(IFERROR(_xlfn.TEXTJOIN(,FALSE,VLOOKUP(A205,'Benchmark Index'!$C$6:$D$8,2,0),H205),"--")),IFERROR(_xlfn.TEXTJOIN(,FALSE,VLOOKUP(A205,'Benchmark Index'!$C$6:$D$8,2,0),VLOOKUP(B205,'Benchmark Index'!$G$6:$H$11,2,0),VLOOKUP(C205,'Benchmark Index'!$K$6:$L$15,2,0),VLOOKUP(D205,'Benchmark Index'!$O$6:$P$36,2,0),VLOOKUP(E205,'Benchmark Index'!$S$6:$T$106,2,0),H205),"--")))</f>
        <v>--</v>
      </c>
      <c r="J205" s="661" t="str">
        <f t="shared" si="47"/>
        <v>--</v>
      </c>
      <c r="K205" s="642" t="str">
        <f t="shared" si="48"/>
        <v>--</v>
      </c>
      <c r="L205" s="642" t="str">
        <f t="shared" si="49"/>
        <v>--</v>
      </c>
    </row>
    <row r="206" spans="1:12" x14ac:dyDescent="0.25">
      <c r="A206" s="638"/>
      <c r="B206" s="638"/>
      <c r="C206" s="638"/>
      <c r="D206" s="637"/>
      <c r="E206" s="637"/>
      <c r="G206" s="637"/>
      <c r="H206" s="641"/>
      <c r="I206" s="659" t="str">
        <f>IF(AND(B206='Benchmark Index'!$G$6,A206='Benchmark Index'!$C$6),(IFERROR(_xlfn.TEXTJOIN(,FALSE,VLOOKUP(A206,'Benchmark Index'!$C$6:$D$8,2,0),VLOOKUP(B206,'Benchmark Index'!$G$6:$H$11,2,0),H206),"--")),IF(A206="BS",(IFERROR(_xlfn.TEXTJOIN(,FALSE,VLOOKUP(A206,'Benchmark Index'!$C$6:$D$8,2,0),H206),"--")),IFERROR(_xlfn.TEXTJOIN(,FALSE,VLOOKUP(A206,'Benchmark Index'!$C$6:$D$8,2,0),VLOOKUP(B206,'Benchmark Index'!$G$6:$H$11,2,0),VLOOKUP(C206,'Benchmark Index'!$K$6:$L$15,2,0),VLOOKUP(D206,'Benchmark Index'!$O$6:$P$36,2,0),VLOOKUP(E206,'Benchmark Index'!$S$6:$T$106,2,0),H206),"--")))</f>
        <v>--</v>
      </c>
      <c r="J206" s="661" t="str">
        <f t="shared" si="47"/>
        <v>--</v>
      </c>
      <c r="K206" s="642" t="str">
        <f t="shared" si="48"/>
        <v>--</v>
      </c>
      <c r="L206" s="642" t="str">
        <f t="shared" si="49"/>
        <v>--</v>
      </c>
    </row>
    <row r="207" spans="1:12" x14ac:dyDescent="0.25">
      <c r="A207" s="638"/>
      <c r="B207" s="638"/>
      <c r="C207" s="638"/>
      <c r="D207" s="637"/>
      <c r="E207" s="637"/>
      <c r="G207" s="637"/>
      <c r="H207" s="641"/>
      <c r="I207" s="659" t="str">
        <f>IF(AND(B207='Benchmark Index'!$G$6,A207='Benchmark Index'!$C$6),(IFERROR(_xlfn.TEXTJOIN(,FALSE,VLOOKUP(A207,'Benchmark Index'!$C$6:$D$8,2,0),VLOOKUP(B207,'Benchmark Index'!$G$6:$H$11,2,0),H207),"--")),IF(A207="BS",(IFERROR(_xlfn.TEXTJOIN(,FALSE,VLOOKUP(A207,'Benchmark Index'!$C$6:$D$8,2,0),H207),"--")),IFERROR(_xlfn.TEXTJOIN(,FALSE,VLOOKUP(A207,'Benchmark Index'!$C$6:$D$8,2,0),VLOOKUP(B207,'Benchmark Index'!$G$6:$H$11,2,0),VLOOKUP(C207,'Benchmark Index'!$K$6:$L$15,2,0),VLOOKUP(D207,'Benchmark Index'!$O$6:$P$36,2,0),VLOOKUP(E207,'Benchmark Index'!$S$6:$T$106,2,0),H207),"--")))</f>
        <v>--</v>
      </c>
      <c r="J207" s="661" t="str">
        <f t="shared" si="47"/>
        <v>--</v>
      </c>
      <c r="K207" s="642" t="str">
        <f t="shared" si="48"/>
        <v>--</v>
      </c>
      <c r="L207" s="642" t="str">
        <f t="shared" si="49"/>
        <v>--</v>
      </c>
    </row>
    <row r="208" spans="1:12" x14ac:dyDescent="0.25">
      <c r="A208" s="638"/>
      <c r="B208" s="638"/>
      <c r="C208" s="638"/>
      <c r="D208" s="637"/>
      <c r="E208" s="637"/>
      <c r="G208" s="637"/>
      <c r="H208" s="641"/>
      <c r="I208" s="659" t="str">
        <f>IF(AND(B208='Benchmark Index'!$G$6,A208='Benchmark Index'!$C$6),(IFERROR(_xlfn.TEXTJOIN(,FALSE,VLOOKUP(A208,'Benchmark Index'!$C$6:$D$8,2,0),VLOOKUP(B208,'Benchmark Index'!$G$6:$H$11,2,0),H208),"--")),IF(A208="BS",(IFERROR(_xlfn.TEXTJOIN(,FALSE,VLOOKUP(A208,'Benchmark Index'!$C$6:$D$8,2,0),H208),"--")),IFERROR(_xlfn.TEXTJOIN(,FALSE,VLOOKUP(A208,'Benchmark Index'!$C$6:$D$8,2,0),VLOOKUP(B208,'Benchmark Index'!$G$6:$H$11,2,0),VLOOKUP(C208,'Benchmark Index'!$K$6:$L$15,2,0),VLOOKUP(D208,'Benchmark Index'!$O$6:$P$36,2,0),VLOOKUP(E208,'Benchmark Index'!$S$6:$T$106,2,0),H208),"--")))</f>
        <v>--</v>
      </c>
      <c r="J208" s="661" t="str">
        <f t="shared" si="47"/>
        <v>--</v>
      </c>
      <c r="K208" s="642" t="str">
        <f t="shared" si="48"/>
        <v>--</v>
      </c>
      <c r="L208" s="642" t="str">
        <f t="shared" si="49"/>
        <v>--</v>
      </c>
    </row>
    <row r="209" spans="1:12" x14ac:dyDescent="0.25">
      <c r="A209" s="638"/>
      <c r="B209" s="638"/>
      <c r="C209" s="638"/>
      <c r="D209" s="637"/>
      <c r="E209" s="637"/>
      <c r="G209" s="637"/>
      <c r="H209" s="641"/>
      <c r="I209" s="659" t="str">
        <f>IF(AND(B209='Benchmark Index'!$G$6,A209='Benchmark Index'!$C$6),(IFERROR(_xlfn.TEXTJOIN(,FALSE,VLOOKUP(A209,'Benchmark Index'!$C$6:$D$8,2,0),VLOOKUP(B209,'Benchmark Index'!$G$6:$H$11,2,0),H209),"--")),IF(A209="BS",(IFERROR(_xlfn.TEXTJOIN(,FALSE,VLOOKUP(A209,'Benchmark Index'!$C$6:$D$8,2,0),H209),"--")),IFERROR(_xlfn.TEXTJOIN(,FALSE,VLOOKUP(A209,'Benchmark Index'!$C$6:$D$8,2,0),VLOOKUP(B209,'Benchmark Index'!$G$6:$H$11,2,0),VLOOKUP(C209,'Benchmark Index'!$K$6:$L$15,2,0),VLOOKUP(D209,'Benchmark Index'!$O$6:$P$36,2,0),VLOOKUP(E209,'Benchmark Index'!$S$6:$T$106,2,0),H209),"--")))</f>
        <v>--</v>
      </c>
      <c r="J209" s="661" t="str">
        <f t="shared" si="47"/>
        <v>--</v>
      </c>
      <c r="K209" s="642" t="str">
        <f t="shared" si="48"/>
        <v>--</v>
      </c>
      <c r="L209" s="642" t="str">
        <f t="shared" si="49"/>
        <v>--</v>
      </c>
    </row>
    <row r="210" spans="1:12" x14ac:dyDescent="0.25">
      <c r="A210" s="638"/>
      <c r="B210" s="638"/>
      <c r="C210" s="638"/>
      <c r="D210" s="637"/>
      <c r="E210" s="637"/>
      <c r="G210" s="637"/>
      <c r="H210" s="641"/>
      <c r="I210" s="659" t="str">
        <f>IF(AND(B210='Benchmark Index'!$G$6,A210='Benchmark Index'!$C$6),(IFERROR(_xlfn.TEXTJOIN(,FALSE,VLOOKUP(A210,'Benchmark Index'!$C$6:$D$8,2,0),VLOOKUP(B210,'Benchmark Index'!$G$6:$H$11,2,0),H210),"--")),IF(A210="BS",(IFERROR(_xlfn.TEXTJOIN(,FALSE,VLOOKUP(A210,'Benchmark Index'!$C$6:$D$8,2,0),H210),"--")),IFERROR(_xlfn.TEXTJOIN(,FALSE,VLOOKUP(A210,'Benchmark Index'!$C$6:$D$8,2,0),VLOOKUP(B210,'Benchmark Index'!$G$6:$H$11,2,0),VLOOKUP(C210,'Benchmark Index'!$K$6:$L$15,2,0),VLOOKUP(D210,'Benchmark Index'!$O$6:$P$36,2,0),VLOOKUP(E210,'Benchmark Index'!$S$6:$T$106,2,0),H210),"--")))</f>
        <v>--</v>
      </c>
      <c r="J210" s="661" t="str">
        <f t="shared" si="47"/>
        <v>--</v>
      </c>
      <c r="K210" s="642" t="str">
        <f t="shared" si="48"/>
        <v>--</v>
      </c>
      <c r="L210" s="642" t="str">
        <f t="shared" si="49"/>
        <v>--</v>
      </c>
    </row>
    <row r="211" spans="1:12" x14ac:dyDescent="0.25">
      <c r="A211" s="638"/>
      <c r="B211" s="638"/>
      <c r="C211" s="638"/>
      <c r="D211" s="637"/>
      <c r="E211" s="637"/>
      <c r="G211" s="637"/>
      <c r="H211" s="641"/>
      <c r="I211" s="659" t="str">
        <f>IF(AND(B211='Benchmark Index'!$G$6,A211='Benchmark Index'!$C$6),(IFERROR(_xlfn.TEXTJOIN(,FALSE,VLOOKUP(A211,'Benchmark Index'!$C$6:$D$8,2,0),VLOOKUP(B211,'Benchmark Index'!$G$6:$H$11,2,0),H211),"--")),IF(A211="BS",(IFERROR(_xlfn.TEXTJOIN(,FALSE,VLOOKUP(A211,'Benchmark Index'!$C$6:$D$8,2,0),H211),"--")),IFERROR(_xlfn.TEXTJOIN(,FALSE,VLOOKUP(A211,'Benchmark Index'!$C$6:$D$8,2,0),VLOOKUP(B211,'Benchmark Index'!$G$6:$H$11,2,0),VLOOKUP(C211,'Benchmark Index'!$K$6:$L$15,2,0),VLOOKUP(D211,'Benchmark Index'!$O$6:$P$36,2,0),VLOOKUP(E211,'Benchmark Index'!$S$6:$T$106,2,0),H211),"--")))</f>
        <v>--</v>
      </c>
      <c r="J211" s="661" t="str">
        <f t="shared" si="47"/>
        <v>--</v>
      </c>
      <c r="K211" s="642" t="str">
        <f t="shared" si="48"/>
        <v>--</v>
      </c>
      <c r="L211" s="642" t="str">
        <f t="shared" si="49"/>
        <v>--</v>
      </c>
    </row>
    <row r="212" spans="1:12" x14ac:dyDescent="0.25">
      <c r="A212" s="638"/>
      <c r="B212" s="638"/>
      <c r="C212" s="638"/>
      <c r="D212" s="637"/>
      <c r="E212" s="637"/>
      <c r="G212" s="637"/>
      <c r="H212" s="641"/>
      <c r="I212" s="659" t="str">
        <f>IF(AND(B212='Benchmark Index'!$G$6,A212='Benchmark Index'!$C$6),(IFERROR(_xlfn.TEXTJOIN(,FALSE,VLOOKUP(A212,'Benchmark Index'!$C$6:$D$8,2,0),VLOOKUP(B212,'Benchmark Index'!$G$6:$H$11,2,0),H212),"--")),IF(A212="BS",(IFERROR(_xlfn.TEXTJOIN(,FALSE,VLOOKUP(A212,'Benchmark Index'!$C$6:$D$8,2,0),H212),"--")),IFERROR(_xlfn.TEXTJOIN(,FALSE,VLOOKUP(A212,'Benchmark Index'!$C$6:$D$8,2,0),VLOOKUP(B212,'Benchmark Index'!$G$6:$H$11,2,0),VLOOKUP(C212,'Benchmark Index'!$K$6:$L$15,2,0),VLOOKUP(D212,'Benchmark Index'!$O$6:$P$36,2,0),VLOOKUP(E212,'Benchmark Index'!$S$6:$T$106,2,0),H212),"--")))</f>
        <v>--</v>
      </c>
      <c r="J212" s="661" t="str">
        <f t="shared" si="47"/>
        <v>--</v>
      </c>
      <c r="K212" s="642" t="str">
        <f t="shared" si="48"/>
        <v>--</v>
      </c>
      <c r="L212" s="642" t="str">
        <f t="shared" si="49"/>
        <v>--</v>
      </c>
    </row>
    <row r="213" spans="1:12" x14ac:dyDescent="0.25">
      <c r="A213" s="638"/>
      <c r="B213" s="638"/>
      <c r="C213" s="638"/>
      <c r="D213" s="637"/>
      <c r="E213" s="637"/>
      <c r="G213" s="637"/>
      <c r="H213" s="641"/>
      <c r="I213" s="659" t="str">
        <f>IF(AND(B213='Benchmark Index'!$G$6,A213='Benchmark Index'!$C$6),(IFERROR(_xlfn.TEXTJOIN(,FALSE,VLOOKUP(A213,'Benchmark Index'!$C$6:$D$8,2,0),VLOOKUP(B213,'Benchmark Index'!$G$6:$H$11,2,0),H213),"--")),IF(A213="BS",(IFERROR(_xlfn.TEXTJOIN(,FALSE,VLOOKUP(A213,'Benchmark Index'!$C$6:$D$8,2,0),H213),"--")),IFERROR(_xlfn.TEXTJOIN(,FALSE,VLOOKUP(A213,'Benchmark Index'!$C$6:$D$8,2,0),VLOOKUP(B213,'Benchmark Index'!$G$6:$H$11,2,0),VLOOKUP(C213,'Benchmark Index'!$K$6:$L$15,2,0),VLOOKUP(D213,'Benchmark Index'!$O$6:$P$36,2,0),VLOOKUP(E213,'Benchmark Index'!$S$6:$T$106,2,0),H213),"--")))</f>
        <v>--</v>
      </c>
      <c r="J213" s="661" t="str">
        <f t="shared" si="47"/>
        <v>--</v>
      </c>
      <c r="K213" s="642" t="str">
        <f t="shared" si="48"/>
        <v>--</v>
      </c>
      <c r="L213" s="642" t="str">
        <f t="shared" si="49"/>
        <v>--</v>
      </c>
    </row>
    <row r="214" spans="1:12" x14ac:dyDescent="0.25">
      <c r="A214" s="638"/>
      <c r="B214" s="638"/>
      <c r="C214" s="638"/>
      <c r="D214" s="637"/>
      <c r="E214" s="637"/>
      <c r="G214" s="637"/>
      <c r="H214" s="641"/>
      <c r="I214" s="659" t="str">
        <f>IF(AND(B214='Benchmark Index'!$G$6,A214='Benchmark Index'!$C$6),(IFERROR(_xlfn.TEXTJOIN(,FALSE,VLOOKUP(A214,'Benchmark Index'!$C$6:$D$8,2,0),VLOOKUP(B214,'Benchmark Index'!$G$6:$H$11,2,0),H214),"--")),IF(A214="BS",(IFERROR(_xlfn.TEXTJOIN(,FALSE,VLOOKUP(A214,'Benchmark Index'!$C$6:$D$8,2,0),H214),"--")),IFERROR(_xlfn.TEXTJOIN(,FALSE,VLOOKUP(A214,'Benchmark Index'!$C$6:$D$8,2,0),VLOOKUP(B214,'Benchmark Index'!$G$6:$H$11,2,0),VLOOKUP(C214,'Benchmark Index'!$K$6:$L$15,2,0),VLOOKUP(D214,'Benchmark Index'!$O$6:$P$36,2,0),VLOOKUP(E214,'Benchmark Index'!$S$6:$T$106,2,0),H214),"--")))</f>
        <v>--</v>
      </c>
      <c r="J214" s="661" t="str">
        <f t="shared" si="47"/>
        <v>--</v>
      </c>
      <c r="K214" s="642" t="str">
        <f t="shared" si="48"/>
        <v>--</v>
      </c>
      <c r="L214" s="642" t="str">
        <f t="shared" si="49"/>
        <v>--</v>
      </c>
    </row>
    <row r="215" spans="1:12" x14ac:dyDescent="0.25">
      <c r="A215" s="638"/>
      <c r="B215" s="638"/>
      <c r="C215" s="638"/>
      <c r="D215" s="637"/>
      <c r="E215" s="637"/>
      <c r="G215" s="637"/>
      <c r="H215" s="641"/>
      <c r="I215" s="659" t="str">
        <f>IF(AND(B215='Benchmark Index'!$G$6,A215='Benchmark Index'!$C$6),(IFERROR(_xlfn.TEXTJOIN(,FALSE,VLOOKUP(A215,'Benchmark Index'!$C$6:$D$8,2,0),VLOOKUP(B215,'Benchmark Index'!$G$6:$H$11,2,0),H215),"--")),IF(A215="BS",(IFERROR(_xlfn.TEXTJOIN(,FALSE,VLOOKUP(A215,'Benchmark Index'!$C$6:$D$8,2,0),H215),"--")),IFERROR(_xlfn.TEXTJOIN(,FALSE,VLOOKUP(A215,'Benchmark Index'!$C$6:$D$8,2,0),VLOOKUP(B215,'Benchmark Index'!$G$6:$H$11,2,0),VLOOKUP(C215,'Benchmark Index'!$K$6:$L$15,2,0),VLOOKUP(D215,'Benchmark Index'!$O$6:$P$36,2,0),VLOOKUP(E215,'Benchmark Index'!$S$6:$T$106,2,0),H215),"--")))</f>
        <v>--</v>
      </c>
      <c r="J215" s="661" t="str">
        <f t="shared" ref="J215:J278" si="50">IFERROR(VALUE(I215),"--")</f>
        <v>--</v>
      </c>
      <c r="K215" s="642" t="str">
        <f t="shared" si="48"/>
        <v>--</v>
      </c>
      <c r="L215" s="642" t="str">
        <f t="shared" si="49"/>
        <v>--</v>
      </c>
    </row>
    <row r="216" spans="1:12" x14ac:dyDescent="0.25">
      <c r="A216" s="638"/>
      <c r="B216" s="638"/>
      <c r="C216" s="638"/>
      <c r="D216" s="637"/>
      <c r="E216" s="637"/>
      <c r="G216" s="637"/>
      <c r="H216" s="641"/>
      <c r="I216" s="659" t="str">
        <f>IF(AND(B216='Benchmark Index'!$G$6,A216='Benchmark Index'!$C$6),(IFERROR(_xlfn.TEXTJOIN(,FALSE,VLOOKUP(A216,'Benchmark Index'!$C$6:$D$8,2,0),VLOOKUP(B216,'Benchmark Index'!$G$6:$H$11,2,0),H216),"--")),IF(A216="BS",(IFERROR(_xlfn.TEXTJOIN(,FALSE,VLOOKUP(A216,'Benchmark Index'!$C$6:$D$8,2,0),H216),"--")),IFERROR(_xlfn.TEXTJOIN(,FALSE,VLOOKUP(A216,'Benchmark Index'!$C$6:$D$8,2,0),VLOOKUP(B216,'Benchmark Index'!$G$6:$H$11,2,0),VLOOKUP(C216,'Benchmark Index'!$K$6:$L$15,2,0),VLOOKUP(D216,'Benchmark Index'!$O$6:$P$36,2,0),VLOOKUP(E216,'Benchmark Index'!$S$6:$T$106,2,0),H216),"--")))</f>
        <v>--</v>
      </c>
      <c r="J216" s="661" t="str">
        <f t="shared" si="50"/>
        <v>--</v>
      </c>
      <c r="K216" s="642" t="str">
        <f t="shared" ref="K216:K279" si="51">IF(ISBLANK(E216),"--",E216)</f>
        <v>--</v>
      </c>
      <c r="L216" s="642" t="str">
        <f t="shared" ref="L216:L279" si="52">IF(ISBLANK(A216),"--",A216)</f>
        <v>--</v>
      </c>
    </row>
    <row r="217" spans="1:12" x14ac:dyDescent="0.25">
      <c r="A217" s="638"/>
      <c r="B217" s="638"/>
      <c r="C217" s="638"/>
      <c r="D217" s="637"/>
      <c r="E217" s="637"/>
      <c r="G217" s="637"/>
      <c r="H217" s="641"/>
      <c r="I217" s="659" t="str">
        <f>IF(AND(B217='Benchmark Index'!$G$6,A217='Benchmark Index'!$C$6),(IFERROR(_xlfn.TEXTJOIN(,FALSE,VLOOKUP(A217,'Benchmark Index'!$C$6:$D$8,2,0),VLOOKUP(B217,'Benchmark Index'!$G$6:$H$11,2,0),H217),"--")),IF(A217="BS",(IFERROR(_xlfn.TEXTJOIN(,FALSE,VLOOKUP(A217,'Benchmark Index'!$C$6:$D$8,2,0),H217),"--")),IFERROR(_xlfn.TEXTJOIN(,FALSE,VLOOKUP(A217,'Benchmark Index'!$C$6:$D$8,2,0),VLOOKUP(B217,'Benchmark Index'!$G$6:$H$11,2,0),VLOOKUP(C217,'Benchmark Index'!$K$6:$L$15,2,0),VLOOKUP(D217,'Benchmark Index'!$O$6:$P$36,2,0),VLOOKUP(E217,'Benchmark Index'!$S$6:$T$106,2,0),H217),"--")))</f>
        <v>--</v>
      </c>
      <c r="J217" s="661" t="str">
        <f t="shared" si="50"/>
        <v>--</v>
      </c>
      <c r="K217" s="642" t="str">
        <f t="shared" si="51"/>
        <v>--</v>
      </c>
      <c r="L217" s="642" t="str">
        <f t="shared" si="52"/>
        <v>--</v>
      </c>
    </row>
    <row r="218" spans="1:12" x14ac:dyDescent="0.25">
      <c r="A218" s="638"/>
      <c r="B218" s="638"/>
      <c r="C218" s="638"/>
      <c r="D218" s="637"/>
      <c r="E218" s="637"/>
      <c r="G218" s="637"/>
      <c r="H218" s="641"/>
      <c r="I218" s="659" t="str">
        <f>IF(AND(B218='Benchmark Index'!$G$6,A218='Benchmark Index'!$C$6),(IFERROR(_xlfn.TEXTJOIN(,FALSE,VLOOKUP(A218,'Benchmark Index'!$C$6:$D$8,2,0),VLOOKUP(B218,'Benchmark Index'!$G$6:$H$11,2,0),H218),"--")),IF(A218="BS",(IFERROR(_xlfn.TEXTJOIN(,FALSE,VLOOKUP(A218,'Benchmark Index'!$C$6:$D$8,2,0),H218),"--")),IFERROR(_xlfn.TEXTJOIN(,FALSE,VLOOKUP(A218,'Benchmark Index'!$C$6:$D$8,2,0),VLOOKUP(B218,'Benchmark Index'!$G$6:$H$11,2,0),VLOOKUP(C218,'Benchmark Index'!$K$6:$L$15,2,0),VLOOKUP(D218,'Benchmark Index'!$O$6:$P$36,2,0),VLOOKUP(E218,'Benchmark Index'!$S$6:$T$106,2,0),H218),"--")))</f>
        <v>--</v>
      </c>
      <c r="J218" s="661" t="str">
        <f t="shared" si="50"/>
        <v>--</v>
      </c>
      <c r="K218" s="642" t="str">
        <f t="shared" si="51"/>
        <v>--</v>
      </c>
      <c r="L218" s="642" t="str">
        <f t="shared" si="52"/>
        <v>--</v>
      </c>
    </row>
    <row r="219" spans="1:12" x14ac:dyDescent="0.25">
      <c r="A219" s="638"/>
      <c r="B219" s="638"/>
      <c r="C219" s="638"/>
      <c r="D219" s="637"/>
      <c r="E219" s="637"/>
      <c r="G219" s="637"/>
      <c r="H219" s="641"/>
      <c r="I219" s="659" t="str">
        <f>IF(AND(B219='Benchmark Index'!$G$6,A219='Benchmark Index'!$C$6),(IFERROR(_xlfn.TEXTJOIN(,FALSE,VLOOKUP(A219,'Benchmark Index'!$C$6:$D$8,2,0),VLOOKUP(B219,'Benchmark Index'!$G$6:$H$11,2,0),H219),"--")),IF(A219="BS",(IFERROR(_xlfn.TEXTJOIN(,FALSE,VLOOKUP(A219,'Benchmark Index'!$C$6:$D$8,2,0),H219),"--")),IFERROR(_xlfn.TEXTJOIN(,FALSE,VLOOKUP(A219,'Benchmark Index'!$C$6:$D$8,2,0),VLOOKUP(B219,'Benchmark Index'!$G$6:$H$11,2,0),VLOOKUP(C219,'Benchmark Index'!$K$6:$L$15,2,0),VLOOKUP(D219,'Benchmark Index'!$O$6:$P$36,2,0),VLOOKUP(E219,'Benchmark Index'!$S$6:$T$106,2,0),H219),"--")))</f>
        <v>--</v>
      </c>
      <c r="J219" s="661" t="str">
        <f t="shared" si="50"/>
        <v>--</v>
      </c>
      <c r="K219" s="642" t="str">
        <f t="shared" si="51"/>
        <v>--</v>
      </c>
      <c r="L219" s="642" t="str">
        <f t="shared" si="52"/>
        <v>--</v>
      </c>
    </row>
    <row r="220" spans="1:12" x14ac:dyDescent="0.25">
      <c r="A220" s="638"/>
      <c r="B220" s="638"/>
      <c r="C220" s="638"/>
      <c r="D220" s="637"/>
      <c r="E220" s="637"/>
      <c r="G220" s="637"/>
      <c r="H220" s="641"/>
      <c r="I220" s="659" t="str">
        <f>IF(AND(B220='Benchmark Index'!$G$6,A220='Benchmark Index'!$C$6),(IFERROR(_xlfn.TEXTJOIN(,FALSE,VLOOKUP(A220,'Benchmark Index'!$C$6:$D$8,2,0),VLOOKUP(B220,'Benchmark Index'!$G$6:$H$11,2,0),H220),"--")),IF(A220="BS",(IFERROR(_xlfn.TEXTJOIN(,FALSE,VLOOKUP(A220,'Benchmark Index'!$C$6:$D$8,2,0),H220),"--")),IFERROR(_xlfn.TEXTJOIN(,FALSE,VLOOKUP(A220,'Benchmark Index'!$C$6:$D$8,2,0),VLOOKUP(B220,'Benchmark Index'!$G$6:$H$11,2,0),VLOOKUP(C220,'Benchmark Index'!$K$6:$L$15,2,0),VLOOKUP(D220,'Benchmark Index'!$O$6:$P$36,2,0),VLOOKUP(E220,'Benchmark Index'!$S$6:$T$106,2,0),H220),"--")))</f>
        <v>--</v>
      </c>
      <c r="J220" s="661" t="str">
        <f t="shared" si="50"/>
        <v>--</v>
      </c>
      <c r="K220" s="642" t="str">
        <f t="shared" si="51"/>
        <v>--</v>
      </c>
      <c r="L220" s="642" t="str">
        <f t="shared" si="52"/>
        <v>--</v>
      </c>
    </row>
    <row r="221" spans="1:12" x14ac:dyDescent="0.25">
      <c r="A221" s="638"/>
      <c r="B221" s="638"/>
      <c r="C221" s="638"/>
      <c r="D221" s="637"/>
      <c r="E221" s="637"/>
      <c r="G221" s="637"/>
      <c r="H221" s="641"/>
      <c r="I221" s="659" t="str">
        <f>IF(AND(B221='Benchmark Index'!$G$6,A221='Benchmark Index'!$C$6),(IFERROR(_xlfn.TEXTJOIN(,FALSE,VLOOKUP(A221,'Benchmark Index'!$C$6:$D$8,2,0),VLOOKUP(B221,'Benchmark Index'!$G$6:$H$11,2,0),H221),"--")),IF(A221="BS",(IFERROR(_xlfn.TEXTJOIN(,FALSE,VLOOKUP(A221,'Benchmark Index'!$C$6:$D$8,2,0),H221),"--")),IFERROR(_xlfn.TEXTJOIN(,FALSE,VLOOKUP(A221,'Benchmark Index'!$C$6:$D$8,2,0),VLOOKUP(B221,'Benchmark Index'!$G$6:$H$11,2,0),VLOOKUP(C221,'Benchmark Index'!$K$6:$L$15,2,0),VLOOKUP(D221,'Benchmark Index'!$O$6:$P$36,2,0),VLOOKUP(E221,'Benchmark Index'!$S$6:$T$106,2,0),H221),"--")))</f>
        <v>--</v>
      </c>
      <c r="J221" s="661" t="str">
        <f t="shared" si="50"/>
        <v>--</v>
      </c>
      <c r="K221" s="642" t="str">
        <f t="shared" si="51"/>
        <v>--</v>
      </c>
      <c r="L221" s="642" t="str">
        <f t="shared" si="52"/>
        <v>--</v>
      </c>
    </row>
    <row r="222" spans="1:12" x14ac:dyDescent="0.25">
      <c r="A222" s="638"/>
      <c r="B222" s="638"/>
      <c r="C222" s="638"/>
      <c r="D222" s="637"/>
      <c r="E222" s="637"/>
      <c r="G222" s="637"/>
      <c r="H222" s="641"/>
      <c r="I222" s="659" t="str">
        <f>IF(AND(B222='Benchmark Index'!$G$6,A222='Benchmark Index'!$C$6),(IFERROR(_xlfn.TEXTJOIN(,FALSE,VLOOKUP(A222,'Benchmark Index'!$C$6:$D$8,2,0),VLOOKUP(B222,'Benchmark Index'!$G$6:$H$11,2,0),H222),"--")),IF(A222="BS",(IFERROR(_xlfn.TEXTJOIN(,FALSE,VLOOKUP(A222,'Benchmark Index'!$C$6:$D$8,2,0),H222),"--")),IFERROR(_xlfn.TEXTJOIN(,FALSE,VLOOKUP(A222,'Benchmark Index'!$C$6:$D$8,2,0),VLOOKUP(B222,'Benchmark Index'!$G$6:$H$11,2,0),VLOOKUP(C222,'Benchmark Index'!$K$6:$L$15,2,0),VLOOKUP(D222,'Benchmark Index'!$O$6:$P$36,2,0),VLOOKUP(E222,'Benchmark Index'!$S$6:$T$106,2,0),H222),"--")))</f>
        <v>--</v>
      </c>
      <c r="J222" s="661" t="str">
        <f t="shared" si="50"/>
        <v>--</v>
      </c>
      <c r="K222" s="642" t="str">
        <f t="shared" si="51"/>
        <v>--</v>
      </c>
      <c r="L222" s="642" t="str">
        <f t="shared" si="52"/>
        <v>--</v>
      </c>
    </row>
    <row r="223" spans="1:12" x14ac:dyDescent="0.25">
      <c r="A223" s="638"/>
      <c r="B223" s="638"/>
      <c r="C223" s="638"/>
      <c r="D223" s="637"/>
      <c r="E223" s="637"/>
      <c r="G223" s="637"/>
      <c r="H223" s="641"/>
      <c r="I223" s="659" t="str">
        <f>IF(AND(B223='Benchmark Index'!$G$6,A223='Benchmark Index'!$C$6),(IFERROR(_xlfn.TEXTJOIN(,FALSE,VLOOKUP(A223,'Benchmark Index'!$C$6:$D$8,2,0),VLOOKUP(B223,'Benchmark Index'!$G$6:$H$11,2,0),H223),"--")),IF(A223="BS",(IFERROR(_xlfn.TEXTJOIN(,FALSE,VLOOKUP(A223,'Benchmark Index'!$C$6:$D$8,2,0),H223),"--")),IFERROR(_xlfn.TEXTJOIN(,FALSE,VLOOKUP(A223,'Benchmark Index'!$C$6:$D$8,2,0),VLOOKUP(B223,'Benchmark Index'!$G$6:$H$11,2,0),VLOOKUP(C223,'Benchmark Index'!$K$6:$L$15,2,0),VLOOKUP(D223,'Benchmark Index'!$O$6:$P$36,2,0),VLOOKUP(E223,'Benchmark Index'!$S$6:$T$106,2,0),H223),"--")))</f>
        <v>--</v>
      </c>
      <c r="J223" s="661" t="str">
        <f t="shared" si="50"/>
        <v>--</v>
      </c>
      <c r="K223" s="642" t="str">
        <f t="shared" si="51"/>
        <v>--</v>
      </c>
      <c r="L223" s="642" t="str">
        <f t="shared" si="52"/>
        <v>--</v>
      </c>
    </row>
    <row r="224" spans="1:12" x14ac:dyDescent="0.25">
      <c r="A224" s="638"/>
      <c r="B224" s="638"/>
      <c r="C224" s="638"/>
      <c r="D224" s="637"/>
      <c r="E224" s="637"/>
      <c r="G224" s="637"/>
      <c r="H224" s="641"/>
      <c r="I224" s="659" t="str">
        <f>IF(AND(B224='Benchmark Index'!$G$6,A224='Benchmark Index'!$C$6),(IFERROR(_xlfn.TEXTJOIN(,FALSE,VLOOKUP(A224,'Benchmark Index'!$C$6:$D$8,2,0),VLOOKUP(B224,'Benchmark Index'!$G$6:$H$11,2,0),H224),"--")),IF(A224="BS",(IFERROR(_xlfn.TEXTJOIN(,FALSE,VLOOKUP(A224,'Benchmark Index'!$C$6:$D$8,2,0),H224),"--")),IFERROR(_xlfn.TEXTJOIN(,FALSE,VLOOKUP(A224,'Benchmark Index'!$C$6:$D$8,2,0),VLOOKUP(B224,'Benchmark Index'!$G$6:$H$11,2,0),VLOOKUP(C224,'Benchmark Index'!$K$6:$L$15,2,0),VLOOKUP(D224,'Benchmark Index'!$O$6:$P$36,2,0),VLOOKUP(E224,'Benchmark Index'!$S$6:$T$106,2,0),H224),"--")))</f>
        <v>--</v>
      </c>
      <c r="J224" s="661" t="str">
        <f t="shared" si="50"/>
        <v>--</v>
      </c>
      <c r="K224" s="642" t="str">
        <f t="shared" si="51"/>
        <v>--</v>
      </c>
      <c r="L224" s="642" t="str">
        <f t="shared" si="52"/>
        <v>--</v>
      </c>
    </row>
    <row r="225" spans="1:12" x14ac:dyDescent="0.25">
      <c r="A225" s="638"/>
      <c r="B225" s="638"/>
      <c r="C225" s="638"/>
      <c r="D225" s="637"/>
      <c r="E225" s="637"/>
      <c r="G225" s="637"/>
      <c r="H225" s="641"/>
      <c r="I225" s="659" t="str">
        <f>IF(AND(B225='Benchmark Index'!$G$6,A225='Benchmark Index'!$C$6),(IFERROR(_xlfn.TEXTJOIN(,FALSE,VLOOKUP(A225,'Benchmark Index'!$C$6:$D$8,2,0),VLOOKUP(B225,'Benchmark Index'!$G$6:$H$11,2,0),H225),"--")),IF(A225="BS",(IFERROR(_xlfn.TEXTJOIN(,FALSE,VLOOKUP(A225,'Benchmark Index'!$C$6:$D$8,2,0),H225),"--")),IFERROR(_xlfn.TEXTJOIN(,FALSE,VLOOKUP(A225,'Benchmark Index'!$C$6:$D$8,2,0),VLOOKUP(B225,'Benchmark Index'!$G$6:$H$11,2,0),VLOOKUP(C225,'Benchmark Index'!$K$6:$L$15,2,0),VLOOKUP(D225,'Benchmark Index'!$O$6:$P$36,2,0),VLOOKUP(E225,'Benchmark Index'!$S$6:$T$106,2,0),H225),"--")))</f>
        <v>--</v>
      </c>
      <c r="J225" s="661" t="str">
        <f t="shared" si="50"/>
        <v>--</v>
      </c>
      <c r="K225" s="642" t="str">
        <f t="shared" si="51"/>
        <v>--</v>
      </c>
      <c r="L225" s="642" t="str">
        <f t="shared" si="52"/>
        <v>--</v>
      </c>
    </row>
    <row r="226" spans="1:12" x14ac:dyDescent="0.25">
      <c r="A226" s="638"/>
      <c r="B226" s="638"/>
      <c r="C226" s="638"/>
      <c r="D226" s="637"/>
      <c r="E226" s="637"/>
      <c r="G226" s="637"/>
      <c r="H226" s="641"/>
      <c r="I226" s="659" t="str">
        <f>IF(AND(B226='Benchmark Index'!$G$6,A226='Benchmark Index'!$C$6),(IFERROR(_xlfn.TEXTJOIN(,FALSE,VLOOKUP(A226,'Benchmark Index'!$C$6:$D$8,2,0),VLOOKUP(B226,'Benchmark Index'!$G$6:$H$11,2,0),H226),"--")),IF(A226="BS",(IFERROR(_xlfn.TEXTJOIN(,FALSE,VLOOKUP(A226,'Benchmark Index'!$C$6:$D$8,2,0),H226),"--")),IFERROR(_xlfn.TEXTJOIN(,FALSE,VLOOKUP(A226,'Benchmark Index'!$C$6:$D$8,2,0),VLOOKUP(B226,'Benchmark Index'!$G$6:$H$11,2,0),VLOOKUP(C226,'Benchmark Index'!$K$6:$L$15,2,0),VLOOKUP(D226,'Benchmark Index'!$O$6:$P$36,2,0),VLOOKUP(E226,'Benchmark Index'!$S$6:$T$106,2,0),H226),"--")))</f>
        <v>--</v>
      </c>
      <c r="J226" s="661" t="str">
        <f t="shared" si="50"/>
        <v>--</v>
      </c>
      <c r="K226" s="642" t="str">
        <f t="shared" si="51"/>
        <v>--</v>
      </c>
      <c r="L226" s="642" t="str">
        <f t="shared" si="52"/>
        <v>--</v>
      </c>
    </row>
    <row r="227" spans="1:12" x14ac:dyDescent="0.25">
      <c r="A227" s="638"/>
      <c r="B227" s="638"/>
      <c r="C227" s="638"/>
      <c r="D227" s="637"/>
      <c r="E227" s="637"/>
      <c r="G227" s="637"/>
      <c r="H227" s="641"/>
      <c r="I227" s="659" t="str">
        <f>IF(AND(B227='Benchmark Index'!$G$6,A227='Benchmark Index'!$C$6),(IFERROR(_xlfn.TEXTJOIN(,FALSE,VLOOKUP(A227,'Benchmark Index'!$C$6:$D$8,2,0),VLOOKUP(B227,'Benchmark Index'!$G$6:$H$11,2,0),H227),"--")),IF(A227="BS",(IFERROR(_xlfn.TEXTJOIN(,FALSE,VLOOKUP(A227,'Benchmark Index'!$C$6:$D$8,2,0),H227),"--")),IFERROR(_xlfn.TEXTJOIN(,FALSE,VLOOKUP(A227,'Benchmark Index'!$C$6:$D$8,2,0),VLOOKUP(B227,'Benchmark Index'!$G$6:$H$11,2,0),VLOOKUP(C227,'Benchmark Index'!$K$6:$L$15,2,0),VLOOKUP(D227,'Benchmark Index'!$O$6:$P$36,2,0),VLOOKUP(E227,'Benchmark Index'!$S$6:$T$106,2,0),H227),"--")))</f>
        <v>--</v>
      </c>
      <c r="J227" s="661" t="str">
        <f t="shared" si="50"/>
        <v>--</v>
      </c>
      <c r="K227" s="642" t="str">
        <f t="shared" si="51"/>
        <v>--</v>
      </c>
      <c r="L227" s="642" t="str">
        <f t="shared" si="52"/>
        <v>--</v>
      </c>
    </row>
    <row r="228" spans="1:12" x14ac:dyDescent="0.25">
      <c r="A228" s="638"/>
      <c r="B228" s="638"/>
      <c r="C228" s="638"/>
      <c r="D228" s="637"/>
      <c r="E228" s="637"/>
      <c r="G228" s="637"/>
      <c r="H228" s="641"/>
      <c r="I228" s="659" t="str">
        <f>IF(AND(B228='Benchmark Index'!$G$6,A228='Benchmark Index'!$C$6),(IFERROR(_xlfn.TEXTJOIN(,FALSE,VLOOKUP(A228,'Benchmark Index'!$C$6:$D$8,2,0),VLOOKUP(B228,'Benchmark Index'!$G$6:$H$11,2,0),H228),"--")),IF(A228="BS",(IFERROR(_xlfn.TEXTJOIN(,FALSE,VLOOKUP(A228,'Benchmark Index'!$C$6:$D$8,2,0),H228),"--")),IFERROR(_xlfn.TEXTJOIN(,FALSE,VLOOKUP(A228,'Benchmark Index'!$C$6:$D$8,2,0),VLOOKUP(B228,'Benchmark Index'!$G$6:$H$11,2,0),VLOOKUP(C228,'Benchmark Index'!$K$6:$L$15,2,0),VLOOKUP(D228,'Benchmark Index'!$O$6:$P$36,2,0),VLOOKUP(E228,'Benchmark Index'!$S$6:$T$106,2,0),H228),"--")))</f>
        <v>--</v>
      </c>
      <c r="J228" s="661" t="str">
        <f t="shared" si="50"/>
        <v>--</v>
      </c>
      <c r="K228" s="642" t="str">
        <f t="shared" si="51"/>
        <v>--</v>
      </c>
      <c r="L228" s="642" t="str">
        <f t="shared" si="52"/>
        <v>--</v>
      </c>
    </row>
    <row r="229" spans="1:12" x14ac:dyDescent="0.25">
      <c r="A229" s="638"/>
      <c r="B229" s="638"/>
      <c r="C229" s="638"/>
      <c r="D229" s="637"/>
      <c r="E229" s="637"/>
      <c r="G229" s="637"/>
      <c r="H229" s="641"/>
      <c r="I229" s="659" t="str">
        <f>IF(AND(B229='Benchmark Index'!$G$6,A229='Benchmark Index'!$C$6),(IFERROR(_xlfn.TEXTJOIN(,FALSE,VLOOKUP(A229,'Benchmark Index'!$C$6:$D$8,2,0),VLOOKUP(B229,'Benchmark Index'!$G$6:$H$11,2,0),H229),"--")),IF(A229="BS",(IFERROR(_xlfn.TEXTJOIN(,FALSE,VLOOKUP(A229,'Benchmark Index'!$C$6:$D$8,2,0),H229),"--")),IFERROR(_xlfn.TEXTJOIN(,FALSE,VLOOKUP(A229,'Benchmark Index'!$C$6:$D$8,2,0),VLOOKUP(B229,'Benchmark Index'!$G$6:$H$11,2,0),VLOOKUP(C229,'Benchmark Index'!$K$6:$L$15,2,0),VLOOKUP(D229,'Benchmark Index'!$O$6:$P$36,2,0),VLOOKUP(E229,'Benchmark Index'!$S$6:$T$106,2,0),H229),"--")))</f>
        <v>--</v>
      </c>
      <c r="J229" s="661" t="str">
        <f t="shared" si="50"/>
        <v>--</v>
      </c>
      <c r="K229" s="642" t="str">
        <f t="shared" si="51"/>
        <v>--</v>
      </c>
      <c r="L229" s="642" t="str">
        <f t="shared" si="52"/>
        <v>--</v>
      </c>
    </row>
    <row r="230" spans="1:12" x14ac:dyDescent="0.25">
      <c r="A230" s="638"/>
      <c r="B230" s="638"/>
      <c r="C230" s="638"/>
      <c r="D230" s="637"/>
      <c r="E230" s="637"/>
      <c r="G230" s="637"/>
      <c r="H230" s="641"/>
      <c r="I230" s="659" t="str">
        <f>IF(AND(B230='Benchmark Index'!$G$6,A230='Benchmark Index'!$C$6),(IFERROR(_xlfn.TEXTJOIN(,FALSE,VLOOKUP(A230,'Benchmark Index'!$C$6:$D$8,2,0),VLOOKUP(B230,'Benchmark Index'!$G$6:$H$11,2,0),H230),"--")),IF(A230="BS",(IFERROR(_xlfn.TEXTJOIN(,FALSE,VLOOKUP(A230,'Benchmark Index'!$C$6:$D$8,2,0),H230),"--")),IFERROR(_xlfn.TEXTJOIN(,FALSE,VLOOKUP(A230,'Benchmark Index'!$C$6:$D$8,2,0),VLOOKUP(B230,'Benchmark Index'!$G$6:$H$11,2,0),VLOOKUP(C230,'Benchmark Index'!$K$6:$L$15,2,0),VLOOKUP(D230,'Benchmark Index'!$O$6:$P$36,2,0),VLOOKUP(E230,'Benchmark Index'!$S$6:$T$106,2,0),H230),"--")))</f>
        <v>--</v>
      </c>
      <c r="J230" s="661" t="str">
        <f t="shared" si="50"/>
        <v>--</v>
      </c>
      <c r="K230" s="642" t="str">
        <f t="shared" si="51"/>
        <v>--</v>
      </c>
      <c r="L230" s="642" t="str">
        <f t="shared" si="52"/>
        <v>--</v>
      </c>
    </row>
    <row r="231" spans="1:12" x14ac:dyDescent="0.25">
      <c r="A231" s="638"/>
      <c r="B231" s="638"/>
      <c r="C231" s="638"/>
      <c r="D231" s="637"/>
      <c r="E231" s="637"/>
      <c r="G231" s="637"/>
      <c r="H231" s="641"/>
      <c r="I231" s="659" t="str">
        <f>IF(AND(B231='Benchmark Index'!$G$6,A231='Benchmark Index'!$C$6),(IFERROR(_xlfn.TEXTJOIN(,FALSE,VLOOKUP(A231,'Benchmark Index'!$C$6:$D$8,2,0),VLOOKUP(B231,'Benchmark Index'!$G$6:$H$11,2,0),H231),"--")),IF(A231="BS",(IFERROR(_xlfn.TEXTJOIN(,FALSE,VLOOKUP(A231,'Benchmark Index'!$C$6:$D$8,2,0),H231),"--")),IFERROR(_xlfn.TEXTJOIN(,FALSE,VLOOKUP(A231,'Benchmark Index'!$C$6:$D$8,2,0),VLOOKUP(B231,'Benchmark Index'!$G$6:$H$11,2,0),VLOOKUP(C231,'Benchmark Index'!$K$6:$L$15,2,0),VLOOKUP(D231,'Benchmark Index'!$O$6:$P$36,2,0),VLOOKUP(E231,'Benchmark Index'!$S$6:$T$106,2,0),H231),"--")))</f>
        <v>--</v>
      </c>
      <c r="J231" s="661" t="str">
        <f t="shared" si="50"/>
        <v>--</v>
      </c>
      <c r="K231" s="642" t="str">
        <f t="shared" si="51"/>
        <v>--</v>
      </c>
      <c r="L231" s="642" t="str">
        <f t="shared" si="52"/>
        <v>--</v>
      </c>
    </row>
    <row r="232" spans="1:12" x14ac:dyDescent="0.25">
      <c r="A232" s="638"/>
      <c r="B232" s="638"/>
      <c r="C232" s="638"/>
      <c r="D232" s="637"/>
      <c r="E232" s="637"/>
      <c r="G232" s="637"/>
      <c r="H232" s="641"/>
      <c r="I232" s="659" t="str">
        <f>IF(AND(B232='Benchmark Index'!$G$6,A232='Benchmark Index'!$C$6),(IFERROR(_xlfn.TEXTJOIN(,FALSE,VLOOKUP(A232,'Benchmark Index'!$C$6:$D$8,2,0),VLOOKUP(B232,'Benchmark Index'!$G$6:$H$11,2,0),H232),"--")),IF(A232="BS",(IFERROR(_xlfn.TEXTJOIN(,FALSE,VLOOKUP(A232,'Benchmark Index'!$C$6:$D$8,2,0),H232),"--")),IFERROR(_xlfn.TEXTJOIN(,FALSE,VLOOKUP(A232,'Benchmark Index'!$C$6:$D$8,2,0),VLOOKUP(B232,'Benchmark Index'!$G$6:$H$11,2,0),VLOOKUP(C232,'Benchmark Index'!$K$6:$L$15,2,0),VLOOKUP(D232,'Benchmark Index'!$O$6:$P$36,2,0),VLOOKUP(E232,'Benchmark Index'!$S$6:$T$106,2,0),H232),"--")))</f>
        <v>--</v>
      </c>
      <c r="J232" s="661" t="str">
        <f t="shared" si="50"/>
        <v>--</v>
      </c>
      <c r="K232" s="642" t="str">
        <f t="shared" si="51"/>
        <v>--</v>
      </c>
      <c r="L232" s="642" t="str">
        <f t="shared" si="52"/>
        <v>--</v>
      </c>
    </row>
    <row r="233" spans="1:12" x14ac:dyDescent="0.25">
      <c r="A233" s="638"/>
      <c r="B233" s="638"/>
      <c r="C233" s="638"/>
      <c r="D233" s="637"/>
      <c r="E233" s="637"/>
      <c r="G233" s="637"/>
      <c r="H233" s="641"/>
      <c r="I233" s="659" t="str">
        <f>IF(AND(B233='Benchmark Index'!$G$6,A233='Benchmark Index'!$C$6),(IFERROR(_xlfn.TEXTJOIN(,FALSE,VLOOKUP(A233,'Benchmark Index'!$C$6:$D$8,2,0),VLOOKUP(B233,'Benchmark Index'!$G$6:$H$11,2,0),H233),"--")),IF(A233="BS",(IFERROR(_xlfn.TEXTJOIN(,FALSE,VLOOKUP(A233,'Benchmark Index'!$C$6:$D$8,2,0),H233),"--")),IFERROR(_xlfn.TEXTJOIN(,FALSE,VLOOKUP(A233,'Benchmark Index'!$C$6:$D$8,2,0),VLOOKUP(B233,'Benchmark Index'!$G$6:$H$11,2,0),VLOOKUP(C233,'Benchmark Index'!$K$6:$L$15,2,0),VLOOKUP(D233,'Benchmark Index'!$O$6:$P$36,2,0),VLOOKUP(E233,'Benchmark Index'!$S$6:$T$106,2,0),H233),"--")))</f>
        <v>--</v>
      </c>
      <c r="J233" s="661" t="str">
        <f t="shared" si="50"/>
        <v>--</v>
      </c>
      <c r="K233" s="642" t="str">
        <f t="shared" si="51"/>
        <v>--</v>
      </c>
      <c r="L233" s="642" t="str">
        <f t="shared" si="52"/>
        <v>--</v>
      </c>
    </row>
    <row r="234" spans="1:12" x14ac:dyDescent="0.25">
      <c r="A234" s="638"/>
      <c r="B234" s="638"/>
      <c r="C234" s="638"/>
      <c r="D234" s="637"/>
      <c r="E234" s="637"/>
      <c r="G234" s="637"/>
      <c r="H234" s="641"/>
      <c r="I234" s="659" t="str">
        <f>IF(AND(B234='Benchmark Index'!$G$6,A234='Benchmark Index'!$C$6),(IFERROR(_xlfn.TEXTJOIN(,FALSE,VLOOKUP(A234,'Benchmark Index'!$C$6:$D$8,2,0),VLOOKUP(B234,'Benchmark Index'!$G$6:$H$11,2,0),H234),"--")),IF(A234="BS",(IFERROR(_xlfn.TEXTJOIN(,FALSE,VLOOKUP(A234,'Benchmark Index'!$C$6:$D$8,2,0),H234),"--")),IFERROR(_xlfn.TEXTJOIN(,FALSE,VLOOKUP(A234,'Benchmark Index'!$C$6:$D$8,2,0),VLOOKUP(B234,'Benchmark Index'!$G$6:$H$11,2,0),VLOOKUP(C234,'Benchmark Index'!$K$6:$L$15,2,0),VLOOKUP(D234,'Benchmark Index'!$O$6:$P$36,2,0),VLOOKUP(E234,'Benchmark Index'!$S$6:$T$106,2,0),H234),"--")))</f>
        <v>--</v>
      </c>
      <c r="J234" s="661" t="str">
        <f t="shared" si="50"/>
        <v>--</v>
      </c>
      <c r="K234" s="642" t="str">
        <f t="shared" si="51"/>
        <v>--</v>
      </c>
      <c r="L234" s="642" t="str">
        <f t="shared" si="52"/>
        <v>--</v>
      </c>
    </row>
    <row r="235" spans="1:12" x14ac:dyDescent="0.25">
      <c r="A235" s="638"/>
      <c r="B235" s="638"/>
      <c r="C235" s="638"/>
      <c r="D235" s="637"/>
      <c r="E235" s="637"/>
      <c r="G235" s="637"/>
      <c r="H235" s="641"/>
      <c r="I235" s="659" t="str">
        <f>IF(AND(B235='Benchmark Index'!$G$6,A235='Benchmark Index'!$C$6),(IFERROR(_xlfn.TEXTJOIN(,FALSE,VLOOKUP(A235,'Benchmark Index'!$C$6:$D$8,2,0),VLOOKUP(B235,'Benchmark Index'!$G$6:$H$11,2,0),H235),"--")),IF(A235="BS",(IFERROR(_xlfn.TEXTJOIN(,FALSE,VLOOKUP(A235,'Benchmark Index'!$C$6:$D$8,2,0),H235),"--")),IFERROR(_xlfn.TEXTJOIN(,FALSE,VLOOKUP(A235,'Benchmark Index'!$C$6:$D$8,2,0),VLOOKUP(B235,'Benchmark Index'!$G$6:$H$11,2,0),VLOOKUP(C235,'Benchmark Index'!$K$6:$L$15,2,0),VLOOKUP(D235,'Benchmark Index'!$O$6:$P$36,2,0),VLOOKUP(E235,'Benchmark Index'!$S$6:$T$106,2,0),H235),"--")))</f>
        <v>--</v>
      </c>
      <c r="J235" s="661" t="str">
        <f t="shared" si="50"/>
        <v>--</v>
      </c>
      <c r="K235" s="642" t="str">
        <f t="shared" si="51"/>
        <v>--</v>
      </c>
      <c r="L235" s="642" t="str">
        <f t="shared" si="52"/>
        <v>--</v>
      </c>
    </row>
    <row r="236" spans="1:12" x14ac:dyDescent="0.25">
      <c r="A236" s="638"/>
      <c r="B236" s="638"/>
      <c r="C236" s="638"/>
      <c r="D236" s="637"/>
      <c r="E236" s="637"/>
      <c r="G236" s="637"/>
      <c r="H236" s="641"/>
      <c r="I236" s="659" t="str">
        <f>IF(AND(B236='Benchmark Index'!$G$6,A236='Benchmark Index'!$C$6),(IFERROR(_xlfn.TEXTJOIN(,FALSE,VLOOKUP(A236,'Benchmark Index'!$C$6:$D$8,2,0),VLOOKUP(B236,'Benchmark Index'!$G$6:$H$11,2,0),H236),"--")),IF(A236="BS",(IFERROR(_xlfn.TEXTJOIN(,FALSE,VLOOKUP(A236,'Benchmark Index'!$C$6:$D$8,2,0),H236),"--")),IFERROR(_xlfn.TEXTJOIN(,FALSE,VLOOKUP(A236,'Benchmark Index'!$C$6:$D$8,2,0),VLOOKUP(B236,'Benchmark Index'!$G$6:$H$11,2,0),VLOOKUP(C236,'Benchmark Index'!$K$6:$L$15,2,0),VLOOKUP(D236,'Benchmark Index'!$O$6:$P$36,2,0),VLOOKUP(E236,'Benchmark Index'!$S$6:$T$106,2,0),H236),"--")))</f>
        <v>--</v>
      </c>
      <c r="J236" s="661" t="str">
        <f t="shared" si="50"/>
        <v>--</v>
      </c>
      <c r="K236" s="642" t="str">
        <f t="shared" si="51"/>
        <v>--</v>
      </c>
      <c r="L236" s="642" t="str">
        <f t="shared" si="52"/>
        <v>--</v>
      </c>
    </row>
    <row r="237" spans="1:12" x14ac:dyDescent="0.25">
      <c r="A237" s="638"/>
      <c r="B237" s="638"/>
      <c r="C237" s="638"/>
      <c r="D237" s="637"/>
      <c r="E237" s="637"/>
      <c r="G237" s="637"/>
      <c r="H237" s="641"/>
      <c r="I237" s="659" t="str">
        <f>IF(AND(B237='Benchmark Index'!$G$6,A237='Benchmark Index'!$C$6),(IFERROR(_xlfn.TEXTJOIN(,FALSE,VLOOKUP(A237,'Benchmark Index'!$C$6:$D$8,2,0),VLOOKUP(B237,'Benchmark Index'!$G$6:$H$11,2,0),H237),"--")),IF(A237="BS",(IFERROR(_xlfn.TEXTJOIN(,FALSE,VLOOKUP(A237,'Benchmark Index'!$C$6:$D$8,2,0),H237),"--")),IFERROR(_xlfn.TEXTJOIN(,FALSE,VLOOKUP(A237,'Benchmark Index'!$C$6:$D$8,2,0),VLOOKUP(B237,'Benchmark Index'!$G$6:$H$11,2,0),VLOOKUP(C237,'Benchmark Index'!$K$6:$L$15,2,0),VLOOKUP(D237,'Benchmark Index'!$O$6:$P$36,2,0),VLOOKUP(E237,'Benchmark Index'!$S$6:$T$106,2,0),H237),"--")))</f>
        <v>--</v>
      </c>
      <c r="J237" s="661" t="str">
        <f t="shared" si="50"/>
        <v>--</v>
      </c>
      <c r="K237" s="642" t="str">
        <f t="shared" si="51"/>
        <v>--</v>
      </c>
      <c r="L237" s="642" t="str">
        <f t="shared" si="52"/>
        <v>--</v>
      </c>
    </row>
    <row r="238" spans="1:12" x14ac:dyDescent="0.25">
      <c r="A238" s="638"/>
      <c r="B238" s="638"/>
      <c r="C238" s="638"/>
      <c r="D238" s="637"/>
      <c r="E238" s="637"/>
      <c r="G238" s="637"/>
      <c r="H238" s="641"/>
      <c r="I238" s="659" t="str">
        <f>IF(AND(B238='Benchmark Index'!$G$6,A238='Benchmark Index'!$C$6),(IFERROR(_xlfn.TEXTJOIN(,FALSE,VLOOKUP(A238,'Benchmark Index'!$C$6:$D$8,2,0),VLOOKUP(B238,'Benchmark Index'!$G$6:$H$11,2,0),H238),"--")),IF(A238="BS",(IFERROR(_xlfn.TEXTJOIN(,FALSE,VLOOKUP(A238,'Benchmark Index'!$C$6:$D$8,2,0),H238),"--")),IFERROR(_xlfn.TEXTJOIN(,FALSE,VLOOKUP(A238,'Benchmark Index'!$C$6:$D$8,2,0),VLOOKUP(B238,'Benchmark Index'!$G$6:$H$11,2,0),VLOOKUP(C238,'Benchmark Index'!$K$6:$L$15,2,0),VLOOKUP(D238,'Benchmark Index'!$O$6:$P$36,2,0),VLOOKUP(E238,'Benchmark Index'!$S$6:$T$106,2,0),H238),"--")))</f>
        <v>--</v>
      </c>
      <c r="J238" s="661" t="str">
        <f t="shared" si="50"/>
        <v>--</v>
      </c>
      <c r="K238" s="642" t="str">
        <f t="shared" si="51"/>
        <v>--</v>
      </c>
      <c r="L238" s="642" t="str">
        <f t="shared" si="52"/>
        <v>--</v>
      </c>
    </row>
    <row r="239" spans="1:12" x14ac:dyDescent="0.25">
      <c r="A239" s="638"/>
      <c r="B239" s="638"/>
      <c r="C239" s="638"/>
      <c r="D239" s="637"/>
      <c r="E239" s="637"/>
      <c r="G239" s="637"/>
      <c r="H239" s="641"/>
      <c r="I239" s="659" t="str">
        <f>IF(AND(B239='Benchmark Index'!$G$6,A239='Benchmark Index'!$C$6),(IFERROR(_xlfn.TEXTJOIN(,FALSE,VLOOKUP(A239,'Benchmark Index'!$C$6:$D$8,2,0),VLOOKUP(B239,'Benchmark Index'!$G$6:$H$11,2,0),H239),"--")),IF(A239="BS",(IFERROR(_xlfn.TEXTJOIN(,FALSE,VLOOKUP(A239,'Benchmark Index'!$C$6:$D$8,2,0),H239),"--")),IFERROR(_xlfn.TEXTJOIN(,FALSE,VLOOKUP(A239,'Benchmark Index'!$C$6:$D$8,2,0),VLOOKUP(B239,'Benchmark Index'!$G$6:$H$11,2,0),VLOOKUP(C239,'Benchmark Index'!$K$6:$L$15,2,0),VLOOKUP(D239,'Benchmark Index'!$O$6:$P$36,2,0),VLOOKUP(E239,'Benchmark Index'!$S$6:$T$106,2,0),H239),"--")))</f>
        <v>--</v>
      </c>
      <c r="J239" s="661" t="str">
        <f t="shared" si="50"/>
        <v>--</v>
      </c>
      <c r="K239" s="642" t="str">
        <f t="shared" si="51"/>
        <v>--</v>
      </c>
      <c r="L239" s="642" t="str">
        <f t="shared" si="52"/>
        <v>--</v>
      </c>
    </row>
    <row r="240" spans="1:12" x14ac:dyDescent="0.25">
      <c r="A240" s="638"/>
      <c r="B240" s="638"/>
      <c r="C240" s="638"/>
      <c r="D240" s="637"/>
      <c r="E240" s="637"/>
      <c r="G240" s="637"/>
      <c r="H240" s="641"/>
      <c r="I240" s="659" t="str">
        <f>IF(AND(B240='Benchmark Index'!$G$6,A240='Benchmark Index'!$C$6),(IFERROR(_xlfn.TEXTJOIN(,FALSE,VLOOKUP(A240,'Benchmark Index'!$C$6:$D$8,2,0),VLOOKUP(B240,'Benchmark Index'!$G$6:$H$11,2,0),H240),"--")),IF(A240="BS",(IFERROR(_xlfn.TEXTJOIN(,FALSE,VLOOKUP(A240,'Benchmark Index'!$C$6:$D$8,2,0),H240),"--")),IFERROR(_xlfn.TEXTJOIN(,FALSE,VLOOKUP(A240,'Benchmark Index'!$C$6:$D$8,2,0),VLOOKUP(B240,'Benchmark Index'!$G$6:$H$11,2,0),VLOOKUP(C240,'Benchmark Index'!$K$6:$L$15,2,0),VLOOKUP(D240,'Benchmark Index'!$O$6:$P$36,2,0),VLOOKUP(E240,'Benchmark Index'!$S$6:$T$106,2,0),H240),"--")))</f>
        <v>--</v>
      </c>
      <c r="J240" s="661" t="str">
        <f t="shared" si="50"/>
        <v>--</v>
      </c>
      <c r="K240" s="642" t="str">
        <f t="shared" si="51"/>
        <v>--</v>
      </c>
      <c r="L240" s="642" t="str">
        <f t="shared" si="52"/>
        <v>--</v>
      </c>
    </row>
    <row r="241" spans="1:12" x14ac:dyDescent="0.25">
      <c r="A241" s="638"/>
      <c r="B241" s="638"/>
      <c r="C241" s="638"/>
      <c r="D241" s="637"/>
      <c r="E241" s="637"/>
      <c r="G241" s="637"/>
      <c r="H241" s="641"/>
      <c r="I241" s="659" t="str">
        <f>IF(AND(B241='Benchmark Index'!$G$6,A241='Benchmark Index'!$C$6),(IFERROR(_xlfn.TEXTJOIN(,FALSE,VLOOKUP(A241,'Benchmark Index'!$C$6:$D$8,2,0),VLOOKUP(B241,'Benchmark Index'!$G$6:$H$11,2,0),H241),"--")),IF(A241="BS",(IFERROR(_xlfn.TEXTJOIN(,FALSE,VLOOKUP(A241,'Benchmark Index'!$C$6:$D$8,2,0),H241),"--")),IFERROR(_xlfn.TEXTJOIN(,FALSE,VLOOKUP(A241,'Benchmark Index'!$C$6:$D$8,2,0),VLOOKUP(B241,'Benchmark Index'!$G$6:$H$11,2,0),VLOOKUP(C241,'Benchmark Index'!$K$6:$L$15,2,0),VLOOKUP(D241,'Benchmark Index'!$O$6:$P$36,2,0),VLOOKUP(E241,'Benchmark Index'!$S$6:$T$106,2,0),H241),"--")))</f>
        <v>--</v>
      </c>
      <c r="J241" s="661" t="str">
        <f t="shared" si="50"/>
        <v>--</v>
      </c>
      <c r="K241" s="642" t="str">
        <f t="shared" si="51"/>
        <v>--</v>
      </c>
      <c r="L241" s="642" t="str">
        <f t="shared" si="52"/>
        <v>--</v>
      </c>
    </row>
    <row r="242" spans="1:12" x14ac:dyDescent="0.25">
      <c r="A242" s="638"/>
      <c r="B242" s="638"/>
      <c r="C242" s="638"/>
      <c r="D242" s="637"/>
      <c r="E242" s="637"/>
      <c r="G242" s="637"/>
      <c r="H242" s="641"/>
      <c r="I242" s="659" t="str">
        <f>IF(AND(B242='Benchmark Index'!$G$6,A242='Benchmark Index'!$C$6),(IFERROR(_xlfn.TEXTJOIN(,FALSE,VLOOKUP(A242,'Benchmark Index'!$C$6:$D$8,2,0),VLOOKUP(B242,'Benchmark Index'!$G$6:$H$11,2,0),H242),"--")),IF(A242="BS",(IFERROR(_xlfn.TEXTJOIN(,FALSE,VLOOKUP(A242,'Benchmark Index'!$C$6:$D$8,2,0),H242),"--")),IFERROR(_xlfn.TEXTJOIN(,FALSE,VLOOKUP(A242,'Benchmark Index'!$C$6:$D$8,2,0),VLOOKUP(B242,'Benchmark Index'!$G$6:$H$11,2,0),VLOOKUP(C242,'Benchmark Index'!$K$6:$L$15,2,0),VLOOKUP(D242,'Benchmark Index'!$O$6:$P$36,2,0),VLOOKUP(E242,'Benchmark Index'!$S$6:$T$106,2,0),H242),"--")))</f>
        <v>--</v>
      </c>
      <c r="J242" s="661" t="str">
        <f t="shared" si="50"/>
        <v>--</v>
      </c>
      <c r="K242" s="642" t="str">
        <f t="shared" si="51"/>
        <v>--</v>
      </c>
      <c r="L242" s="642" t="str">
        <f t="shared" si="52"/>
        <v>--</v>
      </c>
    </row>
    <row r="243" spans="1:12" x14ac:dyDescent="0.25">
      <c r="A243" s="638"/>
      <c r="B243" s="638"/>
      <c r="C243" s="638"/>
      <c r="D243" s="637"/>
      <c r="E243" s="637"/>
      <c r="G243" s="637"/>
      <c r="H243" s="641"/>
      <c r="I243" s="659" t="str">
        <f>IF(AND(B243='Benchmark Index'!$G$6,A243='Benchmark Index'!$C$6),(IFERROR(_xlfn.TEXTJOIN(,FALSE,VLOOKUP(A243,'Benchmark Index'!$C$6:$D$8,2,0),VLOOKUP(B243,'Benchmark Index'!$G$6:$H$11,2,0),H243),"--")),IF(A243="BS",(IFERROR(_xlfn.TEXTJOIN(,FALSE,VLOOKUP(A243,'Benchmark Index'!$C$6:$D$8,2,0),H243),"--")),IFERROR(_xlfn.TEXTJOIN(,FALSE,VLOOKUP(A243,'Benchmark Index'!$C$6:$D$8,2,0),VLOOKUP(B243,'Benchmark Index'!$G$6:$H$11,2,0),VLOOKUP(C243,'Benchmark Index'!$K$6:$L$15,2,0),VLOOKUP(D243,'Benchmark Index'!$O$6:$P$36,2,0),VLOOKUP(E243,'Benchmark Index'!$S$6:$T$106,2,0),H243),"--")))</f>
        <v>--</v>
      </c>
      <c r="J243" s="661" t="str">
        <f t="shared" si="50"/>
        <v>--</v>
      </c>
      <c r="K243" s="642" t="str">
        <f t="shared" si="51"/>
        <v>--</v>
      </c>
      <c r="L243" s="642" t="str">
        <f t="shared" si="52"/>
        <v>--</v>
      </c>
    </row>
    <row r="244" spans="1:12" x14ac:dyDescent="0.25">
      <c r="A244" s="638"/>
      <c r="B244" s="638"/>
      <c r="C244" s="638"/>
      <c r="D244" s="637"/>
      <c r="E244" s="637"/>
      <c r="G244" s="637"/>
      <c r="H244" s="641"/>
      <c r="I244" s="659" t="str">
        <f>IF(AND(B244='Benchmark Index'!$G$6,A244='Benchmark Index'!$C$6),(IFERROR(_xlfn.TEXTJOIN(,FALSE,VLOOKUP(A244,'Benchmark Index'!$C$6:$D$8,2,0),VLOOKUP(B244,'Benchmark Index'!$G$6:$H$11,2,0),H244),"--")),IF(A244="BS",(IFERROR(_xlfn.TEXTJOIN(,FALSE,VLOOKUP(A244,'Benchmark Index'!$C$6:$D$8,2,0),H244),"--")),IFERROR(_xlfn.TEXTJOIN(,FALSE,VLOOKUP(A244,'Benchmark Index'!$C$6:$D$8,2,0),VLOOKUP(B244,'Benchmark Index'!$G$6:$H$11,2,0),VLOOKUP(C244,'Benchmark Index'!$K$6:$L$15,2,0),VLOOKUP(D244,'Benchmark Index'!$O$6:$P$36,2,0),VLOOKUP(E244,'Benchmark Index'!$S$6:$T$106,2,0),H244),"--")))</f>
        <v>--</v>
      </c>
      <c r="J244" s="661" t="str">
        <f t="shared" si="50"/>
        <v>--</v>
      </c>
      <c r="K244" s="642" t="str">
        <f t="shared" si="51"/>
        <v>--</v>
      </c>
      <c r="L244" s="642" t="str">
        <f t="shared" si="52"/>
        <v>--</v>
      </c>
    </row>
    <row r="245" spans="1:12" x14ac:dyDescent="0.25">
      <c r="A245" s="638"/>
      <c r="B245" s="638"/>
      <c r="C245" s="638"/>
      <c r="D245" s="637"/>
      <c r="E245" s="637"/>
      <c r="G245" s="637"/>
      <c r="H245" s="641"/>
      <c r="I245" s="659" t="str">
        <f>IF(AND(B245='Benchmark Index'!$G$6,A245='Benchmark Index'!$C$6),(IFERROR(_xlfn.TEXTJOIN(,FALSE,VLOOKUP(A245,'Benchmark Index'!$C$6:$D$8,2,0),VLOOKUP(B245,'Benchmark Index'!$G$6:$H$11,2,0),H245),"--")),IF(A245="BS",(IFERROR(_xlfn.TEXTJOIN(,FALSE,VLOOKUP(A245,'Benchmark Index'!$C$6:$D$8,2,0),H245),"--")),IFERROR(_xlfn.TEXTJOIN(,FALSE,VLOOKUP(A245,'Benchmark Index'!$C$6:$D$8,2,0),VLOOKUP(B245,'Benchmark Index'!$G$6:$H$11,2,0),VLOOKUP(C245,'Benchmark Index'!$K$6:$L$15,2,0),VLOOKUP(D245,'Benchmark Index'!$O$6:$P$36,2,0),VLOOKUP(E245,'Benchmark Index'!$S$6:$T$106,2,0),H245),"--")))</f>
        <v>--</v>
      </c>
      <c r="J245" s="661" t="str">
        <f t="shared" si="50"/>
        <v>--</v>
      </c>
      <c r="K245" s="642" t="str">
        <f t="shared" si="51"/>
        <v>--</v>
      </c>
      <c r="L245" s="642" t="str">
        <f t="shared" si="52"/>
        <v>--</v>
      </c>
    </row>
    <row r="246" spans="1:12" x14ac:dyDescent="0.25">
      <c r="A246" s="638"/>
      <c r="B246" s="638"/>
      <c r="C246" s="638"/>
      <c r="D246" s="637"/>
      <c r="E246" s="637"/>
      <c r="G246" s="637"/>
      <c r="H246" s="641"/>
      <c r="I246" s="659" t="str">
        <f>IF(AND(B246='Benchmark Index'!$G$6,A246='Benchmark Index'!$C$6),(IFERROR(_xlfn.TEXTJOIN(,FALSE,VLOOKUP(A246,'Benchmark Index'!$C$6:$D$8,2,0),VLOOKUP(B246,'Benchmark Index'!$G$6:$H$11,2,0),H246),"--")),IF(A246="BS",(IFERROR(_xlfn.TEXTJOIN(,FALSE,VLOOKUP(A246,'Benchmark Index'!$C$6:$D$8,2,0),H246),"--")),IFERROR(_xlfn.TEXTJOIN(,FALSE,VLOOKUP(A246,'Benchmark Index'!$C$6:$D$8,2,0),VLOOKUP(B246,'Benchmark Index'!$G$6:$H$11,2,0),VLOOKUP(C246,'Benchmark Index'!$K$6:$L$15,2,0),VLOOKUP(D246,'Benchmark Index'!$O$6:$P$36,2,0),VLOOKUP(E246,'Benchmark Index'!$S$6:$T$106,2,0),H246),"--")))</f>
        <v>--</v>
      </c>
      <c r="J246" s="661" t="str">
        <f t="shared" si="50"/>
        <v>--</v>
      </c>
      <c r="K246" s="642" t="str">
        <f t="shared" si="51"/>
        <v>--</v>
      </c>
      <c r="L246" s="642" t="str">
        <f t="shared" si="52"/>
        <v>--</v>
      </c>
    </row>
    <row r="247" spans="1:12" x14ac:dyDescent="0.25">
      <c r="A247" s="638"/>
      <c r="B247" s="638"/>
      <c r="C247" s="638"/>
      <c r="D247" s="637"/>
      <c r="E247" s="637"/>
      <c r="G247" s="637"/>
      <c r="H247" s="641"/>
      <c r="I247" s="659" t="str">
        <f>IF(AND(B247='Benchmark Index'!$G$6,A247='Benchmark Index'!$C$6),(IFERROR(_xlfn.TEXTJOIN(,FALSE,VLOOKUP(A247,'Benchmark Index'!$C$6:$D$8,2,0),VLOOKUP(B247,'Benchmark Index'!$G$6:$H$11,2,0),H247),"--")),IF(A247="BS",(IFERROR(_xlfn.TEXTJOIN(,FALSE,VLOOKUP(A247,'Benchmark Index'!$C$6:$D$8,2,0),H247),"--")),IFERROR(_xlfn.TEXTJOIN(,FALSE,VLOOKUP(A247,'Benchmark Index'!$C$6:$D$8,2,0),VLOOKUP(B247,'Benchmark Index'!$G$6:$H$11,2,0),VLOOKUP(C247,'Benchmark Index'!$K$6:$L$15,2,0),VLOOKUP(D247,'Benchmark Index'!$O$6:$P$36,2,0),VLOOKUP(E247,'Benchmark Index'!$S$6:$T$106,2,0),H247),"--")))</f>
        <v>--</v>
      </c>
      <c r="J247" s="661" t="str">
        <f t="shared" si="50"/>
        <v>--</v>
      </c>
      <c r="K247" s="642" t="str">
        <f t="shared" si="51"/>
        <v>--</v>
      </c>
      <c r="L247" s="642" t="str">
        <f t="shared" si="52"/>
        <v>--</v>
      </c>
    </row>
    <row r="248" spans="1:12" x14ac:dyDescent="0.25">
      <c r="A248" s="638"/>
      <c r="B248" s="638"/>
      <c r="C248" s="638"/>
      <c r="D248" s="637"/>
      <c r="E248" s="637"/>
      <c r="G248" s="637"/>
      <c r="H248" s="641"/>
      <c r="I248" s="659" t="str">
        <f>IF(AND(B248='Benchmark Index'!$G$6,A248='Benchmark Index'!$C$6),(IFERROR(_xlfn.TEXTJOIN(,FALSE,VLOOKUP(A248,'Benchmark Index'!$C$6:$D$8,2,0),VLOOKUP(B248,'Benchmark Index'!$G$6:$H$11,2,0),H248),"--")),IF(A248="BS",(IFERROR(_xlfn.TEXTJOIN(,FALSE,VLOOKUP(A248,'Benchmark Index'!$C$6:$D$8,2,0),H248),"--")),IFERROR(_xlfn.TEXTJOIN(,FALSE,VLOOKUP(A248,'Benchmark Index'!$C$6:$D$8,2,0),VLOOKUP(B248,'Benchmark Index'!$G$6:$H$11,2,0),VLOOKUP(C248,'Benchmark Index'!$K$6:$L$15,2,0),VLOOKUP(D248,'Benchmark Index'!$O$6:$P$36,2,0),VLOOKUP(E248,'Benchmark Index'!$S$6:$T$106,2,0),H248),"--")))</f>
        <v>--</v>
      </c>
      <c r="J248" s="661" t="str">
        <f t="shared" si="50"/>
        <v>--</v>
      </c>
      <c r="K248" s="642" t="str">
        <f t="shared" si="51"/>
        <v>--</v>
      </c>
      <c r="L248" s="642" t="str">
        <f t="shared" si="52"/>
        <v>--</v>
      </c>
    </row>
    <row r="249" spans="1:12" x14ac:dyDescent="0.25">
      <c r="A249" s="638"/>
      <c r="B249" s="638"/>
      <c r="C249" s="638"/>
      <c r="D249" s="637"/>
      <c r="E249" s="637"/>
      <c r="G249" s="637"/>
      <c r="H249" s="641"/>
      <c r="I249" s="659" t="str">
        <f>IF(AND(B249='Benchmark Index'!$G$6,A249='Benchmark Index'!$C$6),(IFERROR(_xlfn.TEXTJOIN(,FALSE,VLOOKUP(A249,'Benchmark Index'!$C$6:$D$8,2,0),VLOOKUP(B249,'Benchmark Index'!$G$6:$H$11,2,0),H249),"--")),IF(A249="BS",(IFERROR(_xlfn.TEXTJOIN(,FALSE,VLOOKUP(A249,'Benchmark Index'!$C$6:$D$8,2,0),H249),"--")),IFERROR(_xlfn.TEXTJOIN(,FALSE,VLOOKUP(A249,'Benchmark Index'!$C$6:$D$8,2,0),VLOOKUP(B249,'Benchmark Index'!$G$6:$H$11,2,0),VLOOKUP(C249,'Benchmark Index'!$K$6:$L$15,2,0),VLOOKUP(D249,'Benchmark Index'!$O$6:$P$36,2,0),VLOOKUP(E249,'Benchmark Index'!$S$6:$T$106,2,0),H249),"--")))</f>
        <v>--</v>
      </c>
      <c r="J249" s="661" t="str">
        <f t="shared" si="50"/>
        <v>--</v>
      </c>
      <c r="K249" s="642" t="str">
        <f t="shared" si="51"/>
        <v>--</v>
      </c>
      <c r="L249" s="642" t="str">
        <f t="shared" si="52"/>
        <v>--</v>
      </c>
    </row>
    <row r="250" spans="1:12" x14ac:dyDescent="0.25">
      <c r="A250" s="638"/>
      <c r="B250" s="638"/>
      <c r="C250" s="638"/>
      <c r="D250" s="637"/>
      <c r="E250" s="637"/>
      <c r="G250" s="637"/>
      <c r="H250" s="641"/>
      <c r="I250" s="659" t="str">
        <f>IF(AND(B250='Benchmark Index'!$G$6,A250='Benchmark Index'!$C$6),(IFERROR(_xlfn.TEXTJOIN(,FALSE,VLOOKUP(A250,'Benchmark Index'!$C$6:$D$8,2,0),VLOOKUP(B250,'Benchmark Index'!$G$6:$H$11,2,0),H250),"--")),IF(A250="BS",(IFERROR(_xlfn.TEXTJOIN(,FALSE,VLOOKUP(A250,'Benchmark Index'!$C$6:$D$8,2,0),H250),"--")),IFERROR(_xlfn.TEXTJOIN(,FALSE,VLOOKUP(A250,'Benchmark Index'!$C$6:$D$8,2,0),VLOOKUP(B250,'Benchmark Index'!$G$6:$H$11,2,0),VLOOKUP(C250,'Benchmark Index'!$K$6:$L$15,2,0),VLOOKUP(D250,'Benchmark Index'!$O$6:$P$36,2,0),VLOOKUP(E250,'Benchmark Index'!$S$6:$T$106,2,0),H250),"--")))</f>
        <v>--</v>
      </c>
      <c r="J250" s="661" t="str">
        <f t="shared" si="50"/>
        <v>--</v>
      </c>
      <c r="K250" s="642" t="str">
        <f t="shared" si="51"/>
        <v>--</v>
      </c>
      <c r="L250" s="642" t="str">
        <f t="shared" si="52"/>
        <v>--</v>
      </c>
    </row>
    <row r="251" spans="1:12" x14ac:dyDescent="0.25">
      <c r="A251" s="638"/>
      <c r="B251" s="638"/>
      <c r="C251" s="638"/>
      <c r="D251" s="637"/>
      <c r="E251" s="637"/>
      <c r="G251" s="637"/>
      <c r="H251" s="641"/>
      <c r="I251" s="659" t="str">
        <f>IF(AND(B251='Benchmark Index'!$G$6,A251='Benchmark Index'!$C$6),(IFERROR(_xlfn.TEXTJOIN(,FALSE,VLOOKUP(A251,'Benchmark Index'!$C$6:$D$8,2,0),VLOOKUP(B251,'Benchmark Index'!$G$6:$H$11,2,0),H251),"--")),IF(A251="BS",(IFERROR(_xlfn.TEXTJOIN(,FALSE,VLOOKUP(A251,'Benchmark Index'!$C$6:$D$8,2,0),H251),"--")),IFERROR(_xlfn.TEXTJOIN(,FALSE,VLOOKUP(A251,'Benchmark Index'!$C$6:$D$8,2,0),VLOOKUP(B251,'Benchmark Index'!$G$6:$H$11,2,0),VLOOKUP(C251,'Benchmark Index'!$K$6:$L$15,2,0),VLOOKUP(D251,'Benchmark Index'!$O$6:$P$36,2,0),VLOOKUP(E251,'Benchmark Index'!$S$6:$T$106,2,0),H251),"--")))</f>
        <v>--</v>
      </c>
      <c r="J251" s="661" t="str">
        <f t="shared" si="50"/>
        <v>--</v>
      </c>
      <c r="K251" s="642" t="str">
        <f t="shared" si="51"/>
        <v>--</v>
      </c>
      <c r="L251" s="642" t="str">
        <f t="shared" si="52"/>
        <v>--</v>
      </c>
    </row>
    <row r="252" spans="1:12" x14ac:dyDescent="0.25">
      <c r="A252" s="638"/>
      <c r="B252" s="638"/>
      <c r="C252" s="638"/>
      <c r="D252" s="637"/>
      <c r="E252" s="637"/>
      <c r="G252" s="637"/>
      <c r="H252" s="641"/>
      <c r="I252" s="659" t="str">
        <f>IF(AND(B252='Benchmark Index'!$G$6,A252='Benchmark Index'!$C$6),(IFERROR(_xlfn.TEXTJOIN(,FALSE,VLOOKUP(A252,'Benchmark Index'!$C$6:$D$8,2,0),VLOOKUP(B252,'Benchmark Index'!$G$6:$H$11,2,0),H252),"--")),IF(A252="BS",(IFERROR(_xlfn.TEXTJOIN(,FALSE,VLOOKUP(A252,'Benchmark Index'!$C$6:$D$8,2,0),H252),"--")),IFERROR(_xlfn.TEXTJOIN(,FALSE,VLOOKUP(A252,'Benchmark Index'!$C$6:$D$8,2,0),VLOOKUP(B252,'Benchmark Index'!$G$6:$H$11,2,0),VLOOKUP(C252,'Benchmark Index'!$K$6:$L$15,2,0),VLOOKUP(D252,'Benchmark Index'!$O$6:$P$36,2,0),VLOOKUP(E252,'Benchmark Index'!$S$6:$T$106,2,0),H252),"--")))</f>
        <v>--</v>
      </c>
      <c r="J252" s="661" t="str">
        <f t="shared" si="50"/>
        <v>--</v>
      </c>
      <c r="K252" s="642" t="str">
        <f t="shared" si="51"/>
        <v>--</v>
      </c>
      <c r="L252" s="642" t="str">
        <f t="shared" si="52"/>
        <v>--</v>
      </c>
    </row>
    <row r="253" spans="1:12" x14ac:dyDescent="0.25">
      <c r="A253" s="638"/>
      <c r="B253" s="638"/>
      <c r="C253" s="638"/>
      <c r="D253" s="637"/>
      <c r="E253" s="637"/>
      <c r="G253" s="637"/>
      <c r="H253" s="641"/>
      <c r="I253" s="659" t="str">
        <f>IF(AND(B253='Benchmark Index'!$G$6,A253='Benchmark Index'!$C$6),(IFERROR(_xlfn.TEXTJOIN(,FALSE,VLOOKUP(A253,'Benchmark Index'!$C$6:$D$8,2,0),VLOOKUP(B253,'Benchmark Index'!$G$6:$H$11,2,0),H253),"--")),IF(A253="BS",(IFERROR(_xlfn.TEXTJOIN(,FALSE,VLOOKUP(A253,'Benchmark Index'!$C$6:$D$8,2,0),H253),"--")),IFERROR(_xlfn.TEXTJOIN(,FALSE,VLOOKUP(A253,'Benchmark Index'!$C$6:$D$8,2,0),VLOOKUP(B253,'Benchmark Index'!$G$6:$H$11,2,0),VLOOKUP(C253,'Benchmark Index'!$K$6:$L$15,2,0),VLOOKUP(D253,'Benchmark Index'!$O$6:$P$36,2,0),VLOOKUP(E253,'Benchmark Index'!$S$6:$T$106,2,0),H253),"--")))</f>
        <v>--</v>
      </c>
      <c r="J253" s="661" t="str">
        <f t="shared" si="50"/>
        <v>--</v>
      </c>
      <c r="K253" s="642" t="str">
        <f t="shared" si="51"/>
        <v>--</v>
      </c>
      <c r="L253" s="642" t="str">
        <f t="shared" si="52"/>
        <v>--</v>
      </c>
    </row>
    <row r="254" spans="1:12" x14ac:dyDescent="0.25">
      <c r="A254" s="638"/>
      <c r="B254" s="638"/>
      <c r="C254" s="638"/>
      <c r="D254" s="637"/>
      <c r="E254" s="637"/>
      <c r="G254" s="637"/>
      <c r="H254" s="641"/>
      <c r="I254" s="659" t="str">
        <f>IF(AND(B254='Benchmark Index'!$G$6,A254='Benchmark Index'!$C$6),(IFERROR(_xlfn.TEXTJOIN(,FALSE,VLOOKUP(A254,'Benchmark Index'!$C$6:$D$8,2,0),VLOOKUP(B254,'Benchmark Index'!$G$6:$H$11,2,0),H254),"--")),IF(A254="BS",(IFERROR(_xlfn.TEXTJOIN(,FALSE,VLOOKUP(A254,'Benchmark Index'!$C$6:$D$8,2,0),H254),"--")),IFERROR(_xlfn.TEXTJOIN(,FALSE,VLOOKUP(A254,'Benchmark Index'!$C$6:$D$8,2,0),VLOOKUP(B254,'Benchmark Index'!$G$6:$H$11,2,0),VLOOKUP(C254,'Benchmark Index'!$K$6:$L$15,2,0),VLOOKUP(D254,'Benchmark Index'!$O$6:$P$36,2,0),VLOOKUP(E254,'Benchmark Index'!$S$6:$T$106,2,0),H254),"--")))</f>
        <v>--</v>
      </c>
      <c r="J254" s="661" t="str">
        <f t="shared" si="50"/>
        <v>--</v>
      </c>
      <c r="K254" s="642" t="str">
        <f t="shared" si="51"/>
        <v>--</v>
      </c>
      <c r="L254" s="642" t="str">
        <f t="shared" si="52"/>
        <v>--</v>
      </c>
    </row>
    <row r="255" spans="1:12" x14ac:dyDescent="0.25">
      <c r="A255" s="638"/>
      <c r="B255" s="638"/>
      <c r="C255" s="638"/>
      <c r="D255" s="637"/>
      <c r="E255" s="637"/>
      <c r="G255" s="637"/>
      <c r="H255" s="641"/>
      <c r="I255" s="659" t="str">
        <f>IF(AND(B255='Benchmark Index'!$G$6,A255='Benchmark Index'!$C$6),(IFERROR(_xlfn.TEXTJOIN(,FALSE,VLOOKUP(A255,'Benchmark Index'!$C$6:$D$8,2,0),VLOOKUP(B255,'Benchmark Index'!$G$6:$H$11,2,0),H255),"--")),IF(A255="BS",(IFERROR(_xlfn.TEXTJOIN(,FALSE,VLOOKUP(A255,'Benchmark Index'!$C$6:$D$8,2,0),H255),"--")),IFERROR(_xlfn.TEXTJOIN(,FALSE,VLOOKUP(A255,'Benchmark Index'!$C$6:$D$8,2,0),VLOOKUP(B255,'Benchmark Index'!$G$6:$H$11,2,0),VLOOKUP(C255,'Benchmark Index'!$K$6:$L$15,2,0),VLOOKUP(D255,'Benchmark Index'!$O$6:$P$36,2,0),VLOOKUP(E255,'Benchmark Index'!$S$6:$T$106,2,0),H255),"--")))</f>
        <v>--</v>
      </c>
      <c r="J255" s="661" t="str">
        <f t="shared" si="50"/>
        <v>--</v>
      </c>
      <c r="K255" s="642" t="str">
        <f t="shared" si="51"/>
        <v>--</v>
      </c>
      <c r="L255" s="642" t="str">
        <f t="shared" si="52"/>
        <v>--</v>
      </c>
    </row>
    <row r="256" spans="1:12" x14ac:dyDescent="0.25">
      <c r="A256" s="638"/>
      <c r="B256" s="638"/>
      <c r="C256" s="638"/>
      <c r="D256" s="637"/>
      <c r="E256" s="637"/>
      <c r="G256" s="637"/>
      <c r="H256" s="641"/>
      <c r="I256" s="659" t="str">
        <f>IF(AND(B256='Benchmark Index'!$G$6,A256='Benchmark Index'!$C$6),(IFERROR(_xlfn.TEXTJOIN(,FALSE,VLOOKUP(A256,'Benchmark Index'!$C$6:$D$8,2,0),VLOOKUP(B256,'Benchmark Index'!$G$6:$H$11,2,0),H256),"--")),IF(A256="BS",(IFERROR(_xlfn.TEXTJOIN(,FALSE,VLOOKUP(A256,'Benchmark Index'!$C$6:$D$8,2,0),H256),"--")),IFERROR(_xlfn.TEXTJOIN(,FALSE,VLOOKUP(A256,'Benchmark Index'!$C$6:$D$8,2,0),VLOOKUP(B256,'Benchmark Index'!$G$6:$H$11,2,0),VLOOKUP(C256,'Benchmark Index'!$K$6:$L$15,2,0),VLOOKUP(D256,'Benchmark Index'!$O$6:$P$36,2,0),VLOOKUP(E256,'Benchmark Index'!$S$6:$T$106,2,0),H256),"--")))</f>
        <v>--</v>
      </c>
      <c r="J256" s="661" t="str">
        <f t="shared" si="50"/>
        <v>--</v>
      </c>
      <c r="K256" s="642" t="str">
        <f t="shared" si="51"/>
        <v>--</v>
      </c>
      <c r="L256" s="642" t="str">
        <f t="shared" si="52"/>
        <v>--</v>
      </c>
    </row>
    <row r="257" spans="1:12" x14ac:dyDescent="0.25">
      <c r="A257" s="638"/>
      <c r="B257" s="638"/>
      <c r="C257" s="638"/>
      <c r="D257" s="637"/>
      <c r="E257" s="637"/>
      <c r="G257" s="637"/>
      <c r="H257" s="641"/>
      <c r="I257" s="659" t="str">
        <f>IF(AND(B257='Benchmark Index'!$G$6,A257='Benchmark Index'!$C$6),(IFERROR(_xlfn.TEXTJOIN(,FALSE,VLOOKUP(A257,'Benchmark Index'!$C$6:$D$8,2,0),VLOOKUP(B257,'Benchmark Index'!$G$6:$H$11,2,0),H257),"--")),IF(A257="BS",(IFERROR(_xlfn.TEXTJOIN(,FALSE,VLOOKUP(A257,'Benchmark Index'!$C$6:$D$8,2,0),H257),"--")),IFERROR(_xlfn.TEXTJOIN(,FALSE,VLOOKUP(A257,'Benchmark Index'!$C$6:$D$8,2,0),VLOOKUP(B257,'Benchmark Index'!$G$6:$H$11,2,0),VLOOKUP(C257,'Benchmark Index'!$K$6:$L$15,2,0),VLOOKUP(D257,'Benchmark Index'!$O$6:$P$36,2,0),VLOOKUP(E257,'Benchmark Index'!$S$6:$T$106,2,0),H257),"--")))</f>
        <v>--</v>
      </c>
      <c r="J257" s="661" t="str">
        <f t="shared" si="50"/>
        <v>--</v>
      </c>
      <c r="K257" s="642" t="str">
        <f t="shared" si="51"/>
        <v>--</v>
      </c>
      <c r="L257" s="642" t="str">
        <f t="shared" si="52"/>
        <v>--</v>
      </c>
    </row>
    <row r="258" spans="1:12" x14ac:dyDescent="0.25">
      <c r="A258" s="638"/>
      <c r="B258" s="638"/>
      <c r="C258" s="638"/>
      <c r="D258" s="637"/>
      <c r="E258" s="637"/>
      <c r="G258" s="637"/>
      <c r="H258" s="641"/>
      <c r="I258" s="659" t="str">
        <f>IF(AND(B258='Benchmark Index'!$G$6,A258='Benchmark Index'!$C$6),(IFERROR(_xlfn.TEXTJOIN(,FALSE,VLOOKUP(A258,'Benchmark Index'!$C$6:$D$8,2,0),VLOOKUP(B258,'Benchmark Index'!$G$6:$H$11,2,0),H258),"--")),IF(A258="BS",(IFERROR(_xlfn.TEXTJOIN(,FALSE,VLOOKUP(A258,'Benchmark Index'!$C$6:$D$8,2,0),H258),"--")),IFERROR(_xlfn.TEXTJOIN(,FALSE,VLOOKUP(A258,'Benchmark Index'!$C$6:$D$8,2,0),VLOOKUP(B258,'Benchmark Index'!$G$6:$H$11,2,0),VLOOKUP(C258,'Benchmark Index'!$K$6:$L$15,2,0),VLOOKUP(D258,'Benchmark Index'!$O$6:$P$36,2,0),VLOOKUP(E258,'Benchmark Index'!$S$6:$T$106,2,0),H258),"--")))</f>
        <v>--</v>
      </c>
      <c r="J258" s="661" t="str">
        <f t="shared" si="50"/>
        <v>--</v>
      </c>
      <c r="K258" s="642" t="str">
        <f t="shared" si="51"/>
        <v>--</v>
      </c>
      <c r="L258" s="642" t="str">
        <f t="shared" si="52"/>
        <v>--</v>
      </c>
    </row>
    <row r="259" spans="1:12" x14ac:dyDescent="0.25">
      <c r="A259" s="638"/>
      <c r="B259" s="638"/>
      <c r="C259" s="638"/>
      <c r="D259" s="637"/>
      <c r="E259" s="637"/>
      <c r="G259" s="637"/>
      <c r="H259" s="641"/>
      <c r="I259" s="659" t="str">
        <f>IF(AND(B259='Benchmark Index'!$G$6,A259='Benchmark Index'!$C$6),(IFERROR(_xlfn.TEXTJOIN(,FALSE,VLOOKUP(A259,'Benchmark Index'!$C$6:$D$8,2,0),VLOOKUP(B259,'Benchmark Index'!$G$6:$H$11,2,0),H259),"--")),IF(A259="BS",(IFERROR(_xlfn.TEXTJOIN(,FALSE,VLOOKUP(A259,'Benchmark Index'!$C$6:$D$8,2,0),H259),"--")),IFERROR(_xlfn.TEXTJOIN(,FALSE,VLOOKUP(A259,'Benchmark Index'!$C$6:$D$8,2,0),VLOOKUP(B259,'Benchmark Index'!$G$6:$H$11,2,0),VLOOKUP(C259,'Benchmark Index'!$K$6:$L$15,2,0),VLOOKUP(D259,'Benchmark Index'!$O$6:$P$36,2,0),VLOOKUP(E259,'Benchmark Index'!$S$6:$T$106,2,0),H259),"--")))</f>
        <v>--</v>
      </c>
      <c r="J259" s="661" t="str">
        <f t="shared" si="50"/>
        <v>--</v>
      </c>
      <c r="K259" s="642" t="str">
        <f t="shared" si="51"/>
        <v>--</v>
      </c>
      <c r="L259" s="642" t="str">
        <f t="shared" si="52"/>
        <v>--</v>
      </c>
    </row>
    <row r="260" spans="1:12" x14ac:dyDescent="0.25">
      <c r="A260" s="638"/>
      <c r="B260" s="638"/>
      <c r="C260" s="638"/>
      <c r="D260" s="637"/>
      <c r="E260" s="637"/>
      <c r="G260" s="637"/>
      <c r="H260" s="641"/>
      <c r="I260" s="659" t="str">
        <f>IF(AND(B260='Benchmark Index'!$G$6,A260='Benchmark Index'!$C$6),(IFERROR(_xlfn.TEXTJOIN(,FALSE,VLOOKUP(A260,'Benchmark Index'!$C$6:$D$8,2,0),VLOOKUP(B260,'Benchmark Index'!$G$6:$H$11,2,0),H260),"--")),IF(A260="BS",(IFERROR(_xlfn.TEXTJOIN(,FALSE,VLOOKUP(A260,'Benchmark Index'!$C$6:$D$8,2,0),H260),"--")),IFERROR(_xlfn.TEXTJOIN(,FALSE,VLOOKUP(A260,'Benchmark Index'!$C$6:$D$8,2,0),VLOOKUP(B260,'Benchmark Index'!$G$6:$H$11,2,0),VLOOKUP(C260,'Benchmark Index'!$K$6:$L$15,2,0),VLOOKUP(D260,'Benchmark Index'!$O$6:$P$36,2,0),VLOOKUP(E260,'Benchmark Index'!$S$6:$T$106,2,0),H260),"--")))</f>
        <v>--</v>
      </c>
      <c r="J260" s="661" t="str">
        <f t="shared" si="50"/>
        <v>--</v>
      </c>
      <c r="K260" s="642" t="str">
        <f t="shared" si="51"/>
        <v>--</v>
      </c>
      <c r="L260" s="642" t="str">
        <f t="shared" si="52"/>
        <v>--</v>
      </c>
    </row>
    <row r="261" spans="1:12" x14ac:dyDescent="0.25">
      <c r="A261" s="638"/>
      <c r="B261" s="638"/>
      <c r="C261" s="638"/>
      <c r="D261" s="637"/>
      <c r="E261" s="637"/>
      <c r="G261" s="637"/>
      <c r="H261" s="641"/>
      <c r="I261" s="659" t="str">
        <f>IF(AND(B261='Benchmark Index'!$G$6,A261='Benchmark Index'!$C$6),(IFERROR(_xlfn.TEXTJOIN(,FALSE,VLOOKUP(A261,'Benchmark Index'!$C$6:$D$8,2,0),VLOOKUP(B261,'Benchmark Index'!$G$6:$H$11,2,0),H261),"--")),IF(A261="BS",(IFERROR(_xlfn.TEXTJOIN(,FALSE,VLOOKUP(A261,'Benchmark Index'!$C$6:$D$8,2,0),H261),"--")),IFERROR(_xlfn.TEXTJOIN(,FALSE,VLOOKUP(A261,'Benchmark Index'!$C$6:$D$8,2,0),VLOOKUP(B261,'Benchmark Index'!$G$6:$H$11,2,0),VLOOKUP(C261,'Benchmark Index'!$K$6:$L$15,2,0),VLOOKUP(D261,'Benchmark Index'!$O$6:$P$36,2,0),VLOOKUP(E261,'Benchmark Index'!$S$6:$T$106,2,0),H261),"--")))</f>
        <v>--</v>
      </c>
      <c r="J261" s="661" t="str">
        <f t="shared" si="50"/>
        <v>--</v>
      </c>
      <c r="K261" s="642" t="str">
        <f t="shared" si="51"/>
        <v>--</v>
      </c>
      <c r="L261" s="642" t="str">
        <f t="shared" si="52"/>
        <v>--</v>
      </c>
    </row>
    <row r="262" spans="1:12" x14ac:dyDescent="0.25">
      <c r="A262" s="638"/>
      <c r="B262" s="638"/>
      <c r="C262" s="638"/>
      <c r="D262" s="637"/>
      <c r="E262" s="637"/>
      <c r="G262" s="637"/>
      <c r="H262" s="641"/>
      <c r="I262" s="659" t="str">
        <f>IF(AND(B262='Benchmark Index'!$G$6,A262='Benchmark Index'!$C$6),(IFERROR(_xlfn.TEXTJOIN(,FALSE,VLOOKUP(A262,'Benchmark Index'!$C$6:$D$8,2,0),VLOOKUP(B262,'Benchmark Index'!$G$6:$H$11,2,0),H262),"--")),IF(A262="BS",(IFERROR(_xlfn.TEXTJOIN(,FALSE,VLOOKUP(A262,'Benchmark Index'!$C$6:$D$8,2,0),H262),"--")),IFERROR(_xlfn.TEXTJOIN(,FALSE,VLOOKUP(A262,'Benchmark Index'!$C$6:$D$8,2,0),VLOOKUP(B262,'Benchmark Index'!$G$6:$H$11,2,0),VLOOKUP(C262,'Benchmark Index'!$K$6:$L$15,2,0),VLOOKUP(D262,'Benchmark Index'!$O$6:$P$36,2,0),VLOOKUP(E262,'Benchmark Index'!$S$6:$T$106,2,0),H262),"--")))</f>
        <v>--</v>
      </c>
      <c r="J262" s="661" t="str">
        <f t="shared" si="50"/>
        <v>--</v>
      </c>
      <c r="K262" s="642" t="str">
        <f t="shared" si="51"/>
        <v>--</v>
      </c>
      <c r="L262" s="642" t="str">
        <f t="shared" si="52"/>
        <v>--</v>
      </c>
    </row>
    <row r="263" spans="1:12" x14ac:dyDescent="0.25">
      <c r="A263" s="638"/>
      <c r="B263" s="638"/>
      <c r="C263" s="638"/>
      <c r="D263" s="637"/>
      <c r="E263" s="637"/>
      <c r="G263" s="637"/>
      <c r="H263" s="641"/>
      <c r="I263" s="659" t="str">
        <f>IF(AND(B263='Benchmark Index'!$G$6,A263='Benchmark Index'!$C$6),(IFERROR(_xlfn.TEXTJOIN(,FALSE,VLOOKUP(A263,'Benchmark Index'!$C$6:$D$8,2,0),VLOOKUP(B263,'Benchmark Index'!$G$6:$H$11,2,0),H263),"--")),IF(A263="BS",(IFERROR(_xlfn.TEXTJOIN(,FALSE,VLOOKUP(A263,'Benchmark Index'!$C$6:$D$8,2,0),H263),"--")),IFERROR(_xlfn.TEXTJOIN(,FALSE,VLOOKUP(A263,'Benchmark Index'!$C$6:$D$8,2,0),VLOOKUP(B263,'Benchmark Index'!$G$6:$H$11,2,0),VLOOKUP(C263,'Benchmark Index'!$K$6:$L$15,2,0),VLOOKUP(D263,'Benchmark Index'!$O$6:$P$36,2,0),VLOOKUP(E263,'Benchmark Index'!$S$6:$T$106,2,0),H263),"--")))</f>
        <v>--</v>
      </c>
      <c r="J263" s="661" t="str">
        <f t="shared" si="50"/>
        <v>--</v>
      </c>
      <c r="K263" s="642" t="str">
        <f t="shared" si="51"/>
        <v>--</v>
      </c>
      <c r="L263" s="642" t="str">
        <f t="shared" si="52"/>
        <v>--</v>
      </c>
    </row>
    <row r="264" spans="1:12" x14ac:dyDescent="0.25">
      <c r="A264" s="638"/>
      <c r="B264" s="638"/>
      <c r="C264" s="638"/>
      <c r="D264" s="637"/>
      <c r="E264" s="637"/>
      <c r="G264" s="637"/>
      <c r="H264" s="641"/>
      <c r="I264" s="659" t="str">
        <f>IF(AND(B264='Benchmark Index'!$G$6,A264='Benchmark Index'!$C$6),(IFERROR(_xlfn.TEXTJOIN(,FALSE,VLOOKUP(A264,'Benchmark Index'!$C$6:$D$8,2,0),VLOOKUP(B264,'Benchmark Index'!$G$6:$H$11,2,0),H264),"--")),IF(A264="BS",(IFERROR(_xlfn.TEXTJOIN(,FALSE,VLOOKUP(A264,'Benchmark Index'!$C$6:$D$8,2,0),H264),"--")),IFERROR(_xlfn.TEXTJOIN(,FALSE,VLOOKUP(A264,'Benchmark Index'!$C$6:$D$8,2,0),VLOOKUP(B264,'Benchmark Index'!$G$6:$H$11,2,0),VLOOKUP(C264,'Benchmark Index'!$K$6:$L$15,2,0),VLOOKUP(D264,'Benchmark Index'!$O$6:$P$36,2,0),VLOOKUP(E264,'Benchmark Index'!$S$6:$T$106,2,0),H264),"--")))</f>
        <v>--</v>
      </c>
      <c r="J264" s="661" t="str">
        <f t="shared" si="50"/>
        <v>--</v>
      </c>
      <c r="K264" s="642" t="str">
        <f t="shared" si="51"/>
        <v>--</v>
      </c>
      <c r="L264" s="642" t="str">
        <f t="shared" si="52"/>
        <v>--</v>
      </c>
    </row>
    <row r="265" spans="1:12" x14ac:dyDescent="0.25">
      <c r="A265" s="638"/>
      <c r="B265" s="638"/>
      <c r="C265" s="638"/>
      <c r="D265" s="637"/>
      <c r="E265" s="637"/>
      <c r="G265" s="637"/>
      <c r="H265" s="641"/>
      <c r="I265" s="659" t="str">
        <f>IF(AND(B265='Benchmark Index'!$G$6,A265='Benchmark Index'!$C$6),(IFERROR(_xlfn.TEXTJOIN(,FALSE,VLOOKUP(A265,'Benchmark Index'!$C$6:$D$8,2,0),VLOOKUP(B265,'Benchmark Index'!$G$6:$H$11,2,0),H265),"--")),IF(A265="BS",(IFERROR(_xlfn.TEXTJOIN(,FALSE,VLOOKUP(A265,'Benchmark Index'!$C$6:$D$8,2,0),H265),"--")),IFERROR(_xlfn.TEXTJOIN(,FALSE,VLOOKUP(A265,'Benchmark Index'!$C$6:$D$8,2,0),VLOOKUP(B265,'Benchmark Index'!$G$6:$H$11,2,0),VLOOKUP(C265,'Benchmark Index'!$K$6:$L$15,2,0),VLOOKUP(D265,'Benchmark Index'!$O$6:$P$36,2,0),VLOOKUP(E265,'Benchmark Index'!$S$6:$T$106,2,0),H265),"--")))</f>
        <v>--</v>
      </c>
      <c r="J265" s="661" t="str">
        <f t="shared" si="50"/>
        <v>--</v>
      </c>
      <c r="K265" s="642" t="str">
        <f t="shared" si="51"/>
        <v>--</v>
      </c>
      <c r="L265" s="642" t="str">
        <f t="shared" si="52"/>
        <v>--</v>
      </c>
    </row>
    <row r="266" spans="1:12" x14ac:dyDescent="0.25">
      <c r="A266" s="638"/>
      <c r="B266" s="638"/>
      <c r="C266" s="638"/>
      <c r="D266" s="637"/>
      <c r="E266" s="637"/>
      <c r="G266" s="637"/>
      <c r="H266" s="641"/>
      <c r="I266" s="659" t="str">
        <f>IF(AND(B266='Benchmark Index'!$G$6,A266='Benchmark Index'!$C$6),(IFERROR(_xlfn.TEXTJOIN(,FALSE,VLOOKUP(A266,'Benchmark Index'!$C$6:$D$8,2,0),VLOOKUP(B266,'Benchmark Index'!$G$6:$H$11,2,0),H266),"--")),IF(A266="BS",(IFERROR(_xlfn.TEXTJOIN(,FALSE,VLOOKUP(A266,'Benchmark Index'!$C$6:$D$8,2,0),H266),"--")),IFERROR(_xlfn.TEXTJOIN(,FALSE,VLOOKUP(A266,'Benchmark Index'!$C$6:$D$8,2,0),VLOOKUP(B266,'Benchmark Index'!$G$6:$H$11,2,0),VLOOKUP(C266,'Benchmark Index'!$K$6:$L$15,2,0),VLOOKUP(D266,'Benchmark Index'!$O$6:$P$36,2,0),VLOOKUP(E266,'Benchmark Index'!$S$6:$T$106,2,0),H266),"--")))</f>
        <v>--</v>
      </c>
      <c r="J266" s="661" t="str">
        <f t="shared" si="50"/>
        <v>--</v>
      </c>
      <c r="K266" s="642" t="str">
        <f t="shared" si="51"/>
        <v>--</v>
      </c>
      <c r="L266" s="642" t="str">
        <f t="shared" si="52"/>
        <v>--</v>
      </c>
    </row>
    <row r="267" spans="1:12" x14ac:dyDescent="0.25">
      <c r="A267" s="638"/>
      <c r="B267" s="638"/>
      <c r="C267" s="638"/>
      <c r="D267" s="637"/>
      <c r="E267" s="637"/>
      <c r="G267" s="637"/>
      <c r="H267" s="641"/>
      <c r="I267" s="659" t="str">
        <f>IF(AND(B267='Benchmark Index'!$G$6,A267='Benchmark Index'!$C$6),(IFERROR(_xlfn.TEXTJOIN(,FALSE,VLOOKUP(A267,'Benchmark Index'!$C$6:$D$8,2,0),VLOOKUP(B267,'Benchmark Index'!$G$6:$H$11,2,0),H267),"--")),IF(A267="BS",(IFERROR(_xlfn.TEXTJOIN(,FALSE,VLOOKUP(A267,'Benchmark Index'!$C$6:$D$8,2,0),H267),"--")),IFERROR(_xlfn.TEXTJOIN(,FALSE,VLOOKUP(A267,'Benchmark Index'!$C$6:$D$8,2,0),VLOOKUP(B267,'Benchmark Index'!$G$6:$H$11,2,0),VLOOKUP(C267,'Benchmark Index'!$K$6:$L$15,2,0),VLOOKUP(D267,'Benchmark Index'!$O$6:$P$36,2,0),VLOOKUP(E267,'Benchmark Index'!$S$6:$T$106,2,0),H267),"--")))</f>
        <v>--</v>
      </c>
      <c r="J267" s="661" t="str">
        <f t="shared" si="50"/>
        <v>--</v>
      </c>
      <c r="K267" s="642" t="str">
        <f t="shared" si="51"/>
        <v>--</v>
      </c>
      <c r="L267" s="642" t="str">
        <f t="shared" si="52"/>
        <v>--</v>
      </c>
    </row>
    <row r="268" spans="1:12" x14ac:dyDescent="0.25">
      <c r="A268" s="638"/>
      <c r="B268" s="638"/>
      <c r="C268" s="638"/>
      <c r="D268" s="637"/>
      <c r="E268" s="637"/>
      <c r="G268" s="637"/>
      <c r="H268" s="641"/>
      <c r="I268" s="659" t="str">
        <f>IF(AND(B268='Benchmark Index'!$G$6,A268='Benchmark Index'!$C$6),(IFERROR(_xlfn.TEXTJOIN(,FALSE,VLOOKUP(A268,'Benchmark Index'!$C$6:$D$8,2,0),VLOOKUP(B268,'Benchmark Index'!$G$6:$H$11,2,0),H268),"--")),IF(A268="BS",(IFERROR(_xlfn.TEXTJOIN(,FALSE,VLOOKUP(A268,'Benchmark Index'!$C$6:$D$8,2,0),H268),"--")),IFERROR(_xlfn.TEXTJOIN(,FALSE,VLOOKUP(A268,'Benchmark Index'!$C$6:$D$8,2,0),VLOOKUP(B268,'Benchmark Index'!$G$6:$H$11,2,0),VLOOKUP(C268,'Benchmark Index'!$K$6:$L$15,2,0),VLOOKUP(D268,'Benchmark Index'!$O$6:$P$36,2,0),VLOOKUP(E268,'Benchmark Index'!$S$6:$T$106,2,0),H268),"--")))</f>
        <v>--</v>
      </c>
      <c r="J268" s="661" t="str">
        <f t="shared" si="50"/>
        <v>--</v>
      </c>
      <c r="K268" s="642" t="str">
        <f t="shared" si="51"/>
        <v>--</v>
      </c>
      <c r="L268" s="642" t="str">
        <f t="shared" si="52"/>
        <v>--</v>
      </c>
    </row>
    <row r="269" spans="1:12" x14ac:dyDescent="0.25">
      <c r="A269" s="638"/>
      <c r="B269" s="638"/>
      <c r="C269" s="638"/>
      <c r="D269" s="637"/>
      <c r="E269" s="637"/>
      <c r="G269" s="637"/>
      <c r="H269" s="641"/>
      <c r="I269" s="659" t="str">
        <f>IF(AND(B269='Benchmark Index'!$G$6,A269='Benchmark Index'!$C$6),(IFERROR(_xlfn.TEXTJOIN(,FALSE,VLOOKUP(A269,'Benchmark Index'!$C$6:$D$8,2,0),VLOOKUP(B269,'Benchmark Index'!$G$6:$H$11,2,0),H269),"--")),IF(A269="BS",(IFERROR(_xlfn.TEXTJOIN(,FALSE,VLOOKUP(A269,'Benchmark Index'!$C$6:$D$8,2,0),H269),"--")),IFERROR(_xlfn.TEXTJOIN(,FALSE,VLOOKUP(A269,'Benchmark Index'!$C$6:$D$8,2,0),VLOOKUP(B269,'Benchmark Index'!$G$6:$H$11,2,0),VLOOKUP(C269,'Benchmark Index'!$K$6:$L$15,2,0),VLOOKUP(D269,'Benchmark Index'!$O$6:$P$36,2,0),VLOOKUP(E269,'Benchmark Index'!$S$6:$T$106,2,0),H269),"--")))</f>
        <v>--</v>
      </c>
      <c r="J269" s="661" t="str">
        <f t="shared" si="50"/>
        <v>--</v>
      </c>
      <c r="K269" s="642" t="str">
        <f t="shared" si="51"/>
        <v>--</v>
      </c>
      <c r="L269" s="642" t="str">
        <f t="shared" si="52"/>
        <v>--</v>
      </c>
    </row>
    <row r="270" spans="1:12" x14ac:dyDescent="0.25">
      <c r="A270" s="638"/>
      <c r="B270" s="638"/>
      <c r="C270" s="638"/>
      <c r="D270" s="637"/>
      <c r="E270" s="637"/>
      <c r="G270" s="637"/>
      <c r="H270" s="641"/>
      <c r="I270" s="659" t="str">
        <f>IF(AND(B270='Benchmark Index'!$G$6,A270='Benchmark Index'!$C$6),(IFERROR(_xlfn.TEXTJOIN(,FALSE,VLOOKUP(A270,'Benchmark Index'!$C$6:$D$8,2,0),VLOOKUP(B270,'Benchmark Index'!$G$6:$H$11,2,0),H270),"--")),IF(A270="BS",(IFERROR(_xlfn.TEXTJOIN(,FALSE,VLOOKUP(A270,'Benchmark Index'!$C$6:$D$8,2,0),H270),"--")),IFERROR(_xlfn.TEXTJOIN(,FALSE,VLOOKUP(A270,'Benchmark Index'!$C$6:$D$8,2,0),VLOOKUP(B270,'Benchmark Index'!$G$6:$H$11,2,0),VLOOKUP(C270,'Benchmark Index'!$K$6:$L$15,2,0),VLOOKUP(D270,'Benchmark Index'!$O$6:$P$36,2,0),VLOOKUP(E270,'Benchmark Index'!$S$6:$T$106,2,0),H270),"--")))</f>
        <v>--</v>
      </c>
      <c r="J270" s="661" t="str">
        <f t="shared" si="50"/>
        <v>--</v>
      </c>
      <c r="K270" s="642" t="str">
        <f t="shared" si="51"/>
        <v>--</v>
      </c>
      <c r="L270" s="642" t="str">
        <f t="shared" si="52"/>
        <v>--</v>
      </c>
    </row>
    <row r="271" spans="1:12" x14ac:dyDescent="0.25">
      <c r="A271" s="638"/>
      <c r="B271" s="638"/>
      <c r="C271" s="638"/>
      <c r="D271" s="637"/>
      <c r="E271" s="637"/>
      <c r="G271" s="637"/>
      <c r="H271" s="641"/>
      <c r="I271" s="659" t="str">
        <f>IF(AND(B271='Benchmark Index'!$G$6,A271='Benchmark Index'!$C$6),(IFERROR(_xlfn.TEXTJOIN(,FALSE,VLOOKUP(A271,'Benchmark Index'!$C$6:$D$8,2,0),VLOOKUP(B271,'Benchmark Index'!$G$6:$H$11,2,0),H271),"--")),IF(A271="BS",(IFERROR(_xlfn.TEXTJOIN(,FALSE,VLOOKUP(A271,'Benchmark Index'!$C$6:$D$8,2,0),H271),"--")),IFERROR(_xlfn.TEXTJOIN(,FALSE,VLOOKUP(A271,'Benchmark Index'!$C$6:$D$8,2,0),VLOOKUP(B271,'Benchmark Index'!$G$6:$H$11,2,0),VLOOKUP(C271,'Benchmark Index'!$K$6:$L$15,2,0),VLOOKUP(D271,'Benchmark Index'!$O$6:$P$36,2,0),VLOOKUP(E271,'Benchmark Index'!$S$6:$T$106,2,0),H271),"--")))</f>
        <v>--</v>
      </c>
      <c r="J271" s="661" t="str">
        <f t="shared" si="50"/>
        <v>--</v>
      </c>
      <c r="K271" s="642" t="str">
        <f t="shared" si="51"/>
        <v>--</v>
      </c>
      <c r="L271" s="642" t="str">
        <f t="shared" si="52"/>
        <v>--</v>
      </c>
    </row>
    <row r="272" spans="1:12" x14ac:dyDescent="0.25">
      <c r="A272" s="638"/>
      <c r="B272" s="638"/>
      <c r="C272" s="638"/>
      <c r="D272" s="637"/>
      <c r="E272" s="637"/>
      <c r="G272" s="637"/>
      <c r="H272" s="641"/>
      <c r="I272" s="659" t="str">
        <f>IF(AND(B272='Benchmark Index'!$G$6,A272='Benchmark Index'!$C$6),(IFERROR(_xlfn.TEXTJOIN(,FALSE,VLOOKUP(A272,'Benchmark Index'!$C$6:$D$8,2,0),VLOOKUP(B272,'Benchmark Index'!$G$6:$H$11,2,0),H272),"--")),IF(A272="BS",(IFERROR(_xlfn.TEXTJOIN(,FALSE,VLOOKUP(A272,'Benchmark Index'!$C$6:$D$8,2,0),H272),"--")),IFERROR(_xlfn.TEXTJOIN(,FALSE,VLOOKUP(A272,'Benchmark Index'!$C$6:$D$8,2,0),VLOOKUP(B272,'Benchmark Index'!$G$6:$H$11,2,0),VLOOKUP(C272,'Benchmark Index'!$K$6:$L$15,2,0),VLOOKUP(D272,'Benchmark Index'!$O$6:$P$36,2,0),VLOOKUP(E272,'Benchmark Index'!$S$6:$T$106,2,0),H272),"--")))</f>
        <v>--</v>
      </c>
      <c r="J272" s="661" t="str">
        <f t="shared" si="50"/>
        <v>--</v>
      </c>
      <c r="K272" s="642" t="str">
        <f t="shared" si="51"/>
        <v>--</v>
      </c>
      <c r="L272" s="642" t="str">
        <f t="shared" si="52"/>
        <v>--</v>
      </c>
    </row>
    <row r="273" spans="1:12" x14ac:dyDescent="0.25">
      <c r="A273" s="638"/>
      <c r="B273" s="638"/>
      <c r="C273" s="638"/>
      <c r="D273" s="637"/>
      <c r="E273" s="637"/>
      <c r="G273" s="637"/>
      <c r="H273" s="641"/>
      <c r="I273" s="659" t="str">
        <f>IF(AND(B273='Benchmark Index'!$G$6,A273='Benchmark Index'!$C$6),(IFERROR(_xlfn.TEXTJOIN(,FALSE,VLOOKUP(A273,'Benchmark Index'!$C$6:$D$8,2,0),VLOOKUP(B273,'Benchmark Index'!$G$6:$H$11,2,0),H273),"--")),IF(A273="BS",(IFERROR(_xlfn.TEXTJOIN(,FALSE,VLOOKUP(A273,'Benchmark Index'!$C$6:$D$8,2,0),H273),"--")),IFERROR(_xlfn.TEXTJOIN(,FALSE,VLOOKUP(A273,'Benchmark Index'!$C$6:$D$8,2,0),VLOOKUP(B273,'Benchmark Index'!$G$6:$H$11,2,0),VLOOKUP(C273,'Benchmark Index'!$K$6:$L$15,2,0),VLOOKUP(D273,'Benchmark Index'!$O$6:$P$36,2,0),VLOOKUP(E273,'Benchmark Index'!$S$6:$T$106,2,0),H273),"--")))</f>
        <v>--</v>
      </c>
      <c r="J273" s="661" t="str">
        <f t="shared" si="50"/>
        <v>--</v>
      </c>
      <c r="K273" s="642" t="str">
        <f t="shared" si="51"/>
        <v>--</v>
      </c>
      <c r="L273" s="642" t="str">
        <f t="shared" si="52"/>
        <v>--</v>
      </c>
    </row>
    <row r="274" spans="1:12" x14ac:dyDescent="0.25">
      <c r="A274" s="638"/>
      <c r="B274" s="638"/>
      <c r="C274" s="638"/>
      <c r="D274" s="637"/>
      <c r="E274" s="637"/>
      <c r="G274" s="637"/>
      <c r="H274" s="641"/>
      <c r="I274" s="659" t="str">
        <f>IF(AND(B274='Benchmark Index'!$G$6,A274='Benchmark Index'!$C$6),(IFERROR(_xlfn.TEXTJOIN(,FALSE,VLOOKUP(A274,'Benchmark Index'!$C$6:$D$8,2,0),VLOOKUP(B274,'Benchmark Index'!$G$6:$H$11,2,0),H274),"--")),IF(A274="BS",(IFERROR(_xlfn.TEXTJOIN(,FALSE,VLOOKUP(A274,'Benchmark Index'!$C$6:$D$8,2,0),H274),"--")),IFERROR(_xlfn.TEXTJOIN(,FALSE,VLOOKUP(A274,'Benchmark Index'!$C$6:$D$8,2,0),VLOOKUP(B274,'Benchmark Index'!$G$6:$H$11,2,0),VLOOKUP(C274,'Benchmark Index'!$K$6:$L$15,2,0),VLOOKUP(D274,'Benchmark Index'!$O$6:$P$36,2,0),VLOOKUP(E274,'Benchmark Index'!$S$6:$T$106,2,0),H274),"--")))</f>
        <v>--</v>
      </c>
      <c r="J274" s="661" t="str">
        <f t="shared" si="50"/>
        <v>--</v>
      </c>
      <c r="K274" s="642" t="str">
        <f t="shared" si="51"/>
        <v>--</v>
      </c>
      <c r="L274" s="642" t="str">
        <f t="shared" si="52"/>
        <v>--</v>
      </c>
    </row>
    <row r="275" spans="1:12" x14ac:dyDescent="0.25">
      <c r="A275" s="638"/>
      <c r="B275" s="638"/>
      <c r="C275" s="638"/>
      <c r="D275" s="637"/>
      <c r="E275" s="637"/>
      <c r="G275" s="637"/>
      <c r="H275" s="641"/>
      <c r="I275" s="659" t="str">
        <f>IF(AND(B275='Benchmark Index'!$G$6,A275='Benchmark Index'!$C$6),(IFERROR(_xlfn.TEXTJOIN(,FALSE,VLOOKUP(A275,'Benchmark Index'!$C$6:$D$8,2,0),VLOOKUP(B275,'Benchmark Index'!$G$6:$H$11,2,0),H275),"--")),IF(A275="BS",(IFERROR(_xlfn.TEXTJOIN(,FALSE,VLOOKUP(A275,'Benchmark Index'!$C$6:$D$8,2,0),H275),"--")),IFERROR(_xlfn.TEXTJOIN(,FALSE,VLOOKUP(A275,'Benchmark Index'!$C$6:$D$8,2,0),VLOOKUP(B275,'Benchmark Index'!$G$6:$H$11,2,0),VLOOKUP(C275,'Benchmark Index'!$K$6:$L$15,2,0),VLOOKUP(D275,'Benchmark Index'!$O$6:$P$36,2,0),VLOOKUP(E275,'Benchmark Index'!$S$6:$T$106,2,0),H275),"--")))</f>
        <v>--</v>
      </c>
      <c r="J275" s="661" t="str">
        <f t="shared" si="50"/>
        <v>--</v>
      </c>
      <c r="K275" s="642" t="str">
        <f t="shared" si="51"/>
        <v>--</v>
      </c>
      <c r="L275" s="642" t="str">
        <f t="shared" si="52"/>
        <v>--</v>
      </c>
    </row>
    <row r="276" spans="1:12" x14ac:dyDescent="0.25">
      <c r="A276" s="638"/>
      <c r="B276" s="638"/>
      <c r="C276" s="638"/>
      <c r="D276" s="637"/>
      <c r="E276" s="637"/>
      <c r="G276" s="637"/>
      <c r="H276" s="641"/>
      <c r="I276" s="659" t="str">
        <f>IF(AND(B276='Benchmark Index'!$G$6,A276='Benchmark Index'!$C$6),(IFERROR(_xlfn.TEXTJOIN(,FALSE,VLOOKUP(A276,'Benchmark Index'!$C$6:$D$8,2,0),VLOOKUP(B276,'Benchmark Index'!$G$6:$H$11,2,0),H276),"--")),IF(A276="BS",(IFERROR(_xlfn.TEXTJOIN(,FALSE,VLOOKUP(A276,'Benchmark Index'!$C$6:$D$8,2,0),H276),"--")),IFERROR(_xlfn.TEXTJOIN(,FALSE,VLOOKUP(A276,'Benchmark Index'!$C$6:$D$8,2,0),VLOOKUP(B276,'Benchmark Index'!$G$6:$H$11,2,0),VLOOKUP(C276,'Benchmark Index'!$K$6:$L$15,2,0),VLOOKUP(D276,'Benchmark Index'!$O$6:$P$36,2,0),VLOOKUP(E276,'Benchmark Index'!$S$6:$T$106,2,0),H276),"--")))</f>
        <v>--</v>
      </c>
      <c r="J276" s="661" t="str">
        <f t="shared" si="50"/>
        <v>--</v>
      </c>
      <c r="K276" s="642" t="str">
        <f t="shared" si="51"/>
        <v>--</v>
      </c>
      <c r="L276" s="642" t="str">
        <f t="shared" si="52"/>
        <v>--</v>
      </c>
    </row>
    <row r="277" spans="1:12" x14ac:dyDescent="0.25">
      <c r="A277" s="638"/>
      <c r="B277" s="638"/>
      <c r="C277" s="638"/>
      <c r="D277" s="637"/>
      <c r="E277" s="637"/>
      <c r="G277" s="637"/>
      <c r="H277" s="641"/>
      <c r="I277" s="659" t="str">
        <f>IF(AND(B277='Benchmark Index'!$G$6,A277='Benchmark Index'!$C$6),(IFERROR(_xlfn.TEXTJOIN(,FALSE,VLOOKUP(A277,'Benchmark Index'!$C$6:$D$8,2,0),VLOOKUP(B277,'Benchmark Index'!$G$6:$H$11,2,0),H277),"--")),IF(A277="BS",(IFERROR(_xlfn.TEXTJOIN(,FALSE,VLOOKUP(A277,'Benchmark Index'!$C$6:$D$8,2,0),H277),"--")),IFERROR(_xlfn.TEXTJOIN(,FALSE,VLOOKUP(A277,'Benchmark Index'!$C$6:$D$8,2,0),VLOOKUP(B277,'Benchmark Index'!$G$6:$H$11,2,0),VLOOKUP(C277,'Benchmark Index'!$K$6:$L$15,2,0),VLOOKUP(D277,'Benchmark Index'!$O$6:$P$36,2,0),VLOOKUP(E277,'Benchmark Index'!$S$6:$T$106,2,0),H277),"--")))</f>
        <v>--</v>
      </c>
      <c r="J277" s="661" t="str">
        <f t="shared" si="50"/>
        <v>--</v>
      </c>
      <c r="K277" s="642" t="str">
        <f t="shared" si="51"/>
        <v>--</v>
      </c>
      <c r="L277" s="642" t="str">
        <f t="shared" si="52"/>
        <v>--</v>
      </c>
    </row>
    <row r="278" spans="1:12" x14ac:dyDescent="0.25">
      <c r="A278" s="638"/>
      <c r="B278" s="638"/>
      <c r="C278" s="638"/>
      <c r="D278" s="637"/>
      <c r="E278" s="637"/>
      <c r="G278" s="637"/>
      <c r="H278" s="641"/>
      <c r="I278" s="659" t="str">
        <f>IF(AND(B278='Benchmark Index'!$G$6,A278='Benchmark Index'!$C$6),(IFERROR(_xlfn.TEXTJOIN(,FALSE,VLOOKUP(A278,'Benchmark Index'!$C$6:$D$8,2,0),VLOOKUP(B278,'Benchmark Index'!$G$6:$H$11,2,0),H278),"--")),IF(A278="BS",(IFERROR(_xlfn.TEXTJOIN(,FALSE,VLOOKUP(A278,'Benchmark Index'!$C$6:$D$8,2,0),H278),"--")),IFERROR(_xlfn.TEXTJOIN(,FALSE,VLOOKUP(A278,'Benchmark Index'!$C$6:$D$8,2,0),VLOOKUP(B278,'Benchmark Index'!$G$6:$H$11,2,0),VLOOKUP(C278,'Benchmark Index'!$K$6:$L$15,2,0),VLOOKUP(D278,'Benchmark Index'!$O$6:$P$36,2,0),VLOOKUP(E278,'Benchmark Index'!$S$6:$T$106,2,0),H278),"--")))</f>
        <v>--</v>
      </c>
      <c r="J278" s="661" t="str">
        <f t="shared" si="50"/>
        <v>--</v>
      </c>
      <c r="K278" s="642" t="str">
        <f t="shared" si="51"/>
        <v>--</v>
      </c>
      <c r="L278" s="642" t="str">
        <f t="shared" si="52"/>
        <v>--</v>
      </c>
    </row>
    <row r="279" spans="1:12" x14ac:dyDescent="0.25">
      <c r="A279" s="638"/>
      <c r="B279" s="638"/>
      <c r="C279" s="638"/>
      <c r="D279" s="637"/>
      <c r="E279" s="637"/>
      <c r="G279" s="637"/>
      <c r="H279" s="641"/>
      <c r="I279" s="659" t="str">
        <f>IF(AND(B279='Benchmark Index'!$G$6,A279='Benchmark Index'!$C$6),(IFERROR(_xlfn.TEXTJOIN(,FALSE,VLOOKUP(A279,'Benchmark Index'!$C$6:$D$8,2,0),VLOOKUP(B279,'Benchmark Index'!$G$6:$H$11,2,0),H279),"--")),IF(A279="BS",(IFERROR(_xlfn.TEXTJOIN(,FALSE,VLOOKUP(A279,'Benchmark Index'!$C$6:$D$8,2,0),H279),"--")),IFERROR(_xlfn.TEXTJOIN(,FALSE,VLOOKUP(A279,'Benchmark Index'!$C$6:$D$8,2,0),VLOOKUP(B279,'Benchmark Index'!$G$6:$H$11,2,0),VLOOKUP(C279,'Benchmark Index'!$K$6:$L$15,2,0),VLOOKUP(D279,'Benchmark Index'!$O$6:$P$36,2,0),VLOOKUP(E279,'Benchmark Index'!$S$6:$T$106,2,0),H279),"--")))</f>
        <v>--</v>
      </c>
      <c r="J279" s="661" t="str">
        <f t="shared" ref="J279:J342" si="53">IFERROR(VALUE(I279),"--")</f>
        <v>--</v>
      </c>
      <c r="K279" s="642" t="str">
        <f t="shared" si="51"/>
        <v>--</v>
      </c>
      <c r="L279" s="642" t="str">
        <f t="shared" si="52"/>
        <v>--</v>
      </c>
    </row>
    <row r="280" spans="1:12" x14ac:dyDescent="0.25">
      <c r="A280" s="638"/>
      <c r="B280" s="638"/>
      <c r="C280" s="638"/>
      <c r="D280" s="637"/>
      <c r="E280" s="637"/>
      <c r="G280" s="637"/>
      <c r="H280" s="641"/>
      <c r="I280" s="659" t="str">
        <f>IF(AND(B280='Benchmark Index'!$G$6,A280='Benchmark Index'!$C$6),(IFERROR(_xlfn.TEXTJOIN(,FALSE,VLOOKUP(A280,'Benchmark Index'!$C$6:$D$8,2,0),VLOOKUP(B280,'Benchmark Index'!$G$6:$H$11,2,0),H280),"--")),IF(A280="BS",(IFERROR(_xlfn.TEXTJOIN(,FALSE,VLOOKUP(A280,'Benchmark Index'!$C$6:$D$8,2,0),H280),"--")),IFERROR(_xlfn.TEXTJOIN(,FALSE,VLOOKUP(A280,'Benchmark Index'!$C$6:$D$8,2,0),VLOOKUP(B280,'Benchmark Index'!$G$6:$H$11,2,0),VLOOKUP(C280,'Benchmark Index'!$K$6:$L$15,2,0),VLOOKUP(D280,'Benchmark Index'!$O$6:$P$36,2,0),VLOOKUP(E280,'Benchmark Index'!$S$6:$T$106,2,0),H280),"--")))</f>
        <v>--</v>
      </c>
      <c r="J280" s="661" t="str">
        <f t="shared" si="53"/>
        <v>--</v>
      </c>
      <c r="K280" s="642" t="str">
        <f t="shared" ref="K280:K343" si="54">IF(ISBLANK(E280),"--",E280)</f>
        <v>--</v>
      </c>
      <c r="L280" s="642" t="str">
        <f t="shared" ref="L280:L343" si="55">IF(ISBLANK(A280),"--",A280)</f>
        <v>--</v>
      </c>
    </row>
    <row r="281" spans="1:12" x14ac:dyDescent="0.25">
      <c r="A281" s="638"/>
      <c r="B281" s="638"/>
      <c r="C281" s="638"/>
      <c r="D281" s="637"/>
      <c r="E281" s="637"/>
      <c r="G281" s="637"/>
      <c r="H281" s="641"/>
      <c r="I281" s="659" t="str">
        <f>IF(AND(B281='Benchmark Index'!$G$6,A281='Benchmark Index'!$C$6),(IFERROR(_xlfn.TEXTJOIN(,FALSE,VLOOKUP(A281,'Benchmark Index'!$C$6:$D$8,2,0),VLOOKUP(B281,'Benchmark Index'!$G$6:$H$11,2,0),H281),"--")),IF(A281="BS",(IFERROR(_xlfn.TEXTJOIN(,FALSE,VLOOKUP(A281,'Benchmark Index'!$C$6:$D$8,2,0),H281),"--")),IFERROR(_xlfn.TEXTJOIN(,FALSE,VLOOKUP(A281,'Benchmark Index'!$C$6:$D$8,2,0),VLOOKUP(B281,'Benchmark Index'!$G$6:$H$11,2,0),VLOOKUP(C281,'Benchmark Index'!$K$6:$L$15,2,0),VLOOKUP(D281,'Benchmark Index'!$O$6:$P$36,2,0),VLOOKUP(E281,'Benchmark Index'!$S$6:$T$106,2,0),H281),"--")))</f>
        <v>--</v>
      </c>
      <c r="J281" s="661" t="str">
        <f t="shared" si="53"/>
        <v>--</v>
      </c>
      <c r="K281" s="642" t="str">
        <f t="shared" si="54"/>
        <v>--</v>
      </c>
      <c r="L281" s="642" t="str">
        <f t="shared" si="55"/>
        <v>--</v>
      </c>
    </row>
    <row r="282" spans="1:12" x14ac:dyDescent="0.25">
      <c r="A282" s="638"/>
      <c r="B282" s="638"/>
      <c r="C282" s="638"/>
      <c r="D282" s="637"/>
      <c r="E282" s="637"/>
      <c r="G282" s="637"/>
      <c r="H282" s="641"/>
      <c r="I282" s="659" t="str">
        <f>IF(AND(B282='Benchmark Index'!$G$6,A282='Benchmark Index'!$C$6),(IFERROR(_xlfn.TEXTJOIN(,FALSE,VLOOKUP(A282,'Benchmark Index'!$C$6:$D$8,2,0),VLOOKUP(B282,'Benchmark Index'!$G$6:$H$11,2,0),H282),"--")),IF(A282="BS",(IFERROR(_xlfn.TEXTJOIN(,FALSE,VLOOKUP(A282,'Benchmark Index'!$C$6:$D$8,2,0),H282),"--")),IFERROR(_xlfn.TEXTJOIN(,FALSE,VLOOKUP(A282,'Benchmark Index'!$C$6:$D$8,2,0),VLOOKUP(B282,'Benchmark Index'!$G$6:$H$11,2,0),VLOOKUP(C282,'Benchmark Index'!$K$6:$L$15,2,0),VLOOKUP(D282,'Benchmark Index'!$O$6:$P$36,2,0),VLOOKUP(E282,'Benchmark Index'!$S$6:$T$106,2,0),H282),"--")))</f>
        <v>--</v>
      </c>
      <c r="J282" s="661" t="str">
        <f t="shared" si="53"/>
        <v>--</v>
      </c>
      <c r="K282" s="642" t="str">
        <f t="shared" si="54"/>
        <v>--</v>
      </c>
      <c r="L282" s="642" t="str">
        <f t="shared" si="55"/>
        <v>--</v>
      </c>
    </row>
    <row r="283" spans="1:12" x14ac:dyDescent="0.25">
      <c r="A283" s="638"/>
      <c r="B283" s="638"/>
      <c r="C283" s="638"/>
      <c r="D283" s="637"/>
      <c r="E283" s="637"/>
      <c r="G283" s="637"/>
      <c r="H283" s="641"/>
      <c r="I283" s="659" t="str">
        <f>IF(AND(B283='Benchmark Index'!$G$6,A283='Benchmark Index'!$C$6),(IFERROR(_xlfn.TEXTJOIN(,FALSE,VLOOKUP(A283,'Benchmark Index'!$C$6:$D$8,2,0),VLOOKUP(B283,'Benchmark Index'!$G$6:$H$11,2,0),H283),"--")),IF(A283="BS",(IFERROR(_xlfn.TEXTJOIN(,FALSE,VLOOKUP(A283,'Benchmark Index'!$C$6:$D$8,2,0),H283),"--")),IFERROR(_xlfn.TEXTJOIN(,FALSE,VLOOKUP(A283,'Benchmark Index'!$C$6:$D$8,2,0),VLOOKUP(B283,'Benchmark Index'!$G$6:$H$11,2,0),VLOOKUP(C283,'Benchmark Index'!$K$6:$L$15,2,0),VLOOKUP(D283,'Benchmark Index'!$O$6:$P$36,2,0),VLOOKUP(E283,'Benchmark Index'!$S$6:$T$106,2,0),H283),"--")))</f>
        <v>--</v>
      </c>
      <c r="J283" s="661" t="str">
        <f t="shared" si="53"/>
        <v>--</v>
      </c>
      <c r="K283" s="642" t="str">
        <f t="shared" si="54"/>
        <v>--</v>
      </c>
      <c r="L283" s="642" t="str">
        <f t="shared" si="55"/>
        <v>--</v>
      </c>
    </row>
    <row r="284" spans="1:12" x14ac:dyDescent="0.25">
      <c r="A284" s="638"/>
      <c r="B284" s="638"/>
      <c r="C284" s="638"/>
      <c r="D284" s="637"/>
      <c r="E284" s="637"/>
      <c r="G284" s="637"/>
      <c r="H284" s="641"/>
      <c r="I284" s="659" t="str">
        <f>IF(AND(B284='Benchmark Index'!$G$6,A284='Benchmark Index'!$C$6),(IFERROR(_xlfn.TEXTJOIN(,FALSE,VLOOKUP(A284,'Benchmark Index'!$C$6:$D$8,2,0),VLOOKUP(B284,'Benchmark Index'!$G$6:$H$11,2,0),H284),"--")),IF(A284="BS",(IFERROR(_xlfn.TEXTJOIN(,FALSE,VLOOKUP(A284,'Benchmark Index'!$C$6:$D$8,2,0),H284),"--")),IFERROR(_xlfn.TEXTJOIN(,FALSE,VLOOKUP(A284,'Benchmark Index'!$C$6:$D$8,2,0),VLOOKUP(B284,'Benchmark Index'!$G$6:$H$11,2,0),VLOOKUP(C284,'Benchmark Index'!$K$6:$L$15,2,0),VLOOKUP(D284,'Benchmark Index'!$O$6:$P$36,2,0),VLOOKUP(E284,'Benchmark Index'!$S$6:$T$106,2,0),H284),"--")))</f>
        <v>--</v>
      </c>
      <c r="J284" s="661" t="str">
        <f t="shared" si="53"/>
        <v>--</v>
      </c>
      <c r="K284" s="642" t="str">
        <f t="shared" si="54"/>
        <v>--</v>
      </c>
      <c r="L284" s="642" t="str">
        <f t="shared" si="55"/>
        <v>--</v>
      </c>
    </row>
    <row r="285" spans="1:12" x14ac:dyDescent="0.25">
      <c r="A285" s="638"/>
      <c r="B285" s="638"/>
      <c r="C285" s="638"/>
      <c r="D285" s="637"/>
      <c r="E285" s="637"/>
      <c r="G285" s="637"/>
      <c r="H285" s="641"/>
      <c r="I285" s="659" t="str">
        <f>IF(AND(B285='Benchmark Index'!$G$6,A285='Benchmark Index'!$C$6),(IFERROR(_xlfn.TEXTJOIN(,FALSE,VLOOKUP(A285,'Benchmark Index'!$C$6:$D$8,2,0),VLOOKUP(B285,'Benchmark Index'!$G$6:$H$11,2,0),H285),"--")),IF(A285="BS",(IFERROR(_xlfn.TEXTJOIN(,FALSE,VLOOKUP(A285,'Benchmark Index'!$C$6:$D$8,2,0),H285),"--")),IFERROR(_xlfn.TEXTJOIN(,FALSE,VLOOKUP(A285,'Benchmark Index'!$C$6:$D$8,2,0),VLOOKUP(B285,'Benchmark Index'!$G$6:$H$11,2,0),VLOOKUP(C285,'Benchmark Index'!$K$6:$L$15,2,0),VLOOKUP(D285,'Benchmark Index'!$O$6:$P$36,2,0),VLOOKUP(E285,'Benchmark Index'!$S$6:$T$106,2,0),H285),"--")))</f>
        <v>--</v>
      </c>
      <c r="J285" s="661" t="str">
        <f t="shared" si="53"/>
        <v>--</v>
      </c>
      <c r="K285" s="642" t="str">
        <f t="shared" si="54"/>
        <v>--</v>
      </c>
      <c r="L285" s="642" t="str">
        <f t="shared" si="55"/>
        <v>--</v>
      </c>
    </row>
    <row r="286" spans="1:12" x14ac:dyDescent="0.25">
      <c r="A286" s="638"/>
      <c r="B286" s="638"/>
      <c r="C286" s="638"/>
      <c r="D286" s="637"/>
      <c r="E286" s="637"/>
      <c r="G286" s="637"/>
      <c r="H286" s="641"/>
      <c r="I286" s="659" t="str">
        <f>IF(AND(B286='Benchmark Index'!$G$6,A286='Benchmark Index'!$C$6),(IFERROR(_xlfn.TEXTJOIN(,FALSE,VLOOKUP(A286,'Benchmark Index'!$C$6:$D$8,2,0),VLOOKUP(B286,'Benchmark Index'!$G$6:$H$11,2,0),H286),"--")),IF(A286="BS",(IFERROR(_xlfn.TEXTJOIN(,FALSE,VLOOKUP(A286,'Benchmark Index'!$C$6:$D$8,2,0),H286),"--")),IFERROR(_xlfn.TEXTJOIN(,FALSE,VLOOKUP(A286,'Benchmark Index'!$C$6:$D$8,2,0),VLOOKUP(B286,'Benchmark Index'!$G$6:$H$11,2,0),VLOOKUP(C286,'Benchmark Index'!$K$6:$L$15,2,0),VLOOKUP(D286,'Benchmark Index'!$O$6:$P$36,2,0),VLOOKUP(E286,'Benchmark Index'!$S$6:$T$106,2,0),H286),"--")))</f>
        <v>--</v>
      </c>
      <c r="J286" s="661" t="str">
        <f t="shared" si="53"/>
        <v>--</v>
      </c>
      <c r="K286" s="642" t="str">
        <f t="shared" si="54"/>
        <v>--</v>
      </c>
      <c r="L286" s="642" t="str">
        <f t="shared" si="55"/>
        <v>--</v>
      </c>
    </row>
    <row r="287" spans="1:12" x14ac:dyDescent="0.25">
      <c r="A287" s="638"/>
      <c r="B287" s="638"/>
      <c r="C287" s="638"/>
      <c r="D287" s="637"/>
      <c r="E287" s="637"/>
      <c r="G287" s="637"/>
      <c r="H287" s="641"/>
      <c r="I287" s="659" t="str">
        <f>IF(AND(B287='Benchmark Index'!$G$6,A287='Benchmark Index'!$C$6),(IFERROR(_xlfn.TEXTJOIN(,FALSE,VLOOKUP(A287,'Benchmark Index'!$C$6:$D$8,2,0),VLOOKUP(B287,'Benchmark Index'!$G$6:$H$11,2,0),H287),"--")),IF(A287="BS",(IFERROR(_xlfn.TEXTJOIN(,FALSE,VLOOKUP(A287,'Benchmark Index'!$C$6:$D$8,2,0),H287),"--")),IFERROR(_xlfn.TEXTJOIN(,FALSE,VLOOKUP(A287,'Benchmark Index'!$C$6:$D$8,2,0),VLOOKUP(B287,'Benchmark Index'!$G$6:$H$11,2,0),VLOOKUP(C287,'Benchmark Index'!$K$6:$L$15,2,0),VLOOKUP(D287,'Benchmark Index'!$O$6:$P$36,2,0),VLOOKUP(E287,'Benchmark Index'!$S$6:$T$106,2,0),H287),"--")))</f>
        <v>--</v>
      </c>
      <c r="J287" s="661" t="str">
        <f t="shared" si="53"/>
        <v>--</v>
      </c>
      <c r="K287" s="642" t="str">
        <f t="shared" si="54"/>
        <v>--</v>
      </c>
      <c r="L287" s="642" t="str">
        <f t="shared" si="55"/>
        <v>--</v>
      </c>
    </row>
    <row r="288" spans="1:12" x14ac:dyDescent="0.25">
      <c r="A288" s="638"/>
      <c r="B288" s="638"/>
      <c r="C288" s="638"/>
      <c r="D288" s="637"/>
      <c r="E288" s="637"/>
      <c r="G288" s="637"/>
      <c r="H288" s="641"/>
      <c r="I288" s="659" t="str">
        <f>IF(AND(B288='Benchmark Index'!$G$6,A288='Benchmark Index'!$C$6),(IFERROR(_xlfn.TEXTJOIN(,FALSE,VLOOKUP(A288,'Benchmark Index'!$C$6:$D$8,2,0),VLOOKUP(B288,'Benchmark Index'!$G$6:$H$11,2,0),H288),"--")),IF(A288="BS",(IFERROR(_xlfn.TEXTJOIN(,FALSE,VLOOKUP(A288,'Benchmark Index'!$C$6:$D$8,2,0),H288),"--")),IFERROR(_xlfn.TEXTJOIN(,FALSE,VLOOKUP(A288,'Benchmark Index'!$C$6:$D$8,2,0),VLOOKUP(B288,'Benchmark Index'!$G$6:$H$11,2,0),VLOOKUP(C288,'Benchmark Index'!$K$6:$L$15,2,0),VLOOKUP(D288,'Benchmark Index'!$O$6:$P$36,2,0),VLOOKUP(E288,'Benchmark Index'!$S$6:$T$106,2,0),H288),"--")))</f>
        <v>--</v>
      </c>
      <c r="J288" s="661" t="str">
        <f t="shared" si="53"/>
        <v>--</v>
      </c>
      <c r="K288" s="642" t="str">
        <f t="shared" si="54"/>
        <v>--</v>
      </c>
      <c r="L288" s="642" t="str">
        <f t="shared" si="55"/>
        <v>--</v>
      </c>
    </row>
    <row r="289" spans="1:12" x14ac:dyDescent="0.25">
      <c r="A289" s="638"/>
      <c r="B289" s="638"/>
      <c r="C289" s="638"/>
      <c r="D289" s="637"/>
      <c r="E289" s="637"/>
      <c r="G289" s="637"/>
      <c r="H289" s="641"/>
      <c r="I289" s="659" t="str">
        <f>IF(AND(B289='Benchmark Index'!$G$6,A289='Benchmark Index'!$C$6),(IFERROR(_xlfn.TEXTJOIN(,FALSE,VLOOKUP(A289,'Benchmark Index'!$C$6:$D$8,2,0),VLOOKUP(B289,'Benchmark Index'!$G$6:$H$11,2,0),H289),"--")),IF(A289="BS",(IFERROR(_xlfn.TEXTJOIN(,FALSE,VLOOKUP(A289,'Benchmark Index'!$C$6:$D$8,2,0),H289),"--")),IFERROR(_xlfn.TEXTJOIN(,FALSE,VLOOKUP(A289,'Benchmark Index'!$C$6:$D$8,2,0),VLOOKUP(B289,'Benchmark Index'!$G$6:$H$11,2,0),VLOOKUP(C289,'Benchmark Index'!$K$6:$L$15,2,0),VLOOKUP(D289,'Benchmark Index'!$O$6:$P$36,2,0),VLOOKUP(E289,'Benchmark Index'!$S$6:$T$106,2,0),H289),"--")))</f>
        <v>--</v>
      </c>
      <c r="J289" s="661" t="str">
        <f t="shared" si="53"/>
        <v>--</v>
      </c>
      <c r="K289" s="642" t="str">
        <f t="shared" si="54"/>
        <v>--</v>
      </c>
      <c r="L289" s="642" t="str">
        <f t="shared" si="55"/>
        <v>--</v>
      </c>
    </row>
    <row r="290" spans="1:12" x14ac:dyDescent="0.25">
      <c r="A290" s="638"/>
      <c r="B290" s="638"/>
      <c r="C290" s="638"/>
      <c r="D290" s="637"/>
      <c r="E290" s="637"/>
      <c r="G290" s="637"/>
      <c r="H290" s="641"/>
      <c r="I290" s="659" t="str">
        <f>IF(AND(B290='Benchmark Index'!$G$6,A290='Benchmark Index'!$C$6),(IFERROR(_xlfn.TEXTJOIN(,FALSE,VLOOKUP(A290,'Benchmark Index'!$C$6:$D$8,2,0),VLOOKUP(B290,'Benchmark Index'!$G$6:$H$11,2,0),H290),"--")),IF(A290="BS",(IFERROR(_xlfn.TEXTJOIN(,FALSE,VLOOKUP(A290,'Benchmark Index'!$C$6:$D$8,2,0),H290),"--")),IFERROR(_xlfn.TEXTJOIN(,FALSE,VLOOKUP(A290,'Benchmark Index'!$C$6:$D$8,2,0),VLOOKUP(B290,'Benchmark Index'!$G$6:$H$11,2,0),VLOOKUP(C290,'Benchmark Index'!$K$6:$L$15,2,0),VLOOKUP(D290,'Benchmark Index'!$O$6:$P$36,2,0),VLOOKUP(E290,'Benchmark Index'!$S$6:$T$106,2,0),H290),"--")))</f>
        <v>--</v>
      </c>
      <c r="J290" s="661" t="str">
        <f t="shared" si="53"/>
        <v>--</v>
      </c>
      <c r="K290" s="642" t="str">
        <f t="shared" si="54"/>
        <v>--</v>
      </c>
      <c r="L290" s="642" t="str">
        <f t="shared" si="55"/>
        <v>--</v>
      </c>
    </row>
    <row r="291" spans="1:12" x14ac:dyDescent="0.25">
      <c r="A291" s="638"/>
      <c r="B291" s="638"/>
      <c r="C291" s="638"/>
      <c r="D291" s="637"/>
      <c r="E291" s="637"/>
      <c r="G291" s="637"/>
      <c r="H291" s="641"/>
      <c r="I291" s="659" t="str">
        <f>IF(AND(B291='Benchmark Index'!$G$6,A291='Benchmark Index'!$C$6),(IFERROR(_xlfn.TEXTJOIN(,FALSE,VLOOKUP(A291,'Benchmark Index'!$C$6:$D$8,2,0),VLOOKUP(B291,'Benchmark Index'!$G$6:$H$11,2,0),H291),"--")),IF(A291="BS",(IFERROR(_xlfn.TEXTJOIN(,FALSE,VLOOKUP(A291,'Benchmark Index'!$C$6:$D$8,2,0),H291),"--")),IFERROR(_xlfn.TEXTJOIN(,FALSE,VLOOKUP(A291,'Benchmark Index'!$C$6:$D$8,2,0),VLOOKUP(B291,'Benchmark Index'!$G$6:$H$11,2,0),VLOOKUP(C291,'Benchmark Index'!$K$6:$L$15,2,0),VLOOKUP(D291,'Benchmark Index'!$O$6:$P$36,2,0),VLOOKUP(E291,'Benchmark Index'!$S$6:$T$106,2,0),H291),"--")))</f>
        <v>--</v>
      </c>
      <c r="J291" s="661" t="str">
        <f t="shared" si="53"/>
        <v>--</v>
      </c>
      <c r="K291" s="642" t="str">
        <f t="shared" si="54"/>
        <v>--</v>
      </c>
      <c r="L291" s="642" t="str">
        <f t="shared" si="55"/>
        <v>--</v>
      </c>
    </row>
    <row r="292" spans="1:12" x14ac:dyDescent="0.25">
      <c r="A292" s="638"/>
      <c r="B292" s="638"/>
      <c r="C292" s="638"/>
      <c r="D292" s="637"/>
      <c r="E292" s="637"/>
      <c r="G292" s="637"/>
      <c r="H292" s="641"/>
      <c r="I292" s="659" t="str">
        <f>IF(AND(B292='Benchmark Index'!$G$6,A292='Benchmark Index'!$C$6),(IFERROR(_xlfn.TEXTJOIN(,FALSE,VLOOKUP(A292,'Benchmark Index'!$C$6:$D$8,2,0),VLOOKUP(B292,'Benchmark Index'!$G$6:$H$11,2,0),H292),"--")),IF(A292="BS",(IFERROR(_xlfn.TEXTJOIN(,FALSE,VLOOKUP(A292,'Benchmark Index'!$C$6:$D$8,2,0),H292),"--")),IFERROR(_xlfn.TEXTJOIN(,FALSE,VLOOKUP(A292,'Benchmark Index'!$C$6:$D$8,2,0),VLOOKUP(B292,'Benchmark Index'!$G$6:$H$11,2,0),VLOOKUP(C292,'Benchmark Index'!$K$6:$L$15,2,0),VLOOKUP(D292,'Benchmark Index'!$O$6:$P$36,2,0),VLOOKUP(E292,'Benchmark Index'!$S$6:$T$106,2,0),H292),"--")))</f>
        <v>--</v>
      </c>
      <c r="J292" s="661" t="str">
        <f t="shared" si="53"/>
        <v>--</v>
      </c>
      <c r="K292" s="642" t="str">
        <f t="shared" si="54"/>
        <v>--</v>
      </c>
      <c r="L292" s="642" t="str">
        <f t="shared" si="55"/>
        <v>--</v>
      </c>
    </row>
    <row r="293" spans="1:12" x14ac:dyDescent="0.25">
      <c r="A293" s="638"/>
      <c r="B293" s="638"/>
      <c r="C293" s="638"/>
      <c r="D293" s="637"/>
      <c r="E293" s="637"/>
      <c r="G293" s="637"/>
      <c r="H293" s="641"/>
      <c r="I293" s="659" t="str">
        <f>IF(AND(B293='Benchmark Index'!$G$6,A293='Benchmark Index'!$C$6),(IFERROR(_xlfn.TEXTJOIN(,FALSE,VLOOKUP(A293,'Benchmark Index'!$C$6:$D$8,2,0),VLOOKUP(B293,'Benchmark Index'!$G$6:$H$11,2,0),H293),"--")),IF(A293="BS",(IFERROR(_xlfn.TEXTJOIN(,FALSE,VLOOKUP(A293,'Benchmark Index'!$C$6:$D$8,2,0),H293),"--")),IFERROR(_xlfn.TEXTJOIN(,FALSE,VLOOKUP(A293,'Benchmark Index'!$C$6:$D$8,2,0),VLOOKUP(B293,'Benchmark Index'!$G$6:$H$11,2,0),VLOOKUP(C293,'Benchmark Index'!$K$6:$L$15,2,0),VLOOKUP(D293,'Benchmark Index'!$O$6:$P$36,2,0),VLOOKUP(E293,'Benchmark Index'!$S$6:$T$106,2,0),H293),"--")))</f>
        <v>--</v>
      </c>
      <c r="J293" s="661" t="str">
        <f t="shared" si="53"/>
        <v>--</v>
      </c>
      <c r="K293" s="642" t="str">
        <f t="shared" si="54"/>
        <v>--</v>
      </c>
      <c r="L293" s="642" t="str">
        <f t="shared" si="55"/>
        <v>--</v>
      </c>
    </row>
    <row r="294" spans="1:12" x14ac:dyDescent="0.25">
      <c r="A294" s="638"/>
      <c r="B294" s="638"/>
      <c r="C294" s="638"/>
      <c r="D294" s="637"/>
      <c r="E294" s="637"/>
      <c r="G294" s="637"/>
      <c r="H294" s="641"/>
      <c r="I294" s="659" t="str">
        <f>IF(AND(B294='Benchmark Index'!$G$6,A294='Benchmark Index'!$C$6),(IFERROR(_xlfn.TEXTJOIN(,FALSE,VLOOKUP(A294,'Benchmark Index'!$C$6:$D$8,2,0),VLOOKUP(B294,'Benchmark Index'!$G$6:$H$11,2,0),H294),"--")),IF(A294="BS",(IFERROR(_xlfn.TEXTJOIN(,FALSE,VLOOKUP(A294,'Benchmark Index'!$C$6:$D$8,2,0),H294),"--")),IFERROR(_xlfn.TEXTJOIN(,FALSE,VLOOKUP(A294,'Benchmark Index'!$C$6:$D$8,2,0),VLOOKUP(B294,'Benchmark Index'!$G$6:$H$11,2,0),VLOOKUP(C294,'Benchmark Index'!$K$6:$L$15,2,0),VLOOKUP(D294,'Benchmark Index'!$O$6:$P$36,2,0),VLOOKUP(E294,'Benchmark Index'!$S$6:$T$106,2,0),H294),"--")))</f>
        <v>--</v>
      </c>
      <c r="J294" s="661" t="str">
        <f t="shared" si="53"/>
        <v>--</v>
      </c>
      <c r="K294" s="642" t="str">
        <f t="shared" si="54"/>
        <v>--</v>
      </c>
      <c r="L294" s="642" t="str">
        <f t="shared" si="55"/>
        <v>--</v>
      </c>
    </row>
    <row r="295" spans="1:12" x14ac:dyDescent="0.25">
      <c r="A295" s="638"/>
      <c r="B295" s="638"/>
      <c r="C295" s="638"/>
      <c r="D295" s="637"/>
      <c r="E295" s="637"/>
      <c r="G295" s="637"/>
      <c r="H295" s="641"/>
      <c r="I295" s="659" t="str">
        <f>IF(AND(B295='Benchmark Index'!$G$6,A295='Benchmark Index'!$C$6),(IFERROR(_xlfn.TEXTJOIN(,FALSE,VLOOKUP(A295,'Benchmark Index'!$C$6:$D$8,2,0),VLOOKUP(B295,'Benchmark Index'!$G$6:$H$11,2,0),H295),"--")),IF(A295="BS",(IFERROR(_xlfn.TEXTJOIN(,FALSE,VLOOKUP(A295,'Benchmark Index'!$C$6:$D$8,2,0),H295),"--")),IFERROR(_xlfn.TEXTJOIN(,FALSE,VLOOKUP(A295,'Benchmark Index'!$C$6:$D$8,2,0),VLOOKUP(B295,'Benchmark Index'!$G$6:$H$11,2,0),VLOOKUP(C295,'Benchmark Index'!$K$6:$L$15,2,0),VLOOKUP(D295,'Benchmark Index'!$O$6:$P$36,2,0),VLOOKUP(E295,'Benchmark Index'!$S$6:$T$106,2,0),H295),"--")))</f>
        <v>--</v>
      </c>
      <c r="J295" s="661" t="str">
        <f t="shared" si="53"/>
        <v>--</v>
      </c>
      <c r="K295" s="642" t="str">
        <f t="shared" si="54"/>
        <v>--</v>
      </c>
      <c r="L295" s="642" t="str">
        <f t="shared" si="55"/>
        <v>--</v>
      </c>
    </row>
    <row r="296" spans="1:12" x14ac:dyDescent="0.25">
      <c r="A296" s="638"/>
      <c r="B296" s="638"/>
      <c r="C296" s="638"/>
      <c r="D296" s="637"/>
      <c r="E296" s="637"/>
      <c r="G296" s="637"/>
      <c r="H296" s="641"/>
      <c r="I296" s="659" t="str">
        <f>IF(AND(B296='Benchmark Index'!$G$6,A296='Benchmark Index'!$C$6),(IFERROR(_xlfn.TEXTJOIN(,FALSE,VLOOKUP(A296,'Benchmark Index'!$C$6:$D$8,2,0),VLOOKUP(B296,'Benchmark Index'!$G$6:$H$11,2,0),H296),"--")),IF(A296="BS",(IFERROR(_xlfn.TEXTJOIN(,FALSE,VLOOKUP(A296,'Benchmark Index'!$C$6:$D$8,2,0),H296),"--")),IFERROR(_xlfn.TEXTJOIN(,FALSE,VLOOKUP(A296,'Benchmark Index'!$C$6:$D$8,2,0),VLOOKUP(B296,'Benchmark Index'!$G$6:$H$11,2,0),VLOOKUP(C296,'Benchmark Index'!$K$6:$L$15,2,0),VLOOKUP(D296,'Benchmark Index'!$O$6:$P$36,2,0),VLOOKUP(E296,'Benchmark Index'!$S$6:$T$106,2,0),H296),"--")))</f>
        <v>--</v>
      </c>
      <c r="J296" s="661" t="str">
        <f t="shared" si="53"/>
        <v>--</v>
      </c>
      <c r="K296" s="642" t="str">
        <f t="shared" si="54"/>
        <v>--</v>
      </c>
      <c r="L296" s="642" t="str">
        <f t="shared" si="55"/>
        <v>--</v>
      </c>
    </row>
    <row r="297" spans="1:12" x14ac:dyDescent="0.25">
      <c r="A297" s="638"/>
      <c r="B297" s="638"/>
      <c r="C297" s="638"/>
      <c r="D297" s="637"/>
      <c r="E297" s="637"/>
      <c r="G297" s="637"/>
      <c r="H297" s="641"/>
      <c r="I297" s="659" t="str">
        <f>IF(AND(B297='Benchmark Index'!$G$6,A297='Benchmark Index'!$C$6),(IFERROR(_xlfn.TEXTJOIN(,FALSE,VLOOKUP(A297,'Benchmark Index'!$C$6:$D$8,2,0),VLOOKUP(B297,'Benchmark Index'!$G$6:$H$11,2,0),H297),"--")),IF(A297="BS",(IFERROR(_xlfn.TEXTJOIN(,FALSE,VLOOKUP(A297,'Benchmark Index'!$C$6:$D$8,2,0),H297),"--")),IFERROR(_xlfn.TEXTJOIN(,FALSE,VLOOKUP(A297,'Benchmark Index'!$C$6:$D$8,2,0),VLOOKUP(B297,'Benchmark Index'!$G$6:$H$11,2,0),VLOOKUP(C297,'Benchmark Index'!$K$6:$L$15,2,0),VLOOKUP(D297,'Benchmark Index'!$O$6:$P$36,2,0),VLOOKUP(E297,'Benchmark Index'!$S$6:$T$106,2,0),H297),"--")))</f>
        <v>--</v>
      </c>
      <c r="J297" s="661" t="str">
        <f t="shared" si="53"/>
        <v>--</v>
      </c>
      <c r="K297" s="642" t="str">
        <f t="shared" si="54"/>
        <v>--</v>
      </c>
      <c r="L297" s="642" t="str">
        <f t="shared" si="55"/>
        <v>--</v>
      </c>
    </row>
    <row r="298" spans="1:12" x14ac:dyDescent="0.25">
      <c r="A298" s="638"/>
      <c r="B298" s="638"/>
      <c r="C298" s="638"/>
      <c r="D298" s="637"/>
      <c r="E298" s="637"/>
      <c r="G298" s="637"/>
      <c r="H298" s="641"/>
      <c r="I298" s="659" t="str">
        <f>IF(AND(B298='Benchmark Index'!$G$6,A298='Benchmark Index'!$C$6),(IFERROR(_xlfn.TEXTJOIN(,FALSE,VLOOKUP(A298,'Benchmark Index'!$C$6:$D$8,2,0),VLOOKUP(B298,'Benchmark Index'!$G$6:$H$11,2,0),H298),"--")),IF(A298="BS",(IFERROR(_xlfn.TEXTJOIN(,FALSE,VLOOKUP(A298,'Benchmark Index'!$C$6:$D$8,2,0),H298),"--")),IFERROR(_xlfn.TEXTJOIN(,FALSE,VLOOKUP(A298,'Benchmark Index'!$C$6:$D$8,2,0),VLOOKUP(B298,'Benchmark Index'!$G$6:$H$11,2,0),VLOOKUP(C298,'Benchmark Index'!$K$6:$L$15,2,0),VLOOKUP(D298,'Benchmark Index'!$O$6:$P$36,2,0),VLOOKUP(E298,'Benchmark Index'!$S$6:$T$106,2,0),H298),"--")))</f>
        <v>--</v>
      </c>
      <c r="J298" s="661" t="str">
        <f t="shared" si="53"/>
        <v>--</v>
      </c>
      <c r="K298" s="642" t="str">
        <f t="shared" si="54"/>
        <v>--</v>
      </c>
      <c r="L298" s="642" t="str">
        <f t="shared" si="55"/>
        <v>--</v>
      </c>
    </row>
    <row r="299" spans="1:12" x14ac:dyDescent="0.25">
      <c r="A299" s="638"/>
      <c r="B299" s="638"/>
      <c r="C299" s="638"/>
      <c r="D299" s="637"/>
      <c r="E299" s="637"/>
      <c r="G299" s="637"/>
      <c r="H299" s="641"/>
      <c r="I299" s="659" t="str">
        <f>IF(AND(B299='Benchmark Index'!$G$6,A299='Benchmark Index'!$C$6),(IFERROR(_xlfn.TEXTJOIN(,FALSE,VLOOKUP(A299,'Benchmark Index'!$C$6:$D$8,2,0),VLOOKUP(B299,'Benchmark Index'!$G$6:$H$11,2,0),H299),"--")),IF(A299="BS",(IFERROR(_xlfn.TEXTJOIN(,FALSE,VLOOKUP(A299,'Benchmark Index'!$C$6:$D$8,2,0),H299),"--")),IFERROR(_xlfn.TEXTJOIN(,FALSE,VLOOKUP(A299,'Benchmark Index'!$C$6:$D$8,2,0),VLOOKUP(B299,'Benchmark Index'!$G$6:$H$11,2,0),VLOOKUP(C299,'Benchmark Index'!$K$6:$L$15,2,0),VLOOKUP(D299,'Benchmark Index'!$O$6:$P$36,2,0),VLOOKUP(E299,'Benchmark Index'!$S$6:$T$106,2,0),H299),"--")))</f>
        <v>--</v>
      </c>
      <c r="J299" s="661" t="str">
        <f t="shared" si="53"/>
        <v>--</v>
      </c>
      <c r="K299" s="642" t="str">
        <f t="shared" si="54"/>
        <v>--</v>
      </c>
      <c r="L299" s="642" t="str">
        <f t="shared" si="55"/>
        <v>--</v>
      </c>
    </row>
    <row r="300" spans="1:12" x14ac:dyDescent="0.25">
      <c r="A300" s="638"/>
      <c r="B300" s="638"/>
      <c r="C300" s="638"/>
      <c r="D300" s="637"/>
      <c r="E300" s="637"/>
      <c r="G300" s="637"/>
      <c r="H300" s="641"/>
      <c r="I300" s="659" t="str">
        <f>IF(AND(B300='Benchmark Index'!$G$6,A300='Benchmark Index'!$C$6),(IFERROR(_xlfn.TEXTJOIN(,FALSE,VLOOKUP(A300,'Benchmark Index'!$C$6:$D$8,2,0),VLOOKUP(B300,'Benchmark Index'!$G$6:$H$11,2,0),H300),"--")),IF(A300="BS",(IFERROR(_xlfn.TEXTJOIN(,FALSE,VLOOKUP(A300,'Benchmark Index'!$C$6:$D$8,2,0),H300),"--")),IFERROR(_xlfn.TEXTJOIN(,FALSE,VLOOKUP(A300,'Benchmark Index'!$C$6:$D$8,2,0),VLOOKUP(B300,'Benchmark Index'!$G$6:$H$11,2,0),VLOOKUP(C300,'Benchmark Index'!$K$6:$L$15,2,0),VLOOKUP(D300,'Benchmark Index'!$O$6:$P$36,2,0),VLOOKUP(E300,'Benchmark Index'!$S$6:$T$106,2,0),H300),"--")))</f>
        <v>--</v>
      </c>
      <c r="J300" s="661" t="str">
        <f t="shared" si="53"/>
        <v>--</v>
      </c>
      <c r="K300" s="642" t="str">
        <f t="shared" si="54"/>
        <v>--</v>
      </c>
      <c r="L300" s="642" t="str">
        <f t="shared" si="55"/>
        <v>--</v>
      </c>
    </row>
    <row r="301" spans="1:12" x14ac:dyDescent="0.25">
      <c r="A301" s="638"/>
      <c r="B301" s="638"/>
      <c r="C301" s="638"/>
      <c r="D301" s="637"/>
      <c r="E301" s="637"/>
      <c r="G301" s="637"/>
      <c r="H301" s="641"/>
      <c r="I301" s="659" t="str">
        <f>IF(AND(B301='Benchmark Index'!$G$6,A301='Benchmark Index'!$C$6),(IFERROR(_xlfn.TEXTJOIN(,FALSE,VLOOKUP(A301,'Benchmark Index'!$C$6:$D$8,2,0),VLOOKUP(B301,'Benchmark Index'!$G$6:$H$11,2,0),H301),"--")),IF(A301="BS",(IFERROR(_xlfn.TEXTJOIN(,FALSE,VLOOKUP(A301,'Benchmark Index'!$C$6:$D$8,2,0),H301),"--")),IFERROR(_xlfn.TEXTJOIN(,FALSE,VLOOKUP(A301,'Benchmark Index'!$C$6:$D$8,2,0),VLOOKUP(B301,'Benchmark Index'!$G$6:$H$11,2,0),VLOOKUP(C301,'Benchmark Index'!$K$6:$L$15,2,0),VLOOKUP(D301,'Benchmark Index'!$O$6:$P$36,2,0),VLOOKUP(E301,'Benchmark Index'!$S$6:$T$106,2,0),H301),"--")))</f>
        <v>--</v>
      </c>
      <c r="J301" s="661" t="str">
        <f t="shared" si="53"/>
        <v>--</v>
      </c>
      <c r="K301" s="642" t="str">
        <f t="shared" si="54"/>
        <v>--</v>
      </c>
      <c r="L301" s="642" t="str">
        <f t="shared" si="55"/>
        <v>--</v>
      </c>
    </row>
    <row r="302" spans="1:12" x14ac:dyDescent="0.25">
      <c r="A302" s="638"/>
      <c r="B302" s="638"/>
      <c r="C302" s="638"/>
      <c r="D302" s="637"/>
      <c r="E302" s="637"/>
      <c r="G302" s="637"/>
      <c r="H302" s="641"/>
      <c r="I302" s="659" t="str">
        <f>IF(AND(B302='Benchmark Index'!$G$6,A302='Benchmark Index'!$C$6),(IFERROR(_xlfn.TEXTJOIN(,FALSE,VLOOKUP(A302,'Benchmark Index'!$C$6:$D$8,2,0),VLOOKUP(B302,'Benchmark Index'!$G$6:$H$11,2,0),H302),"--")),IF(A302="BS",(IFERROR(_xlfn.TEXTJOIN(,FALSE,VLOOKUP(A302,'Benchmark Index'!$C$6:$D$8,2,0),H302),"--")),IFERROR(_xlfn.TEXTJOIN(,FALSE,VLOOKUP(A302,'Benchmark Index'!$C$6:$D$8,2,0),VLOOKUP(B302,'Benchmark Index'!$G$6:$H$11,2,0),VLOOKUP(C302,'Benchmark Index'!$K$6:$L$15,2,0),VLOOKUP(D302,'Benchmark Index'!$O$6:$P$36,2,0),VLOOKUP(E302,'Benchmark Index'!$S$6:$T$106,2,0),H302),"--")))</f>
        <v>--</v>
      </c>
      <c r="J302" s="661" t="str">
        <f t="shared" si="53"/>
        <v>--</v>
      </c>
      <c r="K302" s="642" t="str">
        <f t="shared" si="54"/>
        <v>--</v>
      </c>
      <c r="L302" s="642" t="str">
        <f t="shared" si="55"/>
        <v>--</v>
      </c>
    </row>
    <row r="303" spans="1:12" x14ac:dyDescent="0.25">
      <c r="A303" s="638"/>
      <c r="B303" s="638"/>
      <c r="C303" s="638"/>
      <c r="D303" s="637"/>
      <c r="E303" s="637"/>
      <c r="G303" s="637"/>
      <c r="H303" s="641"/>
      <c r="I303" s="659" t="str">
        <f>IF(AND(B303='Benchmark Index'!$G$6,A303='Benchmark Index'!$C$6),(IFERROR(_xlfn.TEXTJOIN(,FALSE,VLOOKUP(A303,'Benchmark Index'!$C$6:$D$8,2,0),VLOOKUP(B303,'Benchmark Index'!$G$6:$H$11,2,0),H303),"--")),IF(A303="BS",(IFERROR(_xlfn.TEXTJOIN(,FALSE,VLOOKUP(A303,'Benchmark Index'!$C$6:$D$8,2,0),H303),"--")),IFERROR(_xlfn.TEXTJOIN(,FALSE,VLOOKUP(A303,'Benchmark Index'!$C$6:$D$8,2,0),VLOOKUP(B303,'Benchmark Index'!$G$6:$H$11,2,0),VLOOKUP(C303,'Benchmark Index'!$K$6:$L$15,2,0),VLOOKUP(D303,'Benchmark Index'!$O$6:$P$36,2,0),VLOOKUP(E303,'Benchmark Index'!$S$6:$T$106,2,0),H303),"--")))</f>
        <v>--</v>
      </c>
      <c r="J303" s="661" t="str">
        <f t="shared" si="53"/>
        <v>--</v>
      </c>
      <c r="K303" s="642" t="str">
        <f t="shared" si="54"/>
        <v>--</v>
      </c>
      <c r="L303" s="642" t="str">
        <f t="shared" si="55"/>
        <v>--</v>
      </c>
    </row>
    <row r="304" spans="1:12" x14ac:dyDescent="0.25">
      <c r="A304" s="638"/>
      <c r="B304" s="638"/>
      <c r="C304" s="638"/>
      <c r="D304" s="637"/>
      <c r="E304" s="637"/>
      <c r="G304" s="637"/>
      <c r="H304" s="641"/>
      <c r="I304" s="659" t="str">
        <f>IF(AND(B304='Benchmark Index'!$G$6,A304='Benchmark Index'!$C$6),(IFERROR(_xlfn.TEXTJOIN(,FALSE,VLOOKUP(A304,'Benchmark Index'!$C$6:$D$8,2,0),VLOOKUP(B304,'Benchmark Index'!$G$6:$H$11,2,0),H304),"--")),IF(A304="BS",(IFERROR(_xlfn.TEXTJOIN(,FALSE,VLOOKUP(A304,'Benchmark Index'!$C$6:$D$8,2,0),H304),"--")),IFERROR(_xlfn.TEXTJOIN(,FALSE,VLOOKUP(A304,'Benchmark Index'!$C$6:$D$8,2,0),VLOOKUP(B304,'Benchmark Index'!$G$6:$H$11,2,0),VLOOKUP(C304,'Benchmark Index'!$K$6:$L$15,2,0),VLOOKUP(D304,'Benchmark Index'!$O$6:$P$36,2,0),VLOOKUP(E304,'Benchmark Index'!$S$6:$T$106,2,0),H304),"--")))</f>
        <v>--</v>
      </c>
      <c r="J304" s="661" t="str">
        <f t="shared" si="53"/>
        <v>--</v>
      </c>
      <c r="K304" s="642" t="str">
        <f t="shared" si="54"/>
        <v>--</v>
      </c>
      <c r="L304" s="642" t="str">
        <f t="shared" si="55"/>
        <v>--</v>
      </c>
    </row>
    <row r="305" spans="1:12" x14ac:dyDescent="0.25">
      <c r="A305" s="638"/>
      <c r="B305" s="638"/>
      <c r="C305" s="638"/>
      <c r="D305" s="637"/>
      <c r="E305" s="637"/>
      <c r="G305" s="637"/>
      <c r="H305" s="641"/>
      <c r="I305" s="659" t="str">
        <f>IF(AND(B305='Benchmark Index'!$G$6,A305='Benchmark Index'!$C$6),(IFERROR(_xlfn.TEXTJOIN(,FALSE,VLOOKUP(A305,'Benchmark Index'!$C$6:$D$8,2,0),VLOOKUP(B305,'Benchmark Index'!$G$6:$H$11,2,0),H305),"--")),IF(A305="BS",(IFERROR(_xlfn.TEXTJOIN(,FALSE,VLOOKUP(A305,'Benchmark Index'!$C$6:$D$8,2,0),H305),"--")),IFERROR(_xlfn.TEXTJOIN(,FALSE,VLOOKUP(A305,'Benchmark Index'!$C$6:$D$8,2,0),VLOOKUP(B305,'Benchmark Index'!$G$6:$H$11,2,0),VLOOKUP(C305,'Benchmark Index'!$K$6:$L$15,2,0),VLOOKUP(D305,'Benchmark Index'!$O$6:$P$36,2,0),VLOOKUP(E305,'Benchmark Index'!$S$6:$T$106,2,0),H305),"--")))</f>
        <v>--</v>
      </c>
      <c r="J305" s="661" t="str">
        <f t="shared" si="53"/>
        <v>--</v>
      </c>
      <c r="K305" s="642" t="str">
        <f t="shared" si="54"/>
        <v>--</v>
      </c>
      <c r="L305" s="642" t="str">
        <f t="shared" si="55"/>
        <v>--</v>
      </c>
    </row>
    <row r="306" spans="1:12" x14ac:dyDescent="0.25">
      <c r="A306" s="638"/>
      <c r="B306" s="638"/>
      <c r="C306" s="638"/>
      <c r="D306" s="637"/>
      <c r="E306" s="637"/>
      <c r="G306" s="637"/>
      <c r="H306" s="641"/>
      <c r="I306" s="659" t="str">
        <f>IF(AND(B306='Benchmark Index'!$G$6,A306='Benchmark Index'!$C$6),(IFERROR(_xlfn.TEXTJOIN(,FALSE,VLOOKUP(A306,'Benchmark Index'!$C$6:$D$8,2,0),VLOOKUP(B306,'Benchmark Index'!$G$6:$H$11,2,0),H306),"--")),IF(A306="BS",(IFERROR(_xlfn.TEXTJOIN(,FALSE,VLOOKUP(A306,'Benchmark Index'!$C$6:$D$8,2,0),H306),"--")),IFERROR(_xlfn.TEXTJOIN(,FALSE,VLOOKUP(A306,'Benchmark Index'!$C$6:$D$8,2,0),VLOOKUP(B306,'Benchmark Index'!$G$6:$H$11,2,0),VLOOKUP(C306,'Benchmark Index'!$K$6:$L$15,2,0),VLOOKUP(D306,'Benchmark Index'!$O$6:$P$36,2,0),VLOOKUP(E306,'Benchmark Index'!$S$6:$T$106,2,0),H306),"--")))</f>
        <v>--</v>
      </c>
      <c r="J306" s="661" t="str">
        <f t="shared" si="53"/>
        <v>--</v>
      </c>
      <c r="K306" s="642" t="str">
        <f t="shared" si="54"/>
        <v>--</v>
      </c>
      <c r="L306" s="642" t="str">
        <f t="shared" si="55"/>
        <v>--</v>
      </c>
    </row>
    <row r="307" spans="1:12" x14ac:dyDescent="0.25">
      <c r="A307" s="638"/>
      <c r="B307" s="638"/>
      <c r="C307" s="638"/>
      <c r="D307" s="637"/>
      <c r="E307" s="637"/>
      <c r="G307" s="637"/>
      <c r="H307" s="641"/>
      <c r="I307" s="659" t="str">
        <f>IF(AND(B307='Benchmark Index'!$G$6,A307='Benchmark Index'!$C$6),(IFERROR(_xlfn.TEXTJOIN(,FALSE,VLOOKUP(A307,'Benchmark Index'!$C$6:$D$8,2,0),VLOOKUP(B307,'Benchmark Index'!$G$6:$H$11,2,0),H307),"--")),IF(A307="BS",(IFERROR(_xlfn.TEXTJOIN(,FALSE,VLOOKUP(A307,'Benchmark Index'!$C$6:$D$8,2,0),H307),"--")),IFERROR(_xlfn.TEXTJOIN(,FALSE,VLOOKUP(A307,'Benchmark Index'!$C$6:$D$8,2,0),VLOOKUP(B307,'Benchmark Index'!$G$6:$H$11,2,0),VLOOKUP(C307,'Benchmark Index'!$K$6:$L$15,2,0),VLOOKUP(D307,'Benchmark Index'!$O$6:$P$36,2,0),VLOOKUP(E307,'Benchmark Index'!$S$6:$T$106,2,0),H307),"--")))</f>
        <v>--</v>
      </c>
      <c r="J307" s="661" t="str">
        <f t="shared" si="53"/>
        <v>--</v>
      </c>
      <c r="K307" s="642" t="str">
        <f t="shared" si="54"/>
        <v>--</v>
      </c>
      <c r="L307" s="642" t="str">
        <f t="shared" si="55"/>
        <v>--</v>
      </c>
    </row>
    <row r="308" spans="1:12" x14ac:dyDescent="0.25">
      <c r="A308" s="638"/>
      <c r="B308" s="638"/>
      <c r="C308" s="638"/>
      <c r="D308" s="637"/>
      <c r="E308" s="637"/>
      <c r="G308" s="637"/>
      <c r="H308" s="641"/>
      <c r="I308" s="659" t="str">
        <f>IF(AND(B308='Benchmark Index'!$G$6,A308='Benchmark Index'!$C$6),(IFERROR(_xlfn.TEXTJOIN(,FALSE,VLOOKUP(A308,'Benchmark Index'!$C$6:$D$8,2,0),VLOOKUP(B308,'Benchmark Index'!$G$6:$H$11,2,0),H308),"--")),IF(A308="BS",(IFERROR(_xlfn.TEXTJOIN(,FALSE,VLOOKUP(A308,'Benchmark Index'!$C$6:$D$8,2,0),H308),"--")),IFERROR(_xlfn.TEXTJOIN(,FALSE,VLOOKUP(A308,'Benchmark Index'!$C$6:$D$8,2,0),VLOOKUP(B308,'Benchmark Index'!$G$6:$H$11,2,0),VLOOKUP(C308,'Benchmark Index'!$K$6:$L$15,2,0),VLOOKUP(D308,'Benchmark Index'!$O$6:$P$36,2,0),VLOOKUP(E308,'Benchmark Index'!$S$6:$T$106,2,0),H308),"--")))</f>
        <v>--</v>
      </c>
      <c r="J308" s="661" t="str">
        <f t="shared" si="53"/>
        <v>--</v>
      </c>
      <c r="K308" s="642" t="str">
        <f t="shared" si="54"/>
        <v>--</v>
      </c>
      <c r="L308" s="642" t="str">
        <f t="shared" si="55"/>
        <v>--</v>
      </c>
    </row>
    <row r="309" spans="1:12" x14ac:dyDescent="0.25">
      <c r="A309" s="638"/>
      <c r="B309" s="638"/>
      <c r="C309" s="638"/>
      <c r="D309" s="637"/>
      <c r="E309" s="637"/>
      <c r="G309" s="637"/>
      <c r="H309" s="641"/>
      <c r="I309" s="659" t="str">
        <f>IF(AND(B309='Benchmark Index'!$G$6,A309='Benchmark Index'!$C$6),(IFERROR(_xlfn.TEXTJOIN(,FALSE,VLOOKUP(A309,'Benchmark Index'!$C$6:$D$8,2,0),VLOOKUP(B309,'Benchmark Index'!$G$6:$H$11,2,0),H309),"--")),IF(A309="BS",(IFERROR(_xlfn.TEXTJOIN(,FALSE,VLOOKUP(A309,'Benchmark Index'!$C$6:$D$8,2,0),H309),"--")),IFERROR(_xlfn.TEXTJOIN(,FALSE,VLOOKUP(A309,'Benchmark Index'!$C$6:$D$8,2,0),VLOOKUP(B309,'Benchmark Index'!$G$6:$H$11,2,0),VLOOKUP(C309,'Benchmark Index'!$K$6:$L$15,2,0),VLOOKUP(D309,'Benchmark Index'!$O$6:$P$36,2,0),VLOOKUP(E309,'Benchmark Index'!$S$6:$T$106,2,0),H309),"--")))</f>
        <v>--</v>
      </c>
      <c r="J309" s="661" t="str">
        <f t="shared" si="53"/>
        <v>--</v>
      </c>
      <c r="K309" s="642" t="str">
        <f t="shared" si="54"/>
        <v>--</v>
      </c>
      <c r="L309" s="642" t="str">
        <f t="shared" si="55"/>
        <v>--</v>
      </c>
    </row>
    <row r="310" spans="1:12" x14ac:dyDescent="0.25">
      <c r="A310" s="638"/>
      <c r="B310" s="638"/>
      <c r="C310" s="638"/>
      <c r="D310" s="637"/>
      <c r="E310" s="637"/>
      <c r="G310" s="637"/>
      <c r="H310" s="641"/>
      <c r="I310" s="659" t="str">
        <f>IF(AND(B310='Benchmark Index'!$G$6,A310='Benchmark Index'!$C$6),(IFERROR(_xlfn.TEXTJOIN(,FALSE,VLOOKUP(A310,'Benchmark Index'!$C$6:$D$8,2,0),VLOOKUP(B310,'Benchmark Index'!$G$6:$H$11,2,0),H310),"--")),IF(A310="BS",(IFERROR(_xlfn.TEXTJOIN(,FALSE,VLOOKUP(A310,'Benchmark Index'!$C$6:$D$8,2,0),H310),"--")),IFERROR(_xlfn.TEXTJOIN(,FALSE,VLOOKUP(A310,'Benchmark Index'!$C$6:$D$8,2,0),VLOOKUP(B310,'Benchmark Index'!$G$6:$H$11,2,0),VLOOKUP(C310,'Benchmark Index'!$K$6:$L$15,2,0),VLOOKUP(D310,'Benchmark Index'!$O$6:$P$36,2,0),VLOOKUP(E310,'Benchmark Index'!$S$6:$T$106,2,0),H310),"--")))</f>
        <v>--</v>
      </c>
      <c r="J310" s="661" t="str">
        <f t="shared" si="53"/>
        <v>--</v>
      </c>
      <c r="K310" s="642" t="str">
        <f t="shared" si="54"/>
        <v>--</v>
      </c>
      <c r="L310" s="642" t="str">
        <f t="shared" si="55"/>
        <v>--</v>
      </c>
    </row>
    <row r="311" spans="1:12" x14ac:dyDescent="0.25">
      <c r="A311" s="638"/>
      <c r="B311" s="638"/>
      <c r="C311" s="638"/>
      <c r="D311" s="637"/>
      <c r="E311" s="637"/>
      <c r="G311" s="637"/>
      <c r="H311" s="641"/>
      <c r="I311" s="659" t="str">
        <f>IF(AND(B311='Benchmark Index'!$G$6,A311='Benchmark Index'!$C$6),(IFERROR(_xlfn.TEXTJOIN(,FALSE,VLOOKUP(A311,'Benchmark Index'!$C$6:$D$8,2,0),VLOOKUP(B311,'Benchmark Index'!$G$6:$H$11,2,0),H311),"--")),IF(A311="BS",(IFERROR(_xlfn.TEXTJOIN(,FALSE,VLOOKUP(A311,'Benchmark Index'!$C$6:$D$8,2,0),H311),"--")),IFERROR(_xlfn.TEXTJOIN(,FALSE,VLOOKUP(A311,'Benchmark Index'!$C$6:$D$8,2,0),VLOOKUP(B311,'Benchmark Index'!$G$6:$H$11,2,0),VLOOKUP(C311,'Benchmark Index'!$K$6:$L$15,2,0),VLOOKUP(D311,'Benchmark Index'!$O$6:$P$36,2,0),VLOOKUP(E311,'Benchmark Index'!$S$6:$T$106,2,0),H311),"--")))</f>
        <v>--</v>
      </c>
      <c r="J311" s="661" t="str">
        <f t="shared" si="53"/>
        <v>--</v>
      </c>
      <c r="K311" s="642" t="str">
        <f t="shared" si="54"/>
        <v>--</v>
      </c>
      <c r="L311" s="642" t="str">
        <f t="shared" si="55"/>
        <v>--</v>
      </c>
    </row>
    <row r="312" spans="1:12" x14ac:dyDescent="0.25">
      <c r="A312" s="638"/>
      <c r="B312" s="638"/>
      <c r="C312" s="638"/>
      <c r="D312" s="637"/>
      <c r="E312" s="637"/>
      <c r="G312" s="637"/>
      <c r="H312" s="641"/>
      <c r="I312" s="659" t="str">
        <f>IF(AND(B312='Benchmark Index'!$G$6,A312='Benchmark Index'!$C$6),(IFERROR(_xlfn.TEXTJOIN(,FALSE,VLOOKUP(A312,'Benchmark Index'!$C$6:$D$8,2,0),VLOOKUP(B312,'Benchmark Index'!$G$6:$H$11,2,0),H312),"--")),IF(A312="BS",(IFERROR(_xlfn.TEXTJOIN(,FALSE,VLOOKUP(A312,'Benchmark Index'!$C$6:$D$8,2,0),H312),"--")),IFERROR(_xlfn.TEXTJOIN(,FALSE,VLOOKUP(A312,'Benchmark Index'!$C$6:$D$8,2,0),VLOOKUP(B312,'Benchmark Index'!$G$6:$H$11,2,0),VLOOKUP(C312,'Benchmark Index'!$K$6:$L$15,2,0),VLOOKUP(D312,'Benchmark Index'!$O$6:$P$36,2,0),VLOOKUP(E312,'Benchmark Index'!$S$6:$T$106,2,0),H312),"--")))</f>
        <v>--</v>
      </c>
      <c r="J312" s="661" t="str">
        <f t="shared" si="53"/>
        <v>--</v>
      </c>
      <c r="K312" s="642" t="str">
        <f t="shared" si="54"/>
        <v>--</v>
      </c>
      <c r="L312" s="642" t="str">
        <f t="shared" si="55"/>
        <v>--</v>
      </c>
    </row>
    <row r="313" spans="1:12" x14ac:dyDescent="0.25">
      <c r="A313" s="638"/>
      <c r="B313" s="638"/>
      <c r="C313" s="638"/>
      <c r="D313" s="637"/>
      <c r="E313" s="637"/>
      <c r="G313" s="637"/>
      <c r="H313" s="641"/>
      <c r="I313" s="659" t="str">
        <f>IF(AND(B313='Benchmark Index'!$G$6,A313='Benchmark Index'!$C$6),(IFERROR(_xlfn.TEXTJOIN(,FALSE,VLOOKUP(A313,'Benchmark Index'!$C$6:$D$8,2,0),VLOOKUP(B313,'Benchmark Index'!$G$6:$H$11,2,0),H313),"--")),IF(A313="BS",(IFERROR(_xlfn.TEXTJOIN(,FALSE,VLOOKUP(A313,'Benchmark Index'!$C$6:$D$8,2,0),H313),"--")),IFERROR(_xlfn.TEXTJOIN(,FALSE,VLOOKUP(A313,'Benchmark Index'!$C$6:$D$8,2,0),VLOOKUP(B313,'Benchmark Index'!$G$6:$H$11,2,0),VLOOKUP(C313,'Benchmark Index'!$K$6:$L$15,2,0),VLOOKUP(D313,'Benchmark Index'!$O$6:$P$36,2,0),VLOOKUP(E313,'Benchmark Index'!$S$6:$T$106,2,0),H313),"--")))</f>
        <v>--</v>
      </c>
      <c r="J313" s="661" t="str">
        <f t="shared" si="53"/>
        <v>--</v>
      </c>
      <c r="K313" s="642" t="str">
        <f t="shared" si="54"/>
        <v>--</v>
      </c>
      <c r="L313" s="642" t="str">
        <f t="shared" si="55"/>
        <v>--</v>
      </c>
    </row>
    <row r="314" spans="1:12" x14ac:dyDescent="0.25">
      <c r="A314" s="638"/>
      <c r="B314" s="638"/>
      <c r="C314" s="638"/>
      <c r="D314" s="637"/>
      <c r="E314" s="637"/>
      <c r="G314" s="637"/>
      <c r="H314" s="641"/>
      <c r="I314" s="659" t="str">
        <f>IF(AND(B314='Benchmark Index'!$G$6,A314='Benchmark Index'!$C$6),(IFERROR(_xlfn.TEXTJOIN(,FALSE,VLOOKUP(A314,'Benchmark Index'!$C$6:$D$8,2,0),VLOOKUP(B314,'Benchmark Index'!$G$6:$H$11,2,0),H314),"--")),IF(A314="BS",(IFERROR(_xlfn.TEXTJOIN(,FALSE,VLOOKUP(A314,'Benchmark Index'!$C$6:$D$8,2,0),H314),"--")),IFERROR(_xlfn.TEXTJOIN(,FALSE,VLOOKUP(A314,'Benchmark Index'!$C$6:$D$8,2,0),VLOOKUP(B314,'Benchmark Index'!$G$6:$H$11,2,0),VLOOKUP(C314,'Benchmark Index'!$K$6:$L$15,2,0),VLOOKUP(D314,'Benchmark Index'!$O$6:$P$36,2,0),VLOOKUP(E314,'Benchmark Index'!$S$6:$T$106,2,0),H314),"--")))</f>
        <v>--</v>
      </c>
      <c r="J314" s="661" t="str">
        <f t="shared" si="53"/>
        <v>--</v>
      </c>
      <c r="K314" s="642" t="str">
        <f t="shared" si="54"/>
        <v>--</v>
      </c>
      <c r="L314" s="642" t="str">
        <f t="shared" si="55"/>
        <v>--</v>
      </c>
    </row>
    <row r="315" spans="1:12" x14ac:dyDescent="0.25">
      <c r="A315" s="638"/>
      <c r="B315" s="638"/>
      <c r="C315" s="638"/>
      <c r="D315" s="637"/>
      <c r="E315" s="637"/>
      <c r="G315" s="637"/>
      <c r="H315" s="641"/>
      <c r="I315" s="659" t="str">
        <f>IF(AND(B315='Benchmark Index'!$G$6,A315='Benchmark Index'!$C$6),(IFERROR(_xlfn.TEXTJOIN(,FALSE,VLOOKUP(A315,'Benchmark Index'!$C$6:$D$8,2,0),VLOOKUP(B315,'Benchmark Index'!$G$6:$H$11,2,0),H315),"--")),IF(A315="BS",(IFERROR(_xlfn.TEXTJOIN(,FALSE,VLOOKUP(A315,'Benchmark Index'!$C$6:$D$8,2,0),H315),"--")),IFERROR(_xlfn.TEXTJOIN(,FALSE,VLOOKUP(A315,'Benchmark Index'!$C$6:$D$8,2,0),VLOOKUP(B315,'Benchmark Index'!$G$6:$H$11,2,0),VLOOKUP(C315,'Benchmark Index'!$K$6:$L$15,2,0),VLOOKUP(D315,'Benchmark Index'!$O$6:$P$36,2,0),VLOOKUP(E315,'Benchmark Index'!$S$6:$T$106,2,0),H315),"--")))</f>
        <v>--</v>
      </c>
      <c r="J315" s="661" t="str">
        <f t="shared" si="53"/>
        <v>--</v>
      </c>
      <c r="K315" s="642" t="str">
        <f t="shared" si="54"/>
        <v>--</v>
      </c>
      <c r="L315" s="642" t="str">
        <f t="shared" si="55"/>
        <v>--</v>
      </c>
    </row>
    <row r="316" spans="1:12" x14ac:dyDescent="0.25">
      <c r="A316" s="638"/>
      <c r="B316" s="638"/>
      <c r="C316" s="638"/>
      <c r="D316" s="637"/>
      <c r="E316" s="637"/>
      <c r="G316" s="637"/>
      <c r="H316" s="641"/>
      <c r="I316" s="659" t="str">
        <f>IF(AND(B316='Benchmark Index'!$G$6,A316='Benchmark Index'!$C$6),(IFERROR(_xlfn.TEXTJOIN(,FALSE,VLOOKUP(A316,'Benchmark Index'!$C$6:$D$8,2,0),VLOOKUP(B316,'Benchmark Index'!$G$6:$H$11,2,0),H316),"--")),IF(A316="BS",(IFERROR(_xlfn.TEXTJOIN(,FALSE,VLOOKUP(A316,'Benchmark Index'!$C$6:$D$8,2,0),H316),"--")),IFERROR(_xlfn.TEXTJOIN(,FALSE,VLOOKUP(A316,'Benchmark Index'!$C$6:$D$8,2,0),VLOOKUP(B316,'Benchmark Index'!$G$6:$H$11,2,0),VLOOKUP(C316,'Benchmark Index'!$K$6:$L$15,2,0),VLOOKUP(D316,'Benchmark Index'!$O$6:$P$36,2,0),VLOOKUP(E316,'Benchmark Index'!$S$6:$T$106,2,0),H316),"--")))</f>
        <v>--</v>
      </c>
      <c r="J316" s="661" t="str">
        <f t="shared" si="53"/>
        <v>--</v>
      </c>
      <c r="K316" s="642" t="str">
        <f t="shared" si="54"/>
        <v>--</v>
      </c>
      <c r="L316" s="642" t="str">
        <f t="shared" si="55"/>
        <v>--</v>
      </c>
    </row>
    <row r="317" spans="1:12" x14ac:dyDescent="0.25">
      <c r="A317" s="638"/>
      <c r="B317" s="638"/>
      <c r="C317" s="638"/>
      <c r="D317" s="637"/>
      <c r="E317" s="637"/>
      <c r="G317" s="637"/>
      <c r="H317" s="641"/>
      <c r="I317" s="659" t="str">
        <f>IF(AND(B317='Benchmark Index'!$G$6,A317='Benchmark Index'!$C$6),(IFERROR(_xlfn.TEXTJOIN(,FALSE,VLOOKUP(A317,'Benchmark Index'!$C$6:$D$8,2,0),VLOOKUP(B317,'Benchmark Index'!$G$6:$H$11,2,0),H317),"--")),IF(A317="BS",(IFERROR(_xlfn.TEXTJOIN(,FALSE,VLOOKUP(A317,'Benchmark Index'!$C$6:$D$8,2,0),H317),"--")),IFERROR(_xlfn.TEXTJOIN(,FALSE,VLOOKUP(A317,'Benchmark Index'!$C$6:$D$8,2,0),VLOOKUP(B317,'Benchmark Index'!$G$6:$H$11,2,0),VLOOKUP(C317,'Benchmark Index'!$K$6:$L$15,2,0),VLOOKUP(D317,'Benchmark Index'!$O$6:$P$36,2,0),VLOOKUP(E317,'Benchmark Index'!$S$6:$T$106,2,0),H317),"--")))</f>
        <v>--</v>
      </c>
      <c r="J317" s="661" t="str">
        <f t="shared" si="53"/>
        <v>--</v>
      </c>
      <c r="K317" s="642" t="str">
        <f t="shared" si="54"/>
        <v>--</v>
      </c>
      <c r="L317" s="642" t="str">
        <f t="shared" si="55"/>
        <v>--</v>
      </c>
    </row>
    <row r="318" spans="1:12" x14ac:dyDescent="0.25">
      <c r="A318" s="638"/>
      <c r="B318" s="638"/>
      <c r="C318" s="638"/>
      <c r="D318" s="637"/>
      <c r="E318" s="637"/>
      <c r="G318" s="637"/>
      <c r="H318" s="641"/>
      <c r="I318" s="659" t="str">
        <f>IF(AND(B318='Benchmark Index'!$G$6,A318='Benchmark Index'!$C$6),(IFERROR(_xlfn.TEXTJOIN(,FALSE,VLOOKUP(A318,'Benchmark Index'!$C$6:$D$8,2,0),VLOOKUP(B318,'Benchmark Index'!$G$6:$H$11,2,0),H318),"--")),IF(A318="BS",(IFERROR(_xlfn.TEXTJOIN(,FALSE,VLOOKUP(A318,'Benchmark Index'!$C$6:$D$8,2,0),H318),"--")),IFERROR(_xlfn.TEXTJOIN(,FALSE,VLOOKUP(A318,'Benchmark Index'!$C$6:$D$8,2,0),VLOOKUP(B318,'Benchmark Index'!$G$6:$H$11,2,0),VLOOKUP(C318,'Benchmark Index'!$K$6:$L$15,2,0),VLOOKUP(D318,'Benchmark Index'!$O$6:$P$36,2,0),VLOOKUP(E318,'Benchmark Index'!$S$6:$T$106,2,0),H318),"--")))</f>
        <v>--</v>
      </c>
      <c r="J318" s="661" t="str">
        <f t="shared" si="53"/>
        <v>--</v>
      </c>
      <c r="K318" s="642" t="str">
        <f t="shared" si="54"/>
        <v>--</v>
      </c>
      <c r="L318" s="642" t="str">
        <f t="shared" si="55"/>
        <v>--</v>
      </c>
    </row>
    <row r="319" spans="1:12" x14ac:dyDescent="0.25">
      <c r="A319" s="638"/>
      <c r="B319" s="638"/>
      <c r="C319" s="638"/>
      <c r="D319" s="637"/>
      <c r="E319" s="637"/>
      <c r="G319" s="637"/>
      <c r="H319" s="641"/>
      <c r="I319" s="659" t="str">
        <f>IF(AND(B319='Benchmark Index'!$G$6,A319='Benchmark Index'!$C$6),(IFERROR(_xlfn.TEXTJOIN(,FALSE,VLOOKUP(A319,'Benchmark Index'!$C$6:$D$8,2,0),VLOOKUP(B319,'Benchmark Index'!$G$6:$H$11,2,0),H319),"--")),IF(A319="BS",(IFERROR(_xlfn.TEXTJOIN(,FALSE,VLOOKUP(A319,'Benchmark Index'!$C$6:$D$8,2,0),H319),"--")),IFERROR(_xlfn.TEXTJOIN(,FALSE,VLOOKUP(A319,'Benchmark Index'!$C$6:$D$8,2,0),VLOOKUP(B319,'Benchmark Index'!$G$6:$H$11,2,0),VLOOKUP(C319,'Benchmark Index'!$K$6:$L$15,2,0),VLOOKUP(D319,'Benchmark Index'!$O$6:$P$36,2,0),VLOOKUP(E319,'Benchmark Index'!$S$6:$T$106,2,0),H319),"--")))</f>
        <v>--</v>
      </c>
      <c r="J319" s="661" t="str">
        <f t="shared" si="53"/>
        <v>--</v>
      </c>
      <c r="K319" s="642" t="str">
        <f t="shared" si="54"/>
        <v>--</v>
      </c>
      <c r="L319" s="642" t="str">
        <f t="shared" si="55"/>
        <v>--</v>
      </c>
    </row>
    <row r="320" spans="1:12" x14ac:dyDescent="0.25">
      <c r="A320" s="638"/>
      <c r="B320" s="638"/>
      <c r="C320" s="638"/>
      <c r="D320" s="637"/>
      <c r="E320" s="637"/>
      <c r="G320" s="637"/>
      <c r="H320" s="641"/>
      <c r="I320" s="659" t="str">
        <f>IF(AND(B320='Benchmark Index'!$G$6,A320='Benchmark Index'!$C$6),(IFERROR(_xlfn.TEXTJOIN(,FALSE,VLOOKUP(A320,'Benchmark Index'!$C$6:$D$8,2,0),VLOOKUP(B320,'Benchmark Index'!$G$6:$H$11,2,0),H320),"--")),IF(A320="BS",(IFERROR(_xlfn.TEXTJOIN(,FALSE,VLOOKUP(A320,'Benchmark Index'!$C$6:$D$8,2,0),H320),"--")),IFERROR(_xlfn.TEXTJOIN(,FALSE,VLOOKUP(A320,'Benchmark Index'!$C$6:$D$8,2,0),VLOOKUP(B320,'Benchmark Index'!$G$6:$H$11,2,0),VLOOKUP(C320,'Benchmark Index'!$K$6:$L$15,2,0),VLOOKUP(D320,'Benchmark Index'!$O$6:$P$36,2,0),VLOOKUP(E320,'Benchmark Index'!$S$6:$T$106,2,0),H320),"--")))</f>
        <v>--</v>
      </c>
      <c r="J320" s="661" t="str">
        <f t="shared" si="53"/>
        <v>--</v>
      </c>
      <c r="K320" s="642" t="str">
        <f t="shared" si="54"/>
        <v>--</v>
      </c>
      <c r="L320" s="642" t="str">
        <f t="shared" si="55"/>
        <v>--</v>
      </c>
    </row>
    <row r="321" spans="1:12" x14ac:dyDescent="0.25">
      <c r="A321" s="638"/>
      <c r="B321" s="638"/>
      <c r="C321" s="638"/>
      <c r="D321" s="637"/>
      <c r="E321" s="637"/>
      <c r="G321" s="637"/>
      <c r="H321" s="641"/>
      <c r="I321" s="659" t="str">
        <f>IF(AND(B321='Benchmark Index'!$G$6,A321='Benchmark Index'!$C$6),(IFERROR(_xlfn.TEXTJOIN(,FALSE,VLOOKUP(A321,'Benchmark Index'!$C$6:$D$8,2,0),VLOOKUP(B321,'Benchmark Index'!$G$6:$H$11,2,0),H321),"--")),IF(A321="BS",(IFERROR(_xlfn.TEXTJOIN(,FALSE,VLOOKUP(A321,'Benchmark Index'!$C$6:$D$8,2,0),H321),"--")),IFERROR(_xlfn.TEXTJOIN(,FALSE,VLOOKUP(A321,'Benchmark Index'!$C$6:$D$8,2,0),VLOOKUP(B321,'Benchmark Index'!$G$6:$H$11,2,0),VLOOKUP(C321,'Benchmark Index'!$K$6:$L$15,2,0),VLOOKUP(D321,'Benchmark Index'!$O$6:$P$36,2,0),VLOOKUP(E321,'Benchmark Index'!$S$6:$T$106,2,0),H321),"--")))</f>
        <v>--</v>
      </c>
      <c r="J321" s="661" t="str">
        <f t="shared" si="53"/>
        <v>--</v>
      </c>
      <c r="K321" s="642" t="str">
        <f t="shared" si="54"/>
        <v>--</v>
      </c>
      <c r="L321" s="642" t="str">
        <f t="shared" si="55"/>
        <v>--</v>
      </c>
    </row>
    <row r="322" spans="1:12" x14ac:dyDescent="0.25">
      <c r="A322" s="638"/>
      <c r="B322" s="638"/>
      <c r="C322" s="638"/>
      <c r="D322" s="637"/>
      <c r="E322" s="637"/>
      <c r="G322" s="637"/>
      <c r="H322" s="641"/>
      <c r="I322" s="659" t="str">
        <f>IF(AND(B322='Benchmark Index'!$G$6,A322='Benchmark Index'!$C$6),(IFERROR(_xlfn.TEXTJOIN(,FALSE,VLOOKUP(A322,'Benchmark Index'!$C$6:$D$8,2,0),VLOOKUP(B322,'Benchmark Index'!$G$6:$H$11,2,0),H322),"--")),IF(A322="BS",(IFERROR(_xlfn.TEXTJOIN(,FALSE,VLOOKUP(A322,'Benchmark Index'!$C$6:$D$8,2,0),H322),"--")),IFERROR(_xlfn.TEXTJOIN(,FALSE,VLOOKUP(A322,'Benchmark Index'!$C$6:$D$8,2,0),VLOOKUP(B322,'Benchmark Index'!$G$6:$H$11,2,0),VLOOKUP(C322,'Benchmark Index'!$K$6:$L$15,2,0),VLOOKUP(D322,'Benchmark Index'!$O$6:$P$36,2,0),VLOOKUP(E322,'Benchmark Index'!$S$6:$T$106,2,0),H322),"--")))</f>
        <v>--</v>
      </c>
      <c r="J322" s="661" t="str">
        <f t="shared" si="53"/>
        <v>--</v>
      </c>
      <c r="K322" s="642" t="str">
        <f t="shared" si="54"/>
        <v>--</v>
      </c>
      <c r="L322" s="642" t="str">
        <f t="shared" si="55"/>
        <v>--</v>
      </c>
    </row>
    <row r="323" spans="1:12" x14ac:dyDescent="0.25">
      <c r="A323" s="638"/>
      <c r="B323" s="638"/>
      <c r="C323" s="638"/>
      <c r="D323" s="637"/>
      <c r="E323" s="637"/>
      <c r="G323" s="637"/>
      <c r="H323" s="641"/>
      <c r="I323" s="659" t="str">
        <f>IF(AND(B323='Benchmark Index'!$G$6,A323='Benchmark Index'!$C$6),(IFERROR(_xlfn.TEXTJOIN(,FALSE,VLOOKUP(A323,'Benchmark Index'!$C$6:$D$8,2,0),VLOOKUP(B323,'Benchmark Index'!$G$6:$H$11,2,0),H323),"--")),IF(A323="BS",(IFERROR(_xlfn.TEXTJOIN(,FALSE,VLOOKUP(A323,'Benchmark Index'!$C$6:$D$8,2,0),H323),"--")),IFERROR(_xlfn.TEXTJOIN(,FALSE,VLOOKUP(A323,'Benchmark Index'!$C$6:$D$8,2,0),VLOOKUP(B323,'Benchmark Index'!$G$6:$H$11,2,0),VLOOKUP(C323,'Benchmark Index'!$K$6:$L$15,2,0),VLOOKUP(D323,'Benchmark Index'!$O$6:$P$36,2,0),VLOOKUP(E323,'Benchmark Index'!$S$6:$T$106,2,0),H323),"--")))</f>
        <v>--</v>
      </c>
      <c r="J323" s="661" t="str">
        <f t="shared" si="53"/>
        <v>--</v>
      </c>
      <c r="K323" s="642" t="str">
        <f t="shared" si="54"/>
        <v>--</v>
      </c>
      <c r="L323" s="642" t="str">
        <f t="shared" si="55"/>
        <v>--</v>
      </c>
    </row>
    <row r="324" spans="1:12" x14ac:dyDescent="0.25">
      <c r="A324" s="638"/>
      <c r="B324" s="638"/>
      <c r="C324" s="638"/>
      <c r="D324" s="637"/>
      <c r="E324" s="637"/>
      <c r="G324" s="637"/>
      <c r="H324" s="641"/>
      <c r="I324" s="659" t="str">
        <f>IF(AND(B324='Benchmark Index'!$G$6,A324='Benchmark Index'!$C$6),(IFERROR(_xlfn.TEXTJOIN(,FALSE,VLOOKUP(A324,'Benchmark Index'!$C$6:$D$8,2,0),VLOOKUP(B324,'Benchmark Index'!$G$6:$H$11,2,0),H324),"--")),IF(A324="BS",(IFERROR(_xlfn.TEXTJOIN(,FALSE,VLOOKUP(A324,'Benchmark Index'!$C$6:$D$8,2,0),H324),"--")),IFERROR(_xlfn.TEXTJOIN(,FALSE,VLOOKUP(A324,'Benchmark Index'!$C$6:$D$8,2,0),VLOOKUP(B324,'Benchmark Index'!$G$6:$H$11,2,0),VLOOKUP(C324,'Benchmark Index'!$K$6:$L$15,2,0),VLOOKUP(D324,'Benchmark Index'!$O$6:$P$36,2,0),VLOOKUP(E324,'Benchmark Index'!$S$6:$T$106,2,0),H324),"--")))</f>
        <v>--</v>
      </c>
      <c r="J324" s="661" t="str">
        <f t="shared" si="53"/>
        <v>--</v>
      </c>
      <c r="K324" s="642" t="str">
        <f t="shared" si="54"/>
        <v>--</v>
      </c>
      <c r="L324" s="642" t="str">
        <f t="shared" si="55"/>
        <v>--</v>
      </c>
    </row>
    <row r="325" spans="1:12" x14ac:dyDescent="0.25">
      <c r="A325" s="638"/>
      <c r="B325" s="638"/>
      <c r="C325" s="638"/>
      <c r="D325" s="637"/>
      <c r="E325" s="637"/>
      <c r="G325" s="637"/>
      <c r="H325" s="641"/>
      <c r="I325" s="659" t="str">
        <f>IF(AND(B325='Benchmark Index'!$G$6,A325='Benchmark Index'!$C$6),(IFERROR(_xlfn.TEXTJOIN(,FALSE,VLOOKUP(A325,'Benchmark Index'!$C$6:$D$8,2,0),VLOOKUP(B325,'Benchmark Index'!$G$6:$H$11,2,0),H325),"--")),IF(A325="BS",(IFERROR(_xlfn.TEXTJOIN(,FALSE,VLOOKUP(A325,'Benchmark Index'!$C$6:$D$8,2,0),H325),"--")),IFERROR(_xlfn.TEXTJOIN(,FALSE,VLOOKUP(A325,'Benchmark Index'!$C$6:$D$8,2,0),VLOOKUP(B325,'Benchmark Index'!$G$6:$H$11,2,0),VLOOKUP(C325,'Benchmark Index'!$K$6:$L$15,2,0),VLOOKUP(D325,'Benchmark Index'!$O$6:$P$36,2,0),VLOOKUP(E325,'Benchmark Index'!$S$6:$T$106,2,0),H325),"--")))</f>
        <v>--</v>
      </c>
      <c r="J325" s="661" t="str">
        <f t="shared" si="53"/>
        <v>--</v>
      </c>
      <c r="K325" s="642" t="str">
        <f t="shared" si="54"/>
        <v>--</v>
      </c>
      <c r="L325" s="642" t="str">
        <f t="shared" si="55"/>
        <v>--</v>
      </c>
    </row>
    <row r="326" spans="1:12" x14ac:dyDescent="0.25">
      <c r="A326" s="638"/>
      <c r="B326" s="638"/>
      <c r="C326" s="638"/>
      <c r="D326" s="637"/>
      <c r="E326" s="637"/>
      <c r="G326" s="637"/>
      <c r="H326" s="641"/>
      <c r="I326" s="659" t="str">
        <f>IF(AND(B326='Benchmark Index'!$G$6,A326='Benchmark Index'!$C$6),(IFERROR(_xlfn.TEXTJOIN(,FALSE,VLOOKUP(A326,'Benchmark Index'!$C$6:$D$8,2,0),VLOOKUP(B326,'Benchmark Index'!$G$6:$H$11,2,0),H326),"--")),IF(A326="BS",(IFERROR(_xlfn.TEXTJOIN(,FALSE,VLOOKUP(A326,'Benchmark Index'!$C$6:$D$8,2,0),H326),"--")),IFERROR(_xlfn.TEXTJOIN(,FALSE,VLOOKUP(A326,'Benchmark Index'!$C$6:$D$8,2,0),VLOOKUP(B326,'Benchmark Index'!$G$6:$H$11,2,0),VLOOKUP(C326,'Benchmark Index'!$K$6:$L$15,2,0),VLOOKUP(D326,'Benchmark Index'!$O$6:$P$36,2,0),VLOOKUP(E326,'Benchmark Index'!$S$6:$T$106,2,0),H326),"--")))</f>
        <v>--</v>
      </c>
      <c r="J326" s="661" t="str">
        <f t="shared" si="53"/>
        <v>--</v>
      </c>
      <c r="K326" s="642" t="str">
        <f t="shared" si="54"/>
        <v>--</v>
      </c>
      <c r="L326" s="642" t="str">
        <f t="shared" si="55"/>
        <v>--</v>
      </c>
    </row>
    <row r="327" spans="1:12" x14ac:dyDescent="0.25">
      <c r="A327" s="638"/>
      <c r="B327" s="638"/>
      <c r="C327" s="638"/>
      <c r="D327" s="637"/>
      <c r="E327" s="637"/>
      <c r="G327" s="637"/>
      <c r="H327" s="641"/>
      <c r="I327" s="659" t="str">
        <f>IF(AND(B327='Benchmark Index'!$G$6,A327='Benchmark Index'!$C$6),(IFERROR(_xlfn.TEXTJOIN(,FALSE,VLOOKUP(A327,'Benchmark Index'!$C$6:$D$8,2,0),VLOOKUP(B327,'Benchmark Index'!$G$6:$H$11,2,0),H327),"--")),IF(A327="BS",(IFERROR(_xlfn.TEXTJOIN(,FALSE,VLOOKUP(A327,'Benchmark Index'!$C$6:$D$8,2,0),H327),"--")),IFERROR(_xlfn.TEXTJOIN(,FALSE,VLOOKUP(A327,'Benchmark Index'!$C$6:$D$8,2,0),VLOOKUP(B327,'Benchmark Index'!$G$6:$H$11,2,0),VLOOKUP(C327,'Benchmark Index'!$K$6:$L$15,2,0),VLOOKUP(D327,'Benchmark Index'!$O$6:$P$36,2,0),VLOOKUP(E327,'Benchmark Index'!$S$6:$T$106,2,0),H327),"--")))</f>
        <v>--</v>
      </c>
      <c r="J327" s="661" t="str">
        <f t="shared" si="53"/>
        <v>--</v>
      </c>
      <c r="K327" s="642" t="str">
        <f t="shared" si="54"/>
        <v>--</v>
      </c>
      <c r="L327" s="642" t="str">
        <f t="shared" si="55"/>
        <v>--</v>
      </c>
    </row>
    <row r="328" spans="1:12" x14ac:dyDescent="0.25">
      <c r="A328" s="638"/>
      <c r="B328" s="638"/>
      <c r="C328" s="638"/>
      <c r="D328" s="637"/>
      <c r="E328" s="637"/>
      <c r="G328" s="637"/>
      <c r="H328" s="641"/>
      <c r="I328" s="659" t="str">
        <f>IF(AND(B328='Benchmark Index'!$G$6,A328='Benchmark Index'!$C$6),(IFERROR(_xlfn.TEXTJOIN(,FALSE,VLOOKUP(A328,'Benchmark Index'!$C$6:$D$8,2,0),VLOOKUP(B328,'Benchmark Index'!$G$6:$H$11,2,0),H328),"--")),IF(A328="BS",(IFERROR(_xlfn.TEXTJOIN(,FALSE,VLOOKUP(A328,'Benchmark Index'!$C$6:$D$8,2,0),H328),"--")),IFERROR(_xlfn.TEXTJOIN(,FALSE,VLOOKUP(A328,'Benchmark Index'!$C$6:$D$8,2,0),VLOOKUP(B328,'Benchmark Index'!$G$6:$H$11,2,0),VLOOKUP(C328,'Benchmark Index'!$K$6:$L$15,2,0),VLOOKUP(D328,'Benchmark Index'!$O$6:$P$36,2,0),VLOOKUP(E328,'Benchmark Index'!$S$6:$T$106,2,0),H328),"--")))</f>
        <v>--</v>
      </c>
      <c r="J328" s="661" t="str">
        <f t="shared" si="53"/>
        <v>--</v>
      </c>
      <c r="K328" s="642" t="str">
        <f t="shared" si="54"/>
        <v>--</v>
      </c>
      <c r="L328" s="642" t="str">
        <f t="shared" si="55"/>
        <v>--</v>
      </c>
    </row>
    <row r="329" spans="1:12" x14ac:dyDescent="0.25">
      <c r="A329" s="638"/>
      <c r="B329" s="638"/>
      <c r="C329" s="638"/>
      <c r="D329" s="637"/>
      <c r="E329" s="637"/>
      <c r="G329" s="637"/>
      <c r="H329" s="641"/>
      <c r="I329" s="659" t="str">
        <f>IF(AND(B329='Benchmark Index'!$G$6,A329='Benchmark Index'!$C$6),(IFERROR(_xlfn.TEXTJOIN(,FALSE,VLOOKUP(A329,'Benchmark Index'!$C$6:$D$8,2,0),VLOOKUP(B329,'Benchmark Index'!$G$6:$H$11,2,0),H329),"--")),IF(A329="BS",(IFERROR(_xlfn.TEXTJOIN(,FALSE,VLOOKUP(A329,'Benchmark Index'!$C$6:$D$8,2,0),H329),"--")),IFERROR(_xlfn.TEXTJOIN(,FALSE,VLOOKUP(A329,'Benchmark Index'!$C$6:$D$8,2,0),VLOOKUP(B329,'Benchmark Index'!$G$6:$H$11,2,0),VLOOKUP(C329,'Benchmark Index'!$K$6:$L$15,2,0),VLOOKUP(D329,'Benchmark Index'!$O$6:$P$36,2,0),VLOOKUP(E329,'Benchmark Index'!$S$6:$T$106,2,0),H329),"--")))</f>
        <v>--</v>
      </c>
      <c r="J329" s="661" t="str">
        <f t="shared" si="53"/>
        <v>--</v>
      </c>
      <c r="K329" s="642" t="str">
        <f t="shared" si="54"/>
        <v>--</v>
      </c>
      <c r="L329" s="642" t="str">
        <f t="shared" si="55"/>
        <v>--</v>
      </c>
    </row>
    <row r="330" spans="1:12" x14ac:dyDescent="0.25">
      <c r="A330" s="638"/>
      <c r="B330" s="638"/>
      <c r="C330" s="638"/>
      <c r="D330" s="637"/>
      <c r="E330" s="637"/>
      <c r="G330" s="637"/>
      <c r="H330" s="641"/>
      <c r="I330" s="659" t="str">
        <f>IF(AND(B330='Benchmark Index'!$G$6,A330='Benchmark Index'!$C$6),(IFERROR(_xlfn.TEXTJOIN(,FALSE,VLOOKUP(A330,'Benchmark Index'!$C$6:$D$8,2,0),VLOOKUP(B330,'Benchmark Index'!$G$6:$H$11,2,0),H330),"--")),IF(A330="BS",(IFERROR(_xlfn.TEXTJOIN(,FALSE,VLOOKUP(A330,'Benchmark Index'!$C$6:$D$8,2,0),H330),"--")),IFERROR(_xlfn.TEXTJOIN(,FALSE,VLOOKUP(A330,'Benchmark Index'!$C$6:$D$8,2,0),VLOOKUP(B330,'Benchmark Index'!$G$6:$H$11,2,0),VLOOKUP(C330,'Benchmark Index'!$K$6:$L$15,2,0),VLOOKUP(D330,'Benchmark Index'!$O$6:$P$36,2,0),VLOOKUP(E330,'Benchmark Index'!$S$6:$T$106,2,0),H330),"--")))</f>
        <v>--</v>
      </c>
      <c r="J330" s="661" t="str">
        <f t="shared" si="53"/>
        <v>--</v>
      </c>
      <c r="K330" s="642" t="str">
        <f t="shared" si="54"/>
        <v>--</v>
      </c>
      <c r="L330" s="642" t="str">
        <f t="shared" si="55"/>
        <v>--</v>
      </c>
    </row>
    <row r="331" spans="1:12" x14ac:dyDescent="0.25">
      <c r="A331" s="638"/>
      <c r="B331" s="638"/>
      <c r="C331" s="638"/>
      <c r="D331" s="637"/>
      <c r="E331" s="637"/>
      <c r="G331" s="637"/>
      <c r="H331" s="641"/>
      <c r="I331" s="659" t="str">
        <f>IF(AND(B331='Benchmark Index'!$G$6,A331='Benchmark Index'!$C$6),(IFERROR(_xlfn.TEXTJOIN(,FALSE,VLOOKUP(A331,'Benchmark Index'!$C$6:$D$8,2,0),VLOOKUP(B331,'Benchmark Index'!$G$6:$H$11,2,0),H331),"--")),IF(A331="BS",(IFERROR(_xlfn.TEXTJOIN(,FALSE,VLOOKUP(A331,'Benchmark Index'!$C$6:$D$8,2,0),H331),"--")),IFERROR(_xlfn.TEXTJOIN(,FALSE,VLOOKUP(A331,'Benchmark Index'!$C$6:$D$8,2,0),VLOOKUP(B331,'Benchmark Index'!$G$6:$H$11,2,0),VLOOKUP(C331,'Benchmark Index'!$K$6:$L$15,2,0),VLOOKUP(D331,'Benchmark Index'!$O$6:$P$36,2,0),VLOOKUP(E331,'Benchmark Index'!$S$6:$T$106,2,0),H331),"--")))</f>
        <v>--</v>
      </c>
      <c r="J331" s="661" t="str">
        <f t="shared" si="53"/>
        <v>--</v>
      </c>
      <c r="K331" s="642" t="str">
        <f t="shared" si="54"/>
        <v>--</v>
      </c>
      <c r="L331" s="642" t="str">
        <f t="shared" si="55"/>
        <v>--</v>
      </c>
    </row>
    <row r="332" spans="1:12" x14ac:dyDescent="0.25">
      <c r="A332" s="638"/>
      <c r="B332" s="638"/>
      <c r="C332" s="638"/>
      <c r="D332" s="637"/>
      <c r="E332" s="637"/>
      <c r="G332" s="637"/>
      <c r="H332" s="641"/>
      <c r="I332" s="659" t="str">
        <f>IF(AND(B332='Benchmark Index'!$G$6,A332='Benchmark Index'!$C$6),(IFERROR(_xlfn.TEXTJOIN(,FALSE,VLOOKUP(A332,'Benchmark Index'!$C$6:$D$8,2,0),VLOOKUP(B332,'Benchmark Index'!$G$6:$H$11,2,0),H332),"--")),IF(A332="BS",(IFERROR(_xlfn.TEXTJOIN(,FALSE,VLOOKUP(A332,'Benchmark Index'!$C$6:$D$8,2,0),H332),"--")),IFERROR(_xlfn.TEXTJOIN(,FALSE,VLOOKUP(A332,'Benchmark Index'!$C$6:$D$8,2,0),VLOOKUP(B332,'Benchmark Index'!$G$6:$H$11,2,0),VLOOKUP(C332,'Benchmark Index'!$K$6:$L$15,2,0),VLOOKUP(D332,'Benchmark Index'!$O$6:$P$36,2,0),VLOOKUP(E332,'Benchmark Index'!$S$6:$T$106,2,0),H332),"--")))</f>
        <v>--</v>
      </c>
      <c r="J332" s="661" t="str">
        <f t="shared" si="53"/>
        <v>--</v>
      </c>
      <c r="K332" s="642" t="str">
        <f t="shared" si="54"/>
        <v>--</v>
      </c>
      <c r="L332" s="642" t="str">
        <f t="shared" si="55"/>
        <v>--</v>
      </c>
    </row>
    <row r="333" spans="1:12" x14ac:dyDescent="0.25">
      <c r="A333" s="638"/>
      <c r="B333" s="638"/>
      <c r="C333" s="638"/>
      <c r="D333" s="637"/>
      <c r="E333" s="637"/>
      <c r="G333" s="637"/>
      <c r="H333" s="641"/>
      <c r="I333" s="659" t="str">
        <f>IF(AND(B333='Benchmark Index'!$G$6,A333='Benchmark Index'!$C$6),(IFERROR(_xlfn.TEXTJOIN(,FALSE,VLOOKUP(A333,'Benchmark Index'!$C$6:$D$8,2,0),VLOOKUP(B333,'Benchmark Index'!$G$6:$H$11,2,0),H333),"--")),IF(A333="BS",(IFERROR(_xlfn.TEXTJOIN(,FALSE,VLOOKUP(A333,'Benchmark Index'!$C$6:$D$8,2,0),H333),"--")),IFERROR(_xlfn.TEXTJOIN(,FALSE,VLOOKUP(A333,'Benchmark Index'!$C$6:$D$8,2,0),VLOOKUP(B333,'Benchmark Index'!$G$6:$H$11,2,0),VLOOKUP(C333,'Benchmark Index'!$K$6:$L$15,2,0),VLOOKUP(D333,'Benchmark Index'!$O$6:$P$36,2,0),VLOOKUP(E333,'Benchmark Index'!$S$6:$T$106,2,0),H333),"--")))</f>
        <v>--</v>
      </c>
      <c r="J333" s="661" t="str">
        <f t="shared" si="53"/>
        <v>--</v>
      </c>
      <c r="K333" s="642" t="str">
        <f t="shared" si="54"/>
        <v>--</v>
      </c>
      <c r="L333" s="642" t="str">
        <f t="shared" si="55"/>
        <v>--</v>
      </c>
    </row>
    <row r="334" spans="1:12" x14ac:dyDescent="0.25">
      <c r="A334" s="638"/>
      <c r="B334" s="638"/>
      <c r="C334" s="638"/>
      <c r="D334" s="637"/>
      <c r="E334" s="637"/>
      <c r="G334" s="637"/>
      <c r="H334" s="641"/>
      <c r="I334" s="659" t="str">
        <f>IF(AND(B334='Benchmark Index'!$G$6,A334='Benchmark Index'!$C$6),(IFERROR(_xlfn.TEXTJOIN(,FALSE,VLOOKUP(A334,'Benchmark Index'!$C$6:$D$8,2,0),VLOOKUP(B334,'Benchmark Index'!$G$6:$H$11,2,0),H334),"--")),IF(A334="BS",(IFERROR(_xlfn.TEXTJOIN(,FALSE,VLOOKUP(A334,'Benchmark Index'!$C$6:$D$8,2,0),H334),"--")),IFERROR(_xlfn.TEXTJOIN(,FALSE,VLOOKUP(A334,'Benchmark Index'!$C$6:$D$8,2,0),VLOOKUP(B334,'Benchmark Index'!$G$6:$H$11,2,0),VLOOKUP(C334,'Benchmark Index'!$K$6:$L$15,2,0),VLOOKUP(D334,'Benchmark Index'!$O$6:$P$36,2,0),VLOOKUP(E334,'Benchmark Index'!$S$6:$T$106,2,0),H334),"--")))</f>
        <v>--</v>
      </c>
      <c r="J334" s="661" t="str">
        <f t="shared" si="53"/>
        <v>--</v>
      </c>
      <c r="K334" s="642" t="str">
        <f t="shared" si="54"/>
        <v>--</v>
      </c>
      <c r="L334" s="642" t="str">
        <f t="shared" si="55"/>
        <v>--</v>
      </c>
    </row>
    <row r="335" spans="1:12" x14ac:dyDescent="0.25">
      <c r="A335" s="638"/>
      <c r="B335" s="638"/>
      <c r="C335" s="638"/>
      <c r="D335" s="637"/>
      <c r="E335" s="637"/>
      <c r="G335" s="637"/>
      <c r="H335" s="641"/>
      <c r="I335" s="659" t="str">
        <f>IF(AND(B335='Benchmark Index'!$G$6,A335='Benchmark Index'!$C$6),(IFERROR(_xlfn.TEXTJOIN(,FALSE,VLOOKUP(A335,'Benchmark Index'!$C$6:$D$8,2,0),VLOOKUP(B335,'Benchmark Index'!$G$6:$H$11,2,0),H335),"--")),IF(A335="BS",(IFERROR(_xlfn.TEXTJOIN(,FALSE,VLOOKUP(A335,'Benchmark Index'!$C$6:$D$8,2,0),H335),"--")),IFERROR(_xlfn.TEXTJOIN(,FALSE,VLOOKUP(A335,'Benchmark Index'!$C$6:$D$8,2,0),VLOOKUP(B335,'Benchmark Index'!$G$6:$H$11,2,0),VLOOKUP(C335,'Benchmark Index'!$K$6:$L$15,2,0),VLOOKUP(D335,'Benchmark Index'!$O$6:$P$36,2,0),VLOOKUP(E335,'Benchmark Index'!$S$6:$T$106,2,0),H335),"--")))</f>
        <v>--</v>
      </c>
      <c r="J335" s="661" t="str">
        <f t="shared" si="53"/>
        <v>--</v>
      </c>
      <c r="K335" s="642" t="str">
        <f t="shared" si="54"/>
        <v>--</v>
      </c>
      <c r="L335" s="642" t="str">
        <f t="shared" si="55"/>
        <v>--</v>
      </c>
    </row>
    <row r="336" spans="1:12" x14ac:dyDescent="0.25">
      <c r="A336" s="638"/>
      <c r="B336" s="638"/>
      <c r="C336" s="638"/>
      <c r="D336" s="637"/>
      <c r="E336" s="637"/>
      <c r="G336" s="637"/>
      <c r="H336" s="641"/>
      <c r="I336" s="659" t="str">
        <f>IF(AND(B336='Benchmark Index'!$G$6,A336='Benchmark Index'!$C$6),(IFERROR(_xlfn.TEXTJOIN(,FALSE,VLOOKUP(A336,'Benchmark Index'!$C$6:$D$8,2,0),VLOOKUP(B336,'Benchmark Index'!$G$6:$H$11,2,0),H336),"--")),IF(A336="BS",(IFERROR(_xlfn.TEXTJOIN(,FALSE,VLOOKUP(A336,'Benchmark Index'!$C$6:$D$8,2,0),H336),"--")),IFERROR(_xlfn.TEXTJOIN(,FALSE,VLOOKUP(A336,'Benchmark Index'!$C$6:$D$8,2,0),VLOOKUP(B336,'Benchmark Index'!$G$6:$H$11,2,0),VLOOKUP(C336,'Benchmark Index'!$K$6:$L$15,2,0),VLOOKUP(D336,'Benchmark Index'!$O$6:$P$36,2,0),VLOOKUP(E336,'Benchmark Index'!$S$6:$T$106,2,0),H336),"--")))</f>
        <v>--</v>
      </c>
      <c r="J336" s="661" t="str">
        <f t="shared" si="53"/>
        <v>--</v>
      </c>
      <c r="K336" s="642" t="str">
        <f t="shared" si="54"/>
        <v>--</v>
      </c>
      <c r="L336" s="642" t="str">
        <f t="shared" si="55"/>
        <v>--</v>
      </c>
    </row>
    <row r="337" spans="1:12" x14ac:dyDescent="0.25">
      <c r="A337" s="638"/>
      <c r="B337" s="638"/>
      <c r="C337" s="638"/>
      <c r="D337" s="637"/>
      <c r="E337" s="637"/>
      <c r="G337" s="637"/>
      <c r="H337" s="641"/>
      <c r="I337" s="659" t="str">
        <f>IF(AND(B337='Benchmark Index'!$G$6,A337='Benchmark Index'!$C$6),(IFERROR(_xlfn.TEXTJOIN(,FALSE,VLOOKUP(A337,'Benchmark Index'!$C$6:$D$8,2,0),VLOOKUP(B337,'Benchmark Index'!$G$6:$H$11,2,0),H337),"--")),IF(A337="BS",(IFERROR(_xlfn.TEXTJOIN(,FALSE,VLOOKUP(A337,'Benchmark Index'!$C$6:$D$8,2,0),H337),"--")),IFERROR(_xlfn.TEXTJOIN(,FALSE,VLOOKUP(A337,'Benchmark Index'!$C$6:$D$8,2,0),VLOOKUP(B337,'Benchmark Index'!$G$6:$H$11,2,0),VLOOKUP(C337,'Benchmark Index'!$K$6:$L$15,2,0),VLOOKUP(D337,'Benchmark Index'!$O$6:$P$36,2,0),VLOOKUP(E337,'Benchmark Index'!$S$6:$T$106,2,0),H337),"--")))</f>
        <v>--</v>
      </c>
      <c r="J337" s="661" t="str">
        <f t="shared" si="53"/>
        <v>--</v>
      </c>
      <c r="K337" s="642" t="str">
        <f t="shared" si="54"/>
        <v>--</v>
      </c>
      <c r="L337" s="642" t="str">
        <f t="shared" si="55"/>
        <v>--</v>
      </c>
    </row>
    <row r="338" spans="1:12" x14ac:dyDescent="0.25">
      <c r="A338" s="638"/>
      <c r="B338" s="638"/>
      <c r="C338" s="638"/>
      <c r="D338" s="637"/>
      <c r="E338" s="637"/>
      <c r="G338" s="637"/>
      <c r="H338" s="641"/>
      <c r="I338" s="659" t="str">
        <f>IF(AND(B338='Benchmark Index'!$G$6,A338='Benchmark Index'!$C$6),(IFERROR(_xlfn.TEXTJOIN(,FALSE,VLOOKUP(A338,'Benchmark Index'!$C$6:$D$8,2,0),VLOOKUP(B338,'Benchmark Index'!$G$6:$H$11,2,0),H338),"--")),IF(A338="BS",(IFERROR(_xlfn.TEXTJOIN(,FALSE,VLOOKUP(A338,'Benchmark Index'!$C$6:$D$8,2,0),H338),"--")),IFERROR(_xlfn.TEXTJOIN(,FALSE,VLOOKUP(A338,'Benchmark Index'!$C$6:$D$8,2,0),VLOOKUP(B338,'Benchmark Index'!$G$6:$H$11,2,0),VLOOKUP(C338,'Benchmark Index'!$K$6:$L$15,2,0),VLOOKUP(D338,'Benchmark Index'!$O$6:$P$36,2,0),VLOOKUP(E338,'Benchmark Index'!$S$6:$T$106,2,0),H338),"--")))</f>
        <v>--</v>
      </c>
      <c r="J338" s="661" t="str">
        <f t="shared" si="53"/>
        <v>--</v>
      </c>
      <c r="K338" s="642" t="str">
        <f t="shared" si="54"/>
        <v>--</v>
      </c>
      <c r="L338" s="642" t="str">
        <f t="shared" si="55"/>
        <v>--</v>
      </c>
    </row>
    <row r="339" spans="1:12" x14ac:dyDescent="0.25">
      <c r="A339" s="638"/>
      <c r="B339" s="638"/>
      <c r="C339" s="638"/>
      <c r="D339" s="637"/>
      <c r="E339" s="637"/>
      <c r="G339" s="637"/>
      <c r="H339" s="641"/>
      <c r="I339" s="659" t="str">
        <f>IF(AND(B339='Benchmark Index'!$G$6,A339='Benchmark Index'!$C$6),(IFERROR(_xlfn.TEXTJOIN(,FALSE,VLOOKUP(A339,'Benchmark Index'!$C$6:$D$8,2,0),VLOOKUP(B339,'Benchmark Index'!$G$6:$H$11,2,0),H339),"--")),IF(A339="BS",(IFERROR(_xlfn.TEXTJOIN(,FALSE,VLOOKUP(A339,'Benchmark Index'!$C$6:$D$8,2,0),H339),"--")),IFERROR(_xlfn.TEXTJOIN(,FALSE,VLOOKUP(A339,'Benchmark Index'!$C$6:$D$8,2,0),VLOOKUP(B339,'Benchmark Index'!$G$6:$H$11,2,0),VLOOKUP(C339,'Benchmark Index'!$K$6:$L$15,2,0),VLOOKUP(D339,'Benchmark Index'!$O$6:$P$36,2,0),VLOOKUP(E339,'Benchmark Index'!$S$6:$T$106,2,0),H339),"--")))</f>
        <v>--</v>
      </c>
      <c r="J339" s="661" t="str">
        <f t="shared" si="53"/>
        <v>--</v>
      </c>
      <c r="K339" s="642" t="str">
        <f t="shared" si="54"/>
        <v>--</v>
      </c>
      <c r="L339" s="642" t="str">
        <f t="shared" si="55"/>
        <v>--</v>
      </c>
    </row>
    <row r="340" spans="1:12" x14ac:dyDescent="0.25">
      <c r="A340" s="638"/>
      <c r="B340" s="638"/>
      <c r="C340" s="638"/>
      <c r="D340" s="637"/>
      <c r="E340" s="637"/>
      <c r="G340" s="637"/>
      <c r="H340" s="641"/>
      <c r="I340" s="659" t="str">
        <f>IF(AND(B340='Benchmark Index'!$G$6,A340='Benchmark Index'!$C$6),(IFERROR(_xlfn.TEXTJOIN(,FALSE,VLOOKUP(A340,'Benchmark Index'!$C$6:$D$8,2,0),VLOOKUP(B340,'Benchmark Index'!$G$6:$H$11,2,0),H340),"--")),IF(A340="BS",(IFERROR(_xlfn.TEXTJOIN(,FALSE,VLOOKUP(A340,'Benchmark Index'!$C$6:$D$8,2,0),H340),"--")),IFERROR(_xlfn.TEXTJOIN(,FALSE,VLOOKUP(A340,'Benchmark Index'!$C$6:$D$8,2,0),VLOOKUP(B340,'Benchmark Index'!$G$6:$H$11,2,0),VLOOKUP(C340,'Benchmark Index'!$K$6:$L$15,2,0),VLOOKUP(D340,'Benchmark Index'!$O$6:$P$36,2,0),VLOOKUP(E340,'Benchmark Index'!$S$6:$T$106,2,0),H340),"--")))</f>
        <v>--</v>
      </c>
      <c r="J340" s="661" t="str">
        <f t="shared" si="53"/>
        <v>--</v>
      </c>
      <c r="K340" s="642" t="str">
        <f t="shared" si="54"/>
        <v>--</v>
      </c>
      <c r="L340" s="642" t="str">
        <f t="shared" si="55"/>
        <v>--</v>
      </c>
    </row>
    <row r="341" spans="1:12" x14ac:dyDescent="0.25">
      <c r="A341" s="638"/>
      <c r="B341" s="638"/>
      <c r="C341" s="638"/>
      <c r="D341" s="637"/>
      <c r="E341" s="637"/>
      <c r="G341" s="637"/>
      <c r="H341" s="641"/>
      <c r="I341" s="659" t="str">
        <f>IF(AND(B341='Benchmark Index'!$G$6,A341='Benchmark Index'!$C$6),(IFERROR(_xlfn.TEXTJOIN(,FALSE,VLOOKUP(A341,'Benchmark Index'!$C$6:$D$8,2,0),VLOOKUP(B341,'Benchmark Index'!$G$6:$H$11,2,0),H341),"--")),IF(A341="BS",(IFERROR(_xlfn.TEXTJOIN(,FALSE,VLOOKUP(A341,'Benchmark Index'!$C$6:$D$8,2,0),H341),"--")),IFERROR(_xlfn.TEXTJOIN(,FALSE,VLOOKUP(A341,'Benchmark Index'!$C$6:$D$8,2,0),VLOOKUP(B341,'Benchmark Index'!$G$6:$H$11,2,0),VLOOKUP(C341,'Benchmark Index'!$K$6:$L$15,2,0),VLOOKUP(D341,'Benchmark Index'!$O$6:$P$36,2,0),VLOOKUP(E341,'Benchmark Index'!$S$6:$T$106,2,0),H341),"--")))</f>
        <v>--</v>
      </c>
      <c r="J341" s="661" t="str">
        <f t="shared" si="53"/>
        <v>--</v>
      </c>
      <c r="K341" s="642" t="str">
        <f t="shared" si="54"/>
        <v>--</v>
      </c>
      <c r="L341" s="642" t="str">
        <f t="shared" si="55"/>
        <v>--</v>
      </c>
    </row>
    <row r="342" spans="1:12" x14ac:dyDescent="0.25">
      <c r="A342" s="638"/>
      <c r="B342" s="638"/>
      <c r="C342" s="638"/>
      <c r="D342" s="637"/>
      <c r="E342" s="637"/>
      <c r="G342" s="637"/>
      <c r="H342" s="641"/>
      <c r="I342" s="659" t="str">
        <f>IF(AND(B342='Benchmark Index'!$G$6,A342='Benchmark Index'!$C$6),(IFERROR(_xlfn.TEXTJOIN(,FALSE,VLOOKUP(A342,'Benchmark Index'!$C$6:$D$8,2,0),VLOOKUP(B342,'Benchmark Index'!$G$6:$H$11,2,0),H342),"--")),IF(A342="BS",(IFERROR(_xlfn.TEXTJOIN(,FALSE,VLOOKUP(A342,'Benchmark Index'!$C$6:$D$8,2,0),H342),"--")),IFERROR(_xlfn.TEXTJOIN(,FALSE,VLOOKUP(A342,'Benchmark Index'!$C$6:$D$8,2,0),VLOOKUP(B342,'Benchmark Index'!$G$6:$H$11,2,0),VLOOKUP(C342,'Benchmark Index'!$K$6:$L$15,2,0),VLOOKUP(D342,'Benchmark Index'!$O$6:$P$36,2,0),VLOOKUP(E342,'Benchmark Index'!$S$6:$T$106,2,0),H342),"--")))</f>
        <v>--</v>
      </c>
      <c r="J342" s="661" t="str">
        <f t="shared" si="53"/>
        <v>--</v>
      </c>
      <c r="K342" s="642" t="str">
        <f t="shared" si="54"/>
        <v>--</v>
      </c>
      <c r="L342" s="642" t="str">
        <f t="shared" si="55"/>
        <v>--</v>
      </c>
    </row>
    <row r="343" spans="1:12" x14ac:dyDescent="0.25">
      <c r="A343" s="638"/>
      <c r="B343" s="638"/>
      <c r="C343" s="638"/>
      <c r="D343" s="637"/>
      <c r="E343" s="637"/>
      <c r="G343" s="637"/>
      <c r="H343" s="641"/>
      <c r="I343" s="659" t="str">
        <f>IF(AND(B343='Benchmark Index'!$G$6,A343='Benchmark Index'!$C$6),(IFERROR(_xlfn.TEXTJOIN(,FALSE,VLOOKUP(A343,'Benchmark Index'!$C$6:$D$8,2,0),VLOOKUP(B343,'Benchmark Index'!$G$6:$H$11,2,0),H343),"--")),IF(A343="BS",(IFERROR(_xlfn.TEXTJOIN(,FALSE,VLOOKUP(A343,'Benchmark Index'!$C$6:$D$8,2,0),H343),"--")),IFERROR(_xlfn.TEXTJOIN(,FALSE,VLOOKUP(A343,'Benchmark Index'!$C$6:$D$8,2,0),VLOOKUP(B343,'Benchmark Index'!$G$6:$H$11,2,0),VLOOKUP(C343,'Benchmark Index'!$K$6:$L$15,2,0),VLOOKUP(D343,'Benchmark Index'!$O$6:$P$36,2,0),VLOOKUP(E343,'Benchmark Index'!$S$6:$T$106,2,0),H343),"--")))</f>
        <v>--</v>
      </c>
      <c r="J343" s="661" t="str">
        <f t="shared" ref="J343:J406" si="56">IFERROR(VALUE(I343),"--")</f>
        <v>--</v>
      </c>
      <c r="K343" s="642" t="str">
        <f t="shared" si="54"/>
        <v>--</v>
      </c>
      <c r="L343" s="642" t="str">
        <f t="shared" si="55"/>
        <v>--</v>
      </c>
    </row>
    <row r="344" spans="1:12" x14ac:dyDescent="0.25">
      <c r="A344" s="638"/>
      <c r="B344" s="638"/>
      <c r="C344" s="638"/>
      <c r="D344" s="637"/>
      <c r="E344" s="637"/>
      <c r="G344" s="637"/>
      <c r="H344" s="641"/>
      <c r="I344" s="659" t="str">
        <f>IF(AND(B344='Benchmark Index'!$G$6,A344='Benchmark Index'!$C$6),(IFERROR(_xlfn.TEXTJOIN(,FALSE,VLOOKUP(A344,'Benchmark Index'!$C$6:$D$8,2,0),VLOOKUP(B344,'Benchmark Index'!$G$6:$H$11,2,0),H344),"--")),IF(A344="BS",(IFERROR(_xlfn.TEXTJOIN(,FALSE,VLOOKUP(A344,'Benchmark Index'!$C$6:$D$8,2,0),H344),"--")),IFERROR(_xlfn.TEXTJOIN(,FALSE,VLOOKUP(A344,'Benchmark Index'!$C$6:$D$8,2,0),VLOOKUP(B344,'Benchmark Index'!$G$6:$H$11,2,0),VLOOKUP(C344,'Benchmark Index'!$K$6:$L$15,2,0),VLOOKUP(D344,'Benchmark Index'!$O$6:$P$36,2,0),VLOOKUP(E344,'Benchmark Index'!$S$6:$T$106,2,0),H344),"--")))</f>
        <v>--</v>
      </c>
      <c r="J344" s="661" t="str">
        <f t="shared" si="56"/>
        <v>--</v>
      </c>
      <c r="K344" s="642" t="str">
        <f t="shared" ref="K344:K378" si="57">IF(ISBLANK(E344),"--",E344)</f>
        <v>--</v>
      </c>
      <c r="L344" s="642" t="str">
        <f t="shared" ref="L344:L378" si="58">IF(ISBLANK(A344),"--",A344)</f>
        <v>--</v>
      </c>
    </row>
    <row r="345" spans="1:12" x14ac:dyDescent="0.25">
      <c r="A345" s="638"/>
      <c r="B345" s="638"/>
      <c r="C345" s="638"/>
      <c r="D345" s="637"/>
      <c r="E345" s="637"/>
      <c r="G345" s="637"/>
      <c r="H345" s="641"/>
      <c r="I345" s="659" t="str">
        <f>IF(AND(B345='Benchmark Index'!$G$6,A345='Benchmark Index'!$C$6),(IFERROR(_xlfn.TEXTJOIN(,FALSE,VLOOKUP(A345,'Benchmark Index'!$C$6:$D$8,2,0),VLOOKUP(B345,'Benchmark Index'!$G$6:$H$11,2,0),H345),"--")),IF(A345="BS",(IFERROR(_xlfn.TEXTJOIN(,FALSE,VLOOKUP(A345,'Benchmark Index'!$C$6:$D$8,2,0),H345),"--")),IFERROR(_xlfn.TEXTJOIN(,FALSE,VLOOKUP(A345,'Benchmark Index'!$C$6:$D$8,2,0),VLOOKUP(B345,'Benchmark Index'!$G$6:$H$11,2,0),VLOOKUP(C345,'Benchmark Index'!$K$6:$L$15,2,0),VLOOKUP(D345,'Benchmark Index'!$O$6:$P$36,2,0),VLOOKUP(E345,'Benchmark Index'!$S$6:$T$106,2,0),H345),"--")))</f>
        <v>--</v>
      </c>
      <c r="J345" s="661" t="str">
        <f t="shared" si="56"/>
        <v>--</v>
      </c>
      <c r="K345" s="642" t="str">
        <f t="shared" si="57"/>
        <v>--</v>
      </c>
      <c r="L345" s="642" t="str">
        <f t="shared" si="58"/>
        <v>--</v>
      </c>
    </row>
    <row r="346" spans="1:12" x14ac:dyDescent="0.25">
      <c r="A346" s="638"/>
      <c r="B346" s="638"/>
      <c r="C346" s="638"/>
      <c r="D346" s="637"/>
      <c r="E346" s="637"/>
      <c r="G346" s="637"/>
      <c r="H346" s="641"/>
      <c r="I346" s="659" t="str">
        <f>IF(AND(B346='Benchmark Index'!$G$6,A346='Benchmark Index'!$C$6),(IFERROR(_xlfn.TEXTJOIN(,FALSE,VLOOKUP(A346,'Benchmark Index'!$C$6:$D$8,2,0),VLOOKUP(B346,'Benchmark Index'!$G$6:$H$11,2,0),H346),"--")),IF(A346="BS",(IFERROR(_xlfn.TEXTJOIN(,FALSE,VLOOKUP(A346,'Benchmark Index'!$C$6:$D$8,2,0),H346),"--")),IFERROR(_xlfn.TEXTJOIN(,FALSE,VLOOKUP(A346,'Benchmark Index'!$C$6:$D$8,2,0),VLOOKUP(B346,'Benchmark Index'!$G$6:$H$11,2,0),VLOOKUP(C346,'Benchmark Index'!$K$6:$L$15,2,0),VLOOKUP(D346,'Benchmark Index'!$O$6:$P$36,2,0),VLOOKUP(E346,'Benchmark Index'!$S$6:$T$106,2,0),H346),"--")))</f>
        <v>--</v>
      </c>
      <c r="J346" s="661" t="str">
        <f t="shared" si="56"/>
        <v>--</v>
      </c>
      <c r="K346" s="642" t="str">
        <f t="shared" si="57"/>
        <v>--</v>
      </c>
      <c r="L346" s="642" t="str">
        <f t="shared" si="58"/>
        <v>--</v>
      </c>
    </row>
    <row r="347" spans="1:12" x14ac:dyDescent="0.25">
      <c r="A347" s="638"/>
      <c r="B347" s="638"/>
      <c r="C347" s="638"/>
      <c r="D347" s="637"/>
      <c r="E347" s="637"/>
      <c r="G347" s="637"/>
      <c r="H347" s="641"/>
      <c r="I347" s="659" t="str">
        <f>IF(AND(B347='Benchmark Index'!$G$6,A347='Benchmark Index'!$C$6),(IFERROR(_xlfn.TEXTJOIN(,FALSE,VLOOKUP(A347,'Benchmark Index'!$C$6:$D$8,2,0),VLOOKUP(B347,'Benchmark Index'!$G$6:$H$11,2,0),H347),"--")),IF(A347="BS",(IFERROR(_xlfn.TEXTJOIN(,FALSE,VLOOKUP(A347,'Benchmark Index'!$C$6:$D$8,2,0),H347),"--")),IFERROR(_xlfn.TEXTJOIN(,FALSE,VLOOKUP(A347,'Benchmark Index'!$C$6:$D$8,2,0),VLOOKUP(B347,'Benchmark Index'!$G$6:$H$11,2,0),VLOOKUP(C347,'Benchmark Index'!$K$6:$L$15,2,0),VLOOKUP(D347,'Benchmark Index'!$O$6:$P$36,2,0),VLOOKUP(E347,'Benchmark Index'!$S$6:$T$106,2,0),H347),"--")))</f>
        <v>--</v>
      </c>
      <c r="J347" s="661" t="str">
        <f t="shared" si="56"/>
        <v>--</v>
      </c>
      <c r="K347" s="642" t="str">
        <f t="shared" si="57"/>
        <v>--</v>
      </c>
      <c r="L347" s="642" t="str">
        <f t="shared" si="58"/>
        <v>--</v>
      </c>
    </row>
    <row r="348" spans="1:12" x14ac:dyDescent="0.25">
      <c r="A348" s="638"/>
      <c r="B348" s="638"/>
      <c r="C348" s="638"/>
      <c r="D348" s="637"/>
      <c r="E348" s="637"/>
      <c r="G348" s="637"/>
      <c r="H348" s="641"/>
      <c r="I348" s="659" t="str">
        <f>IF(AND(B348='Benchmark Index'!$G$6,A348='Benchmark Index'!$C$6),(IFERROR(_xlfn.TEXTJOIN(,FALSE,VLOOKUP(A348,'Benchmark Index'!$C$6:$D$8,2,0),VLOOKUP(B348,'Benchmark Index'!$G$6:$H$11,2,0),H348),"--")),IF(A348="BS",(IFERROR(_xlfn.TEXTJOIN(,FALSE,VLOOKUP(A348,'Benchmark Index'!$C$6:$D$8,2,0),H348),"--")),IFERROR(_xlfn.TEXTJOIN(,FALSE,VLOOKUP(A348,'Benchmark Index'!$C$6:$D$8,2,0),VLOOKUP(B348,'Benchmark Index'!$G$6:$H$11,2,0),VLOOKUP(C348,'Benchmark Index'!$K$6:$L$15,2,0),VLOOKUP(D348,'Benchmark Index'!$O$6:$P$36,2,0),VLOOKUP(E348,'Benchmark Index'!$S$6:$T$106,2,0),H348),"--")))</f>
        <v>--</v>
      </c>
      <c r="J348" s="661" t="str">
        <f t="shared" si="56"/>
        <v>--</v>
      </c>
      <c r="K348" s="642" t="str">
        <f t="shared" si="57"/>
        <v>--</v>
      </c>
      <c r="L348" s="642" t="str">
        <f t="shared" si="58"/>
        <v>--</v>
      </c>
    </row>
    <row r="349" spans="1:12" x14ac:dyDescent="0.25">
      <c r="A349" s="638"/>
      <c r="B349" s="638"/>
      <c r="C349" s="638"/>
      <c r="D349" s="637"/>
      <c r="E349" s="637"/>
      <c r="G349" s="637"/>
      <c r="H349" s="641"/>
      <c r="I349" s="659" t="str">
        <f>IF(AND(B349='Benchmark Index'!$G$6,A349='Benchmark Index'!$C$6),(IFERROR(_xlfn.TEXTJOIN(,FALSE,VLOOKUP(A349,'Benchmark Index'!$C$6:$D$8,2,0),VLOOKUP(B349,'Benchmark Index'!$G$6:$H$11,2,0),H349),"--")),IF(A349="BS",(IFERROR(_xlfn.TEXTJOIN(,FALSE,VLOOKUP(A349,'Benchmark Index'!$C$6:$D$8,2,0),H349),"--")),IFERROR(_xlfn.TEXTJOIN(,FALSE,VLOOKUP(A349,'Benchmark Index'!$C$6:$D$8,2,0),VLOOKUP(B349,'Benchmark Index'!$G$6:$H$11,2,0),VLOOKUP(C349,'Benchmark Index'!$K$6:$L$15,2,0),VLOOKUP(D349,'Benchmark Index'!$O$6:$P$36,2,0),VLOOKUP(E349,'Benchmark Index'!$S$6:$T$106,2,0),H349),"--")))</f>
        <v>--</v>
      </c>
      <c r="J349" s="661" t="str">
        <f t="shared" si="56"/>
        <v>--</v>
      </c>
      <c r="K349" s="642" t="str">
        <f t="shared" si="57"/>
        <v>--</v>
      </c>
      <c r="L349" s="642" t="str">
        <f t="shared" si="58"/>
        <v>--</v>
      </c>
    </row>
    <row r="350" spans="1:12" x14ac:dyDescent="0.25">
      <c r="A350" s="638"/>
      <c r="B350" s="638"/>
      <c r="C350" s="638"/>
      <c r="D350" s="637"/>
      <c r="E350" s="637"/>
      <c r="G350" s="637"/>
      <c r="H350" s="641"/>
      <c r="I350" s="659" t="str">
        <f>IF(AND(B350='Benchmark Index'!$G$6,A350='Benchmark Index'!$C$6),(IFERROR(_xlfn.TEXTJOIN(,FALSE,VLOOKUP(A350,'Benchmark Index'!$C$6:$D$8,2,0),VLOOKUP(B350,'Benchmark Index'!$G$6:$H$11,2,0),H350),"--")),IF(A350="BS",(IFERROR(_xlfn.TEXTJOIN(,FALSE,VLOOKUP(A350,'Benchmark Index'!$C$6:$D$8,2,0),H350),"--")),IFERROR(_xlfn.TEXTJOIN(,FALSE,VLOOKUP(A350,'Benchmark Index'!$C$6:$D$8,2,0),VLOOKUP(B350,'Benchmark Index'!$G$6:$H$11,2,0),VLOOKUP(C350,'Benchmark Index'!$K$6:$L$15,2,0),VLOOKUP(D350,'Benchmark Index'!$O$6:$P$36,2,0),VLOOKUP(E350,'Benchmark Index'!$S$6:$T$106,2,0),H350),"--")))</f>
        <v>--</v>
      </c>
      <c r="J350" s="661" t="str">
        <f t="shared" si="56"/>
        <v>--</v>
      </c>
      <c r="K350" s="642" t="str">
        <f t="shared" si="57"/>
        <v>--</v>
      </c>
      <c r="L350" s="642" t="str">
        <f t="shared" si="58"/>
        <v>--</v>
      </c>
    </row>
    <row r="351" spans="1:12" x14ac:dyDescent="0.25">
      <c r="A351" s="638"/>
      <c r="B351" s="638"/>
      <c r="C351" s="638"/>
      <c r="D351" s="637"/>
      <c r="E351" s="637"/>
      <c r="G351" s="637"/>
      <c r="H351" s="641"/>
      <c r="I351" s="659" t="str">
        <f>IF(AND(B351='Benchmark Index'!$G$6,A351='Benchmark Index'!$C$6),(IFERROR(_xlfn.TEXTJOIN(,FALSE,VLOOKUP(A351,'Benchmark Index'!$C$6:$D$8,2,0),VLOOKUP(B351,'Benchmark Index'!$G$6:$H$11,2,0),H351),"--")),IF(A351="BS",(IFERROR(_xlfn.TEXTJOIN(,FALSE,VLOOKUP(A351,'Benchmark Index'!$C$6:$D$8,2,0),H351),"--")),IFERROR(_xlfn.TEXTJOIN(,FALSE,VLOOKUP(A351,'Benchmark Index'!$C$6:$D$8,2,0),VLOOKUP(B351,'Benchmark Index'!$G$6:$H$11,2,0),VLOOKUP(C351,'Benchmark Index'!$K$6:$L$15,2,0),VLOOKUP(D351,'Benchmark Index'!$O$6:$P$36,2,0),VLOOKUP(E351,'Benchmark Index'!$S$6:$T$106,2,0),H351),"--")))</f>
        <v>--</v>
      </c>
      <c r="J351" s="661" t="str">
        <f t="shared" si="56"/>
        <v>--</v>
      </c>
      <c r="K351" s="642" t="str">
        <f t="shared" si="57"/>
        <v>--</v>
      </c>
      <c r="L351" s="642" t="str">
        <f t="shared" si="58"/>
        <v>--</v>
      </c>
    </row>
    <row r="352" spans="1:12" x14ac:dyDescent="0.25">
      <c r="A352" s="638"/>
      <c r="B352" s="638"/>
      <c r="C352" s="638"/>
      <c r="D352" s="637"/>
      <c r="E352" s="637"/>
      <c r="G352" s="637"/>
      <c r="H352" s="641"/>
      <c r="I352" s="659" t="str">
        <f>IF(AND(B352='Benchmark Index'!$G$6,A352='Benchmark Index'!$C$6),(IFERROR(_xlfn.TEXTJOIN(,FALSE,VLOOKUP(A352,'Benchmark Index'!$C$6:$D$8,2,0),VLOOKUP(B352,'Benchmark Index'!$G$6:$H$11,2,0),H352),"--")),IF(A352="BS",(IFERROR(_xlfn.TEXTJOIN(,FALSE,VLOOKUP(A352,'Benchmark Index'!$C$6:$D$8,2,0),H352),"--")),IFERROR(_xlfn.TEXTJOIN(,FALSE,VLOOKUP(A352,'Benchmark Index'!$C$6:$D$8,2,0),VLOOKUP(B352,'Benchmark Index'!$G$6:$H$11,2,0),VLOOKUP(C352,'Benchmark Index'!$K$6:$L$15,2,0),VLOOKUP(D352,'Benchmark Index'!$O$6:$P$36,2,0),VLOOKUP(E352,'Benchmark Index'!$S$6:$T$106,2,0),H352),"--")))</f>
        <v>--</v>
      </c>
      <c r="J352" s="661" t="str">
        <f t="shared" si="56"/>
        <v>--</v>
      </c>
      <c r="K352" s="642" t="str">
        <f t="shared" si="57"/>
        <v>--</v>
      </c>
      <c r="L352" s="642" t="str">
        <f t="shared" si="58"/>
        <v>--</v>
      </c>
    </row>
    <row r="353" spans="1:12" x14ac:dyDescent="0.25">
      <c r="A353" s="638"/>
      <c r="B353" s="638"/>
      <c r="C353" s="638"/>
      <c r="D353" s="637"/>
      <c r="E353" s="637"/>
      <c r="G353" s="637"/>
      <c r="H353" s="641"/>
      <c r="I353" s="659" t="str">
        <f>IF(AND(B353='Benchmark Index'!$G$6,A353='Benchmark Index'!$C$6),(IFERROR(_xlfn.TEXTJOIN(,FALSE,VLOOKUP(A353,'Benchmark Index'!$C$6:$D$8,2,0),VLOOKUP(B353,'Benchmark Index'!$G$6:$H$11,2,0),H353),"--")),IF(A353="BS",(IFERROR(_xlfn.TEXTJOIN(,FALSE,VLOOKUP(A353,'Benchmark Index'!$C$6:$D$8,2,0),H353),"--")),IFERROR(_xlfn.TEXTJOIN(,FALSE,VLOOKUP(A353,'Benchmark Index'!$C$6:$D$8,2,0),VLOOKUP(B353,'Benchmark Index'!$G$6:$H$11,2,0),VLOOKUP(C353,'Benchmark Index'!$K$6:$L$15,2,0),VLOOKUP(D353,'Benchmark Index'!$O$6:$P$36,2,0),VLOOKUP(E353,'Benchmark Index'!$S$6:$T$106,2,0),H353),"--")))</f>
        <v>--</v>
      </c>
      <c r="J353" s="661" t="str">
        <f t="shared" si="56"/>
        <v>--</v>
      </c>
      <c r="K353" s="642" t="str">
        <f t="shared" si="57"/>
        <v>--</v>
      </c>
      <c r="L353" s="642" t="str">
        <f t="shared" si="58"/>
        <v>--</v>
      </c>
    </row>
    <row r="354" spans="1:12" x14ac:dyDescent="0.25">
      <c r="A354" s="638"/>
      <c r="B354" s="638"/>
      <c r="C354" s="638"/>
      <c r="D354" s="637"/>
      <c r="E354" s="637"/>
      <c r="G354" s="637"/>
      <c r="H354" s="641"/>
      <c r="I354" s="659" t="str">
        <f>IF(AND(B354='Benchmark Index'!$G$6,A354='Benchmark Index'!$C$6),(IFERROR(_xlfn.TEXTJOIN(,FALSE,VLOOKUP(A354,'Benchmark Index'!$C$6:$D$8,2,0),VLOOKUP(B354,'Benchmark Index'!$G$6:$H$11,2,0),H354),"--")),IF(A354="BS",(IFERROR(_xlfn.TEXTJOIN(,FALSE,VLOOKUP(A354,'Benchmark Index'!$C$6:$D$8,2,0),H354),"--")),IFERROR(_xlfn.TEXTJOIN(,FALSE,VLOOKUP(A354,'Benchmark Index'!$C$6:$D$8,2,0),VLOOKUP(B354,'Benchmark Index'!$G$6:$H$11,2,0),VLOOKUP(C354,'Benchmark Index'!$K$6:$L$15,2,0),VLOOKUP(D354,'Benchmark Index'!$O$6:$P$36,2,0),VLOOKUP(E354,'Benchmark Index'!$S$6:$T$106,2,0),H354),"--")))</f>
        <v>--</v>
      </c>
      <c r="J354" s="661" t="str">
        <f t="shared" si="56"/>
        <v>--</v>
      </c>
      <c r="K354" s="642" t="str">
        <f t="shared" si="57"/>
        <v>--</v>
      </c>
      <c r="L354" s="642" t="str">
        <f t="shared" si="58"/>
        <v>--</v>
      </c>
    </row>
    <row r="355" spans="1:12" x14ac:dyDescent="0.25">
      <c r="A355" s="638"/>
      <c r="B355" s="638"/>
      <c r="C355" s="638"/>
      <c r="D355" s="637"/>
      <c r="E355" s="637"/>
      <c r="G355" s="637"/>
      <c r="H355" s="641"/>
      <c r="I355" s="659" t="str">
        <f>IF(AND(B355='Benchmark Index'!$G$6,A355='Benchmark Index'!$C$6),(IFERROR(_xlfn.TEXTJOIN(,FALSE,VLOOKUP(A355,'Benchmark Index'!$C$6:$D$8,2,0),VLOOKUP(B355,'Benchmark Index'!$G$6:$H$11,2,0),H355),"--")),IF(A355="BS",(IFERROR(_xlfn.TEXTJOIN(,FALSE,VLOOKUP(A355,'Benchmark Index'!$C$6:$D$8,2,0),H355),"--")),IFERROR(_xlfn.TEXTJOIN(,FALSE,VLOOKUP(A355,'Benchmark Index'!$C$6:$D$8,2,0),VLOOKUP(B355,'Benchmark Index'!$G$6:$H$11,2,0),VLOOKUP(C355,'Benchmark Index'!$K$6:$L$15,2,0),VLOOKUP(D355,'Benchmark Index'!$O$6:$P$36,2,0),VLOOKUP(E355,'Benchmark Index'!$S$6:$T$106,2,0),H355),"--")))</f>
        <v>--</v>
      </c>
      <c r="J355" s="661" t="str">
        <f t="shared" si="56"/>
        <v>--</v>
      </c>
      <c r="K355" s="642" t="str">
        <f t="shared" si="57"/>
        <v>--</v>
      </c>
      <c r="L355" s="642" t="str">
        <f t="shared" si="58"/>
        <v>--</v>
      </c>
    </row>
    <row r="356" spans="1:12" x14ac:dyDescent="0.25">
      <c r="A356" s="638"/>
      <c r="B356" s="638"/>
      <c r="C356" s="638"/>
      <c r="D356" s="637"/>
      <c r="E356" s="637"/>
      <c r="G356" s="637"/>
      <c r="H356" s="641"/>
      <c r="I356" s="659" t="str">
        <f>IF(AND(B356='Benchmark Index'!$G$6,A356='Benchmark Index'!$C$6),(IFERROR(_xlfn.TEXTJOIN(,FALSE,VLOOKUP(A356,'Benchmark Index'!$C$6:$D$8,2,0),VLOOKUP(B356,'Benchmark Index'!$G$6:$H$11,2,0),H356),"--")),IF(A356="BS",(IFERROR(_xlfn.TEXTJOIN(,FALSE,VLOOKUP(A356,'Benchmark Index'!$C$6:$D$8,2,0),H356),"--")),IFERROR(_xlfn.TEXTJOIN(,FALSE,VLOOKUP(A356,'Benchmark Index'!$C$6:$D$8,2,0),VLOOKUP(B356,'Benchmark Index'!$G$6:$H$11,2,0),VLOOKUP(C356,'Benchmark Index'!$K$6:$L$15,2,0),VLOOKUP(D356,'Benchmark Index'!$O$6:$P$36,2,0),VLOOKUP(E356,'Benchmark Index'!$S$6:$T$106,2,0),H356),"--")))</f>
        <v>--</v>
      </c>
      <c r="J356" s="661" t="str">
        <f t="shared" si="56"/>
        <v>--</v>
      </c>
      <c r="K356" s="642" t="str">
        <f t="shared" si="57"/>
        <v>--</v>
      </c>
      <c r="L356" s="642" t="str">
        <f t="shared" si="58"/>
        <v>--</v>
      </c>
    </row>
    <row r="357" spans="1:12" x14ac:dyDescent="0.25">
      <c r="A357" s="638"/>
      <c r="B357" s="638"/>
      <c r="C357" s="638"/>
      <c r="D357" s="637"/>
      <c r="E357" s="637"/>
      <c r="G357" s="637"/>
      <c r="H357" s="641"/>
      <c r="I357" s="659" t="str">
        <f>IF(AND(B357='Benchmark Index'!$G$6,A357='Benchmark Index'!$C$6),(IFERROR(_xlfn.TEXTJOIN(,FALSE,VLOOKUP(A357,'Benchmark Index'!$C$6:$D$8,2,0),VLOOKUP(B357,'Benchmark Index'!$G$6:$H$11,2,0),H357),"--")),IF(A357="BS",(IFERROR(_xlfn.TEXTJOIN(,FALSE,VLOOKUP(A357,'Benchmark Index'!$C$6:$D$8,2,0),H357),"--")),IFERROR(_xlfn.TEXTJOIN(,FALSE,VLOOKUP(A357,'Benchmark Index'!$C$6:$D$8,2,0),VLOOKUP(B357,'Benchmark Index'!$G$6:$H$11,2,0),VLOOKUP(C357,'Benchmark Index'!$K$6:$L$15,2,0),VLOOKUP(D357,'Benchmark Index'!$O$6:$P$36,2,0),VLOOKUP(E357,'Benchmark Index'!$S$6:$T$106,2,0),H357),"--")))</f>
        <v>--</v>
      </c>
      <c r="J357" s="661" t="str">
        <f t="shared" si="56"/>
        <v>--</v>
      </c>
      <c r="K357" s="642" t="str">
        <f t="shared" si="57"/>
        <v>--</v>
      </c>
      <c r="L357" s="642" t="str">
        <f t="shared" si="58"/>
        <v>--</v>
      </c>
    </row>
    <row r="358" spans="1:12" x14ac:dyDescent="0.25">
      <c r="A358" s="638"/>
      <c r="B358" s="638"/>
      <c r="C358" s="638"/>
      <c r="D358" s="637"/>
      <c r="E358" s="637"/>
      <c r="G358" s="637"/>
      <c r="H358" s="641"/>
      <c r="I358" s="659" t="str">
        <f>IF(AND(B358='Benchmark Index'!$G$6,A358='Benchmark Index'!$C$6),(IFERROR(_xlfn.TEXTJOIN(,FALSE,VLOOKUP(A358,'Benchmark Index'!$C$6:$D$8,2,0),VLOOKUP(B358,'Benchmark Index'!$G$6:$H$11,2,0),H358),"--")),IF(A358="BS",(IFERROR(_xlfn.TEXTJOIN(,FALSE,VLOOKUP(A358,'Benchmark Index'!$C$6:$D$8,2,0),H358),"--")),IFERROR(_xlfn.TEXTJOIN(,FALSE,VLOOKUP(A358,'Benchmark Index'!$C$6:$D$8,2,0),VLOOKUP(B358,'Benchmark Index'!$G$6:$H$11,2,0),VLOOKUP(C358,'Benchmark Index'!$K$6:$L$15,2,0),VLOOKUP(D358,'Benchmark Index'!$O$6:$P$36,2,0),VLOOKUP(E358,'Benchmark Index'!$S$6:$T$106,2,0),H358),"--")))</f>
        <v>--</v>
      </c>
      <c r="J358" s="661" t="str">
        <f t="shared" si="56"/>
        <v>--</v>
      </c>
      <c r="K358" s="642" t="str">
        <f t="shared" si="57"/>
        <v>--</v>
      </c>
      <c r="L358" s="642" t="str">
        <f t="shared" si="58"/>
        <v>--</v>
      </c>
    </row>
    <row r="359" spans="1:12" x14ac:dyDescent="0.25">
      <c r="A359" s="638"/>
      <c r="B359" s="638"/>
      <c r="C359" s="638"/>
      <c r="D359" s="637"/>
      <c r="E359" s="637"/>
      <c r="G359" s="637"/>
      <c r="H359" s="641"/>
      <c r="I359" s="659" t="str">
        <f>IF(AND(B359='Benchmark Index'!$G$6,A359='Benchmark Index'!$C$6),(IFERROR(_xlfn.TEXTJOIN(,FALSE,VLOOKUP(A359,'Benchmark Index'!$C$6:$D$8,2,0),VLOOKUP(B359,'Benchmark Index'!$G$6:$H$11,2,0),H359),"--")),IF(A359="BS",(IFERROR(_xlfn.TEXTJOIN(,FALSE,VLOOKUP(A359,'Benchmark Index'!$C$6:$D$8,2,0),H359),"--")),IFERROR(_xlfn.TEXTJOIN(,FALSE,VLOOKUP(A359,'Benchmark Index'!$C$6:$D$8,2,0),VLOOKUP(B359,'Benchmark Index'!$G$6:$H$11,2,0),VLOOKUP(C359,'Benchmark Index'!$K$6:$L$15,2,0),VLOOKUP(D359,'Benchmark Index'!$O$6:$P$36,2,0),VLOOKUP(E359,'Benchmark Index'!$S$6:$T$106,2,0),H359),"--")))</f>
        <v>--</v>
      </c>
      <c r="J359" s="661" t="str">
        <f t="shared" si="56"/>
        <v>--</v>
      </c>
      <c r="K359" s="642" t="str">
        <f t="shared" si="57"/>
        <v>--</v>
      </c>
      <c r="L359" s="642" t="str">
        <f t="shared" si="58"/>
        <v>--</v>
      </c>
    </row>
    <row r="360" spans="1:12" x14ac:dyDescent="0.25">
      <c r="A360" s="638"/>
      <c r="B360" s="638"/>
      <c r="C360" s="638"/>
      <c r="D360" s="637"/>
      <c r="E360" s="637"/>
      <c r="G360" s="637"/>
      <c r="H360" s="641"/>
      <c r="I360" s="659" t="str">
        <f>IF(AND(B360='Benchmark Index'!$G$6,A360='Benchmark Index'!$C$6),(IFERROR(_xlfn.TEXTJOIN(,FALSE,VLOOKUP(A360,'Benchmark Index'!$C$6:$D$8,2,0),VLOOKUP(B360,'Benchmark Index'!$G$6:$H$11,2,0),H360),"--")),IF(A360="BS",(IFERROR(_xlfn.TEXTJOIN(,FALSE,VLOOKUP(A360,'Benchmark Index'!$C$6:$D$8,2,0),H360),"--")),IFERROR(_xlfn.TEXTJOIN(,FALSE,VLOOKUP(A360,'Benchmark Index'!$C$6:$D$8,2,0),VLOOKUP(B360,'Benchmark Index'!$G$6:$H$11,2,0),VLOOKUP(C360,'Benchmark Index'!$K$6:$L$15,2,0),VLOOKUP(D360,'Benchmark Index'!$O$6:$P$36,2,0),VLOOKUP(E360,'Benchmark Index'!$S$6:$T$106,2,0),H360),"--")))</f>
        <v>--</v>
      </c>
      <c r="J360" s="661" t="str">
        <f t="shared" si="56"/>
        <v>--</v>
      </c>
      <c r="K360" s="642" t="str">
        <f t="shared" si="57"/>
        <v>--</v>
      </c>
      <c r="L360" s="642" t="str">
        <f t="shared" si="58"/>
        <v>--</v>
      </c>
    </row>
    <row r="361" spans="1:12" x14ac:dyDescent="0.25">
      <c r="A361" s="638"/>
      <c r="B361" s="638"/>
      <c r="C361" s="638"/>
      <c r="D361" s="637"/>
      <c r="E361" s="637"/>
      <c r="G361" s="637"/>
      <c r="H361" s="641"/>
      <c r="I361" s="659" t="str">
        <f>IF(AND(B361='Benchmark Index'!$G$6,A361='Benchmark Index'!$C$6),(IFERROR(_xlfn.TEXTJOIN(,FALSE,VLOOKUP(A361,'Benchmark Index'!$C$6:$D$8,2,0),VLOOKUP(B361,'Benchmark Index'!$G$6:$H$11,2,0),H361),"--")),IF(A361="BS",(IFERROR(_xlfn.TEXTJOIN(,FALSE,VLOOKUP(A361,'Benchmark Index'!$C$6:$D$8,2,0),H361),"--")),IFERROR(_xlfn.TEXTJOIN(,FALSE,VLOOKUP(A361,'Benchmark Index'!$C$6:$D$8,2,0),VLOOKUP(B361,'Benchmark Index'!$G$6:$H$11,2,0),VLOOKUP(C361,'Benchmark Index'!$K$6:$L$15,2,0),VLOOKUP(D361,'Benchmark Index'!$O$6:$P$36,2,0),VLOOKUP(E361,'Benchmark Index'!$S$6:$T$106,2,0),H361),"--")))</f>
        <v>--</v>
      </c>
      <c r="J361" s="661" t="str">
        <f t="shared" si="56"/>
        <v>--</v>
      </c>
      <c r="K361" s="642" t="str">
        <f t="shared" si="57"/>
        <v>--</v>
      </c>
      <c r="L361" s="642" t="str">
        <f t="shared" si="58"/>
        <v>--</v>
      </c>
    </row>
    <row r="362" spans="1:12" x14ac:dyDescent="0.25">
      <c r="A362" s="638"/>
      <c r="B362" s="638"/>
      <c r="C362" s="638"/>
      <c r="D362" s="637"/>
      <c r="E362" s="637"/>
      <c r="G362" s="637"/>
      <c r="H362" s="641"/>
      <c r="I362" s="659" t="str">
        <f>IF(AND(B362='Benchmark Index'!$G$6,A362='Benchmark Index'!$C$6),(IFERROR(_xlfn.TEXTJOIN(,FALSE,VLOOKUP(A362,'Benchmark Index'!$C$6:$D$8,2,0),VLOOKUP(B362,'Benchmark Index'!$G$6:$H$11,2,0),H362),"--")),IF(A362="BS",(IFERROR(_xlfn.TEXTJOIN(,FALSE,VLOOKUP(A362,'Benchmark Index'!$C$6:$D$8,2,0),H362),"--")),IFERROR(_xlfn.TEXTJOIN(,FALSE,VLOOKUP(A362,'Benchmark Index'!$C$6:$D$8,2,0),VLOOKUP(B362,'Benchmark Index'!$G$6:$H$11,2,0),VLOOKUP(C362,'Benchmark Index'!$K$6:$L$15,2,0),VLOOKUP(D362,'Benchmark Index'!$O$6:$P$36,2,0),VLOOKUP(E362,'Benchmark Index'!$S$6:$T$106,2,0),H362),"--")))</f>
        <v>--</v>
      </c>
      <c r="J362" s="661" t="str">
        <f t="shared" si="56"/>
        <v>--</v>
      </c>
      <c r="K362" s="642" t="str">
        <f t="shared" si="57"/>
        <v>--</v>
      </c>
      <c r="L362" s="642" t="str">
        <f t="shared" si="58"/>
        <v>--</v>
      </c>
    </row>
    <row r="363" spans="1:12" x14ac:dyDescent="0.25">
      <c r="A363" s="638"/>
      <c r="B363" s="638"/>
      <c r="C363" s="638"/>
      <c r="D363" s="637"/>
      <c r="E363" s="637"/>
      <c r="G363" s="637"/>
      <c r="H363" s="641"/>
      <c r="I363" s="659" t="str">
        <f>IF(AND(B363='Benchmark Index'!$G$6,A363='Benchmark Index'!$C$6),(IFERROR(_xlfn.TEXTJOIN(,FALSE,VLOOKUP(A363,'Benchmark Index'!$C$6:$D$8,2,0),VLOOKUP(B363,'Benchmark Index'!$G$6:$H$11,2,0),H363),"--")),IF(A363="BS",(IFERROR(_xlfn.TEXTJOIN(,FALSE,VLOOKUP(A363,'Benchmark Index'!$C$6:$D$8,2,0),H363),"--")),IFERROR(_xlfn.TEXTJOIN(,FALSE,VLOOKUP(A363,'Benchmark Index'!$C$6:$D$8,2,0),VLOOKUP(B363,'Benchmark Index'!$G$6:$H$11,2,0),VLOOKUP(C363,'Benchmark Index'!$K$6:$L$15,2,0),VLOOKUP(D363,'Benchmark Index'!$O$6:$P$36,2,0),VLOOKUP(E363,'Benchmark Index'!$S$6:$T$106,2,0),H363),"--")))</f>
        <v>--</v>
      </c>
      <c r="J363" s="661" t="str">
        <f t="shared" si="56"/>
        <v>--</v>
      </c>
      <c r="K363" s="642" t="str">
        <f t="shared" si="57"/>
        <v>--</v>
      </c>
      <c r="L363" s="642" t="str">
        <f t="shared" si="58"/>
        <v>--</v>
      </c>
    </row>
    <row r="364" spans="1:12" x14ac:dyDescent="0.25">
      <c r="A364" s="638"/>
      <c r="B364" s="638"/>
      <c r="C364" s="638"/>
      <c r="D364" s="637"/>
      <c r="E364" s="637"/>
      <c r="G364" s="637"/>
      <c r="H364" s="641"/>
      <c r="I364" s="659" t="str">
        <f>IF(AND(B364='Benchmark Index'!$G$6,A364='Benchmark Index'!$C$6),(IFERROR(_xlfn.TEXTJOIN(,FALSE,VLOOKUP(A364,'Benchmark Index'!$C$6:$D$8,2,0),VLOOKUP(B364,'Benchmark Index'!$G$6:$H$11,2,0),H364),"--")),IF(A364="BS",(IFERROR(_xlfn.TEXTJOIN(,FALSE,VLOOKUP(A364,'Benchmark Index'!$C$6:$D$8,2,0),H364),"--")),IFERROR(_xlfn.TEXTJOIN(,FALSE,VLOOKUP(A364,'Benchmark Index'!$C$6:$D$8,2,0),VLOOKUP(B364,'Benchmark Index'!$G$6:$H$11,2,0),VLOOKUP(C364,'Benchmark Index'!$K$6:$L$15,2,0),VLOOKUP(D364,'Benchmark Index'!$O$6:$P$36,2,0),VLOOKUP(E364,'Benchmark Index'!$S$6:$T$106,2,0),H364),"--")))</f>
        <v>--</v>
      </c>
      <c r="J364" s="661" t="str">
        <f t="shared" si="56"/>
        <v>--</v>
      </c>
      <c r="K364" s="642" t="str">
        <f t="shared" si="57"/>
        <v>--</v>
      </c>
      <c r="L364" s="642" t="str">
        <f t="shared" si="58"/>
        <v>--</v>
      </c>
    </row>
    <row r="365" spans="1:12" x14ac:dyDescent="0.25">
      <c r="A365" s="638"/>
      <c r="B365" s="638"/>
      <c r="C365" s="638"/>
      <c r="D365" s="637"/>
      <c r="E365" s="637"/>
      <c r="G365" s="637"/>
      <c r="H365" s="641"/>
      <c r="I365" s="659" t="str">
        <f>IF(AND(B365='Benchmark Index'!$G$6,A365='Benchmark Index'!$C$6),(IFERROR(_xlfn.TEXTJOIN(,FALSE,VLOOKUP(A365,'Benchmark Index'!$C$6:$D$8,2,0),VLOOKUP(B365,'Benchmark Index'!$G$6:$H$11,2,0),H365),"--")),IF(A365="BS",(IFERROR(_xlfn.TEXTJOIN(,FALSE,VLOOKUP(A365,'Benchmark Index'!$C$6:$D$8,2,0),H365),"--")),IFERROR(_xlfn.TEXTJOIN(,FALSE,VLOOKUP(A365,'Benchmark Index'!$C$6:$D$8,2,0),VLOOKUP(B365,'Benchmark Index'!$G$6:$H$11,2,0),VLOOKUP(C365,'Benchmark Index'!$K$6:$L$15,2,0),VLOOKUP(D365,'Benchmark Index'!$O$6:$P$36,2,0),VLOOKUP(E365,'Benchmark Index'!$S$6:$T$106,2,0),H365),"--")))</f>
        <v>--</v>
      </c>
      <c r="J365" s="661" t="str">
        <f t="shared" si="56"/>
        <v>--</v>
      </c>
      <c r="K365" s="642" t="str">
        <f t="shared" si="57"/>
        <v>--</v>
      </c>
      <c r="L365" s="642" t="str">
        <f t="shared" si="58"/>
        <v>--</v>
      </c>
    </row>
    <row r="366" spans="1:12" x14ac:dyDescent="0.25">
      <c r="A366" s="638"/>
      <c r="B366" s="638"/>
      <c r="C366" s="638"/>
      <c r="D366" s="637"/>
      <c r="E366" s="637"/>
      <c r="G366" s="637"/>
      <c r="H366" s="641"/>
      <c r="I366" s="659" t="str">
        <f>IF(AND(B366='Benchmark Index'!$G$6,A366='Benchmark Index'!$C$6),(IFERROR(_xlfn.TEXTJOIN(,FALSE,VLOOKUP(A366,'Benchmark Index'!$C$6:$D$8,2,0),VLOOKUP(B366,'Benchmark Index'!$G$6:$H$11,2,0),H366),"--")),IF(A366="BS",(IFERROR(_xlfn.TEXTJOIN(,FALSE,VLOOKUP(A366,'Benchmark Index'!$C$6:$D$8,2,0),H366),"--")),IFERROR(_xlfn.TEXTJOIN(,FALSE,VLOOKUP(A366,'Benchmark Index'!$C$6:$D$8,2,0),VLOOKUP(B366,'Benchmark Index'!$G$6:$H$11,2,0),VLOOKUP(C366,'Benchmark Index'!$K$6:$L$15,2,0),VLOOKUP(D366,'Benchmark Index'!$O$6:$P$36,2,0),VLOOKUP(E366,'Benchmark Index'!$S$6:$T$106,2,0),H366),"--")))</f>
        <v>--</v>
      </c>
      <c r="J366" s="661" t="str">
        <f t="shared" si="56"/>
        <v>--</v>
      </c>
      <c r="K366" s="642" t="str">
        <f t="shared" si="57"/>
        <v>--</v>
      </c>
      <c r="L366" s="642" t="str">
        <f t="shared" si="58"/>
        <v>--</v>
      </c>
    </row>
    <row r="367" spans="1:12" x14ac:dyDescent="0.25">
      <c r="A367" s="638"/>
      <c r="B367" s="638"/>
      <c r="C367" s="638"/>
      <c r="D367" s="637"/>
      <c r="E367" s="637"/>
      <c r="G367" s="637"/>
      <c r="H367" s="641"/>
      <c r="I367" s="659" t="str">
        <f>IF(AND(B367='Benchmark Index'!$G$6,A367='Benchmark Index'!$C$6),(IFERROR(_xlfn.TEXTJOIN(,FALSE,VLOOKUP(A367,'Benchmark Index'!$C$6:$D$8,2,0),VLOOKUP(B367,'Benchmark Index'!$G$6:$H$11,2,0),H367),"--")),IF(A367="BS",(IFERROR(_xlfn.TEXTJOIN(,FALSE,VLOOKUP(A367,'Benchmark Index'!$C$6:$D$8,2,0),H367),"--")),IFERROR(_xlfn.TEXTJOIN(,FALSE,VLOOKUP(A367,'Benchmark Index'!$C$6:$D$8,2,0),VLOOKUP(B367,'Benchmark Index'!$G$6:$H$11,2,0),VLOOKUP(C367,'Benchmark Index'!$K$6:$L$15,2,0),VLOOKUP(D367,'Benchmark Index'!$O$6:$P$36,2,0),VLOOKUP(E367,'Benchmark Index'!$S$6:$T$106,2,0),H367),"--")))</f>
        <v>--</v>
      </c>
      <c r="J367" s="661" t="str">
        <f t="shared" si="56"/>
        <v>--</v>
      </c>
      <c r="K367" s="642" t="str">
        <f t="shared" si="57"/>
        <v>--</v>
      </c>
      <c r="L367" s="642" t="str">
        <f t="shared" si="58"/>
        <v>--</v>
      </c>
    </row>
    <row r="368" spans="1:12" x14ac:dyDescent="0.25">
      <c r="A368" s="638"/>
      <c r="B368" s="638"/>
      <c r="C368" s="638"/>
      <c r="D368" s="637"/>
      <c r="E368" s="637"/>
      <c r="G368" s="637"/>
      <c r="H368" s="641"/>
      <c r="I368" s="659" t="str">
        <f>IF(AND(B368='Benchmark Index'!$G$6,A368='Benchmark Index'!$C$6),(IFERROR(_xlfn.TEXTJOIN(,FALSE,VLOOKUP(A368,'Benchmark Index'!$C$6:$D$8,2,0),VLOOKUP(B368,'Benchmark Index'!$G$6:$H$11,2,0),H368),"--")),IF(A368="BS",(IFERROR(_xlfn.TEXTJOIN(,FALSE,VLOOKUP(A368,'Benchmark Index'!$C$6:$D$8,2,0),H368),"--")),IFERROR(_xlfn.TEXTJOIN(,FALSE,VLOOKUP(A368,'Benchmark Index'!$C$6:$D$8,2,0),VLOOKUP(B368,'Benchmark Index'!$G$6:$H$11,2,0),VLOOKUP(C368,'Benchmark Index'!$K$6:$L$15,2,0),VLOOKUP(D368,'Benchmark Index'!$O$6:$P$36,2,0),VLOOKUP(E368,'Benchmark Index'!$S$6:$T$106,2,0),H368),"--")))</f>
        <v>--</v>
      </c>
      <c r="J368" s="661" t="str">
        <f t="shared" si="56"/>
        <v>--</v>
      </c>
      <c r="K368" s="642" t="str">
        <f t="shared" si="57"/>
        <v>--</v>
      </c>
      <c r="L368" s="642" t="str">
        <f t="shared" si="58"/>
        <v>--</v>
      </c>
    </row>
    <row r="369" spans="1:12" x14ac:dyDescent="0.25">
      <c r="A369" s="638"/>
      <c r="B369" s="638"/>
      <c r="C369" s="638"/>
      <c r="D369" s="637"/>
      <c r="E369" s="637"/>
      <c r="G369" s="637"/>
      <c r="H369" s="641"/>
      <c r="I369" s="659" t="str">
        <f>IF(AND(B369='Benchmark Index'!$G$6,A369='Benchmark Index'!$C$6),(IFERROR(_xlfn.TEXTJOIN(,FALSE,VLOOKUP(A369,'Benchmark Index'!$C$6:$D$8,2,0),VLOOKUP(B369,'Benchmark Index'!$G$6:$H$11,2,0),H369),"--")),IF(A369="BS",(IFERROR(_xlfn.TEXTJOIN(,FALSE,VLOOKUP(A369,'Benchmark Index'!$C$6:$D$8,2,0),H369),"--")),IFERROR(_xlfn.TEXTJOIN(,FALSE,VLOOKUP(A369,'Benchmark Index'!$C$6:$D$8,2,0),VLOOKUP(B369,'Benchmark Index'!$G$6:$H$11,2,0),VLOOKUP(C369,'Benchmark Index'!$K$6:$L$15,2,0),VLOOKUP(D369,'Benchmark Index'!$O$6:$P$36,2,0),VLOOKUP(E369,'Benchmark Index'!$S$6:$T$106,2,0),H369),"--")))</f>
        <v>--</v>
      </c>
      <c r="J369" s="661" t="str">
        <f t="shared" si="56"/>
        <v>--</v>
      </c>
      <c r="K369" s="642" t="str">
        <f t="shared" si="57"/>
        <v>--</v>
      </c>
      <c r="L369" s="642" t="str">
        <f t="shared" si="58"/>
        <v>--</v>
      </c>
    </row>
    <row r="370" spans="1:12" x14ac:dyDescent="0.25">
      <c r="A370" s="638"/>
      <c r="B370" s="638"/>
      <c r="C370" s="638"/>
      <c r="D370" s="637"/>
      <c r="E370" s="637"/>
      <c r="G370" s="637"/>
      <c r="H370" s="641"/>
      <c r="I370" s="659" t="str">
        <f>IF(AND(B370='Benchmark Index'!$G$6,A370='Benchmark Index'!$C$6),(IFERROR(_xlfn.TEXTJOIN(,FALSE,VLOOKUP(A370,'Benchmark Index'!$C$6:$D$8,2,0),VLOOKUP(B370,'Benchmark Index'!$G$6:$H$11,2,0),H370),"--")),IF(A370="BS",(IFERROR(_xlfn.TEXTJOIN(,FALSE,VLOOKUP(A370,'Benchmark Index'!$C$6:$D$8,2,0),H370),"--")),IFERROR(_xlfn.TEXTJOIN(,FALSE,VLOOKUP(A370,'Benchmark Index'!$C$6:$D$8,2,0),VLOOKUP(B370,'Benchmark Index'!$G$6:$H$11,2,0),VLOOKUP(C370,'Benchmark Index'!$K$6:$L$15,2,0),VLOOKUP(D370,'Benchmark Index'!$O$6:$P$36,2,0),VLOOKUP(E370,'Benchmark Index'!$S$6:$T$106,2,0),H370),"--")))</f>
        <v>--</v>
      </c>
      <c r="J370" s="661" t="str">
        <f t="shared" si="56"/>
        <v>--</v>
      </c>
      <c r="K370" s="642" t="str">
        <f t="shared" si="57"/>
        <v>--</v>
      </c>
      <c r="L370" s="642" t="str">
        <f t="shared" si="58"/>
        <v>--</v>
      </c>
    </row>
    <row r="371" spans="1:12" x14ac:dyDescent="0.25">
      <c r="A371" s="638"/>
      <c r="B371" s="638"/>
      <c r="C371" s="638"/>
      <c r="D371" s="637"/>
      <c r="E371" s="637"/>
      <c r="G371" s="637"/>
      <c r="H371" s="641"/>
      <c r="I371" s="659" t="str">
        <f>IF(AND(B371='Benchmark Index'!$G$6,A371='Benchmark Index'!$C$6),(IFERROR(_xlfn.TEXTJOIN(,FALSE,VLOOKUP(A371,'Benchmark Index'!$C$6:$D$8,2,0),VLOOKUP(B371,'Benchmark Index'!$G$6:$H$11,2,0),H371),"--")),IF(A371="BS",(IFERROR(_xlfn.TEXTJOIN(,FALSE,VLOOKUP(A371,'Benchmark Index'!$C$6:$D$8,2,0),H371),"--")),IFERROR(_xlfn.TEXTJOIN(,FALSE,VLOOKUP(A371,'Benchmark Index'!$C$6:$D$8,2,0),VLOOKUP(B371,'Benchmark Index'!$G$6:$H$11,2,0),VLOOKUP(C371,'Benchmark Index'!$K$6:$L$15,2,0),VLOOKUP(D371,'Benchmark Index'!$O$6:$P$36,2,0),VLOOKUP(E371,'Benchmark Index'!$S$6:$T$106,2,0),H371),"--")))</f>
        <v>--</v>
      </c>
      <c r="J371" s="661" t="str">
        <f t="shared" si="56"/>
        <v>--</v>
      </c>
      <c r="K371" s="642" t="str">
        <f t="shared" si="57"/>
        <v>--</v>
      </c>
      <c r="L371" s="642" t="str">
        <f t="shared" si="58"/>
        <v>--</v>
      </c>
    </row>
    <row r="372" spans="1:12" x14ac:dyDescent="0.25">
      <c r="A372" s="638"/>
      <c r="B372" s="638"/>
      <c r="C372" s="638"/>
      <c r="D372" s="637"/>
      <c r="E372" s="637"/>
      <c r="G372" s="637"/>
      <c r="H372" s="641"/>
      <c r="I372" s="659" t="str">
        <f>IF(AND(B372='Benchmark Index'!$G$6,A372='Benchmark Index'!$C$6),(IFERROR(_xlfn.TEXTJOIN(,FALSE,VLOOKUP(A372,'Benchmark Index'!$C$6:$D$8,2,0),VLOOKUP(B372,'Benchmark Index'!$G$6:$H$11,2,0),H372),"--")),IF(A372="BS",(IFERROR(_xlfn.TEXTJOIN(,FALSE,VLOOKUP(A372,'Benchmark Index'!$C$6:$D$8,2,0),H372),"--")),IFERROR(_xlfn.TEXTJOIN(,FALSE,VLOOKUP(A372,'Benchmark Index'!$C$6:$D$8,2,0),VLOOKUP(B372,'Benchmark Index'!$G$6:$H$11,2,0),VLOOKUP(C372,'Benchmark Index'!$K$6:$L$15,2,0),VLOOKUP(D372,'Benchmark Index'!$O$6:$P$36,2,0),VLOOKUP(E372,'Benchmark Index'!$S$6:$T$106,2,0),H372),"--")))</f>
        <v>--</v>
      </c>
      <c r="J372" s="661" t="str">
        <f t="shared" si="56"/>
        <v>--</v>
      </c>
      <c r="K372" s="642" t="str">
        <f t="shared" si="57"/>
        <v>--</v>
      </c>
      <c r="L372" s="642" t="str">
        <f t="shared" si="58"/>
        <v>--</v>
      </c>
    </row>
    <row r="373" spans="1:12" x14ac:dyDescent="0.25">
      <c r="A373" s="638"/>
      <c r="B373" s="638"/>
      <c r="C373" s="638"/>
      <c r="D373" s="637"/>
      <c r="E373" s="637"/>
      <c r="G373" s="637"/>
      <c r="H373" s="641"/>
      <c r="I373" s="659" t="str">
        <f>IF(AND(B373='Benchmark Index'!$G$6,A373='Benchmark Index'!$C$6),(IFERROR(_xlfn.TEXTJOIN(,FALSE,VLOOKUP(A373,'Benchmark Index'!$C$6:$D$8,2,0),VLOOKUP(B373,'Benchmark Index'!$G$6:$H$11,2,0),H373),"--")),IF(A373="BS",(IFERROR(_xlfn.TEXTJOIN(,FALSE,VLOOKUP(A373,'Benchmark Index'!$C$6:$D$8,2,0),H373),"--")),IFERROR(_xlfn.TEXTJOIN(,FALSE,VLOOKUP(A373,'Benchmark Index'!$C$6:$D$8,2,0),VLOOKUP(B373,'Benchmark Index'!$G$6:$H$11,2,0),VLOOKUP(C373,'Benchmark Index'!$K$6:$L$15,2,0),VLOOKUP(D373,'Benchmark Index'!$O$6:$P$36,2,0),VLOOKUP(E373,'Benchmark Index'!$S$6:$T$106,2,0),H373),"--")))</f>
        <v>--</v>
      </c>
      <c r="J373" s="661" t="str">
        <f t="shared" si="56"/>
        <v>--</v>
      </c>
      <c r="K373" s="642" t="str">
        <f t="shared" si="57"/>
        <v>--</v>
      </c>
      <c r="L373" s="642" t="str">
        <f t="shared" si="58"/>
        <v>--</v>
      </c>
    </row>
    <row r="374" spans="1:12" x14ac:dyDescent="0.25">
      <c r="A374" s="638"/>
      <c r="B374" s="638"/>
      <c r="C374" s="638"/>
      <c r="D374" s="637"/>
      <c r="E374" s="637"/>
      <c r="G374" s="637"/>
      <c r="H374" s="641"/>
      <c r="I374" s="659" t="str">
        <f>IF(AND(B374='Benchmark Index'!$G$6,A374='Benchmark Index'!$C$6),(IFERROR(_xlfn.TEXTJOIN(,FALSE,VLOOKUP(A374,'Benchmark Index'!$C$6:$D$8,2,0),VLOOKUP(B374,'Benchmark Index'!$G$6:$H$11,2,0),H374),"--")),IF(A374="BS",(IFERROR(_xlfn.TEXTJOIN(,FALSE,VLOOKUP(A374,'Benchmark Index'!$C$6:$D$8,2,0),H374),"--")),IFERROR(_xlfn.TEXTJOIN(,FALSE,VLOOKUP(A374,'Benchmark Index'!$C$6:$D$8,2,0),VLOOKUP(B374,'Benchmark Index'!$G$6:$H$11,2,0),VLOOKUP(C374,'Benchmark Index'!$K$6:$L$15,2,0),VLOOKUP(D374,'Benchmark Index'!$O$6:$P$36,2,0),VLOOKUP(E374,'Benchmark Index'!$S$6:$T$106,2,0),H374),"--")))</f>
        <v>--</v>
      </c>
      <c r="J374" s="661" t="str">
        <f t="shared" si="56"/>
        <v>--</v>
      </c>
      <c r="K374" s="642" t="str">
        <f t="shared" si="57"/>
        <v>--</v>
      </c>
      <c r="L374" s="642" t="str">
        <f t="shared" si="58"/>
        <v>--</v>
      </c>
    </row>
    <row r="375" spans="1:12" x14ac:dyDescent="0.25">
      <c r="A375" s="638"/>
      <c r="B375" s="638"/>
      <c r="C375" s="638"/>
      <c r="D375" s="637"/>
      <c r="E375" s="637"/>
      <c r="G375" s="637"/>
      <c r="H375" s="641"/>
      <c r="I375" s="659" t="str">
        <f>IF(AND(B375='Benchmark Index'!$G$6,A375='Benchmark Index'!$C$6),(IFERROR(_xlfn.TEXTJOIN(,FALSE,VLOOKUP(A375,'Benchmark Index'!$C$6:$D$8,2,0),VLOOKUP(B375,'Benchmark Index'!$G$6:$H$11,2,0),H375),"--")),IF(A375="BS",(IFERROR(_xlfn.TEXTJOIN(,FALSE,VLOOKUP(A375,'Benchmark Index'!$C$6:$D$8,2,0),H375),"--")),IFERROR(_xlfn.TEXTJOIN(,FALSE,VLOOKUP(A375,'Benchmark Index'!$C$6:$D$8,2,0),VLOOKUP(B375,'Benchmark Index'!$G$6:$H$11,2,0),VLOOKUP(C375,'Benchmark Index'!$K$6:$L$15,2,0),VLOOKUP(D375,'Benchmark Index'!$O$6:$P$36,2,0),VLOOKUP(E375,'Benchmark Index'!$S$6:$T$106,2,0),H375),"--")))</f>
        <v>--</v>
      </c>
      <c r="J375" s="661" t="str">
        <f t="shared" si="56"/>
        <v>--</v>
      </c>
      <c r="K375" s="642" t="str">
        <f t="shared" si="57"/>
        <v>--</v>
      </c>
      <c r="L375" s="642" t="str">
        <f t="shared" si="58"/>
        <v>--</v>
      </c>
    </row>
    <row r="376" spans="1:12" x14ac:dyDescent="0.25">
      <c r="A376" s="638"/>
      <c r="B376" s="638"/>
      <c r="C376" s="638"/>
      <c r="D376" s="637"/>
      <c r="E376" s="637"/>
      <c r="G376" s="637"/>
      <c r="H376" s="641"/>
      <c r="I376" s="659" t="str">
        <f>IF(AND(B376='Benchmark Index'!$G$6,A376='Benchmark Index'!$C$6),(IFERROR(_xlfn.TEXTJOIN(,FALSE,VLOOKUP(A376,'Benchmark Index'!$C$6:$D$8,2,0),VLOOKUP(B376,'Benchmark Index'!$G$6:$H$11,2,0),H376),"--")),IF(A376="BS",(IFERROR(_xlfn.TEXTJOIN(,FALSE,VLOOKUP(A376,'Benchmark Index'!$C$6:$D$8,2,0),H376),"--")),IFERROR(_xlfn.TEXTJOIN(,FALSE,VLOOKUP(A376,'Benchmark Index'!$C$6:$D$8,2,0),VLOOKUP(B376,'Benchmark Index'!$G$6:$H$11,2,0),VLOOKUP(C376,'Benchmark Index'!$K$6:$L$15,2,0),VLOOKUP(D376,'Benchmark Index'!$O$6:$P$36,2,0),VLOOKUP(E376,'Benchmark Index'!$S$6:$T$106,2,0),H376),"--")))</f>
        <v>--</v>
      </c>
      <c r="J376" s="661" t="str">
        <f t="shared" si="56"/>
        <v>--</v>
      </c>
      <c r="K376" s="642" t="str">
        <f t="shared" si="57"/>
        <v>--</v>
      </c>
      <c r="L376" s="642" t="str">
        <f t="shared" si="58"/>
        <v>--</v>
      </c>
    </row>
    <row r="377" spans="1:12" x14ac:dyDescent="0.25">
      <c r="A377" s="638"/>
      <c r="B377" s="638"/>
      <c r="C377" s="638"/>
      <c r="D377" s="637"/>
      <c r="E377" s="637"/>
      <c r="G377" s="637"/>
      <c r="H377" s="641"/>
      <c r="I377" s="659" t="str">
        <f>IF(AND(B377='Benchmark Index'!$G$6,A377='Benchmark Index'!$C$6),(IFERROR(_xlfn.TEXTJOIN(,FALSE,VLOOKUP(A377,'Benchmark Index'!$C$6:$D$8,2,0),VLOOKUP(B377,'Benchmark Index'!$G$6:$H$11,2,0),H377),"--")),IF(A377="BS",(IFERROR(_xlfn.TEXTJOIN(,FALSE,VLOOKUP(A377,'Benchmark Index'!$C$6:$D$8,2,0),H377),"--")),IFERROR(_xlfn.TEXTJOIN(,FALSE,VLOOKUP(A377,'Benchmark Index'!$C$6:$D$8,2,0),VLOOKUP(B377,'Benchmark Index'!$G$6:$H$11,2,0),VLOOKUP(C377,'Benchmark Index'!$K$6:$L$15,2,0),VLOOKUP(D377,'Benchmark Index'!$O$6:$P$36,2,0),VLOOKUP(E377,'Benchmark Index'!$S$6:$T$106,2,0),H377),"--")))</f>
        <v>--</v>
      </c>
      <c r="J377" s="661" t="str">
        <f t="shared" si="56"/>
        <v>--</v>
      </c>
      <c r="K377" s="642" t="str">
        <f t="shared" si="57"/>
        <v>--</v>
      </c>
      <c r="L377" s="642" t="str">
        <f t="shared" si="58"/>
        <v>--</v>
      </c>
    </row>
    <row r="378" spans="1:12" x14ac:dyDescent="0.25">
      <c r="A378" s="638"/>
      <c r="B378" s="638"/>
      <c r="C378" s="638"/>
      <c r="D378" s="637"/>
      <c r="E378" s="637"/>
      <c r="G378" s="637"/>
      <c r="H378" s="641"/>
      <c r="I378" s="659" t="str">
        <f>IF(AND(B378='Benchmark Index'!$G$6,A378='Benchmark Index'!$C$6),(IFERROR(_xlfn.TEXTJOIN(,FALSE,VLOOKUP(A378,'Benchmark Index'!$C$6:$D$8,2,0),VLOOKUP(B378,'Benchmark Index'!$G$6:$H$11,2,0),H378),"--")),IF(A378="BS",(IFERROR(_xlfn.TEXTJOIN(,FALSE,VLOOKUP(A378,'Benchmark Index'!$C$6:$D$8,2,0),H378),"--")),IFERROR(_xlfn.TEXTJOIN(,FALSE,VLOOKUP(A378,'Benchmark Index'!$C$6:$D$8,2,0),VLOOKUP(B378,'Benchmark Index'!$G$6:$H$11,2,0),VLOOKUP(C378,'Benchmark Index'!$K$6:$L$15,2,0),VLOOKUP(D378,'Benchmark Index'!$O$6:$P$36,2,0),VLOOKUP(E378,'Benchmark Index'!$S$6:$T$106,2,0),H378),"--")))</f>
        <v>--</v>
      </c>
      <c r="J378" s="661" t="str">
        <f t="shared" si="56"/>
        <v>--</v>
      </c>
      <c r="K378" s="642" t="str">
        <f t="shared" si="57"/>
        <v>--</v>
      </c>
      <c r="L378" s="642" t="str">
        <f t="shared" si="58"/>
        <v>--</v>
      </c>
    </row>
    <row r="379" spans="1:12" x14ac:dyDescent="0.25">
      <c r="A379" s="638"/>
      <c r="B379" s="638"/>
      <c r="C379" s="638"/>
      <c r="D379" s="637"/>
      <c r="E379" s="637"/>
      <c r="G379" s="637"/>
      <c r="H379" s="641"/>
      <c r="I379" s="659" t="str">
        <f>IF(AND(B379='Benchmark Index'!$G$6,A379='Benchmark Index'!$C$6),(IFERROR(_xlfn.TEXTJOIN(,FALSE,VLOOKUP(A379,'Benchmark Index'!$C$6:$D$8,2,0),VLOOKUP(B379,'Benchmark Index'!$G$6:$H$11,2,0),H379),"--")),IF(A379="BS",(IFERROR(_xlfn.TEXTJOIN(,FALSE,VLOOKUP(A379,'Benchmark Index'!$C$6:$D$8,2,0),H379),"--")),IFERROR(_xlfn.TEXTJOIN(,FALSE,VLOOKUP(A379,'Benchmark Index'!$C$6:$D$8,2,0),VLOOKUP(B379,'Benchmark Index'!$G$6:$H$11,2,0),VLOOKUP(C379,'Benchmark Index'!$K$6:$L$15,2,0),VLOOKUP(D379,'Benchmark Index'!$O$6:$P$36,2,0),VLOOKUP(E379,'Benchmark Index'!$S$6:$T$106,2,0),H379),"--")))</f>
        <v>--</v>
      </c>
      <c r="J379" s="661" t="str">
        <f t="shared" si="56"/>
        <v>--</v>
      </c>
      <c r="K379" s="642" t="str">
        <f t="shared" ref="K379:K430" si="59">IF(ISBLANK(E379),"--",E379)</f>
        <v>--</v>
      </c>
      <c r="L379" s="642" t="str">
        <f t="shared" ref="L379:L430" si="60">IF(ISBLANK(A379),"--",A379)</f>
        <v>--</v>
      </c>
    </row>
    <row r="380" spans="1:12" x14ac:dyDescent="0.25">
      <c r="A380" s="638"/>
      <c r="B380" s="638"/>
      <c r="C380" s="638"/>
      <c r="D380" s="637"/>
      <c r="E380" s="637"/>
      <c r="G380" s="637"/>
      <c r="H380" s="641"/>
      <c r="I380" s="659" t="str">
        <f>IF(AND(B380='Benchmark Index'!$G$6,A380='Benchmark Index'!$C$6),(IFERROR(_xlfn.TEXTJOIN(,FALSE,VLOOKUP(A380,'Benchmark Index'!$C$6:$D$8,2,0),VLOOKUP(B380,'Benchmark Index'!$G$6:$H$11,2,0),H380),"--")),IF(A380="BS",(IFERROR(_xlfn.TEXTJOIN(,FALSE,VLOOKUP(A380,'Benchmark Index'!$C$6:$D$8,2,0),H380),"--")),IFERROR(_xlfn.TEXTJOIN(,FALSE,VLOOKUP(A380,'Benchmark Index'!$C$6:$D$8,2,0),VLOOKUP(B380,'Benchmark Index'!$G$6:$H$11,2,0),VLOOKUP(C380,'Benchmark Index'!$K$6:$L$15,2,0),VLOOKUP(D380,'Benchmark Index'!$O$6:$P$36,2,0),VLOOKUP(E380,'Benchmark Index'!$S$6:$T$106,2,0),H380),"--")))</f>
        <v>--</v>
      </c>
      <c r="J380" s="661" t="str">
        <f t="shared" si="56"/>
        <v>--</v>
      </c>
      <c r="K380" s="642" t="str">
        <f t="shared" si="59"/>
        <v>--</v>
      </c>
      <c r="L380" s="642" t="str">
        <f t="shared" si="60"/>
        <v>--</v>
      </c>
    </row>
    <row r="381" spans="1:12" x14ac:dyDescent="0.25">
      <c r="A381" s="638"/>
      <c r="B381" s="638"/>
      <c r="C381" s="638"/>
      <c r="D381" s="637"/>
      <c r="E381" s="637"/>
      <c r="G381" s="637"/>
      <c r="H381" s="641"/>
      <c r="I381" s="659" t="str">
        <f>IF(AND(B381='Benchmark Index'!$G$6,A381='Benchmark Index'!$C$6),(IFERROR(_xlfn.TEXTJOIN(,FALSE,VLOOKUP(A381,'Benchmark Index'!$C$6:$D$8,2,0),VLOOKUP(B381,'Benchmark Index'!$G$6:$H$11,2,0),H381),"--")),IF(A381="BS",(IFERROR(_xlfn.TEXTJOIN(,FALSE,VLOOKUP(A381,'Benchmark Index'!$C$6:$D$8,2,0),H381),"--")),IFERROR(_xlfn.TEXTJOIN(,FALSE,VLOOKUP(A381,'Benchmark Index'!$C$6:$D$8,2,0),VLOOKUP(B381,'Benchmark Index'!$G$6:$H$11,2,0),VLOOKUP(C381,'Benchmark Index'!$K$6:$L$15,2,0),VLOOKUP(D381,'Benchmark Index'!$O$6:$P$36,2,0),VLOOKUP(E381,'Benchmark Index'!$S$6:$T$106,2,0),H381),"--")))</f>
        <v>--</v>
      </c>
      <c r="J381" s="661" t="str">
        <f t="shared" si="56"/>
        <v>--</v>
      </c>
      <c r="K381" s="642" t="str">
        <f t="shared" si="59"/>
        <v>--</v>
      </c>
      <c r="L381" s="642" t="str">
        <f t="shared" si="60"/>
        <v>--</v>
      </c>
    </row>
    <row r="382" spans="1:12" x14ac:dyDescent="0.25">
      <c r="A382" s="638"/>
      <c r="B382" s="638"/>
      <c r="C382" s="638"/>
      <c r="D382" s="637"/>
      <c r="E382" s="637"/>
      <c r="G382" s="637"/>
      <c r="H382" s="641"/>
      <c r="I382" s="659" t="str">
        <f>IF(AND(B382='Benchmark Index'!$G$6,A382='Benchmark Index'!$C$6),(IFERROR(_xlfn.TEXTJOIN(,FALSE,VLOOKUP(A382,'Benchmark Index'!$C$6:$D$8,2,0),VLOOKUP(B382,'Benchmark Index'!$G$6:$H$11,2,0),H382),"--")),IF(A382="BS",(IFERROR(_xlfn.TEXTJOIN(,FALSE,VLOOKUP(A382,'Benchmark Index'!$C$6:$D$8,2,0),H382),"--")),IFERROR(_xlfn.TEXTJOIN(,FALSE,VLOOKUP(A382,'Benchmark Index'!$C$6:$D$8,2,0),VLOOKUP(B382,'Benchmark Index'!$G$6:$H$11,2,0),VLOOKUP(C382,'Benchmark Index'!$K$6:$L$15,2,0),VLOOKUP(D382,'Benchmark Index'!$O$6:$P$36,2,0),VLOOKUP(E382,'Benchmark Index'!$S$6:$T$106,2,0),H382),"--")))</f>
        <v>--</v>
      </c>
      <c r="J382" s="661" t="str">
        <f t="shared" si="56"/>
        <v>--</v>
      </c>
      <c r="K382" s="642" t="str">
        <f t="shared" si="59"/>
        <v>--</v>
      </c>
      <c r="L382" s="642" t="str">
        <f t="shared" si="60"/>
        <v>--</v>
      </c>
    </row>
    <row r="383" spans="1:12" x14ac:dyDescent="0.25">
      <c r="A383" s="638"/>
      <c r="B383" s="638"/>
      <c r="C383" s="638"/>
      <c r="D383" s="637"/>
      <c r="E383" s="637"/>
      <c r="G383" s="637"/>
      <c r="H383" s="641"/>
      <c r="I383" s="659" t="str">
        <f>IF(AND(B383='Benchmark Index'!$G$6,A383='Benchmark Index'!$C$6),(IFERROR(_xlfn.TEXTJOIN(,FALSE,VLOOKUP(A383,'Benchmark Index'!$C$6:$D$8,2,0),VLOOKUP(B383,'Benchmark Index'!$G$6:$H$11,2,0),H383),"--")),IF(A383="BS",(IFERROR(_xlfn.TEXTJOIN(,FALSE,VLOOKUP(A383,'Benchmark Index'!$C$6:$D$8,2,0),H383),"--")),IFERROR(_xlfn.TEXTJOIN(,FALSE,VLOOKUP(A383,'Benchmark Index'!$C$6:$D$8,2,0),VLOOKUP(B383,'Benchmark Index'!$G$6:$H$11,2,0),VLOOKUP(C383,'Benchmark Index'!$K$6:$L$15,2,0),VLOOKUP(D383,'Benchmark Index'!$O$6:$P$36,2,0),VLOOKUP(E383,'Benchmark Index'!$S$6:$T$106,2,0),H383),"--")))</f>
        <v>--</v>
      </c>
      <c r="J383" s="661" t="str">
        <f t="shared" si="56"/>
        <v>--</v>
      </c>
      <c r="K383" s="642" t="str">
        <f t="shared" si="59"/>
        <v>--</v>
      </c>
      <c r="L383" s="642" t="str">
        <f t="shared" si="60"/>
        <v>--</v>
      </c>
    </row>
    <row r="384" spans="1:12" x14ac:dyDescent="0.25">
      <c r="A384" s="638"/>
      <c r="B384" s="638"/>
      <c r="C384" s="638"/>
      <c r="D384" s="637"/>
      <c r="E384" s="637"/>
      <c r="G384" s="637"/>
      <c r="H384" s="641"/>
      <c r="I384" s="659" t="str">
        <f>IF(AND(B384='Benchmark Index'!$G$6,A384='Benchmark Index'!$C$6),(IFERROR(_xlfn.TEXTJOIN(,FALSE,VLOOKUP(A384,'Benchmark Index'!$C$6:$D$8,2,0),VLOOKUP(B384,'Benchmark Index'!$G$6:$H$11,2,0),H384),"--")),IF(A384="BS",(IFERROR(_xlfn.TEXTJOIN(,FALSE,VLOOKUP(A384,'Benchmark Index'!$C$6:$D$8,2,0),H384),"--")),IFERROR(_xlfn.TEXTJOIN(,FALSE,VLOOKUP(A384,'Benchmark Index'!$C$6:$D$8,2,0),VLOOKUP(B384,'Benchmark Index'!$G$6:$H$11,2,0),VLOOKUP(C384,'Benchmark Index'!$K$6:$L$15,2,0),VLOOKUP(D384,'Benchmark Index'!$O$6:$P$36,2,0),VLOOKUP(E384,'Benchmark Index'!$S$6:$T$106,2,0),H384),"--")))</f>
        <v>--</v>
      </c>
      <c r="J384" s="661" t="str">
        <f t="shared" si="56"/>
        <v>--</v>
      </c>
      <c r="K384" s="642" t="str">
        <f t="shared" si="59"/>
        <v>--</v>
      </c>
      <c r="L384" s="642" t="str">
        <f t="shared" si="60"/>
        <v>--</v>
      </c>
    </row>
    <row r="385" spans="1:12" x14ac:dyDescent="0.25">
      <c r="A385" s="638"/>
      <c r="B385" s="638"/>
      <c r="C385" s="638"/>
      <c r="D385" s="637"/>
      <c r="E385" s="637"/>
      <c r="G385" s="637"/>
      <c r="H385" s="641"/>
      <c r="I385" s="659" t="str">
        <f>IF(AND(B385='Benchmark Index'!$G$6,A385='Benchmark Index'!$C$6),(IFERROR(_xlfn.TEXTJOIN(,FALSE,VLOOKUP(A385,'Benchmark Index'!$C$6:$D$8,2,0),VLOOKUP(B385,'Benchmark Index'!$G$6:$H$11,2,0),H385),"--")),IF(A385="BS",(IFERROR(_xlfn.TEXTJOIN(,FALSE,VLOOKUP(A385,'Benchmark Index'!$C$6:$D$8,2,0),H385),"--")),IFERROR(_xlfn.TEXTJOIN(,FALSE,VLOOKUP(A385,'Benchmark Index'!$C$6:$D$8,2,0),VLOOKUP(B385,'Benchmark Index'!$G$6:$H$11,2,0),VLOOKUP(C385,'Benchmark Index'!$K$6:$L$15,2,0),VLOOKUP(D385,'Benchmark Index'!$O$6:$P$36,2,0),VLOOKUP(E385,'Benchmark Index'!$S$6:$T$106,2,0),H385),"--")))</f>
        <v>--</v>
      </c>
      <c r="J385" s="661" t="str">
        <f t="shared" si="56"/>
        <v>--</v>
      </c>
      <c r="K385" s="642" t="str">
        <f t="shared" si="59"/>
        <v>--</v>
      </c>
      <c r="L385" s="642" t="str">
        <f t="shared" si="60"/>
        <v>--</v>
      </c>
    </row>
    <row r="386" spans="1:12" x14ac:dyDescent="0.25">
      <c r="A386" s="638"/>
      <c r="B386" s="638"/>
      <c r="C386" s="638"/>
      <c r="D386" s="637"/>
      <c r="E386" s="637"/>
      <c r="G386" s="637"/>
      <c r="H386" s="641"/>
      <c r="I386" s="659" t="str">
        <f>IF(AND(B386='Benchmark Index'!$G$6,A386='Benchmark Index'!$C$6),(IFERROR(_xlfn.TEXTJOIN(,FALSE,VLOOKUP(A386,'Benchmark Index'!$C$6:$D$8,2,0),VLOOKUP(B386,'Benchmark Index'!$G$6:$H$11,2,0),H386),"--")),IF(A386="BS",(IFERROR(_xlfn.TEXTJOIN(,FALSE,VLOOKUP(A386,'Benchmark Index'!$C$6:$D$8,2,0),H386),"--")),IFERROR(_xlfn.TEXTJOIN(,FALSE,VLOOKUP(A386,'Benchmark Index'!$C$6:$D$8,2,0),VLOOKUP(B386,'Benchmark Index'!$G$6:$H$11,2,0),VLOOKUP(C386,'Benchmark Index'!$K$6:$L$15,2,0),VLOOKUP(D386,'Benchmark Index'!$O$6:$P$36,2,0),VLOOKUP(E386,'Benchmark Index'!$S$6:$T$106,2,0),H386),"--")))</f>
        <v>--</v>
      </c>
      <c r="J386" s="661" t="str">
        <f t="shared" si="56"/>
        <v>--</v>
      </c>
      <c r="K386" s="642" t="str">
        <f t="shared" si="59"/>
        <v>--</v>
      </c>
      <c r="L386" s="642" t="str">
        <f t="shared" si="60"/>
        <v>--</v>
      </c>
    </row>
    <row r="387" spans="1:12" x14ac:dyDescent="0.25">
      <c r="A387" s="638"/>
      <c r="B387" s="638"/>
      <c r="C387" s="638"/>
      <c r="D387" s="637"/>
      <c r="E387" s="637"/>
      <c r="G387" s="637"/>
      <c r="H387" s="641"/>
      <c r="I387" s="659" t="str">
        <f>IF(AND(B387='Benchmark Index'!$G$6,A387='Benchmark Index'!$C$6),(IFERROR(_xlfn.TEXTJOIN(,FALSE,VLOOKUP(A387,'Benchmark Index'!$C$6:$D$8,2,0),VLOOKUP(B387,'Benchmark Index'!$G$6:$H$11,2,0),H387),"--")),IF(A387="BS",(IFERROR(_xlfn.TEXTJOIN(,FALSE,VLOOKUP(A387,'Benchmark Index'!$C$6:$D$8,2,0),H387),"--")),IFERROR(_xlfn.TEXTJOIN(,FALSE,VLOOKUP(A387,'Benchmark Index'!$C$6:$D$8,2,0),VLOOKUP(B387,'Benchmark Index'!$G$6:$H$11,2,0),VLOOKUP(C387,'Benchmark Index'!$K$6:$L$15,2,0),VLOOKUP(D387,'Benchmark Index'!$O$6:$P$36,2,0),VLOOKUP(E387,'Benchmark Index'!$S$6:$T$106,2,0),H387),"--")))</f>
        <v>--</v>
      </c>
      <c r="J387" s="661" t="str">
        <f t="shared" si="56"/>
        <v>--</v>
      </c>
      <c r="K387" s="642" t="str">
        <f t="shared" si="59"/>
        <v>--</v>
      </c>
      <c r="L387" s="642" t="str">
        <f t="shared" si="60"/>
        <v>--</v>
      </c>
    </row>
    <row r="388" spans="1:12" x14ac:dyDescent="0.25">
      <c r="A388" s="638"/>
      <c r="B388" s="638"/>
      <c r="C388" s="638"/>
      <c r="D388" s="637"/>
      <c r="E388" s="637"/>
      <c r="G388" s="637"/>
      <c r="H388" s="641"/>
      <c r="I388" s="659" t="str">
        <f>IF(AND(B388='Benchmark Index'!$G$6,A388='Benchmark Index'!$C$6),(IFERROR(_xlfn.TEXTJOIN(,FALSE,VLOOKUP(A388,'Benchmark Index'!$C$6:$D$8,2,0),VLOOKUP(B388,'Benchmark Index'!$G$6:$H$11,2,0),H388),"--")),IF(A388="BS",(IFERROR(_xlfn.TEXTJOIN(,FALSE,VLOOKUP(A388,'Benchmark Index'!$C$6:$D$8,2,0),H388),"--")),IFERROR(_xlfn.TEXTJOIN(,FALSE,VLOOKUP(A388,'Benchmark Index'!$C$6:$D$8,2,0),VLOOKUP(B388,'Benchmark Index'!$G$6:$H$11,2,0),VLOOKUP(C388,'Benchmark Index'!$K$6:$L$15,2,0),VLOOKUP(D388,'Benchmark Index'!$O$6:$P$36,2,0),VLOOKUP(E388,'Benchmark Index'!$S$6:$T$106,2,0),H388),"--")))</f>
        <v>--</v>
      </c>
      <c r="J388" s="661" t="str">
        <f t="shared" si="56"/>
        <v>--</v>
      </c>
      <c r="K388" s="642" t="str">
        <f t="shared" si="59"/>
        <v>--</v>
      </c>
      <c r="L388" s="642" t="str">
        <f t="shared" si="60"/>
        <v>--</v>
      </c>
    </row>
    <row r="389" spans="1:12" x14ac:dyDescent="0.25">
      <c r="A389" s="638"/>
      <c r="B389" s="638"/>
      <c r="C389" s="638"/>
      <c r="D389" s="637"/>
      <c r="E389" s="637"/>
      <c r="G389" s="637"/>
      <c r="H389" s="641"/>
      <c r="I389" s="659" t="str">
        <f>IF(AND(B389='Benchmark Index'!$G$6,A389='Benchmark Index'!$C$6),(IFERROR(_xlfn.TEXTJOIN(,FALSE,VLOOKUP(A389,'Benchmark Index'!$C$6:$D$8,2,0),VLOOKUP(B389,'Benchmark Index'!$G$6:$H$11,2,0),H389),"--")),IF(A389="BS",(IFERROR(_xlfn.TEXTJOIN(,FALSE,VLOOKUP(A389,'Benchmark Index'!$C$6:$D$8,2,0),H389),"--")),IFERROR(_xlfn.TEXTJOIN(,FALSE,VLOOKUP(A389,'Benchmark Index'!$C$6:$D$8,2,0),VLOOKUP(B389,'Benchmark Index'!$G$6:$H$11,2,0),VLOOKUP(C389,'Benchmark Index'!$K$6:$L$15,2,0),VLOOKUP(D389,'Benchmark Index'!$O$6:$P$36,2,0),VLOOKUP(E389,'Benchmark Index'!$S$6:$T$106,2,0),H389),"--")))</f>
        <v>--</v>
      </c>
      <c r="J389" s="661" t="str">
        <f t="shared" si="56"/>
        <v>--</v>
      </c>
      <c r="K389" s="642" t="str">
        <f t="shared" si="59"/>
        <v>--</v>
      </c>
      <c r="L389" s="642" t="str">
        <f t="shared" si="60"/>
        <v>--</v>
      </c>
    </row>
    <row r="390" spans="1:12" x14ac:dyDescent="0.25">
      <c r="A390" s="638"/>
      <c r="B390" s="638"/>
      <c r="C390" s="638"/>
      <c r="D390" s="637"/>
      <c r="E390" s="637"/>
      <c r="G390" s="637"/>
      <c r="H390" s="641"/>
      <c r="I390" s="659" t="str">
        <f>IF(AND(B390='Benchmark Index'!$G$6,A390='Benchmark Index'!$C$6),(IFERROR(_xlfn.TEXTJOIN(,FALSE,VLOOKUP(A390,'Benchmark Index'!$C$6:$D$8,2,0),VLOOKUP(B390,'Benchmark Index'!$G$6:$H$11,2,0),H390),"--")),IF(A390="BS",(IFERROR(_xlfn.TEXTJOIN(,FALSE,VLOOKUP(A390,'Benchmark Index'!$C$6:$D$8,2,0),H390),"--")),IFERROR(_xlfn.TEXTJOIN(,FALSE,VLOOKUP(A390,'Benchmark Index'!$C$6:$D$8,2,0),VLOOKUP(B390,'Benchmark Index'!$G$6:$H$11,2,0),VLOOKUP(C390,'Benchmark Index'!$K$6:$L$15,2,0),VLOOKUP(D390,'Benchmark Index'!$O$6:$P$36,2,0),VLOOKUP(E390,'Benchmark Index'!$S$6:$T$106,2,0),H390),"--")))</f>
        <v>--</v>
      </c>
      <c r="J390" s="661" t="str">
        <f t="shared" si="56"/>
        <v>--</v>
      </c>
      <c r="K390" s="642" t="str">
        <f t="shared" si="59"/>
        <v>--</v>
      </c>
      <c r="L390" s="642" t="str">
        <f t="shared" si="60"/>
        <v>--</v>
      </c>
    </row>
    <row r="391" spans="1:12" x14ac:dyDescent="0.25">
      <c r="A391" s="638"/>
      <c r="B391" s="638"/>
      <c r="C391" s="638"/>
      <c r="D391" s="637"/>
      <c r="E391" s="637"/>
      <c r="G391" s="637"/>
      <c r="H391" s="641"/>
      <c r="I391" s="659" t="str">
        <f>IF(AND(B391='Benchmark Index'!$G$6,A391='Benchmark Index'!$C$6),(IFERROR(_xlfn.TEXTJOIN(,FALSE,VLOOKUP(A391,'Benchmark Index'!$C$6:$D$8,2,0),VLOOKUP(B391,'Benchmark Index'!$G$6:$H$11,2,0),H391),"--")),IF(A391="BS",(IFERROR(_xlfn.TEXTJOIN(,FALSE,VLOOKUP(A391,'Benchmark Index'!$C$6:$D$8,2,0),H391),"--")),IFERROR(_xlfn.TEXTJOIN(,FALSE,VLOOKUP(A391,'Benchmark Index'!$C$6:$D$8,2,0),VLOOKUP(B391,'Benchmark Index'!$G$6:$H$11,2,0),VLOOKUP(C391,'Benchmark Index'!$K$6:$L$15,2,0),VLOOKUP(D391,'Benchmark Index'!$O$6:$P$36,2,0),VLOOKUP(E391,'Benchmark Index'!$S$6:$T$106,2,0),H391),"--")))</f>
        <v>--</v>
      </c>
      <c r="J391" s="661" t="str">
        <f t="shared" si="56"/>
        <v>--</v>
      </c>
      <c r="K391" s="642" t="str">
        <f t="shared" si="59"/>
        <v>--</v>
      </c>
      <c r="L391" s="642" t="str">
        <f t="shared" si="60"/>
        <v>--</v>
      </c>
    </row>
    <row r="392" spans="1:12" x14ac:dyDescent="0.25">
      <c r="A392" s="638"/>
      <c r="B392" s="638"/>
      <c r="C392" s="638"/>
      <c r="D392" s="637"/>
      <c r="E392" s="637"/>
      <c r="G392" s="637"/>
      <c r="H392" s="641"/>
      <c r="I392" s="659" t="str">
        <f>IF(AND(B392='Benchmark Index'!$G$6,A392='Benchmark Index'!$C$6),(IFERROR(_xlfn.TEXTJOIN(,FALSE,VLOOKUP(A392,'Benchmark Index'!$C$6:$D$8,2,0),VLOOKUP(B392,'Benchmark Index'!$G$6:$H$11,2,0),H392),"--")),IF(A392="BS",(IFERROR(_xlfn.TEXTJOIN(,FALSE,VLOOKUP(A392,'Benchmark Index'!$C$6:$D$8,2,0),H392),"--")),IFERROR(_xlfn.TEXTJOIN(,FALSE,VLOOKUP(A392,'Benchmark Index'!$C$6:$D$8,2,0),VLOOKUP(B392,'Benchmark Index'!$G$6:$H$11,2,0),VLOOKUP(C392,'Benchmark Index'!$K$6:$L$15,2,0),VLOOKUP(D392,'Benchmark Index'!$O$6:$P$36,2,0),VLOOKUP(E392,'Benchmark Index'!$S$6:$T$106,2,0),H392),"--")))</f>
        <v>--</v>
      </c>
      <c r="J392" s="661" t="str">
        <f t="shared" si="56"/>
        <v>--</v>
      </c>
      <c r="K392" s="642" t="str">
        <f t="shared" si="59"/>
        <v>--</v>
      </c>
      <c r="L392" s="642" t="str">
        <f t="shared" si="60"/>
        <v>--</v>
      </c>
    </row>
    <row r="393" spans="1:12" x14ac:dyDescent="0.25">
      <c r="A393" s="638"/>
      <c r="B393" s="638"/>
      <c r="C393" s="638"/>
      <c r="D393" s="637"/>
      <c r="E393" s="637"/>
      <c r="G393" s="637"/>
      <c r="H393" s="641"/>
      <c r="I393" s="659" t="str">
        <f>IF(AND(B393='Benchmark Index'!$G$6,A393='Benchmark Index'!$C$6),(IFERROR(_xlfn.TEXTJOIN(,FALSE,VLOOKUP(A393,'Benchmark Index'!$C$6:$D$8,2,0),VLOOKUP(B393,'Benchmark Index'!$G$6:$H$11,2,0),H393),"--")),IF(A393="BS",(IFERROR(_xlfn.TEXTJOIN(,FALSE,VLOOKUP(A393,'Benchmark Index'!$C$6:$D$8,2,0),H393),"--")),IFERROR(_xlfn.TEXTJOIN(,FALSE,VLOOKUP(A393,'Benchmark Index'!$C$6:$D$8,2,0),VLOOKUP(B393,'Benchmark Index'!$G$6:$H$11,2,0),VLOOKUP(C393,'Benchmark Index'!$K$6:$L$15,2,0),VLOOKUP(D393,'Benchmark Index'!$O$6:$P$36,2,0),VLOOKUP(E393,'Benchmark Index'!$S$6:$T$106,2,0),H393),"--")))</f>
        <v>--</v>
      </c>
      <c r="J393" s="661" t="str">
        <f t="shared" si="56"/>
        <v>--</v>
      </c>
      <c r="K393" s="642" t="str">
        <f t="shared" si="59"/>
        <v>--</v>
      </c>
      <c r="L393" s="642" t="str">
        <f t="shared" si="60"/>
        <v>--</v>
      </c>
    </row>
    <row r="394" spans="1:12" x14ac:dyDescent="0.25">
      <c r="A394" s="638"/>
      <c r="B394" s="638"/>
      <c r="C394" s="638"/>
      <c r="D394" s="637"/>
      <c r="E394" s="637"/>
      <c r="G394" s="637"/>
      <c r="H394" s="641"/>
      <c r="I394" s="659" t="str">
        <f>IF(AND(B394='Benchmark Index'!$G$6,A394='Benchmark Index'!$C$6),(IFERROR(_xlfn.TEXTJOIN(,FALSE,VLOOKUP(A394,'Benchmark Index'!$C$6:$D$8,2,0),VLOOKUP(B394,'Benchmark Index'!$G$6:$H$11,2,0),H394),"--")),IF(A394="BS",(IFERROR(_xlfn.TEXTJOIN(,FALSE,VLOOKUP(A394,'Benchmark Index'!$C$6:$D$8,2,0),H394),"--")),IFERROR(_xlfn.TEXTJOIN(,FALSE,VLOOKUP(A394,'Benchmark Index'!$C$6:$D$8,2,0),VLOOKUP(B394,'Benchmark Index'!$G$6:$H$11,2,0),VLOOKUP(C394,'Benchmark Index'!$K$6:$L$15,2,0),VLOOKUP(D394,'Benchmark Index'!$O$6:$P$36,2,0),VLOOKUP(E394,'Benchmark Index'!$S$6:$T$106,2,0),H394),"--")))</f>
        <v>--</v>
      </c>
      <c r="J394" s="661" t="str">
        <f t="shared" si="56"/>
        <v>--</v>
      </c>
      <c r="K394" s="642" t="str">
        <f t="shared" si="59"/>
        <v>--</v>
      </c>
      <c r="L394" s="642" t="str">
        <f t="shared" si="60"/>
        <v>--</v>
      </c>
    </row>
    <row r="395" spans="1:12" x14ac:dyDescent="0.25">
      <c r="A395" s="638"/>
      <c r="B395" s="638"/>
      <c r="C395" s="638"/>
      <c r="D395" s="637"/>
      <c r="E395" s="637"/>
      <c r="G395" s="637"/>
      <c r="H395" s="641"/>
      <c r="I395" s="659" t="str">
        <f>IF(AND(B395='Benchmark Index'!$G$6,A395='Benchmark Index'!$C$6),(IFERROR(_xlfn.TEXTJOIN(,FALSE,VLOOKUP(A395,'Benchmark Index'!$C$6:$D$8,2,0),VLOOKUP(B395,'Benchmark Index'!$G$6:$H$11,2,0),H395),"--")),IF(A395="BS",(IFERROR(_xlfn.TEXTJOIN(,FALSE,VLOOKUP(A395,'Benchmark Index'!$C$6:$D$8,2,0),H395),"--")),IFERROR(_xlfn.TEXTJOIN(,FALSE,VLOOKUP(A395,'Benchmark Index'!$C$6:$D$8,2,0),VLOOKUP(B395,'Benchmark Index'!$G$6:$H$11,2,0),VLOOKUP(C395,'Benchmark Index'!$K$6:$L$15,2,0),VLOOKUP(D395,'Benchmark Index'!$O$6:$P$36,2,0),VLOOKUP(E395,'Benchmark Index'!$S$6:$T$106,2,0),H395),"--")))</f>
        <v>--</v>
      </c>
      <c r="J395" s="661" t="str">
        <f t="shared" si="56"/>
        <v>--</v>
      </c>
      <c r="K395" s="642" t="str">
        <f t="shared" si="59"/>
        <v>--</v>
      </c>
      <c r="L395" s="642" t="str">
        <f t="shared" si="60"/>
        <v>--</v>
      </c>
    </row>
    <row r="396" spans="1:12" x14ac:dyDescent="0.25">
      <c r="A396" s="638"/>
      <c r="B396" s="638"/>
      <c r="C396" s="638"/>
      <c r="D396" s="637"/>
      <c r="E396" s="637"/>
      <c r="G396" s="637"/>
      <c r="H396" s="641"/>
      <c r="I396" s="659" t="str">
        <f>IF(AND(B396='Benchmark Index'!$G$6,A396='Benchmark Index'!$C$6),(IFERROR(_xlfn.TEXTJOIN(,FALSE,VLOOKUP(A396,'Benchmark Index'!$C$6:$D$8,2,0),VLOOKUP(B396,'Benchmark Index'!$G$6:$H$11,2,0),H396),"--")),IF(A396="BS",(IFERROR(_xlfn.TEXTJOIN(,FALSE,VLOOKUP(A396,'Benchmark Index'!$C$6:$D$8,2,0),H396),"--")),IFERROR(_xlfn.TEXTJOIN(,FALSE,VLOOKUP(A396,'Benchmark Index'!$C$6:$D$8,2,0),VLOOKUP(B396,'Benchmark Index'!$G$6:$H$11,2,0),VLOOKUP(C396,'Benchmark Index'!$K$6:$L$15,2,0),VLOOKUP(D396,'Benchmark Index'!$O$6:$P$36,2,0),VLOOKUP(E396,'Benchmark Index'!$S$6:$T$106,2,0),H396),"--")))</f>
        <v>--</v>
      </c>
      <c r="J396" s="661" t="str">
        <f t="shared" si="56"/>
        <v>--</v>
      </c>
      <c r="K396" s="642" t="str">
        <f t="shared" si="59"/>
        <v>--</v>
      </c>
      <c r="L396" s="642" t="str">
        <f t="shared" si="60"/>
        <v>--</v>
      </c>
    </row>
    <row r="397" spans="1:12" x14ac:dyDescent="0.25">
      <c r="A397" s="638"/>
      <c r="B397" s="638"/>
      <c r="C397" s="638"/>
      <c r="D397" s="637"/>
      <c r="E397" s="637"/>
      <c r="G397" s="637"/>
      <c r="H397" s="641"/>
      <c r="I397" s="659" t="str">
        <f>IF(AND(B397='Benchmark Index'!$G$6,A397='Benchmark Index'!$C$6),(IFERROR(_xlfn.TEXTJOIN(,FALSE,VLOOKUP(A397,'Benchmark Index'!$C$6:$D$8,2,0),VLOOKUP(B397,'Benchmark Index'!$G$6:$H$11,2,0),H397),"--")),IF(A397="BS",(IFERROR(_xlfn.TEXTJOIN(,FALSE,VLOOKUP(A397,'Benchmark Index'!$C$6:$D$8,2,0),H397),"--")),IFERROR(_xlfn.TEXTJOIN(,FALSE,VLOOKUP(A397,'Benchmark Index'!$C$6:$D$8,2,0),VLOOKUP(B397,'Benchmark Index'!$G$6:$H$11,2,0),VLOOKUP(C397,'Benchmark Index'!$K$6:$L$15,2,0),VLOOKUP(D397,'Benchmark Index'!$O$6:$P$36,2,0),VLOOKUP(E397,'Benchmark Index'!$S$6:$T$106,2,0),H397),"--")))</f>
        <v>--</v>
      </c>
      <c r="J397" s="661" t="str">
        <f t="shared" si="56"/>
        <v>--</v>
      </c>
      <c r="K397" s="642" t="str">
        <f t="shared" si="59"/>
        <v>--</v>
      </c>
      <c r="L397" s="642" t="str">
        <f t="shared" si="60"/>
        <v>--</v>
      </c>
    </row>
    <row r="398" spans="1:12" x14ac:dyDescent="0.25">
      <c r="A398" s="638"/>
      <c r="B398" s="638"/>
      <c r="C398" s="638"/>
      <c r="D398" s="637"/>
      <c r="E398" s="637"/>
      <c r="G398" s="637"/>
      <c r="H398" s="641"/>
      <c r="I398" s="659" t="str">
        <f>IF(AND(B398='Benchmark Index'!$G$6,A398='Benchmark Index'!$C$6),(IFERROR(_xlfn.TEXTJOIN(,FALSE,VLOOKUP(A398,'Benchmark Index'!$C$6:$D$8,2,0),VLOOKUP(B398,'Benchmark Index'!$G$6:$H$11,2,0),H398),"--")),IF(A398="BS",(IFERROR(_xlfn.TEXTJOIN(,FALSE,VLOOKUP(A398,'Benchmark Index'!$C$6:$D$8,2,0),H398),"--")),IFERROR(_xlfn.TEXTJOIN(,FALSE,VLOOKUP(A398,'Benchmark Index'!$C$6:$D$8,2,0),VLOOKUP(B398,'Benchmark Index'!$G$6:$H$11,2,0),VLOOKUP(C398,'Benchmark Index'!$K$6:$L$15,2,0),VLOOKUP(D398,'Benchmark Index'!$O$6:$P$36,2,0),VLOOKUP(E398,'Benchmark Index'!$S$6:$T$106,2,0),H398),"--")))</f>
        <v>--</v>
      </c>
      <c r="J398" s="661" t="str">
        <f t="shared" si="56"/>
        <v>--</v>
      </c>
      <c r="K398" s="642" t="str">
        <f t="shared" si="59"/>
        <v>--</v>
      </c>
      <c r="L398" s="642" t="str">
        <f t="shared" si="60"/>
        <v>--</v>
      </c>
    </row>
    <row r="399" spans="1:12" x14ac:dyDescent="0.25">
      <c r="A399" s="638"/>
      <c r="B399" s="638"/>
      <c r="C399" s="638"/>
      <c r="D399" s="637"/>
      <c r="E399" s="637"/>
      <c r="G399" s="637"/>
      <c r="H399" s="641"/>
      <c r="I399" s="659" t="str">
        <f>IF(AND(B399='Benchmark Index'!$G$6,A399='Benchmark Index'!$C$6),(IFERROR(_xlfn.TEXTJOIN(,FALSE,VLOOKUP(A399,'Benchmark Index'!$C$6:$D$8,2,0),VLOOKUP(B399,'Benchmark Index'!$G$6:$H$11,2,0),H399),"--")),IF(A399="BS",(IFERROR(_xlfn.TEXTJOIN(,FALSE,VLOOKUP(A399,'Benchmark Index'!$C$6:$D$8,2,0),H399),"--")),IFERROR(_xlfn.TEXTJOIN(,FALSE,VLOOKUP(A399,'Benchmark Index'!$C$6:$D$8,2,0),VLOOKUP(B399,'Benchmark Index'!$G$6:$H$11,2,0),VLOOKUP(C399,'Benchmark Index'!$K$6:$L$15,2,0),VLOOKUP(D399,'Benchmark Index'!$O$6:$P$36,2,0),VLOOKUP(E399,'Benchmark Index'!$S$6:$T$106,2,0),H399),"--")))</f>
        <v>--</v>
      </c>
      <c r="J399" s="661" t="str">
        <f t="shared" si="56"/>
        <v>--</v>
      </c>
      <c r="K399" s="642" t="str">
        <f t="shared" si="59"/>
        <v>--</v>
      </c>
      <c r="L399" s="642" t="str">
        <f t="shared" si="60"/>
        <v>--</v>
      </c>
    </row>
    <row r="400" spans="1:12" x14ac:dyDescent="0.25">
      <c r="A400" s="638"/>
      <c r="B400" s="638"/>
      <c r="C400" s="638"/>
      <c r="D400" s="637"/>
      <c r="E400" s="637"/>
      <c r="G400" s="637"/>
      <c r="H400" s="641"/>
      <c r="I400" s="659" t="str">
        <f>IF(AND(B400='Benchmark Index'!$G$6,A400='Benchmark Index'!$C$6),(IFERROR(_xlfn.TEXTJOIN(,FALSE,VLOOKUP(A400,'Benchmark Index'!$C$6:$D$8,2,0),VLOOKUP(B400,'Benchmark Index'!$G$6:$H$11,2,0),H400),"--")),IF(A400="BS",(IFERROR(_xlfn.TEXTJOIN(,FALSE,VLOOKUP(A400,'Benchmark Index'!$C$6:$D$8,2,0),H400),"--")),IFERROR(_xlfn.TEXTJOIN(,FALSE,VLOOKUP(A400,'Benchmark Index'!$C$6:$D$8,2,0),VLOOKUP(B400,'Benchmark Index'!$G$6:$H$11,2,0),VLOOKUP(C400,'Benchmark Index'!$K$6:$L$15,2,0),VLOOKUP(D400,'Benchmark Index'!$O$6:$P$36,2,0),VLOOKUP(E400,'Benchmark Index'!$S$6:$T$106,2,0),H400),"--")))</f>
        <v>--</v>
      </c>
      <c r="J400" s="661" t="str">
        <f t="shared" si="56"/>
        <v>--</v>
      </c>
      <c r="K400" s="642" t="str">
        <f t="shared" si="59"/>
        <v>--</v>
      </c>
      <c r="L400" s="642" t="str">
        <f t="shared" si="60"/>
        <v>--</v>
      </c>
    </row>
    <row r="401" spans="1:12" x14ac:dyDescent="0.25">
      <c r="A401" s="638"/>
      <c r="B401" s="638"/>
      <c r="C401" s="638"/>
      <c r="D401" s="637"/>
      <c r="E401" s="637"/>
      <c r="G401" s="637"/>
      <c r="H401" s="641"/>
      <c r="I401" s="659" t="str">
        <f>IF(AND(B401='Benchmark Index'!$G$6,A401='Benchmark Index'!$C$6),(IFERROR(_xlfn.TEXTJOIN(,FALSE,VLOOKUP(A401,'Benchmark Index'!$C$6:$D$8,2,0),VLOOKUP(B401,'Benchmark Index'!$G$6:$H$11,2,0),H401),"--")),IF(A401="BS",(IFERROR(_xlfn.TEXTJOIN(,FALSE,VLOOKUP(A401,'Benchmark Index'!$C$6:$D$8,2,0),H401),"--")),IFERROR(_xlfn.TEXTJOIN(,FALSE,VLOOKUP(A401,'Benchmark Index'!$C$6:$D$8,2,0),VLOOKUP(B401,'Benchmark Index'!$G$6:$H$11,2,0),VLOOKUP(C401,'Benchmark Index'!$K$6:$L$15,2,0),VLOOKUP(D401,'Benchmark Index'!$O$6:$P$36,2,0),VLOOKUP(E401,'Benchmark Index'!$S$6:$T$106,2,0),H401),"--")))</f>
        <v>--</v>
      </c>
      <c r="J401" s="661" t="str">
        <f t="shared" si="56"/>
        <v>--</v>
      </c>
      <c r="K401" s="642" t="str">
        <f t="shared" si="59"/>
        <v>--</v>
      </c>
      <c r="L401" s="642" t="str">
        <f t="shared" si="60"/>
        <v>--</v>
      </c>
    </row>
    <row r="402" spans="1:12" x14ac:dyDescent="0.25">
      <c r="A402" s="638"/>
      <c r="B402" s="638"/>
      <c r="C402" s="638"/>
      <c r="D402" s="637"/>
      <c r="E402" s="637"/>
      <c r="G402" s="637"/>
      <c r="H402" s="641"/>
      <c r="I402" s="659" t="str">
        <f>IF(AND(B402='Benchmark Index'!$G$6,A402='Benchmark Index'!$C$6),(IFERROR(_xlfn.TEXTJOIN(,FALSE,VLOOKUP(A402,'Benchmark Index'!$C$6:$D$8,2,0),VLOOKUP(B402,'Benchmark Index'!$G$6:$H$11,2,0),H402),"--")),IF(A402="BS",(IFERROR(_xlfn.TEXTJOIN(,FALSE,VLOOKUP(A402,'Benchmark Index'!$C$6:$D$8,2,0),H402),"--")),IFERROR(_xlfn.TEXTJOIN(,FALSE,VLOOKUP(A402,'Benchmark Index'!$C$6:$D$8,2,0),VLOOKUP(B402,'Benchmark Index'!$G$6:$H$11,2,0),VLOOKUP(C402,'Benchmark Index'!$K$6:$L$15,2,0),VLOOKUP(D402,'Benchmark Index'!$O$6:$P$36,2,0),VLOOKUP(E402,'Benchmark Index'!$S$6:$T$106,2,0),H402),"--")))</f>
        <v>--</v>
      </c>
      <c r="J402" s="661" t="str">
        <f t="shared" si="56"/>
        <v>--</v>
      </c>
      <c r="K402" s="642" t="str">
        <f t="shared" si="59"/>
        <v>--</v>
      </c>
      <c r="L402" s="642" t="str">
        <f t="shared" si="60"/>
        <v>--</v>
      </c>
    </row>
    <row r="403" spans="1:12" x14ac:dyDescent="0.25">
      <c r="A403" s="638"/>
      <c r="B403" s="638"/>
      <c r="C403" s="638"/>
      <c r="D403" s="637"/>
      <c r="E403" s="637"/>
      <c r="G403" s="637"/>
      <c r="H403" s="641"/>
      <c r="I403" s="659" t="str">
        <f>IF(AND(B403='Benchmark Index'!$G$6,A403='Benchmark Index'!$C$6),(IFERROR(_xlfn.TEXTJOIN(,FALSE,VLOOKUP(A403,'Benchmark Index'!$C$6:$D$8,2,0),VLOOKUP(B403,'Benchmark Index'!$G$6:$H$11,2,0),H403),"--")),IF(A403="BS",(IFERROR(_xlfn.TEXTJOIN(,FALSE,VLOOKUP(A403,'Benchmark Index'!$C$6:$D$8,2,0),H403),"--")),IFERROR(_xlfn.TEXTJOIN(,FALSE,VLOOKUP(A403,'Benchmark Index'!$C$6:$D$8,2,0),VLOOKUP(B403,'Benchmark Index'!$G$6:$H$11,2,0),VLOOKUP(C403,'Benchmark Index'!$K$6:$L$15,2,0),VLOOKUP(D403,'Benchmark Index'!$O$6:$P$36,2,0),VLOOKUP(E403,'Benchmark Index'!$S$6:$T$106,2,0),H403),"--")))</f>
        <v>--</v>
      </c>
      <c r="J403" s="661" t="str">
        <f t="shared" si="56"/>
        <v>--</v>
      </c>
      <c r="K403" s="642" t="str">
        <f t="shared" si="59"/>
        <v>--</v>
      </c>
      <c r="L403" s="642" t="str">
        <f t="shared" si="60"/>
        <v>--</v>
      </c>
    </row>
    <row r="404" spans="1:12" x14ac:dyDescent="0.25">
      <c r="A404" s="638"/>
      <c r="B404" s="638"/>
      <c r="C404" s="638"/>
      <c r="D404" s="637"/>
      <c r="E404" s="637"/>
      <c r="G404" s="637"/>
      <c r="H404" s="641"/>
      <c r="I404" s="659" t="str">
        <f>IF(AND(B404='Benchmark Index'!$G$6,A404='Benchmark Index'!$C$6),(IFERROR(_xlfn.TEXTJOIN(,FALSE,VLOOKUP(A404,'Benchmark Index'!$C$6:$D$8,2,0),VLOOKUP(B404,'Benchmark Index'!$G$6:$H$11,2,0),H404),"--")),IF(A404="BS",(IFERROR(_xlfn.TEXTJOIN(,FALSE,VLOOKUP(A404,'Benchmark Index'!$C$6:$D$8,2,0),H404),"--")),IFERROR(_xlfn.TEXTJOIN(,FALSE,VLOOKUP(A404,'Benchmark Index'!$C$6:$D$8,2,0),VLOOKUP(B404,'Benchmark Index'!$G$6:$H$11,2,0),VLOOKUP(C404,'Benchmark Index'!$K$6:$L$15,2,0),VLOOKUP(D404,'Benchmark Index'!$O$6:$P$36,2,0),VLOOKUP(E404,'Benchmark Index'!$S$6:$T$106,2,0),H404),"--")))</f>
        <v>--</v>
      </c>
      <c r="J404" s="661" t="str">
        <f t="shared" si="56"/>
        <v>--</v>
      </c>
      <c r="K404" s="642" t="str">
        <f t="shared" si="59"/>
        <v>--</v>
      </c>
      <c r="L404" s="642" t="str">
        <f t="shared" si="60"/>
        <v>--</v>
      </c>
    </row>
    <row r="405" spans="1:12" x14ac:dyDescent="0.25">
      <c r="A405" s="638"/>
      <c r="B405" s="638"/>
      <c r="C405" s="638"/>
      <c r="D405" s="637"/>
      <c r="E405" s="637"/>
      <c r="G405" s="637"/>
      <c r="H405" s="641"/>
      <c r="I405" s="659" t="str">
        <f>IF(AND(B405='Benchmark Index'!$G$6,A405='Benchmark Index'!$C$6),(IFERROR(_xlfn.TEXTJOIN(,FALSE,VLOOKUP(A405,'Benchmark Index'!$C$6:$D$8,2,0),VLOOKUP(B405,'Benchmark Index'!$G$6:$H$11,2,0),H405),"--")),IF(A405="BS",(IFERROR(_xlfn.TEXTJOIN(,FALSE,VLOOKUP(A405,'Benchmark Index'!$C$6:$D$8,2,0),H405),"--")),IFERROR(_xlfn.TEXTJOIN(,FALSE,VLOOKUP(A405,'Benchmark Index'!$C$6:$D$8,2,0),VLOOKUP(B405,'Benchmark Index'!$G$6:$H$11,2,0),VLOOKUP(C405,'Benchmark Index'!$K$6:$L$15,2,0),VLOOKUP(D405,'Benchmark Index'!$O$6:$P$36,2,0),VLOOKUP(E405,'Benchmark Index'!$S$6:$T$106,2,0),H405),"--")))</f>
        <v>--</v>
      </c>
      <c r="J405" s="661" t="str">
        <f t="shared" si="56"/>
        <v>--</v>
      </c>
      <c r="K405" s="642" t="str">
        <f t="shared" si="59"/>
        <v>--</v>
      </c>
      <c r="L405" s="642" t="str">
        <f t="shared" si="60"/>
        <v>--</v>
      </c>
    </row>
    <row r="406" spans="1:12" x14ac:dyDescent="0.25">
      <c r="A406" s="638"/>
      <c r="B406" s="638"/>
      <c r="C406" s="638"/>
      <c r="D406" s="637"/>
      <c r="E406" s="637"/>
      <c r="G406" s="637"/>
      <c r="H406" s="641"/>
      <c r="I406" s="659" t="str">
        <f>IF(AND(B406='Benchmark Index'!$G$6,A406='Benchmark Index'!$C$6),(IFERROR(_xlfn.TEXTJOIN(,FALSE,VLOOKUP(A406,'Benchmark Index'!$C$6:$D$8,2,0),VLOOKUP(B406,'Benchmark Index'!$G$6:$H$11,2,0),H406),"--")),IF(A406="BS",(IFERROR(_xlfn.TEXTJOIN(,FALSE,VLOOKUP(A406,'Benchmark Index'!$C$6:$D$8,2,0),H406),"--")),IFERROR(_xlfn.TEXTJOIN(,FALSE,VLOOKUP(A406,'Benchmark Index'!$C$6:$D$8,2,0),VLOOKUP(B406,'Benchmark Index'!$G$6:$H$11,2,0),VLOOKUP(C406,'Benchmark Index'!$K$6:$L$15,2,0),VLOOKUP(D406,'Benchmark Index'!$O$6:$P$36,2,0),VLOOKUP(E406,'Benchmark Index'!$S$6:$T$106,2,0),H406),"--")))</f>
        <v>--</v>
      </c>
      <c r="J406" s="661" t="str">
        <f t="shared" si="56"/>
        <v>--</v>
      </c>
      <c r="K406" s="642" t="str">
        <f t="shared" si="59"/>
        <v>--</v>
      </c>
      <c r="L406" s="642" t="str">
        <f t="shared" si="60"/>
        <v>--</v>
      </c>
    </row>
    <row r="407" spans="1:12" x14ac:dyDescent="0.25">
      <c r="A407" s="638"/>
      <c r="B407" s="638"/>
      <c r="C407" s="638"/>
      <c r="D407" s="637"/>
      <c r="E407" s="637"/>
      <c r="G407" s="637"/>
      <c r="H407" s="641"/>
      <c r="I407" s="659" t="str">
        <f>IF(AND(B407='Benchmark Index'!$G$6,A407='Benchmark Index'!$C$6),(IFERROR(_xlfn.TEXTJOIN(,FALSE,VLOOKUP(A407,'Benchmark Index'!$C$6:$D$8,2,0),VLOOKUP(B407,'Benchmark Index'!$G$6:$H$11,2,0),H407),"--")),IF(A407="BS",(IFERROR(_xlfn.TEXTJOIN(,FALSE,VLOOKUP(A407,'Benchmark Index'!$C$6:$D$8,2,0),H407),"--")),IFERROR(_xlfn.TEXTJOIN(,FALSE,VLOOKUP(A407,'Benchmark Index'!$C$6:$D$8,2,0),VLOOKUP(B407,'Benchmark Index'!$G$6:$H$11,2,0),VLOOKUP(C407,'Benchmark Index'!$K$6:$L$15,2,0),VLOOKUP(D407,'Benchmark Index'!$O$6:$P$36,2,0),VLOOKUP(E407,'Benchmark Index'!$S$6:$T$106,2,0),H407),"--")))</f>
        <v>--</v>
      </c>
      <c r="J407" s="661" t="str">
        <f t="shared" ref="J407:J430" si="61">IFERROR(VALUE(I407),"--")</f>
        <v>--</v>
      </c>
      <c r="K407" s="642" t="str">
        <f t="shared" si="59"/>
        <v>--</v>
      </c>
      <c r="L407" s="642" t="str">
        <f t="shared" si="60"/>
        <v>--</v>
      </c>
    </row>
    <row r="408" spans="1:12" x14ac:dyDescent="0.25">
      <c r="A408" s="638"/>
      <c r="B408" s="638"/>
      <c r="C408" s="638"/>
      <c r="D408" s="637"/>
      <c r="E408" s="637"/>
      <c r="G408" s="637"/>
      <c r="H408" s="641"/>
      <c r="I408" s="659" t="str">
        <f>IF(AND(B408='Benchmark Index'!$G$6,A408='Benchmark Index'!$C$6),(IFERROR(_xlfn.TEXTJOIN(,FALSE,VLOOKUP(A408,'Benchmark Index'!$C$6:$D$8,2,0),VLOOKUP(B408,'Benchmark Index'!$G$6:$H$11,2,0),H408),"--")),IF(A408="BS",(IFERROR(_xlfn.TEXTJOIN(,FALSE,VLOOKUP(A408,'Benchmark Index'!$C$6:$D$8,2,0),H408),"--")),IFERROR(_xlfn.TEXTJOIN(,FALSE,VLOOKUP(A408,'Benchmark Index'!$C$6:$D$8,2,0),VLOOKUP(B408,'Benchmark Index'!$G$6:$H$11,2,0),VLOOKUP(C408,'Benchmark Index'!$K$6:$L$15,2,0),VLOOKUP(D408,'Benchmark Index'!$O$6:$P$36,2,0),VLOOKUP(E408,'Benchmark Index'!$S$6:$T$106,2,0),H408),"--")))</f>
        <v>--</v>
      </c>
      <c r="J408" s="661" t="str">
        <f t="shared" si="61"/>
        <v>--</v>
      </c>
      <c r="K408" s="642" t="str">
        <f t="shared" si="59"/>
        <v>--</v>
      </c>
      <c r="L408" s="642" t="str">
        <f t="shared" si="60"/>
        <v>--</v>
      </c>
    </row>
    <row r="409" spans="1:12" x14ac:dyDescent="0.25">
      <c r="A409" s="638"/>
      <c r="B409" s="638"/>
      <c r="C409" s="638"/>
      <c r="D409" s="637"/>
      <c r="E409" s="637"/>
      <c r="G409" s="637"/>
      <c r="H409" s="641"/>
      <c r="I409" s="659" t="str">
        <f>IF(AND(B409='Benchmark Index'!$G$6,A409='Benchmark Index'!$C$6),(IFERROR(_xlfn.TEXTJOIN(,FALSE,VLOOKUP(A409,'Benchmark Index'!$C$6:$D$8,2,0),VLOOKUP(B409,'Benchmark Index'!$G$6:$H$11,2,0),H409),"--")),IF(A409="BS",(IFERROR(_xlfn.TEXTJOIN(,FALSE,VLOOKUP(A409,'Benchmark Index'!$C$6:$D$8,2,0),H409),"--")),IFERROR(_xlfn.TEXTJOIN(,FALSE,VLOOKUP(A409,'Benchmark Index'!$C$6:$D$8,2,0),VLOOKUP(B409,'Benchmark Index'!$G$6:$H$11,2,0),VLOOKUP(C409,'Benchmark Index'!$K$6:$L$15,2,0),VLOOKUP(D409,'Benchmark Index'!$O$6:$P$36,2,0),VLOOKUP(E409,'Benchmark Index'!$S$6:$T$106,2,0),H409),"--")))</f>
        <v>--</v>
      </c>
      <c r="J409" s="661" t="str">
        <f t="shared" si="61"/>
        <v>--</v>
      </c>
      <c r="K409" s="642" t="str">
        <f t="shared" si="59"/>
        <v>--</v>
      </c>
      <c r="L409" s="642" t="str">
        <f t="shared" si="60"/>
        <v>--</v>
      </c>
    </row>
    <row r="410" spans="1:12" x14ac:dyDescent="0.25">
      <c r="A410" s="638"/>
      <c r="B410" s="638"/>
      <c r="C410" s="638"/>
      <c r="D410" s="637"/>
      <c r="E410" s="637"/>
      <c r="G410" s="637"/>
      <c r="H410" s="641"/>
      <c r="I410" s="659" t="str">
        <f>IF(AND(B410='Benchmark Index'!$G$6,A410='Benchmark Index'!$C$6),(IFERROR(_xlfn.TEXTJOIN(,FALSE,VLOOKUP(A410,'Benchmark Index'!$C$6:$D$8,2,0),VLOOKUP(B410,'Benchmark Index'!$G$6:$H$11,2,0),H410),"--")),IF(A410="BS",(IFERROR(_xlfn.TEXTJOIN(,FALSE,VLOOKUP(A410,'Benchmark Index'!$C$6:$D$8,2,0),H410),"--")),IFERROR(_xlfn.TEXTJOIN(,FALSE,VLOOKUP(A410,'Benchmark Index'!$C$6:$D$8,2,0),VLOOKUP(B410,'Benchmark Index'!$G$6:$H$11,2,0),VLOOKUP(C410,'Benchmark Index'!$K$6:$L$15,2,0),VLOOKUP(D410,'Benchmark Index'!$O$6:$P$36,2,0),VLOOKUP(E410,'Benchmark Index'!$S$6:$T$106,2,0),H410),"--")))</f>
        <v>--</v>
      </c>
      <c r="J410" s="661" t="str">
        <f t="shared" si="61"/>
        <v>--</v>
      </c>
      <c r="K410" s="642" t="str">
        <f t="shared" si="59"/>
        <v>--</v>
      </c>
      <c r="L410" s="642" t="str">
        <f t="shared" si="60"/>
        <v>--</v>
      </c>
    </row>
    <row r="411" spans="1:12" x14ac:dyDescent="0.25">
      <c r="A411" s="638"/>
      <c r="B411" s="638"/>
      <c r="C411" s="638"/>
      <c r="D411" s="637"/>
      <c r="E411" s="637"/>
      <c r="G411" s="637"/>
      <c r="H411" s="641"/>
      <c r="I411" s="659" t="str">
        <f>IF(AND(B411='Benchmark Index'!$G$6,A411='Benchmark Index'!$C$6),(IFERROR(_xlfn.TEXTJOIN(,FALSE,VLOOKUP(A411,'Benchmark Index'!$C$6:$D$8,2,0),VLOOKUP(B411,'Benchmark Index'!$G$6:$H$11,2,0),H411),"--")),IF(A411="BS",(IFERROR(_xlfn.TEXTJOIN(,FALSE,VLOOKUP(A411,'Benchmark Index'!$C$6:$D$8,2,0),H411),"--")),IFERROR(_xlfn.TEXTJOIN(,FALSE,VLOOKUP(A411,'Benchmark Index'!$C$6:$D$8,2,0),VLOOKUP(B411,'Benchmark Index'!$G$6:$H$11,2,0),VLOOKUP(C411,'Benchmark Index'!$K$6:$L$15,2,0),VLOOKUP(D411,'Benchmark Index'!$O$6:$P$36,2,0),VLOOKUP(E411,'Benchmark Index'!$S$6:$T$106,2,0),H411),"--")))</f>
        <v>--</v>
      </c>
      <c r="J411" s="661" t="str">
        <f t="shared" si="61"/>
        <v>--</v>
      </c>
      <c r="K411" s="642" t="str">
        <f t="shared" si="59"/>
        <v>--</v>
      </c>
      <c r="L411" s="642" t="str">
        <f t="shared" si="60"/>
        <v>--</v>
      </c>
    </row>
    <row r="412" spans="1:12" x14ac:dyDescent="0.25">
      <c r="A412" s="638"/>
      <c r="B412" s="638"/>
      <c r="C412" s="638"/>
      <c r="D412" s="637"/>
      <c r="E412" s="637"/>
      <c r="G412" s="637"/>
      <c r="H412" s="641"/>
      <c r="I412" s="659" t="str">
        <f>IF(AND(B412='Benchmark Index'!$G$6,A412='Benchmark Index'!$C$6),(IFERROR(_xlfn.TEXTJOIN(,FALSE,VLOOKUP(A412,'Benchmark Index'!$C$6:$D$8,2,0),VLOOKUP(B412,'Benchmark Index'!$G$6:$H$11,2,0),H412),"--")),IF(A412="BS",(IFERROR(_xlfn.TEXTJOIN(,FALSE,VLOOKUP(A412,'Benchmark Index'!$C$6:$D$8,2,0),H412),"--")),IFERROR(_xlfn.TEXTJOIN(,FALSE,VLOOKUP(A412,'Benchmark Index'!$C$6:$D$8,2,0),VLOOKUP(B412,'Benchmark Index'!$G$6:$H$11,2,0),VLOOKUP(C412,'Benchmark Index'!$K$6:$L$15,2,0),VLOOKUP(D412,'Benchmark Index'!$O$6:$P$36,2,0),VLOOKUP(E412,'Benchmark Index'!$S$6:$T$106,2,0),H412),"--")))</f>
        <v>--</v>
      </c>
      <c r="J412" s="661" t="str">
        <f t="shared" si="61"/>
        <v>--</v>
      </c>
      <c r="K412" s="642" t="str">
        <f t="shared" si="59"/>
        <v>--</v>
      </c>
      <c r="L412" s="642" t="str">
        <f t="shared" si="60"/>
        <v>--</v>
      </c>
    </row>
    <row r="413" spans="1:12" x14ac:dyDescent="0.25">
      <c r="A413" s="638"/>
      <c r="B413" s="638"/>
      <c r="C413" s="638"/>
      <c r="D413" s="637"/>
      <c r="E413" s="637"/>
      <c r="G413" s="637"/>
      <c r="H413" s="641"/>
      <c r="I413" s="659" t="str">
        <f>IF(AND(B413='Benchmark Index'!$G$6,A413='Benchmark Index'!$C$6),(IFERROR(_xlfn.TEXTJOIN(,FALSE,VLOOKUP(A413,'Benchmark Index'!$C$6:$D$8,2,0),VLOOKUP(B413,'Benchmark Index'!$G$6:$H$11,2,0),H413),"--")),IF(A413="BS",(IFERROR(_xlfn.TEXTJOIN(,FALSE,VLOOKUP(A413,'Benchmark Index'!$C$6:$D$8,2,0),H413),"--")),IFERROR(_xlfn.TEXTJOIN(,FALSE,VLOOKUP(A413,'Benchmark Index'!$C$6:$D$8,2,0),VLOOKUP(B413,'Benchmark Index'!$G$6:$H$11,2,0),VLOOKUP(C413,'Benchmark Index'!$K$6:$L$15,2,0),VLOOKUP(D413,'Benchmark Index'!$O$6:$P$36,2,0),VLOOKUP(E413,'Benchmark Index'!$S$6:$T$106,2,0),H413),"--")))</f>
        <v>--</v>
      </c>
      <c r="J413" s="661" t="str">
        <f t="shared" si="61"/>
        <v>--</v>
      </c>
      <c r="K413" s="642" t="str">
        <f t="shared" si="59"/>
        <v>--</v>
      </c>
      <c r="L413" s="642" t="str">
        <f t="shared" si="60"/>
        <v>--</v>
      </c>
    </row>
    <row r="414" spans="1:12" x14ac:dyDescent="0.25">
      <c r="A414" s="638"/>
      <c r="B414" s="638"/>
      <c r="C414" s="638"/>
      <c r="D414" s="637"/>
      <c r="E414" s="637"/>
      <c r="G414" s="637"/>
      <c r="H414" s="641"/>
      <c r="I414" s="659" t="str">
        <f>IF(AND(B414='Benchmark Index'!$G$6,A414='Benchmark Index'!$C$6),(IFERROR(_xlfn.TEXTJOIN(,FALSE,VLOOKUP(A414,'Benchmark Index'!$C$6:$D$8,2,0),VLOOKUP(B414,'Benchmark Index'!$G$6:$H$11,2,0),H414),"--")),IF(A414="BS",(IFERROR(_xlfn.TEXTJOIN(,FALSE,VLOOKUP(A414,'Benchmark Index'!$C$6:$D$8,2,0),H414),"--")),IFERROR(_xlfn.TEXTJOIN(,FALSE,VLOOKUP(A414,'Benchmark Index'!$C$6:$D$8,2,0),VLOOKUP(B414,'Benchmark Index'!$G$6:$H$11,2,0),VLOOKUP(C414,'Benchmark Index'!$K$6:$L$15,2,0),VLOOKUP(D414,'Benchmark Index'!$O$6:$P$36,2,0),VLOOKUP(E414,'Benchmark Index'!$S$6:$T$106,2,0),H414),"--")))</f>
        <v>--</v>
      </c>
      <c r="J414" s="661" t="str">
        <f t="shared" si="61"/>
        <v>--</v>
      </c>
      <c r="K414" s="642" t="str">
        <f t="shared" si="59"/>
        <v>--</v>
      </c>
      <c r="L414" s="642" t="str">
        <f t="shared" si="60"/>
        <v>--</v>
      </c>
    </row>
    <row r="415" spans="1:12" x14ac:dyDescent="0.25">
      <c r="A415" s="638"/>
      <c r="B415" s="638"/>
      <c r="C415" s="638"/>
      <c r="D415" s="637"/>
      <c r="E415" s="637"/>
      <c r="G415" s="637"/>
      <c r="H415" s="641"/>
      <c r="I415" s="659" t="str">
        <f>IF(AND(B415='Benchmark Index'!$G$6,A415='Benchmark Index'!$C$6),(IFERROR(_xlfn.TEXTJOIN(,FALSE,VLOOKUP(A415,'Benchmark Index'!$C$6:$D$8,2,0),VLOOKUP(B415,'Benchmark Index'!$G$6:$H$11,2,0),H415),"--")),IF(A415="BS",(IFERROR(_xlfn.TEXTJOIN(,FALSE,VLOOKUP(A415,'Benchmark Index'!$C$6:$D$8,2,0),H415),"--")),IFERROR(_xlfn.TEXTJOIN(,FALSE,VLOOKUP(A415,'Benchmark Index'!$C$6:$D$8,2,0),VLOOKUP(B415,'Benchmark Index'!$G$6:$H$11,2,0),VLOOKUP(C415,'Benchmark Index'!$K$6:$L$15,2,0),VLOOKUP(D415,'Benchmark Index'!$O$6:$P$36,2,0),VLOOKUP(E415,'Benchmark Index'!$S$6:$T$106,2,0),H415),"--")))</f>
        <v>--</v>
      </c>
      <c r="J415" s="661" t="str">
        <f t="shared" si="61"/>
        <v>--</v>
      </c>
      <c r="K415" s="642" t="str">
        <f t="shared" si="59"/>
        <v>--</v>
      </c>
      <c r="L415" s="642" t="str">
        <f t="shared" si="60"/>
        <v>--</v>
      </c>
    </row>
    <row r="416" spans="1:12" x14ac:dyDescent="0.25">
      <c r="A416" s="638"/>
      <c r="B416" s="638"/>
      <c r="C416" s="638"/>
      <c r="D416" s="637"/>
      <c r="E416" s="637"/>
      <c r="G416" s="637"/>
      <c r="H416" s="641"/>
      <c r="I416" s="659" t="str">
        <f>IF(AND(B416='Benchmark Index'!$G$6,A416='Benchmark Index'!$C$6),(IFERROR(_xlfn.TEXTJOIN(,FALSE,VLOOKUP(A416,'Benchmark Index'!$C$6:$D$8,2,0),VLOOKUP(B416,'Benchmark Index'!$G$6:$H$11,2,0),H416),"--")),IF(A416="BS",(IFERROR(_xlfn.TEXTJOIN(,FALSE,VLOOKUP(A416,'Benchmark Index'!$C$6:$D$8,2,0),H416),"--")),IFERROR(_xlfn.TEXTJOIN(,FALSE,VLOOKUP(A416,'Benchmark Index'!$C$6:$D$8,2,0),VLOOKUP(B416,'Benchmark Index'!$G$6:$H$11,2,0),VLOOKUP(C416,'Benchmark Index'!$K$6:$L$15,2,0),VLOOKUP(D416,'Benchmark Index'!$O$6:$P$36,2,0),VLOOKUP(E416,'Benchmark Index'!$S$6:$T$106,2,0),H416),"--")))</f>
        <v>--</v>
      </c>
      <c r="J416" s="661" t="str">
        <f t="shared" si="61"/>
        <v>--</v>
      </c>
      <c r="K416" s="642" t="str">
        <f t="shared" si="59"/>
        <v>--</v>
      </c>
      <c r="L416" s="642" t="str">
        <f t="shared" si="60"/>
        <v>--</v>
      </c>
    </row>
    <row r="417" spans="1:12" x14ac:dyDescent="0.25">
      <c r="A417" s="638"/>
      <c r="B417" s="638"/>
      <c r="C417" s="638"/>
      <c r="D417" s="637"/>
      <c r="E417" s="637"/>
      <c r="G417" s="637"/>
      <c r="H417" s="641"/>
      <c r="I417" s="659" t="str">
        <f>IF(AND(B417='Benchmark Index'!$G$6,A417='Benchmark Index'!$C$6),(IFERROR(_xlfn.TEXTJOIN(,FALSE,VLOOKUP(A417,'Benchmark Index'!$C$6:$D$8,2,0),VLOOKUP(B417,'Benchmark Index'!$G$6:$H$11,2,0),H417),"--")),IF(A417="BS",(IFERROR(_xlfn.TEXTJOIN(,FALSE,VLOOKUP(A417,'Benchmark Index'!$C$6:$D$8,2,0),H417),"--")),IFERROR(_xlfn.TEXTJOIN(,FALSE,VLOOKUP(A417,'Benchmark Index'!$C$6:$D$8,2,0),VLOOKUP(B417,'Benchmark Index'!$G$6:$H$11,2,0),VLOOKUP(C417,'Benchmark Index'!$K$6:$L$15,2,0),VLOOKUP(D417,'Benchmark Index'!$O$6:$P$36,2,0),VLOOKUP(E417,'Benchmark Index'!$S$6:$T$106,2,0),H417),"--")))</f>
        <v>--</v>
      </c>
      <c r="J417" s="661" t="str">
        <f t="shared" si="61"/>
        <v>--</v>
      </c>
      <c r="K417" s="642" t="str">
        <f t="shared" si="59"/>
        <v>--</v>
      </c>
      <c r="L417" s="642" t="str">
        <f t="shared" si="60"/>
        <v>--</v>
      </c>
    </row>
    <row r="418" spans="1:12" x14ac:dyDescent="0.25">
      <c r="A418" s="638"/>
      <c r="B418" s="638"/>
      <c r="C418" s="638"/>
      <c r="D418" s="637"/>
      <c r="E418" s="637"/>
      <c r="G418" s="637"/>
      <c r="H418" s="641"/>
      <c r="I418" s="659" t="str">
        <f>IF(AND(B418='Benchmark Index'!$G$6,A418='Benchmark Index'!$C$6),(IFERROR(_xlfn.TEXTJOIN(,FALSE,VLOOKUP(A418,'Benchmark Index'!$C$6:$D$8,2,0),VLOOKUP(B418,'Benchmark Index'!$G$6:$H$11,2,0),H418),"--")),IF(A418="BS",(IFERROR(_xlfn.TEXTJOIN(,FALSE,VLOOKUP(A418,'Benchmark Index'!$C$6:$D$8,2,0),H418),"--")),IFERROR(_xlfn.TEXTJOIN(,FALSE,VLOOKUP(A418,'Benchmark Index'!$C$6:$D$8,2,0),VLOOKUP(B418,'Benchmark Index'!$G$6:$H$11,2,0),VLOOKUP(C418,'Benchmark Index'!$K$6:$L$15,2,0),VLOOKUP(D418,'Benchmark Index'!$O$6:$P$36,2,0),VLOOKUP(E418,'Benchmark Index'!$S$6:$T$106,2,0),H418),"--")))</f>
        <v>--</v>
      </c>
      <c r="J418" s="661" t="str">
        <f t="shared" si="61"/>
        <v>--</v>
      </c>
      <c r="K418" s="642" t="str">
        <f t="shared" si="59"/>
        <v>--</v>
      </c>
      <c r="L418" s="642" t="str">
        <f t="shared" si="60"/>
        <v>--</v>
      </c>
    </row>
    <row r="419" spans="1:12" x14ac:dyDescent="0.25">
      <c r="A419" s="638"/>
      <c r="B419" s="638"/>
      <c r="C419" s="638"/>
      <c r="D419" s="637"/>
      <c r="E419" s="637"/>
      <c r="G419" s="637"/>
      <c r="H419" s="641"/>
      <c r="I419" s="659" t="str">
        <f>IF(AND(B419='Benchmark Index'!$G$6,A419='Benchmark Index'!$C$6),(IFERROR(_xlfn.TEXTJOIN(,FALSE,VLOOKUP(A419,'Benchmark Index'!$C$6:$D$8,2,0),VLOOKUP(B419,'Benchmark Index'!$G$6:$H$11,2,0),H419),"--")),IF(A419="BS",(IFERROR(_xlfn.TEXTJOIN(,FALSE,VLOOKUP(A419,'Benchmark Index'!$C$6:$D$8,2,0),H419),"--")),IFERROR(_xlfn.TEXTJOIN(,FALSE,VLOOKUP(A419,'Benchmark Index'!$C$6:$D$8,2,0),VLOOKUP(B419,'Benchmark Index'!$G$6:$H$11,2,0),VLOOKUP(C419,'Benchmark Index'!$K$6:$L$15,2,0),VLOOKUP(D419,'Benchmark Index'!$O$6:$P$36,2,0),VLOOKUP(E419,'Benchmark Index'!$S$6:$T$106,2,0),H419),"--")))</f>
        <v>--</v>
      </c>
      <c r="J419" s="661" t="str">
        <f t="shared" si="61"/>
        <v>--</v>
      </c>
      <c r="K419" s="642" t="str">
        <f t="shared" si="59"/>
        <v>--</v>
      </c>
      <c r="L419" s="642" t="str">
        <f t="shared" si="60"/>
        <v>--</v>
      </c>
    </row>
    <row r="420" spans="1:12" x14ac:dyDescent="0.25">
      <c r="A420" s="638"/>
      <c r="B420" s="638"/>
      <c r="C420" s="638"/>
      <c r="D420" s="637"/>
      <c r="E420" s="637"/>
      <c r="G420" s="637"/>
      <c r="H420" s="641"/>
      <c r="I420" s="659" t="str">
        <f>IF(AND(B420='Benchmark Index'!$G$6,A420='Benchmark Index'!$C$6),(IFERROR(_xlfn.TEXTJOIN(,FALSE,VLOOKUP(A420,'Benchmark Index'!$C$6:$D$8,2,0),VLOOKUP(B420,'Benchmark Index'!$G$6:$H$11,2,0),H420),"--")),IF(A420="BS",(IFERROR(_xlfn.TEXTJOIN(,FALSE,VLOOKUP(A420,'Benchmark Index'!$C$6:$D$8,2,0),H420),"--")),IFERROR(_xlfn.TEXTJOIN(,FALSE,VLOOKUP(A420,'Benchmark Index'!$C$6:$D$8,2,0),VLOOKUP(B420,'Benchmark Index'!$G$6:$H$11,2,0),VLOOKUP(C420,'Benchmark Index'!$K$6:$L$15,2,0),VLOOKUP(D420,'Benchmark Index'!$O$6:$P$36,2,0),VLOOKUP(E420,'Benchmark Index'!$S$6:$T$106,2,0),H420),"--")))</f>
        <v>--</v>
      </c>
      <c r="J420" s="661" t="str">
        <f t="shared" si="61"/>
        <v>--</v>
      </c>
      <c r="K420" s="642" t="str">
        <f t="shared" si="59"/>
        <v>--</v>
      </c>
      <c r="L420" s="642" t="str">
        <f t="shared" si="60"/>
        <v>--</v>
      </c>
    </row>
    <row r="421" spans="1:12" x14ac:dyDescent="0.25">
      <c r="A421" s="638"/>
      <c r="B421" s="638"/>
      <c r="C421" s="638"/>
      <c r="D421" s="637"/>
      <c r="E421" s="637"/>
      <c r="G421" s="637"/>
      <c r="H421" s="641"/>
      <c r="I421" s="659" t="str">
        <f>IF(AND(B421='Benchmark Index'!$G$6,A421='Benchmark Index'!$C$6),(IFERROR(_xlfn.TEXTJOIN(,FALSE,VLOOKUP(A421,'Benchmark Index'!$C$6:$D$8,2,0),VLOOKUP(B421,'Benchmark Index'!$G$6:$H$11,2,0),H421),"--")),IF(A421="BS",(IFERROR(_xlfn.TEXTJOIN(,FALSE,VLOOKUP(A421,'Benchmark Index'!$C$6:$D$8,2,0),H421),"--")),IFERROR(_xlfn.TEXTJOIN(,FALSE,VLOOKUP(A421,'Benchmark Index'!$C$6:$D$8,2,0),VLOOKUP(B421,'Benchmark Index'!$G$6:$H$11,2,0),VLOOKUP(C421,'Benchmark Index'!$K$6:$L$15,2,0),VLOOKUP(D421,'Benchmark Index'!$O$6:$P$36,2,0),VLOOKUP(E421,'Benchmark Index'!$S$6:$T$106,2,0),H421),"--")))</f>
        <v>--</v>
      </c>
      <c r="J421" s="661" t="str">
        <f t="shared" si="61"/>
        <v>--</v>
      </c>
      <c r="K421" s="642" t="str">
        <f t="shared" si="59"/>
        <v>--</v>
      </c>
      <c r="L421" s="642" t="str">
        <f t="shared" si="60"/>
        <v>--</v>
      </c>
    </row>
    <row r="422" spans="1:12" x14ac:dyDescent="0.25">
      <c r="A422" s="638"/>
      <c r="B422" s="638"/>
      <c r="C422" s="638"/>
      <c r="D422" s="637"/>
      <c r="E422" s="637"/>
      <c r="G422" s="637"/>
      <c r="H422" s="641"/>
      <c r="I422" s="659" t="str">
        <f>IF(AND(B422='Benchmark Index'!$G$6,A422='Benchmark Index'!$C$6),(IFERROR(_xlfn.TEXTJOIN(,FALSE,VLOOKUP(A422,'Benchmark Index'!$C$6:$D$8,2,0),VLOOKUP(B422,'Benchmark Index'!$G$6:$H$11,2,0),H422),"--")),IF(A422="BS",(IFERROR(_xlfn.TEXTJOIN(,FALSE,VLOOKUP(A422,'Benchmark Index'!$C$6:$D$8,2,0),H422),"--")),IFERROR(_xlfn.TEXTJOIN(,FALSE,VLOOKUP(A422,'Benchmark Index'!$C$6:$D$8,2,0),VLOOKUP(B422,'Benchmark Index'!$G$6:$H$11,2,0),VLOOKUP(C422,'Benchmark Index'!$K$6:$L$15,2,0),VLOOKUP(D422,'Benchmark Index'!$O$6:$P$36,2,0),VLOOKUP(E422,'Benchmark Index'!$S$6:$T$106,2,0),H422),"--")))</f>
        <v>--</v>
      </c>
      <c r="J422" s="661" t="str">
        <f t="shared" si="61"/>
        <v>--</v>
      </c>
      <c r="K422" s="642" t="str">
        <f t="shared" si="59"/>
        <v>--</v>
      </c>
      <c r="L422" s="642" t="str">
        <f t="shared" si="60"/>
        <v>--</v>
      </c>
    </row>
    <row r="423" spans="1:12" x14ac:dyDescent="0.25">
      <c r="A423" s="638"/>
      <c r="B423" s="638"/>
      <c r="C423" s="638"/>
      <c r="D423" s="637"/>
      <c r="E423" s="637"/>
      <c r="G423" s="637"/>
      <c r="H423" s="641"/>
      <c r="I423" s="659" t="str">
        <f>IF(AND(B423='Benchmark Index'!$G$6,A423='Benchmark Index'!$C$6),(IFERROR(_xlfn.TEXTJOIN(,FALSE,VLOOKUP(A423,'Benchmark Index'!$C$6:$D$8,2,0),VLOOKUP(B423,'Benchmark Index'!$G$6:$H$11,2,0),H423),"--")),IF(A423="BS",(IFERROR(_xlfn.TEXTJOIN(,FALSE,VLOOKUP(A423,'Benchmark Index'!$C$6:$D$8,2,0),H423),"--")),IFERROR(_xlfn.TEXTJOIN(,FALSE,VLOOKUP(A423,'Benchmark Index'!$C$6:$D$8,2,0),VLOOKUP(B423,'Benchmark Index'!$G$6:$H$11,2,0),VLOOKUP(C423,'Benchmark Index'!$K$6:$L$15,2,0),VLOOKUP(D423,'Benchmark Index'!$O$6:$P$36,2,0),VLOOKUP(E423,'Benchmark Index'!$S$6:$T$106,2,0),H423),"--")))</f>
        <v>--</v>
      </c>
      <c r="J423" s="661" t="str">
        <f t="shared" si="61"/>
        <v>--</v>
      </c>
      <c r="K423" s="642" t="str">
        <f t="shared" si="59"/>
        <v>--</v>
      </c>
      <c r="L423" s="642" t="str">
        <f t="shared" si="60"/>
        <v>--</v>
      </c>
    </row>
    <row r="424" spans="1:12" x14ac:dyDescent="0.25">
      <c r="A424" s="638"/>
      <c r="B424" s="638"/>
      <c r="C424" s="638"/>
      <c r="D424" s="637"/>
      <c r="E424" s="637"/>
      <c r="G424" s="637"/>
      <c r="H424" s="641"/>
      <c r="I424" s="659" t="str">
        <f>IF(AND(B424='Benchmark Index'!$G$6,A424='Benchmark Index'!$C$6),(IFERROR(_xlfn.TEXTJOIN(,FALSE,VLOOKUP(A424,'Benchmark Index'!$C$6:$D$8,2,0),VLOOKUP(B424,'Benchmark Index'!$G$6:$H$11,2,0),H424),"--")),IF(A424="BS",(IFERROR(_xlfn.TEXTJOIN(,FALSE,VLOOKUP(A424,'Benchmark Index'!$C$6:$D$8,2,0),H424),"--")),IFERROR(_xlfn.TEXTJOIN(,FALSE,VLOOKUP(A424,'Benchmark Index'!$C$6:$D$8,2,0),VLOOKUP(B424,'Benchmark Index'!$G$6:$H$11,2,0),VLOOKUP(C424,'Benchmark Index'!$K$6:$L$15,2,0),VLOOKUP(D424,'Benchmark Index'!$O$6:$P$36,2,0),VLOOKUP(E424,'Benchmark Index'!$S$6:$T$106,2,0),H424),"--")))</f>
        <v>--</v>
      </c>
      <c r="J424" s="661" t="str">
        <f t="shared" si="61"/>
        <v>--</v>
      </c>
      <c r="K424" s="642" t="str">
        <f t="shared" si="59"/>
        <v>--</v>
      </c>
      <c r="L424" s="642" t="str">
        <f t="shared" si="60"/>
        <v>--</v>
      </c>
    </row>
    <row r="425" spans="1:12" x14ac:dyDescent="0.25">
      <c r="A425" s="638"/>
      <c r="B425" s="638"/>
      <c r="C425" s="638"/>
      <c r="D425" s="637"/>
      <c r="E425" s="637"/>
      <c r="G425" s="637"/>
      <c r="H425" s="641"/>
      <c r="I425" s="659" t="str">
        <f>IF(AND(B425='Benchmark Index'!$G$6,A425='Benchmark Index'!$C$6),(IFERROR(_xlfn.TEXTJOIN(,FALSE,VLOOKUP(A425,'Benchmark Index'!$C$6:$D$8,2,0),VLOOKUP(B425,'Benchmark Index'!$G$6:$H$11,2,0),H425),"--")),IF(A425="BS",(IFERROR(_xlfn.TEXTJOIN(,FALSE,VLOOKUP(A425,'Benchmark Index'!$C$6:$D$8,2,0),H425),"--")),IFERROR(_xlfn.TEXTJOIN(,FALSE,VLOOKUP(A425,'Benchmark Index'!$C$6:$D$8,2,0),VLOOKUP(B425,'Benchmark Index'!$G$6:$H$11,2,0),VLOOKUP(C425,'Benchmark Index'!$K$6:$L$15,2,0),VLOOKUP(D425,'Benchmark Index'!$O$6:$P$36,2,0),VLOOKUP(E425,'Benchmark Index'!$S$6:$T$106,2,0),H425),"--")))</f>
        <v>--</v>
      </c>
      <c r="J425" s="661" t="str">
        <f t="shared" si="61"/>
        <v>--</v>
      </c>
      <c r="K425" s="642" t="str">
        <f t="shared" si="59"/>
        <v>--</v>
      </c>
      <c r="L425" s="642" t="str">
        <f t="shared" si="60"/>
        <v>--</v>
      </c>
    </row>
    <row r="426" spans="1:12" x14ac:dyDescent="0.25">
      <c r="A426" s="638"/>
      <c r="B426" s="638"/>
      <c r="C426" s="638"/>
      <c r="D426" s="637"/>
      <c r="E426" s="637"/>
      <c r="G426" s="637"/>
      <c r="H426" s="641"/>
      <c r="I426" s="659" t="str">
        <f>IF(AND(B426='Benchmark Index'!$G$6,A426='Benchmark Index'!$C$6),(IFERROR(_xlfn.TEXTJOIN(,FALSE,VLOOKUP(A426,'Benchmark Index'!$C$6:$D$8,2,0),VLOOKUP(B426,'Benchmark Index'!$G$6:$H$11,2,0),H426),"--")),IF(A426="BS",(IFERROR(_xlfn.TEXTJOIN(,FALSE,VLOOKUP(A426,'Benchmark Index'!$C$6:$D$8,2,0),H426),"--")),IFERROR(_xlfn.TEXTJOIN(,FALSE,VLOOKUP(A426,'Benchmark Index'!$C$6:$D$8,2,0),VLOOKUP(B426,'Benchmark Index'!$G$6:$H$11,2,0),VLOOKUP(C426,'Benchmark Index'!$K$6:$L$15,2,0),VLOOKUP(D426,'Benchmark Index'!$O$6:$P$36,2,0),VLOOKUP(E426,'Benchmark Index'!$S$6:$T$106,2,0),H426),"--")))</f>
        <v>--</v>
      </c>
      <c r="J426" s="661" t="str">
        <f t="shared" si="61"/>
        <v>--</v>
      </c>
      <c r="K426" s="642" t="str">
        <f t="shared" si="59"/>
        <v>--</v>
      </c>
      <c r="L426" s="642" t="str">
        <f t="shared" si="60"/>
        <v>--</v>
      </c>
    </row>
    <row r="427" spans="1:12" x14ac:dyDescent="0.25">
      <c r="A427" s="638"/>
      <c r="B427" s="638"/>
      <c r="C427" s="638"/>
      <c r="D427" s="637"/>
      <c r="E427" s="637"/>
      <c r="G427" s="637"/>
      <c r="H427" s="641"/>
      <c r="I427" s="659" t="str">
        <f>IF(AND(B427='Benchmark Index'!$G$6,A427='Benchmark Index'!$C$6),(IFERROR(_xlfn.TEXTJOIN(,FALSE,VLOOKUP(A427,'Benchmark Index'!$C$6:$D$8,2,0),VLOOKUP(B427,'Benchmark Index'!$G$6:$H$11,2,0),H427),"--")),IF(A427="BS",(IFERROR(_xlfn.TEXTJOIN(,FALSE,VLOOKUP(A427,'Benchmark Index'!$C$6:$D$8,2,0),H427),"--")),IFERROR(_xlfn.TEXTJOIN(,FALSE,VLOOKUP(A427,'Benchmark Index'!$C$6:$D$8,2,0),VLOOKUP(B427,'Benchmark Index'!$G$6:$H$11,2,0),VLOOKUP(C427,'Benchmark Index'!$K$6:$L$15,2,0),VLOOKUP(D427,'Benchmark Index'!$O$6:$P$36,2,0),VLOOKUP(E427,'Benchmark Index'!$S$6:$T$106,2,0),H427),"--")))</f>
        <v>--</v>
      </c>
      <c r="J427" s="661" t="str">
        <f t="shared" si="61"/>
        <v>--</v>
      </c>
      <c r="K427" s="642" t="str">
        <f t="shared" si="59"/>
        <v>--</v>
      </c>
      <c r="L427" s="642" t="str">
        <f t="shared" si="60"/>
        <v>--</v>
      </c>
    </row>
    <row r="428" spans="1:12" x14ac:dyDescent="0.25">
      <c r="A428" s="638"/>
      <c r="B428" s="638"/>
      <c r="C428" s="638"/>
      <c r="D428" s="637"/>
      <c r="E428" s="637"/>
      <c r="G428" s="637"/>
      <c r="H428" s="641"/>
      <c r="I428" s="659" t="str">
        <f>IF(AND(B428='Benchmark Index'!$G$6,A428='Benchmark Index'!$C$6),(IFERROR(_xlfn.TEXTJOIN(,FALSE,VLOOKUP(A428,'Benchmark Index'!$C$6:$D$8,2,0),VLOOKUP(B428,'Benchmark Index'!$G$6:$H$11,2,0),H428),"--")),IF(A428="BS",(IFERROR(_xlfn.TEXTJOIN(,FALSE,VLOOKUP(A428,'Benchmark Index'!$C$6:$D$8,2,0),H428),"--")),IFERROR(_xlfn.TEXTJOIN(,FALSE,VLOOKUP(A428,'Benchmark Index'!$C$6:$D$8,2,0),VLOOKUP(B428,'Benchmark Index'!$G$6:$H$11,2,0),VLOOKUP(C428,'Benchmark Index'!$K$6:$L$15,2,0),VLOOKUP(D428,'Benchmark Index'!$O$6:$P$36,2,0),VLOOKUP(E428,'Benchmark Index'!$S$6:$T$106,2,0),H428),"--")))</f>
        <v>--</v>
      </c>
      <c r="J428" s="661" t="str">
        <f t="shared" si="61"/>
        <v>--</v>
      </c>
      <c r="K428" s="642" t="str">
        <f t="shared" si="59"/>
        <v>--</v>
      </c>
      <c r="L428" s="642" t="str">
        <f t="shared" si="60"/>
        <v>--</v>
      </c>
    </row>
    <row r="429" spans="1:12" x14ac:dyDescent="0.25">
      <c r="A429" s="638"/>
      <c r="B429" s="638"/>
      <c r="C429" s="638"/>
      <c r="D429" s="637"/>
      <c r="E429" s="637"/>
      <c r="G429" s="637"/>
      <c r="H429" s="641"/>
      <c r="I429" s="659" t="str">
        <f>IF(AND(B429='Benchmark Index'!$G$6,A429='Benchmark Index'!$C$6),(IFERROR(_xlfn.TEXTJOIN(,FALSE,VLOOKUP(A429,'Benchmark Index'!$C$6:$D$8,2,0),VLOOKUP(B429,'Benchmark Index'!$G$6:$H$11,2,0),H429),"--")),IF(A429="BS",(IFERROR(_xlfn.TEXTJOIN(,FALSE,VLOOKUP(A429,'Benchmark Index'!$C$6:$D$8,2,0),H429),"--")),IFERROR(_xlfn.TEXTJOIN(,FALSE,VLOOKUP(A429,'Benchmark Index'!$C$6:$D$8,2,0),VLOOKUP(B429,'Benchmark Index'!$G$6:$H$11,2,0),VLOOKUP(C429,'Benchmark Index'!$K$6:$L$15,2,0),VLOOKUP(D429,'Benchmark Index'!$O$6:$P$36,2,0),VLOOKUP(E429,'Benchmark Index'!$S$6:$T$106,2,0),H429),"--")))</f>
        <v>--</v>
      </c>
      <c r="J429" s="661" t="str">
        <f t="shared" si="61"/>
        <v>--</v>
      </c>
      <c r="K429" s="642" t="str">
        <f t="shared" si="59"/>
        <v>--</v>
      </c>
      <c r="L429" s="642" t="str">
        <f t="shared" si="60"/>
        <v>--</v>
      </c>
    </row>
    <row r="430" spans="1:12" x14ac:dyDescent="0.25">
      <c r="A430" s="638"/>
      <c r="B430" s="638"/>
      <c r="C430" s="638"/>
      <c r="D430" s="637"/>
      <c r="E430" s="637"/>
      <c r="G430" s="637"/>
      <c r="H430" s="641"/>
      <c r="I430" s="659" t="str">
        <f>IF(AND(B430='Benchmark Index'!$G$6,A430='Benchmark Index'!$C$6),(IFERROR(_xlfn.TEXTJOIN(,FALSE,VLOOKUP(A430,'Benchmark Index'!$C$6:$D$8,2,0),VLOOKUP(B430,'Benchmark Index'!$G$6:$H$11,2,0),H430),"--")),IF(A430="BS",(IFERROR(_xlfn.TEXTJOIN(,FALSE,VLOOKUP(A430,'Benchmark Index'!$C$6:$D$8,2,0),H430),"--")),IFERROR(_xlfn.TEXTJOIN(,FALSE,VLOOKUP(A430,'Benchmark Index'!$C$6:$D$8,2,0),VLOOKUP(B430,'Benchmark Index'!$G$6:$H$11,2,0),VLOOKUP(C430,'Benchmark Index'!$K$6:$L$15,2,0),VLOOKUP(D430,'Benchmark Index'!$O$6:$P$36,2,0),VLOOKUP(E430,'Benchmark Index'!$S$6:$T$106,2,0),H430),"--")))</f>
        <v>--</v>
      </c>
      <c r="J430" s="661" t="str">
        <f t="shared" si="61"/>
        <v>--</v>
      </c>
      <c r="K430" s="642" t="str">
        <f t="shared" si="59"/>
        <v>--</v>
      </c>
      <c r="L430" s="642" t="str">
        <f t="shared" si="60"/>
        <v>--</v>
      </c>
    </row>
    <row r="431" spans="1:12" x14ac:dyDescent="0.25">
      <c r="A431" s="638"/>
      <c r="B431" s="638"/>
      <c r="C431" s="638"/>
      <c r="D431" s="637"/>
      <c r="E431" s="637"/>
      <c r="G431" s="637"/>
      <c r="H431" s="641"/>
      <c r="I431" s="659"/>
      <c r="J431" s="656"/>
      <c r="K431" s="642"/>
      <c r="L431" s="642"/>
    </row>
    <row r="432" spans="1:12" x14ac:dyDescent="0.25">
      <c r="A432" s="638"/>
      <c r="B432" s="638"/>
      <c r="C432" s="638"/>
      <c r="D432" s="637"/>
      <c r="E432" s="637"/>
      <c r="G432" s="637"/>
      <c r="H432" s="641"/>
      <c r="I432" s="659"/>
      <c r="J432" s="656"/>
      <c r="K432" s="642"/>
      <c r="L432" s="642"/>
    </row>
    <row r="433" spans="1:12" x14ac:dyDescent="0.25">
      <c r="A433" s="638"/>
      <c r="B433" s="638"/>
      <c r="C433" s="638"/>
      <c r="D433" s="637"/>
      <c r="E433" s="637"/>
      <c r="G433" s="637"/>
      <c r="H433" s="641"/>
      <c r="I433" s="659"/>
      <c r="J433" s="656"/>
      <c r="K433" s="642"/>
      <c r="L433" s="642"/>
    </row>
    <row r="434" spans="1:12" x14ac:dyDescent="0.25">
      <c r="A434" s="638"/>
      <c r="B434" s="638"/>
      <c r="C434" s="638"/>
      <c r="D434" s="637"/>
      <c r="E434" s="637"/>
      <c r="G434" s="637"/>
      <c r="H434" s="641"/>
      <c r="I434" s="659"/>
      <c r="J434" s="656"/>
      <c r="K434" s="642"/>
      <c r="L434" s="642"/>
    </row>
    <row r="435" spans="1:12" x14ac:dyDescent="0.25">
      <c r="A435" s="638"/>
      <c r="B435" s="638"/>
      <c r="C435" s="638"/>
      <c r="D435" s="637"/>
      <c r="E435" s="637"/>
      <c r="G435" s="637"/>
      <c r="H435" s="641"/>
      <c r="I435" s="659"/>
      <c r="J435" s="656"/>
      <c r="K435" s="642"/>
      <c r="L435" s="642"/>
    </row>
    <row r="436" spans="1:12" x14ac:dyDescent="0.25">
      <c r="A436" s="638"/>
      <c r="B436" s="638"/>
      <c r="C436" s="638"/>
      <c r="D436" s="637"/>
      <c r="E436" s="637"/>
      <c r="G436" s="637"/>
      <c r="H436" s="641"/>
      <c r="I436" s="659"/>
      <c r="J436" s="656"/>
      <c r="K436" s="642"/>
      <c r="L436" s="642"/>
    </row>
    <row r="437" spans="1:12" x14ac:dyDescent="0.25">
      <c r="A437" s="638"/>
      <c r="B437" s="638"/>
      <c r="C437" s="638"/>
      <c r="D437" s="637"/>
      <c r="E437" s="637"/>
      <c r="G437" s="637"/>
      <c r="H437" s="641"/>
      <c r="I437" s="659"/>
      <c r="J437" s="656"/>
      <c r="K437" s="642"/>
      <c r="L437" s="642"/>
    </row>
    <row r="438" spans="1:12" x14ac:dyDescent="0.25">
      <c r="A438" s="638"/>
      <c r="B438" s="638"/>
      <c r="C438" s="638"/>
      <c r="D438" s="637"/>
      <c r="E438" s="637"/>
      <c r="G438" s="637"/>
      <c r="H438" s="641"/>
      <c r="I438" s="659"/>
      <c r="J438" s="656"/>
      <c r="K438" s="642"/>
      <c r="L438" s="642"/>
    </row>
    <row r="439" spans="1:12" x14ac:dyDescent="0.25">
      <c r="A439" s="638"/>
      <c r="B439" s="638"/>
      <c r="C439" s="638"/>
      <c r="D439" s="637"/>
      <c r="E439" s="637"/>
      <c r="G439" s="637"/>
      <c r="H439" s="641"/>
      <c r="I439" s="659"/>
      <c r="J439" s="656"/>
      <c r="K439" s="642"/>
      <c r="L439" s="642"/>
    </row>
    <row r="440" spans="1:12" x14ac:dyDescent="0.25">
      <c r="A440" s="638"/>
      <c r="B440" s="638"/>
      <c r="C440" s="638"/>
      <c r="D440" s="637"/>
      <c r="E440" s="637"/>
      <c r="G440" s="637"/>
      <c r="H440" s="641"/>
      <c r="I440" s="659"/>
      <c r="J440" s="656"/>
      <c r="K440" s="642"/>
      <c r="L440" s="642"/>
    </row>
    <row r="441" spans="1:12" x14ac:dyDescent="0.25">
      <c r="A441" s="638"/>
      <c r="B441" s="638"/>
      <c r="C441" s="638"/>
      <c r="D441" s="637"/>
      <c r="E441" s="637"/>
      <c r="G441" s="637"/>
      <c r="H441" s="641"/>
      <c r="I441" s="659"/>
      <c r="J441" s="656"/>
      <c r="K441" s="642"/>
      <c r="L441" s="642"/>
    </row>
    <row r="442" spans="1:12" x14ac:dyDescent="0.25">
      <c r="A442" s="638"/>
      <c r="B442" s="638"/>
      <c r="C442" s="638"/>
      <c r="D442" s="637"/>
      <c r="E442" s="637"/>
      <c r="G442" s="637"/>
      <c r="H442" s="641"/>
      <c r="I442" s="659"/>
      <c r="J442" s="656"/>
      <c r="K442" s="642"/>
      <c r="L442" s="642"/>
    </row>
    <row r="443" spans="1:12" x14ac:dyDescent="0.25">
      <c r="A443" s="638"/>
      <c r="B443" s="638"/>
      <c r="C443" s="638"/>
      <c r="D443" s="637"/>
      <c r="E443" s="637"/>
      <c r="G443" s="637"/>
      <c r="H443" s="641"/>
      <c r="I443" s="659"/>
      <c r="J443" s="656"/>
      <c r="K443" s="642"/>
      <c r="L443" s="642"/>
    </row>
    <row r="444" spans="1:12" x14ac:dyDescent="0.25">
      <c r="A444" s="638"/>
      <c r="B444" s="638"/>
      <c r="C444" s="638"/>
      <c r="D444" s="637"/>
      <c r="E444" s="637"/>
      <c r="G444" s="637"/>
      <c r="H444" s="641"/>
      <c r="I444" s="659"/>
      <c r="J444" s="656"/>
      <c r="K444" s="642"/>
      <c r="L444" s="642"/>
    </row>
    <row r="445" spans="1:12" x14ac:dyDescent="0.25">
      <c r="A445" s="638"/>
      <c r="B445" s="638"/>
      <c r="C445" s="638"/>
      <c r="D445" s="637"/>
      <c r="E445" s="637"/>
      <c r="G445" s="637"/>
      <c r="H445" s="641"/>
      <c r="I445" s="659"/>
      <c r="J445" s="656"/>
      <c r="K445" s="642"/>
      <c r="L445" s="642"/>
    </row>
    <row r="446" spans="1:12" x14ac:dyDescent="0.25">
      <c r="A446" s="638"/>
      <c r="B446" s="638"/>
      <c r="C446" s="638"/>
      <c r="D446" s="637"/>
      <c r="E446" s="637"/>
      <c r="G446" s="637"/>
      <c r="H446" s="641"/>
      <c r="I446" s="659"/>
      <c r="J446" s="656"/>
      <c r="K446" s="642"/>
      <c r="L446" s="642"/>
    </row>
    <row r="447" spans="1:12" x14ac:dyDescent="0.25">
      <c r="A447" s="638"/>
      <c r="B447" s="638"/>
      <c r="C447" s="638"/>
      <c r="D447" s="637"/>
      <c r="E447" s="637"/>
      <c r="G447" s="637"/>
      <c r="H447" s="641"/>
      <c r="I447" s="659"/>
      <c r="J447" s="656"/>
      <c r="K447" s="642"/>
      <c r="L447" s="642"/>
    </row>
    <row r="448" spans="1:12" x14ac:dyDescent="0.25">
      <c r="A448" s="638"/>
      <c r="B448" s="638"/>
      <c r="C448" s="638"/>
      <c r="D448" s="637"/>
      <c r="E448" s="637"/>
      <c r="G448" s="637"/>
      <c r="H448" s="641"/>
      <c r="I448" s="659"/>
      <c r="J448" s="656"/>
      <c r="K448" s="642"/>
      <c r="L448" s="642"/>
    </row>
    <row r="449" spans="1:12" x14ac:dyDescent="0.25">
      <c r="A449" s="638"/>
      <c r="B449" s="638"/>
      <c r="C449" s="638"/>
      <c r="D449" s="637"/>
      <c r="E449" s="637"/>
      <c r="G449" s="637"/>
      <c r="H449" s="641"/>
      <c r="I449" s="659"/>
      <c r="J449" s="656"/>
      <c r="K449" s="642"/>
      <c r="L449" s="642"/>
    </row>
    <row r="450" spans="1:12" x14ac:dyDescent="0.25">
      <c r="A450" s="638"/>
      <c r="B450" s="638"/>
      <c r="C450" s="638"/>
      <c r="D450" s="637"/>
      <c r="E450" s="637"/>
      <c r="G450" s="637"/>
      <c r="H450" s="641"/>
      <c r="I450" s="659"/>
      <c r="J450" s="656"/>
      <c r="K450" s="642"/>
      <c r="L450" s="642"/>
    </row>
    <row r="451" spans="1:12" x14ac:dyDescent="0.25">
      <c r="A451" s="638"/>
      <c r="B451" s="638"/>
      <c r="C451" s="638"/>
      <c r="D451" s="637"/>
      <c r="E451" s="637"/>
      <c r="G451" s="637"/>
      <c r="H451" s="641"/>
      <c r="I451" s="659"/>
      <c r="J451" s="656"/>
      <c r="K451" s="642"/>
      <c r="L451" s="642"/>
    </row>
    <row r="452" spans="1:12" x14ac:dyDescent="0.25">
      <c r="A452" s="638"/>
      <c r="B452" s="638"/>
      <c r="C452" s="638"/>
      <c r="D452" s="637"/>
      <c r="E452" s="637"/>
      <c r="G452" s="637"/>
      <c r="H452" s="641"/>
      <c r="I452" s="659"/>
      <c r="J452" s="656"/>
      <c r="K452" s="642"/>
      <c r="L452" s="642"/>
    </row>
    <row r="453" spans="1:12" x14ac:dyDescent="0.25">
      <c r="A453" s="638"/>
      <c r="B453" s="638"/>
      <c r="C453" s="638"/>
      <c r="D453" s="637"/>
      <c r="E453" s="637"/>
      <c r="G453" s="637"/>
      <c r="H453" s="641"/>
      <c r="I453" s="659"/>
      <c r="J453" s="656"/>
      <c r="K453" s="642"/>
      <c r="L453" s="642"/>
    </row>
    <row r="454" spans="1:12" x14ac:dyDescent="0.25">
      <c r="A454" s="638"/>
      <c r="B454" s="638"/>
      <c r="C454" s="638"/>
      <c r="D454" s="637"/>
      <c r="E454" s="637"/>
      <c r="G454" s="637"/>
      <c r="H454" s="641"/>
      <c r="I454" s="659"/>
      <c r="J454" s="656"/>
      <c r="K454" s="642"/>
      <c r="L454" s="642"/>
    </row>
    <row r="455" spans="1:12" x14ac:dyDescent="0.25">
      <c r="A455" s="638"/>
      <c r="B455" s="638"/>
      <c r="C455" s="638"/>
      <c r="D455" s="637"/>
      <c r="E455" s="637"/>
      <c r="G455" s="637"/>
      <c r="H455" s="641"/>
      <c r="I455" s="659"/>
      <c r="J455" s="656"/>
      <c r="K455" s="642"/>
      <c r="L455" s="642"/>
    </row>
    <row r="456" spans="1:12" x14ac:dyDescent="0.25">
      <c r="A456" s="638"/>
      <c r="B456" s="638"/>
      <c r="C456" s="638"/>
      <c r="D456" s="637"/>
      <c r="E456" s="637"/>
      <c r="G456" s="637"/>
      <c r="H456" s="641"/>
      <c r="I456" s="659"/>
      <c r="J456" s="656"/>
      <c r="K456" s="642"/>
      <c r="L456" s="642"/>
    </row>
    <row r="457" spans="1:12" x14ac:dyDescent="0.25">
      <c r="A457" s="638"/>
      <c r="B457" s="638"/>
      <c r="C457" s="638"/>
      <c r="D457" s="637"/>
      <c r="E457" s="637"/>
      <c r="G457" s="637"/>
      <c r="H457" s="641"/>
      <c r="I457" s="659"/>
      <c r="J457" s="656"/>
      <c r="K457" s="642"/>
      <c r="L457" s="642"/>
    </row>
    <row r="458" spans="1:12" x14ac:dyDescent="0.25">
      <c r="A458" s="638"/>
      <c r="B458" s="638"/>
      <c r="C458" s="638"/>
      <c r="D458" s="637"/>
      <c r="E458" s="637"/>
      <c r="G458" s="637"/>
      <c r="H458" s="641"/>
      <c r="I458" s="659"/>
      <c r="J458" s="656"/>
      <c r="K458" s="642"/>
      <c r="L458" s="642"/>
    </row>
    <row r="459" spans="1:12" x14ac:dyDescent="0.25">
      <c r="A459" s="638"/>
      <c r="B459" s="638"/>
      <c r="C459" s="638"/>
      <c r="D459" s="637"/>
      <c r="E459" s="637"/>
      <c r="G459" s="637"/>
      <c r="H459" s="641"/>
      <c r="I459" s="659"/>
      <c r="J459" s="656"/>
      <c r="K459" s="642"/>
      <c r="L459" s="642"/>
    </row>
    <row r="460" spans="1:12" x14ac:dyDescent="0.25">
      <c r="A460" s="638"/>
      <c r="B460" s="638"/>
      <c r="C460" s="638"/>
      <c r="D460" s="637"/>
      <c r="E460" s="637"/>
      <c r="G460" s="637"/>
      <c r="H460" s="641"/>
      <c r="I460" s="659"/>
      <c r="J460" s="656"/>
      <c r="K460" s="642"/>
      <c r="L460" s="642"/>
    </row>
    <row r="461" spans="1:12" x14ac:dyDescent="0.25">
      <c r="A461" s="638"/>
      <c r="B461" s="638"/>
      <c r="C461" s="638"/>
      <c r="D461" s="637"/>
      <c r="E461" s="637"/>
      <c r="G461" s="637"/>
      <c r="H461" s="641"/>
      <c r="I461" s="659"/>
      <c r="J461" s="656"/>
      <c r="K461" s="642"/>
      <c r="L461" s="642"/>
    </row>
    <row r="462" spans="1:12" x14ac:dyDescent="0.25">
      <c r="A462" s="638"/>
      <c r="B462" s="638"/>
      <c r="C462" s="638"/>
      <c r="D462" s="637"/>
      <c r="E462" s="637"/>
      <c r="G462" s="637"/>
      <c r="H462" s="641"/>
      <c r="I462" s="659"/>
      <c r="J462" s="656"/>
      <c r="K462" s="642"/>
      <c r="L462" s="642"/>
    </row>
    <row r="463" spans="1:12" x14ac:dyDescent="0.25">
      <c r="A463" s="638"/>
      <c r="B463" s="638"/>
      <c r="C463" s="638"/>
      <c r="D463" s="637"/>
      <c r="E463" s="637"/>
      <c r="G463" s="637"/>
      <c r="H463" s="641"/>
      <c r="I463" s="659"/>
      <c r="J463" s="656"/>
      <c r="K463" s="642"/>
      <c r="L463" s="642"/>
    </row>
    <row r="464" spans="1:12" x14ac:dyDescent="0.25">
      <c r="A464" s="638"/>
      <c r="B464" s="638"/>
      <c r="C464" s="638"/>
      <c r="D464" s="637"/>
      <c r="E464" s="637"/>
      <c r="G464" s="637"/>
      <c r="H464" s="641"/>
      <c r="I464" s="659"/>
      <c r="J464" s="656"/>
      <c r="K464" s="642"/>
      <c r="L464" s="642"/>
    </row>
    <row r="465" spans="1:12" x14ac:dyDescent="0.25">
      <c r="A465" s="638"/>
      <c r="B465" s="638"/>
      <c r="C465" s="638"/>
      <c r="D465" s="637"/>
      <c r="E465" s="637"/>
      <c r="G465" s="637"/>
      <c r="H465" s="641"/>
      <c r="I465" s="659"/>
      <c r="J465" s="656"/>
      <c r="K465" s="642"/>
      <c r="L465" s="642"/>
    </row>
    <row r="466" spans="1:12" x14ac:dyDescent="0.25">
      <c r="A466" s="638"/>
      <c r="B466" s="638"/>
      <c r="C466" s="638"/>
      <c r="D466" s="637"/>
      <c r="E466" s="637"/>
      <c r="G466" s="637"/>
      <c r="H466" s="641"/>
      <c r="I466" s="659"/>
      <c r="J466" s="656"/>
      <c r="K466" s="642"/>
      <c r="L466" s="642"/>
    </row>
    <row r="467" spans="1:12" x14ac:dyDescent="0.25">
      <c r="A467" s="638"/>
      <c r="B467" s="638"/>
      <c r="C467" s="638"/>
      <c r="D467" s="637"/>
      <c r="E467" s="637"/>
      <c r="G467" s="637"/>
      <c r="H467" s="641"/>
      <c r="I467" s="659"/>
      <c r="J467" s="656"/>
      <c r="K467" s="642"/>
      <c r="L467" s="642"/>
    </row>
    <row r="468" spans="1:12" x14ac:dyDescent="0.25">
      <c r="A468" s="638"/>
      <c r="B468" s="638"/>
      <c r="C468" s="638"/>
      <c r="D468" s="637"/>
      <c r="E468" s="637"/>
      <c r="G468" s="637"/>
      <c r="H468" s="641"/>
      <c r="I468" s="659"/>
      <c r="J468" s="656"/>
      <c r="K468" s="642"/>
      <c r="L468" s="642"/>
    </row>
    <row r="469" spans="1:12" x14ac:dyDescent="0.25">
      <c r="A469" s="638"/>
      <c r="B469" s="638"/>
      <c r="C469" s="638"/>
      <c r="D469" s="637"/>
      <c r="E469" s="637"/>
      <c r="G469" s="637"/>
      <c r="H469" s="641"/>
      <c r="I469" s="659"/>
      <c r="J469" s="656"/>
      <c r="K469" s="642"/>
      <c r="L469" s="642"/>
    </row>
    <row r="470" spans="1:12" x14ac:dyDescent="0.25">
      <c r="A470" s="638"/>
      <c r="B470" s="638"/>
      <c r="C470" s="638"/>
      <c r="D470" s="637"/>
      <c r="E470" s="637"/>
      <c r="G470" s="637"/>
      <c r="H470" s="641"/>
      <c r="I470" s="659"/>
      <c r="J470" s="656"/>
      <c r="K470" s="642"/>
      <c r="L470" s="642"/>
    </row>
    <row r="471" spans="1:12" x14ac:dyDescent="0.25">
      <c r="A471" s="638"/>
      <c r="B471" s="638"/>
      <c r="C471" s="638"/>
      <c r="D471" s="637"/>
      <c r="E471" s="637"/>
      <c r="G471" s="637"/>
      <c r="H471" s="641"/>
      <c r="I471" s="659"/>
      <c r="J471" s="656"/>
      <c r="K471" s="642"/>
      <c r="L471" s="642"/>
    </row>
    <row r="472" spans="1:12" x14ac:dyDescent="0.25">
      <c r="A472" s="638"/>
      <c r="B472" s="638"/>
      <c r="C472" s="638"/>
      <c r="D472" s="637"/>
      <c r="E472" s="637"/>
      <c r="G472" s="637"/>
      <c r="H472" s="641"/>
      <c r="I472" s="659"/>
      <c r="J472" s="656"/>
      <c r="K472" s="642"/>
      <c r="L472" s="642"/>
    </row>
    <row r="473" spans="1:12" x14ac:dyDescent="0.25">
      <c r="A473" s="638"/>
      <c r="B473" s="638"/>
      <c r="C473" s="638"/>
      <c r="D473" s="637"/>
      <c r="E473" s="637"/>
      <c r="G473" s="637"/>
      <c r="H473" s="641"/>
      <c r="I473" s="659"/>
      <c r="J473" s="656"/>
      <c r="K473" s="642"/>
      <c r="L473" s="642"/>
    </row>
    <row r="474" spans="1:12" x14ac:dyDescent="0.25">
      <c r="A474" s="638"/>
      <c r="B474" s="638"/>
      <c r="C474" s="638"/>
      <c r="D474" s="637"/>
      <c r="E474" s="637"/>
      <c r="G474" s="637"/>
      <c r="H474" s="641"/>
      <c r="I474" s="659"/>
      <c r="J474" s="656"/>
      <c r="K474" s="642"/>
      <c r="L474" s="642"/>
    </row>
    <row r="475" spans="1:12" x14ac:dyDescent="0.25">
      <c r="A475" s="638"/>
      <c r="B475" s="638"/>
      <c r="C475" s="638"/>
      <c r="D475" s="637"/>
      <c r="E475" s="637"/>
      <c r="G475" s="637"/>
      <c r="H475" s="641"/>
      <c r="I475" s="659"/>
      <c r="J475" s="656"/>
      <c r="K475" s="642"/>
      <c r="L475" s="642"/>
    </row>
    <row r="476" spans="1:12" x14ac:dyDescent="0.25">
      <c r="A476" s="638"/>
      <c r="B476" s="638"/>
      <c r="C476" s="638"/>
      <c r="D476" s="637"/>
      <c r="E476" s="637"/>
      <c r="G476" s="637"/>
      <c r="H476" s="641"/>
      <c r="I476" s="659"/>
      <c r="J476" s="656"/>
      <c r="K476" s="642"/>
      <c r="L476" s="642"/>
    </row>
    <row r="477" spans="1:12" x14ac:dyDescent="0.25">
      <c r="A477" s="638"/>
      <c r="B477" s="638"/>
      <c r="C477" s="638"/>
      <c r="D477" s="637"/>
      <c r="E477" s="637"/>
      <c r="G477" s="637"/>
      <c r="H477" s="641"/>
      <c r="I477" s="659"/>
      <c r="J477" s="656"/>
      <c r="K477" s="642"/>
      <c r="L477" s="642"/>
    </row>
    <row r="478" spans="1:12" x14ac:dyDescent="0.25">
      <c r="A478" s="638"/>
      <c r="B478" s="638"/>
      <c r="C478" s="638"/>
      <c r="D478" s="637"/>
      <c r="E478" s="637"/>
      <c r="G478" s="637"/>
      <c r="H478" s="641"/>
      <c r="I478" s="659"/>
      <c r="J478" s="656"/>
      <c r="K478" s="642"/>
      <c r="L478" s="642"/>
    </row>
    <row r="479" spans="1:12" x14ac:dyDescent="0.25">
      <c r="A479" s="638"/>
      <c r="B479" s="638"/>
      <c r="C479" s="638"/>
      <c r="D479" s="637"/>
      <c r="E479" s="637"/>
      <c r="G479" s="637"/>
      <c r="H479" s="641"/>
      <c r="I479" s="659"/>
      <c r="J479" s="656"/>
      <c r="K479" s="642"/>
      <c r="L479" s="642"/>
    </row>
    <row r="480" spans="1:12" x14ac:dyDescent="0.25">
      <c r="A480" s="638"/>
      <c r="B480" s="638"/>
      <c r="C480" s="638"/>
      <c r="D480" s="637"/>
      <c r="E480" s="637"/>
      <c r="G480" s="637"/>
      <c r="H480" s="641"/>
      <c r="I480" s="659"/>
      <c r="J480" s="656"/>
      <c r="K480" s="642"/>
      <c r="L480" s="642"/>
    </row>
    <row r="481" spans="1:12" x14ac:dyDescent="0.25">
      <c r="A481" s="638"/>
      <c r="B481" s="638"/>
      <c r="C481" s="638"/>
      <c r="D481" s="637"/>
      <c r="E481" s="637"/>
      <c r="G481" s="637"/>
      <c r="H481" s="641"/>
      <c r="I481" s="659"/>
      <c r="J481" s="656"/>
      <c r="K481" s="642"/>
      <c r="L481" s="642"/>
    </row>
    <row r="482" spans="1:12" x14ac:dyDescent="0.25">
      <c r="A482" s="638"/>
      <c r="B482" s="638"/>
      <c r="C482" s="638"/>
      <c r="D482" s="637"/>
      <c r="E482" s="637"/>
      <c r="G482" s="637"/>
      <c r="H482" s="641"/>
      <c r="I482" s="659"/>
      <c r="J482" s="656"/>
      <c r="K482" s="642"/>
      <c r="L482" s="642"/>
    </row>
    <row r="483" spans="1:12" x14ac:dyDescent="0.25">
      <c r="A483" s="638"/>
      <c r="B483" s="638"/>
      <c r="C483" s="638"/>
      <c r="D483" s="637"/>
      <c r="E483" s="637"/>
      <c r="G483" s="637"/>
      <c r="H483" s="641"/>
      <c r="I483" s="659"/>
      <c r="J483" s="656"/>
      <c r="K483" s="642"/>
      <c r="L483" s="642"/>
    </row>
    <row r="484" spans="1:12" x14ac:dyDescent="0.25">
      <c r="A484" s="638"/>
      <c r="B484" s="638"/>
      <c r="C484" s="638"/>
      <c r="D484" s="637"/>
      <c r="E484" s="637"/>
      <c r="G484" s="637"/>
      <c r="H484" s="641"/>
      <c r="I484" s="659"/>
      <c r="J484" s="656"/>
      <c r="K484" s="642"/>
      <c r="L484" s="642"/>
    </row>
    <row r="485" spans="1:12" x14ac:dyDescent="0.25">
      <c r="A485" s="638"/>
      <c r="B485" s="638"/>
      <c r="C485" s="638"/>
      <c r="D485" s="637"/>
      <c r="E485" s="637"/>
      <c r="G485" s="637"/>
      <c r="H485" s="641"/>
      <c r="I485" s="659"/>
      <c r="J485" s="656"/>
      <c r="K485" s="642"/>
      <c r="L485" s="642"/>
    </row>
    <row r="486" spans="1:12" x14ac:dyDescent="0.25">
      <c r="A486" s="638"/>
      <c r="B486" s="638"/>
      <c r="C486" s="638"/>
      <c r="D486" s="637"/>
      <c r="E486" s="637"/>
      <c r="G486" s="637"/>
      <c r="H486" s="641"/>
      <c r="I486" s="659"/>
      <c r="J486" s="656"/>
      <c r="K486" s="642"/>
      <c r="L486" s="642"/>
    </row>
    <row r="487" spans="1:12" x14ac:dyDescent="0.25">
      <c r="A487" s="638"/>
      <c r="B487" s="638"/>
      <c r="C487" s="638"/>
      <c r="D487" s="637"/>
      <c r="E487" s="637"/>
      <c r="G487" s="637"/>
      <c r="H487" s="641"/>
      <c r="I487" s="659"/>
      <c r="J487" s="656"/>
      <c r="K487" s="642"/>
      <c r="L487" s="642"/>
    </row>
    <row r="488" spans="1:12" x14ac:dyDescent="0.25">
      <c r="A488" s="638"/>
      <c r="B488" s="638"/>
      <c r="C488" s="638"/>
      <c r="D488" s="637"/>
      <c r="E488" s="637"/>
      <c r="G488" s="637"/>
      <c r="H488" s="641"/>
      <c r="I488" s="659"/>
      <c r="J488" s="656"/>
      <c r="K488" s="642"/>
      <c r="L488" s="642"/>
    </row>
    <row r="489" spans="1:12" x14ac:dyDescent="0.25">
      <c r="A489" s="638"/>
      <c r="B489" s="638"/>
      <c r="C489" s="638"/>
      <c r="D489" s="637"/>
      <c r="E489" s="637"/>
      <c r="G489" s="637"/>
      <c r="H489" s="641"/>
      <c r="I489" s="659"/>
      <c r="J489" s="656"/>
      <c r="K489" s="642"/>
      <c r="L489" s="642"/>
    </row>
    <row r="490" spans="1:12" x14ac:dyDescent="0.25">
      <c r="A490" s="638"/>
      <c r="B490" s="638"/>
      <c r="C490" s="638"/>
      <c r="D490" s="637"/>
      <c r="E490" s="637"/>
      <c r="G490" s="637"/>
      <c r="H490" s="641"/>
      <c r="I490" s="659"/>
      <c r="J490" s="656"/>
      <c r="K490" s="642"/>
      <c r="L490" s="642"/>
    </row>
    <row r="491" spans="1:12" x14ac:dyDescent="0.25">
      <c r="A491" s="638"/>
      <c r="B491" s="638"/>
      <c r="C491" s="638"/>
      <c r="D491" s="637"/>
      <c r="E491" s="637"/>
      <c r="G491" s="637"/>
      <c r="H491" s="641"/>
      <c r="I491" s="659"/>
      <c r="J491" s="656"/>
      <c r="K491" s="642"/>
      <c r="L491" s="642"/>
    </row>
    <row r="492" spans="1:12" x14ac:dyDescent="0.25">
      <c r="A492" s="638"/>
      <c r="B492" s="638"/>
      <c r="C492" s="638"/>
      <c r="D492" s="637"/>
      <c r="E492" s="637"/>
      <c r="G492" s="637"/>
      <c r="H492" s="641"/>
      <c r="I492" s="659"/>
      <c r="J492" s="656"/>
      <c r="K492" s="642"/>
      <c r="L492" s="642"/>
    </row>
    <row r="493" spans="1:12" x14ac:dyDescent="0.25">
      <c r="A493" s="638"/>
      <c r="B493" s="638"/>
      <c r="C493" s="638"/>
      <c r="D493" s="637"/>
      <c r="E493" s="637"/>
      <c r="G493" s="637"/>
      <c r="H493" s="641"/>
      <c r="I493" s="659"/>
      <c r="J493" s="656"/>
      <c r="K493" s="642"/>
      <c r="L493" s="642"/>
    </row>
    <row r="494" spans="1:12" x14ac:dyDescent="0.25">
      <c r="A494" s="638"/>
      <c r="B494" s="638"/>
      <c r="C494" s="638"/>
      <c r="D494" s="637"/>
      <c r="E494" s="637"/>
      <c r="G494" s="637"/>
      <c r="H494" s="641"/>
      <c r="I494" s="659"/>
      <c r="J494" s="656"/>
      <c r="K494" s="642"/>
      <c r="L494" s="642"/>
    </row>
    <row r="495" spans="1:12" x14ac:dyDescent="0.25">
      <c r="A495" s="638"/>
      <c r="B495" s="638"/>
      <c r="C495" s="638"/>
      <c r="D495" s="637"/>
      <c r="E495" s="637"/>
      <c r="G495" s="637"/>
      <c r="H495" s="641"/>
      <c r="I495" s="659"/>
      <c r="J495" s="656"/>
      <c r="K495" s="642"/>
      <c r="L495" s="642"/>
    </row>
    <row r="496" spans="1:12" x14ac:dyDescent="0.25">
      <c r="A496" s="638"/>
      <c r="B496" s="638"/>
      <c r="C496" s="638"/>
      <c r="D496" s="637"/>
      <c r="E496" s="637"/>
      <c r="G496" s="637"/>
      <c r="H496" s="641"/>
      <c r="I496" s="659"/>
      <c r="J496" s="656"/>
      <c r="K496" s="642"/>
      <c r="L496" s="642"/>
    </row>
    <row r="497" spans="1:12" x14ac:dyDescent="0.25">
      <c r="A497" s="638"/>
      <c r="B497" s="638"/>
      <c r="C497" s="638"/>
      <c r="D497" s="637"/>
      <c r="E497" s="637"/>
      <c r="G497" s="637"/>
      <c r="H497" s="641"/>
      <c r="I497" s="659"/>
      <c r="J497" s="656"/>
      <c r="K497" s="642"/>
      <c r="L497" s="642"/>
    </row>
    <row r="498" spans="1:12" x14ac:dyDescent="0.25">
      <c r="A498" s="638"/>
      <c r="B498" s="638"/>
      <c r="C498" s="638"/>
      <c r="D498" s="637"/>
      <c r="E498" s="637"/>
      <c r="G498" s="637"/>
      <c r="H498" s="641"/>
      <c r="I498" s="659"/>
      <c r="J498" s="656"/>
      <c r="K498" s="642"/>
      <c r="L498" s="642"/>
    </row>
    <row r="499" spans="1:12" x14ac:dyDescent="0.25">
      <c r="A499" s="638"/>
      <c r="B499" s="638"/>
      <c r="C499" s="638"/>
      <c r="D499" s="637"/>
      <c r="E499" s="637"/>
      <c r="G499" s="637"/>
      <c r="H499" s="641"/>
      <c r="I499" s="659"/>
      <c r="J499" s="656"/>
      <c r="K499" s="642"/>
      <c r="L499" s="642"/>
    </row>
    <row r="500" spans="1:12" x14ac:dyDescent="0.25">
      <c r="A500" s="638"/>
      <c r="B500" s="638"/>
      <c r="C500" s="638"/>
      <c r="D500" s="637"/>
      <c r="E500" s="637"/>
      <c r="G500" s="637"/>
      <c r="H500" s="641"/>
      <c r="I500" s="659"/>
      <c r="J500" s="656"/>
      <c r="K500" s="642"/>
      <c r="L500" s="642"/>
    </row>
    <row r="501" spans="1:12" x14ac:dyDescent="0.25">
      <c r="A501" s="638"/>
      <c r="B501" s="638"/>
      <c r="C501" s="638"/>
      <c r="D501" s="637"/>
      <c r="E501" s="637"/>
      <c r="G501" s="637"/>
      <c r="H501" s="641"/>
      <c r="I501" s="659"/>
      <c r="J501" s="656"/>
      <c r="K501" s="642"/>
      <c r="L501" s="642"/>
    </row>
    <row r="502" spans="1:12" x14ac:dyDescent="0.25">
      <c r="A502" s="638"/>
      <c r="B502" s="638"/>
      <c r="C502" s="638"/>
      <c r="D502" s="637"/>
      <c r="E502" s="637"/>
      <c r="G502" s="637"/>
      <c r="H502" s="641"/>
      <c r="I502" s="659"/>
      <c r="J502" s="656"/>
      <c r="K502" s="642"/>
      <c r="L502" s="642"/>
    </row>
    <row r="503" spans="1:12" x14ac:dyDescent="0.25">
      <c r="A503" s="638"/>
      <c r="B503" s="638"/>
      <c r="C503" s="638"/>
      <c r="D503" s="637"/>
      <c r="E503" s="637"/>
      <c r="G503" s="637"/>
      <c r="H503" s="641"/>
      <c r="I503" s="659"/>
      <c r="J503" s="656"/>
      <c r="K503" s="642"/>
      <c r="L503" s="642"/>
    </row>
    <row r="504" spans="1:12" x14ac:dyDescent="0.25">
      <c r="A504" s="638"/>
      <c r="B504" s="638"/>
      <c r="C504" s="638"/>
      <c r="D504" s="637"/>
      <c r="E504" s="637"/>
      <c r="G504" s="637"/>
      <c r="H504" s="641"/>
      <c r="I504" s="659"/>
      <c r="J504" s="656"/>
      <c r="K504" s="642"/>
      <c r="L504" s="642"/>
    </row>
    <row r="505" spans="1:12" x14ac:dyDescent="0.25">
      <c r="A505" s="638"/>
      <c r="B505" s="638"/>
      <c r="C505" s="638"/>
      <c r="D505" s="637"/>
      <c r="E505" s="637"/>
      <c r="G505" s="637"/>
      <c r="H505" s="641"/>
      <c r="I505" s="659"/>
      <c r="J505" s="656"/>
      <c r="K505" s="642"/>
      <c r="L505" s="642"/>
    </row>
    <row r="506" spans="1:12" x14ac:dyDescent="0.25">
      <c r="A506" s="638"/>
      <c r="B506" s="638"/>
      <c r="C506" s="638"/>
      <c r="D506" s="637"/>
      <c r="E506" s="637"/>
      <c r="G506" s="637"/>
      <c r="H506" s="641"/>
      <c r="I506" s="659"/>
      <c r="J506" s="656"/>
      <c r="K506" s="642"/>
      <c r="L506" s="642"/>
    </row>
    <row r="507" spans="1:12" x14ac:dyDescent="0.25">
      <c r="A507" s="638"/>
      <c r="B507" s="638"/>
      <c r="C507" s="638"/>
      <c r="D507" s="637"/>
      <c r="E507" s="637"/>
      <c r="G507" s="637"/>
      <c r="H507" s="641"/>
      <c r="I507" s="659"/>
      <c r="J507" s="656"/>
      <c r="K507" s="642"/>
      <c r="L507" s="642"/>
    </row>
    <row r="508" spans="1:12" x14ac:dyDescent="0.25">
      <c r="A508" s="638"/>
      <c r="B508" s="638"/>
      <c r="C508" s="638"/>
      <c r="D508" s="637"/>
      <c r="E508" s="637"/>
      <c r="G508" s="637"/>
      <c r="H508" s="641"/>
      <c r="I508" s="659"/>
      <c r="J508" s="656"/>
      <c r="K508" s="642"/>
      <c r="L508" s="642"/>
    </row>
    <row r="509" spans="1:12" x14ac:dyDescent="0.25">
      <c r="A509" s="638"/>
      <c r="B509" s="638"/>
      <c r="C509" s="638"/>
      <c r="D509" s="637"/>
      <c r="E509" s="637"/>
      <c r="G509" s="637"/>
      <c r="H509" s="641"/>
      <c r="I509" s="659"/>
      <c r="J509" s="656"/>
      <c r="K509" s="642"/>
      <c r="L509" s="642"/>
    </row>
    <row r="510" spans="1:12" x14ac:dyDescent="0.25">
      <c r="A510" s="638"/>
      <c r="B510" s="638"/>
      <c r="C510" s="638"/>
      <c r="D510" s="637"/>
      <c r="E510" s="637"/>
      <c r="G510" s="637"/>
      <c r="H510" s="641"/>
      <c r="I510" s="659"/>
      <c r="J510" s="656"/>
      <c r="K510" s="642"/>
      <c r="L510" s="642"/>
    </row>
    <row r="511" spans="1:12" x14ac:dyDescent="0.25">
      <c r="A511" s="638"/>
      <c r="B511" s="638"/>
      <c r="C511" s="638"/>
      <c r="D511" s="637"/>
      <c r="E511" s="637"/>
      <c r="G511" s="637"/>
      <c r="H511" s="641"/>
      <c r="I511" s="659"/>
      <c r="J511" s="656"/>
      <c r="K511" s="642"/>
      <c r="L511" s="642"/>
    </row>
    <row r="512" spans="1:12" x14ac:dyDescent="0.25">
      <c r="A512" s="638"/>
      <c r="B512" s="638"/>
      <c r="C512" s="638"/>
      <c r="D512" s="637"/>
      <c r="E512" s="637"/>
      <c r="G512" s="637"/>
      <c r="H512" s="641"/>
      <c r="I512" s="659"/>
      <c r="J512" s="656"/>
      <c r="K512" s="642"/>
      <c r="L512" s="642"/>
    </row>
    <row r="513" spans="1:12" x14ac:dyDescent="0.25">
      <c r="A513" s="638"/>
      <c r="B513" s="638"/>
      <c r="C513" s="638"/>
      <c r="D513" s="637"/>
      <c r="E513" s="637"/>
      <c r="G513" s="637"/>
      <c r="H513" s="641"/>
      <c r="I513" s="659"/>
      <c r="J513" s="656"/>
      <c r="K513" s="642"/>
      <c r="L513" s="642"/>
    </row>
    <row r="514" spans="1:12" x14ac:dyDescent="0.25">
      <c r="A514" s="638"/>
      <c r="B514" s="638"/>
      <c r="C514" s="638"/>
      <c r="D514" s="637"/>
      <c r="E514" s="637"/>
      <c r="G514" s="637"/>
      <c r="H514" s="641"/>
      <c r="I514" s="659"/>
      <c r="J514" s="656"/>
      <c r="K514" s="642"/>
      <c r="L514" s="642"/>
    </row>
    <row r="515" spans="1:12" x14ac:dyDescent="0.25">
      <c r="A515" s="638"/>
      <c r="B515" s="638"/>
      <c r="C515" s="638"/>
      <c r="D515" s="637"/>
      <c r="E515" s="637"/>
      <c r="G515" s="637"/>
      <c r="H515" s="641"/>
      <c r="I515" s="659"/>
      <c r="J515" s="656"/>
      <c r="K515" s="642"/>
      <c r="L515" s="642"/>
    </row>
    <row r="516" spans="1:12" x14ac:dyDescent="0.25">
      <c r="A516" s="638"/>
      <c r="B516" s="638"/>
      <c r="C516" s="638"/>
      <c r="D516" s="637"/>
      <c r="E516" s="637"/>
      <c r="G516" s="637"/>
      <c r="H516" s="641"/>
      <c r="I516" s="659"/>
      <c r="J516" s="656"/>
      <c r="K516" s="642"/>
      <c r="L516" s="642"/>
    </row>
    <row r="517" spans="1:12" x14ac:dyDescent="0.25">
      <c r="A517" s="638"/>
      <c r="B517" s="638"/>
      <c r="C517" s="638"/>
      <c r="D517" s="637"/>
      <c r="E517" s="637"/>
      <c r="G517" s="637"/>
      <c r="H517" s="641"/>
      <c r="I517" s="659"/>
      <c r="J517" s="656"/>
      <c r="K517" s="642"/>
      <c r="L517" s="642"/>
    </row>
    <row r="518" spans="1:12" x14ac:dyDescent="0.25">
      <c r="A518" s="638"/>
      <c r="B518" s="638"/>
      <c r="C518" s="638"/>
      <c r="D518" s="637"/>
      <c r="E518" s="637"/>
      <c r="G518" s="637"/>
      <c r="H518" s="641"/>
      <c r="I518" s="659"/>
      <c r="J518" s="656"/>
      <c r="K518" s="642"/>
      <c r="L518" s="642"/>
    </row>
    <row r="519" spans="1:12" x14ac:dyDescent="0.25">
      <c r="A519" s="638"/>
      <c r="B519" s="638"/>
      <c r="C519" s="638"/>
      <c r="D519" s="637"/>
      <c r="E519" s="637"/>
      <c r="G519" s="637"/>
      <c r="H519" s="641"/>
      <c r="I519" s="659"/>
      <c r="J519" s="656"/>
      <c r="K519" s="642"/>
      <c r="L519" s="642"/>
    </row>
    <row r="520" spans="1:12" x14ac:dyDescent="0.25">
      <c r="A520" s="638"/>
      <c r="B520" s="638"/>
      <c r="C520" s="638"/>
      <c r="D520" s="637"/>
      <c r="E520" s="637"/>
      <c r="G520" s="637"/>
      <c r="H520" s="641"/>
      <c r="I520" s="659"/>
      <c r="J520" s="656"/>
      <c r="K520" s="642"/>
      <c r="L520" s="642"/>
    </row>
    <row r="521" spans="1:12" x14ac:dyDescent="0.25">
      <c r="A521" s="638"/>
      <c r="B521" s="638"/>
      <c r="C521" s="638"/>
      <c r="D521" s="637"/>
      <c r="E521" s="637"/>
      <c r="G521" s="637"/>
      <c r="H521" s="641"/>
      <c r="I521" s="659"/>
      <c r="J521" s="656"/>
      <c r="K521" s="642"/>
      <c r="L521" s="642"/>
    </row>
    <row r="522" spans="1:12" x14ac:dyDescent="0.25">
      <c r="A522" s="638"/>
      <c r="B522" s="638"/>
      <c r="C522" s="638"/>
      <c r="D522" s="637"/>
      <c r="E522" s="637"/>
      <c r="G522" s="637"/>
      <c r="H522" s="641"/>
      <c r="I522" s="659"/>
      <c r="J522" s="656"/>
      <c r="K522" s="642"/>
      <c r="L522" s="642"/>
    </row>
    <row r="523" spans="1:12" x14ac:dyDescent="0.25">
      <c r="A523" s="638"/>
      <c r="B523" s="638"/>
      <c r="C523" s="638"/>
      <c r="D523" s="637"/>
      <c r="E523" s="637"/>
      <c r="G523" s="637"/>
      <c r="H523" s="641"/>
      <c r="I523" s="659"/>
      <c r="J523" s="656"/>
      <c r="K523" s="642"/>
      <c r="L523" s="642"/>
    </row>
    <row r="524" spans="1:12" x14ac:dyDescent="0.25">
      <c r="A524" s="638"/>
      <c r="B524" s="638"/>
      <c r="C524" s="638"/>
      <c r="D524" s="637"/>
      <c r="E524" s="637"/>
      <c r="G524" s="637"/>
      <c r="H524" s="641"/>
      <c r="I524" s="659"/>
      <c r="J524" s="656"/>
      <c r="K524" s="642"/>
      <c r="L524" s="642"/>
    </row>
    <row r="525" spans="1:12" x14ac:dyDescent="0.25">
      <c r="A525" s="638"/>
      <c r="B525" s="638"/>
      <c r="C525" s="638"/>
      <c r="D525" s="637"/>
      <c r="E525" s="637"/>
      <c r="G525" s="637"/>
      <c r="H525" s="641"/>
      <c r="I525" s="659"/>
      <c r="J525" s="656"/>
      <c r="K525" s="642"/>
      <c r="L525" s="642"/>
    </row>
    <row r="526" spans="1:12" x14ac:dyDescent="0.25">
      <c r="A526" s="638"/>
      <c r="B526" s="638"/>
      <c r="C526" s="638"/>
      <c r="D526" s="637"/>
      <c r="E526" s="637"/>
      <c r="G526" s="637"/>
      <c r="H526" s="641"/>
      <c r="I526" s="659"/>
      <c r="J526" s="656"/>
      <c r="K526" s="642"/>
      <c r="L526" s="642"/>
    </row>
    <row r="527" spans="1:12" x14ac:dyDescent="0.25">
      <c r="A527" s="638"/>
      <c r="B527" s="638"/>
      <c r="C527" s="638"/>
      <c r="D527" s="637"/>
      <c r="E527" s="637"/>
      <c r="G527" s="637"/>
      <c r="H527" s="641"/>
      <c r="I527" s="659"/>
      <c r="J527" s="656"/>
      <c r="K527" s="642"/>
      <c r="L527" s="642"/>
    </row>
    <row r="528" spans="1:12" x14ac:dyDescent="0.25">
      <c r="A528" s="638"/>
      <c r="B528" s="638"/>
      <c r="C528" s="638"/>
      <c r="D528" s="637"/>
      <c r="E528" s="637"/>
      <c r="G528" s="637"/>
      <c r="H528" s="641"/>
      <c r="I528" s="659"/>
      <c r="J528" s="656"/>
      <c r="K528" s="642"/>
      <c r="L528" s="642"/>
    </row>
    <row r="529" spans="1:12" x14ac:dyDescent="0.25">
      <c r="A529" s="638"/>
      <c r="B529" s="638"/>
      <c r="C529" s="638"/>
      <c r="D529" s="637"/>
      <c r="E529" s="637"/>
      <c r="G529" s="637"/>
      <c r="H529" s="641"/>
      <c r="I529" s="659"/>
      <c r="J529" s="656"/>
      <c r="K529" s="642"/>
      <c r="L529" s="642"/>
    </row>
    <row r="530" spans="1:12" x14ac:dyDescent="0.25">
      <c r="A530" s="638"/>
      <c r="B530" s="638"/>
      <c r="C530" s="638"/>
      <c r="D530" s="637"/>
      <c r="E530" s="637"/>
      <c r="G530" s="637"/>
      <c r="H530" s="641"/>
      <c r="I530" s="659"/>
      <c r="J530" s="656"/>
      <c r="K530" s="642"/>
      <c r="L530" s="642"/>
    </row>
    <row r="531" spans="1:12" x14ac:dyDescent="0.25">
      <c r="A531" s="638"/>
      <c r="B531" s="638"/>
      <c r="C531" s="638"/>
      <c r="D531" s="637"/>
      <c r="E531" s="637"/>
      <c r="G531" s="637"/>
      <c r="H531" s="641"/>
      <c r="I531" s="659"/>
      <c r="J531" s="656"/>
      <c r="K531" s="642"/>
      <c r="L531" s="642"/>
    </row>
    <row r="532" spans="1:12" x14ac:dyDescent="0.25">
      <c r="A532" s="638"/>
      <c r="B532" s="638"/>
      <c r="C532" s="638"/>
      <c r="D532" s="637"/>
      <c r="E532" s="637"/>
      <c r="G532" s="637"/>
      <c r="H532" s="641"/>
      <c r="I532" s="659"/>
      <c r="J532" s="656"/>
      <c r="K532" s="642"/>
      <c r="L532" s="642"/>
    </row>
    <row r="533" spans="1:12" x14ac:dyDescent="0.25">
      <c r="A533" s="638"/>
      <c r="B533" s="638"/>
      <c r="C533" s="638"/>
      <c r="D533" s="637"/>
      <c r="E533" s="637"/>
      <c r="G533" s="637"/>
      <c r="H533" s="641"/>
      <c r="I533" s="659"/>
      <c r="J533" s="656"/>
      <c r="K533" s="642"/>
      <c r="L533" s="642"/>
    </row>
    <row r="534" spans="1:12" x14ac:dyDescent="0.25">
      <c r="A534" s="638"/>
      <c r="B534" s="638"/>
      <c r="C534" s="638"/>
      <c r="D534" s="637"/>
      <c r="E534" s="637"/>
      <c r="G534" s="637"/>
      <c r="H534" s="641"/>
      <c r="I534" s="659"/>
      <c r="J534" s="656"/>
      <c r="K534" s="642"/>
      <c r="L534" s="642"/>
    </row>
    <row r="535" spans="1:12" x14ac:dyDescent="0.25">
      <c r="A535" s="638"/>
      <c r="B535" s="638"/>
      <c r="C535" s="638"/>
      <c r="D535" s="637"/>
      <c r="E535" s="637"/>
      <c r="G535" s="637"/>
      <c r="H535" s="641"/>
      <c r="I535" s="659"/>
      <c r="J535" s="656"/>
      <c r="K535" s="642"/>
      <c r="L535" s="642"/>
    </row>
    <row r="536" spans="1:12" x14ac:dyDescent="0.25">
      <c r="A536" s="638"/>
      <c r="B536" s="638"/>
      <c r="C536" s="638"/>
      <c r="D536" s="637"/>
      <c r="E536" s="637"/>
      <c r="G536" s="637"/>
      <c r="H536" s="641"/>
      <c r="I536" s="659"/>
      <c r="J536" s="656"/>
      <c r="K536" s="642"/>
      <c r="L536" s="642"/>
    </row>
    <row r="537" spans="1:12" x14ac:dyDescent="0.25">
      <c r="A537" s="638"/>
      <c r="B537" s="638"/>
      <c r="C537" s="638"/>
      <c r="D537" s="637"/>
      <c r="E537" s="637"/>
      <c r="G537" s="637"/>
      <c r="H537" s="641"/>
      <c r="I537" s="659"/>
      <c r="J537" s="656"/>
      <c r="K537" s="642"/>
      <c r="L537" s="642"/>
    </row>
    <row r="538" spans="1:12" x14ac:dyDescent="0.25">
      <c r="A538" s="638"/>
      <c r="B538" s="638"/>
      <c r="C538" s="638"/>
      <c r="D538" s="637"/>
      <c r="E538" s="637"/>
      <c r="G538" s="637"/>
      <c r="H538" s="641"/>
      <c r="I538" s="659"/>
      <c r="J538" s="656"/>
      <c r="K538" s="642"/>
      <c r="L538" s="642"/>
    </row>
    <row r="539" spans="1:12" x14ac:dyDescent="0.25">
      <c r="A539" s="638"/>
      <c r="B539" s="638"/>
      <c r="C539" s="638"/>
      <c r="D539" s="637"/>
      <c r="E539" s="637"/>
      <c r="G539" s="637"/>
      <c r="H539" s="641"/>
      <c r="I539" s="659"/>
      <c r="J539" s="656"/>
      <c r="K539" s="642"/>
      <c r="L539" s="642"/>
    </row>
    <row r="540" spans="1:12" x14ac:dyDescent="0.25">
      <c r="A540" s="638"/>
      <c r="B540" s="638"/>
      <c r="C540" s="638"/>
      <c r="D540" s="637"/>
      <c r="E540" s="637"/>
      <c r="G540" s="637"/>
      <c r="H540" s="641"/>
      <c r="I540" s="659"/>
      <c r="J540" s="656"/>
      <c r="K540" s="642"/>
      <c r="L540" s="642"/>
    </row>
    <row r="541" spans="1:12" x14ac:dyDescent="0.25">
      <c r="A541" s="638"/>
      <c r="B541" s="638"/>
      <c r="C541" s="638"/>
      <c r="D541" s="637"/>
      <c r="E541" s="637"/>
      <c r="G541" s="637"/>
      <c r="H541" s="641"/>
      <c r="I541" s="659"/>
      <c r="J541" s="656"/>
      <c r="K541" s="642"/>
      <c r="L541" s="642"/>
    </row>
    <row r="542" spans="1:12" x14ac:dyDescent="0.25">
      <c r="A542" s="638"/>
      <c r="B542" s="638"/>
      <c r="C542" s="638"/>
      <c r="D542" s="637"/>
      <c r="E542" s="637"/>
      <c r="G542" s="637"/>
      <c r="H542" s="641"/>
      <c r="I542" s="659"/>
      <c r="J542" s="656"/>
      <c r="K542" s="642"/>
      <c r="L542" s="64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D7CB52C-FFF6-4AA0-AE8E-C5B9BAB64E96}">
          <x14:formula1>
            <xm:f>'Benchmark Index'!$C$6:$C$8</xm:f>
          </x14:formula1>
          <xm:sqref>A4:A542</xm:sqref>
        </x14:dataValidation>
        <x14:dataValidation type="list" allowBlank="1" showInputMessage="1" showErrorMessage="1" xr:uid="{574A518D-0E03-4638-B60A-48A3332CE0EE}">
          <x14:formula1>
            <xm:f>'Benchmark Index'!$S$6:$S$106</xm:f>
          </x14:formula1>
          <xm:sqref>E3:E542</xm:sqref>
        </x14:dataValidation>
        <x14:dataValidation type="list" allowBlank="1" showInputMessage="1" showErrorMessage="1" xr:uid="{546BF84E-E62E-410B-BD43-7B81772750D6}">
          <x14:formula1>
            <xm:f>'Benchmark Index'!$G$6:$G$11</xm:f>
          </x14:formula1>
          <xm:sqref>B3:B542</xm:sqref>
        </x14:dataValidation>
        <x14:dataValidation type="list" allowBlank="1" showInputMessage="1" showErrorMessage="1" xr:uid="{C15405CD-B478-4A48-BA2A-AD64FB84C48C}">
          <x14:formula1>
            <xm:f>'Benchmark Index'!$K$6:$K$15</xm:f>
          </x14:formula1>
          <xm:sqref>C3:C542</xm:sqref>
        </x14:dataValidation>
        <x14:dataValidation type="list" allowBlank="1" showInputMessage="1" showErrorMessage="1" xr:uid="{DAF9A0BE-9BBF-433F-986D-9D0224B74617}">
          <x14:formula1>
            <xm:f>'Benchmark Index'!$O$6:$O$35</xm:f>
          </x14:formula1>
          <xm:sqref>D3:D542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355B-701B-4B00-96AF-670087AE39A9}">
  <sheetPr>
    <tabColor rgb="FFFFFFCC"/>
  </sheetPr>
  <dimension ref="A1:T106"/>
  <sheetViews>
    <sheetView topLeftCell="F35" workbookViewId="0">
      <selection activeCell="S55" sqref="S55"/>
    </sheetView>
  </sheetViews>
  <sheetFormatPr defaultRowHeight="15" x14ac:dyDescent="0.25"/>
  <cols>
    <col min="1" max="1" width="14" customWidth="1"/>
    <col min="2" max="4" width="9.85546875" customWidth="1"/>
    <col min="5" max="5" width="4.42578125" customWidth="1"/>
    <col min="6" max="6" width="12.42578125" bestFit="1" customWidth="1"/>
    <col min="7" max="7" width="15.42578125" bestFit="1" customWidth="1"/>
    <col min="8" max="8" width="11.42578125" customWidth="1"/>
    <col min="9" max="9" width="4.140625" customWidth="1"/>
    <col min="10" max="10" width="12.42578125" bestFit="1" customWidth="1"/>
    <col min="11" max="11" width="16" bestFit="1" customWidth="1"/>
    <col min="12" max="12" width="7.42578125" bestFit="1" customWidth="1"/>
    <col min="13" max="13" width="4.42578125" customWidth="1"/>
    <col min="14" max="14" width="12.42578125" bestFit="1" customWidth="1"/>
    <col min="15" max="15" width="16" bestFit="1" customWidth="1"/>
    <col min="16" max="16" width="7.42578125" bestFit="1" customWidth="1"/>
    <col min="17" max="17" width="4.140625" customWidth="1"/>
    <col min="18" max="18" width="12.42578125" bestFit="1" customWidth="1"/>
    <col min="19" max="19" width="21.42578125" customWidth="1"/>
    <col min="20" max="20" width="7.42578125" bestFit="1" customWidth="1"/>
    <col min="23" max="23" width="13.42578125" bestFit="1" customWidth="1"/>
  </cols>
  <sheetData>
    <row r="1" spans="1:20" x14ac:dyDescent="0.25">
      <c r="A1" s="643">
        <f ca="1">TODAY()</f>
        <v>45536</v>
      </c>
      <c r="B1" s="643"/>
      <c r="C1" s="644"/>
      <c r="D1" s="643"/>
      <c r="E1" s="643"/>
      <c r="F1" s="643"/>
      <c r="G1" s="644"/>
      <c r="H1" s="643"/>
      <c r="J1" s="643"/>
      <c r="K1" s="644"/>
      <c r="L1" s="643"/>
      <c r="M1" s="643"/>
      <c r="N1" s="643"/>
      <c r="O1" s="644"/>
      <c r="P1" s="643"/>
      <c r="Q1" s="643"/>
      <c r="S1" s="644"/>
    </row>
    <row r="2" spans="1:20" x14ac:dyDescent="0.25">
      <c r="A2" s="643"/>
      <c r="B2" s="643"/>
      <c r="C2" s="644">
        <v>1</v>
      </c>
      <c r="D2" s="643"/>
      <c r="E2" s="643"/>
      <c r="F2" s="643"/>
      <c r="G2" s="644">
        <v>2</v>
      </c>
      <c r="H2" s="643"/>
      <c r="J2" s="643"/>
      <c r="K2" s="644">
        <v>3</v>
      </c>
      <c r="L2" s="643"/>
      <c r="M2" s="643"/>
      <c r="N2" s="643"/>
      <c r="O2" s="644">
        <v>4</v>
      </c>
      <c r="P2" s="643"/>
      <c r="Q2" s="643"/>
      <c r="S2" s="644">
        <v>5</v>
      </c>
    </row>
    <row r="3" spans="1:20" x14ac:dyDescent="0.25">
      <c r="B3" s="645" t="s">
        <v>425</v>
      </c>
      <c r="C3" s="646"/>
      <c r="D3" s="647"/>
      <c r="F3" s="645" t="s">
        <v>426</v>
      </c>
      <c r="G3" s="646"/>
      <c r="H3" s="647"/>
      <c r="J3" s="645" t="s">
        <v>131</v>
      </c>
      <c r="K3" s="646"/>
      <c r="L3" s="647"/>
      <c r="N3" s="645" t="s">
        <v>427</v>
      </c>
      <c r="O3" s="646"/>
      <c r="P3" s="647"/>
      <c r="R3" s="645" t="s">
        <v>1</v>
      </c>
      <c r="S3" s="646"/>
      <c r="T3" s="647"/>
    </row>
    <row r="4" spans="1:20" ht="5.25" customHeight="1" x14ac:dyDescent="0.25"/>
    <row r="5" spans="1:20" x14ac:dyDescent="0.25">
      <c r="B5" s="648" t="s">
        <v>434</v>
      </c>
      <c r="C5" s="648" t="s">
        <v>131</v>
      </c>
      <c r="D5" s="648" t="s">
        <v>0</v>
      </c>
      <c r="F5" s="648" t="s">
        <v>434</v>
      </c>
      <c r="G5" s="648" t="s">
        <v>427</v>
      </c>
      <c r="H5" s="648" t="s">
        <v>0</v>
      </c>
      <c r="J5" s="648" t="s">
        <v>434</v>
      </c>
      <c r="K5" s="648" t="s">
        <v>131</v>
      </c>
      <c r="L5" s="648" t="s">
        <v>0</v>
      </c>
      <c r="N5" s="648" t="s">
        <v>434</v>
      </c>
      <c r="O5" s="648" t="s">
        <v>427</v>
      </c>
      <c r="P5" s="648" t="s">
        <v>0</v>
      </c>
      <c r="R5" s="648" t="s">
        <v>434</v>
      </c>
      <c r="S5" s="648" t="s">
        <v>1</v>
      </c>
      <c r="T5" s="648" t="s">
        <v>0</v>
      </c>
    </row>
    <row r="6" spans="1:20" x14ac:dyDescent="0.25">
      <c r="B6" s="649"/>
      <c r="C6" s="649" t="s">
        <v>429</v>
      </c>
      <c r="D6" s="650">
        <v>1</v>
      </c>
      <c r="F6" s="649"/>
      <c r="G6" s="649" t="s">
        <v>365</v>
      </c>
      <c r="H6" s="650">
        <v>1</v>
      </c>
      <c r="J6" s="649"/>
      <c r="K6" s="649" t="s">
        <v>436</v>
      </c>
      <c r="L6" s="650">
        <v>1</v>
      </c>
      <c r="N6" s="649"/>
      <c r="O6" s="649" t="s">
        <v>365</v>
      </c>
      <c r="P6" s="651" t="s">
        <v>435</v>
      </c>
      <c r="R6" s="649"/>
      <c r="S6" s="649" t="s">
        <v>430</v>
      </c>
      <c r="T6" s="651"/>
    </row>
    <row r="7" spans="1:20" x14ac:dyDescent="0.25">
      <c r="B7" s="649"/>
      <c r="C7" s="649" t="s">
        <v>151</v>
      </c>
      <c r="D7" s="650">
        <v>2</v>
      </c>
      <c r="F7" s="649"/>
      <c r="G7" s="649" t="s">
        <v>349</v>
      </c>
      <c r="H7" s="650">
        <v>2</v>
      </c>
      <c r="J7" s="649"/>
      <c r="K7" s="649" t="s">
        <v>439</v>
      </c>
      <c r="L7" s="650">
        <v>2</v>
      </c>
      <c r="N7" s="649"/>
      <c r="O7" s="649" t="s">
        <v>349</v>
      </c>
      <c r="P7" s="651" t="s">
        <v>437</v>
      </c>
      <c r="R7" s="649"/>
      <c r="S7" s="649" t="s">
        <v>390</v>
      </c>
      <c r="T7" s="651" t="s">
        <v>438</v>
      </c>
    </row>
    <row r="8" spans="1:20" x14ac:dyDescent="0.25">
      <c r="B8" s="649"/>
      <c r="C8" s="649" t="s">
        <v>379</v>
      </c>
      <c r="D8" s="650">
        <v>3</v>
      </c>
      <c r="F8" s="649"/>
      <c r="G8" s="649" t="s">
        <v>14</v>
      </c>
      <c r="H8" s="650">
        <v>3</v>
      </c>
      <c r="J8" s="649"/>
      <c r="K8" s="649"/>
      <c r="L8" s="650">
        <v>3</v>
      </c>
      <c r="N8" s="649"/>
      <c r="O8" s="649" t="s">
        <v>14</v>
      </c>
      <c r="P8" s="651" t="s">
        <v>440</v>
      </c>
      <c r="R8" s="649"/>
      <c r="S8" s="649" t="s">
        <v>391</v>
      </c>
      <c r="T8" s="651" t="s">
        <v>441</v>
      </c>
    </row>
    <row r="9" spans="1:20" x14ac:dyDescent="0.25">
      <c r="F9" s="649"/>
      <c r="G9" s="649" t="s">
        <v>298</v>
      </c>
      <c r="H9" s="650">
        <v>4</v>
      </c>
      <c r="J9" s="649"/>
      <c r="K9" s="649"/>
      <c r="L9" s="650">
        <v>4</v>
      </c>
      <c r="N9" s="649"/>
      <c r="O9" s="649" t="s">
        <v>298</v>
      </c>
      <c r="P9" s="651" t="s">
        <v>442</v>
      </c>
      <c r="R9" s="649"/>
      <c r="S9" s="649" t="s">
        <v>443</v>
      </c>
      <c r="T9" s="651" t="s">
        <v>444</v>
      </c>
    </row>
    <row r="10" spans="1:20" x14ac:dyDescent="0.25">
      <c r="F10" s="649"/>
      <c r="G10" s="649" t="s">
        <v>299</v>
      </c>
      <c r="H10" s="650">
        <v>5</v>
      </c>
      <c r="J10" s="649"/>
      <c r="K10" s="649"/>
      <c r="L10" s="650">
        <v>5</v>
      </c>
      <c r="N10" s="649"/>
      <c r="O10" s="649" t="s">
        <v>299</v>
      </c>
      <c r="P10" s="651" t="s">
        <v>445</v>
      </c>
      <c r="R10" s="649"/>
      <c r="S10" s="649" t="s">
        <v>349</v>
      </c>
      <c r="T10" s="651" t="s">
        <v>446</v>
      </c>
    </row>
    <row r="11" spans="1:20" x14ac:dyDescent="0.25">
      <c r="F11" s="649"/>
      <c r="G11" s="649" t="s">
        <v>27</v>
      </c>
      <c r="H11" s="650">
        <v>6</v>
      </c>
      <c r="J11" s="649"/>
      <c r="K11" s="649"/>
      <c r="L11" s="650">
        <v>6</v>
      </c>
      <c r="N11" s="649"/>
      <c r="O11" s="649" t="s">
        <v>129</v>
      </c>
      <c r="P11" s="651" t="s">
        <v>447</v>
      </c>
      <c r="R11" s="649"/>
      <c r="S11" s="649" t="s">
        <v>448</v>
      </c>
      <c r="T11" s="651" t="s">
        <v>449</v>
      </c>
    </row>
    <row r="12" spans="1:20" x14ac:dyDescent="0.25">
      <c r="J12" s="649"/>
      <c r="K12" s="649"/>
      <c r="L12" s="650">
        <v>7</v>
      </c>
      <c r="N12" s="649"/>
      <c r="O12" s="649" t="s">
        <v>128</v>
      </c>
      <c r="P12" s="651" t="s">
        <v>450</v>
      </c>
      <c r="R12" s="649"/>
      <c r="S12" s="649" t="s">
        <v>577</v>
      </c>
      <c r="T12" s="651" t="s">
        <v>451</v>
      </c>
    </row>
    <row r="13" spans="1:20" x14ac:dyDescent="0.25">
      <c r="J13" s="649"/>
      <c r="K13" s="649"/>
      <c r="L13" s="650">
        <v>8</v>
      </c>
      <c r="N13" s="649"/>
      <c r="O13" s="649" t="s">
        <v>15</v>
      </c>
      <c r="P13" s="651" t="s">
        <v>452</v>
      </c>
      <c r="R13" s="649"/>
      <c r="S13" s="649" t="s">
        <v>422</v>
      </c>
      <c r="T13" s="651" t="s">
        <v>453</v>
      </c>
    </row>
    <row r="14" spans="1:20" x14ac:dyDescent="0.25">
      <c r="J14" s="649"/>
      <c r="K14" s="649"/>
      <c r="L14" s="650">
        <v>9</v>
      </c>
      <c r="N14" s="649"/>
      <c r="O14" s="649" t="s">
        <v>580</v>
      </c>
      <c r="P14" s="651" t="s">
        <v>454</v>
      </c>
      <c r="R14" s="649"/>
      <c r="S14" s="649" t="s">
        <v>640</v>
      </c>
      <c r="T14" s="651" t="s">
        <v>455</v>
      </c>
    </row>
    <row r="15" spans="1:20" x14ac:dyDescent="0.25">
      <c r="J15" s="649"/>
      <c r="K15" s="649"/>
      <c r="L15" s="650">
        <v>10</v>
      </c>
      <c r="N15" s="649"/>
      <c r="O15" s="649" t="s">
        <v>27</v>
      </c>
      <c r="P15" s="651" t="s">
        <v>456</v>
      </c>
      <c r="R15" s="649"/>
      <c r="S15" s="649" t="s">
        <v>457</v>
      </c>
      <c r="T15" s="651" t="s">
        <v>458</v>
      </c>
    </row>
    <row r="16" spans="1:20" x14ac:dyDescent="0.25">
      <c r="N16" s="649"/>
      <c r="O16" s="649" t="s">
        <v>604</v>
      </c>
      <c r="P16" s="651" t="s">
        <v>459</v>
      </c>
      <c r="R16" s="649"/>
      <c r="S16" s="649" t="s">
        <v>460</v>
      </c>
      <c r="T16" s="651" t="s">
        <v>461</v>
      </c>
    </row>
    <row r="17" spans="14:20" x14ac:dyDescent="0.25">
      <c r="N17" s="649"/>
      <c r="O17" s="649" t="s">
        <v>734</v>
      </c>
      <c r="P17" s="651" t="s">
        <v>462</v>
      </c>
      <c r="R17" s="649"/>
      <c r="S17" s="649" t="s">
        <v>463</v>
      </c>
      <c r="T17" s="651" t="s">
        <v>464</v>
      </c>
    </row>
    <row r="18" spans="14:20" x14ac:dyDescent="0.25">
      <c r="N18" s="649"/>
      <c r="O18" s="649" t="s">
        <v>605</v>
      </c>
      <c r="P18" s="651" t="s">
        <v>465</v>
      </c>
      <c r="R18" s="649"/>
      <c r="S18" s="649" t="s">
        <v>466</v>
      </c>
      <c r="T18" s="651" t="s">
        <v>467</v>
      </c>
    </row>
    <row r="19" spans="14:20" x14ac:dyDescent="0.25">
      <c r="N19" s="649"/>
      <c r="O19" s="649" t="s">
        <v>626</v>
      </c>
      <c r="P19" s="651" t="s">
        <v>468</v>
      </c>
      <c r="R19" s="649"/>
      <c r="S19" s="649" t="s">
        <v>469</v>
      </c>
      <c r="T19" s="651" t="s">
        <v>470</v>
      </c>
    </row>
    <row r="20" spans="14:20" x14ac:dyDescent="0.25">
      <c r="N20" s="649"/>
      <c r="O20" s="649" t="s">
        <v>627</v>
      </c>
      <c r="P20" s="651" t="s">
        <v>471</v>
      </c>
      <c r="R20" s="649"/>
      <c r="S20" s="649" t="s">
        <v>472</v>
      </c>
      <c r="T20" s="651" t="s">
        <v>473</v>
      </c>
    </row>
    <row r="21" spans="14:20" x14ac:dyDescent="0.25">
      <c r="N21" s="649"/>
      <c r="O21" s="649" t="s">
        <v>628</v>
      </c>
      <c r="P21" s="651" t="s">
        <v>474</v>
      </c>
      <c r="R21" s="649"/>
      <c r="S21" s="649" t="s">
        <v>130</v>
      </c>
      <c r="T21" s="651" t="s">
        <v>475</v>
      </c>
    </row>
    <row r="22" spans="14:20" x14ac:dyDescent="0.25">
      <c r="N22" s="649"/>
      <c r="O22" s="649" t="s">
        <v>773</v>
      </c>
      <c r="P22" s="651" t="s">
        <v>476</v>
      </c>
      <c r="R22" s="649"/>
      <c r="S22" s="649" t="s">
        <v>578</v>
      </c>
      <c r="T22" s="651" t="s">
        <v>477</v>
      </c>
    </row>
    <row r="23" spans="14:20" x14ac:dyDescent="0.25">
      <c r="N23" s="649"/>
      <c r="O23" s="649" t="s">
        <v>629</v>
      </c>
      <c r="P23" s="651" t="s">
        <v>478</v>
      </c>
      <c r="R23" s="649"/>
      <c r="S23" s="649" t="s">
        <v>579</v>
      </c>
      <c r="T23" s="651" t="s">
        <v>479</v>
      </c>
    </row>
    <row r="24" spans="14:20" x14ac:dyDescent="0.25">
      <c r="N24" s="649"/>
      <c r="O24" s="649" t="s">
        <v>634</v>
      </c>
      <c r="P24" s="651" t="s">
        <v>480</v>
      </c>
      <c r="R24" s="649"/>
      <c r="S24" s="649" t="s">
        <v>641</v>
      </c>
      <c r="T24" s="651" t="s">
        <v>481</v>
      </c>
    </row>
    <row r="25" spans="14:20" x14ac:dyDescent="0.25">
      <c r="N25" s="649"/>
      <c r="O25" s="649" t="s">
        <v>638</v>
      </c>
      <c r="P25" s="651" t="s">
        <v>482</v>
      </c>
      <c r="R25" s="649"/>
      <c r="S25" s="649" t="s">
        <v>27</v>
      </c>
      <c r="T25" s="651" t="s">
        <v>483</v>
      </c>
    </row>
    <row r="26" spans="14:20" x14ac:dyDescent="0.25">
      <c r="N26" s="649"/>
      <c r="O26" s="649" t="s">
        <v>643</v>
      </c>
      <c r="P26" s="651" t="s">
        <v>644</v>
      </c>
      <c r="R26" s="649"/>
      <c r="S26" s="649" t="s">
        <v>600</v>
      </c>
      <c r="T26" s="651" t="s">
        <v>484</v>
      </c>
    </row>
    <row r="27" spans="14:20" x14ac:dyDescent="0.25">
      <c r="N27" s="649"/>
      <c r="O27" s="649" t="s">
        <v>645</v>
      </c>
      <c r="P27" s="651" t="s">
        <v>646</v>
      </c>
      <c r="R27" s="649"/>
      <c r="S27" s="649" t="s">
        <v>601</v>
      </c>
      <c r="T27" s="651" t="s">
        <v>485</v>
      </c>
    </row>
    <row r="28" spans="14:20" x14ac:dyDescent="0.25">
      <c r="N28" s="649"/>
      <c r="O28" s="649" t="s">
        <v>647</v>
      </c>
      <c r="P28" s="651" t="s">
        <v>648</v>
      </c>
      <c r="R28" s="649"/>
      <c r="S28" s="649" t="s">
        <v>602</v>
      </c>
      <c r="T28" s="651" t="s">
        <v>486</v>
      </c>
    </row>
    <row r="29" spans="14:20" x14ac:dyDescent="0.25">
      <c r="N29" s="649"/>
      <c r="O29" s="649" t="s">
        <v>649</v>
      </c>
      <c r="P29" s="651" t="s">
        <v>650</v>
      </c>
      <c r="R29" s="649"/>
      <c r="S29" s="649" t="s">
        <v>603</v>
      </c>
      <c r="T29" s="651" t="s">
        <v>487</v>
      </c>
    </row>
    <row r="30" spans="14:20" x14ac:dyDescent="0.25">
      <c r="N30" s="649"/>
      <c r="O30" s="649" t="s">
        <v>651</v>
      </c>
      <c r="P30" s="651" t="s">
        <v>652</v>
      </c>
      <c r="R30" s="649"/>
      <c r="S30" s="649" t="s">
        <v>606</v>
      </c>
      <c r="T30" s="651" t="s">
        <v>488</v>
      </c>
    </row>
    <row r="31" spans="14:20" x14ac:dyDescent="0.25">
      <c r="N31" s="649"/>
      <c r="O31" s="649" t="s">
        <v>659</v>
      </c>
      <c r="P31" s="651" t="s">
        <v>653</v>
      </c>
      <c r="R31" s="649"/>
      <c r="S31" s="649" t="s">
        <v>607</v>
      </c>
      <c r="T31" s="651" t="s">
        <v>489</v>
      </c>
    </row>
    <row r="32" spans="14:20" x14ac:dyDescent="0.25">
      <c r="N32" s="649"/>
      <c r="O32" s="649" t="s">
        <v>660</v>
      </c>
      <c r="P32" s="651" t="s">
        <v>654</v>
      </c>
      <c r="R32" s="649"/>
      <c r="S32" s="649" t="s">
        <v>608</v>
      </c>
      <c r="T32" s="651" t="s">
        <v>490</v>
      </c>
    </row>
    <row r="33" spans="14:20" x14ac:dyDescent="0.25">
      <c r="N33" s="649"/>
      <c r="O33" s="649" t="s">
        <v>661</v>
      </c>
      <c r="P33" s="651" t="s">
        <v>655</v>
      </c>
      <c r="R33" s="649"/>
      <c r="S33" s="649" t="s">
        <v>609</v>
      </c>
      <c r="T33" s="651" t="s">
        <v>491</v>
      </c>
    </row>
    <row r="34" spans="14:20" x14ac:dyDescent="0.25">
      <c r="N34" s="649"/>
      <c r="O34" s="649" t="s">
        <v>666</v>
      </c>
      <c r="P34" s="651" t="s">
        <v>656</v>
      </c>
      <c r="R34" s="649"/>
      <c r="S34" s="649" t="s">
        <v>610</v>
      </c>
      <c r="T34" s="651" t="s">
        <v>492</v>
      </c>
    </row>
    <row r="35" spans="14:20" x14ac:dyDescent="0.25">
      <c r="N35" s="649"/>
      <c r="O35" s="649" t="s">
        <v>667</v>
      </c>
      <c r="P35" s="651" t="s">
        <v>657</v>
      </c>
      <c r="R35" s="649"/>
      <c r="S35" s="649" t="s">
        <v>620</v>
      </c>
      <c r="T35" s="651" t="s">
        <v>493</v>
      </c>
    </row>
    <row r="36" spans="14:20" x14ac:dyDescent="0.25">
      <c r="R36" s="649"/>
      <c r="S36" s="649" t="s">
        <v>621</v>
      </c>
      <c r="T36" s="651" t="s">
        <v>494</v>
      </c>
    </row>
    <row r="37" spans="14:20" x14ac:dyDescent="0.25">
      <c r="R37" s="649"/>
      <c r="S37" s="649" t="s">
        <v>622</v>
      </c>
      <c r="T37" s="651" t="s">
        <v>495</v>
      </c>
    </row>
    <row r="38" spans="14:20" x14ac:dyDescent="0.25">
      <c r="R38" s="649"/>
      <c r="S38" s="649" t="s">
        <v>623</v>
      </c>
      <c r="T38" s="651" t="s">
        <v>496</v>
      </c>
    </row>
    <row r="39" spans="14:20" x14ac:dyDescent="0.25">
      <c r="R39" s="649"/>
      <c r="S39" s="649" t="s">
        <v>624</v>
      </c>
      <c r="T39" s="651" t="s">
        <v>497</v>
      </c>
    </row>
    <row r="40" spans="14:20" x14ac:dyDescent="0.25">
      <c r="R40" s="649"/>
      <c r="S40" s="649" t="s">
        <v>625</v>
      </c>
      <c r="T40" s="651" t="s">
        <v>498</v>
      </c>
    </row>
    <row r="41" spans="14:20" x14ac:dyDescent="0.25">
      <c r="R41" s="649"/>
      <c r="S41" s="649" t="s">
        <v>642</v>
      </c>
      <c r="T41" s="651" t="s">
        <v>499</v>
      </c>
    </row>
    <row r="42" spans="14:20" x14ac:dyDescent="0.25">
      <c r="R42" s="649"/>
      <c r="S42" s="649" t="s">
        <v>668</v>
      </c>
      <c r="T42" s="651" t="s">
        <v>500</v>
      </c>
    </row>
    <row r="43" spans="14:20" x14ac:dyDescent="0.25">
      <c r="R43" s="649"/>
      <c r="S43" s="649" t="s">
        <v>667</v>
      </c>
      <c r="T43" s="651" t="s">
        <v>501</v>
      </c>
    </row>
    <row r="44" spans="14:20" x14ac:dyDescent="0.25">
      <c r="R44" s="649"/>
      <c r="S44" s="649" t="s">
        <v>669</v>
      </c>
      <c r="T44" s="651" t="s">
        <v>502</v>
      </c>
    </row>
    <row r="45" spans="14:20" x14ac:dyDescent="0.25">
      <c r="R45" s="649"/>
      <c r="S45" s="649" t="s">
        <v>670</v>
      </c>
      <c r="T45" s="651" t="s">
        <v>503</v>
      </c>
    </row>
    <row r="46" spans="14:20" x14ac:dyDescent="0.25">
      <c r="R46" s="649"/>
      <c r="S46" s="649" t="s">
        <v>673</v>
      </c>
      <c r="T46" s="651" t="s">
        <v>504</v>
      </c>
    </row>
    <row r="47" spans="14:20" x14ac:dyDescent="0.25">
      <c r="R47" s="649"/>
      <c r="S47" s="649" t="s">
        <v>15</v>
      </c>
      <c r="T47" s="651" t="s">
        <v>505</v>
      </c>
    </row>
    <row r="48" spans="14:20" x14ac:dyDescent="0.25">
      <c r="R48" s="649"/>
      <c r="S48" s="649" t="s">
        <v>717</v>
      </c>
      <c r="T48" s="651" t="s">
        <v>506</v>
      </c>
    </row>
    <row r="49" spans="18:20" x14ac:dyDescent="0.25">
      <c r="R49" s="649"/>
      <c r="S49" s="649" t="s">
        <v>718</v>
      </c>
      <c r="T49" s="651" t="s">
        <v>507</v>
      </c>
    </row>
    <row r="50" spans="18:20" x14ac:dyDescent="0.25">
      <c r="R50" s="649"/>
      <c r="S50" s="649" t="s">
        <v>719</v>
      </c>
      <c r="T50" s="651" t="s">
        <v>508</v>
      </c>
    </row>
    <row r="51" spans="18:20" x14ac:dyDescent="0.25">
      <c r="R51" s="649"/>
      <c r="S51" s="649" t="s">
        <v>722</v>
      </c>
      <c r="T51" s="651" t="s">
        <v>509</v>
      </c>
    </row>
    <row r="52" spans="18:20" x14ac:dyDescent="0.25">
      <c r="R52" s="649"/>
      <c r="S52" s="649" t="s">
        <v>719</v>
      </c>
      <c r="T52" s="651" t="s">
        <v>510</v>
      </c>
    </row>
    <row r="53" spans="18:20" x14ac:dyDescent="0.25">
      <c r="R53" s="649"/>
      <c r="S53" s="649" t="s">
        <v>774</v>
      </c>
      <c r="T53" s="651" t="s">
        <v>511</v>
      </c>
    </row>
    <row r="54" spans="18:20" x14ac:dyDescent="0.25">
      <c r="R54" s="649"/>
      <c r="S54" s="649" t="s">
        <v>929</v>
      </c>
      <c r="T54" s="651" t="s">
        <v>512</v>
      </c>
    </row>
    <row r="55" spans="18:20" x14ac:dyDescent="0.25">
      <c r="R55" s="649"/>
      <c r="S55" s="649"/>
      <c r="T55" s="651" t="s">
        <v>513</v>
      </c>
    </row>
    <row r="56" spans="18:20" x14ac:dyDescent="0.25">
      <c r="R56" s="649"/>
      <c r="S56" s="649"/>
      <c r="T56" s="651" t="s">
        <v>514</v>
      </c>
    </row>
    <row r="57" spans="18:20" x14ac:dyDescent="0.25">
      <c r="R57" s="649"/>
      <c r="S57" s="649"/>
      <c r="T57" s="651" t="s">
        <v>515</v>
      </c>
    </row>
    <row r="58" spans="18:20" x14ac:dyDescent="0.25">
      <c r="R58" s="649"/>
      <c r="S58" s="649"/>
      <c r="T58" s="651" t="s">
        <v>516</v>
      </c>
    </row>
    <row r="59" spans="18:20" x14ac:dyDescent="0.25">
      <c r="R59" s="649"/>
      <c r="S59" s="649"/>
      <c r="T59" s="651" t="s">
        <v>517</v>
      </c>
    </row>
    <row r="60" spans="18:20" x14ac:dyDescent="0.25">
      <c r="R60" s="649"/>
      <c r="S60" s="649"/>
      <c r="T60" s="651" t="s">
        <v>518</v>
      </c>
    </row>
    <row r="61" spans="18:20" x14ac:dyDescent="0.25">
      <c r="R61" s="649"/>
      <c r="S61" s="649"/>
      <c r="T61" s="651" t="s">
        <v>519</v>
      </c>
    </row>
    <row r="62" spans="18:20" x14ac:dyDescent="0.25">
      <c r="R62" s="649"/>
      <c r="S62" s="649"/>
      <c r="T62" s="651" t="s">
        <v>520</v>
      </c>
    </row>
    <row r="63" spans="18:20" x14ac:dyDescent="0.25">
      <c r="R63" s="649"/>
      <c r="S63" s="649"/>
      <c r="T63" s="651" t="s">
        <v>521</v>
      </c>
    </row>
    <row r="64" spans="18:20" x14ac:dyDescent="0.25">
      <c r="R64" s="649"/>
      <c r="S64" s="649"/>
      <c r="T64" s="651" t="s">
        <v>522</v>
      </c>
    </row>
    <row r="65" spans="18:20" x14ac:dyDescent="0.25">
      <c r="R65" s="649"/>
      <c r="S65" s="649"/>
      <c r="T65" s="651" t="s">
        <v>523</v>
      </c>
    </row>
    <row r="66" spans="18:20" x14ac:dyDescent="0.25">
      <c r="R66" s="649"/>
      <c r="S66" s="649"/>
      <c r="T66" s="651" t="s">
        <v>524</v>
      </c>
    </row>
    <row r="67" spans="18:20" x14ac:dyDescent="0.25">
      <c r="R67" s="649"/>
      <c r="S67" s="649"/>
      <c r="T67" s="651" t="s">
        <v>525</v>
      </c>
    </row>
    <row r="68" spans="18:20" x14ac:dyDescent="0.25">
      <c r="R68" s="649"/>
      <c r="S68" s="649"/>
      <c r="T68" s="651" t="s">
        <v>526</v>
      </c>
    </row>
    <row r="69" spans="18:20" x14ac:dyDescent="0.25">
      <c r="R69" s="649"/>
      <c r="S69" s="649"/>
      <c r="T69" s="651" t="s">
        <v>527</v>
      </c>
    </row>
    <row r="70" spans="18:20" x14ac:dyDescent="0.25">
      <c r="R70" s="649"/>
      <c r="S70" s="649"/>
      <c r="T70" s="651" t="s">
        <v>528</v>
      </c>
    </row>
    <row r="71" spans="18:20" x14ac:dyDescent="0.25">
      <c r="R71" s="649"/>
      <c r="S71" s="649"/>
      <c r="T71" s="651" t="s">
        <v>529</v>
      </c>
    </row>
    <row r="72" spans="18:20" x14ac:dyDescent="0.25">
      <c r="R72" s="649"/>
      <c r="S72" s="649"/>
      <c r="T72" s="651" t="s">
        <v>530</v>
      </c>
    </row>
    <row r="73" spans="18:20" x14ac:dyDescent="0.25">
      <c r="R73" s="649"/>
      <c r="S73" s="649"/>
      <c r="T73" s="651" t="s">
        <v>531</v>
      </c>
    </row>
    <row r="74" spans="18:20" x14ac:dyDescent="0.25">
      <c r="R74" s="649"/>
      <c r="S74" s="649"/>
      <c r="T74" s="651" t="s">
        <v>532</v>
      </c>
    </row>
    <row r="75" spans="18:20" x14ac:dyDescent="0.25">
      <c r="R75" s="649"/>
      <c r="S75" s="649"/>
      <c r="T75" s="651" t="s">
        <v>533</v>
      </c>
    </row>
    <row r="76" spans="18:20" x14ac:dyDescent="0.25">
      <c r="R76" s="649"/>
      <c r="S76" s="649"/>
      <c r="T76" s="651" t="s">
        <v>534</v>
      </c>
    </row>
    <row r="77" spans="18:20" x14ac:dyDescent="0.25">
      <c r="R77" s="649"/>
      <c r="S77" s="649"/>
      <c r="T77" s="651" t="s">
        <v>535</v>
      </c>
    </row>
    <row r="78" spans="18:20" x14ac:dyDescent="0.25">
      <c r="R78" s="649"/>
      <c r="S78" s="649"/>
      <c r="T78" s="651" t="s">
        <v>536</v>
      </c>
    </row>
    <row r="79" spans="18:20" x14ac:dyDescent="0.25">
      <c r="R79" s="649"/>
      <c r="S79" s="649"/>
      <c r="T79" s="651" t="s">
        <v>537</v>
      </c>
    </row>
    <row r="80" spans="18:20" x14ac:dyDescent="0.25">
      <c r="R80" s="649"/>
      <c r="S80" s="649"/>
      <c r="T80" s="651" t="s">
        <v>538</v>
      </c>
    </row>
    <row r="81" spans="18:20" x14ac:dyDescent="0.25">
      <c r="R81" s="649"/>
      <c r="S81" s="649"/>
      <c r="T81" s="651" t="s">
        <v>539</v>
      </c>
    </row>
    <row r="82" spans="18:20" x14ac:dyDescent="0.25">
      <c r="R82" s="649"/>
      <c r="S82" s="649"/>
      <c r="T82" s="651" t="s">
        <v>540</v>
      </c>
    </row>
    <row r="83" spans="18:20" x14ac:dyDescent="0.25">
      <c r="R83" s="649"/>
      <c r="S83" s="649"/>
      <c r="T83" s="651" t="s">
        <v>541</v>
      </c>
    </row>
    <row r="84" spans="18:20" x14ac:dyDescent="0.25">
      <c r="R84" s="649"/>
      <c r="S84" s="649"/>
      <c r="T84" s="651" t="s">
        <v>542</v>
      </c>
    </row>
    <row r="85" spans="18:20" x14ac:dyDescent="0.25">
      <c r="R85" s="649"/>
      <c r="S85" s="649"/>
      <c r="T85" s="651" t="s">
        <v>543</v>
      </c>
    </row>
    <row r="86" spans="18:20" x14ac:dyDescent="0.25">
      <c r="R86" s="649"/>
      <c r="S86" s="649"/>
      <c r="T86" s="651" t="s">
        <v>544</v>
      </c>
    </row>
    <row r="87" spans="18:20" x14ac:dyDescent="0.25">
      <c r="R87" s="649"/>
      <c r="S87" s="649"/>
      <c r="T87" s="651" t="s">
        <v>545</v>
      </c>
    </row>
    <row r="88" spans="18:20" x14ac:dyDescent="0.25">
      <c r="R88" s="649"/>
      <c r="S88" s="649"/>
      <c r="T88" s="651" t="s">
        <v>546</v>
      </c>
    </row>
    <row r="89" spans="18:20" x14ac:dyDescent="0.25">
      <c r="R89" s="649"/>
      <c r="S89" s="649"/>
      <c r="T89" s="651" t="s">
        <v>547</v>
      </c>
    </row>
    <row r="90" spans="18:20" x14ac:dyDescent="0.25">
      <c r="R90" s="649"/>
      <c r="S90" s="649"/>
      <c r="T90" s="651" t="s">
        <v>548</v>
      </c>
    </row>
    <row r="91" spans="18:20" x14ac:dyDescent="0.25">
      <c r="R91" s="649"/>
      <c r="S91" s="649"/>
      <c r="T91" s="651" t="s">
        <v>549</v>
      </c>
    </row>
    <row r="92" spans="18:20" x14ac:dyDescent="0.25">
      <c r="R92" s="649"/>
      <c r="S92" s="649"/>
      <c r="T92" s="651" t="s">
        <v>550</v>
      </c>
    </row>
    <row r="93" spans="18:20" x14ac:dyDescent="0.25">
      <c r="R93" s="649"/>
      <c r="S93" s="649"/>
      <c r="T93" s="651" t="s">
        <v>551</v>
      </c>
    </row>
    <row r="94" spans="18:20" x14ac:dyDescent="0.25">
      <c r="R94" s="649"/>
      <c r="S94" s="649"/>
      <c r="T94" s="651" t="s">
        <v>552</v>
      </c>
    </row>
    <row r="95" spans="18:20" x14ac:dyDescent="0.25">
      <c r="R95" s="649"/>
      <c r="S95" s="649"/>
      <c r="T95" s="651" t="s">
        <v>553</v>
      </c>
    </row>
    <row r="96" spans="18:20" x14ac:dyDescent="0.25">
      <c r="R96" s="649"/>
      <c r="S96" s="649"/>
      <c r="T96" s="651" t="s">
        <v>554</v>
      </c>
    </row>
    <row r="97" spans="18:20" x14ac:dyDescent="0.25">
      <c r="R97" s="649"/>
      <c r="S97" s="649"/>
      <c r="T97" s="651" t="s">
        <v>555</v>
      </c>
    </row>
    <row r="98" spans="18:20" x14ac:dyDescent="0.25">
      <c r="R98" s="649"/>
      <c r="S98" s="649"/>
      <c r="T98" s="651" t="s">
        <v>556</v>
      </c>
    </row>
    <row r="99" spans="18:20" x14ac:dyDescent="0.25">
      <c r="R99" s="649"/>
      <c r="S99" s="649"/>
      <c r="T99" s="651" t="s">
        <v>557</v>
      </c>
    </row>
    <row r="100" spans="18:20" x14ac:dyDescent="0.25">
      <c r="R100" s="649"/>
      <c r="S100" s="649"/>
      <c r="T100" s="651" t="s">
        <v>558</v>
      </c>
    </row>
    <row r="101" spans="18:20" x14ac:dyDescent="0.25">
      <c r="R101" s="649"/>
      <c r="S101" s="649"/>
      <c r="T101" s="651" t="s">
        <v>559</v>
      </c>
    </row>
    <row r="102" spans="18:20" x14ac:dyDescent="0.25">
      <c r="R102" s="649"/>
      <c r="S102" s="649"/>
      <c r="T102" s="651" t="s">
        <v>560</v>
      </c>
    </row>
    <row r="103" spans="18:20" x14ac:dyDescent="0.25">
      <c r="R103" s="649"/>
      <c r="S103" s="649"/>
      <c r="T103" s="651" t="s">
        <v>561</v>
      </c>
    </row>
    <row r="104" spans="18:20" x14ac:dyDescent="0.25">
      <c r="R104" s="649"/>
      <c r="S104" s="649"/>
      <c r="T104" s="651" t="s">
        <v>562</v>
      </c>
    </row>
    <row r="105" spans="18:20" x14ac:dyDescent="0.25">
      <c r="R105" s="649"/>
      <c r="S105" s="649"/>
      <c r="T105" s="651" t="s">
        <v>563</v>
      </c>
    </row>
    <row r="106" spans="18:20" x14ac:dyDescent="0.25">
      <c r="R106" s="649"/>
      <c r="S106" s="649"/>
      <c r="T106" s="651" t="s">
        <v>564</v>
      </c>
    </row>
  </sheetData>
  <pageMargins left="0.7" right="0.7" top="0.75" bottom="0.75" header="0.3" footer="0.3"/>
  <ignoredErrors>
    <ignoredError sqref="P24:P25 T41:T10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tabColor theme="4" tint="-0.499984740745262"/>
  </sheetPr>
  <dimension ref="A1:C12323"/>
  <sheetViews>
    <sheetView workbookViewId="0"/>
  </sheetViews>
  <sheetFormatPr defaultColWidth="8.85546875" defaultRowHeight="15" x14ac:dyDescent="0.25"/>
  <cols>
    <col min="1" max="1" width="70.42578125" style="55" bestFit="1" customWidth="1"/>
    <col min="2" max="2" width="36.42578125" style="55" customWidth="1"/>
    <col min="3" max="3" width="31.42578125" style="55" customWidth="1"/>
    <col min="4" max="16384" width="8.85546875" style="55"/>
  </cols>
  <sheetData>
    <row r="1" spans="1:1" x14ac:dyDescent="0.25">
      <c r="A1" s="56" t="s">
        <v>420</v>
      </c>
    </row>
    <row r="2" spans="1:1" x14ac:dyDescent="0.25">
      <c r="A2" s="55" t="s">
        <v>160</v>
      </c>
    </row>
    <row r="3" spans="1:1" x14ac:dyDescent="0.25">
      <c r="A3" s="56" t="s">
        <v>161</v>
      </c>
    </row>
    <row r="4" spans="1:1" x14ac:dyDescent="0.25">
      <c r="A4" s="55" t="s">
        <v>162</v>
      </c>
    </row>
    <row r="5" spans="1:1" x14ac:dyDescent="0.25">
      <c r="A5" s="56" t="s">
        <v>274</v>
      </c>
    </row>
    <row r="6" spans="1:1" x14ac:dyDescent="0.25">
      <c r="A6" s="55" t="s">
        <v>275</v>
      </c>
    </row>
    <row r="7" spans="1:1" x14ac:dyDescent="0.25">
      <c r="A7" s="56" t="s">
        <v>276</v>
      </c>
    </row>
    <row r="8" spans="1:1" x14ac:dyDescent="0.25">
      <c r="A8" s="55" t="s">
        <v>277</v>
      </c>
    </row>
    <row r="9" spans="1:1" x14ac:dyDescent="0.25">
      <c r="A9" s="56" t="s">
        <v>278</v>
      </c>
    </row>
    <row r="10" spans="1:1" x14ac:dyDescent="0.25">
      <c r="A10" s="56" t="s">
        <v>279</v>
      </c>
    </row>
    <row r="11" spans="1:1" x14ac:dyDescent="0.25">
      <c r="A11" s="56" t="s">
        <v>280</v>
      </c>
    </row>
    <row r="12" spans="1:1" x14ac:dyDescent="0.25">
      <c r="A12" s="56" t="s">
        <v>281</v>
      </c>
    </row>
    <row r="13" spans="1:1" x14ac:dyDescent="0.25">
      <c r="A13" s="56" t="s">
        <v>282</v>
      </c>
    </row>
    <row r="14" spans="1:1" x14ac:dyDescent="0.25">
      <c r="A14" s="55" t="s">
        <v>283</v>
      </c>
    </row>
    <row r="15" spans="1:1" x14ac:dyDescent="0.25">
      <c r="A15" s="56" t="s">
        <v>284</v>
      </c>
    </row>
    <row r="16" spans="1:1" x14ac:dyDescent="0.25">
      <c r="A16" s="55" t="s">
        <v>285</v>
      </c>
    </row>
    <row r="17" spans="1:1" x14ac:dyDescent="0.25">
      <c r="A17" s="56" t="s">
        <v>78</v>
      </c>
    </row>
    <row r="18" spans="1:1" x14ac:dyDescent="0.25">
      <c r="A18" s="55" t="s">
        <v>82</v>
      </c>
    </row>
    <row r="19" spans="1:1" x14ac:dyDescent="0.25">
      <c r="A19" s="56" t="s">
        <v>86</v>
      </c>
    </row>
    <row r="20" spans="1:1" x14ac:dyDescent="0.25">
      <c r="A20" s="55" t="s">
        <v>90</v>
      </c>
    </row>
    <row r="21" spans="1:1" x14ac:dyDescent="0.25">
      <c r="A21" s="56" t="s">
        <v>94</v>
      </c>
    </row>
    <row r="22" spans="1:1" x14ac:dyDescent="0.25">
      <c r="A22" s="55" t="s">
        <v>98</v>
      </c>
    </row>
    <row r="23" spans="1:1" x14ac:dyDescent="0.25">
      <c r="A23" s="56" t="s">
        <v>102</v>
      </c>
    </row>
    <row r="24" spans="1:1" x14ac:dyDescent="0.25">
      <c r="A24" s="55" t="s">
        <v>106</v>
      </c>
    </row>
    <row r="25" spans="1:1" x14ac:dyDescent="0.25">
      <c r="A25" s="56" t="s">
        <v>110</v>
      </c>
    </row>
    <row r="26" spans="1:1" x14ac:dyDescent="0.25">
      <c r="A26" s="56" t="s">
        <v>114</v>
      </c>
    </row>
    <row r="27" spans="1:1" x14ac:dyDescent="0.25">
      <c r="A27" s="56" t="s">
        <v>118</v>
      </c>
    </row>
    <row r="28" spans="1:1" x14ac:dyDescent="0.25">
      <c r="A28" s="55" t="s">
        <v>122</v>
      </c>
    </row>
    <row r="29" spans="1:1" x14ac:dyDescent="0.25">
      <c r="A29" s="56" t="s">
        <v>79</v>
      </c>
    </row>
    <row r="30" spans="1:1" x14ac:dyDescent="0.25">
      <c r="A30" s="56" t="s">
        <v>83</v>
      </c>
    </row>
    <row r="31" spans="1:1" x14ac:dyDescent="0.25">
      <c r="A31" s="56" t="s">
        <v>87</v>
      </c>
    </row>
    <row r="32" spans="1:1" x14ac:dyDescent="0.25">
      <c r="A32" s="55" t="s">
        <v>91</v>
      </c>
    </row>
    <row r="33" spans="1:1" x14ac:dyDescent="0.25">
      <c r="A33" s="56" t="s">
        <v>95</v>
      </c>
    </row>
    <row r="34" spans="1:1" x14ac:dyDescent="0.25">
      <c r="A34" s="56" t="s">
        <v>99</v>
      </c>
    </row>
    <row r="35" spans="1:1" x14ac:dyDescent="0.25">
      <c r="A35" s="56" t="s">
        <v>103</v>
      </c>
    </row>
    <row r="36" spans="1:1" x14ac:dyDescent="0.25">
      <c r="A36" s="56" t="s">
        <v>107</v>
      </c>
    </row>
    <row r="37" spans="1:1" x14ac:dyDescent="0.25">
      <c r="A37" s="56" t="s">
        <v>111</v>
      </c>
    </row>
    <row r="38" spans="1:1" x14ac:dyDescent="0.25">
      <c r="A38" s="56" t="s">
        <v>115</v>
      </c>
    </row>
    <row r="39" spans="1:1" x14ac:dyDescent="0.25">
      <c r="A39" s="56" t="s">
        <v>119</v>
      </c>
    </row>
    <row r="40" spans="1:1" x14ac:dyDescent="0.25">
      <c r="A40" s="55" t="s">
        <v>123</v>
      </c>
    </row>
    <row r="41" spans="1:1" x14ac:dyDescent="0.25">
      <c r="A41" s="56" t="s">
        <v>261</v>
      </c>
    </row>
    <row r="42" spans="1:1" x14ac:dyDescent="0.25">
      <c r="A42" s="56" t="s">
        <v>286</v>
      </c>
    </row>
    <row r="43" spans="1:1" x14ac:dyDescent="0.25">
      <c r="A43" s="56" t="s">
        <v>262</v>
      </c>
    </row>
    <row r="44" spans="1:1" x14ac:dyDescent="0.25">
      <c r="A44" s="55" t="s">
        <v>396</v>
      </c>
    </row>
    <row r="45" spans="1:1" x14ac:dyDescent="0.25">
      <c r="A45" s="56" t="s">
        <v>397</v>
      </c>
    </row>
    <row r="46" spans="1:1" x14ac:dyDescent="0.25">
      <c r="A46" s="55" t="s">
        <v>398</v>
      </c>
    </row>
    <row r="47" spans="1:1" x14ac:dyDescent="0.25">
      <c r="A47" s="56" t="s">
        <v>399</v>
      </c>
    </row>
    <row r="48" spans="1:1" x14ac:dyDescent="0.25">
      <c r="A48" s="56" t="s">
        <v>400</v>
      </c>
    </row>
    <row r="49" spans="1:1" x14ac:dyDescent="0.25">
      <c r="A49" s="56" t="s">
        <v>401</v>
      </c>
    </row>
    <row r="50" spans="1:1" x14ac:dyDescent="0.25">
      <c r="A50" s="56" t="s">
        <v>402</v>
      </c>
    </row>
    <row r="51" spans="1:1" x14ac:dyDescent="0.25">
      <c r="A51" s="56" t="s">
        <v>403</v>
      </c>
    </row>
    <row r="52" spans="1:1" x14ac:dyDescent="0.25">
      <c r="A52" s="55" t="s">
        <v>404</v>
      </c>
    </row>
    <row r="53" spans="1:1" x14ac:dyDescent="0.25">
      <c r="A53" s="56" t="s">
        <v>405</v>
      </c>
    </row>
    <row r="54" spans="1:1" x14ac:dyDescent="0.25">
      <c r="A54" s="55" t="s">
        <v>406</v>
      </c>
    </row>
    <row r="55" spans="1:1" x14ac:dyDescent="0.25">
      <c r="A55" s="56" t="s">
        <v>407</v>
      </c>
    </row>
    <row r="56" spans="1:1" x14ac:dyDescent="0.25">
      <c r="A56" s="55" t="s">
        <v>408</v>
      </c>
    </row>
    <row r="57" spans="1:1" x14ac:dyDescent="0.25">
      <c r="A57" s="56" t="s">
        <v>409</v>
      </c>
    </row>
    <row r="58" spans="1:1" x14ac:dyDescent="0.25">
      <c r="A58" s="55" t="s">
        <v>410</v>
      </c>
    </row>
    <row r="59" spans="1:1" x14ac:dyDescent="0.25">
      <c r="A59" s="56" t="s">
        <v>411</v>
      </c>
    </row>
    <row r="60" spans="1:1" x14ac:dyDescent="0.25">
      <c r="A60" s="55" t="s">
        <v>412</v>
      </c>
    </row>
    <row r="61" spans="1:1" x14ac:dyDescent="0.25">
      <c r="A61" s="56" t="s">
        <v>413</v>
      </c>
    </row>
    <row r="62" spans="1:1" x14ac:dyDescent="0.25">
      <c r="A62" s="55" t="s">
        <v>269</v>
      </c>
    </row>
    <row r="63" spans="1:1" x14ac:dyDescent="0.25">
      <c r="A63" s="56" t="s">
        <v>131</v>
      </c>
    </row>
    <row r="64" spans="1:1" x14ac:dyDescent="0.25">
      <c r="A64" s="55" t="s">
        <v>163</v>
      </c>
    </row>
    <row r="65" spans="1:1" x14ac:dyDescent="0.25">
      <c r="A65" s="56" t="s">
        <v>37</v>
      </c>
    </row>
    <row r="66" spans="1:1" x14ac:dyDescent="0.25">
      <c r="A66" s="56" t="s">
        <v>287</v>
      </c>
    </row>
    <row r="67" spans="1:1" x14ac:dyDescent="0.25">
      <c r="A67" s="56" t="s">
        <v>164</v>
      </c>
    </row>
    <row r="68" spans="1:1" x14ac:dyDescent="0.25">
      <c r="A68" s="56" t="s">
        <v>165</v>
      </c>
    </row>
    <row r="69" spans="1:1" x14ac:dyDescent="0.25">
      <c r="A69" s="56" t="s">
        <v>263</v>
      </c>
    </row>
    <row r="70" spans="1:1" x14ac:dyDescent="0.25">
      <c r="A70" s="56" t="s">
        <v>166</v>
      </c>
    </row>
    <row r="71" spans="1:1" x14ac:dyDescent="0.25">
      <c r="A71" s="55" t="s">
        <v>167</v>
      </c>
    </row>
    <row r="72" spans="1:1" x14ac:dyDescent="0.25">
      <c r="A72" s="56" t="s">
        <v>168</v>
      </c>
    </row>
    <row r="73" spans="1:1" x14ac:dyDescent="0.25">
      <c r="A73" s="55" t="s">
        <v>169</v>
      </c>
    </row>
    <row r="74" spans="1:1" x14ac:dyDescent="0.25">
      <c r="A74" s="56" t="s">
        <v>170</v>
      </c>
    </row>
    <row r="75" spans="1:1" x14ac:dyDescent="0.25">
      <c r="A75" s="56" t="s">
        <v>171</v>
      </c>
    </row>
    <row r="76" spans="1:1" x14ac:dyDescent="0.25">
      <c r="A76" s="56" t="s">
        <v>172</v>
      </c>
    </row>
    <row r="77" spans="1:1" x14ac:dyDescent="0.25">
      <c r="A77" s="56" t="s">
        <v>36</v>
      </c>
    </row>
    <row r="78" spans="1:1" x14ac:dyDescent="0.25">
      <c r="A78" s="56" t="s">
        <v>173</v>
      </c>
    </row>
    <row r="79" spans="1:1" x14ac:dyDescent="0.25">
      <c r="A79" s="56" t="s">
        <v>174</v>
      </c>
    </row>
    <row r="80" spans="1:1" x14ac:dyDescent="0.25">
      <c r="A80" s="56" t="s">
        <v>77</v>
      </c>
    </row>
    <row r="81" spans="1:1" x14ac:dyDescent="0.25">
      <c r="A81" s="56" t="s">
        <v>81</v>
      </c>
    </row>
    <row r="82" spans="1:1" x14ac:dyDescent="0.25">
      <c r="A82" s="55" t="s">
        <v>85</v>
      </c>
    </row>
    <row r="83" spans="1:1" x14ac:dyDescent="0.25">
      <c r="A83" s="56" t="s">
        <v>89</v>
      </c>
    </row>
    <row r="84" spans="1:1" x14ac:dyDescent="0.25">
      <c r="A84" s="56" t="s">
        <v>93</v>
      </c>
    </row>
    <row r="85" spans="1:1" x14ac:dyDescent="0.25">
      <c r="A85" s="56" t="s">
        <v>97</v>
      </c>
    </row>
    <row r="86" spans="1:1" x14ac:dyDescent="0.25">
      <c r="A86" s="56" t="s">
        <v>101</v>
      </c>
    </row>
    <row r="87" spans="1:1" x14ac:dyDescent="0.25">
      <c r="A87" s="56" t="s">
        <v>105</v>
      </c>
    </row>
    <row r="88" spans="1:1" x14ac:dyDescent="0.25">
      <c r="A88" s="56" t="s">
        <v>109</v>
      </c>
    </row>
    <row r="89" spans="1:1" x14ac:dyDescent="0.25">
      <c r="A89" s="56" t="s">
        <v>113</v>
      </c>
    </row>
    <row r="90" spans="1:1" x14ac:dyDescent="0.25">
      <c r="A90" s="56" t="s">
        <v>117</v>
      </c>
    </row>
    <row r="91" spans="1:1" x14ac:dyDescent="0.25">
      <c r="A91" s="56" t="s">
        <v>121</v>
      </c>
    </row>
    <row r="92" spans="1:1" x14ac:dyDescent="0.25">
      <c r="A92" s="56" t="s">
        <v>288</v>
      </c>
    </row>
    <row r="93" spans="1:1" x14ac:dyDescent="0.25">
      <c r="A93" s="56" t="s">
        <v>414</v>
      </c>
    </row>
    <row r="94" spans="1:1" x14ac:dyDescent="0.25">
      <c r="A94" s="56"/>
    </row>
    <row r="95" spans="1:1" x14ac:dyDescent="0.25">
      <c r="A95" s="56"/>
    </row>
    <row r="96" spans="1:1" x14ac:dyDescent="0.25">
      <c r="A96" s="56"/>
    </row>
    <row r="98" spans="1:1" x14ac:dyDescent="0.25">
      <c r="A98" s="56"/>
    </row>
    <row r="99" spans="1:1" x14ac:dyDescent="0.25">
      <c r="A99" s="56"/>
    </row>
    <row r="100" spans="1:1" x14ac:dyDescent="0.25">
      <c r="A100" s="56"/>
    </row>
    <row r="102" spans="1:1" x14ac:dyDescent="0.25">
      <c r="A102" s="56"/>
    </row>
    <row r="103" spans="1:1" x14ac:dyDescent="0.25">
      <c r="A103" s="56"/>
    </row>
    <row r="104" spans="1:1" x14ac:dyDescent="0.25">
      <c r="A104" s="56"/>
    </row>
    <row r="105" spans="1:1" x14ac:dyDescent="0.25">
      <c r="A105" s="56"/>
    </row>
    <row r="106" spans="1:1" x14ac:dyDescent="0.25">
      <c r="A106" s="56"/>
    </row>
    <row r="107" spans="1:1" x14ac:dyDescent="0.25">
      <c r="A107" s="56"/>
    </row>
    <row r="108" spans="1:1" x14ac:dyDescent="0.25">
      <c r="A108" s="56"/>
    </row>
    <row r="109" spans="1:1" x14ac:dyDescent="0.25">
      <c r="A109" s="56"/>
    </row>
    <row r="110" spans="1:1" x14ac:dyDescent="0.25">
      <c r="A110" s="56"/>
    </row>
    <row r="111" spans="1:1" x14ac:dyDescent="0.25">
      <c r="A111" s="56"/>
    </row>
    <row r="112" spans="1:1" x14ac:dyDescent="0.25">
      <c r="A112" s="56"/>
    </row>
    <row r="113" spans="1:1" x14ac:dyDescent="0.25">
      <c r="A113" s="56"/>
    </row>
    <row r="114" spans="1:1" x14ac:dyDescent="0.25">
      <c r="A114" s="56"/>
    </row>
    <row r="115" spans="1:1" x14ac:dyDescent="0.25">
      <c r="A115" s="56"/>
    </row>
    <row r="116" spans="1:1" x14ac:dyDescent="0.25">
      <c r="A116" s="56"/>
    </row>
    <row r="117" spans="1:1" x14ac:dyDescent="0.25">
      <c r="A117" s="56"/>
    </row>
    <row r="118" spans="1:1" x14ac:dyDescent="0.25">
      <c r="A118" s="56"/>
    </row>
    <row r="119" spans="1:1" x14ac:dyDescent="0.25">
      <c r="A119" s="56"/>
    </row>
    <row r="120" spans="1:1" x14ac:dyDescent="0.25">
      <c r="A120" s="56"/>
    </row>
    <row r="121" spans="1:1" x14ac:dyDescent="0.25">
      <c r="A121" s="56"/>
    </row>
    <row r="122" spans="1:1" x14ac:dyDescent="0.25">
      <c r="A122" s="56"/>
    </row>
    <row r="123" spans="1:1" x14ac:dyDescent="0.25">
      <c r="A123" s="56"/>
    </row>
    <row r="124" spans="1:1" x14ac:dyDescent="0.25">
      <c r="A124" s="56"/>
    </row>
    <row r="125" spans="1:1" x14ac:dyDescent="0.25">
      <c r="A125" s="56"/>
    </row>
    <row r="127" spans="1:1" x14ac:dyDescent="0.25">
      <c r="A127" s="56"/>
    </row>
    <row r="128" spans="1:1" x14ac:dyDescent="0.25">
      <c r="A128" s="56"/>
    </row>
    <row r="129" spans="1:1" x14ac:dyDescent="0.25">
      <c r="A129" s="56"/>
    </row>
    <row r="130" spans="1:1" x14ac:dyDescent="0.25">
      <c r="A130" s="56"/>
    </row>
    <row r="131" spans="1:1" x14ac:dyDescent="0.25">
      <c r="A131" s="56"/>
    </row>
    <row r="132" spans="1:1" x14ac:dyDescent="0.25">
      <c r="A132" s="56"/>
    </row>
    <row r="133" spans="1:1" x14ac:dyDescent="0.25">
      <c r="A133" s="56"/>
    </row>
    <row r="135" spans="1:1" x14ac:dyDescent="0.25">
      <c r="A135" s="56"/>
    </row>
    <row r="136" spans="1:1" x14ac:dyDescent="0.25">
      <c r="A136" s="56"/>
    </row>
    <row r="137" spans="1:1" x14ac:dyDescent="0.25">
      <c r="A137" s="56"/>
    </row>
    <row r="139" spans="1:1" x14ac:dyDescent="0.25">
      <c r="A139" s="56"/>
    </row>
    <row r="141" spans="1:1" x14ac:dyDescent="0.25">
      <c r="A141" s="56"/>
    </row>
    <row r="142" spans="1:1" x14ac:dyDescent="0.25">
      <c r="A142" s="56"/>
    </row>
    <row r="143" spans="1:1" x14ac:dyDescent="0.25">
      <c r="A143" s="56"/>
    </row>
    <row r="144" spans="1:1" x14ac:dyDescent="0.25">
      <c r="A144" s="56"/>
    </row>
    <row r="145" spans="1:1" x14ac:dyDescent="0.25">
      <c r="A145" s="56"/>
    </row>
    <row r="146" spans="1:1" x14ac:dyDescent="0.25">
      <c r="A146" s="56"/>
    </row>
    <row r="147" spans="1:1" x14ac:dyDescent="0.25">
      <c r="A147" s="56"/>
    </row>
    <row r="149" spans="1:1" x14ac:dyDescent="0.25">
      <c r="A149" s="56"/>
    </row>
    <row r="151" spans="1:1" x14ac:dyDescent="0.25">
      <c r="A151" s="56"/>
    </row>
    <row r="152" spans="1:1" x14ac:dyDescent="0.25">
      <c r="A152" s="56"/>
    </row>
    <row r="153" spans="1:1" x14ac:dyDescent="0.25">
      <c r="A153" s="56"/>
    </row>
    <row r="154" spans="1:1" x14ac:dyDescent="0.25">
      <c r="A154" s="56"/>
    </row>
    <row r="155" spans="1:1" x14ac:dyDescent="0.25">
      <c r="A155" s="56"/>
    </row>
    <row r="156" spans="1:1" x14ac:dyDescent="0.25">
      <c r="A156" s="56"/>
    </row>
    <row r="157" spans="1:1" x14ac:dyDescent="0.25">
      <c r="A157" s="56"/>
    </row>
    <row r="158" spans="1:1" x14ac:dyDescent="0.25">
      <c r="A158" s="56"/>
    </row>
    <row r="159" spans="1:1" x14ac:dyDescent="0.25">
      <c r="A159" s="56"/>
    </row>
    <row r="161" spans="1:1" x14ac:dyDescent="0.25">
      <c r="A161" s="56"/>
    </row>
    <row r="162" spans="1:1" x14ac:dyDescent="0.25">
      <c r="A162" s="56"/>
    </row>
    <row r="164" spans="1:1" x14ac:dyDescent="0.25">
      <c r="A164" s="56"/>
    </row>
    <row r="165" spans="1:1" x14ac:dyDescent="0.25">
      <c r="A165" s="56"/>
    </row>
    <row r="166" spans="1:1" x14ac:dyDescent="0.25">
      <c r="A166" s="56"/>
    </row>
    <row r="167" spans="1:1" x14ac:dyDescent="0.25">
      <c r="A167" s="56"/>
    </row>
    <row r="168" spans="1:1" x14ac:dyDescent="0.25">
      <c r="A168" s="56"/>
    </row>
    <row r="169" spans="1:1" x14ac:dyDescent="0.25">
      <c r="A169" s="56"/>
    </row>
    <row r="170" spans="1:1" x14ac:dyDescent="0.25">
      <c r="A170" s="56"/>
    </row>
    <row r="171" spans="1:1" x14ac:dyDescent="0.25">
      <c r="A171" s="56"/>
    </row>
    <row r="172" spans="1:1" x14ac:dyDescent="0.25">
      <c r="A172" s="56"/>
    </row>
    <row r="173" spans="1:1" x14ac:dyDescent="0.25">
      <c r="A173" s="56"/>
    </row>
    <row r="175" spans="1:1" x14ac:dyDescent="0.25">
      <c r="A175" s="56"/>
    </row>
    <row r="176" spans="1:1" x14ac:dyDescent="0.25">
      <c r="A176" s="56"/>
    </row>
    <row r="177" spans="1:3" x14ac:dyDescent="0.25">
      <c r="A177" s="56"/>
      <c r="C177" s="57"/>
    </row>
    <row r="178" spans="1:3" x14ac:dyDescent="0.25">
      <c r="A178" s="56"/>
    </row>
    <row r="179" spans="1:3" x14ac:dyDescent="0.25">
      <c r="A179" s="56"/>
    </row>
    <row r="180" spans="1:3" x14ac:dyDescent="0.25">
      <c r="A180" s="56"/>
      <c r="C180" s="58"/>
    </row>
    <row r="181" spans="1:3" x14ac:dyDescent="0.25">
      <c r="A181" s="56"/>
    </row>
    <row r="182" spans="1:3" x14ac:dyDescent="0.25">
      <c r="A182" s="56"/>
    </row>
    <row r="183" spans="1:3" x14ac:dyDescent="0.25">
      <c r="A183" s="56"/>
    </row>
    <row r="184" spans="1:3" x14ac:dyDescent="0.25">
      <c r="A184" s="56"/>
    </row>
    <row r="185" spans="1:3" x14ac:dyDescent="0.25">
      <c r="A185" s="56"/>
    </row>
    <row r="186" spans="1:3" x14ac:dyDescent="0.25">
      <c r="A186" s="56"/>
    </row>
    <row r="187" spans="1:3" x14ac:dyDescent="0.25">
      <c r="A187" s="56"/>
    </row>
    <row r="189" spans="1:3" x14ac:dyDescent="0.25">
      <c r="A189" s="56"/>
    </row>
    <row r="192" spans="1:3" x14ac:dyDescent="0.25">
      <c r="A192" s="56"/>
    </row>
    <row r="194" spans="1:1" x14ac:dyDescent="0.25">
      <c r="A194" s="56"/>
    </row>
    <row r="196" spans="1:1" x14ac:dyDescent="0.25">
      <c r="A196" s="56"/>
    </row>
    <row r="198" spans="1:1" x14ac:dyDescent="0.25">
      <c r="A198" s="56"/>
    </row>
    <row r="202" spans="1:1" x14ac:dyDescent="0.25">
      <c r="A202" s="56"/>
    </row>
    <row r="203" spans="1:1" x14ac:dyDescent="0.25">
      <c r="A203" s="56"/>
    </row>
    <row r="208" spans="1:1" x14ac:dyDescent="0.25">
      <c r="A208" s="56"/>
    </row>
    <row r="209" spans="1:3" x14ac:dyDescent="0.25">
      <c r="A209" s="56"/>
    </row>
    <row r="210" spans="1:3" x14ac:dyDescent="0.25">
      <c r="A210" s="56"/>
    </row>
    <row r="214" spans="1:3" x14ac:dyDescent="0.25">
      <c r="C214" s="57"/>
    </row>
    <row r="216" spans="1:3" x14ac:dyDescent="0.25">
      <c r="A216" s="56"/>
    </row>
    <row r="218" spans="1:3" x14ac:dyDescent="0.25">
      <c r="A218" s="56"/>
    </row>
    <row r="220" spans="1:3" x14ac:dyDescent="0.25">
      <c r="A220" s="56"/>
    </row>
    <row r="222" spans="1:3" x14ac:dyDescent="0.25">
      <c r="A222" s="56"/>
    </row>
    <row r="224" spans="1:3" x14ac:dyDescent="0.25">
      <c r="A224" s="56"/>
    </row>
    <row r="226" spans="1:1" x14ac:dyDescent="0.25">
      <c r="A226" s="56"/>
    </row>
    <row r="228" spans="1:1" x14ac:dyDescent="0.25">
      <c r="A228" s="56"/>
    </row>
    <row r="230" spans="1:1" x14ac:dyDescent="0.25">
      <c r="A230" s="56"/>
    </row>
    <row r="233" spans="1:1" x14ac:dyDescent="0.25">
      <c r="A233" s="56"/>
    </row>
    <row r="234" spans="1:1" x14ac:dyDescent="0.25">
      <c r="A234" s="56"/>
    </row>
    <row r="236" spans="1:1" x14ac:dyDescent="0.25">
      <c r="A236" s="56"/>
    </row>
    <row r="238" spans="1:1" x14ac:dyDescent="0.25">
      <c r="A238" s="56"/>
    </row>
    <row r="240" spans="1:1" x14ac:dyDescent="0.25">
      <c r="A240" s="56"/>
    </row>
    <row r="242" spans="1:1" x14ac:dyDescent="0.25">
      <c r="A242" s="56"/>
    </row>
    <row r="244" spans="1:1" x14ac:dyDescent="0.25">
      <c r="A244" s="56"/>
    </row>
    <row r="246" spans="1:1" x14ac:dyDescent="0.25">
      <c r="A246" s="56"/>
    </row>
    <row r="247" spans="1:1" x14ac:dyDescent="0.25">
      <c r="A247" s="56"/>
    </row>
    <row r="248" spans="1:1" x14ac:dyDescent="0.25">
      <c r="A248" s="56"/>
    </row>
    <row r="250" spans="1:1" x14ac:dyDescent="0.25">
      <c r="A250" s="56"/>
    </row>
    <row r="252" spans="1:1" x14ac:dyDescent="0.25">
      <c r="A252" s="56"/>
    </row>
    <row r="254" spans="1:1" x14ac:dyDescent="0.25">
      <c r="A254" s="56"/>
    </row>
    <row r="256" spans="1:1" x14ac:dyDescent="0.25">
      <c r="A256" s="56"/>
    </row>
    <row r="261" spans="1:1" x14ac:dyDescent="0.25">
      <c r="A261" s="56"/>
    </row>
    <row r="266" spans="1:1" x14ac:dyDescent="0.25">
      <c r="A266" s="56"/>
    </row>
    <row r="268" spans="1:1" x14ac:dyDescent="0.25">
      <c r="A268" s="56"/>
    </row>
    <row r="270" spans="1:1" x14ac:dyDescent="0.25">
      <c r="A270" s="56"/>
    </row>
    <row r="272" spans="1:1" x14ac:dyDescent="0.25">
      <c r="A272" s="56"/>
    </row>
    <row r="274" spans="1:1" x14ac:dyDescent="0.25">
      <c r="A274" s="56"/>
    </row>
    <row r="276" spans="1:1" x14ac:dyDescent="0.25">
      <c r="A276" s="56"/>
    </row>
    <row r="278" spans="1:1" x14ac:dyDescent="0.25">
      <c r="A278" s="56"/>
    </row>
    <row r="280" spans="1:1" x14ac:dyDescent="0.25">
      <c r="A280" s="56"/>
    </row>
    <row r="292" spans="1:3" x14ac:dyDescent="0.25">
      <c r="A292" s="56"/>
    </row>
    <row r="294" spans="1:3" x14ac:dyDescent="0.25">
      <c r="A294" s="56"/>
    </row>
    <row r="298" spans="1:3" x14ac:dyDescent="0.25">
      <c r="A298" s="56"/>
      <c r="C298" s="58"/>
    </row>
    <row r="299" spans="1:3" x14ac:dyDescent="0.25">
      <c r="A299" s="56"/>
    </row>
    <row r="301" spans="1:3" x14ac:dyDescent="0.25">
      <c r="A301" s="56"/>
    </row>
    <row r="303" spans="1:3" x14ac:dyDescent="0.25">
      <c r="A303" s="56"/>
    </row>
    <row r="305" spans="1:1" x14ac:dyDescent="0.25">
      <c r="A305" s="56"/>
    </row>
    <row r="307" spans="1:1" x14ac:dyDescent="0.25">
      <c r="A307" s="56"/>
    </row>
    <row r="309" spans="1:1" x14ac:dyDescent="0.25">
      <c r="A309" s="56"/>
    </row>
    <row r="311" spans="1:1" x14ac:dyDescent="0.25">
      <c r="A311" s="56"/>
    </row>
    <row r="313" spans="1:1" x14ac:dyDescent="0.25">
      <c r="A313" s="56"/>
    </row>
    <row r="315" spans="1:1" x14ac:dyDescent="0.25">
      <c r="A315" s="56"/>
    </row>
    <row r="317" spans="1:1" x14ac:dyDescent="0.25">
      <c r="A317" s="56"/>
    </row>
    <row r="319" spans="1:1" x14ac:dyDescent="0.25">
      <c r="A319" s="56"/>
    </row>
    <row r="322" spans="1:1" x14ac:dyDescent="0.25">
      <c r="A322" s="56"/>
    </row>
    <row r="324" spans="1:1" x14ac:dyDescent="0.25">
      <c r="A324" s="56"/>
    </row>
    <row r="326" spans="1:1" x14ac:dyDescent="0.25">
      <c r="A326" s="56"/>
    </row>
    <row r="328" spans="1:1" x14ac:dyDescent="0.25">
      <c r="A328" s="56"/>
    </row>
    <row r="330" spans="1:1" x14ac:dyDescent="0.25">
      <c r="A330" s="56"/>
    </row>
    <row r="332" spans="1:1" x14ac:dyDescent="0.25">
      <c r="A332" s="56"/>
    </row>
    <row r="334" spans="1:1" x14ac:dyDescent="0.25">
      <c r="A334" s="56"/>
    </row>
    <row r="336" spans="1:1" x14ac:dyDescent="0.25">
      <c r="A336" s="56"/>
    </row>
    <row r="338" spans="1:3" x14ac:dyDescent="0.25">
      <c r="C338" s="58"/>
    </row>
    <row r="339" spans="1:3" x14ac:dyDescent="0.25">
      <c r="A339" s="56"/>
      <c r="C339" s="59"/>
    </row>
    <row r="341" spans="1:3" x14ac:dyDescent="0.25">
      <c r="A341" s="56"/>
    </row>
    <row r="342" spans="1:3" x14ac:dyDescent="0.25">
      <c r="A342" s="56"/>
    </row>
    <row r="344" spans="1:3" x14ac:dyDescent="0.25">
      <c r="A344" s="56"/>
    </row>
    <row r="346" spans="1:3" x14ac:dyDescent="0.25">
      <c r="A346" s="56"/>
    </row>
    <row r="348" spans="1:3" x14ac:dyDescent="0.25">
      <c r="A348" s="56"/>
    </row>
    <row r="350" spans="1:3" x14ac:dyDescent="0.25">
      <c r="A350" s="56"/>
    </row>
    <row r="352" spans="1:3" x14ac:dyDescent="0.25">
      <c r="A352" s="56"/>
    </row>
    <row r="354" spans="1:1" x14ac:dyDescent="0.25">
      <c r="A354" s="56"/>
    </row>
    <row r="356" spans="1:1" x14ac:dyDescent="0.25">
      <c r="A356" s="56"/>
    </row>
    <row r="358" spans="1:1" x14ac:dyDescent="0.25">
      <c r="A358" s="56"/>
    </row>
    <row r="360" spans="1:1" x14ac:dyDescent="0.25">
      <c r="A360" s="56"/>
    </row>
    <row r="362" spans="1:1" x14ac:dyDescent="0.25">
      <c r="A362" s="56"/>
    </row>
    <row r="364" spans="1:1" x14ac:dyDescent="0.25">
      <c r="A364" s="56"/>
    </row>
    <row r="366" spans="1:1" x14ac:dyDescent="0.25">
      <c r="A366" s="56"/>
    </row>
    <row r="368" spans="1:1" x14ac:dyDescent="0.25">
      <c r="A368" s="56"/>
    </row>
    <row r="370" spans="1:1" x14ac:dyDescent="0.25">
      <c r="A370" s="56"/>
    </row>
    <row r="372" spans="1:1" x14ac:dyDescent="0.25">
      <c r="A372" s="56"/>
    </row>
    <row r="374" spans="1:1" x14ac:dyDescent="0.25">
      <c r="A374" s="56"/>
    </row>
    <row r="376" spans="1:1" x14ac:dyDescent="0.25">
      <c r="A376" s="56"/>
    </row>
    <row r="378" spans="1:1" x14ac:dyDescent="0.25">
      <c r="A378" s="56"/>
    </row>
    <row r="380" spans="1:1" x14ac:dyDescent="0.25">
      <c r="A380" s="56"/>
    </row>
    <row r="382" spans="1:1" x14ac:dyDescent="0.25">
      <c r="A382" s="56"/>
    </row>
    <row r="384" spans="1:1" x14ac:dyDescent="0.25">
      <c r="A384" s="56"/>
    </row>
    <row r="386" spans="1:1" x14ac:dyDescent="0.25">
      <c r="A386" s="56"/>
    </row>
    <row r="391" spans="1:1" x14ac:dyDescent="0.25">
      <c r="A391" s="56"/>
    </row>
    <row r="393" spans="1:1" x14ac:dyDescent="0.25">
      <c r="A393" s="56"/>
    </row>
    <row r="395" spans="1:1" x14ac:dyDescent="0.25">
      <c r="A395" s="56"/>
    </row>
    <row r="397" spans="1:1" x14ac:dyDescent="0.25">
      <c r="A397" s="56"/>
    </row>
    <row r="399" spans="1:1" x14ac:dyDescent="0.25">
      <c r="A399" s="56"/>
    </row>
    <row r="401" spans="1:1" x14ac:dyDescent="0.25">
      <c r="A401" s="56"/>
    </row>
    <row r="403" spans="1:1" x14ac:dyDescent="0.25">
      <c r="A403" s="56"/>
    </row>
    <row r="405" spans="1:1" x14ac:dyDescent="0.25">
      <c r="A405" s="56"/>
    </row>
    <row r="407" spans="1:1" x14ac:dyDescent="0.25">
      <c r="A407" s="56"/>
    </row>
    <row r="409" spans="1:1" x14ac:dyDescent="0.25">
      <c r="A409" s="56"/>
    </row>
    <row r="411" spans="1:1" x14ac:dyDescent="0.25">
      <c r="A411" s="56"/>
    </row>
    <row r="413" spans="1:1" x14ac:dyDescent="0.25">
      <c r="A413" s="56"/>
    </row>
    <row r="415" spans="1:1" x14ac:dyDescent="0.25">
      <c r="A415" s="56"/>
    </row>
    <row r="417" spans="1:1" x14ac:dyDescent="0.25">
      <c r="A417" s="56"/>
    </row>
    <row r="421" spans="1:1" x14ac:dyDescent="0.25">
      <c r="A421" s="56"/>
    </row>
    <row r="423" spans="1:1" x14ac:dyDescent="0.25">
      <c r="A423" s="56"/>
    </row>
    <row r="426" spans="1:1" x14ac:dyDescent="0.25">
      <c r="A426" s="56"/>
    </row>
    <row r="453" spans="1:1" x14ac:dyDescent="0.25">
      <c r="A453" s="56"/>
    </row>
    <row r="455" spans="1:1" x14ac:dyDescent="0.25">
      <c r="A455" s="56"/>
    </row>
    <row r="457" spans="1:1" x14ac:dyDescent="0.25">
      <c r="A457" s="56"/>
    </row>
    <row r="461" spans="1:1" x14ac:dyDescent="0.25">
      <c r="A461" s="56"/>
    </row>
    <row r="530" spans="3:3" x14ac:dyDescent="0.25">
      <c r="C530" s="57"/>
    </row>
    <row r="531" spans="3:3" x14ac:dyDescent="0.25">
      <c r="C531" s="57"/>
    </row>
    <row r="565" spans="3:3" x14ac:dyDescent="0.25">
      <c r="C565" s="60"/>
    </row>
    <row r="568" spans="3:3" x14ac:dyDescent="0.25">
      <c r="C568" s="57"/>
    </row>
    <row r="569" spans="3:3" x14ac:dyDescent="0.25">
      <c r="C569" s="57"/>
    </row>
    <row r="583" spans="3:3" x14ac:dyDescent="0.25">
      <c r="C583" s="58"/>
    </row>
    <row r="705" spans="3:3" x14ac:dyDescent="0.25">
      <c r="C705" s="57"/>
    </row>
    <row r="1053" spans="3:3" x14ac:dyDescent="0.25">
      <c r="C1053" s="58"/>
    </row>
    <row r="1139" spans="3:3" x14ac:dyDescent="0.25">
      <c r="C1139" s="58"/>
    </row>
    <row r="1142" spans="3:3" x14ac:dyDescent="0.25">
      <c r="C1142" s="59"/>
    </row>
    <row r="2372" spans="1:1" x14ac:dyDescent="0.25">
      <c r="A2372" s="56"/>
    </row>
    <row r="2375" spans="1:1" x14ac:dyDescent="0.25">
      <c r="A2375" s="56"/>
    </row>
    <row r="2379" spans="1:1" x14ac:dyDescent="0.25">
      <c r="A2379" s="56"/>
    </row>
    <row r="2381" spans="1:1" x14ac:dyDescent="0.25">
      <c r="A2381" s="56"/>
    </row>
    <row r="2384" spans="1:1" x14ac:dyDescent="0.25">
      <c r="A2384" s="56"/>
    </row>
    <row r="2388" spans="1:1" x14ac:dyDescent="0.25">
      <c r="A2388" s="56"/>
    </row>
    <row r="2391" spans="1:1" x14ac:dyDescent="0.25">
      <c r="A2391" s="56"/>
    </row>
    <row r="2394" spans="1:1" x14ac:dyDescent="0.25">
      <c r="A2394" s="56"/>
    </row>
    <row r="2395" spans="1:1" x14ac:dyDescent="0.25">
      <c r="A2395" s="56"/>
    </row>
    <row r="2398" spans="1:1" x14ac:dyDescent="0.25">
      <c r="A2398" s="56"/>
    </row>
    <row r="2399" spans="1:1" x14ac:dyDescent="0.25">
      <c r="A2399" s="56"/>
    </row>
    <row r="2400" spans="1:1" x14ac:dyDescent="0.25">
      <c r="A2400" s="56"/>
    </row>
    <row r="2401" spans="1:1" x14ac:dyDescent="0.25">
      <c r="A2401" s="56"/>
    </row>
    <row r="2403" spans="1:1" x14ac:dyDescent="0.25">
      <c r="A2403" s="56"/>
    </row>
    <row r="2404" spans="1:1" x14ac:dyDescent="0.25">
      <c r="A2404" s="56"/>
    </row>
    <row r="2407" spans="1:1" x14ac:dyDescent="0.25">
      <c r="A2407" s="56"/>
    </row>
    <row r="2410" spans="1:1" x14ac:dyDescent="0.25">
      <c r="A2410" s="56"/>
    </row>
    <row r="2414" spans="1:1" x14ac:dyDescent="0.25">
      <c r="A2414" s="56"/>
    </row>
    <row r="2417" spans="1:1" x14ac:dyDescent="0.25">
      <c r="A2417" s="56"/>
    </row>
    <row r="2418" spans="1:1" x14ac:dyDescent="0.25">
      <c r="A2418" s="56"/>
    </row>
    <row r="2420" spans="1:1" x14ac:dyDescent="0.25">
      <c r="A2420" s="56"/>
    </row>
    <row r="2421" spans="1:1" x14ac:dyDescent="0.25">
      <c r="A2421" s="56"/>
    </row>
    <row r="2423" spans="1:1" x14ac:dyDescent="0.25">
      <c r="A2423" s="56"/>
    </row>
    <row r="2424" spans="1:1" x14ac:dyDescent="0.25">
      <c r="A2424" s="56"/>
    </row>
    <row r="2426" spans="1:1" x14ac:dyDescent="0.25">
      <c r="A2426" s="56"/>
    </row>
    <row r="2427" spans="1:1" x14ac:dyDescent="0.25">
      <c r="A2427" s="56"/>
    </row>
    <row r="2430" spans="1:1" x14ac:dyDescent="0.25">
      <c r="A2430" s="56"/>
    </row>
    <row r="2432" spans="1:1" x14ac:dyDescent="0.25">
      <c r="A2432" s="56"/>
    </row>
    <row r="2434" spans="1:1" x14ac:dyDescent="0.25">
      <c r="A2434" s="56"/>
    </row>
    <row r="2435" spans="1:1" x14ac:dyDescent="0.25">
      <c r="A2435" s="56"/>
    </row>
    <row r="2437" spans="1:1" x14ac:dyDescent="0.25">
      <c r="A2437" s="56"/>
    </row>
    <row r="2440" spans="1:1" x14ac:dyDescent="0.25">
      <c r="A2440" s="56"/>
    </row>
    <row r="2441" spans="1:1" x14ac:dyDescent="0.25">
      <c r="A2441" s="56"/>
    </row>
    <row r="2443" spans="1:1" x14ac:dyDescent="0.25">
      <c r="A2443" s="56"/>
    </row>
    <row r="2446" spans="1:1" x14ac:dyDescent="0.25">
      <c r="A2446" s="56"/>
    </row>
    <row r="2447" spans="1:1" x14ac:dyDescent="0.25">
      <c r="A2447" s="56"/>
    </row>
    <row r="2449" spans="1:1" x14ac:dyDescent="0.25">
      <c r="A2449" s="56"/>
    </row>
    <row r="2450" spans="1:1" x14ac:dyDescent="0.25">
      <c r="A2450" s="56"/>
    </row>
    <row r="2452" spans="1:1" x14ac:dyDescent="0.25">
      <c r="A2452" s="56"/>
    </row>
    <row r="2455" spans="1:1" x14ac:dyDescent="0.25">
      <c r="A2455" s="56"/>
    </row>
    <row r="2456" spans="1:1" x14ac:dyDescent="0.25">
      <c r="A2456" s="56"/>
    </row>
    <row r="2458" spans="1:1" x14ac:dyDescent="0.25">
      <c r="A2458" s="56"/>
    </row>
    <row r="2460" spans="1:1" x14ac:dyDescent="0.25">
      <c r="A2460" s="56"/>
    </row>
    <row r="2461" spans="1:1" x14ac:dyDescent="0.25">
      <c r="A2461" s="56"/>
    </row>
    <row r="2463" spans="1:1" x14ac:dyDescent="0.25">
      <c r="A2463" s="56"/>
    </row>
    <row r="2465" spans="1:1" x14ac:dyDescent="0.25">
      <c r="A2465" s="56"/>
    </row>
    <row r="2467" spans="1:1" x14ac:dyDescent="0.25">
      <c r="A2467" s="56"/>
    </row>
    <row r="2469" spans="1:1" x14ac:dyDescent="0.25">
      <c r="A2469" s="56"/>
    </row>
    <row r="2470" spans="1:1" x14ac:dyDescent="0.25">
      <c r="A2470" s="56"/>
    </row>
    <row r="2472" spans="1:1" x14ac:dyDescent="0.25">
      <c r="A2472" s="56"/>
    </row>
    <row r="2474" spans="1:1" x14ac:dyDescent="0.25">
      <c r="A2474" s="56"/>
    </row>
    <row r="2476" spans="1:1" x14ac:dyDescent="0.25">
      <c r="A2476" s="56"/>
    </row>
    <row r="2478" spans="1:1" x14ac:dyDescent="0.25">
      <c r="A2478" s="56"/>
    </row>
    <row r="2479" spans="1:1" x14ac:dyDescent="0.25">
      <c r="A2479" s="56"/>
    </row>
    <row r="2481" spans="1:1" x14ac:dyDescent="0.25">
      <c r="A2481" s="56"/>
    </row>
    <row r="2485" spans="1:1" x14ac:dyDescent="0.25">
      <c r="A2485" s="56"/>
    </row>
    <row r="2487" spans="1:1" x14ac:dyDescent="0.25">
      <c r="A2487" s="56"/>
    </row>
    <row r="2490" spans="1:1" x14ac:dyDescent="0.25">
      <c r="A2490" s="56"/>
    </row>
    <row r="2494" spans="1:1" x14ac:dyDescent="0.25">
      <c r="A2494" s="56"/>
    </row>
    <row r="2496" spans="1:1" x14ac:dyDescent="0.25">
      <c r="A2496" s="56"/>
    </row>
    <row r="2499" spans="1:1" x14ac:dyDescent="0.25">
      <c r="A2499" s="56"/>
    </row>
    <row r="2502" spans="1:1" x14ac:dyDescent="0.25">
      <c r="A2502" s="56"/>
    </row>
    <row r="2503" spans="1:1" x14ac:dyDescent="0.25">
      <c r="A2503" s="56"/>
    </row>
    <row r="2505" spans="1:1" x14ac:dyDescent="0.25">
      <c r="A2505" s="56"/>
    </row>
    <row r="2506" spans="1:1" x14ac:dyDescent="0.25">
      <c r="A2506" s="56"/>
    </row>
    <row r="2508" spans="1:1" x14ac:dyDescent="0.25">
      <c r="A2508" s="56"/>
    </row>
    <row r="2511" spans="1:1" x14ac:dyDescent="0.25">
      <c r="A2511" s="56"/>
    </row>
    <row r="2512" spans="1:1" x14ac:dyDescent="0.25">
      <c r="A2512" s="56"/>
    </row>
    <row r="2514" spans="1:1" x14ac:dyDescent="0.25">
      <c r="A2514" s="56"/>
    </row>
    <row r="2515" spans="1:1" x14ac:dyDescent="0.25">
      <c r="A2515" s="56"/>
    </row>
    <row r="2517" spans="1:1" x14ac:dyDescent="0.25">
      <c r="A2517" s="56"/>
    </row>
    <row r="2519" spans="1:1" x14ac:dyDescent="0.25">
      <c r="A2519" s="56"/>
    </row>
    <row r="2520" spans="1:1" x14ac:dyDescent="0.25">
      <c r="A2520" s="56"/>
    </row>
    <row r="2521" spans="1:1" x14ac:dyDescent="0.25">
      <c r="A2521" s="56"/>
    </row>
    <row r="2524" spans="1:1" x14ac:dyDescent="0.25">
      <c r="A2524" s="56"/>
    </row>
    <row r="2526" spans="1:1" x14ac:dyDescent="0.25">
      <c r="A2526" s="56"/>
    </row>
    <row r="2528" spans="1:1" x14ac:dyDescent="0.25">
      <c r="A2528" s="56"/>
    </row>
    <row r="2529" spans="1:1" x14ac:dyDescent="0.25">
      <c r="A2529" s="56"/>
    </row>
    <row r="2531" spans="1:1" x14ac:dyDescent="0.25">
      <c r="A2531" s="56"/>
    </row>
    <row r="2533" spans="1:1" x14ac:dyDescent="0.25">
      <c r="A2533" s="56"/>
    </row>
    <row r="2535" spans="1:1" x14ac:dyDescent="0.25">
      <c r="A2535" s="56"/>
    </row>
    <row r="2537" spans="1:1" x14ac:dyDescent="0.25">
      <c r="A2537" s="56"/>
    </row>
    <row r="2539" spans="1:1" x14ac:dyDescent="0.25">
      <c r="A2539" s="56"/>
    </row>
    <row r="2540" spans="1:1" x14ac:dyDescent="0.25">
      <c r="A2540" s="56"/>
    </row>
    <row r="2542" spans="1:1" x14ac:dyDescent="0.25">
      <c r="A2542" s="56"/>
    </row>
    <row r="2545" spans="1:1" x14ac:dyDescent="0.25">
      <c r="A2545" s="56"/>
    </row>
    <row r="2546" spans="1:1" x14ac:dyDescent="0.25">
      <c r="A2546" s="56"/>
    </row>
    <row r="2548" spans="1:1" x14ac:dyDescent="0.25">
      <c r="A2548" s="56"/>
    </row>
    <row r="2549" spans="1:1" x14ac:dyDescent="0.25">
      <c r="A2549" s="56"/>
    </row>
    <row r="2551" spans="1:1" x14ac:dyDescent="0.25">
      <c r="A2551" s="56"/>
    </row>
    <row r="2552" spans="1:1" x14ac:dyDescent="0.25">
      <c r="A2552" s="56"/>
    </row>
    <row r="2555" spans="1:1" x14ac:dyDescent="0.25">
      <c r="A2555" s="56"/>
    </row>
    <row r="2559" spans="1:1" x14ac:dyDescent="0.25">
      <c r="A2559" s="56"/>
    </row>
    <row r="2561" spans="1:1" x14ac:dyDescent="0.25">
      <c r="A2561" s="56"/>
    </row>
    <row r="2564" spans="1:1" x14ac:dyDescent="0.25">
      <c r="A2564" s="56"/>
    </row>
    <row r="2566" spans="1:1" x14ac:dyDescent="0.25">
      <c r="A2566" s="56"/>
    </row>
    <row r="2568" spans="1:1" x14ac:dyDescent="0.25">
      <c r="A2568" s="56"/>
    </row>
    <row r="2569" spans="1:1" x14ac:dyDescent="0.25">
      <c r="A2569" s="56"/>
    </row>
    <row r="2570" spans="1:1" x14ac:dyDescent="0.25">
      <c r="A2570" s="56"/>
    </row>
    <row r="2572" spans="1:1" x14ac:dyDescent="0.25">
      <c r="A2572" s="56"/>
    </row>
    <row r="2573" spans="1:1" x14ac:dyDescent="0.25">
      <c r="A2573" s="56"/>
    </row>
    <row r="2574" spans="1:1" x14ac:dyDescent="0.25">
      <c r="A2574" s="56"/>
    </row>
    <row r="2576" spans="1:1" x14ac:dyDescent="0.25">
      <c r="A2576" s="56"/>
    </row>
    <row r="2578" spans="1:1" x14ac:dyDescent="0.25">
      <c r="A2578" s="56"/>
    </row>
    <row r="2579" spans="1:1" x14ac:dyDescent="0.25">
      <c r="A2579" s="56"/>
    </row>
    <row r="2581" spans="1:1" x14ac:dyDescent="0.25">
      <c r="A2581" s="56"/>
    </row>
    <row r="2585" spans="1:1" x14ac:dyDescent="0.25">
      <c r="A2585" s="56"/>
    </row>
    <row r="2586" spans="1:1" x14ac:dyDescent="0.25">
      <c r="A2586" s="56"/>
    </row>
    <row r="2588" spans="1:1" x14ac:dyDescent="0.25">
      <c r="A2588" s="56"/>
    </row>
    <row r="2591" spans="1:1" x14ac:dyDescent="0.25">
      <c r="A2591" s="56"/>
    </row>
    <row r="2594" spans="1:1" x14ac:dyDescent="0.25">
      <c r="A2594" s="56"/>
    </row>
    <row r="2595" spans="1:1" x14ac:dyDescent="0.25">
      <c r="A2595" s="56"/>
    </row>
    <row r="2597" spans="1:1" x14ac:dyDescent="0.25">
      <c r="A2597" s="56"/>
    </row>
    <row r="2601" spans="1:1" x14ac:dyDescent="0.25">
      <c r="A2601" s="56"/>
    </row>
    <row r="2603" spans="1:1" x14ac:dyDescent="0.25">
      <c r="A2603" s="56"/>
    </row>
    <row r="2605" spans="1:1" x14ac:dyDescent="0.25">
      <c r="A2605" s="56"/>
    </row>
    <row r="2606" spans="1:1" x14ac:dyDescent="0.25">
      <c r="A2606" s="56"/>
    </row>
    <row r="2608" spans="1:1" x14ac:dyDescent="0.25">
      <c r="A2608" s="56"/>
    </row>
    <row r="2610" spans="1:1" x14ac:dyDescent="0.25">
      <c r="A2610" s="56"/>
    </row>
    <row r="2613" spans="1:1" x14ac:dyDescent="0.25">
      <c r="A2613" s="56"/>
    </row>
    <row r="2616" spans="1:1" x14ac:dyDescent="0.25">
      <c r="A2616" s="56"/>
    </row>
    <row r="2617" spans="1:1" x14ac:dyDescent="0.25">
      <c r="A2617" s="56"/>
    </row>
    <row r="2620" spans="1:1" x14ac:dyDescent="0.25">
      <c r="A2620" s="56"/>
    </row>
    <row r="2622" spans="1:1" x14ac:dyDescent="0.25">
      <c r="A2622" s="56"/>
    </row>
    <row r="2625" spans="1:1" x14ac:dyDescent="0.25">
      <c r="A2625" s="56"/>
    </row>
    <row r="2626" spans="1:1" x14ac:dyDescent="0.25">
      <c r="A2626" s="56"/>
    </row>
    <row r="2629" spans="1:1" x14ac:dyDescent="0.25">
      <c r="A2629" s="56"/>
    </row>
    <row r="2630" spans="1:1" x14ac:dyDescent="0.25">
      <c r="A2630" s="56"/>
    </row>
    <row r="2631" spans="1:1" x14ac:dyDescent="0.25">
      <c r="A2631" s="56"/>
    </row>
    <row r="2633" spans="1:1" x14ac:dyDescent="0.25">
      <c r="A2633" s="56"/>
    </row>
    <row r="2634" spans="1:1" x14ac:dyDescent="0.25">
      <c r="A2634" s="56"/>
    </row>
    <row r="2635" spans="1:1" x14ac:dyDescent="0.25">
      <c r="A2635" s="56"/>
    </row>
    <row r="2638" spans="1:1" x14ac:dyDescent="0.25">
      <c r="A2638" s="56"/>
    </row>
    <row r="2640" spans="1:1" x14ac:dyDescent="0.25">
      <c r="A2640" s="56"/>
    </row>
    <row r="2642" spans="1:1" x14ac:dyDescent="0.25">
      <c r="A2642" s="56"/>
    </row>
    <row r="2643" spans="1:1" x14ac:dyDescent="0.25">
      <c r="A2643" s="56"/>
    </row>
    <row r="2645" spans="1:1" x14ac:dyDescent="0.25">
      <c r="A2645" s="56"/>
    </row>
    <row r="2647" spans="1:1" x14ac:dyDescent="0.25">
      <c r="A2647" s="56"/>
    </row>
    <row r="2649" spans="1:1" x14ac:dyDescent="0.25">
      <c r="A2649" s="56"/>
    </row>
    <row r="2650" spans="1:1" x14ac:dyDescent="0.25">
      <c r="A2650" s="56"/>
    </row>
    <row r="2652" spans="1:1" x14ac:dyDescent="0.25">
      <c r="A2652" s="56"/>
    </row>
    <row r="2654" spans="1:1" x14ac:dyDescent="0.25">
      <c r="A2654" s="56"/>
    </row>
    <row r="2656" spans="1:1" x14ac:dyDescent="0.25">
      <c r="A2656" s="56"/>
    </row>
    <row r="2659" spans="1:1" x14ac:dyDescent="0.25">
      <c r="A2659" s="56"/>
    </row>
    <row r="2661" spans="1:1" x14ac:dyDescent="0.25">
      <c r="A2661" s="56"/>
    </row>
    <row r="2663" spans="1:1" x14ac:dyDescent="0.25">
      <c r="A2663" s="56"/>
    </row>
    <row r="2665" spans="1:1" x14ac:dyDescent="0.25">
      <c r="A2665" s="56"/>
    </row>
    <row r="2666" spans="1:1" x14ac:dyDescent="0.25">
      <c r="A2666" s="56"/>
    </row>
    <row r="2668" spans="1:1" x14ac:dyDescent="0.25">
      <c r="A2668" s="56"/>
    </row>
    <row r="2670" spans="1:1" x14ac:dyDescent="0.25">
      <c r="A2670" s="56"/>
    </row>
    <row r="2672" spans="1:1" x14ac:dyDescent="0.25">
      <c r="A2672" s="56"/>
    </row>
    <row r="2674" spans="1:1" x14ac:dyDescent="0.25">
      <c r="A2674" s="56"/>
    </row>
    <row r="2675" spans="1:1" x14ac:dyDescent="0.25">
      <c r="A2675" s="56"/>
    </row>
    <row r="2677" spans="1:1" x14ac:dyDescent="0.25">
      <c r="A2677" s="56"/>
    </row>
    <row r="2679" spans="1:1" x14ac:dyDescent="0.25">
      <c r="A2679" s="56"/>
    </row>
    <row r="2681" spans="1:1" x14ac:dyDescent="0.25">
      <c r="A2681" s="56"/>
    </row>
    <row r="2684" spans="1:1" x14ac:dyDescent="0.25">
      <c r="A2684" s="56"/>
    </row>
    <row r="2686" spans="1:1" x14ac:dyDescent="0.25">
      <c r="A2686" s="56"/>
    </row>
    <row r="2688" spans="1:1" x14ac:dyDescent="0.25">
      <c r="A2688" s="56"/>
    </row>
    <row r="2690" spans="1:1" x14ac:dyDescent="0.25">
      <c r="A2690" s="56"/>
    </row>
    <row r="2691" spans="1:1" x14ac:dyDescent="0.25">
      <c r="A2691" s="56"/>
    </row>
    <row r="2693" spans="1:1" x14ac:dyDescent="0.25">
      <c r="A2693" s="56"/>
    </row>
    <row r="2695" spans="1:1" x14ac:dyDescent="0.25">
      <c r="A2695" s="56"/>
    </row>
    <row r="2697" spans="1:1" x14ac:dyDescent="0.25">
      <c r="A2697" s="56"/>
    </row>
    <row r="2699" spans="1:1" x14ac:dyDescent="0.25">
      <c r="A2699" s="56"/>
    </row>
    <row r="2700" spans="1:1" x14ac:dyDescent="0.25">
      <c r="A2700" s="56"/>
    </row>
    <row r="2702" spans="1:1" x14ac:dyDescent="0.25">
      <c r="A2702" s="56"/>
    </row>
    <row r="2704" spans="1:1" x14ac:dyDescent="0.25">
      <c r="A2704" s="56"/>
    </row>
    <row r="2706" spans="1:1" x14ac:dyDescent="0.25">
      <c r="A2706" s="56"/>
    </row>
    <row r="2708" spans="1:1" x14ac:dyDescent="0.25">
      <c r="A2708" s="56"/>
    </row>
    <row r="2709" spans="1:1" x14ac:dyDescent="0.25">
      <c r="A2709" s="56"/>
    </row>
    <row r="2711" spans="1:1" x14ac:dyDescent="0.25">
      <c r="A2711" s="56"/>
    </row>
    <row r="2713" spans="1:1" x14ac:dyDescent="0.25">
      <c r="A2713" s="56"/>
    </row>
    <row r="2715" spans="1:1" x14ac:dyDescent="0.25">
      <c r="A2715" s="56"/>
    </row>
    <row r="2717" spans="1:1" x14ac:dyDescent="0.25">
      <c r="A2717" s="56"/>
    </row>
    <row r="2718" spans="1:1" x14ac:dyDescent="0.25">
      <c r="A2718" s="56"/>
    </row>
    <row r="2720" spans="1:1" x14ac:dyDescent="0.25">
      <c r="A2720" s="56"/>
    </row>
    <row r="2722" spans="1:1" x14ac:dyDescent="0.25">
      <c r="A2722" s="56"/>
    </row>
    <row r="2724" spans="1:1" x14ac:dyDescent="0.25">
      <c r="A2724" s="56"/>
    </row>
    <row r="2726" spans="1:1" x14ac:dyDescent="0.25">
      <c r="A2726" s="56"/>
    </row>
    <row r="2727" spans="1:1" x14ac:dyDescent="0.25">
      <c r="A2727" s="56"/>
    </row>
    <row r="2729" spans="1:1" x14ac:dyDescent="0.25">
      <c r="A2729" s="56"/>
    </row>
    <row r="2731" spans="1:1" x14ac:dyDescent="0.25">
      <c r="A2731" s="56"/>
    </row>
    <row r="2733" spans="1:1" x14ac:dyDescent="0.25">
      <c r="A2733" s="56"/>
    </row>
    <row r="2735" spans="1:1" x14ac:dyDescent="0.25">
      <c r="A2735" s="56"/>
    </row>
    <row r="2736" spans="1:1" x14ac:dyDescent="0.25">
      <c r="A2736" s="56"/>
    </row>
    <row r="2738" spans="1:1" x14ac:dyDescent="0.25">
      <c r="A2738" s="56"/>
    </row>
    <row r="2740" spans="1:1" x14ac:dyDescent="0.25">
      <c r="A2740" s="56"/>
    </row>
    <row r="2742" spans="1:1" x14ac:dyDescent="0.25">
      <c r="A2742" s="56"/>
    </row>
    <row r="2744" spans="1:1" x14ac:dyDescent="0.25">
      <c r="A2744" s="56"/>
    </row>
    <row r="2745" spans="1:1" x14ac:dyDescent="0.25">
      <c r="A2745" s="56"/>
    </row>
    <row r="2747" spans="1:1" x14ac:dyDescent="0.25">
      <c r="A2747" s="56"/>
    </row>
    <row r="2749" spans="1:1" x14ac:dyDescent="0.25">
      <c r="A2749" s="56"/>
    </row>
    <row r="2751" spans="1:1" x14ac:dyDescent="0.25">
      <c r="A2751" s="56"/>
    </row>
    <row r="2753" spans="1:1" x14ac:dyDescent="0.25">
      <c r="A2753" s="56"/>
    </row>
    <row r="2754" spans="1:1" x14ac:dyDescent="0.25">
      <c r="A2754" s="56"/>
    </row>
    <row r="2756" spans="1:1" x14ac:dyDescent="0.25">
      <c r="A2756" s="56"/>
    </row>
    <row r="2758" spans="1:1" x14ac:dyDescent="0.25">
      <c r="A2758" s="56"/>
    </row>
    <row r="2760" spans="1:1" x14ac:dyDescent="0.25">
      <c r="A2760" s="56"/>
    </row>
    <row r="2762" spans="1:1" x14ac:dyDescent="0.25">
      <c r="A2762" s="56"/>
    </row>
    <row r="2763" spans="1:1" x14ac:dyDescent="0.25">
      <c r="A2763" s="56"/>
    </row>
    <row r="2765" spans="1:1" x14ac:dyDescent="0.25">
      <c r="A2765" s="56"/>
    </row>
    <row r="2767" spans="1:1" x14ac:dyDescent="0.25">
      <c r="A2767" s="56"/>
    </row>
    <row r="2769" spans="1:1" x14ac:dyDescent="0.25">
      <c r="A2769" s="56"/>
    </row>
    <row r="2771" spans="1:1" x14ac:dyDescent="0.25">
      <c r="A2771" s="56"/>
    </row>
    <row r="2772" spans="1:1" x14ac:dyDescent="0.25">
      <c r="A2772" s="56"/>
    </row>
    <row r="2774" spans="1:1" x14ac:dyDescent="0.25">
      <c r="A2774" s="56"/>
    </row>
    <row r="2776" spans="1:1" x14ac:dyDescent="0.25">
      <c r="A2776" s="56"/>
    </row>
    <row r="2778" spans="1:1" x14ac:dyDescent="0.25">
      <c r="A2778" s="56"/>
    </row>
    <row r="2781" spans="1:1" x14ac:dyDescent="0.25">
      <c r="A2781" s="56"/>
    </row>
    <row r="2785" spans="1:1" x14ac:dyDescent="0.25">
      <c r="A2785" s="56"/>
    </row>
    <row r="2787" spans="1:1" x14ac:dyDescent="0.25">
      <c r="A2787" s="56"/>
    </row>
    <row r="2790" spans="1:1" x14ac:dyDescent="0.25">
      <c r="A2790" s="56"/>
    </row>
    <row r="2794" spans="1:1" x14ac:dyDescent="0.25">
      <c r="A2794" s="56"/>
    </row>
    <row r="2796" spans="1:1" x14ac:dyDescent="0.25">
      <c r="A2796" s="56"/>
    </row>
    <row r="2799" spans="1:1" x14ac:dyDescent="0.25">
      <c r="A2799" s="56"/>
    </row>
    <row r="2801" spans="1:1" x14ac:dyDescent="0.25">
      <c r="A2801" s="56"/>
    </row>
    <row r="2803" spans="1:1" x14ac:dyDescent="0.25">
      <c r="A2803" s="56"/>
    </row>
    <row r="2805" spans="1:1" x14ac:dyDescent="0.25">
      <c r="A2805" s="56"/>
    </row>
    <row r="2806" spans="1:1" x14ac:dyDescent="0.25">
      <c r="A2806" s="56"/>
    </row>
    <row r="2808" spans="1:1" x14ac:dyDescent="0.25">
      <c r="A2808" s="56"/>
    </row>
    <row r="2810" spans="1:1" x14ac:dyDescent="0.25">
      <c r="A2810" s="56"/>
    </row>
    <row r="2812" spans="1:1" x14ac:dyDescent="0.25">
      <c r="A2812" s="56"/>
    </row>
    <row r="2814" spans="1:1" x14ac:dyDescent="0.25">
      <c r="A2814" s="56"/>
    </row>
    <row r="2815" spans="1:1" x14ac:dyDescent="0.25">
      <c r="A2815" s="56"/>
    </row>
    <row r="2817" spans="1:1" x14ac:dyDescent="0.25">
      <c r="A2817" s="56"/>
    </row>
    <row r="2819" spans="1:1" x14ac:dyDescent="0.25">
      <c r="A2819" s="56"/>
    </row>
    <row r="2821" spans="1:1" x14ac:dyDescent="0.25">
      <c r="A2821" s="56"/>
    </row>
    <row r="2823" spans="1:1" x14ac:dyDescent="0.25">
      <c r="A2823" s="56"/>
    </row>
    <row r="2824" spans="1:1" x14ac:dyDescent="0.25">
      <c r="A2824" s="56"/>
    </row>
    <row r="2826" spans="1:1" x14ac:dyDescent="0.25">
      <c r="A2826" s="56"/>
    </row>
    <row r="2828" spans="1:1" x14ac:dyDescent="0.25">
      <c r="A2828" s="56"/>
    </row>
    <row r="2830" spans="1:1" x14ac:dyDescent="0.25">
      <c r="A2830" s="56"/>
    </row>
    <row r="2832" spans="1:1" x14ac:dyDescent="0.25">
      <c r="A2832" s="56"/>
    </row>
    <row r="2833" spans="1:1" x14ac:dyDescent="0.25">
      <c r="A2833" s="56"/>
    </row>
    <row r="2835" spans="1:1" x14ac:dyDescent="0.25">
      <c r="A2835" s="56"/>
    </row>
    <row r="2837" spans="1:1" x14ac:dyDescent="0.25">
      <c r="A2837" s="56"/>
    </row>
    <row r="2839" spans="1:1" x14ac:dyDescent="0.25">
      <c r="A2839" s="56"/>
    </row>
    <row r="2841" spans="1:1" x14ac:dyDescent="0.25">
      <c r="A2841" s="56"/>
    </row>
    <row r="2842" spans="1:1" x14ac:dyDescent="0.25">
      <c r="A2842" s="56"/>
    </row>
    <row r="2846" spans="1:1" x14ac:dyDescent="0.25">
      <c r="A2846" s="56"/>
    </row>
    <row r="2848" spans="1:1" x14ac:dyDescent="0.25">
      <c r="A2848" s="56"/>
    </row>
    <row r="2849" spans="1:1" x14ac:dyDescent="0.25">
      <c r="A2849" s="56"/>
    </row>
    <row r="2851" spans="1:1" x14ac:dyDescent="0.25">
      <c r="A2851" s="56"/>
    </row>
    <row r="2853" spans="1:1" x14ac:dyDescent="0.25">
      <c r="A2853" s="56"/>
    </row>
    <row r="2855" spans="1:1" x14ac:dyDescent="0.25">
      <c r="A2855" s="56"/>
    </row>
    <row r="2857" spans="1:1" x14ac:dyDescent="0.25">
      <c r="A2857" s="56"/>
    </row>
    <row r="2858" spans="1:1" x14ac:dyDescent="0.25">
      <c r="A2858" s="56"/>
    </row>
    <row r="2860" spans="1:1" x14ac:dyDescent="0.25">
      <c r="A2860" s="56"/>
    </row>
    <row r="2862" spans="1:1" x14ac:dyDescent="0.25">
      <c r="A2862" s="56"/>
    </row>
    <row r="2864" spans="1:1" x14ac:dyDescent="0.25">
      <c r="A2864" s="56"/>
    </row>
    <row r="2866" spans="1:1" x14ac:dyDescent="0.25">
      <c r="A2866" s="56"/>
    </row>
    <row r="2867" spans="1:1" x14ac:dyDescent="0.25">
      <c r="A2867" s="56"/>
    </row>
    <row r="2871" spans="1:1" x14ac:dyDescent="0.25">
      <c r="A2871" s="56"/>
    </row>
    <row r="2873" spans="1:1" x14ac:dyDescent="0.25">
      <c r="A2873" s="56"/>
    </row>
    <row r="2874" spans="1:1" x14ac:dyDescent="0.25">
      <c r="A2874" s="56"/>
    </row>
    <row r="2876" spans="1:1" x14ac:dyDescent="0.25">
      <c r="A2876" s="56"/>
    </row>
    <row r="2878" spans="1:1" x14ac:dyDescent="0.25">
      <c r="A2878" s="56"/>
    </row>
    <row r="2880" spans="1:1" x14ac:dyDescent="0.25">
      <c r="A2880" s="56"/>
    </row>
    <row r="2882" spans="1:1" x14ac:dyDescent="0.25">
      <c r="A2882" s="56"/>
    </row>
    <row r="2883" spans="1:1" x14ac:dyDescent="0.25">
      <c r="A2883" s="56"/>
    </row>
    <row r="2885" spans="1:1" x14ac:dyDescent="0.25">
      <c r="A2885" s="56"/>
    </row>
    <row r="2887" spans="1:1" x14ac:dyDescent="0.25">
      <c r="A2887" s="56"/>
    </row>
    <row r="2889" spans="1:1" x14ac:dyDescent="0.25">
      <c r="A2889" s="56"/>
    </row>
    <row r="2891" spans="1:1" x14ac:dyDescent="0.25">
      <c r="A2891" s="56"/>
    </row>
    <row r="2892" spans="1:1" x14ac:dyDescent="0.25">
      <c r="A2892" s="56"/>
    </row>
    <row r="2896" spans="1:1" x14ac:dyDescent="0.25">
      <c r="A2896" s="56"/>
    </row>
    <row r="2898" spans="1:1" x14ac:dyDescent="0.25">
      <c r="A2898" s="56"/>
    </row>
    <row r="2899" spans="1:1" x14ac:dyDescent="0.25">
      <c r="A2899" s="56"/>
    </row>
    <row r="2901" spans="1:1" x14ac:dyDescent="0.25">
      <c r="A2901" s="56"/>
    </row>
    <row r="2903" spans="1:1" x14ac:dyDescent="0.25">
      <c r="A2903" s="56"/>
    </row>
    <row r="2905" spans="1:1" x14ac:dyDescent="0.25">
      <c r="A2905" s="56"/>
    </row>
    <row r="2907" spans="1:1" x14ac:dyDescent="0.25">
      <c r="A2907" s="56"/>
    </row>
    <row r="2910" spans="1:1" x14ac:dyDescent="0.25">
      <c r="A2910" s="56"/>
    </row>
    <row r="2914" spans="1:1" x14ac:dyDescent="0.25">
      <c r="A2914" s="56"/>
    </row>
    <row r="2916" spans="1:1" x14ac:dyDescent="0.25">
      <c r="A2916" s="56"/>
    </row>
    <row r="2918" spans="1:1" x14ac:dyDescent="0.25">
      <c r="A2918" s="56"/>
    </row>
    <row r="2921" spans="1:1" x14ac:dyDescent="0.25">
      <c r="A2921" s="56"/>
    </row>
    <row r="2924" spans="1:1" x14ac:dyDescent="0.25">
      <c r="A2924" s="56"/>
    </row>
    <row r="2925" spans="1:1" x14ac:dyDescent="0.25">
      <c r="A2925" s="56"/>
    </row>
    <row r="2928" spans="1:1" x14ac:dyDescent="0.25">
      <c r="A2928" s="56"/>
    </row>
    <row r="2930" spans="1:1" x14ac:dyDescent="0.25">
      <c r="A2930" s="56"/>
    </row>
    <row r="2932" spans="1:1" x14ac:dyDescent="0.25">
      <c r="A2932" s="56"/>
    </row>
    <row r="2934" spans="1:1" x14ac:dyDescent="0.25">
      <c r="A2934" s="56"/>
    </row>
    <row r="2935" spans="1:1" x14ac:dyDescent="0.25">
      <c r="A2935" s="56"/>
    </row>
    <row r="2937" spans="1:1" x14ac:dyDescent="0.25">
      <c r="A2937" s="56"/>
    </row>
    <row r="2941" spans="1:1" x14ac:dyDescent="0.25">
      <c r="A2941" s="56"/>
    </row>
    <row r="2943" spans="1:1" x14ac:dyDescent="0.25">
      <c r="A2943" s="56"/>
    </row>
    <row r="2944" spans="1:1" x14ac:dyDescent="0.25">
      <c r="A2944" s="56"/>
    </row>
    <row r="2946" spans="1:1" x14ac:dyDescent="0.25">
      <c r="A2946" s="56"/>
    </row>
    <row r="2949" spans="1:1" x14ac:dyDescent="0.25">
      <c r="A2949" s="56"/>
    </row>
    <row r="2950" spans="1:1" x14ac:dyDescent="0.25">
      <c r="A2950" s="56"/>
    </row>
    <row r="2951" spans="1:1" x14ac:dyDescent="0.25">
      <c r="A2951" s="56"/>
    </row>
    <row r="2952" spans="1:1" x14ac:dyDescent="0.25">
      <c r="A2952" s="56"/>
    </row>
    <row r="2953" spans="1:1" x14ac:dyDescent="0.25">
      <c r="A2953" s="56"/>
    </row>
    <row r="2954" spans="1:1" x14ac:dyDescent="0.25">
      <c r="A2954" s="56"/>
    </row>
    <row r="2956" spans="1:1" x14ac:dyDescent="0.25">
      <c r="A2956" s="56"/>
    </row>
    <row r="2958" spans="1:1" x14ac:dyDescent="0.25">
      <c r="A2958" s="56"/>
    </row>
    <row r="2960" spans="1:1" x14ac:dyDescent="0.25">
      <c r="A2960" s="56"/>
    </row>
    <row r="2962" spans="1:1" x14ac:dyDescent="0.25">
      <c r="A2962" s="56"/>
    </row>
    <row r="2963" spans="1:1" x14ac:dyDescent="0.25">
      <c r="A2963" s="56"/>
    </row>
    <row r="2964" spans="1:1" x14ac:dyDescent="0.25">
      <c r="A2964" s="56"/>
    </row>
    <row r="2965" spans="1:1" x14ac:dyDescent="0.25">
      <c r="A2965" s="56"/>
    </row>
    <row r="2968" spans="1:1" x14ac:dyDescent="0.25">
      <c r="A2968" s="56"/>
    </row>
    <row r="2970" spans="1:1" x14ac:dyDescent="0.25">
      <c r="A2970" s="56"/>
    </row>
    <row r="2971" spans="1:1" x14ac:dyDescent="0.25">
      <c r="A2971" s="56"/>
    </row>
    <row r="2973" spans="1:1" x14ac:dyDescent="0.25">
      <c r="A2973" s="56"/>
    </row>
    <row r="2976" spans="1:1" x14ac:dyDescent="0.25">
      <c r="A2976" s="56"/>
    </row>
    <row r="2978" spans="1:1" x14ac:dyDescent="0.25">
      <c r="A2978" s="56"/>
    </row>
    <row r="2980" spans="1:1" x14ac:dyDescent="0.25">
      <c r="A2980" s="56"/>
    </row>
    <row r="2983" spans="1:1" x14ac:dyDescent="0.25">
      <c r="A2983" s="56"/>
    </row>
    <row r="2987" spans="1:1" x14ac:dyDescent="0.25">
      <c r="A2987" s="56"/>
    </row>
    <row r="2990" spans="1:1" x14ac:dyDescent="0.25">
      <c r="A2990" s="56"/>
    </row>
    <row r="2992" spans="1:1" x14ac:dyDescent="0.25">
      <c r="A2992" s="56"/>
    </row>
    <row r="2995" spans="1:1" x14ac:dyDescent="0.25">
      <c r="A2995" s="56"/>
    </row>
    <row r="2997" spans="1:1" x14ac:dyDescent="0.25">
      <c r="A2997" s="56"/>
    </row>
    <row r="3000" spans="1:1" x14ac:dyDescent="0.25">
      <c r="A3000" s="56"/>
    </row>
    <row r="9077" spans="2:2" x14ac:dyDescent="0.25">
      <c r="B9077" s="56"/>
    </row>
    <row r="9079" spans="2:2" x14ac:dyDescent="0.25">
      <c r="B9079" s="56"/>
    </row>
    <row r="9081" spans="2:2" x14ac:dyDescent="0.25">
      <c r="B9081" s="56"/>
    </row>
    <row r="9083" spans="2:2" x14ac:dyDescent="0.25">
      <c r="B9083" s="56"/>
    </row>
    <row r="9085" spans="2:2" x14ac:dyDescent="0.25">
      <c r="B9085" s="56"/>
    </row>
    <row r="9087" spans="2:2" x14ac:dyDescent="0.25">
      <c r="B9087" s="56"/>
    </row>
    <row r="9089" spans="1:2" x14ac:dyDescent="0.25">
      <c r="B9089" s="56"/>
    </row>
    <row r="9090" spans="1:2" x14ac:dyDescent="0.25">
      <c r="A9090" s="56"/>
    </row>
    <row r="9091" spans="1:2" x14ac:dyDescent="0.25">
      <c r="B9091" s="56"/>
    </row>
    <row r="9092" spans="1:2" x14ac:dyDescent="0.25">
      <c r="A9092" s="56"/>
    </row>
    <row r="9093" spans="1:2" x14ac:dyDescent="0.25">
      <c r="B9093" s="56"/>
    </row>
    <row r="9097" spans="1:2" x14ac:dyDescent="0.25">
      <c r="B9097" s="56"/>
    </row>
    <row r="9099" spans="1:2" x14ac:dyDescent="0.25">
      <c r="B9099" s="56"/>
    </row>
    <row r="9101" spans="1:2" x14ac:dyDescent="0.25">
      <c r="B9101" s="56"/>
    </row>
    <row r="9103" spans="1:2" x14ac:dyDescent="0.25">
      <c r="B9103" s="56"/>
    </row>
    <row r="9105" spans="1:3" x14ac:dyDescent="0.25">
      <c r="B9105" s="56"/>
    </row>
    <row r="9109" spans="1:3" x14ac:dyDescent="0.25">
      <c r="C9109" s="58"/>
    </row>
    <row r="9110" spans="1:3" x14ac:dyDescent="0.25">
      <c r="C9110" s="58"/>
    </row>
    <row r="9112" spans="1:3" x14ac:dyDescent="0.25">
      <c r="B9112" s="56"/>
    </row>
    <row r="9116" spans="1:3" x14ac:dyDescent="0.25">
      <c r="B9116" s="56"/>
    </row>
    <row r="9118" spans="1:3" x14ac:dyDescent="0.25">
      <c r="A9118" s="56"/>
    </row>
    <row r="9123" spans="1:2" x14ac:dyDescent="0.25">
      <c r="A9123" s="56"/>
    </row>
    <row r="9128" spans="1:2" x14ac:dyDescent="0.25">
      <c r="B9128" s="56"/>
    </row>
    <row r="9130" spans="1:2" x14ac:dyDescent="0.25">
      <c r="B9130" s="56"/>
    </row>
    <row r="9132" spans="1:2" x14ac:dyDescent="0.25">
      <c r="B9132" s="56"/>
    </row>
    <row r="9134" spans="1:2" x14ac:dyDescent="0.25">
      <c r="B9134" s="56"/>
    </row>
    <row r="9136" spans="1:2" x14ac:dyDescent="0.25">
      <c r="B9136" s="56"/>
    </row>
    <row r="9138" spans="1:2" x14ac:dyDescent="0.25">
      <c r="B9138" s="56"/>
    </row>
    <row r="9140" spans="1:2" x14ac:dyDescent="0.25">
      <c r="B9140" s="56"/>
    </row>
    <row r="9141" spans="1:2" x14ac:dyDescent="0.25">
      <c r="A9141" s="56"/>
    </row>
    <row r="9142" spans="1:2" x14ac:dyDescent="0.25">
      <c r="B9142" s="56"/>
    </row>
    <row r="9144" spans="1:2" x14ac:dyDescent="0.25">
      <c r="A9144" s="56"/>
      <c r="B9144" s="56"/>
    </row>
    <row r="9146" spans="1:2" x14ac:dyDescent="0.25">
      <c r="B9146" s="56"/>
    </row>
    <row r="9148" spans="1:2" x14ac:dyDescent="0.25">
      <c r="B9148" s="56"/>
    </row>
    <row r="9153" spans="1:2" x14ac:dyDescent="0.25">
      <c r="B9153" s="56"/>
    </row>
    <row r="9155" spans="1:2" x14ac:dyDescent="0.25">
      <c r="B9155" s="56"/>
    </row>
    <row r="9156" spans="1:2" x14ac:dyDescent="0.25">
      <c r="A9156" s="56"/>
    </row>
    <row r="9157" spans="1:2" x14ac:dyDescent="0.25">
      <c r="B9157" s="56"/>
    </row>
    <row r="9159" spans="1:2" x14ac:dyDescent="0.25">
      <c r="B9159" s="56"/>
    </row>
    <row r="9160" spans="1:2" x14ac:dyDescent="0.25">
      <c r="A9160" s="56"/>
    </row>
    <row r="9161" spans="1:2" x14ac:dyDescent="0.25">
      <c r="B9161" s="56"/>
    </row>
    <row r="9163" spans="1:2" x14ac:dyDescent="0.25">
      <c r="B9163" s="56"/>
    </row>
    <row r="9165" spans="1:2" x14ac:dyDescent="0.25">
      <c r="B9165" s="56"/>
    </row>
    <row r="9167" spans="1:2" x14ac:dyDescent="0.25">
      <c r="B9167" s="56"/>
    </row>
    <row r="9169" spans="1:2" x14ac:dyDescent="0.25">
      <c r="B9169" s="56"/>
    </row>
    <row r="9171" spans="1:2" x14ac:dyDescent="0.25">
      <c r="B9171" s="56"/>
    </row>
    <row r="9173" spans="1:2" x14ac:dyDescent="0.25">
      <c r="B9173" s="56"/>
    </row>
    <row r="9175" spans="1:2" x14ac:dyDescent="0.25">
      <c r="B9175" s="56"/>
    </row>
    <row r="9177" spans="1:2" x14ac:dyDescent="0.25">
      <c r="B9177" s="56"/>
    </row>
    <row r="9178" spans="1:2" x14ac:dyDescent="0.25">
      <c r="A9178" s="56"/>
    </row>
    <row r="9179" spans="1:2" x14ac:dyDescent="0.25">
      <c r="B9179" s="56"/>
    </row>
    <row r="9181" spans="1:2" x14ac:dyDescent="0.25">
      <c r="B9181" s="56"/>
    </row>
    <row r="9183" spans="1:2" x14ac:dyDescent="0.25">
      <c r="B9183" s="56"/>
    </row>
    <row r="9185" spans="1:2" x14ac:dyDescent="0.25">
      <c r="B9185" s="56"/>
    </row>
    <row r="9187" spans="1:2" x14ac:dyDescent="0.25">
      <c r="B9187" s="56"/>
    </row>
    <row r="9188" spans="1:2" x14ac:dyDescent="0.25">
      <c r="A9188" s="56"/>
    </row>
    <row r="9189" spans="1:2" x14ac:dyDescent="0.25">
      <c r="B9189" s="56"/>
    </row>
    <row r="9192" spans="1:2" x14ac:dyDescent="0.25">
      <c r="B9192" s="56"/>
    </row>
    <row r="9194" spans="1:2" x14ac:dyDescent="0.25">
      <c r="B9194" s="56"/>
    </row>
    <row r="9196" spans="1:2" x14ac:dyDescent="0.25">
      <c r="B9196" s="56"/>
    </row>
    <row r="9198" spans="1:2" x14ac:dyDescent="0.25">
      <c r="A9198" s="56"/>
      <c r="B9198" s="56"/>
    </row>
    <row r="9199" spans="1:2" x14ac:dyDescent="0.25">
      <c r="A9199" s="56"/>
    </row>
    <row r="9200" spans="1:2" x14ac:dyDescent="0.25">
      <c r="B9200" s="56"/>
    </row>
    <row r="9201" spans="1:2" x14ac:dyDescent="0.25">
      <c r="A9201" s="56"/>
    </row>
    <row r="9202" spans="1:2" x14ac:dyDescent="0.25">
      <c r="B9202" s="56"/>
    </row>
    <row r="9203" spans="1:2" x14ac:dyDescent="0.25">
      <c r="A9203" s="56"/>
    </row>
    <row r="9204" spans="1:2" x14ac:dyDescent="0.25">
      <c r="A9204" s="56"/>
      <c r="B9204" s="56"/>
    </row>
    <row r="9205" spans="1:2" x14ac:dyDescent="0.25">
      <c r="A9205" s="56"/>
    </row>
    <row r="9206" spans="1:2" x14ac:dyDescent="0.25">
      <c r="B9206" s="56"/>
    </row>
    <row r="9208" spans="1:2" x14ac:dyDescent="0.25">
      <c r="A9208" s="56"/>
      <c r="B9208" s="56"/>
    </row>
    <row r="9210" spans="1:2" x14ac:dyDescent="0.25">
      <c r="A9210" s="56"/>
      <c r="B9210" s="56"/>
    </row>
    <row r="9212" spans="1:2" x14ac:dyDescent="0.25">
      <c r="A9212" s="56"/>
      <c r="B9212" s="56"/>
    </row>
    <row r="9214" spans="1:2" x14ac:dyDescent="0.25">
      <c r="A9214" s="56"/>
      <c r="B9214" s="56"/>
    </row>
    <row r="9216" spans="1:2" x14ac:dyDescent="0.25">
      <c r="B9216" s="56"/>
    </row>
    <row r="9217" spans="1:3" x14ac:dyDescent="0.25">
      <c r="A9217" s="56"/>
    </row>
    <row r="9218" spans="1:3" x14ac:dyDescent="0.25">
      <c r="B9218" s="56"/>
    </row>
    <row r="9219" spans="1:3" x14ac:dyDescent="0.25">
      <c r="A9219" s="56"/>
    </row>
    <row r="9220" spans="1:3" x14ac:dyDescent="0.25">
      <c r="B9220" s="56"/>
    </row>
    <row r="9221" spans="1:3" x14ac:dyDescent="0.25">
      <c r="A9221" s="56"/>
    </row>
    <row r="9222" spans="1:3" x14ac:dyDescent="0.25">
      <c r="C9222" s="58"/>
    </row>
    <row r="9223" spans="1:3" x14ac:dyDescent="0.25">
      <c r="A9223" s="56"/>
      <c r="C9223" s="58"/>
    </row>
    <row r="9224" spans="1:3" x14ac:dyDescent="0.25">
      <c r="C9224" s="58"/>
    </row>
    <row r="9225" spans="1:3" x14ac:dyDescent="0.25">
      <c r="A9225" s="56"/>
      <c r="B9225" s="56"/>
    </row>
    <row r="9227" spans="1:3" x14ac:dyDescent="0.25">
      <c r="A9227" s="56"/>
      <c r="B9227" s="56"/>
    </row>
    <row r="9229" spans="1:3" x14ac:dyDescent="0.25">
      <c r="A9229" s="56"/>
      <c r="B9229" s="56"/>
    </row>
    <row r="9231" spans="1:3" x14ac:dyDescent="0.25">
      <c r="A9231" s="56"/>
      <c r="B9231" s="56"/>
    </row>
    <row r="9233" spans="1:2" x14ac:dyDescent="0.25">
      <c r="A9233" s="56"/>
      <c r="B9233" s="56"/>
    </row>
    <row r="9235" spans="1:2" x14ac:dyDescent="0.25">
      <c r="A9235" s="56"/>
    </row>
    <row r="9236" spans="1:2" x14ac:dyDescent="0.25">
      <c r="B9236" s="56"/>
    </row>
    <row r="9237" spans="1:2" x14ac:dyDescent="0.25">
      <c r="A9237" s="56"/>
    </row>
    <row r="9238" spans="1:2" x14ac:dyDescent="0.25">
      <c r="B9238" s="56"/>
    </row>
    <row r="9239" spans="1:2" x14ac:dyDescent="0.25">
      <c r="A9239" s="56"/>
    </row>
    <row r="9241" spans="1:2" x14ac:dyDescent="0.25">
      <c r="A9241" s="56"/>
      <c r="B9241" s="56"/>
    </row>
    <row r="9243" spans="1:2" x14ac:dyDescent="0.25">
      <c r="A9243" s="56"/>
      <c r="B9243" s="56"/>
    </row>
    <row r="9245" spans="1:2" x14ac:dyDescent="0.25">
      <c r="A9245" s="56"/>
      <c r="B9245" s="56"/>
    </row>
    <row r="9247" spans="1:2" x14ac:dyDescent="0.25">
      <c r="A9247" s="56"/>
      <c r="B9247" s="56"/>
    </row>
    <row r="9249" spans="1:3" x14ac:dyDescent="0.25">
      <c r="A9249" s="56"/>
      <c r="B9249" s="56"/>
    </row>
    <row r="9251" spans="1:3" x14ac:dyDescent="0.25">
      <c r="A9251" s="56"/>
      <c r="B9251" s="56"/>
    </row>
    <row r="9253" spans="1:3" x14ac:dyDescent="0.25">
      <c r="A9253" s="56"/>
      <c r="B9253" s="56"/>
    </row>
    <row r="9255" spans="1:3" x14ac:dyDescent="0.25">
      <c r="B9255" s="56"/>
    </row>
    <row r="9257" spans="1:3" x14ac:dyDescent="0.25">
      <c r="A9257" s="56"/>
      <c r="C9257" s="58"/>
    </row>
    <row r="9258" spans="1:3" x14ac:dyDescent="0.25">
      <c r="C9258" s="58"/>
    </row>
    <row r="9259" spans="1:3" x14ac:dyDescent="0.25">
      <c r="A9259" s="56"/>
      <c r="C9259" s="58"/>
    </row>
    <row r="9260" spans="1:3" x14ac:dyDescent="0.25">
      <c r="C9260" s="58"/>
    </row>
    <row r="9261" spans="1:3" x14ac:dyDescent="0.25">
      <c r="A9261" s="56"/>
      <c r="C9261" s="58"/>
    </row>
    <row r="9262" spans="1:3" x14ac:dyDescent="0.25">
      <c r="C9262" s="58"/>
    </row>
    <row r="9264" spans="1:3" x14ac:dyDescent="0.25">
      <c r="A9264" s="56"/>
    </row>
    <row r="9266" spans="1:3" x14ac:dyDescent="0.25">
      <c r="A9266" s="56"/>
      <c r="B9266" s="56"/>
    </row>
    <row r="9268" spans="1:3" x14ac:dyDescent="0.25">
      <c r="A9268" s="56"/>
      <c r="B9268" s="56"/>
    </row>
    <row r="9270" spans="1:3" x14ac:dyDescent="0.25">
      <c r="A9270" s="56"/>
    </row>
    <row r="9272" spans="1:3" x14ac:dyDescent="0.25">
      <c r="A9272" s="56"/>
      <c r="C9272" s="58"/>
    </row>
    <row r="9273" spans="1:3" x14ac:dyDescent="0.25">
      <c r="C9273" s="58"/>
    </row>
    <row r="9274" spans="1:3" x14ac:dyDescent="0.25">
      <c r="A9274" s="56"/>
      <c r="C9274" s="58"/>
    </row>
    <row r="9275" spans="1:3" x14ac:dyDescent="0.25">
      <c r="C9275" s="58"/>
    </row>
    <row r="9276" spans="1:3" x14ac:dyDescent="0.25">
      <c r="A9276" s="56"/>
      <c r="C9276" s="58"/>
    </row>
    <row r="9277" spans="1:3" x14ac:dyDescent="0.25">
      <c r="C9277" s="58"/>
    </row>
    <row r="9278" spans="1:3" x14ac:dyDescent="0.25">
      <c r="A9278" s="56"/>
    </row>
    <row r="9280" spans="1:3" x14ac:dyDescent="0.25">
      <c r="A9280" s="56"/>
    </row>
    <row r="9282" spans="1:2" x14ac:dyDescent="0.25">
      <c r="A9282" s="56"/>
    </row>
    <row r="9284" spans="1:2" x14ac:dyDescent="0.25">
      <c r="A9284" s="56"/>
    </row>
    <row r="9286" spans="1:2" x14ac:dyDescent="0.25">
      <c r="A9286" s="56"/>
    </row>
    <row r="9288" spans="1:2" x14ac:dyDescent="0.25">
      <c r="A9288" s="56"/>
    </row>
    <row r="9290" spans="1:2" x14ac:dyDescent="0.25">
      <c r="A9290" s="56"/>
    </row>
    <row r="9292" spans="1:2" x14ac:dyDescent="0.25">
      <c r="A9292" s="56"/>
    </row>
    <row r="9293" spans="1:2" x14ac:dyDescent="0.25">
      <c r="B9293" s="56"/>
    </row>
    <row r="9294" spans="1:2" x14ac:dyDescent="0.25">
      <c r="A9294" s="56"/>
    </row>
    <row r="9296" spans="1:2" x14ac:dyDescent="0.25">
      <c r="A9296" s="56"/>
      <c r="B9296" s="56"/>
    </row>
    <row r="9298" spans="1:2" x14ac:dyDescent="0.25">
      <c r="A9298" s="56"/>
      <c r="B9298" s="56"/>
    </row>
    <row r="9300" spans="1:2" x14ac:dyDescent="0.25">
      <c r="A9300" s="56"/>
      <c r="B9300" s="56"/>
    </row>
    <row r="9302" spans="1:2" x14ac:dyDescent="0.25">
      <c r="A9302" s="56"/>
      <c r="B9302" s="56"/>
    </row>
    <row r="9304" spans="1:2" x14ac:dyDescent="0.25">
      <c r="A9304" s="56"/>
      <c r="B9304" s="56"/>
    </row>
    <row r="9306" spans="1:2" x14ac:dyDescent="0.25">
      <c r="A9306" s="56"/>
      <c r="B9306" s="56"/>
    </row>
    <row r="9308" spans="1:2" x14ac:dyDescent="0.25">
      <c r="A9308" s="56"/>
    </row>
    <row r="9310" spans="1:2" x14ac:dyDescent="0.25">
      <c r="A9310" s="56"/>
    </row>
    <row r="9312" spans="1:2" x14ac:dyDescent="0.25">
      <c r="A9312" s="56"/>
      <c r="B9312" s="56"/>
    </row>
    <row r="9314" spans="1:2" x14ac:dyDescent="0.25">
      <c r="A9314" s="56"/>
    </row>
    <row r="9315" spans="1:2" x14ac:dyDescent="0.25">
      <c r="B9315" s="56"/>
    </row>
    <row r="9316" spans="1:2" x14ac:dyDescent="0.25">
      <c r="A9316" s="56"/>
    </row>
    <row r="9317" spans="1:2" x14ac:dyDescent="0.25">
      <c r="B9317" s="56"/>
    </row>
    <row r="9318" spans="1:2" x14ac:dyDescent="0.25">
      <c r="A9318" s="56"/>
    </row>
    <row r="9319" spans="1:2" x14ac:dyDescent="0.25">
      <c r="B9319" s="56"/>
    </row>
    <row r="9320" spans="1:2" x14ac:dyDescent="0.25">
      <c r="A9320" s="56"/>
    </row>
    <row r="9321" spans="1:2" x14ac:dyDescent="0.25">
      <c r="B9321" s="56"/>
    </row>
    <row r="9323" spans="1:2" x14ac:dyDescent="0.25">
      <c r="B9323" s="56"/>
    </row>
    <row r="9326" spans="1:2" x14ac:dyDescent="0.25">
      <c r="A9326" s="56"/>
      <c r="B9326" s="56"/>
    </row>
    <row r="9328" spans="1:2" x14ac:dyDescent="0.25">
      <c r="A9328" s="56"/>
      <c r="B9328" s="56"/>
    </row>
    <row r="9330" spans="1:2" x14ac:dyDescent="0.25">
      <c r="B9330" s="56"/>
    </row>
    <row r="9331" spans="1:2" x14ac:dyDescent="0.25">
      <c r="A9331" s="56"/>
    </row>
    <row r="9333" spans="1:2" x14ac:dyDescent="0.25">
      <c r="A9333" s="56"/>
      <c r="B9333" s="56"/>
    </row>
    <row r="9334" spans="1:2" x14ac:dyDescent="0.25">
      <c r="A9334" s="56"/>
    </row>
    <row r="9335" spans="1:2" x14ac:dyDescent="0.25">
      <c r="A9335" s="56"/>
      <c r="B9335" s="56"/>
    </row>
    <row r="9337" spans="1:2" x14ac:dyDescent="0.25">
      <c r="A9337" s="56"/>
      <c r="B9337" s="56"/>
    </row>
    <row r="9339" spans="1:2" x14ac:dyDescent="0.25">
      <c r="A9339" s="56"/>
      <c r="B9339" s="56"/>
    </row>
    <row r="9341" spans="1:2" x14ac:dyDescent="0.25">
      <c r="A9341" s="56"/>
      <c r="B9341" s="56"/>
    </row>
    <row r="9343" spans="1:2" x14ac:dyDescent="0.25">
      <c r="A9343" s="56"/>
    </row>
    <row r="9344" spans="1:2" x14ac:dyDescent="0.25">
      <c r="A9344" s="56"/>
      <c r="B9344" s="56"/>
    </row>
    <row r="9345" spans="1:2" x14ac:dyDescent="0.25">
      <c r="A9345" s="56"/>
    </row>
    <row r="9346" spans="1:2" x14ac:dyDescent="0.25">
      <c r="B9346" s="56"/>
    </row>
    <row r="9347" spans="1:2" x14ac:dyDescent="0.25">
      <c r="A9347" s="56"/>
    </row>
    <row r="9348" spans="1:2" x14ac:dyDescent="0.25">
      <c r="B9348" s="56"/>
    </row>
    <row r="9349" spans="1:2" x14ac:dyDescent="0.25">
      <c r="A9349" s="56"/>
    </row>
    <row r="9350" spans="1:2" x14ac:dyDescent="0.25">
      <c r="B9350" s="56"/>
    </row>
    <row r="9351" spans="1:2" x14ac:dyDescent="0.25">
      <c r="A9351" s="56"/>
    </row>
    <row r="9352" spans="1:2" x14ac:dyDescent="0.25">
      <c r="B9352" s="56"/>
    </row>
    <row r="9353" spans="1:2" x14ac:dyDescent="0.25">
      <c r="A9353" s="56"/>
    </row>
    <row r="9354" spans="1:2" x14ac:dyDescent="0.25">
      <c r="B9354" s="56"/>
    </row>
    <row r="9355" spans="1:2" x14ac:dyDescent="0.25">
      <c r="A9355" s="56"/>
    </row>
    <row r="9356" spans="1:2" x14ac:dyDescent="0.25">
      <c r="B9356" s="56"/>
    </row>
    <row r="9357" spans="1:2" x14ac:dyDescent="0.25">
      <c r="A9357" s="56"/>
    </row>
    <row r="9358" spans="1:2" x14ac:dyDescent="0.25">
      <c r="B9358" s="56"/>
    </row>
    <row r="9359" spans="1:2" x14ac:dyDescent="0.25">
      <c r="A9359" s="56"/>
    </row>
    <row r="9360" spans="1:2" x14ac:dyDescent="0.25">
      <c r="B9360" s="56"/>
    </row>
    <row r="9362" spans="1:2" x14ac:dyDescent="0.25">
      <c r="A9362" s="56"/>
      <c r="B9362" s="56"/>
    </row>
    <row r="9364" spans="1:2" x14ac:dyDescent="0.25">
      <c r="A9364" s="56"/>
      <c r="B9364" s="56"/>
    </row>
    <row r="9365" spans="1:2" x14ac:dyDescent="0.25">
      <c r="A9365" s="56"/>
    </row>
    <row r="9366" spans="1:2" x14ac:dyDescent="0.25">
      <c r="B9366" s="56"/>
    </row>
    <row r="9367" spans="1:2" x14ac:dyDescent="0.25">
      <c r="A9367" s="56"/>
    </row>
    <row r="9368" spans="1:2" x14ac:dyDescent="0.25">
      <c r="B9368" s="56"/>
    </row>
    <row r="9369" spans="1:2" x14ac:dyDescent="0.25">
      <c r="A9369" s="56"/>
    </row>
    <row r="9370" spans="1:2" x14ac:dyDescent="0.25">
      <c r="B9370" s="56"/>
    </row>
    <row r="9372" spans="1:2" x14ac:dyDescent="0.25">
      <c r="A9372" s="56"/>
      <c r="B9372" s="56"/>
    </row>
    <row r="9374" spans="1:2" x14ac:dyDescent="0.25">
      <c r="B9374" s="56"/>
    </row>
    <row r="9376" spans="1:2" x14ac:dyDescent="0.25">
      <c r="B9376" s="56"/>
    </row>
    <row r="9379" spans="1:2" x14ac:dyDescent="0.25">
      <c r="B9379" s="56"/>
    </row>
    <row r="9381" spans="1:2" x14ac:dyDescent="0.25">
      <c r="B9381" s="56"/>
    </row>
    <row r="9383" spans="1:2" x14ac:dyDescent="0.25">
      <c r="B9383" s="56"/>
    </row>
    <row r="9385" spans="1:2" x14ac:dyDescent="0.25">
      <c r="A9385" s="56"/>
      <c r="B9385" s="56"/>
    </row>
    <row r="9387" spans="1:2" x14ac:dyDescent="0.25">
      <c r="A9387" s="56"/>
      <c r="B9387" s="56"/>
    </row>
    <row r="9389" spans="1:2" x14ac:dyDescent="0.25">
      <c r="A9389" s="56"/>
      <c r="B9389" s="56"/>
    </row>
    <row r="9391" spans="1:2" x14ac:dyDescent="0.25">
      <c r="A9391" s="56"/>
      <c r="B9391" s="56"/>
    </row>
    <row r="9393" spans="1:2" x14ac:dyDescent="0.25">
      <c r="A9393" s="56"/>
      <c r="B9393" s="56"/>
    </row>
    <row r="9395" spans="1:2" x14ac:dyDescent="0.25">
      <c r="A9395" s="56"/>
      <c r="B9395" s="56"/>
    </row>
    <row r="9397" spans="1:2" x14ac:dyDescent="0.25">
      <c r="A9397" s="56"/>
      <c r="B9397" s="56"/>
    </row>
    <row r="9399" spans="1:2" x14ac:dyDescent="0.25">
      <c r="A9399" s="56"/>
      <c r="B9399" s="56"/>
    </row>
    <row r="9401" spans="1:2" x14ac:dyDescent="0.25">
      <c r="B9401" s="56"/>
    </row>
    <row r="9403" spans="1:2" x14ac:dyDescent="0.25">
      <c r="B9403" s="56"/>
    </row>
    <row r="9404" spans="1:2" x14ac:dyDescent="0.25">
      <c r="A9404" s="56"/>
    </row>
    <row r="9405" spans="1:2" x14ac:dyDescent="0.25">
      <c r="B9405" s="56"/>
    </row>
    <row r="9406" spans="1:2" x14ac:dyDescent="0.25">
      <c r="A9406" s="56"/>
    </row>
    <row r="9407" spans="1:2" x14ac:dyDescent="0.25">
      <c r="B9407" s="56"/>
    </row>
    <row r="9408" spans="1:2" x14ac:dyDescent="0.25">
      <c r="A9408" s="56"/>
    </row>
    <row r="9409" spans="1:2" x14ac:dyDescent="0.25">
      <c r="B9409" s="56"/>
    </row>
    <row r="9410" spans="1:2" x14ac:dyDescent="0.25">
      <c r="A9410" s="56"/>
    </row>
    <row r="9411" spans="1:2" x14ac:dyDescent="0.25">
      <c r="B9411" s="56"/>
    </row>
    <row r="9412" spans="1:2" x14ac:dyDescent="0.25">
      <c r="A9412" s="56"/>
    </row>
    <row r="9413" spans="1:2" x14ac:dyDescent="0.25">
      <c r="B9413" s="56"/>
    </row>
    <row r="9414" spans="1:2" x14ac:dyDescent="0.25">
      <c r="A9414" s="56"/>
    </row>
    <row r="9415" spans="1:2" x14ac:dyDescent="0.25">
      <c r="B9415" s="56"/>
    </row>
    <row r="9416" spans="1:2" x14ac:dyDescent="0.25">
      <c r="A9416" s="56"/>
    </row>
    <row r="9417" spans="1:2" x14ac:dyDescent="0.25">
      <c r="B9417" s="56"/>
    </row>
    <row r="9419" spans="1:2" x14ac:dyDescent="0.25">
      <c r="A9419" s="56"/>
      <c r="B9419" s="56"/>
    </row>
    <row r="9421" spans="1:2" x14ac:dyDescent="0.25">
      <c r="A9421" s="56"/>
      <c r="B9421" s="56"/>
    </row>
    <row r="9423" spans="1:2" x14ac:dyDescent="0.25">
      <c r="A9423" s="56"/>
      <c r="B9423" s="56"/>
    </row>
    <row r="9425" spans="1:2" x14ac:dyDescent="0.25">
      <c r="A9425" s="56"/>
      <c r="B9425" s="56"/>
    </row>
    <row r="9427" spans="1:2" x14ac:dyDescent="0.25">
      <c r="A9427" s="56"/>
      <c r="B9427" s="56"/>
    </row>
    <row r="9429" spans="1:2" x14ac:dyDescent="0.25">
      <c r="A9429" s="56"/>
      <c r="B9429" s="56"/>
    </row>
    <row r="9431" spans="1:2" x14ac:dyDescent="0.25">
      <c r="B9431" s="56"/>
    </row>
    <row r="9432" spans="1:2" x14ac:dyDescent="0.25">
      <c r="A9432" s="56"/>
    </row>
    <row r="9433" spans="1:2" x14ac:dyDescent="0.25">
      <c r="B9433" s="56"/>
    </row>
    <row r="9434" spans="1:2" x14ac:dyDescent="0.25">
      <c r="A9434" s="56"/>
    </row>
    <row r="9435" spans="1:2" x14ac:dyDescent="0.25">
      <c r="B9435" s="56"/>
    </row>
    <row r="9436" spans="1:2" x14ac:dyDescent="0.25">
      <c r="A9436" s="56"/>
    </row>
    <row r="9437" spans="1:2" x14ac:dyDescent="0.25">
      <c r="B9437" s="56"/>
    </row>
    <row r="9438" spans="1:2" x14ac:dyDescent="0.25">
      <c r="A9438" s="56"/>
    </row>
    <row r="9439" spans="1:2" x14ac:dyDescent="0.25">
      <c r="B9439" s="56"/>
    </row>
    <row r="9440" spans="1:2" x14ac:dyDescent="0.25">
      <c r="A9440" s="56"/>
    </row>
    <row r="9441" spans="1:2" x14ac:dyDescent="0.25">
      <c r="B9441" s="56"/>
    </row>
    <row r="9442" spans="1:2" x14ac:dyDescent="0.25">
      <c r="A9442" s="56"/>
    </row>
    <row r="9443" spans="1:2" x14ac:dyDescent="0.25">
      <c r="B9443" s="56"/>
    </row>
    <row r="9444" spans="1:2" x14ac:dyDescent="0.25">
      <c r="A9444" s="56"/>
    </row>
    <row r="9445" spans="1:2" x14ac:dyDescent="0.25">
      <c r="B9445" s="56"/>
    </row>
    <row r="9446" spans="1:2" x14ac:dyDescent="0.25">
      <c r="A9446" s="56"/>
    </row>
    <row r="9447" spans="1:2" x14ac:dyDescent="0.25">
      <c r="B9447" s="56"/>
    </row>
    <row r="9448" spans="1:2" x14ac:dyDescent="0.25">
      <c r="A9448" s="56"/>
    </row>
    <row r="9449" spans="1:2" x14ac:dyDescent="0.25">
      <c r="B9449" s="56"/>
    </row>
    <row r="9450" spans="1:2" x14ac:dyDescent="0.25">
      <c r="A9450" s="56"/>
    </row>
    <row r="9451" spans="1:2" x14ac:dyDescent="0.25">
      <c r="B9451" s="56"/>
    </row>
    <row r="9452" spans="1:2" x14ac:dyDescent="0.25">
      <c r="A9452" s="56"/>
    </row>
    <row r="9453" spans="1:2" x14ac:dyDescent="0.25">
      <c r="B9453" s="56"/>
    </row>
    <row r="9454" spans="1:2" x14ac:dyDescent="0.25">
      <c r="A9454" s="56"/>
    </row>
    <row r="9455" spans="1:2" x14ac:dyDescent="0.25">
      <c r="B9455" s="56"/>
    </row>
    <row r="9456" spans="1:2" x14ac:dyDescent="0.25">
      <c r="A9456" s="56"/>
    </row>
    <row r="9457" spans="1:2" x14ac:dyDescent="0.25">
      <c r="B9457" s="56"/>
    </row>
    <row r="9458" spans="1:2" x14ac:dyDescent="0.25">
      <c r="A9458" s="56"/>
    </row>
    <row r="9459" spans="1:2" x14ac:dyDescent="0.25">
      <c r="B9459" s="56"/>
    </row>
    <row r="9460" spans="1:2" x14ac:dyDescent="0.25">
      <c r="A9460" s="56"/>
    </row>
    <row r="9461" spans="1:2" x14ac:dyDescent="0.25">
      <c r="B9461" s="56"/>
    </row>
    <row r="9462" spans="1:2" x14ac:dyDescent="0.25">
      <c r="A9462" s="56"/>
    </row>
    <row r="9463" spans="1:2" x14ac:dyDescent="0.25">
      <c r="B9463" s="56"/>
    </row>
    <row r="9464" spans="1:2" x14ac:dyDescent="0.25">
      <c r="A9464" s="56"/>
    </row>
    <row r="9465" spans="1:2" x14ac:dyDescent="0.25">
      <c r="B9465" s="56"/>
    </row>
    <row r="9466" spans="1:2" x14ac:dyDescent="0.25">
      <c r="A9466" s="56"/>
    </row>
    <row r="9467" spans="1:2" x14ac:dyDescent="0.25">
      <c r="B9467" s="56"/>
    </row>
    <row r="9468" spans="1:2" x14ac:dyDescent="0.25">
      <c r="A9468" s="56"/>
    </row>
    <row r="9469" spans="1:2" x14ac:dyDescent="0.25">
      <c r="B9469" s="56"/>
    </row>
    <row r="9470" spans="1:2" x14ac:dyDescent="0.25">
      <c r="A9470" s="56"/>
    </row>
    <row r="9471" spans="1:2" x14ac:dyDescent="0.25">
      <c r="B9471" s="56"/>
    </row>
    <row r="9472" spans="1:2" x14ac:dyDescent="0.25">
      <c r="A9472" s="56"/>
    </row>
    <row r="9473" spans="1:2" x14ac:dyDescent="0.25">
      <c r="B9473" s="56"/>
    </row>
    <row r="9474" spans="1:2" x14ac:dyDescent="0.25">
      <c r="A9474" s="56"/>
    </row>
    <row r="9475" spans="1:2" x14ac:dyDescent="0.25">
      <c r="B9475" s="56"/>
    </row>
    <row r="9476" spans="1:2" x14ac:dyDescent="0.25">
      <c r="A9476" s="56"/>
    </row>
    <row r="9477" spans="1:2" x14ac:dyDescent="0.25">
      <c r="B9477" s="56"/>
    </row>
    <row r="9478" spans="1:2" x14ac:dyDescent="0.25">
      <c r="A9478" s="56"/>
    </row>
    <row r="9479" spans="1:2" x14ac:dyDescent="0.25">
      <c r="B9479" s="56"/>
    </row>
    <row r="9480" spans="1:2" x14ac:dyDescent="0.25">
      <c r="A9480" s="56"/>
    </row>
    <row r="9481" spans="1:2" x14ac:dyDescent="0.25">
      <c r="B9481" s="56"/>
    </row>
    <row r="9482" spans="1:2" x14ac:dyDescent="0.25">
      <c r="A9482" s="56"/>
    </row>
    <row r="9484" spans="1:2" x14ac:dyDescent="0.25">
      <c r="B9484" s="56"/>
    </row>
    <row r="9485" spans="1:2" x14ac:dyDescent="0.25">
      <c r="A9485" s="56"/>
    </row>
    <row r="9486" spans="1:2" x14ac:dyDescent="0.25">
      <c r="B9486" s="56"/>
    </row>
    <row r="9487" spans="1:2" x14ac:dyDescent="0.25">
      <c r="A9487" s="56"/>
    </row>
    <row r="9488" spans="1:2" x14ac:dyDescent="0.25">
      <c r="B9488" s="56"/>
    </row>
    <row r="9489" spans="1:2" x14ac:dyDescent="0.25">
      <c r="A9489" s="56"/>
    </row>
    <row r="9490" spans="1:2" x14ac:dyDescent="0.25">
      <c r="B9490" s="56"/>
    </row>
    <row r="9491" spans="1:2" x14ac:dyDescent="0.25">
      <c r="A9491" s="56"/>
    </row>
    <row r="9492" spans="1:2" x14ac:dyDescent="0.25">
      <c r="B9492" s="56"/>
    </row>
    <row r="9493" spans="1:2" x14ac:dyDescent="0.25">
      <c r="A9493" s="56"/>
    </row>
    <row r="9494" spans="1:2" x14ac:dyDescent="0.25">
      <c r="B9494" s="56"/>
    </row>
    <row r="9495" spans="1:2" x14ac:dyDescent="0.25">
      <c r="A9495" s="56"/>
    </row>
    <row r="9496" spans="1:2" x14ac:dyDescent="0.25">
      <c r="B9496" s="56"/>
    </row>
    <row r="9497" spans="1:2" x14ac:dyDescent="0.25">
      <c r="A9497" s="56"/>
    </row>
    <row r="9498" spans="1:2" x14ac:dyDescent="0.25">
      <c r="B9498" s="56"/>
    </row>
    <row r="9499" spans="1:2" x14ac:dyDescent="0.25">
      <c r="A9499" s="56"/>
    </row>
    <row r="9500" spans="1:2" x14ac:dyDescent="0.25">
      <c r="B9500" s="56"/>
    </row>
    <row r="9501" spans="1:2" x14ac:dyDescent="0.25">
      <c r="A9501" s="56"/>
    </row>
    <row r="9502" spans="1:2" x14ac:dyDescent="0.25">
      <c r="B9502" s="56"/>
    </row>
    <row r="9503" spans="1:2" x14ac:dyDescent="0.25">
      <c r="A9503" s="56"/>
    </row>
    <row r="9504" spans="1:2" x14ac:dyDescent="0.25">
      <c r="B9504" s="56"/>
    </row>
    <row r="9505" spans="1:2" x14ac:dyDescent="0.25">
      <c r="A9505" s="56"/>
    </row>
    <row r="9506" spans="1:2" x14ac:dyDescent="0.25">
      <c r="B9506" s="56"/>
    </row>
    <row r="9507" spans="1:2" x14ac:dyDescent="0.25">
      <c r="A9507" s="56"/>
    </row>
    <row r="9508" spans="1:2" x14ac:dyDescent="0.25">
      <c r="B9508" s="56"/>
    </row>
    <row r="9509" spans="1:2" x14ac:dyDescent="0.25">
      <c r="A9509" s="56"/>
    </row>
    <row r="9510" spans="1:2" x14ac:dyDescent="0.25">
      <c r="B9510" s="56"/>
    </row>
    <row r="9511" spans="1:2" x14ac:dyDescent="0.25">
      <c r="A9511" s="56"/>
    </row>
    <row r="9512" spans="1:2" x14ac:dyDescent="0.25">
      <c r="B9512" s="56"/>
    </row>
    <row r="9513" spans="1:2" x14ac:dyDescent="0.25">
      <c r="A9513" s="56"/>
    </row>
    <row r="9514" spans="1:2" x14ac:dyDescent="0.25">
      <c r="B9514" s="56"/>
    </row>
    <row r="9515" spans="1:2" x14ac:dyDescent="0.25">
      <c r="A9515" s="56"/>
    </row>
    <row r="9516" spans="1:2" x14ac:dyDescent="0.25">
      <c r="B9516" s="56"/>
    </row>
    <row r="9517" spans="1:2" x14ac:dyDescent="0.25">
      <c r="A9517" s="56"/>
    </row>
    <row r="9518" spans="1:2" x14ac:dyDescent="0.25">
      <c r="B9518" s="56"/>
    </row>
    <row r="9519" spans="1:2" x14ac:dyDescent="0.25">
      <c r="A9519" s="56"/>
    </row>
    <row r="9520" spans="1:2" x14ac:dyDescent="0.25">
      <c r="B9520" s="56"/>
    </row>
    <row r="9521" spans="1:2" x14ac:dyDescent="0.25">
      <c r="A9521" s="56"/>
    </row>
    <row r="9522" spans="1:2" x14ac:dyDescent="0.25">
      <c r="B9522" s="56"/>
    </row>
    <row r="9523" spans="1:2" x14ac:dyDescent="0.25">
      <c r="A9523" s="56"/>
    </row>
    <row r="9524" spans="1:2" x14ac:dyDescent="0.25">
      <c r="B9524" s="56"/>
    </row>
    <row r="9525" spans="1:2" x14ac:dyDescent="0.25">
      <c r="A9525" s="56"/>
    </row>
    <row r="9526" spans="1:2" x14ac:dyDescent="0.25">
      <c r="B9526" s="56"/>
    </row>
    <row r="9527" spans="1:2" x14ac:dyDescent="0.25">
      <c r="A9527" s="56"/>
    </row>
    <row r="9528" spans="1:2" x14ac:dyDescent="0.25">
      <c r="B9528" s="56"/>
    </row>
    <row r="9529" spans="1:2" x14ac:dyDescent="0.25">
      <c r="A9529" s="56"/>
    </row>
    <row r="9530" spans="1:2" x14ac:dyDescent="0.25">
      <c r="B9530" s="56"/>
    </row>
    <row r="9531" spans="1:2" x14ac:dyDescent="0.25">
      <c r="A9531" s="56"/>
    </row>
    <row r="9532" spans="1:2" x14ac:dyDescent="0.25">
      <c r="B9532" s="56"/>
    </row>
    <row r="9533" spans="1:2" x14ac:dyDescent="0.25">
      <c r="A9533" s="56"/>
    </row>
    <row r="9534" spans="1:2" x14ac:dyDescent="0.25">
      <c r="B9534" s="56"/>
    </row>
    <row r="9535" spans="1:2" x14ac:dyDescent="0.25">
      <c r="A9535" s="56"/>
    </row>
    <row r="9536" spans="1:2" x14ac:dyDescent="0.25">
      <c r="B9536" s="56"/>
    </row>
    <row r="9537" spans="1:2" x14ac:dyDescent="0.25">
      <c r="A9537" s="56"/>
    </row>
    <row r="9538" spans="1:2" x14ac:dyDescent="0.25">
      <c r="B9538" s="56"/>
    </row>
    <row r="9539" spans="1:2" x14ac:dyDescent="0.25">
      <c r="A9539" s="56"/>
    </row>
    <row r="9540" spans="1:2" x14ac:dyDescent="0.25">
      <c r="B9540" s="56"/>
    </row>
    <row r="9541" spans="1:2" x14ac:dyDescent="0.25">
      <c r="A9541" s="56"/>
    </row>
    <row r="9542" spans="1:2" x14ac:dyDescent="0.25">
      <c r="B9542" s="56"/>
    </row>
    <row r="9543" spans="1:2" x14ac:dyDescent="0.25">
      <c r="A9543" s="56"/>
    </row>
    <row r="9545" spans="1:2" x14ac:dyDescent="0.25">
      <c r="A9545" s="56"/>
      <c r="B9545" s="56"/>
    </row>
    <row r="9547" spans="1:2" x14ac:dyDescent="0.25">
      <c r="A9547" s="56"/>
      <c r="B9547" s="56"/>
    </row>
    <row r="9549" spans="1:2" x14ac:dyDescent="0.25">
      <c r="A9549" s="56"/>
      <c r="B9549" s="56"/>
    </row>
    <row r="9551" spans="1:2" x14ac:dyDescent="0.25">
      <c r="B9551" s="56"/>
    </row>
    <row r="9552" spans="1:2" x14ac:dyDescent="0.25">
      <c r="A9552" s="56"/>
    </row>
    <row r="9553" spans="1:2" x14ac:dyDescent="0.25">
      <c r="B9553" s="56"/>
    </row>
    <row r="9554" spans="1:2" x14ac:dyDescent="0.25">
      <c r="A9554" s="56"/>
    </row>
    <row r="9555" spans="1:2" x14ac:dyDescent="0.25">
      <c r="B9555" s="56"/>
    </row>
    <row r="9556" spans="1:2" x14ac:dyDescent="0.25">
      <c r="A9556" s="56"/>
    </row>
    <row r="9557" spans="1:2" x14ac:dyDescent="0.25">
      <c r="B9557" s="56"/>
    </row>
    <row r="9558" spans="1:2" x14ac:dyDescent="0.25">
      <c r="A9558" s="56"/>
    </row>
    <row r="9559" spans="1:2" x14ac:dyDescent="0.25">
      <c r="B9559" s="56"/>
    </row>
    <row r="9560" spans="1:2" x14ac:dyDescent="0.25">
      <c r="A9560" s="56"/>
    </row>
    <row r="9561" spans="1:2" x14ac:dyDescent="0.25">
      <c r="B9561" s="56"/>
    </row>
    <row r="9562" spans="1:2" x14ac:dyDescent="0.25">
      <c r="A9562" s="56"/>
    </row>
    <row r="9563" spans="1:2" x14ac:dyDescent="0.25">
      <c r="B9563" s="56"/>
    </row>
    <row r="9564" spans="1:2" x14ac:dyDescent="0.25">
      <c r="A9564" s="56"/>
    </row>
    <row r="9565" spans="1:2" x14ac:dyDescent="0.25">
      <c r="B9565" s="56"/>
    </row>
    <row r="9566" spans="1:2" x14ac:dyDescent="0.25">
      <c r="A9566" s="56"/>
    </row>
    <row r="9567" spans="1:2" x14ac:dyDescent="0.25">
      <c r="B9567" s="56"/>
    </row>
    <row r="9568" spans="1:2" x14ac:dyDescent="0.25">
      <c r="A9568" s="56"/>
    </row>
    <row r="9569" spans="1:2" x14ac:dyDescent="0.25">
      <c r="B9569" s="56"/>
    </row>
    <row r="9570" spans="1:2" x14ac:dyDescent="0.25">
      <c r="A9570" s="56"/>
    </row>
    <row r="9571" spans="1:2" x14ac:dyDescent="0.25">
      <c r="B9571" s="56"/>
    </row>
    <row r="9572" spans="1:2" x14ac:dyDescent="0.25">
      <c r="A9572" s="56"/>
    </row>
    <row r="9573" spans="1:2" x14ac:dyDescent="0.25">
      <c r="B9573" s="56"/>
    </row>
    <row r="9574" spans="1:2" x14ac:dyDescent="0.25">
      <c r="A9574" s="56"/>
    </row>
    <row r="9575" spans="1:2" x14ac:dyDescent="0.25">
      <c r="B9575" s="56"/>
    </row>
    <row r="9576" spans="1:2" x14ac:dyDescent="0.25">
      <c r="A9576" s="56"/>
    </row>
    <row r="9577" spans="1:2" x14ac:dyDescent="0.25">
      <c r="B9577" s="56"/>
    </row>
    <row r="9578" spans="1:2" x14ac:dyDescent="0.25">
      <c r="A9578" s="56"/>
    </row>
    <row r="9579" spans="1:2" x14ac:dyDescent="0.25">
      <c r="B9579" s="56"/>
    </row>
    <row r="9580" spans="1:2" x14ac:dyDescent="0.25">
      <c r="A9580" s="56"/>
    </row>
    <row r="9581" spans="1:2" x14ac:dyDescent="0.25">
      <c r="B9581" s="56"/>
    </row>
    <row r="9582" spans="1:2" x14ac:dyDescent="0.25">
      <c r="A9582" s="56"/>
    </row>
    <row r="9583" spans="1:2" x14ac:dyDescent="0.25">
      <c r="B9583" s="56"/>
    </row>
    <row r="9584" spans="1:2" x14ac:dyDescent="0.25">
      <c r="A9584" s="56"/>
    </row>
    <row r="9585" spans="1:2" x14ac:dyDescent="0.25">
      <c r="B9585" s="56"/>
    </row>
    <row r="9586" spans="1:2" x14ac:dyDescent="0.25">
      <c r="A9586" s="56"/>
    </row>
    <row r="9587" spans="1:2" x14ac:dyDescent="0.25">
      <c r="B9587" s="56"/>
    </row>
    <row r="9588" spans="1:2" x14ac:dyDescent="0.25">
      <c r="A9588" s="56"/>
    </row>
    <row r="9590" spans="1:2" x14ac:dyDescent="0.25">
      <c r="A9590" s="56"/>
      <c r="B9590" s="56"/>
    </row>
    <row r="9592" spans="1:2" x14ac:dyDescent="0.25">
      <c r="A9592" s="56"/>
    </row>
    <row r="9593" spans="1:2" x14ac:dyDescent="0.25">
      <c r="B9593" s="56"/>
    </row>
    <row r="9594" spans="1:2" x14ac:dyDescent="0.25">
      <c r="A9594" s="56"/>
    </row>
    <row r="9595" spans="1:2" x14ac:dyDescent="0.25">
      <c r="B9595" s="56"/>
    </row>
    <row r="9596" spans="1:2" x14ac:dyDescent="0.25">
      <c r="A9596" s="56"/>
    </row>
    <row r="9597" spans="1:2" x14ac:dyDescent="0.25">
      <c r="B9597" s="56"/>
    </row>
    <row r="9598" spans="1:2" x14ac:dyDescent="0.25">
      <c r="A9598" s="56"/>
    </row>
    <row r="9599" spans="1:2" x14ac:dyDescent="0.25">
      <c r="B9599" s="56"/>
    </row>
    <row r="9600" spans="1:2" x14ac:dyDescent="0.25">
      <c r="A9600" s="56"/>
    </row>
    <row r="9601" spans="1:2" x14ac:dyDescent="0.25">
      <c r="B9601" s="56"/>
    </row>
    <row r="9602" spans="1:2" x14ac:dyDescent="0.25">
      <c r="A9602" s="56"/>
    </row>
    <row r="9603" spans="1:2" x14ac:dyDescent="0.25">
      <c r="B9603" s="56"/>
    </row>
    <row r="9604" spans="1:2" x14ac:dyDescent="0.25">
      <c r="A9604" s="56"/>
    </row>
    <row r="9605" spans="1:2" x14ac:dyDescent="0.25">
      <c r="B9605" s="56"/>
    </row>
    <row r="9606" spans="1:2" x14ac:dyDescent="0.25">
      <c r="A9606" s="56"/>
    </row>
    <row r="9607" spans="1:2" x14ac:dyDescent="0.25">
      <c r="B9607" s="56"/>
    </row>
    <row r="9608" spans="1:2" x14ac:dyDescent="0.25">
      <c r="A9608" s="56"/>
    </row>
    <row r="9609" spans="1:2" x14ac:dyDescent="0.25">
      <c r="B9609" s="56"/>
    </row>
    <row r="9611" spans="1:2" x14ac:dyDescent="0.25">
      <c r="A9611" s="56"/>
      <c r="B9611" s="56"/>
    </row>
    <row r="9613" spans="1:2" x14ac:dyDescent="0.25">
      <c r="A9613" s="56"/>
      <c r="B9613" s="56"/>
    </row>
    <row r="9615" spans="1:2" x14ac:dyDescent="0.25">
      <c r="A9615" s="56"/>
      <c r="B9615" s="56"/>
    </row>
    <row r="9617" spans="1:2" x14ac:dyDescent="0.25">
      <c r="A9617" s="56"/>
      <c r="B9617" s="56"/>
    </row>
    <row r="9619" spans="1:2" x14ac:dyDescent="0.25">
      <c r="A9619" s="56"/>
      <c r="B9619" s="56"/>
    </row>
    <row r="9621" spans="1:2" x14ac:dyDescent="0.25">
      <c r="A9621" s="56"/>
    </row>
    <row r="9623" spans="1:2" x14ac:dyDescent="0.25">
      <c r="A9623" s="56"/>
    </row>
    <row r="9624" spans="1:2" x14ac:dyDescent="0.25">
      <c r="B9624" s="56"/>
    </row>
    <row r="9625" spans="1:2" x14ac:dyDescent="0.25">
      <c r="A9625" s="56"/>
    </row>
    <row r="9626" spans="1:2" x14ac:dyDescent="0.25">
      <c r="B9626" s="56"/>
    </row>
    <row r="9627" spans="1:2" x14ac:dyDescent="0.25">
      <c r="A9627" s="56"/>
    </row>
    <row r="9628" spans="1:2" x14ac:dyDescent="0.25">
      <c r="B9628" s="56"/>
    </row>
    <row r="9629" spans="1:2" x14ac:dyDescent="0.25">
      <c r="A9629" s="56"/>
    </row>
    <row r="9630" spans="1:2" x14ac:dyDescent="0.25">
      <c r="B9630" s="56"/>
    </row>
    <row r="9631" spans="1:2" x14ac:dyDescent="0.25">
      <c r="A9631" s="56"/>
    </row>
    <row r="9633" spans="1:2" x14ac:dyDescent="0.25">
      <c r="A9633" s="56"/>
      <c r="B9633" s="56"/>
    </row>
    <row r="9635" spans="1:2" x14ac:dyDescent="0.25">
      <c r="A9635" s="56"/>
      <c r="B9635" s="56"/>
    </row>
    <row r="9637" spans="1:2" x14ac:dyDescent="0.25">
      <c r="A9637" s="56"/>
      <c r="B9637" s="56"/>
    </row>
    <row r="9640" spans="1:2" x14ac:dyDescent="0.25">
      <c r="A9640" s="56"/>
      <c r="B9640" s="56"/>
    </row>
    <row r="9642" spans="1:2" x14ac:dyDescent="0.25">
      <c r="A9642" s="56"/>
    </row>
    <row r="9643" spans="1:2" x14ac:dyDescent="0.25">
      <c r="B9643" s="56"/>
    </row>
    <row r="9644" spans="1:2" x14ac:dyDescent="0.25">
      <c r="A9644" s="56"/>
    </row>
    <row r="9646" spans="1:2" x14ac:dyDescent="0.25">
      <c r="A9646" s="56"/>
      <c r="B9646" s="56"/>
    </row>
    <row r="9648" spans="1:2" x14ac:dyDescent="0.25">
      <c r="A9648" s="56"/>
    </row>
    <row r="9649" spans="1:2" x14ac:dyDescent="0.25">
      <c r="B9649" s="56"/>
    </row>
    <row r="9650" spans="1:2" x14ac:dyDescent="0.25">
      <c r="A9650" s="56"/>
    </row>
    <row r="9651" spans="1:2" x14ac:dyDescent="0.25">
      <c r="B9651" s="56"/>
    </row>
    <row r="9652" spans="1:2" x14ac:dyDescent="0.25">
      <c r="A9652" s="56"/>
    </row>
    <row r="9653" spans="1:2" x14ac:dyDescent="0.25">
      <c r="B9653" s="56"/>
    </row>
    <row r="9654" spans="1:2" x14ac:dyDescent="0.25">
      <c r="A9654" s="56"/>
    </row>
    <row r="9655" spans="1:2" x14ac:dyDescent="0.25">
      <c r="B9655" s="56"/>
    </row>
    <row r="9656" spans="1:2" x14ac:dyDescent="0.25">
      <c r="A9656" s="56"/>
    </row>
    <row r="9657" spans="1:2" x14ac:dyDescent="0.25">
      <c r="B9657" s="56"/>
    </row>
    <row r="9658" spans="1:2" x14ac:dyDescent="0.25">
      <c r="A9658" s="56"/>
    </row>
    <row r="9660" spans="1:2" x14ac:dyDescent="0.25">
      <c r="A9660" s="56"/>
      <c r="B9660" s="56"/>
    </row>
    <row r="9662" spans="1:2" x14ac:dyDescent="0.25">
      <c r="A9662" s="56"/>
    </row>
    <row r="9663" spans="1:2" x14ac:dyDescent="0.25">
      <c r="B9663" s="56"/>
    </row>
    <row r="9664" spans="1:2" x14ac:dyDescent="0.25">
      <c r="A9664" s="56"/>
    </row>
    <row r="9666" spans="1:2" x14ac:dyDescent="0.25">
      <c r="A9666" s="56"/>
      <c r="B9666" s="56"/>
    </row>
    <row r="9668" spans="1:2" x14ac:dyDescent="0.25">
      <c r="A9668" s="56"/>
      <c r="B9668" s="56"/>
    </row>
    <row r="9670" spans="1:2" x14ac:dyDescent="0.25">
      <c r="A9670" s="56"/>
    </row>
    <row r="9671" spans="1:2" x14ac:dyDescent="0.25">
      <c r="B9671" s="56"/>
    </row>
    <row r="9672" spans="1:2" x14ac:dyDescent="0.25">
      <c r="A9672" s="56"/>
    </row>
    <row r="9674" spans="1:2" x14ac:dyDescent="0.25">
      <c r="A9674" s="56"/>
    </row>
    <row r="9676" spans="1:2" x14ac:dyDescent="0.25">
      <c r="A9676" s="56"/>
    </row>
    <row r="9678" spans="1:2" x14ac:dyDescent="0.25">
      <c r="A9678" s="56"/>
    </row>
    <row r="9681" spans="1:1" x14ac:dyDescent="0.25">
      <c r="A9681" s="56"/>
    </row>
    <row r="9683" spans="1:1" x14ac:dyDescent="0.25">
      <c r="A9683" s="56"/>
    </row>
    <row r="9685" spans="1:1" x14ac:dyDescent="0.25">
      <c r="A9685" s="56"/>
    </row>
    <row r="9687" spans="1:1" x14ac:dyDescent="0.25">
      <c r="A9687" s="56"/>
    </row>
    <row r="9689" spans="1:1" x14ac:dyDescent="0.25">
      <c r="A9689" s="56"/>
    </row>
    <row r="9691" spans="1:1" x14ac:dyDescent="0.25">
      <c r="A9691" s="56"/>
    </row>
    <row r="9693" spans="1:1" x14ac:dyDescent="0.25">
      <c r="A9693" s="56"/>
    </row>
    <row r="9695" spans="1:1" x14ac:dyDescent="0.25">
      <c r="A9695" s="56"/>
    </row>
    <row r="9697" spans="1:1" x14ac:dyDescent="0.25">
      <c r="A9697" s="56"/>
    </row>
    <row r="9699" spans="1:1" x14ac:dyDescent="0.25">
      <c r="A9699" s="56"/>
    </row>
    <row r="9701" spans="1:1" x14ac:dyDescent="0.25">
      <c r="A9701" s="56"/>
    </row>
    <row r="9703" spans="1:1" x14ac:dyDescent="0.25">
      <c r="A9703" s="56"/>
    </row>
    <row r="9707" spans="1:1" x14ac:dyDescent="0.25">
      <c r="A9707" s="56"/>
    </row>
    <row r="9709" spans="1:1" x14ac:dyDescent="0.25">
      <c r="A9709" s="56"/>
    </row>
    <row r="9711" spans="1:1" x14ac:dyDescent="0.25">
      <c r="A9711" s="56"/>
    </row>
    <row r="9713" spans="1:1" x14ac:dyDescent="0.25">
      <c r="A9713" s="56"/>
    </row>
    <row r="9715" spans="1:1" x14ac:dyDescent="0.25">
      <c r="A9715" s="56"/>
    </row>
    <row r="9718" spans="1:1" x14ac:dyDescent="0.25">
      <c r="A9718" s="56"/>
    </row>
    <row r="9720" spans="1:1" x14ac:dyDescent="0.25">
      <c r="A9720" s="56"/>
    </row>
    <row r="9722" spans="1:1" x14ac:dyDescent="0.25">
      <c r="A9722" s="56"/>
    </row>
    <row r="9724" spans="1:1" x14ac:dyDescent="0.25">
      <c r="A9724" s="56"/>
    </row>
    <row r="9726" spans="1:1" x14ac:dyDescent="0.25">
      <c r="A9726" s="56"/>
    </row>
    <row r="9728" spans="1:1" x14ac:dyDescent="0.25">
      <c r="A9728" s="56"/>
    </row>
    <row r="9730" spans="1:1" x14ac:dyDescent="0.25">
      <c r="A9730" s="56"/>
    </row>
    <row r="9732" spans="1:1" x14ac:dyDescent="0.25">
      <c r="A9732" s="56"/>
    </row>
    <row r="9734" spans="1:1" x14ac:dyDescent="0.25">
      <c r="A9734" s="56"/>
    </row>
    <row r="9736" spans="1:1" x14ac:dyDescent="0.25">
      <c r="A9736" s="56"/>
    </row>
    <row r="9738" spans="1:1" x14ac:dyDescent="0.25">
      <c r="A9738" s="56"/>
    </row>
    <row r="9740" spans="1:1" x14ac:dyDescent="0.25">
      <c r="A9740" s="56"/>
    </row>
    <row r="9742" spans="1:1" x14ac:dyDescent="0.25">
      <c r="A9742" s="56"/>
    </row>
    <row r="9744" spans="1:1" x14ac:dyDescent="0.25">
      <c r="A9744" s="56"/>
    </row>
    <row r="9746" spans="1:1" x14ac:dyDescent="0.25">
      <c r="A9746" s="56"/>
    </row>
    <row r="9748" spans="1:1" x14ac:dyDescent="0.25">
      <c r="A9748" s="56"/>
    </row>
    <row r="9887" spans="2:2" x14ac:dyDescent="0.25">
      <c r="B9887" s="56"/>
    </row>
    <row r="9888" spans="2:2" x14ac:dyDescent="0.25">
      <c r="B9888" s="56"/>
    </row>
    <row r="9890" spans="2:2" x14ac:dyDescent="0.25">
      <c r="B9890" s="56"/>
    </row>
    <row r="9896" spans="2:2" x14ac:dyDescent="0.25">
      <c r="B9896" s="56"/>
    </row>
    <row r="9897" spans="2:2" x14ac:dyDescent="0.25">
      <c r="B9897" s="56"/>
    </row>
    <row r="9899" spans="2:2" x14ac:dyDescent="0.25">
      <c r="B9899" s="56"/>
    </row>
    <row r="9905" spans="2:2" x14ac:dyDescent="0.25">
      <c r="B9905" s="56"/>
    </row>
    <row r="9906" spans="2:2" x14ac:dyDescent="0.25">
      <c r="B9906" s="56"/>
    </row>
    <row r="9908" spans="2:2" x14ac:dyDescent="0.25">
      <c r="B9908" s="56"/>
    </row>
    <row r="9914" spans="2:2" x14ac:dyDescent="0.25">
      <c r="B9914" s="56"/>
    </row>
    <row r="9915" spans="2:2" x14ac:dyDescent="0.25">
      <c r="B9915" s="56"/>
    </row>
    <row r="9917" spans="2:2" x14ac:dyDescent="0.25">
      <c r="B9917" s="56"/>
    </row>
    <row r="9923" spans="2:2" x14ac:dyDescent="0.25">
      <c r="B9923" s="56"/>
    </row>
    <row r="9924" spans="2:2" x14ac:dyDescent="0.25">
      <c r="B9924" s="56"/>
    </row>
    <row r="9926" spans="2:2" x14ac:dyDescent="0.25">
      <c r="B9926" s="56"/>
    </row>
    <row r="9932" spans="2:2" x14ac:dyDescent="0.25">
      <c r="B9932" s="56"/>
    </row>
    <row r="9933" spans="2:2" x14ac:dyDescent="0.25">
      <c r="B9933" s="56"/>
    </row>
    <row r="9935" spans="2:2" x14ac:dyDescent="0.25">
      <c r="B9935" s="56"/>
    </row>
    <row r="9941" spans="2:2" x14ac:dyDescent="0.25">
      <c r="B9941" s="56"/>
    </row>
    <row r="9942" spans="2:2" x14ac:dyDescent="0.25">
      <c r="B9942" s="56"/>
    </row>
    <row r="9944" spans="2:2" x14ac:dyDescent="0.25">
      <c r="B9944" s="56"/>
    </row>
    <row r="9950" spans="2:2" x14ac:dyDescent="0.25">
      <c r="B9950" s="56"/>
    </row>
    <row r="9951" spans="2:2" x14ac:dyDescent="0.25">
      <c r="B9951" s="56"/>
    </row>
    <row r="9953" spans="2:2" x14ac:dyDescent="0.25">
      <c r="B9953" s="56"/>
    </row>
    <row r="9960" spans="2:2" x14ac:dyDescent="0.25">
      <c r="B9960" s="56"/>
    </row>
    <row r="9961" spans="2:2" x14ac:dyDescent="0.25">
      <c r="B9961" s="56"/>
    </row>
    <row r="9963" spans="2:2" x14ac:dyDescent="0.25">
      <c r="B9963" s="56"/>
    </row>
    <row r="9968" spans="2:2" x14ac:dyDescent="0.25">
      <c r="B9968" s="56"/>
    </row>
    <row r="9969" spans="2:3" x14ac:dyDescent="0.25">
      <c r="B9969" s="56"/>
    </row>
    <row r="9972" spans="2:3" x14ac:dyDescent="0.25">
      <c r="C9972" s="57"/>
    </row>
    <row r="9976" spans="2:3" x14ac:dyDescent="0.25">
      <c r="B9976" s="56"/>
    </row>
    <row r="9977" spans="2:3" x14ac:dyDescent="0.25">
      <c r="B9977" s="56"/>
    </row>
    <row r="9979" spans="2:3" x14ac:dyDescent="0.25">
      <c r="B9979" s="56"/>
    </row>
    <row r="9985" spans="2:2" x14ac:dyDescent="0.25">
      <c r="B9985" s="56"/>
    </row>
    <row r="9986" spans="2:2" x14ac:dyDescent="0.25">
      <c r="B9986" s="56"/>
    </row>
    <row r="9988" spans="2:2" x14ac:dyDescent="0.25">
      <c r="B9988" s="56"/>
    </row>
    <row r="9994" spans="2:2" x14ac:dyDescent="0.25">
      <c r="B9994" s="56"/>
    </row>
    <row r="9995" spans="2:2" x14ac:dyDescent="0.25">
      <c r="B9995" s="56"/>
    </row>
    <row r="9997" spans="2:2" x14ac:dyDescent="0.25">
      <c r="B9997" s="56"/>
    </row>
    <row r="10003" spans="2:2" x14ac:dyDescent="0.25">
      <c r="B10003" s="56"/>
    </row>
    <row r="10004" spans="2:2" x14ac:dyDescent="0.25">
      <c r="B10004" s="56"/>
    </row>
    <row r="10006" spans="2:2" x14ac:dyDescent="0.25">
      <c r="B10006" s="56"/>
    </row>
    <row r="10012" spans="2:2" x14ac:dyDescent="0.25">
      <c r="B10012" s="56"/>
    </row>
    <row r="10013" spans="2:2" x14ac:dyDescent="0.25">
      <c r="B10013" s="56"/>
    </row>
    <row r="10015" spans="2:2" x14ac:dyDescent="0.25">
      <c r="B10015" s="56"/>
    </row>
    <row r="10018" spans="2:3" x14ac:dyDescent="0.25">
      <c r="B10018" s="56"/>
    </row>
    <row r="10019" spans="2:3" x14ac:dyDescent="0.25">
      <c r="B10019" s="56"/>
    </row>
    <row r="10022" spans="2:3" x14ac:dyDescent="0.25">
      <c r="C10022" s="58"/>
    </row>
    <row r="10023" spans="2:3" x14ac:dyDescent="0.25">
      <c r="C10023" s="58"/>
    </row>
    <row r="10028" spans="2:3" x14ac:dyDescent="0.25">
      <c r="B10028" s="56"/>
    </row>
    <row r="10029" spans="2:3" x14ac:dyDescent="0.25">
      <c r="B10029" s="56"/>
    </row>
    <row r="10031" spans="2:3" x14ac:dyDescent="0.25">
      <c r="B10031" s="56"/>
    </row>
    <row r="10036" spans="2:3" x14ac:dyDescent="0.25">
      <c r="C10036" s="57"/>
    </row>
    <row r="10040" spans="2:3" x14ac:dyDescent="0.25">
      <c r="B10040" s="56"/>
    </row>
    <row r="10041" spans="2:3" x14ac:dyDescent="0.25">
      <c r="B10041" s="56"/>
    </row>
    <row r="10043" spans="2:3" x14ac:dyDescent="0.25">
      <c r="B10043" s="56"/>
    </row>
    <row r="10059" spans="2:2" x14ac:dyDescent="0.25">
      <c r="B10059" s="56"/>
    </row>
    <row r="10060" spans="2:2" x14ac:dyDescent="0.25">
      <c r="B10060" s="56"/>
    </row>
    <row r="10062" spans="2:2" x14ac:dyDescent="0.25">
      <c r="B10062" s="56"/>
    </row>
    <row r="10068" spans="2:2" x14ac:dyDescent="0.25">
      <c r="B10068" s="56"/>
    </row>
    <row r="10069" spans="2:2" x14ac:dyDescent="0.25">
      <c r="B10069" s="56"/>
    </row>
    <row r="10071" spans="2:2" x14ac:dyDescent="0.25">
      <c r="B10071" s="56"/>
    </row>
    <row r="10077" spans="2:2" x14ac:dyDescent="0.25">
      <c r="B10077" s="56"/>
    </row>
    <row r="10078" spans="2:2" x14ac:dyDescent="0.25">
      <c r="B10078" s="56"/>
    </row>
    <row r="10080" spans="2:2" x14ac:dyDescent="0.25">
      <c r="B10080" s="56"/>
    </row>
    <row r="10086" spans="2:2" x14ac:dyDescent="0.25">
      <c r="B10086" s="56"/>
    </row>
    <row r="10087" spans="2:2" x14ac:dyDescent="0.25">
      <c r="B10087" s="56"/>
    </row>
    <row r="10089" spans="2:2" x14ac:dyDescent="0.25">
      <c r="B10089" s="56"/>
    </row>
    <row r="10095" spans="2:2" x14ac:dyDescent="0.25">
      <c r="B10095" s="56"/>
    </row>
    <row r="10096" spans="2:2" x14ac:dyDescent="0.25">
      <c r="B10096" s="56"/>
    </row>
    <row r="10098" spans="2:2" x14ac:dyDescent="0.25">
      <c r="B10098" s="56"/>
    </row>
    <row r="10104" spans="2:2" x14ac:dyDescent="0.25">
      <c r="B10104" s="56"/>
    </row>
    <row r="10105" spans="2:2" x14ac:dyDescent="0.25">
      <c r="B10105" s="56"/>
    </row>
    <row r="10107" spans="2:2" x14ac:dyDescent="0.25">
      <c r="B10107" s="56"/>
    </row>
    <row r="10113" spans="2:2" x14ac:dyDescent="0.25">
      <c r="B10113" s="56"/>
    </row>
    <row r="10114" spans="2:2" x14ac:dyDescent="0.25">
      <c r="B10114" s="56"/>
    </row>
    <row r="10116" spans="2:2" x14ac:dyDescent="0.25">
      <c r="B10116" s="56"/>
    </row>
    <row r="10122" spans="2:2" x14ac:dyDescent="0.25">
      <c r="B10122" s="56"/>
    </row>
    <row r="10123" spans="2:2" x14ac:dyDescent="0.25">
      <c r="B10123" s="56"/>
    </row>
    <row r="10125" spans="2:2" x14ac:dyDescent="0.25">
      <c r="B10125" s="56"/>
    </row>
    <row r="10131" spans="2:2" x14ac:dyDescent="0.25">
      <c r="B10131" s="56"/>
    </row>
    <row r="10132" spans="2:2" x14ac:dyDescent="0.25">
      <c r="B10132" s="56"/>
    </row>
    <row r="10134" spans="2:2" x14ac:dyDescent="0.25">
      <c r="B10134" s="56"/>
    </row>
    <row r="10140" spans="2:2" x14ac:dyDescent="0.25">
      <c r="B10140" s="56"/>
    </row>
    <row r="10141" spans="2:2" x14ac:dyDescent="0.25">
      <c r="B10141" s="56"/>
    </row>
    <row r="10143" spans="2:2" x14ac:dyDescent="0.25">
      <c r="B10143" s="56"/>
    </row>
    <row r="10149" spans="2:2" x14ac:dyDescent="0.25">
      <c r="B10149" s="56"/>
    </row>
    <row r="10150" spans="2:2" x14ac:dyDescent="0.25">
      <c r="B10150" s="56"/>
    </row>
    <row r="10152" spans="2:2" x14ac:dyDescent="0.25">
      <c r="B10152" s="56"/>
    </row>
    <row r="10156" spans="2:2" x14ac:dyDescent="0.25">
      <c r="B10156" s="56"/>
    </row>
    <row r="10157" spans="2:2" x14ac:dyDescent="0.25">
      <c r="B10157" s="56"/>
    </row>
    <row r="10163" spans="2:2" x14ac:dyDescent="0.25">
      <c r="B10163" s="56"/>
    </row>
    <row r="10164" spans="2:2" x14ac:dyDescent="0.25">
      <c r="B10164" s="56"/>
    </row>
    <row r="10166" spans="2:2" x14ac:dyDescent="0.25">
      <c r="B10166" s="56"/>
    </row>
    <row r="10172" spans="2:2" x14ac:dyDescent="0.25">
      <c r="B10172" s="56"/>
    </row>
    <row r="10173" spans="2:2" x14ac:dyDescent="0.25">
      <c r="B10173" s="56"/>
    </row>
    <row r="10175" spans="2:2" x14ac:dyDescent="0.25">
      <c r="B10175" s="56"/>
    </row>
    <row r="10181" spans="2:2" x14ac:dyDescent="0.25">
      <c r="B10181" s="56"/>
    </row>
    <row r="10182" spans="2:2" x14ac:dyDescent="0.25">
      <c r="B10182" s="56"/>
    </row>
    <row r="10184" spans="2:2" x14ac:dyDescent="0.25">
      <c r="B10184" s="56"/>
    </row>
    <row r="10190" spans="2:2" x14ac:dyDescent="0.25">
      <c r="B10190" s="56"/>
    </row>
    <row r="10191" spans="2:2" x14ac:dyDescent="0.25">
      <c r="B10191" s="56"/>
    </row>
    <row r="10193" spans="2:2" x14ac:dyDescent="0.25">
      <c r="B10193" s="56"/>
    </row>
    <row r="10199" spans="2:2" x14ac:dyDescent="0.25">
      <c r="B10199" s="56"/>
    </row>
    <row r="10200" spans="2:2" x14ac:dyDescent="0.25">
      <c r="B10200" s="56"/>
    </row>
    <row r="10202" spans="2:2" x14ac:dyDescent="0.25">
      <c r="B10202" s="56"/>
    </row>
    <row r="10208" spans="2:2" x14ac:dyDescent="0.25">
      <c r="B10208" s="56"/>
    </row>
    <row r="10209" spans="2:2" x14ac:dyDescent="0.25">
      <c r="B10209" s="56"/>
    </row>
    <row r="10211" spans="2:2" x14ac:dyDescent="0.25">
      <c r="B10211" s="56"/>
    </row>
    <row r="10217" spans="2:2" x14ac:dyDescent="0.25">
      <c r="B10217" s="56"/>
    </row>
    <row r="10218" spans="2:2" x14ac:dyDescent="0.25">
      <c r="B10218" s="56"/>
    </row>
    <row r="10220" spans="2:2" x14ac:dyDescent="0.25">
      <c r="B10220" s="56"/>
    </row>
    <row r="10226" spans="2:2" x14ac:dyDescent="0.25">
      <c r="B10226" s="56"/>
    </row>
    <row r="10227" spans="2:2" x14ac:dyDescent="0.25">
      <c r="B10227" s="56"/>
    </row>
    <row r="10229" spans="2:2" x14ac:dyDescent="0.25">
      <c r="B10229" s="56"/>
    </row>
    <row r="10235" spans="2:2" x14ac:dyDescent="0.25">
      <c r="B10235" s="56"/>
    </row>
    <row r="10236" spans="2:2" x14ac:dyDescent="0.25">
      <c r="B10236" s="56"/>
    </row>
    <row r="10238" spans="2:2" x14ac:dyDescent="0.25">
      <c r="B10238" s="56"/>
    </row>
    <row r="10244" spans="2:2" x14ac:dyDescent="0.25">
      <c r="B10244" s="56"/>
    </row>
    <row r="10245" spans="2:2" x14ac:dyDescent="0.25">
      <c r="B10245" s="56"/>
    </row>
    <row r="10247" spans="2:2" x14ac:dyDescent="0.25">
      <c r="B10247" s="56"/>
    </row>
    <row r="10253" spans="2:2" x14ac:dyDescent="0.25">
      <c r="B10253" s="56"/>
    </row>
    <row r="10254" spans="2:2" x14ac:dyDescent="0.25">
      <c r="B10254" s="56"/>
    </row>
    <row r="10256" spans="2:2" x14ac:dyDescent="0.25">
      <c r="B10256" s="56"/>
    </row>
    <row r="10262" spans="2:2" x14ac:dyDescent="0.25">
      <c r="B10262" s="56"/>
    </row>
    <row r="10263" spans="2:2" x14ac:dyDescent="0.25">
      <c r="B10263" s="56"/>
    </row>
    <row r="10265" spans="2:2" x14ac:dyDescent="0.25">
      <c r="B10265" s="56"/>
    </row>
    <row r="10271" spans="2:2" x14ac:dyDescent="0.25">
      <c r="B10271" s="56"/>
    </row>
    <row r="10272" spans="2:2" x14ac:dyDescent="0.25">
      <c r="B10272" s="56"/>
    </row>
    <row r="10274" spans="2:2" x14ac:dyDescent="0.25">
      <c r="B10274" s="56"/>
    </row>
    <row r="10280" spans="2:2" x14ac:dyDescent="0.25">
      <c r="B10280" s="56"/>
    </row>
    <row r="10281" spans="2:2" x14ac:dyDescent="0.25">
      <c r="B10281" s="56"/>
    </row>
    <row r="10283" spans="2:2" x14ac:dyDescent="0.25">
      <c r="B10283" s="56"/>
    </row>
    <row r="10289" spans="2:2" x14ac:dyDescent="0.25">
      <c r="B10289" s="56"/>
    </row>
    <row r="10290" spans="2:2" x14ac:dyDescent="0.25">
      <c r="B10290" s="56"/>
    </row>
    <row r="10292" spans="2:2" x14ac:dyDescent="0.25">
      <c r="B10292" s="56"/>
    </row>
    <row r="10298" spans="2:2" x14ac:dyDescent="0.25">
      <c r="B10298" s="56"/>
    </row>
    <row r="10299" spans="2:2" x14ac:dyDescent="0.25">
      <c r="B10299" s="56"/>
    </row>
    <row r="10301" spans="2:2" x14ac:dyDescent="0.25">
      <c r="B10301" s="56"/>
    </row>
    <row r="10307" spans="2:2" x14ac:dyDescent="0.25">
      <c r="B10307" s="56"/>
    </row>
    <row r="10308" spans="2:2" x14ac:dyDescent="0.25">
      <c r="B10308" s="56"/>
    </row>
    <row r="10310" spans="2:2" x14ac:dyDescent="0.25">
      <c r="B10310" s="56"/>
    </row>
    <row r="10316" spans="2:2" x14ac:dyDescent="0.25">
      <c r="B10316" s="56"/>
    </row>
    <row r="10317" spans="2:2" x14ac:dyDescent="0.25">
      <c r="B10317" s="56"/>
    </row>
    <row r="10319" spans="2:2" x14ac:dyDescent="0.25">
      <c r="B10319" s="56"/>
    </row>
    <row r="10325" spans="2:2" x14ac:dyDescent="0.25">
      <c r="B10325" s="56"/>
    </row>
    <row r="10326" spans="2:2" x14ac:dyDescent="0.25">
      <c r="B10326" s="56"/>
    </row>
    <row r="10328" spans="2:2" x14ac:dyDescent="0.25">
      <c r="B10328" s="56"/>
    </row>
    <row r="10331" spans="2:2" x14ac:dyDescent="0.25">
      <c r="B10331" s="56"/>
    </row>
    <row r="10332" spans="2:2" x14ac:dyDescent="0.25">
      <c r="B10332" s="56"/>
    </row>
    <row r="10337" spans="2:2" x14ac:dyDescent="0.25">
      <c r="B10337" s="56"/>
    </row>
    <row r="10338" spans="2:2" x14ac:dyDescent="0.25">
      <c r="B10338" s="56"/>
    </row>
    <row r="10340" spans="2:2" x14ac:dyDescent="0.25">
      <c r="B10340" s="56"/>
    </row>
    <row r="10346" spans="2:2" x14ac:dyDescent="0.25">
      <c r="B10346" s="56"/>
    </row>
    <row r="10347" spans="2:2" x14ac:dyDescent="0.25">
      <c r="B10347" s="56"/>
    </row>
    <row r="10349" spans="2:2" x14ac:dyDescent="0.25">
      <c r="B10349" s="56"/>
    </row>
    <row r="10355" spans="2:2" x14ac:dyDescent="0.25">
      <c r="B10355" s="56"/>
    </row>
    <row r="10356" spans="2:2" x14ac:dyDescent="0.25">
      <c r="B10356" s="56"/>
    </row>
    <row r="10358" spans="2:2" x14ac:dyDescent="0.25">
      <c r="B10358" s="56"/>
    </row>
    <row r="10364" spans="2:2" x14ac:dyDescent="0.25">
      <c r="B10364" s="56"/>
    </row>
    <row r="10365" spans="2:2" x14ac:dyDescent="0.25">
      <c r="B10365" s="56"/>
    </row>
    <row r="10367" spans="2:2" x14ac:dyDescent="0.25">
      <c r="B10367" s="56"/>
    </row>
    <row r="10373" spans="2:2" x14ac:dyDescent="0.25">
      <c r="B10373" s="56"/>
    </row>
    <row r="10374" spans="2:2" x14ac:dyDescent="0.25">
      <c r="B10374" s="56"/>
    </row>
    <row r="10376" spans="2:2" x14ac:dyDescent="0.25">
      <c r="B10376" s="56"/>
    </row>
    <row r="10382" spans="2:2" x14ac:dyDescent="0.25">
      <c r="B10382" s="56"/>
    </row>
    <row r="10383" spans="2:2" x14ac:dyDescent="0.25">
      <c r="B10383" s="56"/>
    </row>
    <row r="10385" spans="2:2" x14ac:dyDescent="0.25">
      <c r="B10385" s="56"/>
    </row>
    <row r="10391" spans="2:2" x14ac:dyDescent="0.25">
      <c r="B10391" s="56"/>
    </row>
    <row r="10392" spans="2:2" x14ac:dyDescent="0.25">
      <c r="B10392" s="56"/>
    </row>
    <row r="10394" spans="2:2" x14ac:dyDescent="0.25">
      <c r="B10394" s="56"/>
    </row>
    <row r="10400" spans="2:2" x14ac:dyDescent="0.25">
      <c r="B10400" s="56"/>
    </row>
    <row r="10401" spans="2:2" x14ac:dyDescent="0.25">
      <c r="B10401" s="56"/>
    </row>
    <row r="10403" spans="2:2" x14ac:dyDescent="0.25">
      <c r="B10403" s="56"/>
    </row>
    <row r="10409" spans="2:2" x14ac:dyDescent="0.25">
      <c r="B10409" s="56"/>
    </row>
    <row r="10410" spans="2:2" x14ac:dyDescent="0.25">
      <c r="B10410" s="56"/>
    </row>
    <row r="10412" spans="2:2" x14ac:dyDescent="0.25">
      <c r="B10412" s="56"/>
    </row>
    <row r="10418" spans="2:2" x14ac:dyDescent="0.25">
      <c r="B10418" s="56"/>
    </row>
    <row r="10419" spans="2:2" x14ac:dyDescent="0.25">
      <c r="B10419" s="56"/>
    </row>
    <row r="10421" spans="2:2" x14ac:dyDescent="0.25">
      <c r="B10421" s="56"/>
    </row>
    <row r="10427" spans="2:2" x14ac:dyDescent="0.25">
      <c r="B10427" s="56"/>
    </row>
    <row r="10428" spans="2:2" x14ac:dyDescent="0.25">
      <c r="B10428" s="56"/>
    </row>
    <row r="10430" spans="2:2" x14ac:dyDescent="0.25">
      <c r="B10430" s="56"/>
    </row>
    <row r="10436" spans="2:2" x14ac:dyDescent="0.25">
      <c r="B10436" s="56"/>
    </row>
    <row r="10437" spans="2:2" x14ac:dyDescent="0.25">
      <c r="B10437" s="56"/>
    </row>
    <row r="10439" spans="2:2" x14ac:dyDescent="0.25">
      <c r="B10439" s="56"/>
    </row>
    <row r="10445" spans="2:2" x14ac:dyDescent="0.25">
      <c r="B10445" s="56"/>
    </row>
    <row r="10446" spans="2:2" x14ac:dyDescent="0.25">
      <c r="B10446" s="56"/>
    </row>
    <row r="10448" spans="2:2" x14ac:dyDescent="0.25">
      <c r="B10448" s="56"/>
    </row>
    <row r="10454" spans="2:2" x14ac:dyDescent="0.25">
      <c r="B10454" s="56"/>
    </row>
    <row r="10455" spans="2:2" x14ac:dyDescent="0.25">
      <c r="B10455" s="56"/>
    </row>
    <row r="10457" spans="2:2" x14ac:dyDescent="0.25">
      <c r="B10457" s="56"/>
    </row>
    <row r="10463" spans="2:2" x14ac:dyDescent="0.25">
      <c r="B10463" s="56"/>
    </row>
    <row r="10464" spans="2:2" x14ac:dyDescent="0.25">
      <c r="B10464" s="56"/>
    </row>
    <row r="10466" spans="2:3" x14ac:dyDescent="0.25">
      <c r="B10466" s="56"/>
    </row>
    <row r="10469" spans="2:3" x14ac:dyDescent="0.25">
      <c r="B10469" s="56"/>
    </row>
    <row r="10470" spans="2:3" x14ac:dyDescent="0.25">
      <c r="B10470" s="56"/>
    </row>
    <row r="10472" spans="2:3" x14ac:dyDescent="0.25">
      <c r="C10472" s="58"/>
    </row>
    <row r="10473" spans="2:3" x14ac:dyDescent="0.25">
      <c r="B10473" s="56"/>
    </row>
    <row r="10475" spans="2:3" x14ac:dyDescent="0.25">
      <c r="C10475" s="58"/>
    </row>
    <row r="10476" spans="2:3" x14ac:dyDescent="0.25">
      <c r="B10476" s="56"/>
    </row>
    <row r="10478" spans="2:3" x14ac:dyDescent="0.25">
      <c r="C10478" s="58"/>
    </row>
    <row r="10482" spans="2:2" x14ac:dyDescent="0.25">
      <c r="B10482" s="56"/>
    </row>
    <row r="10483" spans="2:2" x14ac:dyDescent="0.25">
      <c r="B10483" s="56"/>
    </row>
    <row r="10485" spans="2:2" x14ac:dyDescent="0.25">
      <c r="B10485" s="56"/>
    </row>
    <row r="10491" spans="2:2" x14ac:dyDescent="0.25">
      <c r="B10491" s="56"/>
    </row>
    <row r="10492" spans="2:2" x14ac:dyDescent="0.25">
      <c r="B10492" s="56"/>
    </row>
    <row r="10494" spans="2:2" x14ac:dyDescent="0.25">
      <c r="B10494" s="56"/>
    </row>
    <row r="10500" spans="2:2" x14ac:dyDescent="0.25">
      <c r="B10500" s="56"/>
    </row>
    <row r="10501" spans="2:2" x14ac:dyDescent="0.25">
      <c r="B10501" s="56"/>
    </row>
    <row r="10503" spans="2:2" x14ac:dyDescent="0.25">
      <c r="B10503" s="56"/>
    </row>
    <row r="10509" spans="2:2" x14ac:dyDescent="0.25">
      <c r="B10509" s="56"/>
    </row>
    <row r="10510" spans="2:2" x14ac:dyDescent="0.25">
      <c r="B10510" s="56"/>
    </row>
    <row r="10512" spans="2:2" x14ac:dyDescent="0.25">
      <c r="B10512" s="56"/>
    </row>
    <row r="10518" spans="2:2" x14ac:dyDescent="0.25">
      <c r="B10518" s="56"/>
    </row>
    <row r="10519" spans="2:2" x14ac:dyDescent="0.25">
      <c r="B10519" s="56"/>
    </row>
    <row r="10521" spans="2:2" x14ac:dyDescent="0.25">
      <c r="B10521" s="56"/>
    </row>
    <row r="10528" spans="2:2" x14ac:dyDescent="0.25">
      <c r="B10528" s="56"/>
    </row>
    <row r="10529" spans="2:2" x14ac:dyDescent="0.25">
      <c r="B10529" s="56"/>
    </row>
    <row r="10531" spans="2:2" x14ac:dyDescent="0.25">
      <c r="B10531" s="56"/>
    </row>
    <row r="10537" spans="2:2" x14ac:dyDescent="0.25">
      <c r="B10537" s="56"/>
    </row>
    <row r="10538" spans="2:2" x14ac:dyDescent="0.25">
      <c r="B10538" s="56"/>
    </row>
    <row r="10540" spans="2:2" x14ac:dyDescent="0.25">
      <c r="B10540" s="56"/>
    </row>
    <row r="10543" spans="2:2" x14ac:dyDescent="0.25">
      <c r="B10543" s="56"/>
    </row>
    <row r="10544" spans="2:2" x14ac:dyDescent="0.25">
      <c r="B10544" s="56"/>
    </row>
    <row r="10549" spans="2:2" x14ac:dyDescent="0.25">
      <c r="B10549" s="56"/>
    </row>
    <row r="10550" spans="2:2" x14ac:dyDescent="0.25">
      <c r="B10550" s="56"/>
    </row>
    <row r="10552" spans="2:2" x14ac:dyDescent="0.25">
      <c r="B10552" s="56"/>
    </row>
    <row r="10558" spans="2:2" x14ac:dyDescent="0.25">
      <c r="B10558" s="56"/>
    </row>
    <row r="10559" spans="2:2" x14ac:dyDescent="0.25">
      <c r="B10559" s="56"/>
    </row>
    <row r="10561" spans="2:2" x14ac:dyDescent="0.25">
      <c r="B10561" s="56"/>
    </row>
    <row r="10567" spans="2:2" x14ac:dyDescent="0.25">
      <c r="B10567" s="56"/>
    </row>
    <row r="10568" spans="2:2" x14ac:dyDescent="0.25">
      <c r="B10568" s="56"/>
    </row>
    <row r="10570" spans="2:2" x14ac:dyDescent="0.25">
      <c r="B10570" s="56"/>
    </row>
    <row r="10576" spans="2:2" x14ac:dyDescent="0.25">
      <c r="B10576" s="56"/>
    </row>
    <row r="10577" spans="2:2" x14ac:dyDescent="0.25">
      <c r="B10577" s="56"/>
    </row>
    <row r="10579" spans="2:2" x14ac:dyDescent="0.25">
      <c r="B10579" s="56"/>
    </row>
    <row r="10585" spans="2:2" x14ac:dyDescent="0.25">
      <c r="B10585" s="56"/>
    </row>
    <row r="10586" spans="2:2" x14ac:dyDescent="0.25">
      <c r="B10586" s="56"/>
    </row>
    <row r="10588" spans="2:2" x14ac:dyDescent="0.25">
      <c r="B10588" s="56"/>
    </row>
    <row r="10594" spans="2:2" x14ac:dyDescent="0.25">
      <c r="B10594" s="56"/>
    </row>
    <row r="10595" spans="2:2" x14ac:dyDescent="0.25">
      <c r="B10595" s="56"/>
    </row>
    <row r="10597" spans="2:2" x14ac:dyDescent="0.25">
      <c r="B10597" s="56"/>
    </row>
    <row r="10603" spans="2:2" x14ac:dyDescent="0.25">
      <c r="B10603" s="56"/>
    </row>
    <row r="10604" spans="2:2" x14ac:dyDescent="0.25">
      <c r="B10604" s="56"/>
    </row>
    <row r="10606" spans="2:2" x14ac:dyDescent="0.25">
      <c r="B10606" s="56"/>
    </row>
    <row r="10612" spans="2:3" x14ac:dyDescent="0.25">
      <c r="B10612" s="56"/>
    </row>
    <row r="10613" spans="2:3" x14ac:dyDescent="0.25">
      <c r="B10613" s="56"/>
    </row>
    <row r="10615" spans="2:3" x14ac:dyDescent="0.25">
      <c r="B10615" s="56"/>
    </row>
    <row r="10618" spans="2:3" x14ac:dyDescent="0.25">
      <c r="B10618" s="56"/>
    </row>
    <row r="10619" spans="2:3" x14ac:dyDescent="0.25">
      <c r="B10619" s="56"/>
    </row>
    <row r="10620" spans="2:3" x14ac:dyDescent="0.25">
      <c r="C10620" s="58"/>
    </row>
    <row r="10621" spans="2:3" x14ac:dyDescent="0.25">
      <c r="B10621" s="56"/>
    </row>
    <row r="10622" spans="2:3" x14ac:dyDescent="0.25">
      <c r="B10622" s="56"/>
    </row>
    <row r="10623" spans="2:3" x14ac:dyDescent="0.25">
      <c r="C10623" s="58"/>
    </row>
    <row r="10624" spans="2:3" x14ac:dyDescent="0.25">
      <c r="B10624" s="56"/>
    </row>
    <row r="10625" spans="2:3" x14ac:dyDescent="0.25">
      <c r="B10625" s="56"/>
    </row>
    <row r="10626" spans="2:3" x14ac:dyDescent="0.25">
      <c r="C10626" s="58"/>
    </row>
    <row r="10627" spans="2:3" x14ac:dyDescent="0.25">
      <c r="B10627" s="56"/>
    </row>
    <row r="10628" spans="2:3" x14ac:dyDescent="0.25">
      <c r="B10628" s="56"/>
    </row>
    <row r="10629" spans="2:3" x14ac:dyDescent="0.25">
      <c r="C10629" s="58"/>
    </row>
    <row r="10630" spans="2:3" x14ac:dyDescent="0.25">
      <c r="B10630" s="56"/>
    </row>
    <row r="10631" spans="2:3" x14ac:dyDescent="0.25">
      <c r="C10631" s="58"/>
    </row>
    <row r="10632" spans="2:3" x14ac:dyDescent="0.25">
      <c r="C10632" s="58"/>
    </row>
    <row r="10639" spans="2:3" x14ac:dyDescent="0.25">
      <c r="B10639" s="56"/>
    </row>
    <row r="10640" spans="2:3" x14ac:dyDescent="0.25">
      <c r="B10640" s="56"/>
    </row>
    <row r="10642" spans="2:2" x14ac:dyDescent="0.25">
      <c r="B10642" s="56"/>
    </row>
    <row r="10649" spans="2:2" x14ac:dyDescent="0.25">
      <c r="B10649" s="56"/>
    </row>
    <row r="10650" spans="2:2" x14ac:dyDescent="0.25">
      <c r="B10650" s="56"/>
    </row>
    <row r="10652" spans="2:2" x14ac:dyDescent="0.25">
      <c r="B10652" s="56"/>
    </row>
    <row r="10656" spans="2:2" x14ac:dyDescent="0.25">
      <c r="B10656" s="56"/>
    </row>
    <row r="10657" spans="2:3" x14ac:dyDescent="0.25">
      <c r="B10657" s="56"/>
    </row>
    <row r="10659" spans="2:3" x14ac:dyDescent="0.25">
      <c r="C10659" s="58"/>
    </row>
    <row r="10660" spans="2:3" x14ac:dyDescent="0.25">
      <c r="B10660" s="56"/>
    </row>
    <row r="10661" spans="2:3" x14ac:dyDescent="0.25">
      <c r="C10661" s="58"/>
    </row>
    <row r="10662" spans="2:3" x14ac:dyDescent="0.25">
      <c r="B10662" s="56"/>
    </row>
    <row r="10664" spans="2:3" x14ac:dyDescent="0.25">
      <c r="C10664" s="58"/>
    </row>
    <row r="10665" spans="2:3" x14ac:dyDescent="0.25">
      <c r="C10665" s="58"/>
    </row>
    <row r="10666" spans="2:3" x14ac:dyDescent="0.25">
      <c r="C10666" s="58"/>
    </row>
    <row r="10667" spans="2:3" x14ac:dyDescent="0.25">
      <c r="B10667" s="56"/>
    </row>
    <row r="10668" spans="2:3" x14ac:dyDescent="0.25">
      <c r="C10668" s="58"/>
    </row>
    <row r="10687" spans="2:2" x14ac:dyDescent="0.25">
      <c r="B10687" s="56"/>
    </row>
    <row r="10688" spans="2:2" x14ac:dyDescent="0.25">
      <c r="B10688" s="56"/>
    </row>
    <row r="10690" spans="2:2" x14ac:dyDescent="0.25">
      <c r="B10690" s="56"/>
    </row>
    <row r="10693" spans="2:2" x14ac:dyDescent="0.25">
      <c r="B10693" s="56"/>
    </row>
    <row r="10694" spans="2:2" x14ac:dyDescent="0.25">
      <c r="B10694" s="56"/>
    </row>
    <row r="10699" spans="2:2" x14ac:dyDescent="0.25">
      <c r="B10699" s="56"/>
    </row>
    <row r="10700" spans="2:2" x14ac:dyDescent="0.25">
      <c r="B10700" s="56"/>
    </row>
    <row r="10702" spans="2:2" x14ac:dyDescent="0.25">
      <c r="B10702" s="56"/>
    </row>
    <row r="10708" spans="2:2" x14ac:dyDescent="0.25">
      <c r="B10708" s="56"/>
    </row>
    <row r="10709" spans="2:2" x14ac:dyDescent="0.25">
      <c r="B10709" s="56"/>
    </row>
    <row r="10711" spans="2:2" x14ac:dyDescent="0.25">
      <c r="B10711" s="56"/>
    </row>
    <row r="10717" spans="2:2" x14ac:dyDescent="0.25">
      <c r="B10717" s="56"/>
    </row>
    <row r="10718" spans="2:2" x14ac:dyDescent="0.25">
      <c r="B10718" s="56"/>
    </row>
    <row r="10720" spans="2:2" x14ac:dyDescent="0.25">
      <c r="B10720" s="56"/>
    </row>
    <row r="10726" spans="2:2" x14ac:dyDescent="0.25">
      <c r="B10726" s="56"/>
    </row>
    <row r="10727" spans="2:2" x14ac:dyDescent="0.25">
      <c r="B10727" s="56"/>
    </row>
    <row r="10729" spans="2:2" x14ac:dyDescent="0.25">
      <c r="B10729" s="56"/>
    </row>
    <row r="10735" spans="2:2" x14ac:dyDescent="0.25">
      <c r="B10735" s="56"/>
    </row>
    <row r="10736" spans="2:2" x14ac:dyDescent="0.25">
      <c r="B10736" s="56"/>
    </row>
    <row r="10738" spans="2:2" x14ac:dyDescent="0.25">
      <c r="B10738" s="56"/>
    </row>
    <row r="10744" spans="2:2" x14ac:dyDescent="0.25">
      <c r="B10744" s="56"/>
    </row>
    <row r="10745" spans="2:2" x14ac:dyDescent="0.25">
      <c r="B10745" s="56"/>
    </row>
    <row r="10747" spans="2:2" x14ac:dyDescent="0.25">
      <c r="B10747" s="56"/>
    </row>
    <row r="10752" spans="2:2" x14ac:dyDescent="0.25">
      <c r="B10752" s="56"/>
    </row>
    <row r="10753" spans="2:2" x14ac:dyDescent="0.25">
      <c r="B10753" s="56"/>
    </row>
    <row r="10756" spans="2:2" x14ac:dyDescent="0.25">
      <c r="B10756" s="56"/>
    </row>
    <row r="10757" spans="2:2" x14ac:dyDescent="0.25">
      <c r="B10757" s="56"/>
    </row>
    <row r="10763" spans="2:2" x14ac:dyDescent="0.25">
      <c r="B10763" s="56"/>
    </row>
    <row r="10764" spans="2:2" x14ac:dyDescent="0.25">
      <c r="B10764" s="56"/>
    </row>
    <row r="10766" spans="2:2" x14ac:dyDescent="0.25">
      <c r="B10766" s="56"/>
    </row>
    <row r="10769" spans="2:2" x14ac:dyDescent="0.25">
      <c r="B10769" s="56"/>
    </row>
    <row r="10770" spans="2:2" x14ac:dyDescent="0.25">
      <c r="B10770" s="56"/>
    </row>
    <row r="10775" spans="2:2" x14ac:dyDescent="0.25">
      <c r="B10775" s="56"/>
    </row>
    <row r="10776" spans="2:2" x14ac:dyDescent="0.25">
      <c r="B10776" s="56"/>
    </row>
    <row r="10778" spans="2:2" x14ac:dyDescent="0.25">
      <c r="B10778" s="56"/>
    </row>
    <row r="10784" spans="2:2" x14ac:dyDescent="0.25">
      <c r="B10784" s="56"/>
    </row>
    <row r="10785" spans="2:2" x14ac:dyDescent="0.25">
      <c r="B10785" s="56"/>
    </row>
    <row r="10787" spans="2:2" x14ac:dyDescent="0.25">
      <c r="B10787" s="56"/>
    </row>
    <row r="10793" spans="2:2" x14ac:dyDescent="0.25">
      <c r="B10793" s="56"/>
    </row>
    <row r="10794" spans="2:2" x14ac:dyDescent="0.25">
      <c r="B10794" s="56"/>
    </row>
    <row r="10796" spans="2:2" x14ac:dyDescent="0.25">
      <c r="B10796" s="56"/>
    </row>
    <row r="10802" spans="2:2" x14ac:dyDescent="0.25">
      <c r="B10802" s="56"/>
    </row>
    <row r="10803" spans="2:2" x14ac:dyDescent="0.25">
      <c r="B10803" s="56"/>
    </row>
    <row r="10805" spans="2:2" x14ac:dyDescent="0.25">
      <c r="B10805" s="56"/>
    </row>
    <row r="10811" spans="2:2" x14ac:dyDescent="0.25">
      <c r="B10811" s="56"/>
    </row>
    <row r="10812" spans="2:2" x14ac:dyDescent="0.25">
      <c r="B10812" s="56"/>
    </row>
    <row r="10814" spans="2:2" x14ac:dyDescent="0.25">
      <c r="B10814" s="56"/>
    </row>
    <row r="10817" spans="2:2" x14ac:dyDescent="0.25">
      <c r="B10817" s="56"/>
    </row>
    <row r="10818" spans="2:2" x14ac:dyDescent="0.25">
      <c r="B10818" s="56"/>
    </row>
    <row r="10824" spans="2:2" x14ac:dyDescent="0.25">
      <c r="B10824" s="56"/>
    </row>
    <row r="10825" spans="2:2" x14ac:dyDescent="0.25">
      <c r="B10825" s="56"/>
    </row>
    <row r="10827" spans="2:2" x14ac:dyDescent="0.25">
      <c r="B10827" s="56"/>
    </row>
    <row r="10833" spans="2:2" x14ac:dyDescent="0.25">
      <c r="B10833" s="56"/>
    </row>
    <row r="10834" spans="2:2" x14ac:dyDescent="0.25">
      <c r="B10834" s="56"/>
    </row>
    <row r="10836" spans="2:2" x14ac:dyDescent="0.25">
      <c r="B10836" s="56"/>
    </row>
    <row r="10842" spans="2:2" x14ac:dyDescent="0.25">
      <c r="B10842" s="56"/>
    </row>
    <row r="10843" spans="2:2" x14ac:dyDescent="0.25">
      <c r="B10843" s="56"/>
    </row>
    <row r="10845" spans="2:2" x14ac:dyDescent="0.25">
      <c r="B10845" s="56"/>
    </row>
    <row r="10848" spans="2:2" x14ac:dyDescent="0.25">
      <c r="B10848" s="56"/>
    </row>
    <row r="10849" spans="2:2" x14ac:dyDescent="0.25">
      <c r="B10849" s="56"/>
    </row>
    <row r="10854" spans="2:2" x14ac:dyDescent="0.25">
      <c r="B10854" s="56"/>
    </row>
    <row r="10855" spans="2:2" x14ac:dyDescent="0.25">
      <c r="B10855" s="56"/>
    </row>
    <row r="10857" spans="2:2" x14ac:dyDescent="0.25">
      <c r="B10857" s="56"/>
    </row>
    <row r="10863" spans="2:2" x14ac:dyDescent="0.25">
      <c r="B10863" s="56"/>
    </row>
    <row r="10864" spans="2:2" x14ac:dyDescent="0.25">
      <c r="B10864" s="56"/>
    </row>
    <row r="10866" spans="2:2" x14ac:dyDescent="0.25">
      <c r="B10866" s="56"/>
    </row>
    <row r="10872" spans="2:2" x14ac:dyDescent="0.25">
      <c r="B10872" s="56"/>
    </row>
    <row r="10873" spans="2:2" x14ac:dyDescent="0.25">
      <c r="B10873" s="56"/>
    </row>
    <row r="10875" spans="2:2" x14ac:dyDescent="0.25">
      <c r="B10875" s="56"/>
    </row>
    <row r="10881" spans="2:2" x14ac:dyDescent="0.25">
      <c r="B10881" s="56"/>
    </row>
    <row r="10882" spans="2:2" x14ac:dyDescent="0.25">
      <c r="B10882" s="56"/>
    </row>
    <row r="10884" spans="2:2" x14ac:dyDescent="0.25">
      <c r="B10884" s="56"/>
    </row>
    <row r="10890" spans="2:2" x14ac:dyDescent="0.25">
      <c r="B10890" s="56"/>
    </row>
    <row r="10891" spans="2:2" x14ac:dyDescent="0.25">
      <c r="B10891" s="56"/>
    </row>
    <row r="10893" spans="2:2" x14ac:dyDescent="0.25">
      <c r="B10893" s="56"/>
    </row>
    <row r="10896" spans="2:2" x14ac:dyDescent="0.25">
      <c r="B10896" s="56"/>
    </row>
    <row r="10897" spans="2:2" x14ac:dyDescent="0.25">
      <c r="B10897" s="56"/>
    </row>
    <row r="10902" spans="2:2" x14ac:dyDescent="0.25">
      <c r="B10902" s="56"/>
    </row>
    <row r="10903" spans="2:2" x14ac:dyDescent="0.25">
      <c r="B10903" s="56"/>
    </row>
    <row r="10905" spans="2:2" x14ac:dyDescent="0.25">
      <c r="B10905" s="56"/>
    </row>
    <row r="10911" spans="2:2" x14ac:dyDescent="0.25">
      <c r="B10911" s="56"/>
    </row>
    <row r="10912" spans="2:2" x14ac:dyDescent="0.25">
      <c r="B10912" s="56"/>
    </row>
    <row r="10914" spans="2:2" x14ac:dyDescent="0.25">
      <c r="B10914" s="56"/>
    </row>
    <row r="10920" spans="2:2" x14ac:dyDescent="0.25">
      <c r="B10920" s="56"/>
    </row>
    <row r="10921" spans="2:2" x14ac:dyDescent="0.25">
      <c r="B10921" s="56"/>
    </row>
    <row r="10923" spans="2:2" x14ac:dyDescent="0.25">
      <c r="B10923" s="56"/>
    </row>
    <row r="10929" spans="2:2" x14ac:dyDescent="0.25">
      <c r="B10929" s="56"/>
    </row>
    <row r="10930" spans="2:2" x14ac:dyDescent="0.25">
      <c r="B10930" s="56"/>
    </row>
    <row r="10932" spans="2:2" x14ac:dyDescent="0.25">
      <c r="B10932" s="56"/>
    </row>
    <row r="10938" spans="2:2" x14ac:dyDescent="0.25">
      <c r="B10938" s="56"/>
    </row>
    <row r="10939" spans="2:2" x14ac:dyDescent="0.25">
      <c r="B10939" s="56"/>
    </row>
    <row r="10941" spans="2:2" x14ac:dyDescent="0.25">
      <c r="B10941" s="56"/>
    </row>
    <row r="10947" spans="2:2" x14ac:dyDescent="0.25">
      <c r="B10947" s="56"/>
    </row>
    <row r="10948" spans="2:2" x14ac:dyDescent="0.25">
      <c r="B10948" s="56"/>
    </row>
    <row r="10950" spans="2:2" x14ac:dyDescent="0.25">
      <c r="B10950" s="56"/>
    </row>
    <row r="10956" spans="2:2" x14ac:dyDescent="0.25">
      <c r="B10956" s="56"/>
    </row>
    <row r="10957" spans="2:2" x14ac:dyDescent="0.25">
      <c r="B10957" s="56"/>
    </row>
    <row r="10959" spans="2:2" x14ac:dyDescent="0.25">
      <c r="B10959" s="56"/>
    </row>
    <row r="10965" spans="2:2" x14ac:dyDescent="0.25">
      <c r="B10965" s="56"/>
    </row>
    <row r="10966" spans="2:2" x14ac:dyDescent="0.25">
      <c r="B10966" s="56"/>
    </row>
    <row r="10968" spans="2:2" x14ac:dyDescent="0.25">
      <c r="B10968" s="56"/>
    </row>
    <row r="10974" spans="2:2" x14ac:dyDescent="0.25">
      <c r="B10974" s="56"/>
    </row>
    <row r="10975" spans="2:2" x14ac:dyDescent="0.25">
      <c r="B10975" s="56"/>
    </row>
    <row r="10977" spans="2:2" x14ac:dyDescent="0.25">
      <c r="B10977" s="56"/>
    </row>
    <row r="10983" spans="2:2" x14ac:dyDescent="0.25">
      <c r="B10983" s="56"/>
    </row>
    <row r="10984" spans="2:2" x14ac:dyDescent="0.25">
      <c r="B10984" s="56"/>
    </row>
    <row r="10986" spans="2:2" x14ac:dyDescent="0.25">
      <c r="B10986" s="56"/>
    </row>
    <row r="10992" spans="2:2" x14ac:dyDescent="0.25">
      <c r="B10992" s="56"/>
    </row>
    <row r="10993" spans="2:2" x14ac:dyDescent="0.25">
      <c r="B10993" s="56"/>
    </row>
    <row r="10995" spans="2:2" x14ac:dyDescent="0.25">
      <c r="B10995" s="56"/>
    </row>
    <row r="11001" spans="2:2" x14ac:dyDescent="0.25">
      <c r="B11001" s="56"/>
    </row>
    <row r="11002" spans="2:2" x14ac:dyDescent="0.25">
      <c r="B11002" s="56"/>
    </row>
    <row r="11004" spans="2:2" x14ac:dyDescent="0.25">
      <c r="B11004" s="56"/>
    </row>
    <row r="11010" spans="2:2" x14ac:dyDescent="0.25">
      <c r="B11010" s="56"/>
    </row>
    <row r="11011" spans="2:2" x14ac:dyDescent="0.25">
      <c r="B11011" s="56"/>
    </row>
    <row r="11013" spans="2:2" x14ac:dyDescent="0.25">
      <c r="B11013" s="56"/>
    </row>
    <row r="11019" spans="2:2" x14ac:dyDescent="0.25">
      <c r="B11019" s="56"/>
    </row>
    <row r="11020" spans="2:2" x14ac:dyDescent="0.25">
      <c r="B11020" s="56"/>
    </row>
    <row r="11022" spans="2:2" x14ac:dyDescent="0.25">
      <c r="B11022" s="56"/>
    </row>
    <row r="11028" spans="2:2" x14ac:dyDescent="0.25">
      <c r="B11028" s="56"/>
    </row>
    <row r="11029" spans="2:2" x14ac:dyDescent="0.25">
      <c r="B11029" s="56"/>
    </row>
    <row r="11031" spans="2:2" x14ac:dyDescent="0.25">
      <c r="B11031" s="56"/>
    </row>
    <row r="11037" spans="2:2" x14ac:dyDescent="0.25">
      <c r="B11037" s="56"/>
    </row>
    <row r="11038" spans="2:2" x14ac:dyDescent="0.25">
      <c r="B11038" s="56"/>
    </row>
    <row r="11040" spans="2:2" x14ac:dyDescent="0.25">
      <c r="B11040" s="56"/>
    </row>
    <row r="11047" spans="2:2" x14ac:dyDescent="0.25">
      <c r="B11047" s="56"/>
    </row>
    <row r="11048" spans="2:2" x14ac:dyDescent="0.25">
      <c r="B11048" s="56"/>
    </row>
    <row r="11050" spans="2:2" x14ac:dyDescent="0.25">
      <c r="B11050" s="56"/>
    </row>
    <row r="11057" spans="2:2" x14ac:dyDescent="0.25">
      <c r="B11057" s="56"/>
    </row>
    <row r="11058" spans="2:2" x14ac:dyDescent="0.25">
      <c r="B11058" s="56"/>
    </row>
    <row r="11060" spans="2:2" x14ac:dyDescent="0.25">
      <c r="B11060" s="56"/>
    </row>
    <row r="11066" spans="2:2" x14ac:dyDescent="0.25">
      <c r="B11066" s="56"/>
    </row>
    <row r="11067" spans="2:2" x14ac:dyDescent="0.25">
      <c r="B11067" s="56"/>
    </row>
    <row r="11069" spans="2:2" x14ac:dyDescent="0.25">
      <c r="B11069" s="56"/>
    </row>
    <row r="11075" spans="2:2" x14ac:dyDescent="0.25">
      <c r="B11075" s="56"/>
    </row>
    <row r="11076" spans="2:2" x14ac:dyDescent="0.25">
      <c r="B11076" s="56"/>
    </row>
    <row r="11078" spans="2:2" x14ac:dyDescent="0.25">
      <c r="B11078" s="56"/>
    </row>
    <row r="11084" spans="2:2" x14ac:dyDescent="0.25">
      <c r="B11084" s="56"/>
    </row>
    <row r="11085" spans="2:2" x14ac:dyDescent="0.25">
      <c r="B11085" s="56"/>
    </row>
    <row r="11087" spans="2:2" x14ac:dyDescent="0.25">
      <c r="B11087" s="56"/>
    </row>
    <row r="11093" spans="2:2" x14ac:dyDescent="0.25">
      <c r="B11093" s="56"/>
    </row>
    <row r="11094" spans="2:2" x14ac:dyDescent="0.25">
      <c r="B11094" s="56"/>
    </row>
    <row r="11096" spans="2:2" x14ac:dyDescent="0.25">
      <c r="B11096" s="56"/>
    </row>
    <row r="11102" spans="2:2" x14ac:dyDescent="0.25">
      <c r="B11102" s="56"/>
    </row>
    <row r="11103" spans="2:2" x14ac:dyDescent="0.25">
      <c r="B11103" s="56"/>
    </row>
    <row r="11105" spans="2:2" x14ac:dyDescent="0.25">
      <c r="B11105" s="56"/>
    </row>
    <row r="11111" spans="2:2" x14ac:dyDescent="0.25">
      <c r="B11111" s="56"/>
    </row>
    <row r="11112" spans="2:2" x14ac:dyDescent="0.25">
      <c r="B11112" s="56"/>
    </row>
    <row r="11114" spans="2:2" x14ac:dyDescent="0.25">
      <c r="B11114" s="56"/>
    </row>
    <row r="11120" spans="2:2" x14ac:dyDescent="0.25">
      <c r="B11120" s="56"/>
    </row>
    <row r="11121" spans="2:2" x14ac:dyDescent="0.25">
      <c r="B11121" s="56"/>
    </row>
    <row r="11123" spans="2:2" x14ac:dyDescent="0.25">
      <c r="B11123" s="56"/>
    </row>
    <row r="11129" spans="2:2" x14ac:dyDescent="0.25">
      <c r="B11129" s="56"/>
    </row>
    <row r="11130" spans="2:2" x14ac:dyDescent="0.25">
      <c r="B11130" s="56"/>
    </row>
    <row r="11132" spans="2:2" x14ac:dyDescent="0.25">
      <c r="B11132" s="56"/>
    </row>
    <row r="11138" spans="2:2" x14ac:dyDescent="0.25">
      <c r="B11138" s="56"/>
    </row>
    <row r="11139" spans="2:2" x14ac:dyDescent="0.25">
      <c r="B11139" s="56"/>
    </row>
    <row r="11141" spans="2:2" x14ac:dyDescent="0.25">
      <c r="B11141" s="56"/>
    </row>
    <row r="11147" spans="2:2" x14ac:dyDescent="0.25">
      <c r="B11147" s="56"/>
    </row>
    <row r="11148" spans="2:2" x14ac:dyDescent="0.25">
      <c r="B11148" s="56"/>
    </row>
    <row r="11150" spans="2:2" x14ac:dyDescent="0.25">
      <c r="B11150" s="56"/>
    </row>
    <row r="11156" spans="2:2" x14ac:dyDescent="0.25">
      <c r="B11156" s="56"/>
    </row>
    <row r="11157" spans="2:2" x14ac:dyDescent="0.25">
      <c r="B11157" s="56"/>
    </row>
    <row r="11159" spans="2:2" x14ac:dyDescent="0.25">
      <c r="B11159" s="56"/>
    </row>
    <row r="11165" spans="2:2" x14ac:dyDescent="0.25">
      <c r="B11165" s="56"/>
    </row>
    <row r="11166" spans="2:2" x14ac:dyDescent="0.25">
      <c r="B11166" s="56"/>
    </row>
    <row r="11168" spans="2:2" x14ac:dyDescent="0.25">
      <c r="B11168" s="56"/>
    </row>
    <row r="11174" spans="2:2" x14ac:dyDescent="0.25">
      <c r="B11174" s="56"/>
    </row>
    <row r="11175" spans="2:2" x14ac:dyDescent="0.25">
      <c r="B11175" s="56"/>
    </row>
    <row r="11177" spans="2:2" x14ac:dyDescent="0.25">
      <c r="B11177" s="56"/>
    </row>
    <row r="11183" spans="2:2" x14ac:dyDescent="0.25">
      <c r="B11183" s="56"/>
    </row>
    <row r="11184" spans="2:2" x14ac:dyDescent="0.25">
      <c r="B11184" s="56"/>
    </row>
    <row r="11186" spans="2:2" x14ac:dyDescent="0.25">
      <c r="B11186" s="56"/>
    </row>
    <row r="11192" spans="2:2" x14ac:dyDescent="0.25">
      <c r="B11192" s="56"/>
    </row>
    <row r="11193" spans="2:2" x14ac:dyDescent="0.25">
      <c r="B11193" s="56"/>
    </row>
    <row r="11195" spans="2:2" x14ac:dyDescent="0.25">
      <c r="B11195" s="56"/>
    </row>
    <row r="11201" spans="2:2" x14ac:dyDescent="0.25">
      <c r="B11201" s="56"/>
    </row>
    <row r="11202" spans="2:2" x14ac:dyDescent="0.25">
      <c r="B11202" s="56"/>
    </row>
    <row r="11204" spans="2:2" x14ac:dyDescent="0.25">
      <c r="B11204" s="56"/>
    </row>
    <row r="11210" spans="2:2" x14ac:dyDescent="0.25">
      <c r="B11210" s="56"/>
    </row>
    <row r="11211" spans="2:2" x14ac:dyDescent="0.25">
      <c r="B11211" s="56"/>
    </row>
    <row r="11213" spans="2:2" x14ac:dyDescent="0.25">
      <c r="B11213" s="56"/>
    </row>
    <row r="11219" spans="2:2" x14ac:dyDescent="0.25">
      <c r="B11219" s="56"/>
    </row>
    <row r="11220" spans="2:2" x14ac:dyDescent="0.25">
      <c r="B11220" s="56"/>
    </row>
    <row r="11222" spans="2:2" x14ac:dyDescent="0.25">
      <c r="B11222" s="56"/>
    </row>
    <row r="11228" spans="2:2" x14ac:dyDescent="0.25">
      <c r="B11228" s="56"/>
    </row>
    <row r="11229" spans="2:2" x14ac:dyDescent="0.25">
      <c r="B11229" s="56"/>
    </row>
    <row r="11231" spans="2:2" x14ac:dyDescent="0.25">
      <c r="B11231" s="56"/>
    </row>
    <row r="11237" spans="2:2" x14ac:dyDescent="0.25">
      <c r="B11237" s="56"/>
    </row>
    <row r="11238" spans="2:2" x14ac:dyDescent="0.25">
      <c r="B11238" s="56"/>
    </row>
    <row r="11240" spans="2:2" x14ac:dyDescent="0.25">
      <c r="B11240" s="56"/>
    </row>
    <row r="11246" spans="2:2" x14ac:dyDescent="0.25">
      <c r="B11246" s="56"/>
    </row>
    <row r="11247" spans="2:2" x14ac:dyDescent="0.25">
      <c r="B11247" s="56"/>
    </row>
    <row r="11249" spans="2:2" x14ac:dyDescent="0.25">
      <c r="B11249" s="56"/>
    </row>
    <row r="11255" spans="2:2" x14ac:dyDescent="0.25">
      <c r="B11255" s="56"/>
    </row>
    <row r="11256" spans="2:2" x14ac:dyDescent="0.25">
      <c r="B11256" s="56"/>
    </row>
    <row r="11258" spans="2:2" x14ac:dyDescent="0.25">
      <c r="B11258" s="56"/>
    </row>
    <row r="11264" spans="2:2" x14ac:dyDescent="0.25">
      <c r="B11264" s="56"/>
    </row>
    <row r="11265" spans="2:2" x14ac:dyDescent="0.25">
      <c r="B11265" s="56"/>
    </row>
    <row r="11267" spans="2:2" x14ac:dyDescent="0.25">
      <c r="B11267" s="56"/>
    </row>
    <row r="11273" spans="2:2" x14ac:dyDescent="0.25">
      <c r="B11273" s="56"/>
    </row>
    <row r="11274" spans="2:2" x14ac:dyDescent="0.25">
      <c r="B11274" s="56"/>
    </row>
    <row r="11276" spans="2:2" x14ac:dyDescent="0.25">
      <c r="B11276" s="56"/>
    </row>
    <row r="11282" spans="2:2" x14ac:dyDescent="0.25">
      <c r="B11282" s="56"/>
    </row>
    <row r="11283" spans="2:2" x14ac:dyDescent="0.25">
      <c r="B11283" s="56"/>
    </row>
    <row r="11285" spans="2:2" x14ac:dyDescent="0.25">
      <c r="B11285" s="56"/>
    </row>
    <row r="11291" spans="2:2" x14ac:dyDescent="0.25">
      <c r="B11291" s="56"/>
    </row>
    <row r="11292" spans="2:2" x14ac:dyDescent="0.25">
      <c r="B11292" s="56"/>
    </row>
    <row r="11294" spans="2:2" x14ac:dyDescent="0.25">
      <c r="B11294" s="56"/>
    </row>
    <row r="11300" spans="2:2" x14ac:dyDescent="0.25">
      <c r="B11300" s="56"/>
    </row>
    <row r="11301" spans="2:2" x14ac:dyDescent="0.25">
      <c r="B11301" s="56"/>
    </row>
    <row r="11303" spans="2:2" x14ac:dyDescent="0.25">
      <c r="B11303" s="56"/>
    </row>
    <row r="11309" spans="2:2" x14ac:dyDescent="0.25">
      <c r="B11309" s="56"/>
    </row>
    <row r="11310" spans="2:2" x14ac:dyDescent="0.25">
      <c r="B11310" s="56"/>
    </row>
    <row r="11312" spans="2:2" x14ac:dyDescent="0.25">
      <c r="B11312" s="56"/>
    </row>
    <row r="11318" spans="2:2" x14ac:dyDescent="0.25">
      <c r="B11318" s="56"/>
    </row>
    <row r="11319" spans="2:2" x14ac:dyDescent="0.25">
      <c r="B11319" s="56"/>
    </row>
    <row r="11321" spans="2:2" x14ac:dyDescent="0.25">
      <c r="B11321" s="56"/>
    </row>
    <row r="11327" spans="2:2" x14ac:dyDescent="0.25">
      <c r="B11327" s="56"/>
    </row>
    <row r="11328" spans="2:2" x14ac:dyDescent="0.25">
      <c r="B11328" s="56"/>
    </row>
    <row r="11330" spans="2:2" x14ac:dyDescent="0.25">
      <c r="B11330" s="56"/>
    </row>
    <row r="11336" spans="2:2" x14ac:dyDescent="0.25">
      <c r="B11336" s="56"/>
    </row>
    <row r="11337" spans="2:2" x14ac:dyDescent="0.25">
      <c r="B11337" s="56"/>
    </row>
    <row r="11339" spans="2:2" x14ac:dyDescent="0.25">
      <c r="B11339" s="56"/>
    </row>
    <row r="11345" spans="2:2" x14ac:dyDescent="0.25">
      <c r="B11345" s="56"/>
    </row>
    <row r="11346" spans="2:2" x14ac:dyDescent="0.25">
      <c r="B11346" s="56"/>
    </row>
    <row r="11348" spans="2:2" x14ac:dyDescent="0.25">
      <c r="B11348" s="56"/>
    </row>
    <row r="11354" spans="2:2" x14ac:dyDescent="0.25">
      <c r="B11354" s="56"/>
    </row>
    <row r="11355" spans="2:2" x14ac:dyDescent="0.25">
      <c r="B11355" s="56"/>
    </row>
    <row r="11357" spans="2:2" x14ac:dyDescent="0.25">
      <c r="B11357" s="56"/>
    </row>
    <row r="11363" spans="2:2" x14ac:dyDescent="0.25">
      <c r="B11363" s="56"/>
    </row>
    <row r="11364" spans="2:2" x14ac:dyDescent="0.25">
      <c r="B11364" s="56"/>
    </row>
    <row r="11366" spans="2:2" x14ac:dyDescent="0.25">
      <c r="B11366" s="56"/>
    </row>
    <row r="11372" spans="2:2" x14ac:dyDescent="0.25">
      <c r="B11372" s="56"/>
    </row>
    <row r="11373" spans="2:2" x14ac:dyDescent="0.25">
      <c r="B11373" s="56"/>
    </row>
    <row r="11375" spans="2:2" x14ac:dyDescent="0.25">
      <c r="B11375" s="56"/>
    </row>
    <row r="11381" spans="2:2" x14ac:dyDescent="0.25">
      <c r="B11381" s="56"/>
    </row>
    <row r="11382" spans="2:2" x14ac:dyDescent="0.25">
      <c r="B11382" s="56"/>
    </row>
    <row r="11384" spans="2:2" x14ac:dyDescent="0.25">
      <c r="B11384" s="56"/>
    </row>
    <row r="11390" spans="2:2" x14ac:dyDescent="0.25">
      <c r="B11390" s="56"/>
    </row>
    <row r="11391" spans="2:2" x14ac:dyDescent="0.25">
      <c r="B11391" s="56"/>
    </row>
    <row r="11393" spans="2:2" x14ac:dyDescent="0.25">
      <c r="B11393" s="56"/>
    </row>
    <row r="11399" spans="2:2" x14ac:dyDescent="0.25">
      <c r="B11399" s="56"/>
    </row>
    <row r="11400" spans="2:2" x14ac:dyDescent="0.25">
      <c r="B11400" s="56"/>
    </row>
    <row r="11402" spans="2:2" x14ac:dyDescent="0.25">
      <c r="B11402" s="56"/>
    </row>
    <row r="11408" spans="2:2" x14ac:dyDescent="0.25">
      <c r="B11408" s="56"/>
    </row>
    <row r="11409" spans="2:2" x14ac:dyDescent="0.25">
      <c r="B11409" s="56"/>
    </row>
    <row r="11411" spans="2:2" x14ac:dyDescent="0.25">
      <c r="B11411" s="56"/>
    </row>
    <row r="11417" spans="2:2" x14ac:dyDescent="0.25">
      <c r="B11417" s="56"/>
    </row>
    <row r="11418" spans="2:2" x14ac:dyDescent="0.25">
      <c r="B11418" s="56"/>
    </row>
    <row r="11420" spans="2:2" x14ac:dyDescent="0.25">
      <c r="B11420" s="56"/>
    </row>
    <row r="11426" spans="2:2" x14ac:dyDescent="0.25">
      <c r="B11426" s="56"/>
    </row>
    <row r="11427" spans="2:2" x14ac:dyDescent="0.25">
      <c r="B11427" s="56"/>
    </row>
    <row r="11429" spans="2:2" x14ac:dyDescent="0.25">
      <c r="B11429" s="56"/>
    </row>
    <row r="11435" spans="2:2" x14ac:dyDescent="0.25">
      <c r="B11435" s="56"/>
    </row>
    <row r="11436" spans="2:2" x14ac:dyDescent="0.25">
      <c r="B11436" s="56"/>
    </row>
    <row r="11438" spans="2:2" x14ac:dyDescent="0.25">
      <c r="B11438" s="56"/>
    </row>
    <row r="11444" spans="2:2" x14ac:dyDescent="0.25">
      <c r="B11444" s="56"/>
    </row>
    <row r="11445" spans="2:2" x14ac:dyDescent="0.25">
      <c r="B11445" s="56"/>
    </row>
    <row r="11447" spans="2:2" x14ac:dyDescent="0.25">
      <c r="B11447" s="56"/>
    </row>
    <row r="11453" spans="2:2" x14ac:dyDescent="0.25">
      <c r="B11453" s="56"/>
    </row>
    <row r="11454" spans="2:2" x14ac:dyDescent="0.25">
      <c r="B11454" s="56"/>
    </row>
    <row r="11456" spans="2:2" x14ac:dyDescent="0.25">
      <c r="B11456" s="56"/>
    </row>
    <row r="11462" spans="2:2" x14ac:dyDescent="0.25">
      <c r="B11462" s="56"/>
    </row>
    <row r="11463" spans="2:2" x14ac:dyDescent="0.25">
      <c r="B11463" s="56"/>
    </row>
    <row r="11465" spans="2:2" x14ac:dyDescent="0.25">
      <c r="B11465" s="56"/>
    </row>
    <row r="11471" spans="2:2" x14ac:dyDescent="0.25">
      <c r="B11471" s="56"/>
    </row>
    <row r="11472" spans="2:2" x14ac:dyDescent="0.25">
      <c r="B11472" s="56"/>
    </row>
    <row r="11474" spans="2:2" x14ac:dyDescent="0.25">
      <c r="B11474" s="56"/>
    </row>
    <row r="11480" spans="2:2" x14ac:dyDescent="0.25">
      <c r="B11480" s="56"/>
    </row>
    <row r="11481" spans="2:2" x14ac:dyDescent="0.25">
      <c r="B11481" s="56"/>
    </row>
    <row r="11483" spans="2:2" x14ac:dyDescent="0.25">
      <c r="B11483" s="56"/>
    </row>
    <row r="11489" spans="2:2" x14ac:dyDescent="0.25">
      <c r="B11489" s="56"/>
    </row>
    <row r="11490" spans="2:2" x14ac:dyDescent="0.25">
      <c r="B11490" s="56"/>
    </row>
    <row r="11492" spans="2:2" x14ac:dyDescent="0.25">
      <c r="B11492" s="56"/>
    </row>
    <row r="11498" spans="2:2" x14ac:dyDescent="0.25">
      <c r="B11498" s="56"/>
    </row>
    <row r="11499" spans="2:2" x14ac:dyDescent="0.25">
      <c r="B11499" s="56"/>
    </row>
    <row r="11501" spans="2:2" x14ac:dyDescent="0.25">
      <c r="B11501" s="56"/>
    </row>
    <row r="11507" spans="2:2" x14ac:dyDescent="0.25">
      <c r="B11507" s="56"/>
    </row>
    <row r="11508" spans="2:2" x14ac:dyDescent="0.25">
      <c r="B11508" s="56"/>
    </row>
    <row r="11510" spans="2:2" x14ac:dyDescent="0.25">
      <c r="B11510" s="56"/>
    </row>
    <row r="11516" spans="2:2" x14ac:dyDescent="0.25">
      <c r="B11516" s="56"/>
    </row>
    <row r="11517" spans="2:2" x14ac:dyDescent="0.25">
      <c r="B11517" s="56"/>
    </row>
    <row r="11519" spans="2:2" x14ac:dyDescent="0.25">
      <c r="B11519" s="56"/>
    </row>
    <row r="11526" spans="2:2" x14ac:dyDescent="0.25">
      <c r="B11526" s="56"/>
    </row>
    <row r="11527" spans="2:2" x14ac:dyDescent="0.25">
      <c r="B11527" s="56"/>
    </row>
    <row r="11529" spans="2:2" x14ac:dyDescent="0.25">
      <c r="B11529" s="56"/>
    </row>
    <row r="11535" spans="2:2" x14ac:dyDescent="0.25">
      <c r="B11535" s="56"/>
    </row>
    <row r="11536" spans="2:2" x14ac:dyDescent="0.25">
      <c r="B11536" s="56"/>
    </row>
    <row r="11538" spans="2:2" x14ac:dyDescent="0.25">
      <c r="B11538" s="56"/>
    </row>
    <row r="11544" spans="2:2" x14ac:dyDescent="0.25">
      <c r="B11544" s="56"/>
    </row>
    <row r="11545" spans="2:2" x14ac:dyDescent="0.25">
      <c r="B11545" s="56"/>
    </row>
    <row r="11547" spans="2:2" x14ac:dyDescent="0.25">
      <c r="B11547" s="56"/>
    </row>
    <row r="11553" spans="2:2" x14ac:dyDescent="0.25">
      <c r="B11553" s="56"/>
    </row>
    <row r="11554" spans="2:2" x14ac:dyDescent="0.25">
      <c r="B11554" s="56"/>
    </row>
    <row r="11556" spans="2:2" x14ac:dyDescent="0.25">
      <c r="B11556" s="56"/>
    </row>
    <row r="11562" spans="2:2" x14ac:dyDescent="0.25">
      <c r="B11562" s="56"/>
    </row>
    <row r="11563" spans="2:2" x14ac:dyDescent="0.25">
      <c r="B11563" s="56"/>
    </row>
    <row r="11565" spans="2:2" x14ac:dyDescent="0.25">
      <c r="B11565" s="56"/>
    </row>
    <row r="11571" spans="2:2" x14ac:dyDescent="0.25">
      <c r="B11571" s="56"/>
    </row>
    <row r="11572" spans="2:2" x14ac:dyDescent="0.25">
      <c r="B11572" s="56"/>
    </row>
    <row r="11574" spans="2:2" x14ac:dyDescent="0.25">
      <c r="B11574" s="56"/>
    </row>
    <row r="11580" spans="2:2" x14ac:dyDescent="0.25">
      <c r="B11580" s="56"/>
    </row>
    <row r="11581" spans="2:2" x14ac:dyDescent="0.25">
      <c r="B11581" s="56"/>
    </row>
    <row r="11583" spans="2:2" x14ac:dyDescent="0.25">
      <c r="B11583" s="56"/>
    </row>
    <row r="11589" spans="2:2" x14ac:dyDescent="0.25">
      <c r="B11589" s="56"/>
    </row>
    <row r="11590" spans="2:2" x14ac:dyDescent="0.25">
      <c r="B11590" s="56"/>
    </row>
    <row r="11592" spans="2:2" x14ac:dyDescent="0.25">
      <c r="B11592" s="56"/>
    </row>
    <row r="11598" spans="2:2" x14ac:dyDescent="0.25">
      <c r="B11598" s="56"/>
    </row>
    <row r="11599" spans="2:2" x14ac:dyDescent="0.25">
      <c r="B11599" s="56"/>
    </row>
    <row r="11601" spans="2:2" x14ac:dyDescent="0.25">
      <c r="B11601" s="56"/>
    </row>
    <row r="11607" spans="2:2" x14ac:dyDescent="0.25">
      <c r="B11607" s="56"/>
    </row>
    <row r="11608" spans="2:2" x14ac:dyDescent="0.25">
      <c r="B11608" s="56"/>
    </row>
    <row r="11610" spans="2:2" x14ac:dyDescent="0.25">
      <c r="B11610" s="56"/>
    </row>
    <row r="11616" spans="2:2" x14ac:dyDescent="0.25">
      <c r="B11616" s="56"/>
    </row>
    <row r="11617" spans="2:2" x14ac:dyDescent="0.25">
      <c r="B11617" s="56"/>
    </row>
    <row r="11619" spans="2:2" x14ac:dyDescent="0.25">
      <c r="B11619" s="56"/>
    </row>
    <row r="11625" spans="2:2" x14ac:dyDescent="0.25">
      <c r="B11625" s="56"/>
    </row>
    <row r="11626" spans="2:2" x14ac:dyDescent="0.25">
      <c r="B11626" s="56"/>
    </row>
    <row r="11628" spans="2:2" x14ac:dyDescent="0.25">
      <c r="B11628" s="56"/>
    </row>
    <row r="11634" spans="2:2" x14ac:dyDescent="0.25">
      <c r="B11634" s="56"/>
    </row>
    <row r="11635" spans="2:2" x14ac:dyDescent="0.25">
      <c r="B11635" s="56"/>
    </row>
    <row r="11637" spans="2:2" x14ac:dyDescent="0.25">
      <c r="B11637" s="56"/>
    </row>
    <row r="11643" spans="2:2" x14ac:dyDescent="0.25">
      <c r="B11643" s="56"/>
    </row>
    <row r="11644" spans="2:2" x14ac:dyDescent="0.25">
      <c r="B11644" s="56"/>
    </row>
    <row r="11646" spans="2:2" x14ac:dyDescent="0.25">
      <c r="B11646" s="56"/>
    </row>
    <row r="11652" spans="2:2" x14ac:dyDescent="0.25">
      <c r="B11652" s="56"/>
    </row>
    <row r="11653" spans="2:2" x14ac:dyDescent="0.25">
      <c r="B11653" s="56"/>
    </row>
    <row r="11655" spans="2:2" x14ac:dyDescent="0.25">
      <c r="B11655" s="56"/>
    </row>
    <row r="11661" spans="2:2" x14ac:dyDescent="0.25">
      <c r="B11661" s="56"/>
    </row>
    <row r="11662" spans="2:2" x14ac:dyDescent="0.25">
      <c r="B11662" s="56"/>
    </row>
    <row r="11664" spans="2:2" x14ac:dyDescent="0.25">
      <c r="B11664" s="56"/>
    </row>
    <row r="11670" spans="2:2" x14ac:dyDescent="0.25">
      <c r="B11670" s="56"/>
    </row>
    <row r="11671" spans="2:2" x14ac:dyDescent="0.25">
      <c r="B11671" s="56"/>
    </row>
    <row r="11673" spans="2:2" x14ac:dyDescent="0.25">
      <c r="B11673" s="56"/>
    </row>
    <row r="11679" spans="2:2" x14ac:dyDescent="0.25">
      <c r="B11679" s="56"/>
    </row>
    <row r="11680" spans="2:2" x14ac:dyDescent="0.25">
      <c r="B11680" s="56"/>
    </row>
    <row r="11682" spans="2:2" x14ac:dyDescent="0.25">
      <c r="B11682" s="56"/>
    </row>
    <row r="11688" spans="2:2" x14ac:dyDescent="0.25">
      <c r="B11688" s="56"/>
    </row>
    <row r="11689" spans="2:2" x14ac:dyDescent="0.25">
      <c r="B11689" s="56"/>
    </row>
    <row r="11691" spans="2:2" x14ac:dyDescent="0.25">
      <c r="B11691" s="56"/>
    </row>
    <row r="11697" spans="2:2" x14ac:dyDescent="0.25">
      <c r="B11697" s="56"/>
    </row>
    <row r="11698" spans="2:2" x14ac:dyDescent="0.25">
      <c r="B11698" s="56"/>
    </row>
    <row r="11700" spans="2:2" x14ac:dyDescent="0.25">
      <c r="B11700" s="56"/>
    </row>
    <row r="11706" spans="2:2" x14ac:dyDescent="0.25">
      <c r="B11706" s="56"/>
    </row>
    <row r="11707" spans="2:2" x14ac:dyDescent="0.25">
      <c r="B11707" s="56"/>
    </row>
    <row r="11709" spans="2:2" x14ac:dyDescent="0.25">
      <c r="B11709" s="56"/>
    </row>
    <row r="11715" spans="2:2" x14ac:dyDescent="0.25">
      <c r="B11715" s="56"/>
    </row>
    <row r="11716" spans="2:2" x14ac:dyDescent="0.25">
      <c r="B11716" s="56"/>
    </row>
    <row r="11718" spans="2:2" x14ac:dyDescent="0.25">
      <c r="B11718" s="56"/>
    </row>
    <row r="11724" spans="2:2" x14ac:dyDescent="0.25">
      <c r="B11724" s="56"/>
    </row>
    <row r="11725" spans="2:2" x14ac:dyDescent="0.25">
      <c r="B11725" s="56"/>
    </row>
    <row r="11727" spans="2:2" x14ac:dyDescent="0.25">
      <c r="B11727" s="56"/>
    </row>
    <row r="11733" spans="2:2" x14ac:dyDescent="0.25">
      <c r="B11733" s="56"/>
    </row>
    <row r="11734" spans="2:2" x14ac:dyDescent="0.25">
      <c r="B11734" s="56"/>
    </row>
    <row r="11736" spans="2:2" x14ac:dyDescent="0.25">
      <c r="B11736" s="56"/>
    </row>
    <row r="11742" spans="2:2" x14ac:dyDescent="0.25">
      <c r="B11742" s="56"/>
    </row>
    <row r="11743" spans="2:2" x14ac:dyDescent="0.25">
      <c r="B11743" s="56"/>
    </row>
    <row r="11745" spans="2:2" x14ac:dyDescent="0.25">
      <c r="B11745" s="56"/>
    </row>
    <row r="11751" spans="2:2" x14ac:dyDescent="0.25">
      <c r="B11751" s="56"/>
    </row>
    <row r="11752" spans="2:2" x14ac:dyDescent="0.25">
      <c r="B11752" s="56"/>
    </row>
    <row r="11754" spans="2:2" x14ac:dyDescent="0.25">
      <c r="B11754" s="56"/>
    </row>
    <row r="11760" spans="2:2" x14ac:dyDescent="0.25">
      <c r="B11760" s="56"/>
    </row>
    <row r="11761" spans="2:2" x14ac:dyDescent="0.25">
      <c r="B11761" s="56"/>
    </row>
    <row r="11763" spans="2:2" x14ac:dyDescent="0.25">
      <c r="B11763" s="56"/>
    </row>
    <row r="11769" spans="2:2" x14ac:dyDescent="0.25">
      <c r="B11769" s="56"/>
    </row>
    <row r="11770" spans="2:2" x14ac:dyDescent="0.25">
      <c r="B11770" s="56"/>
    </row>
    <row r="11772" spans="2:2" x14ac:dyDescent="0.25">
      <c r="B11772" s="56"/>
    </row>
    <row r="11778" spans="2:2" x14ac:dyDescent="0.25">
      <c r="B11778" s="56"/>
    </row>
    <row r="11779" spans="2:2" x14ac:dyDescent="0.25">
      <c r="B11779" s="56"/>
    </row>
    <row r="11781" spans="2:2" x14ac:dyDescent="0.25">
      <c r="B11781" s="56"/>
    </row>
    <row r="11787" spans="2:2" x14ac:dyDescent="0.25">
      <c r="B11787" s="56"/>
    </row>
    <row r="11788" spans="2:2" x14ac:dyDescent="0.25">
      <c r="B11788" s="56"/>
    </row>
    <row r="11790" spans="2:2" x14ac:dyDescent="0.25">
      <c r="B11790" s="56"/>
    </row>
    <row r="11797" spans="2:2" x14ac:dyDescent="0.25">
      <c r="B11797" s="56"/>
    </row>
    <row r="11798" spans="2:2" x14ac:dyDescent="0.25">
      <c r="B11798" s="56"/>
    </row>
    <row r="11800" spans="2:2" x14ac:dyDescent="0.25">
      <c r="B11800" s="56"/>
    </row>
    <row r="11806" spans="2:2" x14ac:dyDescent="0.25">
      <c r="B11806" s="56"/>
    </row>
    <row r="11807" spans="2:2" x14ac:dyDescent="0.25">
      <c r="B11807" s="56"/>
    </row>
    <row r="11809" spans="2:2" x14ac:dyDescent="0.25">
      <c r="B11809" s="56"/>
    </row>
    <row r="11816" spans="2:2" x14ac:dyDescent="0.25">
      <c r="B11816" s="56"/>
    </row>
    <row r="11817" spans="2:2" x14ac:dyDescent="0.25">
      <c r="B11817" s="56"/>
    </row>
    <row r="11819" spans="2:2" x14ac:dyDescent="0.25">
      <c r="B11819" s="56"/>
    </row>
    <row r="11825" spans="2:2" x14ac:dyDescent="0.25">
      <c r="B11825" s="56"/>
    </row>
    <row r="11826" spans="2:2" x14ac:dyDescent="0.25">
      <c r="B11826" s="56"/>
    </row>
    <row r="11828" spans="2:2" x14ac:dyDescent="0.25">
      <c r="B11828" s="56"/>
    </row>
    <row r="11834" spans="2:2" x14ac:dyDescent="0.25">
      <c r="B11834" s="56"/>
    </row>
    <row r="11835" spans="2:2" x14ac:dyDescent="0.25">
      <c r="B11835" s="56"/>
    </row>
    <row r="11837" spans="2:2" x14ac:dyDescent="0.25">
      <c r="B11837" s="56"/>
    </row>
    <row r="11843" spans="2:2" x14ac:dyDescent="0.25">
      <c r="B11843" s="56"/>
    </row>
    <row r="11844" spans="2:2" x14ac:dyDescent="0.25">
      <c r="B11844" s="56"/>
    </row>
    <row r="11846" spans="2:2" x14ac:dyDescent="0.25">
      <c r="B11846" s="56"/>
    </row>
    <row r="11852" spans="2:2" x14ac:dyDescent="0.25">
      <c r="B11852" s="56"/>
    </row>
    <row r="11853" spans="2:2" x14ac:dyDescent="0.25">
      <c r="B11853" s="56"/>
    </row>
    <row r="11855" spans="2:2" x14ac:dyDescent="0.25">
      <c r="B11855" s="56"/>
    </row>
    <row r="11861" spans="2:2" x14ac:dyDescent="0.25">
      <c r="B11861" s="56"/>
    </row>
    <row r="11862" spans="2:2" x14ac:dyDescent="0.25">
      <c r="B11862" s="56"/>
    </row>
    <row r="11864" spans="2:2" x14ac:dyDescent="0.25">
      <c r="B11864" s="56"/>
    </row>
    <row r="11870" spans="2:2" x14ac:dyDescent="0.25">
      <c r="B11870" s="56"/>
    </row>
    <row r="11871" spans="2:2" x14ac:dyDescent="0.25">
      <c r="B11871" s="56"/>
    </row>
    <row r="11873" spans="2:2" x14ac:dyDescent="0.25">
      <c r="B11873" s="56"/>
    </row>
    <row r="11879" spans="2:2" x14ac:dyDescent="0.25">
      <c r="B11879" s="56"/>
    </row>
    <row r="11880" spans="2:2" x14ac:dyDescent="0.25">
      <c r="B11880" s="56"/>
    </row>
    <row r="11882" spans="2:2" x14ac:dyDescent="0.25">
      <c r="B11882" s="56"/>
    </row>
    <row r="11888" spans="2:2" x14ac:dyDescent="0.25">
      <c r="B11888" s="56"/>
    </row>
    <row r="11889" spans="2:2" x14ac:dyDescent="0.25">
      <c r="B11889" s="56"/>
    </row>
    <row r="11891" spans="2:2" x14ac:dyDescent="0.25">
      <c r="B11891" s="56"/>
    </row>
    <row r="11897" spans="2:2" x14ac:dyDescent="0.25">
      <c r="B11897" s="56"/>
    </row>
    <row r="11898" spans="2:2" x14ac:dyDescent="0.25">
      <c r="B11898" s="56"/>
    </row>
    <row r="11900" spans="2:2" x14ac:dyDescent="0.25">
      <c r="B11900" s="56"/>
    </row>
    <row r="11906" spans="2:2" x14ac:dyDescent="0.25">
      <c r="B11906" s="56"/>
    </row>
    <row r="11907" spans="2:2" x14ac:dyDescent="0.25">
      <c r="B11907" s="56"/>
    </row>
    <row r="11909" spans="2:2" x14ac:dyDescent="0.25">
      <c r="B11909" s="56"/>
    </row>
    <row r="11915" spans="2:2" x14ac:dyDescent="0.25">
      <c r="B11915" s="56"/>
    </row>
    <row r="11916" spans="2:2" x14ac:dyDescent="0.25">
      <c r="B11916" s="56"/>
    </row>
    <row r="11918" spans="2:2" x14ac:dyDescent="0.25">
      <c r="B11918" s="56"/>
    </row>
    <row r="11924" spans="2:2" x14ac:dyDescent="0.25">
      <c r="B11924" s="56"/>
    </row>
    <row r="11925" spans="2:2" x14ac:dyDescent="0.25">
      <c r="B11925" s="56"/>
    </row>
    <row r="11927" spans="2:2" x14ac:dyDescent="0.25">
      <c r="B11927" s="56"/>
    </row>
    <row r="11933" spans="2:2" x14ac:dyDescent="0.25">
      <c r="B11933" s="56"/>
    </row>
    <row r="11934" spans="2:2" x14ac:dyDescent="0.25">
      <c r="B11934" s="56"/>
    </row>
    <row r="11936" spans="2:2" x14ac:dyDescent="0.25">
      <c r="B11936" s="56"/>
    </row>
    <row r="11942" spans="2:2" x14ac:dyDescent="0.25">
      <c r="B11942" s="56"/>
    </row>
    <row r="11943" spans="2:2" x14ac:dyDescent="0.25">
      <c r="B11943" s="56"/>
    </row>
    <row r="11945" spans="2:2" x14ac:dyDescent="0.25">
      <c r="B11945" s="56"/>
    </row>
    <row r="11951" spans="2:2" x14ac:dyDescent="0.25">
      <c r="B11951" s="56"/>
    </row>
    <row r="11952" spans="2:2" x14ac:dyDescent="0.25">
      <c r="B11952" s="56"/>
    </row>
    <row r="11954" spans="2:2" x14ac:dyDescent="0.25">
      <c r="B11954" s="56"/>
    </row>
    <row r="11960" spans="2:2" x14ac:dyDescent="0.25">
      <c r="B11960" s="56"/>
    </row>
    <row r="11961" spans="2:2" x14ac:dyDescent="0.25">
      <c r="B11961" s="56"/>
    </row>
    <row r="11963" spans="2:2" x14ac:dyDescent="0.25">
      <c r="B11963" s="56"/>
    </row>
    <row r="11969" spans="2:2" x14ac:dyDescent="0.25">
      <c r="B11969" s="56"/>
    </row>
    <row r="11970" spans="2:2" x14ac:dyDescent="0.25">
      <c r="B11970" s="56"/>
    </row>
    <row r="11972" spans="2:2" x14ac:dyDescent="0.25">
      <c r="B11972" s="56"/>
    </row>
    <row r="11978" spans="2:2" x14ac:dyDescent="0.25">
      <c r="B11978" s="56"/>
    </row>
    <row r="11979" spans="2:2" x14ac:dyDescent="0.25">
      <c r="B11979" s="56"/>
    </row>
    <row r="11981" spans="2:2" x14ac:dyDescent="0.25">
      <c r="B11981" s="56"/>
    </row>
    <row r="11987" spans="2:2" x14ac:dyDescent="0.25">
      <c r="B11987" s="56"/>
    </row>
    <row r="11988" spans="2:2" x14ac:dyDescent="0.25">
      <c r="B11988" s="56"/>
    </row>
    <row r="11990" spans="2:2" x14ac:dyDescent="0.25">
      <c r="B11990" s="56"/>
    </row>
    <row r="11997" spans="2:2" x14ac:dyDescent="0.25">
      <c r="B11997" s="56"/>
    </row>
    <row r="11998" spans="2:2" x14ac:dyDescent="0.25">
      <c r="B11998" s="56"/>
    </row>
    <row r="12000" spans="2:2" x14ac:dyDescent="0.25">
      <c r="B12000" s="56"/>
    </row>
    <row r="12007" spans="2:2" x14ac:dyDescent="0.25">
      <c r="B12007" s="56"/>
    </row>
    <row r="12008" spans="2:2" x14ac:dyDescent="0.25">
      <c r="B12008" s="56"/>
    </row>
    <row r="12010" spans="2:2" x14ac:dyDescent="0.25">
      <c r="B12010" s="56"/>
    </row>
    <row r="12016" spans="2:2" x14ac:dyDescent="0.25">
      <c r="B12016" s="56"/>
    </row>
    <row r="12017" spans="2:2" x14ac:dyDescent="0.25">
      <c r="B12017" s="56"/>
    </row>
    <row r="12019" spans="2:2" x14ac:dyDescent="0.25">
      <c r="B12019" s="56"/>
    </row>
    <row r="12025" spans="2:2" x14ac:dyDescent="0.25">
      <c r="B12025" s="56"/>
    </row>
    <row r="12026" spans="2:2" x14ac:dyDescent="0.25">
      <c r="B12026" s="56"/>
    </row>
    <row r="12028" spans="2:2" x14ac:dyDescent="0.25">
      <c r="B12028" s="56"/>
    </row>
    <row r="12034" spans="2:2" x14ac:dyDescent="0.25">
      <c r="B12034" s="56"/>
    </row>
    <row r="12035" spans="2:2" x14ac:dyDescent="0.25">
      <c r="B12035" s="56"/>
    </row>
    <row r="12037" spans="2:2" x14ac:dyDescent="0.25">
      <c r="B12037" s="56"/>
    </row>
    <row r="12043" spans="2:2" x14ac:dyDescent="0.25">
      <c r="B12043" s="56"/>
    </row>
    <row r="12044" spans="2:2" x14ac:dyDescent="0.25">
      <c r="B12044" s="56"/>
    </row>
    <row r="12046" spans="2:2" x14ac:dyDescent="0.25">
      <c r="B12046" s="56"/>
    </row>
    <row r="12052" spans="2:2" x14ac:dyDescent="0.25">
      <c r="B12052" s="56"/>
    </row>
    <row r="12054" spans="2:2" x14ac:dyDescent="0.25">
      <c r="B12054" s="56"/>
    </row>
    <row r="12060" spans="2:2" x14ac:dyDescent="0.25">
      <c r="B12060" s="56"/>
    </row>
    <row r="12061" spans="2:2" x14ac:dyDescent="0.25">
      <c r="B12061" s="56"/>
    </row>
    <row r="12063" spans="2:2" x14ac:dyDescent="0.25">
      <c r="B12063" s="56"/>
    </row>
    <row r="12069" spans="2:2" x14ac:dyDescent="0.25">
      <c r="B12069" s="56"/>
    </row>
    <row r="12070" spans="2:2" x14ac:dyDescent="0.25">
      <c r="B12070" s="56"/>
    </row>
    <row r="12072" spans="2:2" x14ac:dyDescent="0.25">
      <c r="B12072" s="56"/>
    </row>
    <row r="12078" spans="2:2" x14ac:dyDescent="0.25">
      <c r="B12078" s="56"/>
    </row>
    <row r="12080" spans="2:2" x14ac:dyDescent="0.25">
      <c r="B12080" s="56"/>
    </row>
    <row r="12086" spans="2:2" x14ac:dyDescent="0.25">
      <c r="B12086" s="56"/>
    </row>
    <row r="12087" spans="2:2" x14ac:dyDescent="0.25">
      <c r="B12087" s="56"/>
    </row>
    <row r="12089" spans="2:2" x14ac:dyDescent="0.25">
      <c r="B12089" s="56"/>
    </row>
    <row r="12095" spans="2:2" x14ac:dyDescent="0.25">
      <c r="B12095" s="56"/>
    </row>
    <row r="12096" spans="2:2" x14ac:dyDescent="0.25">
      <c r="B12096" s="56"/>
    </row>
    <row r="12098" spans="2:2" x14ac:dyDescent="0.25">
      <c r="B12098" s="56"/>
    </row>
    <row r="12104" spans="2:2" x14ac:dyDescent="0.25">
      <c r="B12104" s="56"/>
    </row>
    <row r="12105" spans="2:2" x14ac:dyDescent="0.25">
      <c r="B12105" s="56"/>
    </row>
    <row r="12107" spans="2:2" x14ac:dyDescent="0.25">
      <c r="B12107" s="56"/>
    </row>
    <row r="12113" spans="2:2" x14ac:dyDescent="0.25">
      <c r="B12113" s="56"/>
    </row>
    <row r="12114" spans="2:2" x14ac:dyDescent="0.25">
      <c r="B12114" s="56"/>
    </row>
    <row r="12116" spans="2:2" x14ac:dyDescent="0.25">
      <c r="B12116" s="56"/>
    </row>
    <row r="12122" spans="2:2" x14ac:dyDescent="0.25">
      <c r="B12122" s="56"/>
    </row>
    <row r="12123" spans="2:2" x14ac:dyDescent="0.25">
      <c r="B12123" s="56"/>
    </row>
    <row r="12125" spans="2:2" x14ac:dyDescent="0.25">
      <c r="B12125" s="56"/>
    </row>
    <row r="12130" spans="2:2" x14ac:dyDescent="0.25">
      <c r="B12130" s="56"/>
    </row>
    <row r="12131" spans="2:2" x14ac:dyDescent="0.25">
      <c r="B12131" s="56"/>
    </row>
    <row r="12136" spans="2:2" x14ac:dyDescent="0.25">
      <c r="B12136" s="56"/>
    </row>
    <row r="12137" spans="2:2" x14ac:dyDescent="0.25">
      <c r="B12137" s="56"/>
    </row>
    <row r="12139" spans="2:2" x14ac:dyDescent="0.25">
      <c r="B12139" s="56"/>
    </row>
    <row r="12145" spans="2:2" x14ac:dyDescent="0.25">
      <c r="B12145" s="56"/>
    </row>
    <row r="12146" spans="2:2" x14ac:dyDescent="0.25">
      <c r="B12146" s="56"/>
    </row>
    <row r="12148" spans="2:2" x14ac:dyDescent="0.25">
      <c r="B12148" s="56"/>
    </row>
    <row r="12154" spans="2:2" x14ac:dyDescent="0.25">
      <c r="B12154" s="56"/>
    </row>
    <row r="12155" spans="2:2" x14ac:dyDescent="0.25">
      <c r="B12155" s="56"/>
    </row>
    <row r="12157" spans="2:2" x14ac:dyDescent="0.25">
      <c r="B12157" s="56"/>
    </row>
    <row r="12163" spans="2:3" x14ac:dyDescent="0.25">
      <c r="B12163" s="56"/>
    </row>
    <row r="12164" spans="2:3" x14ac:dyDescent="0.25">
      <c r="B12164" s="56"/>
    </row>
    <row r="12166" spans="2:3" x14ac:dyDescent="0.25">
      <c r="B12166" s="56"/>
    </row>
    <row r="12169" spans="2:3" x14ac:dyDescent="0.25">
      <c r="C12169" s="57"/>
    </row>
    <row r="12170" spans="2:3" x14ac:dyDescent="0.25">
      <c r="B12170" s="56"/>
    </row>
    <row r="12171" spans="2:3" x14ac:dyDescent="0.25">
      <c r="B12171" s="56"/>
    </row>
    <row r="12176" spans="2:3" x14ac:dyDescent="0.25">
      <c r="B12176" s="56"/>
    </row>
    <row r="12177" spans="2:2" x14ac:dyDescent="0.25">
      <c r="B12177" s="56"/>
    </row>
    <row r="12179" spans="2:2" x14ac:dyDescent="0.25">
      <c r="B12179" s="56"/>
    </row>
    <row r="12185" spans="2:2" x14ac:dyDescent="0.25">
      <c r="B12185" s="56"/>
    </row>
    <row r="12186" spans="2:2" x14ac:dyDescent="0.25">
      <c r="B12186" s="56"/>
    </row>
    <row r="12188" spans="2:2" x14ac:dyDescent="0.25">
      <c r="B12188" s="56"/>
    </row>
    <row r="12194" spans="2:2" x14ac:dyDescent="0.25">
      <c r="B12194" s="56"/>
    </row>
    <row r="12195" spans="2:2" x14ac:dyDescent="0.25">
      <c r="B12195" s="56"/>
    </row>
    <row r="12197" spans="2:2" x14ac:dyDescent="0.25">
      <c r="B12197" s="56"/>
    </row>
    <row r="12204" spans="2:2" x14ac:dyDescent="0.25">
      <c r="B12204" s="56"/>
    </row>
    <row r="12205" spans="2:2" x14ac:dyDescent="0.25">
      <c r="B12205" s="56"/>
    </row>
    <row r="12207" spans="2:2" x14ac:dyDescent="0.25">
      <c r="B12207" s="56"/>
    </row>
    <row r="12214" spans="2:2" x14ac:dyDescent="0.25">
      <c r="B12214" s="56"/>
    </row>
    <row r="12215" spans="2:2" x14ac:dyDescent="0.25">
      <c r="B12215" s="56"/>
    </row>
    <row r="12217" spans="2:2" x14ac:dyDescent="0.25">
      <c r="B12217" s="56"/>
    </row>
    <row r="12224" spans="2:2" x14ac:dyDescent="0.25">
      <c r="B12224" s="56"/>
    </row>
    <row r="12225" spans="2:2" x14ac:dyDescent="0.25">
      <c r="B12225" s="56"/>
    </row>
    <row r="12227" spans="2:2" x14ac:dyDescent="0.25">
      <c r="B12227" s="56"/>
    </row>
    <row r="12234" spans="2:2" x14ac:dyDescent="0.25">
      <c r="B12234" s="56"/>
    </row>
    <row r="12235" spans="2:2" x14ac:dyDescent="0.25">
      <c r="B12235" s="56"/>
    </row>
    <row r="12237" spans="2:2" x14ac:dyDescent="0.25">
      <c r="B12237" s="56"/>
    </row>
    <row r="12243" spans="2:2" x14ac:dyDescent="0.25">
      <c r="B12243" s="56"/>
    </row>
    <row r="12244" spans="2:2" x14ac:dyDescent="0.25">
      <c r="B12244" s="56"/>
    </row>
    <row r="12246" spans="2:2" x14ac:dyDescent="0.25">
      <c r="B12246" s="56"/>
    </row>
    <row r="12252" spans="2:2" x14ac:dyDescent="0.25">
      <c r="B12252" s="56"/>
    </row>
    <row r="12253" spans="2:2" x14ac:dyDescent="0.25">
      <c r="B12253" s="56"/>
    </row>
    <row r="12255" spans="2:2" x14ac:dyDescent="0.25">
      <c r="B12255" s="56"/>
    </row>
    <row r="12261" spans="2:2" x14ac:dyDescent="0.25">
      <c r="B12261" s="56"/>
    </row>
    <row r="12262" spans="2:2" x14ac:dyDescent="0.25">
      <c r="B12262" s="56"/>
    </row>
    <row r="12264" spans="2:2" x14ac:dyDescent="0.25">
      <c r="B12264" s="56"/>
    </row>
    <row r="12270" spans="2:2" x14ac:dyDescent="0.25">
      <c r="B12270" s="56"/>
    </row>
    <row r="12271" spans="2:2" x14ac:dyDescent="0.25">
      <c r="B12271" s="56"/>
    </row>
    <row r="12273" spans="2:2" x14ac:dyDescent="0.25">
      <c r="B12273" s="56"/>
    </row>
    <row r="12280" spans="2:2" x14ac:dyDescent="0.25">
      <c r="B12280" s="56"/>
    </row>
    <row r="12281" spans="2:2" x14ac:dyDescent="0.25">
      <c r="B12281" s="56"/>
    </row>
    <row r="12283" spans="2:2" x14ac:dyDescent="0.25">
      <c r="B12283" s="56"/>
    </row>
    <row r="12290" spans="2:2" x14ac:dyDescent="0.25">
      <c r="B12290" s="56"/>
    </row>
    <row r="12291" spans="2:2" x14ac:dyDescent="0.25">
      <c r="B12291" s="56"/>
    </row>
    <row r="12293" spans="2:2" x14ac:dyDescent="0.25">
      <c r="B12293" s="56"/>
    </row>
    <row r="12300" spans="2:2" x14ac:dyDescent="0.25">
      <c r="B12300" s="56"/>
    </row>
    <row r="12301" spans="2:2" x14ac:dyDescent="0.25">
      <c r="B12301" s="56"/>
    </row>
    <row r="12303" spans="2:2" x14ac:dyDescent="0.25">
      <c r="B12303" s="56"/>
    </row>
    <row r="12310" spans="2:2" x14ac:dyDescent="0.25">
      <c r="B12310" s="56"/>
    </row>
    <row r="12311" spans="2:2" x14ac:dyDescent="0.25">
      <c r="B12311" s="56"/>
    </row>
    <row r="12313" spans="2:2" x14ac:dyDescent="0.25">
      <c r="B12313" s="56"/>
    </row>
    <row r="12320" spans="2:2" x14ac:dyDescent="0.25">
      <c r="B12320" s="56"/>
    </row>
    <row r="12321" spans="2:2" x14ac:dyDescent="0.25">
      <c r="B12321" s="56"/>
    </row>
    <row r="12323" spans="2:2" x14ac:dyDescent="0.25">
      <c r="B12323" s="56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0]!Sheet11.clean_names">
                <anchor moveWithCells="1" sizeWithCells="1">
                  <from>
                    <xdr:col>4</xdr:col>
                    <xdr:colOff>200025</xdr:colOff>
                    <xdr:row>1</xdr:row>
                    <xdr:rowOff>104775</xdr:rowOff>
                  </from>
                  <to>
                    <xdr:col>5</xdr:col>
                    <xdr:colOff>409575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Pict="0" macro="[0]!Sheet11.Remove_Hidden_Names_1">
                <anchor moveWithCells="1" sizeWithCells="1">
                  <from>
                    <xdr:col>4</xdr:col>
                    <xdr:colOff>219075</xdr:colOff>
                    <xdr:row>5</xdr:row>
                    <xdr:rowOff>180975</xdr:rowOff>
                  </from>
                  <to>
                    <xdr:col>5</xdr:col>
                    <xdr:colOff>447675</xdr:colOff>
                    <xdr:row>8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54CBC73139CE340A8A775820E65AFC9" ma:contentTypeVersion="15" ma:contentTypeDescription="צור מסמך חדש." ma:contentTypeScope="" ma:versionID="4764247f29f18189f1bc3f1481f0bb8e">
  <xsd:schema xmlns:xsd="http://www.w3.org/2001/XMLSchema" xmlns:xs="http://www.w3.org/2001/XMLSchema" xmlns:p="http://schemas.microsoft.com/office/2006/metadata/properties" xmlns:ns2="7d06723a-5385-47dc-a9aa-5283738f3a92" xmlns:ns3="f3551168-7625-438d-b1c6-775724c69cae" targetNamespace="http://schemas.microsoft.com/office/2006/metadata/properties" ma:root="true" ma:fieldsID="63787ef9448bad35c60ab66e9256866a" ns2:_="" ns3:_="">
    <xsd:import namespace="7d06723a-5385-47dc-a9aa-5283738f3a92"/>
    <xsd:import namespace="f3551168-7625-438d-b1c6-775724c69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6723a-5385-47dc-a9aa-5283738f3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51168-7625-438d-b1c6-775724c69ca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2fbabb-d07a-43f5-9864-c00c40247140}" ma:internalName="TaxCatchAll" ma:showField="CatchAllData" ma:web="f3551168-7625-438d-b1c6-775724c69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06723a-5385-47dc-a9aa-5283738f3a92">
      <Terms xmlns="http://schemas.microsoft.com/office/infopath/2007/PartnerControls"/>
    </lcf76f155ced4ddcb4097134ff3c332f>
    <TaxCatchAll xmlns="f3551168-7625-438d-b1c6-775724c69cae" xsi:nil="true"/>
  </documentManagement>
</p:properties>
</file>

<file path=customXml/itemProps1.xml><?xml version="1.0" encoding="utf-8"?>
<ds:datastoreItem xmlns:ds="http://schemas.openxmlformats.org/officeDocument/2006/customXml" ds:itemID="{D5A45054-48D7-47A7-BFE3-33B7D2F771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06723a-5385-47dc-a9aa-5283738f3a92"/>
    <ds:schemaRef ds:uri="f3551168-7625-438d-b1c6-775724c69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B67EAC-10E8-4776-A90C-12E99ACE3E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80985E-F07F-4311-8490-1AF9DCB1D527}">
  <ds:schemaRefs>
    <ds:schemaRef ds:uri="http://schemas.microsoft.com/office/2006/metadata/properties"/>
    <ds:schemaRef ds:uri="http://schemas.microsoft.com/office/infopath/2007/PartnerControls"/>
    <ds:schemaRef ds:uri="7d06723a-5385-47dc-a9aa-5283738f3a92"/>
    <ds:schemaRef ds:uri="f3551168-7625-438d-b1c6-775724c69c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73</vt:i4>
      </vt:variant>
    </vt:vector>
  </HeadingPairs>
  <TitlesOfParts>
    <vt:vector size="92" baseType="lpstr">
      <vt:lpstr>Template version managment</vt:lpstr>
      <vt:lpstr>Executive summary</vt:lpstr>
      <vt:lpstr>Actual vs Budget</vt:lpstr>
      <vt:lpstr>Financial highlights</vt:lpstr>
      <vt:lpstr>Charts</vt:lpstr>
      <vt:lpstr>External Reporting Scheme</vt:lpstr>
      <vt:lpstr>P&amp;L</vt:lpstr>
      <vt:lpstr>BBS</vt:lpstr>
      <vt:lpstr>BS</vt:lpstr>
      <vt:lpstr>CF FOR Fainancial statments</vt:lpstr>
      <vt:lpstr>CF</vt:lpstr>
      <vt:lpstr>כרטסות Tools</vt:lpstr>
      <vt:lpstr>Payroll analytics</vt:lpstr>
      <vt:lpstr>Trial balance</vt:lpstr>
      <vt:lpstr>JE</vt:lpstr>
      <vt:lpstr>אלוקציה</vt:lpstr>
      <vt:lpstr>Index</vt:lpstr>
      <vt:lpstr>Benchmark Index</vt:lpstr>
      <vt:lpstr>LOG</vt:lpstr>
      <vt:lpstr>'Payroll analytics'!_Hlk8837652</vt:lpstr>
      <vt:lpstr>Account_num</vt:lpstr>
      <vt:lpstr>balance_bbs_01</vt:lpstr>
      <vt:lpstr>balance_bbs_02</vt:lpstr>
      <vt:lpstr>balance_bbs_03</vt:lpstr>
      <vt:lpstr>balance_bbs_04</vt:lpstr>
      <vt:lpstr>balance_bbs_05</vt:lpstr>
      <vt:lpstr>balance_bbs_06</vt:lpstr>
      <vt:lpstr>balance_bbs_07</vt:lpstr>
      <vt:lpstr>balance_bbs_08</vt:lpstr>
      <vt:lpstr>balance_bbs_09</vt:lpstr>
      <vt:lpstr>balance_bbs_10</vt:lpstr>
      <vt:lpstr>balance_bbs_11</vt:lpstr>
      <vt:lpstr>balance_bbs_12</vt:lpstr>
      <vt:lpstr>Balance_bpl_01</vt:lpstr>
      <vt:lpstr>Balance_bpl_02</vt:lpstr>
      <vt:lpstr>Balance_bpl_03</vt:lpstr>
      <vt:lpstr>Balance_bpl_04</vt:lpstr>
      <vt:lpstr>Balance_bpl_05</vt:lpstr>
      <vt:lpstr>Balance_bpl_06</vt:lpstr>
      <vt:lpstr>Balance_bpl_07</vt:lpstr>
      <vt:lpstr>Balance_bpl_08</vt:lpstr>
      <vt:lpstr>Balance_bpl_09</vt:lpstr>
      <vt:lpstr>Balance_bpl_10</vt:lpstr>
      <vt:lpstr>Balance_bpl_11</vt:lpstr>
      <vt:lpstr>Balance_bpl_12</vt:lpstr>
      <vt:lpstr>Balance_bplm_01</vt:lpstr>
      <vt:lpstr>Balance_bplm_02</vt:lpstr>
      <vt:lpstr>Balance_bplm_03</vt:lpstr>
      <vt:lpstr>Balance_bplm_04</vt:lpstr>
      <vt:lpstr>Balance_bplm_05</vt:lpstr>
      <vt:lpstr>Balance_bplm_06</vt:lpstr>
      <vt:lpstr>Balance_bplm_07</vt:lpstr>
      <vt:lpstr>Balance_bplm_08</vt:lpstr>
      <vt:lpstr>Balance_bplm_09</vt:lpstr>
      <vt:lpstr>Balance_bplm_10</vt:lpstr>
      <vt:lpstr>Balance_bplm_11</vt:lpstr>
      <vt:lpstr>Balance_bplm_12</vt:lpstr>
      <vt:lpstr>Cards_Selection</vt:lpstr>
      <vt:lpstr>Cards_selection_BBS</vt:lpstr>
      <vt:lpstr>Cards_selection_BPL</vt:lpstr>
      <vt:lpstr>Currency</vt:lpstr>
      <vt:lpstr>Entity</vt:lpstr>
      <vt:lpstr>Extra_Months</vt:lpstr>
      <vt:lpstr>generic_month</vt:lpstr>
      <vt:lpstr>Generic_month_BBS</vt:lpstr>
      <vt:lpstr>Index_card_code</vt:lpstr>
      <vt:lpstr>Index_Card_name</vt:lpstr>
      <vt:lpstr>Index_TB_Card_Type</vt:lpstr>
      <vt:lpstr>JE_amount</vt:lpstr>
      <vt:lpstr>JE_amount_NIS</vt:lpstr>
      <vt:lpstr>JE_Entity</vt:lpstr>
      <vt:lpstr>JE_Ledger_number</vt:lpstr>
      <vt:lpstr>JE_Month</vt:lpstr>
      <vt:lpstr>month_of_report</vt:lpstr>
      <vt:lpstr>MonthJE</vt:lpstr>
      <vt:lpstr>Months</vt:lpstr>
      <vt:lpstr>Opex_expense_Type</vt:lpstr>
      <vt:lpstr>OPEX_type_Selection</vt:lpstr>
      <vt:lpstr>TB_Balance_01</vt:lpstr>
      <vt:lpstr>TB_Balance_02</vt:lpstr>
      <vt:lpstr>TB_Balance_03</vt:lpstr>
      <vt:lpstr>TB_Balance_04</vt:lpstr>
      <vt:lpstr>TB_Balance_05</vt:lpstr>
      <vt:lpstr>TB_Balance_06</vt:lpstr>
      <vt:lpstr>TB_Balance_07</vt:lpstr>
      <vt:lpstr>TB_Balance_08</vt:lpstr>
      <vt:lpstr>TB_Balance_09</vt:lpstr>
      <vt:lpstr>TB_Balance_10</vt:lpstr>
      <vt:lpstr>TB_Balance_11</vt:lpstr>
      <vt:lpstr>TB_Balance_12</vt:lpstr>
      <vt:lpstr>TB_Balance_12_Nis</vt:lpstr>
      <vt:lpstr>TB_Entity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Cucce</dc:creator>
  <cp:lastModifiedBy>Misha Bar</cp:lastModifiedBy>
  <cp:lastPrinted>2022-02-03T17:54:11Z</cp:lastPrinted>
  <dcterms:created xsi:type="dcterms:W3CDTF">2016-08-25T08:25:17Z</dcterms:created>
  <dcterms:modified xsi:type="dcterms:W3CDTF">2024-09-01T09:33:56Z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0x010100A54CBC73139CE340A8A775820E65AFC9</vt:lpwstr>
  </property>
  <property fmtid="{D5CDD505-2E9C-101B-9397-08002B2CF9AE}" pid="3" name="Order">
    <vt:r8>36400</vt:r8>
  </property>
</Properties>
</file>